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3.xml" ContentType="application/vnd.ms-excel.threadedcomments+xml"/>
  <Override PartName="/xl/comments6.xml" ContentType="application/vnd.openxmlformats-officedocument.spreadsheetml.comments+xml"/>
  <Override PartName="/xl/threadedComments/threadedComment4.xml" ContentType="application/vnd.ms-excel.threadedcomments+xml"/>
  <Override PartName="/xl/comments7.xml" ContentType="application/vnd.openxmlformats-officedocument.spreadsheetml.comments+xml"/>
  <Override PartName="/xl/threadedComments/threadedComment5.xml" ContentType="application/vnd.ms-excel.threadedcomments+xml"/>
  <Override PartName="/xl/comments8.xml" ContentType="application/vnd.openxmlformats-officedocument.spreadsheetml.comments+xml"/>
  <Override PartName="/xl/threadedComments/threadedComment6.xml" ContentType="application/vnd.ms-excel.threadedcomments+xml"/>
  <Override PartName="/xl/comments9.xml" ContentType="application/vnd.openxmlformats-officedocument.spreadsheetml.comments+xml"/>
  <Override PartName="/xl/threadedComments/threadedComment7.xml" ContentType="application/vnd.ms-excel.threadedcomments+xml"/>
  <Override PartName="/xl/comments10.xml" ContentType="application/vnd.openxmlformats-officedocument.spreadsheetml.comments+xml"/>
  <Override PartName="/xl/threadedComments/threadedComment8.xml" ContentType="application/vnd.ms-excel.threadedcomments+xml"/>
  <Override PartName="/xl/comments11.xml" ContentType="application/vnd.openxmlformats-officedocument.spreadsheetml.comments+xml"/>
  <Override PartName="/xl/threadedComments/threadedComment9.xml" ContentType="application/vnd.ms-excel.threadedcomments+xml"/>
  <Override PartName="/xl/comments12.xml" ContentType="application/vnd.openxmlformats-officedocument.spreadsheetml.comments+xml"/>
  <Override PartName="/xl/threadedComments/threadedComment10.xml" ContentType="application/vnd.ms-excel.threadedcomments+xml"/>
  <Override PartName="/xl/comments13.xml" ContentType="application/vnd.openxmlformats-officedocument.spreadsheetml.comments+xml"/>
  <Override PartName="/xl/threadedComments/threadedComment11.xml" ContentType="application/vnd.ms-excel.threadedcomments+xml"/>
  <Override PartName="/xl/comments14.xml" ContentType="application/vnd.openxmlformats-officedocument.spreadsheetml.comments+xml"/>
  <Override PartName="/xl/threadedComments/threadedComment12.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202300"/>
  <mc:AlternateContent xmlns:mc="http://schemas.openxmlformats.org/markup-compatibility/2006">
    <mc:Choice Requires="x15">
      <x15ac:absPath xmlns:x15ac="http://schemas.microsoft.com/office/spreadsheetml/2010/11/ac" url="S:\School Funding\Cycle 17 - 2025-26\School Payments\Upload to Website\05. Aug\"/>
    </mc:Choice>
  </mc:AlternateContent>
  <xr:revisionPtr revIDLastSave="0" documentId="13_ncr:1_{4884F51B-FD43-4A52-B792-EF15B1E8241E}" xr6:coauthVersionLast="47" xr6:coauthVersionMax="47" xr10:uidLastSave="{00000000-0000-0000-0000-000000000000}"/>
  <workbookProtection workbookAlgorithmName="SHA-512" workbookHashValue="HqqErbEy4vsyS1PExDSY0+wsKPwD9C6niVBbzqChJkS82Fjj/Su2PDk+hLHi/z7NZTkSz3xHRDMVhVWkeG/YAA==" workbookSaltValue="tjacfZ92Z09wqIJ3ybpPHQ==" workbookSpinCount="100000" lockStructure="1"/>
  <bookViews>
    <workbookView xWindow="-120" yWindow="-120" windowWidth="20730" windowHeight="11040" tabRatio="871" firstSheet="2" activeTab="2" xr2:uid="{C4B55E8B-93C1-4064-ABEC-74EB26F34835}"/>
  </bookViews>
  <sheets>
    <sheet name="Payment Time Line" sheetId="78" state="hidden" r:id="rId1"/>
    <sheet name="Tasks" sheetId="54" state="hidden" r:id="rId2"/>
    <sheet name="Remittances" sheetId="29" r:id="rId3"/>
    <sheet name="Funding Allocation" sheetId="6" r:id="rId4"/>
    <sheet name="Payroll Reconciliation" sheetId="5" r:id="rId5"/>
    <sheet name="All Payrolls" sheetId="65" state="hidden" r:id="rId6"/>
    <sheet name="Monthly Payroll Deductions" sheetId="12" state="hidden" r:id="rId7"/>
    <sheet name="Table format" sheetId="94" state="hidden" r:id="rId8"/>
    <sheet name="Sheet1" sheetId="92" state="hidden" r:id="rId9"/>
    <sheet name="School CFR" sheetId="59" state="hidden" r:id="rId10"/>
    <sheet name="QA Sheet" sheetId="52" state="hidden" r:id="rId11"/>
    <sheet name="APT 25-26" sheetId="11" state="hidden" r:id="rId12"/>
    <sheet name="NurserySupplement" sheetId="46" state="hidden" r:id="rId13"/>
    <sheet name="HNPlaces" sheetId="16" state="hidden" r:id="rId14"/>
    <sheet name="POST16" sheetId="34" state="hidden" r:id="rId15"/>
    <sheet name="POST16 SBG" sheetId="81" state="hidden" r:id="rId16"/>
    <sheet name="NTP recovery" sheetId="38" state="hidden" r:id="rId17"/>
    <sheet name="PESports" sheetId="37" state="hidden" r:id="rId18"/>
    <sheet name="SMHL" sheetId="39" state="hidden" r:id="rId19"/>
    <sheet name="Asylum" sheetId="40" state="hidden" r:id="rId20"/>
    <sheet name="CSBG" sheetId="75" state="hidden" r:id="rId21"/>
    <sheet name="TPG" sheetId="42" state="hidden" r:id="rId22"/>
    <sheet name="3.4% HN 2" sheetId="96" state="hidden" r:id="rId23"/>
    <sheet name="UFSM KS2" sheetId="44" state="hidden" r:id="rId24"/>
    <sheet name="UIFSM" sheetId="69" state="hidden" r:id="rId25"/>
    <sheet name="TPAG" sheetId="41" state="hidden" r:id="rId26"/>
    <sheet name="PPG" sheetId="56" state="hidden" r:id="rId27"/>
    <sheet name="NPQ" sheetId="55" state="hidden" r:id="rId28"/>
    <sheet name="MISC" sheetId="43" state="hidden" r:id="rId29"/>
    <sheet name="DFC" sheetId="73" state="hidden" r:id="rId30"/>
    <sheet name="RPA" sheetId="84" state="hidden" r:id="rId31"/>
    <sheet name="HNTopUp" sheetId="87" state="hidden" r:id="rId32"/>
    <sheet name="EYBG" sheetId="90" state="hidden" r:id="rId33"/>
    <sheet name="Cash Advance" sheetId="19" state="hidden" r:id="rId34"/>
    <sheet name="April Payment" sheetId="88" state="hidden" r:id="rId35"/>
    <sheet name="May Payment" sheetId="89" state="hidden" r:id="rId36"/>
    <sheet name="June Payment" sheetId="91" state="hidden" r:id="rId37"/>
    <sheet name="July Payment" sheetId="93" state="hidden" r:id="rId38"/>
    <sheet name="Aug Payment" sheetId="97" state="hidden" r:id="rId39"/>
    <sheet name="Sep Payment" sheetId="98" state="hidden" r:id="rId40"/>
    <sheet name="Drop Down" sheetId="21" state="hidden" r:id="rId41"/>
    <sheet name="School Details" sheetId="7" state="hidden" r:id="rId42"/>
    <sheet name="CCs" sheetId="8" state="hidden" r:id="rId43"/>
    <sheet name="Variables" sheetId="14" state="hidden" r:id="rId44"/>
    <sheet name="LBB_Code" sheetId="49" state="hidden" r:id="rId45"/>
    <sheet name="TemplateVer1" sheetId="36" state="hidden" r:id="rId46"/>
  </sheets>
  <externalReferences>
    <externalReference r:id="rId47"/>
    <externalReference r:id="rId48"/>
    <externalReference r:id="rId49"/>
    <externalReference r:id="rId50"/>
  </externalReferences>
  <definedNames>
    <definedName name="___1__123Graph_LBL_ACHART_1" localSheetId="0" hidden="1">#REF!</definedName>
    <definedName name="___1__123Graph_LBL_ACHART_1" localSheetId="1" hidden="1">#REF!</definedName>
    <definedName name="___1__123Graph_LBL_ACHART_1" hidden="1">#REF!</definedName>
    <definedName name="___v2" localSheetId="22" hidden="1">#REF!</definedName>
    <definedName name="___v2" localSheetId="19" hidden="1">#REF!</definedName>
    <definedName name="___v2" localSheetId="20" hidden="1">#REF!</definedName>
    <definedName name="___v2" localSheetId="29" hidden="1">#REF!</definedName>
    <definedName name="___v2" localSheetId="32" hidden="1">#REF!</definedName>
    <definedName name="___v2" localSheetId="13" hidden="1">#REF!</definedName>
    <definedName name="___v2" localSheetId="31" hidden="1">#REF!</definedName>
    <definedName name="___v2" localSheetId="28" hidden="1">#REF!</definedName>
    <definedName name="___v2" localSheetId="6" hidden="1">#REF!</definedName>
    <definedName name="___v2" localSheetId="27" hidden="1">#REF!</definedName>
    <definedName name="___v2" localSheetId="16" hidden="1">#REF!</definedName>
    <definedName name="___v2" localSheetId="12" hidden="1">#REF!</definedName>
    <definedName name="___v2" localSheetId="17" hidden="1">#REF!</definedName>
    <definedName name="___v2" localSheetId="14" hidden="1">#REF!</definedName>
    <definedName name="___v2" localSheetId="15" hidden="1">#REF!</definedName>
    <definedName name="___v2" localSheetId="26" hidden="1">#REF!</definedName>
    <definedName name="___v2" localSheetId="30" hidden="1">#REF!</definedName>
    <definedName name="___v2" localSheetId="9" hidden="1">#REF!</definedName>
    <definedName name="___v2" localSheetId="18" hidden="1">#REF!</definedName>
    <definedName name="___v2" localSheetId="45" hidden="1">#REF!</definedName>
    <definedName name="___v2" localSheetId="25" hidden="1">#REF!</definedName>
    <definedName name="___v2" localSheetId="21" hidden="1">#REF!</definedName>
    <definedName name="___v2" localSheetId="23" hidden="1">#REF!</definedName>
    <definedName name="___v2" localSheetId="24" hidden="1">#REF!</definedName>
    <definedName name="___v2" hidden="1">#REF!</definedName>
    <definedName name="__1__123Graph_LBL_ACHART_1" localSheetId="22" hidden="1">#REF!</definedName>
    <definedName name="__1__123Graph_LBL_ACHART_1" localSheetId="19" hidden="1">#REF!</definedName>
    <definedName name="__1__123Graph_LBL_ACHART_1" localSheetId="20" hidden="1">#REF!</definedName>
    <definedName name="__1__123Graph_LBL_ACHART_1" localSheetId="29" hidden="1">#REF!</definedName>
    <definedName name="__1__123Graph_LBL_ACHART_1" localSheetId="32" hidden="1">#REF!</definedName>
    <definedName name="__1__123Graph_LBL_ACHART_1" localSheetId="13" hidden="1">#REF!</definedName>
    <definedName name="__1__123Graph_LBL_ACHART_1" localSheetId="31" hidden="1">#REF!</definedName>
    <definedName name="__1__123Graph_LBL_ACHART_1" localSheetId="28" hidden="1">#REF!</definedName>
    <definedName name="__1__123Graph_LBL_ACHART_1" localSheetId="27" hidden="1">#REF!</definedName>
    <definedName name="__1__123Graph_LBL_ACHART_1" localSheetId="16" hidden="1">#REF!</definedName>
    <definedName name="__1__123Graph_LBL_ACHART_1" localSheetId="12" hidden="1">#REF!</definedName>
    <definedName name="__1__123Graph_LBL_ACHART_1" localSheetId="17" hidden="1">#REF!</definedName>
    <definedName name="__1__123Graph_LBL_ACHART_1" localSheetId="14" hidden="1">#REF!</definedName>
    <definedName name="__1__123Graph_LBL_ACHART_1" localSheetId="15" hidden="1">#REF!</definedName>
    <definedName name="__1__123Graph_LBL_ACHART_1" localSheetId="26" hidden="1">#REF!</definedName>
    <definedName name="__1__123Graph_LBL_ACHART_1" localSheetId="30" hidden="1">#REF!</definedName>
    <definedName name="__1__123Graph_LBL_ACHART_1" localSheetId="9" hidden="1">#REF!</definedName>
    <definedName name="__1__123Graph_LBL_ACHART_1" localSheetId="18" hidden="1">#REF!</definedName>
    <definedName name="__1__123Graph_LBL_ACHART_1" localSheetId="45" hidden="1">#REF!</definedName>
    <definedName name="__1__123Graph_LBL_ACHART_1" localSheetId="25" hidden="1">#REF!</definedName>
    <definedName name="__1__123Graph_LBL_ACHART_1" localSheetId="21" hidden="1">#REF!</definedName>
    <definedName name="__1__123Graph_LBL_ACHART_1" localSheetId="23" hidden="1">#REF!</definedName>
    <definedName name="__1__123Graph_LBL_ACHART_1" localSheetId="24" hidden="1">#REF!</definedName>
    <definedName name="__1__123Graph_LBL_ACHART_1" hidden="1">#REF!</definedName>
    <definedName name="__123Graph_ADUMMY" localSheetId="22" hidden="1">#REF!</definedName>
    <definedName name="__123Graph_ADUMMY" localSheetId="19" hidden="1">#REF!</definedName>
    <definedName name="__123Graph_ADUMMY" localSheetId="20" hidden="1">#REF!</definedName>
    <definedName name="__123Graph_ADUMMY" localSheetId="29" hidden="1">#REF!</definedName>
    <definedName name="__123Graph_ADUMMY" localSheetId="32" hidden="1">#REF!</definedName>
    <definedName name="__123Graph_ADUMMY" localSheetId="13" hidden="1">#REF!</definedName>
    <definedName name="__123Graph_ADUMMY" localSheetId="31" hidden="1">#REF!</definedName>
    <definedName name="__123Graph_ADUMMY" localSheetId="28" hidden="1">#REF!</definedName>
    <definedName name="__123Graph_ADUMMY" localSheetId="6" hidden="1">#REF!</definedName>
    <definedName name="__123Graph_ADUMMY" localSheetId="27" hidden="1">#REF!</definedName>
    <definedName name="__123Graph_ADUMMY" localSheetId="16" hidden="1">#REF!</definedName>
    <definedName name="__123Graph_ADUMMY" localSheetId="12" hidden="1">#REF!</definedName>
    <definedName name="__123Graph_ADUMMY" localSheetId="17" hidden="1">#REF!</definedName>
    <definedName name="__123Graph_ADUMMY" localSheetId="14" hidden="1">#REF!</definedName>
    <definedName name="__123Graph_ADUMMY" localSheetId="15" hidden="1">#REF!</definedName>
    <definedName name="__123Graph_ADUMMY" localSheetId="26" hidden="1">#REF!</definedName>
    <definedName name="__123Graph_ADUMMY" localSheetId="30" hidden="1">#REF!</definedName>
    <definedName name="__123Graph_ADUMMY" localSheetId="9" hidden="1">#REF!</definedName>
    <definedName name="__123Graph_ADUMMY" localSheetId="18" hidden="1">#REF!</definedName>
    <definedName name="__123Graph_ADUMMY" localSheetId="45" hidden="1">#REF!</definedName>
    <definedName name="__123Graph_ADUMMY" localSheetId="25" hidden="1">#REF!</definedName>
    <definedName name="__123Graph_ADUMMY" localSheetId="21" hidden="1">#REF!</definedName>
    <definedName name="__123Graph_ADUMMY" localSheetId="23" hidden="1">#REF!</definedName>
    <definedName name="__123Graph_ADUMMY" localSheetId="24" hidden="1">#REF!</definedName>
    <definedName name="__123Graph_ADUMMY" hidden="1">#REF!</definedName>
    <definedName name="__123Graph_AMAIN" localSheetId="22" hidden="1">#REF!</definedName>
    <definedName name="__123Graph_AMAIN" localSheetId="19" hidden="1">#REF!</definedName>
    <definedName name="__123Graph_AMAIN" localSheetId="20" hidden="1">#REF!</definedName>
    <definedName name="__123Graph_AMAIN" localSheetId="29" hidden="1">#REF!</definedName>
    <definedName name="__123Graph_AMAIN" localSheetId="32" hidden="1">#REF!</definedName>
    <definedName name="__123Graph_AMAIN" localSheetId="13" hidden="1">#REF!</definedName>
    <definedName name="__123Graph_AMAIN" localSheetId="31" hidden="1">#REF!</definedName>
    <definedName name="__123Graph_AMAIN" localSheetId="28" hidden="1">#REF!</definedName>
    <definedName name="__123Graph_AMAIN" localSheetId="6" hidden="1">#REF!</definedName>
    <definedName name="__123Graph_AMAIN" localSheetId="27" hidden="1">#REF!</definedName>
    <definedName name="__123Graph_AMAIN" localSheetId="16" hidden="1">#REF!</definedName>
    <definedName name="__123Graph_AMAIN" localSheetId="12" hidden="1">#REF!</definedName>
    <definedName name="__123Graph_AMAIN" localSheetId="17" hidden="1">#REF!</definedName>
    <definedName name="__123Graph_AMAIN" localSheetId="14" hidden="1">#REF!</definedName>
    <definedName name="__123Graph_AMAIN" localSheetId="15" hidden="1">#REF!</definedName>
    <definedName name="__123Graph_AMAIN" localSheetId="26" hidden="1">#REF!</definedName>
    <definedName name="__123Graph_AMAIN" localSheetId="30" hidden="1">#REF!</definedName>
    <definedName name="__123Graph_AMAIN" localSheetId="9" hidden="1">#REF!</definedName>
    <definedName name="__123Graph_AMAIN" localSheetId="18" hidden="1">#REF!</definedName>
    <definedName name="__123Graph_AMAIN" localSheetId="45" hidden="1">#REF!</definedName>
    <definedName name="__123Graph_AMAIN" localSheetId="25" hidden="1">#REF!</definedName>
    <definedName name="__123Graph_AMAIN" localSheetId="21" hidden="1">#REF!</definedName>
    <definedName name="__123Graph_AMAIN" localSheetId="23" hidden="1">#REF!</definedName>
    <definedName name="__123Graph_AMAIN" localSheetId="24" hidden="1">#REF!</definedName>
    <definedName name="__123Graph_AMAIN" hidden="1">#REF!</definedName>
    <definedName name="__123Graph_AMONTHLY" localSheetId="22" hidden="1">#REF!</definedName>
    <definedName name="__123Graph_AMONTHLY" localSheetId="19" hidden="1">#REF!</definedName>
    <definedName name="__123Graph_AMONTHLY" localSheetId="20" hidden="1">#REF!</definedName>
    <definedName name="__123Graph_AMONTHLY" localSheetId="29" hidden="1">#REF!</definedName>
    <definedName name="__123Graph_AMONTHLY" localSheetId="32" hidden="1">#REF!</definedName>
    <definedName name="__123Graph_AMONTHLY" localSheetId="13" hidden="1">#REF!</definedName>
    <definedName name="__123Graph_AMONTHLY" localSheetId="31" hidden="1">#REF!</definedName>
    <definedName name="__123Graph_AMONTHLY" localSheetId="28" hidden="1">#REF!</definedName>
    <definedName name="__123Graph_AMONTHLY" localSheetId="6" hidden="1">#REF!</definedName>
    <definedName name="__123Graph_AMONTHLY" localSheetId="27" hidden="1">#REF!</definedName>
    <definedName name="__123Graph_AMONTHLY" localSheetId="16" hidden="1">#REF!</definedName>
    <definedName name="__123Graph_AMONTHLY" localSheetId="12" hidden="1">#REF!</definedName>
    <definedName name="__123Graph_AMONTHLY" localSheetId="17" hidden="1">#REF!</definedName>
    <definedName name="__123Graph_AMONTHLY" localSheetId="14" hidden="1">#REF!</definedName>
    <definedName name="__123Graph_AMONTHLY" localSheetId="15" hidden="1">#REF!</definedName>
    <definedName name="__123Graph_AMONTHLY" localSheetId="26" hidden="1">#REF!</definedName>
    <definedName name="__123Graph_AMONTHLY" localSheetId="30" hidden="1">#REF!</definedName>
    <definedName name="__123Graph_AMONTHLY" localSheetId="9" hidden="1">#REF!</definedName>
    <definedName name="__123Graph_AMONTHLY" localSheetId="18" hidden="1">#REF!</definedName>
    <definedName name="__123Graph_AMONTHLY" localSheetId="45" hidden="1">#REF!</definedName>
    <definedName name="__123Graph_AMONTHLY" localSheetId="25" hidden="1">#REF!</definedName>
    <definedName name="__123Graph_AMONTHLY" localSheetId="21" hidden="1">#REF!</definedName>
    <definedName name="__123Graph_AMONTHLY" localSheetId="23" hidden="1">#REF!</definedName>
    <definedName name="__123Graph_AMONTHLY" localSheetId="24" hidden="1">#REF!</definedName>
    <definedName name="__123Graph_AMONTHLY" hidden="1">#REF!</definedName>
    <definedName name="__123Graph_AMONTHLY2" localSheetId="22" hidden="1">#REF!</definedName>
    <definedName name="__123Graph_AMONTHLY2" localSheetId="19" hidden="1">#REF!</definedName>
    <definedName name="__123Graph_AMONTHLY2" localSheetId="20" hidden="1">#REF!</definedName>
    <definedName name="__123Graph_AMONTHLY2" localSheetId="29" hidden="1">#REF!</definedName>
    <definedName name="__123Graph_AMONTHLY2" localSheetId="32" hidden="1">#REF!</definedName>
    <definedName name="__123Graph_AMONTHLY2" localSheetId="13" hidden="1">#REF!</definedName>
    <definedName name="__123Graph_AMONTHLY2" localSheetId="31" hidden="1">#REF!</definedName>
    <definedName name="__123Graph_AMONTHLY2" localSheetId="28" hidden="1">#REF!</definedName>
    <definedName name="__123Graph_AMONTHLY2" localSheetId="6" hidden="1">#REF!</definedName>
    <definedName name="__123Graph_AMONTHLY2" localSheetId="27" hidden="1">#REF!</definedName>
    <definedName name="__123Graph_AMONTHLY2" localSheetId="16" hidden="1">#REF!</definedName>
    <definedName name="__123Graph_AMONTHLY2" localSheetId="12" hidden="1">#REF!</definedName>
    <definedName name="__123Graph_AMONTHLY2" localSheetId="17" hidden="1">#REF!</definedName>
    <definedName name="__123Graph_AMONTHLY2" localSheetId="14" hidden="1">#REF!</definedName>
    <definedName name="__123Graph_AMONTHLY2" localSheetId="15" hidden="1">#REF!</definedName>
    <definedName name="__123Graph_AMONTHLY2" localSheetId="26" hidden="1">#REF!</definedName>
    <definedName name="__123Graph_AMONTHLY2" localSheetId="30" hidden="1">#REF!</definedName>
    <definedName name="__123Graph_AMONTHLY2" localSheetId="9" hidden="1">#REF!</definedName>
    <definedName name="__123Graph_AMONTHLY2" localSheetId="18" hidden="1">#REF!</definedName>
    <definedName name="__123Graph_AMONTHLY2" localSheetId="45" hidden="1">#REF!</definedName>
    <definedName name="__123Graph_AMONTHLY2" localSheetId="25" hidden="1">#REF!</definedName>
    <definedName name="__123Graph_AMONTHLY2" localSheetId="21" hidden="1">#REF!</definedName>
    <definedName name="__123Graph_AMONTHLY2" localSheetId="23" hidden="1">#REF!</definedName>
    <definedName name="__123Graph_AMONTHLY2" localSheetId="24" hidden="1">#REF!</definedName>
    <definedName name="__123Graph_AMONTHLY2" hidden="1">#REF!</definedName>
    <definedName name="__123Graph_BDUMMY" localSheetId="22" hidden="1">#REF!</definedName>
    <definedName name="__123Graph_BDUMMY" localSheetId="19" hidden="1">#REF!</definedName>
    <definedName name="__123Graph_BDUMMY" localSheetId="20" hidden="1">#REF!</definedName>
    <definedName name="__123Graph_BDUMMY" localSheetId="29" hidden="1">#REF!</definedName>
    <definedName name="__123Graph_BDUMMY" localSheetId="32" hidden="1">#REF!</definedName>
    <definedName name="__123Graph_BDUMMY" localSheetId="13" hidden="1">#REF!</definedName>
    <definedName name="__123Graph_BDUMMY" localSheetId="31" hidden="1">#REF!</definedName>
    <definedName name="__123Graph_BDUMMY" localSheetId="28" hidden="1">#REF!</definedName>
    <definedName name="__123Graph_BDUMMY" localSheetId="27" hidden="1">#REF!</definedName>
    <definedName name="__123Graph_BDUMMY" localSheetId="16" hidden="1">#REF!</definedName>
    <definedName name="__123Graph_BDUMMY" localSheetId="12" hidden="1">#REF!</definedName>
    <definedName name="__123Graph_BDUMMY" localSheetId="17" hidden="1">#REF!</definedName>
    <definedName name="__123Graph_BDUMMY" localSheetId="14" hidden="1">#REF!</definedName>
    <definedName name="__123Graph_BDUMMY" localSheetId="15" hidden="1">#REF!</definedName>
    <definedName name="__123Graph_BDUMMY" localSheetId="26" hidden="1">#REF!</definedName>
    <definedName name="__123Graph_BDUMMY" localSheetId="30" hidden="1">#REF!</definedName>
    <definedName name="__123Graph_BDUMMY" localSheetId="9" hidden="1">#REF!</definedName>
    <definedName name="__123Graph_BDUMMY" localSheetId="18" hidden="1">#REF!</definedName>
    <definedName name="__123Graph_BDUMMY" localSheetId="45" hidden="1">#REF!</definedName>
    <definedName name="__123Graph_BDUMMY" localSheetId="25" hidden="1">#REF!</definedName>
    <definedName name="__123Graph_BDUMMY" localSheetId="21" hidden="1">#REF!</definedName>
    <definedName name="__123Graph_BDUMMY" localSheetId="23" hidden="1">#REF!</definedName>
    <definedName name="__123Graph_BDUMMY" localSheetId="24" hidden="1">#REF!</definedName>
    <definedName name="__123Graph_BDUMMY" hidden="1">#REF!</definedName>
    <definedName name="__123Graph_BMAIN" localSheetId="22" hidden="1">#REF!</definedName>
    <definedName name="__123Graph_BMAIN" localSheetId="19" hidden="1">#REF!</definedName>
    <definedName name="__123Graph_BMAIN" localSheetId="20" hidden="1">#REF!</definedName>
    <definedName name="__123Graph_BMAIN" localSheetId="29" hidden="1">#REF!</definedName>
    <definedName name="__123Graph_BMAIN" localSheetId="32" hidden="1">#REF!</definedName>
    <definedName name="__123Graph_BMAIN" localSheetId="13" hidden="1">#REF!</definedName>
    <definedName name="__123Graph_BMAIN" localSheetId="31" hidden="1">#REF!</definedName>
    <definedName name="__123Graph_BMAIN" localSheetId="28" hidden="1">#REF!</definedName>
    <definedName name="__123Graph_BMAIN" localSheetId="27" hidden="1">#REF!</definedName>
    <definedName name="__123Graph_BMAIN" localSheetId="16" hidden="1">#REF!</definedName>
    <definedName name="__123Graph_BMAIN" localSheetId="12" hidden="1">#REF!</definedName>
    <definedName name="__123Graph_BMAIN" localSheetId="17" hidden="1">#REF!</definedName>
    <definedName name="__123Graph_BMAIN" localSheetId="14" hidden="1">#REF!</definedName>
    <definedName name="__123Graph_BMAIN" localSheetId="15" hidden="1">#REF!</definedName>
    <definedName name="__123Graph_BMAIN" localSheetId="26" hidden="1">#REF!</definedName>
    <definedName name="__123Graph_BMAIN" localSheetId="30" hidden="1">#REF!</definedName>
    <definedName name="__123Graph_BMAIN" localSheetId="9" hidden="1">#REF!</definedName>
    <definedName name="__123Graph_BMAIN" localSheetId="18" hidden="1">#REF!</definedName>
    <definedName name="__123Graph_BMAIN" localSheetId="45" hidden="1">#REF!</definedName>
    <definedName name="__123Graph_BMAIN" localSheetId="25" hidden="1">#REF!</definedName>
    <definedName name="__123Graph_BMAIN" localSheetId="21" hidden="1">#REF!</definedName>
    <definedName name="__123Graph_BMAIN" localSheetId="23" hidden="1">#REF!</definedName>
    <definedName name="__123Graph_BMAIN" localSheetId="24" hidden="1">#REF!</definedName>
    <definedName name="__123Graph_BMAIN" hidden="1">#REF!</definedName>
    <definedName name="__123Graph_BMONTHLY" localSheetId="22" hidden="1">#REF!</definedName>
    <definedName name="__123Graph_BMONTHLY" localSheetId="19" hidden="1">#REF!</definedName>
    <definedName name="__123Graph_BMONTHLY" localSheetId="20" hidden="1">#REF!</definedName>
    <definedName name="__123Graph_BMONTHLY" localSheetId="29" hidden="1">#REF!</definedName>
    <definedName name="__123Graph_BMONTHLY" localSheetId="32" hidden="1">#REF!</definedName>
    <definedName name="__123Graph_BMONTHLY" localSheetId="13" hidden="1">#REF!</definedName>
    <definedName name="__123Graph_BMONTHLY" localSheetId="31" hidden="1">#REF!</definedName>
    <definedName name="__123Graph_BMONTHLY" localSheetId="28" hidden="1">#REF!</definedName>
    <definedName name="__123Graph_BMONTHLY" localSheetId="27" hidden="1">#REF!</definedName>
    <definedName name="__123Graph_BMONTHLY" localSheetId="16" hidden="1">#REF!</definedName>
    <definedName name="__123Graph_BMONTHLY" localSheetId="12" hidden="1">#REF!</definedName>
    <definedName name="__123Graph_BMONTHLY" localSheetId="17" hidden="1">#REF!</definedName>
    <definedName name="__123Graph_BMONTHLY" localSheetId="14" hidden="1">#REF!</definedName>
    <definedName name="__123Graph_BMONTHLY" localSheetId="15" hidden="1">#REF!</definedName>
    <definedName name="__123Graph_BMONTHLY" localSheetId="26" hidden="1">#REF!</definedName>
    <definedName name="__123Graph_BMONTHLY" localSheetId="30" hidden="1">#REF!</definedName>
    <definedName name="__123Graph_BMONTHLY" localSheetId="9" hidden="1">#REF!</definedName>
    <definedName name="__123Graph_BMONTHLY" localSheetId="18" hidden="1">#REF!</definedName>
    <definedName name="__123Graph_BMONTHLY" localSheetId="45" hidden="1">#REF!</definedName>
    <definedName name="__123Graph_BMONTHLY" localSheetId="25" hidden="1">#REF!</definedName>
    <definedName name="__123Graph_BMONTHLY" localSheetId="21" hidden="1">#REF!</definedName>
    <definedName name="__123Graph_BMONTHLY" localSheetId="23" hidden="1">#REF!</definedName>
    <definedName name="__123Graph_BMONTHLY" localSheetId="24" hidden="1">#REF!</definedName>
    <definedName name="__123Graph_BMONTHLY" hidden="1">#REF!</definedName>
    <definedName name="__123Graph_BMONTHLY2" localSheetId="22" hidden="1">#REF!</definedName>
    <definedName name="__123Graph_BMONTHLY2" localSheetId="19" hidden="1">#REF!</definedName>
    <definedName name="__123Graph_BMONTHLY2" localSheetId="20" hidden="1">#REF!</definedName>
    <definedName name="__123Graph_BMONTHLY2" localSheetId="29" hidden="1">#REF!</definedName>
    <definedName name="__123Graph_BMONTHLY2" localSheetId="32" hidden="1">#REF!</definedName>
    <definedName name="__123Graph_BMONTHLY2" localSheetId="13" hidden="1">#REF!</definedName>
    <definedName name="__123Graph_BMONTHLY2" localSheetId="31" hidden="1">#REF!</definedName>
    <definedName name="__123Graph_BMONTHLY2" localSheetId="28" hidden="1">#REF!</definedName>
    <definedName name="__123Graph_BMONTHLY2" localSheetId="27" hidden="1">#REF!</definedName>
    <definedName name="__123Graph_BMONTHLY2" localSheetId="16" hidden="1">#REF!</definedName>
    <definedName name="__123Graph_BMONTHLY2" localSheetId="12" hidden="1">#REF!</definedName>
    <definedName name="__123Graph_BMONTHLY2" localSheetId="17" hidden="1">#REF!</definedName>
    <definedName name="__123Graph_BMONTHLY2" localSheetId="14" hidden="1">#REF!</definedName>
    <definedName name="__123Graph_BMONTHLY2" localSheetId="15" hidden="1">#REF!</definedName>
    <definedName name="__123Graph_BMONTHLY2" localSheetId="26" hidden="1">#REF!</definedName>
    <definedName name="__123Graph_BMONTHLY2" localSheetId="30" hidden="1">#REF!</definedName>
    <definedName name="__123Graph_BMONTHLY2" localSheetId="9" hidden="1">#REF!</definedName>
    <definedName name="__123Graph_BMONTHLY2" localSheetId="18" hidden="1">#REF!</definedName>
    <definedName name="__123Graph_BMONTHLY2" localSheetId="45" hidden="1">#REF!</definedName>
    <definedName name="__123Graph_BMONTHLY2" localSheetId="25" hidden="1">#REF!</definedName>
    <definedName name="__123Graph_BMONTHLY2" localSheetId="21" hidden="1">#REF!</definedName>
    <definedName name="__123Graph_BMONTHLY2" localSheetId="23" hidden="1">#REF!</definedName>
    <definedName name="__123Graph_BMONTHLY2" localSheetId="24" hidden="1">#REF!</definedName>
    <definedName name="__123Graph_BMONTHLY2" hidden="1">#REF!</definedName>
    <definedName name="__123Graph_CDUMMY" localSheetId="22" hidden="1">#REF!</definedName>
    <definedName name="__123Graph_CDUMMY" localSheetId="19" hidden="1">#REF!</definedName>
    <definedName name="__123Graph_CDUMMY" localSheetId="20" hidden="1">#REF!</definedName>
    <definedName name="__123Graph_CDUMMY" localSheetId="29" hidden="1">#REF!</definedName>
    <definedName name="__123Graph_CDUMMY" localSheetId="32" hidden="1">#REF!</definedName>
    <definedName name="__123Graph_CDUMMY" localSheetId="13" hidden="1">#REF!</definedName>
    <definedName name="__123Graph_CDUMMY" localSheetId="31" hidden="1">#REF!</definedName>
    <definedName name="__123Graph_CDUMMY" localSheetId="28" hidden="1">#REF!</definedName>
    <definedName name="__123Graph_CDUMMY" localSheetId="27" hidden="1">#REF!</definedName>
    <definedName name="__123Graph_CDUMMY" localSheetId="16" hidden="1">#REF!</definedName>
    <definedName name="__123Graph_CDUMMY" localSheetId="12" hidden="1">#REF!</definedName>
    <definedName name="__123Graph_CDUMMY" localSheetId="17" hidden="1">#REF!</definedName>
    <definedName name="__123Graph_CDUMMY" localSheetId="14" hidden="1">#REF!</definedName>
    <definedName name="__123Graph_CDUMMY" localSheetId="15" hidden="1">#REF!</definedName>
    <definedName name="__123Graph_CDUMMY" localSheetId="26" hidden="1">#REF!</definedName>
    <definedName name="__123Graph_CDUMMY" localSheetId="30" hidden="1">#REF!</definedName>
    <definedName name="__123Graph_CDUMMY" localSheetId="9" hidden="1">#REF!</definedName>
    <definedName name="__123Graph_CDUMMY" localSheetId="18" hidden="1">#REF!</definedName>
    <definedName name="__123Graph_CDUMMY" localSheetId="45" hidden="1">#REF!</definedName>
    <definedName name="__123Graph_CDUMMY" localSheetId="25" hidden="1">#REF!</definedName>
    <definedName name="__123Graph_CDUMMY" localSheetId="21" hidden="1">#REF!</definedName>
    <definedName name="__123Graph_CDUMMY" localSheetId="23" hidden="1">#REF!</definedName>
    <definedName name="__123Graph_CDUMMY" localSheetId="24" hidden="1">#REF!</definedName>
    <definedName name="__123Graph_CDUMMY" hidden="1">#REF!</definedName>
    <definedName name="__123Graph_CMONTHLY" localSheetId="22" hidden="1">#REF!</definedName>
    <definedName name="__123Graph_CMONTHLY" localSheetId="19" hidden="1">#REF!</definedName>
    <definedName name="__123Graph_CMONTHLY" localSheetId="20" hidden="1">#REF!</definedName>
    <definedName name="__123Graph_CMONTHLY" localSheetId="29" hidden="1">#REF!</definedName>
    <definedName name="__123Graph_CMONTHLY" localSheetId="32" hidden="1">#REF!</definedName>
    <definedName name="__123Graph_CMONTHLY" localSheetId="13" hidden="1">#REF!</definedName>
    <definedName name="__123Graph_CMONTHLY" localSheetId="31" hidden="1">#REF!</definedName>
    <definedName name="__123Graph_CMONTHLY" localSheetId="28" hidden="1">#REF!</definedName>
    <definedName name="__123Graph_CMONTHLY" localSheetId="27" hidden="1">#REF!</definedName>
    <definedName name="__123Graph_CMONTHLY" localSheetId="16" hidden="1">#REF!</definedName>
    <definedName name="__123Graph_CMONTHLY" localSheetId="12" hidden="1">#REF!</definedName>
    <definedName name="__123Graph_CMONTHLY" localSheetId="17" hidden="1">#REF!</definedName>
    <definedName name="__123Graph_CMONTHLY" localSheetId="14" hidden="1">#REF!</definedName>
    <definedName name="__123Graph_CMONTHLY" localSheetId="15" hidden="1">#REF!</definedName>
    <definedName name="__123Graph_CMONTHLY" localSheetId="26" hidden="1">#REF!</definedName>
    <definedName name="__123Graph_CMONTHLY" localSheetId="30" hidden="1">#REF!</definedName>
    <definedName name="__123Graph_CMONTHLY" localSheetId="9" hidden="1">#REF!</definedName>
    <definedName name="__123Graph_CMONTHLY" localSheetId="18" hidden="1">#REF!</definedName>
    <definedName name="__123Graph_CMONTHLY" localSheetId="45" hidden="1">#REF!</definedName>
    <definedName name="__123Graph_CMONTHLY" localSheetId="25" hidden="1">#REF!</definedName>
    <definedName name="__123Graph_CMONTHLY" localSheetId="21" hidden="1">#REF!</definedName>
    <definedName name="__123Graph_CMONTHLY" localSheetId="23" hidden="1">#REF!</definedName>
    <definedName name="__123Graph_CMONTHLY" localSheetId="24" hidden="1">#REF!</definedName>
    <definedName name="__123Graph_CMONTHLY" hidden="1">#REF!</definedName>
    <definedName name="__123Graph_CMONTHLY2" localSheetId="22" hidden="1">#REF!</definedName>
    <definedName name="__123Graph_CMONTHLY2" localSheetId="19" hidden="1">#REF!</definedName>
    <definedName name="__123Graph_CMONTHLY2" localSheetId="20" hidden="1">#REF!</definedName>
    <definedName name="__123Graph_CMONTHLY2" localSheetId="29" hidden="1">#REF!</definedName>
    <definedName name="__123Graph_CMONTHLY2" localSheetId="32" hidden="1">#REF!</definedName>
    <definedName name="__123Graph_CMONTHLY2" localSheetId="13" hidden="1">#REF!</definedName>
    <definedName name="__123Graph_CMONTHLY2" localSheetId="31" hidden="1">#REF!</definedName>
    <definedName name="__123Graph_CMONTHLY2" localSheetId="28" hidden="1">#REF!</definedName>
    <definedName name="__123Graph_CMONTHLY2" localSheetId="27" hidden="1">#REF!</definedName>
    <definedName name="__123Graph_CMONTHLY2" localSheetId="16" hidden="1">#REF!</definedName>
    <definedName name="__123Graph_CMONTHLY2" localSheetId="12" hidden="1">#REF!</definedName>
    <definedName name="__123Graph_CMONTHLY2" localSheetId="17" hidden="1">#REF!</definedName>
    <definedName name="__123Graph_CMONTHLY2" localSheetId="14" hidden="1">#REF!</definedName>
    <definedName name="__123Graph_CMONTHLY2" localSheetId="15" hidden="1">#REF!</definedName>
    <definedName name="__123Graph_CMONTHLY2" localSheetId="26" hidden="1">#REF!</definedName>
    <definedName name="__123Graph_CMONTHLY2" localSheetId="30" hidden="1">#REF!</definedName>
    <definedName name="__123Graph_CMONTHLY2" localSheetId="9" hidden="1">#REF!</definedName>
    <definedName name="__123Graph_CMONTHLY2" localSheetId="18" hidden="1">#REF!</definedName>
    <definedName name="__123Graph_CMONTHLY2" localSheetId="45" hidden="1">#REF!</definedName>
    <definedName name="__123Graph_CMONTHLY2" localSheetId="25" hidden="1">#REF!</definedName>
    <definedName name="__123Graph_CMONTHLY2" localSheetId="21" hidden="1">#REF!</definedName>
    <definedName name="__123Graph_CMONTHLY2" localSheetId="23" hidden="1">#REF!</definedName>
    <definedName name="__123Graph_CMONTHLY2" localSheetId="24" hidden="1">#REF!</definedName>
    <definedName name="__123Graph_CMONTHLY2" hidden="1">#REF!</definedName>
    <definedName name="__123Graph_DMONTHLY2" localSheetId="22" hidden="1">#REF!</definedName>
    <definedName name="__123Graph_DMONTHLY2" localSheetId="19" hidden="1">#REF!</definedName>
    <definedName name="__123Graph_DMONTHLY2" localSheetId="20" hidden="1">#REF!</definedName>
    <definedName name="__123Graph_DMONTHLY2" localSheetId="29" hidden="1">#REF!</definedName>
    <definedName name="__123Graph_DMONTHLY2" localSheetId="32" hidden="1">#REF!</definedName>
    <definedName name="__123Graph_DMONTHLY2" localSheetId="13" hidden="1">#REF!</definedName>
    <definedName name="__123Graph_DMONTHLY2" localSheetId="31" hidden="1">#REF!</definedName>
    <definedName name="__123Graph_DMONTHLY2" localSheetId="28" hidden="1">#REF!</definedName>
    <definedName name="__123Graph_DMONTHLY2" localSheetId="27" hidden="1">#REF!</definedName>
    <definedName name="__123Graph_DMONTHLY2" localSheetId="16" hidden="1">#REF!</definedName>
    <definedName name="__123Graph_DMONTHLY2" localSheetId="12" hidden="1">#REF!</definedName>
    <definedName name="__123Graph_DMONTHLY2" localSheetId="17" hidden="1">#REF!</definedName>
    <definedName name="__123Graph_DMONTHLY2" localSheetId="14" hidden="1">#REF!</definedName>
    <definedName name="__123Graph_DMONTHLY2" localSheetId="15" hidden="1">#REF!</definedName>
    <definedName name="__123Graph_DMONTHLY2" localSheetId="26" hidden="1">#REF!</definedName>
    <definedName name="__123Graph_DMONTHLY2" localSheetId="30" hidden="1">#REF!</definedName>
    <definedName name="__123Graph_DMONTHLY2" localSheetId="9" hidden="1">#REF!</definedName>
    <definedName name="__123Graph_DMONTHLY2" localSheetId="18" hidden="1">#REF!</definedName>
    <definedName name="__123Graph_DMONTHLY2" localSheetId="45" hidden="1">#REF!</definedName>
    <definedName name="__123Graph_DMONTHLY2" localSheetId="25" hidden="1">#REF!</definedName>
    <definedName name="__123Graph_DMONTHLY2" localSheetId="21" hidden="1">#REF!</definedName>
    <definedName name="__123Graph_DMONTHLY2" localSheetId="23" hidden="1">#REF!</definedName>
    <definedName name="__123Graph_DMONTHLY2" localSheetId="24" hidden="1">#REF!</definedName>
    <definedName name="__123Graph_DMONTHLY2" hidden="1">#REF!</definedName>
    <definedName name="__123Graph_EMONTHLY2" localSheetId="22" hidden="1">#REF!</definedName>
    <definedName name="__123Graph_EMONTHLY2" localSheetId="19" hidden="1">#REF!</definedName>
    <definedName name="__123Graph_EMONTHLY2" localSheetId="20" hidden="1">#REF!</definedName>
    <definedName name="__123Graph_EMONTHLY2" localSheetId="29" hidden="1">#REF!</definedName>
    <definedName name="__123Graph_EMONTHLY2" localSheetId="32" hidden="1">#REF!</definedName>
    <definedName name="__123Graph_EMONTHLY2" localSheetId="13" hidden="1">#REF!</definedName>
    <definedName name="__123Graph_EMONTHLY2" localSheetId="31" hidden="1">#REF!</definedName>
    <definedName name="__123Graph_EMONTHLY2" localSheetId="28" hidden="1">#REF!</definedName>
    <definedName name="__123Graph_EMONTHLY2" localSheetId="27" hidden="1">#REF!</definedName>
    <definedName name="__123Graph_EMONTHLY2" localSheetId="16" hidden="1">#REF!</definedName>
    <definedName name="__123Graph_EMONTHLY2" localSheetId="12" hidden="1">#REF!</definedName>
    <definedName name="__123Graph_EMONTHLY2" localSheetId="17" hidden="1">#REF!</definedName>
    <definedName name="__123Graph_EMONTHLY2" localSheetId="14" hidden="1">#REF!</definedName>
    <definedName name="__123Graph_EMONTHLY2" localSheetId="15" hidden="1">#REF!</definedName>
    <definedName name="__123Graph_EMONTHLY2" localSheetId="26" hidden="1">#REF!</definedName>
    <definedName name="__123Graph_EMONTHLY2" localSheetId="30" hidden="1">#REF!</definedName>
    <definedName name="__123Graph_EMONTHLY2" localSheetId="9" hidden="1">#REF!</definedName>
    <definedName name="__123Graph_EMONTHLY2" localSheetId="18" hidden="1">#REF!</definedName>
    <definedName name="__123Graph_EMONTHLY2" localSheetId="45" hidden="1">#REF!</definedName>
    <definedName name="__123Graph_EMONTHLY2" localSheetId="25" hidden="1">#REF!</definedName>
    <definedName name="__123Graph_EMONTHLY2" localSheetId="21" hidden="1">#REF!</definedName>
    <definedName name="__123Graph_EMONTHLY2" localSheetId="23" hidden="1">#REF!</definedName>
    <definedName name="__123Graph_EMONTHLY2" localSheetId="24" hidden="1">#REF!</definedName>
    <definedName name="__123Graph_EMONTHLY2" hidden="1">#REF!</definedName>
    <definedName name="__123Graph_FMONTHLY2" localSheetId="22" hidden="1">#REF!</definedName>
    <definedName name="__123Graph_FMONTHLY2" localSheetId="19" hidden="1">#REF!</definedName>
    <definedName name="__123Graph_FMONTHLY2" localSheetId="20" hidden="1">#REF!</definedName>
    <definedName name="__123Graph_FMONTHLY2" localSheetId="29" hidden="1">#REF!</definedName>
    <definedName name="__123Graph_FMONTHLY2" localSheetId="32" hidden="1">#REF!</definedName>
    <definedName name="__123Graph_FMONTHLY2" localSheetId="13" hidden="1">#REF!</definedName>
    <definedName name="__123Graph_FMONTHLY2" localSheetId="31" hidden="1">#REF!</definedName>
    <definedName name="__123Graph_FMONTHLY2" localSheetId="28" hidden="1">#REF!</definedName>
    <definedName name="__123Graph_FMONTHLY2" localSheetId="27" hidden="1">#REF!</definedName>
    <definedName name="__123Graph_FMONTHLY2" localSheetId="16" hidden="1">#REF!</definedName>
    <definedName name="__123Graph_FMONTHLY2" localSheetId="12" hidden="1">#REF!</definedName>
    <definedName name="__123Graph_FMONTHLY2" localSheetId="17" hidden="1">#REF!</definedName>
    <definedName name="__123Graph_FMONTHLY2" localSheetId="14" hidden="1">#REF!</definedName>
    <definedName name="__123Graph_FMONTHLY2" localSheetId="15" hidden="1">#REF!</definedName>
    <definedName name="__123Graph_FMONTHLY2" localSheetId="26" hidden="1">#REF!</definedName>
    <definedName name="__123Graph_FMONTHLY2" localSheetId="30" hidden="1">#REF!</definedName>
    <definedName name="__123Graph_FMONTHLY2" localSheetId="9" hidden="1">#REF!</definedName>
    <definedName name="__123Graph_FMONTHLY2" localSheetId="18" hidden="1">#REF!</definedName>
    <definedName name="__123Graph_FMONTHLY2" localSheetId="45" hidden="1">#REF!</definedName>
    <definedName name="__123Graph_FMONTHLY2" localSheetId="25" hidden="1">#REF!</definedName>
    <definedName name="__123Graph_FMONTHLY2" localSheetId="21" hidden="1">#REF!</definedName>
    <definedName name="__123Graph_FMONTHLY2" localSheetId="23" hidden="1">#REF!</definedName>
    <definedName name="__123Graph_FMONTHLY2" localSheetId="24" hidden="1">#REF!</definedName>
    <definedName name="__123Graph_FMONTHLY2" hidden="1">#REF!</definedName>
    <definedName name="__123Graph_XMAIN" localSheetId="22" hidden="1">#REF!</definedName>
    <definedName name="__123Graph_XMAIN" localSheetId="19" hidden="1">#REF!</definedName>
    <definedName name="__123Graph_XMAIN" localSheetId="20" hidden="1">#REF!</definedName>
    <definedName name="__123Graph_XMAIN" localSheetId="29" hidden="1">#REF!</definedName>
    <definedName name="__123Graph_XMAIN" localSheetId="32" hidden="1">#REF!</definedName>
    <definedName name="__123Graph_XMAIN" localSheetId="13" hidden="1">#REF!</definedName>
    <definedName name="__123Graph_XMAIN" localSheetId="31" hidden="1">#REF!</definedName>
    <definedName name="__123Graph_XMAIN" localSheetId="28" hidden="1">#REF!</definedName>
    <definedName name="__123Graph_XMAIN" localSheetId="27" hidden="1">#REF!</definedName>
    <definedName name="__123Graph_XMAIN" localSheetId="16" hidden="1">#REF!</definedName>
    <definedName name="__123Graph_XMAIN" localSheetId="12" hidden="1">#REF!</definedName>
    <definedName name="__123Graph_XMAIN" localSheetId="17" hidden="1">#REF!</definedName>
    <definedName name="__123Graph_XMAIN" localSheetId="14" hidden="1">#REF!</definedName>
    <definedName name="__123Graph_XMAIN" localSheetId="15" hidden="1">#REF!</definedName>
    <definedName name="__123Graph_XMAIN" localSheetId="26" hidden="1">#REF!</definedName>
    <definedName name="__123Graph_XMAIN" localSheetId="30" hidden="1">#REF!</definedName>
    <definedName name="__123Graph_XMAIN" localSheetId="9" hidden="1">#REF!</definedName>
    <definedName name="__123Graph_XMAIN" localSheetId="18" hidden="1">#REF!</definedName>
    <definedName name="__123Graph_XMAIN" localSheetId="45" hidden="1">#REF!</definedName>
    <definedName name="__123Graph_XMAIN" localSheetId="25" hidden="1">#REF!</definedName>
    <definedName name="__123Graph_XMAIN" localSheetId="21" hidden="1">#REF!</definedName>
    <definedName name="__123Graph_XMAIN" localSheetId="23" hidden="1">#REF!</definedName>
    <definedName name="__123Graph_XMAIN" localSheetId="24" hidden="1">#REF!</definedName>
    <definedName name="__123Graph_XMAIN" hidden="1">#REF!</definedName>
    <definedName name="__123Graph_XMONTHLY" localSheetId="22" hidden="1">#REF!</definedName>
    <definedName name="__123Graph_XMONTHLY" localSheetId="19" hidden="1">#REF!</definedName>
    <definedName name="__123Graph_XMONTHLY" localSheetId="20" hidden="1">#REF!</definedName>
    <definedName name="__123Graph_XMONTHLY" localSheetId="29" hidden="1">#REF!</definedName>
    <definedName name="__123Graph_XMONTHLY" localSheetId="32" hidden="1">#REF!</definedName>
    <definedName name="__123Graph_XMONTHLY" localSheetId="13" hidden="1">#REF!</definedName>
    <definedName name="__123Graph_XMONTHLY" localSheetId="31" hidden="1">#REF!</definedName>
    <definedName name="__123Graph_XMONTHLY" localSheetId="28" hidden="1">#REF!</definedName>
    <definedName name="__123Graph_XMONTHLY" localSheetId="27" hidden="1">#REF!</definedName>
    <definedName name="__123Graph_XMONTHLY" localSheetId="16" hidden="1">#REF!</definedName>
    <definedName name="__123Graph_XMONTHLY" localSheetId="12" hidden="1">#REF!</definedName>
    <definedName name="__123Graph_XMONTHLY" localSheetId="17" hidden="1">#REF!</definedName>
    <definedName name="__123Graph_XMONTHLY" localSheetId="14" hidden="1">#REF!</definedName>
    <definedName name="__123Graph_XMONTHLY" localSheetId="15" hidden="1">#REF!</definedName>
    <definedName name="__123Graph_XMONTHLY" localSheetId="26" hidden="1">#REF!</definedName>
    <definedName name="__123Graph_XMONTHLY" localSheetId="30" hidden="1">#REF!</definedName>
    <definedName name="__123Graph_XMONTHLY" localSheetId="9" hidden="1">#REF!</definedName>
    <definedName name="__123Graph_XMONTHLY" localSheetId="18" hidden="1">#REF!</definedName>
    <definedName name="__123Graph_XMONTHLY" localSheetId="45" hidden="1">#REF!</definedName>
    <definedName name="__123Graph_XMONTHLY" localSheetId="25" hidden="1">#REF!</definedName>
    <definedName name="__123Graph_XMONTHLY" localSheetId="21" hidden="1">#REF!</definedName>
    <definedName name="__123Graph_XMONTHLY" localSheetId="23" hidden="1">#REF!</definedName>
    <definedName name="__123Graph_XMONTHLY" localSheetId="24" hidden="1">#REF!</definedName>
    <definedName name="__123Graph_XMONTHLY" hidden="1">#REF!</definedName>
    <definedName name="__123Graph_XMONTHLY2" localSheetId="22" hidden="1">#REF!</definedName>
    <definedName name="__123Graph_XMONTHLY2" localSheetId="19" hidden="1">#REF!</definedName>
    <definedName name="__123Graph_XMONTHLY2" localSheetId="20" hidden="1">#REF!</definedName>
    <definedName name="__123Graph_XMONTHLY2" localSheetId="29" hidden="1">#REF!</definedName>
    <definedName name="__123Graph_XMONTHLY2" localSheetId="32" hidden="1">#REF!</definedName>
    <definedName name="__123Graph_XMONTHLY2" localSheetId="13" hidden="1">#REF!</definedName>
    <definedName name="__123Graph_XMONTHLY2" localSheetId="31" hidden="1">#REF!</definedName>
    <definedName name="__123Graph_XMONTHLY2" localSheetId="28" hidden="1">#REF!</definedName>
    <definedName name="__123Graph_XMONTHLY2" localSheetId="27" hidden="1">#REF!</definedName>
    <definedName name="__123Graph_XMONTHLY2" localSheetId="16" hidden="1">#REF!</definedName>
    <definedName name="__123Graph_XMONTHLY2" localSheetId="12" hidden="1">#REF!</definedName>
    <definedName name="__123Graph_XMONTHLY2" localSheetId="17" hidden="1">#REF!</definedName>
    <definedName name="__123Graph_XMONTHLY2" localSheetId="14" hidden="1">#REF!</definedName>
    <definedName name="__123Graph_XMONTHLY2" localSheetId="15" hidden="1">#REF!</definedName>
    <definedName name="__123Graph_XMONTHLY2" localSheetId="26" hidden="1">#REF!</definedName>
    <definedName name="__123Graph_XMONTHLY2" localSheetId="30" hidden="1">#REF!</definedName>
    <definedName name="__123Graph_XMONTHLY2" localSheetId="9" hidden="1">#REF!</definedName>
    <definedName name="__123Graph_XMONTHLY2" localSheetId="18" hidden="1">#REF!</definedName>
    <definedName name="__123Graph_XMONTHLY2" localSheetId="45" hidden="1">#REF!</definedName>
    <definedName name="__123Graph_XMONTHLY2" localSheetId="25" hidden="1">#REF!</definedName>
    <definedName name="__123Graph_XMONTHLY2" localSheetId="21" hidden="1">#REF!</definedName>
    <definedName name="__123Graph_XMONTHLY2" localSheetId="23" hidden="1">#REF!</definedName>
    <definedName name="__123Graph_XMONTHLY2" localSheetId="24" hidden="1">#REF!</definedName>
    <definedName name="__123Graph_XMONTHLY2" hidden="1">#REF!</definedName>
    <definedName name="__v2" localSheetId="22" hidden="1">#REF!</definedName>
    <definedName name="__v2" localSheetId="19" hidden="1">#REF!</definedName>
    <definedName name="__v2" localSheetId="20" hidden="1">#REF!</definedName>
    <definedName name="__v2" localSheetId="29" hidden="1">#REF!</definedName>
    <definedName name="__v2" localSheetId="32" hidden="1">#REF!</definedName>
    <definedName name="__v2" localSheetId="13" hidden="1">#REF!</definedName>
    <definedName name="__v2" localSheetId="31" hidden="1">#REF!</definedName>
    <definedName name="__v2" localSheetId="28" hidden="1">#REF!</definedName>
    <definedName name="__v2" localSheetId="27" hidden="1">#REF!</definedName>
    <definedName name="__v2" localSheetId="16" hidden="1">#REF!</definedName>
    <definedName name="__v2" localSheetId="12" hidden="1">#REF!</definedName>
    <definedName name="__v2" localSheetId="17" hidden="1">#REF!</definedName>
    <definedName name="__v2" localSheetId="14" hidden="1">#REF!</definedName>
    <definedName name="__v2" localSheetId="15" hidden="1">#REF!</definedName>
    <definedName name="__v2" localSheetId="26" hidden="1">#REF!</definedName>
    <definedName name="__v2" localSheetId="30" hidden="1">#REF!</definedName>
    <definedName name="__v2" localSheetId="9" hidden="1">#REF!</definedName>
    <definedName name="__v2" localSheetId="18" hidden="1">#REF!</definedName>
    <definedName name="__v2" localSheetId="45" hidden="1">#REF!</definedName>
    <definedName name="__v2" localSheetId="25" hidden="1">#REF!</definedName>
    <definedName name="__v2" localSheetId="21" hidden="1">#REF!</definedName>
    <definedName name="__v2" localSheetId="23" hidden="1">#REF!</definedName>
    <definedName name="__v2" localSheetId="24" hidden="1">#REF!</definedName>
    <definedName name="__v2" hidden="1">#REF!</definedName>
    <definedName name="_1__123Graph_LBL_ACHART_1" localSheetId="22" hidden="1">#REF!</definedName>
    <definedName name="_1__123Graph_LBL_ACHART_1" localSheetId="19" hidden="1">#REF!</definedName>
    <definedName name="_1__123Graph_LBL_ACHART_1" localSheetId="20" hidden="1">#REF!</definedName>
    <definedName name="_1__123Graph_LBL_ACHART_1" localSheetId="29" hidden="1">#REF!</definedName>
    <definedName name="_1__123Graph_LBL_ACHART_1" localSheetId="32" hidden="1">#REF!</definedName>
    <definedName name="_1__123Graph_LBL_ACHART_1" localSheetId="13" hidden="1">#REF!</definedName>
    <definedName name="_1__123Graph_LBL_ACHART_1" localSheetId="31" hidden="1">#REF!</definedName>
    <definedName name="_1__123Graph_LBL_ACHART_1" localSheetId="28" hidden="1">#REF!</definedName>
    <definedName name="_1__123Graph_LBL_ACHART_1" localSheetId="27" hidden="1">#REF!</definedName>
    <definedName name="_1__123Graph_LBL_ACHART_1" localSheetId="16" hidden="1">#REF!</definedName>
    <definedName name="_1__123Graph_LBL_ACHART_1" localSheetId="12" hidden="1">#REF!</definedName>
    <definedName name="_1__123Graph_LBL_ACHART_1" localSheetId="17" hidden="1">#REF!</definedName>
    <definedName name="_1__123Graph_LBL_ACHART_1" localSheetId="14" hidden="1">#REF!</definedName>
    <definedName name="_1__123Graph_LBL_ACHART_1" localSheetId="15" hidden="1">#REF!</definedName>
    <definedName name="_1__123Graph_LBL_ACHART_1" localSheetId="26" hidden="1">#REF!</definedName>
    <definedName name="_1__123Graph_LBL_ACHART_1" localSheetId="30" hidden="1">#REF!</definedName>
    <definedName name="_1__123Graph_LBL_ACHART_1" localSheetId="9" hidden="1">#REF!</definedName>
    <definedName name="_1__123Graph_LBL_ACHART_1" localSheetId="18" hidden="1">#REF!</definedName>
    <definedName name="_1__123Graph_LBL_ACHART_1" localSheetId="45" hidden="1">#REF!</definedName>
    <definedName name="_1__123Graph_LBL_ACHART_1" localSheetId="25" hidden="1">#REF!</definedName>
    <definedName name="_1__123Graph_LBL_ACHART_1" localSheetId="21" hidden="1">#REF!</definedName>
    <definedName name="_1__123Graph_LBL_ACHART_1" localSheetId="23" hidden="1">#REF!</definedName>
    <definedName name="_1__123Graph_LBL_ACHART_1" localSheetId="24" hidden="1">#REF!</definedName>
    <definedName name="_1__123Graph_LBL_ACHART_1" hidden="1">#REF!</definedName>
    <definedName name="_5__123Graph_BCHART_1" hidden="1">#REF!</definedName>
    <definedName name="_6__123Graph_XCHART_1" hidden="1">#REF!</definedName>
    <definedName name="_xlnm._FilterDatabase" localSheetId="22" hidden="1">'3.4% HN 2'!$B$6:$BA$139</definedName>
    <definedName name="_xlnm._FilterDatabase" localSheetId="5" hidden="1">'All Payrolls'!$A$1:$K$40205</definedName>
    <definedName name="_xlnm._FilterDatabase" localSheetId="34" hidden="1">'April Payment'!$A$6:$AW$95</definedName>
    <definedName name="_xlnm._FilterDatabase" localSheetId="11" hidden="1">'APT 25-26'!$B$5:$DJ$87</definedName>
    <definedName name="_xlnm._FilterDatabase" localSheetId="19" hidden="1">Asylum!$B$6:$BA$20</definedName>
    <definedName name="_xlnm._FilterDatabase" localSheetId="38" hidden="1">'Aug Payment'!$A$6:$BE$95</definedName>
    <definedName name="_xlnm._FilterDatabase" localSheetId="20" hidden="1">CSBG!$A$6:$BS$93</definedName>
    <definedName name="_xlnm._FilterDatabase" localSheetId="29" hidden="1">DFC!$A$6:$BX$54</definedName>
    <definedName name="_xlnm._FilterDatabase" localSheetId="40" hidden="1">'Drop Down'!$B$4:$I$4</definedName>
    <definedName name="_xlnm._FilterDatabase" localSheetId="32" hidden="1">EYBG!$B$6:$BA$10</definedName>
    <definedName name="_xlnm._FilterDatabase" localSheetId="13" hidden="1">HNPlaces!$B$6:$BA$25</definedName>
    <definedName name="_xlnm._FilterDatabase" localSheetId="31" hidden="1">HNTopUp!$A$6:$DY$197</definedName>
    <definedName name="_xlnm._FilterDatabase" localSheetId="37" hidden="1">'July Payment'!$A$6:$BI$95</definedName>
    <definedName name="_xlnm._FilterDatabase" localSheetId="36" hidden="1">'June Payment'!$A$6:$BE$95</definedName>
    <definedName name="_xlnm._FilterDatabase" localSheetId="44" hidden="1">LBB_Code!$B$2:$O$8376</definedName>
    <definedName name="_xlnm._FilterDatabase" localSheetId="35" hidden="1">'May Payment'!$A$6:$BA$95</definedName>
    <definedName name="_xlnm._FilterDatabase" localSheetId="28" hidden="1">MISC!$A$6:$BS$34</definedName>
    <definedName name="_xlnm._FilterDatabase" localSheetId="6" hidden="1">'Monthly Payroll Deductions'!$A$4:$CY$58</definedName>
    <definedName name="_xlnm._FilterDatabase" localSheetId="27" hidden="1">NPQ!$B$6:$BA$54</definedName>
    <definedName name="_xlnm._FilterDatabase" localSheetId="16" hidden="1">'NTP recovery'!$B$6:$BB$109</definedName>
    <definedName name="_xlnm._FilterDatabase" localSheetId="12" hidden="1">NurserySupplement!$B$6:$BA$10</definedName>
    <definedName name="_xlnm._FilterDatabase" localSheetId="17" hidden="1">PESports!$B$6:$BA$85</definedName>
    <definedName name="_xlnm._FilterDatabase" localSheetId="14" hidden="1">POST16!$A$6:$BX$37</definedName>
    <definedName name="_xlnm._FilterDatabase" localSheetId="15" hidden="1">'POST16 SBG'!$A$6:$BX$11</definedName>
    <definedName name="_xlnm._FilterDatabase" localSheetId="26" hidden="1">PPG!$A$6:$BG$93</definedName>
    <definedName name="_xlnm._FilterDatabase" localSheetId="10" hidden="1">'QA Sheet'!$B$62:$AA$107</definedName>
    <definedName name="_xlnm._FilterDatabase" localSheetId="30" hidden="1">RPA!$A$6:$BF$46</definedName>
    <definedName name="_xlnm._FilterDatabase" localSheetId="9" hidden="1">'School CFR'!$A$2:$G$111</definedName>
    <definedName name="_xlnm._FilterDatabase" localSheetId="41" hidden="1">'School Details'!$A$6:$W$146</definedName>
    <definedName name="_xlnm._FilterDatabase" localSheetId="39" hidden="1">'Sep Payment'!$A$6:$BE$95</definedName>
    <definedName name="_xlnm._FilterDatabase" localSheetId="18" hidden="1">SMHL!$B$6:$BA$18</definedName>
    <definedName name="_xlnm._FilterDatabase" localSheetId="1" hidden="1">Tasks!$A$1:$O$1</definedName>
    <definedName name="_xlnm._FilterDatabase" localSheetId="45" hidden="1">TemplateVer1!$A$6:$BX$6</definedName>
    <definedName name="_xlnm._FilterDatabase" localSheetId="25" hidden="1">TPAG!$A$6:$BS$148</definedName>
    <definedName name="_xlnm._FilterDatabase" localSheetId="21" hidden="1">TPG!$A$6:$BS$15</definedName>
    <definedName name="_xlnm._FilterDatabase" localSheetId="23" hidden="1">'UFSM KS2'!$A$6:$BX$98</definedName>
    <definedName name="_xlnm._FilterDatabase" localSheetId="24" hidden="1">UIFSM!$A$6:$BX$150</definedName>
    <definedName name="_Key1" localSheetId="22" hidden="1">#REF!</definedName>
    <definedName name="_Key1" localSheetId="19" hidden="1">#REF!</definedName>
    <definedName name="_Key1" localSheetId="20" hidden="1">#REF!</definedName>
    <definedName name="_Key1" localSheetId="29" hidden="1">#REF!</definedName>
    <definedName name="_Key1" localSheetId="32" hidden="1">#REF!</definedName>
    <definedName name="_Key1" localSheetId="13" hidden="1">#REF!</definedName>
    <definedName name="_Key1" localSheetId="31" hidden="1">#REF!</definedName>
    <definedName name="_Key1" localSheetId="28" hidden="1">#REF!</definedName>
    <definedName name="_Key1" localSheetId="6" hidden="1">#REF!</definedName>
    <definedName name="_Key1" localSheetId="27" hidden="1">#REF!</definedName>
    <definedName name="_Key1" localSheetId="16" hidden="1">#REF!</definedName>
    <definedName name="_Key1" localSheetId="12" hidden="1">#REF!</definedName>
    <definedName name="_Key1" localSheetId="17" hidden="1">#REF!</definedName>
    <definedName name="_Key1" localSheetId="14" hidden="1">#REF!</definedName>
    <definedName name="_Key1" localSheetId="15" hidden="1">#REF!</definedName>
    <definedName name="_Key1" localSheetId="26" hidden="1">#REF!</definedName>
    <definedName name="_Key1" localSheetId="30" hidden="1">#REF!</definedName>
    <definedName name="_Key1" localSheetId="18" hidden="1">#REF!</definedName>
    <definedName name="_Key1" localSheetId="45" hidden="1">#REF!</definedName>
    <definedName name="_Key1" localSheetId="25" hidden="1">#REF!</definedName>
    <definedName name="_Key1" localSheetId="21" hidden="1">#REF!</definedName>
    <definedName name="_Key1" localSheetId="23" hidden="1">#REF!</definedName>
    <definedName name="_Key1" localSheetId="24" hidden="1">#REF!</definedName>
    <definedName name="_Key1" hidden="1">#REF!</definedName>
    <definedName name="_Key1extra" hidden="1">#REF!</definedName>
    <definedName name="_Order1" hidden="1">255</definedName>
    <definedName name="_Order2" localSheetId="44" hidden="1">255</definedName>
    <definedName name="_Order2" hidden="1">0</definedName>
    <definedName name="_Sort" localSheetId="22" hidden="1">#REF!</definedName>
    <definedName name="_Sort" localSheetId="19" hidden="1">#REF!</definedName>
    <definedName name="_Sort" localSheetId="20" hidden="1">#REF!</definedName>
    <definedName name="_Sort" localSheetId="29" hidden="1">#REF!</definedName>
    <definedName name="_Sort" localSheetId="32" hidden="1">#REF!</definedName>
    <definedName name="_Sort" localSheetId="13" hidden="1">#REF!</definedName>
    <definedName name="_Sort" localSheetId="31" hidden="1">#REF!</definedName>
    <definedName name="_Sort" localSheetId="28" hidden="1">#REF!</definedName>
    <definedName name="_Sort" localSheetId="6" hidden="1">#REF!</definedName>
    <definedName name="_Sort" localSheetId="27" hidden="1">#REF!</definedName>
    <definedName name="_Sort" localSheetId="16" hidden="1">#REF!</definedName>
    <definedName name="_Sort" localSheetId="12" hidden="1">#REF!</definedName>
    <definedName name="_Sort" localSheetId="17" hidden="1">#REF!</definedName>
    <definedName name="_Sort" localSheetId="14" hidden="1">#REF!</definedName>
    <definedName name="_Sort" localSheetId="15" hidden="1">#REF!</definedName>
    <definedName name="_Sort" localSheetId="26" hidden="1">#REF!</definedName>
    <definedName name="_Sort" localSheetId="30" hidden="1">#REF!</definedName>
    <definedName name="_Sort" localSheetId="9" hidden="1">#REF!</definedName>
    <definedName name="_Sort" localSheetId="18" hidden="1">#REF!</definedName>
    <definedName name="_Sort" localSheetId="45" hidden="1">#REF!</definedName>
    <definedName name="_Sort" localSheetId="25" hidden="1">#REF!</definedName>
    <definedName name="_Sort" localSheetId="21" hidden="1">#REF!</definedName>
    <definedName name="_Sort" localSheetId="23" hidden="1">#REF!</definedName>
    <definedName name="_Sort" localSheetId="24" hidden="1">#REF!</definedName>
    <definedName name="_Sort" hidden="1">#REF!</definedName>
    <definedName name="_Sortextra" hidden="1">#REF!</definedName>
    <definedName name="_v2" localSheetId="22" hidden="1">#REF!</definedName>
    <definedName name="_v2" localSheetId="19" hidden="1">#REF!</definedName>
    <definedName name="_v2" localSheetId="20" hidden="1">#REF!</definedName>
    <definedName name="_v2" localSheetId="29" hidden="1">#REF!</definedName>
    <definedName name="_v2" localSheetId="32" hidden="1">#REF!</definedName>
    <definedName name="_v2" localSheetId="13" hidden="1">#REF!</definedName>
    <definedName name="_v2" localSheetId="31" hidden="1">#REF!</definedName>
    <definedName name="_v2" localSheetId="28" hidden="1">#REF!</definedName>
    <definedName name="_v2" localSheetId="6" hidden="1">#REF!</definedName>
    <definedName name="_v2" localSheetId="27" hidden="1">#REF!</definedName>
    <definedName name="_v2" localSheetId="16" hidden="1">#REF!</definedName>
    <definedName name="_v2" localSheetId="12" hidden="1">#REF!</definedName>
    <definedName name="_v2" localSheetId="17" hidden="1">#REF!</definedName>
    <definedName name="_v2" localSheetId="14" hidden="1">#REF!</definedName>
    <definedName name="_v2" localSheetId="15" hidden="1">#REF!</definedName>
    <definedName name="_v2" localSheetId="26" hidden="1">#REF!</definedName>
    <definedName name="_v2" localSheetId="30" hidden="1">#REF!</definedName>
    <definedName name="_v2" localSheetId="9" hidden="1">#REF!</definedName>
    <definedName name="_v2" localSheetId="18" hidden="1">#REF!</definedName>
    <definedName name="_v2" localSheetId="45" hidden="1">#REF!</definedName>
    <definedName name="_v2" localSheetId="25" hidden="1">#REF!</definedName>
    <definedName name="_v2" localSheetId="21" hidden="1">#REF!</definedName>
    <definedName name="_v2" localSheetId="23" hidden="1">#REF!</definedName>
    <definedName name="_v2" localSheetId="24" hidden="1">#REF!</definedName>
    <definedName name="_v2" hidden="1">#REF!</definedName>
    <definedName name="aaa" localSheetId="22" hidden="1">{#N/A,#N/A,FALSE,"Budget";#N/A,#N/A,FALSE,"Actual";#N/A,#N/A,FALSE,"Cost";#N/A,#N/A,FALSE,"ETC"}</definedName>
    <definedName name="aaa" localSheetId="31" hidden="1">{#N/A,#N/A,FALSE,"Budget";#N/A,#N/A,FALSE,"Actual";#N/A,#N/A,FALSE,"Cost";#N/A,#N/A,FALSE,"ETC"}</definedName>
    <definedName name="aaa" localSheetId="0" hidden="1">{#N/A,#N/A,FALSE,"Budget";#N/A,#N/A,FALSE,"Actual";#N/A,#N/A,FALSE,"Cost";#N/A,#N/A,FALSE,"ETC"}</definedName>
    <definedName name="aaa" localSheetId="1" hidden="1">{#N/A,#N/A,FALSE,"Budget";#N/A,#N/A,FALSE,"Actual";#N/A,#N/A,FALSE,"Cost";#N/A,#N/A,FALSE,"ETC"}</definedName>
    <definedName name="aaa" hidden="1">{#N/A,#N/A,FALSE,"Budget";#N/A,#N/A,FALSE,"Actual";#N/A,#N/A,FALSE,"Cost";#N/A,#N/A,FALSE,"ETC"}</definedName>
    <definedName name="aaaa" localSheetId="22" hidden="1">{#N/A,#N/A,FALSE,"Budget";#N/A,#N/A,FALSE,"Actual";#N/A,#N/A,FALSE,"Cost";#N/A,#N/A,FALSE,"ETC"}</definedName>
    <definedName name="aaaa" localSheetId="31" hidden="1">{#N/A,#N/A,FALSE,"Budget";#N/A,#N/A,FALSE,"Actual";#N/A,#N/A,FALSE,"Cost";#N/A,#N/A,FALSE,"ETC"}</definedName>
    <definedName name="aaaa" localSheetId="0" hidden="1">{#N/A,#N/A,FALSE,"Budget";#N/A,#N/A,FALSE,"Actual";#N/A,#N/A,FALSE,"Cost";#N/A,#N/A,FALSE,"ETC"}</definedName>
    <definedName name="aaaa" localSheetId="1" hidden="1">{#N/A,#N/A,FALSE,"Budget";#N/A,#N/A,FALSE,"Actual";#N/A,#N/A,FALSE,"Cost";#N/A,#N/A,FALSE,"ETC"}</definedName>
    <definedName name="aaaa" hidden="1">{#N/A,#N/A,FALSE,"Budget";#N/A,#N/A,FALSE,"Actual";#N/A,#N/A,FALSE,"Cost";#N/A,#N/A,FALSE,"ETC"}</definedName>
    <definedName name="Access_Button" localSheetId="44" hidden="1">"Siebelh_Expenses__List"</definedName>
    <definedName name="Access_Button" hidden="1">"BeneOUTb_database_List"</definedName>
    <definedName name="AccessDatabase" localSheetId="44" hidden="1">"\\cslnewnt2\csr\BenClient Files\Budgets\SUBSIDY\Subsidy 03-04\Subsidy Monitor\Cell Data test p6.mdb"</definedName>
    <definedName name="AccessDatabase" hidden="1">"N:\USERS\BENCHMARKING\Benefits Admin\BeneOUTb.mdb"</definedName>
    <definedName name="anscount" hidden="1">2</definedName>
    <definedName name="AS2DocOpenMode" hidden="1">"AS2DocumentEdit"</definedName>
    <definedName name="bbb" localSheetId="22" hidden="1">{#N/A,#N/A,TRUE,"Initial";#N/A,#N/A,TRUE,"Graphs"}</definedName>
    <definedName name="bbb" localSheetId="31" hidden="1">{#N/A,#N/A,TRUE,"Initial";#N/A,#N/A,TRUE,"Graphs"}</definedName>
    <definedName name="bbb" localSheetId="0" hidden="1">{#N/A,#N/A,TRUE,"Initial";#N/A,#N/A,TRUE,"Graphs"}</definedName>
    <definedName name="bbb" localSheetId="1" hidden="1">{#N/A,#N/A,TRUE,"Initial";#N/A,#N/A,TRUE,"Graphs"}</definedName>
    <definedName name="bbb" hidden="1">{#N/A,#N/A,TRUE,"Initial";#N/A,#N/A,TRUE,"Graphs"}</definedName>
    <definedName name="ccc" localSheetId="22" hidden="1">{#N/A,#N/A,TRUE,"Initial";#N/A,#N/A,TRUE,"Graphs"}</definedName>
    <definedName name="ccc" localSheetId="31" hidden="1">{#N/A,#N/A,TRUE,"Initial";#N/A,#N/A,TRUE,"Graphs"}</definedName>
    <definedName name="ccc" localSheetId="0" hidden="1">{#N/A,#N/A,TRUE,"Initial";#N/A,#N/A,TRUE,"Graphs"}</definedName>
    <definedName name="ccc" localSheetId="1" hidden="1">{#N/A,#N/A,TRUE,"Initial";#N/A,#N/A,TRUE,"Graphs"}</definedName>
    <definedName name="ccc" hidden="1">{#N/A,#N/A,TRUE,"Initial";#N/A,#N/A,TRUE,"Graphs"}</definedName>
    <definedName name="coun" localSheetId="22" hidden="1">{#N/A,#N/A,FALSE,"Assessment";#N/A,#N/A,FALSE,"Staffing";#N/A,#N/A,FALSE,"Hires";#N/A,#N/A,FALSE,"Assumptions"}</definedName>
    <definedName name="coun" localSheetId="31" hidden="1">{#N/A,#N/A,FALSE,"Assessment";#N/A,#N/A,FALSE,"Staffing";#N/A,#N/A,FALSE,"Hires";#N/A,#N/A,FALSE,"Assumptions"}</definedName>
    <definedName name="coun" localSheetId="0" hidden="1">{#N/A,#N/A,FALSE,"Assessment";#N/A,#N/A,FALSE,"Staffing";#N/A,#N/A,FALSE,"Hires";#N/A,#N/A,FALSE,"Assumptions"}</definedName>
    <definedName name="coun" localSheetId="1" hidden="1">{#N/A,#N/A,FALSE,"Assessment";#N/A,#N/A,FALSE,"Staffing";#N/A,#N/A,FALSE,"Hires";#N/A,#N/A,FALSE,"Assumptions"}</definedName>
    <definedName name="coun" hidden="1">{#N/A,#N/A,FALSE,"Assessment";#N/A,#N/A,FALSE,"Staffing";#N/A,#N/A,FALSE,"Hires";#N/A,#N/A,FALSE,"Assumptions"}</definedName>
    <definedName name="COUNT2" localSheetId="22" hidden="1">{#N/A,#N/A,FALSE,"Assessment";#N/A,#N/A,FALSE,"Staffing";#N/A,#N/A,FALSE,"Hires";#N/A,#N/A,FALSE,"Assumptions"}</definedName>
    <definedName name="COUNT2" localSheetId="31" hidden="1">{#N/A,#N/A,FALSE,"Assessment";#N/A,#N/A,FALSE,"Staffing";#N/A,#N/A,FALSE,"Hires";#N/A,#N/A,FALSE,"Assumptions"}</definedName>
    <definedName name="COUNT2" localSheetId="0" hidden="1">{#N/A,#N/A,FALSE,"Assessment";#N/A,#N/A,FALSE,"Staffing";#N/A,#N/A,FALSE,"Hires";#N/A,#N/A,FALSE,"Assumptions"}</definedName>
    <definedName name="COUNT2" localSheetId="1" hidden="1">{#N/A,#N/A,FALSE,"Assessment";#N/A,#N/A,FALSE,"Staffing";#N/A,#N/A,FALSE,"Hires";#N/A,#N/A,FALSE,"Assumptions"}</definedName>
    <definedName name="COUNT2" hidden="1">{#N/A,#N/A,FALSE,"Assessment";#N/A,#N/A,FALSE,"Staffing";#N/A,#N/A,FALSE,"Hires";#N/A,#N/A,FALSE,"Assumptions"}</definedName>
    <definedName name="COUNTRY" localSheetId="22" hidden="1">{#N/A,#N/A,FALSE,"Assessment";#N/A,#N/A,FALSE,"Staffing";#N/A,#N/A,FALSE,"Hires";#N/A,#N/A,FALSE,"Assumptions"}</definedName>
    <definedName name="COUNTRY" localSheetId="31" hidden="1">{#N/A,#N/A,FALSE,"Assessment";#N/A,#N/A,FALSE,"Staffing";#N/A,#N/A,FALSE,"Hires";#N/A,#N/A,FALSE,"Assumptions"}</definedName>
    <definedName name="COUNTRY" localSheetId="0" hidden="1">{#N/A,#N/A,FALSE,"Assessment";#N/A,#N/A,FALSE,"Staffing";#N/A,#N/A,FALSE,"Hires";#N/A,#N/A,FALSE,"Assumptions"}</definedName>
    <definedName name="COUNTRY" localSheetId="1" hidden="1">{#N/A,#N/A,FALSE,"Assessment";#N/A,#N/A,FALSE,"Staffing";#N/A,#N/A,FALSE,"Hires";#N/A,#N/A,FALSE,"Assumptions"}</definedName>
    <definedName name="COUNTRY" hidden="1">{#N/A,#N/A,FALSE,"Assessment";#N/A,#N/A,FALSE,"Staffing";#N/A,#N/A,FALSE,"Hires";#N/A,#N/A,FALSE,"Assumptions"}</definedName>
    <definedName name="ddd" localSheetId="22" hidden="1">{#N/A,#N/A,TRUE,"Initial";#N/A,#N/A,TRUE,"CFs_P&amp;L_B&amp;S";#N/A,#N/A,TRUE,"Inv&amp;Fin";#N/A,#N/A,TRUE,"Depreciation";#N/A,#N/A,TRUE,"Energy";#N/A,#N/A,TRUE,"Index";#N/A,#N/A,TRUE,"Graphs";#N/A,#N/A,TRUE,"T_Contest"}</definedName>
    <definedName name="ddd" localSheetId="31" hidden="1">{#N/A,#N/A,TRUE,"Initial";#N/A,#N/A,TRUE,"CFs_P&amp;L_B&amp;S";#N/A,#N/A,TRUE,"Inv&amp;Fin";#N/A,#N/A,TRUE,"Depreciation";#N/A,#N/A,TRUE,"Energy";#N/A,#N/A,TRUE,"Index";#N/A,#N/A,TRUE,"Graphs";#N/A,#N/A,TRUE,"T_Contest"}</definedName>
    <definedName name="ddd" localSheetId="0" hidden="1">{#N/A,#N/A,TRUE,"Initial";#N/A,#N/A,TRUE,"CFs_P&amp;L_B&amp;S";#N/A,#N/A,TRUE,"Inv&amp;Fin";#N/A,#N/A,TRUE,"Depreciation";#N/A,#N/A,TRUE,"Energy";#N/A,#N/A,TRUE,"Index";#N/A,#N/A,TRUE,"Graphs";#N/A,#N/A,TRUE,"T_Contest"}</definedName>
    <definedName name="ddd" localSheetId="1" hidden="1">{#N/A,#N/A,TRUE,"Initial";#N/A,#N/A,TRUE,"CFs_P&amp;L_B&amp;S";#N/A,#N/A,TRUE,"Inv&amp;Fin";#N/A,#N/A,TRUE,"Depreciation";#N/A,#N/A,TRUE,"Energy";#N/A,#N/A,TRUE,"Index";#N/A,#N/A,TRUE,"Graphs";#N/A,#N/A,TRUE,"T_Contest"}</definedName>
    <definedName name="ddd" hidden="1">{#N/A,#N/A,TRUE,"Initial";#N/A,#N/A,TRUE,"CFs_P&amp;L_B&amp;S";#N/A,#N/A,TRUE,"Inv&amp;Fin";#N/A,#N/A,TRUE,"Depreciation";#N/A,#N/A,TRUE,"Energy";#N/A,#N/A,TRUE,"Index";#N/A,#N/A,TRUE,"Graphs";#N/A,#N/A,TRUE,"T_Contest"}</definedName>
    <definedName name="e" localSheetId="22" hidden="1">{#N/A,#N/A,FALSE,"Assessment";#N/A,#N/A,FALSE,"Staffing";#N/A,#N/A,FALSE,"Hires";#N/A,#N/A,FALSE,"Assumptions"}</definedName>
    <definedName name="e" localSheetId="31" hidden="1">{#N/A,#N/A,FALSE,"Assessment";#N/A,#N/A,FALSE,"Staffing";#N/A,#N/A,FALSE,"Hires";#N/A,#N/A,FALSE,"Assumptions"}</definedName>
    <definedName name="e" localSheetId="0" hidden="1">{#N/A,#N/A,FALSE,"Assessment";#N/A,#N/A,FALSE,"Staffing";#N/A,#N/A,FALSE,"Hires";#N/A,#N/A,FALSE,"Assumptions"}</definedName>
    <definedName name="e" localSheetId="1" hidden="1">{#N/A,#N/A,FALSE,"Assessment";#N/A,#N/A,FALSE,"Staffing";#N/A,#N/A,FALSE,"Hires";#N/A,#N/A,FALSE,"Assumptions"}</definedName>
    <definedName name="e" hidden="1">{#N/A,#N/A,FALSE,"Assessment";#N/A,#N/A,FALSE,"Staffing";#N/A,#N/A,FALSE,"Hires";#N/A,#N/A,FALSE,"Assumptions"}</definedName>
    <definedName name="eee" localSheetId="22" hidden="1">{#N/A,#N/A,TRUE,"Initial";#N/A,#N/A,TRUE,"CFs_P&amp;L_B&amp;S";#N/A,#N/A,TRUE,"Inv&amp;Fin";#N/A,#N/A,TRUE,"Depreciation";#N/A,#N/A,TRUE,"Energy";#N/A,#N/A,TRUE,"Index";#N/A,#N/A,TRUE,"Graphs";#N/A,#N/A,TRUE,"T_Contest"}</definedName>
    <definedName name="eee" localSheetId="31" hidden="1">{#N/A,#N/A,TRUE,"Initial";#N/A,#N/A,TRUE,"CFs_P&amp;L_B&amp;S";#N/A,#N/A,TRUE,"Inv&amp;Fin";#N/A,#N/A,TRUE,"Depreciation";#N/A,#N/A,TRUE,"Energy";#N/A,#N/A,TRUE,"Index";#N/A,#N/A,TRUE,"Graphs";#N/A,#N/A,TRUE,"T_Contest"}</definedName>
    <definedName name="eee" localSheetId="0" hidden="1">{#N/A,#N/A,TRUE,"Initial";#N/A,#N/A,TRUE,"CFs_P&amp;L_B&amp;S";#N/A,#N/A,TRUE,"Inv&amp;Fin";#N/A,#N/A,TRUE,"Depreciation";#N/A,#N/A,TRUE,"Energy";#N/A,#N/A,TRUE,"Index";#N/A,#N/A,TRUE,"Graphs";#N/A,#N/A,TRUE,"T_Contest"}</definedName>
    <definedName name="eee" localSheetId="1" hidden="1">{#N/A,#N/A,TRUE,"Initial";#N/A,#N/A,TRUE,"CFs_P&amp;L_B&amp;S";#N/A,#N/A,TRUE,"Inv&amp;Fin";#N/A,#N/A,TRUE,"Depreciation";#N/A,#N/A,TRUE,"Energy";#N/A,#N/A,TRUE,"Index";#N/A,#N/A,TRUE,"Graphs";#N/A,#N/A,TRUE,"T_Contest"}</definedName>
    <definedName name="eee" hidden="1">{#N/A,#N/A,TRUE,"Initial";#N/A,#N/A,TRUE,"CFs_P&amp;L_B&amp;S";#N/A,#N/A,TRUE,"Inv&amp;Fin";#N/A,#N/A,TRUE,"Depreciation";#N/A,#N/A,TRUE,"Energy";#N/A,#N/A,TRUE,"Index";#N/A,#N/A,TRUE,"Graphs";#N/A,#N/A,TRUE,"T_Contest"}</definedName>
    <definedName name="Endautumn">[1]Variable!$D$6</definedName>
    <definedName name="Endsummer">[1]Variable!$D$5</definedName>
    <definedName name="fff" localSheetId="22" hidden="1">{#N/A,#N/A,TRUE,"Initial";#N/A,#N/A,TRUE,"CFs_P&amp;L_B&amp;S";#N/A,#N/A,TRUE,"Inv&amp;Fin";#N/A,#N/A,TRUE,"Depreciation";#N/A,#N/A,TRUE,"Energy";#N/A,#N/A,TRUE,"Index";#N/A,#N/A,TRUE,"Graphs";#N/A,#N/A,TRUE,"T_Contest"}</definedName>
    <definedName name="fff" localSheetId="31" hidden="1">{#N/A,#N/A,TRUE,"Initial";#N/A,#N/A,TRUE,"CFs_P&amp;L_B&amp;S";#N/A,#N/A,TRUE,"Inv&amp;Fin";#N/A,#N/A,TRUE,"Depreciation";#N/A,#N/A,TRUE,"Energy";#N/A,#N/A,TRUE,"Index";#N/A,#N/A,TRUE,"Graphs";#N/A,#N/A,TRUE,"T_Contest"}</definedName>
    <definedName name="fff" localSheetId="0" hidden="1">{#N/A,#N/A,TRUE,"Initial";#N/A,#N/A,TRUE,"CFs_P&amp;L_B&amp;S";#N/A,#N/A,TRUE,"Inv&amp;Fin";#N/A,#N/A,TRUE,"Depreciation";#N/A,#N/A,TRUE,"Energy";#N/A,#N/A,TRUE,"Index";#N/A,#N/A,TRUE,"Graphs";#N/A,#N/A,TRUE,"T_Contest"}</definedName>
    <definedName name="fff" localSheetId="1" hidden="1">{#N/A,#N/A,TRUE,"Initial";#N/A,#N/A,TRUE,"CFs_P&amp;L_B&amp;S";#N/A,#N/A,TRUE,"Inv&amp;Fin";#N/A,#N/A,TRUE,"Depreciation";#N/A,#N/A,TRUE,"Energy";#N/A,#N/A,TRUE,"Index";#N/A,#N/A,TRUE,"Graphs";#N/A,#N/A,TRUE,"T_Contest"}</definedName>
    <definedName name="fff" hidden="1">{#N/A,#N/A,TRUE,"Initial";#N/A,#N/A,TRUE,"CFs_P&amp;L_B&amp;S";#N/A,#N/A,TRUE,"Inv&amp;Fin";#N/A,#N/A,TRUE,"Depreciation";#N/A,#N/A,TRUE,"Energy";#N/A,#N/A,TRUE,"Index";#N/A,#N/A,TRUE,"Graphs";#N/A,#N/A,TRUE,"T_Contest"}</definedName>
    <definedName name="FYstart">[1]Variable!$D$4</definedName>
    <definedName name="HOME" localSheetId="22" hidden="1">{#N/A,#N/A,FALSE,"Assessment";#N/A,#N/A,FALSE,"Staffing";#N/A,#N/A,FALSE,"Hires";#N/A,#N/A,FALSE,"Assumptions"}</definedName>
    <definedName name="HOME" localSheetId="31" hidden="1">{#N/A,#N/A,FALSE,"Assessment";#N/A,#N/A,FALSE,"Staffing";#N/A,#N/A,FALSE,"Hires";#N/A,#N/A,FALSE,"Assumptions"}</definedName>
    <definedName name="HOME" localSheetId="0" hidden="1">{#N/A,#N/A,FALSE,"Assessment";#N/A,#N/A,FALSE,"Staffing";#N/A,#N/A,FALSE,"Hires";#N/A,#N/A,FALSE,"Assumptions"}</definedName>
    <definedName name="HOME" localSheetId="1" hidden="1">{#N/A,#N/A,FALSE,"Assessment";#N/A,#N/A,FALSE,"Staffing";#N/A,#N/A,FALSE,"Hires";#N/A,#N/A,FALSE,"Assumptions"}</definedName>
    <definedName name="HOME" hidden="1">{#N/A,#N/A,FALSE,"Assessment";#N/A,#N/A,FALSE,"Staffing";#N/A,#N/A,FALSE,"Hires";#N/A,#N/A,FALSE,"Assumptions"}</definedName>
    <definedName name="HOMFE" localSheetId="22" hidden="1">{#N/A,#N/A,FALSE,"Assessment";#N/A,#N/A,FALSE,"Staffing";#N/A,#N/A,FALSE,"Hires";#N/A,#N/A,FALSE,"Assumptions"}</definedName>
    <definedName name="HOMFE" localSheetId="31" hidden="1">{#N/A,#N/A,FALSE,"Assessment";#N/A,#N/A,FALSE,"Staffing";#N/A,#N/A,FALSE,"Hires";#N/A,#N/A,FALSE,"Assumptions"}</definedName>
    <definedName name="HOMFE" localSheetId="0" hidden="1">{#N/A,#N/A,FALSE,"Assessment";#N/A,#N/A,FALSE,"Staffing";#N/A,#N/A,FALSE,"Hires";#N/A,#N/A,FALSE,"Assumptions"}</definedName>
    <definedName name="HOMFE" localSheetId="1" hidden="1">{#N/A,#N/A,FALSE,"Assessment";#N/A,#N/A,FALSE,"Staffing";#N/A,#N/A,FALSE,"Hires";#N/A,#N/A,FALSE,"Assumptions"}</definedName>
    <definedName name="HOMFE" hidden="1">{#N/A,#N/A,FALSE,"Assessment";#N/A,#N/A,FALSE,"Staffing";#N/A,#N/A,FALSE,"Hires";#N/A,#N/A,FALSE,"Assumptions"}</definedName>
    <definedName name="HTML_CodePage" hidden="1">1252</definedName>
    <definedName name="HTML_Control" localSheetId="22" hidden="1">{"'Final Summary'!$A$1:$G$86"}</definedName>
    <definedName name="HTML_Control" localSheetId="31" hidden="1">{"'Final Summary'!$A$1:$G$86"}</definedName>
    <definedName name="HTML_Control" localSheetId="0" hidden="1">{"'Final Summary'!$A$1:$G$86"}</definedName>
    <definedName name="HTML_Control" localSheetId="1" hidden="1">{"'Final Summary'!$A$1:$G$86"}</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KKK" localSheetId="22" hidden="1">{#N/A,#N/A,FALSE,"Assessment";#N/A,#N/A,FALSE,"Staffing";#N/A,#N/A,FALSE,"Hires";#N/A,#N/A,FALSE,"Assumptions"}</definedName>
    <definedName name="KKK" localSheetId="31" hidden="1">{#N/A,#N/A,FALSE,"Assessment";#N/A,#N/A,FALSE,"Staffing";#N/A,#N/A,FALSE,"Hires";#N/A,#N/A,FALSE,"Assumptions"}</definedName>
    <definedName name="KKK" localSheetId="0" hidden="1">{#N/A,#N/A,FALSE,"Assessment";#N/A,#N/A,FALSE,"Staffing";#N/A,#N/A,FALSE,"Hires";#N/A,#N/A,FALSE,"Assumptions"}</definedName>
    <definedName name="KKK" localSheetId="1" hidden="1">{#N/A,#N/A,FALSE,"Assessment";#N/A,#N/A,FALSE,"Staffing";#N/A,#N/A,FALSE,"Hires";#N/A,#N/A,FALSE,"Assumptions"}</definedName>
    <definedName name="KKK" hidden="1">{#N/A,#N/A,FALSE,"Assessment";#N/A,#N/A,FALSE,"Staffing";#N/A,#N/A,FALSE,"Hires";#N/A,#N/A,FALSE,"Assumptions"}</definedName>
    <definedName name="LOV_DesktopQuickInvoicesPageDef_AssetBookTypeCode" hidden="1">#REF!</definedName>
    <definedName name="LOV_DesktopQuickInvoicesPageDef_ExclusivePaymentFlag" hidden="1">#REF!</definedName>
    <definedName name="LOV_DesktopQuickInvoicesPageDef_FiscalChargeType" hidden="1">#REF!</definedName>
    <definedName name="LOV_DesktopQuickInvoicesPageDef_IncomeTaxRegion" hidden="1">#REF!</definedName>
    <definedName name="LOV_DesktopQuickInvoicesPageDef_InvoiceCurrencyCode" hidden="1">#REF!</definedName>
    <definedName name="LOV_DesktopQuickInvoicesPageDef_InvoiceIncludesPrepayFlag" hidden="1">#REF!</definedName>
    <definedName name="LOV_DesktopQuickInvoicesPageDef_InvoiceTypeLookupCode" hidden="1">#REF!</definedName>
    <definedName name="LOV_DesktopQuickInvoicesPageDef_LcmEnabledFlag" hidden="1">#REF!</definedName>
    <definedName name="LOV_DesktopQuickInvoicesPageDef_LineTypeLookupCode" hidden="1">#REF!</definedName>
    <definedName name="LOV_DesktopQuickInvoicesPageDef_OperatingUnit" hidden="1">#REF!</definedName>
    <definedName name="LOV_DesktopQuickInvoicesPageDef_PaymentCurrencyCode" hidden="1">#REF!</definedName>
    <definedName name="mmm" localSheetId="22" hidden="1">{"Summary sheet",#N/A,TRUE,"Output pres";"Proforma 1 and 2",#N/A,TRUE,"Ratios";"Proforma 3,4 and 5",#N/A,TRUE,"FS";"Proforma 8,9 and 10",#N/A,TRUE,"Calcs"}</definedName>
    <definedName name="mmm" localSheetId="31" hidden="1">{"Summary sheet",#N/A,TRUE,"Output pres";"Proforma 1 and 2",#N/A,TRUE,"Ratios";"Proforma 3,4 and 5",#N/A,TRUE,"FS";"Proforma 8,9 and 10",#N/A,TRUE,"Calcs"}</definedName>
    <definedName name="mmm" localSheetId="0" hidden="1">{"Summary sheet",#N/A,TRUE,"Output pres";"Proforma 1 and 2",#N/A,TRUE,"Ratios";"Proforma 3,4 and 5",#N/A,TRUE,"FS";"Proforma 8,9 and 10",#N/A,TRUE,"Calcs"}</definedName>
    <definedName name="mmm" localSheetId="1" hidden="1">{"Summary sheet",#N/A,TRUE,"Output pres";"Proforma 1 and 2",#N/A,TRUE,"Ratios";"Proforma 3,4 and 5",#N/A,TRUE,"FS";"Proforma 8,9 and 10",#N/A,TRUE,"Calcs"}</definedName>
    <definedName name="mmm" hidden="1">{"Summary sheet",#N/A,TRUE,"Output pres";"Proforma 1 and 2",#N/A,TRUE,"Ratios";"Proforma 3,4 and 5",#N/A,TRUE,"FS";"Proforma 8,9 and 10",#N/A,TRUE,"Calcs"}</definedName>
    <definedName name="ngfng" localSheetId="22" hidden="1">{#N/A,#N/A,FALSE,"Aging Summary";#N/A,#N/A,FALSE,"Ratio Analysis";#N/A,#N/A,FALSE,"Test 120 Day Accts";#N/A,#N/A,FALSE,"Tickmarks"}</definedName>
    <definedName name="ngfng" localSheetId="31" hidden="1">{#N/A,#N/A,FALSE,"Aging Summary";#N/A,#N/A,FALSE,"Ratio Analysis";#N/A,#N/A,FALSE,"Test 120 Day Accts";#N/A,#N/A,FALSE,"Tickmarks"}</definedName>
    <definedName name="ngfng" localSheetId="0" hidden="1">{#N/A,#N/A,FALSE,"Aging Summary";#N/A,#N/A,FALSE,"Ratio Analysis";#N/A,#N/A,FALSE,"Test 120 Day Accts";#N/A,#N/A,FALSE,"Tickmarks"}</definedName>
    <definedName name="ngfng" localSheetId="1" hidden="1">{#N/A,#N/A,FALSE,"Aging Summary";#N/A,#N/A,FALSE,"Ratio Analysis";#N/A,#N/A,FALSE,"Test 120 Day Accts";#N/A,#N/A,FALSE,"Tickmarks"}</definedName>
    <definedName name="ngfng" hidden="1">{#N/A,#N/A,FALSE,"Aging Summary";#N/A,#N/A,FALSE,"Ratio Analysis";#N/A,#N/A,FALSE,"Test 120 Day Accts";#N/A,#N/A,FALSE,"Tickmarks"}</definedName>
    <definedName name="nnn" localSheetId="22" hidden="1">{"Summary sheet",#N/A,TRUE,"Output pres";"Proforma 1 and 2",#N/A,TRUE,"Ratios";"Proforma 3,4 and 5",#N/A,TRUE,"FS";"Proforma 8,9 and 10",#N/A,TRUE,"Calcs"}</definedName>
    <definedName name="nnn" localSheetId="31" hidden="1">{"Summary sheet",#N/A,TRUE,"Output pres";"Proforma 1 and 2",#N/A,TRUE,"Ratios";"Proforma 3,4 and 5",#N/A,TRUE,"FS";"Proforma 8,9 and 10",#N/A,TRUE,"Calcs"}</definedName>
    <definedName name="nnn" localSheetId="0" hidden="1">{"Summary sheet",#N/A,TRUE,"Output pres";"Proforma 1 and 2",#N/A,TRUE,"Ratios";"Proforma 3,4 and 5",#N/A,TRUE,"FS";"Proforma 8,9 and 10",#N/A,TRUE,"Calcs"}</definedName>
    <definedName name="nnn" localSheetId="1" hidden="1">{"Summary sheet",#N/A,TRUE,"Output pres";"Proforma 1 and 2",#N/A,TRUE,"Ratios";"Proforma 3,4 and 5",#N/A,TRUE,"FS";"Proforma 8,9 and 10",#N/A,TRUE,"Calcs"}</definedName>
    <definedName name="nnn" hidden="1">{"Summary sheet",#N/A,TRUE,"Output pres";"Proforma 1 and 2",#N/A,TRUE,"Ratios";"Proforma 3,4 and 5",#N/A,TRUE,"FS";"Proforma 8,9 and 10",#N/A,TRUE,"Calcs"}</definedName>
    <definedName name="resources" localSheetId="22" hidden="1">{#N/A,#N/A,FALSE,"Assessment";#N/A,#N/A,FALSE,"Staffing";#N/A,#N/A,FALSE,"Hires";#N/A,#N/A,FALSE,"Assumptions"}</definedName>
    <definedName name="resources" localSheetId="31" hidden="1">{#N/A,#N/A,FALSE,"Assessment";#N/A,#N/A,FALSE,"Staffing";#N/A,#N/A,FALSE,"Hires";#N/A,#N/A,FALSE,"Assumptions"}</definedName>
    <definedName name="resources" localSheetId="0" hidden="1">{#N/A,#N/A,FALSE,"Assessment";#N/A,#N/A,FALSE,"Staffing";#N/A,#N/A,FALSE,"Hires";#N/A,#N/A,FALSE,"Assumptions"}</definedName>
    <definedName name="resources" localSheetId="1" hidden="1">{#N/A,#N/A,FALSE,"Assessment";#N/A,#N/A,FALSE,"Staffing";#N/A,#N/A,FALSE,"Hires";#N/A,#N/A,FALSE,"Assumptions"}</definedName>
    <definedName name="resources" hidden="1">{#N/A,#N/A,FALSE,"Assessment";#N/A,#N/A,FALSE,"Staffing";#N/A,#N/A,FALSE,"Hires";#N/A,#N/A,FALSE,"Assumptions"}</definedName>
    <definedName name="SAP" localSheetId="22" hidden="1">{#N/A,#N/A,FALSE,"Assessment";#N/A,#N/A,FALSE,"Staffing";#N/A,#N/A,FALSE,"Hires";#N/A,#N/A,FALSE,"Assumptions"}</definedName>
    <definedName name="SAP" localSheetId="31" hidden="1">{#N/A,#N/A,FALSE,"Assessment";#N/A,#N/A,FALSE,"Staffing";#N/A,#N/A,FALSE,"Hires";#N/A,#N/A,FALSE,"Assumptions"}</definedName>
    <definedName name="SAP" localSheetId="0" hidden="1">{#N/A,#N/A,FALSE,"Assessment";#N/A,#N/A,FALSE,"Staffing";#N/A,#N/A,FALSE,"Hires";#N/A,#N/A,FALSE,"Assumptions"}</definedName>
    <definedName name="SAP" localSheetId="1" hidden="1">{#N/A,#N/A,FALSE,"Assessment";#N/A,#N/A,FALSE,"Staffing";#N/A,#N/A,FALSE,"Hires";#N/A,#N/A,FALSE,"Assumptions"}</definedName>
    <definedName name="SAP" hidden="1">{#N/A,#N/A,FALSE,"Assessment";#N/A,#N/A,FALSE,"Staffing";#N/A,#N/A,FALSE,"Hires";#N/A,#N/A,FALSE,"Assumptions"}</definedName>
    <definedName name="SAPBEXdnldView" localSheetId="44" hidden="1">"50RKD8IRSNMPHLW0LZ23DAQ7C"</definedName>
    <definedName name="SAPBEXdnldView" hidden="1">"BCEJYAJ6X8YV681YS90CP9DMD"</definedName>
    <definedName name="SAPBEXsysID" hidden="1">"BWP"</definedName>
    <definedName name="staffing2" localSheetId="22" hidden="1">{#N/A,#N/A,FALSE,"Assessment";#N/A,#N/A,FALSE,"Staffing";#N/A,#N/A,FALSE,"Hires";#N/A,#N/A,FALSE,"Assumptions"}</definedName>
    <definedName name="staffing2" localSheetId="31" hidden="1">{#N/A,#N/A,FALSE,"Assessment";#N/A,#N/A,FALSE,"Staffing";#N/A,#N/A,FALSE,"Hires";#N/A,#N/A,FALSE,"Assumptions"}</definedName>
    <definedName name="staffing2" localSheetId="0" hidden="1">{#N/A,#N/A,FALSE,"Assessment";#N/A,#N/A,FALSE,"Staffing";#N/A,#N/A,FALSE,"Hires";#N/A,#N/A,FALSE,"Assumptions"}</definedName>
    <definedName name="staffing2" localSheetId="1" hidden="1">{#N/A,#N/A,FALSE,"Assessment";#N/A,#N/A,FALSE,"Staffing";#N/A,#N/A,FALSE,"Hires";#N/A,#N/A,FALSE,"Assumptions"}</definedName>
    <definedName name="staffing2" hidden="1">{#N/A,#N/A,FALSE,"Assessment";#N/A,#N/A,FALSE,"Staffing";#N/A,#N/A,FALSE,"Hires";#N/A,#N/A,FALSE,"Assumptions"}</definedName>
    <definedName name="Staffing3" localSheetId="22" hidden="1">{#N/A,#N/A,FALSE,"Assessment";#N/A,#N/A,FALSE,"Staffing";#N/A,#N/A,FALSE,"Hires";#N/A,#N/A,FALSE,"Assumptions"}</definedName>
    <definedName name="Staffing3" localSheetId="31" hidden="1">{#N/A,#N/A,FALSE,"Assessment";#N/A,#N/A,FALSE,"Staffing";#N/A,#N/A,FALSE,"Hires";#N/A,#N/A,FALSE,"Assumptions"}</definedName>
    <definedName name="Staffing3" localSheetId="0" hidden="1">{#N/A,#N/A,FALSE,"Assessment";#N/A,#N/A,FALSE,"Staffing";#N/A,#N/A,FALSE,"Hires";#N/A,#N/A,FALSE,"Assumptions"}</definedName>
    <definedName name="Staffing3" localSheetId="1" hidden="1">{#N/A,#N/A,FALSE,"Assessment";#N/A,#N/A,FALSE,"Staffing";#N/A,#N/A,FALSE,"Hires";#N/A,#N/A,FALSE,"Assumptions"}</definedName>
    <definedName name="Staffing3" hidden="1">{#N/A,#N/A,FALSE,"Assessment";#N/A,#N/A,FALSE,"Staffing";#N/A,#N/A,FALSE,"Hires";#N/A,#N/A,FALSE,"Assumptions"}</definedName>
    <definedName name="steady" localSheetId="22" hidden="1">{"'Final Summary'!$A$1:$G$86"}</definedName>
    <definedName name="steady" localSheetId="31" hidden="1">{"'Final Summary'!$A$1:$G$86"}</definedName>
    <definedName name="steady" localSheetId="0" hidden="1">{"'Final Summary'!$A$1:$G$86"}</definedName>
    <definedName name="steady" localSheetId="1" hidden="1">{"'Final Summary'!$A$1:$G$86"}</definedName>
    <definedName name="steady" hidden="1">{"'Final Summary'!$A$1:$G$86"}</definedName>
    <definedName name="Temp_2" localSheetId="22" hidden="1">{#N/A,#N/A,FALSE,"Assessment";#N/A,#N/A,FALSE,"Staffing";#N/A,#N/A,FALSE,"Hires";#N/A,#N/A,FALSE,"Assumptions"}</definedName>
    <definedName name="Temp_2" localSheetId="31" hidden="1">{#N/A,#N/A,FALSE,"Assessment";#N/A,#N/A,FALSE,"Staffing";#N/A,#N/A,FALSE,"Hires";#N/A,#N/A,FALSE,"Assumptions"}</definedName>
    <definedName name="Temp_2" localSheetId="0" hidden="1">{#N/A,#N/A,FALSE,"Assessment";#N/A,#N/A,FALSE,"Staffing";#N/A,#N/A,FALSE,"Hires";#N/A,#N/A,FALSE,"Assumptions"}</definedName>
    <definedName name="Temp_2" localSheetId="1" hidden="1">{#N/A,#N/A,FALSE,"Assessment";#N/A,#N/A,FALSE,"Staffing";#N/A,#N/A,FALSE,"Hires";#N/A,#N/A,FALSE,"Assumptions"}</definedName>
    <definedName name="Temp_2" hidden="1">{#N/A,#N/A,FALSE,"Assessment";#N/A,#N/A,FALSE,"Staffing";#N/A,#N/A,FALSE,"Hires";#N/A,#N/A,FALSE,"Assumptions"}</definedName>
    <definedName name="Temp_3" localSheetId="22" hidden="1">{#N/A,#N/A,FALSE,"Assessment";#N/A,#N/A,FALSE,"Staffing";#N/A,#N/A,FALSE,"Hires";#N/A,#N/A,FALSE,"Assumptions"}</definedName>
    <definedName name="Temp_3" localSheetId="31" hidden="1">{#N/A,#N/A,FALSE,"Assessment";#N/A,#N/A,FALSE,"Staffing";#N/A,#N/A,FALSE,"Hires";#N/A,#N/A,FALSE,"Assumptions"}</definedName>
    <definedName name="Temp_3" localSheetId="0" hidden="1">{#N/A,#N/A,FALSE,"Assessment";#N/A,#N/A,FALSE,"Staffing";#N/A,#N/A,FALSE,"Hires";#N/A,#N/A,FALSE,"Assumptions"}</definedName>
    <definedName name="Temp_3" localSheetId="1" hidden="1">{#N/A,#N/A,FALSE,"Assessment";#N/A,#N/A,FALSE,"Staffing";#N/A,#N/A,FALSE,"Hires";#N/A,#N/A,FALSE,"Assumptions"}</definedName>
    <definedName name="Temp_3" hidden="1">{#N/A,#N/A,FALSE,"Assessment";#N/A,#N/A,FALSE,"Staffing";#N/A,#N/A,FALSE,"Hires";#N/A,#N/A,FALSE,"Assumptions"}</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vertex42_copyright" hidden="1">"© 2006-2018 Vertex42 LLC"</definedName>
    <definedName name="vertex42_id" hidden="1">"gantt-chart_L.xlsx"</definedName>
    <definedName name="vertex42_title" hidden="1">"Gantt Chart Template"</definedName>
    <definedName name="wrn.Aging._.and._.Trend._.Analysis." localSheetId="22" hidden="1">{#N/A,#N/A,FALSE,"Aging Summary";#N/A,#N/A,FALSE,"Ratio Analysis";#N/A,#N/A,FALSE,"Test 120 Day Accts";#N/A,#N/A,FALSE,"Tickmarks"}</definedName>
    <definedName name="wrn.Aging._.and._.Trend._.Analysis." localSheetId="31"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MT." localSheetId="22" hidden="1">{#N/A,#N/A,FALSE,"Budget Monitor";#N/A,#N/A,FALSE,"DHP";#N/A,#N/A,FALSE,"Key Stats Summary"}</definedName>
    <definedName name="wrn.BSMT." localSheetId="31" hidden="1">{#N/A,#N/A,FALSE,"Budget Monitor";#N/A,#N/A,FALSE,"DHP";#N/A,#N/A,FALSE,"Key Stats Summary"}</definedName>
    <definedName name="wrn.BSMT." localSheetId="0" hidden="1">{#N/A,#N/A,FALSE,"Budget Monitor";#N/A,#N/A,FALSE,"DHP";#N/A,#N/A,FALSE,"Key Stats Summary"}</definedName>
    <definedName name="wrn.BSMT." localSheetId="1" hidden="1">{#N/A,#N/A,FALSE,"Budget Monitor";#N/A,#N/A,FALSE,"DHP";#N/A,#N/A,FALSE,"Key Stats Summary"}</definedName>
    <definedName name="wrn.BSMT." hidden="1">{#N/A,#N/A,FALSE,"Budget Monitor";#N/A,#N/A,FALSE,"DHP";#N/A,#N/A,FALSE,"Key Stats Summary"}</definedName>
    <definedName name="wrn.Inputs._.outputs." localSheetId="22" hidden="1">{"key inputs",#N/A,FALSE,"Key Inputs";"key outputs",#N/A,FALSE,"Outputs";"Other inputs",#N/A,FALSE,"Other Inputs";"cashflow",#N/A,FALSE,"Statemnts"}</definedName>
    <definedName name="wrn.Inputs._.outputs." localSheetId="31" hidden="1">{"key inputs",#N/A,FALSE,"Key Inputs";"key outputs",#N/A,FALSE,"Outputs";"Other inputs",#N/A,FALSE,"Other Inputs";"cashflow",#N/A,FALSE,"Statemnts"}</definedName>
    <definedName name="wrn.Inputs._.outputs." localSheetId="0" hidden="1">{"key inputs",#N/A,FALSE,"Key Inputs";"key outputs",#N/A,FALSE,"Outputs";"Other inputs",#N/A,FALSE,"Other Inputs";"cashflow",#N/A,FALSE,"Statemnts"}</definedName>
    <definedName name="wrn.Inputs._.outputs." localSheetId="1" hidden="1">{"key inputs",#N/A,FALSE,"Key Inputs";"key outputs",#N/A,FALSE,"Outputs";"Other inputs",#N/A,FALSE,"Other Inputs";"cashflow",#N/A,FALSE,"Statemnts"}</definedName>
    <definedName name="wrn.Inputs._.outputs." hidden="1">{"key inputs",#N/A,FALSE,"Key Inputs";"key outputs",#N/A,FALSE,"Outputs";"Other inputs",#N/A,FALSE,"Other Inputs";"cashflow",#N/A,FALSE,"Statemnts"}</definedName>
    <definedName name="wrn.Labour." localSheetId="22" hidden="1">{#N/A,#N/A,FALSE,"Mech";#N/A,#N/A,FALSE,"PubH";#N/A,#N/A,FALSE,"Cont";#N/A,#N/A,FALSE,"Summary"}</definedName>
    <definedName name="wrn.Labour." localSheetId="31" hidden="1">{#N/A,#N/A,FALSE,"Mech";#N/A,#N/A,FALSE,"PubH";#N/A,#N/A,FALSE,"Cont";#N/A,#N/A,FALSE,"Summary"}</definedName>
    <definedName name="wrn.Labour." localSheetId="0" hidden="1">{#N/A,#N/A,FALSE,"Mech";#N/A,#N/A,FALSE,"PubH";#N/A,#N/A,FALSE,"Cont";#N/A,#N/A,FALSE,"Summary"}</definedName>
    <definedName name="wrn.Labour." localSheetId="1" hidden="1">{#N/A,#N/A,FALSE,"Mech";#N/A,#N/A,FALSE,"PubH";#N/A,#N/A,FALSE,"Cont";#N/A,#N/A,FALSE,"Summary"}</definedName>
    <definedName name="wrn.Labour." hidden="1">{#N/A,#N/A,FALSE,"Mech";#N/A,#N/A,FALSE,"PubH";#N/A,#N/A,FALSE,"Cont";#N/A,#N/A,FALSE,"Summary"}</definedName>
    <definedName name="wrn.MoD._.Summary." localSheetId="22" hidden="1">{"Summary sheet",#N/A,TRUE,"Output pres";"Proforma 1 and 2",#N/A,TRUE,"Ratios";"Proforma 3,4 and 5",#N/A,TRUE,"FS";"Proforma 8,9 and 10",#N/A,TRUE,"Calcs"}</definedName>
    <definedName name="wrn.MoD._.Summary." localSheetId="31" hidden="1">{"Summary sheet",#N/A,TRUE,"Output pres";"Proforma 1 and 2",#N/A,TRUE,"Ratios";"Proforma 3,4 and 5",#N/A,TRUE,"FS";"Proforma 8,9 and 10",#N/A,TRUE,"Calcs"}</definedName>
    <definedName name="wrn.MoD._.Summary." localSheetId="0" hidden="1">{"Summary sheet",#N/A,TRUE,"Output pres";"Proforma 1 and 2",#N/A,TRUE,"Ratios";"Proforma 3,4 and 5",#N/A,TRUE,"FS";"Proforma 8,9 and 10",#N/A,TRUE,"Calcs"}</definedName>
    <definedName name="wrn.MoD._.Summary." localSheetId="1"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MOD._.SUMMARY.1" localSheetId="22" hidden="1">{"Summary sheet",#N/A,TRUE,"Output pres";"Proforma 1 and 2",#N/A,TRUE,"Ratios";"Proforma 3,4 and 5",#N/A,TRUE,"FS";"Proforma 8,9 and 10",#N/A,TRUE,"Calcs"}</definedName>
    <definedName name="WRN.MOD._.SUMMARY.1" localSheetId="31" hidden="1">{"Summary sheet",#N/A,TRUE,"Output pres";"Proforma 1 and 2",#N/A,TRUE,"Ratios";"Proforma 3,4 and 5",#N/A,TRUE,"FS";"Proforma 8,9 and 10",#N/A,TRUE,"Calcs"}</definedName>
    <definedName name="WRN.MOD._.SUMMARY.1" localSheetId="0" hidden="1">{"Summary sheet",#N/A,TRUE,"Output pres";"Proforma 1 and 2",#N/A,TRUE,"Ratios";"Proforma 3,4 and 5",#N/A,TRUE,"FS";"Proforma 8,9 and 10",#N/A,TRUE,"Calcs"}</definedName>
    <definedName name="WRN.MOD._.SUMMARY.1" localSheetId="1" hidden="1">{"Summary sheet",#N/A,TRUE,"Output pres";"Proforma 1 and 2",#N/A,TRUE,"Ratios";"Proforma 3,4 and 5",#N/A,TRUE,"FS";"Proforma 8,9 and 10",#N/A,TRUE,"Calcs"}</definedName>
    <definedName name="WRN.MOD._.SUMMARY.1" hidden="1">{"Summary sheet",#N/A,TRUE,"Output pres";"Proforma 1 and 2",#N/A,TRUE,"Ratios";"Proforma 3,4 and 5",#N/A,TRUE,"FS";"Proforma 8,9 and 10",#N/A,TRUE,"Calcs"}</definedName>
    <definedName name="WRN.MOD2" localSheetId="22" hidden="1">{"Summary sheet",#N/A,TRUE,"Output pres";"Proforma 1 and 2",#N/A,TRUE,"Ratios";"Proforma 3,4 and 5",#N/A,TRUE,"FS";"Proforma 8,9 and 10",#N/A,TRUE,"Calcs"}</definedName>
    <definedName name="WRN.MOD2" localSheetId="31" hidden="1">{"Summary sheet",#N/A,TRUE,"Output pres";"Proforma 1 and 2",#N/A,TRUE,"Ratios";"Proforma 3,4 and 5",#N/A,TRUE,"FS";"Proforma 8,9 and 10",#N/A,TRUE,"Calcs"}</definedName>
    <definedName name="WRN.MOD2" localSheetId="0" hidden="1">{"Summary sheet",#N/A,TRUE,"Output pres";"Proforma 1 and 2",#N/A,TRUE,"Ratios";"Proforma 3,4 and 5",#N/A,TRUE,"FS";"Proforma 8,9 and 10",#N/A,TRUE,"Calcs"}</definedName>
    <definedName name="WRN.MOD2" localSheetId="1" hidden="1">{"Summary sheet",#N/A,TRUE,"Output pres";"Proforma 1 and 2",#N/A,TRUE,"Ratios";"Proforma 3,4 and 5",#N/A,TRUE,"FS";"Proforma 8,9 and 10",#N/A,TRUE,"Calcs"}</definedName>
    <definedName name="WRN.MOD2" hidden="1">{"Summary sheet",#N/A,TRUE,"Output pres";"Proforma 1 and 2",#N/A,TRUE,"Ratios";"Proforma 3,4 and 5",#N/A,TRUE,"FS";"Proforma 8,9 and 10",#N/A,TRUE,"Calcs"}</definedName>
    <definedName name="wrn.Printall." localSheetId="22" hidden="1">{#N/A,#N/A,FALSE,"Manag";#N/A,#N/A,FALSE,"MaintSaff";#N/A,#N/A,FALSE,"AccStaff";#N/A,#N/A,FALSE,"SubCon";#N/A,#N/A,FALSE,"SitOh";#N/A,#N/A,FALSE,"Total";#N/A,#N/A,FALSE,"Summary";#N/A,#N/A,FALSE,"Mobi";#N/A,#N/A,FALSE,"SRatesL";#N/A,#N/A,FALSE,"NSRates"}</definedName>
    <definedName name="wrn.Printall." localSheetId="31" hidden="1">{#N/A,#N/A,FALSE,"Manag";#N/A,#N/A,FALSE,"MaintSaff";#N/A,#N/A,FALSE,"AccStaff";#N/A,#N/A,FALSE,"SubCon";#N/A,#N/A,FALSE,"SitOh";#N/A,#N/A,FALSE,"Total";#N/A,#N/A,FALSE,"Summary";#N/A,#N/A,FALSE,"Mobi";#N/A,#N/A,FALSE,"SRatesL";#N/A,#N/A,FALSE,"NSRates"}</definedName>
    <definedName name="wrn.Printall." localSheetId="0" hidden="1">{#N/A,#N/A,FALSE,"Manag";#N/A,#N/A,FALSE,"MaintSaff";#N/A,#N/A,FALSE,"AccStaff";#N/A,#N/A,FALSE,"SubCon";#N/A,#N/A,FALSE,"SitOh";#N/A,#N/A,FALSE,"Total";#N/A,#N/A,FALSE,"Summary";#N/A,#N/A,FALSE,"Mobi";#N/A,#N/A,FALSE,"SRatesL";#N/A,#N/A,FALSE,"NSRates"}</definedName>
    <definedName name="wrn.Printall." localSheetId="1" hidden="1">{#N/A,#N/A,FALSE,"Manag";#N/A,#N/A,FALSE,"MaintSaff";#N/A,#N/A,FALSE,"AccStaff";#N/A,#N/A,FALSE,"SubCon";#N/A,#N/A,FALSE,"SitOh";#N/A,#N/A,FALSE,"Total";#N/A,#N/A,FALSE,"Summary";#N/A,#N/A,FALSE,"Mobi";#N/A,#N/A,FALSE,"SRatesL";#N/A,#N/A,FALSE,"NSRates"}</definedName>
    <definedName name="wrn.Printall." hidden="1">{#N/A,#N/A,FALSE,"Manag";#N/A,#N/A,FALSE,"MaintSaff";#N/A,#N/A,FALSE,"AccStaff";#N/A,#N/A,FALSE,"SubCon";#N/A,#N/A,FALSE,"SitOh";#N/A,#N/A,FALSE,"Total";#N/A,#N/A,FALSE,"Summary";#N/A,#N/A,FALSE,"Mobi";#N/A,#N/A,FALSE,"SRatesL";#N/A,#N/A,FALSE,"NSRates"}</definedName>
    <definedName name="wrn.SAPrun." localSheetId="22" hidden="1">{#N/A,#N/A,FALSE,"Budget";#N/A,#N/A,FALSE,"Actual";#N/A,#N/A,FALSE,"Cost";#N/A,#N/A,FALSE,"ETC"}</definedName>
    <definedName name="wrn.SAPrun." localSheetId="31" hidden="1">{#N/A,#N/A,FALSE,"Budget";#N/A,#N/A,FALSE,"Actual";#N/A,#N/A,FALSE,"Cost";#N/A,#N/A,FALSE,"ETC"}</definedName>
    <definedName name="wrn.SAPrun." localSheetId="0" hidden="1">{#N/A,#N/A,FALSE,"Budget";#N/A,#N/A,FALSE,"Actual";#N/A,#N/A,FALSE,"Cost";#N/A,#N/A,FALSE,"ETC"}</definedName>
    <definedName name="wrn.SAPrun." localSheetId="1" hidden="1">{#N/A,#N/A,FALSE,"Budget";#N/A,#N/A,FALSE,"Actual";#N/A,#N/A,FALSE,"Cost";#N/A,#N/A,FALSE,"ETC"}</definedName>
    <definedName name="wrn.SAPrun." hidden="1">{#N/A,#N/A,FALSE,"Budget";#N/A,#N/A,FALSE,"Actual";#N/A,#N/A,FALSE,"Cost";#N/A,#N/A,FALSE,"ETC"}</definedName>
    <definedName name="wrn.Staffing." localSheetId="22" hidden="1">{#N/A,#N/A,FALSE,"Assessment";#N/A,#N/A,FALSE,"Staffing";#N/A,#N/A,FALSE,"Hires";#N/A,#N/A,FALSE,"Assumptions"}</definedName>
    <definedName name="wrn.Staffing." localSheetId="31" hidden="1">{#N/A,#N/A,FALSE,"Assessment";#N/A,#N/A,FALSE,"Staffing";#N/A,#N/A,FALSE,"Hires";#N/A,#N/A,FALSE,"Assumptions"}</definedName>
    <definedName name="wrn.Staffing." localSheetId="0" hidden="1">{#N/A,#N/A,FALSE,"Assessment";#N/A,#N/A,FALSE,"Staffing";#N/A,#N/A,FALSE,"Hires";#N/A,#N/A,FALSE,"Assumptions"}</definedName>
    <definedName name="wrn.Staffing." localSheetId="1" hidden="1">{#N/A,#N/A,FALSE,"Assessment";#N/A,#N/A,FALSE,"Staffing";#N/A,#N/A,FALSE,"Hires";#N/A,#N/A,FALSE,"Assumptions"}</definedName>
    <definedName name="wrn.Staffing." hidden="1">{#N/A,#N/A,FALSE,"Assessment";#N/A,#N/A,FALSE,"Staffing";#N/A,#N/A,FALSE,"Hires";#N/A,#N/A,FALSE,"Assumptions"}</definedName>
    <definedName name="wrn.Staffing1" localSheetId="22" hidden="1">{#N/A,#N/A,FALSE,"Assessment";#N/A,#N/A,FALSE,"Staffing";#N/A,#N/A,FALSE,"Hires";#N/A,#N/A,FALSE,"Assumptions"}</definedName>
    <definedName name="wrn.Staffing1" localSheetId="31" hidden="1">{#N/A,#N/A,FALSE,"Assessment";#N/A,#N/A,FALSE,"Staffing";#N/A,#N/A,FALSE,"Hires";#N/A,#N/A,FALSE,"Assumptions"}</definedName>
    <definedName name="wrn.Staffing1" localSheetId="0" hidden="1">{#N/A,#N/A,FALSE,"Assessment";#N/A,#N/A,FALSE,"Staffing";#N/A,#N/A,FALSE,"Hires";#N/A,#N/A,FALSE,"Assumptions"}</definedName>
    <definedName name="wrn.Staffing1" localSheetId="1" hidden="1">{#N/A,#N/A,FALSE,"Assessment";#N/A,#N/A,FALSE,"Staffing";#N/A,#N/A,FALSE,"Hires";#N/A,#N/A,FALSE,"Assumptions"}</definedName>
    <definedName name="wrn.Staffing1" hidden="1">{#N/A,#N/A,FALSE,"Assessment";#N/A,#N/A,FALSE,"Staffing";#N/A,#N/A,FALSE,"Hires";#N/A,#N/A,FALSE,"Assumptions"}</definedName>
    <definedName name="wrn.Subsidy._.Monitor." localSheetId="22"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31"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0"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1"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hidden="1">{#N/A,#N/A,FALSE,"Budget Monitor";#N/A,#N/A,FALSE,"DWP Summary";#N/A,#N/A,FALSE,"Rent Allowances (New)";#N/A,#N/A,FALSE,"HRA Rebates (New)";#N/A,#N/A,FALSE,"Non HRA Rebates (New)";#N/A,#N/A,FALSE,"Council Tax (New)";#N/A,#N/A,FALSE,"DHP";#N/A,#N/A,FALSE,"Key Stats Summary";#N/A,#N/A,FALSE,"Key Stats Overpayments";#N/A,#N/A,FALSE,"Trends"}</definedName>
    <definedName name="wrn.Summ_Assum_Graphs." localSheetId="22" hidden="1">{#N/A,#N/A,TRUE,"Initial";#N/A,#N/A,TRUE,"Graphs"}</definedName>
    <definedName name="wrn.Summ_Assum_Graphs." localSheetId="31" hidden="1">{#N/A,#N/A,TRUE,"Initial";#N/A,#N/A,TRUE,"Graphs"}</definedName>
    <definedName name="wrn.Summ_Assum_Graphs." localSheetId="0" hidden="1">{#N/A,#N/A,TRUE,"Initial";#N/A,#N/A,TRUE,"Graphs"}</definedName>
    <definedName name="wrn.Summ_Assum_Graphs." localSheetId="1" hidden="1">{#N/A,#N/A,TRUE,"Initial";#N/A,#N/A,TRUE,"Graphs"}</definedName>
    <definedName name="wrn.Summ_Assum_Graphs." hidden="1">{#N/A,#N/A,TRUE,"Initial";#N/A,#N/A,TRUE,"Graphs"}</definedName>
    <definedName name="WRN.SUMM_ASSUM2" localSheetId="22" hidden="1">{#N/A,#N/A,TRUE,"Initial";#N/A,#N/A,TRUE,"Graphs"}</definedName>
    <definedName name="WRN.SUMM_ASSUM2" localSheetId="31" hidden="1">{#N/A,#N/A,TRUE,"Initial";#N/A,#N/A,TRUE,"Graphs"}</definedName>
    <definedName name="WRN.SUMM_ASSUM2" localSheetId="0" hidden="1">{#N/A,#N/A,TRUE,"Initial";#N/A,#N/A,TRUE,"Graphs"}</definedName>
    <definedName name="WRN.SUMM_ASSUM2" localSheetId="1" hidden="1">{#N/A,#N/A,TRUE,"Initial";#N/A,#N/A,TRUE,"Graphs"}</definedName>
    <definedName name="WRN.SUMM_ASSUM2" hidden="1">{#N/A,#N/A,TRUE,"Initial";#N/A,#N/A,TRUE,"Graphs"}</definedName>
    <definedName name="WRN.SUMM1" localSheetId="22" hidden="1">{#N/A,#N/A,TRUE,"Initial";#N/A,#N/A,TRUE,"Graphs"}</definedName>
    <definedName name="WRN.SUMM1" localSheetId="31" hidden="1">{#N/A,#N/A,TRUE,"Initial";#N/A,#N/A,TRUE,"Graphs"}</definedName>
    <definedName name="WRN.SUMM1" localSheetId="0" hidden="1">{#N/A,#N/A,TRUE,"Initial";#N/A,#N/A,TRUE,"Graphs"}</definedName>
    <definedName name="WRN.SUMM1" localSheetId="1" hidden="1">{#N/A,#N/A,TRUE,"Initial";#N/A,#N/A,TRUE,"Graphs"}</definedName>
    <definedName name="WRN.SUMM1" hidden="1">{#N/A,#N/A,TRUE,"Initial";#N/A,#N/A,TRUE,"Graphs"}</definedName>
    <definedName name="wrn.Summary._.results." localSheetId="22" hidden="1">{"key inputs",#N/A,TRUE,"Key Inputs";"key outputs",#N/A,TRUE,"Outputs";"Other inputs",#N/A,TRUE,"Other Inputs";"Revenue",#N/A,TRUE,"Rev"}</definedName>
    <definedName name="wrn.Summary._.results." localSheetId="31" hidden="1">{"key inputs",#N/A,TRUE,"Key Inputs";"key outputs",#N/A,TRUE,"Outputs";"Other inputs",#N/A,TRUE,"Other Inputs";"Revenue",#N/A,TRUE,"Rev"}</definedName>
    <definedName name="wrn.Summary._.results." localSheetId="0" hidden="1">{"key inputs",#N/A,TRUE,"Key Inputs";"key outputs",#N/A,TRUE,"Outputs";"Other inputs",#N/A,TRUE,"Other Inputs";"Revenue",#N/A,TRUE,"Rev"}</definedName>
    <definedName name="wrn.Summary._.results." localSheetId="1" hidden="1">{"key inputs",#N/A,TRUE,"Key Inputs";"key outputs",#N/A,TRUE,"Outputs";"Other inputs",#N/A,TRUE,"Other Inputs";"Revenue",#N/A,TRUE,"Rev"}</definedName>
    <definedName name="wrn.Summary._.results." hidden="1">{"key inputs",#N/A,TRUE,"Key Inputs";"key outputs",#N/A,TRUE,"Outputs";"Other inputs",#N/A,TRUE,"Other Inputs";"Revenue",#N/A,TRUE,"Rev"}</definedName>
    <definedName name="wrn.UNIT._.VARIABLES." localSheetId="22" hidden="1">{"UNIT VARIABLES",#N/A,FALSE,"UNIT VARIABLES"}</definedName>
    <definedName name="wrn.UNIT._.VARIABLES." localSheetId="31" hidden="1">{"UNIT VARIABLES",#N/A,FALSE,"UNIT VARIABLES"}</definedName>
    <definedName name="wrn.UNIT._.VARIABLES." localSheetId="0" hidden="1">{"UNIT VARIABLES",#N/A,FALSE,"UNIT VARIABLES"}</definedName>
    <definedName name="wrn.UNIT._.VARIABLES." localSheetId="1" hidden="1">{"UNIT VARIABLES",#N/A,FALSE,"UNIT VARIABLES"}</definedName>
    <definedName name="wrn.UNIT._.VARIABLES." hidden="1">{"UNIT VARIABLES",#N/A,FALSE,"UNIT VARIABLES"}</definedName>
    <definedName name="wrn.WholeModel." localSheetId="22" hidden="1">{#N/A,#N/A,TRUE,"Initial";#N/A,#N/A,TRUE,"CFs_P&amp;L_B&amp;S";#N/A,#N/A,TRUE,"Inv&amp;Fin";#N/A,#N/A,TRUE,"Depreciation";#N/A,#N/A,TRUE,"Energy";#N/A,#N/A,TRUE,"Index";#N/A,#N/A,TRUE,"Graphs";#N/A,#N/A,TRUE,"T_Contest"}</definedName>
    <definedName name="wrn.WholeModel." localSheetId="31" hidden="1">{#N/A,#N/A,TRUE,"Initial";#N/A,#N/A,TRUE,"CFs_P&amp;L_B&amp;S";#N/A,#N/A,TRUE,"Inv&amp;Fin";#N/A,#N/A,TRUE,"Depreciation";#N/A,#N/A,TRUE,"Energy";#N/A,#N/A,TRUE,"Index";#N/A,#N/A,TRUE,"Graphs";#N/A,#N/A,TRUE,"T_Contest"}</definedName>
    <definedName name="wrn.WholeModel." localSheetId="0" hidden="1">{#N/A,#N/A,TRUE,"Initial";#N/A,#N/A,TRUE,"CFs_P&amp;L_B&amp;S";#N/A,#N/A,TRUE,"Inv&amp;Fin";#N/A,#N/A,TRUE,"Depreciation";#N/A,#N/A,TRUE,"Energy";#N/A,#N/A,TRUE,"Index";#N/A,#N/A,TRUE,"Graphs";#N/A,#N/A,TRUE,"T_Contest"}</definedName>
    <definedName name="wrn.WholeModel." localSheetId="1"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RN.WHOLEMODEL.1" localSheetId="22" hidden="1">{#N/A,#N/A,TRUE,"Initial";#N/A,#N/A,TRUE,"CFs_P&amp;L_B&amp;S";#N/A,#N/A,TRUE,"Inv&amp;Fin";#N/A,#N/A,TRUE,"Depreciation";#N/A,#N/A,TRUE,"Energy";#N/A,#N/A,TRUE,"Index";#N/A,#N/A,TRUE,"Graphs";#N/A,#N/A,TRUE,"T_Contest"}</definedName>
    <definedName name="WRN.WHOLEMODEL.1" localSheetId="31" hidden="1">{#N/A,#N/A,TRUE,"Initial";#N/A,#N/A,TRUE,"CFs_P&amp;L_B&amp;S";#N/A,#N/A,TRUE,"Inv&amp;Fin";#N/A,#N/A,TRUE,"Depreciation";#N/A,#N/A,TRUE,"Energy";#N/A,#N/A,TRUE,"Index";#N/A,#N/A,TRUE,"Graphs";#N/A,#N/A,TRUE,"T_Contest"}</definedName>
    <definedName name="WRN.WHOLEMODEL.1" localSheetId="0" hidden="1">{#N/A,#N/A,TRUE,"Initial";#N/A,#N/A,TRUE,"CFs_P&amp;L_B&amp;S";#N/A,#N/A,TRUE,"Inv&amp;Fin";#N/A,#N/A,TRUE,"Depreciation";#N/A,#N/A,TRUE,"Energy";#N/A,#N/A,TRUE,"Index";#N/A,#N/A,TRUE,"Graphs";#N/A,#N/A,TRUE,"T_Contest"}</definedName>
    <definedName name="WRN.WHOLEMODEL.1" localSheetId="1" hidden="1">{#N/A,#N/A,TRUE,"Initial";#N/A,#N/A,TRUE,"CFs_P&amp;L_B&amp;S";#N/A,#N/A,TRUE,"Inv&amp;Fin";#N/A,#N/A,TRUE,"Depreciation";#N/A,#N/A,TRUE,"Energy";#N/A,#N/A,TRUE,"Index";#N/A,#N/A,TRUE,"Graphs";#N/A,#N/A,TRUE,"T_Contest"}</definedName>
    <definedName name="WRN.WHOLEMODEL.1" hidden="1">{#N/A,#N/A,TRUE,"Initial";#N/A,#N/A,TRUE,"CFs_P&amp;L_B&amp;S";#N/A,#N/A,TRUE,"Inv&amp;Fin";#N/A,#N/A,TRUE,"Depreciation";#N/A,#N/A,TRUE,"Energy";#N/A,#N/A,TRUE,"Index";#N/A,#N/A,TRUE,"Graphs";#N/A,#N/A,TRUE,"T_Contest"}</definedName>
    <definedName name="WRN.WHOLEMODEL3" localSheetId="22" hidden="1">{#N/A,#N/A,TRUE,"Initial";#N/A,#N/A,TRUE,"CFs_P&amp;L_B&amp;S";#N/A,#N/A,TRUE,"Inv&amp;Fin";#N/A,#N/A,TRUE,"Depreciation";#N/A,#N/A,TRUE,"Energy";#N/A,#N/A,TRUE,"Index";#N/A,#N/A,TRUE,"Graphs";#N/A,#N/A,TRUE,"T_Contest"}</definedName>
    <definedName name="WRN.WHOLEMODEL3" localSheetId="31" hidden="1">{#N/A,#N/A,TRUE,"Initial";#N/A,#N/A,TRUE,"CFs_P&amp;L_B&amp;S";#N/A,#N/A,TRUE,"Inv&amp;Fin";#N/A,#N/A,TRUE,"Depreciation";#N/A,#N/A,TRUE,"Energy";#N/A,#N/A,TRUE,"Index";#N/A,#N/A,TRUE,"Graphs";#N/A,#N/A,TRUE,"T_Contest"}</definedName>
    <definedName name="WRN.WHOLEMODEL3" localSheetId="0" hidden="1">{#N/A,#N/A,TRUE,"Initial";#N/A,#N/A,TRUE,"CFs_P&amp;L_B&amp;S";#N/A,#N/A,TRUE,"Inv&amp;Fin";#N/A,#N/A,TRUE,"Depreciation";#N/A,#N/A,TRUE,"Energy";#N/A,#N/A,TRUE,"Index";#N/A,#N/A,TRUE,"Graphs";#N/A,#N/A,TRUE,"T_Contest"}</definedName>
    <definedName name="WRN.WHOLEMODEL3" localSheetId="1" hidden="1">{#N/A,#N/A,TRUE,"Initial";#N/A,#N/A,TRUE,"CFs_P&amp;L_B&amp;S";#N/A,#N/A,TRUE,"Inv&amp;Fin";#N/A,#N/A,TRUE,"Depreciation";#N/A,#N/A,TRUE,"Energy";#N/A,#N/A,TRUE,"Index";#N/A,#N/A,TRUE,"Graphs";#N/A,#N/A,TRUE,"T_Contest"}</definedName>
    <definedName name="WRN.WHOLEMODEL3" hidden="1">{#N/A,#N/A,TRUE,"Initial";#N/A,#N/A,TRUE,"CFs_P&amp;L_B&amp;S";#N/A,#N/A,TRUE,"Inv&amp;Fin";#N/A,#N/A,TRUE,"Depreciation";#N/A,#N/A,TRUE,"Energy";#N/A,#N/A,TRUE,"Index";#N/A,#N/A,TRUE,"Graphs";#N/A,#N/A,TRUE,"T_Contest"}</definedName>
    <definedName name="www" localSheetId="22" hidden="1">{"key inputs",#N/A,TRUE,"Key Inputs";"key outputs",#N/A,TRUE,"Outputs";"Other inputs",#N/A,TRUE,"Other Inputs";"Revenue",#N/A,TRUE,"Rev"}</definedName>
    <definedName name="www" localSheetId="31" hidden="1">{"key inputs",#N/A,TRUE,"Key Inputs";"key outputs",#N/A,TRUE,"Outputs";"Other inputs",#N/A,TRUE,"Other Inputs";"Revenue",#N/A,TRUE,"Rev"}</definedName>
    <definedName name="www" localSheetId="0" hidden="1">{"key inputs",#N/A,TRUE,"Key Inputs";"key outputs",#N/A,TRUE,"Outputs";"Other inputs",#N/A,TRUE,"Other Inputs";"Revenue",#N/A,TRUE,"Rev"}</definedName>
    <definedName name="www" localSheetId="1" hidden="1">{"key inputs",#N/A,TRUE,"Key Inputs";"key outputs",#N/A,TRUE,"Outputs";"Other inputs",#N/A,TRUE,"Other Inputs";"Revenue",#N/A,TRUE,"Rev"}</definedName>
    <definedName name="www" hidden="1">{"key inputs",#N/A,TRUE,"Key Inputs";"key outputs",#N/A,TRUE,"Outputs";"Other inputs",#N/A,TRUE,"Other Inputs";"Revenue",#N/A,TRUE,"Rev"}</definedName>
    <definedName name="xlpjm_FBXOSmain1_v" hidden="1">#REF!</definedName>
    <definedName name="xlpjm_FBXOSmain10_v" hidden="1">#REF!</definedName>
    <definedName name="xlpjm_FBXOSmain100_v" hidden="1">#REF!</definedName>
    <definedName name="xlpjm_FBXOSmain101_v" hidden="1">#REF!</definedName>
    <definedName name="xlpjm_FBXOSmain102" hidden="1">#REF!</definedName>
    <definedName name="xlpjm_FBXOSmain103" hidden="1">#REF!</definedName>
    <definedName name="xlpjm_FBXOSmain104_v" hidden="1">#REF!</definedName>
    <definedName name="xlpjm_FBXOSmain105_v" hidden="1">#REF!</definedName>
    <definedName name="xlpjm_FBXOSmain106" hidden="1">#REF!</definedName>
    <definedName name="xlpjm_FBXOSmain107_v" hidden="1">#REF!</definedName>
    <definedName name="xlpjm_FBXOSmain108" hidden="1">#REF!</definedName>
    <definedName name="xlpjm_FBXOSmain109_v" hidden="1">#REF!</definedName>
    <definedName name="xlpjm_FBXOSmain11" hidden="1">#REF!</definedName>
    <definedName name="xlpjm_FBXOSmain110_v" hidden="1">#REF!</definedName>
    <definedName name="xlpjm_FBXOSmain111" hidden="1">#REF!</definedName>
    <definedName name="xlpjm_FBXOSmain112_v" hidden="1">#REF!</definedName>
    <definedName name="xlpjm_FBXOSmain113_v" hidden="1">#REF!</definedName>
    <definedName name="xlpjm_FBXOSmain114" hidden="1">#REF!</definedName>
    <definedName name="xlpjm_FBXOSmain115_v" hidden="1">#REF!</definedName>
    <definedName name="xlpjm_FBXOSmain116" hidden="1">#REF!</definedName>
    <definedName name="xlpjm_FBXOSmain117_v" hidden="1">#REF!</definedName>
    <definedName name="xlpjm_FBXOSmain118_v" hidden="1">#REF!</definedName>
    <definedName name="xlpjm_FBXOSmain119_v" hidden="1">#REF!</definedName>
    <definedName name="xlpjm_FBXOSmain12_v" hidden="1">#REF!</definedName>
    <definedName name="xlpjm_FBXOSmain120_v" hidden="1">#REF!</definedName>
    <definedName name="xlpjm_FBXOSmain121_v" hidden="1">#REF!</definedName>
    <definedName name="xlpjm_FBXOSmain122_v" hidden="1">#REF!</definedName>
    <definedName name="xlpjm_FBXOSmain123_v" hidden="1">#REF!</definedName>
    <definedName name="xlpjm_FBXOSmain124" hidden="1">#REF!</definedName>
    <definedName name="xlpjm_FBXOSmain125_v" hidden="1">#REF!</definedName>
    <definedName name="xlpjm_FBXOSmain126" hidden="1">#REF!</definedName>
    <definedName name="xlpjm_FBXOSmain127_v" hidden="1">#REF!</definedName>
    <definedName name="xlpjm_FBXOSmain128" hidden="1">#REF!</definedName>
    <definedName name="xlpjm_FBXOSmain129_v" hidden="1">#REF!</definedName>
    <definedName name="xlpjm_FBXOSmain13" hidden="1">#REF!</definedName>
    <definedName name="xlpjm_FBXOSmain130" hidden="1">#REF!</definedName>
    <definedName name="xlpjm_FBXOSmain131_v" hidden="1">#REF!</definedName>
    <definedName name="xlpjm_FBXOSmain132" hidden="1">#REF!</definedName>
    <definedName name="xlpjm_FBXOSmain133_v" hidden="1">#REF!</definedName>
    <definedName name="xlpjm_FBXOSmain134" hidden="1">#REF!</definedName>
    <definedName name="xlpjm_FBXOSmain135_v" hidden="1">#REF!</definedName>
    <definedName name="xlpjm_FBXOSmain136" hidden="1">#REF!</definedName>
    <definedName name="xlpjm_FBXOSmain137_v" hidden="1">#REF!</definedName>
    <definedName name="xlpjm_FBXOSmain138_v" hidden="1">#REF!</definedName>
    <definedName name="xlpjm_FBXOSmain139" hidden="1">#REF!</definedName>
    <definedName name="xlpjm_FBXOSmain14_v" hidden="1">#REF!</definedName>
    <definedName name="xlpjm_FBXOSmain140_v" hidden="1">#REF!</definedName>
    <definedName name="xlpjm_FBXOSmain141_v" hidden="1">#REF!</definedName>
    <definedName name="xlpjm_FBXOSmain142_v" hidden="1">#REF!</definedName>
    <definedName name="xlpjm_FBXOSmain143_v" hidden="1">#REF!</definedName>
    <definedName name="xlpjm_FBXOSmain144_v" hidden="1">#REF!</definedName>
    <definedName name="xlpjm_FBXOSmain145_v" hidden="1">#REF!</definedName>
    <definedName name="xlpjm_FBXOSmain146_v" hidden="1">#REF!</definedName>
    <definedName name="xlpjm_FBXOSmain147" hidden="1">#REF!</definedName>
    <definedName name="xlpjm_FBXOSmain148_v" hidden="1">#REF!</definedName>
    <definedName name="xlpjm_FBXOSmain149" hidden="1">#REF!</definedName>
    <definedName name="xlpjm_FBXOSmain15" hidden="1">#REF!</definedName>
    <definedName name="xlpjm_FBXOSmain150_v" hidden="1">#REF!</definedName>
    <definedName name="xlpjm_FBXOSmain151" hidden="1">#REF!</definedName>
    <definedName name="xlpjm_FBXOSmain152_v" hidden="1">#REF!</definedName>
    <definedName name="xlpjm_FBXOSmain153" hidden="1">#REF!</definedName>
    <definedName name="xlpjm_FBXOSmain154_v" hidden="1">#REF!</definedName>
    <definedName name="xlpjm_FBXOSmain155" hidden="1">#REF!</definedName>
    <definedName name="xlpjm_FBXOSmain156_v" hidden="1">#REF!</definedName>
    <definedName name="xlpjm_FBXOSmain157" hidden="1">#REF!</definedName>
    <definedName name="xlpjm_FBXOSmain158_v" hidden="1">#REF!</definedName>
    <definedName name="xlpjm_FBXOSmain159" hidden="1">#REF!</definedName>
    <definedName name="xlpjm_FBXOSmain16_v" hidden="1">#REF!</definedName>
    <definedName name="xlpjm_FBXOSmain160_v" hidden="1">#REF!</definedName>
    <definedName name="xlpjm_FBXOSmain161_v" hidden="1">#REF!</definedName>
    <definedName name="xlpjm_FBXOSmain162" hidden="1">#REF!</definedName>
    <definedName name="xlpjm_FBXOSmain163_v" hidden="1">#REF!</definedName>
    <definedName name="xlpjm_FBXOSmain164" hidden="1">#REF!</definedName>
    <definedName name="xlpjm_FBXOSmain165_v" hidden="1">#REF!</definedName>
    <definedName name="xlpjm_FBXOSmain166" hidden="1">#REF!</definedName>
    <definedName name="xlpjm_FBXOSmain167_v" hidden="1">#REF!</definedName>
    <definedName name="xlpjm_FBXOSmain168" hidden="1">#REF!</definedName>
    <definedName name="xlpjm_FBXOSmain169_v" hidden="1">#REF!</definedName>
    <definedName name="xlpjm_FBXOSmain17" hidden="1">#REF!</definedName>
    <definedName name="xlpjm_FBXOSmain170" hidden="1">#REF!</definedName>
    <definedName name="xlpjm_FBXOSmain171_v" hidden="1">#REF!</definedName>
    <definedName name="xlpjm_FBXOSmain172" hidden="1">#REF!</definedName>
    <definedName name="xlpjm_FBXOSmain173_v" hidden="1">#REF!</definedName>
    <definedName name="xlpjm_FBXOSmain174_v" hidden="1">#REF!</definedName>
    <definedName name="xlpjm_FBXOSmain175" localSheetId="0" hidden="1">#REF!,#REF!</definedName>
    <definedName name="xlpjm_FBXOSmain175" localSheetId="1" hidden="1">#REF!,#REF!</definedName>
    <definedName name="xlpjm_FBXOSmain175" hidden="1">#REF!,#REF!</definedName>
    <definedName name="xlpjm_FBXOSmain176_v" hidden="1">#REF!</definedName>
    <definedName name="xlpjm_FBXOSmain177_v" hidden="1">#REF!</definedName>
    <definedName name="xlpjm_FBXOSmain178_v" hidden="1">#REF!</definedName>
    <definedName name="xlpjm_FBXOSmain179_v" hidden="1">#REF!</definedName>
    <definedName name="xlpjm_FBXOSmain18_v" hidden="1">#REF!</definedName>
    <definedName name="xlpjm_FBXOSmain180_v" hidden="1">#REF!</definedName>
    <definedName name="xlpjm_FBXOSmain181_v" hidden="1">#REF!</definedName>
    <definedName name="xlpjm_FBXOSmain182" hidden="1">#REF!</definedName>
    <definedName name="xlpjm_FBXOSmain183" hidden="1">#REF!</definedName>
    <definedName name="xlpjm_FBXOSmain184" hidden="1">#REF!</definedName>
    <definedName name="xlpjm_FBXOSmain185_v" hidden="1">#REF!</definedName>
    <definedName name="xlpjm_FBXOSmain186" hidden="1">#REF!</definedName>
    <definedName name="xlpjm_FBXOSmain187_v" hidden="1">#REF!</definedName>
    <definedName name="xlpjm_FBXOSmain188_v" hidden="1">#REF!</definedName>
    <definedName name="xlpjm_FBXOSmain189_v" hidden="1">#REF!</definedName>
    <definedName name="xlpjm_FBXOSmain19" hidden="1">#REF!</definedName>
    <definedName name="xlpjm_FBXOSmain190_v" hidden="1">#REF!</definedName>
    <definedName name="xlpjm_FBXOSmain191" hidden="1">#REF!</definedName>
    <definedName name="xlpjm_FBXOSmain2" hidden="1">#REF!</definedName>
    <definedName name="xlpjm_FBXOSmain20_v" hidden="1">#REF!</definedName>
    <definedName name="xlpjm_FBXOSmain21" hidden="1">#REF!</definedName>
    <definedName name="xlpjm_FBXOSmain22_v" hidden="1">#REF!</definedName>
    <definedName name="xlpjm_FBXOSmain23" hidden="1">#REF!</definedName>
    <definedName name="xlpjm_FBXOSmain24_v" hidden="1">#REF!</definedName>
    <definedName name="xlpjm_FBXOSmain25" hidden="1">#REF!</definedName>
    <definedName name="xlpjm_FBXOSmain26_v" hidden="1">#REF!</definedName>
    <definedName name="xlpjm_FBXOSmain27" hidden="1">#REF!</definedName>
    <definedName name="xlpjm_FBXOSmain28_v" hidden="1">#REF!</definedName>
    <definedName name="xlpjm_FBXOSmain29" hidden="1">#REF!</definedName>
    <definedName name="xlpjm_FBXOSmain3_v" hidden="1">#REF!</definedName>
    <definedName name="xlpjm_FBXOSmain30_v" hidden="1">#REF!</definedName>
    <definedName name="xlpjm_FBXOSmain31" hidden="1">#REF!</definedName>
    <definedName name="xlpjm_FBXOSmain32_v" hidden="1">#REF!</definedName>
    <definedName name="xlpjm_FBXOSmain33" hidden="1">#REF!</definedName>
    <definedName name="xlpjm_FBXOSmain34_v" hidden="1">#REF!</definedName>
    <definedName name="xlpjm_FBXOSmain35" hidden="1">#REF!</definedName>
    <definedName name="xlpjm_FBXOSmain36_v" hidden="1">#REF!</definedName>
    <definedName name="xlpjm_FBXOSmain37" hidden="1">#REF!</definedName>
    <definedName name="xlpjm_FBXOSmain38_v" hidden="1">#REF!</definedName>
    <definedName name="xlpjm_FBXOSmain39" hidden="1">#REF!</definedName>
    <definedName name="xlpjm_FBXOSmain4" hidden="1">#REF!</definedName>
    <definedName name="xlpjm_FBXOSmain40_v" hidden="1">#REF!</definedName>
    <definedName name="xlpjm_FBXOSmain41_v" hidden="1">#REF!</definedName>
    <definedName name="xlpjm_FBXOSmain42" hidden="1">#REF!</definedName>
    <definedName name="xlpjm_FBXOSmain43_v" hidden="1">#REF!</definedName>
    <definedName name="xlpjm_FBXOSmain44" hidden="1">#REF!</definedName>
    <definedName name="xlpjm_FBXOSmain45_v" hidden="1">#REF!</definedName>
    <definedName name="xlpjm_FBXOSmain46" hidden="1">#REF!</definedName>
    <definedName name="xlpjm_FBXOSmain47_v" hidden="1">#REF!</definedName>
    <definedName name="xlpjm_FBXOSmain48" hidden="1">#REF!</definedName>
    <definedName name="xlpjm_FBXOSmain49_v" hidden="1">#REF!</definedName>
    <definedName name="xlpjm_FBXOSmain5_v" hidden="1">#REF!</definedName>
    <definedName name="xlpjm_FBXOSmain50_v" hidden="1">#REF!</definedName>
    <definedName name="xlpjm_FBXOSmain51" hidden="1">#REF!</definedName>
    <definedName name="xlpjm_FBXOSmain52_v" hidden="1">#REF!</definedName>
    <definedName name="xlpjm_FBXOSmain53_v" hidden="1">#REF!</definedName>
    <definedName name="xlpjm_FBXOSmain54" hidden="1">#REF!</definedName>
    <definedName name="xlpjm_FBXOSmain55_v" hidden="1">#REF!</definedName>
    <definedName name="xlpjm_FBXOSmain56" hidden="1">#REF!</definedName>
    <definedName name="xlpjm_FBXOSmain57_v" hidden="1">#REF!</definedName>
    <definedName name="xlpjm_FBXOSmain58_v" hidden="1">#REF!</definedName>
    <definedName name="xlpjm_FBXOSmain59" hidden="1">#REF!</definedName>
    <definedName name="xlpjm_FBXOSmain6" hidden="1">#REF!</definedName>
    <definedName name="xlpjm_FBXOSmain60_v" hidden="1">#REF!</definedName>
    <definedName name="xlpjm_FBXOSmain61" hidden="1">#REF!</definedName>
    <definedName name="xlpjm_FBXOSmain62_v" hidden="1">#REF!</definedName>
    <definedName name="xlpjm_FBXOSmain63" hidden="1">#REF!</definedName>
    <definedName name="xlpjm_FBXOSmain64_v" hidden="1">#REF!</definedName>
    <definedName name="xlpjm_FBXOSmain65_v" hidden="1">#REF!</definedName>
    <definedName name="xlpjm_FBXOSmain66" hidden="1">#REF!,#REF!</definedName>
    <definedName name="xlpjm_FBXOSmain67_v" hidden="1">#REF!</definedName>
    <definedName name="xlpjm_FBXOSmain68" hidden="1">#REF!</definedName>
    <definedName name="xlpjm_FBXOSmain69_v" hidden="1">#REF!</definedName>
    <definedName name="xlpjm_FBXOSmain7_v" hidden="1">#REF!</definedName>
    <definedName name="xlpjm_FBXOSmain70" hidden="1">#REF!</definedName>
    <definedName name="xlpjm_FBXOSmain71_v" hidden="1">#REF!</definedName>
    <definedName name="xlpjm_FBXOSmain72" hidden="1">#REF!</definedName>
    <definedName name="xlpjm_FBXOSmain73_v" hidden="1">#REF!</definedName>
    <definedName name="xlpjm_FBXOSmain74" hidden="1">#REF!</definedName>
    <definedName name="xlpjm_FBXOSmain75_v" hidden="1">#REF!</definedName>
    <definedName name="xlpjm_FBXOSmain76" hidden="1">#REF!</definedName>
    <definedName name="xlpjm_FBXOSmain77_v" hidden="1">#REF!</definedName>
    <definedName name="xlpjm_FBXOSmain78_v" hidden="1">#REF!</definedName>
    <definedName name="xlpjm_FBXOSmain79_v" hidden="1">#REF!</definedName>
    <definedName name="xlpjm_FBXOSmain8" hidden="1">#REF!</definedName>
    <definedName name="xlpjm_FBXOSmain80" hidden="1">#REF!</definedName>
    <definedName name="xlpjm_FBXOSmain81_v" hidden="1">#REF!</definedName>
    <definedName name="xlpjm_FBXOSmain82" hidden="1">#REF!</definedName>
    <definedName name="xlpjm_FBXOSmain83_v" hidden="1">#REF!</definedName>
    <definedName name="xlpjm_FBXOSmain84" hidden="1">#REF!</definedName>
    <definedName name="xlpjm_FBXOSmain85_v" hidden="1">#REF!</definedName>
    <definedName name="xlpjm_FBXOSmain86_v" hidden="1">#REF!</definedName>
    <definedName name="xlpjm_FBXOSmain87" hidden="1">#REF!</definedName>
    <definedName name="xlpjm_FBXOSmain88_v" hidden="1">#REF!</definedName>
    <definedName name="xlpjm_FBXOSmain89" hidden="1">#REF!</definedName>
    <definedName name="xlpjm_FBXOSmain9_v" hidden="1">#REF!</definedName>
    <definedName name="xlpjm_FBXOSmain90_v" hidden="1">#REF!</definedName>
    <definedName name="xlpjm_FBXOSmain91" hidden="1">#REF!</definedName>
    <definedName name="xlpjm_FBXOSmain92_v" hidden="1">#REF!</definedName>
    <definedName name="xlpjm_FBXOSmain93" hidden="1">#REF!</definedName>
    <definedName name="xlpjm_FBXOSmain94_v" hidden="1">#REF!</definedName>
    <definedName name="xlpjm_FBXOSmain95" hidden="1">#REF!</definedName>
    <definedName name="xlpjm_FBXOSmain96_v" hidden="1">#REF!</definedName>
    <definedName name="xlpjm_FBXOSmain97" hidden="1">#REF!</definedName>
    <definedName name="xlpjm_FBXOSmain98_v" hidden="1">#REF!</definedName>
    <definedName name="xlpjm_FBXOSmain99_v" hidden="1">#REF!</definedName>
    <definedName name="xxx" localSheetId="22" hidden="1">{"Summary sheet",#N/A,TRUE,"Output pres";"Proforma 1 and 2",#N/A,TRUE,"Ratios";"Proforma 3,4 and 5",#N/A,TRUE,"FS";"Proforma 8,9 and 10",#N/A,TRUE,"Calcs"}</definedName>
    <definedName name="xxx" localSheetId="31" hidden="1">{"Summary sheet",#N/A,TRUE,"Output pres";"Proforma 1 and 2",#N/A,TRUE,"Ratios";"Proforma 3,4 and 5",#N/A,TRUE,"FS";"Proforma 8,9 and 10",#N/A,TRUE,"Calcs"}</definedName>
    <definedName name="xxx" localSheetId="0" hidden="1">{"Summary sheet",#N/A,TRUE,"Output pres";"Proforma 1 and 2",#N/A,TRUE,"Ratios";"Proforma 3,4 and 5",#N/A,TRUE,"FS";"Proforma 8,9 and 10",#N/A,TRUE,"Calcs"}</definedName>
    <definedName name="xxx" localSheetId="1" hidden="1">{"Summary sheet",#N/A,TRUE,"Output pres";"Proforma 1 and 2",#N/A,TRUE,"Ratios";"Proforma 3,4 and 5",#N/A,TRUE,"FS";"Proforma 8,9 and 10",#N/A,TRUE,"Calcs"}</definedName>
    <definedName name="xxx" hidden="1">{"Summary sheet",#N/A,TRUE,"Output pres";"Proforma 1 and 2",#N/A,TRUE,"Ratios";"Proforma 3,4 and 5",#N/A,TRUE,"FS";"Proforma 8,9 and 10",#N/A,TRUE,"Calcs"}</definedName>
    <definedName name="xxxx" localSheetId="22" hidden="1">{"Summary sheet",#N/A,TRUE,"Output pres";"Proforma 1 and 2",#N/A,TRUE,"Ratios";"Proforma 3,4 and 5",#N/A,TRUE,"FS";"Proforma 8,9 and 10",#N/A,TRUE,"Calcs"}</definedName>
    <definedName name="xxxx" localSheetId="31" hidden="1">{"Summary sheet",#N/A,TRUE,"Output pres";"Proforma 1 and 2",#N/A,TRUE,"Ratios";"Proforma 3,4 and 5",#N/A,TRUE,"FS";"Proforma 8,9 and 10",#N/A,TRUE,"Calcs"}</definedName>
    <definedName name="xxxx" localSheetId="0" hidden="1">{"Summary sheet",#N/A,TRUE,"Output pres";"Proforma 1 and 2",#N/A,TRUE,"Ratios";"Proforma 3,4 and 5",#N/A,TRUE,"FS";"Proforma 8,9 and 10",#N/A,TRUE,"Calcs"}</definedName>
    <definedName name="xxxx" localSheetId="1" hidden="1">{"Summary sheet",#N/A,TRUE,"Output pres";"Proforma 1 and 2",#N/A,TRUE,"Ratios";"Proforma 3,4 and 5",#N/A,TRUE,"FS";"Proforma 8,9 and 10",#N/A,TRUE,"Calcs"}</definedName>
    <definedName name="xxxx" hidden="1">{"Summary sheet",#N/A,TRUE,"Output pres";"Proforma 1 and 2",#N/A,TRUE,"Ratios";"Proforma 3,4 and 5",#N/A,TRUE,"FS";"Proforma 8,9 and 10",#N/A,TRUE,"Calcs"}</definedName>
    <definedName name="yyy" localSheetId="22" hidden="1">{"Summary sheet",#N/A,TRUE,"Output pres";"Proforma 1 and 2",#N/A,TRUE,"Ratios";"Proforma 3,4 and 5",#N/A,TRUE,"FS";"Proforma 8,9 and 10",#N/A,TRUE,"Calcs"}</definedName>
    <definedName name="yyy" localSheetId="31" hidden="1">{"Summary sheet",#N/A,TRUE,"Output pres";"Proforma 1 and 2",#N/A,TRUE,"Ratios";"Proforma 3,4 and 5",#N/A,TRUE,"FS";"Proforma 8,9 and 10",#N/A,TRUE,"Calcs"}</definedName>
    <definedName name="yyy" localSheetId="0" hidden="1">{"Summary sheet",#N/A,TRUE,"Output pres";"Proforma 1 and 2",#N/A,TRUE,"Ratios";"Proforma 3,4 and 5",#N/A,TRUE,"FS";"Proforma 8,9 and 10",#N/A,TRUE,"Calcs"}</definedName>
    <definedName name="yyy" localSheetId="1" hidden="1">{"Summary sheet",#N/A,TRUE,"Output pres";"Proforma 1 and 2",#N/A,TRUE,"Ratios";"Proforma 3,4 and 5",#N/A,TRUE,"FS";"Proforma 8,9 and 10",#N/A,TRUE,"Calcs"}</definedName>
    <definedName name="yyy" hidden="1">{"Summary sheet",#N/A,TRUE,"Output pres";"Proforma 1 and 2",#N/A,TRUE,"Ratios";"Proforma 3,4 and 5",#N/A,TRUE,"FS";"Proforma 8,9 and 10",#N/A,TRUE,"Calcs"}</definedName>
    <definedName name="yyyy" localSheetId="22" hidden="1">{#N/A,#N/A,TRUE,"Initial";#N/A,#N/A,TRUE,"CFs_P&amp;L_B&amp;S";#N/A,#N/A,TRUE,"Inv&amp;Fin";#N/A,#N/A,TRUE,"Depreciation";#N/A,#N/A,TRUE,"Energy";#N/A,#N/A,TRUE,"Index";#N/A,#N/A,TRUE,"Graphs";#N/A,#N/A,TRUE,"T_Contest"}</definedName>
    <definedName name="yyyy" localSheetId="31" hidden="1">{#N/A,#N/A,TRUE,"Initial";#N/A,#N/A,TRUE,"CFs_P&amp;L_B&amp;S";#N/A,#N/A,TRUE,"Inv&amp;Fin";#N/A,#N/A,TRUE,"Depreciation";#N/A,#N/A,TRUE,"Energy";#N/A,#N/A,TRUE,"Index";#N/A,#N/A,TRUE,"Graphs";#N/A,#N/A,TRUE,"T_Contest"}</definedName>
    <definedName name="yyyy" localSheetId="0" hidden="1">{#N/A,#N/A,TRUE,"Initial";#N/A,#N/A,TRUE,"CFs_P&amp;L_B&amp;S";#N/A,#N/A,TRUE,"Inv&amp;Fin";#N/A,#N/A,TRUE,"Depreciation";#N/A,#N/A,TRUE,"Energy";#N/A,#N/A,TRUE,"Index";#N/A,#N/A,TRUE,"Graphs";#N/A,#N/A,TRUE,"T_Contest"}</definedName>
    <definedName name="yyyy" localSheetId="1" hidden="1">{#N/A,#N/A,TRUE,"Initial";#N/A,#N/A,TRUE,"CFs_P&amp;L_B&amp;S";#N/A,#N/A,TRUE,"Inv&amp;Fin";#N/A,#N/A,TRUE,"Depreciation";#N/A,#N/A,TRUE,"Energy";#N/A,#N/A,TRUE,"Index";#N/A,#N/A,TRUE,"Graphs";#N/A,#N/A,TRUE,"T_Contest"}</definedName>
    <definedName name="yyyy" hidden="1">{#N/A,#N/A,TRUE,"Initial";#N/A,#N/A,TRUE,"CFs_P&amp;L_B&amp;S";#N/A,#N/A,TRUE,"Inv&amp;Fin";#N/A,#N/A,TRUE,"Depreciation";#N/A,#N/A,TRUE,"Energy";#N/A,#N/A,TRUE,"Index";#N/A,#N/A,TRUE,"Graphs";#N/A,#N/A,TRUE,"T_Contest"}</definedName>
    <definedName name="z" localSheetId="22" hidden="1">{#N/A,#N/A,FALSE,"Assessment";#N/A,#N/A,FALSE,"Staffing";#N/A,#N/A,FALSE,"Hires";#N/A,#N/A,FALSE,"Assumptions"}</definedName>
    <definedName name="z" localSheetId="31" hidden="1">{#N/A,#N/A,FALSE,"Assessment";#N/A,#N/A,FALSE,"Staffing";#N/A,#N/A,FALSE,"Hires";#N/A,#N/A,FALSE,"Assumptions"}</definedName>
    <definedName name="z" localSheetId="0" hidden="1">{#N/A,#N/A,FALSE,"Assessment";#N/A,#N/A,FALSE,"Staffing";#N/A,#N/A,FALSE,"Hires";#N/A,#N/A,FALSE,"Assumptions"}</definedName>
    <definedName name="z" localSheetId="1" hidden="1">{#N/A,#N/A,FALSE,"Assessment";#N/A,#N/A,FALSE,"Staffing";#N/A,#N/A,FALSE,"Hires";#N/A,#N/A,FALSE,"Assumptions"}</definedName>
    <definedName name="z" hidden="1">{#N/A,#N/A,FALSE,"Assessment";#N/A,#N/A,FALSE,"Staffing";#N/A,#N/A,FALSE,"Hires";#N/A,#N/A,FALSE,"Assumptions"}</definedName>
    <definedName name="zzzz" localSheetId="22" hidden="1">{#N/A,#N/A,TRUE,"Initial";#N/A,#N/A,TRUE,"CFs_P&amp;L_B&amp;S";#N/A,#N/A,TRUE,"Inv&amp;Fin";#N/A,#N/A,TRUE,"Depreciation";#N/A,#N/A,TRUE,"Energy";#N/A,#N/A,TRUE,"Index";#N/A,#N/A,TRUE,"Graphs";#N/A,#N/A,TRUE,"T_Contest"}</definedName>
    <definedName name="zzzz" localSheetId="31" hidden="1">{#N/A,#N/A,TRUE,"Initial";#N/A,#N/A,TRUE,"CFs_P&amp;L_B&amp;S";#N/A,#N/A,TRUE,"Inv&amp;Fin";#N/A,#N/A,TRUE,"Depreciation";#N/A,#N/A,TRUE,"Energy";#N/A,#N/A,TRUE,"Index";#N/A,#N/A,TRUE,"Graphs";#N/A,#N/A,TRUE,"T_Contest"}</definedName>
    <definedName name="zzzz" localSheetId="0" hidden="1">{#N/A,#N/A,TRUE,"Initial";#N/A,#N/A,TRUE,"CFs_P&amp;L_B&amp;S";#N/A,#N/A,TRUE,"Inv&amp;Fin";#N/A,#N/A,TRUE,"Depreciation";#N/A,#N/A,TRUE,"Energy";#N/A,#N/A,TRUE,"Index";#N/A,#N/A,TRUE,"Graphs";#N/A,#N/A,TRUE,"T_Contest"}</definedName>
    <definedName name="zzzz" localSheetId="1" hidden="1">{#N/A,#N/A,TRUE,"Initial";#N/A,#N/A,TRUE,"CFs_P&amp;L_B&amp;S";#N/A,#N/A,TRUE,"Inv&amp;Fin";#N/A,#N/A,TRUE,"Depreciation";#N/A,#N/A,TRUE,"Energy";#N/A,#N/A,TRUE,"Index";#N/A,#N/A,TRUE,"Graphs";#N/A,#N/A,TRUE,"T_Contest"}</definedName>
    <definedName name="zzzz" hidden="1">{#N/A,#N/A,TRUE,"Initial";#N/A,#N/A,TRUE,"CFs_P&amp;L_B&amp;S";#N/A,#N/A,TRUE,"Inv&amp;Fin";#N/A,#N/A,TRUE,"Depreciation";#N/A,#N/A,TRUE,"Energy";#N/A,#N/A,TRUE,"Index";#N/A,#N/A,TRUE,"Graphs";#N/A,#N/A,TRUE,"T_Contest"}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10" i="98" l="1"/>
  <c r="BE5" i="12"/>
  <c r="BE6" i="12"/>
  <c r="AK12" i="43" l="1"/>
  <c r="AJ12" i="43"/>
  <c r="AB11" i="43"/>
  <c r="AA11" i="43"/>
  <c r="AJ8" i="46"/>
  <c r="AK8" i="46"/>
  <c r="AJ9" i="46"/>
  <c r="AK9" i="46"/>
  <c r="AJ10" i="46"/>
  <c r="AK10" i="46"/>
  <c r="AK7" i="46"/>
  <c r="AJ7" i="46"/>
  <c r="AJ8" i="16"/>
  <c r="AK8" i="16"/>
  <c r="AJ9" i="16"/>
  <c r="AK9" i="16"/>
  <c r="AJ10" i="16"/>
  <c r="AK10" i="16"/>
  <c r="AJ11" i="16"/>
  <c r="AK11" i="16"/>
  <c r="AJ12" i="16"/>
  <c r="AK12" i="16"/>
  <c r="AJ13" i="16"/>
  <c r="AK13" i="16"/>
  <c r="AJ14" i="16"/>
  <c r="AK14" i="16"/>
  <c r="AJ15" i="16"/>
  <c r="AK15" i="16"/>
  <c r="AJ16" i="16"/>
  <c r="AK16" i="16"/>
  <c r="AJ17" i="16"/>
  <c r="AK17" i="16"/>
  <c r="AJ18" i="16"/>
  <c r="AK18" i="16"/>
  <c r="AJ19" i="16"/>
  <c r="AK19" i="16"/>
  <c r="AJ20" i="16"/>
  <c r="AK20" i="16"/>
  <c r="AJ21" i="16"/>
  <c r="AK21" i="16"/>
  <c r="AJ22" i="16"/>
  <c r="AK22" i="16"/>
  <c r="AJ23" i="16"/>
  <c r="AK23" i="16"/>
  <c r="AJ24" i="16"/>
  <c r="AK24" i="16"/>
  <c r="AJ25" i="16"/>
  <c r="AK25" i="16"/>
  <c r="AK7" i="16"/>
  <c r="AJ7" i="16"/>
  <c r="AJ8" i="34"/>
  <c r="AK8" i="34"/>
  <c r="AJ9" i="34"/>
  <c r="AK9" i="34"/>
  <c r="AJ10" i="34"/>
  <c r="AK10" i="34"/>
  <c r="AJ11" i="34"/>
  <c r="AK11" i="34"/>
  <c r="AJ12" i="34"/>
  <c r="AK12" i="34"/>
  <c r="AJ13" i="34"/>
  <c r="AK13" i="34"/>
  <c r="AJ14" i="34"/>
  <c r="AK14" i="34"/>
  <c r="AJ15" i="34"/>
  <c r="AK15" i="34"/>
  <c r="AJ16" i="34"/>
  <c r="AK16" i="34"/>
  <c r="AJ17" i="34"/>
  <c r="AK17" i="34"/>
  <c r="AJ18" i="34"/>
  <c r="AK18" i="34"/>
  <c r="AJ19" i="34"/>
  <c r="AK19" i="34"/>
  <c r="AJ20" i="34"/>
  <c r="AK20" i="34"/>
  <c r="AJ21" i="34"/>
  <c r="AK21" i="34"/>
  <c r="AJ22" i="34"/>
  <c r="AK22" i="34"/>
  <c r="AJ23" i="34"/>
  <c r="AK23" i="34"/>
  <c r="AJ24" i="34"/>
  <c r="AK24" i="34"/>
  <c r="AJ25" i="34"/>
  <c r="AK25" i="34"/>
  <c r="AJ26" i="34"/>
  <c r="AK26" i="34"/>
  <c r="AJ27" i="34"/>
  <c r="AK27" i="34"/>
  <c r="AK7" i="34"/>
  <c r="AJ7" i="34"/>
  <c r="K99" i="98"/>
  <c r="J99" i="98"/>
  <c r="AE99" i="98" l="1"/>
  <c r="S99" i="98"/>
  <c r="R99" i="98"/>
  <c r="Q99" i="98"/>
  <c r="P99" i="98"/>
  <c r="O99" i="98"/>
  <c r="N99" i="98"/>
  <c r="M99" i="98"/>
  <c r="L99" i="98"/>
  <c r="I99" i="98"/>
  <c r="N18" i="52"/>
  <c r="L5" i="52"/>
  <c r="BF6" i="12"/>
  <c r="BG6" i="12" s="1"/>
  <c r="BF7" i="12"/>
  <c r="BF8" i="12"/>
  <c r="BF9" i="12"/>
  <c r="BF10" i="12"/>
  <c r="BF11" i="12"/>
  <c r="BF12" i="12"/>
  <c r="BF13" i="12"/>
  <c r="BF14" i="12"/>
  <c r="BF15" i="12"/>
  <c r="BF16" i="12"/>
  <c r="BF17" i="12"/>
  <c r="BF18" i="12"/>
  <c r="BF19" i="12"/>
  <c r="BF20" i="12"/>
  <c r="BF21" i="12"/>
  <c r="BF22" i="12"/>
  <c r="BF23" i="12"/>
  <c r="BF24" i="12"/>
  <c r="BF25" i="12"/>
  <c r="BF26" i="12"/>
  <c r="BF27" i="12"/>
  <c r="BF28" i="12"/>
  <c r="BF29" i="12"/>
  <c r="BF30" i="12"/>
  <c r="BF31" i="12"/>
  <c r="BF32" i="12"/>
  <c r="BF33" i="12"/>
  <c r="BF34" i="12"/>
  <c r="BF35" i="12"/>
  <c r="BF36" i="12"/>
  <c r="BF37" i="12"/>
  <c r="BF38" i="12"/>
  <c r="BF39" i="12"/>
  <c r="BF40" i="12"/>
  <c r="BF41" i="12"/>
  <c r="BF42" i="12"/>
  <c r="BF43" i="12"/>
  <c r="BF44" i="12"/>
  <c r="BF45" i="12"/>
  <c r="BF46" i="12"/>
  <c r="BF47" i="12"/>
  <c r="BF48" i="12"/>
  <c r="BF49" i="12"/>
  <c r="BF50" i="12"/>
  <c r="BF51" i="12"/>
  <c r="BF52" i="12"/>
  <c r="BF53" i="12"/>
  <c r="BF54" i="12"/>
  <c r="BF55" i="12"/>
  <c r="BF56" i="12"/>
  <c r="BF57" i="12"/>
  <c r="BF5" i="12"/>
  <c r="BG5" i="12" s="1"/>
  <c r="BE8" i="12"/>
  <c r="BG8" i="12" s="1"/>
  <c r="BE9" i="12"/>
  <c r="BG9" i="12" s="1"/>
  <c r="BE10" i="12"/>
  <c r="BG10" i="12" s="1"/>
  <c r="BE11" i="12"/>
  <c r="BG11" i="12" s="1"/>
  <c r="BE12" i="12"/>
  <c r="BG12" i="12" s="1"/>
  <c r="BE13" i="12"/>
  <c r="BG13" i="12" s="1"/>
  <c r="BE14" i="12"/>
  <c r="BG14" i="12" s="1"/>
  <c r="BE15" i="12"/>
  <c r="BG15" i="12" s="1"/>
  <c r="BE16" i="12"/>
  <c r="BG16" i="12" s="1"/>
  <c r="BE17" i="12"/>
  <c r="BG17" i="12" s="1"/>
  <c r="BE18" i="12"/>
  <c r="BG18" i="12" s="1"/>
  <c r="BE19" i="12"/>
  <c r="BG19" i="12" s="1"/>
  <c r="BE20" i="12"/>
  <c r="BG20" i="12" s="1"/>
  <c r="BE21" i="12"/>
  <c r="BG21" i="12" s="1"/>
  <c r="BE22" i="12"/>
  <c r="BG22" i="12" s="1"/>
  <c r="BE23" i="12"/>
  <c r="BG23" i="12" s="1"/>
  <c r="BG24" i="12"/>
  <c r="BE25" i="12"/>
  <c r="BG25" i="12" s="1"/>
  <c r="BE26" i="12"/>
  <c r="BG26" i="12" s="1"/>
  <c r="BE27" i="12"/>
  <c r="BG27" i="12" s="1"/>
  <c r="BE28" i="12"/>
  <c r="BG28" i="12" s="1"/>
  <c r="BE29" i="12"/>
  <c r="BG29" i="12" s="1"/>
  <c r="BE30" i="12"/>
  <c r="BG30" i="12" s="1"/>
  <c r="BE31" i="12"/>
  <c r="BG31" i="12" s="1"/>
  <c r="BE32" i="12"/>
  <c r="BG32" i="12" s="1"/>
  <c r="BE33" i="12"/>
  <c r="BG33" i="12" s="1"/>
  <c r="BE34" i="12"/>
  <c r="BG34" i="12" s="1"/>
  <c r="BE35" i="12"/>
  <c r="BG35" i="12" s="1"/>
  <c r="BE36" i="12"/>
  <c r="BG36" i="12" s="1"/>
  <c r="BE37" i="12"/>
  <c r="BG37" i="12" s="1"/>
  <c r="BE38" i="12"/>
  <c r="BG38" i="12" s="1"/>
  <c r="BE39" i="12"/>
  <c r="BG39" i="12" s="1"/>
  <c r="BE40" i="12"/>
  <c r="BG40" i="12" s="1"/>
  <c r="BE41" i="12"/>
  <c r="BG41" i="12" s="1"/>
  <c r="BE42" i="12"/>
  <c r="BG42" i="12" s="1"/>
  <c r="BE43" i="12"/>
  <c r="BG43" i="12" s="1"/>
  <c r="BE44" i="12"/>
  <c r="BG44" i="12" s="1"/>
  <c r="BE45" i="12"/>
  <c r="BG45" i="12" s="1"/>
  <c r="BE46" i="12"/>
  <c r="BG46" i="12" s="1"/>
  <c r="BE47" i="12"/>
  <c r="BE48" i="12"/>
  <c r="BG48" i="12" s="1"/>
  <c r="BE49" i="12"/>
  <c r="BG49" i="12" s="1"/>
  <c r="BE50" i="12"/>
  <c r="BE51" i="12"/>
  <c r="BE52" i="12"/>
  <c r="BE53" i="12"/>
  <c r="BG53" i="12" s="1"/>
  <c r="BE54" i="12"/>
  <c r="BE55" i="12"/>
  <c r="BE56" i="12"/>
  <c r="BE57" i="12"/>
  <c r="BG57" i="12" s="1"/>
  <c r="BE7" i="12"/>
  <c r="BG7" i="12" s="1"/>
  <c r="AS6" i="12"/>
  <c r="AS7" i="12"/>
  <c r="AS8" i="12"/>
  <c r="AS9" i="12"/>
  <c r="AS10" i="12"/>
  <c r="AS11" i="12"/>
  <c r="AS12" i="12"/>
  <c r="AS13" i="12"/>
  <c r="AS14" i="12"/>
  <c r="AS15" i="12"/>
  <c r="AS16" i="12"/>
  <c r="AS17" i="12"/>
  <c r="AS18" i="12"/>
  <c r="AS19" i="12"/>
  <c r="AS20" i="12"/>
  <c r="AS21" i="12"/>
  <c r="AS22" i="12"/>
  <c r="AS23" i="12"/>
  <c r="AS24"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T51" i="12"/>
  <c r="AT52" i="12"/>
  <c r="AT53" i="12"/>
  <c r="AU54" i="12"/>
  <c r="AU55" i="12"/>
  <c r="AS56" i="12"/>
  <c r="AS57" i="12"/>
  <c r="AS5" i="12"/>
  <c r="BG50" i="12" l="1"/>
  <c r="BG52" i="12"/>
  <c r="BG56" i="12"/>
  <c r="BG55" i="12"/>
  <c r="BG47" i="12"/>
  <c r="BG54" i="12"/>
  <c r="BG51" i="12"/>
  <c r="AF8" i="98" l="1"/>
  <c r="AF9" i="98"/>
  <c r="AF10" i="98"/>
  <c r="AF11" i="98"/>
  <c r="AF12" i="98"/>
  <c r="AF13" i="98"/>
  <c r="AF14" i="98"/>
  <c r="AF15" i="98"/>
  <c r="AF16" i="98"/>
  <c r="AF17" i="98"/>
  <c r="AF18" i="98"/>
  <c r="AF19" i="98"/>
  <c r="AF20" i="98"/>
  <c r="AF21" i="98"/>
  <c r="AF22" i="98"/>
  <c r="AF23" i="98"/>
  <c r="AF24" i="98"/>
  <c r="AF25" i="98"/>
  <c r="AF26" i="98"/>
  <c r="AF27" i="98"/>
  <c r="AF28" i="98"/>
  <c r="AF29" i="98"/>
  <c r="AF30" i="98"/>
  <c r="AF31" i="98"/>
  <c r="AF32" i="98"/>
  <c r="AF33" i="98"/>
  <c r="AF34" i="98"/>
  <c r="AF35" i="98"/>
  <c r="AF36" i="98"/>
  <c r="AF37" i="98"/>
  <c r="AF38" i="98"/>
  <c r="AF39" i="98"/>
  <c r="AF40" i="98"/>
  <c r="AF41" i="98"/>
  <c r="AF42" i="98"/>
  <c r="AF43" i="98"/>
  <c r="AF44" i="98"/>
  <c r="AF45" i="98"/>
  <c r="AF46" i="98"/>
  <c r="AF47" i="98"/>
  <c r="AF48" i="98"/>
  <c r="AF49" i="98"/>
  <c r="AF50" i="98"/>
  <c r="AF51" i="98"/>
  <c r="AF52" i="98"/>
  <c r="AF53" i="98"/>
  <c r="AF54" i="98"/>
  <c r="AF55" i="98"/>
  <c r="AF56" i="98"/>
  <c r="AF57" i="98"/>
  <c r="AF58" i="98"/>
  <c r="AF59" i="98"/>
  <c r="AF60" i="98"/>
  <c r="AF61" i="98"/>
  <c r="AF62" i="98"/>
  <c r="AF63" i="98"/>
  <c r="AF64" i="98"/>
  <c r="AF65" i="98"/>
  <c r="AF66" i="98"/>
  <c r="AF67" i="98"/>
  <c r="AF68" i="98"/>
  <c r="AF69" i="98"/>
  <c r="AF70" i="98"/>
  <c r="AF71" i="98"/>
  <c r="AF72" i="98"/>
  <c r="AF73" i="98"/>
  <c r="AF74" i="98"/>
  <c r="AF75" i="98"/>
  <c r="AF76" i="98"/>
  <c r="AF77" i="98"/>
  <c r="AF78" i="98"/>
  <c r="AF79" i="98"/>
  <c r="AF80" i="98"/>
  <c r="AF81" i="98"/>
  <c r="AF82" i="98"/>
  <c r="AF83" i="98"/>
  <c r="AF84" i="98"/>
  <c r="AF85" i="98"/>
  <c r="AF86" i="98"/>
  <c r="AF87" i="98"/>
  <c r="AF88" i="98"/>
  <c r="AF89" i="98"/>
  <c r="AF90" i="98"/>
  <c r="AF91" i="98"/>
  <c r="AF7" i="98"/>
  <c r="N13" i="73"/>
  <c r="AM91" i="98" l="1"/>
  <c r="AM90" i="98"/>
  <c r="AM82" i="98"/>
  <c r="AM81" i="98"/>
  <c r="AM80" i="98"/>
  <c r="AM79" i="98"/>
  <c r="AM78" i="98"/>
  <c r="AM77" i="98"/>
  <c r="AM76" i="98"/>
  <c r="AM75" i="98"/>
  <c r="AM74" i="98"/>
  <c r="AM72" i="98"/>
  <c r="AM70" i="98"/>
  <c r="AM66" i="98"/>
  <c r="AM54" i="98"/>
  <c r="AM49" i="98"/>
  <c r="AM47" i="98"/>
  <c r="AM45" i="98"/>
  <c r="AM44" i="98"/>
  <c r="AM40" i="98"/>
  <c r="AM39" i="98"/>
  <c r="AM38" i="98"/>
  <c r="AM37" i="98"/>
  <c r="AM34" i="98"/>
  <c r="AM31" i="98"/>
  <c r="AM28" i="98"/>
  <c r="AM17" i="98"/>
  <c r="AM12" i="98"/>
  <c r="AZ58" i="12"/>
  <c r="AX6" i="12"/>
  <c r="AX7" i="12"/>
  <c r="AX8" i="12"/>
  <c r="AX9" i="12"/>
  <c r="AX10" i="12"/>
  <c r="AX11" i="12"/>
  <c r="AX12" i="12"/>
  <c r="AX13" i="12"/>
  <c r="AX14" i="12"/>
  <c r="AX15" i="12"/>
  <c r="AX16" i="12"/>
  <c r="AX17" i="12"/>
  <c r="AX18" i="12"/>
  <c r="AX19" i="12"/>
  <c r="AX20" i="12"/>
  <c r="AX21" i="12"/>
  <c r="AX22" i="12"/>
  <c r="AX23" i="12"/>
  <c r="AX24" i="12"/>
  <c r="AX25" i="12"/>
  <c r="AX26" i="12"/>
  <c r="AX27" i="12"/>
  <c r="AX28" i="12"/>
  <c r="AX29" i="12"/>
  <c r="AX30" i="12"/>
  <c r="AX31" i="12"/>
  <c r="AX32" i="12"/>
  <c r="AX33" i="12"/>
  <c r="AX34" i="12"/>
  <c r="AX35" i="12"/>
  <c r="AX36" i="12"/>
  <c r="AX37" i="12"/>
  <c r="AX38" i="12"/>
  <c r="AX39" i="12"/>
  <c r="AX40" i="12"/>
  <c r="AX41" i="12"/>
  <c r="AX42" i="12"/>
  <c r="AX43" i="12"/>
  <c r="AX44" i="12"/>
  <c r="AX45" i="12"/>
  <c r="AX46" i="12"/>
  <c r="AX47" i="12"/>
  <c r="AX48" i="12"/>
  <c r="AX49" i="12"/>
  <c r="AX50" i="12"/>
  <c r="AX51" i="12"/>
  <c r="AX52" i="12"/>
  <c r="AX53" i="12"/>
  <c r="AX54" i="12"/>
  <c r="AX55" i="12"/>
  <c r="AX56" i="12"/>
  <c r="AX57" i="12"/>
  <c r="AX5" i="12"/>
  <c r="AL91" i="98"/>
  <c r="AL90" i="98"/>
  <c r="AL84" i="98"/>
  <c r="AL83" i="98"/>
  <c r="AL82" i="98"/>
  <c r="AL81" i="98"/>
  <c r="AL80" i="98"/>
  <c r="AL79" i="98"/>
  <c r="AL78" i="98"/>
  <c r="AL77" i="98"/>
  <c r="AL76" i="98"/>
  <c r="AL75" i="98"/>
  <c r="AL74" i="98"/>
  <c r="AL72" i="98"/>
  <c r="AL70" i="98"/>
  <c r="AL67" i="98"/>
  <c r="AL66" i="98"/>
  <c r="AL54" i="98"/>
  <c r="AL49" i="98"/>
  <c r="AL47" i="98"/>
  <c r="AL45" i="98"/>
  <c r="AL44" i="98"/>
  <c r="AL40" i="98"/>
  <c r="AL39" i="98"/>
  <c r="AL38" i="98"/>
  <c r="AL37" i="98"/>
  <c r="AL34" i="98"/>
  <c r="AL31" i="98"/>
  <c r="AL29" i="98"/>
  <c r="AL28" i="98"/>
  <c r="AL17" i="98"/>
  <c r="AL12" i="98"/>
  <c r="AL9" i="98"/>
  <c r="AL8" i="98"/>
  <c r="AL7" i="98"/>
  <c r="AF99" i="98"/>
  <c r="N27" i="52"/>
  <c r="AD99" i="98" s="1"/>
  <c r="N26" i="52"/>
  <c r="AC99" i="98" s="1"/>
  <c r="N25" i="52"/>
  <c r="AB99" i="98" s="1"/>
  <c r="N24" i="52"/>
  <c r="AA99" i="98" s="1"/>
  <c r="N23" i="52"/>
  <c r="Z99" i="98" s="1"/>
  <c r="N14" i="52"/>
  <c r="N13" i="52"/>
  <c r="N12" i="52"/>
  <c r="N11" i="52"/>
  <c r="N10" i="52"/>
  <c r="N9" i="52"/>
  <c r="N8" i="52"/>
  <c r="N7" i="52"/>
  <c r="N6" i="52"/>
  <c r="N5" i="52"/>
  <c r="BA25" i="12"/>
  <c r="BD25" i="12" s="1"/>
  <c r="BB51" i="12"/>
  <c r="BD51" i="12" s="1"/>
  <c r="BB52" i="12"/>
  <c r="BD52" i="12" s="1"/>
  <c r="BB53" i="12"/>
  <c r="BD53" i="12" s="1"/>
  <c r="BC54" i="12"/>
  <c r="BD54" i="12" s="1"/>
  <c r="BC55" i="12"/>
  <c r="BD55" i="12" s="1"/>
  <c r="BE3" i="12"/>
  <c r="BF3" i="12"/>
  <c r="BG3" i="12"/>
  <c r="N48" i="52" s="1"/>
  <c r="AF93" i="98"/>
  <c r="BF12" i="43"/>
  <c r="BE12" i="43"/>
  <c r="S12" i="43"/>
  <c r="O12" i="43"/>
  <c r="N12" i="43"/>
  <c r="R12" i="43" s="1"/>
  <c r="N8" i="43"/>
  <c r="N9" i="43"/>
  <c r="N10" i="43"/>
  <c r="M8" i="43"/>
  <c r="M9" i="43"/>
  <c r="M10" i="43"/>
  <c r="M11" i="43"/>
  <c r="M12" i="43"/>
  <c r="H12" i="43"/>
  <c r="P12" i="43" l="1"/>
  <c r="Q12" i="43"/>
  <c r="D12" i="43"/>
  <c r="E12" i="43"/>
  <c r="F12" i="43"/>
  <c r="A12" i="43"/>
  <c r="AG7" i="98"/>
  <c r="AG8" i="98"/>
  <c r="AG9" i="98"/>
  <c r="AG10" i="98"/>
  <c r="AG11" i="98"/>
  <c r="AG12" i="98"/>
  <c r="AG13" i="98"/>
  <c r="AG14" i="98"/>
  <c r="AG15" i="98"/>
  <c r="AG16" i="98"/>
  <c r="AG17" i="98"/>
  <c r="AG18" i="98"/>
  <c r="AG19" i="98"/>
  <c r="AG20" i="98"/>
  <c r="AG21" i="98"/>
  <c r="AG22" i="98"/>
  <c r="AG23" i="98"/>
  <c r="AG24" i="98"/>
  <c r="AG25" i="98"/>
  <c r="AG26" i="98"/>
  <c r="AG27" i="98"/>
  <c r="AG28" i="98"/>
  <c r="AG29" i="98"/>
  <c r="AG30" i="98"/>
  <c r="AG31" i="98"/>
  <c r="AG32" i="98"/>
  <c r="AG33" i="98"/>
  <c r="AG34" i="98"/>
  <c r="AG35" i="98"/>
  <c r="AG36" i="98"/>
  <c r="AG37" i="98"/>
  <c r="AG38" i="98"/>
  <c r="AG39" i="98"/>
  <c r="AG40" i="98"/>
  <c r="AG41" i="98"/>
  <c r="AG42" i="98"/>
  <c r="AG43" i="98"/>
  <c r="AG44" i="98"/>
  <c r="AG45" i="98"/>
  <c r="AG46" i="98"/>
  <c r="AG47" i="98"/>
  <c r="AG48" i="98"/>
  <c r="AG49" i="98"/>
  <c r="AG50" i="98"/>
  <c r="AG51" i="98"/>
  <c r="AG52" i="98"/>
  <c r="AG53" i="98"/>
  <c r="AG54" i="98"/>
  <c r="AG55" i="98"/>
  <c r="AG56" i="98"/>
  <c r="AG57" i="98"/>
  <c r="AG58" i="98"/>
  <c r="AG59" i="98"/>
  <c r="AG60" i="98"/>
  <c r="AG61" i="98"/>
  <c r="AG62" i="98"/>
  <c r="AG63" i="98"/>
  <c r="AG64" i="98"/>
  <c r="AG65" i="98"/>
  <c r="AG66" i="98"/>
  <c r="AG67" i="98"/>
  <c r="AG68" i="98"/>
  <c r="AG69" i="98"/>
  <c r="AG70" i="98"/>
  <c r="AG71" i="98"/>
  <c r="AG72" i="98"/>
  <c r="AG73" i="98"/>
  <c r="AG74" i="98"/>
  <c r="AG75" i="98"/>
  <c r="AG76" i="98"/>
  <c r="AG77" i="98"/>
  <c r="AG78" i="98"/>
  <c r="AG79" i="98"/>
  <c r="AG80" i="98"/>
  <c r="AG81" i="98"/>
  <c r="AG82" i="98"/>
  <c r="AG83" i="98"/>
  <c r="AG84" i="98"/>
  <c r="AG85" i="98"/>
  <c r="AG86" i="98"/>
  <c r="AG87" i="98"/>
  <c r="AG88" i="98"/>
  <c r="AG89" i="98"/>
  <c r="AG90" i="98"/>
  <c r="AG91" i="98"/>
  <c r="R95" i="98"/>
  <c r="P95" i="98"/>
  <c r="O95" i="98"/>
  <c r="N95" i="98"/>
  <c r="M95" i="98"/>
  <c r="L95" i="98"/>
  <c r="Q95" i="98"/>
  <c r="I93" i="98"/>
  <c r="I82" i="98"/>
  <c r="I81" i="98"/>
  <c r="I80" i="98"/>
  <c r="I79" i="98"/>
  <c r="I78" i="98"/>
  <c r="I77" i="98"/>
  <c r="I76" i="98"/>
  <c r="I75" i="98"/>
  <c r="I74" i="98"/>
  <c r="I73" i="98"/>
  <c r="I72" i="98"/>
  <c r="I71" i="98"/>
  <c r="I70" i="98"/>
  <c r="I69" i="98"/>
  <c r="I68" i="98"/>
  <c r="I67" i="98"/>
  <c r="I66" i="98"/>
  <c r="I65" i="98"/>
  <c r="I64" i="98"/>
  <c r="I63" i="98"/>
  <c r="I62" i="98"/>
  <c r="I61" i="98"/>
  <c r="I60" i="98"/>
  <c r="I59" i="98"/>
  <c r="I58" i="98"/>
  <c r="I57" i="98"/>
  <c r="I56" i="98"/>
  <c r="I55" i="98"/>
  <c r="I54" i="98"/>
  <c r="I53" i="98"/>
  <c r="I52" i="98"/>
  <c r="I51" i="98"/>
  <c r="I50" i="98"/>
  <c r="I49" i="98"/>
  <c r="I48" i="98"/>
  <c r="I47" i="98"/>
  <c r="I46" i="98"/>
  <c r="I45" i="98"/>
  <c r="I44" i="98"/>
  <c r="I43" i="98"/>
  <c r="I42" i="98"/>
  <c r="I41" i="98"/>
  <c r="I40" i="98"/>
  <c r="I39" i="98"/>
  <c r="I38" i="98"/>
  <c r="I37" i="98"/>
  <c r="I36" i="98"/>
  <c r="I35" i="98"/>
  <c r="I34" i="98"/>
  <c r="I33" i="98"/>
  <c r="I32" i="98"/>
  <c r="I31" i="98"/>
  <c r="I30" i="98"/>
  <c r="I29" i="98"/>
  <c r="I28" i="98"/>
  <c r="I27" i="98"/>
  <c r="I26" i="98"/>
  <c r="I25" i="98"/>
  <c r="I24" i="98"/>
  <c r="I23" i="98"/>
  <c r="I22" i="98"/>
  <c r="I21" i="98"/>
  <c r="I20" i="98"/>
  <c r="I19" i="98"/>
  <c r="I18" i="98"/>
  <c r="I17" i="98"/>
  <c r="I16" i="98"/>
  <c r="I15" i="98"/>
  <c r="I14" i="98"/>
  <c r="I13" i="98"/>
  <c r="I12" i="98"/>
  <c r="I11" i="98"/>
  <c r="I10" i="98"/>
  <c r="I9" i="98"/>
  <c r="I8" i="98"/>
  <c r="I7" i="98"/>
  <c r="J91" i="98"/>
  <c r="J90" i="98"/>
  <c r="J89" i="98"/>
  <c r="J88" i="98"/>
  <c r="J87" i="98"/>
  <c r="J82" i="98"/>
  <c r="J81" i="98"/>
  <c r="J80" i="98"/>
  <c r="J79" i="98"/>
  <c r="J78" i="98"/>
  <c r="J77" i="98"/>
  <c r="J76" i="98"/>
  <c r="J75" i="98"/>
  <c r="J74" i="98"/>
  <c r="J73" i="98"/>
  <c r="J72" i="98"/>
  <c r="J71" i="98"/>
  <c r="J70" i="98"/>
  <c r="J69" i="98"/>
  <c r="J68" i="98"/>
  <c r="J67" i="98"/>
  <c r="J66" i="98"/>
  <c r="J65" i="98"/>
  <c r="J64" i="98"/>
  <c r="J63" i="98"/>
  <c r="J62" i="98"/>
  <c r="J61" i="98"/>
  <c r="J60" i="98"/>
  <c r="J59" i="98"/>
  <c r="J58" i="98"/>
  <c r="J57" i="98"/>
  <c r="J56" i="98"/>
  <c r="J55" i="98"/>
  <c r="J54" i="98"/>
  <c r="J53" i="98"/>
  <c r="J52" i="98"/>
  <c r="J51" i="98"/>
  <c r="J50" i="98"/>
  <c r="J49" i="98"/>
  <c r="J48" i="98"/>
  <c r="J47" i="98"/>
  <c r="J46" i="98"/>
  <c r="J45" i="98"/>
  <c r="J44" i="98"/>
  <c r="J43" i="98"/>
  <c r="J42" i="98"/>
  <c r="J41" i="98"/>
  <c r="J40" i="98"/>
  <c r="J39" i="98"/>
  <c r="J38" i="98"/>
  <c r="J37" i="98"/>
  <c r="J36" i="98"/>
  <c r="J35" i="98"/>
  <c r="J34" i="98"/>
  <c r="J33" i="98"/>
  <c r="J32" i="98"/>
  <c r="J31" i="98"/>
  <c r="J30" i="98"/>
  <c r="J29" i="98"/>
  <c r="J28" i="98"/>
  <c r="J27" i="98"/>
  <c r="J26" i="98"/>
  <c r="J25" i="98"/>
  <c r="J24" i="98"/>
  <c r="J23" i="98"/>
  <c r="J22" i="98"/>
  <c r="J21" i="98"/>
  <c r="J20" i="98"/>
  <c r="J19" i="98"/>
  <c r="J18" i="98"/>
  <c r="J17" i="98"/>
  <c r="J16" i="98"/>
  <c r="J15" i="98"/>
  <c r="J14" i="98"/>
  <c r="J13" i="98"/>
  <c r="J12" i="98"/>
  <c r="J11" i="98"/>
  <c r="J10" i="98"/>
  <c r="J9" i="98"/>
  <c r="J8" i="98"/>
  <c r="J7" i="98"/>
  <c r="K91" i="98"/>
  <c r="K90" i="98"/>
  <c r="K89" i="98"/>
  <c r="K88" i="98"/>
  <c r="K87" i="98"/>
  <c r="K86" i="98"/>
  <c r="K85" i="98"/>
  <c r="K84" i="98"/>
  <c r="K83" i="98"/>
  <c r="K82" i="98"/>
  <c r="K81" i="98"/>
  <c r="K80" i="98"/>
  <c r="K79" i="98"/>
  <c r="K78" i="98"/>
  <c r="K77" i="98"/>
  <c r="K76" i="98"/>
  <c r="K75" i="98"/>
  <c r="K74" i="98"/>
  <c r="K73" i="98"/>
  <c r="K72" i="98"/>
  <c r="K71" i="98"/>
  <c r="K70" i="98"/>
  <c r="K69" i="98"/>
  <c r="K68" i="98"/>
  <c r="K67" i="98"/>
  <c r="K66" i="98"/>
  <c r="K65" i="98"/>
  <c r="K64" i="98"/>
  <c r="K63" i="98"/>
  <c r="K62" i="98"/>
  <c r="K61" i="98"/>
  <c r="K60" i="98"/>
  <c r="K59" i="98"/>
  <c r="K58" i="98"/>
  <c r="K57" i="98"/>
  <c r="K56" i="98"/>
  <c r="K55" i="98"/>
  <c r="K54" i="98"/>
  <c r="K53" i="98"/>
  <c r="K52" i="98"/>
  <c r="K51" i="98"/>
  <c r="K50" i="98"/>
  <c r="K49" i="98"/>
  <c r="K48" i="98"/>
  <c r="K47" i="98"/>
  <c r="K46" i="98"/>
  <c r="K45" i="98"/>
  <c r="K44" i="98"/>
  <c r="K43" i="98"/>
  <c r="K42" i="98"/>
  <c r="K41" i="98"/>
  <c r="K40" i="98"/>
  <c r="K39" i="98"/>
  <c r="K38" i="98"/>
  <c r="K37" i="98"/>
  <c r="K36" i="98"/>
  <c r="K35" i="98"/>
  <c r="K34" i="98"/>
  <c r="K33" i="98"/>
  <c r="K32" i="98"/>
  <c r="K31" i="98"/>
  <c r="K30" i="98"/>
  <c r="K29" i="98"/>
  <c r="K28" i="98"/>
  <c r="K27" i="98"/>
  <c r="K26" i="98"/>
  <c r="K25" i="98"/>
  <c r="K24" i="98"/>
  <c r="K23" i="98"/>
  <c r="K22" i="98"/>
  <c r="K21" i="98"/>
  <c r="K20" i="98"/>
  <c r="K19" i="98"/>
  <c r="K18" i="98"/>
  <c r="K17" i="98"/>
  <c r="K16" i="98"/>
  <c r="K15" i="98"/>
  <c r="K14" i="98"/>
  <c r="K13" i="98"/>
  <c r="K12" i="98"/>
  <c r="K11" i="98"/>
  <c r="K10" i="98"/>
  <c r="K9" i="98"/>
  <c r="K8" i="98"/>
  <c r="K7" i="98"/>
  <c r="AE91" i="98"/>
  <c r="AD91" i="98"/>
  <c r="AC91" i="98"/>
  <c r="AB91" i="98"/>
  <c r="AA91" i="98"/>
  <c r="Z91" i="98"/>
  <c r="R91" i="98"/>
  <c r="Q91" i="98"/>
  <c r="P91" i="98"/>
  <c r="O91" i="98"/>
  <c r="N91" i="98"/>
  <c r="M91" i="98"/>
  <c r="L91" i="98"/>
  <c r="AE90" i="98"/>
  <c r="AD90" i="98"/>
  <c r="AC90" i="98"/>
  <c r="AB90" i="98"/>
  <c r="AA90" i="98"/>
  <c r="Z90" i="98"/>
  <c r="R90" i="98"/>
  <c r="Q90" i="98"/>
  <c r="P90" i="98"/>
  <c r="O90" i="98"/>
  <c r="N90" i="98"/>
  <c r="M90" i="98"/>
  <c r="L90" i="98"/>
  <c r="AE89" i="98"/>
  <c r="AD89" i="98"/>
  <c r="AC89" i="98"/>
  <c r="AB89" i="98"/>
  <c r="AA89" i="98"/>
  <c r="Z89" i="98"/>
  <c r="R89" i="98"/>
  <c r="Q89" i="98"/>
  <c r="P89" i="98"/>
  <c r="O89" i="98"/>
  <c r="N89" i="98"/>
  <c r="M89" i="98"/>
  <c r="L89" i="98"/>
  <c r="AE88" i="98"/>
  <c r="AD88" i="98"/>
  <c r="AC88" i="98"/>
  <c r="AB88" i="98"/>
  <c r="AA88" i="98"/>
  <c r="Z88" i="98"/>
  <c r="R88" i="98"/>
  <c r="Q88" i="98"/>
  <c r="P88" i="98"/>
  <c r="O88" i="98"/>
  <c r="N88" i="98"/>
  <c r="M88" i="98"/>
  <c r="L88" i="98"/>
  <c r="AE87" i="98"/>
  <c r="AD87" i="98"/>
  <c r="AC87" i="98"/>
  <c r="AB87" i="98"/>
  <c r="AA87" i="98"/>
  <c r="Z87" i="98"/>
  <c r="R87" i="98"/>
  <c r="Q87" i="98"/>
  <c r="P87" i="98"/>
  <c r="O87" i="98"/>
  <c r="N87" i="98"/>
  <c r="M87" i="98"/>
  <c r="L87" i="98"/>
  <c r="AE86" i="98"/>
  <c r="AD86" i="98"/>
  <c r="AC86" i="98"/>
  <c r="AB86" i="98"/>
  <c r="AA86" i="98"/>
  <c r="Z86" i="98"/>
  <c r="R86" i="98"/>
  <c r="Q86" i="98"/>
  <c r="P86" i="98"/>
  <c r="O86" i="98"/>
  <c r="N86" i="98"/>
  <c r="M86" i="98"/>
  <c r="L86" i="98"/>
  <c r="AE85" i="98"/>
  <c r="AD85" i="98"/>
  <c r="AC85" i="98"/>
  <c r="AB85" i="98"/>
  <c r="AA85" i="98"/>
  <c r="Z85" i="98"/>
  <c r="R85" i="98"/>
  <c r="Q85" i="98"/>
  <c r="P85" i="98"/>
  <c r="O85" i="98"/>
  <c r="N85" i="98"/>
  <c r="M85" i="98"/>
  <c r="L85" i="98"/>
  <c r="AE84" i="98"/>
  <c r="AD84" i="98"/>
  <c r="AC84" i="98"/>
  <c r="AB84" i="98"/>
  <c r="AA84" i="98"/>
  <c r="Z84" i="98"/>
  <c r="R84" i="98"/>
  <c r="Q84" i="98"/>
  <c r="P84" i="98"/>
  <c r="O84" i="98"/>
  <c r="N84" i="98"/>
  <c r="M84" i="98"/>
  <c r="L84" i="98"/>
  <c r="AE83" i="98"/>
  <c r="AD83" i="98"/>
  <c r="AC83" i="98"/>
  <c r="AB83" i="98"/>
  <c r="AA83" i="98"/>
  <c r="Z83" i="98"/>
  <c r="R83" i="98"/>
  <c r="Q83" i="98"/>
  <c r="P83" i="98"/>
  <c r="O83" i="98"/>
  <c r="N83" i="98"/>
  <c r="M83" i="98"/>
  <c r="L83" i="98"/>
  <c r="AE82" i="98"/>
  <c r="AD82" i="98"/>
  <c r="AC82" i="98"/>
  <c r="AB82" i="98"/>
  <c r="AA82" i="98"/>
  <c r="Z82" i="98"/>
  <c r="R82" i="98"/>
  <c r="Q82" i="98"/>
  <c r="P82" i="98"/>
  <c r="O82" i="98"/>
  <c r="N82" i="98"/>
  <c r="M82" i="98"/>
  <c r="L82" i="98"/>
  <c r="AE81" i="98"/>
  <c r="AD81" i="98"/>
  <c r="AC81" i="98"/>
  <c r="AB81" i="98"/>
  <c r="AA81" i="98"/>
  <c r="Z81" i="98"/>
  <c r="R81" i="98"/>
  <c r="Q81" i="98"/>
  <c r="P81" i="98"/>
  <c r="O81" i="98"/>
  <c r="N81" i="98"/>
  <c r="M81" i="98"/>
  <c r="L81" i="98"/>
  <c r="AE80" i="98"/>
  <c r="AD80" i="98"/>
  <c r="AC80" i="98"/>
  <c r="AB80" i="98"/>
  <c r="AA80" i="98"/>
  <c r="Z80" i="98"/>
  <c r="R80" i="98"/>
  <c r="Q80" i="98"/>
  <c r="P80" i="98"/>
  <c r="O80" i="98"/>
  <c r="N80" i="98"/>
  <c r="M80" i="98"/>
  <c r="L80" i="98"/>
  <c r="AE79" i="98"/>
  <c r="AD79" i="98"/>
  <c r="AC79" i="98"/>
  <c r="AB79" i="98"/>
  <c r="AA79" i="98"/>
  <c r="Z79" i="98"/>
  <c r="R79" i="98"/>
  <c r="Q79" i="98"/>
  <c r="P79" i="98"/>
  <c r="O79" i="98"/>
  <c r="N79" i="98"/>
  <c r="M79" i="98"/>
  <c r="L79" i="98"/>
  <c r="AE78" i="98"/>
  <c r="AD78" i="98"/>
  <c r="AC78" i="98"/>
  <c r="AB78" i="98"/>
  <c r="AA78" i="98"/>
  <c r="Z78" i="98"/>
  <c r="R78" i="98"/>
  <c r="Q78" i="98"/>
  <c r="P78" i="98"/>
  <c r="O78" i="98"/>
  <c r="N78" i="98"/>
  <c r="M78" i="98"/>
  <c r="L78" i="98"/>
  <c r="AE77" i="98"/>
  <c r="AD77" i="98"/>
  <c r="AC77" i="98"/>
  <c r="AB77" i="98"/>
  <c r="AA77" i="98"/>
  <c r="Z77" i="98"/>
  <c r="R77" i="98"/>
  <c r="Q77" i="98"/>
  <c r="P77" i="98"/>
  <c r="O77" i="98"/>
  <c r="N77" i="98"/>
  <c r="M77" i="98"/>
  <c r="L77" i="98"/>
  <c r="AE76" i="98"/>
  <c r="AD76" i="98"/>
  <c r="AC76" i="98"/>
  <c r="AB76" i="98"/>
  <c r="AA76" i="98"/>
  <c r="Z76" i="98"/>
  <c r="R76" i="98"/>
  <c r="Q76" i="98"/>
  <c r="P76" i="98"/>
  <c r="O76" i="98"/>
  <c r="N76" i="98"/>
  <c r="M76" i="98"/>
  <c r="L76" i="98"/>
  <c r="AE75" i="98"/>
  <c r="AD75" i="98"/>
  <c r="AC75" i="98"/>
  <c r="AB75" i="98"/>
  <c r="AA75" i="98"/>
  <c r="Z75" i="98"/>
  <c r="R75" i="98"/>
  <c r="Q75" i="98"/>
  <c r="P75" i="98"/>
  <c r="O75" i="98"/>
  <c r="N75" i="98"/>
  <c r="M75" i="98"/>
  <c r="L75" i="98"/>
  <c r="AE74" i="98"/>
  <c r="AD74" i="98"/>
  <c r="AC74" i="98"/>
  <c r="AB74" i="98"/>
  <c r="AA74" i="98"/>
  <c r="Z74" i="98"/>
  <c r="R74" i="98"/>
  <c r="Q74" i="98"/>
  <c r="P74" i="98"/>
  <c r="O74" i="98"/>
  <c r="N74" i="98"/>
  <c r="M74" i="98"/>
  <c r="L74" i="98"/>
  <c r="AE73" i="98"/>
  <c r="AD73" i="98"/>
  <c r="AC73" i="98"/>
  <c r="AB73" i="98"/>
  <c r="AA73" i="98"/>
  <c r="Z73" i="98"/>
  <c r="R73" i="98"/>
  <c r="Q73" i="98"/>
  <c r="P73" i="98"/>
  <c r="O73" i="98"/>
  <c r="N73" i="98"/>
  <c r="M73" i="98"/>
  <c r="L73" i="98"/>
  <c r="AE72" i="98"/>
  <c r="AD72" i="98"/>
  <c r="AC72" i="98"/>
  <c r="AB72" i="98"/>
  <c r="AA72" i="98"/>
  <c r="Z72" i="98"/>
  <c r="R72" i="98"/>
  <c r="Q72" i="98"/>
  <c r="P72" i="98"/>
  <c r="O72" i="98"/>
  <c r="N72" i="98"/>
  <c r="M72" i="98"/>
  <c r="L72" i="98"/>
  <c r="AE71" i="98"/>
  <c r="AD71" i="98"/>
  <c r="AC71" i="98"/>
  <c r="AB71" i="98"/>
  <c r="AA71" i="98"/>
  <c r="Z71" i="98"/>
  <c r="R71" i="98"/>
  <c r="Q71" i="98"/>
  <c r="P71" i="98"/>
  <c r="O71" i="98"/>
  <c r="N71" i="98"/>
  <c r="M71" i="98"/>
  <c r="L71" i="98"/>
  <c r="AE70" i="98"/>
  <c r="AD70" i="98"/>
  <c r="AC70" i="98"/>
  <c r="AB70" i="98"/>
  <c r="AA70" i="98"/>
  <c r="Z70" i="98"/>
  <c r="R70" i="98"/>
  <c r="Q70" i="98"/>
  <c r="P70" i="98"/>
  <c r="O70" i="98"/>
  <c r="N70" i="98"/>
  <c r="M70" i="98"/>
  <c r="L70" i="98"/>
  <c r="AE69" i="98"/>
  <c r="AD69" i="98"/>
  <c r="AC69" i="98"/>
  <c r="AB69" i="98"/>
  <c r="AA69" i="98"/>
  <c r="Z69" i="98"/>
  <c r="R69" i="98"/>
  <c r="Q69" i="98"/>
  <c r="P69" i="98"/>
  <c r="O69" i="98"/>
  <c r="N69" i="98"/>
  <c r="M69" i="98"/>
  <c r="L69" i="98"/>
  <c r="AE68" i="98"/>
  <c r="AD68" i="98"/>
  <c r="AC68" i="98"/>
  <c r="AB68" i="98"/>
  <c r="AA68" i="98"/>
  <c r="Z68" i="98"/>
  <c r="R68" i="98"/>
  <c r="Q68" i="98"/>
  <c r="P68" i="98"/>
  <c r="O68" i="98"/>
  <c r="N68" i="98"/>
  <c r="M68" i="98"/>
  <c r="L68" i="98"/>
  <c r="AE67" i="98"/>
  <c r="AD67" i="98"/>
  <c r="AC67" i="98"/>
  <c r="AB67" i="98"/>
  <c r="AA67" i="98"/>
  <c r="Z67" i="98"/>
  <c r="R67" i="98"/>
  <c r="Q67" i="98"/>
  <c r="P67" i="98"/>
  <c r="O67" i="98"/>
  <c r="N67" i="98"/>
  <c r="M67" i="98"/>
  <c r="L67" i="98"/>
  <c r="AE66" i="98"/>
  <c r="AD66" i="98"/>
  <c r="AC66" i="98"/>
  <c r="AB66" i="98"/>
  <c r="AA66" i="98"/>
  <c r="Z66" i="98"/>
  <c r="R66" i="98"/>
  <c r="Q66" i="98"/>
  <c r="P66" i="98"/>
  <c r="O66" i="98"/>
  <c r="N66" i="98"/>
  <c r="M66" i="98"/>
  <c r="L66" i="98"/>
  <c r="AE65" i="98"/>
  <c r="AD65" i="98"/>
  <c r="AC65" i="98"/>
  <c r="AB65" i="98"/>
  <c r="AA65" i="98"/>
  <c r="Z65" i="98"/>
  <c r="R65" i="98"/>
  <c r="Q65" i="98"/>
  <c r="P65" i="98"/>
  <c r="O65" i="98"/>
  <c r="N65" i="98"/>
  <c r="M65" i="98"/>
  <c r="L65" i="98"/>
  <c r="AE64" i="98"/>
  <c r="AD64" i="98"/>
  <c r="AC64" i="98"/>
  <c r="AB64" i="98"/>
  <c r="AA64" i="98"/>
  <c r="Z64" i="98"/>
  <c r="R64" i="98"/>
  <c r="Q64" i="98"/>
  <c r="P64" i="98"/>
  <c r="O64" i="98"/>
  <c r="N64" i="98"/>
  <c r="M64" i="98"/>
  <c r="L64" i="98"/>
  <c r="AE63" i="98"/>
  <c r="AD63" i="98"/>
  <c r="AC63" i="98"/>
  <c r="AB63" i="98"/>
  <c r="AA63" i="98"/>
  <c r="Z63" i="98"/>
  <c r="R63" i="98"/>
  <c r="Q63" i="98"/>
  <c r="P63" i="98"/>
  <c r="O63" i="98"/>
  <c r="N63" i="98"/>
  <c r="M63" i="98"/>
  <c r="L63" i="98"/>
  <c r="AE62" i="98"/>
  <c r="AD62" i="98"/>
  <c r="AC62" i="98"/>
  <c r="AB62" i="98"/>
  <c r="AA62" i="98"/>
  <c r="Z62" i="98"/>
  <c r="R62" i="98"/>
  <c r="Q62" i="98"/>
  <c r="P62" i="98"/>
  <c r="O62" i="98"/>
  <c r="N62" i="98"/>
  <c r="M62" i="98"/>
  <c r="L62" i="98"/>
  <c r="AE61" i="98"/>
  <c r="AD61" i="98"/>
  <c r="AC61" i="98"/>
  <c r="AB61" i="98"/>
  <c r="AA61" i="98"/>
  <c r="Z61" i="98"/>
  <c r="R61" i="98"/>
  <c r="Q61" i="98"/>
  <c r="P61" i="98"/>
  <c r="O61" i="98"/>
  <c r="N61" i="98"/>
  <c r="M61" i="98"/>
  <c r="L61" i="98"/>
  <c r="AE60" i="98"/>
  <c r="AD60" i="98"/>
  <c r="AC60" i="98"/>
  <c r="AB60" i="98"/>
  <c r="AA60" i="98"/>
  <c r="Z60" i="98"/>
  <c r="R60" i="98"/>
  <c r="Q60" i="98"/>
  <c r="P60" i="98"/>
  <c r="O60" i="98"/>
  <c r="N60" i="98"/>
  <c r="M60" i="98"/>
  <c r="L60" i="98"/>
  <c r="AE59" i="98"/>
  <c r="AD59" i="98"/>
  <c r="AC59" i="98"/>
  <c r="AB59" i="98"/>
  <c r="AA59" i="98"/>
  <c r="Z59" i="98"/>
  <c r="R59" i="98"/>
  <c r="Q59" i="98"/>
  <c r="P59" i="98"/>
  <c r="O59" i="98"/>
  <c r="N59" i="98"/>
  <c r="M59" i="98"/>
  <c r="L59" i="98"/>
  <c r="AE58" i="98"/>
  <c r="AD58" i="98"/>
  <c r="AC58" i="98"/>
  <c r="AB58" i="98"/>
  <c r="AA58" i="98"/>
  <c r="Z58" i="98"/>
  <c r="R58" i="98"/>
  <c r="Q58" i="98"/>
  <c r="P58" i="98"/>
  <c r="O58" i="98"/>
  <c r="N58" i="98"/>
  <c r="M58" i="98"/>
  <c r="L58" i="98"/>
  <c r="AE57" i="98"/>
  <c r="AD57" i="98"/>
  <c r="AC57" i="98"/>
  <c r="AB57" i="98"/>
  <c r="AA57" i="98"/>
  <c r="Z57" i="98"/>
  <c r="R57" i="98"/>
  <c r="Q57" i="98"/>
  <c r="P57" i="98"/>
  <c r="O57" i="98"/>
  <c r="N57" i="98"/>
  <c r="M57" i="98"/>
  <c r="L57" i="98"/>
  <c r="AE56" i="98"/>
  <c r="AD56" i="98"/>
  <c r="AC56" i="98"/>
  <c r="AB56" i="98"/>
  <c r="AA56" i="98"/>
  <c r="Z56" i="98"/>
  <c r="R56" i="98"/>
  <c r="Q56" i="98"/>
  <c r="P56" i="98"/>
  <c r="O56" i="98"/>
  <c r="N56" i="98"/>
  <c r="M56" i="98"/>
  <c r="L56" i="98"/>
  <c r="AE55" i="98"/>
  <c r="AD55" i="98"/>
  <c r="AC55" i="98"/>
  <c r="AB55" i="98"/>
  <c r="AA55" i="98"/>
  <c r="Z55" i="98"/>
  <c r="R55" i="98"/>
  <c r="Q55" i="98"/>
  <c r="P55" i="98"/>
  <c r="O55" i="98"/>
  <c r="N55" i="98"/>
  <c r="M55" i="98"/>
  <c r="L55" i="98"/>
  <c r="AE54" i="98"/>
  <c r="AD54" i="98"/>
  <c r="AC54" i="98"/>
  <c r="AB54" i="98"/>
  <c r="AA54" i="98"/>
  <c r="Z54" i="98"/>
  <c r="R54" i="98"/>
  <c r="Q54" i="98"/>
  <c r="P54" i="98"/>
  <c r="O54" i="98"/>
  <c r="N54" i="98"/>
  <c r="M54" i="98"/>
  <c r="L54" i="98"/>
  <c r="AE53" i="98"/>
  <c r="AD53" i="98"/>
  <c r="AC53" i="98"/>
  <c r="AB53" i="98"/>
  <c r="AA53" i="98"/>
  <c r="Z53" i="98"/>
  <c r="R53" i="98"/>
  <c r="Q53" i="98"/>
  <c r="P53" i="98"/>
  <c r="O53" i="98"/>
  <c r="N53" i="98"/>
  <c r="M53" i="98"/>
  <c r="L53" i="98"/>
  <c r="AE52" i="98"/>
  <c r="AD52" i="98"/>
  <c r="AC52" i="98"/>
  <c r="AB52" i="98"/>
  <c r="AA52" i="98"/>
  <c r="Z52" i="98"/>
  <c r="R52" i="98"/>
  <c r="Q52" i="98"/>
  <c r="P52" i="98"/>
  <c r="O52" i="98"/>
  <c r="N52" i="98"/>
  <c r="M52" i="98"/>
  <c r="L52" i="98"/>
  <c r="AE51" i="98"/>
  <c r="AD51" i="98"/>
  <c r="AC51" i="98"/>
  <c r="AB51" i="98"/>
  <c r="AA51" i="98"/>
  <c r="Z51" i="98"/>
  <c r="R51" i="98"/>
  <c r="Q51" i="98"/>
  <c r="P51" i="98"/>
  <c r="O51" i="98"/>
  <c r="N51" i="98"/>
  <c r="M51" i="98"/>
  <c r="L51" i="98"/>
  <c r="AE50" i="98"/>
  <c r="AD50" i="98"/>
  <c r="AC50" i="98"/>
  <c r="AB50" i="98"/>
  <c r="AA50" i="98"/>
  <c r="Z50" i="98"/>
  <c r="R50" i="98"/>
  <c r="Q50" i="98"/>
  <c r="P50" i="98"/>
  <c r="O50" i="98"/>
  <c r="N50" i="98"/>
  <c r="M50" i="98"/>
  <c r="L50" i="98"/>
  <c r="AE49" i="98"/>
  <c r="AD49" i="98"/>
  <c r="AC49" i="98"/>
  <c r="AB49" i="98"/>
  <c r="AA49" i="98"/>
  <c r="Z49" i="98"/>
  <c r="R49" i="98"/>
  <c r="Q49" i="98"/>
  <c r="P49" i="98"/>
  <c r="O49" i="98"/>
  <c r="N49" i="98"/>
  <c r="M49" i="98"/>
  <c r="L49" i="98"/>
  <c r="AE48" i="98"/>
  <c r="AD48" i="98"/>
  <c r="AC48" i="98"/>
  <c r="AB48" i="98"/>
  <c r="AA48" i="98"/>
  <c r="Z48" i="98"/>
  <c r="R48" i="98"/>
  <c r="Q48" i="98"/>
  <c r="P48" i="98"/>
  <c r="O48" i="98"/>
  <c r="N48" i="98"/>
  <c r="M48" i="98"/>
  <c r="L48" i="98"/>
  <c r="AE47" i="98"/>
  <c r="AD47" i="98"/>
  <c r="AC47" i="98"/>
  <c r="AB47" i="98"/>
  <c r="AA47" i="98"/>
  <c r="Z47" i="98"/>
  <c r="R47" i="98"/>
  <c r="Q47" i="98"/>
  <c r="P47" i="98"/>
  <c r="O47" i="98"/>
  <c r="N47" i="98"/>
  <c r="M47" i="98"/>
  <c r="L47" i="98"/>
  <c r="AE46" i="98"/>
  <c r="AD46" i="98"/>
  <c r="AC46" i="98"/>
  <c r="AB46" i="98"/>
  <c r="AA46" i="98"/>
  <c r="Z46" i="98"/>
  <c r="R46" i="98"/>
  <c r="Q46" i="98"/>
  <c r="P46" i="98"/>
  <c r="O46" i="98"/>
  <c r="N46" i="98"/>
  <c r="M46" i="98"/>
  <c r="L46" i="98"/>
  <c r="AE45" i="98"/>
  <c r="AD45" i="98"/>
  <c r="AC45" i="98"/>
  <c r="AB45" i="98"/>
  <c r="AA45" i="98"/>
  <c r="Z45" i="98"/>
  <c r="R45" i="98"/>
  <c r="Q45" i="98"/>
  <c r="P45" i="98"/>
  <c r="O45" i="98"/>
  <c r="N45" i="98"/>
  <c r="M45" i="98"/>
  <c r="L45" i="98"/>
  <c r="AE44" i="98"/>
  <c r="AD44" i="98"/>
  <c r="AC44" i="98"/>
  <c r="AB44" i="98"/>
  <c r="AA44" i="98"/>
  <c r="Z44" i="98"/>
  <c r="R44" i="98"/>
  <c r="Q44" i="98"/>
  <c r="P44" i="98"/>
  <c r="O44" i="98"/>
  <c r="N44" i="98"/>
  <c r="M44" i="98"/>
  <c r="L44" i="98"/>
  <c r="AE43" i="98"/>
  <c r="AD43" i="98"/>
  <c r="AC43" i="98"/>
  <c r="AB43" i="98"/>
  <c r="AA43" i="98"/>
  <c r="Z43" i="98"/>
  <c r="R43" i="98"/>
  <c r="Q43" i="98"/>
  <c r="P43" i="98"/>
  <c r="O43" i="98"/>
  <c r="N43" i="98"/>
  <c r="M43" i="98"/>
  <c r="L43" i="98"/>
  <c r="AE42" i="98"/>
  <c r="AD42" i="98"/>
  <c r="AC42" i="98"/>
  <c r="AB42" i="98"/>
  <c r="AA42" i="98"/>
  <c r="Z42" i="98"/>
  <c r="R42" i="98"/>
  <c r="Q42" i="98"/>
  <c r="P42" i="98"/>
  <c r="O42" i="98"/>
  <c r="N42" i="98"/>
  <c r="M42" i="98"/>
  <c r="L42" i="98"/>
  <c r="AE41" i="98"/>
  <c r="AD41" i="98"/>
  <c r="AC41" i="98"/>
  <c r="AB41" i="98"/>
  <c r="AA41" i="98"/>
  <c r="Z41" i="98"/>
  <c r="R41" i="98"/>
  <c r="Q41" i="98"/>
  <c r="P41" i="98"/>
  <c r="O41" i="98"/>
  <c r="N41" i="98"/>
  <c r="M41" i="98"/>
  <c r="L41" i="98"/>
  <c r="AE40" i="98"/>
  <c r="AD40" i="98"/>
  <c r="AC40" i="98"/>
  <c r="AB40" i="98"/>
  <c r="AA40" i="98"/>
  <c r="Z40" i="98"/>
  <c r="R40" i="98"/>
  <c r="Q40" i="98"/>
  <c r="P40" i="98"/>
  <c r="O40" i="98"/>
  <c r="N40" i="98"/>
  <c r="M40" i="98"/>
  <c r="L40" i="98"/>
  <c r="AE39" i="98"/>
  <c r="AD39" i="98"/>
  <c r="AC39" i="98"/>
  <c r="AB39" i="98"/>
  <c r="AA39" i="98"/>
  <c r="Z39" i="98"/>
  <c r="R39" i="98"/>
  <c r="Q39" i="98"/>
  <c r="P39" i="98"/>
  <c r="O39" i="98"/>
  <c r="N39" i="98"/>
  <c r="M39" i="98"/>
  <c r="L39" i="98"/>
  <c r="AE38" i="98"/>
  <c r="AD38" i="98"/>
  <c r="AC38" i="98"/>
  <c r="AB38" i="98"/>
  <c r="AA38" i="98"/>
  <c r="Z38" i="98"/>
  <c r="R38" i="98"/>
  <c r="Q38" i="98"/>
  <c r="P38" i="98"/>
  <c r="O38" i="98"/>
  <c r="N38" i="98"/>
  <c r="M38" i="98"/>
  <c r="L38" i="98"/>
  <c r="AE37" i="98"/>
  <c r="AD37" i="98"/>
  <c r="AC37" i="98"/>
  <c r="AB37" i="98"/>
  <c r="AA37" i="98"/>
  <c r="Z37" i="98"/>
  <c r="R37" i="98"/>
  <c r="Q37" i="98"/>
  <c r="P37" i="98"/>
  <c r="O37" i="98"/>
  <c r="N37" i="98"/>
  <c r="M37" i="98"/>
  <c r="L37" i="98"/>
  <c r="AE36" i="98"/>
  <c r="AD36" i="98"/>
  <c r="AC36" i="98"/>
  <c r="AB36" i="98"/>
  <c r="AA36" i="98"/>
  <c r="Z36" i="98"/>
  <c r="R36" i="98"/>
  <c r="Q36" i="98"/>
  <c r="P36" i="98"/>
  <c r="O36" i="98"/>
  <c r="N36" i="98"/>
  <c r="M36" i="98"/>
  <c r="L36" i="98"/>
  <c r="AE35" i="98"/>
  <c r="AD35" i="98"/>
  <c r="AC35" i="98"/>
  <c r="AB35" i="98"/>
  <c r="AA35" i="98"/>
  <c r="Z35" i="98"/>
  <c r="R35" i="98"/>
  <c r="Q35" i="98"/>
  <c r="P35" i="98"/>
  <c r="O35" i="98"/>
  <c r="N35" i="98"/>
  <c r="M35" i="98"/>
  <c r="L35" i="98"/>
  <c r="AE34" i="98"/>
  <c r="AD34" i="98"/>
  <c r="AC34" i="98"/>
  <c r="AB34" i="98"/>
  <c r="AA34" i="98"/>
  <c r="Z34" i="98"/>
  <c r="R34" i="98"/>
  <c r="Q34" i="98"/>
  <c r="P34" i="98"/>
  <c r="O34" i="98"/>
  <c r="N34" i="98"/>
  <c r="M34" i="98"/>
  <c r="L34" i="98"/>
  <c r="AE33" i="98"/>
  <c r="AD33" i="98"/>
  <c r="AC33" i="98"/>
  <c r="AB33" i="98"/>
  <c r="AA33" i="98"/>
  <c r="Z33" i="98"/>
  <c r="R33" i="98"/>
  <c r="Q33" i="98"/>
  <c r="P33" i="98"/>
  <c r="O33" i="98"/>
  <c r="N33" i="98"/>
  <c r="M33" i="98"/>
  <c r="L33" i="98"/>
  <c r="AE32" i="98"/>
  <c r="AD32" i="98"/>
  <c r="AC32" i="98"/>
  <c r="AB32" i="98"/>
  <c r="AA32" i="98"/>
  <c r="Z32" i="98"/>
  <c r="R32" i="98"/>
  <c r="Q32" i="98"/>
  <c r="P32" i="98"/>
  <c r="O32" i="98"/>
  <c r="N32" i="98"/>
  <c r="M32" i="98"/>
  <c r="L32" i="98"/>
  <c r="AE31" i="98"/>
  <c r="AD31" i="98"/>
  <c r="AC31" i="98"/>
  <c r="AB31" i="98"/>
  <c r="AA31" i="98"/>
  <c r="Z31" i="98"/>
  <c r="R31" i="98"/>
  <c r="Q31" i="98"/>
  <c r="P31" i="98"/>
  <c r="O31" i="98"/>
  <c r="N31" i="98"/>
  <c r="M31" i="98"/>
  <c r="L31" i="98"/>
  <c r="AE30" i="98"/>
  <c r="AD30" i="98"/>
  <c r="AC30" i="98"/>
  <c r="AB30" i="98"/>
  <c r="AA30" i="98"/>
  <c r="Z30" i="98"/>
  <c r="R30" i="98"/>
  <c r="Q30" i="98"/>
  <c r="P30" i="98"/>
  <c r="O30" i="98"/>
  <c r="N30" i="98"/>
  <c r="M30" i="98"/>
  <c r="L30" i="98"/>
  <c r="AE29" i="98"/>
  <c r="AD29" i="98"/>
  <c r="AC29" i="98"/>
  <c r="AB29" i="98"/>
  <c r="AA29" i="98"/>
  <c r="Z29" i="98"/>
  <c r="R29" i="98"/>
  <c r="Q29" i="98"/>
  <c r="P29" i="98"/>
  <c r="O29" i="98"/>
  <c r="N29" i="98"/>
  <c r="M29" i="98"/>
  <c r="L29" i="98"/>
  <c r="AE28" i="98"/>
  <c r="AD28" i="98"/>
  <c r="AC28" i="98"/>
  <c r="AB28" i="98"/>
  <c r="AA28" i="98"/>
  <c r="Z28" i="98"/>
  <c r="R28" i="98"/>
  <c r="Q28" i="98"/>
  <c r="P28" i="98"/>
  <c r="O28" i="98"/>
  <c r="N28" i="98"/>
  <c r="M28" i="98"/>
  <c r="L28" i="98"/>
  <c r="AE27" i="98"/>
  <c r="AD27" i="98"/>
  <c r="AC27" i="98"/>
  <c r="AB27" i="98"/>
  <c r="AA27" i="98"/>
  <c r="Z27" i="98"/>
  <c r="R27" i="98"/>
  <c r="Q27" i="98"/>
  <c r="P27" i="98"/>
  <c r="O27" i="98"/>
  <c r="N27" i="98"/>
  <c r="M27" i="98"/>
  <c r="L27" i="98"/>
  <c r="AE26" i="98"/>
  <c r="AD26" i="98"/>
  <c r="AC26" i="98"/>
  <c r="AB26" i="98"/>
  <c r="AA26" i="98"/>
  <c r="Z26" i="98"/>
  <c r="R26" i="98"/>
  <c r="Q26" i="98"/>
  <c r="P26" i="98"/>
  <c r="O26" i="98"/>
  <c r="N26" i="98"/>
  <c r="M26" i="98"/>
  <c r="L26" i="98"/>
  <c r="AE25" i="98"/>
  <c r="AD25" i="98"/>
  <c r="AC25" i="98"/>
  <c r="AB25" i="98"/>
  <c r="AA25" i="98"/>
  <c r="Z25" i="98"/>
  <c r="R25" i="98"/>
  <c r="Q25" i="98"/>
  <c r="P25" i="98"/>
  <c r="O25" i="98"/>
  <c r="N25" i="98"/>
  <c r="M25" i="98"/>
  <c r="L25" i="98"/>
  <c r="AE24" i="98"/>
  <c r="AD24" i="98"/>
  <c r="AC24" i="98"/>
  <c r="AB24" i="98"/>
  <c r="AA24" i="98"/>
  <c r="Z24" i="98"/>
  <c r="R24" i="98"/>
  <c r="Q24" i="98"/>
  <c r="P24" i="98"/>
  <c r="O24" i="98"/>
  <c r="N24" i="98"/>
  <c r="M24" i="98"/>
  <c r="L24" i="98"/>
  <c r="AE23" i="98"/>
  <c r="AD23" i="98"/>
  <c r="AC23" i="98"/>
  <c r="AB23" i="98"/>
  <c r="AA23" i="98"/>
  <c r="Z23" i="98"/>
  <c r="R23" i="98"/>
  <c r="Q23" i="98"/>
  <c r="P23" i="98"/>
  <c r="O23" i="98"/>
  <c r="N23" i="98"/>
  <c r="M23" i="98"/>
  <c r="L23" i="98"/>
  <c r="AE22" i="98"/>
  <c r="AD22" i="98"/>
  <c r="AC22" i="98"/>
  <c r="AB22" i="98"/>
  <c r="AA22" i="98"/>
  <c r="Z22" i="98"/>
  <c r="R22" i="98"/>
  <c r="Q22" i="98"/>
  <c r="P22" i="98"/>
  <c r="O22" i="98"/>
  <c r="N22" i="98"/>
  <c r="M22" i="98"/>
  <c r="L22" i="98"/>
  <c r="AE21" i="98"/>
  <c r="AD21" i="98"/>
  <c r="AC21" i="98"/>
  <c r="AB21" i="98"/>
  <c r="AA21" i="98"/>
  <c r="Z21" i="98"/>
  <c r="R21" i="98"/>
  <c r="Q21" i="98"/>
  <c r="P21" i="98"/>
  <c r="O21" i="98"/>
  <c r="N21" i="98"/>
  <c r="M21" i="98"/>
  <c r="L21" i="98"/>
  <c r="AE20" i="98"/>
  <c r="AD20" i="98"/>
  <c r="AC20" i="98"/>
  <c r="AB20" i="98"/>
  <c r="AA20" i="98"/>
  <c r="Z20" i="98"/>
  <c r="R20" i="98"/>
  <c r="Q20" i="98"/>
  <c r="P20" i="98"/>
  <c r="O20" i="98"/>
  <c r="N20" i="98"/>
  <c r="M20" i="98"/>
  <c r="L20" i="98"/>
  <c r="AE19" i="98"/>
  <c r="AD19" i="98"/>
  <c r="AC19" i="98"/>
  <c r="AB19" i="98"/>
  <c r="AA19" i="98"/>
  <c r="Z19" i="98"/>
  <c r="R19" i="98"/>
  <c r="Q19" i="98"/>
  <c r="P19" i="98"/>
  <c r="O19" i="98"/>
  <c r="N19" i="98"/>
  <c r="M19" i="98"/>
  <c r="L19" i="98"/>
  <c r="AE18" i="98"/>
  <c r="AD18" i="98"/>
  <c r="AC18" i="98"/>
  <c r="AB18" i="98"/>
  <c r="AA18" i="98"/>
  <c r="Z18" i="98"/>
  <c r="R18" i="98"/>
  <c r="Q18" i="98"/>
  <c r="P18" i="98"/>
  <c r="O18" i="98"/>
  <c r="N18" i="98"/>
  <c r="M18" i="98"/>
  <c r="L18" i="98"/>
  <c r="AE17" i="98"/>
  <c r="AD17" i="98"/>
  <c r="AC17" i="98"/>
  <c r="AB17" i="98"/>
  <c r="AA17" i="98"/>
  <c r="Z17" i="98"/>
  <c r="R17" i="98"/>
  <c r="Q17" i="98"/>
  <c r="P17" i="98"/>
  <c r="O17" i="98"/>
  <c r="N17" i="98"/>
  <c r="M17" i="98"/>
  <c r="L17" i="98"/>
  <c r="AE16" i="98"/>
  <c r="AD16" i="98"/>
  <c r="AC16" i="98"/>
  <c r="AB16" i="98"/>
  <c r="AA16" i="98"/>
  <c r="Z16" i="98"/>
  <c r="R16" i="98"/>
  <c r="Q16" i="98"/>
  <c r="P16" i="98"/>
  <c r="O16" i="98"/>
  <c r="N16" i="98"/>
  <c r="M16" i="98"/>
  <c r="L16" i="98"/>
  <c r="AE15" i="98"/>
  <c r="AD15" i="98"/>
  <c r="AC15" i="98"/>
  <c r="AB15" i="98"/>
  <c r="AA15" i="98"/>
  <c r="Z15" i="98"/>
  <c r="R15" i="98"/>
  <c r="Q15" i="98"/>
  <c r="P15" i="98"/>
  <c r="O15" i="98"/>
  <c r="N15" i="98"/>
  <c r="M15" i="98"/>
  <c r="L15" i="98"/>
  <c r="AE14" i="98"/>
  <c r="AD14" i="98"/>
  <c r="AC14" i="98"/>
  <c r="AB14" i="98"/>
  <c r="AA14" i="98"/>
  <c r="Z14" i="98"/>
  <c r="R14" i="98"/>
  <c r="Q14" i="98"/>
  <c r="P14" i="98"/>
  <c r="O14" i="98"/>
  <c r="N14" i="98"/>
  <c r="M14" i="98"/>
  <c r="L14" i="98"/>
  <c r="AE13" i="98"/>
  <c r="AD13" i="98"/>
  <c r="AC13" i="98"/>
  <c r="AB13" i="98"/>
  <c r="AA13" i="98"/>
  <c r="Z13" i="98"/>
  <c r="R13" i="98"/>
  <c r="Q13" i="98"/>
  <c r="P13" i="98"/>
  <c r="O13" i="98"/>
  <c r="N13" i="98"/>
  <c r="M13" i="98"/>
  <c r="L13" i="98"/>
  <c r="AE12" i="98"/>
  <c r="AD12" i="98"/>
  <c r="AC12" i="98"/>
  <c r="AB12" i="98"/>
  <c r="AA12" i="98"/>
  <c r="Z12" i="98"/>
  <c r="R12" i="98"/>
  <c r="Q12" i="98"/>
  <c r="P12" i="98"/>
  <c r="O12" i="98"/>
  <c r="N12" i="98"/>
  <c r="M12" i="98"/>
  <c r="L12" i="98"/>
  <c r="AE11" i="98"/>
  <c r="AD11" i="98"/>
  <c r="AC11" i="98"/>
  <c r="AB11" i="98"/>
  <c r="AA11" i="98"/>
  <c r="Z11" i="98"/>
  <c r="R11" i="98"/>
  <c r="Q11" i="98"/>
  <c r="P11" i="98"/>
  <c r="O11" i="98"/>
  <c r="N11" i="98"/>
  <c r="M11" i="98"/>
  <c r="L11" i="98"/>
  <c r="AE10" i="98"/>
  <c r="AD10" i="98"/>
  <c r="AC10" i="98"/>
  <c r="AB10" i="98"/>
  <c r="AA10" i="98"/>
  <c r="Z10" i="98"/>
  <c r="R10" i="98"/>
  <c r="Q10" i="98"/>
  <c r="P10" i="98"/>
  <c r="O10" i="98"/>
  <c r="N10" i="98"/>
  <c r="M10" i="98"/>
  <c r="L10" i="98"/>
  <c r="AE9" i="98"/>
  <c r="AD9" i="98"/>
  <c r="AC9" i="98"/>
  <c r="AB9" i="98"/>
  <c r="AA9" i="98"/>
  <c r="Z9" i="98"/>
  <c r="R9" i="98"/>
  <c r="Q9" i="98"/>
  <c r="P9" i="98"/>
  <c r="O9" i="98"/>
  <c r="N9" i="98"/>
  <c r="M9" i="98"/>
  <c r="L9" i="98"/>
  <c r="AF92" i="98"/>
  <c r="AE8" i="98"/>
  <c r="AD8" i="98"/>
  <c r="AC8" i="98"/>
  <c r="AB8" i="98"/>
  <c r="AA8" i="98"/>
  <c r="Z8" i="98"/>
  <c r="R8" i="98"/>
  <c r="Q8" i="98"/>
  <c r="P8" i="98"/>
  <c r="O8" i="98"/>
  <c r="N8" i="98"/>
  <c r="M8" i="98"/>
  <c r="L8" i="98"/>
  <c r="AE7" i="98"/>
  <c r="AD7" i="98"/>
  <c r="AC7" i="98"/>
  <c r="AB7" i="98"/>
  <c r="AA7" i="98"/>
  <c r="Z7" i="98"/>
  <c r="R7" i="98"/>
  <c r="Q7" i="98"/>
  <c r="P7" i="98"/>
  <c r="O7" i="98"/>
  <c r="N7" i="98"/>
  <c r="M7" i="98"/>
  <c r="L7" i="98"/>
  <c r="I95" i="98"/>
  <c r="AG93" i="98"/>
  <c r="R93" i="98"/>
  <c r="Q93" i="98"/>
  <c r="P93" i="98"/>
  <c r="O93" i="98"/>
  <c r="N93" i="98"/>
  <c r="M93" i="98"/>
  <c r="L93" i="98"/>
  <c r="K93" i="98"/>
  <c r="J93" i="98"/>
  <c r="I91" i="98"/>
  <c r="I90" i="98"/>
  <c r="I89" i="98"/>
  <c r="I88" i="98"/>
  <c r="I87" i="98"/>
  <c r="J86" i="98"/>
  <c r="I86" i="98"/>
  <c r="J85" i="98"/>
  <c r="I85" i="98"/>
  <c r="J84" i="98"/>
  <c r="I84" i="98"/>
  <c r="J83" i="98"/>
  <c r="I83" i="98"/>
  <c r="AM9" i="98"/>
  <c r="AM8" i="98"/>
  <c r="AM7" i="98"/>
  <c r="H31" i="29"/>
  <c r="J5" i="98" l="1"/>
  <c r="J94" i="98" s="1"/>
  <c r="P92" i="98"/>
  <c r="P97" i="98" s="1"/>
  <c r="Q5" i="98"/>
  <c r="Q94" i="98" s="1"/>
  <c r="I92" i="98"/>
  <c r="I97" i="98" s="1"/>
  <c r="AG92" i="98"/>
  <c r="Z5" i="98"/>
  <c r="AE5" i="98"/>
  <c r="AC92" i="98"/>
  <c r="AB5" i="98"/>
  <c r="O5" i="98"/>
  <c r="O94" i="98" s="1"/>
  <c r="N5" i="98"/>
  <c r="N94" i="98" s="1"/>
  <c r="R5" i="98"/>
  <c r="R94" i="98" s="1"/>
  <c r="M92" i="98"/>
  <c r="Q92" i="98"/>
  <c r="Q97" i="98" s="1"/>
  <c r="I100" i="98"/>
  <c r="M97" i="98"/>
  <c r="I5" i="98"/>
  <c r="I94" i="98" s="1"/>
  <c r="AF5" i="98"/>
  <c r="AF94" i="98" s="1"/>
  <c r="M5" i="98"/>
  <c r="M94" i="98" s="1"/>
  <c r="L92" i="98"/>
  <c r="L97" i="98" s="1"/>
  <c r="AB92" i="98"/>
  <c r="AG5" i="98"/>
  <c r="N92" i="98"/>
  <c r="N97" i="98" s="1"/>
  <c r="AD92" i="98"/>
  <c r="P5" i="98"/>
  <c r="P94" i="98" s="1"/>
  <c r="O92" i="98"/>
  <c r="O97" i="98" s="1"/>
  <c r="AE92" i="98"/>
  <c r="AC5" i="98"/>
  <c r="J92" i="98"/>
  <c r="R92" i="98"/>
  <c r="R97" i="98" s="1"/>
  <c r="Z92" i="98"/>
  <c r="L5" i="98"/>
  <c r="AD5" i="98"/>
  <c r="K92" i="98"/>
  <c r="K5" i="98"/>
  <c r="K94" i="98" s="1"/>
  <c r="AA92" i="98"/>
  <c r="AA5" i="98"/>
  <c r="K82" i="52"/>
  <c r="K76" i="52"/>
  <c r="K75" i="52"/>
  <c r="K67" i="52"/>
  <c r="K66" i="52"/>
  <c r="K64" i="52"/>
  <c r="K63" i="52"/>
  <c r="L60" i="52"/>
  <c r="K16" i="52"/>
  <c r="K17" i="52"/>
  <c r="K18" i="52"/>
  <c r="K19" i="52"/>
  <c r="K20" i="52"/>
  <c r="K21" i="52"/>
  <c r="K28" i="52"/>
  <c r="K29" i="52"/>
  <c r="K30" i="52"/>
  <c r="K37" i="52"/>
  <c r="K40" i="52"/>
  <c r="K41" i="52"/>
  <c r="K42" i="52"/>
  <c r="K47" i="52"/>
  <c r="K50" i="52"/>
  <c r="K51" i="52"/>
  <c r="K52" i="52"/>
  <c r="K53" i="52"/>
  <c r="K54" i="52"/>
  <c r="K56" i="52"/>
  <c r="K57" i="52"/>
  <c r="K58" i="52"/>
  <c r="AK5" i="12"/>
  <c r="AY15" i="12"/>
  <c r="AY25" i="12"/>
  <c r="AY31" i="12"/>
  <c r="AY34" i="12"/>
  <c r="AY38" i="12"/>
  <c r="AY51" i="12"/>
  <c r="AY52" i="12"/>
  <c r="AY53" i="12"/>
  <c r="AY54" i="12"/>
  <c r="AY55" i="12"/>
  <c r="AF2" i="98" l="1"/>
  <c r="I2" i="98"/>
  <c r="Z2" i="98"/>
  <c r="L94" i="98"/>
  <c r="L2" i="98"/>
  <c r="AG94" i="98"/>
  <c r="AG2" i="98"/>
  <c r="AX3" i="12"/>
  <c r="K91" i="97"/>
  <c r="K90" i="97"/>
  <c r="K89" i="97"/>
  <c r="K88" i="97"/>
  <c r="K87" i="97"/>
  <c r="K86" i="97"/>
  <c r="K85" i="97"/>
  <c r="K84" i="97"/>
  <c r="K83" i="97"/>
  <c r="K82" i="97"/>
  <c r="K81" i="97"/>
  <c r="K80" i="97"/>
  <c r="K79" i="97"/>
  <c r="K78" i="97"/>
  <c r="K77" i="97"/>
  <c r="K76" i="97"/>
  <c r="K75" i="97"/>
  <c r="K74" i="97"/>
  <c r="K73" i="97"/>
  <c r="K72" i="97"/>
  <c r="K71" i="97"/>
  <c r="K70" i="97"/>
  <c r="K69" i="97"/>
  <c r="K68" i="97"/>
  <c r="K67" i="97"/>
  <c r="K66" i="97"/>
  <c r="K65" i="97"/>
  <c r="K64" i="97"/>
  <c r="K63" i="97"/>
  <c r="K62" i="97"/>
  <c r="K61" i="97"/>
  <c r="K60" i="97"/>
  <c r="K59" i="97"/>
  <c r="K58" i="97"/>
  <c r="K57" i="97"/>
  <c r="K56" i="97"/>
  <c r="K55" i="97"/>
  <c r="K54" i="97"/>
  <c r="K53" i="97"/>
  <c r="K52" i="97"/>
  <c r="K51" i="97"/>
  <c r="K50" i="97"/>
  <c r="K49" i="97"/>
  <c r="K48" i="97"/>
  <c r="K47" i="97"/>
  <c r="K46" i="97"/>
  <c r="K45" i="97"/>
  <c r="K44" i="97"/>
  <c r="K43" i="97"/>
  <c r="K42" i="97"/>
  <c r="K41" i="97"/>
  <c r="K40" i="97"/>
  <c r="K39" i="97"/>
  <c r="K38" i="97"/>
  <c r="K37" i="97"/>
  <c r="K36" i="97"/>
  <c r="K35" i="97"/>
  <c r="K34" i="97"/>
  <c r="K33" i="97"/>
  <c r="K32" i="97"/>
  <c r="K31" i="97"/>
  <c r="K30" i="97"/>
  <c r="K29" i="97"/>
  <c r="K28" i="97"/>
  <c r="K27" i="97"/>
  <c r="K26" i="97"/>
  <c r="K25" i="97"/>
  <c r="K24" i="97"/>
  <c r="K23" i="97"/>
  <c r="K22" i="97"/>
  <c r="K21" i="97"/>
  <c r="K20" i="97"/>
  <c r="K19" i="97"/>
  <c r="K18" i="97"/>
  <c r="K17" i="97"/>
  <c r="K16" i="97"/>
  <c r="K15" i="97"/>
  <c r="K14" i="97"/>
  <c r="K13" i="97"/>
  <c r="K12" i="97"/>
  <c r="K11" i="97"/>
  <c r="K10" i="97"/>
  <c r="K9" i="97"/>
  <c r="K8" i="97"/>
  <c r="K7" i="97"/>
  <c r="J99" i="97"/>
  <c r="AE99" i="97"/>
  <c r="S99" i="97"/>
  <c r="J5" i="52"/>
  <c r="H15" i="52"/>
  <c r="F15" i="52"/>
  <c r="D15" i="52"/>
  <c r="AL83" i="97"/>
  <c r="AL84" i="97"/>
  <c r="AL90" i="97"/>
  <c r="AL91" i="97"/>
  <c r="AM90" i="97"/>
  <c r="AM91" i="97"/>
  <c r="I99" i="97" l="1"/>
  <c r="K5" i="52"/>
  <c r="G15" i="52"/>
  <c r="E15" i="52"/>
  <c r="J93" i="97"/>
  <c r="J86" i="97"/>
  <c r="J85" i="97"/>
  <c r="J84" i="97"/>
  <c r="J83" i="97"/>
  <c r="I93" i="97"/>
  <c r="CT4" i="11"/>
  <c r="AK6" i="12"/>
  <c r="BA6" i="12" s="1"/>
  <c r="AK7" i="12"/>
  <c r="BA7" i="12" s="1"/>
  <c r="AK8" i="12"/>
  <c r="BA8" i="12" s="1"/>
  <c r="AK9" i="12"/>
  <c r="BA9" i="12" s="1"/>
  <c r="AK10" i="12"/>
  <c r="BA10" i="12" s="1"/>
  <c r="AK11" i="12"/>
  <c r="BA11" i="12" s="1"/>
  <c r="AK12" i="12"/>
  <c r="BA12" i="12" s="1"/>
  <c r="AK13" i="12"/>
  <c r="BA13" i="12" s="1"/>
  <c r="AK14" i="12"/>
  <c r="BA14" i="12" s="1"/>
  <c r="AK15" i="12"/>
  <c r="BA15" i="12" s="1"/>
  <c r="AK16" i="12"/>
  <c r="BA16" i="12" s="1"/>
  <c r="AK17" i="12"/>
  <c r="BA17" i="12" s="1"/>
  <c r="AK18" i="12"/>
  <c r="BA18" i="12" s="1"/>
  <c r="AK19" i="12"/>
  <c r="BA19" i="12" s="1"/>
  <c r="AK20" i="12"/>
  <c r="BA20" i="12" s="1"/>
  <c r="AK21" i="12"/>
  <c r="BA21" i="12" s="1"/>
  <c r="AK22" i="12"/>
  <c r="BA22" i="12" s="1"/>
  <c r="AK23" i="12"/>
  <c r="BA23" i="12" s="1"/>
  <c r="AK24" i="12"/>
  <c r="BA24" i="12" s="1"/>
  <c r="AK26" i="12"/>
  <c r="BA26" i="12" s="1"/>
  <c r="AK27" i="12"/>
  <c r="BA27" i="12" s="1"/>
  <c r="AK28" i="12"/>
  <c r="BA28" i="12" s="1"/>
  <c r="AK29" i="12"/>
  <c r="BA29" i="12" s="1"/>
  <c r="AK30" i="12"/>
  <c r="BA30" i="12" s="1"/>
  <c r="AK31" i="12"/>
  <c r="BA31" i="12" s="1"/>
  <c r="AK32" i="12"/>
  <c r="BA32" i="12" s="1"/>
  <c r="AK33" i="12"/>
  <c r="BA33" i="12" s="1"/>
  <c r="AK34" i="12"/>
  <c r="BA34" i="12" s="1"/>
  <c r="AK35" i="12"/>
  <c r="BA35" i="12" s="1"/>
  <c r="AK36" i="12"/>
  <c r="BA36" i="12" s="1"/>
  <c r="AK37" i="12"/>
  <c r="BA37" i="12" s="1"/>
  <c r="AK38" i="12"/>
  <c r="BA38" i="12" s="1"/>
  <c r="AK39" i="12"/>
  <c r="BA39" i="12" s="1"/>
  <c r="AK40" i="12"/>
  <c r="BA40" i="12" s="1"/>
  <c r="AK41" i="12"/>
  <c r="BA41" i="12" s="1"/>
  <c r="AK42" i="12"/>
  <c r="BA42" i="12" s="1"/>
  <c r="AK43" i="12"/>
  <c r="BA43" i="12" s="1"/>
  <c r="AK44" i="12"/>
  <c r="BA44" i="12" s="1"/>
  <c r="AK45" i="12"/>
  <c r="BA45" i="12" s="1"/>
  <c r="AK46" i="12"/>
  <c r="BA46" i="12" s="1"/>
  <c r="AK47" i="12"/>
  <c r="BA47" i="12" s="1"/>
  <c r="AK48" i="12"/>
  <c r="BA48" i="12" s="1"/>
  <c r="AK49" i="12"/>
  <c r="BA49" i="12" s="1"/>
  <c r="AK50" i="12"/>
  <c r="BA50" i="12" s="1"/>
  <c r="AL51" i="12"/>
  <c r="AL52" i="12"/>
  <c r="AL53" i="12"/>
  <c r="AM54" i="12"/>
  <c r="AM55" i="12"/>
  <c r="AK56" i="12"/>
  <c r="BA56" i="12" s="1"/>
  <c r="AK57" i="12"/>
  <c r="BA57" i="12" s="1"/>
  <c r="BA5" i="12"/>
  <c r="BD20" i="12" l="1"/>
  <c r="AM25" i="98"/>
  <c r="BD44" i="12"/>
  <c r="AM65" i="98"/>
  <c r="AM59" i="98"/>
  <c r="BD28" i="12"/>
  <c r="BD19" i="12"/>
  <c r="AM24" i="98"/>
  <c r="BD11" i="12"/>
  <c r="AM15" i="98"/>
  <c r="AM60" i="98"/>
  <c r="BD29" i="12"/>
  <c r="BD36" i="12"/>
  <c r="AM55" i="98"/>
  <c r="AM67" i="98"/>
  <c r="BD43" i="12"/>
  <c r="BD35" i="12"/>
  <c r="AM61" i="98"/>
  <c r="BD27" i="12"/>
  <c r="AM58" i="98"/>
  <c r="BD18" i="12"/>
  <c r="AM23" i="98"/>
  <c r="BD10" i="12"/>
  <c r="AM14" i="98"/>
  <c r="AM22" i="98"/>
  <c r="BD17" i="12"/>
  <c r="AM13" i="98"/>
  <c r="BD9" i="12"/>
  <c r="BD37" i="12"/>
  <c r="AM33" i="98"/>
  <c r="BD34" i="12"/>
  <c r="AM53" i="98"/>
  <c r="AM73" i="98"/>
  <c r="BD57" i="12"/>
  <c r="AM43" i="98"/>
  <c r="BD49" i="12"/>
  <c r="AM32" i="98"/>
  <c r="BD41" i="12"/>
  <c r="AM52" i="98"/>
  <c r="BD33" i="12"/>
  <c r="BD24" i="12"/>
  <c r="AM29" i="98"/>
  <c r="BD16" i="12"/>
  <c r="AM21" i="98"/>
  <c r="AM11" i="98"/>
  <c r="BD8" i="12"/>
  <c r="BD12" i="12"/>
  <c r="AM16" i="98"/>
  <c r="BD5" i="12"/>
  <c r="AM56" i="98"/>
  <c r="BD26" i="12"/>
  <c r="AM30" i="98"/>
  <c r="AM41" i="98"/>
  <c r="BD48" i="12"/>
  <c r="BD40" i="12"/>
  <c r="AM62" i="98"/>
  <c r="AM51" i="98"/>
  <c r="BD32" i="12"/>
  <c r="AM27" i="98"/>
  <c r="BD23" i="12"/>
  <c r="BD15" i="12"/>
  <c r="AM20" i="98"/>
  <c r="AM10" i="98"/>
  <c r="BD7" i="12"/>
  <c r="BD50" i="12"/>
  <c r="AM42" i="98"/>
  <c r="AM71" i="98"/>
  <c r="BD56" i="12"/>
  <c r="BD47" i="12"/>
  <c r="AM69" i="98"/>
  <c r="BD39" i="12"/>
  <c r="AM63" i="98"/>
  <c r="AM50" i="98"/>
  <c r="BD31" i="12"/>
  <c r="AM26" i="98"/>
  <c r="BD22" i="12"/>
  <c r="AM19" i="98"/>
  <c r="BD14" i="12"/>
  <c r="AM57" i="98"/>
  <c r="BD6" i="12"/>
  <c r="AM68" i="98"/>
  <c r="BD45" i="12"/>
  <c r="BD42" i="12"/>
  <c r="AM64" i="98"/>
  <c r="AM36" i="98"/>
  <c r="BD46" i="12"/>
  <c r="AM35" i="98"/>
  <c r="BD38" i="12"/>
  <c r="AM48" i="98"/>
  <c r="BD30" i="12"/>
  <c r="BD21" i="12"/>
  <c r="AM46" i="98"/>
  <c r="AM18" i="98"/>
  <c r="BD13" i="12"/>
  <c r="AV43" i="12"/>
  <c r="AV35" i="12"/>
  <c r="AV27" i="12"/>
  <c r="AV18" i="12"/>
  <c r="AV10" i="12"/>
  <c r="AV52" i="12"/>
  <c r="AV5" i="12"/>
  <c r="AV50" i="12"/>
  <c r="AV42" i="12"/>
  <c r="AV34" i="12"/>
  <c r="AV26" i="12"/>
  <c r="AV17" i="12"/>
  <c r="AV9" i="12"/>
  <c r="AV51" i="12"/>
  <c r="AV57" i="12"/>
  <c r="AV49" i="12"/>
  <c r="AV41" i="12"/>
  <c r="AV33" i="12"/>
  <c r="AV24" i="12"/>
  <c r="AV16" i="12"/>
  <c r="AV8" i="12"/>
  <c r="AV56" i="12"/>
  <c r="AV48" i="12"/>
  <c r="AV40" i="12"/>
  <c r="AV32" i="12"/>
  <c r="AV23" i="12"/>
  <c r="AV15" i="12"/>
  <c r="AV7" i="12"/>
  <c r="AV47" i="12"/>
  <c r="AV39" i="12"/>
  <c r="AV31" i="12"/>
  <c r="AV22" i="12"/>
  <c r="AV14" i="12"/>
  <c r="AV6" i="12"/>
  <c r="AV46" i="12"/>
  <c r="AV38" i="12"/>
  <c r="AV30" i="12"/>
  <c r="AV21" i="12"/>
  <c r="AV13" i="12"/>
  <c r="AV55" i="12"/>
  <c r="AV45" i="12"/>
  <c r="AV37" i="12"/>
  <c r="AV29" i="12"/>
  <c r="AV20" i="12"/>
  <c r="AV12" i="12"/>
  <c r="AV54" i="12"/>
  <c r="AV44" i="12"/>
  <c r="AV36" i="12"/>
  <c r="AV28" i="12"/>
  <c r="AV19" i="12"/>
  <c r="AV11" i="12"/>
  <c r="AV53" i="12"/>
  <c r="AM4" i="98" l="1"/>
  <c r="AG86" i="97"/>
  <c r="AG85" i="97"/>
  <c r="AG84" i="97"/>
  <c r="AG83" i="97"/>
  <c r="AG82" i="97"/>
  <c r="AG81" i="97"/>
  <c r="AG80" i="97"/>
  <c r="AG79" i="97"/>
  <c r="AG78" i="97"/>
  <c r="AG77" i="97"/>
  <c r="AG76" i="97"/>
  <c r="AG75" i="97"/>
  <c r="AG74" i="97"/>
  <c r="AG73" i="97"/>
  <c r="AG72" i="97"/>
  <c r="AG71" i="97"/>
  <c r="AG70" i="97"/>
  <c r="AG69" i="97"/>
  <c r="AG68" i="97"/>
  <c r="AG67" i="97"/>
  <c r="AG66" i="97"/>
  <c r="AG65" i="97"/>
  <c r="AG64" i="97"/>
  <c r="AG63" i="97"/>
  <c r="AG62" i="97"/>
  <c r="AG61" i="97"/>
  <c r="AG60" i="97"/>
  <c r="AG59" i="97"/>
  <c r="AG58" i="97"/>
  <c r="AG57" i="97"/>
  <c r="AG56" i="97"/>
  <c r="AG55" i="97"/>
  <c r="AG54" i="97"/>
  <c r="AG53" i="97"/>
  <c r="AG52" i="97"/>
  <c r="AG51" i="97"/>
  <c r="AG50" i="97"/>
  <c r="AG49" i="97"/>
  <c r="AG48" i="97"/>
  <c r="AG47" i="97"/>
  <c r="AG46" i="97"/>
  <c r="AG45" i="97"/>
  <c r="AG44" i="97"/>
  <c r="AG43" i="97"/>
  <c r="AG42" i="97"/>
  <c r="AG41" i="97"/>
  <c r="AG40" i="97"/>
  <c r="AG39" i="97"/>
  <c r="AG38" i="97"/>
  <c r="AG37" i="97"/>
  <c r="AG36" i="97"/>
  <c r="AG35" i="97"/>
  <c r="AG34" i="97"/>
  <c r="AG33" i="97"/>
  <c r="AG32" i="97"/>
  <c r="AG31" i="97"/>
  <c r="AG30" i="97"/>
  <c r="AG29" i="97"/>
  <c r="AG28" i="97"/>
  <c r="AG27" i="97"/>
  <c r="AG26" i="97"/>
  <c r="AG25" i="97"/>
  <c r="AG24" i="97"/>
  <c r="AG23" i="97"/>
  <c r="AG22" i="97"/>
  <c r="AG21" i="97"/>
  <c r="AG20" i="97"/>
  <c r="AG19" i="97"/>
  <c r="AG18" i="97"/>
  <c r="AG17" i="97"/>
  <c r="AG16" i="97"/>
  <c r="AG15" i="97"/>
  <c r="AG14" i="97"/>
  <c r="AG13" i="97"/>
  <c r="AG12" i="97"/>
  <c r="AG11" i="97"/>
  <c r="AG10" i="97"/>
  <c r="AG9" i="97"/>
  <c r="AG8" i="97"/>
  <c r="AG7" i="97"/>
  <c r="I95" i="97"/>
  <c r="J91" i="97"/>
  <c r="I91" i="97"/>
  <c r="J90" i="97"/>
  <c r="I90" i="97"/>
  <c r="J89" i="97"/>
  <c r="I89" i="97"/>
  <c r="J88" i="97"/>
  <c r="I88" i="97"/>
  <c r="J87" i="97"/>
  <c r="I87" i="97"/>
  <c r="I86" i="97"/>
  <c r="I85" i="97"/>
  <c r="I84" i="97"/>
  <c r="I83" i="97"/>
  <c r="J82" i="97"/>
  <c r="I82" i="97"/>
  <c r="J81" i="97"/>
  <c r="I81" i="97"/>
  <c r="J80" i="97"/>
  <c r="I80" i="97"/>
  <c r="J79" i="97"/>
  <c r="I79" i="97"/>
  <c r="J78" i="97"/>
  <c r="I78" i="97"/>
  <c r="J77" i="97"/>
  <c r="I77" i="97"/>
  <c r="J76" i="97"/>
  <c r="I76" i="97"/>
  <c r="J75" i="97"/>
  <c r="I75" i="97"/>
  <c r="J74" i="97"/>
  <c r="I74" i="97"/>
  <c r="J73" i="97"/>
  <c r="I73" i="97"/>
  <c r="J72" i="97"/>
  <c r="I72" i="97"/>
  <c r="J71" i="97"/>
  <c r="I71" i="97"/>
  <c r="J70" i="97"/>
  <c r="I70" i="97"/>
  <c r="J69" i="97"/>
  <c r="I69" i="97"/>
  <c r="J68" i="97"/>
  <c r="I68" i="97"/>
  <c r="J67" i="97"/>
  <c r="I67" i="97"/>
  <c r="J66" i="97"/>
  <c r="I66" i="97"/>
  <c r="J65" i="97"/>
  <c r="I65" i="97"/>
  <c r="J64" i="97"/>
  <c r="I64" i="97"/>
  <c r="J63" i="97"/>
  <c r="I63" i="97"/>
  <c r="J62" i="97"/>
  <c r="I62" i="97"/>
  <c r="J61" i="97"/>
  <c r="I61" i="97"/>
  <c r="J60" i="97"/>
  <c r="I60" i="97"/>
  <c r="J59" i="97"/>
  <c r="I59" i="97"/>
  <c r="J58" i="97"/>
  <c r="I58" i="97"/>
  <c r="J57" i="97"/>
  <c r="I57" i="97"/>
  <c r="J56" i="97"/>
  <c r="I56" i="97"/>
  <c r="J55" i="97"/>
  <c r="I55" i="97"/>
  <c r="J54" i="97"/>
  <c r="I54" i="97"/>
  <c r="J53" i="97"/>
  <c r="I53" i="97"/>
  <c r="J52" i="97"/>
  <c r="I52" i="97"/>
  <c r="J51" i="97"/>
  <c r="I51" i="97"/>
  <c r="J50" i="97"/>
  <c r="I50" i="97"/>
  <c r="J49" i="97"/>
  <c r="I49" i="97"/>
  <c r="J48" i="97"/>
  <c r="I48" i="97"/>
  <c r="J47" i="97"/>
  <c r="I47" i="97"/>
  <c r="J46" i="97"/>
  <c r="I46" i="97"/>
  <c r="J45" i="97"/>
  <c r="I45" i="97"/>
  <c r="J44" i="97"/>
  <c r="I44" i="97"/>
  <c r="J43" i="97"/>
  <c r="I43" i="97"/>
  <c r="J42" i="97"/>
  <c r="I42" i="97"/>
  <c r="J41" i="97"/>
  <c r="I41" i="97"/>
  <c r="J40" i="97"/>
  <c r="I40" i="97"/>
  <c r="J39" i="97"/>
  <c r="I39" i="97"/>
  <c r="J38" i="97"/>
  <c r="I38" i="97"/>
  <c r="J37" i="97"/>
  <c r="I37" i="97"/>
  <c r="J36" i="97"/>
  <c r="I36" i="97"/>
  <c r="J35" i="97"/>
  <c r="I35" i="97"/>
  <c r="J34" i="97"/>
  <c r="I34" i="97"/>
  <c r="J33" i="97"/>
  <c r="I33" i="97"/>
  <c r="J32" i="97"/>
  <c r="I32" i="97"/>
  <c r="J31" i="97"/>
  <c r="I31" i="97"/>
  <c r="J30" i="97"/>
  <c r="I30" i="97"/>
  <c r="J29" i="97"/>
  <c r="I29" i="97"/>
  <c r="J28" i="97"/>
  <c r="I28" i="97"/>
  <c r="J27" i="97"/>
  <c r="I27" i="97"/>
  <c r="J26" i="97"/>
  <c r="I26" i="97"/>
  <c r="J25" i="97"/>
  <c r="I25" i="97"/>
  <c r="J24" i="97"/>
  <c r="I24" i="97"/>
  <c r="J23" i="97"/>
  <c r="I23" i="97"/>
  <c r="J22" i="97"/>
  <c r="I22" i="97"/>
  <c r="J21" i="97"/>
  <c r="I21" i="97"/>
  <c r="J20" i="97"/>
  <c r="I20" i="97"/>
  <c r="J19" i="97"/>
  <c r="I19" i="97"/>
  <c r="J18" i="97"/>
  <c r="I18" i="97"/>
  <c r="J17" i="97"/>
  <c r="I17" i="97"/>
  <c r="J16" i="97"/>
  <c r="I16" i="97"/>
  <c r="J15" i="97"/>
  <c r="I15" i="97"/>
  <c r="J14" i="97"/>
  <c r="I14" i="97"/>
  <c r="J13" i="97"/>
  <c r="I13" i="97"/>
  <c r="J12" i="97"/>
  <c r="I12" i="97"/>
  <c r="J11" i="97"/>
  <c r="I11" i="97"/>
  <c r="J10" i="97"/>
  <c r="I10" i="97"/>
  <c r="J9" i="97"/>
  <c r="I9" i="97"/>
  <c r="J8" i="97"/>
  <c r="I8" i="97"/>
  <c r="J7" i="97"/>
  <c r="I7" i="97"/>
  <c r="K5" i="97" l="1"/>
  <c r="I5" i="97"/>
  <c r="I92" i="97"/>
  <c r="I97" i="97" s="1"/>
  <c r="J5" i="97"/>
  <c r="J94" i="97" s="1"/>
  <c r="J92" i="97"/>
  <c r="K92" i="97"/>
  <c r="AG88" i="97"/>
  <c r="AG89" i="97"/>
  <c r="AG91" i="97"/>
  <c r="AG90" i="97"/>
  <c r="O15" i="96"/>
  <c r="N15" i="96"/>
  <c r="M15" i="96"/>
  <c r="F15" i="96"/>
  <c r="E15" i="96"/>
  <c r="D15" i="96"/>
  <c r="A15" i="96"/>
  <c r="O14" i="96"/>
  <c r="N14" i="96"/>
  <c r="M14" i="96"/>
  <c r="L14" i="96"/>
  <c r="F14" i="96"/>
  <c r="E14" i="96"/>
  <c r="D14" i="96"/>
  <c r="A14" i="96"/>
  <c r="O13" i="96"/>
  <c r="N13" i="96"/>
  <c r="M13" i="96"/>
  <c r="L13" i="96"/>
  <c r="F13" i="96"/>
  <c r="E13" i="96"/>
  <c r="D13" i="96"/>
  <c r="A13" i="96"/>
  <c r="N12" i="96"/>
  <c r="M12" i="96"/>
  <c r="L12" i="96"/>
  <c r="F12" i="96"/>
  <c r="E12" i="96"/>
  <c r="D12" i="96"/>
  <c r="A12" i="96"/>
  <c r="O11" i="96"/>
  <c r="N11" i="96"/>
  <c r="M11" i="96"/>
  <c r="L11" i="96"/>
  <c r="F11" i="96"/>
  <c r="E11" i="96"/>
  <c r="D11" i="96"/>
  <c r="A11" i="96"/>
  <c r="O10" i="96"/>
  <c r="N10" i="96"/>
  <c r="M10" i="96"/>
  <c r="L10" i="96"/>
  <c r="F10" i="96"/>
  <c r="E10" i="96"/>
  <c r="D10" i="96"/>
  <c r="A10" i="96"/>
  <c r="O9" i="96"/>
  <c r="N9" i="96"/>
  <c r="M9" i="96"/>
  <c r="L9" i="96"/>
  <c r="F9" i="96"/>
  <c r="E9" i="96"/>
  <c r="D9" i="96"/>
  <c r="A9" i="96"/>
  <c r="O8" i="96"/>
  <c r="N8" i="96"/>
  <c r="M8" i="96"/>
  <c r="L8" i="96"/>
  <c r="F8" i="96"/>
  <c r="E8" i="96"/>
  <c r="D8" i="96"/>
  <c r="A8" i="96"/>
  <c r="O7" i="96"/>
  <c r="N7" i="96"/>
  <c r="M7" i="96"/>
  <c r="L7" i="96"/>
  <c r="F7" i="96"/>
  <c r="E7" i="96"/>
  <c r="D7" i="96"/>
  <c r="A7" i="96"/>
  <c r="BD5" i="96"/>
  <c r="BC5" i="96"/>
  <c r="BB5" i="96"/>
  <c r="BA5" i="96"/>
  <c r="AZ5" i="96"/>
  <c r="AY5" i="96"/>
  <c r="AX5" i="96"/>
  <c r="AW5" i="96"/>
  <c r="AV5" i="96"/>
  <c r="AU5" i="96"/>
  <c r="AT5" i="96"/>
  <c r="AS5" i="96"/>
  <c r="AR5" i="96"/>
  <c r="AQ5" i="96"/>
  <c r="AP5" i="96"/>
  <c r="AO5" i="96"/>
  <c r="AN5" i="96"/>
  <c r="AM5" i="96"/>
  <c r="AL5" i="96"/>
  <c r="AK5" i="96"/>
  <c r="AJ5" i="96"/>
  <c r="AF5" i="96"/>
  <c r="AC5" i="96"/>
  <c r="AB5" i="96"/>
  <c r="AA5" i="96"/>
  <c r="Z5" i="96"/>
  <c r="Y5" i="96"/>
  <c r="X5" i="96"/>
  <c r="W5" i="96"/>
  <c r="T5" i="96"/>
  <c r="BC3" i="96"/>
  <c r="BB3" i="96"/>
  <c r="AZ3" i="96"/>
  <c r="AY3" i="96"/>
  <c r="AW3" i="96"/>
  <c r="AV3" i="96"/>
  <c r="AT3" i="96"/>
  <c r="AS3" i="96"/>
  <c r="AQ3" i="96"/>
  <c r="AP3" i="96"/>
  <c r="AN3" i="96"/>
  <c r="AM3" i="96"/>
  <c r="AK3" i="96"/>
  <c r="AJ3" i="96"/>
  <c r="AH3" i="96"/>
  <c r="AG3" i="96"/>
  <c r="AE3" i="96"/>
  <c r="AE9" i="96" s="1"/>
  <c r="AD3" i="96"/>
  <c r="AD10" i="96" s="1"/>
  <c r="AB3" i="96"/>
  <c r="AA3" i="96"/>
  <c r="Y3" i="96"/>
  <c r="X3" i="96"/>
  <c r="V3" i="96"/>
  <c r="U3" i="96"/>
  <c r="AG95" i="97" l="1"/>
  <c r="AG95" i="98"/>
  <c r="AG97" i="98" s="1"/>
  <c r="AG100" i="98" s="1"/>
  <c r="AE11" i="96"/>
  <c r="AE12" i="96"/>
  <c r="AD15" i="96"/>
  <c r="AE14" i="96"/>
  <c r="AE15" i="96"/>
  <c r="AE7" i="96"/>
  <c r="AH7" i="96"/>
  <c r="AH9" i="96"/>
  <c r="AH13" i="96"/>
  <c r="AH10" i="96"/>
  <c r="AH14" i="96"/>
  <c r="AH12" i="96"/>
  <c r="AH11" i="96"/>
  <c r="AH15" i="96"/>
  <c r="AH8" i="96"/>
  <c r="AE13" i="96"/>
  <c r="AG7" i="96"/>
  <c r="AG9" i="96"/>
  <c r="AG13" i="96"/>
  <c r="AG10" i="96"/>
  <c r="AG14" i="96"/>
  <c r="AG11" i="96"/>
  <c r="AG15" i="96"/>
  <c r="BE15" i="96" s="1"/>
  <c r="BF15" i="96" s="1"/>
  <c r="AG8" i="96"/>
  <c r="AG12" i="96"/>
  <c r="AE10" i="96"/>
  <c r="BE10" i="96" s="1"/>
  <c r="BF10" i="96" s="1"/>
  <c r="L15" i="52"/>
  <c r="AG93" i="97"/>
  <c r="AG87" i="97"/>
  <c r="I94" i="97"/>
  <c r="I2" i="97"/>
  <c r="AI5" i="96"/>
  <c r="AD9" i="96"/>
  <c r="AD14" i="96"/>
  <c r="AD7" i="96"/>
  <c r="AE8" i="96"/>
  <c r="AD13" i="96"/>
  <c r="AD12" i="96"/>
  <c r="BE12" i="96" s="1"/>
  <c r="BF12" i="96" s="1"/>
  <c r="AD8" i="96"/>
  <c r="AD11" i="96"/>
  <c r="J15" i="52" l="1"/>
  <c r="I15" i="52" s="1"/>
  <c r="BE8" i="96"/>
  <c r="BF8" i="96" s="1"/>
  <c r="BE14" i="96"/>
  <c r="BF14" i="96" s="1"/>
  <c r="BE13" i="96"/>
  <c r="BF13" i="96" s="1"/>
  <c r="AH5" i="96"/>
  <c r="AG5" i="96"/>
  <c r="AE5" i="96"/>
  <c r="BE9" i="96"/>
  <c r="BF9" i="96" s="1"/>
  <c r="BE11" i="96"/>
  <c r="BF11" i="96" s="1"/>
  <c r="AG5" i="97"/>
  <c r="AG92" i="97"/>
  <c r="AG97" i="97" s="1"/>
  <c r="AG99" i="97"/>
  <c r="AD5" i="96"/>
  <c r="BE7" i="96"/>
  <c r="K15" i="52" l="1"/>
  <c r="AG100" i="97"/>
  <c r="AG94" i="97"/>
  <c r="AG2" i="97"/>
  <c r="BF7" i="96"/>
  <c r="BF5" i="96" s="1"/>
  <c r="BE5" i="96"/>
  <c r="AJ5" i="42" l="1"/>
  <c r="AK5" i="42"/>
  <c r="AL5" i="42"/>
  <c r="AM5" i="42"/>
  <c r="AN5" i="42"/>
  <c r="AO5" i="42"/>
  <c r="AP5" i="42"/>
  <c r="AQ5" i="42"/>
  <c r="AR5" i="42"/>
  <c r="AS5" i="42"/>
  <c r="AT5" i="42"/>
  <c r="AU5" i="42"/>
  <c r="AV5" i="42"/>
  <c r="AW5" i="42"/>
  <c r="AX5" i="42"/>
  <c r="AY5" i="42"/>
  <c r="AZ5" i="42"/>
  <c r="BA5" i="42"/>
  <c r="BB5" i="42"/>
  <c r="BC5" i="42"/>
  <c r="BD5" i="42"/>
  <c r="W5" i="42"/>
  <c r="X5" i="42"/>
  <c r="Y5" i="42"/>
  <c r="Z5" i="42"/>
  <c r="AA5" i="42"/>
  <c r="AB5" i="42"/>
  <c r="AC5" i="42"/>
  <c r="AD5" i="42"/>
  <c r="AE5" i="42"/>
  <c r="AF5" i="42"/>
  <c r="AI5" i="42"/>
  <c r="AG5" i="34" l="1"/>
  <c r="AH5" i="34"/>
  <c r="O13" i="34"/>
  <c r="M13" i="34"/>
  <c r="N13" i="34"/>
  <c r="D13" i="34"/>
  <c r="E13" i="34"/>
  <c r="F13" i="34"/>
  <c r="A13" i="34"/>
  <c r="AJ5" i="34" l="1"/>
  <c r="BE20" i="34"/>
  <c r="AQ5" i="34"/>
  <c r="BD5" i="34"/>
  <c r="BE24" i="34"/>
  <c r="AX5" i="34"/>
  <c r="AO5" i="34" l="1"/>
  <c r="AW5" i="34"/>
  <c r="AR5" i="34"/>
  <c r="BE13" i="34"/>
  <c r="BF13" i="34" s="1"/>
  <c r="AP5" i="34"/>
  <c r="BE26" i="34"/>
  <c r="AZ5" i="34"/>
  <c r="BE31" i="34"/>
  <c r="BE16" i="34"/>
  <c r="BE25" i="34"/>
  <c r="BE10" i="34"/>
  <c r="AV5" i="34"/>
  <c r="BE21" i="34"/>
  <c r="BA5" i="34"/>
  <c r="AT5" i="34"/>
  <c r="AU5" i="34"/>
  <c r="BE29" i="34"/>
  <c r="BB5" i="34"/>
  <c r="BC5" i="34"/>
  <c r="BE12" i="34"/>
  <c r="AL5" i="34"/>
  <c r="BE11" i="34"/>
  <c r="BE14" i="34"/>
  <c r="BE15" i="34"/>
  <c r="BE7" i="34"/>
  <c r="AI5" i="34"/>
  <c r="BE9" i="34"/>
  <c r="BE28" i="34"/>
  <c r="BE19" i="34"/>
  <c r="BE22" i="34"/>
  <c r="BE18" i="34"/>
  <c r="AS5" i="34"/>
  <c r="AM5" i="34"/>
  <c r="AY5" i="34"/>
  <c r="BE23" i="34"/>
  <c r="BE8" i="34"/>
  <c r="BE17" i="34"/>
  <c r="AN5" i="34"/>
  <c r="BE27" i="34"/>
  <c r="BE30" i="34"/>
  <c r="BE5" i="34" l="1"/>
  <c r="A18" i="34" l="1"/>
  <c r="D18" i="34"/>
  <c r="E18" i="34"/>
  <c r="F18" i="34"/>
  <c r="M18" i="34"/>
  <c r="N18" i="34"/>
  <c r="O18" i="34"/>
  <c r="BF18" i="34"/>
  <c r="M7" i="38" l="1"/>
  <c r="CV51" i="12"/>
  <c r="CV52" i="12"/>
  <c r="CV53" i="12"/>
  <c r="CV54" i="12"/>
  <c r="CV55" i="12"/>
  <c r="CU25" i="12"/>
  <c r="Q5" i="12"/>
  <c r="C20" i="94"/>
  <c r="D20" i="94"/>
  <c r="E20" i="94"/>
  <c r="I96" i="52"/>
  <c r="I90" i="52"/>
  <c r="I87" i="52"/>
  <c r="I85" i="52"/>
  <c r="I83" i="52"/>
  <c r="I82" i="52"/>
  <c r="I78" i="52"/>
  <c r="I75" i="52"/>
  <c r="I64" i="52"/>
  <c r="E63" i="52"/>
  <c r="M10" i="19"/>
  <c r="M11" i="19"/>
  <c r="M12" i="19"/>
  <c r="M9" i="19"/>
  <c r="I16" i="52"/>
  <c r="I17" i="52"/>
  <c r="I18" i="52"/>
  <c r="I19" i="52"/>
  <c r="I20" i="52"/>
  <c r="I21" i="52"/>
  <c r="I30" i="52"/>
  <c r="I37" i="52"/>
  <c r="I40" i="52"/>
  <c r="I41" i="52"/>
  <c r="I47" i="52"/>
  <c r="I50" i="52"/>
  <c r="I51" i="52"/>
  <c r="I52" i="52"/>
  <c r="I53" i="52"/>
  <c r="I56" i="52"/>
  <c r="I57" i="52"/>
  <c r="I58" i="52"/>
  <c r="J55" i="52"/>
  <c r="M8" i="73"/>
  <c r="M9" i="73"/>
  <c r="M10" i="73"/>
  <c r="M11" i="73"/>
  <c r="AD11" i="73" s="1"/>
  <c r="M12" i="73"/>
  <c r="M13" i="73"/>
  <c r="J49" i="52" s="1"/>
  <c r="M14" i="73"/>
  <c r="M15" i="73"/>
  <c r="M16" i="73"/>
  <c r="M17" i="73"/>
  <c r="M18" i="73"/>
  <c r="AD18" i="73" s="1"/>
  <c r="M19" i="73"/>
  <c r="AD19" i="73" s="1"/>
  <c r="M20" i="73"/>
  <c r="M21" i="73"/>
  <c r="M22" i="73"/>
  <c r="M23" i="73"/>
  <c r="M24" i="73"/>
  <c r="AD24" i="73" s="1"/>
  <c r="M25" i="73"/>
  <c r="M26" i="73"/>
  <c r="M27" i="73"/>
  <c r="M28" i="73"/>
  <c r="M29" i="73"/>
  <c r="M30" i="73"/>
  <c r="AD30" i="73" s="1"/>
  <c r="M31" i="73"/>
  <c r="AD31" i="73" s="1"/>
  <c r="M32" i="73"/>
  <c r="M33" i="73"/>
  <c r="M34" i="73"/>
  <c r="M35" i="73"/>
  <c r="M36" i="73"/>
  <c r="M37" i="73"/>
  <c r="M38" i="73"/>
  <c r="M39" i="73"/>
  <c r="M40" i="73"/>
  <c r="M41" i="73"/>
  <c r="M42" i="73"/>
  <c r="M43" i="73"/>
  <c r="AD43" i="73" s="1"/>
  <c r="M44" i="73"/>
  <c r="M45" i="73"/>
  <c r="M46" i="73"/>
  <c r="M47" i="73"/>
  <c r="AD47" i="73" s="1"/>
  <c r="M48" i="73"/>
  <c r="M49" i="73"/>
  <c r="AD49" i="73" s="1"/>
  <c r="M50" i="73"/>
  <c r="M51" i="73"/>
  <c r="M52" i="73"/>
  <c r="M53" i="73"/>
  <c r="M54" i="73"/>
  <c r="AD54" i="73" s="1"/>
  <c r="M7" i="73"/>
  <c r="J44" i="52"/>
  <c r="J43" i="52"/>
  <c r="J22" i="52"/>
  <c r="K22" i="52" s="1"/>
  <c r="M79" i="38"/>
  <c r="AE79" i="38" s="1"/>
  <c r="AF79" i="38" s="1"/>
  <c r="AD14" i="73"/>
  <c r="AD15" i="73"/>
  <c r="AD16" i="73"/>
  <c r="AD17" i="73"/>
  <c r="AD23" i="73"/>
  <c r="AD25" i="73"/>
  <c r="AD26" i="73"/>
  <c r="AD27" i="73"/>
  <c r="AD28" i="73"/>
  <c r="AD29" i="73"/>
  <c r="AD35" i="73"/>
  <c r="AD37" i="73"/>
  <c r="AD38" i="73"/>
  <c r="AD39" i="73"/>
  <c r="AD40" i="73"/>
  <c r="AD41" i="73"/>
  <c r="AD42" i="73"/>
  <c r="AD50" i="73"/>
  <c r="AD51" i="73"/>
  <c r="AD52" i="73"/>
  <c r="AD53" i="73"/>
  <c r="AD8" i="73"/>
  <c r="AD9" i="73"/>
  <c r="AD10" i="73"/>
  <c r="AD12" i="73"/>
  <c r="AD20" i="73"/>
  <c r="AD21" i="73"/>
  <c r="AD22" i="73"/>
  <c r="AD32" i="73"/>
  <c r="AD33" i="73"/>
  <c r="AD34" i="73"/>
  <c r="AD36" i="73"/>
  <c r="AD44" i="73"/>
  <c r="AD45" i="73"/>
  <c r="AD46" i="73"/>
  <c r="AD48" i="73"/>
  <c r="AD7" i="73"/>
  <c r="AD3" i="73"/>
  <c r="A7" i="73"/>
  <c r="AE8" i="69"/>
  <c r="AE9" i="69"/>
  <c r="AE10" i="69"/>
  <c r="AE11" i="69"/>
  <c r="AE12" i="69"/>
  <c r="AE13" i="69"/>
  <c r="AE14" i="69"/>
  <c r="AE15" i="69"/>
  <c r="AE16" i="69"/>
  <c r="AE17" i="69"/>
  <c r="AE18" i="69"/>
  <c r="AE19" i="69"/>
  <c r="AE20" i="69"/>
  <c r="AE21" i="69"/>
  <c r="AE22" i="69"/>
  <c r="AE23" i="69"/>
  <c r="AE24" i="69"/>
  <c r="AE25" i="69"/>
  <c r="AE26" i="69"/>
  <c r="AE27" i="69"/>
  <c r="AE28" i="69"/>
  <c r="AE29" i="69"/>
  <c r="AE30" i="69"/>
  <c r="AE31" i="69"/>
  <c r="AE32" i="69"/>
  <c r="AE33" i="69"/>
  <c r="AE34" i="69"/>
  <c r="AE35" i="69"/>
  <c r="AE36" i="69"/>
  <c r="AE37" i="69"/>
  <c r="AE38" i="69"/>
  <c r="AE39" i="69"/>
  <c r="AE40" i="69"/>
  <c r="AE41" i="69"/>
  <c r="AE42" i="69"/>
  <c r="AE43" i="69"/>
  <c r="AE44" i="69"/>
  <c r="AE45" i="69"/>
  <c r="AE46" i="69"/>
  <c r="AE47" i="69"/>
  <c r="AE48" i="69"/>
  <c r="AE49" i="69"/>
  <c r="AE50" i="69"/>
  <c r="AE51" i="69"/>
  <c r="AE52" i="69"/>
  <c r="AE53" i="69"/>
  <c r="AE54" i="69"/>
  <c r="AE55" i="69"/>
  <c r="AE56" i="69"/>
  <c r="AE57" i="69"/>
  <c r="AE58" i="69"/>
  <c r="AE59" i="69"/>
  <c r="AE60" i="69"/>
  <c r="AE61" i="69"/>
  <c r="AE62" i="69"/>
  <c r="AE63" i="69"/>
  <c r="AE64" i="69"/>
  <c r="AE65" i="69"/>
  <c r="AE66" i="69"/>
  <c r="AE67" i="69"/>
  <c r="AE68" i="69"/>
  <c r="AE69" i="69"/>
  <c r="AE70" i="69"/>
  <c r="AE71" i="69"/>
  <c r="AE72" i="69"/>
  <c r="AE73" i="69"/>
  <c r="AE74" i="69"/>
  <c r="AE75" i="69"/>
  <c r="AE76" i="69"/>
  <c r="AE77" i="69"/>
  <c r="AE78" i="69"/>
  <c r="AE79" i="69"/>
  <c r="AE80" i="69"/>
  <c r="AE81" i="69"/>
  <c r="AE82" i="69"/>
  <c r="AE83" i="69"/>
  <c r="AE84" i="69"/>
  <c r="AE85" i="69"/>
  <c r="AE86" i="69"/>
  <c r="AE87" i="69"/>
  <c r="AE88" i="69"/>
  <c r="AE89" i="69"/>
  <c r="AE90" i="69"/>
  <c r="AE91" i="69"/>
  <c r="AE92" i="69"/>
  <c r="AE93" i="69"/>
  <c r="AE94" i="69"/>
  <c r="AE95" i="69"/>
  <c r="AE96" i="69"/>
  <c r="AE97" i="69"/>
  <c r="AE98" i="69"/>
  <c r="AE99" i="69"/>
  <c r="AE100" i="69"/>
  <c r="AE101" i="69"/>
  <c r="AE102" i="69"/>
  <c r="AE103" i="69"/>
  <c r="AE104" i="69"/>
  <c r="AE105" i="69"/>
  <c r="AE106" i="69"/>
  <c r="AE107" i="69"/>
  <c r="AE108" i="69"/>
  <c r="AE109" i="69"/>
  <c r="AE110" i="69"/>
  <c r="AE111" i="69"/>
  <c r="AE112" i="69"/>
  <c r="AE113" i="69"/>
  <c r="AE114" i="69"/>
  <c r="AE115" i="69"/>
  <c r="AE116" i="69"/>
  <c r="AE117" i="69"/>
  <c r="AE118" i="69"/>
  <c r="AE119" i="69"/>
  <c r="AE120" i="69"/>
  <c r="AE121" i="69"/>
  <c r="AE122" i="69"/>
  <c r="AE123" i="69"/>
  <c r="AE124" i="69"/>
  <c r="AE125" i="69"/>
  <c r="AE126" i="69"/>
  <c r="AE127" i="69"/>
  <c r="AE128" i="69"/>
  <c r="AE129" i="69"/>
  <c r="AE130" i="69"/>
  <c r="AE131" i="69"/>
  <c r="AE132" i="69"/>
  <c r="AE133" i="69"/>
  <c r="AE134" i="69"/>
  <c r="AE135" i="69"/>
  <c r="AE136" i="69"/>
  <c r="AE137" i="69"/>
  <c r="AE138" i="69"/>
  <c r="AE139" i="69"/>
  <c r="AE140" i="69"/>
  <c r="AE141" i="69"/>
  <c r="AE142" i="69"/>
  <c r="AE143" i="69"/>
  <c r="AE144" i="69"/>
  <c r="AE145" i="69"/>
  <c r="AE146" i="69"/>
  <c r="AE147" i="69"/>
  <c r="AE148" i="69"/>
  <c r="AE149" i="69"/>
  <c r="AE150" i="69"/>
  <c r="AE7" i="69"/>
  <c r="AD8" i="69"/>
  <c r="AD9" i="69"/>
  <c r="AD10" i="69"/>
  <c r="AD11" i="69"/>
  <c r="AD12" i="69"/>
  <c r="AD13" i="69"/>
  <c r="AD14" i="69"/>
  <c r="AD15" i="69"/>
  <c r="AD16" i="69"/>
  <c r="AD17" i="69"/>
  <c r="AD18" i="69"/>
  <c r="AD19" i="69"/>
  <c r="AD20" i="69"/>
  <c r="AD21" i="69"/>
  <c r="AD22" i="69"/>
  <c r="AD23" i="69"/>
  <c r="AD24" i="69"/>
  <c r="AD25" i="69"/>
  <c r="AD26" i="69"/>
  <c r="AD27" i="69"/>
  <c r="AD28" i="69"/>
  <c r="AD29" i="69"/>
  <c r="AD30" i="69"/>
  <c r="AD31" i="69"/>
  <c r="AD32" i="69"/>
  <c r="AD33" i="69"/>
  <c r="AD34" i="69"/>
  <c r="AD35" i="69"/>
  <c r="AD36" i="69"/>
  <c r="AD37" i="69"/>
  <c r="AD38" i="69"/>
  <c r="AD39" i="69"/>
  <c r="AD40" i="69"/>
  <c r="AD41" i="69"/>
  <c r="AD42" i="69"/>
  <c r="AD43" i="69"/>
  <c r="AD44" i="69"/>
  <c r="AD45" i="69"/>
  <c r="AD46" i="69"/>
  <c r="AD47" i="69"/>
  <c r="AD48" i="69"/>
  <c r="AD49" i="69"/>
  <c r="AD50" i="69"/>
  <c r="AD51" i="69"/>
  <c r="AD52" i="69"/>
  <c r="AD53" i="69"/>
  <c r="AD54" i="69"/>
  <c r="AD55" i="69"/>
  <c r="AD56" i="69"/>
  <c r="AD57" i="69"/>
  <c r="AD58" i="69"/>
  <c r="AD59" i="69"/>
  <c r="AD60" i="69"/>
  <c r="AD61" i="69"/>
  <c r="AD62" i="69"/>
  <c r="AD63" i="69"/>
  <c r="AD64" i="69"/>
  <c r="AD65" i="69"/>
  <c r="AD66" i="69"/>
  <c r="AD67" i="69"/>
  <c r="AD68" i="69"/>
  <c r="AD69" i="69"/>
  <c r="AD70" i="69"/>
  <c r="AD71" i="69"/>
  <c r="AD72" i="69"/>
  <c r="AD73" i="69"/>
  <c r="AD74" i="69"/>
  <c r="AD75" i="69"/>
  <c r="AD76" i="69"/>
  <c r="AD77" i="69"/>
  <c r="AD78" i="69"/>
  <c r="AD79" i="69"/>
  <c r="AD80" i="69"/>
  <c r="AD81" i="69"/>
  <c r="AD82" i="69"/>
  <c r="AD83" i="69"/>
  <c r="AD84" i="69"/>
  <c r="AD85" i="69"/>
  <c r="AD86" i="69"/>
  <c r="AD87" i="69"/>
  <c r="AD88" i="69"/>
  <c r="AD89" i="69"/>
  <c r="AD90" i="69"/>
  <c r="AD91" i="69"/>
  <c r="AD92" i="69"/>
  <c r="AD93" i="69"/>
  <c r="AD94" i="69"/>
  <c r="AD95" i="69"/>
  <c r="AD96" i="69"/>
  <c r="AD97" i="69"/>
  <c r="AD98" i="69"/>
  <c r="AD99" i="69"/>
  <c r="AD100" i="69"/>
  <c r="AD101" i="69"/>
  <c r="AD102" i="69"/>
  <c r="AD103" i="69"/>
  <c r="AD104" i="69"/>
  <c r="AD105" i="69"/>
  <c r="AD106" i="69"/>
  <c r="AD107" i="69"/>
  <c r="AD108" i="69"/>
  <c r="AD109" i="69"/>
  <c r="AD110" i="69"/>
  <c r="AD111" i="69"/>
  <c r="AD112" i="69"/>
  <c r="AD113" i="69"/>
  <c r="AD114" i="69"/>
  <c r="AD115" i="69"/>
  <c r="AD116" i="69"/>
  <c r="AD117" i="69"/>
  <c r="AD118" i="69"/>
  <c r="AD119" i="69"/>
  <c r="AD120" i="69"/>
  <c r="AD121" i="69"/>
  <c r="AD122" i="69"/>
  <c r="AD123" i="69"/>
  <c r="AD124" i="69"/>
  <c r="AD125" i="69"/>
  <c r="AD126" i="69"/>
  <c r="AD127" i="69"/>
  <c r="AD128" i="69"/>
  <c r="AD129" i="69"/>
  <c r="AD130" i="69"/>
  <c r="AD131" i="69"/>
  <c r="AD132" i="69"/>
  <c r="AD133" i="69"/>
  <c r="AD134" i="69"/>
  <c r="AD135" i="69"/>
  <c r="AD136" i="69"/>
  <c r="AD137" i="69"/>
  <c r="AD138" i="69"/>
  <c r="AD139" i="69"/>
  <c r="AD140" i="69"/>
  <c r="AD141" i="69"/>
  <c r="AD142" i="69"/>
  <c r="AD143" i="69"/>
  <c r="AD144" i="69"/>
  <c r="AD145" i="69"/>
  <c r="AD146" i="69"/>
  <c r="AD147" i="69"/>
  <c r="AD148" i="69"/>
  <c r="AD149" i="69"/>
  <c r="AD150" i="69"/>
  <c r="AD7" i="69"/>
  <c r="I44" i="52" l="1"/>
  <c r="K44" i="52"/>
  <c r="I55" i="52"/>
  <c r="K55" i="52"/>
  <c r="I49" i="52"/>
  <c r="K49" i="52"/>
  <c r="I43" i="52"/>
  <c r="K43" i="52"/>
  <c r="AD13" i="73"/>
  <c r="AP12" i="93"/>
  <c r="AP17" i="93"/>
  <c r="AP28" i="93"/>
  <c r="AP29" i="93"/>
  <c r="AP31" i="93"/>
  <c r="AP34" i="93"/>
  <c r="AP37" i="93"/>
  <c r="AP38" i="93"/>
  <c r="AP39" i="93"/>
  <c r="AP40" i="93"/>
  <c r="AP44" i="93"/>
  <c r="AP45" i="93"/>
  <c r="AP47" i="93"/>
  <c r="AP49" i="93"/>
  <c r="AP54" i="93"/>
  <c r="AP66" i="93"/>
  <c r="AP67" i="93"/>
  <c r="AP70" i="93"/>
  <c r="AP72" i="93"/>
  <c r="AI29" i="93"/>
  <c r="AI38" i="93"/>
  <c r="AI67" i="93"/>
  <c r="AI8" i="93"/>
  <c r="AI9" i="93"/>
  <c r="AI10" i="93"/>
  <c r="AI11" i="93"/>
  <c r="AI12" i="93"/>
  <c r="AI13" i="93"/>
  <c r="AI14" i="93"/>
  <c r="AI15" i="93"/>
  <c r="AI16" i="93"/>
  <c r="AI17" i="93"/>
  <c r="AI18" i="93"/>
  <c r="AI19" i="93"/>
  <c r="AI20" i="93"/>
  <c r="AI21" i="93"/>
  <c r="AI22" i="93"/>
  <c r="AI23" i="93"/>
  <c r="AI24" i="93"/>
  <c r="AI25" i="93"/>
  <c r="AI26" i="93"/>
  <c r="AI27" i="93"/>
  <c r="AI28" i="93"/>
  <c r="AI30" i="93"/>
  <c r="AI31" i="93"/>
  <c r="AI32" i="93"/>
  <c r="AI33" i="93"/>
  <c r="AI34" i="93"/>
  <c r="AI35" i="93"/>
  <c r="AI36" i="93"/>
  <c r="AI37" i="93"/>
  <c r="AI39" i="93"/>
  <c r="AI40" i="93"/>
  <c r="AI41" i="93"/>
  <c r="AI42" i="93"/>
  <c r="AI43" i="93"/>
  <c r="AI44" i="93"/>
  <c r="AI45" i="93"/>
  <c r="AI46" i="93"/>
  <c r="AI47" i="93"/>
  <c r="AI48" i="93"/>
  <c r="AI49" i="93"/>
  <c r="AI50" i="93"/>
  <c r="AI51" i="93"/>
  <c r="AI52" i="93"/>
  <c r="AI53" i="93"/>
  <c r="AI54" i="93"/>
  <c r="AI55" i="93"/>
  <c r="AI56" i="93"/>
  <c r="AI57" i="93"/>
  <c r="AI58" i="93"/>
  <c r="AI59" i="93"/>
  <c r="AI60" i="93"/>
  <c r="AI61" i="93"/>
  <c r="AI62" i="93"/>
  <c r="AI63" i="93"/>
  <c r="AI64" i="93"/>
  <c r="AI65" i="93"/>
  <c r="AI66" i="93"/>
  <c r="AI68" i="93"/>
  <c r="AI69" i="93"/>
  <c r="AI70" i="93"/>
  <c r="AI71" i="93"/>
  <c r="AI72" i="93"/>
  <c r="AI73" i="93"/>
  <c r="AI74" i="93"/>
  <c r="AI75" i="93"/>
  <c r="AI76" i="93"/>
  <c r="AI77" i="93"/>
  <c r="AI78" i="93"/>
  <c r="AI79" i="93"/>
  <c r="AI80" i="93"/>
  <c r="AI81" i="93"/>
  <c r="AI82" i="93"/>
  <c r="AI83" i="93"/>
  <c r="AI84" i="93"/>
  <c r="AI85" i="93"/>
  <c r="AI86" i="93"/>
  <c r="AI87" i="93"/>
  <c r="AI88" i="93"/>
  <c r="AI89" i="93"/>
  <c r="AI90" i="93"/>
  <c r="AI91" i="93"/>
  <c r="AI7" i="93"/>
  <c r="AH93" i="93"/>
  <c r="AH38" i="93"/>
  <c r="AH29" i="93"/>
  <c r="AH8" i="93"/>
  <c r="AH9" i="93"/>
  <c r="AH10" i="93"/>
  <c r="AH11" i="93"/>
  <c r="AH12" i="93"/>
  <c r="AH13" i="93"/>
  <c r="AH14" i="93"/>
  <c r="AH15" i="93"/>
  <c r="AH16" i="93"/>
  <c r="AH17" i="93"/>
  <c r="AH18" i="93"/>
  <c r="AH19" i="93"/>
  <c r="AH20" i="93"/>
  <c r="AH21" i="93"/>
  <c r="AH22" i="93"/>
  <c r="AH23" i="93"/>
  <c r="AH24" i="93"/>
  <c r="AH25" i="93"/>
  <c r="AH26" i="93"/>
  <c r="AH27" i="93"/>
  <c r="AH28" i="93"/>
  <c r="AH30" i="93"/>
  <c r="AH31" i="93"/>
  <c r="AH32" i="93"/>
  <c r="AH33" i="93"/>
  <c r="AH34" i="93"/>
  <c r="AH35" i="93"/>
  <c r="AH36" i="93"/>
  <c r="AH37" i="93"/>
  <c r="AH39" i="93"/>
  <c r="AH40" i="93"/>
  <c r="AH41" i="93"/>
  <c r="AH42" i="93"/>
  <c r="AH43" i="93"/>
  <c r="AH44" i="93"/>
  <c r="AH45" i="93"/>
  <c r="AH46" i="93"/>
  <c r="AH47" i="93"/>
  <c r="AH48" i="93"/>
  <c r="AH49" i="93"/>
  <c r="AH50" i="93"/>
  <c r="AH51" i="93"/>
  <c r="AH52" i="93"/>
  <c r="AH53" i="93"/>
  <c r="AH54" i="93"/>
  <c r="AH55" i="93"/>
  <c r="AH56" i="93"/>
  <c r="AH57" i="93"/>
  <c r="AH58" i="93"/>
  <c r="AH59" i="93"/>
  <c r="AH60" i="93"/>
  <c r="AH61" i="93"/>
  <c r="AH62" i="93"/>
  <c r="AH63" i="93"/>
  <c r="AH64" i="93"/>
  <c r="AH65" i="93"/>
  <c r="AH66" i="93"/>
  <c r="AH67" i="93"/>
  <c r="AH68" i="93"/>
  <c r="AH69" i="93"/>
  <c r="AH70" i="93"/>
  <c r="AH71" i="93"/>
  <c r="AH72" i="93"/>
  <c r="AH73" i="93"/>
  <c r="AH74" i="93"/>
  <c r="AH75" i="93"/>
  <c r="AH76" i="93"/>
  <c r="AH77" i="93"/>
  <c r="AH78" i="93"/>
  <c r="AH79" i="93"/>
  <c r="AH80" i="93"/>
  <c r="AH81" i="93"/>
  <c r="AH82" i="93"/>
  <c r="AH83" i="93"/>
  <c r="AH84" i="93"/>
  <c r="AH85" i="93"/>
  <c r="AH86" i="93"/>
  <c r="AH87" i="93"/>
  <c r="AH88" i="93"/>
  <c r="AH89" i="93"/>
  <c r="AH90" i="93"/>
  <c r="AH91" i="93"/>
  <c r="AH7" i="93"/>
  <c r="AG8" i="93"/>
  <c r="AG21" i="93"/>
  <c r="AG68" i="93"/>
  <c r="AG76" i="93"/>
  <c r="AG78" i="93"/>
  <c r="AG79" i="93"/>
  <c r="AG80" i="93"/>
  <c r="AG81" i="93"/>
  <c r="AG83" i="93"/>
  <c r="AG84" i="93"/>
  <c r="AG85" i="93"/>
  <c r="AG86" i="93"/>
  <c r="AG88" i="93"/>
  <c r="AG90" i="93"/>
  <c r="AF8" i="93"/>
  <c r="AF21" i="93"/>
  <c r="AF68" i="93"/>
  <c r="AF76" i="93"/>
  <c r="AF78" i="93"/>
  <c r="AF79" i="93"/>
  <c r="AF80" i="93"/>
  <c r="AF81" i="93"/>
  <c r="AF83" i="93"/>
  <c r="AF84" i="93"/>
  <c r="AF85" i="93"/>
  <c r="AF86" i="93"/>
  <c r="AF88" i="93"/>
  <c r="AF90" i="93"/>
  <c r="AE93" i="93"/>
  <c r="AE8" i="93"/>
  <c r="AE9" i="93"/>
  <c r="AE10" i="93"/>
  <c r="AE11" i="93"/>
  <c r="AE12" i="93"/>
  <c r="AE13" i="93"/>
  <c r="AE14" i="93"/>
  <c r="AE15" i="93"/>
  <c r="AE16" i="93"/>
  <c r="AE17" i="93"/>
  <c r="AE18" i="93"/>
  <c r="AE19" i="93"/>
  <c r="AE20" i="93"/>
  <c r="AE21" i="93"/>
  <c r="AE22" i="93"/>
  <c r="AE23" i="93"/>
  <c r="AE24" i="93"/>
  <c r="AE25" i="93"/>
  <c r="AE26" i="93"/>
  <c r="AE27" i="93"/>
  <c r="AE28" i="93"/>
  <c r="AE29" i="93"/>
  <c r="AE30" i="93"/>
  <c r="AE31" i="93"/>
  <c r="AE32" i="93"/>
  <c r="AE33" i="93"/>
  <c r="AE34" i="93"/>
  <c r="AE35" i="93"/>
  <c r="AE36" i="93"/>
  <c r="AE37" i="93"/>
  <c r="AE38" i="93"/>
  <c r="AE39" i="93"/>
  <c r="AE40" i="93"/>
  <c r="AE41" i="93"/>
  <c r="AE42" i="93"/>
  <c r="AE43" i="93"/>
  <c r="AE44" i="93"/>
  <c r="AE45" i="93"/>
  <c r="AE46" i="93"/>
  <c r="AE47" i="93"/>
  <c r="AE48" i="93"/>
  <c r="AE49" i="93"/>
  <c r="AE50" i="93"/>
  <c r="AE51" i="93"/>
  <c r="AE52" i="93"/>
  <c r="AE53" i="93"/>
  <c r="AE54" i="93"/>
  <c r="AE55" i="93"/>
  <c r="AE56" i="93"/>
  <c r="AE57" i="93"/>
  <c r="AE58" i="93"/>
  <c r="AE59" i="93"/>
  <c r="AE60" i="93"/>
  <c r="AE61" i="93"/>
  <c r="AE62" i="93"/>
  <c r="AE63" i="93"/>
  <c r="AE64" i="93"/>
  <c r="AE65" i="93"/>
  <c r="AE66" i="93"/>
  <c r="AE67" i="93"/>
  <c r="AE68" i="93"/>
  <c r="AE69" i="93"/>
  <c r="AE70" i="93"/>
  <c r="AE71" i="93"/>
  <c r="AE72" i="93"/>
  <c r="AE73" i="93"/>
  <c r="AE74" i="93"/>
  <c r="AE75" i="93"/>
  <c r="AE76" i="93"/>
  <c r="AE77" i="93"/>
  <c r="AE78" i="93"/>
  <c r="AE79" i="93"/>
  <c r="AE80" i="93"/>
  <c r="AE81" i="93"/>
  <c r="AE82" i="93"/>
  <c r="AE83" i="93"/>
  <c r="AE84" i="93"/>
  <c r="AE85" i="93"/>
  <c r="AE86" i="93"/>
  <c r="AE87" i="93"/>
  <c r="AE88" i="93"/>
  <c r="AE89" i="93"/>
  <c r="AE90" i="93"/>
  <c r="AE91" i="93"/>
  <c r="AE7" i="93"/>
  <c r="K8" i="93"/>
  <c r="K9" i="93"/>
  <c r="K10" i="93"/>
  <c r="K11" i="93"/>
  <c r="K12" i="93"/>
  <c r="K13" i="93"/>
  <c r="K14" i="93"/>
  <c r="K15" i="93"/>
  <c r="K16" i="93"/>
  <c r="K17" i="93"/>
  <c r="K18" i="93"/>
  <c r="K19" i="93"/>
  <c r="K20" i="93"/>
  <c r="K21" i="93"/>
  <c r="K22" i="93"/>
  <c r="K23" i="93"/>
  <c r="K24" i="93"/>
  <c r="K25" i="93"/>
  <c r="K26" i="93"/>
  <c r="K27" i="93"/>
  <c r="K28" i="93"/>
  <c r="K29" i="93"/>
  <c r="K30" i="93"/>
  <c r="K31" i="93"/>
  <c r="K32" i="93"/>
  <c r="K33" i="93"/>
  <c r="K34" i="93"/>
  <c r="K35" i="93"/>
  <c r="K36" i="93"/>
  <c r="K37" i="93"/>
  <c r="K38" i="93"/>
  <c r="K39" i="93"/>
  <c r="K40" i="93"/>
  <c r="K41" i="93"/>
  <c r="K42" i="93"/>
  <c r="K43" i="93"/>
  <c r="K44" i="93"/>
  <c r="K45" i="93"/>
  <c r="K46" i="93"/>
  <c r="K47" i="93"/>
  <c r="K48" i="93"/>
  <c r="K49" i="93"/>
  <c r="K50" i="93"/>
  <c r="K51" i="93"/>
  <c r="K52" i="93"/>
  <c r="K53" i="93"/>
  <c r="K54" i="93"/>
  <c r="K55" i="93"/>
  <c r="K56" i="93"/>
  <c r="K57" i="93"/>
  <c r="K58" i="93"/>
  <c r="K59" i="93"/>
  <c r="K60" i="93"/>
  <c r="K61" i="93"/>
  <c r="K62" i="93"/>
  <c r="K63" i="93"/>
  <c r="K64" i="93"/>
  <c r="K65" i="93"/>
  <c r="K66" i="93"/>
  <c r="K67" i="93"/>
  <c r="K68" i="93"/>
  <c r="K69" i="93"/>
  <c r="K70" i="93"/>
  <c r="K71" i="93"/>
  <c r="K72" i="93"/>
  <c r="K73" i="93"/>
  <c r="K74" i="93"/>
  <c r="K75" i="93"/>
  <c r="K76" i="93"/>
  <c r="K77" i="93"/>
  <c r="K78" i="93"/>
  <c r="K79" i="93"/>
  <c r="K80" i="93"/>
  <c r="K81" i="93"/>
  <c r="K82" i="93"/>
  <c r="K83" i="93"/>
  <c r="K84" i="93"/>
  <c r="K85" i="93"/>
  <c r="K86" i="93"/>
  <c r="K87" i="93"/>
  <c r="K88" i="93"/>
  <c r="K89" i="93"/>
  <c r="K90" i="93"/>
  <c r="K91" i="93"/>
  <c r="K7" i="93"/>
  <c r="J93" i="93"/>
  <c r="I93" i="93"/>
  <c r="J84" i="93"/>
  <c r="J85" i="93"/>
  <c r="J86" i="93"/>
  <c r="J83" i="93"/>
  <c r="I8" i="93"/>
  <c r="I9" i="93"/>
  <c r="I10" i="93"/>
  <c r="I11" i="93"/>
  <c r="I12" i="93"/>
  <c r="I13" i="93"/>
  <c r="I14" i="93"/>
  <c r="I15" i="93"/>
  <c r="I16" i="93"/>
  <c r="I17" i="93"/>
  <c r="I18" i="93"/>
  <c r="I19" i="93"/>
  <c r="I20" i="93"/>
  <c r="I21" i="93"/>
  <c r="I22" i="93"/>
  <c r="I23" i="93"/>
  <c r="I24" i="93"/>
  <c r="I25" i="93"/>
  <c r="I26" i="93"/>
  <c r="I27" i="93"/>
  <c r="I28" i="93"/>
  <c r="I29" i="93"/>
  <c r="I30" i="93"/>
  <c r="I31" i="93"/>
  <c r="I32" i="93"/>
  <c r="I33" i="93"/>
  <c r="I34" i="93"/>
  <c r="I35" i="93"/>
  <c r="I36" i="93"/>
  <c r="I37" i="93"/>
  <c r="I38" i="93"/>
  <c r="I39" i="93"/>
  <c r="I40" i="93"/>
  <c r="I41" i="93"/>
  <c r="I42" i="93"/>
  <c r="I43" i="93"/>
  <c r="I44" i="93"/>
  <c r="I45" i="93"/>
  <c r="I46" i="93"/>
  <c r="I47" i="93"/>
  <c r="I48" i="93"/>
  <c r="I49" i="93"/>
  <c r="I50" i="93"/>
  <c r="I51" i="93"/>
  <c r="I52" i="93"/>
  <c r="I53" i="93"/>
  <c r="I54" i="93"/>
  <c r="I55" i="93"/>
  <c r="I56" i="93"/>
  <c r="I57" i="93"/>
  <c r="I58" i="93"/>
  <c r="I59" i="93"/>
  <c r="I60" i="93"/>
  <c r="I61" i="93"/>
  <c r="I62" i="93"/>
  <c r="I63" i="93"/>
  <c r="I64" i="93"/>
  <c r="I65" i="93"/>
  <c r="I66" i="93"/>
  <c r="I67" i="93"/>
  <c r="I68" i="93"/>
  <c r="I69" i="93"/>
  <c r="I70" i="93"/>
  <c r="I71" i="93"/>
  <c r="I72" i="93"/>
  <c r="I73" i="93"/>
  <c r="I74" i="93"/>
  <c r="I75" i="93"/>
  <c r="I76" i="93"/>
  <c r="I77" i="93"/>
  <c r="I78" i="93"/>
  <c r="I79" i="93"/>
  <c r="I80" i="93"/>
  <c r="I81" i="93"/>
  <c r="I82" i="93"/>
  <c r="I7" i="93"/>
  <c r="W10" i="19"/>
  <c r="W11" i="19"/>
  <c r="W12" i="19"/>
  <c r="W9" i="19"/>
  <c r="AC5" i="12"/>
  <c r="BE8" i="73"/>
  <c r="BE9" i="73"/>
  <c r="BE10" i="73"/>
  <c r="BE11" i="73"/>
  <c r="BE12" i="73"/>
  <c r="BE13" i="73"/>
  <c r="BE14" i="73"/>
  <c r="BE15" i="73"/>
  <c r="BE16" i="73"/>
  <c r="BE17" i="73"/>
  <c r="BE18" i="73"/>
  <c r="BE19" i="73"/>
  <c r="BE20" i="73"/>
  <c r="BE21" i="73"/>
  <c r="BE22" i="73"/>
  <c r="BE23" i="73"/>
  <c r="BE24" i="73"/>
  <c r="BE25" i="73"/>
  <c r="BE26" i="73"/>
  <c r="BE27" i="73"/>
  <c r="BE28" i="73"/>
  <c r="BE29" i="73"/>
  <c r="BE30" i="73"/>
  <c r="BE31" i="73"/>
  <c r="BE32" i="73"/>
  <c r="BE33" i="73"/>
  <c r="BE34" i="73"/>
  <c r="BE35" i="73"/>
  <c r="BE36" i="73"/>
  <c r="BE37" i="73"/>
  <c r="BE38" i="73"/>
  <c r="BE39" i="73"/>
  <c r="BE40" i="73"/>
  <c r="BE41" i="73"/>
  <c r="BE42" i="73"/>
  <c r="BE43" i="73"/>
  <c r="BE44" i="73"/>
  <c r="BE45" i="73"/>
  <c r="BE46" i="73"/>
  <c r="BE47" i="73"/>
  <c r="BE48" i="73"/>
  <c r="BE49" i="73"/>
  <c r="BE50" i="73"/>
  <c r="BE51" i="73"/>
  <c r="BE52" i="73"/>
  <c r="BE53" i="73"/>
  <c r="BE54" i="73"/>
  <c r="BE7" i="73"/>
  <c r="AF5" i="73"/>
  <c r="AG5" i="73"/>
  <c r="AH5" i="73"/>
  <c r="AI5" i="73"/>
  <c r="AJ5" i="73"/>
  <c r="AK5" i="73"/>
  <c r="AL5" i="73"/>
  <c r="AM5" i="73"/>
  <c r="AN5" i="73"/>
  <c r="AO5" i="73"/>
  <c r="AP5" i="73"/>
  <c r="AQ5" i="73"/>
  <c r="AR5" i="73"/>
  <c r="AS5" i="73"/>
  <c r="AT5" i="73"/>
  <c r="AQ56" i="93" l="1"/>
  <c r="AD5" i="73"/>
  <c r="AI92" i="93"/>
  <c r="AI5" i="93"/>
  <c r="AH92" i="93"/>
  <c r="AH97" i="93" s="1"/>
  <c r="AH5" i="93"/>
  <c r="AH94" i="93" s="1"/>
  <c r="BE41" i="69"/>
  <c r="BE52" i="69"/>
  <c r="BE45" i="69"/>
  <c r="K92" i="93"/>
  <c r="K37" i="6" l="1"/>
  <c r="L37" i="6"/>
  <c r="M37" i="6"/>
  <c r="N37" i="6"/>
  <c r="O37" i="6"/>
  <c r="W5" i="81"/>
  <c r="X5" i="81"/>
  <c r="Y5" i="81"/>
  <c r="Z5" i="81"/>
  <c r="AA5" i="81"/>
  <c r="AB5" i="81"/>
  <c r="AC5" i="81"/>
  <c r="AD5" i="81"/>
  <c r="AE5" i="81"/>
  <c r="AF5" i="81"/>
  <c r="J99" i="93" l="1"/>
  <c r="I95" i="93"/>
  <c r="AM91" i="93"/>
  <c r="J91" i="93"/>
  <c r="I91" i="93"/>
  <c r="AM90" i="93"/>
  <c r="J90" i="93"/>
  <c r="I90" i="93"/>
  <c r="AM89" i="93"/>
  <c r="J89" i="93"/>
  <c r="I89" i="93"/>
  <c r="AM88" i="93"/>
  <c r="J88" i="93"/>
  <c r="I88" i="93"/>
  <c r="AM87" i="93"/>
  <c r="J87" i="93"/>
  <c r="I87" i="93"/>
  <c r="AM86" i="93"/>
  <c r="I86" i="93"/>
  <c r="AM85" i="93"/>
  <c r="I85" i="93"/>
  <c r="AM84" i="93"/>
  <c r="I84" i="93"/>
  <c r="AM83" i="93"/>
  <c r="I83" i="93"/>
  <c r="AM82" i="93"/>
  <c r="J82" i="93"/>
  <c r="AM81" i="93"/>
  <c r="J81" i="93"/>
  <c r="AM80" i="93"/>
  <c r="J80" i="93"/>
  <c r="AM79" i="93"/>
  <c r="J79" i="93"/>
  <c r="AM78" i="93"/>
  <c r="J78" i="93"/>
  <c r="AM77" i="93"/>
  <c r="J77" i="93"/>
  <c r="AM76" i="93"/>
  <c r="J76" i="93"/>
  <c r="AM75" i="93"/>
  <c r="J75" i="93"/>
  <c r="AM74" i="93"/>
  <c r="J74" i="93"/>
  <c r="J73" i="93"/>
  <c r="AM72" i="93"/>
  <c r="J72" i="93"/>
  <c r="J71" i="93"/>
  <c r="AM70" i="93"/>
  <c r="J70" i="93"/>
  <c r="J69" i="93"/>
  <c r="J68" i="93"/>
  <c r="J67" i="93"/>
  <c r="AM66" i="93"/>
  <c r="J66" i="93"/>
  <c r="J65" i="93"/>
  <c r="J64" i="93"/>
  <c r="J63" i="93"/>
  <c r="J62" i="93"/>
  <c r="J61" i="93"/>
  <c r="J60" i="93"/>
  <c r="J59" i="93"/>
  <c r="J58" i="93"/>
  <c r="J57" i="93"/>
  <c r="J56" i="93"/>
  <c r="J55" i="93"/>
  <c r="AM54" i="93"/>
  <c r="J54" i="93"/>
  <c r="AM53" i="93"/>
  <c r="J53" i="93"/>
  <c r="J52" i="93"/>
  <c r="J51" i="93"/>
  <c r="AM50" i="93"/>
  <c r="J50" i="93"/>
  <c r="AM49" i="93"/>
  <c r="J49" i="93"/>
  <c r="J48" i="93"/>
  <c r="AM47" i="93"/>
  <c r="J47" i="93"/>
  <c r="J46" i="93"/>
  <c r="AM45" i="93"/>
  <c r="J45" i="93"/>
  <c r="AM44" i="93"/>
  <c r="J44" i="93"/>
  <c r="J43" i="93"/>
  <c r="J42" i="93"/>
  <c r="J41" i="93"/>
  <c r="AM40" i="93"/>
  <c r="J40" i="93"/>
  <c r="AM39" i="93"/>
  <c r="J39" i="93"/>
  <c r="AM38" i="93"/>
  <c r="J38" i="93"/>
  <c r="AM37" i="93"/>
  <c r="J37" i="93"/>
  <c r="J36" i="93"/>
  <c r="AM35" i="93"/>
  <c r="J35" i="93"/>
  <c r="AM34" i="93"/>
  <c r="J34" i="93"/>
  <c r="J33" i="93"/>
  <c r="J32" i="93"/>
  <c r="AM31" i="93"/>
  <c r="J31" i="93"/>
  <c r="J30" i="93"/>
  <c r="J29" i="93"/>
  <c r="AM28" i="93"/>
  <c r="J28" i="93"/>
  <c r="J27" i="93"/>
  <c r="J26" i="93"/>
  <c r="J25" i="93"/>
  <c r="J24" i="93"/>
  <c r="J23" i="93"/>
  <c r="J22" i="93"/>
  <c r="J21" i="93"/>
  <c r="AM20" i="93"/>
  <c r="J20" i="93"/>
  <c r="J19" i="93"/>
  <c r="J18" i="93"/>
  <c r="AM17" i="93"/>
  <c r="J17" i="93"/>
  <c r="J16" i="93"/>
  <c r="J15" i="93"/>
  <c r="J14" i="93"/>
  <c r="J13" i="93"/>
  <c r="AM12" i="93"/>
  <c r="J12" i="93"/>
  <c r="J11" i="93"/>
  <c r="J10" i="93"/>
  <c r="AM9" i="93"/>
  <c r="J9" i="93"/>
  <c r="AM8" i="93"/>
  <c r="J8" i="93"/>
  <c r="AM7" i="93"/>
  <c r="J7" i="93"/>
  <c r="K5" i="93"/>
  <c r="D109" i="38"/>
  <c r="E109" i="38"/>
  <c r="F109" i="38"/>
  <c r="O109" i="38"/>
  <c r="N109" i="38"/>
  <c r="M109" i="38"/>
  <c r="AE109" i="38" s="1"/>
  <c r="AF109" i="38" s="1"/>
  <c r="P109" i="38"/>
  <c r="P108" i="38"/>
  <c r="O108" i="38"/>
  <c r="N108" i="38"/>
  <c r="M108" i="38"/>
  <c r="AE108" i="38" s="1"/>
  <c r="AF108" i="38" s="1"/>
  <c r="F108" i="38"/>
  <c r="E108" i="38"/>
  <c r="D108" i="38"/>
  <c r="P107" i="38"/>
  <c r="O107" i="38"/>
  <c r="N107" i="38"/>
  <c r="M107" i="38"/>
  <c r="AE107" i="38" s="1"/>
  <c r="AF107" i="38" s="1"/>
  <c r="F107" i="38"/>
  <c r="E107" i="38"/>
  <c r="D107" i="38"/>
  <c r="P106" i="38"/>
  <c r="O106" i="38"/>
  <c r="N106" i="38"/>
  <c r="M106" i="38"/>
  <c r="AE106" i="38" s="1"/>
  <c r="AF106" i="38" s="1"/>
  <c r="F106" i="38"/>
  <c r="E106" i="38"/>
  <c r="D106" i="38"/>
  <c r="P105" i="38"/>
  <c r="O105" i="38"/>
  <c r="N105" i="38"/>
  <c r="M105" i="38"/>
  <c r="AE105" i="38" s="1"/>
  <c r="AF105" i="38" s="1"/>
  <c r="F105" i="38"/>
  <c r="E105" i="38"/>
  <c r="D105" i="38"/>
  <c r="P104" i="38"/>
  <c r="O104" i="38"/>
  <c r="N104" i="38"/>
  <c r="M104" i="38"/>
  <c r="AE104" i="38" s="1"/>
  <c r="AF104" i="38" s="1"/>
  <c r="F104" i="38"/>
  <c r="E104" i="38"/>
  <c r="D104" i="38"/>
  <c r="P103" i="38"/>
  <c r="O103" i="38"/>
  <c r="N103" i="38"/>
  <c r="M103" i="38"/>
  <c r="AE103" i="38" s="1"/>
  <c r="AF103" i="38" s="1"/>
  <c r="F103" i="38"/>
  <c r="E103" i="38"/>
  <c r="D103" i="38"/>
  <c r="P102" i="38"/>
  <c r="O102" i="38"/>
  <c r="N102" i="38"/>
  <c r="M102" i="38"/>
  <c r="AE102" i="38" s="1"/>
  <c r="AF102" i="38" s="1"/>
  <c r="F102" i="38"/>
  <c r="E102" i="38"/>
  <c r="D102" i="38"/>
  <c r="P101" i="38"/>
  <c r="O101" i="38"/>
  <c r="N101" i="38"/>
  <c r="M101" i="38"/>
  <c r="AE101" i="38" s="1"/>
  <c r="AF101" i="38" s="1"/>
  <c r="F101" i="38"/>
  <c r="E101" i="38"/>
  <c r="D101" i="38"/>
  <c r="P100" i="38"/>
  <c r="O100" i="38"/>
  <c r="N100" i="38"/>
  <c r="M100" i="38"/>
  <c r="AE100" i="38" s="1"/>
  <c r="AF100" i="38" s="1"/>
  <c r="F100" i="38"/>
  <c r="E100" i="38"/>
  <c r="D100" i="38"/>
  <c r="P99" i="38"/>
  <c r="O99" i="38"/>
  <c r="N99" i="38"/>
  <c r="M99" i="38"/>
  <c r="AE99" i="38" s="1"/>
  <c r="AF99" i="38" s="1"/>
  <c r="F99" i="38"/>
  <c r="E99" i="38"/>
  <c r="D99" i="38"/>
  <c r="P98" i="38"/>
  <c r="O98" i="38"/>
  <c r="N98" i="38"/>
  <c r="M98" i="38"/>
  <c r="AE98" i="38" s="1"/>
  <c r="AF98" i="38" s="1"/>
  <c r="F98" i="38"/>
  <c r="E98" i="38"/>
  <c r="D98" i="38"/>
  <c r="P97" i="38"/>
  <c r="O97" i="38"/>
  <c r="N97" i="38"/>
  <c r="M97" i="38"/>
  <c r="AE97" i="38" s="1"/>
  <c r="AF97" i="38" s="1"/>
  <c r="F97" i="38"/>
  <c r="E97" i="38"/>
  <c r="D97" i="38"/>
  <c r="P96" i="38"/>
  <c r="O96" i="38"/>
  <c r="N96" i="38"/>
  <c r="M96" i="38"/>
  <c r="AE96" i="38" s="1"/>
  <c r="AF96" i="38" s="1"/>
  <c r="F96" i="38"/>
  <c r="E96" i="38"/>
  <c r="D96" i="38"/>
  <c r="P95" i="38"/>
  <c r="O95" i="38"/>
  <c r="N95" i="38"/>
  <c r="M95" i="38"/>
  <c r="AE95" i="38" s="1"/>
  <c r="AF95" i="38" s="1"/>
  <c r="F95" i="38"/>
  <c r="E95" i="38"/>
  <c r="D95" i="38"/>
  <c r="P94" i="38"/>
  <c r="O94" i="38"/>
  <c r="N94" i="38"/>
  <c r="M94" i="38"/>
  <c r="AE94" i="38" s="1"/>
  <c r="AF94" i="38" s="1"/>
  <c r="F94" i="38"/>
  <c r="E94" i="38"/>
  <c r="D94" i="38"/>
  <c r="P93" i="38"/>
  <c r="O93" i="38"/>
  <c r="N93" i="38"/>
  <c r="M93" i="38"/>
  <c r="AE93" i="38" s="1"/>
  <c r="AF93" i="38" s="1"/>
  <c r="F93" i="38"/>
  <c r="E93" i="38"/>
  <c r="D93" i="38"/>
  <c r="P92" i="38"/>
  <c r="O92" i="38"/>
  <c r="N92" i="38"/>
  <c r="M92" i="38"/>
  <c r="AE92" i="38" s="1"/>
  <c r="AF92" i="38" s="1"/>
  <c r="F92" i="38"/>
  <c r="E92" i="38"/>
  <c r="D92" i="38"/>
  <c r="P91" i="38"/>
  <c r="O91" i="38"/>
  <c r="N91" i="38"/>
  <c r="M91" i="38"/>
  <c r="AE91" i="38" s="1"/>
  <c r="AF91" i="38" s="1"/>
  <c r="F91" i="38"/>
  <c r="E91" i="38"/>
  <c r="D91" i="38"/>
  <c r="P90" i="38"/>
  <c r="O90" i="38"/>
  <c r="N90" i="38"/>
  <c r="M90" i="38"/>
  <c r="AE90" i="38" s="1"/>
  <c r="AF90" i="38" s="1"/>
  <c r="F90" i="38"/>
  <c r="E90" i="38"/>
  <c r="D90" i="38"/>
  <c r="P89" i="38"/>
  <c r="O89" i="38"/>
  <c r="N89" i="38"/>
  <c r="M89" i="38"/>
  <c r="AE89" i="38" s="1"/>
  <c r="AF89" i="38" s="1"/>
  <c r="F89" i="38"/>
  <c r="E89" i="38"/>
  <c r="D89" i="38"/>
  <c r="P88" i="38"/>
  <c r="O88" i="38"/>
  <c r="N88" i="38"/>
  <c r="M88" i="38"/>
  <c r="AE88" i="38" s="1"/>
  <c r="AF88" i="38" s="1"/>
  <c r="F88" i="38"/>
  <c r="E88" i="38"/>
  <c r="D88" i="38"/>
  <c r="P87" i="38"/>
  <c r="O87" i="38"/>
  <c r="N87" i="38"/>
  <c r="M87" i="38"/>
  <c r="AE87" i="38" s="1"/>
  <c r="AF87" i="38" s="1"/>
  <c r="F87" i="38"/>
  <c r="E87" i="38"/>
  <c r="D87" i="38"/>
  <c r="P86" i="38"/>
  <c r="O86" i="38"/>
  <c r="N86" i="38"/>
  <c r="M86" i="38"/>
  <c r="AE86" i="38" s="1"/>
  <c r="AF86" i="38" s="1"/>
  <c r="F86" i="38"/>
  <c r="E86" i="38"/>
  <c r="D86" i="38"/>
  <c r="P85" i="38"/>
  <c r="O85" i="38"/>
  <c r="N85" i="38"/>
  <c r="M85" i="38"/>
  <c r="AE85" i="38" s="1"/>
  <c r="AF85" i="38" s="1"/>
  <c r="F85" i="38"/>
  <c r="E85" i="38"/>
  <c r="D85" i="38"/>
  <c r="P84" i="38"/>
  <c r="O84" i="38"/>
  <c r="N84" i="38"/>
  <c r="M84" i="38"/>
  <c r="AE84" i="38" s="1"/>
  <c r="AF84" i="38" s="1"/>
  <c r="F84" i="38"/>
  <c r="E84" i="38"/>
  <c r="D84" i="38"/>
  <c r="P83" i="38"/>
  <c r="O83" i="38"/>
  <c r="N83" i="38"/>
  <c r="M83" i="38"/>
  <c r="AE83" i="38" s="1"/>
  <c r="AF83" i="38" s="1"/>
  <c r="F83" i="38"/>
  <c r="E83" i="38"/>
  <c r="D83" i="38"/>
  <c r="P82" i="38"/>
  <c r="O82" i="38"/>
  <c r="N82" i="38"/>
  <c r="M82" i="38"/>
  <c r="AE82" i="38" s="1"/>
  <c r="AF82" i="38" s="1"/>
  <c r="F82" i="38"/>
  <c r="E82" i="38"/>
  <c r="D82" i="38"/>
  <c r="P81" i="38"/>
  <c r="O81" i="38"/>
  <c r="N81" i="38"/>
  <c r="M81" i="38"/>
  <c r="AE81" i="38" s="1"/>
  <c r="AF81" i="38" s="1"/>
  <c r="F81" i="38"/>
  <c r="E81" i="38"/>
  <c r="D81" i="38"/>
  <c r="P80" i="38"/>
  <c r="O80" i="38"/>
  <c r="N80" i="38"/>
  <c r="M80" i="38"/>
  <c r="AE80" i="38" s="1"/>
  <c r="AF80" i="38" s="1"/>
  <c r="F80" i="38"/>
  <c r="E80" i="38"/>
  <c r="D80" i="38"/>
  <c r="P79" i="38"/>
  <c r="O79" i="38"/>
  <c r="N79" i="38"/>
  <c r="F79" i="38"/>
  <c r="E79" i="38"/>
  <c r="D79" i="38"/>
  <c r="P78" i="38"/>
  <c r="O78" i="38"/>
  <c r="N78" i="38"/>
  <c r="M78" i="38"/>
  <c r="AE78" i="38" s="1"/>
  <c r="AF78" i="38" s="1"/>
  <c r="F78" i="38"/>
  <c r="E78" i="38"/>
  <c r="D78" i="38"/>
  <c r="P77" i="38"/>
  <c r="O77" i="38"/>
  <c r="N77" i="38"/>
  <c r="M77" i="38"/>
  <c r="AE77" i="38" s="1"/>
  <c r="AF77" i="38" s="1"/>
  <c r="F77" i="38"/>
  <c r="E77" i="38"/>
  <c r="D77" i="38"/>
  <c r="P76" i="38"/>
  <c r="O76" i="38"/>
  <c r="N76" i="38"/>
  <c r="M76" i="38"/>
  <c r="AE76" i="38" s="1"/>
  <c r="AF76" i="38" s="1"/>
  <c r="F76" i="38"/>
  <c r="E76" i="38"/>
  <c r="D76" i="38"/>
  <c r="P75" i="38"/>
  <c r="O75" i="38"/>
  <c r="N75" i="38"/>
  <c r="M75" i="38"/>
  <c r="AE75" i="38" s="1"/>
  <c r="AF75" i="38" s="1"/>
  <c r="F75" i="38"/>
  <c r="E75" i="38"/>
  <c r="D75" i="38"/>
  <c r="P74" i="38"/>
  <c r="O74" i="38"/>
  <c r="N74" i="38"/>
  <c r="M74" i="38"/>
  <c r="AE74" i="38" s="1"/>
  <c r="AF74" i="38" s="1"/>
  <c r="F74" i="38"/>
  <c r="E74" i="38"/>
  <c r="D74" i="38"/>
  <c r="P73" i="38"/>
  <c r="O73" i="38"/>
  <c r="N73" i="38"/>
  <c r="M73" i="38"/>
  <c r="AE73" i="38" s="1"/>
  <c r="AF73" i="38" s="1"/>
  <c r="F73" i="38"/>
  <c r="E73" i="38"/>
  <c r="D73" i="38"/>
  <c r="P72" i="38"/>
  <c r="O72" i="38"/>
  <c r="N72" i="38"/>
  <c r="M72" i="38"/>
  <c r="AE72" i="38" s="1"/>
  <c r="AF72" i="38" s="1"/>
  <c r="F72" i="38"/>
  <c r="E72" i="38"/>
  <c r="D72" i="38"/>
  <c r="P71" i="38"/>
  <c r="O71" i="38"/>
  <c r="N71" i="38"/>
  <c r="M71" i="38"/>
  <c r="AE71" i="38" s="1"/>
  <c r="AF71" i="38" s="1"/>
  <c r="F71" i="38"/>
  <c r="E71" i="38"/>
  <c r="D71" i="38"/>
  <c r="P70" i="38"/>
  <c r="O70" i="38"/>
  <c r="N70" i="38"/>
  <c r="M70" i="38"/>
  <c r="AE70" i="38" s="1"/>
  <c r="AF70" i="38" s="1"/>
  <c r="F70" i="38"/>
  <c r="E70" i="38"/>
  <c r="D70" i="38"/>
  <c r="P69" i="38"/>
  <c r="O69" i="38"/>
  <c r="N69" i="38"/>
  <c r="M69" i="38"/>
  <c r="AE69" i="38" s="1"/>
  <c r="AF69" i="38" s="1"/>
  <c r="F69" i="38"/>
  <c r="E69" i="38"/>
  <c r="D69" i="38"/>
  <c r="P68" i="38"/>
  <c r="O68" i="38"/>
  <c r="N68" i="38"/>
  <c r="M68" i="38"/>
  <c r="AE68" i="38" s="1"/>
  <c r="AF68" i="38" s="1"/>
  <c r="F68" i="38"/>
  <c r="E68" i="38"/>
  <c r="D68" i="38"/>
  <c r="P67" i="38"/>
  <c r="O67" i="38"/>
  <c r="N67" i="38"/>
  <c r="M67" i="38"/>
  <c r="AE67" i="38" s="1"/>
  <c r="AF67" i="38" s="1"/>
  <c r="F67" i="38"/>
  <c r="E67" i="38"/>
  <c r="D67" i="38"/>
  <c r="P66" i="38"/>
  <c r="O66" i="38"/>
  <c r="N66" i="38"/>
  <c r="M66" i="38"/>
  <c r="AE66" i="38" s="1"/>
  <c r="AF66" i="38" s="1"/>
  <c r="F66" i="38"/>
  <c r="E66" i="38"/>
  <c r="D66" i="38"/>
  <c r="P65" i="38"/>
  <c r="O65" i="38"/>
  <c r="N65" i="38"/>
  <c r="M65" i="38"/>
  <c r="AE65" i="38" s="1"/>
  <c r="AF65" i="38" s="1"/>
  <c r="F65" i="38"/>
  <c r="E65" i="38"/>
  <c r="D65" i="38"/>
  <c r="P64" i="38"/>
  <c r="O64" i="38"/>
  <c r="N64" i="38"/>
  <c r="M64" i="38"/>
  <c r="AE64" i="38" s="1"/>
  <c r="AF64" i="38" s="1"/>
  <c r="F64" i="38"/>
  <c r="E64" i="38"/>
  <c r="D64" i="38"/>
  <c r="P63" i="38"/>
  <c r="O63" i="38"/>
  <c r="N63" i="38"/>
  <c r="M63" i="38"/>
  <c r="AE63" i="38" s="1"/>
  <c r="AF63" i="38" s="1"/>
  <c r="F63" i="38"/>
  <c r="E63" i="38"/>
  <c r="D63" i="38"/>
  <c r="P62" i="38"/>
  <c r="O62" i="38"/>
  <c r="N62" i="38"/>
  <c r="M62" i="38"/>
  <c r="AE62" i="38" s="1"/>
  <c r="AF62" i="38" s="1"/>
  <c r="F62" i="38"/>
  <c r="E62" i="38"/>
  <c r="D62" i="38"/>
  <c r="P61" i="38"/>
  <c r="O61" i="38"/>
  <c r="N61" i="38"/>
  <c r="M61" i="38"/>
  <c r="AE61" i="38" s="1"/>
  <c r="AF61" i="38" s="1"/>
  <c r="F61" i="38"/>
  <c r="E61" i="38"/>
  <c r="D61" i="38"/>
  <c r="P60" i="38"/>
  <c r="O60" i="38"/>
  <c r="N60" i="38"/>
  <c r="M60" i="38"/>
  <c r="AE60" i="38" s="1"/>
  <c r="AF60" i="38" s="1"/>
  <c r="F60" i="38"/>
  <c r="E60" i="38"/>
  <c r="D60" i="38"/>
  <c r="P59" i="38"/>
  <c r="O59" i="38"/>
  <c r="N59" i="38"/>
  <c r="M59" i="38"/>
  <c r="AE59" i="38" s="1"/>
  <c r="AF59" i="38" s="1"/>
  <c r="F59" i="38"/>
  <c r="E59" i="38"/>
  <c r="D59" i="38"/>
  <c r="P58" i="38"/>
  <c r="O58" i="38"/>
  <c r="N58" i="38"/>
  <c r="M58" i="38"/>
  <c r="AE58" i="38" s="1"/>
  <c r="AF58" i="38" s="1"/>
  <c r="F58" i="38"/>
  <c r="E58" i="38"/>
  <c r="D58" i="38"/>
  <c r="P57" i="38"/>
  <c r="O57" i="38"/>
  <c r="N57" i="38"/>
  <c r="M57" i="38"/>
  <c r="AE57" i="38" s="1"/>
  <c r="AF57" i="38" s="1"/>
  <c r="F57" i="38"/>
  <c r="E57" i="38"/>
  <c r="D57" i="38"/>
  <c r="J5" i="93" l="1"/>
  <c r="J94" i="93" s="1"/>
  <c r="I5" i="93"/>
  <c r="I92" i="93"/>
  <c r="I97" i="93" s="1"/>
  <c r="J92" i="93"/>
  <c r="I94" i="93" l="1"/>
  <c r="I2" i="93"/>
  <c r="N8" i="38" l="1"/>
  <c r="N9" i="38"/>
  <c r="N10" i="38"/>
  <c r="N11" i="38"/>
  <c r="N12"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7" i="38"/>
  <c r="F11" i="19"/>
  <c r="F12" i="19"/>
  <c r="E76" i="69"/>
  <c r="E77" i="69"/>
  <c r="E78" i="69"/>
  <c r="E79" i="69"/>
  <c r="E80" i="69"/>
  <c r="E81" i="69"/>
  <c r="E82" i="69"/>
  <c r="E83" i="69"/>
  <c r="E84" i="69"/>
  <c r="E85" i="69"/>
  <c r="E86" i="69"/>
  <c r="E87" i="69"/>
  <c r="E88" i="69"/>
  <c r="E89" i="69"/>
  <c r="E90" i="69"/>
  <c r="E91" i="69"/>
  <c r="E92" i="69"/>
  <c r="E93" i="69"/>
  <c r="E94" i="69"/>
  <c r="E95" i="69"/>
  <c r="E96" i="69"/>
  <c r="E97" i="69"/>
  <c r="E98" i="69"/>
  <c r="E99" i="69"/>
  <c r="E100" i="69"/>
  <c r="E101" i="69"/>
  <c r="E102" i="69"/>
  <c r="E103" i="69"/>
  <c r="E104" i="69"/>
  <c r="E105" i="69"/>
  <c r="E106" i="69"/>
  <c r="E107" i="69"/>
  <c r="E108" i="69"/>
  <c r="E109" i="69"/>
  <c r="E110" i="69"/>
  <c r="E111" i="69"/>
  <c r="E112" i="69"/>
  <c r="E113" i="69"/>
  <c r="E114" i="69"/>
  <c r="E115" i="69"/>
  <c r="E116" i="69"/>
  <c r="E117" i="69"/>
  <c r="E118" i="69"/>
  <c r="E119" i="69"/>
  <c r="E120" i="69"/>
  <c r="E121" i="69"/>
  <c r="E122" i="69"/>
  <c r="E123" i="69"/>
  <c r="E124" i="69"/>
  <c r="E125" i="69"/>
  <c r="E126" i="69"/>
  <c r="E127" i="69"/>
  <c r="E128" i="69"/>
  <c r="E129" i="69"/>
  <c r="E130" i="69"/>
  <c r="E131" i="69"/>
  <c r="E132" i="69"/>
  <c r="E133" i="69"/>
  <c r="E134" i="69"/>
  <c r="E135" i="69"/>
  <c r="E136" i="69"/>
  <c r="E137" i="69"/>
  <c r="E138" i="69"/>
  <c r="E139" i="69"/>
  <c r="E140" i="69"/>
  <c r="E141" i="69"/>
  <c r="E142" i="69"/>
  <c r="E143" i="69"/>
  <c r="E144" i="69"/>
  <c r="E145" i="69"/>
  <c r="E146" i="69"/>
  <c r="E147" i="69"/>
  <c r="E148" i="69"/>
  <c r="E149" i="69"/>
  <c r="E150" i="69"/>
  <c r="E60" i="69"/>
  <c r="E61" i="69"/>
  <c r="E62" i="69"/>
  <c r="E63" i="69"/>
  <c r="E64" i="69"/>
  <c r="E65" i="69"/>
  <c r="E66" i="69"/>
  <c r="E67" i="69"/>
  <c r="E68" i="69"/>
  <c r="E69" i="69"/>
  <c r="E70" i="69"/>
  <c r="E71" i="69"/>
  <c r="E72" i="69"/>
  <c r="E73" i="69"/>
  <c r="E74" i="69"/>
  <c r="E75" i="69"/>
  <c r="E45" i="69"/>
  <c r="E46" i="69"/>
  <c r="E47" i="69"/>
  <c r="E48" i="69"/>
  <c r="E49" i="69"/>
  <c r="E50" i="69"/>
  <c r="E51" i="69"/>
  <c r="E52" i="69"/>
  <c r="E53" i="69"/>
  <c r="E54" i="69"/>
  <c r="E55" i="69"/>
  <c r="E56" i="69"/>
  <c r="E57" i="69"/>
  <c r="E58" i="69"/>
  <c r="E59" i="69"/>
  <c r="E32" i="69"/>
  <c r="E33" i="69"/>
  <c r="E34" i="69"/>
  <c r="E35" i="69"/>
  <c r="E36" i="69"/>
  <c r="E37" i="69"/>
  <c r="E38" i="69"/>
  <c r="E39" i="69"/>
  <c r="E40" i="69"/>
  <c r="E41" i="69"/>
  <c r="E42" i="69"/>
  <c r="E43" i="69"/>
  <c r="E44" i="69"/>
  <c r="E21" i="69"/>
  <c r="E22" i="69"/>
  <c r="E23" i="69"/>
  <c r="E24" i="69"/>
  <c r="E25" i="69"/>
  <c r="E26" i="69"/>
  <c r="E27" i="69"/>
  <c r="E28" i="69"/>
  <c r="E29" i="69"/>
  <c r="E30" i="69"/>
  <c r="E31" i="69"/>
  <c r="E8" i="69"/>
  <c r="E9" i="69"/>
  <c r="E10" i="69"/>
  <c r="E11" i="69"/>
  <c r="E12" i="69"/>
  <c r="E13" i="69"/>
  <c r="E14" i="69"/>
  <c r="E15" i="69"/>
  <c r="E16" i="69"/>
  <c r="E17" i="69"/>
  <c r="E18" i="69"/>
  <c r="E19" i="69"/>
  <c r="E20" i="69"/>
  <c r="E7" i="69"/>
  <c r="A29" i="69"/>
  <c r="A7" i="69"/>
  <c r="AG5" i="38" l="1"/>
  <c r="AN25" i="12"/>
  <c r="BF15" i="56"/>
  <c r="BF62" i="56"/>
  <c r="A15" i="56"/>
  <c r="C15" i="56"/>
  <c r="O15" i="56" s="1"/>
  <c r="D15" i="56"/>
  <c r="E15" i="56"/>
  <c r="F15" i="56"/>
  <c r="H15" i="56"/>
  <c r="J15" i="56"/>
  <c r="K15" i="56"/>
  <c r="M15" i="56" s="1"/>
  <c r="N15" i="56"/>
  <c r="Q15" i="56" s="1"/>
  <c r="S15" i="56"/>
  <c r="BG15" i="56"/>
  <c r="A29" i="56"/>
  <c r="C29" i="56"/>
  <c r="D29" i="56"/>
  <c r="E29" i="56"/>
  <c r="F29" i="56"/>
  <c r="H29" i="56"/>
  <c r="J29" i="56"/>
  <c r="K29" i="56"/>
  <c r="M29" i="56" s="1"/>
  <c r="N29" i="56"/>
  <c r="Q29" i="56" s="1"/>
  <c r="S29" i="56"/>
  <c r="BF29" i="56"/>
  <c r="BG29" i="56"/>
  <c r="A62" i="56"/>
  <c r="C62" i="56"/>
  <c r="O62" i="56" s="1"/>
  <c r="D62" i="56"/>
  <c r="E62" i="56"/>
  <c r="F62" i="56"/>
  <c r="H62" i="56"/>
  <c r="J62" i="56"/>
  <c r="K62" i="56"/>
  <c r="M62" i="56" s="1"/>
  <c r="N62" i="56"/>
  <c r="P62" i="56" s="1"/>
  <c r="S62" i="56"/>
  <c r="BG62" i="56"/>
  <c r="P15" i="56" l="1"/>
  <c r="R15" i="56"/>
  <c r="Q62" i="56"/>
  <c r="P29" i="56"/>
  <c r="R62" i="56"/>
  <c r="R29" i="56"/>
  <c r="AC6" i="12"/>
  <c r="AC7" i="12"/>
  <c r="AC8" i="12"/>
  <c r="AC9" i="12"/>
  <c r="AC10" i="12"/>
  <c r="AC11" i="12"/>
  <c r="AC12" i="12"/>
  <c r="AC13" i="12"/>
  <c r="AC14" i="12"/>
  <c r="AC15" i="12"/>
  <c r="AC16" i="12"/>
  <c r="AC17" i="12"/>
  <c r="AC18" i="12"/>
  <c r="AC19" i="12"/>
  <c r="AC20" i="12"/>
  <c r="AC21" i="12"/>
  <c r="AC22" i="12"/>
  <c r="AC23" i="12"/>
  <c r="AC24" i="12"/>
  <c r="AC26" i="12"/>
  <c r="AC27" i="12"/>
  <c r="AC28" i="12"/>
  <c r="AC29" i="12"/>
  <c r="AC30" i="12"/>
  <c r="AC31" i="12"/>
  <c r="AN31" i="12" s="1"/>
  <c r="AC32" i="12"/>
  <c r="AC33" i="12"/>
  <c r="AC34" i="12"/>
  <c r="AN34" i="12" s="1"/>
  <c r="AC35" i="12"/>
  <c r="AC36" i="12"/>
  <c r="AC37" i="12"/>
  <c r="AC38" i="12"/>
  <c r="AC39" i="12"/>
  <c r="AC40" i="12"/>
  <c r="AC41" i="12"/>
  <c r="AC42" i="12"/>
  <c r="AC43" i="12"/>
  <c r="AC44" i="12"/>
  <c r="AC45" i="12"/>
  <c r="AC46" i="12"/>
  <c r="AC47" i="12"/>
  <c r="AC48" i="12"/>
  <c r="AC49" i="12"/>
  <c r="AC50" i="12"/>
  <c r="AD51" i="12"/>
  <c r="AN51" i="12" s="1"/>
  <c r="AD52" i="12"/>
  <c r="AN52" i="12" s="1"/>
  <c r="AE53" i="12"/>
  <c r="AN53" i="12" s="1"/>
  <c r="AE54" i="12"/>
  <c r="AN54" i="12" s="1"/>
  <c r="AE55" i="12"/>
  <c r="AN55" i="12" s="1"/>
  <c r="AC56" i="12"/>
  <c r="AC57" i="12"/>
  <c r="BE11" i="43"/>
  <c r="BF11" i="43" s="1"/>
  <c r="H13" i="92"/>
  <c r="H63" i="52"/>
  <c r="G63" i="52" s="1"/>
  <c r="K8" i="12"/>
  <c r="H76" i="52"/>
  <c r="F10" i="19"/>
  <c r="CS4" i="11"/>
  <c r="H5" i="52" s="1"/>
  <c r="I5" i="52" s="1"/>
  <c r="G64" i="52"/>
  <c r="G65" i="52"/>
  <c r="G66" i="52"/>
  <c r="G67" i="52"/>
  <c r="G68" i="52"/>
  <c r="G69" i="52"/>
  <c r="G70" i="52"/>
  <c r="G71" i="52"/>
  <c r="G72" i="52"/>
  <c r="G73" i="52"/>
  <c r="G74" i="52"/>
  <c r="G75" i="52"/>
  <c r="G77" i="52"/>
  <c r="G78" i="52"/>
  <c r="G80" i="52"/>
  <c r="G81" i="52"/>
  <c r="G82" i="52"/>
  <c r="G83" i="52"/>
  <c r="G84" i="52"/>
  <c r="G85" i="52"/>
  <c r="G86" i="52"/>
  <c r="G87" i="52"/>
  <c r="G88" i="52"/>
  <c r="G89" i="52"/>
  <c r="G90" i="52"/>
  <c r="G92" i="52"/>
  <c r="G93" i="52"/>
  <c r="G94" i="52"/>
  <c r="G95" i="52"/>
  <c r="G97" i="52"/>
  <c r="G98" i="52"/>
  <c r="G99" i="52"/>
  <c r="G100" i="52"/>
  <c r="G101" i="52"/>
  <c r="G102" i="52"/>
  <c r="G103" i="52"/>
  <c r="G105" i="52"/>
  <c r="G106" i="52"/>
  <c r="H22" i="52"/>
  <c r="I22" i="52" s="1"/>
  <c r="H7" i="52"/>
  <c r="BE98" i="44"/>
  <c r="BE97" i="44"/>
  <c r="AI15" i="12"/>
  <c r="AI31" i="12"/>
  <c r="AI34" i="12"/>
  <c r="AI38" i="12"/>
  <c r="AI51" i="12"/>
  <c r="AI52" i="12"/>
  <c r="AI53" i="12"/>
  <c r="AI54" i="12"/>
  <c r="AI55" i="12"/>
  <c r="AH5" i="12"/>
  <c r="AH7" i="12"/>
  <c r="AH8" i="12"/>
  <c r="AH9" i="12"/>
  <c r="AH10" i="12"/>
  <c r="AH13" i="12"/>
  <c r="AH14" i="12"/>
  <c r="AH15" i="12"/>
  <c r="AH16" i="12"/>
  <c r="AH17" i="12"/>
  <c r="AH19" i="12"/>
  <c r="AH20" i="12"/>
  <c r="AH21" i="12"/>
  <c r="AH22" i="12"/>
  <c r="AH23" i="12"/>
  <c r="AH24" i="12"/>
  <c r="AH25" i="12"/>
  <c r="AH26" i="12"/>
  <c r="AH27" i="12"/>
  <c r="AH28" i="12"/>
  <c r="AH29" i="12"/>
  <c r="AH30" i="12"/>
  <c r="AH31" i="12"/>
  <c r="AH32" i="12"/>
  <c r="AH33" i="12"/>
  <c r="AH34" i="12"/>
  <c r="AH35" i="12"/>
  <c r="AH36" i="12"/>
  <c r="AH37" i="12"/>
  <c r="AH38" i="12"/>
  <c r="AH39" i="12"/>
  <c r="AH40" i="12"/>
  <c r="AH41" i="12"/>
  <c r="AH42" i="12"/>
  <c r="AH43" i="12"/>
  <c r="AH44" i="12"/>
  <c r="AH46" i="12"/>
  <c r="AH47" i="12"/>
  <c r="AH48" i="12"/>
  <c r="AH50" i="12"/>
  <c r="AH51" i="12"/>
  <c r="AH52" i="12"/>
  <c r="AH53" i="12"/>
  <c r="AH54" i="12"/>
  <c r="AH55" i="12"/>
  <c r="AH56" i="12"/>
  <c r="AH57" i="12"/>
  <c r="AH12" i="12"/>
  <c r="AG15" i="12"/>
  <c r="AG31" i="12"/>
  <c r="AG34" i="12"/>
  <c r="AG38" i="12"/>
  <c r="AG51" i="12"/>
  <c r="AG52" i="12"/>
  <c r="AG53" i="12"/>
  <c r="AG54" i="12"/>
  <c r="AG55" i="12"/>
  <c r="AI20" i="91"/>
  <c r="AI28" i="91"/>
  <c r="AI31" i="91"/>
  <c r="AI34" i="91"/>
  <c r="AI35" i="91"/>
  <c r="AI37" i="91"/>
  <c r="AI38" i="91"/>
  <c r="AI39" i="91"/>
  <c r="AI40" i="91"/>
  <c r="AI44" i="91"/>
  <c r="AI45" i="91"/>
  <c r="AI47" i="91"/>
  <c r="AI49" i="91"/>
  <c r="AI50" i="91"/>
  <c r="AI53" i="91"/>
  <c r="AI54" i="91"/>
  <c r="AI66" i="91"/>
  <c r="AI70" i="91"/>
  <c r="AI72" i="91"/>
  <c r="AI74" i="91"/>
  <c r="AI75" i="91"/>
  <c r="AI76" i="91"/>
  <c r="AI77" i="91"/>
  <c r="AI78" i="91"/>
  <c r="AI79" i="91"/>
  <c r="AI80" i="91"/>
  <c r="AI81" i="91"/>
  <c r="AI82" i="91"/>
  <c r="AI83" i="91"/>
  <c r="AI84" i="91"/>
  <c r="AI85" i="91"/>
  <c r="AI86" i="91"/>
  <c r="AI87" i="91"/>
  <c r="AI88" i="91"/>
  <c r="AI89" i="91"/>
  <c r="AI90" i="91"/>
  <c r="AI91" i="91"/>
  <c r="AI8" i="91"/>
  <c r="AI9" i="91"/>
  <c r="AI12" i="91"/>
  <c r="AI17" i="91"/>
  <c r="AI7" i="91"/>
  <c r="I20" i="91"/>
  <c r="J20" i="91"/>
  <c r="G76" i="52" l="1"/>
  <c r="I76" i="52"/>
  <c r="AQ10" i="93"/>
  <c r="AM4" i="97"/>
  <c r="AN23" i="12"/>
  <c r="AQ27" i="93"/>
  <c r="AN20" i="12"/>
  <c r="AQ25" i="93"/>
  <c r="AN32" i="12"/>
  <c r="AQ51" i="93"/>
  <c r="AN43" i="12"/>
  <c r="AQ67" i="93"/>
  <c r="AN18" i="12"/>
  <c r="AQ23" i="93"/>
  <c r="AN6" i="12"/>
  <c r="AQ57" i="93"/>
  <c r="AN36" i="12"/>
  <c r="AQ55" i="93"/>
  <c r="AN10" i="12"/>
  <c r="AQ14" i="93"/>
  <c r="AN45" i="12"/>
  <c r="AQ68" i="93"/>
  <c r="AN56" i="12"/>
  <c r="AQ71" i="93"/>
  <c r="AN19" i="12"/>
  <c r="AQ24" i="93"/>
  <c r="AN42" i="12"/>
  <c r="AQ64" i="93"/>
  <c r="AN30" i="12"/>
  <c r="AQ48" i="93"/>
  <c r="AN17" i="12"/>
  <c r="AQ22" i="93"/>
  <c r="AN35" i="12"/>
  <c r="AQ61" i="93"/>
  <c r="AN9" i="12"/>
  <c r="AQ13" i="93"/>
  <c r="AN8" i="12"/>
  <c r="AQ11" i="93"/>
  <c r="AN41" i="12"/>
  <c r="AQ32" i="93"/>
  <c r="AN29" i="12"/>
  <c r="AQ60" i="93"/>
  <c r="AN16" i="12"/>
  <c r="AQ21" i="93"/>
  <c r="AN11" i="12"/>
  <c r="AQ15" i="93"/>
  <c r="AN46" i="12"/>
  <c r="AQ36" i="93"/>
  <c r="AN33" i="12"/>
  <c r="AQ52" i="93"/>
  <c r="AN44" i="12"/>
  <c r="AQ65" i="93"/>
  <c r="AN40" i="12"/>
  <c r="AQ62" i="93"/>
  <c r="AN28" i="12"/>
  <c r="AQ59" i="93"/>
  <c r="AN15" i="12"/>
  <c r="AQ20" i="93"/>
  <c r="AN47" i="12"/>
  <c r="AQ69" i="93"/>
  <c r="AN21" i="12"/>
  <c r="AQ46" i="93"/>
  <c r="AN39" i="12"/>
  <c r="AQ63" i="93"/>
  <c r="AN27" i="12"/>
  <c r="AQ58" i="93"/>
  <c r="AN14" i="12"/>
  <c r="AQ19" i="93"/>
  <c r="AN26" i="12"/>
  <c r="AQ30" i="93"/>
  <c r="AN13" i="12"/>
  <c r="AQ18" i="93"/>
  <c r="AN48" i="12"/>
  <c r="AQ41" i="93"/>
  <c r="AN22" i="12"/>
  <c r="AQ26" i="93"/>
  <c r="AN57" i="12"/>
  <c r="AQ73" i="93"/>
  <c r="AN50" i="12"/>
  <c r="AQ42" i="93"/>
  <c r="AN38" i="12"/>
  <c r="AQ35" i="93"/>
  <c r="AN49" i="12"/>
  <c r="AQ43" i="93"/>
  <c r="AN37" i="12"/>
  <c r="AQ33" i="93"/>
  <c r="AN24" i="12"/>
  <c r="AQ29" i="93"/>
  <c r="AN12" i="12"/>
  <c r="AQ16" i="93"/>
  <c r="H60" i="52"/>
  <c r="AF5" i="12"/>
  <c r="AN5" i="12"/>
  <c r="AL67" i="91"/>
  <c r="AN7" i="12" l="1"/>
  <c r="BE25" i="16"/>
  <c r="AA5" i="90" l="1"/>
  <c r="AB5" i="90"/>
  <c r="AC5" i="90"/>
  <c r="AD5" i="90"/>
  <c r="AE5" i="90"/>
  <c r="AF5" i="90"/>
  <c r="AG5" i="90"/>
  <c r="AH5" i="90"/>
  <c r="J93" i="91"/>
  <c r="I8" i="91"/>
  <c r="I9" i="91"/>
  <c r="I10" i="91"/>
  <c r="I11" i="91"/>
  <c r="I12" i="91"/>
  <c r="I13" i="91"/>
  <c r="I14" i="91"/>
  <c r="I15" i="91"/>
  <c r="I16" i="91"/>
  <c r="I17" i="91"/>
  <c r="I18" i="91"/>
  <c r="I19" i="91"/>
  <c r="I21" i="91"/>
  <c r="I22" i="91"/>
  <c r="I23" i="91"/>
  <c r="I24" i="91"/>
  <c r="I25" i="91"/>
  <c r="I26" i="91"/>
  <c r="I27" i="91"/>
  <c r="I28" i="91"/>
  <c r="I29" i="91"/>
  <c r="I30" i="91"/>
  <c r="I31" i="91"/>
  <c r="I32" i="91"/>
  <c r="I33" i="91"/>
  <c r="I34" i="91"/>
  <c r="I35" i="91"/>
  <c r="I36" i="91"/>
  <c r="I37" i="91"/>
  <c r="I38" i="91"/>
  <c r="I39" i="91"/>
  <c r="I40" i="91"/>
  <c r="I41" i="91"/>
  <c r="I42" i="91"/>
  <c r="I43" i="91"/>
  <c r="I44" i="91"/>
  <c r="I45" i="91"/>
  <c r="I46" i="91"/>
  <c r="I47" i="91"/>
  <c r="I48" i="91"/>
  <c r="I49" i="91"/>
  <c r="I50" i="91"/>
  <c r="I51" i="91"/>
  <c r="I52" i="91"/>
  <c r="I53" i="91"/>
  <c r="I54" i="91"/>
  <c r="I55" i="91"/>
  <c r="I56" i="91"/>
  <c r="I57" i="91"/>
  <c r="I58" i="91"/>
  <c r="I59" i="91"/>
  <c r="I60" i="91"/>
  <c r="I61" i="91"/>
  <c r="I62" i="91"/>
  <c r="I63" i="91"/>
  <c r="I64" i="91"/>
  <c r="I65" i="91"/>
  <c r="I66" i="91"/>
  <c r="I67" i="91"/>
  <c r="I68" i="91"/>
  <c r="I69" i="91"/>
  <c r="I70" i="91"/>
  <c r="I71" i="91"/>
  <c r="I72" i="91"/>
  <c r="I73" i="91"/>
  <c r="I74" i="91"/>
  <c r="I75" i="91"/>
  <c r="I76" i="91"/>
  <c r="I77" i="91"/>
  <c r="I78" i="91"/>
  <c r="I79" i="91"/>
  <c r="I80" i="91"/>
  <c r="I81" i="91"/>
  <c r="I82" i="91"/>
  <c r="I7" i="91"/>
  <c r="I93" i="91"/>
  <c r="J84" i="91"/>
  <c r="J85" i="91"/>
  <c r="J86" i="91"/>
  <c r="J83" i="91"/>
  <c r="AM158" i="87" l="1"/>
  <c r="M158" i="87"/>
  <c r="M62" i="87"/>
  <c r="AC62" i="87"/>
  <c r="AC57" i="87"/>
  <c r="M57" i="87"/>
  <c r="AQ8" i="87"/>
  <c r="AC20" i="87"/>
  <c r="AC21" i="87"/>
  <c r="AC23" i="87"/>
  <c r="AC24" i="87"/>
  <c r="AC26" i="87"/>
  <c r="AC44" i="87"/>
  <c r="AC45" i="87"/>
  <c r="AC47" i="87"/>
  <c r="AC48" i="87"/>
  <c r="AC50" i="87"/>
  <c r="AC68" i="87"/>
  <c r="AC69" i="87"/>
  <c r="AC71" i="87"/>
  <c r="AC72" i="87"/>
  <c r="AC74" i="87"/>
  <c r="AC92" i="87"/>
  <c r="AC93" i="87"/>
  <c r="AC95" i="87"/>
  <c r="AC96" i="87"/>
  <c r="AC98" i="87"/>
  <c r="AC110" i="87"/>
  <c r="AC116" i="87"/>
  <c r="AC117" i="87"/>
  <c r="AC119" i="87"/>
  <c r="AC120" i="87"/>
  <c r="AC122" i="87"/>
  <c r="AF130" i="87"/>
  <c r="AC134" i="87"/>
  <c r="AH139" i="87"/>
  <c r="AC140" i="87"/>
  <c r="BB141" i="87"/>
  <c r="AC143" i="87"/>
  <c r="AI144" i="87"/>
  <c r="AS145" i="87"/>
  <c r="AT146" i="87"/>
  <c r="AZ147" i="87"/>
  <c r="AY151" i="87"/>
  <c r="AC152" i="87"/>
  <c r="AC153" i="87"/>
  <c r="AV154" i="87"/>
  <c r="AP155" i="87"/>
  <c r="AR156" i="87"/>
  <c r="AP157" i="87"/>
  <c r="AC159" i="87"/>
  <c r="AF163" i="87"/>
  <c r="BA164" i="87"/>
  <c r="AI165" i="87"/>
  <c r="BC166" i="87"/>
  <c r="AF167" i="87"/>
  <c r="BA168" i="87"/>
  <c r="AH169" i="87"/>
  <c r="AC171" i="87"/>
  <c r="AN173" i="87"/>
  <c r="AF175" i="87"/>
  <c r="AC176" i="87"/>
  <c r="AL177" i="87"/>
  <c r="AL179" i="87"/>
  <c r="AC180" i="87"/>
  <c r="BD182" i="87"/>
  <c r="AF183" i="87"/>
  <c r="AS184" i="87"/>
  <c r="BD185" i="87"/>
  <c r="AG186" i="87"/>
  <c r="AI188" i="87"/>
  <c r="AM189" i="87"/>
  <c r="AZ190" i="87"/>
  <c r="AG191" i="87"/>
  <c r="AQ192" i="87"/>
  <c r="BB193" i="87"/>
  <c r="AI194" i="87"/>
  <c r="AY195" i="87"/>
  <c r="AO196" i="87"/>
  <c r="AO197" i="87"/>
  <c r="AR7" i="87"/>
  <c r="AA57" i="87" l="1"/>
  <c r="AB57" i="87" s="1"/>
  <c r="AJ57" i="87"/>
  <c r="AK57" i="87"/>
  <c r="AA62" i="87"/>
  <c r="AB62" i="87" s="1"/>
  <c r="AJ62" i="87"/>
  <c r="AK62" i="87"/>
  <c r="AA158" i="87"/>
  <c r="AB158" i="87" s="1"/>
  <c r="AJ158" i="87"/>
  <c r="AK158" i="87"/>
  <c r="BA8" i="87"/>
  <c r="AC167" i="87"/>
  <c r="BB188" i="87"/>
  <c r="AZ8" i="87"/>
  <c r="AC145" i="87"/>
  <c r="AY184" i="87"/>
  <c r="AY8" i="87"/>
  <c r="AI8" i="87"/>
  <c r="BD181" i="87"/>
  <c r="AX8" i="87"/>
  <c r="AC10" i="87"/>
  <c r="AL180" i="87"/>
  <c r="AW8" i="87"/>
  <c r="AC9" i="87"/>
  <c r="AT178" i="87"/>
  <c r="AV8" i="87"/>
  <c r="BB176" i="87"/>
  <c r="AU8" i="87"/>
  <c r="AQ197" i="87"/>
  <c r="AP173" i="87"/>
  <c r="AP8" i="87"/>
  <c r="AR196" i="87"/>
  <c r="BD169" i="87"/>
  <c r="AO8" i="87"/>
  <c r="AR194" i="87"/>
  <c r="AF168" i="87"/>
  <c r="AC8" i="87"/>
  <c r="AN8" i="87"/>
  <c r="AH193" i="87"/>
  <c r="AM166" i="87"/>
  <c r="AS7" i="87"/>
  <c r="AM8" i="87"/>
  <c r="AW191" i="87"/>
  <c r="AL164" i="87"/>
  <c r="BB8" i="87"/>
  <c r="AL8" i="87"/>
  <c r="AC188" i="87"/>
  <c r="AM190" i="87"/>
  <c r="AV150" i="87"/>
  <c r="AG150" i="87"/>
  <c r="AT150" i="87"/>
  <c r="AY150" i="87"/>
  <c r="AL150" i="87"/>
  <c r="AZ150" i="87"/>
  <c r="AM150" i="87"/>
  <c r="BA150" i="87"/>
  <c r="AS150" i="87"/>
  <c r="AX150" i="87"/>
  <c r="AF150" i="87"/>
  <c r="BB150" i="87"/>
  <c r="BD150" i="87"/>
  <c r="AH150" i="87"/>
  <c r="AI150" i="87"/>
  <c r="AN150" i="87"/>
  <c r="AO150" i="87"/>
  <c r="AP150" i="87"/>
  <c r="AQ150" i="87"/>
  <c r="AR150" i="87"/>
  <c r="AU150" i="87"/>
  <c r="AC150" i="87"/>
  <c r="AW150" i="87"/>
  <c r="AF40" i="87"/>
  <c r="AR40" i="87"/>
  <c r="BD40" i="87"/>
  <c r="AG40" i="87"/>
  <c r="AS40" i="87"/>
  <c r="AH40" i="87"/>
  <c r="AT40" i="87"/>
  <c r="AW40" i="87"/>
  <c r="AI40" i="87"/>
  <c r="AX40" i="87"/>
  <c r="AQ40" i="87"/>
  <c r="AU40" i="87"/>
  <c r="AV40" i="87"/>
  <c r="AO40" i="87"/>
  <c r="AP40" i="87"/>
  <c r="AY40" i="87"/>
  <c r="BA40" i="87"/>
  <c r="BB40" i="87"/>
  <c r="AM40" i="87"/>
  <c r="AN40" i="87"/>
  <c r="AZ40" i="87"/>
  <c r="AL40" i="87"/>
  <c r="BC40" i="87"/>
  <c r="AC40" i="87"/>
  <c r="AS195" i="87"/>
  <c r="AQ187" i="87"/>
  <c r="AO183" i="87"/>
  <c r="BA171" i="87"/>
  <c r="AO159" i="87"/>
  <c r="AH174" i="87"/>
  <c r="AT174" i="87"/>
  <c r="AI174" i="87"/>
  <c r="AU174" i="87"/>
  <c r="AV174" i="87"/>
  <c r="AG174" i="87"/>
  <c r="AY174" i="87"/>
  <c r="AM174" i="87"/>
  <c r="BB174" i="87"/>
  <c r="AN174" i="87"/>
  <c r="BC174" i="87"/>
  <c r="BA174" i="87"/>
  <c r="AL174" i="87"/>
  <c r="AQ174" i="87"/>
  <c r="AR174" i="87"/>
  <c r="AS174" i="87"/>
  <c r="AC174" i="87"/>
  <c r="AW174" i="87"/>
  <c r="AW149" i="87"/>
  <c r="AF149" i="87"/>
  <c r="AS149" i="87"/>
  <c r="AG149" i="87"/>
  <c r="AU149" i="87"/>
  <c r="AH149" i="87"/>
  <c r="AV149" i="87"/>
  <c r="AI149" i="87"/>
  <c r="AX149" i="87"/>
  <c r="BA149" i="87"/>
  <c r="AM149" i="87"/>
  <c r="BD149" i="87"/>
  <c r="AN149" i="87"/>
  <c r="BB149" i="87"/>
  <c r="BC149" i="87"/>
  <c r="AL149" i="87"/>
  <c r="AO149" i="87"/>
  <c r="AP149" i="87"/>
  <c r="AQ149" i="87"/>
  <c r="AR149" i="87"/>
  <c r="AC149" i="87"/>
  <c r="AT149" i="87"/>
  <c r="AY149" i="87"/>
  <c r="AG125" i="87"/>
  <c r="AS125" i="87"/>
  <c r="AH125" i="87"/>
  <c r="AT125" i="87"/>
  <c r="AI125" i="87"/>
  <c r="AU125" i="87"/>
  <c r="AN125" i="87"/>
  <c r="BC125" i="87"/>
  <c r="AO125" i="87"/>
  <c r="AF125" i="87"/>
  <c r="AY125" i="87"/>
  <c r="BA125" i="87"/>
  <c r="AL125" i="87"/>
  <c r="AM125" i="87"/>
  <c r="AP125" i="87"/>
  <c r="AR125" i="87"/>
  <c r="AV125" i="87"/>
  <c r="AX125" i="87"/>
  <c r="AZ125" i="87"/>
  <c r="BB125" i="87"/>
  <c r="AW125" i="87"/>
  <c r="BD125" i="87"/>
  <c r="AC125" i="87"/>
  <c r="AG113" i="87"/>
  <c r="AS113" i="87"/>
  <c r="AH113" i="87"/>
  <c r="AT113" i="87"/>
  <c r="AI113" i="87"/>
  <c r="AU113" i="87"/>
  <c r="AZ113" i="87"/>
  <c r="AQ113" i="87"/>
  <c r="AL113" i="87"/>
  <c r="BB113" i="87"/>
  <c r="AN113" i="87"/>
  <c r="BD113" i="87"/>
  <c r="BC113" i="87"/>
  <c r="AF113" i="87"/>
  <c r="AM113" i="87"/>
  <c r="AO113" i="87"/>
  <c r="AP113" i="87"/>
  <c r="AR113" i="87"/>
  <c r="AV113" i="87"/>
  <c r="AW113" i="87"/>
  <c r="AX113" i="87"/>
  <c r="AY113" i="87"/>
  <c r="BA113" i="87"/>
  <c r="AC113" i="87"/>
  <c r="AI101" i="87"/>
  <c r="AU101" i="87"/>
  <c r="AV101" i="87"/>
  <c r="AW101" i="87"/>
  <c r="AS101" i="87"/>
  <c r="AT101" i="87"/>
  <c r="AF101" i="87"/>
  <c r="AX101" i="87"/>
  <c r="BA101" i="87"/>
  <c r="AP101" i="87"/>
  <c r="AQ101" i="87"/>
  <c r="AZ101" i="87"/>
  <c r="AM101" i="87"/>
  <c r="AO101" i="87"/>
  <c r="AG101" i="87"/>
  <c r="AH101" i="87"/>
  <c r="AL101" i="87"/>
  <c r="AN101" i="87"/>
  <c r="AR101" i="87"/>
  <c r="AY101" i="87"/>
  <c r="BB101" i="87"/>
  <c r="BC101" i="87"/>
  <c r="BD101" i="87"/>
  <c r="AC101" i="87"/>
  <c r="AI89" i="87"/>
  <c r="AU89" i="87"/>
  <c r="AV89" i="87"/>
  <c r="AW89" i="87"/>
  <c r="AP89" i="87"/>
  <c r="AQ89" i="87"/>
  <c r="AR89" i="87"/>
  <c r="AL89" i="87"/>
  <c r="BD89" i="87"/>
  <c r="AF89" i="87"/>
  <c r="BB89" i="87"/>
  <c r="AT89" i="87"/>
  <c r="AX89" i="87"/>
  <c r="AS89" i="87"/>
  <c r="AG89" i="87"/>
  <c r="AM89" i="87"/>
  <c r="AH89" i="87"/>
  <c r="AN89" i="87"/>
  <c r="AO89" i="87"/>
  <c r="AY89" i="87"/>
  <c r="AZ89" i="87"/>
  <c r="BA89" i="87"/>
  <c r="BC89" i="87"/>
  <c r="AC89" i="87"/>
  <c r="AI77" i="87"/>
  <c r="AU77" i="87"/>
  <c r="AV77" i="87"/>
  <c r="AW77" i="87"/>
  <c r="AM77" i="87"/>
  <c r="BB77" i="87"/>
  <c r="AN77" i="87"/>
  <c r="BC77" i="87"/>
  <c r="AO77" i="87"/>
  <c r="BD77" i="87"/>
  <c r="AH77" i="87"/>
  <c r="AL77" i="87"/>
  <c r="AG77" i="87"/>
  <c r="AY77" i="87"/>
  <c r="AZ77" i="87"/>
  <c r="AX77" i="87"/>
  <c r="BA77" i="87"/>
  <c r="AP77" i="87"/>
  <c r="AR77" i="87"/>
  <c r="AF77" i="87"/>
  <c r="AQ77" i="87"/>
  <c r="AS77" i="87"/>
  <c r="AT77" i="87"/>
  <c r="AC77" i="87"/>
  <c r="AI65" i="87"/>
  <c r="AU65" i="87"/>
  <c r="AV65" i="87"/>
  <c r="AW65" i="87"/>
  <c r="AG65" i="87"/>
  <c r="AY65" i="87"/>
  <c r="AH65" i="87"/>
  <c r="AZ65" i="87"/>
  <c r="AL65" i="87"/>
  <c r="BA65" i="87"/>
  <c r="AN65" i="87"/>
  <c r="AO65" i="87"/>
  <c r="BC65" i="87"/>
  <c r="AR65" i="87"/>
  <c r="AS65" i="87"/>
  <c r="AQ65" i="87"/>
  <c r="AT65" i="87"/>
  <c r="AX65" i="87"/>
  <c r="AF65" i="87"/>
  <c r="AM65" i="87"/>
  <c r="AP65" i="87"/>
  <c r="BB65" i="87"/>
  <c r="BD65" i="87"/>
  <c r="AC65" i="87"/>
  <c r="AI51" i="87"/>
  <c r="AU51" i="87"/>
  <c r="AV51" i="87"/>
  <c r="AR51" i="87"/>
  <c r="AS51" i="87"/>
  <c r="AF51" i="87"/>
  <c r="AT51" i="87"/>
  <c r="AM51" i="87"/>
  <c r="BD51" i="87"/>
  <c r="AN51" i="87"/>
  <c r="AO51" i="87"/>
  <c r="AY51" i="87"/>
  <c r="AZ51" i="87"/>
  <c r="AW51" i="87"/>
  <c r="AX51" i="87"/>
  <c r="AQ51" i="87"/>
  <c r="BA51" i="87"/>
  <c r="BB51" i="87"/>
  <c r="AG51" i="87"/>
  <c r="AH51" i="87"/>
  <c r="AL51" i="87"/>
  <c r="AP51" i="87"/>
  <c r="BC51" i="87"/>
  <c r="AG39" i="87"/>
  <c r="AS39" i="87"/>
  <c r="AH39" i="87"/>
  <c r="AT39" i="87"/>
  <c r="AI39" i="87"/>
  <c r="AU39" i="87"/>
  <c r="AO39" i="87"/>
  <c r="BD39" i="87"/>
  <c r="AP39" i="87"/>
  <c r="AY39" i="87"/>
  <c r="AF39" i="87"/>
  <c r="AZ39" i="87"/>
  <c r="BA39" i="87"/>
  <c r="AQ39" i="87"/>
  <c r="AR39" i="87"/>
  <c r="AV39" i="87"/>
  <c r="AX39" i="87"/>
  <c r="AL39" i="87"/>
  <c r="AM39" i="87"/>
  <c r="AN39" i="87"/>
  <c r="AW39" i="87"/>
  <c r="BB39" i="87"/>
  <c r="BC39" i="87"/>
  <c r="AG27" i="87"/>
  <c r="AS27" i="87"/>
  <c r="AH27" i="87"/>
  <c r="AT27" i="87"/>
  <c r="AI27" i="87"/>
  <c r="AU27" i="87"/>
  <c r="AL27" i="87"/>
  <c r="BA27" i="87"/>
  <c r="AM27" i="87"/>
  <c r="BB27" i="87"/>
  <c r="AQ27" i="87"/>
  <c r="AR27" i="87"/>
  <c r="AV27" i="87"/>
  <c r="AN27" i="87"/>
  <c r="AY27" i="87"/>
  <c r="AZ27" i="87"/>
  <c r="AW27" i="87"/>
  <c r="AX27" i="87"/>
  <c r="AF27" i="87"/>
  <c r="AO27" i="87"/>
  <c r="AP27" i="87"/>
  <c r="BC27" i="87"/>
  <c r="BD27" i="87"/>
  <c r="AG15" i="87"/>
  <c r="AS15" i="87"/>
  <c r="AH15" i="87"/>
  <c r="AT15" i="87"/>
  <c r="AI15" i="87"/>
  <c r="AU15" i="87"/>
  <c r="AV15" i="87"/>
  <c r="AX15" i="87"/>
  <c r="AY15" i="87"/>
  <c r="BC15" i="87"/>
  <c r="AL15" i="87"/>
  <c r="BD15" i="87"/>
  <c r="AM15" i="87"/>
  <c r="BA15" i="87"/>
  <c r="BB15" i="87"/>
  <c r="AP15" i="87"/>
  <c r="AQ15" i="87"/>
  <c r="AN15" i="87"/>
  <c r="AO15" i="87"/>
  <c r="AR15" i="87"/>
  <c r="AW15" i="87"/>
  <c r="AZ15" i="87"/>
  <c r="AF15" i="87"/>
  <c r="AC15" i="87"/>
  <c r="AC183" i="87"/>
  <c r="AC165" i="87"/>
  <c r="AC144" i="87"/>
  <c r="AP196" i="87"/>
  <c r="AQ195" i="87"/>
  <c r="AP194" i="87"/>
  <c r="AF193" i="87"/>
  <c r="AU191" i="87"/>
  <c r="AY188" i="87"/>
  <c r="AO187" i="87"/>
  <c r="AT184" i="87"/>
  <c r="BB181" i="87"/>
  <c r="AO178" i="87"/>
  <c r="AX176" i="87"/>
  <c r="AT171" i="87"/>
  <c r="BB169" i="87"/>
  <c r="BB167" i="87"/>
  <c r="AI166" i="87"/>
  <c r="AG175" i="87"/>
  <c r="AS175" i="87"/>
  <c r="AH175" i="87"/>
  <c r="AT175" i="87"/>
  <c r="AI175" i="87"/>
  <c r="AU175" i="87"/>
  <c r="AO175" i="87"/>
  <c r="BD175" i="87"/>
  <c r="AR175" i="87"/>
  <c r="AV175" i="87"/>
  <c r="AY175" i="87"/>
  <c r="BB175" i="87"/>
  <c r="AM175" i="87"/>
  <c r="AN175" i="87"/>
  <c r="AP175" i="87"/>
  <c r="AQ175" i="87"/>
  <c r="AC175" i="87"/>
  <c r="AH52" i="87"/>
  <c r="AT52" i="87"/>
  <c r="AI52" i="87"/>
  <c r="AU52" i="87"/>
  <c r="AG52" i="87"/>
  <c r="AW52" i="87"/>
  <c r="AX52" i="87"/>
  <c r="AY52" i="87"/>
  <c r="BA52" i="87"/>
  <c r="AF52" i="87"/>
  <c r="BB52" i="87"/>
  <c r="AL52" i="87"/>
  <c r="BC52" i="87"/>
  <c r="AV52" i="87"/>
  <c r="AZ52" i="87"/>
  <c r="AM52" i="87"/>
  <c r="BD52" i="87"/>
  <c r="AQ52" i="87"/>
  <c r="AS52" i="87"/>
  <c r="AN52" i="87"/>
  <c r="AO52" i="87"/>
  <c r="AP52" i="87"/>
  <c r="AR52" i="87"/>
  <c r="AC52" i="87"/>
  <c r="AN7" i="87"/>
  <c r="AZ7" i="87"/>
  <c r="AO7" i="87"/>
  <c r="BA7" i="87"/>
  <c r="AP7" i="87"/>
  <c r="BB7" i="87"/>
  <c r="AQ7" i="87"/>
  <c r="BC7" i="87"/>
  <c r="AV162" i="87"/>
  <c r="AN162" i="87"/>
  <c r="BA162" i="87"/>
  <c r="AO162" i="87"/>
  <c r="BB162" i="87"/>
  <c r="AP162" i="87"/>
  <c r="BC162" i="87"/>
  <c r="AS162" i="87"/>
  <c r="AF162" i="87"/>
  <c r="AW162" i="87"/>
  <c r="AG162" i="87"/>
  <c r="AX162" i="87"/>
  <c r="AI162" i="87"/>
  <c r="AL162" i="87"/>
  <c r="AM162" i="87"/>
  <c r="AQ162" i="87"/>
  <c r="AR162" i="87"/>
  <c r="AU162" i="87"/>
  <c r="AY162" i="87"/>
  <c r="AZ162" i="87"/>
  <c r="AC162" i="87"/>
  <c r="BD162" i="87"/>
  <c r="AG137" i="87"/>
  <c r="AS137" i="87"/>
  <c r="AI137" i="87"/>
  <c r="AU137" i="87"/>
  <c r="AY137" i="87"/>
  <c r="AV137" i="87"/>
  <c r="AO137" i="87"/>
  <c r="BD137" i="87"/>
  <c r="AQ137" i="87"/>
  <c r="AL137" i="87"/>
  <c r="AM137" i="87"/>
  <c r="AN137" i="87"/>
  <c r="AP137" i="87"/>
  <c r="AT137" i="87"/>
  <c r="AW137" i="87"/>
  <c r="AZ137" i="87"/>
  <c r="AF137" i="87"/>
  <c r="BA137" i="87"/>
  <c r="AH137" i="87"/>
  <c r="BB137" i="87"/>
  <c r="AX137" i="87"/>
  <c r="BC137" i="87"/>
  <c r="AR137" i="87"/>
  <c r="AC137" i="87"/>
  <c r="AM197" i="87"/>
  <c r="AY197" i="87"/>
  <c r="AP197" i="87"/>
  <c r="BB197" i="87"/>
  <c r="AG197" i="87"/>
  <c r="AS197" i="87"/>
  <c r="AH197" i="87"/>
  <c r="AT197" i="87"/>
  <c r="AC197" i="87"/>
  <c r="AI197" i="87"/>
  <c r="AU197" i="87"/>
  <c r="AV197" i="87"/>
  <c r="AI185" i="87"/>
  <c r="AU185" i="87"/>
  <c r="AV185" i="87"/>
  <c r="AW185" i="87"/>
  <c r="AT185" i="87"/>
  <c r="AL185" i="87"/>
  <c r="BB185" i="87"/>
  <c r="AO185" i="87"/>
  <c r="AR185" i="87"/>
  <c r="AS185" i="87"/>
  <c r="AC185" i="87"/>
  <c r="AX185" i="87"/>
  <c r="AF185" i="87"/>
  <c r="AY185" i="87"/>
  <c r="AI173" i="87"/>
  <c r="AU173" i="87"/>
  <c r="AV173" i="87"/>
  <c r="AW173" i="87"/>
  <c r="AQ173" i="87"/>
  <c r="AT173" i="87"/>
  <c r="AF173" i="87"/>
  <c r="AX173" i="87"/>
  <c r="AL173" i="87"/>
  <c r="BD173" i="87"/>
  <c r="AO173" i="87"/>
  <c r="AS173" i="87"/>
  <c r="AY173" i="87"/>
  <c r="AC173" i="87"/>
  <c r="AZ173" i="87"/>
  <c r="BA173" i="87"/>
  <c r="AW161" i="87"/>
  <c r="AM161" i="87"/>
  <c r="AZ161" i="87"/>
  <c r="AN161" i="87"/>
  <c r="BA161" i="87"/>
  <c r="AO161" i="87"/>
  <c r="BB161" i="87"/>
  <c r="AH161" i="87"/>
  <c r="AY161" i="87"/>
  <c r="AL161" i="87"/>
  <c r="AP161" i="87"/>
  <c r="AI161" i="87"/>
  <c r="AQ161" i="87"/>
  <c r="AR161" i="87"/>
  <c r="AS161" i="87"/>
  <c r="AT161" i="87"/>
  <c r="AU161" i="87"/>
  <c r="AV161" i="87"/>
  <c r="AX161" i="87"/>
  <c r="AC161" i="87"/>
  <c r="BC161" i="87"/>
  <c r="AF161" i="87"/>
  <c r="BD161" i="87"/>
  <c r="AL148" i="87"/>
  <c r="AX148" i="87"/>
  <c r="AR148" i="87"/>
  <c r="AQ148" i="87"/>
  <c r="AS148" i="87"/>
  <c r="AF148" i="87"/>
  <c r="AT148" i="87"/>
  <c r="AM148" i="87"/>
  <c r="BD148" i="87"/>
  <c r="AP148" i="87"/>
  <c r="AU148" i="87"/>
  <c r="BA148" i="87"/>
  <c r="AG148" i="87"/>
  <c r="BB148" i="87"/>
  <c r="AH148" i="87"/>
  <c r="BC148" i="87"/>
  <c r="AI148" i="87"/>
  <c r="AN148" i="87"/>
  <c r="AO148" i="87"/>
  <c r="AC148" i="87"/>
  <c r="AV148" i="87"/>
  <c r="AW148" i="87"/>
  <c r="AY148" i="87"/>
  <c r="AH136" i="87"/>
  <c r="AT136" i="87"/>
  <c r="AV136" i="87"/>
  <c r="AF136" i="87"/>
  <c r="AU136" i="87"/>
  <c r="AO136" i="87"/>
  <c r="BD136" i="87"/>
  <c r="AI136" i="87"/>
  <c r="AY136" i="87"/>
  <c r="AL136" i="87"/>
  <c r="BA136" i="87"/>
  <c r="AP136" i="87"/>
  <c r="AQ136" i="87"/>
  <c r="AR136" i="87"/>
  <c r="AS136" i="87"/>
  <c r="AX136" i="87"/>
  <c r="AZ136" i="87"/>
  <c r="AG136" i="87"/>
  <c r="BC136" i="87"/>
  <c r="AM136" i="87"/>
  <c r="BB136" i="87"/>
  <c r="AN136" i="87"/>
  <c r="AW136" i="87"/>
  <c r="AC136" i="87"/>
  <c r="AH124" i="87"/>
  <c r="AT124" i="87"/>
  <c r="AI124" i="87"/>
  <c r="AU124" i="87"/>
  <c r="AV124" i="87"/>
  <c r="AF124" i="87"/>
  <c r="AX124" i="87"/>
  <c r="AW124" i="87"/>
  <c r="AO124" i="87"/>
  <c r="AQ124" i="87"/>
  <c r="AL124" i="87"/>
  <c r="AM124" i="87"/>
  <c r="AN124" i="87"/>
  <c r="AP124" i="87"/>
  <c r="AS124" i="87"/>
  <c r="AY124" i="87"/>
  <c r="BA124" i="87"/>
  <c r="BB124" i="87"/>
  <c r="AG124" i="87"/>
  <c r="BC124" i="87"/>
  <c r="AC124" i="87"/>
  <c r="AR124" i="87"/>
  <c r="AZ124" i="87"/>
  <c r="BD124" i="87"/>
  <c r="AH112" i="87"/>
  <c r="AT112" i="87"/>
  <c r="AI112" i="87"/>
  <c r="AU112" i="87"/>
  <c r="AV112" i="87"/>
  <c r="AR112" i="87"/>
  <c r="AG112" i="87"/>
  <c r="AZ112" i="87"/>
  <c r="AQ112" i="87"/>
  <c r="AW112" i="87"/>
  <c r="BD112" i="87"/>
  <c r="AL112" i="87"/>
  <c r="AM112" i="87"/>
  <c r="AN112" i="87"/>
  <c r="AO112" i="87"/>
  <c r="AP112" i="87"/>
  <c r="AS112" i="87"/>
  <c r="AX112" i="87"/>
  <c r="AY112" i="87"/>
  <c r="BA112" i="87"/>
  <c r="BB112" i="87"/>
  <c r="AF112" i="87"/>
  <c r="AC112" i="87"/>
  <c r="BC112" i="87"/>
  <c r="AV100" i="87"/>
  <c r="AW100" i="87"/>
  <c r="AL100" i="87"/>
  <c r="AX100" i="87"/>
  <c r="AN100" i="87"/>
  <c r="BC100" i="87"/>
  <c r="AO100" i="87"/>
  <c r="BD100" i="87"/>
  <c r="AP100" i="87"/>
  <c r="AG100" i="87"/>
  <c r="BB100" i="87"/>
  <c r="AT100" i="87"/>
  <c r="AU100" i="87"/>
  <c r="AS100" i="87"/>
  <c r="AH100" i="87"/>
  <c r="AM100" i="87"/>
  <c r="AY100" i="87"/>
  <c r="AZ100" i="87"/>
  <c r="BA100" i="87"/>
  <c r="AF100" i="87"/>
  <c r="AI100" i="87"/>
  <c r="AQ100" i="87"/>
  <c r="AR100" i="87"/>
  <c r="AC100" i="87"/>
  <c r="AV88" i="87"/>
  <c r="AW88" i="87"/>
  <c r="AL88" i="87"/>
  <c r="AX88" i="87"/>
  <c r="AH88" i="87"/>
  <c r="AZ88" i="87"/>
  <c r="AI88" i="87"/>
  <c r="BA88" i="87"/>
  <c r="AM88" i="87"/>
  <c r="BB88" i="87"/>
  <c r="AP88" i="87"/>
  <c r="AF88" i="87"/>
  <c r="AT88" i="87"/>
  <c r="AU88" i="87"/>
  <c r="AO88" i="87"/>
  <c r="AG88" i="87"/>
  <c r="AN88" i="87"/>
  <c r="AQ88" i="87"/>
  <c r="AR88" i="87"/>
  <c r="AS88" i="87"/>
  <c r="AY88" i="87"/>
  <c r="BC88" i="87"/>
  <c r="BD88" i="87"/>
  <c r="AC88" i="87"/>
  <c r="AV76" i="87"/>
  <c r="AW76" i="87"/>
  <c r="AL76" i="87"/>
  <c r="AX76" i="87"/>
  <c r="AT76" i="87"/>
  <c r="AF76" i="87"/>
  <c r="AU76" i="87"/>
  <c r="AG76" i="87"/>
  <c r="AY76" i="87"/>
  <c r="AO76" i="87"/>
  <c r="AP76" i="87"/>
  <c r="AI76" i="87"/>
  <c r="BA76" i="87"/>
  <c r="BB76" i="87"/>
  <c r="AQ76" i="87"/>
  <c r="AR76" i="87"/>
  <c r="AH76" i="87"/>
  <c r="AM76" i="87"/>
  <c r="AN76" i="87"/>
  <c r="AS76" i="87"/>
  <c r="AZ76" i="87"/>
  <c r="BC76" i="87"/>
  <c r="BD76" i="87"/>
  <c r="AC76" i="87"/>
  <c r="AV64" i="87"/>
  <c r="AW64" i="87"/>
  <c r="AL64" i="87"/>
  <c r="AX64" i="87"/>
  <c r="AQ64" i="87"/>
  <c r="AR64" i="87"/>
  <c r="AS64" i="87"/>
  <c r="AO64" i="87"/>
  <c r="AP64" i="87"/>
  <c r="BB64" i="87"/>
  <c r="AT64" i="87"/>
  <c r="AU64" i="87"/>
  <c r="AH64" i="87"/>
  <c r="AI64" i="87"/>
  <c r="AM64" i="87"/>
  <c r="BC64" i="87"/>
  <c r="AY64" i="87"/>
  <c r="AZ64" i="87"/>
  <c r="BA64" i="87"/>
  <c r="BD64" i="87"/>
  <c r="AF64" i="87"/>
  <c r="AG64" i="87"/>
  <c r="AC64" i="87"/>
  <c r="AN64" i="87"/>
  <c r="AV50" i="87"/>
  <c r="AW50" i="87"/>
  <c r="AO50" i="87"/>
  <c r="BC50" i="87"/>
  <c r="AP50" i="87"/>
  <c r="BD50" i="87"/>
  <c r="AQ50" i="87"/>
  <c r="AS50" i="87"/>
  <c r="AT50" i="87"/>
  <c r="AU50" i="87"/>
  <c r="AY50" i="87"/>
  <c r="AZ50" i="87"/>
  <c r="BB50" i="87"/>
  <c r="AM50" i="87"/>
  <c r="AN50" i="87"/>
  <c r="AG50" i="87"/>
  <c r="AH50" i="87"/>
  <c r="AI50" i="87"/>
  <c r="AF50" i="87"/>
  <c r="AL50" i="87"/>
  <c r="AR50" i="87"/>
  <c r="AX50" i="87"/>
  <c r="BA50" i="87"/>
  <c r="AH38" i="87"/>
  <c r="AT38" i="87"/>
  <c r="AI38" i="87"/>
  <c r="AU38" i="87"/>
  <c r="AV38" i="87"/>
  <c r="AG38" i="87"/>
  <c r="AY38" i="87"/>
  <c r="AZ38" i="87"/>
  <c r="AM38" i="87"/>
  <c r="BD38" i="87"/>
  <c r="AN38" i="87"/>
  <c r="AO38" i="87"/>
  <c r="AQ38" i="87"/>
  <c r="AR38" i="87"/>
  <c r="AS38" i="87"/>
  <c r="AX38" i="87"/>
  <c r="BA38" i="87"/>
  <c r="BC38" i="87"/>
  <c r="AF38" i="87"/>
  <c r="AL38" i="87"/>
  <c r="AP38" i="87"/>
  <c r="AW38" i="87"/>
  <c r="BB38" i="87"/>
  <c r="AH26" i="87"/>
  <c r="AT26" i="87"/>
  <c r="AI26" i="87"/>
  <c r="AU26" i="87"/>
  <c r="AV26" i="87"/>
  <c r="AS26" i="87"/>
  <c r="AW26" i="87"/>
  <c r="AY26" i="87"/>
  <c r="AF26" i="87"/>
  <c r="AZ26" i="87"/>
  <c r="AG26" i="87"/>
  <c r="BA26" i="87"/>
  <c r="AL26" i="87"/>
  <c r="AM26" i="87"/>
  <c r="AN26" i="87"/>
  <c r="AP26" i="87"/>
  <c r="AQ26" i="87"/>
  <c r="AX26" i="87"/>
  <c r="AO26" i="87"/>
  <c r="AR26" i="87"/>
  <c r="BB26" i="87"/>
  <c r="BC26" i="87"/>
  <c r="BD26" i="87"/>
  <c r="AH14" i="87"/>
  <c r="AT14" i="87"/>
  <c r="AI14" i="87"/>
  <c r="AU14" i="87"/>
  <c r="AV14" i="87"/>
  <c r="AW14" i="87"/>
  <c r="AM14" i="87"/>
  <c r="BC14" i="87"/>
  <c r="AN14" i="87"/>
  <c r="BD14" i="87"/>
  <c r="AL14" i="87"/>
  <c r="AO14" i="87"/>
  <c r="AP14" i="87"/>
  <c r="AY14" i="87"/>
  <c r="AZ14" i="87"/>
  <c r="BA14" i="87"/>
  <c r="BB14" i="87"/>
  <c r="AF14" i="87"/>
  <c r="AG14" i="87"/>
  <c r="AQ14" i="87"/>
  <c r="AR14" i="87"/>
  <c r="AS14" i="87"/>
  <c r="AX14" i="87"/>
  <c r="AN158" i="87"/>
  <c r="AZ158" i="87"/>
  <c r="AI158" i="87"/>
  <c r="AV158" i="87"/>
  <c r="AW158" i="87"/>
  <c r="AX158" i="87"/>
  <c r="AO158" i="87"/>
  <c r="AR158" i="87"/>
  <c r="AS158" i="87"/>
  <c r="AP158" i="87"/>
  <c r="AQ158" i="87"/>
  <c r="AT158" i="87"/>
  <c r="AU158" i="87"/>
  <c r="AY158" i="87"/>
  <c r="BA158" i="87"/>
  <c r="BB158" i="87"/>
  <c r="AF158" i="87"/>
  <c r="BC158" i="87"/>
  <c r="AG158" i="87"/>
  <c r="BD158" i="87"/>
  <c r="AH158" i="87"/>
  <c r="AL158" i="87"/>
  <c r="AM7" i="87"/>
  <c r="AC14" i="87"/>
  <c r="AC182" i="87"/>
  <c r="AC164" i="87"/>
  <c r="AN197" i="87"/>
  <c r="AP195" i="87"/>
  <c r="AO194" i="87"/>
  <c r="BD192" i="87"/>
  <c r="AT191" i="87"/>
  <c r="AX188" i="87"/>
  <c r="AN187" i="87"/>
  <c r="BC185" i="87"/>
  <c r="AI183" i="87"/>
  <c r="AW181" i="87"/>
  <c r="AI180" i="87"/>
  <c r="AN178" i="87"/>
  <c r="AV176" i="87"/>
  <c r="BD174" i="87"/>
  <c r="AM173" i="87"/>
  <c r="AR171" i="87"/>
  <c r="AZ169" i="87"/>
  <c r="BA167" i="87"/>
  <c r="BB165" i="87"/>
  <c r="AF164" i="87"/>
  <c r="AF138" i="87"/>
  <c r="AR138" i="87"/>
  <c r="BD138" i="87"/>
  <c r="AH138" i="87"/>
  <c r="AT138" i="87"/>
  <c r="AN138" i="87"/>
  <c r="BB138" i="87"/>
  <c r="AL138" i="87"/>
  <c r="BA138" i="87"/>
  <c r="AI138" i="87"/>
  <c r="AG138" i="87"/>
  <c r="AY138" i="87"/>
  <c r="AZ138" i="87"/>
  <c r="BC138" i="87"/>
  <c r="AM138" i="87"/>
  <c r="AP138" i="87"/>
  <c r="AQ138" i="87"/>
  <c r="AU138" i="87"/>
  <c r="AV138" i="87"/>
  <c r="AW138" i="87"/>
  <c r="AO138" i="87"/>
  <c r="AS138" i="87"/>
  <c r="AC138" i="87"/>
  <c r="AX138" i="87"/>
  <c r="AF28" i="87"/>
  <c r="AR28" i="87"/>
  <c r="BD28" i="87"/>
  <c r="AG28" i="87"/>
  <c r="AS28" i="87"/>
  <c r="AH28" i="87"/>
  <c r="AT28" i="87"/>
  <c r="AQ28" i="87"/>
  <c r="AU28" i="87"/>
  <c r="AL28" i="87"/>
  <c r="BC28" i="87"/>
  <c r="AM28" i="87"/>
  <c r="AN28" i="87"/>
  <c r="AO28" i="87"/>
  <c r="BB28" i="87"/>
  <c r="AP28" i="87"/>
  <c r="AI28" i="87"/>
  <c r="AV28" i="87"/>
  <c r="AW28" i="87"/>
  <c r="AX28" i="87"/>
  <c r="AZ28" i="87"/>
  <c r="BA28" i="87"/>
  <c r="AY28" i="87"/>
  <c r="AC28" i="87"/>
  <c r="AH186" i="87"/>
  <c r="AT186" i="87"/>
  <c r="AI186" i="87"/>
  <c r="AU186" i="87"/>
  <c r="AV186" i="87"/>
  <c r="AM186" i="87"/>
  <c r="BB186" i="87"/>
  <c r="AS186" i="87"/>
  <c r="AF186" i="87"/>
  <c r="AY186" i="87"/>
  <c r="AL186" i="87"/>
  <c r="BC186" i="87"/>
  <c r="AN186" i="87"/>
  <c r="BD186" i="87"/>
  <c r="AO186" i="87"/>
  <c r="AC186" i="87"/>
  <c r="AP186" i="87"/>
  <c r="AN196" i="87"/>
  <c r="AZ196" i="87"/>
  <c r="AQ196" i="87"/>
  <c r="BC196" i="87"/>
  <c r="AH196" i="87"/>
  <c r="AT196" i="87"/>
  <c r="AC196" i="87"/>
  <c r="AI196" i="87"/>
  <c r="AU196" i="87"/>
  <c r="AV196" i="87"/>
  <c r="AW196" i="87"/>
  <c r="AV184" i="87"/>
  <c r="AW184" i="87"/>
  <c r="AL184" i="87"/>
  <c r="AX184" i="87"/>
  <c r="AO184" i="87"/>
  <c r="BD184" i="87"/>
  <c r="AR184" i="87"/>
  <c r="AU184" i="87"/>
  <c r="AH184" i="87"/>
  <c r="BA184" i="87"/>
  <c r="AC184" i="87"/>
  <c r="AI184" i="87"/>
  <c r="BB184" i="87"/>
  <c r="AM184" i="87"/>
  <c r="BC184" i="87"/>
  <c r="AN184" i="87"/>
  <c r="AV172" i="87"/>
  <c r="AW172" i="87"/>
  <c r="AL172" i="87"/>
  <c r="AX172" i="87"/>
  <c r="AI172" i="87"/>
  <c r="BA172" i="87"/>
  <c r="AO172" i="87"/>
  <c r="BD172" i="87"/>
  <c r="AP172" i="87"/>
  <c r="AN172" i="87"/>
  <c r="AS172" i="87"/>
  <c r="AY172" i="87"/>
  <c r="AC172" i="87"/>
  <c r="AZ172" i="87"/>
  <c r="AF172" i="87"/>
  <c r="BB172" i="87"/>
  <c r="AG172" i="87"/>
  <c r="BC172" i="87"/>
  <c r="AL160" i="87"/>
  <c r="AX160" i="87"/>
  <c r="AY160" i="87"/>
  <c r="AM160" i="87"/>
  <c r="AZ160" i="87"/>
  <c r="AN160" i="87"/>
  <c r="BA160" i="87"/>
  <c r="AQ160" i="87"/>
  <c r="AT160" i="87"/>
  <c r="AU160" i="87"/>
  <c r="AO160" i="87"/>
  <c r="AP160" i="87"/>
  <c r="AR160" i="87"/>
  <c r="AS160" i="87"/>
  <c r="AV160" i="87"/>
  <c r="AW160" i="87"/>
  <c r="BB160" i="87"/>
  <c r="AC160" i="87"/>
  <c r="AF160" i="87"/>
  <c r="BC160" i="87"/>
  <c r="AG160" i="87"/>
  <c r="BD160" i="87"/>
  <c r="AH160" i="87"/>
  <c r="AM147" i="87"/>
  <c r="AY147" i="87"/>
  <c r="AQ147" i="87"/>
  <c r="BD147" i="87"/>
  <c r="AN147" i="87"/>
  <c r="BB147" i="87"/>
  <c r="AO147" i="87"/>
  <c r="BC147" i="87"/>
  <c r="AP147" i="87"/>
  <c r="AT147" i="87"/>
  <c r="AW147" i="87"/>
  <c r="AF147" i="87"/>
  <c r="AX147" i="87"/>
  <c r="BA147" i="87"/>
  <c r="AG147" i="87"/>
  <c r="AH147" i="87"/>
  <c r="AI147" i="87"/>
  <c r="AL147" i="87"/>
  <c r="AR147" i="87"/>
  <c r="AS147" i="87"/>
  <c r="AU147" i="87"/>
  <c r="AV147" i="87"/>
  <c r="AI135" i="87"/>
  <c r="AU135" i="87"/>
  <c r="AW135" i="87"/>
  <c r="AQ135" i="87"/>
  <c r="AH135" i="87"/>
  <c r="AY135" i="87"/>
  <c r="AR135" i="87"/>
  <c r="AT135" i="87"/>
  <c r="AS135" i="87"/>
  <c r="AV135" i="87"/>
  <c r="AX135" i="87"/>
  <c r="AZ135" i="87"/>
  <c r="AG135" i="87"/>
  <c r="BB135" i="87"/>
  <c r="BC135" i="87"/>
  <c r="AM135" i="87"/>
  <c r="AN135" i="87"/>
  <c r="AO135" i="87"/>
  <c r="AL135" i="87"/>
  <c r="AP135" i="87"/>
  <c r="BA135" i="87"/>
  <c r="BD135" i="87"/>
  <c r="AI123" i="87"/>
  <c r="AU123" i="87"/>
  <c r="AV123" i="87"/>
  <c r="AW123" i="87"/>
  <c r="AP123" i="87"/>
  <c r="AM123" i="87"/>
  <c r="BC123" i="87"/>
  <c r="AX123" i="87"/>
  <c r="AG123" i="87"/>
  <c r="AZ123" i="87"/>
  <c r="AN123" i="87"/>
  <c r="AO123" i="87"/>
  <c r="AQ123" i="87"/>
  <c r="AR123" i="87"/>
  <c r="AT123" i="87"/>
  <c r="AY123" i="87"/>
  <c r="BB123" i="87"/>
  <c r="AF123" i="87"/>
  <c r="BD123" i="87"/>
  <c r="AH123" i="87"/>
  <c r="BA123" i="87"/>
  <c r="AL123" i="87"/>
  <c r="AS123" i="87"/>
  <c r="AI111" i="87"/>
  <c r="AU111" i="87"/>
  <c r="AV111" i="87"/>
  <c r="AW111" i="87"/>
  <c r="AM111" i="87"/>
  <c r="BB111" i="87"/>
  <c r="AP111" i="87"/>
  <c r="AG111" i="87"/>
  <c r="AZ111" i="87"/>
  <c r="AL111" i="87"/>
  <c r="BC111" i="87"/>
  <c r="AH111" i="87"/>
  <c r="AN111" i="87"/>
  <c r="AO111" i="87"/>
  <c r="AQ111" i="87"/>
  <c r="AR111" i="87"/>
  <c r="AS111" i="87"/>
  <c r="AT111" i="87"/>
  <c r="AX111" i="87"/>
  <c r="AY111" i="87"/>
  <c r="BA111" i="87"/>
  <c r="BD111" i="87"/>
  <c r="AF111" i="87"/>
  <c r="AW99" i="87"/>
  <c r="AL99" i="87"/>
  <c r="AX99" i="87"/>
  <c r="AM99" i="87"/>
  <c r="AY99" i="87"/>
  <c r="AF99" i="87"/>
  <c r="AU99" i="87"/>
  <c r="AG99" i="87"/>
  <c r="AV99" i="87"/>
  <c r="AH99" i="87"/>
  <c r="AZ99" i="87"/>
  <c r="AN99" i="87"/>
  <c r="BA99" i="87"/>
  <c r="BB99" i="87"/>
  <c r="AQ99" i="87"/>
  <c r="AI99" i="87"/>
  <c r="AO99" i="87"/>
  <c r="AP99" i="87"/>
  <c r="AR99" i="87"/>
  <c r="AS99" i="87"/>
  <c r="AT99" i="87"/>
  <c r="BC99" i="87"/>
  <c r="BD99" i="87"/>
  <c r="AW87" i="87"/>
  <c r="AL87" i="87"/>
  <c r="AX87" i="87"/>
  <c r="AM87" i="87"/>
  <c r="AY87" i="87"/>
  <c r="AR87" i="87"/>
  <c r="AS87" i="87"/>
  <c r="AT87" i="87"/>
  <c r="AQ87" i="87"/>
  <c r="AI87" i="87"/>
  <c r="AZ87" i="87"/>
  <c r="BA87" i="87"/>
  <c r="AH87" i="87"/>
  <c r="BB87" i="87"/>
  <c r="BD87" i="87"/>
  <c r="AP87" i="87"/>
  <c r="AU87" i="87"/>
  <c r="AV87" i="87"/>
  <c r="BC87" i="87"/>
  <c r="AF87" i="87"/>
  <c r="AG87" i="87"/>
  <c r="AN87" i="87"/>
  <c r="AO87" i="87"/>
  <c r="AW75" i="87"/>
  <c r="AL75" i="87"/>
  <c r="AX75" i="87"/>
  <c r="AM75" i="87"/>
  <c r="AY75" i="87"/>
  <c r="AO75" i="87"/>
  <c r="BD75" i="87"/>
  <c r="AP75" i="87"/>
  <c r="AQ75" i="87"/>
  <c r="AS75" i="87"/>
  <c r="AT75" i="87"/>
  <c r="AH75" i="87"/>
  <c r="AZ75" i="87"/>
  <c r="BA75" i="87"/>
  <c r="AG75" i="87"/>
  <c r="AI75" i="87"/>
  <c r="BB75" i="87"/>
  <c r="AF75" i="87"/>
  <c r="AN75" i="87"/>
  <c r="AR75" i="87"/>
  <c r="AU75" i="87"/>
  <c r="AV75" i="87"/>
  <c r="BC75" i="87"/>
  <c r="AW63" i="87"/>
  <c r="AL63" i="87"/>
  <c r="AX63" i="87"/>
  <c r="AM63" i="87"/>
  <c r="AY63" i="87"/>
  <c r="AI63" i="87"/>
  <c r="BA63" i="87"/>
  <c r="BB63" i="87"/>
  <c r="AN63" i="87"/>
  <c r="BC63" i="87"/>
  <c r="AS63" i="87"/>
  <c r="AT63" i="87"/>
  <c r="BD63" i="87"/>
  <c r="AQ63" i="87"/>
  <c r="AR63" i="87"/>
  <c r="AF63" i="87"/>
  <c r="AU63" i="87"/>
  <c r="AZ63" i="87"/>
  <c r="AG63" i="87"/>
  <c r="AH63" i="87"/>
  <c r="AO63" i="87"/>
  <c r="AP63" i="87"/>
  <c r="AV63" i="87"/>
  <c r="AI49" i="87"/>
  <c r="AU49" i="87"/>
  <c r="AV49" i="87"/>
  <c r="AW49" i="87"/>
  <c r="AT49" i="87"/>
  <c r="AF49" i="87"/>
  <c r="AX49" i="87"/>
  <c r="AZ49" i="87"/>
  <c r="AG49" i="87"/>
  <c r="BA49" i="87"/>
  <c r="AH49" i="87"/>
  <c r="BB49" i="87"/>
  <c r="AS49" i="87"/>
  <c r="AY49" i="87"/>
  <c r="BC49" i="87"/>
  <c r="AQ49" i="87"/>
  <c r="AR49" i="87"/>
  <c r="AP49" i="87"/>
  <c r="AL49" i="87"/>
  <c r="AM49" i="87"/>
  <c r="AO49" i="87"/>
  <c r="AN49" i="87"/>
  <c r="BD49" i="87"/>
  <c r="AC49" i="87"/>
  <c r="AI37" i="87"/>
  <c r="AU37" i="87"/>
  <c r="AV37" i="87"/>
  <c r="AW37" i="87"/>
  <c r="AQ37" i="87"/>
  <c r="AR37" i="87"/>
  <c r="AP37" i="87"/>
  <c r="AS37" i="87"/>
  <c r="AT37" i="87"/>
  <c r="AN37" i="87"/>
  <c r="AO37" i="87"/>
  <c r="AX37" i="87"/>
  <c r="AL37" i="87"/>
  <c r="AM37" i="87"/>
  <c r="BD37" i="87"/>
  <c r="AY37" i="87"/>
  <c r="AZ37" i="87"/>
  <c r="AF37" i="87"/>
  <c r="AG37" i="87"/>
  <c r="AH37" i="87"/>
  <c r="BA37" i="87"/>
  <c r="BB37" i="87"/>
  <c r="BC37" i="87"/>
  <c r="AC37" i="87"/>
  <c r="AI25" i="87"/>
  <c r="AU25" i="87"/>
  <c r="AV25" i="87"/>
  <c r="AW25" i="87"/>
  <c r="AN25" i="87"/>
  <c r="BC25" i="87"/>
  <c r="AO25" i="87"/>
  <c r="BD25" i="87"/>
  <c r="AH25" i="87"/>
  <c r="BB25" i="87"/>
  <c r="AL25" i="87"/>
  <c r="AM25" i="87"/>
  <c r="AF25" i="87"/>
  <c r="AG25" i="87"/>
  <c r="AP25" i="87"/>
  <c r="AZ25" i="87"/>
  <c r="BA25" i="87"/>
  <c r="AY25" i="87"/>
  <c r="AQ25" i="87"/>
  <c r="AR25" i="87"/>
  <c r="AS25" i="87"/>
  <c r="AT25" i="87"/>
  <c r="AX25" i="87"/>
  <c r="AC25" i="87"/>
  <c r="AI13" i="87"/>
  <c r="AU13" i="87"/>
  <c r="AV13" i="87"/>
  <c r="AW13" i="87"/>
  <c r="AL13" i="87"/>
  <c r="AX13" i="87"/>
  <c r="AR13" i="87"/>
  <c r="AS13" i="87"/>
  <c r="AO13" i="87"/>
  <c r="AP13" i="87"/>
  <c r="AQ13" i="87"/>
  <c r="AY13" i="87"/>
  <c r="AZ13" i="87"/>
  <c r="BA13" i="87"/>
  <c r="BC13" i="87"/>
  <c r="BD13" i="87"/>
  <c r="AM13" i="87"/>
  <c r="AT13" i="87"/>
  <c r="AF13" i="87"/>
  <c r="AG13" i="87"/>
  <c r="BB13" i="87"/>
  <c r="AH13" i="87"/>
  <c r="AN13" i="87"/>
  <c r="AC7" i="87"/>
  <c r="AL7" i="87"/>
  <c r="AC13" i="87"/>
  <c r="AC181" i="87"/>
  <c r="AC141" i="87"/>
  <c r="AL197" i="87"/>
  <c r="AM196" i="87"/>
  <c r="AN195" i="87"/>
  <c r="AY192" i="87"/>
  <c r="AR191" i="87"/>
  <c r="AG190" i="87"/>
  <c r="AV188" i="87"/>
  <c r="AL187" i="87"/>
  <c r="BA185" i="87"/>
  <c r="AQ184" i="87"/>
  <c r="AU181" i="87"/>
  <c r="BD179" i="87"/>
  <c r="AL178" i="87"/>
  <c r="AQ176" i="87"/>
  <c r="AZ174" i="87"/>
  <c r="AH173" i="87"/>
  <c r="AP171" i="87"/>
  <c r="AS169" i="87"/>
  <c r="AY167" i="87"/>
  <c r="AZ165" i="87"/>
  <c r="AZ163" i="87"/>
  <c r="AH78" i="87"/>
  <c r="AT78" i="87"/>
  <c r="AI78" i="87"/>
  <c r="AU78" i="87"/>
  <c r="AV78" i="87"/>
  <c r="AR78" i="87"/>
  <c r="AS78" i="87"/>
  <c r="AW78" i="87"/>
  <c r="AG78" i="87"/>
  <c r="BB78" i="87"/>
  <c r="BC78" i="87"/>
  <c r="AM78" i="87"/>
  <c r="AZ78" i="87"/>
  <c r="BA78" i="87"/>
  <c r="AQ78" i="87"/>
  <c r="AY78" i="87"/>
  <c r="AN78" i="87"/>
  <c r="AO78" i="87"/>
  <c r="AP78" i="87"/>
  <c r="AX78" i="87"/>
  <c r="BD78" i="87"/>
  <c r="AF78" i="87"/>
  <c r="AL78" i="87"/>
  <c r="AC78" i="87"/>
  <c r="AW183" i="87"/>
  <c r="AL183" i="87"/>
  <c r="AX183" i="87"/>
  <c r="AM183" i="87"/>
  <c r="AY183" i="87"/>
  <c r="AG183" i="87"/>
  <c r="AV183" i="87"/>
  <c r="AH183" i="87"/>
  <c r="BA183" i="87"/>
  <c r="AN183" i="87"/>
  <c r="BD183" i="87"/>
  <c r="AQ183" i="87"/>
  <c r="AR183" i="87"/>
  <c r="AS183" i="87"/>
  <c r="AT183" i="87"/>
  <c r="AL98" i="87"/>
  <c r="AX98" i="87"/>
  <c r="AM98" i="87"/>
  <c r="AY98" i="87"/>
  <c r="AN98" i="87"/>
  <c r="AZ98" i="87"/>
  <c r="AP98" i="87"/>
  <c r="AQ98" i="87"/>
  <c r="AR98" i="87"/>
  <c r="AU98" i="87"/>
  <c r="AF98" i="87"/>
  <c r="BB98" i="87"/>
  <c r="AG98" i="87"/>
  <c r="BC98" i="87"/>
  <c r="BD98" i="87"/>
  <c r="AH98" i="87"/>
  <c r="AI98" i="87"/>
  <c r="AO98" i="87"/>
  <c r="AS98" i="87"/>
  <c r="AT98" i="87"/>
  <c r="AV98" i="87"/>
  <c r="AW98" i="87"/>
  <c r="BA98" i="87"/>
  <c r="AL86" i="87"/>
  <c r="AX86" i="87"/>
  <c r="AM86" i="87"/>
  <c r="AY86" i="87"/>
  <c r="AN86" i="87"/>
  <c r="AZ86" i="87"/>
  <c r="BB86" i="87"/>
  <c r="BC86" i="87"/>
  <c r="AO86" i="87"/>
  <c r="BD86" i="87"/>
  <c r="AU86" i="87"/>
  <c r="AI86" i="87"/>
  <c r="AW86" i="87"/>
  <c r="BA86" i="87"/>
  <c r="AS86" i="87"/>
  <c r="AV86" i="87"/>
  <c r="AF86" i="87"/>
  <c r="AG86" i="87"/>
  <c r="AH86" i="87"/>
  <c r="AP86" i="87"/>
  <c r="AQ86" i="87"/>
  <c r="AR86" i="87"/>
  <c r="AT86" i="87"/>
  <c r="AL74" i="87"/>
  <c r="AX74" i="87"/>
  <c r="AM74" i="87"/>
  <c r="AY74" i="87"/>
  <c r="AN74" i="87"/>
  <c r="AZ74" i="87"/>
  <c r="AG74" i="87"/>
  <c r="AV74" i="87"/>
  <c r="AH74" i="87"/>
  <c r="AW74" i="87"/>
  <c r="AI74" i="87"/>
  <c r="BA74" i="87"/>
  <c r="AT74" i="87"/>
  <c r="AU74" i="87"/>
  <c r="BB74" i="87"/>
  <c r="BC74" i="87"/>
  <c r="AQ74" i="87"/>
  <c r="AS74" i="87"/>
  <c r="AF74" i="87"/>
  <c r="AO74" i="87"/>
  <c r="AP74" i="87"/>
  <c r="AR74" i="87"/>
  <c r="BD74" i="87"/>
  <c r="AM61" i="87"/>
  <c r="AY61" i="87"/>
  <c r="AN61" i="87"/>
  <c r="AZ61" i="87"/>
  <c r="AO61" i="87"/>
  <c r="BA61" i="87"/>
  <c r="BC61" i="87"/>
  <c r="AL61" i="87"/>
  <c r="BD61" i="87"/>
  <c r="AP61" i="87"/>
  <c r="AX61" i="87"/>
  <c r="AF61" i="87"/>
  <c r="BB61" i="87"/>
  <c r="AW61" i="87"/>
  <c r="AR61" i="87"/>
  <c r="AS61" i="87"/>
  <c r="AQ61" i="87"/>
  <c r="AT61" i="87"/>
  <c r="AU61" i="87"/>
  <c r="AG61" i="87"/>
  <c r="AH61" i="87"/>
  <c r="AI61" i="87"/>
  <c r="AV61" i="87"/>
  <c r="AC61" i="87"/>
  <c r="AV48" i="87"/>
  <c r="AW48" i="87"/>
  <c r="AL48" i="87"/>
  <c r="AX48" i="87"/>
  <c r="AO48" i="87"/>
  <c r="BD48" i="87"/>
  <c r="AP48" i="87"/>
  <c r="AI48" i="87"/>
  <c r="BC48" i="87"/>
  <c r="AM48" i="87"/>
  <c r="AN48" i="87"/>
  <c r="AU48" i="87"/>
  <c r="AY48" i="87"/>
  <c r="AZ48" i="87"/>
  <c r="AH48" i="87"/>
  <c r="AQ48" i="87"/>
  <c r="BB48" i="87"/>
  <c r="AF48" i="87"/>
  <c r="AG48" i="87"/>
  <c r="AR48" i="87"/>
  <c r="AS48" i="87"/>
  <c r="AT48" i="87"/>
  <c r="BA48" i="87"/>
  <c r="AV36" i="87"/>
  <c r="AW36" i="87"/>
  <c r="AL36" i="87"/>
  <c r="AX36" i="87"/>
  <c r="AI36" i="87"/>
  <c r="BA36" i="87"/>
  <c r="AM36" i="87"/>
  <c r="BB36" i="87"/>
  <c r="AU36" i="87"/>
  <c r="AY36" i="87"/>
  <c r="AF36" i="87"/>
  <c r="AZ36" i="87"/>
  <c r="AP36" i="87"/>
  <c r="AQ36" i="87"/>
  <c r="AR36" i="87"/>
  <c r="AG36" i="87"/>
  <c r="AS36" i="87"/>
  <c r="BD36" i="87"/>
  <c r="AH36" i="87"/>
  <c r="AN36" i="87"/>
  <c r="AO36" i="87"/>
  <c r="AT36" i="87"/>
  <c r="BC36" i="87"/>
  <c r="AV24" i="87"/>
  <c r="AW24" i="87"/>
  <c r="AL24" i="87"/>
  <c r="AX24" i="87"/>
  <c r="AF24" i="87"/>
  <c r="AU24" i="87"/>
  <c r="AG24" i="87"/>
  <c r="AY24" i="87"/>
  <c r="AP24" i="87"/>
  <c r="AQ24" i="87"/>
  <c r="AR24" i="87"/>
  <c r="AH24" i="87"/>
  <c r="AI24" i="87"/>
  <c r="AM24" i="87"/>
  <c r="BC24" i="87"/>
  <c r="BD24" i="87"/>
  <c r="BB24" i="87"/>
  <c r="AO24" i="87"/>
  <c r="AS24" i="87"/>
  <c r="AN24" i="87"/>
  <c r="AT24" i="87"/>
  <c r="AZ24" i="87"/>
  <c r="BA24" i="87"/>
  <c r="AV12" i="87"/>
  <c r="AW12" i="87"/>
  <c r="AL12" i="87"/>
  <c r="AX12" i="87"/>
  <c r="AM12" i="87"/>
  <c r="AY12" i="87"/>
  <c r="AG12" i="87"/>
  <c r="BA12" i="87"/>
  <c r="AH12" i="87"/>
  <c r="BB12" i="87"/>
  <c r="AR12" i="87"/>
  <c r="AS12" i="87"/>
  <c r="AT12" i="87"/>
  <c r="AP12" i="87"/>
  <c r="AQ12" i="87"/>
  <c r="AU12" i="87"/>
  <c r="AN12" i="87"/>
  <c r="AO12" i="87"/>
  <c r="AF12" i="87"/>
  <c r="AZ12" i="87"/>
  <c r="BC12" i="87"/>
  <c r="BD12" i="87"/>
  <c r="AI12" i="87"/>
  <c r="AC12" i="87"/>
  <c r="AC158" i="87"/>
  <c r="AL196" i="87"/>
  <c r="AM195" i="87"/>
  <c r="AX192" i="87"/>
  <c r="AM191" i="87"/>
  <c r="BB189" i="87"/>
  <c r="AU188" i="87"/>
  <c r="AZ185" i="87"/>
  <c r="AP184" i="87"/>
  <c r="AT181" i="87"/>
  <c r="AY179" i="87"/>
  <c r="AP176" i="87"/>
  <c r="AX174" i="87"/>
  <c r="AG173" i="87"/>
  <c r="AO171" i="87"/>
  <c r="AQ169" i="87"/>
  <c r="AX167" i="87"/>
  <c r="AY165" i="87"/>
  <c r="AT163" i="87"/>
  <c r="AH102" i="87"/>
  <c r="AT102" i="87"/>
  <c r="AI102" i="87"/>
  <c r="AU102" i="87"/>
  <c r="AV102" i="87"/>
  <c r="AL102" i="87"/>
  <c r="BA102" i="87"/>
  <c r="AM102" i="87"/>
  <c r="BB102" i="87"/>
  <c r="AN102" i="87"/>
  <c r="BC102" i="87"/>
  <c r="AW102" i="87"/>
  <c r="AO102" i="87"/>
  <c r="AP102" i="87"/>
  <c r="AZ102" i="87"/>
  <c r="AQ102" i="87"/>
  <c r="AS102" i="87"/>
  <c r="AF102" i="87"/>
  <c r="AG102" i="87"/>
  <c r="AR102" i="87"/>
  <c r="AX102" i="87"/>
  <c r="AY102" i="87"/>
  <c r="BD102" i="87"/>
  <c r="AC102" i="87"/>
  <c r="AN146" i="87"/>
  <c r="AZ146" i="87"/>
  <c r="AP146" i="87"/>
  <c r="BC146" i="87"/>
  <c r="AG146" i="87"/>
  <c r="AU146" i="87"/>
  <c r="AX146" i="87"/>
  <c r="AY146" i="87"/>
  <c r="AL146" i="87"/>
  <c r="BA146" i="87"/>
  <c r="AV146" i="87"/>
  <c r="AF146" i="87"/>
  <c r="BD146" i="87"/>
  <c r="AH146" i="87"/>
  <c r="AW146" i="87"/>
  <c r="BB146" i="87"/>
  <c r="AI146" i="87"/>
  <c r="AM146" i="87"/>
  <c r="AO146" i="87"/>
  <c r="AQ146" i="87"/>
  <c r="AR146" i="87"/>
  <c r="AS146" i="87"/>
  <c r="AL194" i="87"/>
  <c r="AX194" i="87"/>
  <c r="AM194" i="87"/>
  <c r="AY194" i="87"/>
  <c r="AN194" i="87"/>
  <c r="BB194" i="87"/>
  <c r="AQ194" i="87"/>
  <c r="AT194" i="87"/>
  <c r="AF194" i="87"/>
  <c r="AU194" i="87"/>
  <c r="AG194" i="87"/>
  <c r="AV194" i="87"/>
  <c r="AH194" i="87"/>
  <c r="AW194" i="87"/>
  <c r="AL182" i="87"/>
  <c r="AX182" i="87"/>
  <c r="AM182" i="87"/>
  <c r="AY182" i="87"/>
  <c r="AN182" i="87"/>
  <c r="AZ182" i="87"/>
  <c r="AQ182" i="87"/>
  <c r="AP182" i="87"/>
  <c r="AT182" i="87"/>
  <c r="AG182" i="87"/>
  <c r="AW182" i="87"/>
  <c r="AH182" i="87"/>
  <c r="BA182" i="87"/>
  <c r="AI182" i="87"/>
  <c r="BB182" i="87"/>
  <c r="BC182" i="87"/>
  <c r="AN170" i="87"/>
  <c r="AZ170" i="87"/>
  <c r="AW170" i="87"/>
  <c r="AX170" i="87"/>
  <c r="AL170" i="87"/>
  <c r="AY170" i="87"/>
  <c r="AI170" i="87"/>
  <c r="BC170" i="87"/>
  <c r="AP170" i="87"/>
  <c r="AQ170" i="87"/>
  <c r="AT170" i="87"/>
  <c r="BA170" i="87"/>
  <c r="AG170" i="87"/>
  <c r="AH170" i="87"/>
  <c r="AM170" i="87"/>
  <c r="AO170" i="87"/>
  <c r="AO157" i="87"/>
  <c r="BA157" i="87"/>
  <c r="AH157" i="87"/>
  <c r="AU157" i="87"/>
  <c r="AI157" i="87"/>
  <c r="AV157" i="87"/>
  <c r="AW157" i="87"/>
  <c r="AT157" i="87"/>
  <c r="AG157" i="87"/>
  <c r="AZ157" i="87"/>
  <c r="BB157" i="87"/>
  <c r="AQ157" i="87"/>
  <c r="AR157" i="87"/>
  <c r="AS157" i="87"/>
  <c r="AX157" i="87"/>
  <c r="AY157" i="87"/>
  <c r="BC157" i="87"/>
  <c r="BD157" i="87"/>
  <c r="AF157" i="87"/>
  <c r="AL157" i="87"/>
  <c r="AM157" i="87"/>
  <c r="AN157" i="87"/>
  <c r="AO145" i="87"/>
  <c r="BA145" i="87"/>
  <c r="AN145" i="87"/>
  <c r="BB145" i="87"/>
  <c r="AP145" i="87"/>
  <c r="AR145" i="87"/>
  <c r="AG145" i="87"/>
  <c r="AU145" i="87"/>
  <c r="AH145" i="87"/>
  <c r="AV145" i="87"/>
  <c r="AI145" i="87"/>
  <c r="AW145" i="87"/>
  <c r="AZ145" i="87"/>
  <c r="AT145" i="87"/>
  <c r="AX145" i="87"/>
  <c r="AY145" i="87"/>
  <c r="BC145" i="87"/>
  <c r="BD145" i="87"/>
  <c r="AF145" i="87"/>
  <c r="AL145" i="87"/>
  <c r="AM145" i="87"/>
  <c r="AQ145" i="87"/>
  <c r="AW133" i="87"/>
  <c r="AM133" i="87"/>
  <c r="AY133" i="87"/>
  <c r="AI133" i="87"/>
  <c r="AX133" i="87"/>
  <c r="AL133" i="87"/>
  <c r="BB133" i="87"/>
  <c r="AT133" i="87"/>
  <c r="AG133" i="87"/>
  <c r="AV133" i="87"/>
  <c r="AF133" i="87"/>
  <c r="BC133" i="87"/>
  <c r="AH133" i="87"/>
  <c r="BD133" i="87"/>
  <c r="AN133" i="87"/>
  <c r="AP133" i="87"/>
  <c r="AQ133" i="87"/>
  <c r="AS133" i="87"/>
  <c r="AU133" i="87"/>
  <c r="AZ133" i="87"/>
  <c r="AR133" i="87"/>
  <c r="AC133" i="87"/>
  <c r="AO133" i="87"/>
  <c r="BA133" i="87"/>
  <c r="AW121" i="87"/>
  <c r="AL121" i="87"/>
  <c r="AX121" i="87"/>
  <c r="AM121" i="87"/>
  <c r="AY121" i="87"/>
  <c r="AR121" i="87"/>
  <c r="AI121" i="87"/>
  <c r="BB121" i="87"/>
  <c r="AT121" i="87"/>
  <c r="AF121" i="87"/>
  <c r="AV121" i="87"/>
  <c r="AP121" i="87"/>
  <c r="AQ121" i="87"/>
  <c r="AS121" i="87"/>
  <c r="AU121" i="87"/>
  <c r="AZ121" i="87"/>
  <c r="BA121" i="87"/>
  <c r="BC121" i="87"/>
  <c r="AH121" i="87"/>
  <c r="AN121" i="87"/>
  <c r="AG121" i="87"/>
  <c r="AO121" i="87"/>
  <c r="BD121" i="87"/>
  <c r="AC121" i="87"/>
  <c r="AW109" i="87"/>
  <c r="AL109" i="87"/>
  <c r="AX109" i="87"/>
  <c r="AM109" i="87"/>
  <c r="AY109" i="87"/>
  <c r="AS109" i="87"/>
  <c r="AN109" i="87"/>
  <c r="BC109" i="87"/>
  <c r="AO109" i="87"/>
  <c r="BD109" i="87"/>
  <c r="AG109" i="87"/>
  <c r="BB109" i="87"/>
  <c r="AT109" i="87"/>
  <c r="AV109" i="87"/>
  <c r="AH109" i="87"/>
  <c r="AI109" i="87"/>
  <c r="AP109" i="87"/>
  <c r="AQ109" i="87"/>
  <c r="AR109" i="87"/>
  <c r="AU109" i="87"/>
  <c r="AZ109" i="87"/>
  <c r="BA109" i="87"/>
  <c r="AF109" i="87"/>
  <c r="AC109" i="87"/>
  <c r="AM97" i="87"/>
  <c r="AY97" i="87"/>
  <c r="AN97" i="87"/>
  <c r="AZ97" i="87"/>
  <c r="AO97" i="87"/>
  <c r="BA97" i="87"/>
  <c r="AH97" i="87"/>
  <c r="AW97" i="87"/>
  <c r="AI97" i="87"/>
  <c r="AX97" i="87"/>
  <c r="BB97" i="87"/>
  <c r="AV97" i="87"/>
  <c r="AQ97" i="87"/>
  <c r="AF97" i="87"/>
  <c r="AG97" i="87"/>
  <c r="AU97" i="87"/>
  <c r="BD97" i="87"/>
  <c r="AR97" i="87"/>
  <c r="AS97" i="87"/>
  <c r="AT97" i="87"/>
  <c r="BC97" i="87"/>
  <c r="AL97" i="87"/>
  <c r="AC97" i="87"/>
  <c r="AM85" i="87"/>
  <c r="AY85" i="87"/>
  <c r="AN85" i="87"/>
  <c r="AZ85" i="87"/>
  <c r="AO85" i="87"/>
  <c r="BA85" i="87"/>
  <c r="AT85" i="87"/>
  <c r="AF85" i="87"/>
  <c r="AU85" i="87"/>
  <c r="AG85" i="87"/>
  <c r="AV85" i="87"/>
  <c r="BB85" i="87"/>
  <c r="AL85" i="87"/>
  <c r="BC85" i="87"/>
  <c r="AH85" i="87"/>
  <c r="BD85" i="87"/>
  <c r="AX85" i="87"/>
  <c r="AP85" i="87"/>
  <c r="AR85" i="87"/>
  <c r="AI85" i="87"/>
  <c r="AQ85" i="87"/>
  <c r="AS85" i="87"/>
  <c r="AW85" i="87"/>
  <c r="AC85" i="87"/>
  <c r="AM73" i="87"/>
  <c r="AY73" i="87"/>
  <c r="AN73" i="87"/>
  <c r="AZ73" i="87"/>
  <c r="AO73" i="87"/>
  <c r="BA73" i="87"/>
  <c r="AQ73" i="87"/>
  <c r="AR73" i="87"/>
  <c r="AS73" i="87"/>
  <c r="AF73" i="87"/>
  <c r="AX73" i="87"/>
  <c r="AG73" i="87"/>
  <c r="BB73" i="87"/>
  <c r="AI73" i="87"/>
  <c r="AV73" i="87"/>
  <c r="AW73" i="87"/>
  <c r="AU73" i="87"/>
  <c r="BC73" i="87"/>
  <c r="BD73" i="87"/>
  <c r="AL73" i="87"/>
  <c r="AH73" i="87"/>
  <c r="AP73" i="87"/>
  <c r="AT73" i="87"/>
  <c r="AC73" i="87"/>
  <c r="AL60" i="87"/>
  <c r="AX60" i="87"/>
  <c r="AM60" i="87"/>
  <c r="AY60" i="87"/>
  <c r="AI60" i="87"/>
  <c r="AW60" i="87"/>
  <c r="AZ60" i="87"/>
  <c r="BA60" i="87"/>
  <c r="AR60" i="87"/>
  <c r="AS60" i="87"/>
  <c r="AT60" i="87"/>
  <c r="BD60" i="87"/>
  <c r="AF60" i="87"/>
  <c r="AV60" i="87"/>
  <c r="AN60" i="87"/>
  <c r="AO60" i="87"/>
  <c r="AG60" i="87"/>
  <c r="BB60" i="87"/>
  <c r="AH60" i="87"/>
  <c r="AP60" i="87"/>
  <c r="AQ60" i="87"/>
  <c r="AU60" i="87"/>
  <c r="BC60" i="87"/>
  <c r="AW47" i="87"/>
  <c r="AL47" i="87"/>
  <c r="AX47" i="87"/>
  <c r="AM47" i="87"/>
  <c r="AY47" i="87"/>
  <c r="AG47" i="87"/>
  <c r="AV47" i="87"/>
  <c r="AH47" i="87"/>
  <c r="AZ47" i="87"/>
  <c r="AQ47" i="87"/>
  <c r="AR47" i="87"/>
  <c r="AS47" i="87"/>
  <c r="AU47" i="87"/>
  <c r="BA47" i="87"/>
  <c r="BB47" i="87"/>
  <c r="AF47" i="87"/>
  <c r="BD47" i="87"/>
  <c r="AN47" i="87"/>
  <c r="AO47" i="87"/>
  <c r="BC47" i="87"/>
  <c r="AT47" i="87"/>
  <c r="AI47" i="87"/>
  <c r="AP47" i="87"/>
  <c r="AW35" i="87"/>
  <c r="AL35" i="87"/>
  <c r="AX35" i="87"/>
  <c r="AM35" i="87"/>
  <c r="AY35" i="87"/>
  <c r="AS35" i="87"/>
  <c r="AT35" i="87"/>
  <c r="AI35" i="87"/>
  <c r="BC35" i="87"/>
  <c r="BD35" i="87"/>
  <c r="AN35" i="87"/>
  <c r="AP35" i="87"/>
  <c r="AQ35" i="87"/>
  <c r="AR35" i="87"/>
  <c r="BB35" i="87"/>
  <c r="AZ35" i="87"/>
  <c r="BA35" i="87"/>
  <c r="AF35" i="87"/>
  <c r="AG35" i="87"/>
  <c r="AH35" i="87"/>
  <c r="AO35" i="87"/>
  <c r="AU35" i="87"/>
  <c r="AV35" i="87"/>
  <c r="AW23" i="87"/>
  <c r="AL23" i="87"/>
  <c r="AX23" i="87"/>
  <c r="AM23" i="87"/>
  <c r="AY23" i="87"/>
  <c r="AP23" i="87"/>
  <c r="AQ23" i="87"/>
  <c r="AU23" i="87"/>
  <c r="AV23" i="87"/>
  <c r="AF23" i="87"/>
  <c r="AZ23" i="87"/>
  <c r="AH23" i="87"/>
  <c r="AI23" i="87"/>
  <c r="AT23" i="87"/>
  <c r="BA23" i="87"/>
  <c r="AO23" i="87"/>
  <c r="BB23" i="87"/>
  <c r="BC23" i="87"/>
  <c r="BD23" i="87"/>
  <c r="AG23" i="87"/>
  <c r="AN23" i="87"/>
  <c r="AS23" i="87"/>
  <c r="AR23" i="87"/>
  <c r="AQ11" i="87"/>
  <c r="BC11" i="87"/>
  <c r="AW11" i="87"/>
  <c r="AL11" i="87"/>
  <c r="AX11" i="87"/>
  <c r="AM11" i="87"/>
  <c r="AY11" i="87"/>
  <c r="AN11" i="87"/>
  <c r="AZ11" i="87"/>
  <c r="AO11" i="87"/>
  <c r="AT11" i="87"/>
  <c r="AU11" i="87"/>
  <c r="AV11" i="87"/>
  <c r="AH11" i="87"/>
  <c r="AI11" i="87"/>
  <c r="AP11" i="87"/>
  <c r="BB11" i="87"/>
  <c r="AS11" i="87"/>
  <c r="AF11" i="87"/>
  <c r="AG11" i="87"/>
  <c r="AR11" i="87"/>
  <c r="BA11" i="87"/>
  <c r="BD11" i="87"/>
  <c r="BD7" i="87"/>
  <c r="AC11" i="87"/>
  <c r="AC179" i="87"/>
  <c r="AC157" i="87"/>
  <c r="AC135" i="87"/>
  <c r="AC111" i="87"/>
  <c r="AC87" i="87"/>
  <c r="AC63" i="87"/>
  <c r="AC39" i="87"/>
  <c r="BD197" i="87"/>
  <c r="AF197" i="87"/>
  <c r="AG196" i="87"/>
  <c r="AH195" i="87"/>
  <c r="AR192" i="87"/>
  <c r="AH191" i="87"/>
  <c r="AW189" i="87"/>
  <c r="AM188" i="87"/>
  <c r="BA186" i="87"/>
  <c r="AQ185" i="87"/>
  <c r="AG184" i="87"/>
  <c r="AV182" i="87"/>
  <c r="AT179" i="87"/>
  <c r="AY177" i="87"/>
  <c r="AI176" i="87"/>
  <c r="AP174" i="87"/>
  <c r="AU172" i="87"/>
  <c r="BD170" i="87"/>
  <c r="AL167" i="87"/>
  <c r="AN165" i="87"/>
  <c r="AL163" i="87"/>
  <c r="AG187" i="87"/>
  <c r="AS187" i="87"/>
  <c r="AH187" i="87"/>
  <c r="AT187" i="87"/>
  <c r="AI187" i="87"/>
  <c r="AU187" i="87"/>
  <c r="AR187" i="87"/>
  <c r="AM187" i="87"/>
  <c r="BC187" i="87"/>
  <c r="AP187" i="87"/>
  <c r="AW187" i="87"/>
  <c r="AX187" i="87"/>
  <c r="AF187" i="87"/>
  <c r="AY187" i="87"/>
  <c r="AZ187" i="87"/>
  <c r="AC187" i="87"/>
  <c r="AF16" i="87"/>
  <c r="AR16" i="87"/>
  <c r="BD16" i="87"/>
  <c r="AG16" i="87"/>
  <c r="AS16" i="87"/>
  <c r="AH16" i="87"/>
  <c r="AT16" i="87"/>
  <c r="AN16" i="87"/>
  <c r="BC16" i="87"/>
  <c r="AO16" i="87"/>
  <c r="AX16" i="87"/>
  <c r="AY16" i="87"/>
  <c r="AI16" i="87"/>
  <c r="AZ16" i="87"/>
  <c r="BB16" i="87"/>
  <c r="AW16" i="87"/>
  <c r="BA16" i="87"/>
  <c r="AP16" i="87"/>
  <c r="AU16" i="87"/>
  <c r="AL16" i="87"/>
  <c r="AV16" i="87"/>
  <c r="AM16" i="87"/>
  <c r="AQ16" i="87"/>
  <c r="AC16" i="87"/>
  <c r="AM193" i="87"/>
  <c r="AY193" i="87"/>
  <c r="AN193" i="87"/>
  <c r="AZ193" i="87"/>
  <c r="AO193" i="87"/>
  <c r="BA193" i="87"/>
  <c r="AL193" i="87"/>
  <c r="BD193" i="87"/>
  <c r="AT193" i="87"/>
  <c r="AG193" i="87"/>
  <c r="AW193" i="87"/>
  <c r="BC193" i="87"/>
  <c r="AP193" i="87"/>
  <c r="AQ193" i="87"/>
  <c r="AM181" i="87"/>
  <c r="AY181" i="87"/>
  <c r="AN181" i="87"/>
  <c r="AZ181" i="87"/>
  <c r="AO181" i="87"/>
  <c r="BA181" i="87"/>
  <c r="AI181" i="87"/>
  <c r="AX181" i="87"/>
  <c r="AL181" i="87"/>
  <c r="AP181" i="87"/>
  <c r="AV181" i="87"/>
  <c r="AG181" i="87"/>
  <c r="BC181" i="87"/>
  <c r="AQ181" i="87"/>
  <c r="AR181" i="87"/>
  <c r="AS181" i="87"/>
  <c r="AO169" i="87"/>
  <c r="BA169" i="87"/>
  <c r="AI169" i="87"/>
  <c r="AV169" i="87"/>
  <c r="AW169" i="87"/>
  <c r="AX169" i="87"/>
  <c r="AR169" i="87"/>
  <c r="AU169" i="87"/>
  <c r="AF169" i="87"/>
  <c r="AY169" i="87"/>
  <c r="AT169" i="87"/>
  <c r="BC169" i="87"/>
  <c r="AL169" i="87"/>
  <c r="AM169" i="87"/>
  <c r="AN169" i="87"/>
  <c r="AP169" i="87"/>
  <c r="AP156" i="87"/>
  <c r="BB156" i="87"/>
  <c r="AG156" i="87"/>
  <c r="AT156" i="87"/>
  <c r="AH156" i="87"/>
  <c r="AU156" i="87"/>
  <c r="AI156" i="87"/>
  <c r="AV156" i="87"/>
  <c r="AL156" i="87"/>
  <c r="BC156" i="87"/>
  <c r="AO156" i="87"/>
  <c r="AQ156" i="87"/>
  <c r="AS156" i="87"/>
  <c r="AW156" i="87"/>
  <c r="AX156" i="87"/>
  <c r="AY156" i="87"/>
  <c r="AZ156" i="87"/>
  <c r="BA156" i="87"/>
  <c r="AF156" i="87"/>
  <c r="BD156" i="87"/>
  <c r="AM156" i="87"/>
  <c r="AN156" i="87"/>
  <c r="AP144" i="87"/>
  <c r="BB144" i="87"/>
  <c r="AM144" i="87"/>
  <c r="AZ144" i="87"/>
  <c r="AH144" i="87"/>
  <c r="AV144" i="87"/>
  <c r="AY144" i="87"/>
  <c r="AN144" i="87"/>
  <c r="BC144" i="87"/>
  <c r="AR144" i="87"/>
  <c r="AS144" i="87"/>
  <c r="AF144" i="87"/>
  <c r="AT144" i="87"/>
  <c r="BA144" i="87"/>
  <c r="AG144" i="87"/>
  <c r="AL144" i="87"/>
  <c r="AO144" i="87"/>
  <c r="AQ144" i="87"/>
  <c r="AU144" i="87"/>
  <c r="AW144" i="87"/>
  <c r="AX144" i="87"/>
  <c r="BD144" i="87"/>
  <c r="AL132" i="87"/>
  <c r="AX132" i="87"/>
  <c r="AN132" i="87"/>
  <c r="AZ132" i="87"/>
  <c r="AF132" i="87"/>
  <c r="AT132" i="87"/>
  <c r="AU132" i="87"/>
  <c r="AO132" i="87"/>
  <c r="BD132" i="87"/>
  <c r="AQ132" i="87"/>
  <c r="AM132" i="87"/>
  <c r="AP132" i="87"/>
  <c r="AS132" i="87"/>
  <c r="AV132" i="87"/>
  <c r="AY132" i="87"/>
  <c r="AG132" i="87"/>
  <c r="BA132" i="87"/>
  <c r="AH132" i="87"/>
  <c r="BB132" i="87"/>
  <c r="AI132" i="87"/>
  <c r="AR132" i="87"/>
  <c r="AW132" i="87"/>
  <c r="BC132" i="87"/>
  <c r="AL120" i="87"/>
  <c r="AX120" i="87"/>
  <c r="AM120" i="87"/>
  <c r="AY120" i="87"/>
  <c r="AN120" i="87"/>
  <c r="AZ120" i="87"/>
  <c r="BB120" i="87"/>
  <c r="AR120" i="87"/>
  <c r="AI120" i="87"/>
  <c r="BC120" i="87"/>
  <c r="AO120" i="87"/>
  <c r="AS120" i="87"/>
  <c r="AT120" i="87"/>
  <c r="AU120" i="87"/>
  <c r="AV120" i="87"/>
  <c r="AW120" i="87"/>
  <c r="BA120" i="87"/>
  <c r="AF120" i="87"/>
  <c r="BD120" i="87"/>
  <c r="AG120" i="87"/>
  <c r="AH120" i="87"/>
  <c r="AP120" i="87"/>
  <c r="AQ120" i="87"/>
  <c r="AN108" i="87"/>
  <c r="AP108" i="87"/>
  <c r="AX108" i="87"/>
  <c r="AY108" i="87"/>
  <c r="AL108" i="87"/>
  <c r="AZ108" i="87"/>
  <c r="AI108" i="87"/>
  <c r="BC108" i="87"/>
  <c r="AU108" i="87"/>
  <c r="AV108" i="87"/>
  <c r="AH108" i="87"/>
  <c r="AW108" i="87"/>
  <c r="BB108" i="87"/>
  <c r="AF108" i="87"/>
  <c r="AG108" i="87"/>
  <c r="AM108" i="87"/>
  <c r="AO108" i="87"/>
  <c r="AQ108" i="87"/>
  <c r="AR108" i="87"/>
  <c r="AS108" i="87"/>
  <c r="AT108" i="87"/>
  <c r="BA108" i="87"/>
  <c r="BD108" i="87"/>
  <c r="AN96" i="87"/>
  <c r="AZ96" i="87"/>
  <c r="AO96" i="87"/>
  <c r="BA96" i="87"/>
  <c r="AP96" i="87"/>
  <c r="BB96" i="87"/>
  <c r="AR96" i="87"/>
  <c r="AS96" i="87"/>
  <c r="AT96" i="87"/>
  <c r="AH96" i="87"/>
  <c r="BC96" i="87"/>
  <c r="AQ96" i="87"/>
  <c r="AI96" i="87"/>
  <c r="BD96" i="87"/>
  <c r="AU96" i="87"/>
  <c r="AW96" i="87"/>
  <c r="AF96" i="87"/>
  <c r="AG96" i="87"/>
  <c r="AL96" i="87"/>
  <c r="AM96" i="87"/>
  <c r="AV96" i="87"/>
  <c r="AX96" i="87"/>
  <c r="AY96" i="87"/>
  <c r="AN84" i="87"/>
  <c r="AZ84" i="87"/>
  <c r="AO84" i="87"/>
  <c r="BA84" i="87"/>
  <c r="AP84" i="87"/>
  <c r="BB84" i="87"/>
  <c r="AL84" i="87"/>
  <c r="BD84" i="87"/>
  <c r="AM84" i="87"/>
  <c r="AQ84" i="87"/>
  <c r="AG84" i="87"/>
  <c r="AH84" i="87"/>
  <c r="BC84" i="87"/>
  <c r="AR84" i="87"/>
  <c r="AY84" i="87"/>
  <c r="AF84" i="87"/>
  <c r="AU84" i="87"/>
  <c r="AI84" i="87"/>
  <c r="AS84" i="87"/>
  <c r="AT84" i="87"/>
  <c r="AV84" i="87"/>
  <c r="AW84" i="87"/>
  <c r="AX84" i="87"/>
  <c r="AN72" i="87"/>
  <c r="AZ72" i="87"/>
  <c r="AO72" i="87"/>
  <c r="BA72" i="87"/>
  <c r="AP72" i="87"/>
  <c r="BB72" i="87"/>
  <c r="AI72" i="87"/>
  <c r="AX72" i="87"/>
  <c r="AY72" i="87"/>
  <c r="BC72" i="87"/>
  <c r="AG72" i="87"/>
  <c r="AH72" i="87"/>
  <c r="AF72" i="87"/>
  <c r="AU72" i="87"/>
  <c r="AV72" i="87"/>
  <c r="AQ72" i="87"/>
  <c r="AR72" i="87"/>
  <c r="AS72" i="87"/>
  <c r="AL72" i="87"/>
  <c r="AM72" i="87"/>
  <c r="AT72" i="87"/>
  <c r="AW72" i="87"/>
  <c r="BD72" i="87"/>
  <c r="AM59" i="87"/>
  <c r="AY59" i="87"/>
  <c r="AN59" i="87"/>
  <c r="AZ59" i="87"/>
  <c r="AF59" i="87"/>
  <c r="AT59" i="87"/>
  <c r="AG59" i="87"/>
  <c r="AU59" i="87"/>
  <c r="AH59" i="87"/>
  <c r="AV59" i="87"/>
  <c r="AX59" i="87"/>
  <c r="BA59" i="87"/>
  <c r="AI59" i="87"/>
  <c r="BB59" i="87"/>
  <c r="BD59" i="87"/>
  <c r="AQ59" i="87"/>
  <c r="AW59" i="87"/>
  <c r="BC59" i="87"/>
  <c r="AL59" i="87"/>
  <c r="AP59" i="87"/>
  <c r="AR59" i="87"/>
  <c r="AS59" i="87"/>
  <c r="AO59" i="87"/>
  <c r="AL46" i="87"/>
  <c r="AX46" i="87"/>
  <c r="AM46" i="87"/>
  <c r="AY46" i="87"/>
  <c r="AN46" i="87"/>
  <c r="AZ46" i="87"/>
  <c r="AQ46" i="87"/>
  <c r="AR46" i="87"/>
  <c r="AV46" i="87"/>
  <c r="AF46" i="87"/>
  <c r="AW46" i="87"/>
  <c r="AG46" i="87"/>
  <c r="BA46" i="87"/>
  <c r="AT46" i="87"/>
  <c r="AU46" i="87"/>
  <c r="BB46" i="87"/>
  <c r="BD46" i="87"/>
  <c r="AH46" i="87"/>
  <c r="AI46" i="87"/>
  <c r="BC46" i="87"/>
  <c r="AO46" i="87"/>
  <c r="AP46" i="87"/>
  <c r="AS46" i="87"/>
  <c r="AC46" i="87"/>
  <c r="AL34" i="87"/>
  <c r="AX34" i="87"/>
  <c r="AM34" i="87"/>
  <c r="AY34" i="87"/>
  <c r="AN34" i="87"/>
  <c r="AZ34" i="87"/>
  <c r="BC34" i="87"/>
  <c r="AO34" i="87"/>
  <c r="BD34" i="87"/>
  <c r="AQ34" i="87"/>
  <c r="AR34" i="87"/>
  <c r="AS34" i="87"/>
  <c r="AP34" i="87"/>
  <c r="AT34" i="87"/>
  <c r="AV34" i="87"/>
  <c r="AW34" i="87"/>
  <c r="BB34" i="87"/>
  <c r="AG34" i="87"/>
  <c r="AH34" i="87"/>
  <c r="BA34" i="87"/>
  <c r="AF34" i="87"/>
  <c r="AI34" i="87"/>
  <c r="AU34" i="87"/>
  <c r="AC34" i="87"/>
  <c r="AL22" i="87"/>
  <c r="AX22" i="87"/>
  <c r="AM22" i="87"/>
  <c r="AY22" i="87"/>
  <c r="AN22" i="87"/>
  <c r="AZ22" i="87"/>
  <c r="AH22" i="87"/>
  <c r="AW22" i="87"/>
  <c r="AI22" i="87"/>
  <c r="BA22" i="87"/>
  <c r="AG22" i="87"/>
  <c r="BC22" i="87"/>
  <c r="BD22" i="87"/>
  <c r="AF22" i="87"/>
  <c r="AO22" i="87"/>
  <c r="AQ22" i="87"/>
  <c r="AR22" i="87"/>
  <c r="AU22" i="87"/>
  <c r="AV22" i="87"/>
  <c r="BB22" i="87"/>
  <c r="AP22" i="87"/>
  <c r="AS22" i="87"/>
  <c r="AT22" i="87"/>
  <c r="AC22" i="87"/>
  <c r="AY7" i="87"/>
  <c r="AI7" i="87"/>
  <c r="AC195" i="87"/>
  <c r="AC177" i="87"/>
  <c r="AC156" i="87"/>
  <c r="AC86" i="87"/>
  <c r="AC38" i="87"/>
  <c r="BC197" i="87"/>
  <c r="BD196" i="87"/>
  <c r="AF196" i="87"/>
  <c r="AG195" i="87"/>
  <c r="AX193" i="87"/>
  <c r="AV189" i="87"/>
  <c r="AL188" i="87"/>
  <c r="AZ186" i="87"/>
  <c r="AP185" i="87"/>
  <c r="AF184" i="87"/>
  <c r="AU182" i="87"/>
  <c r="AH181" i="87"/>
  <c r="AS179" i="87"/>
  <c r="AX177" i="87"/>
  <c r="BC175" i="87"/>
  <c r="AO174" i="87"/>
  <c r="AT172" i="87"/>
  <c r="BB170" i="87"/>
  <c r="AG169" i="87"/>
  <c r="AL165" i="87"/>
  <c r="AG163" i="87"/>
  <c r="AX153" i="87"/>
  <c r="AF135" i="87"/>
  <c r="AH90" i="87"/>
  <c r="AT90" i="87"/>
  <c r="AI90" i="87"/>
  <c r="AU90" i="87"/>
  <c r="AV90" i="87"/>
  <c r="AF90" i="87"/>
  <c r="AX90" i="87"/>
  <c r="AG90" i="87"/>
  <c r="AY90" i="87"/>
  <c r="AZ90" i="87"/>
  <c r="BC90" i="87"/>
  <c r="BB90" i="87"/>
  <c r="AQ90" i="87"/>
  <c r="AR90" i="87"/>
  <c r="BA90" i="87"/>
  <c r="AN90" i="87"/>
  <c r="AP90" i="87"/>
  <c r="BD90" i="87"/>
  <c r="AL90" i="87"/>
  <c r="AM90" i="87"/>
  <c r="AO90" i="87"/>
  <c r="AS90" i="87"/>
  <c r="AW90" i="87"/>
  <c r="AC90" i="87"/>
  <c r="AV134" i="87"/>
  <c r="AL134" i="87"/>
  <c r="AX134" i="87"/>
  <c r="AN134" i="87"/>
  <c r="BB134" i="87"/>
  <c r="AR134" i="87"/>
  <c r="BA134" i="87"/>
  <c r="AO134" i="87"/>
  <c r="BD134" i="87"/>
  <c r="AW134" i="87"/>
  <c r="AY134" i="87"/>
  <c r="AF134" i="87"/>
  <c r="AZ134" i="87"/>
  <c r="AG134" i="87"/>
  <c r="BC134" i="87"/>
  <c r="AI134" i="87"/>
  <c r="AM134" i="87"/>
  <c r="AQ134" i="87"/>
  <c r="AS134" i="87"/>
  <c r="AT134" i="87"/>
  <c r="AP134" i="87"/>
  <c r="AU134" i="87"/>
  <c r="AH134" i="87"/>
  <c r="AN192" i="87"/>
  <c r="AZ192" i="87"/>
  <c r="AO192" i="87"/>
  <c r="BA192" i="87"/>
  <c r="AP192" i="87"/>
  <c r="BB192" i="87"/>
  <c r="AG192" i="87"/>
  <c r="AV192" i="87"/>
  <c r="BC192" i="87"/>
  <c r="AM192" i="87"/>
  <c r="AS192" i="87"/>
  <c r="AT192" i="87"/>
  <c r="AU192" i="87"/>
  <c r="AF192" i="87"/>
  <c r="AW192" i="87"/>
  <c r="AQ155" i="87"/>
  <c r="BC155" i="87"/>
  <c r="AF155" i="87"/>
  <c r="AS155" i="87"/>
  <c r="AG155" i="87"/>
  <c r="AT155" i="87"/>
  <c r="AH155" i="87"/>
  <c r="AU155" i="87"/>
  <c r="AR155" i="87"/>
  <c r="AX155" i="87"/>
  <c r="AI155" i="87"/>
  <c r="AY155" i="87"/>
  <c r="AV155" i="87"/>
  <c r="AW155" i="87"/>
  <c r="AZ155" i="87"/>
  <c r="BA155" i="87"/>
  <c r="BB155" i="87"/>
  <c r="BD155" i="87"/>
  <c r="AL155" i="87"/>
  <c r="AM155" i="87"/>
  <c r="AN155" i="87"/>
  <c r="AO155" i="87"/>
  <c r="AQ143" i="87"/>
  <c r="BC143" i="87"/>
  <c r="AL143" i="87"/>
  <c r="AY143" i="87"/>
  <c r="AS143" i="87"/>
  <c r="AG143" i="87"/>
  <c r="AU143" i="87"/>
  <c r="AH143" i="87"/>
  <c r="AV143" i="87"/>
  <c r="AX143" i="87"/>
  <c r="AN143" i="87"/>
  <c r="BB143" i="87"/>
  <c r="AO143" i="87"/>
  <c r="BD143" i="87"/>
  <c r="AP143" i="87"/>
  <c r="AT143" i="87"/>
  <c r="BA143" i="87"/>
  <c r="AF143" i="87"/>
  <c r="AI143" i="87"/>
  <c r="AM143" i="87"/>
  <c r="AR143" i="87"/>
  <c r="AW143" i="87"/>
  <c r="AZ143" i="87"/>
  <c r="AM131" i="87"/>
  <c r="AY131" i="87"/>
  <c r="AO131" i="87"/>
  <c r="BA131" i="87"/>
  <c r="AQ131" i="87"/>
  <c r="AN131" i="87"/>
  <c r="BD131" i="87"/>
  <c r="AH131" i="87"/>
  <c r="AW131" i="87"/>
  <c r="AZ131" i="87"/>
  <c r="AP131" i="87"/>
  <c r="AR131" i="87"/>
  <c r="AS131" i="87"/>
  <c r="AT131" i="87"/>
  <c r="AV131" i="87"/>
  <c r="AX131" i="87"/>
  <c r="AG131" i="87"/>
  <c r="BC131" i="87"/>
  <c r="AI131" i="87"/>
  <c r="AF131" i="87"/>
  <c r="AL131" i="87"/>
  <c r="AU131" i="87"/>
  <c r="BB131" i="87"/>
  <c r="AM119" i="87"/>
  <c r="AY119" i="87"/>
  <c r="AN119" i="87"/>
  <c r="AZ119" i="87"/>
  <c r="AO119" i="87"/>
  <c r="BA119" i="87"/>
  <c r="AT119" i="87"/>
  <c r="AH119" i="87"/>
  <c r="AX119" i="87"/>
  <c r="AR119" i="87"/>
  <c r="AU119" i="87"/>
  <c r="AS119" i="87"/>
  <c r="AV119" i="87"/>
  <c r="AW119" i="87"/>
  <c r="BB119" i="87"/>
  <c r="AF119" i="87"/>
  <c r="BC119" i="87"/>
  <c r="AG119" i="87"/>
  <c r="BD119" i="87"/>
  <c r="AI119" i="87"/>
  <c r="AL119" i="87"/>
  <c r="AP119" i="87"/>
  <c r="AQ119" i="87"/>
  <c r="AO107" i="87"/>
  <c r="BA107" i="87"/>
  <c r="AQ107" i="87"/>
  <c r="BC107" i="87"/>
  <c r="AG107" i="87"/>
  <c r="AU107" i="87"/>
  <c r="AH107" i="87"/>
  <c r="AV107" i="87"/>
  <c r="AI107" i="87"/>
  <c r="AW107" i="87"/>
  <c r="AP107" i="87"/>
  <c r="BB107" i="87"/>
  <c r="BD107" i="87"/>
  <c r="AF107" i="87"/>
  <c r="AX107" i="87"/>
  <c r="AZ107" i="87"/>
  <c r="AY107" i="87"/>
  <c r="AL107" i="87"/>
  <c r="AM107" i="87"/>
  <c r="AN107" i="87"/>
  <c r="AR107" i="87"/>
  <c r="AS107" i="87"/>
  <c r="AT107" i="87"/>
  <c r="AO95" i="87"/>
  <c r="BA95" i="87"/>
  <c r="AP95" i="87"/>
  <c r="BB95" i="87"/>
  <c r="AQ95" i="87"/>
  <c r="BC95" i="87"/>
  <c r="AY95" i="87"/>
  <c r="AZ95" i="87"/>
  <c r="AL95" i="87"/>
  <c r="BD95" i="87"/>
  <c r="AI95" i="87"/>
  <c r="AT95" i="87"/>
  <c r="AH95" i="87"/>
  <c r="AM95" i="87"/>
  <c r="AW95" i="87"/>
  <c r="AN95" i="87"/>
  <c r="AS95" i="87"/>
  <c r="AX95" i="87"/>
  <c r="AF95" i="87"/>
  <c r="AG95" i="87"/>
  <c r="AR95" i="87"/>
  <c r="AU95" i="87"/>
  <c r="AV95" i="87"/>
  <c r="AO83" i="87"/>
  <c r="BA83" i="87"/>
  <c r="AP83" i="87"/>
  <c r="BB83" i="87"/>
  <c r="AQ83" i="87"/>
  <c r="BC83" i="87"/>
  <c r="AG83" i="87"/>
  <c r="AV83" i="87"/>
  <c r="AH83" i="87"/>
  <c r="AW83" i="87"/>
  <c r="AI83" i="87"/>
  <c r="AX83" i="87"/>
  <c r="AL83" i="87"/>
  <c r="AN83" i="87"/>
  <c r="BD83" i="87"/>
  <c r="AM83" i="87"/>
  <c r="AF83" i="87"/>
  <c r="AR83" i="87"/>
  <c r="AS83" i="87"/>
  <c r="AT83" i="87"/>
  <c r="AU83" i="87"/>
  <c r="AY83" i="87"/>
  <c r="AZ83" i="87"/>
  <c r="AO71" i="87"/>
  <c r="BA71" i="87"/>
  <c r="AP71" i="87"/>
  <c r="BB71" i="87"/>
  <c r="AQ71" i="87"/>
  <c r="BC71" i="87"/>
  <c r="AS71" i="87"/>
  <c r="AT71" i="87"/>
  <c r="AF71" i="87"/>
  <c r="AU71" i="87"/>
  <c r="AL71" i="87"/>
  <c r="AH71" i="87"/>
  <c r="AW71" i="87"/>
  <c r="AX71" i="87"/>
  <c r="AG71" i="87"/>
  <c r="AI71" i="87"/>
  <c r="AY71" i="87"/>
  <c r="BD71" i="87"/>
  <c r="AR71" i="87"/>
  <c r="AV71" i="87"/>
  <c r="AZ71" i="87"/>
  <c r="AM71" i="87"/>
  <c r="AN71" i="87"/>
  <c r="AN58" i="87"/>
  <c r="AZ58" i="87"/>
  <c r="AO58" i="87"/>
  <c r="BA58" i="87"/>
  <c r="AQ58" i="87"/>
  <c r="AR58" i="87"/>
  <c r="AS58" i="87"/>
  <c r="BC58" i="87"/>
  <c r="BD58" i="87"/>
  <c r="AL58" i="87"/>
  <c r="AY58" i="87"/>
  <c r="AF58" i="87"/>
  <c r="BB58" i="87"/>
  <c r="AM58" i="87"/>
  <c r="AI58" i="87"/>
  <c r="AP58" i="87"/>
  <c r="AT58" i="87"/>
  <c r="AG58" i="87"/>
  <c r="AH58" i="87"/>
  <c r="AU58" i="87"/>
  <c r="AV58" i="87"/>
  <c r="AW58" i="87"/>
  <c r="AX58" i="87"/>
  <c r="AC58" i="87"/>
  <c r="AM45" i="87"/>
  <c r="AY45" i="87"/>
  <c r="AN45" i="87"/>
  <c r="AZ45" i="87"/>
  <c r="AO45" i="87"/>
  <c r="BA45" i="87"/>
  <c r="AI45" i="87"/>
  <c r="AX45" i="87"/>
  <c r="BB45" i="87"/>
  <c r="AH45" i="87"/>
  <c r="BD45" i="87"/>
  <c r="AL45" i="87"/>
  <c r="AT45" i="87"/>
  <c r="AU45" i="87"/>
  <c r="AV45" i="87"/>
  <c r="AR45" i="87"/>
  <c r="AS45" i="87"/>
  <c r="AW45" i="87"/>
  <c r="BC45" i="87"/>
  <c r="AQ45" i="87"/>
  <c r="AF45" i="87"/>
  <c r="AG45" i="87"/>
  <c r="AP45" i="87"/>
  <c r="AM33" i="87"/>
  <c r="AY33" i="87"/>
  <c r="AN33" i="87"/>
  <c r="AZ33" i="87"/>
  <c r="AO33" i="87"/>
  <c r="BA33" i="87"/>
  <c r="AF33" i="87"/>
  <c r="AU33" i="87"/>
  <c r="AG33" i="87"/>
  <c r="AV33" i="87"/>
  <c r="AT33" i="87"/>
  <c r="AW33" i="87"/>
  <c r="AX33" i="87"/>
  <c r="AL33" i="87"/>
  <c r="AP33" i="87"/>
  <c r="AQ33" i="87"/>
  <c r="AI33" i="87"/>
  <c r="AH33" i="87"/>
  <c r="BC33" i="87"/>
  <c r="BD33" i="87"/>
  <c r="AR33" i="87"/>
  <c r="AS33" i="87"/>
  <c r="BB33" i="87"/>
  <c r="AM21" i="87"/>
  <c r="AY21" i="87"/>
  <c r="AN21" i="87"/>
  <c r="AZ21" i="87"/>
  <c r="AO21" i="87"/>
  <c r="BA21" i="87"/>
  <c r="AR21" i="87"/>
  <c r="AS21" i="87"/>
  <c r="AL21" i="87"/>
  <c r="AP21" i="87"/>
  <c r="AQ21" i="87"/>
  <c r="AG21" i="87"/>
  <c r="BD21" i="87"/>
  <c r="AH21" i="87"/>
  <c r="AI21" i="87"/>
  <c r="AF21" i="87"/>
  <c r="AW21" i="87"/>
  <c r="AV21" i="87"/>
  <c r="AX21" i="87"/>
  <c r="BB21" i="87"/>
  <c r="BC21" i="87"/>
  <c r="AT21" i="87"/>
  <c r="AU21" i="87"/>
  <c r="AX7" i="87"/>
  <c r="AH7" i="87"/>
  <c r="AC194" i="87"/>
  <c r="AC155" i="87"/>
  <c r="AC132" i="87"/>
  <c r="AC108" i="87"/>
  <c r="AC84" i="87"/>
  <c r="AC60" i="87"/>
  <c r="AC36" i="87"/>
  <c r="BA197" i="87"/>
  <c r="BB196" i="87"/>
  <c r="BC195" i="87"/>
  <c r="BD194" i="87"/>
  <c r="AV193" i="87"/>
  <c r="AL192" i="87"/>
  <c r="BA190" i="87"/>
  <c r="AT189" i="87"/>
  <c r="AX186" i="87"/>
  <c r="AN185" i="87"/>
  <c r="BC183" i="87"/>
  <c r="AS182" i="87"/>
  <c r="AF181" i="87"/>
  <c r="AV177" i="87"/>
  <c r="BA175" i="87"/>
  <c r="AR172" i="87"/>
  <c r="AV170" i="87"/>
  <c r="AW152" i="87"/>
  <c r="AF114" i="87"/>
  <c r="AR114" i="87"/>
  <c r="BD114" i="87"/>
  <c r="AG114" i="87"/>
  <c r="AS114" i="87"/>
  <c r="AH114" i="87"/>
  <c r="AT114" i="87"/>
  <c r="AP114" i="87"/>
  <c r="BA114" i="87"/>
  <c r="AV114" i="87"/>
  <c r="AX114" i="87"/>
  <c r="BB114" i="87"/>
  <c r="AI114" i="87"/>
  <c r="BC114" i="87"/>
  <c r="AL114" i="87"/>
  <c r="AM114" i="87"/>
  <c r="AN114" i="87"/>
  <c r="AO114" i="87"/>
  <c r="AQ114" i="87"/>
  <c r="AU114" i="87"/>
  <c r="AW114" i="87"/>
  <c r="AY114" i="87"/>
  <c r="AZ114" i="87"/>
  <c r="AC114" i="87"/>
  <c r="AV122" i="87"/>
  <c r="AW122" i="87"/>
  <c r="AL122" i="87"/>
  <c r="AX122" i="87"/>
  <c r="AH122" i="87"/>
  <c r="AZ122" i="87"/>
  <c r="AS122" i="87"/>
  <c r="AN122" i="87"/>
  <c r="BD122" i="87"/>
  <c r="AP122" i="87"/>
  <c r="AO122" i="87"/>
  <c r="AQ122" i="87"/>
  <c r="AR122" i="87"/>
  <c r="AT122" i="87"/>
  <c r="AU122" i="87"/>
  <c r="AY122" i="87"/>
  <c r="BA122" i="87"/>
  <c r="AF122" i="87"/>
  <c r="BC122" i="87"/>
  <c r="AG122" i="87"/>
  <c r="AI122" i="87"/>
  <c r="BB122" i="87"/>
  <c r="AM122" i="87"/>
  <c r="AN180" i="87"/>
  <c r="AZ180" i="87"/>
  <c r="AO180" i="87"/>
  <c r="BA180" i="87"/>
  <c r="AP180" i="87"/>
  <c r="BB180" i="87"/>
  <c r="AS180" i="87"/>
  <c r="AG180" i="87"/>
  <c r="AV180" i="87"/>
  <c r="AH180" i="87"/>
  <c r="AW180" i="87"/>
  <c r="AF180" i="87"/>
  <c r="BC180" i="87"/>
  <c r="AQ180" i="87"/>
  <c r="AR180" i="87"/>
  <c r="AT180" i="87"/>
  <c r="AU180" i="87"/>
  <c r="AP168" i="87"/>
  <c r="BB168" i="87"/>
  <c r="AH168" i="87"/>
  <c r="AU168" i="87"/>
  <c r="AI168" i="87"/>
  <c r="AV168" i="87"/>
  <c r="AW168" i="87"/>
  <c r="AG168" i="87"/>
  <c r="AZ168" i="87"/>
  <c r="AM168" i="87"/>
  <c r="BD168" i="87"/>
  <c r="AN168" i="87"/>
  <c r="AX168" i="87"/>
  <c r="BC168" i="87"/>
  <c r="AL168" i="87"/>
  <c r="AO168" i="87"/>
  <c r="AQ168" i="87"/>
  <c r="AR168" i="87"/>
  <c r="AO191" i="87"/>
  <c r="BA191" i="87"/>
  <c r="AP191" i="87"/>
  <c r="BB191" i="87"/>
  <c r="AQ191" i="87"/>
  <c r="BC191" i="87"/>
  <c r="AN191" i="87"/>
  <c r="AS191" i="87"/>
  <c r="AF191" i="87"/>
  <c r="AV191" i="87"/>
  <c r="AI191" i="87"/>
  <c r="AY191" i="87"/>
  <c r="AZ191" i="87"/>
  <c r="BD191" i="87"/>
  <c r="AL191" i="87"/>
  <c r="AO179" i="87"/>
  <c r="BA179" i="87"/>
  <c r="AP179" i="87"/>
  <c r="BB179" i="87"/>
  <c r="AQ179" i="87"/>
  <c r="BC179" i="87"/>
  <c r="AZ179" i="87"/>
  <c r="AN179" i="87"/>
  <c r="AR179" i="87"/>
  <c r="AI179" i="87"/>
  <c r="AM179" i="87"/>
  <c r="AU179" i="87"/>
  <c r="AV179" i="87"/>
  <c r="AW179" i="87"/>
  <c r="AF179" i="87"/>
  <c r="AX179" i="87"/>
  <c r="AQ167" i="87"/>
  <c r="BC167" i="87"/>
  <c r="AG167" i="87"/>
  <c r="AT167" i="87"/>
  <c r="AH167" i="87"/>
  <c r="AU167" i="87"/>
  <c r="AI167" i="87"/>
  <c r="AV167" i="87"/>
  <c r="AO167" i="87"/>
  <c r="AS167" i="87"/>
  <c r="AW167" i="87"/>
  <c r="AZ167" i="87"/>
  <c r="BD167" i="87"/>
  <c r="AM167" i="87"/>
  <c r="AN167" i="87"/>
  <c r="AP167" i="87"/>
  <c r="AR167" i="87"/>
  <c r="AF154" i="87"/>
  <c r="AR154" i="87"/>
  <c r="BD154" i="87"/>
  <c r="AQ154" i="87"/>
  <c r="AS154" i="87"/>
  <c r="AG154" i="87"/>
  <c r="AT154" i="87"/>
  <c r="AZ154" i="87"/>
  <c r="AM154" i="87"/>
  <c r="BC154" i="87"/>
  <c r="AN154" i="87"/>
  <c r="AW154" i="87"/>
  <c r="AX154" i="87"/>
  <c r="AC154" i="87"/>
  <c r="AY154" i="87"/>
  <c r="BA154" i="87"/>
  <c r="AH154" i="87"/>
  <c r="BB154" i="87"/>
  <c r="AI154" i="87"/>
  <c r="AL154" i="87"/>
  <c r="AO154" i="87"/>
  <c r="AP154" i="87"/>
  <c r="AU154" i="87"/>
  <c r="AN142" i="87"/>
  <c r="AZ142" i="87"/>
  <c r="AP142" i="87"/>
  <c r="BB142" i="87"/>
  <c r="AO142" i="87"/>
  <c r="BD142" i="87"/>
  <c r="AG142" i="87"/>
  <c r="AV142" i="87"/>
  <c r="BC142" i="87"/>
  <c r="AM142" i="87"/>
  <c r="AQ142" i="87"/>
  <c r="AS142" i="87"/>
  <c r="AF142" i="87"/>
  <c r="AW142" i="87"/>
  <c r="AH142" i="87"/>
  <c r="AX142" i="87"/>
  <c r="AI142" i="87"/>
  <c r="AY142" i="87"/>
  <c r="AR142" i="87"/>
  <c r="AT142" i="87"/>
  <c r="AL142" i="87"/>
  <c r="AC142" i="87"/>
  <c r="AU142" i="87"/>
  <c r="BA142" i="87"/>
  <c r="AN130" i="87"/>
  <c r="AZ130" i="87"/>
  <c r="AP130" i="87"/>
  <c r="BB130" i="87"/>
  <c r="AL130" i="87"/>
  <c r="BA130" i="87"/>
  <c r="AH130" i="87"/>
  <c r="AW130" i="87"/>
  <c r="AR130" i="87"/>
  <c r="AT130" i="87"/>
  <c r="AS130" i="87"/>
  <c r="AU130" i="87"/>
  <c r="AV130" i="87"/>
  <c r="AX130" i="87"/>
  <c r="AG130" i="87"/>
  <c r="BC130" i="87"/>
  <c r="AI130" i="87"/>
  <c r="BD130" i="87"/>
  <c r="AM130" i="87"/>
  <c r="AO130" i="87"/>
  <c r="AQ130" i="87"/>
  <c r="AY130" i="87"/>
  <c r="AC130" i="87"/>
  <c r="AN118" i="87"/>
  <c r="AZ118" i="87"/>
  <c r="AO118" i="87"/>
  <c r="BA118" i="87"/>
  <c r="AP118" i="87"/>
  <c r="BB118" i="87"/>
  <c r="AL118" i="87"/>
  <c r="BD118" i="87"/>
  <c r="AQ118" i="87"/>
  <c r="AH118" i="87"/>
  <c r="AX118" i="87"/>
  <c r="BC118" i="87"/>
  <c r="AU118" i="87"/>
  <c r="AV118" i="87"/>
  <c r="AW118" i="87"/>
  <c r="AY118" i="87"/>
  <c r="AF118" i="87"/>
  <c r="AG118" i="87"/>
  <c r="AI118" i="87"/>
  <c r="AM118" i="87"/>
  <c r="AR118" i="87"/>
  <c r="AS118" i="87"/>
  <c r="AC118" i="87"/>
  <c r="AP106" i="87"/>
  <c r="BB106" i="87"/>
  <c r="AF106" i="87"/>
  <c r="AR106" i="87"/>
  <c r="BD106" i="87"/>
  <c r="AQ106" i="87"/>
  <c r="AS106" i="87"/>
  <c r="AT106" i="87"/>
  <c r="AW106" i="87"/>
  <c r="AM106" i="87"/>
  <c r="AN106" i="87"/>
  <c r="AI106" i="87"/>
  <c r="AX106" i="87"/>
  <c r="AZ106" i="87"/>
  <c r="AO106" i="87"/>
  <c r="AU106" i="87"/>
  <c r="AV106" i="87"/>
  <c r="AY106" i="87"/>
  <c r="BA106" i="87"/>
  <c r="BC106" i="87"/>
  <c r="AG106" i="87"/>
  <c r="AH106" i="87"/>
  <c r="AC106" i="87"/>
  <c r="AL106" i="87"/>
  <c r="AP94" i="87"/>
  <c r="BB94" i="87"/>
  <c r="AQ94" i="87"/>
  <c r="BC94" i="87"/>
  <c r="AF94" i="87"/>
  <c r="AR94" i="87"/>
  <c r="BD94" i="87"/>
  <c r="AT94" i="87"/>
  <c r="AU94" i="87"/>
  <c r="AG94" i="87"/>
  <c r="AV94" i="87"/>
  <c r="AM94" i="87"/>
  <c r="AW94" i="87"/>
  <c r="AL94" i="87"/>
  <c r="AS94" i="87"/>
  <c r="AH94" i="87"/>
  <c r="AI94" i="87"/>
  <c r="AN94" i="87"/>
  <c r="AO94" i="87"/>
  <c r="AX94" i="87"/>
  <c r="AY94" i="87"/>
  <c r="AZ94" i="87"/>
  <c r="BA94" i="87"/>
  <c r="AC94" i="87"/>
  <c r="AP82" i="87"/>
  <c r="BB82" i="87"/>
  <c r="AQ82" i="87"/>
  <c r="BC82" i="87"/>
  <c r="AF82" i="87"/>
  <c r="AR82" i="87"/>
  <c r="BD82" i="87"/>
  <c r="AN82" i="87"/>
  <c r="AO82" i="87"/>
  <c r="AS82" i="87"/>
  <c r="AL82" i="87"/>
  <c r="AM82" i="87"/>
  <c r="AZ82" i="87"/>
  <c r="AG82" i="87"/>
  <c r="BA82" i="87"/>
  <c r="AH82" i="87"/>
  <c r="AW82" i="87"/>
  <c r="AY82" i="87"/>
  <c r="AT82" i="87"/>
  <c r="AU82" i="87"/>
  <c r="AV82" i="87"/>
  <c r="AX82" i="87"/>
  <c r="AI82" i="87"/>
  <c r="AC82" i="87"/>
  <c r="AP70" i="87"/>
  <c r="BB70" i="87"/>
  <c r="AQ70" i="87"/>
  <c r="BC70" i="87"/>
  <c r="AF70" i="87"/>
  <c r="AR70" i="87"/>
  <c r="BD70" i="87"/>
  <c r="AZ70" i="87"/>
  <c r="AL70" i="87"/>
  <c r="BA70" i="87"/>
  <c r="AM70" i="87"/>
  <c r="AO70" i="87"/>
  <c r="AS70" i="87"/>
  <c r="AG70" i="87"/>
  <c r="AV70" i="87"/>
  <c r="AW70" i="87"/>
  <c r="AN70" i="87"/>
  <c r="AU70" i="87"/>
  <c r="AH70" i="87"/>
  <c r="AI70" i="87"/>
  <c r="AT70" i="87"/>
  <c r="AX70" i="87"/>
  <c r="AY70" i="87"/>
  <c r="AC70" i="87"/>
  <c r="AP56" i="87"/>
  <c r="BB56" i="87"/>
  <c r="AQ56" i="87"/>
  <c r="BC56" i="87"/>
  <c r="AI56" i="87"/>
  <c r="AW56" i="87"/>
  <c r="AX56" i="87"/>
  <c r="AY56" i="87"/>
  <c r="AU56" i="87"/>
  <c r="AV56" i="87"/>
  <c r="AF56" i="87"/>
  <c r="AZ56" i="87"/>
  <c r="BD56" i="87"/>
  <c r="AR56" i="87"/>
  <c r="AS56" i="87"/>
  <c r="AO56" i="87"/>
  <c r="AT56" i="87"/>
  <c r="BA56" i="87"/>
  <c r="AG56" i="87"/>
  <c r="AL56" i="87"/>
  <c r="AH56" i="87"/>
  <c r="AM56" i="87"/>
  <c r="AN56" i="87"/>
  <c r="AN44" i="87"/>
  <c r="AZ44" i="87"/>
  <c r="AO44" i="87"/>
  <c r="BA44" i="87"/>
  <c r="AP44" i="87"/>
  <c r="BB44" i="87"/>
  <c r="AS44" i="87"/>
  <c r="AT44" i="87"/>
  <c r="AM44" i="87"/>
  <c r="AQ44" i="87"/>
  <c r="AR44" i="87"/>
  <c r="AV44" i="87"/>
  <c r="AW44" i="87"/>
  <c r="AX44" i="87"/>
  <c r="AI44" i="87"/>
  <c r="AY44" i="87"/>
  <c r="AG44" i="87"/>
  <c r="AH44" i="87"/>
  <c r="BC44" i="87"/>
  <c r="AL44" i="87"/>
  <c r="AU44" i="87"/>
  <c r="BD44" i="87"/>
  <c r="AF44" i="87"/>
  <c r="AN32" i="87"/>
  <c r="AZ32" i="87"/>
  <c r="AO32" i="87"/>
  <c r="BA32" i="87"/>
  <c r="AP32" i="87"/>
  <c r="BB32" i="87"/>
  <c r="AM32" i="87"/>
  <c r="AQ32" i="87"/>
  <c r="AH32" i="87"/>
  <c r="AY32" i="87"/>
  <c r="AI32" i="87"/>
  <c r="BC32" i="87"/>
  <c r="BD32" i="87"/>
  <c r="AL32" i="87"/>
  <c r="AR32" i="87"/>
  <c r="AS32" i="87"/>
  <c r="AU32" i="87"/>
  <c r="AV32" i="87"/>
  <c r="AT32" i="87"/>
  <c r="AW32" i="87"/>
  <c r="AX32" i="87"/>
  <c r="AF32" i="87"/>
  <c r="AG32" i="87"/>
  <c r="AN20" i="87"/>
  <c r="AZ20" i="87"/>
  <c r="AO20" i="87"/>
  <c r="BA20" i="87"/>
  <c r="AP20" i="87"/>
  <c r="BB20" i="87"/>
  <c r="AY20" i="87"/>
  <c r="BC20" i="87"/>
  <c r="AT20" i="87"/>
  <c r="AU20" i="87"/>
  <c r="AV20" i="87"/>
  <c r="AG20" i="87"/>
  <c r="AH20" i="87"/>
  <c r="AI20" i="87"/>
  <c r="BD20" i="87"/>
  <c r="AW20" i="87"/>
  <c r="AF20" i="87"/>
  <c r="AR20" i="87"/>
  <c r="AS20" i="87"/>
  <c r="AX20" i="87"/>
  <c r="AL20" i="87"/>
  <c r="AM20" i="87"/>
  <c r="AQ20" i="87"/>
  <c r="AW7" i="87"/>
  <c r="AG7" i="87"/>
  <c r="AC193" i="87"/>
  <c r="AC131" i="87"/>
  <c r="AC107" i="87"/>
  <c r="AC83" i="87"/>
  <c r="AC59" i="87"/>
  <c r="AC35" i="87"/>
  <c r="AZ197" i="87"/>
  <c r="BA196" i="87"/>
  <c r="BB195" i="87"/>
  <c r="BC194" i="87"/>
  <c r="AU193" i="87"/>
  <c r="AO189" i="87"/>
  <c r="BD187" i="87"/>
  <c r="AW186" i="87"/>
  <c r="AM185" i="87"/>
  <c r="BB183" i="87"/>
  <c r="AR182" i="87"/>
  <c r="BD180" i="87"/>
  <c r="AU177" i="87"/>
  <c r="AZ175" i="87"/>
  <c r="AF174" i="87"/>
  <c r="AQ172" i="87"/>
  <c r="AU170" i="87"/>
  <c r="AY168" i="87"/>
  <c r="AT162" i="87"/>
  <c r="AQ125" i="87"/>
  <c r="AF126" i="87"/>
  <c r="AR126" i="87"/>
  <c r="BD126" i="87"/>
  <c r="AG126" i="87"/>
  <c r="AS126" i="87"/>
  <c r="AH126" i="87"/>
  <c r="AT126" i="87"/>
  <c r="AV126" i="87"/>
  <c r="AI126" i="87"/>
  <c r="AY126" i="87"/>
  <c r="AP126" i="87"/>
  <c r="AU126" i="87"/>
  <c r="BC126" i="87"/>
  <c r="AL126" i="87"/>
  <c r="AM126" i="87"/>
  <c r="AO126" i="87"/>
  <c r="AQ126" i="87"/>
  <c r="AX126" i="87"/>
  <c r="AZ126" i="87"/>
  <c r="BA126" i="87"/>
  <c r="AW126" i="87"/>
  <c r="AN126" i="87"/>
  <c r="BB126" i="87"/>
  <c r="AC126" i="87"/>
  <c r="AW171" i="87"/>
  <c r="AL171" i="87"/>
  <c r="AX171" i="87"/>
  <c r="AM171" i="87"/>
  <c r="AY171" i="87"/>
  <c r="AS171" i="87"/>
  <c r="AG171" i="87"/>
  <c r="AV171" i="87"/>
  <c r="AH171" i="87"/>
  <c r="AZ171" i="87"/>
  <c r="AQ171" i="87"/>
  <c r="AU171" i="87"/>
  <c r="AF171" i="87"/>
  <c r="BC171" i="87"/>
  <c r="AI171" i="87"/>
  <c r="BD171" i="87"/>
  <c r="AN171" i="87"/>
  <c r="AP190" i="87"/>
  <c r="BB190" i="87"/>
  <c r="AQ190" i="87"/>
  <c r="BC190" i="87"/>
  <c r="AF190" i="87"/>
  <c r="AR190" i="87"/>
  <c r="BD190" i="87"/>
  <c r="AI190" i="87"/>
  <c r="AX190" i="87"/>
  <c r="AH190" i="87"/>
  <c r="AY190" i="87"/>
  <c r="AC190" i="87"/>
  <c r="AL190" i="87"/>
  <c r="AO190" i="87"/>
  <c r="AS190" i="87"/>
  <c r="AT190" i="87"/>
  <c r="AU190" i="87"/>
  <c r="AP178" i="87"/>
  <c r="BB178" i="87"/>
  <c r="AQ178" i="87"/>
  <c r="BC178" i="87"/>
  <c r="AF178" i="87"/>
  <c r="AR178" i="87"/>
  <c r="BD178" i="87"/>
  <c r="AU178" i="87"/>
  <c r="AI178" i="87"/>
  <c r="AX178" i="87"/>
  <c r="AY178" i="87"/>
  <c r="AM178" i="87"/>
  <c r="AC178" i="87"/>
  <c r="AS178" i="87"/>
  <c r="AW178" i="87"/>
  <c r="AZ178" i="87"/>
  <c r="AG178" i="87"/>
  <c r="BA178" i="87"/>
  <c r="AH178" i="87"/>
  <c r="AF166" i="87"/>
  <c r="AR166" i="87"/>
  <c r="BD166" i="87"/>
  <c r="AS166" i="87"/>
  <c r="AG166" i="87"/>
  <c r="AT166" i="87"/>
  <c r="AH166" i="87"/>
  <c r="AU166" i="87"/>
  <c r="AX166" i="87"/>
  <c r="BA166" i="87"/>
  <c r="AL166" i="87"/>
  <c r="BB166" i="87"/>
  <c r="AZ166" i="87"/>
  <c r="AC166" i="87"/>
  <c r="AO166" i="87"/>
  <c r="AP166" i="87"/>
  <c r="AQ166" i="87"/>
  <c r="AV166" i="87"/>
  <c r="AG153" i="87"/>
  <c r="AS153" i="87"/>
  <c r="AP153" i="87"/>
  <c r="BC153" i="87"/>
  <c r="AQ153" i="87"/>
  <c r="BD153" i="87"/>
  <c r="AR153" i="87"/>
  <c r="AO153" i="87"/>
  <c r="AV153" i="87"/>
  <c r="AF153" i="87"/>
  <c r="AW153" i="87"/>
  <c r="AY153" i="87"/>
  <c r="AZ153" i="87"/>
  <c r="AH153" i="87"/>
  <c r="BA153" i="87"/>
  <c r="AI153" i="87"/>
  <c r="BB153" i="87"/>
  <c r="AL153" i="87"/>
  <c r="AM153" i="87"/>
  <c r="AN153" i="87"/>
  <c r="AT153" i="87"/>
  <c r="AU153" i="87"/>
  <c r="AO141" i="87"/>
  <c r="BA141" i="87"/>
  <c r="AQ141" i="87"/>
  <c r="BC141" i="87"/>
  <c r="AY141" i="87"/>
  <c r="AP141" i="87"/>
  <c r="AT141" i="87"/>
  <c r="AF141" i="87"/>
  <c r="AV141" i="87"/>
  <c r="AG141" i="87"/>
  <c r="AW141" i="87"/>
  <c r="AI141" i="87"/>
  <c r="AZ141" i="87"/>
  <c r="AM141" i="87"/>
  <c r="AN141" i="87"/>
  <c r="AR141" i="87"/>
  <c r="BD141" i="87"/>
  <c r="AH141" i="87"/>
  <c r="AL141" i="87"/>
  <c r="AS141" i="87"/>
  <c r="AU141" i="87"/>
  <c r="AX141" i="87"/>
  <c r="AO129" i="87"/>
  <c r="BA129" i="87"/>
  <c r="AQ129" i="87"/>
  <c r="BC129" i="87"/>
  <c r="AI129" i="87"/>
  <c r="AW129" i="87"/>
  <c r="AR129" i="87"/>
  <c r="AZ129" i="87"/>
  <c r="AM129" i="87"/>
  <c r="BD129" i="87"/>
  <c r="AV129" i="87"/>
  <c r="AX129" i="87"/>
  <c r="AF129" i="87"/>
  <c r="AY129" i="87"/>
  <c r="AG129" i="87"/>
  <c r="BB129" i="87"/>
  <c r="AL129" i="87"/>
  <c r="AP129" i="87"/>
  <c r="AS129" i="87"/>
  <c r="AT129" i="87"/>
  <c r="AH129" i="87"/>
  <c r="AN129" i="87"/>
  <c r="AU129" i="87"/>
  <c r="AO117" i="87"/>
  <c r="BA117" i="87"/>
  <c r="AP117" i="87"/>
  <c r="BB117" i="87"/>
  <c r="AQ117" i="87"/>
  <c r="BC117" i="87"/>
  <c r="AG117" i="87"/>
  <c r="AV117" i="87"/>
  <c r="AF117" i="87"/>
  <c r="AW117" i="87"/>
  <c r="AN117" i="87"/>
  <c r="AS117" i="87"/>
  <c r="AX117" i="87"/>
  <c r="AY117" i="87"/>
  <c r="AZ117" i="87"/>
  <c r="AH117" i="87"/>
  <c r="BD117" i="87"/>
  <c r="AI117" i="87"/>
  <c r="AL117" i="87"/>
  <c r="AM117" i="87"/>
  <c r="AR117" i="87"/>
  <c r="AT117" i="87"/>
  <c r="AU117" i="87"/>
  <c r="AQ105" i="87"/>
  <c r="BC105" i="87"/>
  <c r="AG105" i="87"/>
  <c r="AS105" i="87"/>
  <c r="AM105" i="87"/>
  <c r="BA105" i="87"/>
  <c r="AN105" i="87"/>
  <c r="BB105" i="87"/>
  <c r="AO105" i="87"/>
  <c r="BD105" i="87"/>
  <c r="AI105" i="87"/>
  <c r="AZ105" i="87"/>
  <c r="AU105" i="87"/>
  <c r="AV105" i="87"/>
  <c r="AH105" i="87"/>
  <c r="AW105" i="87"/>
  <c r="AY105" i="87"/>
  <c r="AL105" i="87"/>
  <c r="AP105" i="87"/>
  <c r="AR105" i="87"/>
  <c r="AT105" i="87"/>
  <c r="AX105" i="87"/>
  <c r="AF105" i="87"/>
  <c r="AQ93" i="87"/>
  <c r="BC93" i="87"/>
  <c r="AF93" i="87"/>
  <c r="AR93" i="87"/>
  <c r="BD93" i="87"/>
  <c r="AG93" i="87"/>
  <c r="AS93" i="87"/>
  <c r="AL93" i="87"/>
  <c r="BA93" i="87"/>
  <c r="AM93" i="87"/>
  <c r="BB93" i="87"/>
  <c r="AN93" i="87"/>
  <c r="AT93" i="87"/>
  <c r="AW93" i="87"/>
  <c r="AO93" i="87"/>
  <c r="AH93" i="87"/>
  <c r="AI93" i="87"/>
  <c r="AP93" i="87"/>
  <c r="AU93" i="87"/>
  <c r="AV93" i="87"/>
  <c r="AX93" i="87"/>
  <c r="AY93" i="87"/>
  <c r="AZ93" i="87"/>
  <c r="AQ81" i="87"/>
  <c r="BC81" i="87"/>
  <c r="AF81" i="87"/>
  <c r="AR81" i="87"/>
  <c r="BD81" i="87"/>
  <c r="AG81" i="87"/>
  <c r="AS81" i="87"/>
  <c r="AI81" i="87"/>
  <c r="AX81" i="87"/>
  <c r="AY81" i="87"/>
  <c r="AZ81" i="87"/>
  <c r="AP81" i="87"/>
  <c r="AT81" i="87"/>
  <c r="AM81" i="87"/>
  <c r="BB81" i="87"/>
  <c r="BA81" i="87"/>
  <c r="AN81" i="87"/>
  <c r="AU81" i="87"/>
  <c r="AH81" i="87"/>
  <c r="AL81" i="87"/>
  <c r="AO81" i="87"/>
  <c r="AV81" i="87"/>
  <c r="AW81" i="87"/>
  <c r="AQ69" i="87"/>
  <c r="BC69" i="87"/>
  <c r="AF69" i="87"/>
  <c r="AR69" i="87"/>
  <c r="BD69" i="87"/>
  <c r="AG69" i="87"/>
  <c r="AS69" i="87"/>
  <c r="AU69" i="87"/>
  <c r="AV69" i="87"/>
  <c r="AH69" i="87"/>
  <c r="AW69" i="87"/>
  <c r="AP69" i="87"/>
  <c r="AT69" i="87"/>
  <c r="AI69" i="87"/>
  <c r="AX69" i="87"/>
  <c r="AY69" i="87"/>
  <c r="AO69" i="87"/>
  <c r="AZ69" i="87"/>
  <c r="BA69" i="87"/>
  <c r="AL69" i="87"/>
  <c r="AM69" i="87"/>
  <c r="AN69" i="87"/>
  <c r="BB69" i="87"/>
  <c r="AQ55" i="87"/>
  <c r="BC55" i="87"/>
  <c r="AF55" i="87"/>
  <c r="AR55" i="87"/>
  <c r="BD55" i="87"/>
  <c r="AT55" i="87"/>
  <c r="AG55" i="87"/>
  <c r="AU55" i="87"/>
  <c r="AH55" i="87"/>
  <c r="AV55" i="87"/>
  <c r="BA55" i="87"/>
  <c r="BB55" i="87"/>
  <c r="AL55" i="87"/>
  <c r="AY55" i="87"/>
  <c r="AZ55" i="87"/>
  <c r="AX55" i="87"/>
  <c r="AN55" i="87"/>
  <c r="AO55" i="87"/>
  <c r="AI55" i="87"/>
  <c r="AM55" i="87"/>
  <c r="AP55" i="87"/>
  <c r="AS55" i="87"/>
  <c r="AW55" i="87"/>
  <c r="AC55" i="87"/>
  <c r="AO43" i="87"/>
  <c r="BA43" i="87"/>
  <c r="AP43" i="87"/>
  <c r="BB43" i="87"/>
  <c r="AQ43" i="87"/>
  <c r="BC43" i="87"/>
  <c r="AZ43" i="87"/>
  <c r="AL43" i="87"/>
  <c r="BD43" i="87"/>
  <c r="AU43" i="87"/>
  <c r="AV43" i="87"/>
  <c r="AF43" i="87"/>
  <c r="AW43" i="87"/>
  <c r="AS43" i="87"/>
  <c r="AT43" i="87"/>
  <c r="AX43" i="87"/>
  <c r="AG43" i="87"/>
  <c r="AI43" i="87"/>
  <c r="AN43" i="87"/>
  <c r="AR43" i="87"/>
  <c r="AY43" i="87"/>
  <c r="AH43" i="87"/>
  <c r="AM43" i="87"/>
  <c r="AC43" i="87"/>
  <c r="AO31" i="87"/>
  <c r="BA31" i="87"/>
  <c r="AP31" i="87"/>
  <c r="BB31" i="87"/>
  <c r="AQ31" i="87"/>
  <c r="BC31" i="87"/>
  <c r="AH31" i="87"/>
  <c r="AW31" i="87"/>
  <c r="AI31" i="87"/>
  <c r="AX31" i="87"/>
  <c r="AM31" i="87"/>
  <c r="AN31" i="87"/>
  <c r="AR31" i="87"/>
  <c r="AL31" i="87"/>
  <c r="AS31" i="87"/>
  <c r="AZ31" i="87"/>
  <c r="BD31" i="87"/>
  <c r="AU31" i="87"/>
  <c r="AF31" i="87"/>
  <c r="AV31" i="87"/>
  <c r="AY31" i="87"/>
  <c r="AG31" i="87"/>
  <c r="AT31" i="87"/>
  <c r="AC31" i="87"/>
  <c r="AO19" i="87"/>
  <c r="BA19" i="87"/>
  <c r="AP19" i="87"/>
  <c r="BB19" i="87"/>
  <c r="AQ19" i="87"/>
  <c r="BC19" i="87"/>
  <c r="AT19" i="87"/>
  <c r="AF19" i="87"/>
  <c r="AU19" i="87"/>
  <c r="AH19" i="87"/>
  <c r="AY19" i="87"/>
  <c r="AI19" i="87"/>
  <c r="AZ19" i="87"/>
  <c r="BD19" i="87"/>
  <c r="AG19" i="87"/>
  <c r="AS19" i="87"/>
  <c r="AV19" i="87"/>
  <c r="AN19" i="87"/>
  <c r="AL19" i="87"/>
  <c r="AM19" i="87"/>
  <c r="AR19" i="87"/>
  <c r="AW19" i="87"/>
  <c r="AX19" i="87"/>
  <c r="AC19" i="87"/>
  <c r="AV7" i="87"/>
  <c r="AF7" i="87"/>
  <c r="AC192" i="87"/>
  <c r="AC170" i="87"/>
  <c r="AC129" i="87"/>
  <c r="AC105" i="87"/>
  <c r="AC81" i="87"/>
  <c r="AC33" i="87"/>
  <c r="AX197" i="87"/>
  <c r="AY196" i="87"/>
  <c r="AZ195" i="87"/>
  <c r="BA194" i="87"/>
  <c r="AS193" i="87"/>
  <c r="AI192" i="87"/>
  <c r="AW190" i="87"/>
  <c r="BB187" i="87"/>
  <c r="AR186" i="87"/>
  <c r="AH185" i="87"/>
  <c r="AZ183" i="87"/>
  <c r="AO182" i="87"/>
  <c r="AY180" i="87"/>
  <c r="AH179" i="87"/>
  <c r="AN177" i="87"/>
  <c r="AX175" i="87"/>
  <c r="BC173" i="87"/>
  <c r="AM172" i="87"/>
  <c r="AS170" i="87"/>
  <c r="AT168" i="87"/>
  <c r="AY166" i="87"/>
  <c r="BB164" i="87"/>
  <c r="AH162" i="87"/>
  <c r="BC150" i="87"/>
  <c r="AT118" i="87"/>
  <c r="AH66" i="87"/>
  <c r="AT66" i="87"/>
  <c r="AI66" i="87"/>
  <c r="AU66" i="87"/>
  <c r="AV66" i="87"/>
  <c r="AO66" i="87"/>
  <c r="BD66" i="87"/>
  <c r="AP66" i="87"/>
  <c r="AQ66" i="87"/>
  <c r="AG66" i="87"/>
  <c r="BB66" i="87"/>
  <c r="BC66" i="87"/>
  <c r="BA66" i="87"/>
  <c r="AS66" i="87"/>
  <c r="AW66" i="87"/>
  <c r="AZ66" i="87"/>
  <c r="AM66" i="87"/>
  <c r="AR66" i="87"/>
  <c r="AY66" i="87"/>
  <c r="AF66" i="87"/>
  <c r="AL66" i="87"/>
  <c r="AN66" i="87"/>
  <c r="AC66" i="87"/>
  <c r="AX66" i="87"/>
  <c r="AM159" i="87"/>
  <c r="AY159" i="87"/>
  <c r="AW159" i="87"/>
  <c r="AX159" i="87"/>
  <c r="AL159" i="87"/>
  <c r="AZ159" i="87"/>
  <c r="AF159" i="87"/>
  <c r="AV159" i="87"/>
  <c r="AI159" i="87"/>
  <c r="BC159" i="87"/>
  <c r="AN159" i="87"/>
  <c r="BD159" i="87"/>
  <c r="AP159" i="87"/>
  <c r="AQ159" i="87"/>
  <c r="AR159" i="87"/>
  <c r="AS159" i="87"/>
  <c r="AT159" i="87"/>
  <c r="AU159" i="87"/>
  <c r="BA159" i="87"/>
  <c r="BB159" i="87"/>
  <c r="AG159" i="87"/>
  <c r="AH159" i="87"/>
  <c r="AQ189" i="87"/>
  <c r="BC189" i="87"/>
  <c r="AF189" i="87"/>
  <c r="AR189" i="87"/>
  <c r="BD189" i="87"/>
  <c r="AG189" i="87"/>
  <c r="AS189" i="87"/>
  <c r="AP189" i="87"/>
  <c r="AN189" i="87"/>
  <c r="AU189" i="87"/>
  <c r="AH189" i="87"/>
  <c r="AX189" i="87"/>
  <c r="AI189" i="87"/>
  <c r="AY189" i="87"/>
  <c r="AZ189" i="87"/>
  <c r="BA189" i="87"/>
  <c r="AG165" i="87"/>
  <c r="AS165" i="87"/>
  <c r="AQ165" i="87"/>
  <c r="BD165" i="87"/>
  <c r="AR165" i="87"/>
  <c r="AF165" i="87"/>
  <c r="AT165" i="87"/>
  <c r="AM165" i="87"/>
  <c r="BC165" i="87"/>
  <c r="AP165" i="87"/>
  <c r="AU165" i="87"/>
  <c r="AH165" i="87"/>
  <c r="BA165" i="87"/>
  <c r="AO165" i="87"/>
  <c r="AV165" i="87"/>
  <c r="AW165" i="87"/>
  <c r="AX165" i="87"/>
  <c r="AH152" i="87"/>
  <c r="AT152" i="87"/>
  <c r="AO152" i="87"/>
  <c r="BB152" i="87"/>
  <c r="AP152" i="87"/>
  <c r="BC152" i="87"/>
  <c r="AQ152" i="87"/>
  <c r="BD152" i="87"/>
  <c r="AG152" i="87"/>
  <c r="AX152" i="87"/>
  <c r="BA152" i="87"/>
  <c r="AL152" i="87"/>
  <c r="AY152" i="87"/>
  <c r="AZ152" i="87"/>
  <c r="AF152" i="87"/>
  <c r="AI152" i="87"/>
  <c r="AM152" i="87"/>
  <c r="AN152" i="87"/>
  <c r="AR152" i="87"/>
  <c r="AS152" i="87"/>
  <c r="AU152" i="87"/>
  <c r="AV152" i="87"/>
  <c r="AP140" i="87"/>
  <c r="BB140" i="87"/>
  <c r="AF140" i="87"/>
  <c r="AR140" i="87"/>
  <c r="BD140" i="87"/>
  <c r="AH140" i="87"/>
  <c r="AV140" i="87"/>
  <c r="AY140" i="87"/>
  <c r="BA140" i="87"/>
  <c r="AL140" i="87"/>
  <c r="BC140" i="87"/>
  <c r="AM140" i="87"/>
  <c r="AN140" i="87"/>
  <c r="AQ140" i="87"/>
  <c r="AS140" i="87"/>
  <c r="AU140" i="87"/>
  <c r="AW140" i="87"/>
  <c r="AG140" i="87"/>
  <c r="AX140" i="87"/>
  <c r="AT140" i="87"/>
  <c r="AZ140" i="87"/>
  <c r="AI140" i="87"/>
  <c r="AO140" i="87"/>
  <c r="AP128" i="87"/>
  <c r="BB128" i="87"/>
  <c r="AQ128" i="87"/>
  <c r="AF128" i="87"/>
  <c r="AR128" i="87"/>
  <c r="BD128" i="87"/>
  <c r="AT128" i="87"/>
  <c r="AZ128" i="87"/>
  <c r="AU128" i="87"/>
  <c r="AG128" i="87"/>
  <c r="AW128" i="87"/>
  <c r="BA128" i="87"/>
  <c r="AH128" i="87"/>
  <c r="BC128" i="87"/>
  <c r="AI128" i="87"/>
  <c r="AM128" i="87"/>
  <c r="AN128" i="87"/>
  <c r="AS128" i="87"/>
  <c r="AV128" i="87"/>
  <c r="AX128" i="87"/>
  <c r="AL128" i="87"/>
  <c r="AO128" i="87"/>
  <c r="AY128" i="87"/>
  <c r="AP116" i="87"/>
  <c r="BB116" i="87"/>
  <c r="AQ116" i="87"/>
  <c r="BC116" i="87"/>
  <c r="AF116" i="87"/>
  <c r="AR116" i="87"/>
  <c r="BD116" i="87"/>
  <c r="AN116" i="87"/>
  <c r="AL116" i="87"/>
  <c r="AG116" i="87"/>
  <c r="AW116" i="87"/>
  <c r="AI116" i="87"/>
  <c r="AY116" i="87"/>
  <c r="AX116" i="87"/>
  <c r="AZ116" i="87"/>
  <c r="BA116" i="87"/>
  <c r="AH116" i="87"/>
  <c r="AM116" i="87"/>
  <c r="AO116" i="87"/>
  <c r="AS116" i="87"/>
  <c r="AT116" i="87"/>
  <c r="AU116" i="87"/>
  <c r="AV116" i="87"/>
  <c r="AF104" i="87"/>
  <c r="AR104" i="87"/>
  <c r="BD104" i="87"/>
  <c r="AG104" i="87"/>
  <c r="AH104" i="87"/>
  <c r="AT104" i="87"/>
  <c r="AX104" i="87"/>
  <c r="AY104" i="87"/>
  <c r="AL104" i="87"/>
  <c r="AZ104" i="87"/>
  <c r="AO104" i="87"/>
  <c r="BA104" i="87"/>
  <c r="BB104" i="87"/>
  <c r="AU104" i="87"/>
  <c r="AW104" i="87"/>
  <c r="AI104" i="87"/>
  <c r="AM104" i="87"/>
  <c r="AN104" i="87"/>
  <c r="AP104" i="87"/>
  <c r="AQ104" i="87"/>
  <c r="AS104" i="87"/>
  <c r="AV104" i="87"/>
  <c r="BC104" i="87"/>
  <c r="AF92" i="87"/>
  <c r="AR92" i="87"/>
  <c r="BD92" i="87"/>
  <c r="AG92" i="87"/>
  <c r="AS92" i="87"/>
  <c r="AH92" i="87"/>
  <c r="AT92" i="87"/>
  <c r="AV92" i="87"/>
  <c r="AW92" i="87"/>
  <c r="AI92" i="87"/>
  <c r="AX92" i="87"/>
  <c r="AU92" i="87"/>
  <c r="AZ92" i="87"/>
  <c r="AN92" i="87"/>
  <c r="AO92" i="87"/>
  <c r="BA92" i="87"/>
  <c r="BC92" i="87"/>
  <c r="AP92" i="87"/>
  <c r="AQ92" i="87"/>
  <c r="AY92" i="87"/>
  <c r="BB92" i="87"/>
  <c r="AL92" i="87"/>
  <c r="AM92" i="87"/>
  <c r="AF80" i="87"/>
  <c r="AR80" i="87"/>
  <c r="BD80" i="87"/>
  <c r="AG80" i="87"/>
  <c r="AS80" i="87"/>
  <c r="AH80" i="87"/>
  <c r="AT80" i="87"/>
  <c r="AP80" i="87"/>
  <c r="AQ80" i="87"/>
  <c r="AU80" i="87"/>
  <c r="AW80" i="87"/>
  <c r="AX80" i="87"/>
  <c r="AL80" i="87"/>
  <c r="BA80" i="87"/>
  <c r="BB80" i="87"/>
  <c r="AO80" i="87"/>
  <c r="AV80" i="87"/>
  <c r="AI80" i="87"/>
  <c r="AM80" i="87"/>
  <c r="AN80" i="87"/>
  <c r="AY80" i="87"/>
  <c r="AZ80" i="87"/>
  <c r="BC80" i="87"/>
  <c r="AF68" i="87"/>
  <c r="AR68" i="87"/>
  <c r="BD68" i="87"/>
  <c r="AG68" i="87"/>
  <c r="AS68" i="87"/>
  <c r="AH68" i="87"/>
  <c r="AT68" i="87"/>
  <c r="AM68" i="87"/>
  <c r="BB68" i="87"/>
  <c r="AN68" i="87"/>
  <c r="BC68" i="87"/>
  <c r="AO68" i="87"/>
  <c r="AW68" i="87"/>
  <c r="AX68" i="87"/>
  <c r="AU68" i="87"/>
  <c r="AV68" i="87"/>
  <c r="AL68" i="87"/>
  <c r="AP68" i="87"/>
  <c r="AI68" i="87"/>
  <c r="AQ68" i="87"/>
  <c r="AY68" i="87"/>
  <c r="AZ68" i="87"/>
  <c r="AF54" i="87"/>
  <c r="AR54" i="87"/>
  <c r="BD54" i="87"/>
  <c r="AG54" i="87"/>
  <c r="AS54" i="87"/>
  <c r="AO54" i="87"/>
  <c r="BC54" i="87"/>
  <c r="AP54" i="87"/>
  <c r="AQ54" i="87"/>
  <c r="AM54" i="87"/>
  <c r="AN54" i="87"/>
  <c r="AT54" i="87"/>
  <c r="AY54" i="87"/>
  <c r="AZ54" i="87"/>
  <c r="AV54" i="87"/>
  <c r="AI54" i="87"/>
  <c r="BA54" i="87"/>
  <c r="BB54" i="87"/>
  <c r="AU54" i="87"/>
  <c r="AH54" i="87"/>
  <c r="AL54" i="87"/>
  <c r="AW54" i="87"/>
  <c r="AX54" i="87"/>
  <c r="AC54" i="87"/>
  <c r="AP42" i="87"/>
  <c r="BB42" i="87"/>
  <c r="AQ42" i="87"/>
  <c r="BC42" i="87"/>
  <c r="AF42" i="87"/>
  <c r="AR42" i="87"/>
  <c r="BD42" i="87"/>
  <c r="AU42" i="87"/>
  <c r="AG42" i="87"/>
  <c r="AV42" i="87"/>
  <c r="AI42" i="87"/>
  <c r="AZ42" i="87"/>
  <c r="BA42" i="87"/>
  <c r="AS42" i="87"/>
  <c r="AT42" i="87"/>
  <c r="AW42" i="87"/>
  <c r="AY42" i="87"/>
  <c r="AM42" i="87"/>
  <c r="AN42" i="87"/>
  <c r="AO42" i="87"/>
  <c r="AH42" i="87"/>
  <c r="AL42" i="87"/>
  <c r="AX42" i="87"/>
  <c r="AC42" i="87"/>
  <c r="AP30" i="87"/>
  <c r="BB30" i="87"/>
  <c r="AQ30" i="87"/>
  <c r="BC30" i="87"/>
  <c r="AF30" i="87"/>
  <c r="AR30" i="87"/>
  <c r="BD30" i="87"/>
  <c r="AO30" i="87"/>
  <c r="AS30" i="87"/>
  <c r="AU30" i="87"/>
  <c r="AV30" i="87"/>
  <c r="AW30" i="87"/>
  <c r="AL30" i="87"/>
  <c r="AM30" i="87"/>
  <c r="AT30" i="87"/>
  <c r="AX30" i="87"/>
  <c r="AG30" i="87"/>
  <c r="BA30" i="87"/>
  <c r="AN30" i="87"/>
  <c r="AY30" i="87"/>
  <c r="AZ30" i="87"/>
  <c r="AH30" i="87"/>
  <c r="AI30" i="87"/>
  <c r="AC30" i="87"/>
  <c r="AP18" i="87"/>
  <c r="BB18" i="87"/>
  <c r="AQ18" i="87"/>
  <c r="BC18" i="87"/>
  <c r="AF18" i="87"/>
  <c r="AR18" i="87"/>
  <c r="BD18" i="87"/>
  <c r="AL18" i="87"/>
  <c r="BA18" i="87"/>
  <c r="AM18" i="87"/>
  <c r="AN18" i="87"/>
  <c r="AO18" i="87"/>
  <c r="AZ18" i="87"/>
  <c r="AG18" i="87"/>
  <c r="AH18" i="87"/>
  <c r="AS18" i="87"/>
  <c r="AI18" i="87"/>
  <c r="AY18" i="87"/>
  <c r="AT18" i="87"/>
  <c r="AU18" i="87"/>
  <c r="AV18" i="87"/>
  <c r="AW18" i="87"/>
  <c r="AX18" i="87"/>
  <c r="AC18" i="87"/>
  <c r="AO57" i="87"/>
  <c r="BA57" i="87"/>
  <c r="AP57" i="87"/>
  <c r="BB57" i="87"/>
  <c r="AL57" i="87"/>
  <c r="AZ57" i="87"/>
  <c r="AM57" i="87"/>
  <c r="BC57" i="87"/>
  <c r="AN57" i="87"/>
  <c r="BD57" i="87"/>
  <c r="AR57" i="87"/>
  <c r="AS57" i="87"/>
  <c r="AT57" i="87"/>
  <c r="AY57" i="87"/>
  <c r="AF57" i="87"/>
  <c r="AH57" i="87"/>
  <c r="AW57" i="87"/>
  <c r="AX57" i="87"/>
  <c r="AQ57" i="87"/>
  <c r="AV57" i="87"/>
  <c r="AG57" i="87"/>
  <c r="AI57" i="87"/>
  <c r="AU57" i="87"/>
  <c r="AU7" i="87"/>
  <c r="AE12" i="87"/>
  <c r="AC191" i="87"/>
  <c r="AC169" i="87"/>
  <c r="AC147" i="87"/>
  <c r="AC128" i="87"/>
  <c r="AC104" i="87"/>
  <c r="AC80" i="87"/>
  <c r="AC56" i="87"/>
  <c r="AC32" i="87"/>
  <c r="AW197" i="87"/>
  <c r="AX196" i="87"/>
  <c r="AZ194" i="87"/>
  <c r="AR193" i="87"/>
  <c r="AH192" i="87"/>
  <c r="AV190" i="87"/>
  <c r="AL189" i="87"/>
  <c r="BA187" i="87"/>
  <c r="AQ186" i="87"/>
  <c r="AG185" i="87"/>
  <c r="AU183" i="87"/>
  <c r="AX180" i="87"/>
  <c r="AG179" i="87"/>
  <c r="AW175" i="87"/>
  <c r="BB173" i="87"/>
  <c r="AH172" i="87"/>
  <c r="AR170" i="87"/>
  <c r="AS168" i="87"/>
  <c r="AW166" i="87"/>
  <c r="AG161" i="87"/>
  <c r="AZ149" i="87"/>
  <c r="AP97" i="87"/>
  <c r="AI163" i="87"/>
  <c r="AU163" i="87"/>
  <c r="AO163" i="87"/>
  <c r="BB163" i="87"/>
  <c r="AP163" i="87"/>
  <c r="BC163" i="87"/>
  <c r="AQ163" i="87"/>
  <c r="BD163" i="87"/>
  <c r="BA163" i="87"/>
  <c r="AN163" i="87"/>
  <c r="AR163" i="87"/>
  <c r="AH163" i="87"/>
  <c r="AM163" i="87"/>
  <c r="AS163" i="87"/>
  <c r="AV163" i="87"/>
  <c r="AW163" i="87"/>
  <c r="AX163" i="87"/>
  <c r="AY163" i="87"/>
  <c r="AC163" i="87"/>
  <c r="AO195" i="87"/>
  <c r="BA195" i="87"/>
  <c r="AF195" i="87"/>
  <c r="AR195" i="87"/>
  <c r="BD195" i="87"/>
  <c r="AI195" i="87"/>
  <c r="AU195" i="87"/>
  <c r="AV195" i="87"/>
  <c r="AW195" i="87"/>
  <c r="AL195" i="87"/>
  <c r="AX195" i="87"/>
  <c r="AV110" i="87"/>
  <c r="AW110" i="87"/>
  <c r="AL110" i="87"/>
  <c r="AX110" i="87"/>
  <c r="AS110" i="87"/>
  <c r="AT110" i="87"/>
  <c r="AY110" i="87"/>
  <c r="AO110" i="87"/>
  <c r="AQ110" i="87"/>
  <c r="AI110" i="87"/>
  <c r="AM110" i="87"/>
  <c r="AN110" i="87"/>
  <c r="AP110" i="87"/>
  <c r="AR110" i="87"/>
  <c r="AU110" i="87"/>
  <c r="AZ110" i="87"/>
  <c r="BA110" i="87"/>
  <c r="BB110" i="87"/>
  <c r="AF110" i="87"/>
  <c r="BC110" i="87"/>
  <c r="AG110" i="87"/>
  <c r="BD110" i="87"/>
  <c r="AH110" i="87"/>
  <c r="AQ177" i="87"/>
  <c r="BC177" i="87"/>
  <c r="AF177" i="87"/>
  <c r="AR177" i="87"/>
  <c r="BD177" i="87"/>
  <c r="AG177" i="87"/>
  <c r="AS177" i="87"/>
  <c r="AM177" i="87"/>
  <c r="BB177" i="87"/>
  <c r="AP177" i="87"/>
  <c r="AT177" i="87"/>
  <c r="AO177" i="87"/>
  <c r="AW177" i="87"/>
  <c r="AH177" i="87"/>
  <c r="AZ177" i="87"/>
  <c r="AI177" i="87"/>
  <c r="BA177" i="87"/>
  <c r="AF188" i="87"/>
  <c r="AR188" i="87"/>
  <c r="BD188" i="87"/>
  <c r="AG188" i="87"/>
  <c r="AS188" i="87"/>
  <c r="AH188" i="87"/>
  <c r="AT188" i="87"/>
  <c r="AZ188" i="87"/>
  <c r="AW188" i="87"/>
  <c r="BA188" i="87"/>
  <c r="AN188" i="87"/>
  <c r="AO188" i="87"/>
  <c r="AP188" i="87"/>
  <c r="AQ188" i="87"/>
  <c r="AF176" i="87"/>
  <c r="AR176" i="87"/>
  <c r="BD176" i="87"/>
  <c r="AG176" i="87"/>
  <c r="AS176" i="87"/>
  <c r="AH176" i="87"/>
  <c r="AT176" i="87"/>
  <c r="AW176" i="87"/>
  <c r="AZ176" i="87"/>
  <c r="AL176" i="87"/>
  <c r="BA176" i="87"/>
  <c r="AU176" i="87"/>
  <c r="AY176" i="87"/>
  <c r="AM176" i="87"/>
  <c r="AN176" i="87"/>
  <c r="AO176" i="87"/>
  <c r="AH164" i="87"/>
  <c r="AT164" i="87"/>
  <c r="AP164" i="87"/>
  <c r="BC164" i="87"/>
  <c r="AQ164" i="87"/>
  <c r="BD164" i="87"/>
  <c r="AR164" i="87"/>
  <c r="AV164" i="87"/>
  <c r="AI164" i="87"/>
  <c r="AY164" i="87"/>
  <c r="AZ164" i="87"/>
  <c r="AG164" i="87"/>
  <c r="AM164" i="87"/>
  <c r="AN164" i="87"/>
  <c r="AS164" i="87"/>
  <c r="AU164" i="87"/>
  <c r="AW164" i="87"/>
  <c r="AX164" i="87"/>
  <c r="AI151" i="87"/>
  <c r="AH151" i="87"/>
  <c r="AU151" i="87"/>
  <c r="AN151" i="87"/>
  <c r="BA151" i="87"/>
  <c r="AO151" i="87"/>
  <c r="BB151" i="87"/>
  <c r="AP151" i="87"/>
  <c r="BC151" i="87"/>
  <c r="AM151" i="87"/>
  <c r="AS151" i="87"/>
  <c r="AT151" i="87"/>
  <c r="AZ151" i="87"/>
  <c r="AF151" i="87"/>
  <c r="BD151" i="87"/>
  <c r="AG151" i="87"/>
  <c r="AL151" i="87"/>
  <c r="AQ151" i="87"/>
  <c r="AR151" i="87"/>
  <c r="AV151" i="87"/>
  <c r="AW151" i="87"/>
  <c r="AX151" i="87"/>
  <c r="AC151" i="87"/>
  <c r="AQ139" i="87"/>
  <c r="BC139" i="87"/>
  <c r="AG139" i="87"/>
  <c r="AS139" i="87"/>
  <c r="AR139" i="87"/>
  <c r="AT139" i="87"/>
  <c r="AP139" i="87"/>
  <c r="AU139" i="87"/>
  <c r="AV139" i="87"/>
  <c r="AF139" i="87"/>
  <c r="AW139" i="87"/>
  <c r="AI139" i="87"/>
  <c r="AY139" i="87"/>
  <c r="AZ139" i="87"/>
  <c r="AL139" i="87"/>
  <c r="BB139" i="87"/>
  <c r="AM139" i="87"/>
  <c r="BD139" i="87"/>
  <c r="AN139" i="87"/>
  <c r="BA139" i="87"/>
  <c r="AO139" i="87"/>
  <c r="AX139" i="87"/>
  <c r="AC139" i="87"/>
  <c r="AQ127" i="87"/>
  <c r="BC127" i="87"/>
  <c r="AF127" i="87"/>
  <c r="AR127" i="87"/>
  <c r="BD127" i="87"/>
  <c r="AG127" i="87"/>
  <c r="AS127" i="87"/>
  <c r="AL127" i="87"/>
  <c r="BA127" i="87"/>
  <c r="AP127" i="87"/>
  <c r="AZ127" i="87"/>
  <c r="AM127" i="87"/>
  <c r="BB127" i="87"/>
  <c r="AH127" i="87"/>
  <c r="AI127" i="87"/>
  <c r="AO127" i="87"/>
  <c r="AT127" i="87"/>
  <c r="AV127" i="87"/>
  <c r="AW127" i="87"/>
  <c r="AX127" i="87"/>
  <c r="AU127" i="87"/>
  <c r="AY127" i="87"/>
  <c r="AN127" i="87"/>
  <c r="AC127" i="87"/>
  <c r="AQ115" i="87"/>
  <c r="BC115" i="87"/>
  <c r="AF115" i="87"/>
  <c r="AR115" i="87"/>
  <c r="BD115" i="87"/>
  <c r="AG115" i="87"/>
  <c r="AS115" i="87"/>
  <c r="AI115" i="87"/>
  <c r="AX115" i="87"/>
  <c r="AU115" i="87"/>
  <c r="AM115" i="87"/>
  <c r="AO115" i="87"/>
  <c r="AZ115" i="87"/>
  <c r="BA115" i="87"/>
  <c r="AH115" i="87"/>
  <c r="BB115" i="87"/>
  <c r="AL115" i="87"/>
  <c r="AN115" i="87"/>
  <c r="AP115" i="87"/>
  <c r="AT115" i="87"/>
  <c r="AV115" i="87"/>
  <c r="AW115" i="87"/>
  <c r="AY115" i="87"/>
  <c r="AC115" i="87"/>
  <c r="AG103" i="87"/>
  <c r="AS103" i="87"/>
  <c r="AH103" i="87"/>
  <c r="AT103" i="87"/>
  <c r="AI103" i="87"/>
  <c r="AU103" i="87"/>
  <c r="AQ103" i="87"/>
  <c r="AR103" i="87"/>
  <c r="AV103" i="87"/>
  <c r="AP103" i="87"/>
  <c r="BC103" i="87"/>
  <c r="AL103" i="87"/>
  <c r="BD103" i="87"/>
  <c r="BB103" i="87"/>
  <c r="AW103" i="87"/>
  <c r="AY103" i="87"/>
  <c r="AX103" i="87"/>
  <c r="AZ103" i="87"/>
  <c r="BA103" i="87"/>
  <c r="AF103" i="87"/>
  <c r="AM103" i="87"/>
  <c r="AN103" i="87"/>
  <c r="AO103" i="87"/>
  <c r="AC103" i="87"/>
  <c r="AG91" i="87"/>
  <c r="AS91" i="87"/>
  <c r="AH91" i="87"/>
  <c r="AT91" i="87"/>
  <c r="AI91" i="87"/>
  <c r="AU91" i="87"/>
  <c r="AN91" i="87"/>
  <c r="BC91" i="87"/>
  <c r="AO91" i="87"/>
  <c r="BD91" i="87"/>
  <c r="AP91" i="87"/>
  <c r="AY91" i="87"/>
  <c r="AZ91" i="87"/>
  <c r="AQ91" i="87"/>
  <c r="AR91" i="87"/>
  <c r="AV91" i="87"/>
  <c r="AX91" i="87"/>
  <c r="AF91" i="87"/>
  <c r="AL91" i="87"/>
  <c r="AM91" i="87"/>
  <c r="AW91" i="87"/>
  <c r="BA91" i="87"/>
  <c r="BB91" i="87"/>
  <c r="AC91" i="87"/>
  <c r="AG79" i="87"/>
  <c r="AS79" i="87"/>
  <c r="AH79" i="87"/>
  <c r="AT79" i="87"/>
  <c r="AI79" i="87"/>
  <c r="AU79" i="87"/>
  <c r="AZ79" i="87"/>
  <c r="AL79" i="87"/>
  <c r="BA79" i="87"/>
  <c r="AM79" i="87"/>
  <c r="BB79" i="87"/>
  <c r="AX79" i="87"/>
  <c r="AY79" i="87"/>
  <c r="AN79" i="87"/>
  <c r="BC79" i="87"/>
  <c r="BD79" i="87"/>
  <c r="AO79" i="87"/>
  <c r="AF79" i="87"/>
  <c r="AP79" i="87"/>
  <c r="AQ79" i="87"/>
  <c r="AR79" i="87"/>
  <c r="AV79" i="87"/>
  <c r="AW79" i="87"/>
  <c r="AC79" i="87"/>
  <c r="AG67" i="87"/>
  <c r="AS67" i="87"/>
  <c r="AH67" i="87"/>
  <c r="AT67" i="87"/>
  <c r="AI67" i="87"/>
  <c r="AU67" i="87"/>
  <c r="AW67" i="87"/>
  <c r="AF67" i="87"/>
  <c r="AX67" i="87"/>
  <c r="AY67" i="87"/>
  <c r="BA67" i="87"/>
  <c r="BB67" i="87"/>
  <c r="BD67" i="87"/>
  <c r="AQ67" i="87"/>
  <c r="AR67" i="87"/>
  <c r="AL67" i="87"/>
  <c r="AV67" i="87"/>
  <c r="BC67" i="87"/>
  <c r="AM67" i="87"/>
  <c r="AN67" i="87"/>
  <c r="AO67" i="87"/>
  <c r="AP67" i="87"/>
  <c r="AZ67" i="87"/>
  <c r="AC67" i="87"/>
  <c r="AG53" i="87"/>
  <c r="AS53" i="87"/>
  <c r="AH53" i="87"/>
  <c r="AT53" i="87"/>
  <c r="AL53" i="87"/>
  <c r="AZ53" i="87"/>
  <c r="AM53" i="87"/>
  <c r="BA53" i="87"/>
  <c r="AN53" i="87"/>
  <c r="BB53" i="87"/>
  <c r="AU53" i="87"/>
  <c r="AV53" i="87"/>
  <c r="AW53" i="87"/>
  <c r="AY53" i="87"/>
  <c r="BC53" i="87"/>
  <c r="AO53" i="87"/>
  <c r="AF53" i="87"/>
  <c r="AP53" i="87"/>
  <c r="AQ53" i="87"/>
  <c r="BD53" i="87"/>
  <c r="AI53" i="87"/>
  <c r="AR53" i="87"/>
  <c r="AX53" i="87"/>
  <c r="AC53" i="87"/>
  <c r="AQ41" i="87"/>
  <c r="BC41" i="87"/>
  <c r="AF41" i="87"/>
  <c r="AR41" i="87"/>
  <c r="BD41" i="87"/>
  <c r="AG41" i="87"/>
  <c r="AS41" i="87"/>
  <c r="AM41" i="87"/>
  <c r="BB41" i="87"/>
  <c r="AN41" i="87"/>
  <c r="AL41" i="87"/>
  <c r="AO41" i="87"/>
  <c r="AP41" i="87"/>
  <c r="AU41" i="87"/>
  <c r="AV41" i="87"/>
  <c r="AW41" i="87"/>
  <c r="AT41" i="87"/>
  <c r="AI41" i="87"/>
  <c r="AX41" i="87"/>
  <c r="AY41" i="87"/>
  <c r="AZ41" i="87"/>
  <c r="AH41" i="87"/>
  <c r="BA41" i="87"/>
  <c r="AC41" i="87"/>
  <c r="AQ29" i="87"/>
  <c r="BC29" i="87"/>
  <c r="AF29" i="87"/>
  <c r="AR29" i="87"/>
  <c r="BD29" i="87"/>
  <c r="AG29" i="87"/>
  <c r="AS29" i="87"/>
  <c r="AY29" i="87"/>
  <c r="AZ29" i="87"/>
  <c r="AX29" i="87"/>
  <c r="AH29" i="87"/>
  <c r="BA29" i="87"/>
  <c r="AI29" i="87"/>
  <c r="BB29" i="87"/>
  <c r="AM29" i="87"/>
  <c r="AN29" i="87"/>
  <c r="AO29" i="87"/>
  <c r="AL29" i="87"/>
  <c r="AP29" i="87"/>
  <c r="AT29" i="87"/>
  <c r="AU29" i="87"/>
  <c r="AV29" i="87"/>
  <c r="AW29" i="87"/>
  <c r="AC29" i="87"/>
  <c r="AQ17" i="87"/>
  <c r="BC17" i="87"/>
  <c r="AF17" i="87"/>
  <c r="AR17" i="87"/>
  <c r="BD17" i="87"/>
  <c r="AG17" i="87"/>
  <c r="AS17" i="87"/>
  <c r="AV17" i="87"/>
  <c r="AH17" i="87"/>
  <c r="AW17" i="87"/>
  <c r="AP17" i="87"/>
  <c r="AT17" i="87"/>
  <c r="AU17" i="87"/>
  <c r="BB17" i="87"/>
  <c r="AI17" i="87"/>
  <c r="BA17" i="87"/>
  <c r="AN17" i="87"/>
  <c r="AO17" i="87"/>
  <c r="AL17" i="87"/>
  <c r="AM17" i="87"/>
  <c r="AZ17" i="87"/>
  <c r="AX17" i="87"/>
  <c r="AY17" i="87"/>
  <c r="AC17" i="87"/>
  <c r="AL62" i="87"/>
  <c r="AX62" i="87"/>
  <c r="AM62" i="87"/>
  <c r="AY62" i="87"/>
  <c r="AN62" i="87"/>
  <c r="AZ62" i="87"/>
  <c r="AS62" i="87"/>
  <c r="AT62" i="87"/>
  <c r="AF62" i="87"/>
  <c r="AU62" i="87"/>
  <c r="AW62" i="87"/>
  <c r="BA62" i="87"/>
  <c r="BC62" i="87"/>
  <c r="AP62" i="87"/>
  <c r="AQ62" i="87"/>
  <c r="BB62" i="87"/>
  <c r="BD62" i="87"/>
  <c r="AO62" i="87"/>
  <c r="AI62" i="87"/>
  <c r="AR62" i="87"/>
  <c r="AV62" i="87"/>
  <c r="AG62" i="87"/>
  <c r="AH62" i="87"/>
  <c r="AT7" i="87"/>
  <c r="AA12" i="87"/>
  <c r="AC189" i="87"/>
  <c r="AC168" i="87"/>
  <c r="AC146" i="87"/>
  <c r="AC123" i="87"/>
  <c r="AC99" i="87"/>
  <c r="AC75" i="87"/>
  <c r="AC51" i="87"/>
  <c r="AC27" i="87"/>
  <c r="AR197" i="87"/>
  <c r="AS196" i="87"/>
  <c r="AT195" i="87"/>
  <c r="AS194" i="87"/>
  <c r="AI193" i="87"/>
  <c r="AX191" i="87"/>
  <c r="AN190" i="87"/>
  <c r="BC188" i="87"/>
  <c r="AV187" i="87"/>
  <c r="AZ184" i="87"/>
  <c r="AP183" i="87"/>
  <c r="AF182" i="87"/>
  <c r="AM180" i="87"/>
  <c r="AV178" i="87"/>
  <c r="BC176" i="87"/>
  <c r="AL175" i="87"/>
  <c r="AR173" i="87"/>
  <c r="BB171" i="87"/>
  <c r="AF170" i="87"/>
  <c r="AN166" i="87"/>
  <c r="AO164" i="87"/>
  <c r="AI160" i="87"/>
  <c r="AZ148" i="87"/>
  <c r="BA68" i="87"/>
  <c r="AF10" i="87"/>
  <c r="AR10" i="87"/>
  <c r="BD10" i="87"/>
  <c r="AL10" i="87"/>
  <c r="AX10" i="87"/>
  <c r="AM10" i="87"/>
  <c r="AY10" i="87"/>
  <c r="AN10" i="87"/>
  <c r="AZ10" i="87"/>
  <c r="AO10" i="87"/>
  <c r="BA10" i="87"/>
  <c r="AQ10" i="87"/>
  <c r="AS10" i="87"/>
  <c r="AU10" i="87"/>
  <c r="AV10" i="87"/>
  <c r="AW10" i="87"/>
  <c r="AG10" i="87"/>
  <c r="AH10" i="87"/>
  <c r="AT10" i="87"/>
  <c r="BB10" i="87"/>
  <c r="AI10" i="87"/>
  <c r="AP10" i="87"/>
  <c r="BC10" i="87"/>
  <c r="AT8" i="87"/>
  <c r="AH8" i="87"/>
  <c r="AG9" i="87"/>
  <c r="AS9" i="87"/>
  <c r="AM9" i="87"/>
  <c r="AY9" i="87"/>
  <c r="AN9" i="87"/>
  <c r="AZ9" i="87"/>
  <c r="AO9" i="87"/>
  <c r="BA9" i="87"/>
  <c r="AP9" i="87"/>
  <c r="BB9" i="87"/>
  <c r="AU9" i="87"/>
  <c r="AV9" i="87"/>
  <c r="AF9" i="87"/>
  <c r="AT9" i="87"/>
  <c r="AW9" i="87"/>
  <c r="AX9" i="87"/>
  <c r="BD9" i="87"/>
  <c r="AH9" i="87"/>
  <c r="AI9" i="87"/>
  <c r="AL9" i="87"/>
  <c r="AQ9" i="87"/>
  <c r="BC9" i="87"/>
  <c r="AR9" i="87"/>
  <c r="AS8" i="87"/>
  <c r="AG8" i="87"/>
  <c r="BD8" i="87"/>
  <c r="AR8" i="87"/>
  <c r="AF8" i="87"/>
  <c r="BC8" i="87"/>
  <c r="BE62" i="87" l="1"/>
  <c r="BF62" i="87" s="1"/>
  <c r="BE158" i="87"/>
  <c r="BF158" i="87" s="1"/>
  <c r="BE57" i="87"/>
  <c r="BF57" i="87" s="1"/>
  <c r="M8" i="87" l="1"/>
  <c r="M9" i="87"/>
  <c r="M10" i="87"/>
  <c r="M11" i="87"/>
  <c r="M12" i="87"/>
  <c r="M13" i="87"/>
  <c r="M14" i="87"/>
  <c r="M15" i="87"/>
  <c r="M16" i="87"/>
  <c r="M17" i="87"/>
  <c r="M18" i="87"/>
  <c r="M19" i="87"/>
  <c r="M20" i="87"/>
  <c r="M21" i="87"/>
  <c r="M22" i="87"/>
  <c r="M23" i="87"/>
  <c r="M24" i="87"/>
  <c r="M25" i="87"/>
  <c r="M26" i="87"/>
  <c r="M27" i="87"/>
  <c r="M28" i="87"/>
  <c r="M29" i="87"/>
  <c r="M30" i="87"/>
  <c r="M31" i="87"/>
  <c r="M32" i="87"/>
  <c r="M33" i="87"/>
  <c r="M34" i="87"/>
  <c r="M35" i="87"/>
  <c r="M36" i="87"/>
  <c r="M37" i="87"/>
  <c r="M38" i="87"/>
  <c r="M39" i="87"/>
  <c r="M40" i="87"/>
  <c r="M41" i="87"/>
  <c r="M42" i="87"/>
  <c r="M43" i="87"/>
  <c r="M44" i="87"/>
  <c r="M45" i="87"/>
  <c r="M46" i="87"/>
  <c r="M47" i="87"/>
  <c r="M48" i="87"/>
  <c r="M49" i="87"/>
  <c r="M50" i="87"/>
  <c r="M51" i="87"/>
  <c r="M52" i="87"/>
  <c r="M53" i="87"/>
  <c r="M54" i="87"/>
  <c r="M55" i="87"/>
  <c r="M56" i="87"/>
  <c r="M58" i="87"/>
  <c r="M59" i="87"/>
  <c r="M60" i="87"/>
  <c r="M61" i="87"/>
  <c r="M63" i="87"/>
  <c r="M64" i="87"/>
  <c r="M65" i="87"/>
  <c r="M66" i="87"/>
  <c r="M67" i="87"/>
  <c r="M68" i="87"/>
  <c r="M69" i="87"/>
  <c r="M70" i="87"/>
  <c r="M71" i="87"/>
  <c r="M72" i="87"/>
  <c r="M73" i="87"/>
  <c r="M74" i="87"/>
  <c r="M75" i="87"/>
  <c r="M76" i="87"/>
  <c r="M77" i="87"/>
  <c r="M78" i="87"/>
  <c r="M79" i="87"/>
  <c r="M80" i="87"/>
  <c r="M81" i="87"/>
  <c r="M82" i="87"/>
  <c r="M83" i="87"/>
  <c r="M84" i="87"/>
  <c r="M85" i="87"/>
  <c r="M86" i="87"/>
  <c r="M87" i="87"/>
  <c r="M88" i="87"/>
  <c r="M89" i="87"/>
  <c r="M90" i="87"/>
  <c r="M91" i="87"/>
  <c r="M92" i="87"/>
  <c r="M93" i="87"/>
  <c r="M94" i="87"/>
  <c r="M95" i="87"/>
  <c r="M96" i="87"/>
  <c r="M97" i="87"/>
  <c r="M98" i="87"/>
  <c r="M99" i="87"/>
  <c r="M100" i="87"/>
  <c r="M101" i="87"/>
  <c r="M102" i="87"/>
  <c r="M103" i="87"/>
  <c r="M104" i="87"/>
  <c r="M105" i="87"/>
  <c r="M106" i="87"/>
  <c r="M107" i="87"/>
  <c r="M108" i="87"/>
  <c r="M109" i="87"/>
  <c r="M110" i="87"/>
  <c r="M111" i="87"/>
  <c r="M112" i="87"/>
  <c r="M113" i="87"/>
  <c r="M114" i="87"/>
  <c r="M115" i="87"/>
  <c r="M116" i="87"/>
  <c r="M117" i="87"/>
  <c r="M118" i="87"/>
  <c r="M119" i="87"/>
  <c r="M120" i="87"/>
  <c r="M121" i="87"/>
  <c r="M122" i="87"/>
  <c r="M123" i="87"/>
  <c r="M124" i="87"/>
  <c r="M125" i="87"/>
  <c r="M126" i="87"/>
  <c r="M127" i="87"/>
  <c r="M128" i="87"/>
  <c r="M129" i="87"/>
  <c r="M130" i="87"/>
  <c r="M131" i="87"/>
  <c r="M132" i="87"/>
  <c r="M133" i="87"/>
  <c r="M134" i="87"/>
  <c r="M135" i="87"/>
  <c r="M136" i="87"/>
  <c r="M137" i="87"/>
  <c r="M138" i="87"/>
  <c r="M139" i="87"/>
  <c r="M140" i="87"/>
  <c r="M141" i="87"/>
  <c r="M142" i="87"/>
  <c r="M143" i="87"/>
  <c r="M144" i="87"/>
  <c r="M145" i="87"/>
  <c r="M146" i="87"/>
  <c r="M147" i="87"/>
  <c r="M148" i="87"/>
  <c r="M149" i="87"/>
  <c r="M150" i="87"/>
  <c r="M151" i="87"/>
  <c r="M152" i="87"/>
  <c r="M153" i="87"/>
  <c r="M154" i="87"/>
  <c r="M155" i="87"/>
  <c r="M156" i="87"/>
  <c r="M157" i="87"/>
  <c r="M159" i="87"/>
  <c r="M160" i="87"/>
  <c r="M161" i="87"/>
  <c r="M162" i="87"/>
  <c r="M163" i="87"/>
  <c r="M164" i="87"/>
  <c r="M165" i="87"/>
  <c r="M166" i="87"/>
  <c r="M167" i="87"/>
  <c r="M168" i="87"/>
  <c r="M169" i="87"/>
  <c r="M170" i="87"/>
  <c r="M171" i="87"/>
  <c r="M172" i="87"/>
  <c r="M173" i="87"/>
  <c r="M174" i="87"/>
  <c r="M175" i="87"/>
  <c r="M176" i="87"/>
  <c r="M177" i="87"/>
  <c r="M178" i="87"/>
  <c r="M179" i="87"/>
  <c r="M180" i="87"/>
  <c r="M181" i="87"/>
  <c r="M182" i="87"/>
  <c r="M183" i="87"/>
  <c r="M184" i="87"/>
  <c r="M185" i="87"/>
  <c r="M186" i="87"/>
  <c r="M187" i="87"/>
  <c r="M188" i="87"/>
  <c r="M189" i="87"/>
  <c r="M190" i="87"/>
  <c r="M191" i="87"/>
  <c r="M192" i="87"/>
  <c r="M193" i="87"/>
  <c r="M194" i="87"/>
  <c r="M195" i="87"/>
  <c r="M196" i="87"/>
  <c r="M197" i="87"/>
  <c r="M7" i="87"/>
  <c r="AA178" i="87" l="1"/>
  <c r="AB178" i="87" s="1"/>
  <c r="AJ178" i="87"/>
  <c r="AK178" i="87"/>
  <c r="AJ105" i="87"/>
  <c r="AK105" i="87"/>
  <c r="AK47" i="87"/>
  <c r="AJ47" i="87"/>
  <c r="AK39" i="87"/>
  <c r="AJ39" i="87"/>
  <c r="AK15" i="87"/>
  <c r="AJ15" i="87"/>
  <c r="AA162" i="87"/>
  <c r="AB162" i="87" s="1"/>
  <c r="AJ162" i="87"/>
  <c r="AK162" i="87"/>
  <c r="AA81" i="87"/>
  <c r="AB81" i="87" s="1"/>
  <c r="AJ81" i="87"/>
  <c r="AK81" i="87"/>
  <c r="AJ23" i="87"/>
  <c r="AK23" i="87"/>
  <c r="AA193" i="87"/>
  <c r="AB193" i="87" s="1"/>
  <c r="AJ193" i="87"/>
  <c r="AK193" i="87"/>
  <c r="AJ185" i="87"/>
  <c r="AK185" i="87"/>
  <c r="AA177" i="87"/>
  <c r="AB177" i="87" s="1"/>
  <c r="AJ177" i="87"/>
  <c r="AK177" i="87"/>
  <c r="AA169" i="87"/>
  <c r="AB169" i="87" s="1"/>
  <c r="AJ169" i="87"/>
  <c r="AK169" i="87"/>
  <c r="AJ161" i="87"/>
  <c r="AK161" i="87"/>
  <c r="AJ144" i="87"/>
  <c r="AK144" i="87"/>
  <c r="AJ136" i="87"/>
  <c r="AK136" i="87"/>
  <c r="AJ128" i="87"/>
  <c r="AK128" i="87"/>
  <c r="AJ120" i="87"/>
  <c r="AK120" i="87"/>
  <c r="AJ112" i="87"/>
  <c r="AK112" i="87"/>
  <c r="AJ104" i="87"/>
  <c r="AK104" i="87"/>
  <c r="AA96" i="87"/>
  <c r="AB96" i="87" s="1"/>
  <c r="AJ96" i="87"/>
  <c r="AK96" i="87"/>
  <c r="AA80" i="87"/>
  <c r="AB80" i="87" s="1"/>
  <c r="AJ80" i="87"/>
  <c r="AK80" i="87"/>
  <c r="AA64" i="87"/>
  <c r="AB64" i="87" s="1"/>
  <c r="AJ64" i="87"/>
  <c r="AK64" i="87"/>
  <c r="AJ54" i="87"/>
  <c r="AK54" i="87"/>
  <c r="AJ46" i="87"/>
  <c r="AK46" i="87"/>
  <c r="AJ38" i="87"/>
  <c r="AK38" i="87"/>
  <c r="AA30" i="87"/>
  <c r="AB30" i="87" s="1"/>
  <c r="AJ30" i="87"/>
  <c r="AK30" i="87"/>
  <c r="AA22" i="87"/>
  <c r="AB22" i="87" s="1"/>
  <c r="AJ22" i="87"/>
  <c r="AK22" i="87"/>
  <c r="AA14" i="87"/>
  <c r="AB14" i="87" s="1"/>
  <c r="AJ14" i="87"/>
  <c r="AK14" i="87"/>
  <c r="AJ137" i="87"/>
  <c r="AK137" i="87"/>
  <c r="AJ89" i="87"/>
  <c r="AK89" i="87"/>
  <c r="AA65" i="87"/>
  <c r="AB65" i="87" s="1"/>
  <c r="AJ65" i="87"/>
  <c r="AK65" i="87"/>
  <c r="AJ31" i="87"/>
  <c r="AK31" i="87"/>
  <c r="AA192" i="87"/>
  <c r="AB192" i="87" s="1"/>
  <c r="AJ192" i="87"/>
  <c r="AK192" i="87"/>
  <c r="AA184" i="87"/>
  <c r="AB184" i="87" s="1"/>
  <c r="AJ184" i="87"/>
  <c r="AK184" i="87"/>
  <c r="AA176" i="87"/>
  <c r="AB176" i="87" s="1"/>
  <c r="AJ176" i="87"/>
  <c r="AK176" i="87"/>
  <c r="AA168" i="87"/>
  <c r="AB168" i="87" s="1"/>
  <c r="AJ168" i="87"/>
  <c r="AK168" i="87"/>
  <c r="AA160" i="87"/>
  <c r="AB160" i="87" s="1"/>
  <c r="AJ160" i="87"/>
  <c r="AK160" i="87"/>
  <c r="AK151" i="87"/>
  <c r="AJ151" i="87"/>
  <c r="AA143" i="87"/>
  <c r="AB143" i="87" s="1"/>
  <c r="AK143" i="87"/>
  <c r="AJ143" i="87"/>
  <c r="AA135" i="87"/>
  <c r="AB135" i="87" s="1"/>
  <c r="AJ135" i="87"/>
  <c r="AK135" i="87"/>
  <c r="AA127" i="87"/>
  <c r="AB127" i="87" s="1"/>
  <c r="AK127" i="87"/>
  <c r="AJ127" i="87"/>
  <c r="AJ119" i="87"/>
  <c r="AK119" i="87"/>
  <c r="AJ111" i="87"/>
  <c r="AK111" i="87"/>
  <c r="AA103" i="87"/>
  <c r="AB103" i="87" s="1"/>
  <c r="AK103" i="87"/>
  <c r="AJ103" i="87"/>
  <c r="AK95" i="87"/>
  <c r="AJ95" i="87"/>
  <c r="AJ87" i="87"/>
  <c r="AK87" i="87"/>
  <c r="AA79" i="87"/>
  <c r="AB79" i="87" s="1"/>
  <c r="AK79" i="87"/>
  <c r="AJ79" i="87"/>
  <c r="AK71" i="87"/>
  <c r="AJ71" i="87"/>
  <c r="AJ63" i="87"/>
  <c r="AK63" i="87"/>
  <c r="AJ53" i="87"/>
  <c r="AK53" i="87"/>
  <c r="AA45" i="87"/>
  <c r="AB45" i="87" s="1"/>
  <c r="AJ45" i="87"/>
  <c r="AK45" i="87"/>
  <c r="AA29" i="87"/>
  <c r="AB29" i="87" s="1"/>
  <c r="AJ29" i="87"/>
  <c r="AK29" i="87"/>
  <c r="AA21" i="87"/>
  <c r="AB21" i="87" s="1"/>
  <c r="AJ21" i="87"/>
  <c r="AK21" i="87"/>
  <c r="AJ13" i="87"/>
  <c r="AK13" i="87"/>
  <c r="AA153" i="87"/>
  <c r="AB153" i="87" s="1"/>
  <c r="AJ153" i="87"/>
  <c r="AK153" i="87"/>
  <c r="AJ142" i="87"/>
  <c r="AK142" i="87"/>
  <c r="AA94" i="87"/>
  <c r="AB94" i="87" s="1"/>
  <c r="AJ94" i="87"/>
  <c r="AK94" i="87"/>
  <c r="AA61" i="87"/>
  <c r="AB61" i="87" s="1"/>
  <c r="AJ61" i="87"/>
  <c r="AK61" i="87"/>
  <c r="AJ52" i="87"/>
  <c r="AK52" i="87"/>
  <c r="AA44" i="87"/>
  <c r="AB44" i="87" s="1"/>
  <c r="AJ44" i="87"/>
  <c r="AK44" i="87"/>
  <c r="AA36" i="87"/>
  <c r="AB36" i="87" s="1"/>
  <c r="AJ36" i="87"/>
  <c r="AK36" i="87"/>
  <c r="AA20" i="87"/>
  <c r="AB20" i="87" s="1"/>
  <c r="AJ20" i="87"/>
  <c r="AK20" i="87"/>
  <c r="AJ121" i="87"/>
  <c r="AK121" i="87"/>
  <c r="AA183" i="87"/>
  <c r="AB183" i="87" s="1"/>
  <c r="AK183" i="87"/>
  <c r="AJ183" i="87"/>
  <c r="AJ150" i="87"/>
  <c r="AK150" i="87"/>
  <c r="AA70" i="87"/>
  <c r="AB70" i="87" s="1"/>
  <c r="AJ70" i="87"/>
  <c r="AK70" i="87"/>
  <c r="AK7" i="87"/>
  <c r="AJ7" i="87"/>
  <c r="AA190" i="87"/>
  <c r="AB190" i="87" s="1"/>
  <c r="AJ190" i="87"/>
  <c r="AK190" i="87"/>
  <c r="AJ182" i="87"/>
  <c r="AK182" i="87"/>
  <c r="AA174" i="87"/>
  <c r="AB174" i="87" s="1"/>
  <c r="AJ174" i="87"/>
  <c r="AK174" i="87"/>
  <c r="AA166" i="87"/>
  <c r="AB166" i="87" s="1"/>
  <c r="AJ166" i="87"/>
  <c r="AK166" i="87"/>
  <c r="AJ157" i="87"/>
  <c r="AK157" i="87"/>
  <c r="AA149" i="87"/>
  <c r="AB149" i="87" s="1"/>
  <c r="AJ149" i="87"/>
  <c r="AK149" i="87"/>
  <c r="AJ141" i="87"/>
  <c r="AK141" i="87"/>
  <c r="AJ133" i="87"/>
  <c r="AK133" i="87"/>
  <c r="AJ117" i="87"/>
  <c r="AK117" i="87"/>
  <c r="AA109" i="87"/>
  <c r="AB109" i="87" s="1"/>
  <c r="AJ109" i="87"/>
  <c r="AK109" i="87"/>
  <c r="AJ101" i="87"/>
  <c r="AK101" i="87"/>
  <c r="AJ93" i="87"/>
  <c r="AK93" i="87"/>
  <c r="AJ85" i="87"/>
  <c r="AK85" i="87"/>
  <c r="AA77" i="87"/>
  <c r="AB77" i="87" s="1"/>
  <c r="AJ77" i="87"/>
  <c r="AK77" i="87"/>
  <c r="AJ69" i="87"/>
  <c r="AK69" i="87"/>
  <c r="AJ60" i="87"/>
  <c r="AK60" i="87"/>
  <c r="AA51" i="87"/>
  <c r="AB51" i="87" s="1"/>
  <c r="AK51" i="87"/>
  <c r="AJ51" i="87"/>
  <c r="AA43" i="87"/>
  <c r="AB43" i="87" s="1"/>
  <c r="AJ43" i="87"/>
  <c r="AK43" i="87"/>
  <c r="AJ35" i="87"/>
  <c r="AK35" i="87"/>
  <c r="AA27" i="87"/>
  <c r="AB27" i="87" s="1"/>
  <c r="AK27" i="87"/>
  <c r="AJ27" i="87"/>
  <c r="AA19" i="87"/>
  <c r="AB19" i="87" s="1"/>
  <c r="AK19" i="87"/>
  <c r="AJ19" i="87"/>
  <c r="AK11" i="87"/>
  <c r="AJ11" i="87"/>
  <c r="AA186" i="87"/>
  <c r="AB186" i="87" s="1"/>
  <c r="AJ186" i="87"/>
  <c r="AK186" i="87"/>
  <c r="AJ129" i="87"/>
  <c r="AK129" i="87"/>
  <c r="AA175" i="87"/>
  <c r="AB175" i="87" s="1"/>
  <c r="AJ175" i="87"/>
  <c r="AK175" i="87"/>
  <c r="AJ110" i="87"/>
  <c r="AK110" i="87"/>
  <c r="AA189" i="87"/>
  <c r="AB189" i="87" s="1"/>
  <c r="AJ189" i="87"/>
  <c r="AK189" i="87"/>
  <c r="AA181" i="87"/>
  <c r="AB181" i="87" s="1"/>
  <c r="AJ181" i="87"/>
  <c r="AK181" i="87"/>
  <c r="AA173" i="87"/>
  <c r="AB173" i="87" s="1"/>
  <c r="AJ173" i="87"/>
  <c r="AK173" i="87"/>
  <c r="AA165" i="87"/>
  <c r="AB165" i="87" s="1"/>
  <c r="AJ165" i="87"/>
  <c r="AK165" i="87"/>
  <c r="AA156" i="87"/>
  <c r="AB156" i="87" s="1"/>
  <c r="AJ156" i="87"/>
  <c r="AK156" i="87"/>
  <c r="AA148" i="87"/>
  <c r="AB148" i="87" s="1"/>
  <c r="AJ148" i="87"/>
  <c r="AK148" i="87"/>
  <c r="AA140" i="87"/>
  <c r="AB140" i="87" s="1"/>
  <c r="AJ140" i="87"/>
  <c r="AK140" i="87"/>
  <c r="AA132" i="87"/>
  <c r="AB132" i="87" s="1"/>
  <c r="AJ132" i="87"/>
  <c r="AK132" i="87"/>
  <c r="AJ124" i="87"/>
  <c r="AK124" i="87"/>
  <c r="AJ116" i="87"/>
  <c r="AK116" i="87"/>
  <c r="AJ108" i="87"/>
  <c r="AK108" i="87"/>
  <c r="AA92" i="87"/>
  <c r="AB92" i="87" s="1"/>
  <c r="AJ92" i="87"/>
  <c r="AK92" i="87"/>
  <c r="AJ84" i="87"/>
  <c r="AK84" i="87"/>
  <c r="AA76" i="87"/>
  <c r="AB76" i="87" s="1"/>
  <c r="AJ76" i="87"/>
  <c r="AK76" i="87"/>
  <c r="AJ68" i="87"/>
  <c r="AK68" i="87"/>
  <c r="AA59" i="87"/>
  <c r="AB59" i="87" s="1"/>
  <c r="AK59" i="87"/>
  <c r="AJ59" i="87"/>
  <c r="AJ50" i="87"/>
  <c r="AK50" i="87"/>
  <c r="AA42" i="87"/>
  <c r="AB42" i="87" s="1"/>
  <c r="AJ42" i="87"/>
  <c r="AK42" i="87"/>
  <c r="AA34" i="87"/>
  <c r="AB34" i="87" s="1"/>
  <c r="AJ34" i="87"/>
  <c r="AK34" i="87"/>
  <c r="AJ18" i="87"/>
  <c r="AK18" i="87"/>
  <c r="AA10" i="87"/>
  <c r="AB10" i="87" s="1"/>
  <c r="AJ10" i="87"/>
  <c r="AK10" i="87"/>
  <c r="AA170" i="87"/>
  <c r="AB170" i="87" s="1"/>
  <c r="AJ170" i="87"/>
  <c r="AK170" i="87"/>
  <c r="AA97" i="87"/>
  <c r="AB97" i="87" s="1"/>
  <c r="AJ97" i="87"/>
  <c r="AK97" i="87"/>
  <c r="AA167" i="87"/>
  <c r="AB167" i="87" s="1"/>
  <c r="AK167" i="87"/>
  <c r="AJ167" i="87"/>
  <c r="AJ126" i="87"/>
  <c r="AK126" i="87"/>
  <c r="AA78" i="87"/>
  <c r="AB78" i="87" s="1"/>
  <c r="AJ78" i="87"/>
  <c r="AK78" i="87"/>
  <c r="AJ196" i="87"/>
  <c r="AK196" i="87"/>
  <c r="AJ188" i="87"/>
  <c r="AK188" i="87"/>
  <c r="AJ180" i="87"/>
  <c r="AK180" i="87"/>
  <c r="AA172" i="87"/>
  <c r="AB172" i="87" s="1"/>
  <c r="AJ172" i="87"/>
  <c r="AK172" i="87"/>
  <c r="AA164" i="87"/>
  <c r="AB164" i="87" s="1"/>
  <c r="AJ164" i="87"/>
  <c r="AK164" i="87"/>
  <c r="AJ155" i="87"/>
  <c r="AK155" i="87"/>
  <c r="AA147" i="87"/>
  <c r="AB147" i="87" s="1"/>
  <c r="AK147" i="87"/>
  <c r="AJ147" i="87"/>
  <c r="AJ131" i="87"/>
  <c r="AK131" i="87"/>
  <c r="AA123" i="87"/>
  <c r="AB123" i="87" s="1"/>
  <c r="AJ123" i="87"/>
  <c r="AK123" i="87"/>
  <c r="AA115" i="87"/>
  <c r="AB115" i="87" s="1"/>
  <c r="AJ115" i="87"/>
  <c r="AK115" i="87"/>
  <c r="AK107" i="87"/>
  <c r="AJ107" i="87"/>
  <c r="AK99" i="87"/>
  <c r="AJ99" i="87"/>
  <c r="AJ91" i="87"/>
  <c r="AK91" i="87"/>
  <c r="AA83" i="87"/>
  <c r="AB83" i="87" s="1"/>
  <c r="AK83" i="87"/>
  <c r="AJ83" i="87"/>
  <c r="AA75" i="87"/>
  <c r="AB75" i="87" s="1"/>
  <c r="AK75" i="87"/>
  <c r="AJ75" i="87"/>
  <c r="AA67" i="87"/>
  <c r="AB67" i="87" s="1"/>
  <c r="AJ67" i="87"/>
  <c r="AK67" i="87"/>
  <c r="AJ58" i="87"/>
  <c r="AK58" i="87"/>
  <c r="AJ49" i="87"/>
  <c r="AK49" i="87"/>
  <c r="AJ41" i="87"/>
  <c r="AK41" i="87"/>
  <c r="AA33" i="87"/>
  <c r="AB33" i="87" s="1"/>
  <c r="AJ33" i="87"/>
  <c r="AK33" i="87"/>
  <c r="AJ17" i="87"/>
  <c r="AK17" i="87"/>
  <c r="AJ9" i="87"/>
  <c r="AK9" i="87"/>
  <c r="AA194" i="87"/>
  <c r="AB194" i="87" s="1"/>
  <c r="AJ194" i="87"/>
  <c r="AK194" i="87"/>
  <c r="AA191" i="87"/>
  <c r="AB191" i="87" s="1"/>
  <c r="AK191" i="87"/>
  <c r="AJ191" i="87"/>
  <c r="AA159" i="87"/>
  <c r="AB159" i="87" s="1"/>
  <c r="AK159" i="87"/>
  <c r="AJ159" i="87"/>
  <c r="AJ134" i="87"/>
  <c r="AK134" i="87"/>
  <c r="AA102" i="87"/>
  <c r="AB102" i="87" s="1"/>
  <c r="AJ102" i="87"/>
  <c r="AK102" i="87"/>
  <c r="AJ197" i="87"/>
  <c r="AK197" i="87"/>
  <c r="AK195" i="87"/>
  <c r="AJ195" i="87"/>
  <c r="AJ187" i="87"/>
  <c r="AK187" i="87"/>
  <c r="AK179" i="87"/>
  <c r="AJ179" i="87"/>
  <c r="AA171" i="87"/>
  <c r="AB171" i="87" s="1"/>
  <c r="AK171" i="87"/>
  <c r="AJ171" i="87"/>
  <c r="AJ163" i="87"/>
  <c r="AK163" i="87"/>
  <c r="AA154" i="87"/>
  <c r="AB154" i="87" s="1"/>
  <c r="AJ154" i="87"/>
  <c r="AK154" i="87"/>
  <c r="AA146" i="87"/>
  <c r="AB146" i="87" s="1"/>
  <c r="AJ146" i="87"/>
  <c r="AK146" i="87"/>
  <c r="AA138" i="87"/>
  <c r="AB138" i="87" s="1"/>
  <c r="AJ138" i="87"/>
  <c r="AK138" i="87"/>
  <c r="AA130" i="87"/>
  <c r="AB130" i="87" s="1"/>
  <c r="AJ130" i="87"/>
  <c r="AK130" i="87"/>
  <c r="AJ122" i="87"/>
  <c r="AK122" i="87"/>
  <c r="AJ114" i="87"/>
  <c r="AK114" i="87"/>
  <c r="AJ106" i="87"/>
  <c r="AK106" i="87"/>
  <c r="AJ98" i="87"/>
  <c r="AK98" i="87"/>
  <c r="AA90" i="87"/>
  <c r="AB90" i="87" s="1"/>
  <c r="AJ90" i="87"/>
  <c r="AK90" i="87"/>
  <c r="AJ82" i="87"/>
  <c r="AK82" i="87"/>
  <c r="AA74" i="87"/>
  <c r="AB74" i="87" s="1"/>
  <c r="AJ74" i="87"/>
  <c r="AK74" i="87"/>
  <c r="AA66" i="87"/>
  <c r="AB66" i="87" s="1"/>
  <c r="AJ66" i="87"/>
  <c r="AK66" i="87"/>
  <c r="AJ56" i="87"/>
  <c r="AK56" i="87"/>
  <c r="AA48" i="87"/>
  <c r="AB48" i="87" s="1"/>
  <c r="AJ48" i="87"/>
  <c r="AK48" i="87"/>
  <c r="AA40" i="87"/>
  <c r="AB40" i="87" s="1"/>
  <c r="AJ40" i="87"/>
  <c r="AK40" i="87"/>
  <c r="AJ32" i="87"/>
  <c r="AK32" i="87"/>
  <c r="AJ24" i="87"/>
  <c r="AK24" i="87"/>
  <c r="AJ16" i="87"/>
  <c r="AK16" i="87"/>
  <c r="AA8" i="87"/>
  <c r="AB8" i="87" s="1"/>
  <c r="AJ8" i="87"/>
  <c r="AK8" i="87"/>
  <c r="X91" i="98"/>
  <c r="S91" i="98"/>
  <c r="Y91" i="98"/>
  <c r="V72" i="98"/>
  <c r="Y72" i="98"/>
  <c r="S72" i="98"/>
  <c r="X72" i="98"/>
  <c r="Y25" i="98"/>
  <c r="W25" i="98"/>
  <c r="X25" i="98"/>
  <c r="V25" i="98"/>
  <c r="S25" i="98"/>
  <c r="U25" i="98"/>
  <c r="T25" i="98"/>
  <c r="X74" i="98"/>
  <c r="S74" i="98"/>
  <c r="T74" i="98"/>
  <c r="Y74" i="98"/>
  <c r="U70" i="98"/>
  <c r="Y70" i="98"/>
  <c r="X70" i="98"/>
  <c r="S70" i="98"/>
  <c r="Y65" i="98"/>
  <c r="X65" i="98"/>
  <c r="S65" i="98"/>
  <c r="U65" i="98"/>
  <c r="W60" i="98"/>
  <c r="Y60" i="98"/>
  <c r="X60" i="98"/>
  <c r="U60" i="98"/>
  <c r="S60" i="98"/>
  <c r="Y55" i="98"/>
  <c r="T55" i="98"/>
  <c r="X55" i="98"/>
  <c r="S55" i="98"/>
  <c r="W55" i="98"/>
  <c r="W43" i="98"/>
  <c r="V43" i="98"/>
  <c r="U43" i="98"/>
  <c r="Y43" i="98"/>
  <c r="T43" i="98"/>
  <c r="X43" i="98"/>
  <c r="S43" i="98"/>
  <c r="W35" i="98"/>
  <c r="V35" i="98"/>
  <c r="U35" i="98"/>
  <c r="Y35" i="98"/>
  <c r="T35" i="98"/>
  <c r="X35" i="98"/>
  <c r="S35" i="98"/>
  <c r="X18" i="98"/>
  <c r="S18" i="98"/>
  <c r="W18" i="98"/>
  <c r="V18" i="98"/>
  <c r="U18" i="98"/>
  <c r="T18" i="98"/>
  <c r="Y18" i="98"/>
  <c r="T15" i="98"/>
  <c r="Y15" i="98"/>
  <c r="S15" i="98"/>
  <c r="W15" i="98"/>
  <c r="U15" i="98"/>
  <c r="X15" i="98"/>
  <c r="V15" i="98"/>
  <c r="W11" i="98"/>
  <c r="V11" i="98"/>
  <c r="Y11" i="98"/>
  <c r="U11" i="98"/>
  <c r="T11" i="98"/>
  <c r="X11" i="98"/>
  <c r="S11" i="98"/>
  <c r="T8" i="98"/>
  <c r="X8" i="98"/>
  <c r="S8" i="98"/>
  <c r="W8" i="98"/>
  <c r="U8" i="98"/>
  <c r="Y8" i="98"/>
  <c r="V8" i="98"/>
  <c r="X87" i="98"/>
  <c r="S87" i="98"/>
  <c r="W87" i="98"/>
  <c r="Y87" i="98"/>
  <c r="T40" i="98"/>
  <c r="W40" i="98"/>
  <c r="Y40" i="98"/>
  <c r="U40" i="98"/>
  <c r="S40" i="98"/>
  <c r="V40" i="98"/>
  <c r="X40" i="98"/>
  <c r="Y81" i="98"/>
  <c r="X81" i="98"/>
  <c r="S81" i="98"/>
  <c r="U81" i="98"/>
  <c r="W76" i="98"/>
  <c r="Y76" i="98"/>
  <c r="X76" i="98"/>
  <c r="S76" i="98"/>
  <c r="S69" i="98"/>
  <c r="V69" i="98"/>
  <c r="X69" i="98"/>
  <c r="Y69" i="98"/>
  <c r="V64" i="98"/>
  <c r="W64" i="98"/>
  <c r="Y64" i="98"/>
  <c r="S64" i="98"/>
  <c r="X64" i="98"/>
  <c r="V59" i="98"/>
  <c r="Y59" i="98"/>
  <c r="T59" i="98"/>
  <c r="X59" i="98"/>
  <c r="S59" i="98"/>
  <c r="V54" i="98"/>
  <c r="U54" i="98"/>
  <c r="Y54" i="98"/>
  <c r="X54" i="98"/>
  <c r="S54" i="98"/>
  <c r="W54" i="98"/>
  <c r="Y49" i="98"/>
  <c r="X49" i="98"/>
  <c r="U49" i="98"/>
  <c r="W49" i="98"/>
  <c r="S49" i="98"/>
  <c r="V49" i="98"/>
  <c r="T49" i="98"/>
  <c r="X42" i="98"/>
  <c r="S42" i="98"/>
  <c r="T42" i="98"/>
  <c r="W42" i="98"/>
  <c r="V42" i="98"/>
  <c r="U42" i="98"/>
  <c r="Y42" i="98"/>
  <c r="T23" i="98"/>
  <c r="Y23" i="98"/>
  <c r="S23" i="98"/>
  <c r="W23" i="98"/>
  <c r="U23" i="98"/>
  <c r="X23" i="98"/>
  <c r="V23" i="98"/>
  <c r="Y17" i="98"/>
  <c r="W17" i="98"/>
  <c r="X17" i="98"/>
  <c r="S17" i="98"/>
  <c r="V17" i="98"/>
  <c r="U17" i="98"/>
  <c r="T17" i="98"/>
  <c r="U14" i="98"/>
  <c r="T14" i="98"/>
  <c r="Y14" i="98"/>
  <c r="X14" i="98"/>
  <c r="S14" i="98"/>
  <c r="V14" i="98"/>
  <c r="W14" i="98"/>
  <c r="W36" i="98"/>
  <c r="Y36" i="98"/>
  <c r="V36" i="98"/>
  <c r="X36" i="98"/>
  <c r="U36" i="98"/>
  <c r="S36" i="98"/>
  <c r="T36" i="98"/>
  <c r="X82" i="98"/>
  <c r="S82" i="98"/>
  <c r="T82" i="98"/>
  <c r="Y82" i="98"/>
  <c r="W53" i="98"/>
  <c r="S53" i="98"/>
  <c r="V53" i="98"/>
  <c r="T53" i="98"/>
  <c r="X53" i="98"/>
  <c r="Y53" i="98"/>
  <c r="T48" i="98"/>
  <c r="V48" i="98"/>
  <c r="W48" i="98"/>
  <c r="Y48" i="98"/>
  <c r="U48" i="98"/>
  <c r="S48" i="98"/>
  <c r="X48" i="98"/>
  <c r="V38" i="98"/>
  <c r="U38" i="98"/>
  <c r="T38" i="98"/>
  <c r="Y38" i="98"/>
  <c r="X38" i="98"/>
  <c r="S38" i="98"/>
  <c r="W38" i="98"/>
  <c r="X34" i="98"/>
  <c r="S34" i="98"/>
  <c r="W34" i="98"/>
  <c r="V34" i="98"/>
  <c r="T34" i="98"/>
  <c r="U34" i="98"/>
  <c r="Y34" i="98"/>
  <c r="V30" i="98"/>
  <c r="U30" i="98"/>
  <c r="T30" i="98"/>
  <c r="Y30" i="98"/>
  <c r="X30" i="98"/>
  <c r="S30" i="98"/>
  <c r="W30" i="98"/>
  <c r="W27" i="98"/>
  <c r="V27" i="98"/>
  <c r="U27" i="98"/>
  <c r="T27" i="98"/>
  <c r="Y27" i="98"/>
  <c r="X27" i="98"/>
  <c r="S27" i="98"/>
  <c r="U22" i="98"/>
  <c r="T22" i="98"/>
  <c r="Y22" i="98"/>
  <c r="X22" i="98"/>
  <c r="S22" i="98"/>
  <c r="V22" i="98"/>
  <c r="W22" i="98"/>
  <c r="W84" i="98"/>
  <c r="Y84" i="98"/>
  <c r="S84" i="98"/>
  <c r="X84" i="98"/>
  <c r="W19" i="98"/>
  <c r="V19" i="98"/>
  <c r="Y19" i="98"/>
  <c r="U19" i="98"/>
  <c r="T19" i="98"/>
  <c r="X19" i="98"/>
  <c r="S19" i="98"/>
  <c r="Y71" i="98"/>
  <c r="T71" i="98"/>
  <c r="X71" i="98"/>
  <c r="S71" i="98"/>
  <c r="W71" i="98"/>
  <c r="W68" i="98"/>
  <c r="Y68" i="98"/>
  <c r="X68" i="98"/>
  <c r="S68" i="98"/>
  <c r="Y63" i="98"/>
  <c r="T63" i="98"/>
  <c r="X63" i="98"/>
  <c r="S63" i="98"/>
  <c r="W63" i="98"/>
  <c r="X58" i="98"/>
  <c r="T58" i="98"/>
  <c r="S58" i="98"/>
  <c r="W58" i="98"/>
  <c r="U58" i="98"/>
  <c r="Y58" i="98"/>
  <c r="U47" i="98"/>
  <c r="Y47" i="98"/>
  <c r="W47" i="98"/>
  <c r="T47" i="98"/>
  <c r="X47" i="98"/>
  <c r="S47" i="98"/>
  <c r="V47" i="98"/>
  <c r="V21" i="98"/>
  <c r="S21" i="98"/>
  <c r="U21" i="98"/>
  <c r="T21" i="98"/>
  <c r="W21" i="98"/>
  <c r="X21" i="98"/>
  <c r="Y21" i="98"/>
  <c r="Y79" i="98"/>
  <c r="T79" i="98"/>
  <c r="X79" i="98"/>
  <c r="S79" i="98"/>
  <c r="W79" i="98"/>
  <c r="S61" i="98"/>
  <c r="V61" i="98"/>
  <c r="X61" i="98"/>
  <c r="Y61" i="98"/>
  <c r="W45" i="98"/>
  <c r="S45" i="98"/>
  <c r="V45" i="98"/>
  <c r="U45" i="98"/>
  <c r="T45" i="98"/>
  <c r="X45" i="98"/>
  <c r="Y45" i="98"/>
  <c r="N36" i="52"/>
  <c r="Y99" i="98" s="1"/>
  <c r="N35" i="52"/>
  <c r="X99" i="98" s="1"/>
  <c r="N32" i="52"/>
  <c r="U99" i="98" s="1"/>
  <c r="N34" i="52"/>
  <c r="W99" i="98" s="1"/>
  <c r="N33" i="52"/>
  <c r="V99" i="98" s="1"/>
  <c r="N31" i="52"/>
  <c r="T99" i="98" s="1"/>
  <c r="T95" i="98"/>
  <c r="T88" i="98"/>
  <c r="U87" i="98"/>
  <c r="V86" i="98"/>
  <c r="W85" i="98"/>
  <c r="T80" i="98"/>
  <c r="U79" i="98"/>
  <c r="V78" i="98"/>
  <c r="W77" i="98"/>
  <c r="T72" i="98"/>
  <c r="U71" i="98"/>
  <c r="V70" i="98"/>
  <c r="W69" i="98"/>
  <c r="T64" i="98"/>
  <c r="U63" i="98"/>
  <c r="V62" i="98"/>
  <c r="W61" i="98"/>
  <c r="T56" i="98"/>
  <c r="U55" i="98"/>
  <c r="X93" i="98"/>
  <c r="S95" i="98"/>
  <c r="T87" i="98"/>
  <c r="U86" i="98"/>
  <c r="W93" i="98"/>
  <c r="W91" i="98"/>
  <c r="T86" i="98"/>
  <c r="U85" i="98"/>
  <c r="V84" i="98"/>
  <c r="W83" i="98"/>
  <c r="T78" i="98"/>
  <c r="U77" i="98"/>
  <c r="V76" i="98"/>
  <c r="W75" i="98"/>
  <c r="T70" i="98"/>
  <c r="U69" i="98"/>
  <c r="V68" i="98"/>
  <c r="W67" i="98"/>
  <c r="T62" i="98"/>
  <c r="U61" i="98"/>
  <c r="V60" i="98"/>
  <c r="W59" i="98"/>
  <c r="T54" i="98"/>
  <c r="U53" i="98"/>
  <c r="V52" i="98"/>
  <c r="V93" i="98"/>
  <c r="Y95" i="98"/>
  <c r="V91" i="98"/>
  <c r="W90" i="98"/>
  <c r="T85" i="98"/>
  <c r="U84" i="98"/>
  <c r="V83" i="98"/>
  <c r="W82" i="98"/>
  <c r="T77" i="98"/>
  <c r="U76" i="98"/>
  <c r="V75" i="98"/>
  <c r="W74" i="98"/>
  <c r="T69" i="98"/>
  <c r="U68" i="98"/>
  <c r="V67" i="98"/>
  <c r="W66" i="98"/>
  <c r="T61" i="98"/>
  <c r="U93" i="98"/>
  <c r="Y86" i="98"/>
  <c r="X95" i="98"/>
  <c r="U91" i="98"/>
  <c r="V90" i="98"/>
  <c r="W89" i="98"/>
  <c r="T84" i="98"/>
  <c r="U83" i="98"/>
  <c r="V82" i="98"/>
  <c r="W81" i="98"/>
  <c r="T76" i="98"/>
  <c r="U75" i="98"/>
  <c r="V74" i="98"/>
  <c r="W73" i="98"/>
  <c r="T68" i="98"/>
  <c r="U67" i="98"/>
  <c r="V66" i="98"/>
  <c r="W65" i="98"/>
  <c r="T60" i="98"/>
  <c r="U59" i="98"/>
  <c r="V58" i="98"/>
  <c r="W57" i="98"/>
  <c r="T52" i="98"/>
  <c r="T93" i="98"/>
  <c r="X86" i="98"/>
  <c r="W95" i="98"/>
  <c r="T91" i="98"/>
  <c r="U90" i="98"/>
  <c r="V89" i="98"/>
  <c r="W88" i="98"/>
  <c r="T83" i="98"/>
  <c r="U82" i="98"/>
  <c r="V81" i="98"/>
  <c r="W80" i="98"/>
  <c r="T75" i="98"/>
  <c r="U74" i="98"/>
  <c r="V73" i="98"/>
  <c r="W72" i="98"/>
  <c r="T67" i="98"/>
  <c r="U66" i="98"/>
  <c r="V65" i="98"/>
  <c r="S93" i="98"/>
  <c r="S86" i="98"/>
  <c r="U95" i="98"/>
  <c r="T89" i="98"/>
  <c r="U88" i="98"/>
  <c r="V87" i="98"/>
  <c r="W86" i="98"/>
  <c r="T81" i="98"/>
  <c r="U80" i="98"/>
  <c r="V79" i="98"/>
  <c r="W78" i="98"/>
  <c r="T73" i="98"/>
  <c r="U72" i="98"/>
  <c r="V71" i="98"/>
  <c r="W70" i="98"/>
  <c r="T65" i="98"/>
  <c r="U64" i="98"/>
  <c r="V63" i="98"/>
  <c r="W62" i="98"/>
  <c r="T57" i="98"/>
  <c r="U56" i="98"/>
  <c r="V55" i="98"/>
  <c r="Y93" i="98"/>
  <c r="V80" i="98"/>
  <c r="Y80" i="98"/>
  <c r="S80" i="98"/>
  <c r="X80" i="98"/>
  <c r="Y73" i="98"/>
  <c r="X73" i="98"/>
  <c r="S73" i="98"/>
  <c r="U73" i="98"/>
  <c r="Y67" i="98"/>
  <c r="X67" i="98"/>
  <c r="S67" i="98"/>
  <c r="U62" i="98"/>
  <c r="Y62" i="98"/>
  <c r="X62" i="98"/>
  <c r="S62" i="98"/>
  <c r="W52" i="98"/>
  <c r="Y52" i="98"/>
  <c r="X52" i="98"/>
  <c r="U52" i="98"/>
  <c r="S52" i="98"/>
  <c r="Y41" i="98"/>
  <c r="U41" i="98"/>
  <c r="X41" i="98"/>
  <c r="W41" i="98"/>
  <c r="S41" i="98"/>
  <c r="V41" i="98"/>
  <c r="T41" i="98"/>
  <c r="W37" i="98"/>
  <c r="S37" i="98"/>
  <c r="V37" i="98"/>
  <c r="U37" i="98"/>
  <c r="T37" i="98"/>
  <c r="X37" i="98"/>
  <c r="Y37" i="98"/>
  <c r="Y33" i="98"/>
  <c r="X33" i="98"/>
  <c r="W33" i="98"/>
  <c r="S33" i="98"/>
  <c r="V33" i="98"/>
  <c r="T33" i="98"/>
  <c r="U33" i="98"/>
  <c r="W29" i="98"/>
  <c r="S29" i="98"/>
  <c r="V29" i="98"/>
  <c r="U29" i="98"/>
  <c r="X29" i="98"/>
  <c r="Y29" i="98"/>
  <c r="X26" i="98"/>
  <c r="S26" i="98"/>
  <c r="W26" i="98"/>
  <c r="V26" i="98"/>
  <c r="U26" i="98"/>
  <c r="T26" i="98"/>
  <c r="Y26" i="98"/>
  <c r="V13" i="98"/>
  <c r="S13" i="98"/>
  <c r="U13" i="98"/>
  <c r="T13" i="98"/>
  <c r="W13" i="98"/>
  <c r="X13" i="98"/>
  <c r="Y13" i="98"/>
  <c r="Y85" i="98"/>
  <c r="V85" i="98"/>
  <c r="X85" i="98"/>
  <c r="S85" i="98"/>
  <c r="Y90" i="98"/>
  <c r="X90" i="98"/>
  <c r="S90" i="98"/>
  <c r="T90" i="98"/>
  <c r="U57" i="98"/>
  <c r="Y57" i="98"/>
  <c r="X57" i="98"/>
  <c r="S57" i="98"/>
  <c r="V57" i="98"/>
  <c r="W51" i="98"/>
  <c r="V51" i="98"/>
  <c r="U51" i="98"/>
  <c r="Y51" i="98"/>
  <c r="T51" i="98"/>
  <c r="X51" i="98"/>
  <c r="S51" i="98"/>
  <c r="V46" i="98"/>
  <c r="U46" i="98"/>
  <c r="T46" i="98"/>
  <c r="Y46" i="98"/>
  <c r="X46" i="98"/>
  <c r="S46" i="98"/>
  <c r="W46" i="98"/>
  <c r="T32" i="98"/>
  <c r="W32" i="98"/>
  <c r="Y32" i="98"/>
  <c r="U32" i="98"/>
  <c r="S32" i="98"/>
  <c r="V32" i="98"/>
  <c r="X32" i="98"/>
  <c r="W28" i="98"/>
  <c r="V28" i="98"/>
  <c r="Y28" i="98"/>
  <c r="U28" i="98"/>
  <c r="X28" i="98"/>
  <c r="T28" i="98"/>
  <c r="S28" i="98"/>
  <c r="W20" i="98"/>
  <c r="V20" i="98"/>
  <c r="Y20" i="98"/>
  <c r="U20" i="98"/>
  <c r="X20" i="98"/>
  <c r="T20" i="98"/>
  <c r="S20" i="98"/>
  <c r="X10" i="98"/>
  <c r="S10" i="98"/>
  <c r="W10" i="98"/>
  <c r="V10" i="98"/>
  <c r="U10" i="98"/>
  <c r="T10" i="98"/>
  <c r="Y10" i="98"/>
  <c r="W7" i="98"/>
  <c r="V7" i="98"/>
  <c r="U7" i="98"/>
  <c r="T7" i="98"/>
  <c r="S7" i="98"/>
  <c r="X7" i="98"/>
  <c r="Y7" i="98"/>
  <c r="V95" i="98"/>
  <c r="Y83" i="98"/>
  <c r="X83" i="98"/>
  <c r="S83" i="98"/>
  <c r="Y75" i="98"/>
  <c r="X75" i="98"/>
  <c r="S75" i="98"/>
  <c r="X66" i="98"/>
  <c r="S66" i="98"/>
  <c r="T66" i="98"/>
  <c r="Y66" i="98"/>
  <c r="W16" i="98"/>
  <c r="V16" i="98"/>
  <c r="Y16" i="98"/>
  <c r="T16" i="98"/>
  <c r="S16" i="98"/>
  <c r="U16" i="98"/>
  <c r="X16" i="98"/>
  <c r="X89" i="98"/>
  <c r="S89" i="98"/>
  <c r="U89" i="98"/>
  <c r="Y89" i="98"/>
  <c r="U78" i="98"/>
  <c r="Y78" i="98"/>
  <c r="X78" i="98"/>
  <c r="S78" i="98"/>
  <c r="S77" i="98"/>
  <c r="V77" i="98"/>
  <c r="X77" i="98"/>
  <c r="Y77" i="98"/>
  <c r="V56" i="98"/>
  <c r="W56" i="98"/>
  <c r="Y56" i="98"/>
  <c r="S56" i="98"/>
  <c r="X56" i="98"/>
  <c r="X50" i="98"/>
  <c r="S50" i="98"/>
  <c r="W50" i="98"/>
  <c r="V50" i="98"/>
  <c r="U50" i="98"/>
  <c r="Y50" i="98"/>
  <c r="T50" i="98"/>
  <c r="W44" i="98"/>
  <c r="Y44" i="98"/>
  <c r="V44" i="98"/>
  <c r="X44" i="98"/>
  <c r="U44" i="98"/>
  <c r="S44" i="98"/>
  <c r="T44" i="98"/>
  <c r="U39" i="98"/>
  <c r="Y39" i="98"/>
  <c r="X39" i="98"/>
  <c r="T39" i="98"/>
  <c r="S39" i="98"/>
  <c r="W39" i="98"/>
  <c r="V39" i="98"/>
  <c r="U31" i="98"/>
  <c r="Y31" i="98"/>
  <c r="T31" i="98"/>
  <c r="S31" i="98"/>
  <c r="V31" i="98"/>
  <c r="X31" i="98"/>
  <c r="W31" i="98"/>
  <c r="W24" i="98"/>
  <c r="V24" i="98"/>
  <c r="Y24" i="98"/>
  <c r="T24" i="98"/>
  <c r="S24" i="98"/>
  <c r="X24" i="98"/>
  <c r="U24" i="98"/>
  <c r="W12" i="98"/>
  <c r="V12" i="98"/>
  <c r="Y12" i="98"/>
  <c r="U12" i="98"/>
  <c r="X12" i="98"/>
  <c r="T12" i="98"/>
  <c r="S12" i="98"/>
  <c r="Y9" i="98"/>
  <c r="W9" i="98"/>
  <c r="X9" i="98"/>
  <c r="V9" i="98"/>
  <c r="U9" i="98"/>
  <c r="S9" i="98"/>
  <c r="T9" i="98"/>
  <c r="Y88" i="98"/>
  <c r="V88" i="98"/>
  <c r="X88" i="98"/>
  <c r="S88" i="98"/>
  <c r="L31" i="52"/>
  <c r="L36" i="52"/>
  <c r="L35" i="52"/>
  <c r="L34" i="52"/>
  <c r="L33" i="52"/>
  <c r="L32" i="52"/>
  <c r="Y90" i="97"/>
  <c r="W90" i="97"/>
  <c r="V90" i="97"/>
  <c r="X90" i="97"/>
  <c r="S90" i="97"/>
  <c r="T70" i="97"/>
  <c r="Y70" i="97"/>
  <c r="S70" i="97"/>
  <c r="W70" i="97"/>
  <c r="V70" i="97"/>
  <c r="X70" i="97"/>
  <c r="T65" i="97"/>
  <c r="Y65" i="97"/>
  <c r="X65" i="97"/>
  <c r="W65" i="97"/>
  <c r="S65" i="97"/>
  <c r="V65" i="97"/>
  <c r="T60" i="97"/>
  <c r="Y60" i="97"/>
  <c r="U60" i="97"/>
  <c r="V60" i="97"/>
  <c r="X60" i="97"/>
  <c r="S60" i="97"/>
  <c r="W60" i="97"/>
  <c r="T55" i="97"/>
  <c r="U55" i="97"/>
  <c r="S55" i="97"/>
  <c r="W55" i="97"/>
  <c r="V55" i="97"/>
  <c r="Y55" i="97"/>
  <c r="X55" i="97"/>
  <c r="T43" i="97"/>
  <c r="U43" i="97"/>
  <c r="Y43" i="97"/>
  <c r="X43" i="97"/>
  <c r="S43" i="97"/>
  <c r="W43" i="97"/>
  <c r="V43" i="97"/>
  <c r="T35" i="97"/>
  <c r="U35" i="97"/>
  <c r="S35" i="97"/>
  <c r="W35" i="97"/>
  <c r="V35" i="97"/>
  <c r="Y35" i="97"/>
  <c r="X35" i="97"/>
  <c r="X18" i="97"/>
  <c r="T18" i="97"/>
  <c r="Y18" i="97"/>
  <c r="V18" i="97"/>
  <c r="U18" i="97"/>
  <c r="S18" i="97"/>
  <c r="X15" i="97"/>
  <c r="T15" i="97"/>
  <c r="V15" i="97"/>
  <c r="U15" i="97"/>
  <c r="Y15" i="97"/>
  <c r="S15" i="97"/>
  <c r="X11" i="97"/>
  <c r="T11" i="97"/>
  <c r="S11" i="97"/>
  <c r="V11" i="97"/>
  <c r="U11" i="97"/>
  <c r="Y11" i="97"/>
  <c r="T8" i="97"/>
  <c r="U8" i="97"/>
  <c r="Y8" i="97"/>
  <c r="X8" i="97"/>
  <c r="S8" i="97"/>
  <c r="V8" i="97"/>
  <c r="T87" i="97"/>
  <c r="W87" i="97"/>
  <c r="V87" i="97"/>
  <c r="T69" i="97"/>
  <c r="Y69" i="97"/>
  <c r="W69" i="97"/>
  <c r="V69" i="97"/>
  <c r="X69" i="97"/>
  <c r="S69" i="97"/>
  <c r="T59" i="97"/>
  <c r="Y59" i="97"/>
  <c r="U59" i="97"/>
  <c r="X59" i="97"/>
  <c r="S59" i="97"/>
  <c r="W59" i="97"/>
  <c r="V59" i="97"/>
  <c r="X17" i="97"/>
  <c r="T17" i="97"/>
  <c r="V17" i="97"/>
  <c r="S17" i="97"/>
  <c r="U17" i="97"/>
  <c r="Y17" i="97"/>
  <c r="T82" i="97"/>
  <c r="Y82" i="97"/>
  <c r="W82" i="97"/>
  <c r="V82" i="97"/>
  <c r="X82" i="97"/>
  <c r="S82" i="97"/>
  <c r="T53" i="97"/>
  <c r="U53" i="97"/>
  <c r="S53" i="97"/>
  <c r="W53" i="97"/>
  <c r="V53" i="97"/>
  <c r="Y53" i="97"/>
  <c r="X53" i="97"/>
  <c r="T48" i="97"/>
  <c r="U48" i="97"/>
  <c r="V48" i="97"/>
  <c r="Y48" i="97"/>
  <c r="X48" i="97"/>
  <c r="S48" i="97"/>
  <c r="W48" i="97"/>
  <c r="T38" i="97"/>
  <c r="U38" i="97"/>
  <c r="X38" i="97"/>
  <c r="S38" i="97"/>
  <c r="W38" i="97"/>
  <c r="V38" i="97"/>
  <c r="Y38" i="97"/>
  <c r="T34" i="97"/>
  <c r="U34" i="97"/>
  <c r="S34" i="97"/>
  <c r="W34" i="97"/>
  <c r="V34" i="97"/>
  <c r="Y34" i="97"/>
  <c r="X34" i="97"/>
  <c r="T30" i="97"/>
  <c r="U30" i="97"/>
  <c r="W30" i="97"/>
  <c r="Y30" i="97"/>
  <c r="V30" i="97"/>
  <c r="X30" i="97"/>
  <c r="T27" i="97"/>
  <c r="Y27" i="97"/>
  <c r="V27" i="97"/>
  <c r="U27" i="97"/>
  <c r="X27" i="97"/>
  <c r="S22" i="97"/>
  <c r="T22" i="97"/>
  <c r="V22" i="97"/>
  <c r="Y22" i="97"/>
  <c r="U22" i="97"/>
  <c r="X22" i="97"/>
  <c r="T84" i="97"/>
  <c r="S84" i="97"/>
  <c r="W84" i="97"/>
  <c r="V84" i="97"/>
  <c r="X84" i="97"/>
  <c r="Y84" i="97"/>
  <c r="T49" i="97"/>
  <c r="U49" i="97"/>
  <c r="W49" i="97"/>
  <c r="V49" i="97"/>
  <c r="Y49" i="97"/>
  <c r="X49" i="97"/>
  <c r="S49" i="97"/>
  <c r="T71" i="97"/>
  <c r="Y71" i="97"/>
  <c r="X71" i="97"/>
  <c r="S71" i="97"/>
  <c r="W71" i="97"/>
  <c r="V71" i="97"/>
  <c r="T68" i="97"/>
  <c r="Y68" i="97"/>
  <c r="V68" i="97"/>
  <c r="X68" i="97"/>
  <c r="S68" i="97"/>
  <c r="W68" i="97"/>
  <c r="T63" i="97"/>
  <c r="Y63" i="97"/>
  <c r="U63" i="97"/>
  <c r="W63" i="97"/>
  <c r="V63" i="97"/>
  <c r="X63" i="97"/>
  <c r="S63" i="97"/>
  <c r="T58" i="97"/>
  <c r="Y58" i="97"/>
  <c r="U58" i="97"/>
  <c r="X58" i="97"/>
  <c r="S58" i="97"/>
  <c r="W58" i="97"/>
  <c r="V58" i="97"/>
  <c r="T47" i="97"/>
  <c r="U47" i="97"/>
  <c r="Y47" i="97"/>
  <c r="X47" i="97"/>
  <c r="W47" i="97"/>
  <c r="S47" i="97"/>
  <c r="V47" i="97"/>
  <c r="S21" i="97"/>
  <c r="T21" i="97"/>
  <c r="V21" i="97"/>
  <c r="U21" i="97"/>
  <c r="Y21" i="97"/>
  <c r="X21" i="97"/>
  <c r="T76" i="97"/>
  <c r="S76" i="97"/>
  <c r="W76" i="97"/>
  <c r="V76" i="97"/>
  <c r="Y76" i="97"/>
  <c r="X76" i="97"/>
  <c r="T54" i="97"/>
  <c r="U54" i="97"/>
  <c r="S54" i="97"/>
  <c r="W54" i="97"/>
  <c r="V54" i="97"/>
  <c r="Y54" i="97"/>
  <c r="X54" i="97"/>
  <c r="T91" i="97"/>
  <c r="T90" i="97"/>
  <c r="T89" i="97"/>
  <c r="T86" i="97"/>
  <c r="V95" i="97"/>
  <c r="S93" i="97"/>
  <c r="Y86" i="97"/>
  <c r="T7" i="97"/>
  <c r="U95" i="97"/>
  <c r="Y87" i="97"/>
  <c r="X86" i="97"/>
  <c r="S85" i="97"/>
  <c r="Y79" i="97"/>
  <c r="X78" i="97"/>
  <c r="S77" i="97"/>
  <c r="S33" i="97"/>
  <c r="S32" i="97"/>
  <c r="S31" i="97"/>
  <c r="S30" i="97"/>
  <c r="S29" i="97"/>
  <c r="S28" i="97"/>
  <c r="S27" i="97"/>
  <c r="S26" i="97"/>
  <c r="S25" i="97"/>
  <c r="S24" i="97"/>
  <c r="S23" i="97"/>
  <c r="S7" i="97"/>
  <c r="T95" i="97"/>
  <c r="Y93" i="97"/>
  <c r="Y88" i="97"/>
  <c r="X87" i="97"/>
  <c r="S86" i="97"/>
  <c r="Y80" i="97"/>
  <c r="X79" i="97"/>
  <c r="S78" i="97"/>
  <c r="S95" i="97"/>
  <c r="X93" i="97"/>
  <c r="Y89" i="97"/>
  <c r="X88" i="97"/>
  <c r="S87" i="97"/>
  <c r="Y81" i="97"/>
  <c r="X80" i="97"/>
  <c r="S79" i="97"/>
  <c r="W28" i="97"/>
  <c r="W27" i="97"/>
  <c r="W26" i="97"/>
  <c r="W25" i="97"/>
  <c r="W24" i="97"/>
  <c r="W23" i="97"/>
  <c r="W22" i="97"/>
  <c r="W21" i="97"/>
  <c r="W20" i="97"/>
  <c r="W19" i="97"/>
  <c r="W18" i="97"/>
  <c r="W17" i="97"/>
  <c r="W16" i="97"/>
  <c r="W15" i="97"/>
  <c r="W14" i="97"/>
  <c r="W13" i="97"/>
  <c r="W12" i="97"/>
  <c r="W11" i="97"/>
  <c r="W10" i="97"/>
  <c r="W9" i="97"/>
  <c r="W8" i="97"/>
  <c r="Y7" i="97"/>
  <c r="W93" i="97"/>
  <c r="W86" i="97"/>
  <c r="U91" i="97"/>
  <c r="U90" i="97"/>
  <c r="U89" i="97"/>
  <c r="U88" i="97"/>
  <c r="U87" i="97"/>
  <c r="U86" i="97"/>
  <c r="U85" i="97"/>
  <c r="U84" i="97"/>
  <c r="U83" i="97"/>
  <c r="U82" i="97"/>
  <c r="U81" i="97"/>
  <c r="U80" i="97"/>
  <c r="U79" i="97"/>
  <c r="U78" i="97"/>
  <c r="U77" i="97"/>
  <c r="U76" i="97"/>
  <c r="U75" i="97"/>
  <c r="U74" i="97"/>
  <c r="U73" i="97"/>
  <c r="U72" i="97"/>
  <c r="U71" i="97"/>
  <c r="U70" i="97"/>
  <c r="U69" i="97"/>
  <c r="U68" i="97"/>
  <c r="U67" i="97"/>
  <c r="U66" i="97"/>
  <c r="U65" i="97"/>
  <c r="V93" i="97"/>
  <c r="V86" i="97"/>
  <c r="U93" i="97"/>
  <c r="T93" i="97"/>
  <c r="T80" i="97"/>
  <c r="S80" i="97"/>
  <c r="W80" i="97"/>
  <c r="V80" i="97"/>
  <c r="T73" i="97"/>
  <c r="Y73" i="97"/>
  <c r="W73" i="97"/>
  <c r="V73" i="97"/>
  <c r="X73" i="97"/>
  <c r="S73" i="97"/>
  <c r="T67" i="97"/>
  <c r="Y67" i="97"/>
  <c r="X67" i="97"/>
  <c r="S67" i="97"/>
  <c r="W67" i="97"/>
  <c r="V67" i="97"/>
  <c r="T62" i="97"/>
  <c r="Y62" i="97"/>
  <c r="U62" i="97"/>
  <c r="W62" i="97"/>
  <c r="V62" i="97"/>
  <c r="X62" i="97"/>
  <c r="S62" i="97"/>
  <c r="T52" i="97"/>
  <c r="U52" i="97"/>
  <c r="V52" i="97"/>
  <c r="Y52" i="97"/>
  <c r="X52" i="97"/>
  <c r="S52" i="97"/>
  <c r="W52" i="97"/>
  <c r="T41" i="97"/>
  <c r="U41" i="97"/>
  <c r="X41" i="97"/>
  <c r="W41" i="97"/>
  <c r="S41" i="97"/>
  <c r="V41" i="97"/>
  <c r="Y41" i="97"/>
  <c r="T37" i="97"/>
  <c r="U37" i="97"/>
  <c r="X37" i="97"/>
  <c r="W37" i="97"/>
  <c r="S37" i="97"/>
  <c r="V37" i="97"/>
  <c r="Y37" i="97"/>
  <c r="T33" i="97"/>
  <c r="U33" i="97"/>
  <c r="X33" i="97"/>
  <c r="W33" i="97"/>
  <c r="V33" i="97"/>
  <c r="Y33" i="97"/>
  <c r="U29" i="97"/>
  <c r="W29" i="97"/>
  <c r="V29" i="97"/>
  <c r="Y29" i="97"/>
  <c r="X29" i="97"/>
  <c r="T26" i="97"/>
  <c r="X26" i="97"/>
  <c r="V26" i="97"/>
  <c r="U26" i="97"/>
  <c r="Y26" i="97"/>
  <c r="X13" i="97"/>
  <c r="T13" i="97"/>
  <c r="V13" i="97"/>
  <c r="U13" i="97"/>
  <c r="Y13" i="97"/>
  <c r="S13" i="97"/>
  <c r="T85" i="97"/>
  <c r="X85" i="97"/>
  <c r="W85" i="97"/>
  <c r="Y85" i="97"/>
  <c r="V85" i="97"/>
  <c r="T81" i="97"/>
  <c r="X81" i="97"/>
  <c r="W81" i="97"/>
  <c r="S81" i="97"/>
  <c r="V81" i="97"/>
  <c r="T64" i="97"/>
  <c r="Y64" i="97"/>
  <c r="U64" i="97"/>
  <c r="V64" i="97"/>
  <c r="S64" i="97"/>
  <c r="X64" i="97"/>
  <c r="W64" i="97"/>
  <c r="T42" i="97"/>
  <c r="U42" i="97"/>
  <c r="Y42" i="97"/>
  <c r="X42" i="97"/>
  <c r="S42" i="97"/>
  <c r="W42" i="97"/>
  <c r="V42" i="97"/>
  <c r="X14" i="97"/>
  <c r="T14" i="97"/>
  <c r="V14" i="97"/>
  <c r="U14" i="97"/>
  <c r="Y14" i="97"/>
  <c r="S14" i="97"/>
  <c r="T57" i="97"/>
  <c r="Y57" i="97"/>
  <c r="U57" i="97"/>
  <c r="X57" i="97"/>
  <c r="W57" i="97"/>
  <c r="S57" i="97"/>
  <c r="V57" i="97"/>
  <c r="T51" i="97"/>
  <c r="U51" i="97"/>
  <c r="Y51" i="97"/>
  <c r="W51" i="97"/>
  <c r="X51" i="97"/>
  <c r="V51" i="97"/>
  <c r="S51" i="97"/>
  <c r="T46" i="97"/>
  <c r="U46" i="97"/>
  <c r="Y46" i="97"/>
  <c r="W46" i="97"/>
  <c r="X46" i="97"/>
  <c r="S46" i="97"/>
  <c r="V46" i="97"/>
  <c r="T32" i="97"/>
  <c r="U32" i="97"/>
  <c r="V32" i="97"/>
  <c r="Y32" i="97"/>
  <c r="X32" i="97"/>
  <c r="W32" i="97"/>
  <c r="T28" i="97"/>
  <c r="U28" i="97"/>
  <c r="X28" i="97"/>
  <c r="V28" i="97"/>
  <c r="Y28" i="97"/>
  <c r="X20" i="97"/>
  <c r="T20" i="97"/>
  <c r="U20" i="97"/>
  <c r="Y20" i="97"/>
  <c r="S20" i="97"/>
  <c r="V20" i="97"/>
  <c r="X10" i="97"/>
  <c r="T10" i="97"/>
  <c r="V10" i="97"/>
  <c r="U10" i="97"/>
  <c r="Y10" i="97"/>
  <c r="S10" i="97"/>
  <c r="U7" i="97"/>
  <c r="V7" i="97"/>
  <c r="X7" i="97"/>
  <c r="W7" i="97"/>
  <c r="T23" i="97"/>
  <c r="V23" i="97"/>
  <c r="Y23" i="97"/>
  <c r="U23" i="97"/>
  <c r="X23" i="97"/>
  <c r="W91" i="97"/>
  <c r="Y91" i="97"/>
  <c r="V91" i="97"/>
  <c r="X91" i="97"/>
  <c r="S91" i="97"/>
  <c r="T75" i="97"/>
  <c r="S75" i="97"/>
  <c r="W75" i="97"/>
  <c r="V75" i="97"/>
  <c r="Y75" i="97"/>
  <c r="X75" i="97"/>
  <c r="T79" i="97"/>
  <c r="W79" i="97"/>
  <c r="V79" i="97"/>
  <c r="T72" i="97"/>
  <c r="Y72" i="97"/>
  <c r="V72" i="97"/>
  <c r="X72" i="97"/>
  <c r="S72" i="97"/>
  <c r="W72" i="97"/>
  <c r="T66" i="97"/>
  <c r="Y66" i="97"/>
  <c r="X66" i="97"/>
  <c r="S66" i="97"/>
  <c r="W66" i="97"/>
  <c r="V66" i="97"/>
  <c r="T61" i="97"/>
  <c r="Y61" i="97"/>
  <c r="U61" i="97"/>
  <c r="W61" i="97"/>
  <c r="V61" i="97"/>
  <c r="X61" i="97"/>
  <c r="S61" i="97"/>
  <c r="T45" i="97"/>
  <c r="U45" i="97"/>
  <c r="W45" i="97"/>
  <c r="V45" i="97"/>
  <c r="Y45" i="97"/>
  <c r="X45" i="97"/>
  <c r="S45" i="97"/>
  <c r="T40" i="97"/>
  <c r="U40" i="97"/>
  <c r="V40" i="97"/>
  <c r="X40" i="97"/>
  <c r="S40" i="97"/>
  <c r="Y40" i="97"/>
  <c r="W40" i="97"/>
  <c r="T36" i="97"/>
  <c r="U36" i="97"/>
  <c r="V36" i="97"/>
  <c r="S36" i="97"/>
  <c r="Y36" i="97"/>
  <c r="X36" i="97"/>
  <c r="W36" i="97"/>
  <c r="T25" i="97"/>
  <c r="V25" i="97"/>
  <c r="U25" i="97"/>
  <c r="Y25" i="97"/>
  <c r="X25" i="97"/>
  <c r="X19" i="97"/>
  <c r="T19" i="97"/>
  <c r="S19" i="97"/>
  <c r="V19" i="97"/>
  <c r="U19" i="97"/>
  <c r="Y19" i="97"/>
  <c r="X16" i="97"/>
  <c r="T16" i="97"/>
  <c r="U16" i="97"/>
  <c r="Y16" i="97"/>
  <c r="V16" i="97"/>
  <c r="S16" i="97"/>
  <c r="AA17" i="87"/>
  <c r="AB17" i="87" s="1"/>
  <c r="Y95" i="97"/>
  <c r="X95" i="97"/>
  <c r="W95" i="97"/>
  <c r="T83" i="97"/>
  <c r="W83" i="97"/>
  <c r="V83" i="97"/>
  <c r="Y83" i="97"/>
  <c r="X83" i="97"/>
  <c r="S83" i="97"/>
  <c r="X89" i="97"/>
  <c r="W89" i="97"/>
  <c r="S89" i="97"/>
  <c r="V89" i="97"/>
  <c r="T74" i="97"/>
  <c r="Y74" i="97"/>
  <c r="W74" i="97"/>
  <c r="V74" i="97"/>
  <c r="X74" i="97"/>
  <c r="S74" i="97"/>
  <c r="T78" i="97"/>
  <c r="Y78" i="97"/>
  <c r="W78" i="97"/>
  <c r="V78" i="97"/>
  <c r="T77" i="97"/>
  <c r="X77" i="97"/>
  <c r="W77" i="97"/>
  <c r="V77" i="97"/>
  <c r="Y77" i="97"/>
  <c r="T56" i="97"/>
  <c r="U56" i="97"/>
  <c r="V56" i="97"/>
  <c r="X56" i="97"/>
  <c r="S56" i="97"/>
  <c r="Y56" i="97"/>
  <c r="W56" i="97"/>
  <c r="T50" i="97"/>
  <c r="U50" i="97"/>
  <c r="W50" i="97"/>
  <c r="Y50" i="97"/>
  <c r="V50" i="97"/>
  <c r="X50" i="97"/>
  <c r="S50" i="97"/>
  <c r="T44" i="97"/>
  <c r="U44" i="97"/>
  <c r="V44" i="97"/>
  <c r="Y44" i="97"/>
  <c r="X44" i="97"/>
  <c r="S44" i="97"/>
  <c r="W44" i="97"/>
  <c r="T39" i="97"/>
  <c r="U39" i="97"/>
  <c r="X39" i="97"/>
  <c r="S39" i="97"/>
  <c r="W39" i="97"/>
  <c r="V39" i="97"/>
  <c r="Y39" i="97"/>
  <c r="T31" i="97"/>
  <c r="U31" i="97"/>
  <c r="W31" i="97"/>
  <c r="Y31" i="97"/>
  <c r="V31" i="97"/>
  <c r="X31" i="97"/>
  <c r="T24" i="97"/>
  <c r="U24" i="97"/>
  <c r="Y24" i="97"/>
  <c r="X24" i="97"/>
  <c r="V24" i="97"/>
  <c r="X12" i="97"/>
  <c r="T12" i="97"/>
  <c r="U12" i="97"/>
  <c r="Y12" i="97"/>
  <c r="S12" i="97"/>
  <c r="V12" i="97"/>
  <c r="S9" i="97"/>
  <c r="T9" i="97"/>
  <c r="V9" i="97"/>
  <c r="U9" i="97"/>
  <c r="Y9" i="97"/>
  <c r="X9" i="97"/>
  <c r="T88" i="97"/>
  <c r="S88" i="97"/>
  <c r="W88" i="97"/>
  <c r="V88" i="97"/>
  <c r="J32" i="52"/>
  <c r="J33" i="52"/>
  <c r="K33" i="52" s="1"/>
  <c r="J34" i="52"/>
  <c r="J35" i="52"/>
  <c r="K35" i="52" s="1"/>
  <c r="J36" i="52"/>
  <c r="K36" i="52" s="1"/>
  <c r="J31" i="52"/>
  <c r="AA126" i="87"/>
  <c r="AB126" i="87" s="1"/>
  <c r="S58" i="93"/>
  <c r="Y58" i="93"/>
  <c r="W58" i="93"/>
  <c r="X58" i="93"/>
  <c r="V58" i="93"/>
  <c r="T8" i="93"/>
  <c r="T11" i="93"/>
  <c r="T14" i="93"/>
  <c r="T17" i="93"/>
  <c r="T20" i="93"/>
  <c r="T23" i="93"/>
  <c r="T26" i="93"/>
  <c r="T32" i="93"/>
  <c r="T35" i="93"/>
  <c r="T38" i="93"/>
  <c r="T41" i="93"/>
  <c r="T44" i="93"/>
  <c r="T47" i="93"/>
  <c r="T50" i="93"/>
  <c r="T53" i="93"/>
  <c r="T56" i="93"/>
  <c r="T59" i="93"/>
  <c r="T62" i="93"/>
  <c r="T86" i="93"/>
  <c r="T93" i="93"/>
  <c r="W86" i="93"/>
  <c r="W93" i="93"/>
  <c r="U8" i="93"/>
  <c r="U11" i="93"/>
  <c r="U14" i="93"/>
  <c r="U17" i="93"/>
  <c r="U20" i="93"/>
  <c r="U23" i="93"/>
  <c r="U26" i="93"/>
  <c r="U29" i="93"/>
  <c r="U32" i="93"/>
  <c r="U35" i="93"/>
  <c r="U38" i="93"/>
  <c r="U41" i="93"/>
  <c r="U44" i="93"/>
  <c r="U47" i="93"/>
  <c r="U50" i="93"/>
  <c r="U86" i="93"/>
  <c r="U93" i="93"/>
  <c r="V8" i="93"/>
  <c r="V86" i="93"/>
  <c r="V93" i="93"/>
  <c r="S86" i="93"/>
  <c r="W8" i="93"/>
  <c r="W11" i="93"/>
  <c r="W14" i="93"/>
  <c r="W17" i="93"/>
  <c r="W20" i="93"/>
  <c r="W23" i="93"/>
  <c r="W26" i="93"/>
  <c r="W29" i="93"/>
  <c r="W32" i="93"/>
  <c r="W35" i="93"/>
  <c r="W38" i="93"/>
  <c r="W41" i="93"/>
  <c r="W44" i="93"/>
  <c r="W47" i="93"/>
  <c r="W50" i="93"/>
  <c r="T9" i="93"/>
  <c r="T12" i="93"/>
  <c r="T15" i="93"/>
  <c r="T18" i="93"/>
  <c r="T21" i="93"/>
  <c r="T24" i="93"/>
  <c r="T27" i="93"/>
  <c r="T30" i="93"/>
  <c r="T33" i="93"/>
  <c r="T95" i="93"/>
  <c r="U9" i="93"/>
  <c r="U12" i="93"/>
  <c r="U15" i="93"/>
  <c r="U18" i="93"/>
  <c r="U21" i="93"/>
  <c r="U24" i="93"/>
  <c r="U27" i="93"/>
  <c r="U30" i="93"/>
  <c r="U33" i="93"/>
  <c r="U36" i="93"/>
  <c r="U39" i="93"/>
  <c r="U42" i="93"/>
  <c r="U45" i="93"/>
  <c r="U48" i="93"/>
  <c r="U51" i="93"/>
  <c r="U54" i="93"/>
  <c r="U95" i="93"/>
  <c r="V9" i="93"/>
  <c r="V12" i="93"/>
  <c r="V15" i="93"/>
  <c r="V18" i="93"/>
  <c r="V21" i="93"/>
  <c r="V24" i="93"/>
  <c r="V27" i="93"/>
  <c r="V30" i="93"/>
  <c r="V33" i="93"/>
  <c r="V36" i="93"/>
  <c r="V39" i="93"/>
  <c r="V42" i="93"/>
  <c r="V45" i="93"/>
  <c r="V48" i="93"/>
  <c r="V51" i="93"/>
  <c r="V95" i="93"/>
  <c r="W9" i="93"/>
  <c r="W12" i="93"/>
  <c r="W15" i="93"/>
  <c r="W18" i="93"/>
  <c r="W21" i="93"/>
  <c r="W24" i="93"/>
  <c r="W27" i="93"/>
  <c r="W30" i="93"/>
  <c r="W33" i="93"/>
  <c r="W36" i="93"/>
  <c r="W39" i="93"/>
  <c r="W42" i="93"/>
  <c r="W45" i="93"/>
  <c r="W48" i="93"/>
  <c r="W95" i="93"/>
  <c r="T10" i="93"/>
  <c r="T13" i="93"/>
  <c r="T16" i="93"/>
  <c r="T19" i="93"/>
  <c r="T22" i="93"/>
  <c r="T25" i="93"/>
  <c r="T28" i="93"/>
  <c r="T31" i="93"/>
  <c r="T34" i="93"/>
  <c r="T37" i="93"/>
  <c r="T40" i="93"/>
  <c r="T43" i="93"/>
  <c r="T46" i="93"/>
  <c r="T49" i="93"/>
  <c r="T52" i="93"/>
  <c r="T55" i="93"/>
  <c r="T58" i="93"/>
  <c r="T61" i="93"/>
  <c r="T64" i="93"/>
  <c r="X86" i="93"/>
  <c r="Y86" i="93"/>
  <c r="U10" i="93"/>
  <c r="U13" i="93"/>
  <c r="U16" i="93"/>
  <c r="U19" i="93"/>
  <c r="U22" i="93"/>
  <c r="U25" i="93"/>
  <c r="U28" i="93"/>
  <c r="U31" i="93"/>
  <c r="U34" i="93"/>
  <c r="U37" i="93"/>
  <c r="U40" i="93"/>
  <c r="U43" i="93"/>
  <c r="U46" i="93"/>
  <c r="U49" i="93"/>
  <c r="U52" i="93"/>
  <c r="U55" i="93"/>
  <c r="U58" i="93"/>
  <c r="V10" i="93"/>
  <c r="V13" i="93"/>
  <c r="V16" i="93"/>
  <c r="V19" i="93"/>
  <c r="V22" i="93"/>
  <c r="V25" i="93"/>
  <c r="V28" i="93"/>
  <c r="V31" i="93"/>
  <c r="V34" i="93"/>
  <c r="V37" i="93"/>
  <c r="V40" i="93"/>
  <c r="V43" i="93"/>
  <c r="V46" i="93"/>
  <c r="V49" i="93"/>
  <c r="V52" i="93"/>
  <c r="V55" i="93"/>
  <c r="Y95" i="93"/>
  <c r="X95" i="93"/>
  <c r="Y93" i="93"/>
  <c r="S95" i="93"/>
  <c r="X93" i="93"/>
  <c r="S93" i="93"/>
  <c r="AA99" i="87"/>
  <c r="AB99" i="87" s="1"/>
  <c r="S40" i="93"/>
  <c r="W40" i="93"/>
  <c r="X40" i="93"/>
  <c r="Y40" i="93"/>
  <c r="AA157" i="87"/>
  <c r="AB157" i="87" s="1"/>
  <c r="X73" i="93"/>
  <c r="Y73" i="93"/>
  <c r="T73" i="93"/>
  <c r="S73" i="93"/>
  <c r="U73" i="93"/>
  <c r="V73" i="93"/>
  <c r="W73" i="93"/>
  <c r="AA60" i="87"/>
  <c r="AB60" i="87" s="1"/>
  <c r="X26" i="93"/>
  <c r="V26" i="93"/>
  <c r="S26" i="93"/>
  <c r="Y26" i="93"/>
  <c r="AA120" i="87"/>
  <c r="AB120" i="87" s="1"/>
  <c r="S54" i="93"/>
  <c r="T54" i="93"/>
  <c r="Y54" i="93"/>
  <c r="V54" i="93"/>
  <c r="W54" i="93"/>
  <c r="X54" i="93"/>
  <c r="AA46" i="87"/>
  <c r="AB46" i="87" s="1"/>
  <c r="X17" i="93"/>
  <c r="Y17" i="93"/>
  <c r="V17" i="93"/>
  <c r="S17" i="93"/>
  <c r="AA119" i="87"/>
  <c r="AB119" i="87" s="1"/>
  <c r="X53" i="93"/>
  <c r="Y53" i="93"/>
  <c r="U53" i="93"/>
  <c r="V53" i="93"/>
  <c r="W53" i="93"/>
  <c r="S53" i="93"/>
  <c r="AA141" i="87"/>
  <c r="AB141" i="87" s="1"/>
  <c r="S67" i="93"/>
  <c r="X67" i="93"/>
  <c r="Y67" i="93"/>
  <c r="T67" i="93"/>
  <c r="W67" i="93"/>
  <c r="U67" i="93"/>
  <c r="V67" i="93"/>
  <c r="AA129" i="87"/>
  <c r="AB129" i="87" s="1"/>
  <c r="T60" i="93"/>
  <c r="U60" i="93"/>
  <c r="V60" i="93"/>
  <c r="W60" i="93"/>
  <c r="S60" i="93"/>
  <c r="X60" i="93"/>
  <c r="Y60" i="93"/>
  <c r="AA117" i="87"/>
  <c r="AB117" i="87" s="1"/>
  <c r="W52" i="93"/>
  <c r="S52" i="93"/>
  <c r="X52" i="93"/>
  <c r="Y52" i="93"/>
  <c r="AA105" i="87"/>
  <c r="AB105" i="87" s="1"/>
  <c r="S43" i="93"/>
  <c r="X43" i="93"/>
  <c r="Y43" i="93"/>
  <c r="W43" i="93"/>
  <c r="AA93" i="87"/>
  <c r="AB93" i="87" s="1"/>
  <c r="X37" i="93"/>
  <c r="Y37" i="93"/>
  <c r="S37" i="93"/>
  <c r="W37" i="93"/>
  <c r="AA69" i="87"/>
  <c r="AB69" i="87" s="1"/>
  <c r="X29" i="93"/>
  <c r="Y29" i="93"/>
  <c r="V29" i="93"/>
  <c r="S29" i="93"/>
  <c r="AA31" i="87"/>
  <c r="AB31" i="87" s="1"/>
  <c r="V11" i="93"/>
  <c r="S11" i="93"/>
  <c r="X11" i="93"/>
  <c r="Y11" i="93"/>
  <c r="AA197" i="87"/>
  <c r="AB197" i="87" s="1"/>
  <c r="S90" i="93"/>
  <c r="T90" i="93"/>
  <c r="U90" i="93"/>
  <c r="X90" i="93"/>
  <c r="V90" i="93"/>
  <c r="Y90" i="93"/>
  <c r="W90" i="93"/>
  <c r="AA87" i="87"/>
  <c r="AB87" i="87" s="1"/>
  <c r="X34" i="93"/>
  <c r="S34" i="93"/>
  <c r="Y34" i="93"/>
  <c r="W34" i="93"/>
  <c r="AA122" i="87"/>
  <c r="AB122" i="87" s="1"/>
  <c r="U56" i="93"/>
  <c r="V56" i="93"/>
  <c r="W56" i="93"/>
  <c r="S56" i="93"/>
  <c r="X56" i="93"/>
  <c r="Y56" i="93"/>
  <c r="AA35" i="87"/>
  <c r="AB35" i="87" s="1"/>
  <c r="X13" i="93"/>
  <c r="Y13" i="93"/>
  <c r="W13" i="93"/>
  <c r="S13" i="93"/>
  <c r="AA180" i="87"/>
  <c r="AB180" i="87" s="1"/>
  <c r="S79" i="93"/>
  <c r="X79" i="93"/>
  <c r="Y79" i="93"/>
  <c r="T79" i="93"/>
  <c r="W79" i="93"/>
  <c r="U79" i="93"/>
  <c r="V79" i="93"/>
  <c r="AA131" i="87"/>
  <c r="AB131" i="87" s="1"/>
  <c r="X61" i="93"/>
  <c r="Y61" i="93"/>
  <c r="U61" i="93"/>
  <c r="W61" i="93"/>
  <c r="S61" i="93"/>
  <c r="V61" i="93"/>
  <c r="AA58" i="87"/>
  <c r="AB58" i="87" s="1"/>
  <c r="X25" i="93"/>
  <c r="Y25" i="93"/>
  <c r="S25" i="93"/>
  <c r="W25" i="93"/>
  <c r="AA128" i="87"/>
  <c r="AB128" i="87" s="1"/>
  <c r="U59" i="93"/>
  <c r="V59" i="93"/>
  <c r="W59" i="93"/>
  <c r="S59" i="93"/>
  <c r="X59" i="93"/>
  <c r="Y59" i="93"/>
  <c r="AA116" i="87"/>
  <c r="AB116" i="87" s="1"/>
  <c r="T51" i="93"/>
  <c r="S51" i="93"/>
  <c r="X51" i="93"/>
  <c r="W51" i="93"/>
  <c r="Y51" i="93"/>
  <c r="AA104" i="87"/>
  <c r="AB104" i="87" s="1"/>
  <c r="S42" i="93"/>
  <c r="T42" i="93"/>
  <c r="Y42" i="93"/>
  <c r="X42" i="93"/>
  <c r="AA68" i="87"/>
  <c r="AB68" i="87" s="1"/>
  <c r="S28" i="93"/>
  <c r="W28" i="93"/>
  <c r="X28" i="93"/>
  <c r="Y28" i="93"/>
  <c r="AA54" i="87"/>
  <c r="AB54" i="87" s="1"/>
  <c r="V23" i="93"/>
  <c r="S23" i="93"/>
  <c r="X23" i="93"/>
  <c r="Y23" i="93"/>
  <c r="AA18" i="87"/>
  <c r="AB18" i="87" s="1"/>
  <c r="X7" i="93"/>
  <c r="Y7" i="93"/>
  <c r="S7" i="93"/>
  <c r="T7" i="93"/>
  <c r="U7" i="93"/>
  <c r="V7" i="93"/>
  <c r="W7" i="93"/>
  <c r="AA89" i="87"/>
  <c r="AB89" i="87" s="1"/>
  <c r="V35" i="93"/>
  <c r="S35" i="93"/>
  <c r="X35" i="93"/>
  <c r="Y35" i="93"/>
  <c r="AA195" i="87"/>
  <c r="AB195" i="87" s="1"/>
  <c r="T89" i="93"/>
  <c r="X89" i="93"/>
  <c r="Y89" i="93"/>
  <c r="W89" i="93"/>
  <c r="U89" i="93"/>
  <c r="V89" i="93"/>
  <c r="S89" i="93"/>
  <c r="AA133" i="87"/>
  <c r="AB133" i="87" s="1"/>
  <c r="U62" i="93"/>
  <c r="S62" i="93"/>
  <c r="V62" i="93"/>
  <c r="W62" i="93"/>
  <c r="Y62" i="93"/>
  <c r="X62" i="93"/>
  <c r="AA85" i="87"/>
  <c r="AB85" i="87" s="1"/>
  <c r="X33" i="93"/>
  <c r="Y33" i="93"/>
  <c r="S33" i="93"/>
  <c r="AA23" i="87"/>
  <c r="AB23" i="87" s="1"/>
  <c r="S8" i="93"/>
  <c r="X8" i="93"/>
  <c r="Y8" i="93"/>
  <c r="AA84" i="87"/>
  <c r="AB84" i="87" s="1"/>
  <c r="V32" i="93"/>
  <c r="S32" i="93"/>
  <c r="X32" i="93"/>
  <c r="Y32" i="93"/>
  <c r="AA155" i="87"/>
  <c r="T72" i="93"/>
  <c r="U72" i="93"/>
  <c r="V72" i="93"/>
  <c r="W72" i="93"/>
  <c r="S72" i="93"/>
  <c r="X72" i="93"/>
  <c r="Y72" i="93"/>
  <c r="AA107" i="87"/>
  <c r="AB107" i="87" s="1"/>
  <c r="X45" i="93"/>
  <c r="Y45" i="93"/>
  <c r="T45" i="93"/>
  <c r="S45" i="93"/>
  <c r="AA188" i="87"/>
  <c r="AB188" i="87" s="1"/>
  <c r="T75" i="93"/>
  <c r="U75" i="93"/>
  <c r="S75" i="93"/>
  <c r="V75" i="93"/>
  <c r="X75" i="93"/>
  <c r="W75" i="93"/>
  <c r="Y75" i="93"/>
  <c r="AA151" i="87"/>
  <c r="AB151" i="87" s="1"/>
  <c r="S82" i="93"/>
  <c r="X82" i="93"/>
  <c r="W82" i="93"/>
  <c r="Y82" i="93"/>
  <c r="T82" i="93"/>
  <c r="U82" i="93"/>
  <c r="V82" i="93"/>
  <c r="S66" i="93"/>
  <c r="X66" i="93"/>
  <c r="T66" i="93"/>
  <c r="U66" i="93"/>
  <c r="V66" i="93"/>
  <c r="W66" i="93"/>
  <c r="Y66" i="93"/>
  <c r="AA91" i="87"/>
  <c r="AB91" i="87" s="1"/>
  <c r="T36" i="93"/>
  <c r="S36" i="93"/>
  <c r="X36" i="93"/>
  <c r="Y36" i="93"/>
  <c r="AA53" i="87"/>
  <c r="AB53" i="87" s="1"/>
  <c r="S22" i="93"/>
  <c r="X22" i="93"/>
  <c r="Y22" i="93"/>
  <c r="W22" i="93"/>
  <c r="AA41" i="87"/>
  <c r="AB41" i="87" s="1"/>
  <c r="S16" i="93"/>
  <c r="W16" i="93"/>
  <c r="X16" i="93"/>
  <c r="Y16" i="93"/>
  <c r="AA52" i="87"/>
  <c r="AB52" i="87" s="1"/>
  <c r="X21" i="93"/>
  <c r="Y21" i="93"/>
  <c r="S21" i="93"/>
  <c r="AA16" i="87"/>
  <c r="AB16" i="87" s="1"/>
  <c r="T88" i="93"/>
  <c r="S88" i="93"/>
  <c r="Y88" i="93"/>
  <c r="U88" i="93"/>
  <c r="X88" i="93"/>
  <c r="V88" i="93"/>
  <c r="W88" i="93"/>
  <c r="AA39" i="87"/>
  <c r="AB39" i="87" s="1"/>
  <c r="S15" i="93"/>
  <c r="X15" i="93"/>
  <c r="Y15" i="93"/>
  <c r="AA15" i="87"/>
  <c r="AB15" i="87" s="1"/>
  <c r="T87" i="93"/>
  <c r="U87" i="93"/>
  <c r="S87" i="93"/>
  <c r="V87" i="93"/>
  <c r="X87" i="93"/>
  <c r="W87" i="93"/>
  <c r="Y87" i="93"/>
  <c r="AA187" i="87"/>
  <c r="AB187" i="87" s="1"/>
  <c r="T74" i="93"/>
  <c r="S74" i="93"/>
  <c r="U74" i="93"/>
  <c r="V74" i="93"/>
  <c r="X74" i="93"/>
  <c r="W74" i="93"/>
  <c r="Y74" i="93"/>
  <c r="AA185" i="87"/>
  <c r="AB185" i="87" s="1"/>
  <c r="X81" i="93"/>
  <c r="Y81" i="93"/>
  <c r="T81" i="93"/>
  <c r="U81" i="93"/>
  <c r="V81" i="93"/>
  <c r="S81" i="93"/>
  <c r="W81" i="93"/>
  <c r="V20" i="93"/>
  <c r="S20" i="93"/>
  <c r="X20" i="93"/>
  <c r="Y20" i="93"/>
  <c r="AA38" i="87"/>
  <c r="AB38" i="87" s="1"/>
  <c r="X14" i="93"/>
  <c r="V14" i="93"/>
  <c r="S14" i="93"/>
  <c r="Y14" i="93"/>
  <c r="S10" i="93"/>
  <c r="X10" i="93"/>
  <c r="Y10" i="93"/>
  <c r="W10" i="93"/>
  <c r="AA111" i="87"/>
  <c r="AB111" i="87" s="1"/>
  <c r="T48" i="93"/>
  <c r="S48" i="93"/>
  <c r="X48" i="93"/>
  <c r="Y48" i="93"/>
  <c r="AA63" i="87"/>
  <c r="AB63" i="87" s="1"/>
  <c r="S27" i="93"/>
  <c r="X27" i="93"/>
  <c r="Y27" i="93"/>
  <c r="AA49" i="87"/>
  <c r="AB49" i="87" s="1"/>
  <c r="S19" i="93"/>
  <c r="X19" i="93"/>
  <c r="Y19" i="93"/>
  <c r="W19" i="93"/>
  <c r="AA13" i="87"/>
  <c r="AB13" i="87" s="1"/>
  <c r="T84" i="93"/>
  <c r="U84" i="93"/>
  <c r="V84" i="93"/>
  <c r="W84" i="93"/>
  <c r="S84" i="93"/>
  <c r="X84" i="93"/>
  <c r="Y84" i="93"/>
  <c r="AA163" i="87"/>
  <c r="AB163" i="87" s="1"/>
  <c r="T77" i="93"/>
  <c r="X77" i="93"/>
  <c r="Y77" i="93"/>
  <c r="W77" i="93"/>
  <c r="U77" i="93"/>
  <c r="V77" i="93"/>
  <c r="S77" i="93"/>
  <c r="AA24" i="87"/>
  <c r="AB24" i="87" s="1"/>
  <c r="X9" i="93"/>
  <c r="Y9" i="93"/>
  <c r="S9" i="93"/>
  <c r="AA150" i="87"/>
  <c r="AB150" i="87" s="1"/>
  <c r="T71" i="93"/>
  <c r="U71" i="93"/>
  <c r="V71" i="93"/>
  <c r="W71" i="93"/>
  <c r="S71" i="93"/>
  <c r="X71" i="93"/>
  <c r="Y71" i="93"/>
  <c r="AA114" i="87"/>
  <c r="AB114" i="87" s="1"/>
  <c r="S50" i="93"/>
  <c r="V50" i="93"/>
  <c r="Y50" i="93"/>
  <c r="X50" i="93"/>
  <c r="AA137" i="87"/>
  <c r="AB137" i="87" s="1"/>
  <c r="T65" i="93"/>
  <c r="X65" i="93"/>
  <c r="Y65" i="93"/>
  <c r="U65" i="93"/>
  <c r="V65" i="93"/>
  <c r="W65" i="93"/>
  <c r="S65" i="93"/>
  <c r="AA196" i="87"/>
  <c r="AB196" i="87" s="1"/>
  <c r="S91" i="93"/>
  <c r="Y91" i="93"/>
  <c r="X91" i="93"/>
  <c r="T91" i="93"/>
  <c r="W91" i="93"/>
  <c r="U91" i="93"/>
  <c r="V91" i="93"/>
  <c r="AA11" i="87"/>
  <c r="AB11" i="87" s="1"/>
  <c r="X85" i="93"/>
  <c r="Y85" i="93"/>
  <c r="T85" i="93"/>
  <c r="U85" i="93"/>
  <c r="W85" i="93"/>
  <c r="S85" i="93"/>
  <c r="V85" i="93"/>
  <c r="AA136" i="87"/>
  <c r="AB136" i="87" s="1"/>
  <c r="W64" i="93"/>
  <c r="S64" i="93"/>
  <c r="U64" i="93"/>
  <c r="X64" i="93"/>
  <c r="V64" i="93"/>
  <c r="Y64" i="93"/>
  <c r="AA161" i="87"/>
  <c r="AB161" i="87" s="1"/>
  <c r="W76" i="93"/>
  <c r="T76" i="93"/>
  <c r="S76" i="93"/>
  <c r="U76" i="93"/>
  <c r="X76" i="93"/>
  <c r="V76" i="93"/>
  <c r="Y76" i="93"/>
  <c r="AA112" i="87"/>
  <c r="AB112" i="87" s="1"/>
  <c r="X49" i="93"/>
  <c r="Y49" i="93"/>
  <c r="S49" i="93"/>
  <c r="W49" i="93"/>
  <c r="AA110" i="87"/>
  <c r="AB110" i="87" s="1"/>
  <c r="V47" i="93"/>
  <c r="S47" i="93"/>
  <c r="X47" i="93"/>
  <c r="Y47" i="93"/>
  <c r="AA121" i="87"/>
  <c r="AB121" i="87" s="1"/>
  <c r="S55" i="93"/>
  <c r="X55" i="93"/>
  <c r="W55" i="93"/>
  <c r="Y55" i="93"/>
  <c r="AA9" i="87"/>
  <c r="AB9" i="87" s="1"/>
  <c r="T83" i="93"/>
  <c r="U83" i="93"/>
  <c r="W83" i="93"/>
  <c r="V83" i="93"/>
  <c r="S83" i="93"/>
  <c r="X83" i="93"/>
  <c r="Y83" i="93"/>
  <c r="AA101" i="87"/>
  <c r="AB101" i="87" s="1"/>
  <c r="X41" i="93"/>
  <c r="Y41" i="93"/>
  <c r="V41" i="93"/>
  <c r="S41" i="93"/>
  <c r="AA124" i="87"/>
  <c r="AB124" i="87" s="1"/>
  <c r="X57" i="93"/>
  <c r="Y57" i="93"/>
  <c r="T57" i="93"/>
  <c r="U57" i="93"/>
  <c r="V57" i="93"/>
  <c r="W57" i="93"/>
  <c r="S57" i="93"/>
  <c r="AA134" i="87"/>
  <c r="AB134" i="87" s="1"/>
  <c r="T63" i="93"/>
  <c r="U63" i="93"/>
  <c r="S63" i="93"/>
  <c r="V63" i="93"/>
  <c r="X63" i="93"/>
  <c r="W63" i="93"/>
  <c r="Y63" i="93"/>
  <c r="AA98" i="87"/>
  <c r="AB98" i="87" s="1"/>
  <c r="T39" i="93"/>
  <c r="S39" i="93"/>
  <c r="X39" i="93"/>
  <c r="Y39" i="93"/>
  <c r="AA182" i="87"/>
  <c r="AB182" i="87" s="1"/>
  <c r="T80" i="93"/>
  <c r="U80" i="93"/>
  <c r="V80" i="93"/>
  <c r="W80" i="93"/>
  <c r="S80" i="93"/>
  <c r="X80" i="93"/>
  <c r="Y80" i="93"/>
  <c r="Y70" i="93"/>
  <c r="S70" i="93"/>
  <c r="X70" i="93"/>
  <c r="T70" i="93"/>
  <c r="U70" i="93"/>
  <c r="W70" i="93"/>
  <c r="V70" i="93"/>
  <c r="AA47" i="87"/>
  <c r="AB47" i="87" s="1"/>
  <c r="X18" i="93"/>
  <c r="S18" i="93"/>
  <c r="Y18" i="93"/>
  <c r="AA144" i="87"/>
  <c r="AB144" i="87" s="1"/>
  <c r="X69" i="93"/>
  <c r="Y69" i="93"/>
  <c r="T69" i="93"/>
  <c r="U69" i="93"/>
  <c r="S69" i="93"/>
  <c r="V69" i="93"/>
  <c r="W69" i="93"/>
  <c r="AA108" i="87"/>
  <c r="AB108" i="87" s="1"/>
  <c r="S46" i="93"/>
  <c r="X46" i="93"/>
  <c r="Y46" i="93"/>
  <c r="W46" i="93"/>
  <c r="AA95" i="87"/>
  <c r="AB95" i="87" s="1"/>
  <c r="S38" i="93"/>
  <c r="V38" i="93"/>
  <c r="X38" i="93"/>
  <c r="Y38" i="93"/>
  <c r="AA71" i="87"/>
  <c r="AB71" i="87" s="1"/>
  <c r="X30" i="93"/>
  <c r="S30" i="93"/>
  <c r="Y30" i="93"/>
  <c r="AA179" i="87"/>
  <c r="AB179" i="87" s="1"/>
  <c r="S78" i="93"/>
  <c r="T78" i="93"/>
  <c r="U78" i="93"/>
  <c r="V78" i="93"/>
  <c r="W78" i="93"/>
  <c r="X78" i="93"/>
  <c r="Y78" i="93"/>
  <c r="AA142" i="87"/>
  <c r="AB142" i="87" s="1"/>
  <c r="T68" i="93"/>
  <c r="U68" i="93"/>
  <c r="V68" i="93"/>
  <c r="W68" i="93"/>
  <c r="S68" i="93"/>
  <c r="X68" i="93"/>
  <c r="Y68" i="93"/>
  <c r="AA106" i="87"/>
  <c r="AB106" i="87" s="1"/>
  <c r="V44" i="93"/>
  <c r="S44" i="93"/>
  <c r="X44" i="93"/>
  <c r="Y44" i="93"/>
  <c r="AA82" i="87"/>
  <c r="AB82" i="87" s="1"/>
  <c r="S31" i="93"/>
  <c r="X31" i="93"/>
  <c r="Y31" i="93"/>
  <c r="W31" i="93"/>
  <c r="AA56" i="87"/>
  <c r="AB56" i="87" s="1"/>
  <c r="S24" i="93"/>
  <c r="X24" i="93"/>
  <c r="Y24" i="93"/>
  <c r="AA32" i="87"/>
  <c r="AB32" i="87" s="1"/>
  <c r="S12" i="93"/>
  <c r="X12" i="93"/>
  <c r="Y12" i="93"/>
  <c r="AA50" i="87"/>
  <c r="AB50" i="87" s="1"/>
  <c r="AA7" i="87"/>
  <c r="AB7" i="87" s="1"/>
  <c r="S20" i="91"/>
  <c r="U29" i="89"/>
  <c r="H32" i="52"/>
  <c r="T20" i="91"/>
  <c r="H33" i="52"/>
  <c r="U20" i="91"/>
  <c r="H34" i="52"/>
  <c r="I34" i="52" s="1"/>
  <c r="V20" i="91"/>
  <c r="H35" i="52"/>
  <c r="W20" i="91"/>
  <c r="H36" i="52"/>
  <c r="X20" i="91"/>
  <c r="Y20" i="91"/>
  <c r="H31" i="52"/>
  <c r="I31" i="52" s="1"/>
  <c r="S13" i="91"/>
  <c r="W32" i="91"/>
  <c r="T18" i="91"/>
  <c r="X12" i="91"/>
  <c r="Y15" i="91"/>
  <c r="S95" i="91"/>
  <c r="T95" i="91"/>
  <c r="U95" i="91"/>
  <c r="V95" i="91"/>
  <c r="W95" i="91"/>
  <c r="X95" i="91"/>
  <c r="Y95" i="91"/>
  <c r="T29" i="91"/>
  <c r="T30" i="91"/>
  <c r="U31" i="91"/>
  <c r="Y31" i="91"/>
  <c r="W31" i="91"/>
  <c r="V31" i="91"/>
  <c r="X67" i="91"/>
  <c r="Y67" i="91"/>
  <c r="U67" i="91"/>
  <c r="W67" i="91"/>
  <c r="V67" i="91"/>
  <c r="S67" i="91"/>
  <c r="T67" i="91"/>
  <c r="V60" i="91"/>
  <c r="Y60" i="91"/>
  <c r="W60" i="91"/>
  <c r="X60" i="91"/>
  <c r="S60" i="91"/>
  <c r="T60" i="91"/>
  <c r="U60" i="91"/>
  <c r="U52" i="91"/>
  <c r="V52" i="91"/>
  <c r="W52" i="91"/>
  <c r="X52" i="91"/>
  <c r="T52" i="91"/>
  <c r="Y52" i="91"/>
  <c r="S52" i="91"/>
  <c r="U43" i="91"/>
  <c r="X43" i="91"/>
  <c r="Y43" i="91"/>
  <c r="W43" i="91"/>
  <c r="S43" i="91"/>
  <c r="V43" i="91"/>
  <c r="T43" i="91"/>
  <c r="S37" i="91"/>
  <c r="U37" i="91"/>
  <c r="W37" i="91"/>
  <c r="X37" i="91"/>
  <c r="Y37" i="91"/>
  <c r="W29" i="91"/>
  <c r="X29" i="91"/>
  <c r="Y29" i="91"/>
  <c r="U11" i="91"/>
  <c r="S11" i="91"/>
  <c r="W74" i="91"/>
  <c r="X74" i="91"/>
  <c r="Y74" i="91"/>
  <c r="U74" i="91"/>
  <c r="V74" i="91"/>
  <c r="T74" i="91"/>
  <c r="S74" i="91"/>
  <c r="T71" i="91"/>
  <c r="U71" i="91"/>
  <c r="V71" i="91"/>
  <c r="W71" i="91"/>
  <c r="X71" i="91"/>
  <c r="Y71" i="91"/>
  <c r="S71" i="91"/>
  <c r="T50" i="91"/>
  <c r="W50" i="91"/>
  <c r="X50" i="91"/>
  <c r="Y50" i="91"/>
  <c r="U50" i="91"/>
  <c r="V50" i="91"/>
  <c r="S50" i="91"/>
  <c r="S21" i="91"/>
  <c r="W21" i="91"/>
  <c r="U21" i="91"/>
  <c r="W65" i="91"/>
  <c r="Y65" i="91"/>
  <c r="S65" i="91"/>
  <c r="T65" i="91"/>
  <c r="U65" i="91"/>
  <c r="V65" i="91"/>
  <c r="X65" i="91"/>
  <c r="S35" i="91"/>
  <c r="U35" i="91"/>
  <c r="W35" i="91"/>
  <c r="Y35" i="91"/>
  <c r="S57" i="91"/>
  <c r="V57" i="91"/>
  <c r="W57" i="91"/>
  <c r="X57" i="91"/>
  <c r="Y57" i="91"/>
  <c r="U57" i="91"/>
  <c r="T57" i="91"/>
  <c r="X14" i="91"/>
  <c r="V14" i="91"/>
  <c r="X91" i="91"/>
  <c r="Y91" i="91"/>
  <c r="T91" i="91"/>
  <c r="V91" i="91"/>
  <c r="S91" i="91"/>
  <c r="U91" i="91"/>
  <c r="W91" i="91"/>
  <c r="V48" i="91"/>
  <c r="X48" i="91"/>
  <c r="Y48" i="91"/>
  <c r="W48" i="91"/>
  <c r="S48" i="91"/>
  <c r="T48" i="91"/>
  <c r="U48" i="91"/>
  <c r="X34" i="91"/>
  <c r="U34" i="91"/>
  <c r="Y34" i="91"/>
  <c r="Y27" i="91"/>
  <c r="V27" i="91"/>
  <c r="Y84" i="91"/>
  <c r="W84" i="91"/>
  <c r="X84" i="91"/>
  <c r="V84" i="91"/>
  <c r="S84" i="91"/>
  <c r="T84" i="91"/>
  <c r="U84" i="91"/>
  <c r="S56" i="91"/>
  <c r="T56" i="91"/>
  <c r="U56" i="91"/>
  <c r="V56" i="91"/>
  <c r="W56" i="91"/>
  <c r="X56" i="91"/>
  <c r="Y56" i="91"/>
  <c r="Y39" i="91"/>
  <c r="S39" i="91"/>
  <c r="U39" i="91"/>
  <c r="V39" i="91"/>
  <c r="W39" i="91"/>
  <c r="X39" i="91"/>
  <c r="W9" i="91"/>
  <c r="U9" i="91"/>
  <c r="X70" i="91"/>
  <c r="Y70" i="91"/>
  <c r="S70" i="91"/>
  <c r="T70" i="91"/>
  <c r="U70" i="91"/>
  <c r="V70" i="91"/>
  <c r="W70" i="91"/>
  <c r="U55" i="91"/>
  <c r="X55" i="91"/>
  <c r="Y55" i="91"/>
  <c r="V55" i="91"/>
  <c r="S55" i="91"/>
  <c r="W55" i="91"/>
  <c r="T55" i="91"/>
  <c r="S33" i="91"/>
  <c r="W33" i="91"/>
  <c r="U33" i="91"/>
  <c r="T33" i="91"/>
  <c r="T26" i="91"/>
  <c r="X26" i="91"/>
  <c r="V26" i="91"/>
  <c r="V69" i="91"/>
  <c r="W69" i="91"/>
  <c r="X69" i="91"/>
  <c r="U69" i="91"/>
  <c r="Y69" i="91"/>
  <c r="S69" i="91"/>
  <c r="T69" i="91"/>
  <c r="S54" i="91"/>
  <c r="T54" i="91"/>
  <c r="U54" i="91"/>
  <c r="V54" i="91"/>
  <c r="W54" i="91"/>
  <c r="X54" i="91"/>
  <c r="Y54" i="91"/>
  <c r="T44" i="91"/>
  <c r="V44" i="91"/>
  <c r="W44" i="91"/>
  <c r="X44" i="91"/>
  <c r="Y44" i="91"/>
  <c r="T59" i="91"/>
  <c r="U59" i="91"/>
  <c r="V59" i="91"/>
  <c r="W59" i="91"/>
  <c r="X59" i="91"/>
  <c r="Y59" i="91"/>
  <c r="S59" i="91"/>
  <c r="Y51" i="91"/>
  <c r="S51" i="91"/>
  <c r="T51" i="91"/>
  <c r="U51" i="91"/>
  <c r="V51" i="91"/>
  <c r="W51" i="91"/>
  <c r="X51" i="91"/>
  <c r="S42" i="91"/>
  <c r="T42" i="91"/>
  <c r="V42" i="91"/>
  <c r="X42" i="91"/>
  <c r="Y42" i="91"/>
  <c r="S28" i="91"/>
  <c r="V28" i="91"/>
  <c r="T28" i="91"/>
  <c r="U23" i="91"/>
  <c r="S23" i="91"/>
  <c r="S7" i="91"/>
  <c r="W7" i="91"/>
  <c r="U7" i="91"/>
  <c r="X7" i="91"/>
  <c r="Y7" i="91"/>
  <c r="V7" i="91"/>
  <c r="T7" i="91"/>
  <c r="S77" i="91"/>
  <c r="X77" i="91"/>
  <c r="Y77" i="91"/>
  <c r="W77" i="91"/>
  <c r="T77" i="91"/>
  <c r="U77" i="91"/>
  <c r="V77" i="91"/>
  <c r="X58" i="91"/>
  <c r="Y58" i="91"/>
  <c r="S58" i="91"/>
  <c r="T58" i="91"/>
  <c r="U58" i="91"/>
  <c r="V58" i="91"/>
  <c r="W58" i="91"/>
  <c r="U93" i="91"/>
  <c r="S9" i="91"/>
  <c r="X10" i="91"/>
  <c r="V12" i="91"/>
  <c r="T14" i="91"/>
  <c r="T86" i="91"/>
  <c r="U86" i="91"/>
  <c r="V93" i="91"/>
  <c r="T9" i="91"/>
  <c r="Y10" i="91"/>
  <c r="W12" i="91"/>
  <c r="U14" i="91"/>
  <c r="S16" i="91"/>
  <c r="X17" i="91"/>
  <c r="V19" i="91"/>
  <c r="T21" i="91"/>
  <c r="Y22" i="91"/>
  <c r="W24" i="91"/>
  <c r="U26" i="91"/>
  <c r="W93" i="91"/>
  <c r="X93" i="91"/>
  <c r="V9" i="91"/>
  <c r="T11" i="91"/>
  <c r="Y12" i="91"/>
  <c r="W14" i="91"/>
  <c r="U16" i="91"/>
  <c r="S18" i="91"/>
  <c r="X19" i="91"/>
  <c r="V21" i="91"/>
  <c r="T23" i="91"/>
  <c r="Y24" i="91"/>
  <c r="W26" i="91"/>
  <c r="U28" i="91"/>
  <c r="S30" i="91"/>
  <c r="X31" i="91"/>
  <c r="V33" i="91"/>
  <c r="T35" i="91"/>
  <c r="W86" i="91"/>
  <c r="X86" i="91"/>
  <c r="Y93" i="91"/>
  <c r="S8" i="91"/>
  <c r="X9" i="91"/>
  <c r="V11" i="91"/>
  <c r="T13" i="91"/>
  <c r="Y14" i="91"/>
  <c r="W16" i="91"/>
  <c r="U18" i="91"/>
  <c r="X21" i="91"/>
  <c r="V23" i="91"/>
  <c r="T25" i="91"/>
  <c r="Y26" i="91"/>
  <c r="W28" i="91"/>
  <c r="U30" i="91"/>
  <c r="S32" i="91"/>
  <c r="X33" i="91"/>
  <c r="V35" i="91"/>
  <c r="T37" i="91"/>
  <c r="Y38" i="91"/>
  <c r="W40" i="91"/>
  <c r="U42" i="91"/>
  <c r="S44" i="91"/>
  <c r="X45" i="91"/>
  <c r="V47" i="91"/>
  <c r="T49" i="91"/>
  <c r="Y86" i="91"/>
  <c r="T8" i="91"/>
  <c r="Y9" i="91"/>
  <c r="W11" i="91"/>
  <c r="U13" i="91"/>
  <c r="S15" i="91"/>
  <c r="X16" i="91"/>
  <c r="V18" i="91"/>
  <c r="Y21" i="91"/>
  <c r="W23" i="91"/>
  <c r="U25" i="91"/>
  <c r="S27" i="91"/>
  <c r="X28" i="91"/>
  <c r="V30" i="91"/>
  <c r="T32" i="91"/>
  <c r="Y33" i="91"/>
  <c r="U8" i="91"/>
  <c r="S10" i="91"/>
  <c r="X11" i="91"/>
  <c r="V13" i="91"/>
  <c r="T15" i="91"/>
  <c r="Y16" i="91"/>
  <c r="W18" i="91"/>
  <c r="S22" i="91"/>
  <c r="X23" i="91"/>
  <c r="V25" i="91"/>
  <c r="T27" i="91"/>
  <c r="Y28" i="91"/>
  <c r="W30" i="91"/>
  <c r="U32" i="91"/>
  <c r="S34" i="91"/>
  <c r="X35" i="91"/>
  <c r="V37" i="91"/>
  <c r="T39" i="91"/>
  <c r="Y40" i="91"/>
  <c r="W42" i="91"/>
  <c r="U44" i="91"/>
  <c r="S46" i="91"/>
  <c r="X47" i="91"/>
  <c r="V49" i="91"/>
  <c r="V86" i="91"/>
  <c r="V8" i="91"/>
  <c r="T10" i="91"/>
  <c r="Y11" i="91"/>
  <c r="W13" i="91"/>
  <c r="U15" i="91"/>
  <c r="S17" i="91"/>
  <c r="X18" i="91"/>
  <c r="T22" i="91"/>
  <c r="Y23" i="91"/>
  <c r="W25" i="91"/>
  <c r="U27" i="91"/>
  <c r="S29" i="91"/>
  <c r="X30" i="91"/>
  <c r="V32" i="91"/>
  <c r="T34" i="91"/>
  <c r="W8" i="91"/>
  <c r="U10" i="91"/>
  <c r="S12" i="91"/>
  <c r="X13" i="91"/>
  <c r="V15" i="91"/>
  <c r="T17" i="91"/>
  <c r="Y18" i="91"/>
  <c r="X8" i="91"/>
  <c r="V10" i="91"/>
  <c r="T12" i="91"/>
  <c r="Y13" i="91"/>
  <c r="W15" i="91"/>
  <c r="U17" i="91"/>
  <c r="S19" i="91"/>
  <c r="V22" i="91"/>
  <c r="T24" i="91"/>
  <c r="Y25" i="91"/>
  <c r="W27" i="91"/>
  <c r="U29" i="91"/>
  <c r="S31" i="91"/>
  <c r="X32" i="91"/>
  <c r="V34" i="91"/>
  <c r="S86" i="91"/>
  <c r="Y8" i="91"/>
  <c r="W10" i="91"/>
  <c r="U12" i="91"/>
  <c r="S14" i="91"/>
  <c r="X15" i="91"/>
  <c r="V17" i="91"/>
  <c r="T19" i="91"/>
  <c r="W22" i="91"/>
  <c r="U24" i="91"/>
  <c r="S26" i="91"/>
  <c r="X27" i="91"/>
  <c r="V29" i="91"/>
  <c r="T31" i="91"/>
  <c r="Y32" i="91"/>
  <c r="W34" i="91"/>
  <c r="W41" i="91"/>
  <c r="X41" i="91"/>
  <c r="S41" i="91"/>
  <c r="Y41" i="91"/>
  <c r="T41" i="91"/>
  <c r="U41" i="91"/>
  <c r="V41" i="91"/>
  <c r="S78" i="91"/>
  <c r="T78" i="91"/>
  <c r="U78" i="91"/>
  <c r="V78" i="91"/>
  <c r="W78" i="91"/>
  <c r="X78" i="91"/>
  <c r="Y78" i="91"/>
  <c r="S68" i="91"/>
  <c r="T68" i="91"/>
  <c r="U68" i="91"/>
  <c r="V68" i="91"/>
  <c r="W68" i="91"/>
  <c r="X68" i="91"/>
  <c r="Y68" i="91"/>
  <c r="V24" i="91"/>
  <c r="S24" i="91"/>
  <c r="X24" i="91"/>
  <c r="S75" i="91"/>
  <c r="T75" i="91"/>
  <c r="U75" i="91"/>
  <c r="Y75" i="91"/>
  <c r="V75" i="91"/>
  <c r="W75" i="91"/>
  <c r="X75" i="91"/>
  <c r="S82" i="91"/>
  <c r="T82" i="91"/>
  <c r="U82" i="91"/>
  <c r="V82" i="91"/>
  <c r="W82" i="91"/>
  <c r="X82" i="91"/>
  <c r="Y82" i="91"/>
  <c r="S66" i="91"/>
  <c r="T66" i="91"/>
  <c r="U66" i="91"/>
  <c r="V66" i="91"/>
  <c r="W66" i="91"/>
  <c r="X66" i="91"/>
  <c r="Y66" i="91"/>
  <c r="V36" i="91"/>
  <c r="Y36" i="91"/>
  <c r="S36" i="91"/>
  <c r="W36" i="91"/>
  <c r="X36" i="91"/>
  <c r="T36" i="91"/>
  <c r="U36" i="91"/>
  <c r="X22" i="91"/>
  <c r="U22" i="91"/>
  <c r="V16" i="91"/>
  <c r="T16" i="91"/>
  <c r="U88" i="91"/>
  <c r="V88" i="91"/>
  <c r="W88" i="91"/>
  <c r="X88" i="91"/>
  <c r="S88" i="91"/>
  <c r="Y88" i="91"/>
  <c r="T88" i="91"/>
  <c r="S87" i="91"/>
  <c r="W87" i="91"/>
  <c r="Y87" i="91"/>
  <c r="T87" i="91"/>
  <c r="U87" i="91"/>
  <c r="X87" i="91"/>
  <c r="V87" i="91"/>
  <c r="T64" i="91"/>
  <c r="U64" i="91"/>
  <c r="V64" i="91"/>
  <c r="W64" i="91"/>
  <c r="X64" i="91"/>
  <c r="Y64" i="91"/>
  <c r="S64" i="91"/>
  <c r="U76" i="91"/>
  <c r="V76" i="91"/>
  <c r="W76" i="91"/>
  <c r="X76" i="91"/>
  <c r="Y76" i="91"/>
  <c r="S76" i="91"/>
  <c r="T76" i="91"/>
  <c r="S90" i="91"/>
  <c r="T90" i="91"/>
  <c r="U90" i="91"/>
  <c r="V90" i="91"/>
  <c r="W90" i="91"/>
  <c r="Y90" i="91"/>
  <c r="X90" i="91"/>
  <c r="S85" i="91"/>
  <c r="T85" i="91"/>
  <c r="U85" i="91"/>
  <c r="V85" i="91"/>
  <c r="X85" i="91"/>
  <c r="W85" i="91"/>
  <c r="Y85" i="91"/>
  <c r="U81" i="91"/>
  <c r="V81" i="91"/>
  <c r="W81" i="91"/>
  <c r="X81" i="91"/>
  <c r="Y81" i="91"/>
  <c r="S81" i="91"/>
  <c r="T81" i="91"/>
  <c r="S49" i="91"/>
  <c r="U49" i="91"/>
  <c r="W49" i="91"/>
  <c r="X49" i="91"/>
  <c r="Y49" i="91"/>
  <c r="U40" i="91"/>
  <c r="V40" i="91"/>
  <c r="S40" i="91"/>
  <c r="X40" i="91"/>
  <c r="T40" i="91"/>
  <c r="U19" i="91"/>
  <c r="Y19" i="91"/>
  <c r="W19" i="91"/>
  <c r="T89" i="91"/>
  <c r="V89" i="91"/>
  <c r="Y89" i="91"/>
  <c r="S89" i="91"/>
  <c r="U89" i="91"/>
  <c r="X89" i="91"/>
  <c r="W89" i="91"/>
  <c r="Y63" i="91"/>
  <c r="S63" i="91"/>
  <c r="T63" i="91"/>
  <c r="U63" i="91"/>
  <c r="V63" i="91"/>
  <c r="W63" i="91"/>
  <c r="X63" i="91"/>
  <c r="T47" i="91"/>
  <c r="U47" i="91"/>
  <c r="W47" i="91"/>
  <c r="S47" i="91"/>
  <c r="Y47" i="91"/>
  <c r="S80" i="91"/>
  <c r="T80" i="91"/>
  <c r="U80" i="91"/>
  <c r="V80" i="91"/>
  <c r="W80" i="91"/>
  <c r="X80" i="91"/>
  <c r="Y80" i="91"/>
  <c r="S73" i="91"/>
  <c r="T73" i="91"/>
  <c r="U73" i="91"/>
  <c r="V73" i="91"/>
  <c r="W73" i="91"/>
  <c r="X73" i="91"/>
  <c r="Y73" i="91"/>
  <c r="T62" i="91"/>
  <c r="W62" i="91"/>
  <c r="X62" i="91"/>
  <c r="Y62" i="91"/>
  <c r="U62" i="91"/>
  <c r="S62" i="91"/>
  <c r="V62" i="91"/>
  <c r="X46" i="91"/>
  <c r="T46" i="91"/>
  <c r="Y46" i="91"/>
  <c r="U46" i="91"/>
  <c r="V46" i="91"/>
  <c r="W46" i="91"/>
  <c r="W17" i="91"/>
  <c r="Y17" i="91"/>
  <c r="X79" i="91"/>
  <c r="Y79" i="91"/>
  <c r="W79" i="91"/>
  <c r="V79" i="91"/>
  <c r="U79" i="91"/>
  <c r="S79" i="91"/>
  <c r="T79" i="91"/>
  <c r="Y72" i="91"/>
  <c r="V72" i="91"/>
  <c r="W72" i="91"/>
  <c r="S72" i="91"/>
  <c r="T72" i="91"/>
  <c r="X72" i="91"/>
  <c r="U72" i="91"/>
  <c r="S61" i="91"/>
  <c r="T61" i="91"/>
  <c r="U61" i="91"/>
  <c r="V61" i="91"/>
  <c r="W61" i="91"/>
  <c r="X61" i="91"/>
  <c r="Y61" i="91"/>
  <c r="W53" i="91"/>
  <c r="X53" i="91"/>
  <c r="Y53" i="91"/>
  <c r="S53" i="91"/>
  <c r="T53" i="91"/>
  <c r="U53" i="91"/>
  <c r="V53" i="91"/>
  <c r="S45" i="91"/>
  <c r="V45" i="91"/>
  <c r="W45" i="91"/>
  <c r="Y45" i="91"/>
  <c r="T45" i="91"/>
  <c r="U45" i="91"/>
  <c r="T38" i="91"/>
  <c r="U38" i="91"/>
  <c r="W38" i="91"/>
  <c r="X38" i="91"/>
  <c r="V38" i="91"/>
  <c r="S38" i="91"/>
  <c r="Y30" i="91"/>
  <c r="S25" i="91"/>
  <c r="X25" i="91"/>
  <c r="T83" i="91"/>
  <c r="U83" i="91"/>
  <c r="V83" i="91"/>
  <c r="W83" i="91"/>
  <c r="X83" i="91"/>
  <c r="Y83" i="91"/>
  <c r="S83" i="91"/>
  <c r="T93" i="91"/>
  <c r="BE8" i="87"/>
  <c r="BE9" i="87"/>
  <c r="BE10" i="87"/>
  <c r="BE11" i="87"/>
  <c r="BE12" i="87"/>
  <c r="BE13" i="87"/>
  <c r="BE14" i="87"/>
  <c r="BE15" i="87"/>
  <c r="BE16" i="87"/>
  <c r="BE17" i="87"/>
  <c r="BE18" i="87"/>
  <c r="BE19" i="87"/>
  <c r="BE20" i="87"/>
  <c r="BE21" i="87"/>
  <c r="BE22" i="87"/>
  <c r="BE23" i="87"/>
  <c r="BE24" i="87"/>
  <c r="BE25" i="87"/>
  <c r="BE26" i="87"/>
  <c r="BE27" i="87"/>
  <c r="BE28" i="87"/>
  <c r="BE29" i="87"/>
  <c r="BE30" i="87"/>
  <c r="BE31" i="87"/>
  <c r="BE32" i="87"/>
  <c r="BE33" i="87"/>
  <c r="BE34" i="87"/>
  <c r="BE35" i="87"/>
  <c r="BE36" i="87"/>
  <c r="BE37" i="87"/>
  <c r="BE38" i="87"/>
  <c r="BE39" i="87"/>
  <c r="BE40" i="87"/>
  <c r="BE41" i="87"/>
  <c r="BE42" i="87"/>
  <c r="BE43" i="87"/>
  <c r="BE44" i="87"/>
  <c r="BE45" i="87"/>
  <c r="BE46" i="87"/>
  <c r="BE47" i="87"/>
  <c r="BE48" i="87"/>
  <c r="BE49" i="87"/>
  <c r="BE50" i="87"/>
  <c r="BE51" i="87"/>
  <c r="BE52" i="87"/>
  <c r="BE53" i="87"/>
  <c r="BE54" i="87"/>
  <c r="BE55" i="87"/>
  <c r="BE56" i="87"/>
  <c r="BE58" i="87"/>
  <c r="BE59" i="87"/>
  <c r="BE60" i="87"/>
  <c r="BE61" i="87"/>
  <c r="BE63" i="87"/>
  <c r="BE64" i="87"/>
  <c r="BE65" i="87"/>
  <c r="BE66" i="87"/>
  <c r="BE67" i="87"/>
  <c r="BE68" i="87"/>
  <c r="BE69" i="87"/>
  <c r="BE70" i="87"/>
  <c r="BE71" i="87"/>
  <c r="BE72" i="87"/>
  <c r="BE73" i="87"/>
  <c r="BE74" i="87"/>
  <c r="BE75" i="87"/>
  <c r="BE76" i="87"/>
  <c r="BE77" i="87"/>
  <c r="BE78" i="87"/>
  <c r="BE79" i="87"/>
  <c r="BE80" i="87"/>
  <c r="BE81" i="87"/>
  <c r="BE82" i="87"/>
  <c r="BE83" i="87"/>
  <c r="BE84" i="87"/>
  <c r="BE85" i="87"/>
  <c r="BE86" i="87"/>
  <c r="BE87" i="87"/>
  <c r="BE88" i="87"/>
  <c r="BE89" i="87"/>
  <c r="BE90" i="87"/>
  <c r="BE91" i="87"/>
  <c r="BE92" i="87"/>
  <c r="BE93" i="87"/>
  <c r="BE94" i="87"/>
  <c r="BE95" i="87"/>
  <c r="BE96" i="87"/>
  <c r="BE97" i="87"/>
  <c r="BE98" i="87"/>
  <c r="BE99" i="87"/>
  <c r="BE100" i="87"/>
  <c r="BE101" i="87"/>
  <c r="BE102" i="87"/>
  <c r="BE103" i="87"/>
  <c r="BE104" i="87"/>
  <c r="BE105" i="87"/>
  <c r="BE106" i="87"/>
  <c r="BE107" i="87"/>
  <c r="BE108" i="87"/>
  <c r="BE109" i="87"/>
  <c r="BE110" i="87"/>
  <c r="BE111" i="87"/>
  <c r="BE112" i="87"/>
  <c r="BE113" i="87"/>
  <c r="BE114" i="87"/>
  <c r="BE115" i="87"/>
  <c r="BE116" i="87"/>
  <c r="BE117" i="87"/>
  <c r="BE118" i="87"/>
  <c r="BE119" i="87"/>
  <c r="BE120" i="87"/>
  <c r="BE121" i="87"/>
  <c r="BE122" i="87"/>
  <c r="BE123" i="87"/>
  <c r="BE124" i="87"/>
  <c r="BE125" i="87"/>
  <c r="BE126" i="87"/>
  <c r="BE127" i="87"/>
  <c r="BE128" i="87"/>
  <c r="BE129" i="87"/>
  <c r="BE130" i="87"/>
  <c r="BE131" i="87"/>
  <c r="BE132" i="87"/>
  <c r="BE133" i="87"/>
  <c r="BE134" i="87"/>
  <c r="BE135" i="87"/>
  <c r="BE136" i="87"/>
  <c r="BE137" i="87"/>
  <c r="BE138" i="87"/>
  <c r="BE139" i="87"/>
  <c r="BE140" i="87"/>
  <c r="BE141" i="87"/>
  <c r="BE142" i="87"/>
  <c r="BE143" i="87"/>
  <c r="BE144" i="87"/>
  <c r="BE145" i="87"/>
  <c r="BE146" i="87"/>
  <c r="BE147" i="87"/>
  <c r="BE148" i="87"/>
  <c r="BE149" i="87"/>
  <c r="BE150" i="87"/>
  <c r="BE151" i="87"/>
  <c r="BE152" i="87"/>
  <c r="BE153" i="87"/>
  <c r="BE154" i="87"/>
  <c r="BE155" i="87"/>
  <c r="BE156" i="87"/>
  <c r="BE157" i="87"/>
  <c r="BE159" i="87"/>
  <c r="BE160" i="87"/>
  <c r="BE161" i="87"/>
  <c r="BE162" i="87"/>
  <c r="BE163" i="87"/>
  <c r="BE164" i="87"/>
  <c r="BE165" i="87"/>
  <c r="BE166" i="87"/>
  <c r="BE167" i="87"/>
  <c r="BE168" i="87"/>
  <c r="BE169" i="87"/>
  <c r="BE170" i="87"/>
  <c r="BE171" i="87"/>
  <c r="BE172" i="87"/>
  <c r="BE173" i="87"/>
  <c r="BE174" i="87"/>
  <c r="BE175" i="87"/>
  <c r="BE176" i="87"/>
  <c r="BE177" i="87"/>
  <c r="BE178" i="87"/>
  <c r="BE179" i="87"/>
  <c r="BE180" i="87"/>
  <c r="BE181" i="87"/>
  <c r="BE182" i="87"/>
  <c r="BE183" i="87"/>
  <c r="BE184" i="87"/>
  <c r="BE185" i="87"/>
  <c r="BE186" i="87"/>
  <c r="BE187" i="87"/>
  <c r="BE188" i="87"/>
  <c r="BE189" i="87"/>
  <c r="BE190" i="87"/>
  <c r="BE191" i="87"/>
  <c r="BE192" i="87"/>
  <c r="BE193" i="87"/>
  <c r="BE194" i="87"/>
  <c r="BE195" i="87"/>
  <c r="BE196" i="87"/>
  <c r="BE197" i="87"/>
  <c r="BE7" i="87"/>
  <c r="K34" i="52" l="1"/>
  <c r="K32" i="52"/>
  <c r="K31" i="52"/>
  <c r="AH67" i="98"/>
  <c r="AO67" i="98" s="1"/>
  <c r="AR67" i="98" s="1"/>
  <c r="AI67" i="98" s="1"/>
  <c r="AJ67" i="98" s="1"/>
  <c r="AH80" i="98"/>
  <c r="AJ80" i="98" s="1"/>
  <c r="AH83" i="98"/>
  <c r="AJ83" i="98" s="1"/>
  <c r="AH62" i="98"/>
  <c r="AH88" i="98"/>
  <c r="AJ88" i="98" s="1"/>
  <c r="AH86" i="98"/>
  <c r="AJ86" i="98" s="1"/>
  <c r="AH24" i="98"/>
  <c r="AO24" i="98" s="1"/>
  <c r="AP24" i="98" s="1"/>
  <c r="AH31" i="98"/>
  <c r="AJ31" i="98" s="1"/>
  <c r="AH89" i="98"/>
  <c r="AJ89" i="98" s="1"/>
  <c r="AH10" i="98"/>
  <c r="AH46" i="98"/>
  <c r="AO46" i="98" s="1"/>
  <c r="AR46" i="98" s="1"/>
  <c r="AI46" i="98" s="1"/>
  <c r="AJ46" i="98" s="1"/>
  <c r="AH73" i="98"/>
  <c r="AO73" i="98" s="1"/>
  <c r="AP73" i="98" s="1"/>
  <c r="AH49" i="98"/>
  <c r="AJ49" i="98" s="1"/>
  <c r="AH8" i="98"/>
  <c r="AJ8" i="98" s="1"/>
  <c r="AH35" i="98"/>
  <c r="AJ35" i="98" s="1"/>
  <c r="Y99" i="97"/>
  <c r="AH56" i="98"/>
  <c r="AH78" i="98"/>
  <c r="AJ78" i="98" s="1"/>
  <c r="W92" i="98"/>
  <c r="W97" i="98" s="1"/>
  <c r="AH20" i="98"/>
  <c r="AJ20" i="98" s="1"/>
  <c r="AH32" i="98"/>
  <c r="AH37" i="98"/>
  <c r="AJ37" i="98" s="1"/>
  <c r="AH47" i="98"/>
  <c r="AJ47" i="98" s="1"/>
  <c r="AH87" i="98"/>
  <c r="AJ87" i="98" s="1"/>
  <c r="AH74" i="98"/>
  <c r="AJ74" i="98" s="1"/>
  <c r="AH66" i="98"/>
  <c r="AJ66" i="98" s="1"/>
  <c r="AH90" i="98"/>
  <c r="AJ90" i="98" s="1"/>
  <c r="AH52" i="98"/>
  <c r="AH58" i="98"/>
  <c r="AH68" i="98"/>
  <c r="AO68" i="98" s="1"/>
  <c r="AP68" i="98" s="1"/>
  <c r="AH48" i="98"/>
  <c r="AH59" i="98"/>
  <c r="AH40" i="98"/>
  <c r="AJ40" i="98" s="1"/>
  <c r="AH11" i="98"/>
  <c r="AH60" i="98"/>
  <c r="AO60" i="98" s="1"/>
  <c r="AP60" i="98" s="1"/>
  <c r="AH44" i="98"/>
  <c r="AJ44" i="98" s="1"/>
  <c r="AH16" i="98"/>
  <c r="AO16" i="98" s="1"/>
  <c r="AP16" i="98" s="1"/>
  <c r="Y92" i="98"/>
  <c r="Y97" i="98" s="1"/>
  <c r="Y5" i="98"/>
  <c r="Y94" i="98" s="1"/>
  <c r="W5" i="98"/>
  <c r="W94" i="98" s="1"/>
  <c r="AH29" i="98"/>
  <c r="AH61" i="98"/>
  <c r="AH19" i="98"/>
  <c r="AH84" i="98"/>
  <c r="AJ84" i="98" s="1"/>
  <c r="AH38" i="98"/>
  <c r="AJ38" i="98" s="1"/>
  <c r="AH36" i="98"/>
  <c r="AH14" i="98"/>
  <c r="AH17" i="98"/>
  <c r="AJ17" i="98" s="1"/>
  <c r="AH23" i="98"/>
  <c r="AO23" i="98" s="1"/>
  <c r="AP23" i="98" s="1"/>
  <c r="AH42" i="98"/>
  <c r="AH70" i="98"/>
  <c r="AJ70" i="98" s="1"/>
  <c r="AH72" i="98"/>
  <c r="AJ72" i="98" s="1"/>
  <c r="AH75" i="98"/>
  <c r="AJ75" i="98" s="1"/>
  <c r="X92" i="98"/>
  <c r="X97" i="98" s="1"/>
  <c r="X5" i="98"/>
  <c r="X94" i="98" s="1"/>
  <c r="AH53" i="98"/>
  <c r="AJ53" i="98" s="1"/>
  <c r="U99" i="97"/>
  <c r="AH39" i="98"/>
  <c r="AJ39" i="98" s="1"/>
  <c r="AH7" i="98"/>
  <c r="S92" i="98"/>
  <c r="S97" i="98" s="1"/>
  <c r="S100" i="98" s="1"/>
  <c r="S5" i="98"/>
  <c r="AH51" i="98"/>
  <c r="AH57" i="98"/>
  <c r="AO57" i="98" s="1"/>
  <c r="AP57" i="98" s="1"/>
  <c r="AH85" i="98"/>
  <c r="AJ85" i="98" s="1"/>
  <c r="AH26" i="98"/>
  <c r="AH41" i="98"/>
  <c r="AO41" i="98" s="1"/>
  <c r="AP41" i="98" s="1"/>
  <c r="AH79" i="98"/>
  <c r="AJ79" i="98" s="1"/>
  <c r="AH27" i="98"/>
  <c r="AO27" i="98" s="1"/>
  <c r="AP27" i="98" s="1"/>
  <c r="AH30" i="98"/>
  <c r="AO30" i="98" s="1"/>
  <c r="AP30" i="98" s="1"/>
  <c r="AH54" i="98"/>
  <c r="AJ54" i="98" s="1"/>
  <c r="AH81" i="98"/>
  <c r="AJ81" i="98" s="1"/>
  <c r="U92" i="98"/>
  <c r="U97" i="98" s="1"/>
  <c r="AH15" i="98"/>
  <c r="AH18" i="98"/>
  <c r="AO18" i="98" s="1"/>
  <c r="AP18" i="98" s="1"/>
  <c r="AH25" i="98"/>
  <c r="V99" i="97"/>
  <c r="AH12" i="98"/>
  <c r="AJ12" i="98" s="1"/>
  <c r="AH50" i="98"/>
  <c r="AJ50" i="98" s="1"/>
  <c r="T92" i="98"/>
  <c r="T97" i="98" s="1"/>
  <c r="T100" i="98" s="1"/>
  <c r="T5" i="98"/>
  <c r="T94" i="98" s="1"/>
  <c r="AH13" i="98"/>
  <c r="AO13" i="98" s="1"/>
  <c r="AP13" i="98" s="1"/>
  <c r="AH45" i="98"/>
  <c r="AJ45" i="98" s="1"/>
  <c r="AH21" i="98"/>
  <c r="AH63" i="98"/>
  <c r="AH43" i="98"/>
  <c r="AO43" i="98" s="1"/>
  <c r="AP43" i="98" s="1"/>
  <c r="AH55" i="98"/>
  <c r="W99" i="97"/>
  <c r="U5" i="98"/>
  <c r="U94" i="98" s="1"/>
  <c r="AP10" i="98"/>
  <c r="AO62" i="98"/>
  <c r="AR62" i="98" s="1"/>
  <c r="AI62" i="98" s="1"/>
  <c r="AJ62" i="98" s="1"/>
  <c r="AH71" i="98"/>
  <c r="AH69" i="98"/>
  <c r="AO69" i="98" s="1"/>
  <c r="AP69" i="98" s="1"/>
  <c r="AH91" i="98"/>
  <c r="AJ91" i="98" s="1"/>
  <c r="X99" i="97"/>
  <c r="AH9" i="98"/>
  <c r="AJ9" i="98" s="1"/>
  <c r="AH77" i="98"/>
  <c r="AJ77" i="98" s="1"/>
  <c r="V5" i="98"/>
  <c r="V94" i="98" s="1"/>
  <c r="V92" i="98"/>
  <c r="V97" i="98" s="1"/>
  <c r="AH28" i="98"/>
  <c r="AJ28" i="98" s="1"/>
  <c r="AH33" i="98"/>
  <c r="AO33" i="98" s="1"/>
  <c r="AP33" i="98" s="1"/>
  <c r="AH22" i="98"/>
  <c r="AH34" i="98"/>
  <c r="AJ34" i="98" s="1"/>
  <c r="AH82" i="98"/>
  <c r="AJ82" i="98" s="1"/>
  <c r="AH64" i="98"/>
  <c r="AH76" i="98"/>
  <c r="AJ76" i="98" s="1"/>
  <c r="AH65" i="98"/>
  <c r="T99" i="97"/>
  <c r="I32" i="52"/>
  <c r="I35" i="52"/>
  <c r="I33" i="52"/>
  <c r="X92" i="97"/>
  <c r="X97" i="97" s="1"/>
  <c r="X5" i="97"/>
  <c r="X94" i="97" s="1"/>
  <c r="Y92" i="97"/>
  <c r="Y97" i="97" s="1"/>
  <c r="Y5" i="97"/>
  <c r="Y94" i="97" s="1"/>
  <c r="U5" i="97"/>
  <c r="U94" i="97" s="1"/>
  <c r="U92" i="97"/>
  <c r="U97" i="97" s="1"/>
  <c r="V92" i="97"/>
  <c r="V97" i="97" s="1"/>
  <c r="V5" i="97"/>
  <c r="V94" i="97" s="1"/>
  <c r="T5" i="97"/>
  <c r="T94" i="97" s="1"/>
  <c r="T92" i="97"/>
  <c r="T97" i="97" s="1"/>
  <c r="S5" i="97"/>
  <c r="S92" i="97"/>
  <c r="S97" i="97" s="1"/>
  <c r="W92" i="97"/>
  <c r="W97" i="97" s="1"/>
  <c r="W5" i="97"/>
  <c r="W94" i="97" s="1"/>
  <c r="I36" i="52"/>
  <c r="X5" i="93"/>
  <c r="X94" i="93" s="1"/>
  <c r="X92" i="93"/>
  <c r="X97" i="93" s="1"/>
  <c r="T92" i="93"/>
  <c r="T97" i="93" s="1"/>
  <c r="W5" i="93"/>
  <c r="W94" i="93" s="1"/>
  <c r="V5" i="93"/>
  <c r="V94" i="93" s="1"/>
  <c r="U5" i="93"/>
  <c r="U94" i="93" s="1"/>
  <c r="T5" i="93"/>
  <c r="T94" i="93" s="1"/>
  <c r="W92" i="93"/>
  <c r="W97" i="93" s="1"/>
  <c r="S5" i="93"/>
  <c r="S92" i="93"/>
  <c r="S97" i="93" s="1"/>
  <c r="Y5" i="93"/>
  <c r="Y94" i="93" s="1"/>
  <c r="Y92" i="93"/>
  <c r="Y97" i="93" s="1"/>
  <c r="V92" i="93"/>
  <c r="V97" i="93" s="1"/>
  <c r="U92" i="93"/>
  <c r="U97" i="93" s="1"/>
  <c r="T92" i="91"/>
  <c r="U100" i="98" l="1"/>
  <c r="Y100" i="98"/>
  <c r="AO25" i="98"/>
  <c r="AR25" i="98" s="1"/>
  <c r="AI25" i="98" s="1"/>
  <c r="AJ25" i="98" s="1"/>
  <c r="AH92" i="98"/>
  <c r="AJ7" i="98"/>
  <c r="AH5" i="98"/>
  <c r="AO19" i="98"/>
  <c r="AR19" i="98" s="1"/>
  <c r="AI19" i="98" s="1"/>
  <c r="AJ19" i="98" s="1"/>
  <c r="AO58" i="98"/>
  <c r="AR58" i="98" s="1"/>
  <c r="AI58" i="98" s="1"/>
  <c r="AJ58" i="98" s="1"/>
  <c r="AO32" i="98"/>
  <c r="AR32" i="98" s="1"/>
  <c r="AI32" i="98" s="1"/>
  <c r="AJ32" i="98" s="1"/>
  <c r="AO65" i="98"/>
  <c r="AR65" i="98" s="1"/>
  <c r="AI65" i="98" s="1"/>
  <c r="AJ65" i="98" s="1"/>
  <c r="V100" i="98"/>
  <c r="AO71" i="98"/>
  <c r="AR71" i="98" s="1"/>
  <c r="AI71" i="98" s="1"/>
  <c r="AJ71" i="98" s="1"/>
  <c r="AO15" i="98"/>
  <c r="AR15" i="98" s="1"/>
  <c r="AI15" i="98" s="1"/>
  <c r="AJ15" i="98" s="1"/>
  <c r="AO26" i="98"/>
  <c r="AR26" i="98" s="1"/>
  <c r="AI26" i="98" s="1"/>
  <c r="AJ26" i="98" s="1"/>
  <c r="AO42" i="98"/>
  <c r="AR42" i="98" s="1"/>
  <c r="AI42" i="98" s="1"/>
  <c r="AJ42" i="98" s="1"/>
  <c r="AO61" i="98"/>
  <c r="AR61" i="98" s="1"/>
  <c r="AI61" i="98" s="1"/>
  <c r="AJ61" i="98" s="1"/>
  <c r="AO52" i="98"/>
  <c r="AR52" i="98" s="1"/>
  <c r="AI52" i="98" s="1"/>
  <c r="AJ52" i="98" s="1"/>
  <c r="W100" i="98"/>
  <c r="AO64" i="98"/>
  <c r="AR64" i="98" s="1"/>
  <c r="AI64" i="98" s="1"/>
  <c r="AJ64" i="98" s="1"/>
  <c r="AP62" i="98"/>
  <c r="AS62" i="98" s="1"/>
  <c r="AO55" i="98"/>
  <c r="AR55" i="98" s="1"/>
  <c r="AI55" i="98" s="1"/>
  <c r="AJ55" i="98" s="1"/>
  <c r="AP67" i="98"/>
  <c r="AS67" i="98" s="1"/>
  <c r="AO11" i="98"/>
  <c r="AR11" i="98" s="1"/>
  <c r="AI11" i="98" s="1"/>
  <c r="AJ11" i="98" s="1"/>
  <c r="AP46" i="98"/>
  <c r="AS46" i="98" s="1"/>
  <c r="AO51" i="98"/>
  <c r="AR51" i="98" s="1"/>
  <c r="AI51" i="98" s="1"/>
  <c r="AJ51" i="98" s="1"/>
  <c r="AO14" i="98"/>
  <c r="AR14" i="98" s="1"/>
  <c r="AI14" i="98" s="1"/>
  <c r="AJ14" i="98" s="1"/>
  <c r="AO29" i="98"/>
  <c r="AR29" i="98" s="1"/>
  <c r="AI29" i="98" s="1"/>
  <c r="AJ29" i="98" s="1"/>
  <c r="AO56" i="98"/>
  <c r="AR56" i="98" s="1"/>
  <c r="AI56" i="98" s="1"/>
  <c r="AJ56" i="98" s="1"/>
  <c r="AO63" i="98"/>
  <c r="AR63" i="98" s="1"/>
  <c r="AI63" i="98" s="1"/>
  <c r="AJ63" i="98" s="1"/>
  <c r="S2" i="98"/>
  <c r="S94" i="98"/>
  <c r="X100" i="98"/>
  <c r="AO36" i="98"/>
  <c r="AR36" i="98" s="1"/>
  <c r="AI36" i="98" s="1"/>
  <c r="AJ36" i="98" s="1"/>
  <c r="AO59" i="98"/>
  <c r="AR59" i="98" s="1"/>
  <c r="AI59" i="98" s="1"/>
  <c r="AJ59" i="98" s="1"/>
  <c r="AO22" i="98"/>
  <c r="AR22" i="98" s="1"/>
  <c r="AI22" i="98" s="1"/>
  <c r="AJ22" i="98" s="1"/>
  <c r="AO21" i="98"/>
  <c r="AR21" i="98" s="1"/>
  <c r="AI21" i="98" s="1"/>
  <c r="AJ21" i="98" s="1"/>
  <c r="AO48" i="98"/>
  <c r="AR48" i="98" s="1"/>
  <c r="AI48" i="98" s="1"/>
  <c r="AJ48" i="98" s="1"/>
  <c r="T100" i="97"/>
  <c r="S94" i="97"/>
  <c r="S2" i="97"/>
  <c r="S94" i="93"/>
  <c r="S2" i="93"/>
  <c r="S11" i="43"/>
  <c r="R11" i="43"/>
  <c r="Q11" i="43"/>
  <c r="P11" i="43"/>
  <c r="F11" i="43"/>
  <c r="E11" i="43"/>
  <c r="D11" i="43"/>
  <c r="C11" i="43"/>
  <c r="J99" i="91"/>
  <c r="I95" i="91"/>
  <c r="K92" i="91"/>
  <c r="J91" i="91"/>
  <c r="I91" i="91"/>
  <c r="J90" i="91"/>
  <c r="I90" i="91"/>
  <c r="J89" i="91"/>
  <c r="I89" i="91"/>
  <c r="J88" i="91"/>
  <c r="I88" i="91"/>
  <c r="J87" i="91"/>
  <c r="I87" i="91"/>
  <c r="I86" i="91"/>
  <c r="I85" i="91"/>
  <c r="I84" i="91"/>
  <c r="I83" i="91"/>
  <c r="J82" i="91"/>
  <c r="J81" i="91"/>
  <c r="J80" i="91"/>
  <c r="J79" i="91"/>
  <c r="J78" i="91"/>
  <c r="J77" i="91"/>
  <c r="J76" i="91"/>
  <c r="J75" i="91"/>
  <c r="J74" i="91"/>
  <c r="J73" i="91"/>
  <c r="J72" i="91"/>
  <c r="J71" i="91"/>
  <c r="J70" i="91"/>
  <c r="J69" i="91"/>
  <c r="J68" i="91"/>
  <c r="J67" i="91"/>
  <c r="J66" i="91"/>
  <c r="J65" i="91"/>
  <c r="J64" i="91"/>
  <c r="J63" i="91"/>
  <c r="J62" i="91"/>
  <c r="J61" i="91"/>
  <c r="J60" i="91"/>
  <c r="J59" i="91"/>
  <c r="J58" i="91"/>
  <c r="J57" i="91"/>
  <c r="J56" i="91"/>
  <c r="J55" i="91"/>
  <c r="J54" i="91"/>
  <c r="J53" i="91"/>
  <c r="J52" i="91"/>
  <c r="J51" i="91"/>
  <c r="J50" i="91"/>
  <c r="J49" i="91"/>
  <c r="J48" i="91"/>
  <c r="J47" i="91"/>
  <c r="J46" i="91"/>
  <c r="J45" i="91"/>
  <c r="J44" i="91"/>
  <c r="J43" i="91"/>
  <c r="J42" i="91"/>
  <c r="J41" i="91"/>
  <c r="J40" i="91"/>
  <c r="J39" i="91"/>
  <c r="J38" i="91"/>
  <c r="J37" i="91"/>
  <c r="J36" i="91"/>
  <c r="J35" i="91"/>
  <c r="J34" i="91"/>
  <c r="J33" i="91"/>
  <c r="J32" i="91"/>
  <c r="J31" i="91"/>
  <c r="J30" i="91"/>
  <c r="J29" i="91"/>
  <c r="J28" i="91"/>
  <c r="J27" i="91"/>
  <c r="J26" i="91"/>
  <c r="J25" i="91"/>
  <c r="J24" i="91"/>
  <c r="J23" i="91"/>
  <c r="J22" i="91"/>
  <c r="J21" i="91"/>
  <c r="J19" i="91"/>
  <c r="J18" i="91"/>
  <c r="J17" i="91"/>
  <c r="J16" i="91"/>
  <c r="J15" i="91"/>
  <c r="J14" i="91"/>
  <c r="J13" i="91"/>
  <c r="J12" i="91"/>
  <c r="J11" i="91"/>
  <c r="J10" i="91"/>
  <c r="J9" i="91"/>
  <c r="J8" i="91"/>
  <c r="J7" i="91"/>
  <c r="K5" i="91"/>
  <c r="AD53" i="12"/>
  <c r="AD54" i="12"/>
  <c r="AD55" i="12"/>
  <c r="AE51" i="12"/>
  <c r="AE52" i="12"/>
  <c r="AF25" i="12"/>
  <c r="U53" i="12"/>
  <c r="U54" i="12"/>
  <c r="U55" i="12"/>
  <c r="T52" i="12"/>
  <c r="T51" i="12"/>
  <c r="S5" i="12"/>
  <c r="S6" i="12"/>
  <c r="S7" i="12"/>
  <c r="S8" i="12"/>
  <c r="S9" i="12"/>
  <c r="S10" i="12"/>
  <c r="S11" i="12"/>
  <c r="S12" i="12"/>
  <c r="S13" i="12"/>
  <c r="S14" i="12"/>
  <c r="S15" i="12"/>
  <c r="AF15" i="12" s="1"/>
  <c r="S16" i="12"/>
  <c r="S17" i="12"/>
  <c r="S18" i="12"/>
  <c r="S19" i="12"/>
  <c r="S20" i="12"/>
  <c r="S21" i="12"/>
  <c r="S22" i="12"/>
  <c r="S23" i="12"/>
  <c r="S24" i="12"/>
  <c r="S26" i="12"/>
  <c r="S27" i="12"/>
  <c r="S28" i="12"/>
  <c r="S29" i="12"/>
  <c r="S30" i="12"/>
  <c r="S31" i="12"/>
  <c r="AF31" i="12" s="1"/>
  <c r="S32" i="12"/>
  <c r="S33" i="12"/>
  <c r="S34" i="12"/>
  <c r="AF34" i="12" s="1"/>
  <c r="S35" i="12"/>
  <c r="S36" i="12"/>
  <c r="S37" i="12"/>
  <c r="S38" i="12"/>
  <c r="AF38" i="12" s="1"/>
  <c r="S39" i="12"/>
  <c r="S40" i="12"/>
  <c r="S41" i="12"/>
  <c r="S42" i="12"/>
  <c r="S43" i="12"/>
  <c r="S44" i="12"/>
  <c r="S45" i="12"/>
  <c r="S46" i="12"/>
  <c r="S47" i="12"/>
  <c r="S48" i="12"/>
  <c r="S49" i="12"/>
  <c r="S50" i="12"/>
  <c r="S56" i="12"/>
  <c r="S57" i="12"/>
  <c r="AP58" i="98" l="1"/>
  <c r="AS58" i="98" s="1"/>
  <c r="AP59" i="98"/>
  <c r="AS59" i="98" s="1"/>
  <c r="AP56" i="98"/>
  <c r="AS56" i="98" s="1"/>
  <c r="AP29" i="98"/>
  <c r="AS29" i="98" s="1"/>
  <c r="AP64" i="98"/>
  <c r="AS64" i="98" s="1"/>
  <c r="AP55" i="98"/>
  <c r="AS55" i="98" s="1"/>
  <c r="AP15" i="98"/>
  <c r="AS15" i="98" s="1"/>
  <c r="AP51" i="98"/>
  <c r="AS51" i="98" s="1"/>
  <c r="AP11" i="98"/>
  <c r="AS11" i="98" s="1"/>
  <c r="AP61" i="98"/>
  <c r="AS61" i="98" s="1"/>
  <c r="AP22" i="98"/>
  <c r="AS22" i="98" s="1"/>
  <c r="AP63" i="98"/>
  <c r="AS63" i="98" s="1"/>
  <c r="AP42" i="98"/>
  <c r="AS42" i="98" s="1"/>
  <c r="AP19" i="98"/>
  <c r="AS19" i="98" s="1"/>
  <c r="AP48" i="98"/>
  <c r="AS48" i="98" s="1"/>
  <c r="AP26" i="98"/>
  <c r="AS26" i="98" s="1"/>
  <c r="AP65" i="98"/>
  <c r="AS65" i="98" s="1"/>
  <c r="AP21" i="98"/>
  <c r="AS21" i="98" s="1"/>
  <c r="AP36" i="98"/>
  <c r="AS36" i="98" s="1"/>
  <c r="AP32" i="98"/>
  <c r="AS32" i="98" s="1"/>
  <c r="AP52" i="98"/>
  <c r="AS52" i="98" s="1"/>
  <c r="AP25" i="98"/>
  <c r="AS25" i="98" s="1"/>
  <c r="AP14" i="98"/>
  <c r="AS14" i="98" s="1"/>
  <c r="AP71" i="98"/>
  <c r="AS71" i="98" s="1"/>
  <c r="AO4" i="98"/>
  <c r="AF53" i="12"/>
  <c r="AF10" i="12"/>
  <c r="AF46" i="12"/>
  <c r="AF9" i="12"/>
  <c r="AF22" i="12"/>
  <c r="AF45" i="12"/>
  <c r="AF33" i="12"/>
  <c r="AF35" i="12"/>
  <c r="AF19" i="12"/>
  <c r="AF47" i="12"/>
  <c r="AN67" i="91"/>
  <c r="AR67" i="93"/>
  <c r="AF57" i="12"/>
  <c r="AF40" i="12"/>
  <c r="AF39" i="12"/>
  <c r="AF14" i="12"/>
  <c r="AF50" i="12"/>
  <c r="AF26" i="12"/>
  <c r="AF13" i="12"/>
  <c r="AF37" i="12"/>
  <c r="AN29" i="91"/>
  <c r="AR29" i="93"/>
  <c r="AF48" i="12"/>
  <c r="AF36" i="12"/>
  <c r="AF23" i="12"/>
  <c r="AF51" i="12"/>
  <c r="AF7" i="12"/>
  <c r="AF54" i="12"/>
  <c r="AF56" i="12"/>
  <c r="AF44" i="12"/>
  <c r="AF32" i="12"/>
  <c r="AF20" i="12"/>
  <c r="AF8" i="12"/>
  <c r="AF43" i="12"/>
  <c r="AF42" i="12"/>
  <c r="AF30" i="12"/>
  <c r="AF18" i="12"/>
  <c r="AF41" i="12"/>
  <c r="AF29" i="12"/>
  <c r="AF17" i="12"/>
  <c r="AF6" i="12"/>
  <c r="AF55" i="12"/>
  <c r="AF28" i="12"/>
  <c r="AF16" i="12"/>
  <c r="AF27" i="12"/>
  <c r="AF49" i="12"/>
  <c r="AF24" i="12"/>
  <c r="AF12" i="12"/>
  <c r="AF11" i="12"/>
  <c r="AF21" i="12"/>
  <c r="J92" i="91"/>
  <c r="I92" i="91"/>
  <c r="I97" i="91" s="1"/>
  <c r="J5" i="91"/>
  <c r="J94" i="91" s="1"/>
  <c r="I5" i="91"/>
  <c r="AF52" i="12"/>
  <c r="AP4" i="98" l="1"/>
  <c r="AQ4" i="93"/>
  <c r="AM4" i="91"/>
  <c r="I2" i="91"/>
  <c r="I94" i="91"/>
  <c r="CR87" i="11" l="1"/>
  <c r="J82" i="89"/>
  <c r="CS87" i="11"/>
  <c r="CT87" i="11"/>
  <c r="CU87" i="11"/>
  <c r="Z5" i="90"/>
  <c r="AB7" i="90" l="1"/>
  <c r="BE10" i="90"/>
  <c r="BF10" i="90" s="1"/>
  <c r="O10" i="90"/>
  <c r="N10" i="90"/>
  <c r="M10" i="90"/>
  <c r="V10" i="90" s="1"/>
  <c r="L10" i="90"/>
  <c r="F10" i="90"/>
  <c r="E10" i="90"/>
  <c r="D10" i="90"/>
  <c r="A10" i="90"/>
  <c r="AY5" i="90"/>
  <c r="AQ5" i="90"/>
  <c r="AI5" i="90"/>
  <c r="BE9" i="90"/>
  <c r="BF9" i="90" s="1"/>
  <c r="O9" i="90"/>
  <c r="N9" i="90"/>
  <c r="P9" i="90" s="1"/>
  <c r="M9" i="90"/>
  <c r="U9" i="90" s="1"/>
  <c r="L9" i="90"/>
  <c r="F9" i="90"/>
  <c r="E9" i="90"/>
  <c r="D9" i="90"/>
  <c r="A9" i="90"/>
  <c r="BB5" i="90"/>
  <c r="AT5" i="90"/>
  <c r="AL5" i="90"/>
  <c r="BE8" i="90"/>
  <c r="BF8" i="90" s="1"/>
  <c r="O8" i="90"/>
  <c r="N8" i="90"/>
  <c r="P8" i="90" s="1"/>
  <c r="M8" i="90"/>
  <c r="U8" i="90" s="1"/>
  <c r="L8" i="90"/>
  <c r="F8" i="90"/>
  <c r="E8" i="90"/>
  <c r="D8" i="90"/>
  <c r="A8" i="90"/>
  <c r="BC5" i="90"/>
  <c r="BA5" i="90"/>
  <c r="AV5" i="90"/>
  <c r="AU5" i="90"/>
  <c r="AS5" i="90"/>
  <c r="AN5" i="90"/>
  <c r="AM5" i="90"/>
  <c r="AK5" i="90"/>
  <c r="BD5" i="90"/>
  <c r="O7" i="90"/>
  <c r="N7" i="90"/>
  <c r="P7" i="90" s="1"/>
  <c r="M7" i="90"/>
  <c r="AA7" i="90" s="1"/>
  <c r="F7" i="90"/>
  <c r="E7" i="90"/>
  <c r="D7" i="90"/>
  <c r="A7" i="90"/>
  <c r="BF5" i="90"/>
  <c r="AZ5" i="90"/>
  <c r="AX5" i="90"/>
  <c r="AW5" i="90"/>
  <c r="AR5" i="90"/>
  <c r="AP5" i="90"/>
  <c r="AO5" i="90"/>
  <c r="AJ5" i="90"/>
  <c r="T5" i="90"/>
  <c r="BC3" i="90"/>
  <c r="BB3" i="90"/>
  <c r="AZ3" i="90"/>
  <c r="AY3" i="90"/>
  <c r="AW3" i="90"/>
  <c r="AV3" i="90"/>
  <c r="AT3" i="90"/>
  <c r="AS3" i="90"/>
  <c r="AQ3" i="90"/>
  <c r="AP3" i="90"/>
  <c r="AN3" i="90"/>
  <c r="AM3" i="90"/>
  <c r="AK3" i="90"/>
  <c r="AJ3" i="90"/>
  <c r="AH3" i="90"/>
  <c r="AG3" i="90"/>
  <c r="AE3" i="90"/>
  <c r="AD3" i="90"/>
  <c r="AB3" i="90"/>
  <c r="AA3" i="90"/>
  <c r="Y3" i="90"/>
  <c r="X3" i="90"/>
  <c r="V3" i="90"/>
  <c r="U3" i="90"/>
  <c r="V9" i="90" l="1"/>
  <c r="Y9" i="90"/>
  <c r="X9" i="90"/>
  <c r="X8" i="90"/>
  <c r="V8" i="90"/>
  <c r="X10" i="90"/>
  <c r="Y8" i="90"/>
  <c r="AB10" i="90"/>
  <c r="AA10" i="90"/>
  <c r="AB9" i="90"/>
  <c r="AA9" i="90"/>
  <c r="AB8" i="90"/>
  <c r="Y10" i="90"/>
  <c r="AA8" i="90"/>
  <c r="V7" i="90"/>
  <c r="U7" i="90"/>
  <c r="X7" i="90"/>
  <c r="Y7" i="90"/>
  <c r="BE7" i="90"/>
  <c r="W5" i="90"/>
  <c r="U10" i="90"/>
  <c r="E64" i="52"/>
  <c r="E65" i="52"/>
  <c r="E66" i="52"/>
  <c r="E67" i="52"/>
  <c r="E68" i="52"/>
  <c r="E69" i="52"/>
  <c r="E70" i="52"/>
  <c r="E71" i="52"/>
  <c r="E72" i="52"/>
  <c r="E73" i="52"/>
  <c r="E74" i="52"/>
  <c r="E75" i="52"/>
  <c r="E76" i="52"/>
  <c r="E77" i="52"/>
  <c r="E78" i="52"/>
  <c r="E80" i="52"/>
  <c r="E81" i="52"/>
  <c r="E82" i="52"/>
  <c r="E83" i="52"/>
  <c r="E84" i="52"/>
  <c r="E85" i="52"/>
  <c r="E86" i="52"/>
  <c r="E87" i="52"/>
  <c r="E88" i="52"/>
  <c r="E89" i="52"/>
  <c r="E90" i="52"/>
  <c r="E92" i="52"/>
  <c r="E93" i="52"/>
  <c r="E94" i="52"/>
  <c r="E95" i="52"/>
  <c r="E97" i="52"/>
  <c r="E98" i="52"/>
  <c r="E99" i="52"/>
  <c r="E100" i="52"/>
  <c r="E101" i="52"/>
  <c r="E102" i="52"/>
  <c r="E103" i="52"/>
  <c r="E105" i="52"/>
  <c r="E106" i="52"/>
  <c r="D60" i="52"/>
  <c r="S85" i="37"/>
  <c r="S84" i="37"/>
  <c r="S83" i="37"/>
  <c r="S82" i="37"/>
  <c r="S80" i="37"/>
  <c r="S79" i="37"/>
  <c r="S78" i="37"/>
  <c r="S77" i="37"/>
  <c r="S76" i="37"/>
  <c r="S75" i="37"/>
  <c r="S74" i="37"/>
  <c r="S73" i="37"/>
  <c r="S72" i="37"/>
  <c r="S71" i="37"/>
  <c r="S70" i="37"/>
  <c r="S69" i="37"/>
  <c r="S68" i="37"/>
  <c r="S67" i="37"/>
  <c r="S66" i="37"/>
  <c r="S65" i="37"/>
  <c r="S64" i="37"/>
  <c r="S63" i="37"/>
  <c r="S62" i="37"/>
  <c r="S61" i="37"/>
  <c r="S60" i="37"/>
  <c r="S59" i="37"/>
  <c r="S58" i="37"/>
  <c r="S57" i="37"/>
  <c r="S56" i="37"/>
  <c r="S55" i="37"/>
  <c r="S54" i="37"/>
  <c r="S53" i="37"/>
  <c r="S52" i="37"/>
  <c r="S51" i="37"/>
  <c r="S50" i="37"/>
  <c r="S49" i="37"/>
  <c r="S48" i="37"/>
  <c r="S47" i="37"/>
  <c r="S46" i="37"/>
  <c r="S45" i="37"/>
  <c r="S44" i="37"/>
  <c r="S43" i="37"/>
  <c r="S42" i="37"/>
  <c r="S41" i="37"/>
  <c r="S40" i="37"/>
  <c r="S39" i="37"/>
  <c r="S38" i="37"/>
  <c r="S37" i="37"/>
  <c r="S36" i="37"/>
  <c r="S35" i="37"/>
  <c r="S34" i="37"/>
  <c r="S33" i="37"/>
  <c r="S32" i="37"/>
  <c r="S31" i="37"/>
  <c r="S30" i="37"/>
  <c r="S29" i="37"/>
  <c r="S28" i="37"/>
  <c r="S27" i="37"/>
  <c r="S26" i="37"/>
  <c r="S25" i="37"/>
  <c r="S24" i="37"/>
  <c r="S23" i="37"/>
  <c r="S22" i="37"/>
  <c r="S21" i="37"/>
  <c r="S20" i="37"/>
  <c r="S18" i="37"/>
  <c r="S17" i="37"/>
  <c r="S16" i="37"/>
  <c r="S15" i="37"/>
  <c r="S14" i="37"/>
  <c r="S13" i="37"/>
  <c r="S12" i="37"/>
  <c r="S11" i="37"/>
  <c r="S10" i="37"/>
  <c r="S8" i="37"/>
  <c r="S7" i="37"/>
  <c r="X10" i="43"/>
  <c r="X9" i="43"/>
  <c r="V8" i="43"/>
  <c r="U8" i="43"/>
  <c r="U7" i="43"/>
  <c r="AR4" i="88"/>
  <c r="J95" i="89"/>
  <c r="K99" i="89"/>
  <c r="F58" i="52"/>
  <c r="G58" i="52" s="1"/>
  <c r="D58" i="52"/>
  <c r="F56" i="52"/>
  <c r="G56" i="52" s="1"/>
  <c r="D56" i="52"/>
  <c r="F52" i="52"/>
  <c r="F51" i="52"/>
  <c r="F50" i="52"/>
  <c r="D52" i="52"/>
  <c r="D51" i="52"/>
  <c r="D50" i="52"/>
  <c r="F22" i="52"/>
  <c r="G22" i="52" s="1"/>
  <c r="F21" i="52"/>
  <c r="F20" i="52"/>
  <c r="F19" i="52"/>
  <c r="F18" i="52"/>
  <c r="F17" i="52"/>
  <c r="F16" i="52"/>
  <c r="D22" i="52"/>
  <c r="D21" i="52"/>
  <c r="D20" i="52"/>
  <c r="D19" i="52"/>
  <c r="D18" i="52"/>
  <c r="D17" i="52"/>
  <c r="D16" i="52"/>
  <c r="F40" i="52"/>
  <c r="G40" i="52" s="1"/>
  <c r="F37" i="52"/>
  <c r="G37" i="52" s="1"/>
  <c r="D40" i="52"/>
  <c r="D37" i="52"/>
  <c r="F7" i="52"/>
  <c r="G16" i="52" l="1"/>
  <c r="G7" i="52"/>
  <c r="E22" i="52"/>
  <c r="E56" i="52"/>
  <c r="E50" i="52"/>
  <c r="G50" i="52"/>
  <c r="E37" i="52"/>
  <c r="E51" i="52"/>
  <c r="G51" i="52"/>
  <c r="E18" i="52"/>
  <c r="G18" i="52"/>
  <c r="E19" i="52"/>
  <c r="G19" i="52"/>
  <c r="E17" i="52"/>
  <c r="G17" i="52"/>
  <c r="E20" i="52"/>
  <c r="G20" i="52"/>
  <c r="E21" i="52"/>
  <c r="G21" i="52"/>
  <c r="E52" i="52"/>
  <c r="G52" i="52"/>
  <c r="E40" i="52"/>
  <c r="Y5" i="90"/>
  <c r="X5" i="90"/>
  <c r="AF99" i="89"/>
  <c r="AE99" i="91"/>
  <c r="E58" i="52"/>
  <c r="BE5" i="90"/>
  <c r="BF7" i="90"/>
  <c r="E16" i="52"/>
  <c r="E60" i="52" l="1"/>
  <c r="F60" i="52"/>
  <c r="S10" i="43"/>
  <c r="P10" i="43"/>
  <c r="F73" i="69"/>
  <c r="D73" i="69"/>
  <c r="A10" i="43"/>
  <c r="C10" i="43"/>
  <c r="O10" i="43" s="1"/>
  <c r="Y10" i="43" s="1"/>
  <c r="BE10" i="43" s="1"/>
  <c r="BF10" i="43" s="1"/>
  <c r="D10" i="43"/>
  <c r="E10" i="43"/>
  <c r="F10" i="43"/>
  <c r="AJ98" i="91" l="1"/>
  <c r="AN98" i="93"/>
  <c r="R10" i="43"/>
  <c r="Q10" i="43"/>
  <c r="BG4" i="89"/>
  <c r="BF4" i="89"/>
  <c r="BE4" i="89"/>
  <c r="BD4" i="89"/>
  <c r="X5" i="12"/>
  <c r="Y5" i="12"/>
  <c r="X6" i="12"/>
  <c r="X7" i="12"/>
  <c r="Y7" i="12"/>
  <c r="X8" i="12"/>
  <c r="Y8" i="12"/>
  <c r="X9" i="12"/>
  <c r="Y9" i="12"/>
  <c r="X10" i="12"/>
  <c r="Y10" i="12"/>
  <c r="Y11" i="12"/>
  <c r="X12" i="12"/>
  <c r="Y12" i="12"/>
  <c r="X13" i="12"/>
  <c r="Y13" i="12"/>
  <c r="X14" i="12"/>
  <c r="Y14" i="12"/>
  <c r="X15" i="12"/>
  <c r="Y15" i="12"/>
  <c r="X16" i="12"/>
  <c r="Y16" i="12"/>
  <c r="X17" i="12"/>
  <c r="Y17" i="12"/>
  <c r="X18" i="12"/>
  <c r="X19" i="12"/>
  <c r="Y19" i="12"/>
  <c r="X20" i="12"/>
  <c r="Y20" i="12"/>
  <c r="X21" i="12"/>
  <c r="Y21" i="12"/>
  <c r="X22" i="12"/>
  <c r="Y22" i="12"/>
  <c r="X23" i="12"/>
  <c r="Y23" i="12"/>
  <c r="X24" i="12"/>
  <c r="Y24" i="12"/>
  <c r="X25" i="12"/>
  <c r="Y25" i="12"/>
  <c r="X26" i="12"/>
  <c r="Y26" i="12"/>
  <c r="X27" i="12"/>
  <c r="Y27" i="12"/>
  <c r="X28" i="12"/>
  <c r="Y28" i="12"/>
  <c r="X29" i="12"/>
  <c r="Y29" i="12"/>
  <c r="X30" i="12"/>
  <c r="Y30" i="12"/>
  <c r="X31" i="12"/>
  <c r="Y31" i="12"/>
  <c r="X32" i="12"/>
  <c r="Y32" i="12"/>
  <c r="X33" i="12"/>
  <c r="Y33" i="12"/>
  <c r="X34" i="12"/>
  <c r="Y34" i="12"/>
  <c r="X35" i="12"/>
  <c r="Y35" i="12"/>
  <c r="X36" i="12"/>
  <c r="Y36" i="12"/>
  <c r="X37" i="12"/>
  <c r="Y37" i="12"/>
  <c r="X38" i="12"/>
  <c r="Y38" i="12"/>
  <c r="X39" i="12"/>
  <c r="Y39" i="12"/>
  <c r="X40" i="12"/>
  <c r="Y40" i="12"/>
  <c r="X41" i="12"/>
  <c r="Y41" i="12"/>
  <c r="X42" i="12"/>
  <c r="Y42" i="12"/>
  <c r="X43" i="12"/>
  <c r="Y43" i="12"/>
  <c r="X44" i="12"/>
  <c r="Y44" i="12"/>
  <c r="Y45" i="12"/>
  <c r="X46" i="12"/>
  <c r="Y46" i="12"/>
  <c r="X47" i="12"/>
  <c r="Y47" i="12"/>
  <c r="X48" i="12"/>
  <c r="Y48" i="12"/>
  <c r="X49" i="12"/>
  <c r="X50" i="12"/>
  <c r="Y50" i="12"/>
  <c r="X51" i="12"/>
  <c r="Y51" i="12"/>
  <c r="X52" i="12"/>
  <c r="Y52" i="12"/>
  <c r="X53" i="12"/>
  <c r="Y53" i="12"/>
  <c r="X54" i="12"/>
  <c r="Y54" i="12"/>
  <c r="X55" i="12"/>
  <c r="Y55" i="12"/>
  <c r="X56" i="12"/>
  <c r="Y56" i="12"/>
  <c r="X57" i="12"/>
  <c r="Y57" i="12"/>
  <c r="AA15" i="12"/>
  <c r="AA31" i="12"/>
  <c r="AA34" i="12"/>
  <c r="AA38" i="12"/>
  <c r="AA51" i="12"/>
  <c r="AA52" i="12"/>
  <c r="AA53" i="12"/>
  <c r="AA54" i="12"/>
  <c r="AA55" i="12"/>
  <c r="W15" i="12"/>
  <c r="W31" i="12"/>
  <c r="W34" i="12"/>
  <c r="W38" i="12"/>
  <c r="W51" i="12"/>
  <c r="W52" i="12"/>
  <c r="W53" i="12"/>
  <c r="W54" i="12"/>
  <c r="W55" i="12"/>
  <c r="V25" i="12"/>
  <c r="M24" i="12"/>
  <c r="AP29" i="89" s="1"/>
  <c r="AG8" i="89" l="1"/>
  <c r="AG16" i="89"/>
  <c r="AG24" i="89"/>
  <c r="AG32" i="89"/>
  <c r="AG40" i="89"/>
  <c r="AG48" i="89"/>
  <c r="AG56" i="89"/>
  <c r="AG64" i="89"/>
  <c r="AG72" i="89"/>
  <c r="AG80" i="89"/>
  <c r="AG88" i="89"/>
  <c r="AG9" i="89"/>
  <c r="AG17" i="89"/>
  <c r="AG25" i="89"/>
  <c r="AG33" i="89"/>
  <c r="AG41" i="89"/>
  <c r="AG49" i="89"/>
  <c r="AG57" i="89"/>
  <c r="AG65" i="89"/>
  <c r="AG73" i="89"/>
  <c r="AG81" i="89"/>
  <c r="AG89" i="89"/>
  <c r="AG84" i="89"/>
  <c r="AG79" i="89"/>
  <c r="AG10" i="89"/>
  <c r="AG18" i="89"/>
  <c r="AG26" i="89"/>
  <c r="AG34" i="89"/>
  <c r="AG42" i="89"/>
  <c r="AG50" i="89"/>
  <c r="AG58" i="89"/>
  <c r="AG66" i="89"/>
  <c r="AG74" i="89"/>
  <c r="AG82" i="89"/>
  <c r="AG90" i="89"/>
  <c r="AG76" i="89"/>
  <c r="AG86" i="89"/>
  <c r="AG11" i="89"/>
  <c r="AG19" i="89"/>
  <c r="AG27" i="89"/>
  <c r="AG35" i="89"/>
  <c r="AG43" i="89"/>
  <c r="AG51" i="89"/>
  <c r="AG59" i="89"/>
  <c r="AG67" i="89"/>
  <c r="AG75" i="89"/>
  <c r="AG83" i="89"/>
  <c r="AG91" i="89"/>
  <c r="AG68" i="89"/>
  <c r="AG85" i="89"/>
  <c r="AG12" i="89"/>
  <c r="AG20" i="89"/>
  <c r="AG28" i="89"/>
  <c r="AG36" i="89"/>
  <c r="AG44" i="89"/>
  <c r="AG52" i="89"/>
  <c r="AG60" i="89"/>
  <c r="AG7" i="89"/>
  <c r="AG13" i="89"/>
  <c r="AG21" i="89"/>
  <c r="AG29" i="89"/>
  <c r="AG37" i="89"/>
  <c r="AG45" i="89"/>
  <c r="AG53" i="89"/>
  <c r="AG61" i="89"/>
  <c r="AG69" i="89"/>
  <c r="AG77" i="89"/>
  <c r="AG14" i="89"/>
  <c r="AG22" i="89"/>
  <c r="AG30" i="89"/>
  <c r="AG38" i="89"/>
  <c r="AG46" i="89"/>
  <c r="AG54" i="89"/>
  <c r="AG62" i="89"/>
  <c r="AG70" i="89"/>
  <c r="AG78" i="89"/>
  <c r="AG15" i="89"/>
  <c r="AG23" i="89"/>
  <c r="AG31" i="89"/>
  <c r="AG39" i="89"/>
  <c r="AG47" i="89"/>
  <c r="AG55" i="89"/>
  <c r="AG63" i="89"/>
  <c r="AG71" i="89"/>
  <c r="AG87" i="89"/>
  <c r="Z27" i="12"/>
  <c r="Z31" i="12"/>
  <c r="Z23" i="12"/>
  <c r="Z19" i="12"/>
  <c r="Z52" i="12"/>
  <c r="Z43" i="12"/>
  <c r="Z56" i="12"/>
  <c r="Z35" i="12"/>
  <c r="Z39" i="12"/>
  <c r="Z51" i="12"/>
  <c r="Z17" i="12"/>
  <c r="Z13" i="12"/>
  <c r="Z9" i="12"/>
  <c r="Z54" i="12"/>
  <c r="Z50" i="12"/>
  <c r="Z41" i="12"/>
  <c r="Z37" i="12"/>
  <c r="Z33" i="12"/>
  <c r="Z29" i="12"/>
  <c r="Z25" i="12"/>
  <c r="Z5" i="12"/>
  <c r="Z16" i="12"/>
  <c r="Z12" i="12"/>
  <c r="Z8" i="12"/>
  <c r="Z48" i="12"/>
  <c r="Z15" i="12"/>
  <c r="Z7" i="12"/>
  <c r="Z57" i="12"/>
  <c r="Z53" i="12"/>
  <c r="Z44" i="12"/>
  <c r="Z40" i="12"/>
  <c r="Z36" i="12"/>
  <c r="Z32" i="12"/>
  <c r="Z28" i="12"/>
  <c r="Z24" i="12"/>
  <c r="Z20" i="12"/>
  <c r="Z55" i="12"/>
  <c r="Z42" i="12"/>
  <c r="Z38" i="12"/>
  <c r="Z34" i="12"/>
  <c r="Z30" i="12"/>
  <c r="Z26" i="12"/>
  <c r="Z22" i="12"/>
  <c r="Z47" i="12"/>
  <c r="Z46" i="12"/>
  <c r="Z14" i="12"/>
  <c r="Z10" i="12"/>
  <c r="Z21" i="12"/>
  <c r="V24" i="12"/>
  <c r="M5" i="12"/>
  <c r="M6" i="12"/>
  <c r="M7" i="12"/>
  <c r="M8" i="12"/>
  <c r="M9" i="12"/>
  <c r="M10" i="12"/>
  <c r="M11" i="12"/>
  <c r="M12" i="12"/>
  <c r="M13" i="12"/>
  <c r="M14" i="12"/>
  <c r="M15" i="12"/>
  <c r="V15" i="12" s="1"/>
  <c r="M16" i="12"/>
  <c r="M17" i="12"/>
  <c r="M18" i="12"/>
  <c r="M19" i="12"/>
  <c r="M20" i="12"/>
  <c r="M21" i="12"/>
  <c r="M22" i="12"/>
  <c r="M23" i="12"/>
  <c r="M26" i="12"/>
  <c r="M27" i="12"/>
  <c r="M28" i="12"/>
  <c r="M29" i="12"/>
  <c r="M30" i="12"/>
  <c r="M31" i="12"/>
  <c r="V31" i="12" s="1"/>
  <c r="M32" i="12"/>
  <c r="M33" i="12"/>
  <c r="M34" i="12"/>
  <c r="V34" i="12" s="1"/>
  <c r="M35" i="12"/>
  <c r="M36" i="12"/>
  <c r="M37" i="12"/>
  <c r="M38" i="12"/>
  <c r="V38" i="12" s="1"/>
  <c r="M39" i="12"/>
  <c r="M40" i="12"/>
  <c r="M41" i="12"/>
  <c r="M42" i="12"/>
  <c r="M43" i="12"/>
  <c r="M44" i="12"/>
  <c r="M45" i="12"/>
  <c r="M46" i="12"/>
  <c r="M47" i="12"/>
  <c r="M48" i="12"/>
  <c r="M49" i="12"/>
  <c r="M50" i="12"/>
  <c r="N51" i="12"/>
  <c r="N52" i="12"/>
  <c r="V52" i="12" s="1"/>
  <c r="O53" i="12"/>
  <c r="O54" i="12"/>
  <c r="O55" i="12"/>
  <c r="M56" i="12"/>
  <c r="M57" i="12"/>
  <c r="V55" i="12" l="1"/>
  <c r="V54" i="12"/>
  <c r="AG92" i="89"/>
  <c r="AG5" i="89"/>
  <c r="AG94" i="89" s="1"/>
  <c r="AP36" i="89"/>
  <c r="V46" i="12"/>
  <c r="AP25" i="89"/>
  <c r="V20" i="12"/>
  <c r="U3" i="12"/>
  <c r="V45" i="12"/>
  <c r="V37" i="12"/>
  <c r="V29" i="12"/>
  <c r="V19" i="12"/>
  <c r="V11" i="12"/>
  <c r="V47" i="12"/>
  <c r="V12" i="12"/>
  <c r="AP65" i="89"/>
  <c r="V44" i="12"/>
  <c r="AP55" i="89"/>
  <c r="V36" i="12"/>
  <c r="AP59" i="89"/>
  <c r="V28" i="12"/>
  <c r="V18" i="12"/>
  <c r="AP14" i="89"/>
  <c r="V10" i="12"/>
  <c r="AP63" i="89"/>
  <c r="V39" i="12"/>
  <c r="AP48" i="89"/>
  <c r="V30" i="12"/>
  <c r="AP56" i="89"/>
  <c r="V5" i="12"/>
  <c r="T3" i="12"/>
  <c r="AP67" i="89"/>
  <c r="V43" i="12"/>
  <c r="AP61" i="89"/>
  <c r="V35" i="12"/>
  <c r="AP58" i="89"/>
  <c r="V27" i="12"/>
  <c r="AP22" i="89"/>
  <c r="V17" i="12"/>
  <c r="V9" i="12"/>
  <c r="AP42" i="89"/>
  <c r="V50" i="12"/>
  <c r="AP64" i="89"/>
  <c r="V42" i="12"/>
  <c r="V26" i="12"/>
  <c r="AP21" i="89"/>
  <c r="V16" i="12"/>
  <c r="AP11" i="89"/>
  <c r="V8" i="12"/>
  <c r="V57" i="12"/>
  <c r="V49" i="12"/>
  <c r="AP32" i="89"/>
  <c r="V41" i="12"/>
  <c r="AP52" i="89"/>
  <c r="V33" i="12"/>
  <c r="V23" i="12"/>
  <c r="V7" i="12"/>
  <c r="V53" i="12"/>
  <c r="AP71" i="89"/>
  <c r="V56" i="12"/>
  <c r="V48" i="12"/>
  <c r="AP62" i="89"/>
  <c r="V40" i="12"/>
  <c r="AP51" i="89"/>
  <c r="V32" i="12"/>
  <c r="AP26" i="89"/>
  <c r="V22" i="12"/>
  <c r="AP19" i="89"/>
  <c r="V14" i="12"/>
  <c r="V51" i="12"/>
  <c r="AP46" i="89"/>
  <c r="V21" i="12"/>
  <c r="V13" i="12"/>
  <c r="P9" i="12"/>
  <c r="P10" i="12"/>
  <c r="P17" i="12"/>
  <c r="P18" i="12"/>
  <c r="P27" i="12"/>
  <c r="P28" i="12"/>
  <c r="P30" i="12"/>
  <c r="P35" i="12"/>
  <c r="P36" i="12"/>
  <c r="P38" i="12"/>
  <c r="CT38" i="12" s="1"/>
  <c r="P44" i="12"/>
  <c r="P46" i="12"/>
  <c r="CT46" i="12" s="1"/>
  <c r="P51" i="12"/>
  <c r="P52" i="12"/>
  <c r="P54" i="12"/>
  <c r="P5" i="12"/>
  <c r="P6" i="12"/>
  <c r="P7" i="12"/>
  <c r="P8" i="12"/>
  <c r="P11" i="12"/>
  <c r="P12" i="12"/>
  <c r="P13" i="12"/>
  <c r="P14" i="12"/>
  <c r="P15" i="12"/>
  <c r="CT15" i="12" s="1"/>
  <c r="P16" i="12"/>
  <c r="P19" i="12"/>
  <c r="P20" i="12"/>
  <c r="P21" i="12"/>
  <c r="P22" i="12"/>
  <c r="P23" i="12"/>
  <c r="P24" i="12"/>
  <c r="CT24" i="12" s="1"/>
  <c r="P25" i="12"/>
  <c r="CT25" i="12" s="1"/>
  <c r="CV25" i="12" s="1"/>
  <c r="P26" i="12"/>
  <c r="P29" i="12"/>
  <c r="P31" i="12"/>
  <c r="CT31" i="12" s="1"/>
  <c r="P32" i="12"/>
  <c r="P33" i="12"/>
  <c r="P34" i="12"/>
  <c r="CT34" i="12" s="1"/>
  <c r="P37" i="12"/>
  <c r="P39" i="12"/>
  <c r="P40" i="12"/>
  <c r="P41" i="12"/>
  <c r="P42" i="12"/>
  <c r="CT42" i="12" s="1"/>
  <c r="P43" i="12"/>
  <c r="P45" i="12"/>
  <c r="CT45" i="12" s="1"/>
  <c r="P47" i="12"/>
  <c r="P48" i="12"/>
  <c r="P49" i="12"/>
  <c r="P50" i="12"/>
  <c r="P53" i="12"/>
  <c r="P55" i="12"/>
  <c r="P56" i="12"/>
  <c r="P57" i="12"/>
  <c r="CT29" i="12" l="1"/>
  <c r="CT32" i="12"/>
  <c r="CT44" i="12"/>
  <c r="CT43" i="12"/>
  <c r="CT41" i="12"/>
  <c r="CT26" i="12"/>
  <c r="CT36" i="12"/>
  <c r="CT14" i="12"/>
  <c r="CT30" i="12"/>
  <c r="CT5" i="12"/>
  <c r="CT19" i="12"/>
  <c r="CT10" i="12"/>
  <c r="CT50" i="12"/>
  <c r="CT33" i="12"/>
  <c r="CT16" i="12"/>
  <c r="CT9" i="12"/>
  <c r="CT49" i="12"/>
  <c r="CT48" i="12"/>
  <c r="CT47" i="12"/>
  <c r="CT12" i="12"/>
  <c r="CT35" i="12"/>
  <c r="CT8" i="12"/>
  <c r="CT23" i="12"/>
  <c r="CT28" i="12"/>
  <c r="CT57" i="12"/>
  <c r="CT40" i="12"/>
  <c r="CT22" i="12"/>
  <c r="CT27" i="12"/>
  <c r="CT13" i="12"/>
  <c r="CT11" i="12"/>
  <c r="CT7" i="12"/>
  <c r="CT56" i="12"/>
  <c r="CT39" i="12"/>
  <c r="CT21" i="12"/>
  <c r="CT18" i="12"/>
  <c r="CT37" i="12"/>
  <c r="CT20" i="12"/>
  <c r="CT17" i="12"/>
  <c r="V6" i="12"/>
  <c r="CT6" i="12" s="1"/>
  <c r="P3" i="12"/>
  <c r="V3" i="12" l="1"/>
  <c r="J29" i="89" l="1"/>
  <c r="J29" i="88"/>
  <c r="AD5" i="37"/>
  <c r="AE5" i="37"/>
  <c r="AF5" i="37"/>
  <c r="K93" i="89"/>
  <c r="K91" i="89"/>
  <c r="K90" i="89"/>
  <c r="K89" i="89"/>
  <c r="K88" i="89"/>
  <c r="K87" i="89"/>
  <c r="K86" i="89"/>
  <c r="K85" i="89"/>
  <c r="K84" i="89"/>
  <c r="K83" i="89"/>
  <c r="K82" i="89"/>
  <c r="K81" i="89"/>
  <c r="K80" i="89"/>
  <c r="K79" i="89"/>
  <c r="K78" i="89"/>
  <c r="K77" i="89"/>
  <c r="K76" i="89"/>
  <c r="K75" i="89"/>
  <c r="K74" i="89"/>
  <c r="K73" i="89"/>
  <c r="K72" i="89"/>
  <c r="K71" i="89"/>
  <c r="K70" i="89"/>
  <c r="K69" i="89"/>
  <c r="K68" i="89"/>
  <c r="K67" i="89"/>
  <c r="K66" i="89"/>
  <c r="K65" i="89"/>
  <c r="K64" i="89"/>
  <c r="K63" i="89"/>
  <c r="K62" i="89"/>
  <c r="K61" i="89"/>
  <c r="K60" i="89"/>
  <c r="K59" i="89"/>
  <c r="K58" i="89"/>
  <c r="K57" i="89"/>
  <c r="K56" i="89"/>
  <c r="K55" i="89"/>
  <c r="K54" i="89"/>
  <c r="K53" i="89"/>
  <c r="K52" i="89"/>
  <c r="K51" i="89"/>
  <c r="K50" i="89"/>
  <c r="K49" i="89"/>
  <c r="K48" i="89"/>
  <c r="K47" i="89"/>
  <c r="K46" i="89"/>
  <c r="K45" i="89"/>
  <c r="K44" i="89"/>
  <c r="K43" i="89"/>
  <c r="K42" i="89"/>
  <c r="K41" i="89"/>
  <c r="K40" i="89"/>
  <c r="K39" i="89"/>
  <c r="K38" i="89"/>
  <c r="K37" i="89"/>
  <c r="K36" i="89"/>
  <c r="K35" i="89"/>
  <c r="K34" i="89"/>
  <c r="K33" i="89"/>
  <c r="K32" i="89"/>
  <c r="K31" i="89"/>
  <c r="K30" i="89"/>
  <c r="K29" i="89"/>
  <c r="K28" i="89"/>
  <c r="K27" i="89"/>
  <c r="K26" i="89"/>
  <c r="K25" i="89"/>
  <c r="K24" i="89"/>
  <c r="K23" i="89"/>
  <c r="K22" i="89"/>
  <c r="K21" i="89"/>
  <c r="K20" i="89"/>
  <c r="K19" i="89"/>
  <c r="K18" i="89"/>
  <c r="K17" i="89"/>
  <c r="K16" i="89"/>
  <c r="K15" i="89"/>
  <c r="K14" i="89"/>
  <c r="K13" i="89"/>
  <c r="K12" i="89"/>
  <c r="K11" i="89"/>
  <c r="K10" i="89"/>
  <c r="K9" i="89"/>
  <c r="K8" i="89"/>
  <c r="K7" i="89"/>
  <c r="J91" i="89"/>
  <c r="J90" i="89"/>
  <c r="J89" i="89"/>
  <c r="J88" i="89"/>
  <c r="J87" i="89"/>
  <c r="J86" i="89"/>
  <c r="J85" i="89"/>
  <c r="J84" i="89"/>
  <c r="J83" i="89"/>
  <c r="J81" i="89"/>
  <c r="J80" i="89"/>
  <c r="J79" i="89"/>
  <c r="J78" i="89"/>
  <c r="J77" i="89"/>
  <c r="J76" i="89"/>
  <c r="J75" i="89"/>
  <c r="J74" i="89"/>
  <c r="J73" i="89"/>
  <c r="J72" i="89"/>
  <c r="J71" i="89"/>
  <c r="J70" i="89"/>
  <c r="J69" i="89"/>
  <c r="J68" i="89"/>
  <c r="J67" i="89"/>
  <c r="J66" i="89"/>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3" i="89"/>
  <c r="J32" i="89"/>
  <c r="J31" i="89"/>
  <c r="J30" i="89"/>
  <c r="J28" i="89"/>
  <c r="J27" i="89"/>
  <c r="J26" i="89"/>
  <c r="J25" i="89"/>
  <c r="J24" i="89"/>
  <c r="J23" i="89"/>
  <c r="J22" i="89"/>
  <c r="J21" i="89"/>
  <c r="J20" i="89"/>
  <c r="J19" i="89"/>
  <c r="J18" i="89"/>
  <c r="J17" i="89"/>
  <c r="J16" i="89"/>
  <c r="J15" i="89"/>
  <c r="J14" i="89"/>
  <c r="J13" i="89"/>
  <c r="J12" i="89"/>
  <c r="J11" i="89"/>
  <c r="J10" i="89"/>
  <c r="J9" i="89"/>
  <c r="J8" i="89"/>
  <c r="J7" i="89"/>
  <c r="L92" i="89"/>
  <c r="AO4" i="89" l="1"/>
  <c r="L5" i="89"/>
  <c r="K92" i="89"/>
  <c r="K5" i="89"/>
  <c r="K94" i="89" s="1"/>
  <c r="BE7" i="43"/>
  <c r="BE8" i="43"/>
  <c r="S7" i="43"/>
  <c r="S8" i="43"/>
  <c r="S9" i="43"/>
  <c r="Q9" i="43"/>
  <c r="AE20" i="91" s="1"/>
  <c r="A8" i="43"/>
  <c r="A9" i="43"/>
  <c r="F9" i="43"/>
  <c r="E9" i="43"/>
  <c r="D9" i="43"/>
  <c r="C9" i="43"/>
  <c r="O9" i="43" s="1"/>
  <c r="Y9" i="43" s="1"/>
  <c r="BE9" i="43" s="1"/>
  <c r="AE19" i="91" l="1"/>
  <c r="AE31" i="91"/>
  <c r="AE43" i="91"/>
  <c r="AE55" i="91"/>
  <c r="AE67" i="91"/>
  <c r="AE79" i="91"/>
  <c r="AE91" i="91"/>
  <c r="AE23" i="91"/>
  <c r="AE71" i="91"/>
  <c r="AE36" i="91"/>
  <c r="AE25" i="91"/>
  <c r="AE85" i="91"/>
  <c r="AE26" i="91"/>
  <c r="AE39" i="91"/>
  <c r="AE87" i="91"/>
  <c r="AE16" i="91"/>
  <c r="AE53" i="91"/>
  <c r="AE89" i="91"/>
  <c r="AE54" i="91"/>
  <c r="AE8" i="91"/>
  <c r="AE32" i="91"/>
  <c r="AE44" i="91"/>
  <c r="AE56" i="91"/>
  <c r="AE68" i="91"/>
  <c r="AE80" i="91"/>
  <c r="AE81" i="91"/>
  <c r="AE11" i="91"/>
  <c r="AE59" i="91"/>
  <c r="AE12" i="91"/>
  <c r="AE60" i="91"/>
  <c r="AE84" i="91"/>
  <c r="AE13" i="91"/>
  <c r="AE61" i="91"/>
  <c r="AE50" i="91"/>
  <c r="AE74" i="91"/>
  <c r="AE27" i="91"/>
  <c r="AE63" i="91"/>
  <c r="AE28" i="91"/>
  <c r="AE64" i="91"/>
  <c r="AE88" i="91"/>
  <c r="AE17" i="91"/>
  <c r="AE65" i="91"/>
  <c r="AE18" i="91"/>
  <c r="AE66" i="91"/>
  <c r="AE78" i="91"/>
  <c r="AE9" i="91"/>
  <c r="AE21" i="91"/>
  <c r="AE33" i="91"/>
  <c r="AE45" i="91"/>
  <c r="AE57" i="91"/>
  <c r="AE69" i="91"/>
  <c r="AE7" i="91"/>
  <c r="AE47" i="91"/>
  <c r="AE24" i="91"/>
  <c r="AE72" i="91"/>
  <c r="AE37" i="91"/>
  <c r="AE14" i="91"/>
  <c r="AE62" i="91"/>
  <c r="AE86" i="91"/>
  <c r="AE51" i="91"/>
  <c r="AE52" i="91"/>
  <c r="AE76" i="91"/>
  <c r="AE41" i="91"/>
  <c r="AE77" i="91"/>
  <c r="AE30" i="91"/>
  <c r="AE10" i="91"/>
  <c r="AE22" i="91"/>
  <c r="AE34" i="91"/>
  <c r="AE46" i="91"/>
  <c r="AE58" i="91"/>
  <c r="AE70" i="91"/>
  <c r="AE82" i="91"/>
  <c r="AE35" i="91"/>
  <c r="AE83" i="91"/>
  <c r="AE48" i="91"/>
  <c r="AE49" i="91"/>
  <c r="AE73" i="91"/>
  <c r="AE38" i="91"/>
  <c r="AE15" i="91"/>
  <c r="AE75" i="91"/>
  <c r="AE40" i="91"/>
  <c r="AE29" i="91"/>
  <c r="AE42" i="91"/>
  <c r="AE90" i="91"/>
  <c r="AF89" i="89"/>
  <c r="AF81" i="89"/>
  <c r="AF73" i="89"/>
  <c r="AF65" i="89"/>
  <c r="AF57" i="89"/>
  <c r="AF49" i="89"/>
  <c r="AF41" i="89"/>
  <c r="AF33" i="89"/>
  <c r="AF25" i="89"/>
  <c r="AF17" i="89"/>
  <c r="AF9" i="89"/>
  <c r="AF87" i="89"/>
  <c r="AF47" i="89"/>
  <c r="AF15" i="89"/>
  <c r="AF70" i="89"/>
  <c r="AF22" i="89"/>
  <c r="AF88" i="89"/>
  <c r="AF80" i="89"/>
  <c r="AF72" i="89"/>
  <c r="AF64" i="89"/>
  <c r="AF56" i="89"/>
  <c r="AF48" i="89"/>
  <c r="AF40" i="89"/>
  <c r="AF32" i="89"/>
  <c r="AF24" i="89"/>
  <c r="AF16" i="89"/>
  <c r="AF8" i="89"/>
  <c r="AF79" i="89"/>
  <c r="AF55" i="89"/>
  <c r="AF23" i="89"/>
  <c r="AF62" i="89"/>
  <c r="AF85" i="89"/>
  <c r="AF77" i="89"/>
  <c r="AF69" i="89"/>
  <c r="AF61" i="89"/>
  <c r="AF53" i="89"/>
  <c r="AF45" i="89"/>
  <c r="AF37" i="89"/>
  <c r="AF29" i="89"/>
  <c r="AF21" i="89"/>
  <c r="AF13" i="89"/>
  <c r="AF60" i="89"/>
  <c r="AF28" i="89"/>
  <c r="AF12" i="89"/>
  <c r="AF78" i="89"/>
  <c r="AF30" i="89"/>
  <c r="AF84" i="89"/>
  <c r="AF76" i="89"/>
  <c r="AF68" i="89"/>
  <c r="AF52" i="89"/>
  <c r="AF44" i="89"/>
  <c r="AF36" i="89"/>
  <c r="AF20" i="89"/>
  <c r="AF46" i="89"/>
  <c r="AF91" i="89"/>
  <c r="AF83" i="89"/>
  <c r="AF75" i="89"/>
  <c r="AF67" i="89"/>
  <c r="AF59" i="89"/>
  <c r="AF51" i="89"/>
  <c r="AF43" i="89"/>
  <c r="AF35" i="89"/>
  <c r="AF27" i="89"/>
  <c r="AF19" i="89"/>
  <c r="AF11" i="89"/>
  <c r="AF63" i="89"/>
  <c r="AF31" i="89"/>
  <c r="AF86" i="89"/>
  <c r="AF14" i="89"/>
  <c r="AF90" i="89"/>
  <c r="AF82" i="89"/>
  <c r="AF74" i="89"/>
  <c r="AF66" i="89"/>
  <c r="AF58" i="89"/>
  <c r="AF50" i="89"/>
  <c r="AF42" i="89"/>
  <c r="AF34" i="89"/>
  <c r="AF26" i="89"/>
  <c r="AF18" i="89"/>
  <c r="AF10" i="89"/>
  <c r="AF71" i="89"/>
  <c r="AF39" i="89"/>
  <c r="AF7" i="89"/>
  <c r="AF54" i="89"/>
  <c r="AF38" i="89"/>
  <c r="R9" i="43"/>
  <c r="P9" i="43"/>
  <c r="BE8" i="40"/>
  <c r="BE9" i="40"/>
  <c r="BE10" i="40"/>
  <c r="BE11" i="40"/>
  <c r="BF11" i="40" s="1"/>
  <c r="BE12" i="40"/>
  <c r="BE13" i="40"/>
  <c r="BE14" i="40"/>
  <c r="BE15" i="40"/>
  <c r="BE16" i="40"/>
  <c r="BE17" i="40"/>
  <c r="BE18" i="40"/>
  <c r="BE19" i="40"/>
  <c r="BF19" i="40" s="1"/>
  <c r="BE20" i="40"/>
  <c r="BF20" i="40" s="1"/>
  <c r="Z5" i="40"/>
  <c r="AA5" i="40"/>
  <c r="AB5" i="40"/>
  <c r="AC5" i="40"/>
  <c r="AD5" i="40"/>
  <c r="AE5" i="40"/>
  <c r="AF5" i="40"/>
  <c r="AG5" i="40"/>
  <c r="AH5" i="40"/>
  <c r="AI5" i="40"/>
  <c r="AJ5" i="40"/>
  <c r="AK5" i="40"/>
  <c r="AL5" i="40"/>
  <c r="AM5" i="40"/>
  <c r="AN5" i="40"/>
  <c r="AO5" i="40"/>
  <c r="AP5" i="40"/>
  <c r="AQ5" i="40"/>
  <c r="AR5" i="40"/>
  <c r="AS5" i="40"/>
  <c r="AT5" i="40"/>
  <c r="AU5" i="40"/>
  <c r="AV5" i="40"/>
  <c r="AW5" i="40"/>
  <c r="AX5" i="40"/>
  <c r="AY5" i="40"/>
  <c r="AZ5" i="40"/>
  <c r="BA5" i="40"/>
  <c r="BB5" i="40"/>
  <c r="BC5" i="40"/>
  <c r="BD5" i="40"/>
  <c r="AE92" i="91" l="1"/>
  <c r="AE5" i="91"/>
  <c r="AF5" i="89"/>
  <c r="AF92" i="89"/>
  <c r="N20" i="40"/>
  <c r="R20" i="40" s="1"/>
  <c r="N11" i="40"/>
  <c r="R11" i="40" s="1"/>
  <c r="S8" i="40"/>
  <c r="S9" i="40"/>
  <c r="S10" i="40"/>
  <c r="S11" i="40"/>
  <c r="S12" i="40"/>
  <c r="S13" i="40"/>
  <c r="S14" i="40"/>
  <c r="S15" i="40"/>
  <c r="S16" i="40"/>
  <c r="S17" i="40"/>
  <c r="S18" i="40"/>
  <c r="S19" i="40"/>
  <c r="S20" i="40"/>
  <c r="S7" i="40"/>
  <c r="M20" i="40"/>
  <c r="X20" i="40" s="1"/>
  <c r="M11" i="40"/>
  <c r="X11" i="40" s="1"/>
  <c r="K8" i="40"/>
  <c r="K9" i="40"/>
  <c r="K10" i="40"/>
  <c r="K11" i="40"/>
  <c r="K12" i="40"/>
  <c r="K13" i="40"/>
  <c r="K14" i="40"/>
  <c r="K15" i="40"/>
  <c r="M15" i="40" s="1"/>
  <c r="X15" i="40" s="1"/>
  <c r="K16" i="40"/>
  <c r="K17" i="40"/>
  <c r="M17" i="40" s="1"/>
  <c r="X17" i="40" s="1"/>
  <c r="K18" i="40"/>
  <c r="K19" i="40"/>
  <c r="K20" i="40"/>
  <c r="K7" i="40"/>
  <c r="H8" i="40"/>
  <c r="H9" i="40"/>
  <c r="H10" i="40"/>
  <c r="H11" i="40"/>
  <c r="H12" i="40"/>
  <c r="H13" i="40"/>
  <c r="H14" i="40"/>
  <c r="H15" i="40"/>
  <c r="H16" i="40"/>
  <c r="H17" i="40"/>
  <c r="H18" i="40"/>
  <c r="H19" i="40"/>
  <c r="H20" i="40"/>
  <c r="H7" i="40"/>
  <c r="A8" i="40"/>
  <c r="A9" i="40"/>
  <c r="A10" i="40"/>
  <c r="A11" i="40"/>
  <c r="A12" i="40"/>
  <c r="A13" i="40"/>
  <c r="A14" i="40"/>
  <c r="A15" i="40"/>
  <c r="A16" i="40"/>
  <c r="A17" i="40"/>
  <c r="A18" i="40"/>
  <c r="A19" i="40"/>
  <c r="A20" i="40"/>
  <c r="A7" i="40"/>
  <c r="C19" i="40"/>
  <c r="O19" i="40" s="1"/>
  <c r="D19" i="40"/>
  <c r="E19" i="40"/>
  <c r="F19" i="40"/>
  <c r="C20" i="40"/>
  <c r="O20" i="40" s="1"/>
  <c r="Y20" i="40" s="1"/>
  <c r="D20" i="40"/>
  <c r="E20" i="40"/>
  <c r="F20" i="40"/>
  <c r="F18" i="40"/>
  <c r="E18" i="40"/>
  <c r="D18" i="40"/>
  <c r="C18" i="40"/>
  <c r="O18" i="40" s="1"/>
  <c r="C17" i="40"/>
  <c r="O17" i="40" s="1"/>
  <c r="D17" i="40"/>
  <c r="E17" i="40"/>
  <c r="F17" i="40"/>
  <c r="C16" i="40"/>
  <c r="O16" i="40" s="1"/>
  <c r="D16" i="40"/>
  <c r="E16" i="40"/>
  <c r="F16" i="40"/>
  <c r="C12" i="40"/>
  <c r="O12" i="40" s="1"/>
  <c r="D12" i="40"/>
  <c r="E12" i="40"/>
  <c r="F12" i="40"/>
  <c r="C13" i="40"/>
  <c r="O13" i="40" s="1"/>
  <c r="D13" i="40"/>
  <c r="E13" i="40"/>
  <c r="F13" i="40"/>
  <c r="C14" i="40"/>
  <c r="O14" i="40" s="1"/>
  <c r="D14" i="40"/>
  <c r="E14" i="40"/>
  <c r="F14" i="40"/>
  <c r="C15" i="40"/>
  <c r="O15" i="40" s="1"/>
  <c r="D15" i="40"/>
  <c r="E15" i="40"/>
  <c r="F15" i="40"/>
  <c r="C8" i="40"/>
  <c r="O8" i="40" s="1"/>
  <c r="D8" i="40"/>
  <c r="E8" i="40"/>
  <c r="F8" i="40"/>
  <c r="C9" i="40"/>
  <c r="O9" i="40" s="1"/>
  <c r="D9" i="40"/>
  <c r="E9" i="40"/>
  <c r="F9" i="40"/>
  <c r="C10" i="40"/>
  <c r="D10" i="40"/>
  <c r="E10" i="40"/>
  <c r="F10" i="40"/>
  <c r="C11" i="40"/>
  <c r="O11" i="40" s="1"/>
  <c r="D11" i="40"/>
  <c r="E11" i="40"/>
  <c r="F11" i="40"/>
  <c r="F7" i="40"/>
  <c r="E7" i="40"/>
  <c r="D7" i="40"/>
  <c r="C7" i="40"/>
  <c r="O7" i="40" s="1"/>
  <c r="N17" i="40"/>
  <c r="P17" i="40" s="1"/>
  <c r="M18" i="40"/>
  <c r="X18" i="40" s="1"/>
  <c r="N18" i="40"/>
  <c r="P18" i="40" s="1"/>
  <c r="N15" i="40"/>
  <c r="P15" i="40" s="1"/>
  <c r="CD87" i="11"/>
  <c r="CE87" i="11"/>
  <c r="CF87" i="11"/>
  <c r="CG87" i="11"/>
  <c r="CH87" i="11"/>
  <c r="CI87" i="11"/>
  <c r="CJ87" i="11"/>
  <c r="CK87" i="11"/>
  <c r="CL87" i="11"/>
  <c r="CM87" i="11"/>
  <c r="CN87" i="11"/>
  <c r="CO87" i="11"/>
  <c r="DU87" i="11"/>
  <c r="Y17" i="40" l="1"/>
  <c r="Y11" i="40"/>
  <c r="Y15" i="40"/>
  <c r="Y18" i="40"/>
  <c r="AF2" i="89"/>
  <c r="L12" i="40"/>
  <c r="R18" i="40"/>
  <c r="Q18" i="40"/>
  <c r="L10" i="40"/>
  <c r="O10" i="40"/>
  <c r="R15" i="40"/>
  <c r="L20" i="40"/>
  <c r="Q17" i="40"/>
  <c r="Q15" i="40"/>
  <c r="R17" i="40"/>
  <c r="L16" i="40"/>
  <c r="P20" i="40"/>
  <c r="Q20" i="40"/>
  <c r="Q11" i="40"/>
  <c r="P11" i="40"/>
  <c r="L9" i="40"/>
  <c r="L15" i="40"/>
  <c r="L13" i="40"/>
  <c r="L17" i="40"/>
  <c r="L11" i="40"/>
  <c r="L8" i="40"/>
  <c r="L14" i="40"/>
  <c r="L19" i="40"/>
  <c r="L18" i="40"/>
  <c r="BF18" i="40"/>
  <c r="BF17" i="40"/>
  <c r="BF15" i="40"/>
  <c r="DC87" i="11"/>
  <c r="DD87" i="11" s="1"/>
  <c r="U8" i="39" l="1"/>
  <c r="U9" i="39"/>
  <c r="U10" i="39"/>
  <c r="U11" i="39"/>
  <c r="U12" i="39"/>
  <c r="U7" i="39"/>
  <c r="V126" i="87"/>
  <c r="V191" i="87"/>
  <c r="U192" i="87"/>
  <c r="AH3" i="87"/>
  <c r="AG3" i="87"/>
  <c r="AE3" i="87"/>
  <c r="AD3" i="87"/>
  <c r="AB3" i="87"/>
  <c r="AA3" i="87"/>
  <c r="Y3" i="87"/>
  <c r="X3" i="87"/>
  <c r="V3" i="87"/>
  <c r="V82" i="87" s="1"/>
  <c r="U3" i="87"/>
  <c r="U79" i="87" s="1"/>
  <c r="Z7" i="16"/>
  <c r="W8" i="16"/>
  <c r="W9" i="16"/>
  <c r="W10" i="16"/>
  <c r="W11" i="16"/>
  <c r="W12" i="16"/>
  <c r="W13" i="16"/>
  <c r="W14" i="16"/>
  <c r="W15" i="16"/>
  <c r="W16" i="16"/>
  <c r="W17" i="16"/>
  <c r="W18" i="16"/>
  <c r="W19" i="16"/>
  <c r="W20" i="16"/>
  <c r="W21" i="16"/>
  <c r="W22" i="16"/>
  <c r="W23" i="16"/>
  <c r="W7" i="16"/>
  <c r="V102" i="87" l="1"/>
  <c r="U102" i="87"/>
  <c r="V87" i="87"/>
  <c r="U56" i="87"/>
  <c r="V192" i="87"/>
  <c r="U143" i="87"/>
  <c r="V128" i="87"/>
  <c r="U128" i="87"/>
  <c r="U111" i="87"/>
  <c r="V151" i="87"/>
  <c r="V117" i="87"/>
  <c r="V58" i="87"/>
  <c r="U151" i="87"/>
  <c r="U117" i="87"/>
  <c r="U58" i="87"/>
  <c r="V143" i="87"/>
  <c r="V111" i="87"/>
  <c r="V56" i="87"/>
  <c r="U87" i="87"/>
  <c r="V157" i="87"/>
  <c r="V155" i="87"/>
  <c r="V122" i="87"/>
  <c r="V79" i="87"/>
  <c r="U191" i="87"/>
  <c r="U126" i="87"/>
  <c r="V123" i="87"/>
  <c r="U157" i="87"/>
  <c r="U123" i="87"/>
  <c r="U82" i="87"/>
  <c r="U155" i="87"/>
  <c r="U122" i="87"/>
  <c r="Z8" i="16"/>
  <c r="AA8" i="16"/>
  <c r="AB8" i="16"/>
  <c r="AC8" i="16"/>
  <c r="AD8" i="16"/>
  <c r="AE8" i="16"/>
  <c r="AF8" i="16"/>
  <c r="AG8" i="16"/>
  <c r="AH8" i="16"/>
  <c r="AI8" i="16"/>
  <c r="AL8" i="16"/>
  <c r="AM8" i="16"/>
  <c r="AN8" i="16"/>
  <c r="AO8" i="16"/>
  <c r="AP8" i="16"/>
  <c r="AQ8" i="16"/>
  <c r="AR8" i="16"/>
  <c r="AS8" i="16"/>
  <c r="AT8" i="16"/>
  <c r="AU8" i="16"/>
  <c r="AV8" i="16"/>
  <c r="AW8" i="16"/>
  <c r="AX8" i="16"/>
  <c r="AY8" i="16"/>
  <c r="AZ8" i="16"/>
  <c r="BA8" i="16"/>
  <c r="BB8" i="16"/>
  <c r="BC8" i="16"/>
  <c r="BD8" i="16"/>
  <c r="Z9" i="16"/>
  <c r="AA9" i="16"/>
  <c r="AB9" i="16"/>
  <c r="AC9" i="16"/>
  <c r="AD9" i="16"/>
  <c r="AE9" i="16"/>
  <c r="AF9" i="16"/>
  <c r="AG9" i="16"/>
  <c r="AH9" i="16"/>
  <c r="AI9" i="16"/>
  <c r="AL9" i="16"/>
  <c r="AM9" i="16"/>
  <c r="AN9" i="16"/>
  <c r="AO9" i="16"/>
  <c r="AP9" i="16"/>
  <c r="AQ9" i="16"/>
  <c r="AR9" i="16"/>
  <c r="AS9" i="16"/>
  <c r="AT9" i="16"/>
  <c r="AU9" i="16"/>
  <c r="AV9" i="16"/>
  <c r="AW9" i="16"/>
  <c r="AX9" i="16"/>
  <c r="AY9" i="16"/>
  <c r="AZ9" i="16"/>
  <c r="BA9" i="16"/>
  <c r="BB9" i="16"/>
  <c r="BC9" i="16"/>
  <c r="BD9" i="16"/>
  <c r="Z10" i="16"/>
  <c r="AA10" i="16"/>
  <c r="AB10" i="16"/>
  <c r="AC10" i="16"/>
  <c r="AD10" i="16"/>
  <c r="AE10" i="16"/>
  <c r="AF10" i="16"/>
  <c r="AG10" i="16"/>
  <c r="AH10" i="16"/>
  <c r="AI10" i="16"/>
  <c r="AL10" i="16"/>
  <c r="AM10" i="16"/>
  <c r="AN10" i="16"/>
  <c r="AO10" i="16"/>
  <c r="AP10" i="16"/>
  <c r="AQ10" i="16"/>
  <c r="AR10" i="16"/>
  <c r="AS10" i="16"/>
  <c r="AT10" i="16"/>
  <c r="AU10" i="16"/>
  <c r="AV10" i="16"/>
  <c r="AW10" i="16"/>
  <c r="AX10" i="16"/>
  <c r="AY10" i="16"/>
  <c r="AZ10" i="16"/>
  <c r="BA10" i="16"/>
  <c r="BB10" i="16"/>
  <c r="BC10" i="16"/>
  <c r="BD10" i="16"/>
  <c r="Z11" i="16"/>
  <c r="AA11" i="16"/>
  <c r="AB11" i="16"/>
  <c r="AC11" i="16"/>
  <c r="AD11" i="16"/>
  <c r="AE11" i="16"/>
  <c r="AF11" i="16"/>
  <c r="AG11" i="16"/>
  <c r="AH11" i="16"/>
  <c r="AI11" i="16"/>
  <c r="AL11" i="16"/>
  <c r="AM11" i="16"/>
  <c r="AN11" i="16"/>
  <c r="AO11" i="16"/>
  <c r="AP11" i="16"/>
  <c r="AQ11" i="16"/>
  <c r="AR11" i="16"/>
  <c r="AS11" i="16"/>
  <c r="AT11" i="16"/>
  <c r="AU11" i="16"/>
  <c r="AV11" i="16"/>
  <c r="AW11" i="16"/>
  <c r="AX11" i="16"/>
  <c r="AY11" i="16"/>
  <c r="AZ11" i="16"/>
  <c r="BA11" i="16"/>
  <c r="BB11" i="16"/>
  <c r="BC11" i="16"/>
  <c r="BD11" i="16"/>
  <c r="Z12" i="16"/>
  <c r="AA12" i="16"/>
  <c r="AB12" i="16"/>
  <c r="AC12" i="16"/>
  <c r="AD12" i="16"/>
  <c r="AE12" i="16"/>
  <c r="AF12" i="16"/>
  <c r="AG12" i="16"/>
  <c r="AH12" i="16"/>
  <c r="AI12" i="16"/>
  <c r="AL12" i="16"/>
  <c r="AM12" i="16"/>
  <c r="AN12" i="16"/>
  <c r="AO12" i="16"/>
  <c r="AP12" i="16"/>
  <c r="AQ12" i="16"/>
  <c r="AR12" i="16"/>
  <c r="AS12" i="16"/>
  <c r="AT12" i="16"/>
  <c r="AU12" i="16"/>
  <c r="AV12" i="16"/>
  <c r="AW12" i="16"/>
  <c r="AX12" i="16"/>
  <c r="AY12" i="16"/>
  <c r="AZ12" i="16"/>
  <c r="BA12" i="16"/>
  <c r="BB12" i="16"/>
  <c r="BC12" i="16"/>
  <c r="BD12" i="16"/>
  <c r="Z13" i="16"/>
  <c r="AA13" i="16"/>
  <c r="AB13" i="16"/>
  <c r="AC13" i="16"/>
  <c r="AD13" i="16"/>
  <c r="AE13" i="16"/>
  <c r="AF13" i="16"/>
  <c r="AG13" i="16"/>
  <c r="AH13" i="16"/>
  <c r="AI13" i="16"/>
  <c r="AL13" i="16"/>
  <c r="AM13" i="16"/>
  <c r="AN13" i="16"/>
  <c r="AO13" i="16"/>
  <c r="AP13" i="16"/>
  <c r="AQ13" i="16"/>
  <c r="AR13" i="16"/>
  <c r="AS13" i="16"/>
  <c r="AT13" i="16"/>
  <c r="AU13" i="16"/>
  <c r="AV13" i="16"/>
  <c r="AW13" i="16"/>
  <c r="AX13" i="16"/>
  <c r="AY13" i="16"/>
  <c r="AZ13" i="16"/>
  <c r="BA13" i="16"/>
  <c r="BB13" i="16"/>
  <c r="BC13" i="16"/>
  <c r="BD13" i="16"/>
  <c r="Z14" i="16"/>
  <c r="AA14" i="16"/>
  <c r="AB14" i="16"/>
  <c r="AC14" i="16"/>
  <c r="AD14" i="16"/>
  <c r="AE14" i="16"/>
  <c r="AF14" i="16"/>
  <c r="AG14" i="16"/>
  <c r="AH14" i="16"/>
  <c r="AI14" i="16"/>
  <c r="AL14" i="16"/>
  <c r="AM14" i="16"/>
  <c r="AN14" i="16"/>
  <c r="AO14" i="16"/>
  <c r="AP14" i="16"/>
  <c r="AQ14" i="16"/>
  <c r="AR14" i="16"/>
  <c r="AS14" i="16"/>
  <c r="AT14" i="16"/>
  <c r="AU14" i="16"/>
  <c r="AV14" i="16"/>
  <c r="AW14" i="16"/>
  <c r="AX14" i="16"/>
  <c r="AY14" i="16"/>
  <c r="AZ14" i="16"/>
  <c r="BA14" i="16"/>
  <c r="BB14" i="16"/>
  <c r="BC14" i="16"/>
  <c r="BD14" i="16"/>
  <c r="Z15" i="16"/>
  <c r="AA15" i="16"/>
  <c r="AB15" i="16"/>
  <c r="AC15" i="16"/>
  <c r="AD15" i="16"/>
  <c r="AE15" i="16"/>
  <c r="AF15" i="16"/>
  <c r="AG15" i="16"/>
  <c r="AH15" i="16"/>
  <c r="AI15" i="16"/>
  <c r="AL15" i="16"/>
  <c r="AM15" i="16"/>
  <c r="AN15" i="16"/>
  <c r="AO15" i="16"/>
  <c r="AP15" i="16"/>
  <c r="AQ15" i="16"/>
  <c r="AR15" i="16"/>
  <c r="AS15" i="16"/>
  <c r="AT15" i="16"/>
  <c r="AU15" i="16"/>
  <c r="AV15" i="16"/>
  <c r="AW15" i="16"/>
  <c r="AX15" i="16"/>
  <c r="AY15" i="16"/>
  <c r="AZ15" i="16"/>
  <c r="BA15" i="16"/>
  <c r="BB15" i="16"/>
  <c r="BC15" i="16"/>
  <c r="BD15" i="16"/>
  <c r="Z16" i="16"/>
  <c r="BE16" i="16" s="1"/>
  <c r="AA16" i="16"/>
  <c r="AB16" i="16"/>
  <c r="AC16" i="16"/>
  <c r="AD16" i="16"/>
  <c r="AE16" i="16"/>
  <c r="AF16" i="16"/>
  <c r="AI16" i="16"/>
  <c r="AL16" i="16"/>
  <c r="AM16" i="16"/>
  <c r="AN16" i="16"/>
  <c r="AO16" i="16"/>
  <c r="AP16" i="16"/>
  <c r="AQ16" i="16"/>
  <c r="AR16" i="16"/>
  <c r="AS16" i="16"/>
  <c r="AT16" i="16"/>
  <c r="AU16" i="16"/>
  <c r="AV16" i="16"/>
  <c r="AW16" i="16"/>
  <c r="AX16" i="16"/>
  <c r="AY16" i="16"/>
  <c r="AZ16" i="16"/>
  <c r="BA16" i="16"/>
  <c r="BB16" i="16"/>
  <c r="BC16" i="16"/>
  <c r="BD16" i="16"/>
  <c r="Z17" i="16"/>
  <c r="AA17" i="16"/>
  <c r="AB17" i="16"/>
  <c r="AC17" i="16"/>
  <c r="AD17" i="16"/>
  <c r="AE17" i="16"/>
  <c r="AF17" i="16"/>
  <c r="AI17" i="16"/>
  <c r="AL17" i="16"/>
  <c r="AM17" i="16"/>
  <c r="AN17" i="16"/>
  <c r="AO17" i="16"/>
  <c r="AP17" i="16"/>
  <c r="AQ17" i="16"/>
  <c r="AR17" i="16"/>
  <c r="AS17" i="16"/>
  <c r="AT17" i="16"/>
  <c r="AU17" i="16"/>
  <c r="AV17" i="16"/>
  <c r="AW17" i="16"/>
  <c r="AX17" i="16"/>
  <c r="AY17" i="16"/>
  <c r="AZ17" i="16"/>
  <c r="BA17" i="16"/>
  <c r="BB17" i="16"/>
  <c r="BC17" i="16"/>
  <c r="BD17" i="16"/>
  <c r="Z18" i="16"/>
  <c r="AA18" i="16"/>
  <c r="AB18" i="16"/>
  <c r="AC18" i="16"/>
  <c r="AD18" i="16"/>
  <c r="AE18" i="16"/>
  <c r="AF18" i="16"/>
  <c r="AI18" i="16"/>
  <c r="AL18" i="16"/>
  <c r="AM18" i="16"/>
  <c r="AN18" i="16"/>
  <c r="AO18" i="16"/>
  <c r="AP18" i="16"/>
  <c r="AQ18" i="16"/>
  <c r="AR18" i="16"/>
  <c r="AS18" i="16"/>
  <c r="AT18" i="16"/>
  <c r="AU18" i="16"/>
  <c r="AV18" i="16"/>
  <c r="AW18" i="16"/>
  <c r="AX18" i="16"/>
  <c r="AY18" i="16"/>
  <c r="AZ18" i="16"/>
  <c r="BA18" i="16"/>
  <c r="BB18" i="16"/>
  <c r="BC18" i="16"/>
  <c r="BD18" i="16"/>
  <c r="Z19" i="16"/>
  <c r="AA19" i="16"/>
  <c r="AB19" i="16"/>
  <c r="AC19" i="16"/>
  <c r="AD19" i="16"/>
  <c r="AE19" i="16"/>
  <c r="AF19" i="16"/>
  <c r="AG19" i="16"/>
  <c r="AH19" i="16"/>
  <c r="AI19" i="16"/>
  <c r="AL19" i="16"/>
  <c r="AM19" i="16"/>
  <c r="AN19" i="16"/>
  <c r="AO19" i="16"/>
  <c r="AP19" i="16"/>
  <c r="AQ19" i="16"/>
  <c r="AR19" i="16"/>
  <c r="AS19" i="16"/>
  <c r="AT19" i="16"/>
  <c r="AU19" i="16"/>
  <c r="AV19" i="16"/>
  <c r="AW19" i="16"/>
  <c r="AX19" i="16"/>
  <c r="AY19" i="16"/>
  <c r="AZ19" i="16"/>
  <c r="BA19" i="16"/>
  <c r="BB19" i="16"/>
  <c r="BC19" i="16"/>
  <c r="BD19" i="16"/>
  <c r="Z20" i="16"/>
  <c r="AA20" i="16"/>
  <c r="AB20" i="16"/>
  <c r="AC20" i="16"/>
  <c r="AD20" i="16"/>
  <c r="AE20" i="16"/>
  <c r="AF20" i="16"/>
  <c r="AI20" i="16"/>
  <c r="AL20" i="16"/>
  <c r="AM20" i="16"/>
  <c r="AN20" i="16"/>
  <c r="AO20" i="16"/>
  <c r="AP20" i="16"/>
  <c r="AQ20" i="16"/>
  <c r="AR20" i="16"/>
  <c r="AS20" i="16"/>
  <c r="AT20" i="16"/>
  <c r="AU20" i="16"/>
  <c r="AV20" i="16"/>
  <c r="AW20" i="16"/>
  <c r="AX20" i="16"/>
  <c r="AY20" i="16"/>
  <c r="AZ20" i="16"/>
  <c r="BA20" i="16"/>
  <c r="BB20" i="16"/>
  <c r="BC20" i="16"/>
  <c r="BD20" i="16"/>
  <c r="Z21" i="16"/>
  <c r="AA21" i="16"/>
  <c r="AB21" i="16"/>
  <c r="AC21" i="16"/>
  <c r="AD21" i="16"/>
  <c r="AE21" i="16"/>
  <c r="AF21" i="16"/>
  <c r="AI21" i="16"/>
  <c r="AL21" i="16"/>
  <c r="AM21" i="16"/>
  <c r="AN21" i="16"/>
  <c r="AO21" i="16"/>
  <c r="AP21" i="16"/>
  <c r="AQ21" i="16"/>
  <c r="AR21" i="16"/>
  <c r="AS21" i="16"/>
  <c r="AT21" i="16"/>
  <c r="AU21" i="16"/>
  <c r="AV21" i="16"/>
  <c r="AW21" i="16"/>
  <c r="AX21" i="16"/>
  <c r="AY21" i="16"/>
  <c r="AZ21" i="16"/>
  <c r="BA21" i="16"/>
  <c r="BB21" i="16"/>
  <c r="BC21" i="16"/>
  <c r="BD21" i="16"/>
  <c r="Z22" i="16"/>
  <c r="AA22" i="16"/>
  <c r="AB22" i="16"/>
  <c r="AC22" i="16"/>
  <c r="AD22" i="16"/>
  <c r="AE22" i="16"/>
  <c r="AF22" i="16"/>
  <c r="AI22" i="16"/>
  <c r="AL22" i="16"/>
  <c r="AM22" i="16"/>
  <c r="AN22" i="16"/>
  <c r="AO22" i="16"/>
  <c r="AP22" i="16"/>
  <c r="AQ22" i="16"/>
  <c r="AR22" i="16"/>
  <c r="AS22" i="16"/>
  <c r="AT22" i="16"/>
  <c r="AU22" i="16"/>
  <c r="AV22" i="16"/>
  <c r="AW22" i="16"/>
  <c r="AX22" i="16"/>
  <c r="AY22" i="16"/>
  <c r="AZ22" i="16"/>
  <c r="BA22" i="16"/>
  <c r="BB22" i="16"/>
  <c r="BC22" i="16"/>
  <c r="BD22" i="16"/>
  <c r="Z23" i="16"/>
  <c r="AA23" i="16"/>
  <c r="AB23" i="16"/>
  <c r="AC23" i="16"/>
  <c r="AD23" i="16"/>
  <c r="AE23" i="16"/>
  <c r="AF23" i="16"/>
  <c r="AI23" i="16"/>
  <c r="AL23" i="16"/>
  <c r="AM23" i="16"/>
  <c r="AN23" i="16"/>
  <c r="AO23" i="16"/>
  <c r="AP23" i="16"/>
  <c r="AQ23" i="16"/>
  <c r="AR23" i="16"/>
  <c r="AS23" i="16"/>
  <c r="AT23" i="16"/>
  <c r="AU23" i="16"/>
  <c r="AV23" i="16"/>
  <c r="AW23" i="16"/>
  <c r="AX23" i="16"/>
  <c r="AY23" i="16"/>
  <c r="AZ23" i="16"/>
  <c r="BA23" i="16"/>
  <c r="BB23" i="16"/>
  <c r="BC23" i="16"/>
  <c r="BD23" i="16"/>
  <c r="AA24" i="16"/>
  <c r="AB24" i="16"/>
  <c r="AA25" i="16"/>
  <c r="AB25" i="16"/>
  <c r="AA7" i="16"/>
  <c r="AB7" i="16"/>
  <c r="AC7" i="16"/>
  <c r="BE7" i="16" s="1"/>
  <c r="AD7" i="16"/>
  <c r="AE7" i="16"/>
  <c r="AF7" i="16"/>
  <c r="AG7" i="16"/>
  <c r="AH7" i="16"/>
  <c r="AI7" i="16"/>
  <c r="AL7" i="16"/>
  <c r="AM7" i="16"/>
  <c r="AN7" i="16"/>
  <c r="AO7" i="16"/>
  <c r="AP7" i="16"/>
  <c r="AQ7" i="16"/>
  <c r="AR7" i="16"/>
  <c r="AS7" i="16"/>
  <c r="AT7" i="16"/>
  <c r="AU7" i="16"/>
  <c r="AV7" i="16"/>
  <c r="AW7" i="16"/>
  <c r="AX7" i="16"/>
  <c r="AY7" i="16"/>
  <c r="AZ7" i="16"/>
  <c r="BA7" i="16"/>
  <c r="BB7" i="16"/>
  <c r="BC7" i="16"/>
  <c r="BD7" i="16"/>
  <c r="Q31" i="12"/>
  <c r="CU31" i="12" s="1"/>
  <c r="CV31" i="12" s="1"/>
  <c r="Q34" i="12"/>
  <c r="CU34" i="12" s="1"/>
  <c r="CV34" i="12" s="1"/>
  <c r="Q51" i="12"/>
  <c r="Q52" i="12"/>
  <c r="Q53" i="12"/>
  <c r="Q54" i="12"/>
  <c r="Q55" i="12"/>
  <c r="R31" i="12"/>
  <c r="R34" i="12"/>
  <c r="R51" i="12"/>
  <c r="R52" i="12"/>
  <c r="R53" i="12"/>
  <c r="R54" i="12"/>
  <c r="R55" i="12"/>
  <c r="BE23" i="16" l="1"/>
  <c r="BE17" i="16"/>
  <c r="BE12" i="16"/>
  <c r="BE21" i="16"/>
  <c r="BE13" i="16"/>
  <c r="BE14" i="16"/>
  <c r="BE15" i="16"/>
  <c r="BE9" i="16"/>
  <c r="BE11" i="16"/>
  <c r="BB5" i="16"/>
  <c r="BE19" i="16"/>
  <c r="BE22" i="16"/>
  <c r="BC5" i="16"/>
  <c r="BE10" i="16"/>
  <c r="AF5" i="16"/>
  <c r="BE20" i="16"/>
  <c r="BE8" i="16"/>
  <c r="AC5" i="16"/>
  <c r="BE18" i="16"/>
  <c r="BD5" i="16"/>
  <c r="K53" i="12"/>
  <c r="K54" i="12"/>
  <c r="K34" i="12"/>
  <c r="K51" i="12"/>
  <c r="K55" i="12"/>
  <c r="K52" i="12"/>
  <c r="L52" i="12" s="1"/>
  <c r="AB52" i="12" s="1"/>
  <c r="AJ52" i="12" s="1"/>
  <c r="AR52" i="12" s="1"/>
  <c r="AZ52" i="12" s="1"/>
  <c r="BH52" i="12" s="1"/>
  <c r="K31" i="12"/>
  <c r="H3" i="12"/>
  <c r="L53" i="12" l="1"/>
  <c r="AB53" i="12" s="1"/>
  <c r="AJ53" i="12" s="1"/>
  <c r="AR53" i="12" s="1"/>
  <c r="AZ53" i="12" s="1"/>
  <c r="BH53" i="12" s="1"/>
  <c r="L31" i="12"/>
  <c r="AB31" i="12" s="1"/>
  <c r="L51" i="12"/>
  <c r="AB51" i="12" s="1"/>
  <c r="AJ51" i="12" s="1"/>
  <c r="AR51" i="12" s="1"/>
  <c r="AZ51" i="12" s="1"/>
  <c r="BH51" i="12" s="1"/>
  <c r="L34" i="12"/>
  <c r="AB34" i="12" s="1"/>
  <c r="AJ34" i="12" s="1"/>
  <c r="L54" i="12"/>
  <c r="AB54" i="12" s="1"/>
  <c r="AJ54" i="12" s="1"/>
  <c r="AR54" i="12" s="1"/>
  <c r="AZ54" i="12" s="1"/>
  <c r="BH54" i="12" s="1"/>
  <c r="L55" i="12"/>
  <c r="AB55" i="12" s="1"/>
  <c r="AJ55" i="12" s="1"/>
  <c r="AR55" i="12" s="1"/>
  <c r="AZ55" i="12" s="1"/>
  <c r="BH55" i="12" s="1"/>
  <c r="AP53" i="93" l="1"/>
  <c r="AR34" i="12"/>
  <c r="AZ34" i="12" s="1"/>
  <c r="AL44" i="91"/>
  <c r="AL50" i="91"/>
  <c r="AJ31" i="12"/>
  <c r="K99" i="88"/>
  <c r="AG4" i="88"/>
  <c r="AL53" i="98" l="1"/>
  <c r="BH34" i="12"/>
  <c r="AP50" i="93"/>
  <c r="AR31" i="12"/>
  <c r="AZ31" i="12" s="1"/>
  <c r="C57" i="52"/>
  <c r="AL50" i="98" l="1"/>
  <c r="BH31" i="12"/>
  <c r="AG99" i="89"/>
  <c r="D57" i="52"/>
  <c r="AG99" i="88" s="1"/>
  <c r="F57" i="52"/>
  <c r="G57" i="52" s="1"/>
  <c r="CN25" i="12"/>
  <c r="E57" i="52" l="1"/>
  <c r="CW25" i="12"/>
  <c r="AB12" i="87"/>
  <c r="AB25" i="87"/>
  <c r="AB26" i="87"/>
  <c r="AB28" i="87"/>
  <c r="AB37" i="87"/>
  <c r="AB55" i="87"/>
  <c r="AB72" i="87"/>
  <c r="AB73" i="87"/>
  <c r="AB86" i="87"/>
  <c r="AB88" i="87"/>
  <c r="AB100" i="87"/>
  <c r="AB113" i="87"/>
  <c r="AB118" i="87"/>
  <c r="AB125" i="87"/>
  <c r="AB139" i="87"/>
  <c r="AB145" i="87"/>
  <c r="AB152" i="87"/>
  <c r="AB155" i="87"/>
  <c r="X7" i="56"/>
  <c r="CX25" i="12" l="1"/>
  <c r="BB5" i="87"/>
  <c r="AL5" i="87"/>
  <c r="AT5" i="87"/>
  <c r="AD5" i="87"/>
  <c r="AZ5" i="87"/>
  <c r="AR5" i="87"/>
  <c r="AJ5" i="87"/>
  <c r="AB5" i="87"/>
  <c r="AY5" i="87"/>
  <c r="AX5" i="87"/>
  <c r="AP5" i="87"/>
  <c r="AH5" i="87"/>
  <c r="AI5" i="87"/>
  <c r="Z5" i="87"/>
  <c r="AW5" i="87"/>
  <c r="AO5" i="87"/>
  <c r="AG5" i="87"/>
  <c r="AQ5" i="87"/>
  <c r="BD5" i="87"/>
  <c r="AV5" i="87"/>
  <c r="AN5" i="87"/>
  <c r="AF5" i="87"/>
  <c r="BC5" i="87"/>
  <c r="AU5" i="87"/>
  <c r="AM5" i="87"/>
  <c r="AE5" i="87"/>
  <c r="BA5" i="87"/>
  <c r="AS5" i="87"/>
  <c r="AK5" i="87"/>
  <c r="AC5" i="87"/>
  <c r="O8" i="43"/>
  <c r="R8" i="43" l="1"/>
  <c r="Q8" i="43"/>
  <c r="P8" i="43"/>
  <c r="D8" i="43"/>
  <c r="E8" i="43"/>
  <c r="F8" i="43"/>
  <c r="BU3" i="12"/>
  <c r="AL3" i="12"/>
  <c r="C3" i="29"/>
  <c r="H58" i="29" s="1"/>
  <c r="BF5" i="36"/>
  <c r="BF5" i="84"/>
  <c r="BF5" i="73"/>
  <c r="BF5" i="55"/>
  <c r="BG93" i="56"/>
  <c r="BG92" i="56"/>
  <c r="BG91" i="56"/>
  <c r="BG90" i="56"/>
  <c r="BG89" i="56"/>
  <c r="BG88" i="56"/>
  <c r="BG87" i="56"/>
  <c r="BG86" i="56"/>
  <c r="BG85" i="56"/>
  <c r="BG84" i="56"/>
  <c r="BG83" i="56"/>
  <c r="BG82" i="56"/>
  <c r="BG81" i="56"/>
  <c r="BG80" i="56"/>
  <c r="BG79" i="56"/>
  <c r="BG78" i="56"/>
  <c r="BG77" i="56"/>
  <c r="BG76" i="56"/>
  <c r="BG75" i="56"/>
  <c r="BG74" i="56"/>
  <c r="BG73" i="56"/>
  <c r="BG72" i="56"/>
  <c r="BG71" i="56"/>
  <c r="BG70" i="56"/>
  <c r="BG69" i="56"/>
  <c r="BG68" i="56"/>
  <c r="BG67" i="56"/>
  <c r="BG66" i="56"/>
  <c r="BG65" i="56"/>
  <c r="BG64" i="56"/>
  <c r="BG63" i="56"/>
  <c r="BG61" i="56"/>
  <c r="BG60" i="56"/>
  <c r="BG59" i="56"/>
  <c r="BG58" i="56"/>
  <c r="BG57" i="56"/>
  <c r="BG56" i="56"/>
  <c r="BG55" i="56"/>
  <c r="BG54" i="56"/>
  <c r="BG53" i="56"/>
  <c r="BG52" i="56"/>
  <c r="BG51" i="56"/>
  <c r="BG50" i="56"/>
  <c r="BG49" i="56"/>
  <c r="BG48" i="56"/>
  <c r="BG47" i="56"/>
  <c r="BG46" i="56"/>
  <c r="BG45" i="56"/>
  <c r="BG44" i="56"/>
  <c r="BG43" i="56"/>
  <c r="BG42" i="56"/>
  <c r="BG41" i="56"/>
  <c r="BG40" i="56"/>
  <c r="BG39" i="56"/>
  <c r="BG38" i="56"/>
  <c r="BG37" i="56"/>
  <c r="BG36" i="56"/>
  <c r="BG35" i="56"/>
  <c r="BG34" i="56"/>
  <c r="BG33" i="56"/>
  <c r="BG32" i="56"/>
  <c r="BG31" i="56"/>
  <c r="BG30" i="56"/>
  <c r="BG28" i="56"/>
  <c r="BG27" i="56"/>
  <c r="BG26" i="56"/>
  <c r="BG25" i="56"/>
  <c r="BG24" i="56"/>
  <c r="BG23" i="56"/>
  <c r="BG22" i="56"/>
  <c r="BG21" i="56"/>
  <c r="BG20" i="56"/>
  <c r="BG19" i="56"/>
  <c r="BG18" i="56"/>
  <c r="BG17" i="56"/>
  <c r="BG16" i="56"/>
  <c r="BG14" i="56"/>
  <c r="BG13" i="56"/>
  <c r="BG12" i="56"/>
  <c r="BG11" i="56"/>
  <c r="BG10" i="56"/>
  <c r="BG9" i="56"/>
  <c r="BG8" i="56"/>
  <c r="BG7" i="56"/>
  <c r="BF5" i="56"/>
  <c r="BF5" i="69"/>
  <c r="BF5" i="44"/>
  <c r="BF5" i="42"/>
  <c r="BF5" i="41"/>
  <c r="BF5" i="75"/>
  <c r="BF5" i="40"/>
  <c r="BF5" i="39"/>
  <c r="BF5" i="37"/>
  <c r="BG5" i="38"/>
  <c r="BF5" i="81"/>
  <c r="BF5" i="34"/>
  <c r="BF5" i="16"/>
  <c r="BF5" i="46"/>
  <c r="CC3" i="12"/>
  <c r="BE85" i="36"/>
  <c r="BE84" i="36"/>
  <c r="BE83" i="36"/>
  <c r="BE82" i="36"/>
  <c r="BE81" i="36"/>
  <c r="BE80" i="36"/>
  <c r="BE79" i="36"/>
  <c r="BE78" i="36"/>
  <c r="BE77" i="36"/>
  <c r="BE76" i="36"/>
  <c r="BE75" i="36"/>
  <c r="BE74" i="36"/>
  <c r="BE73" i="36"/>
  <c r="BE72" i="36"/>
  <c r="BE71" i="36"/>
  <c r="BE70" i="36"/>
  <c r="BE69" i="36"/>
  <c r="BE68" i="36"/>
  <c r="BE67" i="36"/>
  <c r="BE66" i="36"/>
  <c r="BE65" i="36"/>
  <c r="BE64" i="36"/>
  <c r="BE63" i="36"/>
  <c r="BE62" i="36"/>
  <c r="BE61" i="36"/>
  <c r="BE60" i="36"/>
  <c r="BE59" i="36"/>
  <c r="BE58" i="36"/>
  <c r="BE57" i="36"/>
  <c r="BE56" i="36"/>
  <c r="BE55" i="36"/>
  <c r="BE54" i="36"/>
  <c r="BE53" i="36"/>
  <c r="BE52" i="36"/>
  <c r="BE51" i="36"/>
  <c r="BE50" i="36"/>
  <c r="BE49" i="36"/>
  <c r="BE48" i="36"/>
  <c r="BE47" i="36"/>
  <c r="BE46" i="36"/>
  <c r="BE45" i="36"/>
  <c r="BE44" i="36"/>
  <c r="BE43" i="36"/>
  <c r="BE42" i="36"/>
  <c r="BE41" i="36"/>
  <c r="BE40" i="36"/>
  <c r="BE39" i="36"/>
  <c r="BE38" i="36"/>
  <c r="BE37" i="36"/>
  <c r="BE36" i="36"/>
  <c r="BE35" i="36"/>
  <c r="BE34" i="36"/>
  <c r="BE33" i="36"/>
  <c r="BE32" i="36"/>
  <c r="BE31" i="36"/>
  <c r="BE30" i="36"/>
  <c r="BE29" i="36"/>
  <c r="BE28" i="36"/>
  <c r="BE27" i="36"/>
  <c r="BE26" i="36"/>
  <c r="BE25" i="36"/>
  <c r="BE24" i="36"/>
  <c r="BE23" i="36"/>
  <c r="BE22" i="36"/>
  <c r="BE21" i="36"/>
  <c r="BE20" i="36"/>
  <c r="BE19" i="36"/>
  <c r="BE18" i="36"/>
  <c r="BE17" i="36"/>
  <c r="BE16" i="36"/>
  <c r="BE15" i="36"/>
  <c r="BE14" i="36"/>
  <c r="BE13" i="36"/>
  <c r="BE12" i="36"/>
  <c r="BE11" i="36"/>
  <c r="BE10" i="36"/>
  <c r="BE9" i="36"/>
  <c r="BE8" i="36"/>
  <c r="BE7" i="36"/>
  <c r="BD5" i="36"/>
  <c r="BE46" i="84"/>
  <c r="BE45" i="84"/>
  <c r="BE44" i="84"/>
  <c r="BE43" i="84"/>
  <c r="BE42" i="84"/>
  <c r="BE41" i="84"/>
  <c r="BE40" i="84"/>
  <c r="BE39" i="84"/>
  <c r="BE38" i="84"/>
  <c r="BE37" i="84"/>
  <c r="BE36" i="84"/>
  <c r="BE35" i="84"/>
  <c r="BE34" i="84"/>
  <c r="BE33" i="84"/>
  <c r="BE32" i="84"/>
  <c r="BE31" i="84"/>
  <c r="BE30" i="84"/>
  <c r="BE29" i="84"/>
  <c r="BE28" i="84"/>
  <c r="BE27" i="84"/>
  <c r="BE26" i="84"/>
  <c r="BE25" i="84"/>
  <c r="BE24" i="84"/>
  <c r="BE23" i="84"/>
  <c r="BE22" i="84"/>
  <c r="BE21" i="84"/>
  <c r="BE20" i="84"/>
  <c r="BE19" i="84"/>
  <c r="BE18" i="84"/>
  <c r="BE17" i="84"/>
  <c r="BE16" i="84"/>
  <c r="BE15" i="84"/>
  <c r="BE14" i="84"/>
  <c r="BE13" i="84"/>
  <c r="BE12" i="84"/>
  <c r="BE11" i="84"/>
  <c r="BE10" i="84"/>
  <c r="BE9" i="84"/>
  <c r="BE8" i="84"/>
  <c r="BE7" i="84"/>
  <c r="BD5" i="84"/>
  <c r="BD5" i="73"/>
  <c r="BD5" i="43"/>
  <c r="BE54" i="55"/>
  <c r="BE53" i="55"/>
  <c r="BE52" i="55"/>
  <c r="BE51" i="55"/>
  <c r="BE50" i="55"/>
  <c r="BE49" i="55"/>
  <c r="BE48" i="55"/>
  <c r="BE47" i="55"/>
  <c r="BE46" i="55"/>
  <c r="BE45" i="55"/>
  <c r="BE44" i="55"/>
  <c r="BE43" i="55"/>
  <c r="BE42" i="55"/>
  <c r="BE41" i="55"/>
  <c r="BE40" i="55"/>
  <c r="BE39" i="55"/>
  <c r="BE38" i="55"/>
  <c r="BE37" i="55"/>
  <c r="BE36" i="55"/>
  <c r="BE35" i="55"/>
  <c r="BE34" i="55"/>
  <c r="BE33" i="55"/>
  <c r="BE32" i="55"/>
  <c r="BE31" i="55"/>
  <c r="BE30" i="55"/>
  <c r="BE29" i="55"/>
  <c r="BE28" i="55"/>
  <c r="BE27" i="55"/>
  <c r="BE26" i="55"/>
  <c r="BE25" i="55"/>
  <c r="BE24" i="55"/>
  <c r="BE23" i="55"/>
  <c r="BE22" i="55"/>
  <c r="BE21" i="55"/>
  <c r="BE20" i="55"/>
  <c r="BE19" i="55"/>
  <c r="BE18" i="55"/>
  <c r="BE17" i="55"/>
  <c r="BE16" i="55"/>
  <c r="BE15" i="55"/>
  <c r="BE14" i="55"/>
  <c r="BE13" i="55"/>
  <c r="BE12" i="55"/>
  <c r="BE11" i="55"/>
  <c r="BE10" i="55"/>
  <c r="BE9" i="55"/>
  <c r="BE8" i="55"/>
  <c r="BE7" i="55"/>
  <c r="BD5" i="55"/>
  <c r="BE150" i="69"/>
  <c r="BE149" i="69"/>
  <c r="BE148" i="69"/>
  <c r="BE147" i="69"/>
  <c r="BE146" i="69"/>
  <c r="BE145" i="69"/>
  <c r="BE144" i="69"/>
  <c r="BE143" i="69"/>
  <c r="BE142" i="69"/>
  <c r="BE141" i="69"/>
  <c r="BE140" i="69"/>
  <c r="BE139" i="69"/>
  <c r="BE138" i="69"/>
  <c r="BE137" i="69"/>
  <c r="BE136" i="69"/>
  <c r="BE135" i="69"/>
  <c r="BE134" i="69"/>
  <c r="BE133" i="69"/>
  <c r="BE132" i="69"/>
  <c r="BE131" i="69"/>
  <c r="BE130" i="69"/>
  <c r="BE129" i="69"/>
  <c r="BE128" i="69"/>
  <c r="BE127" i="69"/>
  <c r="BE126" i="69"/>
  <c r="BE125" i="69"/>
  <c r="BE124" i="69"/>
  <c r="BE123" i="69"/>
  <c r="BE122" i="69"/>
  <c r="BE121" i="69"/>
  <c r="BE120" i="69"/>
  <c r="BE119" i="69"/>
  <c r="BE118" i="69"/>
  <c r="BE117" i="69"/>
  <c r="BE116" i="69"/>
  <c r="BE115" i="69"/>
  <c r="BE114" i="69"/>
  <c r="BE113" i="69"/>
  <c r="BE112" i="69"/>
  <c r="BE111" i="69"/>
  <c r="BE110" i="69"/>
  <c r="BE109" i="69"/>
  <c r="BE108" i="69"/>
  <c r="BE107" i="69"/>
  <c r="BE106" i="69"/>
  <c r="BE105" i="69"/>
  <c r="BE104" i="69"/>
  <c r="BE103" i="69"/>
  <c r="BE102" i="69"/>
  <c r="BE101" i="69"/>
  <c r="BE100" i="69"/>
  <c r="BE99" i="69"/>
  <c r="BE98" i="69"/>
  <c r="BE97" i="69"/>
  <c r="BE96" i="69"/>
  <c r="BE95" i="69"/>
  <c r="BE94" i="69"/>
  <c r="BE93" i="69"/>
  <c r="BE92" i="69"/>
  <c r="BE91" i="69"/>
  <c r="BE90" i="69"/>
  <c r="BE89" i="69"/>
  <c r="BE88" i="69"/>
  <c r="BE87" i="69"/>
  <c r="BE86" i="69"/>
  <c r="BE85" i="69"/>
  <c r="BE84" i="69"/>
  <c r="BE83" i="69"/>
  <c r="BE82" i="69"/>
  <c r="BE81" i="69"/>
  <c r="BE80" i="69"/>
  <c r="BE79" i="69"/>
  <c r="BD5" i="69"/>
  <c r="BE96" i="44"/>
  <c r="BE95" i="44"/>
  <c r="BE94" i="44"/>
  <c r="BE93" i="44"/>
  <c r="BE92" i="44"/>
  <c r="BE91" i="44"/>
  <c r="BE90" i="44"/>
  <c r="BE89" i="44"/>
  <c r="BE88" i="44"/>
  <c r="BE87" i="44"/>
  <c r="BE86" i="44"/>
  <c r="BE85" i="44"/>
  <c r="BE84" i="44"/>
  <c r="BE83" i="44"/>
  <c r="BE82" i="44"/>
  <c r="BE81" i="44"/>
  <c r="BE80" i="44"/>
  <c r="BE79" i="44"/>
  <c r="BE78" i="44"/>
  <c r="BE77" i="44"/>
  <c r="BE76" i="44"/>
  <c r="BE75" i="44"/>
  <c r="BE74" i="44"/>
  <c r="BE73" i="44"/>
  <c r="BE72" i="44"/>
  <c r="BE71" i="44"/>
  <c r="BE70" i="44"/>
  <c r="BE69" i="44"/>
  <c r="BE68" i="44"/>
  <c r="BE67" i="44"/>
  <c r="BE66" i="44"/>
  <c r="BE65" i="44"/>
  <c r="BE64" i="44"/>
  <c r="BE63" i="44"/>
  <c r="BE62" i="44"/>
  <c r="BE61" i="44"/>
  <c r="BE60" i="44"/>
  <c r="BE59" i="44"/>
  <c r="BE58" i="44"/>
  <c r="BE57" i="44"/>
  <c r="BE56" i="44"/>
  <c r="BE55" i="44"/>
  <c r="BE54" i="44"/>
  <c r="BE53" i="44"/>
  <c r="BE52" i="44"/>
  <c r="BE51" i="44"/>
  <c r="BE50" i="44"/>
  <c r="BE49" i="44"/>
  <c r="BE48" i="44"/>
  <c r="BE47" i="44"/>
  <c r="BE46" i="44"/>
  <c r="BE45" i="44"/>
  <c r="BE44" i="44"/>
  <c r="BE43" i="44"/>
  <c r="BE42" i="44"/>
  <c r="BE41" i="44"/>
  <c r="BE40" i="44"/>
  <c r="BE39" i="44"/>
  <c r="BE38" i="44"/>
  <c r="BE37" i="44"/>
  <c r="BE36" i="44"/>
  <c r="BE35" i="44"/>
  <c r="BE34" i="44"/>
  <c r="BE33" i="44"/>
  <c r="BE32" i="44"/>
  <c r="BE31" i="44"/>
  <c r="BE30" i="44"/>
  <c r="BE29" i="44"/>
  <c r="BE28" i="44"/>
  <c r="BE27" i="44"/>
  <c r="BE26" i="44"/>
  <c r="BE25" i="44"/>
  <c r="BE24" i="44"/>
  <c r="BE23" i="44"/>
  <c r="BE22" i="44"/>
  <c r="BE21" i="44"/>
  <c r="BE20" i="44"/>
  <c r="BE19" i="44"/>
  <c r="BE18" i="44"/>
  <c r="BE17" i="44"/>
  <c r="BE16" i="44"/>
  <c r="BE15" i="44"/>
  <c r="BE14" i="44"/>
  <c r="BE13" i="44"/>
  <c r="BE12" i="44"/>
  <c r="BE11" i="44"/>
  <c r="BE10" i="44"/>
  <c r="BE9" i="44"/>
  <c r="BE8" i="44"/>
  <c r="BE7" i="44"/>
  <c r="BD5" i="44"/>
  <c r="BE15" i="42"/>
  <c r="BE14" i="42"/>
  <c r="BE13" i="42"/>
  <c r="BE12" i="42"/>
  <c r="BE11" i="42"/>
  <c r="BE10" i="42"/>
  <c r="BE9" i="42"/>
  <c r="BE8" i="42"/>
  <c r="BE7" i="42"/>
  <c r="BD5" i="41"/>
  <c r="BE84" i="75"/>
  <c r="BE83" i="75"/>
  <c r="BE82" i="75"/>
  <c r="BE81" i="75"/>
  <c r="BE80" i="75"/>
  <c r="BE79" i="75"/>
  <c r="BE78" i="75"/>
  <c r="BE77" i="75"/>
  <c r="BE76" i="75"/>
  <c r="BE75" i="75"/>
  <c r="BE74" i="75"/>
  <c r="BE73" i="75"/>
  <c r="BE72" i="75"/>
  <c r="BE71" i="75"/>
  <c r="BE70" i="75"/>
  <c r="BE69" i="75"/>
  <c r="BE68" i="75"/>
  <c r="BE67" i="75"/>
  <c r="BE66" i="75"/>
  <c r="BE65" i="75"/>
  <c r="BE64" i="75"/>
  <c r="BE63" i="75"/>
  <c r="BE62" i="75"/>
  <c r="BE61" i="75"/>
  <c r="BE60" i="75"/>
  <c r="BE59" i="75"/>
  <c r="BE58" i="75"/>
  <c r="BE57" i="75"/>
  <c r="BE56" i="75"/>
  <c r="BE55" i="75"/>
  <c r="BE54" i="75"/>
  <c r="BE53" i="75"/>
  <c r="BE52" i="75"/>
  <c r="BE51" i="75"/>
  <c r="BE50" i="75"/>
  <c r="BE49" i="75"/>
  <c r="BE48" i="75"/>
  <c r="BE47" i="75"/>
  <c r="BE46" i="75"/>
  <c r="BE45" i="75"/>
  <c r="BE44" i="75"/>
  <c r="BE43" i="75"/>
  <c r="BE42" i="75"/>
  <c r="BE41" i="75"/>
  <c r="BE40" i="75"/>
  <c r="BE39" i="75"/>
  <c r="BE38" i="75"/>
  <c r="BE37" i="75"/>
  <c r="BE36" i="75"/>
  <c r="BE35" i="75"/>
  <c r="BE34" i="75"/>
  <c r="BE33" i="75"/>
  <c r="BE32" i="75"/>
  <c r="BE31" i="75"/>
  <c r="BE30" i="75"/>
  <c r="BE29" i="75"/>
  <c r="BE28" i="75"/>
  <c r="BE27" i="75"/>
  <c r="BE26" i="75"/>
  <c r="BE25" i="75"/>
  <c r="BE24" i="75"/>
  <c r="BE23" i="75"/>
  <c r="BE22" i="75"/>
  <c r="BE21" i="75"/>
  <c r="BE20" i="75"/>
  <c r="BE19" i="75"/>
  <c r="BE18" i="75"/>
  <c r="BE17" i="75"/>
  <c r="BE16" i="75"/>
  <c r="BE15" i="75"/>
  <c r="BE14" i="75"/>
  <c r="BE13" i="75"/>
  <c r="BE12" i="75"/>
  <c r="BE11" i="75"/>
  <c r="BE10" i="75"/>
  <c r="BE9" i="75"/>
  <c r="BE8" i="75"/>
  <c r="BE7" i="75"/>
  <c r="BD5" i="75"/>
  <c r="BE7" i="40"/>
  <c r="BE5" i="40" s="1"/>
  <c r="BE12" i="39"/>
  <c r="BE11" i="39"/>
  <c r="BE10" i="39"/>
  <c r="BE9" i="39"/>
  <c r="BE8" i="39"/>
  <c r="BE7" i="39"/>
  <c r="BD5" i="39"/>
  <c r="BD5" i="37"/>
  <c r="BF56" i="38"/>
  <c r="BF55" i="38"/>
  <c r="BF54" i="38"/>
  <c r="BF53" i="38"/>
  <c r="BF52" i="38"/>
  <c r="BF51" i="38"/>
  <c r="BF50" i="38"/>
  <c r="BF49" i="38"/>
  <c r="BF48" i="38"/>
  <c r="BF47" i="38"/>
  <c r="BF46" i="38"/>
  <c r="BF45" i="38"/>
  <c r="BF44" i="38"/>
  <c r="BF43" i="38"/>
  <c r="BF42" i="38"/>
  <c r="BF41" i="38"/>
  <c r="BF40" i="38"/>
  <c r="BF39" i="38"/>
  <c r="BF38" i="38"/>
  <c r="BF37" i="38"/>
  <c r="BF36" i="38"/>
  <c r="BF35" i="38"/>
  <c r="BF34" i="38"/>
  <c r="BF33" i="38"/>
  <c r="BF32" i="38"/>
  <c r="BF31" i="38"/>
  <c r="BF30" i="38"/>
  <c r="BF29" i="38"/>
  <c r="BF28" i="38"/>
  <c r="BF27" i="38"/>
  <c r="BF26" i="38"/>
  <c r="BF25" i="38"/>
  <c r="BF24" i="38"/>
  <c r="BF23" i="38"/>
  <c r="BF22" i="38"/>
  <c r="BF21" i="38"/>
  <c r="BF20" i="38"/>
  <c r="BF19" i="38"/>
  <c r="BF18" i="38"/>
  <c r="BF17" i="38"/>
  <c r="BF16" i="38"/>
  <c r="BF15" i="38"/>
  <c r="BF14" i="38"/>
  <c r="BF13" i="38"/>
  <c r="BF12" i="38"/>
  <c r="BF11" i="38"/>
  <c r="BF10" i="38"/>
  <c r="BF9" i="38"/>
  <c r="BF8" i="38"/>
  <c r="BF7" i="38"/>
  <c r="BE5" i="38"/>
  <c r="BE12" i="81"/>
  <c r="BE11" i="81"/>
  <c r="BE10" i="81"/>
  <c r="BE9" i="81"/>
  <c r="BE8" i="81"/>
  <c r="BE7" i="81"/>
  <c r="BD5" i="81"/>
  <c r="BE10" i="46"/>
  <c r="BE9" i="46"/>
  <c r="BE8" i="46"/>
  <c r="BE7" i="46"/>
  <c r="BD5" i="46"/>
  <c r="CN57" i="12"/>
  <c r="CN56" i="12"/>
  <c r="CN55" i="12"/>
  <c r="CN54" i="12"/>
  <c r="CN53" i="12"/>
  <c r="CN52" i="12"/>
  <c r="CN51" i="12"/>
  <c r="CN50" i="12"/>
  <c r="CN49" i="12"/>
  <c r="CN48" i="12"/>
  <c r="CN47" i="12"/>
  <c r="CN46" i="12"/>
  <c r="CN45" i="12"/>
  <c r="CN44" i="12"/>
  <c r="CN43" i="12"/>
  <c r="CN42" i="12"/>
  <c r="CN41" i="12"/>
  <c r="CN40" i="12"/>
  <c r="CN39" i="12"/>
  <c r="CN38" i="12"/>
  <c r="CN37" i="12"/>
  <c r="CN36" i="12"/>
  <c r="CN35" i="12"/>
  <c r="CN34" i="12"/>
  <c r="CN33" i="12"/>
  <c r="CN32" i="12"/>
  <c r="CN31" i="12"/>
  <c r="CN30" i="12"/>
  <c r="CN29" i="12"/>
  <c r="CN28" i="12"/>
  <c r="CN27" i="12"/>
  <c r="CN26" i="12"/>
  <c r="CN24" i="12"/>
  <c r="CN23" i="12"/>
  <c r="CN22" i="12"/>
  <c r="CN21" i="12"/>
  <c r="CN20" i="12"/>
  <c r="CN19" i="12"/>
  <c r="CN18" i="12"/>
  <c r="CN17" i="12"/>
  <c r="CN16" i="12"/>
  <c r="CN15" i="12"/>
  <c r="CN14" i="12"/>
  <c r="CN13" i="12"/>
  <c r="CN12" i="12"/>
  <c r="CN11" i="12"/>
  <c r="CN10" i="12"/>
  <c r="CN9" i="12"/>
  <c r="CN8" i="12"/>
  <c r="CN7" i="12"/>
  <c r="CN6" i="12"/>
  <c r="CN5" i="12"/>
  <c r="CA3" i="12"/>
  <c r="BI5" i="56"/>
  <c r="E58" i="29" l="1"/>
  <c r="F58" i="29"/>
  <c r="E53" i="29"/>
  <c r="H47" i="29"/>
  <c r="E42" i="29"/>
  <c r="G43" i="29"/>
  <c r="G42" i="29"/>
  <c r="D53" i="29"/>
  <c r="H46" i="29"/>
  <c r="H42" i="29"/>
  <c r="H24" i="29"/>
  <c r="H23" i="29"/>
  <c r="H50" i="29"/>
  <c r="H45" i="29"/>
  <c r="H39" i="29"/>
  <c r="G53" i="29"/>
  <c r="F48" i="29"/>
  <c r="G50" i="29"/>
  <c r="H25" i="29"/>
  <c r="H48" i="29"/>
  <c r="F53" i="29"/>
  <c r="F42" i="29"/>
  <c r="H49" i="29"/>
  <c r="H43" i="29"/>
  <c r="H22" i="29"/>
  <c r="H53" i="29"/>
  <c r="G48" i="29"/>
  <c r="G13" i="29"/>
  <c r="F13" i="29"/>
  <c r="H13" i="29"/>
  <c r="H37" i="29"/>
  <c r="H27" i="29"/>
  <c r="H29" i="29"/>
  <c r="H28" i="29"/>
  <c r="H41" i="29"/>
  <c r="H36" i="29"/>
  <c r="H26" i="29"/>
  <c r="H35" i="29"/>
  <c r="H34" i="29"/>
  <c r="H33" i="29"/>
  <c r="H32" i="29"/>
  <c r="G32" i="29"/>
  <c r="G41" i="29"/>
  <c r="H38" i="29"/>
  <c r="F41" i="29"/>
  <c r="G38" i="29"/>
  <c r="H40" i="29"/>
  <c r="F40" i="29"/>
  <c r="H21" i="29"/>
  <c r="D14" i="29"/>
  <c r="F18" i="29"/>
  <c r="G18" i="29"/>
  <c r="H16" i="29"/>
  <c r="H20" i="29"/>
  <c r="G20" i="29"/>
  <c r="F17" i="29"/>
  <c r="F16" i="29"/>
  <c r="G19" i="29"/>
  <c r="H18" i="29"/>
  <c r="G17" i="29"/>
  <c r="F15" i="29"/>
  <c r="H17" i="29"/>
  <c r="F14" i="29"/>
  <c r="H15" i="29"/>
  <c r="H14" i="29"/>
  <c r="F20" i="29"/>
  <c r="H19" i="29"/>
  <c r="G16" i="29"/>
  <c r="G15" i="29"/>
  <c r="G14" i="29"/>
  <c r="H12" i="29"/>
  <c r="BE5" i="42"/>
  <c r="G44" i="29"/>
  <c r="G45" i="29"/>
  <c r="G40" i="29"/>
  <c r="E40" i="29"/>
  <c r="G39" i="29"/>
  <c r="G49" i="29"/>
  <c r="F49" i="29"/>
  <c r="E49" i="29"/>
  <c r="G31" i="29"/>
  <c r="F19" i="29"/>
  <c r="G12" i="29"/>
  <c r="G37" i="29"/>
  <c r="G34" i="29"/>
  <c r="G33" i="29"/>
  <c r="G36" i="29"/>
  <c r="G35" i="29"/>
  <c r="F33" i="29"/>
  <c r="F35" i="29"/>
  <c r="F36" i="29"/>
  <c r="F37" i="29"/>
  <c r="F38" i="29"/>
  <c r="F32" i="29"/>
  <c r="F34" i="29"/>
  <c r="F25" i="29"/>
  <c r="F57" i="29"/>
  <c r="E57" i="29"/>
  <c r="F12" i="29"/>
  <c r="E41" i="29"/>
  <c r="E51" i="29"/>
  <c r="E22" i="29"/>
  <c r="E17" i="29"/>
  <c r="E16" i="29"/>
  <c r="E14" i="29"/>
  <c r="E19" i="29"/>
  <c r="E15" i="29"/>
  <c r="E23" i="29"/>
  <c r="E25" i="29"/>
  <c r="E24" i="29"/>
  <c r="E20" i="29"/>
  <c r="E18" i="29"/>
  <c r="E13" i="29"/>
  <c r="D52" i="29"/>
  <c r="E12" i="29"/>
  <c r="E52" i="29"/>
  <c r="D57" i="29"/>
  <c r="AG85" i="88"/>
  <c r="AG68" i="88"/>
  <c r="AG75" i="88"/>
  <c r="AG34" i="88"/>
  <c r="AG41" i="88"/>
  <c r="AG12" i="88"/>
  <c r="AG58" i="88"/>
  <c r="AG56" i="88"/>
  <c r="AG87" i="88"/>
  <c r="AG23" i="88"/>
  <c r="AG38" i="88"/>
  <c r="AG59" i="88"/>
  <c r="AG10" i="88"/>
  <c r="AG33" i="88"/>
  <c r="AG83" i="88"/>
  <c r="AG42" i="88"/>
  <c r="AG48" i="88"/>
  <c r="AG79" i="88"/>
  <c r="AG15" i="88"/>
  <c r="AG30" i="88"/>
  <c r="AG78" i="88"/>
  <c r="AG52" i="88"/>
  <c r="AG53" i="88"/>
  <c r="AG37" i="88"/>
  <c r="AG61" i="88"/>
  <c r="AG76" i="88"/>
  <c r="AG51" i="88"/>
  <c r="AG89" i="88"/>
  <c r="AG25" i="88"/>
  <c r="AG67" i="88"/>
  <c r="AG26" i="88"/>
  <c r="AG40" i="88"/>
  <c r="AG71" i="88"/>
  <c r="AG86" i="88"/>
  <c r="AG22" i="88"/>
  <c r="AG45" i="88"/>
  <c r="AG69" i="88"/>
  <c r="AG35" i="88"/>
  <c r="AG81" i="88"/>
  <c r="AG17" i="88"/>
  <c r="AG43" i="88"/>
  <c r="AG18" i="88"/>
  <c r="AG32" i="88"/>
  <c r="AG63" i="88"/>
  <c r="AG14" i="88"/>
  <c r="AG64" i="88"/>
  <c r="AG7" i="88"/>
  <c r="AG11" i="88"/>
  <c r="AG73" i="88"/>
  <c r="AG9" i="88"/>
  <c r="AG27" i="88"/>
  <c r="AG88" i="88"/>
  <c r="AG24" i="88"/>
  <c r="AG55" i="88"/>
  <c r="AG70" i="88"/>
  <c r="AG21" i="88"/>
  <c r="AG36" i="88"/>
  <c r="AG66" i="88"/>
  <c r="AG28" i="88"/>
  <c r="AG72" i="88"/>
  <c r="AG39" i="88"/>
  <c r="AG91" i="88"/>
  <c r="AG50" i="88"/>
  <c r="AG74" i="88"/>
  <c r="AG31" i="88"/>
  <c r="AG29" i="88"/>
  <c r="AG60" i="88"/>
  <c r="AG82" i="88"/>
  <c r="AG65" i="88"/>
  <c r="AG44" i="88"/>
  <c r="AG19" i="88"/>
  <c r="AG80" i="88"/>
  <c r="AG16" i="88"/>
  <c r="AG47" i="88"/>
  <c r="AG62" i="88"/>
  <c r="AG13" i="88"/>
  <c r="AG84" i="88"/>
  <c r="AG57" i="88"/>
  <c r="AG90" i="88"/>
  <c r="AG8" i="88"/>
  <c r="AG54" i="88"/>
  <c r="AG77" i="88"/>
  <c r="AG49" i="88"/>
  <c r="AG20" i="88"/>
  <c r="AG46" i="88"/>
  <c r="D51" i="29"/>
  <c r="D41" i="29"/>
  <c r="AP4" i="88"/>
  <c r="AO4" i="88"/>
  <c r="P45" i="29" l="1"/>
  <c r="R45" i="29" s="1"/>
  <c r="AG5" i="88"/>
  <c r="AG92" i="88"/>
  <c r="AQ4" i="88"/>
  <c r="CT4" i="12"/>
  <c r="K7" i="88"/>
  <c r="K8" i="88"/>
  <c r="K9" i="88"/>
  <c r="K10" i="88"/>
  <c r="K11" i="88"/>
  <c r="K12" i="88"/>
  <c r="K13" i="88"/>
  <c r="K14" i="88"/>
  <c r="K15" i="88"/>
  <c r="K16" i="88"/>
  <c r="K17" i="88"/>
  <c r="K18" i="88"/>
  <c r="K19" i="88"/>
  <c r="K20" i="88"/>
  <c r="K21" i="88"/>
  <c r="K22" i="88"/>
  <c r="K23" i="88"/>
  <c r="K24" i="88"/>
  <c r="K25" i="88"/>
  <c r="K26" i="88"/>
  <c r="K27" i="88"/>
  <c r="K28" i="88"/>
  <c r="K29" i="88"/>
  <c r="K30" i="88"/>
  <c r="K31" i="88"/>
  <c r="K32" i="88"/>
  <c r="K33" i="88"/>
  <c r="K34" i="88"/>
  <c r="K35" i="88"/>
  <c r="K36" i="88"/>
  <c r="K37" i="88"/>
  <c r="K38" i="88"/>
  <c r="K39" i="88"/>
  <c r="K40" i="88"/>
  <c r="K41" i="88"/>
  <c r="K42" i="88"/>
  <c r="K43" i="88"/>
  <c r="K44" i="88"/>
  <c r="K45" i="88"/>
  <c r="K46" i="88"/>
  <c r="K47" i="88"/>
  <c r="K48" i="88"/>
  <c r="K49" i="88"/>
  <c r="K50" i="88"/>
  <c r="K51" i="88"/>
  <c r="K52" i="88"/>
  <c r="K53" i="88"/>
  <c r="K54" i="88"/>
  <c r="K55" i="88"/>
  <c r="K56" i="88"/>
  <c r="K57" i="88"/>
  <c r="K58" i="88"/>
  <c r="K59" i="88"/>
  <c r="K60" i="88"/>
  <c r="K61" i="88"/>
  <c r="K62" i="88"/>
  <c r="K63" i="88"/>
  <c r="K64" i="88"/>
  <c r="K65" i="88"/>
  <c r="K66" i="88"/>
  <c r="K67" i="88"/>
  <c r="K68" i="88"/>
  <c r="K69" i="88"/>
  <c r="K70" i="88"/>
  <c r="K71" i="88"/>
  <c r="K72" i="88"/>
  <c r="K73" i="88"/>
  <c r="K74" i="88"/>
  <c r="K75" i="88"/>
  <c r="K76" i="88"/>
  <c r="K77" i="88"/>
  <c r="K78" i="88"/>
  <c r="K79" i="88"/>
  <c r="K80" i="88"/>
  <c r="K81" i="88"/>
  <c r="K82" i="88"/>
  <c r="K88" i="88"/>
  <c r="K89" i="88"/>
  <c r="K90" i="88"/>
  <c r="K91" i="88"/>
  <c r="K84" i="88"/>
  <c r="K85" i="88"/>
  <c r="K86" i="88"/>
  <c r="K87" i="88"/>
  <c r="K83" i="88"/>
  <c r="K93" i="88"/>
  <c r="J82" i="88"/>
  <c r="J83" i="88"/>
  <c r="J84" i="88"/>
  <c r="J85" i="88"/>
  <c r="J86" i="88"/>
  <c r="J87" i="88"/>
  <c r="J88" i="88"/>
  <c r="J89" i="88"/>
  <c r="J90" i="88"/>
  <c r="J91" i="88"/>
  <c r="BF8" i="43" l="1"/>
  <c r="BF9" i="43"/>
  <c r="BF5" i="43" s="1"/>
  <c r="N7" i="43"/>
  <c r="E7" i="43"/>
  <c r="D7" i="43"/>
  <c r="C7" i="43"/>
  <c r="O7" i="43" s="1"/>
  <c r="V7" i="43" s="1"/>
  <c r="H7" i="43"/>
  <c r="F7" i="43"/>
  <c r="M7" i="43"/>
  <c r="A7" i="43"/>
  <c r="AE95" i="93" l="1"/>
  <c r="AF95" i="98"/>
  <c r="AF97" i="98" s="1"/>
  <c r="AF100" i="98" s="1"/>
  <c r="AE93" i="91"/>
  <c r="AE94" i="91" s="1"/>
  <c r="AE95" i="91"/>
  <c r="AE97" i="91" s="1"/>
  <c r="AE100" i="91" s="1"/>
  <c r="AG95" i="89"/>
  <c r="AG97" i="89" s="1"/>
  <c r="AF93" i="89"/>
  <c r="AF94" i="89" s="1"/>
  <c r="AF95" i="89"/>
  <c r="AF97" i="89" s="1"/>
  <c r="R7" i="43"/>
  <c r="P7" i="43"/>
  <c r="Q7" i="43"/>
  <c r="AG95" i="88"/>
  <c r="AG97" i="88" s="1"/>
  <c r="AG100" i="88" s="1"/>
  <c r="AG93" i="88"/>
  <c r="AG94" i="88" s="1"/>
  <c r="AF93" i="88"/>
  <c r="AF95" i="88"/>
  <c r="BF50" i="56"/>
  <c r="AF72" i="88" l="1"/>
  <c r="AF48" i="88"/>
  <c r="AF32" i="88"/>
  <c r="AF20" i="88"/>
  <c r="AF12" i="88"/>
  <c r="AF89" i="88"/>
  <c r="AF73" i="88"/>
  <c r="AF61" i="88"/>
  <c r="AF53" i="88"/>
  <c r="AF37" i="88"/>
  <c r="AF29" i="88"/>
  <c r="AF17" i="88"/>
  <c r="AF90" i="88"/>
  <c r="AF86" i="88"/>
  <c r="AF82" i="88"/>
  <c r="AF78" i="88"/>
  <c r="AF74" i="88"/>
  <c r="AF70" i="88"/>
  <c r="AF66" i="88"/>
  <c r="AF62" i="88"/>
  <c r="AF58" i="88"/>
  <c r="AF54" i="88"/>
  <c r="AF50" i="88"/>
  <c r="AF46" i="88"/>
  <c r="AF42" i="88"/>
  <c r="AF38" i="88"/>
  <c r="AF34" i="88"/>
  <c r="AF30" i="88"/>
  <c r="AF26" i="88"/>
  <c r="AF22" i="88"/>
  <c r="AF18" i="88"/>
  <c r="AF14" i="88"/>
  <c r="AF10" i="88"/>
  <c r="AF84" i="88"/>
  <c r="AF80" i="88"/>
  <c r="AF68" i="88"/>
  <c r="AF56" i="88"/>
  <c r="AF44" i="88"/>
  <c r="AF36" i="88"/>
  <c r="AF24" i="88"/>
  <c r="AF8" i="88"/>
  <c r="AF81" i="88"/>
  <c r="AF69" i="88"/>
  <c r="AF57" i="88"/>
  <c r="AF45" i="88"/>
  <c r="AF33" i="88"/>
  <c r="AF21" i="88"/>
  <c r="AF9" i="88"/>
  <c r="AF91" i="88"/>
  <c r="AF87" i="88"/>
  <c r="AF83" i="88"/>
  <c r="AF79" i="88"/>
  <c r="AF75" i="88"/>
  <c r="AF71" i="88"/>
  <c r="AF67" i="88"/>
  <c r="AF63" i="88"/>
  <c r="AF59" i="88"/>
  <c r="AF55" i="88"/>
  <c r="AF51" i="88"/>
  <c r="AF47" i="88"/>
  <c r="AF43" i="88"/>
  <c r="AF39" i="88"/>
  <c r="AF35" i="88"/>
  <c r="AF31" i="88"/>
  <c r="AF27" i="88"/>
  <c r="AF23" i="88"/>
  <c r="AF19" i="88"/>
  <c r="AF15" i="88"/>
  <c r="AF11" i="88"/>
  <c r="AF7" i="88"/>
  <c r="AF88" i="88"/>
  <c r="AF76" i="88"/>
  <c r="AF64" i="88"/>
  <c r="AF60" i="88"/>
  <c r="AF52" i="88"/>
  <c r="AF40" i="88"/>
  <c r="AF28" i="88"/>
  <c r="AF16" i="88"/>
  <c r="AF85" i="88"/>
  <c r="AF77" i="88"/>
  <c r="AF65" i="88"/>
  <c r="AF49" i="88"/>
  <c r="AF41" i="88"/>
  <c r="AF25" i="88"/>
  <c r="AF13" i="88"/>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AC8" i="46"/>
  <c r="AF8" i="46"/>
  <c r="AI8" i="46"/>
  <c r="AL8" i="46"/>
  <c r="AO8" i="46"/>
  <c r="AR8" i="46"/>
  <c r="AU8" i="46"/>
  <c r="AX8" i="46"/>
  <c r="BA8" i="46"/>
  <c r="BD8" i="46"/>
  <c r="AC9" i="46"/>
  <c r="AF9" i="46"/>
  <c r="AI9" i="46"/>
  <c r="AL9" i="46"/>
  <c r="AO9" i="46"/>
  <c r="AR9" i="46"/>
  <c r="AU9" i="46"/>
  <c r="AX9" i="46"/>
  <c r="BA9" i="46"/>
  <c r="BD9" i="46"/>
  <c r="AC10" i="46"/>
  <c r="AF10" i="46"/>
  <c r="AI10" i="46"/>
  <c r="AL10" i="46"/>
  <c r="AO10" i="46"/>
  <c r="AR10" i="46"/>
  <c r="AU10" i="46"/>
  <c r="AX10" i="46"/>
  <c r="BA10" i="46"/>
  <c r="BD10" i="46"/>
  <c r="Z10" i="46"/>
  <c r="Z9" i="46"/>
  <c r="Z8" i="46"/>
  <c r="AF7" i="46"/>
  <c r="AI7" i="46"/>
  <c r="AL7" i="46"/>
  <c r="AO7" i="46"/>
  <c r="AR7" i="46"/>
  <c r="AU7" i="46"/>
  <c r="AX7" i="46"/>
  <c r="BA7" i="46"/>
  <c r="BD7" i="46"/>
  <c r="AC7" i="46"/>
  <c r="Z7" i="46"/>
  <c r="W8" i="46"/>
  <c r="W9" i="46"/>
  <c r="W10" i="46"/>
  <c r="W7" i="46"/>
  <c r="DK30" i="11" l="1"/>
  <c r="DL30" i="11"/>
  <c r="DM30" i="11"/>
  <c r="DN30" i="11"/>
  <c r="DO30" i="11"/>
  <c r="DP30" i="11"/>
  <c r="DQ30" i="11"/>
  <c r="DR30" i="11"/>
  <c r="DS30" i="11"/>
  <c r="DT30" i="11"/>
  <c r="DJ30" i="11"/>
  <c r="DI30" i="11"/>
  <c r="CD75" i="11"/>
  <c r="CD76" i="11"/>
  <c r="CD77" i="11"/>
  <c r="CD78" i="11"/>
  <c r="CD79" i="11"/>
  <c r="CD80" i="11"/>
  <c r="CD81" i="11"/>
  <c r="CD82" i="11"/>
  <c r="CD83" i="11"/>
  <c r="CD84" i="11"/>
  <c r="CD85" i="11"/>
  <c r="CD86" i="11"/>
  <c r="CD74" i="11"/>
  <c r="CD73" i="11"/>
  <c r="CD43" i="11"/>
  <c r="CD44" i="11"/>
  <c r="CD45" i="11"/>
  <c r="CD46" i="11"/>
  <c r="CD47" i="11"/>
  <c r="CD48" i="11"/>
  <c r="CD49" i="11"/>
  <c r="CD50" i="11"/>
  <c r="CD51" i="11"/>
  <c r="CD52" i="11"/>
  <c r="CD53" i="11"/>
  <c r="CD54" i="11"/>
  <c r="CD55" i="11"/>
  <c r="CD56" i="11"/>
  <c r="CD57" i="11"/>
  <c r="CD58" i="11"/>
  <c r="CD59" i="11"/>
  <c r="CD60" i="11"/>
  <c r="CD61" i="11"/>
  <c r="CD62" i="11"/>
  <c r="CD63" i="11"/>
  <c r="CD64" i="11"/>
  <c r="CD65" i="11"/>
  <c r="CD66" i="11"/>
  <c r="CD67" i="11"/>
  <c r="CD68" i="11"/>
  <c r="CD69" i="11"/>
  <c r="CD70" i="11"/>
  <c r="CD71" i="11"/>
  <c r="CD42" i="11"/>
  <c r="CD37" i="11"/>
  <c r="CD38" i="11"/>
  <c r="CD39" i="11"/>
  <c r="CD40" i="11"/>
  <c r="CD36" i="11"/>
  <c r="CD35" i="11"/>
  <c r="CD34" i="11"/>
  <c r="CD33" i="11"/>
  <c r="CD32" i="11"/>
  <c r="CD31" i="11"/>
  <c r="CD7" i="11"/>
  <c r="CD8" i="11"/>
  <c r="CD9" i="11"/>
  <c r="CD10" i="11"/>
  <c r="CD11" i="11"/>
  <c r="CD12" i="11"/>
  <c r="CD13" i="11"/>
  <c r="CD14" i="11"/>
  <c r="CD15" i="11"/>
  <c r="CD16" i="11"/>
  <c r="CD17" i="11"/>
  <c r="CD18" i="11"/>
  <c r="CD19" i="11"/>
  <c r="CD20" i="11"/>
  <c r="CD21" i="11"/>
  <c r="CD22" i="11"/>
  <c r="CD23" i="11"/>
  <c r="CD24" i="11"/>
  <c r="CD25" i="11"/>
  <c r="CD26" i="11"/>
  <c r="CD27" i="11"/>
  <c r="CD28" i="11"/>
  <c r="CD29" i="11"/>
  <c r="CD6" i="11"/>
  <c r="CC30" i="11"/>
  <c r="CB30" i="11"/>
  <c r="CC41" i="11"/>
  <c r="CB41" i="11"/>
  <c r="CC72" i="11"/>
  <c r="CB72" i="11"/>
  <c r="F13" i="21"/>
  <c r="F14" i="21"/>
  <c r="F15" i="21"/>
  <c r="F16" i="21"/>
  <c r="F17" i="21"/>
  <c r="F18" i="21"/>
  <c r="F19" i="21"/>
  <c r="F20" i="21"/>
  <c r="F21" i="21"/>
  <c r="F22" i="21"/>
  <c r="F23" i="21"/>
  <c r="F24" i="21"/>
  <c r="F25" i="21"/>
  <c r="F12" i="21"/>
  <c r="CD41" i="11" l="1"/>
  <c r="CD72" i="11"/>
  <c r="DU30" i="11"/>
  <c r="DV30" i="11" s="1"/>
  <c r="CD30" i="11"/>
  <c r="Q54" i="29"/>
  <c r="Y60" i="52" l="1"/>
  <c r="Z60" i="52"/>
  <c r="AM98" i="88" l="1"/>
  <c r="J95" i="88"/>
  <c r="L92" i="88"/>
  <c r="W5" i="87"/>
  <c r="BF192" i="87"/>
  <c r="BF191" i="87"/>
  <c r="BF157" i="87"/>
  <c r="BF155" i="87"/>
  <c r="BF151" i="87"/>
  <c r="BF143" i="87"/>
  <c r="BF128" i="87"/>
  <c r="BF126" i="87"/>
  <c r="BF123" i="87"/>
  <c r="BF122" i="87"/>
  <c r="BF117" i="87"/>
  <c r="BF111" i="87"/>
  <c r="BF102" i="87"/>
  <c r="BF87" i="87"/>
  <c r="BF82" i="87"/>
  <c r="BF79" i="87"/>
  <c r="BF58" i="87"/>
  <c r="BF56" i="87"/>
  <c r="T5" i="87"/>
  <c r="S93" i="91" l="1"/>
  <c r="Y87" i="89"/>
  <c r="U24" i="89"/>
  <c r="F36" i="52"/>
  <c r="F35" i="52"/>
  <c r="F34" i="52"/>
  <c r="F33" i="52"/>
  <c r="F32" i="52"/>
  <c r="F31" i="52"/>
  <c r="F30" i="52"/>
  <c r="Y79" i="89"/>
  <c r="E34" i="29"/>
  <c r="E33" i="29"/>
  <c r="E32" i="29"/>
  <c r="E36" i="29"/>
  <c r="E38" i="29"/>
  <c r="E35" i="29"/>
  <c r="E37" i="29"/>
  <c r="U81" i="89"/>
  <c r="U89" i="89"/>
  <c r="W91" i="89"/>
  <c r="Y24" i="89"/>
  <c r="U73" i="89"/>
  <c r="U48" i="89"/>
  <c r="U56" i="89"/>
  <c r="U59" i="89"/>
  <c r="X56" i="89"/>
  <c r="Z73" i="89"/>
  <c r="Y56" i="89"/>
  <c r="V48" i="89"/>
  <c r="Z59" i="89"/>
  <c r="W56" i="89"/>
  <c r="T48" i="89"/>
  <c r="Y59" i="89"/>
  <c r="V56" i="89"/>
  <c r="Z24" i="89"/>
  <c r="X59" i="89"/>
  <c r="T56" i="89"/>
  <c r="W59" i="89"/>
  <c r="Z48" i="89"/>
  <c r="X24" i="89"/>
  <c r="Z56" i="89"/>
  <c r="V59" i="89"/>
  <c r="Y48" i="89"/>
  <c r="W24" i="89"/>
  <c r="T24" i="89"/>
  <c r="T59" i="89"/>
  <c r="X48" i="89"/>
  <c r="V24" i="89"/>
  <c r="W48" i="89"/>
  <c r="X8" i="89"/>
  <c r="W8" i="89"/>
  <c r="V8" i="89"/>
  <c r="U8" i="89"/>
  <c r="Z8" i="89"/>
  <c r="Y8" i="89"/>
  <c r="T8" i="89"/>
  <c r="V11" i="89"/>
  <c r="Z11" i="89"/>
  <c r="Y11" i="89"/>
  <c r="X11" i="89"/>
  <c r="W11" i="89"/>
  <c r="U11" i="89"/>
  <c r="T11" i="89"/>
  <c r="Z15" i="89"/>
  <c r="Y15" i="89"/>
  <c r="W15" i="89"/>
  <c r="V15" i="89"/>
  <c r="U15" i="89"/>
  <c r="T15" i="89"/>
  <c r="X15" i="89"/>
  <c r="U18" i="89"/>
  <c r="T18" i="89"/>
  <c r="Z18" i="89"/>
  <c r="Y18" i="89"/>
  <c r="X18" i="89"/>
  <c r="W18" i="89"/>
  <c r="V18" i="89"/>
  <c r="V35" i="89"/>
  <c r="U35" i="89"/>
  <c r="Z35" i="89"/>
  <c r="Y35" i="89"/>
  <c r="X35" i="89"/>
  <c r="T35" i="89"/>
  <c r="W35" i="89"/>
  <c r="V43" i="89"/>
  <c r="U43" i="89"/>
  <c r="Z43" i="89"/>
  <c r="Y43" i="89"/>
  <c r="X43" i="89"/>
  <c r="W43" i="89"/>
  <c r="T43" i="89"/>
  <c r="Z55" i="89"/>
  <c r="Y55" i="89"/>
  <c r="X55" i="89"/>
  <c r="W55" i="89"/>
  <c r="V55" i="89"/>
  <c r="U55" i="89"/>
  <c r="T55" i="89"/>
  <c r="W60" i="89"/>
  <c r="V60" i="89"/>
  <c r="U60" i="89"/>
  <c r="T60" i="89"/>
  <c r="X60" i="89"/>
  <c r="Z60" i="89"/>
  <c r="Y60" i="89"/>
  <c r="T65" i="89"/>
  <c r="Z65" i="89"/>
  <c r="Y65" i="89"/>
  <c r="X65" i="89"/>
  <c r="W65" i="89"/>
  <c r="V65" i="89"/>
  <c r="U65" i="89"/>
  <c r="Y70" i="89"/>
  <c r="X70" i="89"/>
  <c r="W70" i="89"/>
  <c r="V70" i="89"/>
  <c r="T70" i="89"/>
  <c r="Z70" i="89"/>
  <c r="Y54" i="89"/>
  <c r="X54" i="89"/>
  <c r="W54" i="89"/>
  <c r="V54" i="89"/>
  <c r="U54" i="89"/>
  <c r="Z54" i="89"/>
  <c r="T54" i="89"/>
  <c r="X69" i="89"/>
  <c r="W69" i="89"/>
  <c r="V69" i="89"/>
  <c r="U69" i="89"/>
  <c r="T69" i="89"/>
  <c r="Y69" i="89"/>
  <c r="Z69" i="89"/>
  <c r="Z88" i="89"/>
  <c r="T88" i="89"/>
  <c r="W44" i="89"/>
  <c r="V44" i="89"/>
  <c r="T44" i="89"/>
  <c r="Z44" i="89"/>
  <c r="Y44" i="89"/>
  <c r="U44" i="89"/>
  <c r="X44" i="89"/>
  <c r="U50" i="89"/>
  <c r="T50" i="89"/>
  <c r="Z50" i="89"/>
  <c r="V50" i="89"/>
  <c r="Y50" i="89"/>
  <c r="X50" i="89"/>
  <c r="W50" i="89"/>
  <c r="W77" i="89"/>
  <c r="V77" i="89"/>
  <c r="Y77" i="89"/>
  <c r="X78" i="89"/>
  <c r="Z78" i="89"/>
  <c r="T74" i="89"/>
  <c r="V74" i="89"/>
  <c r="U75" i="89"/>
  <c r="T75" i="89"/>
  <c r="W75" i="89"/>
  <c r="Y14" i="89"/>
  <c r="X14" i="89"/>
  <c r="V14" i="89"/>
  <c r="U14" i="89"/>
  <c r="T14" i="89"/>
  <c r="W14" i="89"/>
  <c r="Z14" i="89"/>
  <c r="U42" i="89"/>
  <c r="T42" i="89"/>
  <c r="Z42" i="89"/>
  <c r="Y42" i="89"/>
  <c r="X42" i="89"/>
  <c r="W42" i="89"/>
  <c r="V42" i="89"/>
  <c r="V76" i="89"/>
  <c r="U76" i="89"/>
  <c r="X76" i="89"/>
  <c r="X93" i="89"/>
  <c r="W95" i="89"/>
  <c r="V91" i="89"/>
  <c r="U90" i="89"/>
  <c r="T89" i="89"/>
  <c r="Z87" i="89"/>
  <c r="Y86" i="89"/>
  <c r="X85" i="89"/>
  <c r="W84" i="89"/>
  <c r="V83" i="89"/>
  <c r="U82" i="89"/>
  <c r="T81" i="89"/>
  <c r="Z79" i="89"/>
  <c r="Y78" i="89"/>
  <c r="X77" i="89"/>
  <c r="W76" i="89"/>
  <c r="V75" i="89"/>
  <c r="U74" i="89"/>
  <c r="T73" i="89"/>
  <c r="Z71" i="89"/>
  <c r="W93" i="89"/>
  <c r="V95" i="89"/>
  <c r="U91" i="89"/>
  <c r="X86" i="89"/>
  <c r="V93" i="89"/>
  <c r="T91" i="89"/>
  <c r="Z89" i="89"/>
  <c r="Y88" i="89"/>
  <c r="X87" i="89"/>
  <c r="W86" i="89"/>
  <c r="V85" i="89"/>
  <c r="U84" i="89"/>
  <c r="T83" i="89"/>
  <c r="Z81" i="89"/>
  <c r="Y80" i="89"/>
  <c r="X79" i="89"/>
  <c r="W78" i="89"/>
  <c r="U93" i="89"/>
  <c r="T95" i="89"/>
  <c r="Z90" i="89"/>
  <c r="Y89" i="89"/>
  <c r="X88" i="89"/>
  <c r="W87" i="89"/>
  <c r="V86" i="89"/>
  <c r="U85" i="89"/>
  <c r="T84" i="89"/>
  <c r="Z82" i="89"/>
  <c r="Y81" i="89"/>
  <c r="X80" i="89"/>
  <c r="W79" i="89"/>
  <c r="V78" i="89"/>
  <c r="U77" i="89"/>
  <c r="T76" i="89"/>
  <c r="Z74" i="89"/>
  <c r="Y73" i="89"/>
  <c r="X72" i="89"/>
  <c r="W71" i="89"/>
  <c r="T93" i="89"/>
  <c r="Z91" i="89"/>
  <c r="Y90" i="89"/>
  <c r="X89" i="89"/>
  <c r="W88" i="89"/>
  <c r="V87" i="89"/>
  <c r="U86" i="89"/>
  <c r="T85" i="89"/>
  <c r="Z83" i="89"/>
  <c r="Y82" i="89"/>
  <c r="X81" i="89"/>
  <c r="W80" i="89"/>
  <c r="V79" i="89"/>
  <c r="U78" i="89"/>
  <c r="T77" i="89"/>
  <c r="Z75" i="89"/>
  <c r="Y74" i="89"/>
  <c r="X73" i="89"/>
  <c r="W72" i="89"/>
  <c r="V71" i="89"/>
  <c r="U70" i="89"/>
  <c r="Z95" i="89"/>
  <c r="Y91" i="89"/>
  <c r="X90" i="89"/>
  <c r="W89" i="89"/>
  <c r="V88" i="89"/>
  <c r="U87" i="89"/>
  <c r="T86" i="89"/>
  <c r="Z84" i="89"/>
  <c r="Y83" i="89"/>
  <c r="X82" i="89"/>
  <c r="W81" i="89"/>
  <c r="V80" i="89"/>
  <c r="U79" i="89"/>
  <c r="T78" i="89"/>
  <c r="Z76" i="89"/>
  <c r="Y75" i="89"/>
  <c r="X74" i="89"/>
  <c r="W73" i="89"/>
  <c r="V72" i="89"/>
  <c r="U71" i="89"/>
  <c r="U7" i="89"/>
  <c r="Z86" i="89"/>
  <c r="Z93" i="89"/>
  <c r="Y95" i="89"/>
  <c r="X91" i="89"/>
  <c r="W90" i="89"/>
  <c r="V89" i="89"/>
  <c r="U88" i="89"/>
  <c r="T87" i="89"/>
  <c r="Z85" i="89"/>
  <c r="Y84" i="89"/>
  <c r="X83" i="89"/>
  <c r="W82" i="89"/>
  <c r="V81" i="89"/>
  <c r="U80" i="89"/>
  <c r="T79" i="89"/>
  <c r="Z77" i="89"/>
  <c r="Y76" i="89"/>
  <c r="X75" i="89"/>
  <c r="W74" i="89"/>
  <c r="V73" i="89"/>
  <c r="U72" i="89"/>
  <c r="T71" i="89"/>
  <c r="Y93" i="89"/>
  <c r="W12" i="89"/>
  <c r="T12" i="89"/>
  <c r="Z12" i="89"/>
  <c r="Y12" i="89"/>
  <c r="X12" i="89"/>
  <c r="V12" i="89"/>
  <c r="U12" i="89"/>
  <c r="U95" i="89"/>
  <c r="X95" i="89"/>
  <c r="W36" i="89"/>
  <c r="V36" i="89"/>
  <c r="T36" i="89"/>
  <c r="Z36" i="89"/>
  <c r="Y36" i="89"/>
  <c r="U36" i="89"/>
  <c r="X36" i="89"/>
  <c r="U66" i="89"/>
  <c r="T66" i="89"/>
  <c r="Z66" i="89"/>
  <c r="Y66" i="89"/>
  <c r="V66" i="89"/>
  <c r="X66" i="89"/>
  <c r="W66" i="89"/>
  <c r="Z7" i="89"/>
  <c r="W7" i="89"/>
  <c r="V7" i="89"/>
  <c r="T7" i="89"/>
  <c r="X7" i="89"/>
  <c r="Y7" i="89"/>
  <c r="U10" i="89"/>
  <c r="Z10" i="89"/>
  <c r="Y10" i="89"/>
  <c r="X10" i="89"/>
  <c r="W10" i="89"/>
  <c r="V10" i="89"/>
  <c r="T10" i="89"/>
  <c r="W20" i="89"/>
  <c r="V20" i="89"/>
  <c r="T20" i="89"/>
  <c r="Z20" i="89"/>
  <c r="Y20" i="89"/>
  <c r="U20" i="89"/>
  <c r="X20" i="89"/>
  <c r="T25" i="89"/>
  <c r="Y25" i="89"/>
  <c r="X25" i="89"/>
  <c r="W25" i="89"/>
  <c r="V25" i="89"/>
  <c r="Z25" i="89"/>
  <c r="U25" i="89"/>
  <c r="W28" i="89"/>
  <c r="V28" i="89"/>
  <c r="T28" i="89"/>
  <c r="Z28" i="89"/>
  <c r="Y28" i="89"/>
  <c r="X28" i="89"/>
  <c r="U28" i="89"/>
  <c r="Z32" i="89"/>
  <c r="X32" i="89"/>
  <c r="W32" i="89"/>
  <c r="V32" i="89"/>
  <c r="U32" i="89"/>
  <c r="Y32" i="89"/>
  <c r="T32" i="89"/>
  <c r="Y46" i="89"/>
  <c r="X46" i="89"/>
  <c r="W46" i="89"/>
  <c r="V46" i="89"/>
  <c r="U46" i="89"/>
  <c r="T46" i="89"/>
  <c r="Z46" i="89"/>
  <c r="V51" i="89"/>
  <c r="U51" i="89"/>
  <c r="T51" i="89"/>
  <c r="Z51" i="89"/>
  <c r="Y51" i="89"/>
  <c r="X51" i="89"/>
  <c r="W51" i="89"/>
  <c r="T57" i="89"/>
  <c r="Z57" i="89"/>
  <c r="Y57" i="89"/>
  <c r="X57" i="89"/>
  <c r="W57" i="89"/>
  <c r="V57" i="89"/>
  <c r="U57" i="89"/>
  <c r="Z72" i="89"/>
  <c r="Y72" i="89"/>
  <c r="T72" i="89"/>
  <c r="T90" i="89"/>
  <c r="V90" i="89"/>
  <c r="U83" i="89"/>
  <c r="W83" i="89"/>
  <c r="V19" i="89"/>
  <c r="U19" i="89"/>
  <c r="Z19" i="89"/>
  <c r="Y19" i="89"/>
  <c r="X19" i="89"/>
  <c r="W19" i="89"/>
  <c r="T19" i="89"/>
  <c r="X45" i="89"/>
  <c r="W45" i="89"/>
  <c r="V45" i="89"/>
  <c r="U45" i="89"/>
  <c r="T45" i="89"/>
  <c r="Z45" i="89"/>
  <c r="Y45" i="89"/>
  <c r="X61" i="89"/>
  <c r="W61" i="89"/>
  <c r="V61" i="89"/>
  <c r="U61" i="89"/>
  <c r="Y61" i="89"/>
  <c r="T61" i="89"/>
  <c r="Z61" i="89"/>
  <c r="X13" i="89"/>
  <c r="W13" i="89"/>
  <c r="U13" i="89"/>
  <c r="T13" i="89"/>
  <c r="Z13" i="89"/>
  <c r="Y13" i="89"/>
  <c r="V13" i="89"/>
  <c r="U26" i="89"/>
  <c r="T26" i="89"/>
  <c r="Z26" i="89"/>
  <c r="Y26" i="89"/>
  <c r="X26" i="89"/>
  <c r="W26" i="89"/>
  <c r="V26" i="89"/>
  <c r="X29" i="89"/>
  <c r="W29" i="89"/>
  <c r="T29" i="89"/>
  <c r="Z29" i="89"/>
  <c r="Y29" i="89"/>
  <c r="V29" i="89"/>
  <c r="T33" i="89"/>
  <c r="Y33" i="89"/>
  <c r="X33" i="89"/>
  <c r="W33" i="89"/>
  <c r="V33" i="89"/>
  <c r="Z33" i="89"/>
  <c r="U33" i="89"/>
  <c r="X37" i="89"/>
  <c r="W37" i="89"/>
  <c r="U37" i="89"/>
  <c r="T37" i="89"/>
  <c r="Z37" i="89"/>
  <c r="Y37" i="89"/>
  <c r="V37" i="89"/>
  <c r="T41" i="89"/>
  <c r="Y41" i="89"/>
  <c r="X41" i="89"/>
  <c r="W41" i="89"/>
  <c r="V41" i="89"/>
  <c r="Z41" i="89"/>
  <c r="U41" i="89"/>
  <c r="Y62" i="89"/>
  <c r="X62" i="89"/>
  <c r="W62" i="89"/>
  <c r="V62" i="89"/>
  <c r="U62" i="89"/>
  <c r="T62" i="89"/>
  <c r="Z62" i="89"/>
  <c r="V67" i="89"/>
  <c r="U67" i="89"/>
  <c r="T67" i="89"/>
  <c r="Z67" i="89"/>
  <c r="Y67" i="89"/>
  <c r="X67" i="89"/>
  <c r="W67" i="89"/>
  <c r="Z80" i="89"/>
  <c r="T80" i="89"/>
  <c r="Z23" i="89"/>
  <c r="Y23" i="89"/>
  <c r="W23" i="89"/>
  <c r="V23" i="89"/>
  <c r="U23" i="89"/>
  <c r="T23" i="89"/>
  <c r="X23" i="89"/>
  <c r="T34" i="89"/>
  <c r="Z34" i="89"/>
  <c r="Y34" i="89"/>
  <c r="X34" i="89"/>
  <c r="W34" i="89"/>
  <c r="V34" i="89"/>
  <c r="U34" i="89"/>
  <c r="T49" i="89"/>
  <c r="Z49" i="89"/>
  <c r="Y49" i="89"/>
  <c r="X49" i="89"/>
  <c r="W49" i="89"/>
  <c r="V49" i="89"/>
  <c r="U49" i="89"/>
  <c r="T82" i="89"/>
  <c r="V82" i="89"/>
  <c r="Z39" i="89"/>
  <c r="Y39" i="89"/>
  <c r="W39" i="89"/>
  <c r="V39" i="89"/>
  <c r="U39" i="89"/>
  <c r="T39" i="89"/>
  <c r="X39" i="89"/>
  <c r="Z16" i="89"/>
  <c r="X16" i="89"/>
  <c r="W16" i="89"/>
  <c r="V16" i="89"/>
  <c r="U16" i="89"/>
  <c r="Y16" i="89"/>
  <c r="T16" i="89"/>
  <c r="Z31" i="89"/>
  <c r="Y31" i="89"/>
  <c r="W31" i="89"/>
  <c r="V31" i="89"/>
  <c r="T31" i="89"/>
  <c r="X31" i="89"/>
  <c r="U31" i="89"/>
  <c r="W85" i="89"/>
  <c r="Y85" i="89"/>
  <c r="X21" i="89"/>
  <c r="W21" i="89"/>
  <c r="U21" i="89"/>
  <c r="T21" i="89"/>
  <c r="Z21" i="89"/>
  <c r="Y21" i="89"/>
  <c r="V21" i="89"/>
  <c r="Z47" i="89"/>
  <c r="Y47" i="89"/>
  <c r="X47" i="89"/>
  <c r="W47" i="89"/>
  <c r="V47" i="89"/>
  <c r="U47" i="89"/>
  <c r="T47" i="89"/>
  <c r="W52" i="89"/>
  <c r="V52" i="89"/>
  <c r="T52" i="89"/>
  <c r="Z52" i="89"/>
  <c r="X52" i="89"/>
  <c r="Y52" i="89"/>
  <c r="U52" i="89"/>
  <c r="Z63" i="89"/>
  <c r="Y63" i="89"/>
  <c r="X63" i="89"/>
  <c r="W63" i="89"/>
  <c r="V63" i="89"/>
  <c r="U63" i="89"/>
  <c r="T63" i="89"/>
  <c r="W68" i="89"/>
  <c r="V68" i="89"/>
  <c r="U68" i="89"/>
  <c r="T68" i="89"/>
  <c r="X68" i="89"/>
  <c r="Z68" i="89"/>
  <c r="Y68" i="89"/>
  <c r="Y71" i="89"/>
  <c r="X71" i="89"/>
  <c r="T17" i="89"/>
  <c r="Y17" i="89"/>
  <c r="X17" i="89"/>
  <c r="W17" i="89"/>
  <c r="V17" i="89"/>
  <c r="Z17" i="89"/>
  <c r="U17" i="89"/>
  <c r="Z64" i="89"/>
  <c r="Y64" i="89"/>
  <c r="X64" i="89"/>
  <c r="W64" i="89"/>
  <c r="V64" i="89"/>
  <c r="T64" i="89"/>
  <c r="U64" i="89"/>
  <c r="T9" i="89"/>
  <c r="Y9" i="89"/>
  <c r="X9" i="89"/>
  <c r="W9" i="89"/>
  <c r="V9" i="89"/>
  <c r="Z9" i="89"/>
  <c r="U9" i="89"/>
  <c r="Z40" i="89"/>
  <c r="X40" i="89"/>
  <c r="W40" i="89"/>
  <c r="V40" i="89"/>
  <c r="U40" i="89"/>
  <c r="Y40" i="89"/>
  <c r="T40" i="89"/>
  <c r="V84" i="89"/>
  <c r="X84" i="89"/>
  <c r="Y22" i="89"/>
  <c r="X22" i="89"/>
  <c r="V22" i="89"/>
  <c r="U22" i="89"/>
  <c r="T22" i="89"/>
  <c r="Z22" i="89"/>
  <c r="W22" i="89"/>
  <c r="V27" i="89"/>
  <c r="U27" i="89"/>
  <c r="Z27" i="89"/>
  <c r="Y27" i="89"/>
  <c r="X27" i="89"/>
  <c r="T27" i="89"/>
  <c r="W27" i="89"/>
  <c r="Y30" i="89"/>
  <c r="X30" i="89"/>
  <c r="V30" i="89"/>
  <c r="U30" i="89"/>
  <c r="T30" i="89"/>
  <c r="W30" i="89"/>
  <c r="Z30" i="89"/>
  <c r="Y38" i="89"/>
  <c r="X38" i="89"/>
  <c r="V38" i="89"/>
  <c r="U38" i="89"/>
  <c r="T38" i="89"/>
  <c r="Z38" i="89"/>
  <c r="W38" i="89"/>
  <c r="X53" i="89"/>
  <c r="W53" i="89"/>
  <c r="V53" i="89"/>
  <c r="U53" i="89"/>
  <c r="T53" i="89"/>
  <c r="Z53" i="89"/>
  <c r="Y53" i="89"/>
  <c r="T58" i="89"/>
  <c r="Z58" i="89"/>
  <c r="Y58" i="89"/>
  <c r="X58" i="89"/>
  <c r="V58" i="89"/>
  <c r="W58" i="89"/>
  <c r="U58" i="89"/>
  <c r="D34" i="29"/>
  <c r="D37" i="29"/>
  <c r="D33" i="29"/>
  <c r="D35" i="29"/>
  <c r="D32" i="29"/>
  <c r="D36" i="29"/>
  <c r="D38" i="29"/>
  <c r="U7" i="87"/>
  <c r="V7" i="87"/>
  <c r="U113" i="87"/>
  <c r="BF113" i="87" s="1"/>
  <c r="V113" i="87"/>
  <c r="U148" i="87"/>
  <c r="BF148" i="87" s="1"/>
  <c r="V148" i="87"/>
  <c r="U96" i="87"/>
  <c r="BF96" i="87" s="1"/>
  <c r="V96" i="87"/>
  <c r="U32" i="87"/>
  <c r="BF32" i="87" s="1"/>
  <c r="V32" i="87"/>
  <c r="U36" i="87"/>
  <c r="BF36" i="87" s="1"/>
  <c r="V36" i="87"/>
  <c r="U44" i="87"/>
  <c r="BF44" i="87" s="1"/>
  <c r="V44" i="87"/>
  <c r="U48" i="87"/>
  <c r="BF48" i="87" s="1"/>
  <c r="V48" i="87"/>
  <c r="U52" i="87"/>
  <c r="BF52" i="87" s="1"/>
  <c r="V52" i="87"/>
  <c r="U63" i="87"/>
  <c r="BF63" i="87" s="1"/>
  <c r="V63" i="87"/>
  <c r="U67" i="87"/>
  <c r="BF67" i="87" s="1"/>
  <c r="V67" i="87"/>
  <c r="U71" i="87"/>
  <c r="BF71" i="87" s="1"/>
  <c r="V71" i="87"/>
  <c r="U75" i="87"/>
  <c r="BF75" i="87" s="1"/>
  <c r="V75" i="87"/>
  <c r="U84" i="87"/>
  <c r="BF84" i="87" s="1"/>
  <c r="V84" i="87"/>
  <c r="V105" i="87"/>
  <c r="U105" i="87"/>
  <c r="BF105" i="87" s="1"/>
  <c r="U109" i="87"/>
  <c r="BF109" i="87" s="1"/>
  <c r="V109" i="87"/>
  <c r="U118" i="87"/>
  <c r="BF118" i="87" s="1"/>
  <c r="V118" i="87"/>
  <c r="U132" i="87"/>
  <c r="BF132" i="87" s="1"/>
  <c r="V132" i="87"/>
  <c r="U136" i="87"/>
  <c r="BF136" i="87" s="1"/>
  <c r="V136" i="87"/>
  <c r="U140" i="87"/>
  <c r="BF140" i="87" s="1"/>
  <c r="V140" i="87"/>
  <c r="V153" i="87"/>
  <c r="U153" i="87"/>
  <c r="BF153" i="87" s="1"/>
  <c r="U159" i="87"/>
  <c r="BF159" i="87" s="1"/>
  <c r="V159" i="87"/>
  <c r="U163" i="87"/>
  <c r="BF163" i="87" s="1"/>
  <c r="V163" i="87"/>
  <c r="U167" i="87"/>
  <c r="BF167" i="87" s="1"/>
  <c r="V167" i="87"/>
  <c r="U171" i="87"/>
  <c r="BF171" i="87" s="1"/>
  <c r="V171" i="87"/>
  <c r="U175" i="87"/>
  <c r="BF175" i="87" s="1"/>
  <c r="V175" i="87"/>
  <c r="U179" i="87"/>
  <c r="BF179" i="87" s="1"/>
  <c r="V179" i="87"/>
  <c r="U183" i="87"/>
  <c r="BF183" i="87" s="1"/>
  <c r="V183" i="87"/>
  <c r="U187" i="87"/>
  <c r="BF187" i="87" s="1"/>
  <c r="V187" i="87"/>
  <c r="U196" i="87"/>
  <c r="BF196" i="87" s="1"/>
  <c r="V196" i="87"/>
  <c r="U127" i="87"/>
  <c r="BF127" i="87" s="1"/>
  <c r="V127" i="87"/>
  <c r="U12" i="87"/>
  <c r="BF12" i="87" s="1"/>
  <c r="V12" i="87"/>
  <c r="U20" i="87"/>
  <c r="BF20" i="87" s="1"/>
  <c r="V20" i="87"/>
  <c r="U28" i="87"/>
  <c r="BF28" i="87" s="1"/>
  <c r="V28" i="87"/>
  <c r="U40" i="87"/>
  <c r="BF40" i="87" s="1"/>
  <c r="V40" i="87"/>
  <c r="U80" i="87"/>
  <c r="BF80" i="87" s="1"/>
  <c r="V80" i="87"/>
  <c r="V89" i="87"/>
  <c r="U89" i="87"/>
  <c r="BF89" i="87" s="1"/>
  <c r="V93" i="87"/>
  <c r="U93" i="87"/>
  <c r="BF93" i="87" s="1"/>
  <c r="V97" i="87"/>
  <c r="U97" i="87"/>
  <c r="BF97" i="87" s="1"/>
  <c r="U101" i="87"/>
  <c r="BF101" i="87" s="1"/>
  <c r="V101" i="87"/>
  <c r="U114" i="87"/>
  <c r="BF114" i="87" s="1"/>
  <c r="V114" i="87"/>
  <c r="U145" i="87"/>
  <c r="BF145" i="87" s="1"/>
  <c r="V145" i="87"/>
  <c r="V149" i="87"/>
  <c r="U149" i="87"/>
  <c r="BF149" i="87" s="1"/>
  <c r="U16" i="87"/>
  <c r="BF16" i="87" s="1"/>
  <c r="V16" i="87"/>
  <c r="U9" i="87"/>
  <c r="BF9" i="87" s="1"/>
  <c r="V9" i="87"/>
  <c r="Z95" i="88"/>
  <c r="U17" i="87"/>
  <c r="BF17" i="87" s="1"/>
  <c r="V17" i="87"/>
  <c r="U25" i="87"/>
  <c r="BF25" i="87" s="1"/>
  <c r="V25" i="87"/>
  <c r="U33" i="87"/>
  <c r="BF33" i="87" s="1"/>
  <c r="V33" i="87"/>
  <c r="U41" i="87"/>
  <c r="BF41" i="87" s="1"/>
  <c r="V41" i="87"/>
  <c r="U49" i="87"/>
  <c r="BF49" i="87" s="1"/>
  <c r="V49" i="87"/>
  <c r="U59" i="87"/>
  <c r="BF59" i="87" s="1"/>
  <c r="V59" i="87"/>
  <c r="U64" i="87"/>
  <c r="BF64" i="87" s="1"/>
  <c r="V64" i="87"/>
  <c r="U68" i="87"/>
  <c r="BF68" i="87" s="1"/>
  <c r="V68" i="87"/>
  <c r="U72" i="87"/>
  <c r="BF72" i="87" s="1"/>
  <c r="V72" i="87"/>
  <c r="U76" i="87"/>
  <c r="BF76" i="87" s="1"/>
  <c r="V76" i="87"/>
  <c r="U85" i="87"/>
  <c r="BF85" i="87" s="1"/>
  <c r="V85" i="87"/>
  <c r="U106" i="87"/>
  <c r="BF106" i="87" s="1"/>
  <c r="V106" i="87"/>
  <c r="U110" i="87"/>
  <c r="BF110" i="87" s="1"/>
  <c r="V110" i="87"/>
  <c r="U119" i="87"/>
  <c r="BF119" i="87" s="1"/>
  <c r="V119" i="87"/>
  <c r="U124" i="87"/>
  <c r="BF124" i="87" s="1"/>
  <c r="V124" i="87"/>
  <c r="V129" i="87"/>
  <c r="U129" i="87"/>
  <c r="BF129" i="87" s="1"/>
  <c r="U133" i="87"/>
  <c r="BF133" i="87" s="1"/>
  <c r="V133" i="87"/>
  <c r="U137" i="87"/>
  <c r="BF137" i="87" s="1"/>
  <c r="V137" i="87"/>
  <c r="U141" i="87"/>
  <c r="BF141" i="87" s="1"/>
  <c r="V141" i="87"/>
  <c r="U154" i="87"/>
  <c r="BF154" i="87" s="1"/>
  <c r="V154" i="87"/>
  <c r="U160" i="87"/>
  <c r="BF160" i="87" s="1"/>
  <c r="V160" i="87"/>
  <c r="U164" i="87"/>
  <c r="BF164" i="87" s="1"/>
  <c r="V164" i="87"/>
  <c r="U168" i="87"/>
  <c r="BF168" i="87" s="1"/>
  <c r="V168" i="87"/>
  <c r="U172" i="87"/>
  <c r="BF172" i="87" s="1"/>
  <c r="V172" i="87"/>
  <c r="U176" i="87"/>
  <c r="BF176" i="87" s="1"/>
  <c r="V176" i="87"/>
  <c r="U180" i="87"/>
  <c r="BF180" i="87" s="1"/>
  <c r="V180" i="87"/>
  <c r="U184" i="87"/>
  <c r="BF184" i="87" s="1"/>
  <c r="V184" i="87"/>
  <c r="U188" i="87"/>
  <c r="BF188" i="87" s="1"/>
  <c r="V188" i="87"/>
  <c r="U193" i="87"/>
  <c r="BF193" i="87" s="1"/>
  <c r="V193" i="87"/>
  <c r="U197" i="87"/>
  <c r="BF197" i="87" s="1"/>
  <c r="V197" i="87"/>
  <c r="U92" i="87"/>
  <c r="BF92" i="87" s="1"/>
  <c r="V92" i="87"/>
  <c r="U8" i="87"/>
  <c r="BF8" i="87" s="1"/>
  <c r="V8" i="87"/>
  <c r="U24" i="87"/>
  <c r="BF24" i="87" s="1"/>
  <c r="V24" i="87"/>
  <c r="U13" i="87"/>
  <c r="BF13" i="87" s="1"/>
  <c r="V13" i="87"/>
  <c r="U21" i="87"/>
  <c r="BF21" i="87" s="1"/>
  <c r="V21" i="87"/>
  <c r="U29" i="87"/>
  <c r="BF29" i="87" s="1"/>
  <c r="V29" i="87"/>
  <c r="U37" i="87"/>
  <c r="BF37" i="87" s="1"/>
  <c r="V37" i="87"/>
  <c r="U45" i="87"/>
  <c r="BF45" i="87" s="1"/>
  <c r="V45" i="87"/>
  <c r="U53" i="87"/>
  <c r="BF53" i="87" s="1"/>
  <c r="V53" i="87"/>
  <c r="U81" i="87"/>
  <c r="BF81" i="87" s="1"/>
  <c r="V81" i="87"/>
  <c r="U90" i="87"/>
  <c r="BF90" i="87" s="1"/>
  <c r="V90" i="87"/>
  <c r="U94" i="87"/>
  <c r="BF94" i="87" s="1"/>
  <c r="V94" i="87"/>
  <c r="U98" i="87"/>
  <c r="BF98" i="87" s="1"/>
  <c r="V98" i="87"/>
  <c r="U115" i="87"/>
  <c r="BF115" i="87" s="1"/>
  <c r="V115" i="87"/>
  <c r="U146" i="87"/>
  <c r="BF146" i="87" s="1"/>
  <c r="V146" i="87"/>
  <c r="U150" i="87"/>
  <c r="BF150" i="87" s="1"/>
  <c r="V150" i="87"/>
  <c r="U88" i="87"/>
  <c r="BF88" i="87" s="1"/>
  <c r="V88" i="87"/>
  <c r="U100" i="87"/>
  <c r="BF100" i="87" s="1"/>
  <c r="V100" i="87"/>
  <c r="U18" i="87"/>
  <c r="BF18" i="87" s="1"/>
  <c r="V18" i="87"/>
  <c r="U26" i="87"/>
  <c r="BF26" i="87" s="1"/>
  <c r="V26" i="87"/>
  <c r="U38" i="87"/>
  <c r="BF38" i="87" s="1"/>
  <c r="V38" i="87"/>
  <c r="U46" i="87"/>
  <c r="BF46" i="87" s="1"/>
  <c r="V46" i="87"/>
  <c r="U50" i="87"/>
  <c r="BF50" i="87" s="1"/>
  <c r="V50" i="87"/>
  <c r="V60" i="87"/>
  <c r="U60" i="87"/>
  <c r="BF60" i="87" s="1"/>
  <c r="U65" i="87"/>
  <c r="BF65" i="87" s="1"/>
  <c r="V65" i="87"/>
  <c r="V69" i="87"/>
  <c r="U69" i="87"/>
  <c r="BF69" i="87" s="1"/>
  <c r="V73" i="87"/>
  <c r="U73" i="87"/>
  <c r="BF73" i="87" s="1"/>
  <c r="U77" i="87"/>
  <c r="BF77" i="87" s="1"/>
  <c r="V77" i="87"/>
  <c r="U86" i="87"/>
  <c r="BF86" i="87" s="1"/>
  <c r="V86" i="87"/>
  <c r="U103" i="87"/>
  <c r="BF103" i="87" s="1"/>
  <c r="V103" i="87"/>
  <c r="U107" i="87"/>
  <c r="BF107" i="87" s="1"/>
  <c r="V107" i="87"/>
  <c r="U120" i="87"/>
  <c r="BF120" i="87" s="1"/>
  <c r="V120" i="87"/>
  <c r="U125" i="87"/>
  <c r="BF125" i="87" s="1"/>
  <c r="V125" i="87"/>
  <c r="U130" i="87"/>
  <c r="BF130" i="87" s="1"/>
  <c r="V130" i="87"/>
  <c r="U134" i="87"/>
  <c r="BF134" i="87" s="1"/>
  <c r="V134" i="87"/>
  <c r="U138" i="87"/>
  <c r="BF138" i="87" s="1"/>
  <c r="V138" i="87"/>
  <c r="U142" i="87"/>
  <c r="BF142" i="87" s="1"/>
  <c r="V142" i="87"/>
  <c r="U161" i="87"/>
  <c r="BF161" i="87" s="1"/>
  <c r="V161" i="87"/>
  <c r="U165" i="87"/>
  <c r="BF165" i="87" s="1"/>
  <c r="V165" i="87"/>
  <c r="U169" i="87"/>
  <c r="BF169" i="87" s="1"/>
  <c r="V169" i="87"/>
  <c r="U173" i="87"/>
  <c r="BF173" i="87" s="1"/>
  <c r="V173" i="87"/>
  <c r="U177" i="87"/>
  <c r="BF177" i="87" s="1"/>
  <c r="V177" i="87"/>
  <c r="U181" i="87"/>
  <c r="BF181" i="87" s="1"/>
  <c r="V181" i="87"/>
  <c r="U185" i="87"/>
  <c r="BF185" i="87" s="1"/>
  <c r="V185" i="87"/>
  <c r="U189" i="87"/>
  <c r="BF189" i="87" s="1"/>
  <c r="V189" i="87"/>
  <c r="U194" i="87"/>
  <c r="BF194" i="87" s="1"/>
  <c r="V194" i="87"/>
  <c r="U10" i="87"/>
  <c r="BF10" i="87" s="1"/>
  <c r="V10" i="87"/>
  <c r="U14" i="87"/>
  <c r="BF14" i="87" s="1"/>
  <c r="V14" i="87"/>
  <c r="U22" i="87"/>
  <c r="BF22" i="87" s="1"/>
  <c r="V22" i="87"/>
  <c r="U30" i="87"/>
  <c r="BF30" i="87" s="1"/>
  <c r="V30" i="87"/>
  <c r="U34" i="87"/>
  <c r="BF34" i="87" s="1"/>
  <c r="V34" i="87"/>
  <c r="U42" i="87"/>
  <c r="BF42" i="87" s="1"/>
  <c r="V42" i="87"/>
  <c r="U54" i="87"/>
  <c r="BF54" i="87" s="1"/>
  <c r="V54" i="87"/>
  <c r="U91" i="87"/>
  <c r="BF91" i="87" s="1"/>
  <c r="V91" i="87"/>
  <c r="U95" i="87"/>
  <c r="BF95" i="87" s="1"/>
  <c r="V95" i="87"/>
  <c r="U99" i="87"/>
  <c r="BF99" i="87" s="1"/>
  <c r="V99" i="87"/>
  <c r="U112" i="87"/>
  <c r="BF112" i="87" s="1"/>
  <c r="V112" i="87"/>
  <c r="U116" i="87"/>
  <c r="BF116" i="87" s="1"/>
  <c r="V116" i="87"/>
  <c r="U147" i="87"/>
  <c r="BF147" i="87" s="1"/>
  <c r="V147" i="87"/>
  <c r="U156" i="87"/>
  <c r="BF156" i="87" s="1"/>
  <c r="V156" i="87"/>
  <c r="U144" i="87"/>
  <c r="BF144" i="87" s="1"/>
  <c r="V144" i="87"/>
  <c r="V11" i="87"/>
  <c r="U11" i="87"/>
  <c r="BF11" i="87" s="1"/>
  <c r="U15" i="87"/>
  <c r="BF15" i="87" s="1"/>
  <c r="V15" i="87"/>
  <c r="V19" i="87"/>
  <c r="U19" i="87"/>
  <c r="BF19" i="87" s="1"/>
  <c r="U23" i="87"/>
  <c r="BF23" i="87" s="1"/>
  <c r="V23" i="87"/>
  <c r="U27" i="87"/>
  <c r="BF27" i="87" s="1"/>
  <c r="V27" i="87"/>
  <c r="V31" i="87"/>
  <c r="U31" i="87"/>
  <c r="BF31" i="87" s="1"/>
  <c r="U35" i="87"/>
  <c r="BF35" i="87" s="1"/>
  <c r="V35" i="87"/>
  <c r="U39" i="87"/>
  <c r="BF39" i="87" s="1"/>
  <c r="V39" i="87"/>
  <c r="V43" i="87"/>
  <c r="U43" i="87"/>
  <c r="BF43" i="87" s="1"/>
  <c r="U18" i="88"/>
  <c r="V47" i="87"/>
  <c r="U47" i="87"/>
  <c r="BF47" i="87" s="1"/>
  <c r="U51" i="87"/>
  <c r="BF51" i="87" s="1"/>
  <c r="V51" i="87"/>
  <c r="U55" i="87"/>
  <c r="BF55" i="87" s="1"/>
  <c r="V55" i="87"/>
  <c r="U61" i="87"/>
  <c r="BF61" i="87" s="1"/>
  <c r="V61" i="87"/>
  <c r="U66" i="87"/>
  <c r="BF66" i="87" s="1"/>
  <c r="V66" i="87"/>
  <c r="U70" i="87"/>
  <c r="BF70" i="87" s="1"/>
  <c r="V70" i="87"/>
  <c r="U74" i="87"/>
  <c r="BF74" i="87" s="1"/>
  <c r="V74" i="87"/>
  <c r="U78" i="87"/>
  <c r="BF78" i="87" s="1"/>
  <c r="V78" i="87"/>
  <c r="U83" i="87"/>
  <c r="BF83" i="87" s="1"/>
  <c r="V83" i="87"/>
  <c r="U104" i="87"/>
  <c r="BF104" i="87" s="1"/>
  <c r="V104" i="87"/>
  <c r="U108" i="87"/>
  <c r="BF108" i="87" s="1"/>
  <c r="V108" i="87"/>
  <c r="U121" i="87"/>
  <c r="BF121" i="87" s="1"/>
  <c r="V121" i="87"/>
  <c r="U131" i="87"/>
  <c r="BF131" i="87" s="1"/>
  <c r="V131" i="87"/>
  <c r="U135" i="87"/>
  <c r="BF135" i="87" s="1"/>
  <c r="V135" i="87"/>
  <c r="U139" i="87"/>
  <c r="BF139" i="87" s="1"/>
  <c r="V139" i="87"/>
  <c r="U152" i="87"/>
  <c r="BF152" i="87" s="1"/>
  <c r="V152" i="87"/>
  <c r="U162" i="87"/>
  <c r="BF162" i="87" s="1"/>
  <c r="V162" i="87"/>
  <c r="U166" i="87"/>
  <c r="BF166" i="87" s="1"/>
  <c r="V166" i="87"/>
  <c r="U170" i="87"/>
  <c r="BF170" i="87" s="1"/>
  <c r="V170" i="87"/>
  <c r="V174" i="87"/>
  <c r="U174" i="87"/>
  <c r="BF174" i="87" s="1"/>
  <c r="V178" i="87"/>
  <c r="U178" i="87"/>
  <c r="BF178" i="87" s="1"/>
  <c r="U182" i="87"/>
  <c r="BF182" i="87" s="1"/>
  <c r="V182" i="87"/>
  <c r="V186" i="87"/>
  <c r="U186" i="87"/>
  <c r="BF186" i="87" s="1"/>
  <c r="U190" i="87"/>
  <c r="BF190" i="87" s="1"/>
  <c r="V190" i="87"/>
  <c r="U195" i="87"/>
  <c r="BF195" i="87" s="1"/>
  <c r="V195" i="87"/>
  <c r="D31" i="52"/>
  <c r="U8" i="88"/>
  <c r="U16" i="88"/>
  <c r="U24" i="88"/>
  <c r="U32" i="88"/>
  <c r="U40" i="88"/>
  <c r="U48" i="88"/>
  <c r="U56" i="88"/>
  <c r="U64" i="88"/>
  <c r="U72" i="88"/>
  <c r="U80" i="88"/>
  <c r="U88" i="88"/>
  <c r="U34" i="88"/>
  <c r="U42" i="88"/>
  <c r="U66" i="88"/>
  <c r="D32" i="52"/>
  <c r="U9" i="88"/>
  <c r="U17" i="88"/>
  <c r="U25" i="88"/>
  <c r="U33" i="88"/>
  <c r="U41" i="88"/>
  <c r="U49" i="88"/>
  <c r="U57" i="88"/>
  <c r="U65" i="88"/>
  <c r="U73" i="88"/>
  <c r="U81" i="88"/>
  <c r="U89" i="88"/>
  <c r="U26" i="88"/>
  <c r="U50" i="88"/>
  <c r="U58" i="88"/>
  <c r="U90" i="88"/>
  <c r="D33" i="52"/>
  <c r="U10" i="88"/>
  <c r="D34" i="52"/>
  <c r="U11" i="88"/>
  <c r="U19" i="88"/>
  <c r="U27" i="88"/>
  <c r="U35" i="88"/>
  <c r="U43" i="88"/>
  <c r="U51" i="88"/>
  <c r="U59" i="88"/>
  <c r="U67" i="88"/>
  <c r="U75" i="88"/>
  <c r="U83" i="88"/>
  <c r="U91" i="88"/>
  <c r="U47" i="88"/>
  <c r="U87" i="88"/>
  <c r="D35" i="52"/>
  <c r="U12" i="88"/>
  <c r="U20" i="88"/>
  <c r="U28" i="88"/>
  <c r="U36" i="88"/>
  <c r="U44" i="88"/>
  <c r="U52" i="88"/>
  <c r="U60" i="88"/>
  <c r="U68" i="88"/>
  <c r="U76" i="88"/>
  <c r="U84" i="88"/>
  <c r="U15" i="88"/>
  <c r="U31" i="88"/>
  <c r="U63" i="88"/>
  <c r="U74" i="88"/>
  <c r="D36" i="52"/>
  <c r="U13" i="88"/>
  <c r="U21" i="88"/>
  <c r="U29" i="88"/>
  <c r="U37" i="88"/>
  <c r="U45" i="88"/>
  <c r="U53" i="88"/>
  <c r="U61" i="88"/>
  <c r="U69" i="88"/>
  <c r="U77" i="88"/>
  <c r="U85" i="88"/>
  <c r="U7" i="88"/>
  <c r="U55" i="88"/>
  <c r="U79" i="88"/>
  <c r="D30" i="52"/>
  <c r="U14" i="88"/>
  <c r="U22" i="88"/>
  <c r="U30" i="88"/>
  <c r="U38" i="88"/>
  <c r="U46" i="88"/>
  <c r="U54" i="88"/>
  <c r="U62" i="88"/>
  <c r="U70" i="88"/>
  <c r="U78" i="88"/>
  <c r="U86" i="88"/>
  <c r="U23" i="88"/>
  <c r="U39" i="88"/>
  <c r="U71" i="88"/>
  <c r="U82" i="88"/>
  <c r="V29" i="88"/>
  <c r="W29" i="88"/>
  <c r="X29" i="88"/>
  <c r="Y29" i="88"/>
  <c r="Z29" i="88"/>
  <c r="V48" i="88"/>
  <c r="Z56" i="88"/>
  <c r="Z59" i="88"/>
  <c r="W73" i="88"/>
  <c r="X73" i="88"/>
  <c r="X56" i="88"/>
  <c r="Y48" i="88"/>
  <c r="X59" i="88"/>
  <c r="Z48" i="88"/>
  <c r="Y59" i="88"/>
  <c r="V56" i="88"/>
  <c r="Y24" i="88"/>
  <c r="W56" i="88"/>
  <c r="V73" i="88"/>
  <c r="Z24" i="88"/>
  <c r="Y56" i="88"/>
  <c r="W48" i="88"/>
  <c r="V59" i="88"/>
  <c r="Y73" i="88"/>
  <c r="X48" i="88"/>
  <c r="W59" i="88"/>
  <c r="Z73" i="88"/>
  <c r="Z19" i="88"/>
  <c r="V28" i="88"/>
  <c r="V39" i="88"/>
  <c r="W39" i="88"/>
  <c r="X71" i="88"/>
  <c r="Y71" i="88"/>
  <c r="Z71" i="88"/>
  <c r="V71" i="88"/>
  <c r="W71" i="88"/>
  <c r="Z16" i="88"/>
  <c r="Y16" i="88"/>
  <c r="V20" i="88"/>
  <c r="V23" i="88"/>
  <c r="W23" i="88"/>
  <c r="W26" i="88"/>
  <c r="X26" i="88"/>
  <c r="Z45" i="88"/>
  <c r="V45" i="88"/>
  <c r="W45" i="88"/>
  <c r="X45" i="88"/>
  <c r="Y45" i="88"/>
  <c r="V54" i="88"/>
  <c r="W54" i="88"/>
  <c r="X54" i="88"/>
  <c r="Y54" i="88"/>
  <c r="Z54" i="88"/>
  <c r="X63" i="88"/>
  <c r="Y63" i="88"/>
  <c r="Z63" i="88"/>
  <c r="V63" i="88"/>
  <c r="W63" i="88"/>
  <c r="W68" i="88"/>
  <c r="X68" i="88"/>
  <c r="Y68" i="88"/>
  <c r="Z68" i="88"/>
  <c r="V68" i="88"/>
  <c r="W76" i="88"/>
  <c r="X76" i="88"/>
  <c r="Y76" i="88"/>
  <c r="Z76" i="88"/>
  <c r="V76" i="88"/>
  <c r="V81" i="88"/>
  <c r="W81" i="88"/>
  <c r="X81" i="88"/>
  <c r="Y81" i="88"/>
  <c r="Z81" i="88"/>
  <c r="Y40" i="88"/>
  <c r="Z40" i="88"/>
  <c r="V49" i="88"/>
  <c r="W49" i="88"/>
  <c r="X49" i="88"/>
  <c r="Y49" i="88"/>
  <c r="Z49" i="88"/>
  <c r="V51" i="88"/>
  <c r="W51" i="88"/>
  <c r="X51" i="88"/>
  <c r="Y51" i="88"/>
  <c r="Z51" i="88"/>
  <c r="V72" i="88"/>
  <c r="W72" i="88"/>
  <c r="Y72" i="88"/>
  <c r="Z72" i="88"/>
  <c r="X72" i="88"/>
  <c r="X7" i="88"/>
  <c r="Y7" i="88"/>
  <c r="Z7" i="88"/>
  <c r="V7" i="88"/>
  <c r="W7" i="88"/>
  <c r="X10" i="88"/>
  <c r="W10" i="88"/>
  <c r="Z85" i="88"/>
  <c r="V85" i="88"/>
  <c r="W85" i="88"/>
  <c r="X85" i="88"/>
  <c r="Y85" i="88"/>
  <c r="X87" i="88"/>
  <c r="Y87" i="88"/>
  <c r="Z87" i="88"/>
  <c r="V87" i="88"/>
  <c r="W87" i="88"/>
  <c r="Z8" i="88"/>
  <c r="Z11" i="88"/>
  <c r="Y13" i="88"/>
  <c r="X13" i="88"/>
  <c r="W15" i="88"/>
  <c r="V15" i="88"/>
  <c r="W18" i="88"/>
  <c r="X18" i="88"/>
  <c r="V31" i="88"/>
  <c r="W31" i="88"/>
  <c r="W42" i="88"/>
  <c r="X42" i="88"/>
  <c r="V46" i="88"/>
  <c r="W46" i="88"/>
  <c r="X46" i="88"/>
  <c r="Y46" i="88"/>
  <c r="Z46" i="88"/>
  <c r="X55" i="88"/>
  <c r="Y55" i="88"/>
  <c r="Z55" i="88"/>
  <c r="V55" i="88"/>
  <c r="W55" i="88"/>
  <c r="Z61" i="88"/>
  <c r="V61" i="88"/>
  <c r="W61" i="88"/>
  <c r="X61" i="88"/>
  <c r="Y61" i="88"/>
  <c r="Y66" i="88"/>
  <c r="Z66" i="88"/>
  <c r="V66" i="88"/>
  <c r="W66" i="88"/>
  <c r="X66" i="88"/>
  <c r="Y82" i="88"/>
  <c r="Z82" i="88"/>
  <c r="V82" i="88"/>
  <c r="W82" i="88"/>
  <c r="X82" i="88"/>
  <c r="V80" i="88"/>
  <c r="W80" i="88"/>
  <c r="X80" i="88"/>
  <c r="Y80" i="88"/>
  <c r="Z80" i="88"/>
  <c r="V89" i="88"/>
  <c r="W89" i="88"/>
  <c r="X89" i="88"/>
  <c r="Y89" i="88"/>
  <c r="Z89" i="88"/>
  <c r="W84" i="88"/>
  <c r="X84" i="88"/>
  <c r="Y84" i="88"/>
  <c r="Z84" i="88"/>
  <c r="V84" i="88"/>
  <c r="V36" i="88"/>
  <c r="U93" i="88"/>
  <c r="Y95" i="88"/>
  <c r="V93" i="88"/>
  <c r="X95" i="88"/>
  <c r="W93" i="88"/>
  <c r="W95" i="88"/>
  <c r="X93" i="88"/>
  <c r="V95" i="88"/>
  <c r="T93" i="88"/>
  <c r="Y93" i="88"/>
  <c r="U95" i="88"/>
  <c r="Z93" i="88"/>
  <c r="T95" i="88"/>
  <c r="V9" i="88"/>
  <c r="Y10" i="88"/>
  <c r="W12" i="88"/>
  <c r="Z13" i="88"/>
  <c r="X15" i="88"/>
  <c r="V17" i="88"/>
  <c r="Y18" i="88"/>
  <c r="W20" i="88"/>
  <c r="Z21" i="88"/>
  <c r="X23" i="88"/>
  <c r="V25" i="88"/>
  <c r="Y26" i="88"/>
  <c r="W28" i="88"/>
  <c r="X31" i="88"/>
  <c r="V33" i="88"/>
  <c r="Y34" i="88"/>
  <c r="W36" i="88"/>
  <c r="Z37" i="88"/>
  <c r="X39" i="88"/>
  <c r="V41" i="88"/>
  <c r="Y42" i="88"/>
  <c r="W44" i="88"/>
  <c r="W9" i="88"/>
  <c r="Z10" i="88"/>
  <c r="X12" i="88"/>
  <c r="V14" i="88"/>
  <c r="Y15" i="88"/>
  <c r="W17" i="88"/>
  <c r="Z18" i="88"/>
  <c r="X20" i="88"/>
  <c r="V22" i="88"/>
  <c r="Y23" i="88"/>
  <c r="W25" i="88"/>
  <c r="Z26" i="88"/>
  <c r="X28" i="88"/>
  <c r="V30" i="88"/>
  <c r="Y31" i="88"/>
  <c r="W33" i="88"/>
  <c r="Z34" i="88"/>
  <c r="X36" i="88"/>
  <c r="V38" i="88"/>
  <c r="Y39" i="88"/>
  <c r="W41" i="88"/>
  <c r="Z42" i="88"/>
  <c r="V86" i="88"/>
  <c r="X9" i="88"/>
  <c r="V11" i="88"/>
  <c r="Y12" i="88"/>
  <c r="W14" i="88"/>
  <c r="Z15" i="88"/>
  <c r="X17" i="88"/>
  <c r="V19" i="88"/>
  <c r="Y20" i="88"/>
  <c r="W22" i="88"/>
  <c r="Z23" i="88"/>
  <c r="X25" i="88"/>
  <c r="V27" i="88"/>
  <c r="Y28" i="88"/>
  <c r="W30" i="88"/>
  <c r="Z31" i="88"/>
  <c r="X33" i="88"/>
  <c r="V35" i="88"/>
  <c r="Y36" i="88"/>
  <c r="W38" i="88"/>
  <c r="Z39" i="88"/>
  <c r="W86" i="88"/>
  <c r="V8" i="88"/>
  <c r="Y9" i="88"/>
  <c r="W11" i="88"/>
  <c r="Z12" i="88"/>
  <c r="X14" i="88"/>
  <c r="V16" i="88"/>
  <c r="Y17" i="88"/>
  <c r="W19" i="88"/>
  <c r="Z20" i="88"/>
  <c r="X22" i="88"/>
  <c r="V24" i="88"/>
  <c r="Y25" i="88"/>
  <c r="W27" i="88"/>
  <c r="Z28" i="88"/>
  <c r="X30" i="88"/>
  <c r="V32" i="88"/>
  <c r="Y33" i="88"/>
  <c r="W35" i="88"/>
  <c r="Z36" i="88"/>
  <c r="X38" i="88"/>
  <c r="V40" i="88"/>
  <c r="Y41" i="88"/>
  <c r="W43" i="88"/>
  <c r="X86" i="88"/>
  <c r="W8" i="88"/>
  <c r="Z9" i="88"/>
  <c r="X11" i="88"/>
  <c r="V13" i="88"/>
  <c r="Y14" i="88"/>
  <c r="W16" i="88"/>
  <c r="Z17" i="88"/>
  <c r="X19" i="88"/>
  <c r="V21" i="88"/>
  <c r="Y22" i="88"/>
  <c r="W24" i="88"/>
  <c r="Z25" i="88"/>
  <c r="X27" i="88"/>
  <c r="Y30" i="88"/>
  <c r="W32" i="88"/>
  <c r="Z33" i="88"/>
  <c r="X35" i="88"/>
  <c r="V37" i="88"/>
  <c r="Y38" i="88"/>
  <c r="W40" i="88"/>
  <c r="Y86" i="88"/>
  <c r="X8" i="88"/>
  <c r="V10" i="88"/>
  <c r="Y11" i="88"/>
  <c r="W13" i="88"/>
  <c r="Z14" i="88"/>
  <c r="X16" i="88"/>
  <c r="V18" i="88"/>
  <c r="Y19" i="88"/>
  <c r="W21" i="88"/>
  <c r="Z22" i="88"/>
  <c r="X24" i="88"/>
  <c r="V26" i="88"/>
  <c r="Y27" i="88"/>
  <c r="Z30" i="88"/>
  <c r="X32" i="88"/>
  <c r="V34" i="88"/>
  <c r="Y35" i="88"/>
  <c r="W37" i="88"/>
  <c r="Z38" i="88"/>
  <c r="X40" i="88"/>
  <c r="V42" i="88"/>
  <c r="Y43" i="88"/>
  <c r="Z86" i="88"/>
  <c r="Y8" i="88"/>
  <c r="W34" i="88"/>
  <c r="X34" i="88"/>
  <c r="Y58" i="88"/>
  <c r="Z58" i="88"/>
  <c r="V58" i="88"/>
  <c r="W58" i="88"/>
  <c r="X58" i="88"/>
  <c r="Z69" i="88"/>
  <c r="V69" i="88"/>
  <c r="W69" i="88"/>
  <c r="X69" i="88"/>
  <c r="Y69" i="88"/>
  <c r="Y32" i="88"/>
  <c r="Z32" i="88"/>
  <c r="V43" i="88"/>
  <c r="X43" i="88"/>
  <c r="Z43" i="88"/>
  <c r="W52" i="88"/>
  <c r="X52" i="88"/>
  <c r="Y52" i="88"/>
  <c r="Z52" i="88"/>
  <c r="V52" i="88"/>
  <c r="V64" i="88"/>
  <c r="W64" i="88"/>
  <c r="X64" i="88"/>
  <c r="Y64" i="88"/>
  <c r="Z64" i="88"/>
  <c r="Z77" i="88"/>
  <c r="V77" i="88"/>
  <c r="W77" i="88"/>
  <c r="X77" i="88"/>
  <c r="Y77" i="88"/>
  <c r="V78" i="88"/>
  <c r="W78" i="88"/>
  <c r="X78" i="88"/>
  <c r="Y78" i="88"/>
  <c r="Z78" i="88"/>
  <c r="Y74" i="88"/>
  <c r="Z74" i="88"/>
  <c r="V74" i="88"/>
  <c r="W74" i="88"/>
  <c r="X74" i="88"/>
  <c r="V91" i="88"/>
  <c r="W91" i="88"/>
  <c r="X91" i="88"/>
  <c r="Y91" i="88"/>
  <c r="Z91" i="88"/>
  <c r="V88" i="88"/>
  <c r="W88" i="88"/>
  <c r="X88" i="88"/>
  <c r="Y88" i="88"/>
  <c r="Z88" i="88"/>
  <c r="V12" i="88"/>
  <c r="Y21" i="88"/>
  <c r="X21" i="88"/>
  <c r="Z27" i="88"/>
  <c r="Z35" i="88"/>
  <c r="X37" i="88"/>
  <c r="Y37" i="88"/>
  <c r="X41" i="88"/>
  <c r="Z41" i="88"/>
  <c r="Y50" i="88"/>
  <c r="Z50" i="88"/>
  <c r="V50" i="88"/>
  <c r="W50" i="88"/>
  <c r="X50" i="88"/>
  <c r="V70" i="88"/>
  <c r="W70" i="88"/>
  <c r="X70" i="88"/>
  <c r="Y70" i="88"/>
  <c r="Z70" i="88"/>
  <c r="V83" i="88"/>
  <c r="W83" i="88"/>
  <c r="X83" i="88"/>
  <c r="Y83" i="88"/>
  <c r="Z83" i="88"/>
  <c r="X44" i="88"/>
  <c r="Y44" i="88"/>
  <c r="Z44" i="88"/>
  <c r="V44" i="88"/>
  <c r="X47" i="88"/>
  <c r="Y47" i="88"/>
  <c r="Z47" i="88"/>
  <c r="V47" i="88"/>
  <c r="W47" i="88"/>
  <c r="Z53" i="88"/>
  <c r="V53" i="88"/>
  <c r="W53" i="88"/>
  <c r="X53" i="88"/>
  <c r="Y53" i="88"/>
  <c r="V57" i="88"/>
  <c r="W57" i="88"/>
  <c r="X57" i="88"/>
  <c r="Y57" i="88"/>
  <c r="Z57" i="88"/>
  <c r="W60" i="88"/>
  <c r="X60" i="88"/>
  <c r="Y60" i="88"/>
  <c r="Z60" i="88"/>
  <c r="V60" i="88"/>
  <c r="V62" i="88"/>
  <c r="W62" i="88"/>
  <c r="X62" i="88"/>
  <c r="Y62" i="88"/>
  <c r="Z62" i="88"/>
  <c r="V65" i="88"/>
  <c r="W65" i="88"/>
  <c r="X65" i="88"/>
  <c r="Y65" i="88"/>
  <c r="Z65" i="88"/>
  <c r="V67" i="88"/>
  <c r="W67" i="88"/>
  <c r="X67" i="88"/>
  <c r="Y67" i="88"/>
  <c r="Z67" i="88"/>
  <c r="X79" i="88"/>
  <c r="Y79" i="88"/>
  <c r="Z79" i="88"/>
  <c r="V79" i="88"/>
  <c r="W79" i="88"/>
  <c r="V75" i="88"/>
  <c r="W75" i="88"/>
  <c r="X75" i="88"/>
  <c r="Y75" i="88"/>
  <c r="Z75" i="88"/>
  <c r="Y90" i="88"/>
  <c r="Z90" i="88"/>
  <c r="V90" i="88"/>
  <c r="W90" i="88"/>
  <c r="X90" i="88"/>
  <c r="T24" i="88"/>
  <c r="T48" i="88"/>
  <c r="T56" i="88"/>
  <c r="T73" i="88"/>
  <c r="T25" i="88"/>
  <c r="T33" i="88"/>
  <c r="T47" i="88"/>
  <c r="T53" i="88"/>
  <c r="T57" i="88"/>
  <c r="T65" i="88"/>
  <c r="T79" i="88"/>
  <c r="T39" i="88"/>
  <c r="T71" i="88"/>
  <c r="T29" i="88"/>
  <c r="T81" i="88"/>
  <c r="T45" i="88"/>
  <c r="T63" i="88"/>
  <c r="T72" i="88"/>
  <c r="T40" i="88"/>
  <c r="T15" i="88"/>
  <c r="T49" i="88"/>
  <c r="T85" i="88"/>
  <c r="T87" i="88"/>
  <c r="T31" i="88"/>
  <c r="T55" i="88"/>
  <c r="T61" i="88"/>
  <c r="T80" i="88"/>
  <c r="T89" i="88"/>
  <c r="T8" i="88"/>
  <c r="T16" i="88"/>
  <c r="T9" i="88"/>
  <c r="T10" i="88"/>
  <c r="T18" i="88"/>
  <c r="T26" i="88"/>
  <c r="T34" i="88"/>
  <c r="T42" i="88"/>
  <c r="T50" i="88"/>
  <c r="T58" i="88"/>
  <c r="T66" i="88"/>
  <c r="T74" i="88"/>
  <c r="T82" i="88"/>
  <c r="T90" i="88"/>
  <c r="T11" i="88"/>
  <c r="T19" i="88"/>
  <c r="T27" i="88"/>
  <c r="T35" i="88"/>
  <c r="T43" i="88"/>
  <c r="T51" i="88"/>
  <c r="T59" i="88"/>
  <c r="T67" i="88"/>
  <c r="T75" i="88"/>
  <c r="T83" i="88"/>
  <c r="T91" i="88"/>
  <c r="T12" i="88"/>
  <c r="T20" i="88"/>
  <c r="T28" i="88"/>
  <c r="T36" i="88"/>
  <c r="T44" i="88"/>
  <c r="T52" i="88"/>
  <c r="T60" i="88"/>
  <c r="T68" i="88"/>
  <c r="T76" i="88"/>
  <c r="T84" i="88"/>
  <c r="T7" i="88"/>
  <c r="T13" i="88"/>
  <c r="T14" i="88"/>
  <c r="T22" i="88"/>
  <c r="T30" i="88"/>
  <c r="T38" i="88"/>
  <c r="T46" i="88"/>
  <c r="T54" i="88"/>
  <c r="T62" i="88"/>
  <c r="T70" i="88"/>
  <c r="T78" i="88"/>
  <c r="T86" i="88"/>
  <c r="T69" i="88"/>
  <c r="T77" i="88"/>
  <c r="T23" i="88"/>
  <c r="T88" i="88"/>
  <c r="T41" i="88"/>
  <c r="T17" i="88"/>
  <c r="T21" i="88"/>
  <c r="T32" i="88"/>
  <c r="T64" i="88"/>
  <c r="T37" i="88"/>
  <c r="K5" i="88"/>
  <c r="L5" i="88"/>
  <c r="K92" i="88"/>
  <c r="V99" i="93" l="1"/>
  <c r="V100" i="93" s="1"/>
  <c r="V100" i="97"/>
  <c r="W99" i="93"/>
  <c r="W100" i="93" s="1"/>
  <c r="W100" i="97"/>
  <c r="U99" i="93"/>
  <c r="U100" i="93" s="1"/>
  <c r="U100" i="97"/>
  <c r="X99" i="93"/>
  <c r="X100" i="93" s="1"/>
  <c r="X100" i="97"/>
  <c r="Y99" i="93"/>
  <c r="Y100" i="93" s="1"/>
  <c r="Y100" i="97"/>
  <c r="S99" i="93"/>
  <c r="S100" i="93" s="1"/>
  <c r="U5" i="89"/>
  <c r="U94" i="89" s="1"/>
  <c r="T99" i="93"/>
  <c r="T100" i="93" s="1"/>
  <c r="P32" i="29"/>
  <c r="S99" i="91"/>
  <c r="G30" i="52"/>
  <c r="T99" i="91"/>
  <c r="G31" i="52"/>
  <c r="U99" i="91"/>
  <c r="G32" i="52"/>
  <c r="V99" i="91"/>
  <c r="G33" i="52"/>
  <c r="W99" i="91"/>
  <c r="G34" i="52"/>
  <c r="X99" i="91"/>
  <c r="G35" i="52"/>
  <c r="Y99" i="91"/>
  <c r="G36" i="52"/>
  <c r="Y5" i="87"/>
  <c r="S92" i="91"/>
  <c r="S97" i="91" s="1"/>
  <c r="S5" i="91"/>
  <c r="U92" i="91"/>
  <c r="U97" i="91" s="1"/>
  <c r="U5" i="91"/>
  <c r="U94" i="91" s="1"/>
  <c r="T5" i="91"/>
  <c r="T94" i="91" s="1"/>
  <c r="T97" i="91"/>
  <c r="V5" i="91"/>
  <c r="V94" i="91" s="1"/>
  <c r="V92" i="91"/>
  <c r="V97" i="91" s="1"/>
  <c r="W92" i="91"/>
  <c r="W97" i="91" s="1"/>
  <c r="W5" i="91"/>
  <c r="W94" i="91" s="1"/>
  <c r="X5" i="91"/>
  <c r="X94" i="91" s="1"/>
  <c r="X92" i="91"/>
  <c r="X97" i="91" s="1"/>
  <c r="Y92" i="91"/>
  <c r="Y97" i="91" s="1"/>
  <c r="Y5" i="91"/>
  <c r="Y94" i="91" s="1"/>
  <c r="U99" i="89"/>
  <c r="E31" i="52"/>
  <c r="V99" i="89"/>
  <c r="E32" i="52"/>
  <c r="W99" i="89"/>
  <c r="E33" i="52"/>
  <c r="X99" i="89"/>
  <c r="E34" i="52"/>
  <c r="Y99" i="89"/>
  <c r="E35" i="52"/>
  <c r="Z99" i="89"/>
  <c r="E36" i="52"/>
  <c r="T99" i="89"/>
  <c r="E30" i="52"/>
  <c r="T5" i="89"/>
  <c r="T92" i="89"/>
  <c r="T97" i="89" s="1"/>
  <c r="X5" i="89"/>
  <c r="X94" i="89" s="1"/>
  <c r="X92" i="89"/>
  <c r="X97" i="89" s="1"/>
  <c r="W5" i="89"/>
  <c r="W94" i="89" s="1"/>
  <c r="W92" i="89"/>
  <c r="W97" i="89" s="1"/>
  <c r="V5" i="89"/>
  <c r="V94" i="89" s="1"/>
  <c r="V92" i="89"/>
  <c r="V97" i="89" s="1"/>
  <c r="Z5" i="89"/>
  <c r="Z94" i="89" s="1"/>
  <c r="Z92" i="89"/>
  <c r="Z97" i="89" s="1"/>
  <c r="T99" i="88"/>
  <c r="X99" i="88"/>
  <c r="U92" i="89"/>
  <c r="U97" i="89" s="1"/>
  <c r="Z99" i="88"/>
  <c r="U99" i="88"/>
  <c r="Y99" i="88"/>
  <c r="W99" i="88"/>
  <c r="V99" i="88"/>
  <c r="Y5" i="89"/>
  <c r="Y94" i="89" s="1"/>
  <c r="Y92" i="89"/>
  <c r="Y97" i="89" s="1"/>
  <c r="X5" i="87"/>
  <c r="U5" i="88"/>
  <c r="U92" i="88"/>
  <c r="W92" i="88"/>
  <c r="W97" i="88" s="1"/>
  <c r="T5" i="88"/>
  <c r="T92" i="88"/>
  <c r="X5" i="88"/>
  <c r="X94" i="88" s="1"/>
  <c r="X92" i="88"/>
  <c r="X97" i="88" s="1"/>
  <c r="V92" i="88"/>
  <c r="V97" i="88" s="1"/>
  <c r="Y92" i="88"/>
  <c r="Y97" i="88" s="1"/>
  <c r="V5" i="88"/>
  <c r="V94" i="88" s="1"/>
  <c r="Z92" i="88"/>
  <c r="Z97" i="88" s="1"/>
  <c r="Z5" i="88"/>
  <c r="Z94" i="88" s="1"/>
  <c r="W5" i="88"/>
  <c r="W94" i="88" s="1"/>
  <c r="Y5" i="88"/>
  <c r="Y94" i="88" s="1"/>
  <c r="S100" i="97" l="1"/>
  <c r="W100" i="91"/>
  <c r="V100" i="91"/>
  <c r="T100" i="91"/>
  <c r="Y100" i="91"/>
  <c r="S100" i="91"/>
  <c r="U100" i="91"/>
  <c r="X100" i="91"/>
  <c r="S94" i="91"/>
  <c r="S2" i="91"/>
  <c r="U100" i="89"/>
  <c r="Y100" i="89"/>
  <c r="V100" i="89"/>
  <c r="X100" i="89"/>
  <c r="T100" i="89"/>
  <c r="Z100" i="89"/>
  <c r="W100" i="89"/>
  <c r="T94" i="89"/>
  <c r="T2" i="89"/>
  <c r="BE5" i="87"/>
  <c r="BF7" i="87"/>
  <c r="BF5" i="87" s="1"/>
  <c r="T2" i="88"/>
  <c r="T94" i="88"/>
  <c r="V60" i="52"/>
  <c r="X60" i="52"/>
  <c r="W60" i="52" l="1"/>
  <c r="D14" i="14" l="1"/>
  <c r="D15" i="14"/>
  <c r="C14" i="14"/>
  <c r="C15" i="14"/>
  <c r="BF52" i="44" l="1"/>
  <c r="D8" i="44"/>
  <c r="E8" i="44"/>
  <c r="F8" i="44"/>
  <c r="D9" i="44"/>
  <c r="E9" i="44"/>
  <c r="F9" i="44"/>
  <c r="D10" i="44"/>
  <c r="E10" i="44"/>
  <c r="F10" i="44"/>
  <c r="D11" i="44"/>
  <c r="E11" i="44"/>
  <c r="F11" i="44"/>
  <c r="D12" i="44"/>
  <c r="E12" i="44"/>
  <c r="F12" i="44"/>
  <c r="D13" i="44"/>
  <c r="E13" i="44"/>
  <c r="F13" i="44"/>
  <c r="D14" i="44"/>
  <c r="E14" i="44"/>
  <c r="F14" i="44"/>
  <c r="D15" i="44"/>
  <c r="E15" i="44"/>
  <c r="F15" i="44"/>
  <c r="D16" i="44"/>
  <c r="E16" i="44"/>
  <c r="F16" i="44"/>
  <c r="D17" i="44"/>
  <c r="E17" i="44"/>
  <c r="F17" i="44"/>
  <c r="D18" i="44"/>
  <c r="E18" i="44"/>
  <c r="F18" i="44"/>
  <c r="D19" i="44"/>
  <c r="E19" i="44"/>
  <c r="F19" i="44"/>
  <c r="D20" i="44"/>
  <c r="E20" i="44"/>
  <c r="F20" i="44"/>
  <c r="D21" i="44"/>
  <c r="E21" i="44"/>
  <c r="F21" i="44"/>
  <c r="D22" i="44"/>
  <c r="E22" i="44"/>
  <c r="F22" i="44"/>
  <c r="D23" i="44"/>
  <c r="E23" i="44"/>
  <c r="F23" i="44"/>
  <c r="D24" i="44"/>
  <c r="E24" i="44"/>
  <c r="F24" i="44"/>
  <c r="D25" i="44"/>
  <c r="E25" i="44"/>
  <c r="F25" i="44"/>
  <c r="D26" i="44"/>
  <c r="E26" i="44"/>
  <c r="F26" i="44"/>
  <c r="D27" i="44"/>
  <c r="E27" i="44"/>
  <c r="F27" i="44"/>
  <c r="D28" i="44"/>
  <c r="E28" i="44"/>
  <c r="F28" i="44"/>
  <c r="D29" i="44"/>
  <c r="E29" i="44"/>
  <c r="F29" i="44"/>
  <c r="D30" i="44"/>
  <c r="E30" i="44"/>
  <c r="F30" i="44"/>
  <c r="D31" i="44"/>
  <c r="E31" i="44"/>
  <c r="F31" i="44"/>
  <c r="D32" i="44"/>
  <c r="E32" i="44"/>
  <c r="F32" i="44"/>
  <c r="D33" i="44"/>
  <c r="E33" i="44"/>
  <c r="F33" i="44"/>
  <c r="D34" i="44"/>
  <c r="E34" i="44"/>
  <c r="F34" i="44"/>
  <c r="D35" i="44"/>
  <c r="E35" i="44"/>
  <c r="F35" i="44"/>
  <c r="D36" i="44"/>
  <c r="E36" i="44"/>
  <c r="F36" i="44"/>
  <c r="D37" i="44"/>
  <c r="E37" i="44"/>
  <c r="F37" i="44"/>
  <c r="D38" i="44"/>
  <c r="E38" i="44"/>
  <c r="F38" i="44"/>
  <c r="D39" i="44"/>
  <c r="E39" i="44"/>
  <c r="F39" i="44"/>
  <c r="D40" i="44"/>
  <c r="E40" i="44"/>
  <c r="F40" i="44"/>
  <c r="D41" i="44"/>
  <c r="E41" i="44"/>
  <c r="F41" i="44"/>
  <c r="D42" i="44"/>
  <c r="E42" i="44"/>
  <c r="F42" i="44"/>
  <c r="D43" i="44"/>
  <c r="E43" i="44"/>
  <c r="F43" i="44"/>
  <c r="D44" i="44"/>
  <c r="E44" i="44"/>
  <c r="F44" i="44"/>
  <c r="D45" i="44"/>
  <c r="E45" i="44"/>
  <c r="F45" i="44"/>
  <c r="D46" i="44"/>
  <c r="E46" i="44"/>
  <c r="F46" i="44"/>
  <c r="D47" i="44"/>
  <c r="E47" i="44"/>
  <c r="F47" i="44"/>
  <c r="D48" i="44"/>
  <c r="E48" i="44"/>
  <c r="F48" i="44"/>
  <c r="D49" i="44"/>
  <c r="E49" i="44"/>
  <c r="F49" i="44"/>
  <c r="D50" i="44"/>
  <c r="E50" i="44"/>
  <c r="F50" i="44"/>
  <c r="D51" i="44"/>
  <c r="E51" i="44"/>
  <c r="F51" i="44"/>
  <c r="D52" i="44"/>
  <c r="E52" i="44"/>
  <c r="F52" i="44"/>
  <c r="D53" i="44"/>
  <c r="E53" i="44"/>
  <c r="F53" i="44"/>
  <c r="D54" i="44"/>
  <c r="E54" i="44"/>
  <c r="F54" i="44"/>
  <c r="D55" i="44"/>
  <c r="E55" i="44"/>
  <c r="F55" i="44"/>
  <c r="D56" i="44"/>
  <c r="E56" i="44"/>
  <c r="F56" i="44"/>
  <c r="D57" i="44"/>
  <c r="E57" i="44"/>
  <c r="F57" i="44"/>
  <c r="D58" i="44"/>
  <c r="E58" i="44"/>
  <c r="F58" i="44"/>
  <c r="D59" i="44"/>
  <c r="E59" i="44"/>
  <c r="F59" i="44"/>
  <c r="D60" i="44"/>
  <c r="E60" i="44"/>
  <c r="F60" i="44"/>
  <c r="D61" i="44"/>
  <c r="E61" i="44"/>
  <c r="F61" i="44"/>
  <c r="D62" i="44"/>
  <c r="E62" i="44"/>
  <c r="F62" i="44"/>
  <c r="D63" i="44"/>
  <c r="E63" i="44"/>
  <c r="F63" i="44"/>
  <c r="D64" i="44"/>
  <c r="E64" i="44"/>
  <c r="F64" i="44"/>
  <c r="D65" i="44"/>
  <c r="E65" i="44"/>
  <c r="F65" i="44"/>
  <c r="D66" i="44"/>
  <c r="E66" i="44"/>
  <c r="F66" i="44"/>
  <c r="D67" i="44"/>
  <c r="E67" i="44"/>
  <c r="F67" i="44"/>
  <c r="D68" i="44"/>
  <c r="E68" i="44"/>
  <c r="F68" i="44"/>
  <c r="D69" i="44"/>
  <c r="E69" i="44"/>
  <c r="F69" i="44"/>
  <c r="D70" i="44"/>
  <c r="E70" i="44"/>
  <c r="F70" i="44"/>
  <c r="D71" i="44"/>
  <c r="E71" i="44"/>
  <c r="F71" i="44"/>
  <c r="D72" i="44"/>
  <c r="E72" i="44"/>
  <c r="F72" i="44"/>
  <c r="D73" i="44"/>
  <c r="E73" i="44"/>
  <c r="F73" i="44"/>
  <c r="D74" i="44"/>
  <c r="E74" i="44"/>
  <c r="F74" i="44"/>
  <c r="D75" i="44"/>
  <c r="E75" i="44"/>
  <c r="F75" i="44"/>
  <c r="D76" i="44"/>
  <c r="E76" i="44"/>
  <c r="F76" i="44"/>
  <c r="D77" i="44"/>
  <c r="E77" i="44"/>
  <c r="F77" i="44"/>
  <c r="D78" i="44"/>
  <c r="E78" i="44"/>
  <c r="F78" i="44"/>
  <c r="D79" i="44"/>
  <c r="E79" i="44"/>
  <c r="F79" i="44"/>
  <c r="D80" i="44"/>
  <c r="E80" i="44"/>
  <c r="F80" i="44"/>
  <c r="D81" i="44"/>
  <c r="E81" i="44"/>
  <c r="F81" i="44"/>
  <c r="D82" i="44"/>
  <c r="E82" i="44"/>
  <c r="F82" i="44"/>
  <c r="D83" i="44"/>
  <c r="E83" i="44"/>
  <c r="F83" i="44"/>
  <c r="D84" i="44"/>
  <c r="E84" i="44"/>
  <c r="F84" i="44"/>
  <c r="D85" i="44"/>
  <c r="E85" i="44"/>
  <c r="F85" i="44"/>
  <c r="D86" i="44"/>
  <c r="E86" i="44"/>
  <c r="F86" i="44"/>
  <c r="D87" i="44"/>
  <c r="E87" i="44"/>
  <c r="F87" i="44"/>
  <c r="D88" i="44"/>
  <c r="E88" i="44"/>
  <c r="F88" i="44"/>
  <c r="D89" i="44"/>
  <c r="E89" i="44"/>
  <c r="F89" i="44"/>
  <c r="D90" i="44"/>
  <c r="E90" i="44"/>
  <c r="F90" i="44"/>
  <c r="D91" i="44"/>
  <c r="E91" i="44"/>
  <c r="F91" i="44"/>
  <c r="D92" i="44"/>
  <c r="E92" i="44"/>
  <c r="F92" i="44"/>
  <c r="D93" i="44"/>
  <c r="E93" i="44"/>
  <c r="F93" i="44"/>
  <c r="D94" i="44"/>
  <c r="E94" i="44"/>
  <c r="F94" i="44"/>
  <c r="D95" i="44"/>
  <c r="E95" i="44"/>
  <c r="F95" i="44"/>
  <c r="D96" i="44"/>
  <c r="E96" i="44"/>
  <c r="F96" i="44"/>
  <c r="F7" i="44"/>
  <c r="E7" i="44"/>
  <c r="D7" i="44"/>
  <c r="BF23" i="84"/>
  <c r="BF39" i="84"/>
  <c r="K10" i="84"/>
  <c r="M10" i="84" s="1"/>
  <c r="H10" i="84"/>
  <c r="S8" i="84"/>
  <c r="S9" i="84"/>
  <c r="S10" i="84"/>
  <c r="S11" i="84"/>
  <c r="S12" i="84"/>
  <c r="S13" i="84"/>
  <c r="S14" i="84"/>
  <c r="S15" i="84"/>
  <c r="S16" i="84"/>
  <c r="S17" i="84"/>
  <c r="S18" i="84"/>
  <c r="S19" i="84"/>
  <c r="S20" i="84"/>
  <c r="S21" i="84"/>
  <c r="S22" i="84"/>
  <c r="S23" i="84"/>
  <c r="S24" i="84"/>
  <c r="S25" i="84"/>
  <c r="S26" i="84"/>
  <c r="S27" i="84"/>
  <c r="S28" i="84"/>
  <c r="S29" i="84"/>
  <c r="S30" i="84"/>
  <c r="S31" i="84"/>
  <c r="S32" i="84"/>
  <c r="S33" i="84"/>
  <c r="S34" i="84"/>
  <c r="S35" i="84"/>
  <c r="S36" i="84"/>
  <c r="S37" i="84"/>
  <c r="S38" i="84"/>
  <c r="S39" i="84"/>
  <c r="S40" i="84"/>
  <c r="S41" i="84"/>
  <c r="S42" i="84"/>
  <c r="S43" i="84"/>
  <c r="S44" i="84"/>
  <c r="S45" i="84"/>
  <c r="S46" i="84"/>
  <c r="N8" i="84"/>
  <c r="Q8" i="84" s="1"/>
  <c r="N9" i="84"/>
  <c r="R9" i="84" s="1"/>
  <c r="N10" i="84"/>
  <c r="Q10" i="84" s="1"/>
  <c r="N11" i="84"/>
  <c r="P11" i="84" s="1"/>
  <c r="N12" i="84"/>
  <c r="P12" i="84" s="1"/>
  <c r="N13" i="84"/>
  <c r="P13" i="84" s="1"/>
  <c r="N14" i="84"/>
  <c r="P14" i="84" s="1"/>
  <c r="N15" i="84"/>
  <c r="P15" i="84" s="1"/>
  <c r="N16" i="84"/>
  <c r="Q16" i="84" s="1"/>
  <c r="N17" i="84"/>
  <c r="R17" i="84" s="1"/>
  <c r="N18" i="84"/>
  <c r="Q18" i="84" s="1"/>
  <c r="N19" i="84"/>
  <c r="P19" i="84" s="1"/>
  <c r="N20" i="84"/>
  <c r="P20" i="84" s="1"/>
  <c r="N21" i="84"/>
  <c r="P21" i="84" s="1"/>
  <c r="N22" i="84"/>
  <c r="P22" i="84" s="1"/>
  <c r="N23" i="84"/>
  <c r="P23" i="84" s="1"/>
  <c r="N24" i="84"/>
  <c r="Q24" i="84" s="1"/>
  <c r="N25" i="84"/>
  <c r="R25" i="84" s="1"/>
  <c r="N26" i="84"/>
  <c r="Q26" i="84" s="1"/>
  <c r="N27" i="84"/>
  <c r="P27" i="84" s="1"/>
  <c r="N28" i="84"/>
  <c r="P28" i="84" s="1"/>
  <c r="N29" i="84"/>
  <c r="P29" i="84" s="1"/>
  <c r="N30" i="84"/>
  <c r="P30" i="84" s="1"/>
  <c r="N31" i="84"/>
  <c r="P31" i="84" s="1"/>
  <c r="N32" i="84"/>
  <c r="Q32" i="84" s="1"/>
  <c r="N33" i="84"/>
  <c r="R33" i="84" s="1"/>
  <c r="N34" i="84"/>
  <c r="Q34" i="84" s="1"/>
  <c r="N35" i="84"/>
  <c r="P35" i="84" s="1"/>
  <c r="N36" i="84"/>
  <c r="P36" i="84" s="1"/>
  <c r="N37" i="84"/>
  <c r="P37" i="84" s="1"/>
  <c r="N38" i="84"/>
  <c r="P38" i="84" s="1"/>
  <c r="N39" i="84"/>
  <c r="P39" i="84" s="1"/>
  <c r="N40" i="84"/>
  <c r="Q40" i="84" s="1"/>
  <c r="N41" i="84"/>
  <c r="R41" i="84" s="1"/>
  <c r="N42" i="84"/>
  <c r="Q42" i="84" s="1"/>
  <c r="N43" i="84"/>
  <c r="P43" i="84" s="1"/>
  <c r="N44" i="84"/>
  <c r="P44" i="84" s="1"/>
  <c r="N45" i="84"/>
  <c r="P45" i="84" s="1"/>
  <c r="N46" i="84"/>
  <c r="P46" i="84" s="1"/>
  <c r="C10" i="84"/>
  <c r="O10" i="84" s="1"/>
  <c r="D10" i="84"/>
  <c r="E10" i="84"/>
  <c r="F10" i="84"/>
  <c r="C11" i="84"/>
  <c r="O11" i="84" s="1"/>
  <c r="C12" i="84"/>
  <c r="O12" i="84" s="1"/>
  <c r="C13" i="84"/>
  <c r="O13" i="84" s="1"/>
  <c r="C14" i="84"/>
  <c r="O14" i="84" s="1"/>
  <c r="C15" i="84"/>
  <c r="O15" i="84" s="1"/>
  <c r="C16" i="84"/>
  <c r="O16" i="84" s="1"/>
  <c r="C17" i="84"/>
  <c r="O17" i="84" s="1"/>
  <c r="C18" i="84"/>
  <c r="O18" i="84" s="1"/>
  <c r="C19" i="84"/>
  <c r="O19" i="84" s="1"/>
  <c r="C20" i="84"/>
  <c r="O20" i="84" s="1"/>
  <c r="C21" i="84"/>
  <c r="O21" i="84" s="1"/>
  <c r="C22" i="84"/>
  <c r="O22" i="84" s="1"/>
  <c r="C23" i="84"/>
  <c r="O23" i="84" s="1"/>
  <c r="C24" i="84"/>
  <c r="O24" i="84" s="1"/>
  <c r="C25" i="84"/>
  <c r="O25" i="84" s="1"/>
  <c r="C26" i="84"/>
  <c r="O26" i="84" s="1"/>
  <c r="C27" i="84"/>
  <c r="O27" i="84" s="1"/>
  <c r="C28" i="84"/>
  <c r="O28" i="84" s="1"/>
  <c r="C29" i="84"/>
  <c r="O29" i="84" s="1"/>
  <c r="C30" i="84"/>
  <c r="O30" i="84" s="1"/>
  <c r="C31" i="84"/>
  <c r="O31" i="84" s="1"/>
  <c r="C32" i="84"/>
  <c r="O32" i="84" s="1"/>
  <c r="C33" i="84"/>
  <c r="O33" i="84" s="1"/>
  <c r="C34" i="84"/>
  <c r="O34" i="84" s="1"/>
  <c r="C35" i="84"/>
  <c r="O35" i="84" s="1"/>
  <c r="C36" i="84"/>
  <c r="O36" i="84" s="1"/>
  <c r="C37" i="84"/>
  <c r="O37" i="84" s="1"/>
  <c r="C38" i="84"/>
  <c r="O38" i="84" s="1"/>
  <c r="C39" i="84"/>
  <c r="O39" i="84" s="1"/>
  <c r="C40" i="84"/>
  <c r="O40" i="84" s="1"/>
  <c r="C41" i="84"/>
  <c r="O41" i="84" s="1"/>
  <c r="C42" i="84"/>
  <c r="O42" i="84" s="1"/>
  <c r="C43" i="84"/>
  <c r="O43" i="84" s="1"/>
  <c r="C44" i="84"/>
  <c r="O44" i="84" s="1"/>
  <c r="C45" i="84"/>
  <c r="O45" i="84" s="1"/>
  <c r="C46" i="84"/>
  <c r="O46" i="84" s="1"/>
  <c r="A9" i="84"/>
  <c r="A10" i="84"/>
  <c r="BF46" i="84"/>
  <c r="K46" i="84"/>
  <c r="M46" i="84" s="1"/>
  <c r="J46" i="84"/>
  <c r="H46" i="84"/>
  <c r="F46" i="84"/>
  <c r="E46" i="84"/>
  <c r="D46" i="84"/>
  <c r="A46" i="84"/>
  <c r="BF45" i="84"/>
  <c r="K45" i="84"/>
  <c r="M45" i="84" s="1"/>
  <c r="J45" i="84"/>
  <c r="H45" i="84"/>
  <c r="F45" i="84"/>
  <c r="E45" i="84"/>
  <c r="D45" i="84"/>
  <c r="A45" i="84"/>
  <c r="BF44" i="84"/>
  <c r="K44" i="84"/>
  <c r="M44" i="84" s="1"/>
  <c r="J44" i="84"/>
  <c r="H44" i="84"/>
  <c r="F44" i="84"/>
  <c r="E44" i="84"/>
  <c r="D44" i="84"/>
  <c r="A44" i="84"/>
  <c r="BF43" i="84"/>
  <c r="K43" i="84"/>
  <c r="M43" i="84" s="1"/>
  <c r="J43" i="84"/>
  <c r="H43" i="84"/>
  <c r="F43" i="84"/>
  <c r="E43" i="84"/>
  <c r="D43" i="84"/>
  <c r="A43" i="84"/>
  <c r="BF42" i="84"/>
  <c r="K42" i="84"/>
  <c r="M42" i="84" s="1"/>
  <c r="J42" i="84"/>
  <c r="H42" i="84"/>
  <c r="F42" i="84"/>
  <c r="E42" i="84"/>
  <c r="D42" i="84"/>
  <c r="A42" i="84"/>
  <c r="BF41" i="84"/>
  <c r="K41" i="84"/>
  <c r="M41" i="84" s="1"/>
  <c r="J41" i="84"/>
  <c r="H41" i="84"/>
  <c r="F41" i="84"/>
  <c r="E41" i="84"/>
  <c r="D41" i="84"/>
  <c r="A41" i="84"/>
  <c r="BF40" i="84"/>
  <c r="K40" i="84"/>
  <c r="M40" i="84" s="1"/>
  <c r="J40" i="84"/>
  <c r="H40" i="84"/>
  <c r="F40" i="84"/>
  <c r="E40" i="84"/>
  <c r="D40" i="84"/>
  <c r="A40" i="84"/>
  <c r="K39" i="84"/>
  <c r="M39" i="84" s="1"/>
  <c r="J39" i="84"/>
  <c r="H39" i="84"/>
  <c r="F39" i="84"/>
  <c r="E39" i="84"/>
  <c r="D39" i="84"/>
  <c r="A39" i="84"/>
  <c r="BF38" i="84"/>
  <c r="K38" i="84"/>
  <c r="M38" i="84" s="1"/>
  <c r="J38" i="84"/>
  <c r="H38" i="84"/>
  <c r="F38" i="84"/>
  <c r="E38" i="84"/>
  <c r="D38" i="84"/>
  <c r="A38" i="84"/>
  <c r="BF37" i="84"/>
  <c r="K37" i="84"/>
  <c r="M37" i="84" s="1"/>
  <c r="J37" i="84"/>
  <c r="H37" i="84"/>
  <c r="F37" i="84"/>
  <c r="E37" i="84"/>
  <c r="D37" i="84"/>
  <c r="A37" i="84"/>
  <c r="BF36" i="84"/>
  <c r="K36" i="84"/>
  <c r="M36" i="84" s="1"/>
  <c r="J36" i="84"/>
  <c r="H36" i="84"/>
  <c r="F36" i="84"/>
  <c r="E36" i="84"/>
  <c r="D36" i="84"/>
  <c r="A36" i="84"/>
  <c r="BF35" i="84"/>
  <c r="K35" i="84"/>
  <c r="M35" i="84" s="1"/>
  <c r="J35" i="84"/>
  <c r="H35" i="84"/>
  <c r="F35" i="84"/>
  <c r="E35" i="84"/>
  <c r="D35" i="84"/>
  <c r="A35" i="84"/>
  <c r="BF34" i="84"/>
  <c r="K34" i="84"/>
  <c r="M34" i="84" s="1"/>
  <c r="J34" i="84"/>
  <c r="H34" i="84"/>
  <c r="F34" i="84"/>
  <c r="E34" i="84"/>
  <c r="D34" i="84"/>
  <c r="A34" i="84"/>
  <c r="BF33" i="84"/>
  <c r="K33" i="84"/>
  <c r="M33" i="84" s="1"/>
  <c r="J33" i="84"/>
  <c r="H33" i="84"/>
  <c r="F33" i="84"/>
  <c r="E33" i="84"/>
  <c r="D33" i="84"/>
  <c r="A33" i="84"/>
  <c r="BF32" i="84"/>
  <c r="K32" i="84"/>
  <c r="M32" i="84" s="1"/>
  <c r="J32" i="84"/>
  <c r="H32" i="84"/>
  <c r="F32" i="84"/>
  <c r="E32" i="84"/>
  <c r="D32" i="84"/>
  <c r="A32" i="84"/>
  <c r="K31" i="84"/>
  <c r="M31" i="84" s="1"/>
  <c r="J31" i="84"/>
  <c r="H31" i="84"/>
  <c r="F31" i="84"/>
  <c r="E31" i="84"/>
  <c r="D31" i="84"/>
  <c r="A31" i="84"/>
  <c r="BF30" i="84"/>
  <c r="K30" i="84"/>
  <c r="M30" i="84" s="1"/>
  <c r="J30" i="84"/>
  <c r="H30" i="84"/>
  <c r="F30" i="84"/>
  <c r="E30" i="84"/>
  <c r="D30" i="84"/>
  <c r="A30" i="84"/>
  <c r="BF29" i="84"/>
  <c r="K29" i="84"/>
  <c r="M29" i="84" s="1"/>
  <c r="J29" i="84"/>
  <c r="H29" i="84"/>
  <c r="F29" i="84"/>
  <c r="E29" i="84"/>
  <c r="D29" i="84"/>
  <c r="A29" i="84"/>
  <c r="BF28" i="84"/>
  <c r="K28" i="84"/>
  <c r="M28" i="84" s="1"/>
  <c r="J28" i="84"/>
  <c r="H28" i="84"/>
  <c r="F28" i="84"/>
  <c r="E28" i="84"/>
  <c r="D28" i="84"/>
  <c r="A28" i="84"/>
  <c r="BF27" i="84"/>
  <c r="K27" i="84"/>
  <c r="M27" i="84" s="1"/>
  <c r="J27" i="84"/>
  <c r="H27" i="84"/>
  <c r="F27" i="84"/>
  <c r="E27" i="84"/>
  <c r="D27" i="84"/>
  <c r="A27" i="84"/>
  <c r="BF26" i="84"/>
  <c r="K26" i="84"/>
  <c r="M26" i="84" s="1"/>
  <c r="J26" i="84"/>
  <c r="H26" i="84"/>
  <c r="F26" i="84"/>
  <c r="E26" i="84"/>
  <c r="D26" i="84"/>
  <c r="A26" i="84"/>
  <c r="BF25" i="84"/>
  <c r="K25" i="84"/>
  <c r="M25" i="84" s="1"/>
  <c r="J25" i="84"/>
  <c r="H25" i="84"/>
  <c r="F25" i="84"/>
  <c r="E25" i="84"/>
  <c r="D25" i="84"/>
  <c r="A25" i="84"/>
  <c r="BF24" i="84"/>
  <c r="K24" i="84"/>
  <c r="M24" i="84" s="1"/>
  <c r="J24" i="84"/>
  <c r="H24" i="84"/>
  <c r="F24" i="84"/>
  <c r="E24" i="84"/>
  <c r="D24" i="84"/>
  <c r="A24" i="84"/>
  <c r="K23" i="84"/>
  <c r="M23" i="84" s="1"/>
  <c r="J23" i="84"/>
  <c r="H23" i="84"/>
  <c r="F23" i="84"/>
  <c r="E23" i="84"/>
  <c r="D23" i="84"/>
  <c r="A23" i="84"/>
  <c r="BF22" i="84"/>
  <c r="K22" i="84"/>
  <c r="M22" i="84" s="1"/>
  <c r="J22" i="84"/>
  <c r="H22" i="84"/>
  <c r="F22" i="84"/>
  <c r="E22" i="84"/>
  <c r="D22" i="84"/>
  <c r="A22" i="84"/>
  <c r="BF21" i="84"/>
  <c r="K21" i="84"/>
  <c r="M21" i="84" s="1"/>
  <c r="J21" i="84"/>
  <c r="H21" i="84"/>
  <c r="F21" i="84"/>
  <c r="E21" i="84"/>
  <c r="D21" i="84"/>
  <c r="A21" i="84"/>
  <c r="BF20" i="84"/>
  <c r="K20" i="84"/>
  <c r="M20" i="84" s="1"/>
  <c r="J20" i="84"/>
  <c r="H20" i="84"/>
  <c r="F20" i="84"/>
  <c r="E20" i="84"/>
  <c r="D20" i="84"/>
  <c r="A20" i="84"/>
  <c r="BF19" i="84"/>
  <c r="K19" i="84"/>
  <c r="M19" i="84" s="1"/>
  <c r="J19" i="84"/>
  <c r="H19" i="84"/>
  <c r="F19" i="84"/>
  <c r="E19" i="84"/>
  <c r="D19" i="84"/>
  <c r="A19" i="84"/>
  <c r="BF18" i="84"/>
  <c r="K18" i="84"/>
  <c r="M18" i="84" s="1"/>
  <c r="J18" i="84"/>
  <c r="H18" i="84"/>
  <c r="F18" i="84"/>
  <c r="E18" i="84"/>
  <c r="D18" i="84"/>
  <c r="A18" i="84"/>
  <c r="BF17" i="84"/>
  <c r="K17" i="84"/>
  <c r="M17" i="84" s="1"/>
  <c r="J17" i="84"/>
  <c r="H17" i="84"/>
  <c r="F17" i="84"/>
  <c r="E17" i="84"/>
  <c r="D17" i="84"/>
  <c r="A17" i="84"/>
  <c r="BF16" i="84"/>
  <c r="K16" i="84"/>
  <c r="M16" i="84" s="1"/>
  <c r="J16" i="84"/>
  <c r="H16" i="84"/>
  <c r="F16" i="84"/>
  <c r="E16" i="84"/>
  <c r="D16" i="84"/>
  <c r="A16" i="84"/>
  <c r="K15" i="84"/>
  <c r="M15" i="84" s="1"/>
  <c r="J15" i="84"/>
  <c r="H15" i="84"/>
  <c r="F15" i="84"/>
  <c r="E15" i="84"/>
  <c r="D15" i="84"/>
  <c r="A15" i="84"/>
  <c r="BF14" i="84"/>
  <c r="K14" i="84"/>
  <c r="M14" i="84" s="1"/>
  <c r="J14" i="84"/>
  <c r="H14" i="84"/>
  <c r="F14" i="84"/>
  <c r="E14" i="84"/>
  <c r="D14" i="84"/>
  <c r="A14" i="84"/>
  <c r="BF13" i="84"/>
  <c r="K13" i="84"/>
  <c r="M13" i="84" s="1"/>
  <c r="J13" i="84"/>
  <c r="H13" i="84"/>
  <c r="F13" i="84"/>
  <c r="E13" i="84"/>
  <c r="D13" i="84"/>
  <c r="A13" i="84"/>
  <c r="BF12" i="84"/>
  <c r="K12" i="84"/>
  <c r="M12" i="84" s="1"/>
  <c r="J12" i="84"/>
  <c r="H12" i="84"/>
  <c r="F12" i="84"/>
  <c r="E12" i="84"/>
  <c r="D12" i="84"/>
  <c r="A12" i="84"/>
  <c r="BF11" i="84"/>
  <c r="K11" i="84"/>
  <c r="M11" i="84" s="1"/>
  <c r="J11" i="84"/>
  <c r="H11" i="84"/>
  <c r="F11" i="84"/>
  <c r="E11" i="84"/>
  <c r="D11" i="84"/>
  <c r="A11" i="84"/>
  <c r="BF10" i="84"/>
  <c r="BF9" i="84"/>
  <c r="K9" i="84"/>
  <c r="M9" i="84" s="1"/>
  <c r="J9" i="84"/>
  <c r="H9" i="84"/>
  <c r="F9" i="84"/>
  <c r="E9" i="84"/>
  <c r="D9" i="84"/>
  <c r="C9" i="84"/>
  <c r="O9" i="84" s="1"/>
  <c r="BF8" i="84"/>
  <c r="K8" i="84"/>
  <c r="M8" i="84" s="1"/>
  <c r="J8" i="84"/>
  <c r="H8" i="84"/>
  <c r="F8" i="84"/>
  <c r="E8" i="84"/>
  <c r="D8" i="84"/>
  <c r="C8" i="84"/>
  <c r="O8" i="84" s="1"/>
  <c r="A8" i="84"/>
  <c r="S7" i="84"/>
  <c r="N7" i="84"/>
  <c r="R7" i="84" s="1"/>
  <c r="K7" i="84"/>
  <c r="M7" i="84" s="1"/>
  <c r="J7" i="84"/>
  <c r="H7" i="84"/>
  <c r="F7" i="84"/>
  <c r="E7" i="84"/>
  <c r="D7" i="84"/>
  <c r="C7" i="84"/>
  <c r="O7" i="84" s="1"/>
  <c r="A7" i="84"/>
  <c r="BA5" i="84"/>
  <c r="AU5" i="84"/>
  <c r="AR5" i="84"/>
  <c r="AO5" i="84"/>
  <c r="AL5" i="84"/>
  <c r="AI5" i="84"/>
  <c r="AF5" i="84"/>
  <c r="AC5" i="84"/>
  <c r="Z5" i="84"/>
  <c r="W5" i="84"/>
  <c r="T5" i="84"/>
  <c r="AZ3" i="84"/>
  <c r="AY3" i="84"/>
  <c r="AW3" i="84"/>
  <c r="AV3" i="84"/>
  <c r="AI95" i="93" l="1"/>
  <c r="AI97" i="93" s="1"/>
  <c r="AG18" i="91"/>
  <c r="AG30" i="91"/>
  <c r="AG42" i="91"/>
  <c r="AG54" i="91"/>
  <c r="AG66" i="91"/>
  <c r="AG78" i="91"/>
  <c r="AG90" i="91"/>
  <c r="AG32" i="91"/>
  <c r="AG44" i="91"/>
  <c r="AG68" i="91"/>
  <c r="AG19" i="91"/>
  <c r="AG31" i="91"/>
  <c r="AG43" i="91"/>
  <c r="AG55" i="91"/>
  <c r="AG67" i="91"/>
  <c r="AG79" i="91"/>
  <c r="AG91" i="91"/>
  <c r="AG20" i="91"/>
  <c r="AG56" i="91"/>
  <c r="AG80" i="91"/>
  <c r="AG8" i="91"/>
  <c r="AG9" i="91"/>
  <c r="AG21" i="91"/>
  <c r="AG33" i="91"/>
  <c r="AG45" i="91"/>
  <c r="AG57" i="91"/>
  <c r="AG69" i="91"/>
  <c r="AG81" i="91"/>
  <c r="AG88" i="91"/>
  <c r="AG29" i="91"/>
  <c r="AG10" i="91"/>
  <c r="AG22" i="91"/>
  <c r="AG34" i="91"/>
  <c r="AG46" i="91"/>
  <c r="AG58" i="91"/>
  <c r="AG70" i="91"/>
  <c r="AG82" i="91"/>
  <c r="AG76" i="91"/>
  <c r="AG77" i="91"/>
  <c r="AG11" i="91"/>
  <c r="AG23" i="91"/>
  <c r="AG35" i="91"/>
  <c r="AG47" i="91"/>
  <c r="AG59" i="91"/>
  <c r="AG71" i="91"/>
  <c r="AG83" i="91"/>
  <c r="AG64" i="91"/>
  <c r="AG41" i="91"/>
  <c r="AG12" i="91"/>
  <c r="AG24" i="91"/>
  <c r="AG36" i="91"/>
  <c r="AG48" i="91"/>
  <c r="AG60" i="91"/>
  <c r="AG72" i="91"/>
  <c r="AG84" i="91"/>
  <c r="AG52" i="91"/>
  <c r="AG53" i="91"/>
  <c r="AG13" i="91"/>
  <c r="AG25" i="91"/>
  <c r="AG37" i="91"/>
  <c r="AG49" i="91"/>
  <c r="AG61" i="91"/>
  <c r="AG73" i="91"/>
  <c r="AG85" i="91"/>
  <c r="AG40" i="91"/>
  <c r="AG89" i="91"/>
  <c r="AG14" i="91"/>
  <c r="AG26" i="91"/>
  <c r="AG38" i="91"/>
  <c r="AG50" i="91"/>
  <c r="AG62" i="91"/>
  <c r="AG74" i="91"/>
  <c r="AG86" i="91"/>
  <c r="AG28" i="91"/>
  <c r="AG17" i="91"/>
  <c r="AG7" i="91"/>
  <c r="AG15" i="91"/>
  <c r="AG27" i="91"/>
  <c r="AG39" i="91"/>
  <c r="AG51" i="91"/>
  <c r="AG63" i="91"/>
  <c r="AG75" i="91"/>
  <c r="AG87" i="91"/>
  <c r="AG16" i="91"/>
  <c r="AG65" i="91"/>
  <c r="R8" i="84"/>
  <c r="R10" i="84"/>
  <c r="AX5" i="84"/>
  <c r="BF31" i="84"/>
  <c r="BF15" i="84"/>
  <c r="P26" i="84"/>
  <c r="Q33" i="84"/>
  <c r="R40" i="84"/>
  <c r="P24" i="84"/>
  <c r="Q31" i="84"/>
  <c r="R38" i="84"/>
  <c r="P18" i="84"/>
  <c r="Q25" i="84"/>
  <c r="R32" i="84"/>
  <c r="P16" i="84"/>
  <c r="Q23" i="84"/>
  <c r="R30" i="84"/>
  <c r="P42" i="84"/>
  <c r="P10" i="84"/>
  <c r="Q17" i="84"/>
  <c r="R24" i="84"/>
  <c r="P40" i="84"/>
  <c r="P8" i="84"/>
  <c r="Q15" i="84"/>
  <c r="R22" i="84"/>
  <c r="P34" i="84"/>
  <c r="Q41" i="84"/>
  <c r="Q9" i="84"/>
  <c r="R16" i="84"/>
  <c r="P32" i="84"/>
  <c r="Q39" i="84"/>
  <c r="R46" i="84"/>
  <c r="R14" i="84"/>
  <c r="P41" i="84"/>
  <c r="P33" i="84"/>
  <c r="P25" i="84"/>
  <c r="P17" i="84"/>
  <c r="P9" i="84"/>
  <c r="R39" i="84"/>
  <c r="R31" i="84"/>
  <c r="R23" i="84"/>
  <c r="R15" i="84"/>
  <c r="Q46" i="84"/>
  <c r="Q38" i="84"/>
  <c r="Q30" i="84"/>
  <c r="Q22" i="84"/>
  <c r="Q14" i="84"/>
  <c r="R45" i="84"/>
  <c r="R37" i="84"/>
  <c r="R29" i="84"/>
  <c r="R21" i="84"/>
  <c r="R13" i="84"/>
  <c r="L45" i="84"/>
  <c r="Q45" i="84"/>
  <c r="Q37" i="84"/>
  <c r="Q29" i="84"/>
  <c r="Q21" i="84"/>
  <c r="Q13" i="84"/>
  <c r="R44" i="84"/>
  <c r="R36" i="84"/>
  <c r="R28" i="84"/>
  <c r="R20" i="84"/>
  <c r="R12" i="84"/>
  <c r="Q44" i="84"/>
  <c r="Q36" i="84"/>
  <c r="Q28" i="84"/>
  <c r="Q20" i="84"/>
  <c r="Q12" i="84"/>
  <c r="R43" i="84"/>
  <c r="R35" i="84"/>
  <c r="R27" i="84"/>
  <c r="R19" i="84"/>
  <c r="R11" i="84"/>
  <c r="Q43" i="84"/>
  <c r="Q35" i="84"/>
  <c r="Q27" i="84"/>
  <c r="Q19" i="84"/>
  <c r="Q11" i="84"/>
  <c r="R42" i="84"/>
  <c r="R34" i="84"/>
  <c r="R26" i="84"/>
  <c r="R18" i="84"/>
  <c r="L7" i="84"/>
  <c r="L8" i="84" s="1"/>
  <c r="L24" i="84"/>
  <c r="L9" i="84"/>
  <c r="L11" i="84" s="1"/>
  <c r="L12" i="84" s="1"/>
  <c r="L13" i="84" s="1"/>
  <c r="L14" i="84" s="1"/>
  <c r="L15" i="84" s="1"/>
  <c r="L16" i="84" s="1"/>
  <c r="L17" i="84" s="1"/>
  <c r="L18" i="84" s="1"/>
  <c r="L19" i="84" s="1"/>
  <c r="L20" i="84" s="1"/>
  <c r="L21" i="84" s="1"/>
  <c r="L22" i="84" s="1"/>
  <c r="BF7" i="84"/>
  <c r="T57" i="84"/>
  <c r="T56" i="84"/>
  <c r="P7" i="84"/>
  <c r="Q7" i="84"/>
  <c r="L25" i="84"/>
  <c r="L26" i="84" s="1"/>
  <c r="L27" i="84" s="1"/>
  <c r="L28" i="84" s="1"/>
  <c r="L29" i="84" s="1"/>
  <c r="L30" i="84" s="1"/>
  <c r="L31" i="84" s="1"/>
  <c r="L32" i="84" s="1"/>
  <c r="L33" i="84" s="1"/>
  <c r="L34" i="84" s="1"/>
  <c r="L35" i="84" s="1"/>
  <c r="L36" i="84" s="1"/>
  <c r="L37" i="84" s="1"/>
  <c r="L38" i="84" s="1"/>
  <c r="L39" i="84" s="1"/>
  <c r="L41" i="84"/>
  <c r="L42" i="84" s="1"/>
  <c r="L43" i="84" s="1"/>
  <c r="L44" i="84" s="1"/>
  <c r="AA56" i="52" l="1"/>
  <c r="BE5" i="84"/>
  <c r="AS5" i="84"/>
  <c r="AG5" i="84"/>
  <c r="AY5" i="84"/>
  <c r="AJ5" i="84"/>
  <c r="BB5" i="84"/>
  <c r="AM5" i="84"/>
  <c r="AP5" i="84"/>
  <c r="AV5" i="84"/>
  <c r="AA5" i="84"/>
  <c r="AD5" i="84"/>
  <c r="X5" i="84"/>
  <c r="BF9" i="56"/>
  <c r="AH5" i="84" l="1"/>
  <c r="AK5" i="84"/>
  <c r="Y5" i="84"/>
  <c r="AB5" i="84"/>
  <c r="AQ5" i="84"/>
  <c r="AN5" i="84"/>
  <c r="AE5" i="84"/>
  <c r="AW5" i="84"/>
  <c r="AT5" i="84"/>
  <c r="AZ5" i="84"/>
  <c r="BC5" i="84"/>
  <c r="U60" i="52"/>
  <c r="AX5" i="39" l="1"/>
  <c r="S8" i="39"/>
  <c r="S9" i="39"/>
  <c r="S10" i="39"/>
  <c r="S11" i="39"/>
  <c r="S12" i="39"/>
  <c r="S7" i="39"/>
  <c r="N8" i="39"/>
  <c r="Q8" i="39" s="1"/>
  <c r="N9" i="39"/>
  <c r="P9" i="39" s="1"/>
  <c r="N10" i="39"/>
  <c r="Q10" i="39" s="1"/>
  <c r="N11" i="39"/>
  <c r="P11" i="39" s="1"/>
  <c r="N12" i="39"/>
  <c r="Q12" i="39" s="1"/>
  <c r="N7" i="39"/>
  <c r="R7" i="39" s="1"/>
  <c r="F8" i="39"/>
  <c r="F9" i="39"/>
  <c r="F10" i="39"/>
  <c r="F11" i="39"/>
  <c r="F12" i="39"/>
  <c r="E8" i="39"/>
  <c r="E9" i="39"/>
  <c r="E10" i="39"/>
  <c r="E11" i="39"/>
  <c r="E12" i="39"/>
  <c r="D8" i="39"/>
  <c r="D9" i="39"/>
  <c r="D10" i="39"/>
  <c r="D11" i="39"/>
  <c r="D12" i="39"/>
  <c r="C8" i="39"/>
  <c r="C9" i="39"/>
  <c r="C10" i="39"/>
  <c r="C11" i="39"/>
  <c r="C12" i="39"/>
  <c r="F7" i="39"/>
  <c r="E7" i="39"/>
  <c r="D7" i="39"/>
  <c r="C7" i="39"/>
  <c r="AX5" i="81"/>
  <c r="A8" i="81"/>
  <c r="D8" i="81"/>
  <c r="E8" i="81"/>
  <c r="F8" i="81"/>
  <c r="M8" i="81"/>
  <c r="N8" i="81"/>
  <c r="O8" i="81"/>
  <c r="BF8" i="81"/>
  <c r="BF11" i="81"/>
  <c r="O11" i="81"/>
  <c r="N11" i="81"/>
  <c r="M11" i="81"/>
  <c r="F11" i="81"/>
  <c r="E11" i="81"/>
  <c r="D11" i="81"/>
  <c r="A11" i="81"/>
  <c r="BF10" i="81"/>
  <c r="O10" i="81"/>
  <c r="N10" i="81"/>
  <c r="M10" i="81"/>
  <c r="F10" i="81"/>
  <c r="E10" i="81"/>
  <c r="D10" i="81"/>
  <c r="A10" i="81"/>
  <c r="BF12" i="81"/>
  <c r="O12" i="81"/>
  <c r="N12" i="81"/>
  <c r="M12" i="81"/>
  <c r="F12" i="81"/>
  <c r="E12" i="81"/>
  <c r="D12" i="81"/>
  <c r="A12" i="81"/>
  <c r="BF9" i="81"/>
  <c r="O9" i="81"/>
  <c r="N9" i="81"/>
  <c r="M9" i="81"/>
  <c r="F9" i="81"/>
  <c r="E9" i="81"/>
  <c r="D9" i="81"/>
  <c r="A9" i="81"/>
  <c r="O7" i="81"/>
  <c r="N7" i="81"/>
  <c r="M7" i="81"/>
  <c r="F7" i="81"/>
  <c r="E7" i="81"/>
  <c r="D7" i="81"/>
  <c r="A7" i="81"/>
  <c r="BA5" i="81"/>
  <c r="AU5" i="81"/>
  <c r="AR5" i="81"/>
  <c r="AO5" i="81"/>
  <c r="AI5" i="81"/>
  <c r="T5" i="81"/>
  <c r="AZ3" i="81"/>
  <c r="AY3" i="81"/>
  <c r="AW3" i="81"/>
  <c r="AV3" i="81"/>
  <c r="P31" i="29" l="1"/>
  <c r="R31" i="29" s="1"/>
  <c r="AH95" i="88"/>
  <c r="AW11" i="81"/>
  <c r="AW8" i="81"/>
  <c r="AW12" i="81"/>
  <c r="AW7" i="81"/>
  <c r="AW9" i="81"/>
  <c r="AW10" i="81"/>
  <c r="AV11" i="81"/>
  <c r="AV8" i="81"/>
  <c r="AV12" i="81"/>
  <c r="AV9" i="81"/>
  <c r="AV7" i="81"/>
  <c r="AV10" i="81"/>
  <c r="L8" i="39"/>
  <c r="L12" i="39"/>
  <c r="L10" i="39"/>
  <c r="L7" i="39"/>
  <c r="L11" i="39"/>
  <c r="L9" i="39"/>
  <c r="P12" i="39"/>
  <c r="P10" i="39"/>
  <c r="P8" i="39"/>
  <c r="P7" i="39"/>
  <c r="Q7" i="39"/>
  <c r="R11" i="39"/>
  <c r="R9" i="39"/>
  <c r="Q11" i="39"/>
  <c r="Q9" i="39"/>
  <c r="R12" i="39"/>
  <c r="R10" i="39"/>
  <c r="R8" i="39"/>
  <c r="AL5" i="81"/>
  <c r="BE5" i="81"/>
  <c r="BF7" i="81"/>
  <c r="AY5" i="81" l="1"/>
  <c r="AK5" i="81"/>
  <c r="AS5" i="81"/>
  <c r="AV5" i="81"/>
  <c r="AJ5" i="81"/>
  <c r="AH5" i="81"/>
  <c r="AT5" i="81"/>
  <c r="BC5" i="81"/>
  <c r="AN5" i="81"/>
  <c r="AP5" i="81"/>
  <c r="AQ5" i="81"/>
  <c r="BB5" i="81"/>
  <c r="AZ5" i="81"/>
  <c r="AG5" i="81"/>
  <c r="AM5" i="81"/>
  <c r="AW5" i="81"/>
  <c r="BF79" i="69" l="1"/>
  <c r="BF80" i="69"/>
  <c r="BF81" i="69"/>
  <c r="BF82" i="69"/>
  <c r="BF83" i="69"/>
  <c r="BF84" i="69"/>
  <c r="BF85" i="69"/>
  <c r="BF86" i="69"/>
  <c r="BF87" i="69"/>
  <c r="BF88" i="69"/>
  <c r="BF89" i="69"/>
  <c r="BF90" i="69"/>
  <c r="BF91" i="69"/>
  <c r="BF92" i="69"/>
  <c r="BF93" i="69"/>
  <c r="BF94" i="69"/>
  <c r="BF95" i="69"/>
  <c r="BF96" i="69"/>
  <c r="BF97" i="69"/>
  <c r="BF98" i="69"/>
  <c r="BF99" i="69"/>
  <c r="BF100" i="69"/>
  <c r="BF101" i="69"/>
  <c r="BF102" i="69"/>
  <c r="BF103" i="69"/>
  <c r="BF104" i="69"/>
  <c r="BF105" i="69"/>
  <c r="BF106" i="69"/>
  <c r="BF107" i="69"/>
  <c r="BF108" i="69"/>
  <c r="BF109" i="69"/>
  <c r="BF110" i="69"/>
  <c r="BF111" i="69"/>
  <c r="BF112" i="69"/>
  <c r="BF113" i="69"/>
  <c r="BF114" i="69"/>
  <c r="BF115" i="69"/>
  <c r="BF116" i="69"/>
  <c r="BF117" i="69"/>
  <c r="BF118" i="69"/>
  <c r="BF119" i="69"/>
  <c r="BF120" i="69"/>
  <c r="BF121" i="69"/>
  <c r="BF122" i="69"/>
  <c r="BF123" i="69"/>
  <c r="BF124" i="69"/>
  <c r="BF125" i="69"/>
  <c r="BF126" i="69"/>
  <c r="BF127" i="69"/>
  <c r="BF128" i="69"/>
  <c r="BF129" i="69"/>
  <c r="BF130" i="69"/>
  <c r="BF131" i="69"/>
  <c r="BF132" i="69"/>
  <c r="BF133" i="69"/>
  <c r="BF134" i="69"/>
  <c r="BF135" i="69"/>
  <c r="BF136" i="69"/>
  <c r="BF137" i="69"/>
  <c r="BF138" i="69"/>
  <c r="BF139" i="69"/>
  <c r="BF140" i="69"/>
  <c r="BF141" i="69"/>
  <c r="BF142" i="69"/>
  <c r="BF143" i="69"/>
  <c r="BF144" i="69"/>
  <c r="BF145" i="69"/>
  <c r="BF146" i="69"/>
  <c r="BF147" i="69"/>
  <c r="BF148" i="69"/>
  <c r="BF149" i="69"/>
  <c r="BF150" i="69"/>
  <c r="T60" i="52" l="1"/>
  <c r="S60" i="52" l="1"/>
  <c r="F7" i="73" l="1"/>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L8" i="75" l="1"/>
  <c r="L9" i="75"/>
  <c r="L10" i="75"/>
  <c r="L11" i="75"/>
  <c r="L12" i="75"/>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L43" i="75"/>
  <c r="L44" i="75"/>
  <c r="L45" i="75"/>
  <c r="L46" i="75"/>
  <c r="L47" i="75"/>
  <c r="L48" i="75"/>
  <c r="L49" i="75"/>
  <c r="L50" i="75"/>
  <c r="L51" i="75"/>
  <c r="L52" i="75"/>
  <c r="L53" i="75"/>
  <c r="L54" i="75"/>
  <c r="L55" i="75"/>
  <c r="L56" i="75"/>
  <c r="L57" i="75"/>
  <c r="L58" i="75"/>
  <c r="L59" i="75"/>
  <c r="L60" i="75"/>
  <c r="L61" i="75"/>
  <c r="L62" i="75"/>
  <c r="L63" i="75"/>
  <c r="L64" i="75"/>
  <c r="L65" i="75"/>
  <c r="L66" i="75"/>
  <c r="L67" i="75"/>
  <c r="L68" i="75"/>
  <c r="L69" i="75"/>
  <c r="L70" i="75"/>
  <c r="L71" i="75"/>
  <c r="L72" i="75"/>
  <c r="L73" i="75"/>
  <c r="L74" i="75"/>
  <c r="L75" i="75"/>
  <c r="L76" i="75"/>
  <c r="L77" i="75"/>
  <c r="L78" i="75"/>
  <c r="L79" i="75"/>
  <c r="L80" i="75"/>
  <c r="L81" i="75"/>
  <c r="L82" i="75"/>
  <c r="L83" i="75"/>
  <c r="L84" i="75"/>
  <c r="L85" i="75"/>
  <c r="L86" i="75"/>
  <c r="L87" i="75"/>
  <c r="L88" i="75"/>
  <c r="L89" i="75"/>
  <c r="L90" i="75"/>
  <c r="L91" i="75"/>
  <c r="L92" i="75"/>
  <c r="L93" i="75"/>
  <c r="L7" i="75"/>
  <c r="BW3" i="12" l="1"/>
  <c r="N8" i="75"/>
  <c r="N9" i="75"/>
  <c r="N10" i="75"/>
  <c r="N11" i="75"/>
  <c r="N12" i="75"/>
  <c r="N13" i="75"/>
  <c r="N14" i="75"/>
  <c r="N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N49" i="75"/>
  <c r="N50" i="75"/>
  <c r="N51" i="75"/>
  <c r="N52" i="75"/>
  <c r="N53" i="75"/>
  <c r="N54" i="75"/>
  <c r="N55" i="75"/>
  <c r="N56" i="75"/>
  <c r="N57" i="75"/>
  <c r="N58" i="75"/>
  <c r="N59" i="75"/>
  <c r="N60" i="75"/>
  <c r="N61" i="75"/>
  <c r="N62" i="75"/>
  <c r="N63" i="75"/>
  <c r="N64" i="75"/>
  <c r="N65" i="75"/>
  <c r="N66" i="75"/>
  <c r="N67" i="75"/>
  <c r="N68" i="75"/>
  <c r="N69" i="75"/>
  <c r="N70" i="75"/>
  <c r="N71" i="75"/>
  <c r="N72" i="75"/>
  <c r="N73" i="75"/>
  <c r="N74" i="75"/>
  <c r="N75" i="75"/>
  <c r="N76" i="75"/>
  <c r="N77" i="75"/>
  <c r="N78" i="75"/>
  <c r="N79" i="75"/>
  <c r="N80" i="75"/>
  <c r="N81" i="75"/>
  <c r="N82" i="75"/>
  <c r="N83" i="75"/>
  <c r="N84" i="75"/>
  <c r="N85" i="75"/>
  <c r="R85" i="75" s="1"/>
  <c r="N86" i="75"/>
  <c r="N87" i="75"/>
  <c r="R87" i="75" s="1"/>
  <c r="N88" i="75"/>
  <c r="Q88" i="75" s="1"/>
  <c r="N89" i="75"/>
  <c r="R89" i="75" s="1"/>
  <c r="N90" i="75"/>
  <c r="N91" i="75"/>
  <c r="R91" i="75" s="1"/>
  <c r="N92" i="75"/>
  <c r="N93" i="75"/>
  <c r="A7" i="75"/>
  <c r="A8" i="75"/>
  <c r="A9" i="75"/>
  <c r="A10"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9" i="75"/>
  <c r="A50" i="75"/>
  <c r="A51" i="75"/>
  <c r="A52" i="75"/>
  <c r="A53" i="75"/>
  <c r="A54" i="75"/>
  <c r="A55" i="75"/>
  <c r="A56" i="75"/>
  <c r="A59" i="75"/>
  <c r="A60" i="75"/>
  <c r="A61" i="75"/>
  <c r="A62" i="75"/>
  <c r="A63" i="75"/>
  <c r="A64" i="75"/>
  <c r="A65" i="75"/>
  <c r="A66" i="75"/>
  <c r="A67" i="75"/>
  <c r="A68" i="75"/>
  <c r="A69" i="75"/>
  <c r="A70" i="75"/>
  <c r="A71" i="75"/>
  <c r="A72" i="75"/>
  <c r="A73" i="75"/>
  <c r="A74" i="75"/>
  <c r="A75" i="75"/>
  <c r="A76" i="75"/>
  <c r="A77" i="75"/>
  <c r="A78" i="75"/>
  <c r="A79" i="75"/>
  <c r="A80" i="75"/>
  <c r="A81" i="75"/>
  <c r="A82" i="75"/>
  <c r="A83" i="75"/>
  <c r="A84" i="75"/>
  <c r="A85" i="75"/>
  <c r="AC85" i="75" s="1"/>
  <c r="A86" i="75"/>
  <c r="AC86" i="75" s="1"/>
  <c r="BE86" i="75" s="1"/>
  <c r="BF86" i="75" s="1"/>
  <c r="A87" i="75"/>
  <c r="AC87" i="75" s="1"/>
  <c r="BE87" i="75" s="1"/>
  <c r="BF87" i="75" s="1"/>
  <c r="A88" i="75"/>
  <c r="AC88" i="75" s="1"/>
  <c r="BE88" i="75" s="1"/>
  <c r="BF88" i="75" s="1"/>
  <c r="A89" i="75"/>
  <c r="AC89" i="75" s="1"/>
  <c r="BE89" i="75" s="1"/>
  <c r="BF89" i="75" s="1"/>
  <c r="A90" i="75"/>
  <c r="AC90" i="75" s="1"/>
  <c r="BE90" i="75" s="1"/>
  <c r="BF90" i="75" s="1"/>
  <c r="A91" i="75"/>
  <c r="AC91" i="75" s="1"/>
  <c r="BE91" i="75" s="1"/>
  <c r="BF91" i="75" s="1"/>
  <c r="A92" i="75"/>
  <c r="AC92" i="75" s="1"/>
  <c r="BE92" i="75" s="1"/>
  <c r="BF92" i="75" s="1"/>
  <c r="A93" i="75"/>
  <c r="AC93" i="75" s="1"/>
  <c r="BE93" i="75" s="1"/>
  <c r="BF93" i="75" s="1"/>
  <c r="S93" i="75"/>
  <c r="O93" i="75"/>
  <c r="M93" i="75"/>
  <c r="E93" i="75"/>
  <c r="S92" i="75"/>
  <c r="O92" i="75"/>
  <c r="M92" i="75"/>
  <c r="E92" i="75"/>
  <c r="S91" i="75"/>
  <c r="O91" i="75"/>
  <c r="M91" i="75"/>
  <c r="E91" i="75"/>
  <c r="S90" i="75"/>
  <c r="M90" i="75"/>
  <c r="E90" i="75"/>
  <c r="S89" i="75"/>
  <c r="O89" i="75"/>
  <c r="M89" i="75"/>
  <c r="E89" i="75"/>
  <c r="S88" i="75"/>
  <c r="O88" i="75"/>
  <c r="M88" i="75"/>
  <c r="E88" i="75"/>
  <c r="S87" i="75"/>
  <c r="O87" i="75"/>
  <c r="M87" i="75"/>
  <c r="E87" i="75"/>
  <c r="S86" i="75"/>
  <c r="O86" i="75"/>
  <c r="M86" i="75"/>
  <c r="E86" i="75"/>
  <c r="S85" i="75"/>
  <c r="O85" i="75"/>
  <c r="M85" i="75"/>
  <c r="E85" i="75"/>
  <c r="BF84" i="75"/>
  <c r="S84" i="75"/>
  <c r="O84" i="75"/>
  <c r="M84" i="75"/>
  <c r="E84" i="75"/>
  <c r="BF83" i="75"/>
  <c r="S83" i="75"/>
  <c r="O83" i="75"/>
  <c r="M83" i="75"/>
  <c r="E83" i="75"/>
  <c r="BF82" i="75"/>
  <c r="S82" i="75"/>
  <c r="O82" i="75"/>
  <c r="M82" i="75"/>
  <c r="E82" i="75"/>
  <c r="BF81" i="75"/>
  <c r="S81" i="75"/>
  <c r="O81" i="75"/>
  <c r="M81" i="75"/>
  <c r="E81" i="75"/>
  <c r="BF80" i="75"/>
  <c r="S80" i="75"/>
  <c r="O80" i="75"/>
  <c r="M80" i="75"/>
  <c r="E80" i="75"/>
  <c r="BF79" i="75"/>
  <c r="S79" i="75"/>
  <c r="O79" i="75"/>
  <c r="M79" i="75"/>
  <c r="E79" i="75"/>
  <c r="BF78" i="75"/>
  <c r="S78" i="75"/>
  <c r="O78" i="75"/>
  <c r="M78" i="75"/>
  <c r="E78" i="75"/>
  <c r="BF77" i="75"/>
  <c r="S77" i="75"/>
  <c r="O77" i="75"/>
  <c r="M77" i="75"/>
  <c r="E77" i="75"/>
  <c r="BF76" i="75"/>
  <c r="S76" i="75"/>
  <c r="O76" i="75"/>
  <c r="M76" i="75"/>
  <c r="E76" i="75"/>
  <c r="BF75" i="75"/>
  <c r="S75" i="75"/>
  <c r="O75" i="75"/>
  <c r="M75" i="75"/>
  <c r="E75" i="75"/>
  <c r="BF74" i="75"/>
  <c r="S74" i="75"/>
  <c r="O74" i="75"/>
  <c r="M74" i="75"/>
  <c r="E74" i="75"/>
  <c r="BF73" i="75"/>
  <c r="S73" i="75"/>
  <c r="O73" i="75"/>
  <c r="M73" i="75"/>
  <c r="E73" i="75"/>
  <c r="BF72" i="75"/>
  <c r="S72" i="75"/>
  <c r="O72" i="75"/>
  <c r="M72" i="75"/>
  <c r="E72" i="75"/>
  <c r="BF71" i="75"/>
  <c r="S71" i="75"/>
  <c r="O71" i="75"/>
  <c r="M71" i="75"/>
  <c r="E71" i="75"/>
  <c r="BF70" i="75"/>
  <c r="S70" i="75"/>
  <c r="O70" i="75"/>
  <c r="M70" i="75"/>
  <c r="E70" i="75"/>
  <c r="BF69" i="75"/>
  <c r="S69" i="75"/>
  <c r="O69" i="75"/>
  <c r="M69" i="75"/>
  <c r="E69" i="75"/>
  <c r="BF68" i="75"/>
  <c r="S68" i="75"/>
  <c r="O68" i="75"/>
  <c r="M68" i="75"/>
  <c r="E68" i="75"/>
  <c r="BF67" i="75"/>
  <c r="S67" i="75"/>
  <c r="O67" i="75"/>
  <c r="M67" i="75"/>
  <c r="E67" i="75"/>
  <c r="BF66" i="75"/>
  <c r="S66" i="75"/>
  <c r="O66" i="75"/>
  <c r="M66" i="75"/>
  <c r="E66" i="75"/>
  <c r="BF65" i="75"/>
  <c r="S65" i="75"/>
  <c r="O65" i="75"/>
  <c r="M65" i="75"/>
  <c r="E65" i="75"/>
  <c r="BF64" i="75"/>
  <c r="S64" i="75"/>
  <c r="O64" i="75"/>
  <c r="M64" i="75"/>
  <c r="E64" i="75"/>
  <c r="BF63" i="75"/>
  <c r="S63" i="75"/>
  <c r="O63" i="75"/>
  <c r="M63" i="75"/>
  <c r="E63" i="75"/>
  <c r="BF62" i="75"/>
  <c r="S62" i="75"/>
  <c r="O62" i="75"/>
  <c r="M62" i="75"/>
  <c r="E62" i="75"/>
  <c r="BF61" i="75"/>
  <c r="S61" i="75"/>
  <c r="O61" i="75"/>
  <c r="M61" i="75"/>
  <c r="E61" i="75"/>
  <c r="BF60" i="75"/>
  <c r="S60" i="75"/>
  <c r="O60" i="75"/>
  <c r="M60" i="75"/>
  <c r="E60" i="75"/>
  <c r="BF59" i="75"/>
  <c r="S59" i="75"/>
  <c r="O59" i="75"/>
  <c r="M59" i="75"/>
  <c r="E59" i="75"/>
  <c r="BF58" i="75"/>
  <c r="S58" i="75"/>
  <c r="O58" i="75"/>
  <c r="M58" i="75"/>
  <c r="E58" i="75"/>
  <c r="BF57" i="75"/>
  <c r="S57" i="75"/>
  <c r="O57" i="75"/>
  <c r="M57" i="75"/>
  <c r="E57" i="75"/>
  <c r="BF56" i="75"/>
  <c r="S56" i="75"/>
  <c r="O56" i="75"/>
  <c r="M56" i="75"/>
  <c r="E56" i="75"/>
  <c r="BF55" i="75"/>
  <c r="S55" i="75"/>
  <c r="O55" i="75"/>
  <c r="M55" i="75"/>
  <c r="E55" i="75"/>
  <c r="BF54" i="75"/>
  <c r="S54" i="75"/>
  <c r="O54" i="75"/>
  <c r="M54" i="75"/>
  <c r="E54" i="75"/>
  <c r="BF53" i="75"/>
  <c r="S53" i="75"/>
  <c r="O53" i="75"/>
  <c r="M53" i="75"/>
  <c r="E53" i="75"/>
  <c r="BF52" i="75"/>
  <c r="S52" i="75"/>
  <c r="O52" i="75"/>
  <c r="M52" i="75"/>
  <c r="E52" i="75"/>
  <c r="BF51" i="75"/>
  <c r="S51" i="75"/>
  <c r="O51" i="75"/>
  <c r="M51" i="75"/>
  <c r="E51" i="75"/>
  <c r="BF50" i="75"/>
  <c r="S50" i="75"/>
  <c r="O50" i="75"/>
  <c r="M50" i="75"/>
  <c r="E50" i="75"/>
  <c r="BF49" i="75"/>
  <c r="S49" i="75"/>
  <c r="O49" i="75"/>
  <c r="M49" i="75"/>
  <c r="E49" i="75"/>
  <c r="BF48" i="75"/>
  <c r="S48" i="75"/>
  <c r="O48" i="75"/>
  <c r="M48" i="75"/>
  <c r="E48" i="75"/>
  <c r="BF47" i="75"/>
  <c r="S47" i="75"/>
  <c r="O47" i="75"/>
  <c r="M47" i="75"/>
  <c r="E47" i="75"/>
  <c r="BF46" i="75"/>
  <c r="S46" i="75"/>
  <c r="O46" i="75"/>
  <c r="M46" i="75"/>
  <c r="E46" i="75"/>
  <c r="BF45" i="75"/>
  <c r="S45" i="75"/>
  <c r="O45" i="75"/>
  <c r="M45" i="75"/>
  <c r="E45" i="75"/>
  <c r="BF44" i="75"/>
  <c r="S44" i="75"/>
  <c r="O44" i="75"/>
  <c r="M44" i="75"/>
  <c r="E44" i="75"/>
  <c r="BF43" i="75"/>
  <c r="S43" i="75"/>
  <c r="O43" i="75"/>
  <c r="M43" i="75"/>
  <c r="E43" i="75"/>
  <c r="BF42" i="75"/>
  <c r="S42" i="75"/>
  <c r="O42" i="75"/>
  <c r="M42" i="75"/>
  <c r="E42" i="75"/>
  <c r="BF41" i="75"/>
  <c r="S41" i="75"/>
  <c r="O41" i="75"/>
  <c r="M41" i="75"/>
  <c r="E41" i="75"/>
  <c r="BF40" i="75"/>
  <c r="S40" i="75"/>
  <c r="O40" i="75"/>
  <c r="M40" i="75"/>
  <c r="E40" i="75"/>
  <c r="BF39" i="75"/>
  <c r="S39" i="75"/>
  <c r="O39" i="75"/>
  <c r="M39" i="75"/>
  <c r="E39" i="75"/>
  <c r="BF38" i="75"/>
  <c r="S38" i="75"/>
  <c r="O38" i="75"/>
  <c r="M38" i="75"/>
  <c r="E38" i="75"/>
  <c r="BF37" i="75"/>
  <c r="S37" i="75"/>
  <c r="O37" i="75"/>
  <c r="M37" i="75"/>
  <c r="E37" i="75"/>
  <c r="BF36" i="75"/>
  <c r="S36" i="75"/>
  <c r="O36" i="75"/>
  <c r="M36" i="75"/>
  <c r="E36" i="75"/>
  <c r="BF35" i="75"/>
  <c r="S35" i="75"/>
  <c r="O35" i="75"/>
  <c r="M35" i="75"/>
  <c r="E35" i="75"/>
  <c r="BF34" i="75"/>
  <c r="S34" i="75"/>
  <c r="O34" i="75"/>
  <c r="M34" i="75"/>
  <c r="E34" i="75"/>
  <c r="BF33" i="75"/>
  <c r="S33" i="75"/>
  <c r="O33" i="75"/>
  <c r="M33" i="75"/>
  <c r="E33" i="75"/>
  <c r="BF32" i="75"/>
  <c r="S32" i="75"/>
  <c r="O32" i="75"/>
  <c r="M32" i="75"/>
  <c r="E32" i="75"/>
  <c r="BF31" i="75"/>
  <c r="S31" i="75"/>
  <c r="O31" i="75"/>
  <c r="M31" i="75"/>
  <c r="E31" i="75"/>
  <c r="BF30" i="75"/>
  <c r="S30" i="75"/>
  <c r="O30" i="75"/>
  <c r="M30" i="75"/>
  <c r="E30" i="75"/>
  <c r="BF29" i="75"/>
  <c r="S29" i="75"/>
  <c r="O29" i="75"/>
  <c r="M29" i="75"/>
  <c r="E29" i="75"/>
  <c r="BF28" i="75"/>
  <c r="S28" i="75"/>
  <c r="O28" i="75"/>
  <c r="M28" i="75"/>
  <c r="E28" i="75"/>
  <c r="BF27" i="75"/>
  <c r="S27" i="75"/>
  <c r="O27" i="75"/>
  <c r="M27" i="75"/>
  <c r="E27" i="75"/>
  <c r="BF26" i="75"/>
  <c r="S26" i="75"/>
  <c r="O26" i="75"/>
  <c r="M26" i="75"/>
  <c r="E26" i="75"/>
  <c r="BF25" i="75"/>
  <c r="S25" i="75"/>
  <c r="O25" i="75"/>
  <c r="M25" i="75"/>
  <c r="E25" i="75"/>
  <c r="BF24" i="75"/>
  <c r="S24" i="75"/>
  <c r="O24" i="75"/>
  <c r="M24" i="75"/>
  <c r="E24" i="75"/>
  <c r="BF23" i="75"/>
  <c r="S23" i="75"/>
  <c r="O23" i="75"/>
  <c r="M23" i="75"/>
  <c r="E23" i="75"/>
  <c r="BF22" i="75"/>
  <c r="S22" i="75"/>
  <c r="O22" i="75"/>
  <c r="M22" i="75"/>
  <c r="E22" i="75"/>
  <c r="BF21" i="75"/>
  <c r="S21" i="75"/>
  <c r="O21" i="75"/>
  <c r="M21" i="75"/>
  <c r="E21" i="75"/>
  <c r="BF20" i="75"/>
  <c r="S20" i="75"/>
  <c r="O20" i="75"/>
  <c r="M20" i="75"/>
  <c r="E20" i="75"/>
  <c r="BF19" i="75"/>
  <c r="S19" i="75"/>
  <c r="O19" i="75"/>
  <c r="M19" i="75"/>
  <c r="E19" i="75"/>
  <c r="BF18" i="75"/>
  <c r="S18" i="75"/>
  <c r="O18" i="75"/>
  <c r="M18" i="75"/>
  <c r="E18" i="75"/>
  <c r="BF17" i="75"/>
  <c r="S17" i="75"/>
  <c r="O17" i="75"/>
  <c r="M17" i="75"/>
  <c r="E17" i="75"/>
  <c r="BF16" i="75"/>
  <c r="S16" i="75"/>
  <c r="O16" i="75"/>
  <c r="M16" i="75"/>
  <c r="E16" i="75"/>
  <c r="BF15" i="75"/>
  <c r="S15" i="75"/>
  <c r="O15" i="75"/>
  <c r="M15" i="75"/>
  <c r="E15" i="75"/>
  <c r="BF14" i="75"/>
  <c r="S14" i="75"/>
  <c r="O14" i="75"/>
  <c r="M14" i="75"/>
  <c r="E14" i="75"/>
  <c r="BF13" i="75"/>
  <c r="S13" i="75"/>
  <c r="O13" i="75"/>
  <c r="M13" i="75"/>
  <c r="E13" i="75"/>
  <c r="BF12" i="75"/>
  <c r="S12" i="75"/>
  <c r="O12" i="75"/>
  <c r="M12" i="75"/>
  <c r="E12" i="75"/>
  <c r="BF11" i="75"/>
  <c r="S11" i="75"/>
  <c r="O11" i="75"/>
  <c r="M11" i="75"/>
  <c r="E11" i="75"/>
  <c r="BF10" i="75"/>
  <c r="S10" i="75"/>
  <c r="O10" i="75"/>
  <c r="M10" i="75"/>
  <c r="E10" i="75"/>
  <c r="BF9" i="75"/>
  <c r="S9" i="75"/>
  <c r="O9" i="75"/>
  <c r="M9" i="75"/>
  <c r="E9" i="75"/>
  <c r="BF8" i="75"/>
  <c r="S8" i="75"/>
  <c r="O8" i="75"/>
  <c r="M8" i="75"/>
  <c r="E8" i="75"/>
  <c r="S7" i="75"/>
  <c r="O7" i="75"/>
  <c r="N7" i="75"/>
  <c r="M7" i="75"/>
  <c r="F7" i="75"/>
  <c r="E7" i="75"/>
  <c r="BC5" i="75"/>
  <c r="BB5" i="75"/>
  <c r="BA5" i="75"/>
  <c r="AZ5" i="75"/>
  <c r="AY5" i="75"/>
  <c r="AX5" i="75"/>
  <c r="AW5" i="75"/>
  <c r="AV5" i="75"/>
  <c r="AU5" i="75"/>
  <c r="AO5" i="75"/>
  <c r="AN5" i="75"/>
  <c r="AM5" i="75"/>
  <c r="AL5" i="75"/>
  <c r="AK5" i="75"/>
  <c r="AJ5" i="75"/>
  <c r="AI5" i="75"/>
  <c r="AF5" i="75"/>
  <c r="Z5" i="75"/>
  <c r="W5" i="75"/>
  <c r="T5" i="75"/>
  <c r="AZ3" i="75"/>
  <c r="AY3" i="75"/>
  <c r="AW3" i="75"/>
  <c r="AV3" i="75"/>
  <c r="I25" i="6" l="1"/>
  <c r="J25" i="6" s="1"/>
  <c r="D50" i="29"/>
  <c r="K25" i="6"/>
  <c r="D25" i="6"/>
  <c r="E25" i="6"/>
  <c r="L25" i="6"/>
  <c r="M25" i="6"/>
  <c r="N25" i="6"/>
  <c r="F50" i="29"/>
  <c r="F25" i="6"/>
  <c r="E50" i="29"/>
  <c r="O25" i="6"/>
  <c r="AC5" i="75"/>
  <c r="F54" i="52"/>
  <c r="D54" i="52"/>
  <c r="H54" i="52"/>
  <c r="I54" i="52" s="1"/>
  <c r="BE85" i="75"/>
  <c r="BF85" i="75" s="1"/>
  <c r="AF93" i="91"/>
  <c r="AF95" i="91"/>
  <c r="P85" i="75"/>
  <c r="AR5" i="75"/>
  <c r="R88" i="75"/>
  <c r="P89" i="75"/>
  <c r="P91" i="75"/>
  <c r="Q85" i="75"/>
  <c r="P86" i="75"/>
  <c r="R86" i="75"/>
  <c r="Q86" i="75"/>
  <c r="Q90" i="75"/>
  <c r="P90" i="75"/>
  <c r="R92" i="75"/>
  <c r="Q92" i="75"/>
  <c r="P92" i="75"/>
  <c r="P87" i="75"/>
  <c r="Q91" i="75"/>
  <c r="Q87" i="75"/>
  <c r="P88" i="75"/>
  <c r="Q89" i="75"/>
  <c r="AA54" i="52" l="1"/>
  <c r="E54" i="52"/>
  <c r="G54" i="52"/>
  <c r="AF99" i="91"/>
  <c r="AF20" i="91"/>
  <c r="AF7" i="91"/>
  <c r="AF19" i="91"/>
  <c r="AF32" i="91"/>
  <c r="AF44" i="91"/>
  <c r="AF57" i="91"/>
  <c r="AF69" i="91"/>
  <c r="AF81" i="91"/>
  <c r="AF21" i="91"/>
  <c r="AF33" i="91"/>
  <c r="AF45" i="91"/>
  <c r="AF46" i="91"/>
  <c r="AF47" i="91"/>
  <c r="AF50" i="91"/>
  <c r="AF8" i="91"/>
  <c r="AF9" i="91"/>
  <c r="AF10" i="91"/>
  <c r="AF11" i="91"/>
  <c r="AF24" i="91"/>
  <c r="AF36" i="91"/>
  <c r="AF48" i="91"/>
  <c r="AF61" i="91"/>
  <c r="AF73" i="91"/>
  <c r="AF85" i="91"/>
  <c r="AF25" i="91"/>
  <c r="AF37" i="91"/>
  <c r="AF49" i="91"/>
  <c r="AF62" i="91"/>
  <c r="AF74" i="91"/>
  <c r="AF86" i="91"/>
  <c r="AF26" i="91"/>
  <c r="AF75" i="91"/>
  <c r="AF12" i="91"/>
  <c r="AF13" i="91"/>
  <c r="AF14" i="91"/>
  <c r="AF27" i="91"/>
  <c r="AF39" i="91"/>
  <c r="AF51" i="91"/>
  <c r="AF64" i="91"/>
  <c r="AF76" i="91"/>
  <c r="AF88" i="91"/>
  <c r="AF66" i="91"/>
  <c r="AF90" i="91"/>
  <c r="AF42" i="91"/>
  <c r="AF67" i="91"/>
  <c r="AF91" i="91"/>
  <c r="AF43" i="91"/>
  <c r="AF80" i="91"/>
  <c r="AF52" i="91"/>
  <c r="AF82" i="91"/>
  <c r="AF22" i="91"/>
  <c r="AF71" i="91"/>
  <c r="AF83" i="91"/>
  <c r="AF60" i="91"/>
  <c r="AF72" i="91"/>
  <c r="AF38" i="91"/>
  <c r="AF87" i="91"/>
  <c r="AF15" i="91"/>
  <c r="AF28" i="91"/>
  <c r="AF40" i="91"/>
  <c r="AF53" i="91"/>
  <c r="AF65" i="91"/>
  <c r="AF77" i="91"/>
  <c r="AF89" i="91"/>
  <c r="AF54" i="91"/>
  <c r="AF17" i="91"/>
  <c r="AF55" i="91"/>
  <c r="AF18" i="91"/>
  <c r="AF56" i="91"/>
  <c r="AF58" i="91"/>
  <c r="AF34" i="91"/>
  <c r="AF23" i="91"/>
  <c r="AF84" i="91"/>
  <c r="AF16" i="91"/>
  <c r="AF29" i="91"/>
  <c r="AF41" i="91"/>
  <c r="AF78" i="91"/>
  <c r="AF30" i="91"/>
  <c r="AF79" i="91"/>
  <c r="AF31" i="91"/>
  <c r="AF68" i="91"/>
  <c r="AF70" i="91"/>
  <c r="AF59" i="91"/>
  <c r="AF35" i="91"/>
  <c r="AF63" i="91"/>
  <c r="AG5" i="75"/>
  <c r="BE5" i="75"/>
  <c r="BF7" i="75"/>
  <c r="AH5" i="75" l="1"/>
  <c r="N8" i="44" l="1"/>
  <c r="N9" i="44"/>
  <c r="N10" i="44"/>
  <c r="N11" i="44"/>
  <c r="N12" i="44"/>
  <c r="N13" i="44"/>
  <c r="N14" i="44"/>
  <c r="N15" i="44"/>
  <c r="N16" i="44"/>
  <c r="N17" i="44"/>
  <c r="N18" i="44"/>
  <c r="N19" i="44"/>
  <c r="N20" i="44"/>
  <c r="N21" i="44"/>
  <c r="N22" i="44"/>
  <c r="N23" i="44"/>
  <c r="N24" i="44"/>
  <c r="N25" i="44"/>
  <c r="N26" i="44"/>
  <c r="N27" i="44"/>
  <c r="N28" i="44"/>
  <c r="N29" i="44"/>
  <c r="N30" i="44"/>
  <c r="N31" i="44"/>
  <c r="N32" i="44"/>
  <c r="N33"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3"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7" i="44"/>
  <c r="Q62" i="6"/>
  <c r="O56" i="29" l="1"/>
  <c r="O9" i="5" s="1"/>
  <c r="L56" i="29"/>
  <c r="L9" i="5" s="1"/>
  <c r="D42" i="29"/>
  <c r="BR3" i="12"/>
  <c r="S113" i="41"/>
  <c r="R113" i="41"/>
  <c r="Q113" i="41"/>
  <c r="P113" i="41"/>
  <c r="S105" i="41"/>
  <c r="R105" i="41"/>
  <c r="Q105" i="41"/>
  <c r="P105" i="41"/>
  <c r="S81" i="41"/>
  <c r="S18" i="41"/>
  <c r="P50" i="29" l="1"/>
  <c r="R50" i="29" s="1"/>
  <c r="R60" i="52"/>
  <c r="K56" i="29"/>
  <c r="K9" i="5" s="1"/>
  <c r="L7" i="40"/>
  <c r="N72" i="37"/>
  <c r="M72" i="37"/>
  <c r="L72" i="37"/>
  <c r="D72" i="37"/>
  <c r="E72" i="37"/>
  <c r="F72" i="37"/>
  <c r="N19" i="40"/>
  <c r="M19" i="40"/>
  <c r="A7" i="36"/>
  <c r="S52" i="44"/>
  <c r="M52" i="44"/>
  <c r="H7" i="36"/>
  <c r="S7" i="56"/>
  <c r="X19" i="40" l="1"/>
  <c r="Y19" i="40"/>
  <c r="R72" i="37"/>
  <c r="Q72" i="37"/>
  <c r="P72" i="37"/>
  <c r="X72" i="37"/>
  <c r="Y72" i="37"/>
  <c r="P19" i="40"/>
  <c r="R19" i="40"/>
  <c r="Q19" i="40"/>
  <c r="Q60" i="52"/>
  <c r="T5" i="39" l="1"/>
  <c r="AO5" i="39"/>
  <c r="C58" i="12" l="1"/>
  <c r="T5" i="16" l="1"/>
  <c r="S16" i="44"/>
  <c r="S8" i="41"/>
  <c r="S9" i="37"/>
  <c r="M8" i="55" l="1"/>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P60" i="52"/>
  <c r="AP5" i="38"/>
  <c r="AX5" i="56" l="1"/>
  <c r="Q65" i="6"/>
  <c r="AL98" i="89"/>
  <c r="G60" i="52"/>
  <c r="K60" i="52"/>
  <c r="AJ98" i="97"/>
  <c r="N60" i="52"/>
  <c r="AJ98" i="98" s="1"/>
  <c r="O60" i="52" l="1"/>
  <c r="AO5" i="56" l="1"/>
  <c r="AI5" i="39"/>
  <c r="AJ5" i="39"/>
  <c r="AK5" i="39"/>
  <c r="AL5" i="39"/>
  <c r="AM5" i="39"/>
  <c r="AN5" i="39"/>
  <c r="C38" i="73" l="1"/>
  <c r="T5" i="73" l="1"/>
  <c r="A8" i="73"/>
  <c r="A9" i="73"/>
  <c r="A10" i="73"/>
  <c r="A11" i="73"/>
  <c r="A12" i="73"/>
  <c r="A13" i="73"/>
  <c r="A14" i="73"/>
  <c r="A15" i="73"/>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6" i="73"/>
  <c r="A47" i="73"/>
  <c r="A48" i="73"/>
  <c r="A49" i="73"/>
  <c r="A50" i="73"/>
  <c r="A51" i="73"/>
  <c r="A52" i="73"/>
  <c r="A53" i="73"/>
  <c r="A54" i="73"/>
  <c r="BF54" i="73"/>
  <c r="S54" i="73"/>
  <c r="N54" i="73"/>
  <c r="H54" i="73"/>
  <c r="F54" i="73"/>
  <c r="D54" i="73"/>
  <c r="C54" i="73"/>
  <c r="BF53" i="73"/>
  <c r="S53" i="73"/>
  <c r="N53" i="73"/>
  <c r="H53" i="73"/>
  <c r="F53" i="73"/>
  <c r="D53" i="73"/>
  <c r="C53" i="73"/>
  <c r="BF52" i="73"/>
  <c r="S52" i="73"/>
  <c r="N52" i="73"/>
  <c r="H52" i="73"/>
  <c r="F52" i="73"/>
  <c r="D52" i="73"/>
  <c r="C52" i="73"/>
  <c r="BF51" i="73"/>
  <c r="S51" i="73"/>
  <c r="N51" i="73"/>
  <c r="P51" i="73" s="1"/>
  <c r="AE51" i="73" s="1"/>
  <c r="H51" i="73"/>
  <c r="F51" i="73"/>
  <c r="D51" i="73"/>
  <c r="C51" i="73"/>
  <c r="BF50" i="73"/>
  <c r="S50" i="73"/>
  <c r="N50" i="73"/>
  <c r="R50" i="73" s="1"/>
  <c r="H50" i="73"/>
  <c r="F50" i="73"/>
  <c r="D50" i="73"/>
  <c r="C50" i="73"/>
  <c r="BF49" i="73"/>
  <c r="S49" i="73"/>
  <c r="N49" i="73"/>
  <c r="R49" i="73" s="1"/>
  <c r="H49" i="73"/>
  <c r="F49" i="73"/>
  <c r="D49" i="73"/>
  <c r="C49" i="73"/>
  <c r="S48" i="73"/>
  <c r="N48" i="73"/>
  <c r="P48" i="73" s="1"/>
  <c r="AE48" i="73" s="1"/>
  <c r="H48" i="73"/>
  <c r="F48" i="73"/>
  <c r="D48" i="73"/>
  <c r="C48" i="73"/>
  <c r="BF47" i="73"/>
  <c r="S47" i="73"/>
  <c r="N47" i="73"/>
  <c r="P47" i="73" s="1"/>
  <c r="AE47" i="73" s="1"/>
  <c r="H47" i="73"/>
  <c r="F47" i="73"/>
  <c r="D47" i="73"/>
  <c r="C47" i="73"/>
  <c r="BF46" i="73"/>
  <c r="S46" i="73"/>
  <c r="N46" i="73"/>
  <c r="H46" i="73"/>
  <c r="F46" i="73"/>
  <c r="D46" i="73"/>
  <c r="C46" i="73"/>
  <c r="BF45" i="73"/>
  <c r="S45" i="73"/>
  <c r="N45" i="73"/>
  <c r="P45" i="73" s="1"/>
  <c r="AE45" i="73" s="1"/>
  <c r="H45" i="73"/>
  <c r="F45" i="73"/>
  <c r="D45" i="73"/>
  <c r="C45" i="73"/>
  <c r="S44" i="73"/>
  <c r="N44" i="73"/>
  <c r="R44" i="73" s="1"/>
  <c r="H44" i="73"/>
  <c r="F44" i="73"/>
  <c r="D44" i="73"/>
  <c r="C44" i="73"/>
  <c r="BF43" i="73"/>
  <c r="S43" i="73"/>
  <c r="N43" i="73"/>
  <c r="P43" i="73" s="1"/>
  <c r="AE43" i="73" s="1"/>
  <c r="H43" i="73"/>
  <c r="F43" i="73"/>
  <c r="D43" i="73"/>
  <c r="C43" i="73"/>
  <c r="BF42" i="73"/>
  <c r="S42" i="73"/>
  <c r="N42" i="73"/>
  <c r="P42" i="73" s="1"/>
  <c r="AE42" i="73" s="1"/>
  <c r="H42" i="73"/>
  <c r="F42" i="73"/>
  <c r="D42" i="73"/>
  <c r="C42" i="73"/>
  <c r="S41" i="73"/>
  <c r="N41" i="73"/>
  <c r="P41" i="73" s="1"/>
  <c r="AE41" i="73" s="1"/>
  <c r="H41" i="73"/>
  <c r="F41" i="73"/>
  <c r="D41" i="73"/>
  <c r="C41" i="73"/>
  <c r="S40" i="73"/>
  <c r="N40" i="73"/>
  <c r="H40" i="73"/>
  <c r="F40" i="73"/>
  <c r="D40" i="73"/>
  <c r="C40" i="73"/>
  <c r="S39" i="73"/>
  <c r="N39" i="73"/>
  <c r="R39" i="73" s="1"/>
  <c r="H39" i="73"/>
  <c r="F39" i="73"/>
  <c r="D39" i="73"/>
  <c r="C39" i="73"/>
  <c r="S38" i="73"/>
  <c r="O38" i="73"/>
  <c r="N38" i="73"/>
  <c r="Q38" i="73" s="1"/>
  <c r="H38" i="73"/>
  <c r="F38" i="73"/>
  <c r="D38" i="73"/>
  <c r="S37" i="73"/>
  <c r="N37" i="73"/>
  <c r="Q37" i="73" s="1"/>
  <c r="H37" i="73"/>
  <c r="F37" i="73"/>
  <c r="D37" i="73"/>
  <c r="C37" i="73"/>
  <c r="S36" i="73"/>
  <c r="N36" i="73"/>
  <c r="H36" i="73"/>
  <c r="F36" i="73"/>
  <c r="D36" i="73"/>
  <c r="C36" i="73"/>
  <c r="BF35" i="73"/>
  <c r="S35" i="73"/>
  <c r="N35" i="73"/>
  <c r="R35" i="73" s="1"/>
  <c r="H35" i="73"/>
  <c r="F35" i="73"/>
  <c r="D35" i="73"/>
  <c r="C35" i="73"/>
  <c r="BF34" i="73"/>
  <c r="S34" i="73"/>
  <c r="N34" i="73"/>
  <c r="P34" i="73" s="1"/>
  <c r="AE34" i="73" s="1"/>
  <c r="H34" i="73"/>
  <c r="F34" i="73"/>
  <c r="D34" i="73"/>
  <c r="C34" i="73"/>
  <c r="S33" i="73"/>
  <c r="N33" i="73"/>
  <c r="P33" i="73" s="1"/>
  <c r="AE33" i="73" s="1"/>
  <c r="H33" i="73"/>
  <c r="F33" i="73"/>
  <c r="D33" i="73"/>
  <c r="C33" i="73"/>
  <c r="BF32" i="73"/>
  <c r="S32" i="73"/>
  <c r="N32" i="73"/>
  <c r="H32" i="73"/>
  <c r="F32" i="73"/>
  <c r="D32" i="73"/>
  <c r="C32" i="73"/>
  <c r="S31" i="73"/>
  <c r="N31" i="73"/>
  <c r="H31" i="73"/>
  <c r="F31" i="73"/>
  <c r="D31" i="73"/>
  <c r="C31" i="73"/>
  <c r="S30" i="73"/>
  <c r="N30" i="73"/>
  <c r="Q30" i="73" s="1"/>
  <c r="H30" i="73"/>
  <c r="F30" i="73"/>
  <c r="D30" i="73"/>
  <c r="C30" i="73"/>
  <c r="S29" i="73"/>
  <c r="N29" i="73"/>
  <c r="H29" i="73"/>
  <c r="F29" i="73"/>
  <c r="D29" i="73"/>
  <c r="C29" i="73"/>
  <c r="S28" i="73"/>
  <c r="N28" i="73"/>
  <c r="H28" i="73"/>
  <c r="F28" i="73"/>
  <c r="D28" i="73"/>
  <c r="C28" i="73"/>
  <c r="BF27" i="73"/>
  <c r="S27" i="73"/>
  <c r="N27" i="73"/>
  <c r="P27" i="73" s="1"/>
  <c r="AE27" i="73" s="1"/>
  <c r="H27" i="73"/>
  <c r="F27" i="73"/>
  <c r="D27" i="73"/>
  <c r="C27" i="73"/>
  <c r="S26" i="73"/>
  <c r="N26" i="73"/>
  <c r="P26" i="73" s="1"/>
  <c r="AE26" i="73" s="1"/>
  <c r="H26" i="73"/>
  <c r="F26" i="73"/>
  <c r="D26" i="73"/>
  <c r="C26" i="73"/>
  <c r="BF25" i="73"/>
  <c r="S25" i="73"/>
  <c r="N25" i="73"/>
  <c r="R25" i="73" s="1"/>
  <c r="H25" i="73"/>
  <c r="F25" i="73"/>
  <c r="D25" i="73"/>
  <c r="C25" i="73"/>
  <c r="S24" i="73"/>
  <c r="N24" i="73"/>
  <c r="R24" i="73" s="1"/>
  <c r="H24" i="73"/>
  <c r="F24" i="73"/>
  <c r="D24" i="73"/>
  <c r="C24" i="73"/>
  <c r="BF23" i="73"/>
  <c r="S23" i="73"/>
  <c r="N23" i="73"/>
  <c r="P23" i="73" s="1"/>
  <c r="AE23" i="73" s="1"/>
  <c r="H23" i="73"/>
  <c r="F23" i="73"/>
  <c r="D23" i="73"/>
  <c r="C23" i="73"/>
  <c r="BF22" i="73"/>
  <c r="S22" i="73"/>
  <c r="N22" i="73"/>
  <c r="P22" i="73" s="1"/>
  <c r="AE22" i="73" s="1"/>
  <c r="H22" i="73"/>
  <c r="F22" i="73"/>
  <c r="D22" i="73"/>
  <c r="C22" i="73"/>
  <c r="BF21" i="73"/>
  <c r="S21" i="73"/>
  <c r="N21" i="73"/>
  <c r="R21" i="73" s="1"/>
  <c r="H21" i="73"/>
  <c r="F21" i="73"/>
  <c r="D21" i="73"/>
  <c r="C21" i="73"/>
  <c r="BF20" i="73"/>
  <c r="S20" i="73"/>
  <c r="N20" i="73"/>
  <c r="R20" i="73" s="1"/>
  <c r="H20" i="73"/>
  <c r="F20" i="73"/>
  <c r="D20" i="73"/>
  <c r="C20" i="73"/>
  <c r="BF19" i="73"/>
  <c r="S19" i="73"/>
  <c r="N19" i="73"/>
  <c r="H19" i="73"/>
  <c r="F19" i="73"/>
  <c r="D19" i="73"/>
  <c r="C19" i="73"/>
  <c r="S18" i="73"/>
  <c r="N18" i="73"/>
  <c r="Q18" i="73" s="1"/>
  <c r="H18" i="73"/>
  <c r="F18" i="73"/>
  <c r="D18" i="73"/>
  <c r="C18" i="73"/>
  <c r="O18" i="73" s="1"/>
  <c r="BF17" i="73"/>
  <c r="S17" i="73"/>
  <c r="N17" i="73"/>
  <c r="R17" i="73" s="1"/>
  <c r="H17" i="73"/>
  <c r="F17" i="73"/>
  <c r="D17" i="73"/>
  <c r="C17" i="73"/>
  <c r="BF16" i="73"/>
  <c r="S16" i="73"/>
  <c r="N16" i="73"/>
  <c r="Q16" i="73" s="1"/>
  <c r="H16" i="73"/>
  <c r="F16" i="73"/>
  <c r="D16" i="73"/>
  <c r="C16" i="73"/>
  <c r="BF15" i="73"/>
  <c r="S15" i="73"/>
  <c r="N15" i="73"/>
  <c r="R15" i="73" s="1"/>
  <c r="H15" i="73"/>
  <c r="F15" i="73"/>
  <c r="D15" i="73"/>
  <c r="C15" i="73"/>
  <c r="O15" i="73" s="1"/>
  <c r="BF14" i="73"/>
  <c r="S14" i="73"/>
  <c r="N14" i="73"/>
  <c r="Q14" i="73" s="1"/>
  <c r="H14" i="73"/>
  <c r="F14" i="73"/>
  <c r="D14" i="73"/>
  <c r="C14" i="73"/>
  <c r="O14" i="73" s="1"/>
  <c r="S13" i="73"/>
  <c r="P13" i="73"/>
  <c r="AE13" i="73" s="1"/>
  <c r="H13" i="73"/>
  <c r="F13" i="73"/>
  <c r="D13" i="73"/>
  <c r="C13" i="73"/>
  <c r="BF12" i="73"/>
  <c r="S12" i="73"/>
  <c r="N12" i="73"/>
  <c r="P12" i="73" s="1"/>
  <c r="AE12" i="73" s="1"/>
  <c r="H12" i="73"/>
  <c r="F12" i="73"/>
  <c r="D12" i="73"/>
  <c r="C12" i="73"/>
  <c r="BF11" i="73"/>
  <c r="S11" i="73"/>
  <c r="N11" i="73"/>
  <c r="P11" i="73" s="1"/>
  <c r="AE11" i="73" s="1"/>
  <c r="H11" i="73"/>
  <c r="F11" i="73"/>
  <c r="D11" i="73"/>
  <c r="C11" i="73"/>
  <c r="O11" i="73" s="1"/>
  <c r="S10" i="73"/>
  <c r="N10" i="73"/>
  <c r="R10" i="73" s="1"/>
  <c r="H10" i="73"/>
  <c r="F10" i="73"/>
  <c r="D10" i="73"/>
  <c r="C10" i="73"/>
  <c r="BF9" i="73"/>
  <c r="S9" i="73"/>
  <c r="N9" i="73"/>
  <c r="R9" i="73" s="1"/>
  <c r="H9" i="73"/>
  <c r="F9" i="73"/>
  <c r="D9" i="73"/>
  <c r="C9" i="73"/>
  <c r="O9" i="73" s="1"/>
  <c r="BF8" i="73"/>
  <c r="AX5" i="73"/>
  <c r="S8" i="73"/>
  <c r="N8" i="73"/>
  <c r="Q8" i="73" s="1"/>
  <c r="H8" i="73"/>
  <c r="F8" i="73"/>
  <c r="D8" i="73"/>
  <c r="C8" i="73"/>
  <c r="O8" i="73" s="1"/>
  <c r="S7" i="73"/>
  <c r="N7" i="73"/>
  <c r="H7" i="73"/>
  <c r="D7" i="73"/>
  <c r="C7" i="73"/>
  <c r="O7" i="73" s="1"/>
  <c r="BA5" i="73"/>
  <c r="AC5" i="73"/>
  <c r="Z5" i="73"/>
  <c r="W5" i="73"/>
  <c r="AZ3" i="73"/>
  <c r="AY3" i="73"/>
  <c r="AW3" i="73"/>
  <c r="AV3" i="73"/>
  <c r="L44" i="73" l="1"/>
  <c r="L22" i="73"/>
  <c r="L30" i="73"/>
  <c r="L50" i="73"/>
  <c r="L28" i="73"/>
  <c r="L27" i="73"/>
  <c r="L37" i="73"/>
  <c r="L46" i="73"/>
  <c r="O23" i="73"/>
  <c r="L23" i="73"/>
  <c r="L33" i="73"/>
  <c r="O42" i="73"/>
  <c r="L42" i="73"/>
  <c r="O21" i="73"/>
  <c r="L21" i="73"/>
  <c r="O41" i="73"/>
  <c r="L41" i="73"/>
  <c r="O47" i="73"/>
  <c r="L47" i="73"/>
  <c r="O54" i="73"/>
  <c r="L54" i="73"/>
  <c r="O32" i="73"/>
  <c r="L32" i="73"/>
  <c r="O48" i="73"/>
  <c r="L48" i="73"/>
  <c r="O31" i="73"/>
  <c r="L31" i="73"/>
  <c r="O53" i="73"/>
  <c r="L53" i="73"/>
  <c r="L26" i="73"/>
  <c r="L36" i="73"/>
  <c r="L40" i="73"/>
  <c r="L45" i="73"/>
  <c r="L52" i="73"/>
  <c r="O20" i="73"/>
  <c r="L20" i="73"/>
  <c r="O25" i="73"/>
  <c r="L25" i="73"/>
  <c r="O35" i="73"/>
  <c r="L35" i="73"/>
  <c r="O51" i="73"/>
  <c r="L51" i="73"/>
  <c r="O34" i="73"/>
  <c r="L34" i="73"/>
  <c r="O39" i="73"/>
  <c r="L39" i="73"/>
  <c r="O24" i="73"/>
  <c r="L24" i="73"/>
  <c r="O29" i="73"/>
  <c r="L29" i="73"/>
  <c r="L43" i="73"/>
  <c r="L49" i="73"/>
  <c r="L38" i="73"/>
  <c r="F49" i="52"/>
  <c r="D49" i="52"/>
  <c r="P9" i="73"/>
  <c r="AE9" i="73" s="1"/>
  <c r="L12" i="73"/>
  <c r="BF7" i="73"/>
  <c r="P25" i="73"/>
  <c r="AE25" i="73" s="1"/>
  <c r="R30" i="73"/>
  <c r="L19" i="73"/>
  <c r="R51" i="73"/>
  <c r="Q45" i="73"/>
  <c r="P20" i="73"/>
  <c r="AE20" i="73" s="1"/>
  <c r="Q20" i="73"/>
  <c r="R23" i="73"/>
  <c r="R38" i="73"/>
  <c r="Q51" i="73"/>
  <c r="Q9" i="73"/>
  <c r="Q13" i="73"/>
  <c r="L16" i="73"/>
  <c r="Q25" i="73"/>
  <c r="R27" i="73"/>
  <c r="R45" i="73"/>
  <c r="Q33" i="73"/>
  <c r="R33" i="73"/>
  <c r="P44" i="73"/>
  <c r="AE44" i="73" s="1"/>
  <c r="P24" i="73"/>
  <c r="AE24" i="73" s="1"/>
  <c r="Q44" i="73"/>
  <c r="Q24" i="73"/>
  <c r="P35" i="73"/>
  <c r="AE35" i="73" s="1"/>
  <c r="L14" i="73"/>
  <c r="O19" i="73"/>
  <c r="Q35" i="73"/>
  <c r="O12" i="73"/>
  <c r="Q42" i="73"/>
  <c r="O16" i="73"/>
  <c r="P18" i="73"/>
  <c r="AE18" i="73" s="1"/>
  <c r="Q23" i="73"/>
  <c r="R42" i="73"/>
  <c r="R11" i="73"/>
  <c r="Q26" i="73"/>
  <c r="P39" i="73"/>
  <c r="AE39" i="73" s="1"/>
  <c r="R43" i="73"/>
  <c r="Q48" i="73"/>
  <c r="P50" i="73"/>
  <c r="AE50" i="73" s="1"/>
  <c r="R26" i="73"/>
  <c r="Q39" i="73"/>
  <c r="R48" i="73"/>
  <c r="Q50" i="73"/>
  <c r="Q10" i="73"/>
  <c r="Q11" i="73"/>
  <c r="Q43" i="73"/>
  <c r="P38" i="73"/>
  <c r="AE38" i="73" s="1"/>
  <c r="L10" i="73"/>
  <c r="L17" i="73"/>
  <c r="O30" i="73"/>
  <c r="O13" i="73"/>
  <c r="R8" i="73"/>
  <c r="R13" i="73"/>
  <c r="R18" i="73"/>
  <c r="Q27" i="73"/>
  <c r="Q7" i="73"/>
  <c r="P7" i="73"/>
  <c r="AE7" i="73" s="1"/>
  <c r="Q21" i="73"/>
  <c r="P36" i="73"/>
  <c r="AE36" i="73" s="1"/>
  <c r="R36" i="73"/>
  <c r="Q36" i="73"/>
  <c r="R7" i="73"/>
  <c r="BF10" i="73"/>
  <c r="R14" i="73"/>
  <c r="Q52" i="73"/>
  <c r="P52" i="73"/>
  <c r="AE52" i="73" s="1"/>
  <c r="R52" i="73"/>
  <c r="P14" i="73"/>
  <c r="AE14" i="73" s="1"/>
  <c r="Q32" i="73"/>
  <c r="P32" i="73"/>
  <c r="AE32" i="73" s="1"/>
  <c r="Q12" i="73"/>
  <c r="R16" i="73"/>
  <c r="P8" i="73"/>
  <c r="AE8" i="73" s="1"/>
  <c r="O10" i="73"/>
  <c r="R12" i="73"/>
  <c r="L13" i="73"/>
  <c r="L15" i="73"/>
  <c r="O22" i="73"/>
  <c r="O26" i="73"/>
  <c r="R32" i="73"/>
  <c r="P16" i="73"/>
  <c r="AE16" i="73" s="1"/>
  <c r="BF28" i="73"/>
  <c r="P10" i="73"/>
  <c r="AE10" i="73" s="1"/>
  <c r="BF13" i="73"/>
  <c r="BF24" i="73"/>
  <c r="BF26" i="73"/>
  <c r="BF31" i="73"/>
  <c r="O27" i="73"/>
  <c r="P28" i="73"/>
  <c r="AE28" i="73" s="1"/>
  <c r="R28" i="73"/>
  <c r="BF29" i="73"/>
  <c r="P15" i="73"/>
  <c r="AE15" i="73" s="1"/>
  <c r="O17" i="73"/>
  <c r="Q28" i="73"/>
  <c r="O40" i="73"/>
  <c r="Q15" i="73"/>
  <c r="P17" i="73"/>
  <c r="AE17" i="73" s="1"/>
  <c r="O36" i="73"/>
  <c r="O37" i="73"/>
  <c r="BF40" i="73"/>
  <c r="L9" i="73"/>
  <c r="Q17" i="73"/>
  <c r="BF18" i="73"/>
  <c r="R29" i="73"/>
  <c r="Q29" i="73"/>
  <c r="BF30" i="73"/>
  <c r="Q31" i="73"/>
  <c r="R31" i="73"/>
  <c r="P31" i="73"/>
  <c r="AE31" i="73" s="1"/>
  <c r="O46" i="73"/>
  <c r="L18" i="73"/>
  <c r="P29" i="73"/>
  <c r="AE29" i="73" s="1"/>
  <c r="R34" i="73"/>
  <c r="Q34" i="73"/>
  <c r="R41" i="73"/>
  <c r="Q41" i="73"/>
  <c r="O28" i="73"/>
  <c r="O45" i="73"/>
  <c r="Q22" i="73"/>
  <c r="O33" i="73"/>
  <c r="AU5" i="73"/>
  <c r="L11" i="73"/>
  <c r="P19" i="73"/>
  <c r="AE19" i="73" s="1"/>
  <c r="R19" i="73"/>
  <c r="Q19" i="73"/>
  <c r="P21" i="73"/>
  <c r="AE21" i="73" s="1"/>
  <c r="R22" i="73"/>
  <c r="Q40" i="73"/>
  <c r="P40" i="73"/>
  <c r="AE40" i="73" s="1"/>
  <c r="R40" i="73"/>
  <c r="BF41" i="73"/>
  <c r="O44" i="73"/>
  <c r="BF37" i="73"/>
  <c r="BF39" i="73"/>
  <c r="O43" i="73"/>
  <c r="P30" i="73"/>
  <c r="AE30" i="73" s="1"/>
  <c r="BF33" i="73"/>
  <c r="O50" i="73"/>
  <c r="BF36" i="73"/>
  <c r="O49" i="73"/>
  <c r="BF38" i="73"/>
  <c r="R46" i="73"/>
  <c r="P46" i="73"/>
  <c r="AE46" i="73" s="1"/>
  <c r="Q46" i="73"/>
  <c r="O52" i="73"/>
  <c r="R53" i="73"/>
  <c r="P53" i="73"/>
  <c r="AE53" i="73" s="1"/>
  <c r="Q53" i="73"/>
  <c r="P37" i="73"/>
  <c r="AE37" i="73" s="1"/>
  <c r="P49" i="73"/>
  <c r="AE49" i="73" s="1"/>
  <c r="R37" i="73"/>
  <c r="Q49" i="73"/>
  <c r="BF48" i="73"/>
  <c r="R54" i="73"/>
  <c r="Q54" i="73"/>
  <c r="BF44" i="73"/>
  <c r="Q47" i="73"/>
  <c r="R47" i="73"/>
  <c r="P54" i="73"/>
  <c r="AE54" i="73" s="1"/>
  <c r="S7" i="36"/>
  <c r="BD85" i="36"/>
  <c r="BA85" i="36"/>
  <c r="AX85" i="36"/>
  <c r="AU85" i="36"/>
  <c r="AR85" i="36"/>
  <c r="AO85" i="36"/>
  <c r="AL85" i="36"/>
  <c r="AF85" i="36"/>
  <c r="S85" i="36"/>
  <c r="J85" i="36" s="1"/>
  <c r="N85" i="36"/>
  <c r="Q85" i="36" s="1"/>
  <c r="K85" i="36"/>
  <c r="M85" i="36" s="1"/>
  <c r="H85" i="36"/>
  <c r="F85" i="36"/>
  <c r="E85" i="36"/>
  <c r="D85" i="36"/>
  <c r="C85" i="36"/>
  <c r="O85" i="36" s="1"/>
  <c r="BD84" i="36"/>
  <c r="BA84" i="36"/>
  <c r="AX84" i="36"/>
  <c r="AU84" i="36"/>
  <c r="AR84" i="36"/>
  <c r="AO84" i="36"/>
  <c r="AL84" i="36"/>
  <c r="AF84" i="36"/>
  <c r="S84" i="36"/>
  <c r="J84" i="36" s="1"/>
  <c r="N84" i="36"/>
  <c r="K84" i="36"/>
  <c r="M84" i="36" s="1"/>
  <c r="H84" i="36"/>
  <c r="F84" i="36"/>
  <c r="E84" i="36"/>
  <c r="D84" i="36"/>
  <c r="C84" i="36"/>
  <c r="O84" i="36" s="1"/>
  <c r="BD83" i="36"/>
  <c r="BA83" i="36"/>
  <c r="AX83" i="36"/>
  <c r="AU83" i="36"/>
  <c r="AR83" i="36"/>
  <c r="AO83" i="36"/>
  <c r="AL83" i="36"/>
  <c r="AF83" i="36"/>
  <c r="S83" i="36"/>
  <c r="J83" i="36" s="1"/>
  <c r="N83" i="36"/>
  <c r="R83" i="36" s="1"/>
  <c r="K83" i="36"/>
  <c r="M83" i="36" s="1"/>
  <c r="H83" i="36"/>
  <c r="F83" i="36"/>
  <c r="E83" i="36"/>
  <c r="D83" i="36"/>
  <c r="C83" i="36"/>
  <c r="O83" i="36" s="1"/>
  <c r="BD82" i="36"/>
  <c r="BA82" i="36"/>
  <c r="AX82" i="36"/>
  <c r="AU82" i="36"/>
  <c r="AR82" i="36"/>
  <c r="AO82" i="36"/>
  <c r="AL82" i="36"/>
  <c r="AF82" i="36"/>
  <c r="S82" i="36"/>
  <c r="J82" i="36" s="1"/>
  <c r="N82" i="36"/>
  <c r="P82" i="36" s="1"/>
  <c r="K82" i="36"/>
  <c r="M82" i="36" s="1"/>
  <c r="H82" i="36"/>
  <c r="F82" i="36"/>
  <c r="E82" i="36"/>
  <c r="D82" i="36"/>
  <c r="C82" i="36"/>
  <c r="BD81" i="36"/>
  <c r="BA81" i="36"/>
  <c r="AX81" i="36"/>
  <c r="AU81" i="36"/>
  <c r="AR81" i="36"/>
  <c r="AO81" i="36"/>
  <c r="AL81" i="36"/>
  <c r="AF81" i="36"/>
  <c r="S81" i="36"/>
  <c r="J81" i="36" s="1"/>
  <c r="N81" i="36"/>
  <c r="R81" i="36" s="1"/>
  <c r="K81" i="36"/>
  <c r="M81" i="36" s="1"/>
  <c r="H81" i="36"/>
  <c r="F81" i="36"/>
  <c r="E81" i="36"/>
  <c r="D81" i="36"/>
  <c r="C81" i="36"/>
  <c r="BD80" i="36"/>
  <c r="BA80" i="36"/>
  <c r="AX80" i="36"/>
  <c r="AU80" i="36"/>
  <c r="AR80" i="36"/>
  <c r="AO80" i="36"/>
  <c r="AL80" i="36"/>
  <c r="AF80" i="36"/>
  <c r="S80" i="36"/>
  <c r="J80" i="36" s="1"/>
  <c r="N80" i="36"/>
  <c r="Q80" i="36" s="1"/>
  <c r="K80" i="36"/>
  <c r="M80" i="36" s="1"/>
  <c r="H80" i="36"/>
  <c r="F80" i="36"/>
  <c r="E80" i="36"/>
  <c r="D80" i="36"/>
  <c r="C80" i="36"/>
  <c r="BD79" i="36"/>
  <c r="BA79" i="36"/>
  <c r="AX79" i="36"/>
  <c r="AU79" i="36"/>
  <c r="AR79" i="36"/>
  <c r="AO79" i="36"/>
  <c r="AL79" i="36"/>
  <c r="AF79" i="36"/>
  <c r="S79" i="36"/>
  <c r="J79" i="36" s="1"/>
  <c r="N79" i="36"/>
  <c r="P79" i="36" s="1"/>
  <c r="K79" i="36"/>
  <c r="M79" i="36" s="1"/>
  <c r="H79" i="36"/>
  <c r="F79" i="36"/>
  <c r="E79" i="36"/>
  <c r="D79" i="36"/>
  <c r="C79" i="36"/>
  <c r="BD78" i="36"/>
  <c r="BA78" i="36"/>
  <c r="AX78" i="36"/>
  <c r="AU78" i="36"/>
  <c r="AR78" i="36"/>
  <c r="AO78" i="36"/>
  <c r="AL78" i="36"/>
  <c r="AF78" i="36"/>
  <c r="S78" i="36"/>
  <c r="J78" i="36" s="1"/>
  <c r="N78" i="36"/>
  <c r="Q78" i="36" s="1"/>
  <c r="K78" i="36"/>
  <c r="M78" i="36" s="1"/>
  <c r="H78" i="36"/>
  <c r="F78" i="36"/>
  <c r="E78" i="36"/>
  <c r="D78" i="36"/>
  <c r="C78" i="36"/>
  <c r="O78" i="36" s="1"/>
  <c r="BD77" i="36"/>
  <c r="BA77" i="36"/>
  <c r="AX77" i="36"/>
  <c r="AU77" i="36"/>
  <c r="AR77" i="36"/>
  <c r="AO77" i="36"/>
  <c r="AL77" i="36"/>
  <c r="AF77" i="36"/>
  <c r="S77" i="36"/>
  <c r="J77" i="36" s="1"/>
  <c r="N77" i="36"/>
  <c r="R77" i="36" s="1"/>
  <c r="K77" i="36"/>
  <c r="M77" i="36" s="1"/>
  <c r="H77" i="36"/>
  <c r="F77" i="36"/>
  <c r="E77" i="36"/>
  <c r="D77" i="36"/>
  <c r="C77" i="36"/>
  <c r="O77" i="36" s="1"/>
  <c r="BD76" i="36"/>
  <c r="BA76" i="36"/>
  <c r="AX76" i="36"/>
  <c r="AU76" i="36"/>
  <c r="AR76" i="36"/>
  <c r="AO76" i="36"/>
  <c r="AL76" i="36"/>
  <c r="AF76" i="36"/>
  <c r="S76" i="36"/>
  <c r="J76" i="36" s="1"/>
  <c r="N76" i="36"/>
  <c r="K76" i="36"/>
  <c r="M76" i="36" s="1"/>
  <c r="H76" i="36"/>
  <c r="F76" i="36"/>
  <c r="E76" i="36"/>
  <c r="D76" i="36"/>
  <c r="C76" i="36"/>
  <c r="BD75" i="36"/>
  <c r="BA75" i="36"/>
  <c r="AX75" i="36"/>
  <c r="AU75" i="36"/>
  <c r="AR75" i="36"/>
  <c r="AO75" i="36"/>
  <c r="AL75" i="36"/>
  <c r="AF75" i="36"/>
  <c r="S75" i="36"/>
  <c r="J75" i="36" s="1"/>
  <c r="N75" i="36"/>
  <c r="P75" i="36" s="1"/>
  <c r="K75" i="36"/>
  <c r="M75" i="36" s="1"/>
  <c r="H75" i="36"/>
  <c r="F75" i="36"/>
  <c r="E75" i="36"/>
  <c r="D75" i="36"/>
  <c r="C75" i="36"/>
  <c r="O75" i="36" s="1"/>
  <c r="BD74" i="36"/>
  <c r="BA74" i="36"/>
  <c r="AX74" i="36"/>
  <c r="AU74" i="36"/>
  <c r="AR74" i="36"/>
  <c r="AO74" i="36"/>
  <c r="AL74" i="36"/>
  <c r="AF74" i="36"/>
  <c r="S74" i="36"/>
  <c r="J74" i="36" s="1"/>
  <c r="N74" i="36"/>
  <c r="Q74" i="36" s="1"/>
  <c r="K74" i="36"/>
  <c r="M74" i="36" s="1"/>
  <c r="H74" i="36"/>
  <c r="F74" i="36"/>
  <c r="E74" i="36"/>
  <c r="D74" i="36"/>
  <c r="C74" i="36"/>
  <c r="O74" i="36" s="1"/>
  <c r="BD73" i="36"/>
  <c r="BA73" i="36"/>
  <c r="AX73" i="36"/>
  <c r="AU73" i="36"/>
  <c r="AR73" i="36"/>
  <c r="AO73" i="36"/>
  <c r="AL73" i="36"/>
  <c r="AF73" i="36"/>
  <c r="S73" i="36"/>
  <c r="J73" i="36" s="1"/>
  <c r="N73" i="36"/>
  <c r="K73" i="36"/>
  <c r="M73" i="36" s="1"/>
  <c r="H73" i="36"/>
  <c r="F73" i="36"/>
  <c r="E73" i="36"/>
  <c r="D73" i="36"/>
  <c r="C73" i="36"/>
  <c r="O73" i="36" s="1"/>
  <c r="BD72" i="36"/>
  <c r="BA72" i="36"/>
  <c r="AX72" i="36"/>
  <c r="AU72" i="36"/>
  <c r="AR72" i="36"/>
  <c r="AO72" i="36"/>
  <c r="AL72" i="36"/>
  <c r="AF72" i="36"/>
  <c r="S72" i="36"/>
  <c r="J72" i="36" s="1"/>
  <c r="N72" i="36"/>
  <c r="Q72" i="36" s="1"/>
  <c r="K72" i="36"/>
  <c r="M72" i="36" s="1"/>
  <c r="H72" i="36"/>
  <c r="F72" i="36"/>
  <c r="E72" i="36"/>
  <c r="D72" i="36"/>
  <c r="C72" i="36"/>
  <c r="O72" i="36" s="1"/>
  <c r="BD71" i="36"/>
  <c r="BA71" i="36"/>
  <c r="AX71" i="36"/>
  <c r="AU71" i="36"/>
  <c r="AR71" i="36"/>
  <c r="AO71" i="36"/>
  <c r="AL71" i="36"/>
  <c r="AF71" i="36"/>
  <c r="S71" i="36"/>
  <c r="J71" i="36" s="1"/>
  <c r="N71" i="36"/>
  <c r="R71" i="36" s="1"/>
  <c r="K71" i="36"/>
  <c r="M71" i="36" s="1"/>
  <c r="H71" i="36"/>
  <c r="F71" i="36"/>
  <c r="E71" i="36"/>
  <c r="D71" i="36"/>
  <c r="C71" i="36"/>
  <c r="O71" i="36" s="1"/>
  <c r="BD70" i="36"/>
  <c r="BA70" i="36"/>
  <c r="AX70" i="36"/>
  <c r="AU70" i="36"/>
  <c r="AR70" i="36"/>
  <c r="AO70" i="36"/>
  <c r="AL70" i="36"/>
  <c r="AF70" i="36"/>
  <c r="S70" i="36"/>
  <c r="J70" i="36" s="1"/>
  <c r="N70" i="36"/>
  <c r="K70" i="36"/>
  <c r="M70" i="36" s="1"/>
  <c r="H70" i="36"/>
  <c r="F70" i="36"/>
  <c r="E70" i="36"/>
  <c r="D70" i="36"/>
  <c r="C70" i="36"/>
  <c r="O70" i="36" s="1"/>
  <c r="BD69" i="36"/>
  <c r="BA69" i="36"/>
  <c r="AX69" i="36"/>
  <c r="AU69" i="36"/>
  <c r="AR69" i="36"/>
  <c r="AO69" i="36"/>
  <c r="AL69" i="36"/>
  <c r="AF69" i="36"/>
  <c r="S69" i="36"/>
  <c r="J69" i="36" s="1"/>
  <c r="O69" i="36"/>
  <c r="N69" i="36"/>
  <c r="P69" i="36" s="1"/>
  <c r="K69" i="36"/>
  <c r="M69" i="36" s="1"/>
  <c r="H69" i="36"/>
  <c r="F69" i="36"/>
  <c r="E69" i="36"/>
  <c r="D69" i="36"/>
  <c r="BD68" i="36"/>
  <c r="BA68" i="36"/>
  <c r="AX68" i="36"/>
  <c r="AU68" i="36"/>
  <c r="AR68" i="36"/>
  <c r="AO68" i="36"/>
  <c r="AL68" i="36"/>
  <c r="AF68" i="36"/>
  <c r="S68" i="36"/>
  <c r="J68" i="36" s="1"/>
  <c r="N68" i="36"/>
  <c r="R68" i="36" s="1"/>
  <c r="K68" i="36"/>
  <c r="M68" i="36" s="1"/>
  <c r="H68" i="36"/>
  <c r="F68" i="36"/>
  <c r="E68" i="36"/>
  <c r="D68" i="36"/>
  <c r="C68" i="36"/>
  <c r="O68" i="36" s="1"/>
  <c r="BD67" i="36"/>
  <c r="BA67" i="36"/>
  <c r="AX67" i="36"/>
  <c r="AU67" i="36"/>
  <c r="AR67" i="36"/>
  <c r="AO67" i="36"/>
  <c r="AL67" i="36"/>
  <c r="AF67" i="36"/>
  <c r="S67" i="36"/>
  <c r="J67" i="36" s="1"/>
  <c r="N67" i="36"/>
  <c r="R67" i="36" s="1"/>
  <c r="K67" i="36"/>
  <c r="M67" i="36" s="1"/>
  <c r="H67" i="36"/>
  <c r="F67" i="36"/>
  <c r="E67" i="36"/>
  <c r="D67" i="36"/>
  <c r="C67" i="36"/>
  <c r="O67" i="36" s="1"/>
  <c r="BD66" i="36"/>
  <c r="BA66" i="36"/>
  <c r="AX66" i="36"/>
  <c r="AU66" i="36"/>
  <c r="AR66" i="36"/>
  <c r="AO66" i="36"/>
  <c r="AL66" i="36"/>
  <c r="AF66" i="36"/>
  <c r="S66" i="36"/>
  <c r="J66" i="36" s="1"/>
  <c r="N66" i="36"/>
  <c r="P66" i="36" s="1"/>
  <c r="K66" i="36"/>
  <c r="M66" i="36" s="1"/>
  <c r="H66" i="36"/>
  <c r="F66" i="36"/>
  <c r="E66" i="36"/>
  <c r="D66" i="36"/>
  <c r="C66" i="36"/>
  <c r="BD65" i="36"/>
  <c r="BA65" i="36"/>
  <c r="AX65" i="36"/>
  <c r="AU65" i="36"/>
  <c r="AR65" i="36"/>
  <c r="AO65" i="36"/>
  <c r="AL65" i="36"/>
  <c r="AF65" i="36"/>
  <c r="S65" i="36"/>
  <c r="J65" i="36" s="1"/>
  <c r="N65" i="36"/>
  <c r="K65" i="36"/>
  <c r="M65" i="36" s="1"/>
  <c r="H65" i="36"/>
  <c r="F65" i="36"/>
  <c r="E65" i="36"/>
  <c r="D65" i="36"/>
  <c r="C65" i="36"/>
  <c r="O65" i="36" s="1"/>
  <c r="BD64" i="36"/>
  <c r="BA64" i="36"/>
  <c r="AX64" i="36"/>
  <c r="AU64" i="36"/>
  <c r="AR64" i="36"/>
  <c r="AO64" i="36"/>
  <c r="AL64" i="36"/>
  <c r="AF64" i="36"/>
  <c r="S64" i="36"/>
  <c r="J64" i="36" s="1"/>
  <c r="N64" i="36"/>
  <c r="Q64" i="36" s="1"/>
  <c r="K64" i="36"/>
  <c r="M64" i="36" s="1"/>
  <c r="H64" i="36"/>
  <c r="F64" i="36"/>
  <c r="E64" i="36"/>
  <c r="D64" i="36"/>
  <c r="C64" i="36"/>
  <c r="O64" i="36" s="1"/>
  <c r="BD63" i="36"/>
  <c r="BA63" i="36"/>
  <c r="AX63" i="36"/>
  <c r="AU63" i="36"/>
  <c r="AR63" i="36"/>
  <c r="AO63" i="36"/>
  <c r="AL63" i="36"/>
  <c r="AF63" i="36"/>
  <c r="S63" i="36"/>
  <c r="J63" i="36" s="1"/>
  <c r="N63" i="36"/>
  <c r="R63" i="36" s="1"/>
  <c r="K63" i="36"/>
  <c r="M63" i="36" s="1"/>
  <c r="H63" i="36"/>
  <c r="F63" i="36"/>
  <c r="E63" i="36"/>
  <c r="D63" i="36"/>
  <c r="C63" i="36"/>
  <c r="BD62" i="36"/>
  <c r="BA62" i="36"/>
  <c r="AX62" i="36"/>
  <c r="AU62" i="36"/>
  <c r="AR62" i="36"/>
  <c r="AO62" i="36"/>
  <c r="AL62" i="36"/>
  <c r="AF62" i="36"/>
  <c r="S62" i="36"/>
  <c r="J62" i="36" s="1"/>
  <c r="N62" i="36"/>
  <c r="P62" i="36" s="1"/>
  <c r="K62" i="36"/>
  <c r="M62" i="36" s="1"/>
  <c r="H62" i="36"/>
  <c r="F62" i="36"/>
  <c r="E62" i="36"/>
  <c r="D62" i="36"/>
  <c r="C62" i="36"/>
  <c r="O62" i="36" s="1"/>
  <c r="BD61" i="36"/>
  <c r="BA61" i="36"/>
  <c r="AX61" i="36"/>
  <c r="AU61" i="36"/>
  <c r="AR61" i="36"/>
  <c r="AO61" i="36"/>
  <c r="AL61" i="36"/>
  <c r="AF61" i="36"/>
  <c r="S61" i="36"/>
  <c r="J61" i="36" s="1"/>
  <c r="N61" i="36"/>
  <c r="P61" i="36" s="1"/>
  <c r="K61" i="36"/>
  <c r="M61" i="36" s="1"/>
  <c r="H61" i="36"/>
  <c r="F61" i="36"/>
  <c r="E61" i="36"/>
  <c r="D61" i="36"/>
  <c r="C61" i="36"/>
  <c r="O61" i="36" s="1"/>
  <c r="BD60" i="36"/>
  <c r="BA60" i="36"/>
  <c r="AX60" i="36"/>
  <c r="AU60" i="36"/>
  <c r="AR60" i="36"/>
  <c r="AO60" i="36"/>
  <c r="AL60" i="36"/>
  <c r="AF60" i="36"/>
  <c r="S60" i="36"/>
  <c r="J60" i="36" s="1"/>
  <c r="N60" i="36"/>
  <c r="K60" i="36"/>
  <c r="M60" i="36" s="1"/>
  <c r="H60" i="36"/>
  <c r="F60" i="36"/>
  <c r="E60" i="36"/>
  <c r="D60" i="36"/>
  <c r="C60" i="36"/>
  <c r="O60" i="36" s="1"/>
  <c r="BD59" i="36"/>
  <c r="BA59" i="36"/>
  <c r="AX59" i="36"/>
  <c r="AU59" i="36"/>
  <c r="AR59" i="36"/>
  <c r="AO59" i="36"/>
  <c r="AL59" i="36"/>
  <c r="AF59" i="36"/>
  <c r="S59" i="36"/>
  <c r="J59" i="36" s="1"/>
  <c r="N59" i="36"/>
  <c r="K59" i="36"/>
  <c r="M59" i="36" s="1"/>
  <c r="H59" i="36"/>
  <c r="F59" i="36"/>
  <c r="E59" i="36"/>
  <c r="D59" i="36"/>
  <c r="C59" i="36"/>
  <c r="O59" i="36" s="1"/>
  <c r="BD58" i="36"/>
  <c r="BA58" i="36"/>
  <c r="AX58" i="36"/>
  <c r="AU58" i="36"/>
  <c r="AR58" i="36"/>
  <c r="AO58" i="36"/>
  <c r="AL58" i="36"/>
  <c r="AF58" i="36"/>
  <c r="S58" i="36"/>
  <c r="J58" i="36" s="1"/>
  <c r="N58" i="36"/>
  <c r="R58" i="36" s="1"/>
  <c r="K58" i="36"/>
  <c r="M58" i="36" s="1"/>
  <c r="H58" i="36"/>
  <c r="F58" i="36"/>
  <c r="E58" i="36"/>
  <c r="D58" i="36"/>
  <c r="C58" i="36"/>
  <c r="O58" i="36" s="1"/>
  <c r="BD57" i="36"/>
  <c r="BA57" i="36"/>
  <c r="AX57" i="36"/>
  <c r="AU57" i="36"/>
  <c r="AR57" i="36"/>
  <c r="AO57" i="36"/>
  <c r="AL57" i="36"/>
  <c r="AF57" i="36"/>
  <c r="S57" i="36"/>
  <c r="J57" i="36" s="1"/>
  <c r="N57" i="36"/>
  <c r="R57" i="36" s="1"/>
  <c r="K57" i="36"/>
  <c r="M57" i="36" s="1"/>
  <c r="H57" i="36"/>
  <c r="F57" i="36"/>
  <c r="E57" i="36"/>
  <c r="D57" i="36"/>
  <c r="C57" i="36"/>
  <c r="O57" i="36" s="1"/>
  <c r="BD56" i="36"/>
  <c r="BA56" i="36"/>
  <c r="AX56" i="36"/>
  <c r="AU56" i="36"/>
  <c r="AR56" i="36"/>
  <c r="AO56" i="36"/>
  <c r="AL56" i="36"/>
  <c r="AF56" i="36"/>
  <c r="S56" i="36"/>
  <c r="J56" i="36" s="1"/>
  <c r="N56" i="36"/>
  <c r="K56" i="36"/>
  <c r="M56" i="36" s="1"/>
  <c r="H56" i="36"/>
  <c r="F56" i="36"/>
  <c r="E56" i="36"/>
  <c r="D56" i="36"/>
  <c r="C56" i="36"/>
  <c r="O56" i="36" s="1"/>
  <c r="BD55" i="36"/>
  <c r="BA55" i="36"/>
  <c r="AX55" i="36"/>
  <c r="AU55" i="36"/>
  <c r="AR55" i="36"/>
  <c r="AO55" i="36"/>
  <c r="AL55" i="36"/>
  <c r="AF55" i="36"/>
  <c r="S55" i="36"/>
  <c r="J55" i="36" s="1"/>
  <c r="N55" i="36"/>
  <c r="Q55" i="36" s="1"/>
  <c r="K55" i="36"/>
  <c r="M55" i="36" s="1"/>
  <c r="H55" i="36"/>
  <c r="F55" i="36"/>
  <c r="E55" i="36"/>
  <c r="D55" i="36"/>
  <c r="C55" i="36"/>
  <c r="O55" i="36" s="1"/>
  <c r="BD54" i="36"/>
  <c r="BA54" i="36"/>
  <c r="AX54" i="36"/>
  <c r="AU54" i="36"/>
  <c r="AR54" i="36"/>
  <c r="AO54" i="36"/>
  <c r="AL54" i="36"/>
  <c r="AF54" i="36"/>
  <c r="S54" i="36"/>
  <c r="J54" i="36" s="1"/>
  <c r="N54" i="36"/>
  <c r="P54" i="36" s="1"/>
  <c r="K54" i="36"/>
  <c r="M54" i="36" s="1"/>
  <c r="H54" i="36"/>
  <c r="F54" i="36"/>
  <c r="E54" i="36"/>
  <c r="D54" i="36"/>
  <c r="C54" i="36"/>
  <c r="BD53" i="36"/>
  <c r="BA53" i="36"/>
  <c r="AX53" i="36"/>
  <c r="AU53" i="36"/>
  <c r="AR53" i="36"/>
  <c r="AO53" i="36"/>
  <c r="AL53" i="36"/>
  <c r="AF53" i="36"/>
  <c r="S53" i="36"/>
  <c r="J53" i="36" s="1"/>
  <c r="N53" i="36"/>
  <c r="K53" i="36"/>
  <c r="M53" i="36" s="1"/>
  <c r="H53" i="36"/>
  <c r="F53" i="36"/>
  <c r="E53" i="36"/>
  <c r="D53" i="36"/>
  <c r="C53" i="36"/>
  <c r="O53" i="36" s="1"/>
  <c r="BD52" i="36"/>
  <c r="BA52" i="36"/>
  <c r="AX52" i="36"/>
  <c r="AU52" i="36"/>
  <c r="AR52" i="36"/>
  <c r="AO52" i="36"/>
  <c r="AL52" i="36"/>
  <c r="AF52" i="36"/>
  <c r="S52" i="36"/>
  <c r="J52" i="36" s="1"/>
  <c r="N52" i="36"/>
  <c r="Q52" i="36" s="1"/>
  <c r="K52" i="36"/>
  <c r="M52" i="36" s="1"/>
  <c r="H52" i="36"/>
  <c r="F52" i="36"/>
  <c r="E52" i="36"/>
  <c r="D52" i="36"/>
  <c r="C52" i="36"/>
  <c r="O52" i="36" s="1"/>
  <c r="BD51" i="36"/>
  <c r="BA51" i="36"/>
  <c r="AX51" i="36"/>
  <c r="AU51" i="36"/>
  <c r="AR51" i="36"/>
  <c r="AO51" i="36"/>
  <c r="AL51" i="36"/>
  <c r="AF51" i="36"/>
  <c r="S51" i="36"/>
  <c r="J51" i="36" s="1"/>
  <c r="N51" i="36"/>
  <c r="K51" i="36"/>
  <c r="M51" i="36" s="1"/>
  <c r="H51" i="36"/>
  <c r="F51" i="36"/>
  <c r="E51" i="36"/>
  <c r="D51" i="36"/>
  <c r="C51" i="36"/>
  <c r="BD50" i="36"/>
  <c r="BA50" i="36"/>
  <c r="AX50" i="36"/>
  <c r="AU50" i="36"/>
  <c r="AR50" i="36"/>
  <c r="AO50" i="36"/>
  <c r="AL50" i="36"/>
  <c r="AF50" i="36"/>
  <c r="S50" i="36"/>
  <c r="J50" i="36" s="1"/>
  <c r="N50" i="36"/>
  <c r="P50" i="36" s="1"/>
  <c r="K50" i="36"/>
  <c r="M50" i="36" s="1"/>
  <c r="H50" i="36"/>
  <c r="F50" i="36"/>
  <c r="E50" i="36"/>
  <c r="D50" i="36"/>
  <c r="C50" i="36"/>
  <c r="O50" i="36" s="1"/>
  <c r="BD49" i="36"/>
  <c r="BA49" i="36"/>
  <c r="AX49" i="36"/>
  <c r="AU49" i="36"/>
  <c r="AR49" i="36"/>
  <c r="AO49" i="36"/>
  <c r="AL49" i="36"/>
  <c r="AF49" i="36"/>
  <c r="S49" i="36"/>
  <c r="J49" i="36" s="1"/>
  <c r="N49" i="36"/>
  <c r="K49" i="36"/>
  <c r="M49" i="36" s="1"/>
  <c r="H49" i="36"/>
  <c r="F49" i="36"/>
  <c r="E49" i="36"/>
  <c r="D49" i="36"/>
  <c r="C49" i="36"/>
  <c r="BD48" i="36"/>
  <c r="BA48" i="36"/>
  <c r="AX48" i="36"/>
  <c r="AU48" i="36"/>
  <c r="AR48" i="36"/>
  <c r="AO48" i="36"/>
  <c r="AL48" i="36"/>
  <c r="AF48" i="36"/>
  <c r="S48" i="36"/>
  <c r="J48" i="36" s="1"/>
  <c r="N48" i="36"/>
  <c r="K48" i="36"/>
  <c r="M48" i="36" s="1"/>
  <c r="H48" i="36"/>
  <c r="F48" i="36"/>
  <c r="E48" i="36"/>
  <c r="D48" i="36"/>
  <c r="C48" i="36"/>
  <c r="O48" i="36" s="1"/>
  <c r="BD47" i="36"/>
  <c r="BA47" i="36"/>
  <c r="AX47" i="36"/>
  <c r="AU47" i="36"/>
  <c r="AR47" i="36"/>
  <c r="AO47" i="36"/>
  <c r="AL47" i="36"/>
  <c r="AF47" i="36"/>
  <c r="S47" i="36"/>
  <c r="J47" i="36" s="1"/>
  <c r="N47" i="36"/>
  <c r="Q47" i="36" s="1"/>
  <c r="K47" i="36"/>
  <c r="M47" i="36" s="1"/>
  <c r="H47" i="36"/>
  <c r="F47" i="36"/>
  <c r="E47" i="36"/>
  <c r="D47" i="36"/>
  <c r="C47" i="36"/>
  <c r="BD46" i="36"/>
  <c r="BA46" i="36"/>
  <c r="AX46" i="36"/>
  <c r="AU46" i="36"/>
  <c r="AR46" i="36"/>
  <c r="AO46" i="36"/>
  <c r="AL46" i="36"/>
  <c r="AF46" i="36"/>
  <c r="S46" i="36"/>
  <c r="J46" i="36" s="1"/>
  <c r="N46" i="36"/>
  <c r="R46" i="36" s="1"/>
  <c r="K46" i="36"/>
  <c r="M46" i="36" s="1"/>
  <c r="H46" i="36"/>
  <c r="F46" i="36"/>
  <c r="E46" i="36"/>
  <c r="D46" i="36"/>
  <c r="C46" i="36"/>
  <c r="O46" i="36" s="1"/>
  <c r="BD45" i="36"/>
  <c r="BA45" i="36"/>
  <c r="AX45" i="36"/>
  <c r="AU45" i="36"/>
  <c r="AR45" i="36"/>
  <c r="AO45" i="36"/>
  <c r="AL45" i="36"/>
  <c r="AF45" i="36"/>
  <c r="S45" i="36"/>
  <c r="J45" i="36" s="1"/>
  <c r="N45" i="36"/>
  <c r="Q45" i="36" s="1"/>
  <c r="K45" i="36"/>
  <c r="M45" i="36" s="1"/>
  <c r="H45" i="36"/>
  <c r="F45" i="36"/>
  <c r="E45" i="36"/>
  <c r="D45" i="36"/>
  <c r="C45" i="36"/>
  <c r="O45" i="36" s="1"/>
  <c r="BD44" i="36"/>
  <c r="BA44" i="36"/>
  <c r="AX44" i="36"/>
  <c r="AU44" i="36"/>
  <c r="AR44" i="36"/>
  <c r="AO44" i="36"/>
  <c r="AL44" i="36"/>
  <c r="AF44" i="36"/>
  <c r="S44" i="36"/>
  <c r="J44" i="36" s="1"/>
  <c r="N44" i="36"/>
  <c r="K44" i="36"/>
  <c r="M44" i="36" s="1"/>
  <c r="H44" i="36"/>
  <c r="F44" i="36"/>
  <c r="E44" i="36"/>
  <c r="D44" i="36"/>
  <c r="C44" i="36"/>
  <c r="BD43" i="36"/>
  <c r="BA43" i="36"/>
  <c r="AX43" i="36"/>
  <c r="AU43" i="36"/>
  <c r="AR43" i="36"/>
  <c r="AO43" i="36"/>
  <c r="AL43" i="36"/>
  <c r="AF43" i="36"/>
  <c r="S43" i="36"/>
  <c r="J43" i="36" s="1"/>
  <c r="N43" i="36"/>
  <c r="R43" i="36" s="1"/>
  <c r="K43" i="36"/>
  <c r="M43" i="36" s="1"/>
  <c r="H43" i="36"/>
  <c r="F43" i="36"/>
  <c r="E43" i="36"/>
  <c r="D43" i="36"/>
  <c r="C43" i="36"/>
  <c r="O43" i="36" s="1"/>
  <c r="BD42" i="36"/>
  <c r="BA42" i="36"/>
  <c r="AX42" i="36"/>
  <c r="AU42" i="36"/>
  <c r="AR42" i="36"/>
  <c r="AO42" i="36"/>
  <c r="AL42" i="36"/>
  <c r="AF42" i="36"/>
  <c r="S42" i="36"/>
  <c r="J42" i="36" s="1"/>
  <c r="N42" i="36"/>
  <c r="K42" i="36"/>
  <c r="M42" i="36" s="1"/>
  <c r="H42" i="36"/>
  <c r="F42" i="36"/>
  <c r="E42" i="36"/>
  <c r="D42" i="36"/>
  <c r="C42" i="36"/>
  <c r="O42" i="36" s="1"/>
  <c r="BD41" i="36"/>
  <c r="BA41" i="36"/>
  <c r="AX41" i="36"/>
  <c r="AU41" i="36"/>
  <c r="AR41" i="36"/>
  <c r="AO41" i="36"/>
  <c r="AL41" i="36"/>
  <c r="AF41" i="36"/>
  <c r="S41" i="36"/>
  <c r="J41" i="36" s="1"/>
  <c r="N41" i="36"/>
  <c r="K41" i="36"/>
  <c r="M41" i="36" s="1"/>
  <c r="H41" i="36"/>
  <c r="F41" i="36"/>
  <c r="E41" i="36"/>
  <c r="D41" i="36"/>
  <c r="C41" i="36"/>
  <c r="L41" i="36" s="1"/>
  <c r="BD40" i="36"/>
  <c r="BA40" i="36"/>
  <c r="AX40" i="36"/>
  <c r="AU40" i="36"/>
  <c r="AR40" i="36"/>
  <c r="AO40" i="36"/>
  <c r="AL40" i="36"/>
  <c r="AF40" i="36"/>
  <c r="S40" i="36"/>
  <c r="J40" i="36" s="1"/>
  <c r="O40" i="36"/>
  <c r="N40" i="36"/>
  <c r="P40" i="36" s="1"/>
  <c r="K40" i="36"/>
  <c r="M40" i="36" s="1"/>
  <c r="H40" i="36"/>
  <c r="F40" i="36"/>
  <c r="E40" i="36"/>
  <c r="D40" i="36"/>
  <c r="BD39" i="36"/>
  <c r="BA39" i="36"/>
  <c r="AX39" i="36"/>
  <c r="AU39" i="36"/>
  <c r="AR39" i="36"/>
  <c r="AO39" i="36"/>
  <c r="AL39" i="36"/>
  <c r="AF39" i="36"/>
  <c r="S39" i="36"/>
  <c r="J39" i="36" s="1"/>
  <c r="N39" i="36"/>
  <c r="R39" i="36" s="1"/>
  <c r="K39" i="36"/>
  <c r="M39" i="36" s="1"/>
  <c r="H39" i="36"/>
  <c r="F39" i="36"/>
  <c r="E39" i="36"/>
  <c r="D39" i="36"/>
  <c r="C39" i="36"/>
  <c r="O39" i="36" s="1"/>
  <c r="BD38" i="36"/>
  <c r="BA38" i="36"/>
  <c r="AX38" i="36"/>
  <c r="AU38" i="36"/>
  <c r="AR38" i="36"/>
  <c r="AO38" i="36"/>
  <c r="AL38" i="36"/>
  <c r="AF38" i="36"/>
  <c r="S38" i="36"/>
  <c r="J38" i="36" s="1"/>
  <c r="N38" i="36"/>
  <c r="Q38" i="36" s="1"/>
  <c r="K38" i="36"/>
  <c r="M38" i="36" s="1"/>
  <c r="H38" i="36"/>
  <c r="F38" i="36"/>
  <c r="E38" i="36"/>
  <c r="D38" i="36"/>
  <c r="C38" i="36"/>
  <c r="O38" i="36" s="1"/>
  <c r="BD37" i="36"/>
  <c r="BA37" i="36"/>
  <c r="AX37" i="36"/>
  <c r="AU37" i="36"/>
  <c r="AR37" i="36"/>
  <c r="AO37" i="36"/>
  <c r="AL37" i="36"/>
  <c r="AF37" i="36"/>
  <c r="S37" i="36"/>
  <c r="J37" i="36" s="1"/>
  <c r="N37" i="36"/>
  <c r="P37" i="36" s="1"/>
  <c r="K37" i="36"/>
  <c r="M37" i="36" s="1"/>
  <c r="H37" i="36"/>
  <c r="F37" i="36"/>
  <c r="E37" i="36"/>
  <c r="D37" i="36"/>
  <c r="C37" i="36"/>
  <c r="BD36" i="36"/>
  <c r="BA36" i="36"/>
  <c r="AX36" i="36"/>
  <c r="AU36" i="36"/>
  <c r="AR36" i="36"/>
  <c r="AO36" i="36"/>
  <c r="AL36" i="36"/>
  <c r="AF36" i="36"/>
  <c r="S36" i="36"/>
  <c r="J36" i="36" s="1"/>
  <c r="N36" i="36"/>
  <c r="Q36" i="36" s="1"/>
  <c r="K36" i="36"/>
  <c r="M36" i="36" s="1"/>
  <c r="H36" i="36"/>
  <c r="F36" i="36"/>
  <c r="E36" i="36"/>
  <c r="D36" i="36"/>
  <c r="C36" i="36"/>
  <c r="O36" i="36" s="1"/>
  <c r="BD35" i="36"/>
  <c r="BA35" i="36"/>
  <c r="AX35" i="36"/>
  <c r="AU35" i="36"/>
  <c r="AR35" i="36"/>
  <c r="AO35" i="36"/>
  <c r="AL35" i="36"/>
  <c r="AF35" i="36"/>
  <c r="S35" i="36"/>
  <c r="J35" i="36" s="1"/>
  <c r="N35" i="36"/>
  <c r="K35" i="36"/>
  <c r="M35" i="36" s="1"/>
  <c r="H35" i="36"/>
  <c r="F35" i="36"/>
  <c r="E35" i="36"/>
  <c r="D35" i="36"/>
  <c r="C35" i="36"/>
  <c r="O35" i="36" s="1"/>
  <c r="BD34" i="36"/>
  <c r="BA34" i="36"/>
  <c r="AX34" i="36"/>
  <c r="AU34" i="36"/>
  <c r="AR34" i="36"/>
  <c r="AO34" i="36"/>
  <c r="AL34" i="36"/>
  <c r="AF34" i="36"/>
  <c r="S34" i="36"/>
  <c r="J34" i="36" s="1"/>
  <c r="N34" i="36"/>
  <c r="Q34" i="36" s="1"/>
  <c r="K34" i="36"/>
  <c r="M34" i="36" s="1"/>
  <c r="H34" i="36"/>
  <c r="F34" i="36"/>
  <c r="E34" i="36"/>
  <c r="D34" i="36"/>
  <c r="C34" i="36"/>
  <c r="O34" i="36" s="1"/>
  <c r="BD33" i="36"/>
  <c r="BA33" i="36"/>
  <c r="AX33" i="36"/>
  <c r="AU33" i="36"/>
  <c r="AR33" i="36"/>
  <c r="AO33" i="36"/>
  <c r="AL33" i="36"/>
  <c r="AF33" i="36"/>
  <c r="S33" i="36"/>
  <c r="J33" i="36" s="1"/>
  <c r="N33" i="36"/>
  <c r="K33" i="36"/>
  <c r="M33" i="36" s="1"/>
  <c r="H33" i="36"/>
  <c r="F33" i="36"/>
  <c r="E33" i="36"/>
  <c r="D33" i="36"/>
  <c r="C33" i="36"/>
  <c r="O33" i="36" s="1"/>
  <c r="BD32" i="36"/>
  <c r="BA32" i="36"/>
  <c r="AX32" i="36"/>
  <c r="AU32" i="36"/>
  <c r="AR32" i="36"/>
  <c r="AO32" i="36"/>
  <c r="AL32" i="36"/>
  <c r="AF32" i="36"/>
  <c r="S32" i="36"/>
  <c r="J32" i="36" s="1"/>
  <c r="N32" i="36"/>
  <c r="R32" i="36" s="1"/>
  <c r="K32" i="36"/>
  <c r="M32" i="36" s="1"/>
  <c r="H32" i="36"/>
  <c r="F32" i="36"/>
  <c r="E32" i="36"/>
  <c r="D32" i="36"/>
  <c r="C32" i="36"/>
  <c r="BD31" i="36"/>
  <c r="BA31" i="36"/>
  <c r="AX31" i="36"/>
  <c r="AU31" i="36"/>
  <c r="AR31" i="36"/>
  <c r="AO31" i="36"/>
  <c r="AL31" i="36"/>
  <c r="AF31" i="36"/>
  <c r="S31" i="36"/>
  <c r="J31" i="36" s="1"/>
  <c r="N31" i="36"/>
  <c r="R31" i="36" s="1"/>
  <c r="K31" i="36"/>
  <c r="M31" i="36" s="1"/>
  <c r="H31" i="36"/>
  <c r="F31" i="36"/>
  <c r="E31" i="36"/>
  <c r="D31" i="36"/>
  <c r="C31" i="36"/>
  <c r="BD30" i="36"/>
  <c r="BA30" i="36"/>
  <c r="AX30" i="36"/>
  <c r="AU30" i="36"/>
  <c r="AR30" i="36"/>
  <c r="AO30" i="36"/>
  <c r="AL30" i="36"/>
  <c r="AF30" i="36"/>
  <c r="S30" i="36"/>
  <c r="J30" i="36" s="1"/>
  <c r="N30" i="36"/>
  <c r="R30" i="36" s="1"/>
  <c r="K30" i="36"/>
  <c r="M30" i="36" s="1"/>
  <c r="H30" i="36"/>
  <c r="F30" i="36"/>
  <c r="E30" i="36"/>
  <c r="D30" i="36"/>
  <c r="C30" i="36"/>
  <c r="BD29" i="36"/>
  <c r="BA29" i="36"/>
  <c r="AX29" i="36"/>
  <c r="AU29" i="36"/>
  <c r="AR29" i="36"/>
  <c r="AO29" i="36"/>
  <c r="AL29" i="36"/>
  <c r="AF29" i="36"/>
  <c r="S29" i="36"/>
  <c r="J29" i="36" s="1"/>
  <c r="N29" i="36"/>
  <c r="R29" i="36" s="1"/>
  <c r="K29" i="36"/>
  <c r="M29" i="36" s="1"/>
  <c r="H29" i="36"/>
  <c r="F29" i="36"/>
  <c r="E29" i="36"/>
  <c r="D29" i="36"/>
  <c r="C29" i="36"/>
  <c r="O29" i="36" s="1"/>
  <c r="BD28" i="36"/>
  <c r="BA28" i="36"/>
  <c r="AX28" i="36"/>
  <c r="AU28" i="36"/>
  <c r="AR28" i="36"/>
  <c r="AO28" i="36"/>
  <c r="AL28" i="36"/>
  <c r="AF28" i="36"/>
  <c r="S28" i="36"/>
  <c r="J28" i="36" s="1"/>
  <c r="N28" i="36"/>
  <c r="K28" i="36"/>
  <c r="M28" i="36" s="1"/>
  <c r="H28" i="36"/>
  <c r="F28" i="36"/>
  <c r="E28" i="36"/>
  <c r="D28" i="36"/>
  <c r="C28" i="36"/>
  <c r="O28" i="36" s="1"/>
  <c r="BD27" i="36"/>
  <c r="BA27" i="36"/>
  <c r="AX27" i="36"/>
  <c r="AU27" i="36"/>
  <c r="AR27" i="36"/>
  <c r="AO27" i="36"/>
  <c r="AL27" i="36"/>
  <c r="AF27" i="36"/>
  <c r="S27" i="36"/>
  <c r="J27" i="36" s="1"/>
  <c r="N27" i="36"/>
  <c r="R27" i="36" s="1"/>
  <c r="K27" i="36"/>
  <c r="M27" i="36" s="1"/>
  <c r="H27" i="36"/>
  <c r="F27" i="36"/>
  <c r="E27" i="36"/>
  <c r="D27" i="36"/>
  <c r="C27" i="36"/>
  <c r="BD26" i="36"/>
  <c r="BA26" i="36"/>
  <c r="AX26" i="36"/>
  <c r="AU26" i="36"/>
  <c r="AR26" i="36"/>
  <c r="AO26" i="36"/>
  <c r="AL26" i="36"/>
  <c r="AF26" i="36"/>
  <c r="S26" i="36"/>
  <c r="J26" i="36" s="1"/>
  <c r="N26" i="36"/>
  <c r="Q26" i="36" s="1"/>
  <c r="K26" i="36"/>
  <c r="M26" i="36" s="1"/>
  <c r="H26" i="36"/>
  <c r="F26" i="36"/>
  <c r="E26" i="36"/>
  <c r="D26" i="36"/>
  <c r="C26" i="36"/>
  <c r="BD25" i="36"/>
  <c r="BA25" i="36"/>
  <c r="AX25" i="36"/>
  <c r="AU25" i="36"/>
  <c r="AR25" i="36"/>
  <c r="AO25" i="36"/>
  <c r="AL25" i="36"/>
  <c r="AF25" i="36"/>
  <c r="S25" i="36"/>
  <c r="J25" i="36" s="1"/>
  <c r="N25" i="36"/>
  <c r="P25" i="36" s="1"/>
  <c r="K25" i="36"/>
  <c r="M25" i="36" s="1"/>
  <c r="H25" i="36"/>
  <c r="F25" i="36"/>
  <c r="E25" i="36"/>
  <c r="D25" i="36"/>
  <c r="C25" i="36"/>
  <c r="BD24" i="36"/>
  <c r="BA24" i="36"/>
  <c r="AX24" i="36"/>
  <c r="AU24" i="36"/>
  <c r="AR24" i="36"/>
  <c r="AO24" i="36"/>
  <c r="AL24" i="36"/>
  <c r="AF24" i="36"/>
  <c r="S24" i="36"/>
  <c r="J24" i="36" s="1"/>
  <c r="N24" i="36"/>
  <c r="Q24" i="36" s="1"/>
  <c r="K24" i="36"/>
  <c r="M24" i="36" s="1"/>
  <c r="H24" i="36"/>
  <c r="F24" i="36"/>
  <c r="E24" i="36"/>
  <c r="D24" i="36"/>
  <c r="C24" i="36"/>
  <c r="O24" i="36" s="1"/>
  <c r="BD23" i="36"/>
  <c r="BA23" i="36"/>
  <c r="AX23" i="36"/>
  <c r="AU23" i="36"/>
  <c r="AR23" i="36"/>
  <c r="AO23" i="36"/>
  <c r="AL23" i="36"/>
  <c r="AF23" i="36"/>
  <c r="S23" i="36"/>
  <c r="J23" i="36" s="1"/>
  <c r="N23" i="36"/>
  <c r="P23" i="36" s="1"/>
  <c r="K23" i="36"/>
  <c r="M23" i="36" s="1"/>
  <c r="H23" i="36"/>
  <c r="F23" i="36"/>
  <c r="E23" i="36"/>
  <c r="D23" i="36"/>
  <c r="C23" i="36"/>
  <c r="BD22" i="36"/>
  <c r="BA22" i="36"/>
  <c r="AX22" i="36"/>
  <c r="AU22" i="36"/>
  <c r="AR22" i="36"/>
  <c r="AO22" i="36"/>
  <c r="AL22" i="36"/>
  <c r="AF22" i="36"/>
  <c r="S22" i="36"/>
  <c r="J22" i="36" s="1"/>
  <c r="N22" i="36"/>
  <c r="R22" i="36" s="1"/>
  <c r="K22" i="36"/>
  <c r="M22" i="36" s="1"/>
  <c r="H22" i="36"/>
  <c r="F22" i="36"/>
  <c r="E22" i="36"/>
  <c r="D22" i="36"/>
  <c r="C22" i="36"/>
  <c r="BD21" i="36"/>
  <c r="BA21" i="36"/>
  <c r="AX21" i="36"/>
  <c r="AU21" i="36"/>
  <c r="AR21" i="36"/>
  <c r="AO21" i="36"/>
  <c r="AL21" i="36"/>
  <c r="AF21" i="36"/>
  <c r="S21" i="36"/>
  <c r="J21" i="36" s="1"/>
  <c r="N21" i="36"/>
  <c r="P21" i="36" s="1"/>
  <c r="K21" i="36"/>
  <c r="M21" i="36" s="1"/>
  <c r="H21" i="36"/>
  <c r="F21" i="36"/>
  <c r="E21" i="36"/>
  <c r="D21" i="36"/>
  <c r="C21" i="36"/>
  <c r="BD20" i="36"/>
  <c r="BA20" i="36"/>
  <c r="AX20" i="36"/>
  <c r="AU20" i="36"/>
  <c r="AR20" i="36"/>
  <c r="AO20" i="36"/>
  <c r="AL20" i="36"/>
  <c r="AF20" i="36"/>
  <c r="S20" i="36"/>
  <c r="J20" i="36" s="1"/>
  <c r="N20" i="36"/>
  <c r="R20" i="36" s="1"/>
  <c r="K20" i="36"/>
  <c r="M20" i="36" s="1"/>
  <c r="H20" i="36"/>
  <c r="F20" i="36"/>
  <c r="E20" i="36"/>
  <c r="D20" i="36"/>
  <c r="C20" i="36"/>
  <c r="O20" i="36" s="1"/>
  <c r="BD19" i="36"/>
  <c r="BA19" i="36"/>
  <c r="AX19" i="36"/>
  <c r="AU19" i="36"/>
  <c r="AR19" i="36"/>
  <c r="AO19" i="36"/>
  <c r="AL19" i="36"/>
  <c r="AF19" i="36"/>
  <c r="S19" i="36"/>
  <c r="J19" i="36" s="1"/>
  <c r="N19" i="36"/>
  <c r="R19" i="36" s="1"/>
  <c r="K19" i="36"/>
  <c r="M19" i="36" s="1"/>
  <c r="H19" i="36"/>
  <c r="F19" i="36"/>
  <c r="E19" i="36"/>
  <c r="D19" i="36"/>
  <c r="C19" i="36"/>
  <c r="O19" i="36" s="1"/>
  <c r="BD18" i="36"/>
  <c r="BA18" i="36"/>
  <c r="AX18" i="36"/>
  <c r="AU18" i="36"/>
  <c r="AR18" i="36"/>
  <c r="AO18" i="36"/>
  <c r="AL18" i="36"/>
  <c r="AF18" i="36"/>
  <c r="S18" i="36"/>
  <c r="J18" i="36" s="1"/>
  <c r="N18" i="36"/>
  <c r="P18" i="36" s="1"/>
  <c r="K18" i="36"/>
  <c r="M18" i="36" s="1"/>
  <c r="H18" i="36"/>
  <c r="F18" i="36"/>
  <c r="E18" i="36"/>
  <c r="D18" i="36"/>
  <c r="C18" i="36"/>
  <c r="BD17" i="36"/>
  <c r="BA17" i="36"/>
  <c r="AX17" i="36"/>
  <c r="AU17" i="36"/>
  <c r="AR17" i="36"/>
  <c r="AO17" i="36"/>
  <c r="AL17" i="36"/>
  <c r="AF17" i="36"/>
  <c r="S17" i="36"/>
  <c r="J17" i="36" s="1"/>
  <c r="N17" i="36"/>
  <c r="P17" i="36" s="1"/>
  <c r="K17" i="36"/>
  <c r="M17" i="36" s="1"/>
  <c r="H17" i="36"/>
  <c r="F17" i="36"/>
  <c r="E17" i="36"/>
  <c r="D17" i="36"/>
  <c r="C17" i="36"/>
  <c r="O17" i="36" s="1"/>
  <c r="BD16" i="36"/>
  <c r="BA16" i="36"/>
  <c r="AX16" i="36"/>
  <c r="AU16" i="36"/>
  <c r="AR16" i="36"/>
  <c r="AO16" i="36"/>
  <c r="AL16" i="36"/>
  <c r="AF16" i="36"/>
  <c r="S16" i="36"/>
  <c r="J16" i="36" s="1"/>
  <c r="N16" i="36"/>
  <c r="P16" i="36" s="1"/>
  <c r="K16" i="36"/>
  <c r="M16" i="36" s="1"/>
  <c r="H16" i="36"/>
  <c r="F16" i="36"/>
  <c r="E16" i="36"/>
  <c r="D16" i="36"/>
  <c r="C16" i="36"/>
  <c r="O16" i="36" s="1"/>
  <c r="BD15" i="36"/>
  <c r="BA15" i="36"/>
  <c r="AX15" i="36"/>
  <c r="AU15" i="36"/>
  <c r="AR15" i="36"/>
  <c r="AO15" i="36"/>
  <c r="AL15" i="36"/>
  <c r="AF15" i="36"/>
  <c r="S15" i="36"/>
  <c r="J15" i="36" s="1"/>
  <c r="N15" i="36"/>
  <c r="R15" i="36" s="1"/>
  <c r="K15" i="36"/>
  <c r="M15" i="36" s="1"/>
  <c r="H15" i="36"/>
  <c r="F15" i="36"/>
  <c r="E15" i="36"/>
  <c r="D15" i="36"/>
  <c r="C15" i="36"/>
  <c r="O15" i="36" s="1"/>
  <c r="BD14" i="36"/>
  <c r="BA14" i="36"/>
  <c r="AX14" i="36"/>
  <c r="AU14" i="36"/>
  <c r="AR14" i="36"/>
  <c r="AO14" i="36"/>
  <c r="AL14" i="36"/>
  <c r="AF14" i="36"/>
  <c r="S14" i="36"/>
  <c r="J14" i="36" s="1"/>
  <c r="N14" i="36"/>
  <c r="K14" i="36"/>
  <c r="M14" i="36" s="1"/>
  <c r="H14" i="36"/>
  <c r="F14" i="36"/>
  <c r="E14" i="36"/>
  <c r="D14" i="36"/>
  <c r="C14" i="36"/>
  <c r="O14" i="36" s="1"/>
  <c r="BD13" i="36"/>
  <c r="BA13" i="36"/>
  <c r="AX13" i="36"/>
  <c r="AU13" i="36"/>
  <c r="AR13" i="36"/>
  <c r="AO13" i="36"/>
  <c r="AL13" i="36"/>
  <c r="AF13" i="36"/>
  <c r="S13" i="36"/>
  <c r="J13" i="36" s="1"/>
  <c r="N13" i="36"/>
  <c r="K13" i="36"/>
  <c r="M13" i="36" s="1"/>
  <c r="H13" i="36"/>
  <c r="F13" i="36"/>
  <c r="E13" i="36"/>
  <c r="D13" i="36"/>
  <c r="C13" i="36"/>
  <c r="O13" i="36" s="1"/>
  <c r="BD12" i="36"/>
  <c r="BA12" i="36"/>
  <c r="AX12" i="36"/>
  <c r="AU12" i="36"/>
  <c r="AR12" i="36"/>
  <c r="AO12" i="36"/>
  <c r="AL12" i="36"/>
  <c r="AF12" i="36"/>
  <c r="S12" i="36"/>
  <c r="J12" i="36" s="1"/>
  <c r="N12" i="36"/>
  <c r="P12" i="36" s="1"/>
  <c r="K12" i="36"/>
  <c r="M12" i="36" s="1"/>
  <c r="H12" i="36"/>
  <c r="F12" i="36"/>
  <c r="E12" i="36"/>
  <c r="D12" i="36"/>
  <c r="C12" i="36"/>
  <c r="O12" i="36" s="1"/>
  <c r="BD11" i="36"/>
  <c r="BA11" i="36"/>
  <c r="AX11" i="36"/>
  <c r="AU11" i="36"/>
  <c r="AR11" i="36"/>
  <c r="AO11" i="36"/>
  <c r="AL11" i="36"/>
  <c r="AF11" i="36"/>
  <c r="S11" i="36"/>
  <c r="J11" i="36" s="1"/>
  <c r="N11" i="36"/>
  <c r="R11" i="36" s="1"/>
  <c r="K11" i="36"/>
  <c r="M11" i="36" s="1"/>
  <c r="H11" i="36"/>
  <c r="F11" i="36"/>
  <c r="E11" i="36"/>
  <c r="D11" i="36"/>
  <c r="C11" i="36"/>
  <c r="BD10" i="36"/>
  <c r="BA10" i="36"/>
  <c r="AX10" i="36"/>
  <c r="AU10" i="36"/>
  <c r="AR10" i="36"/>
  <c r="AO10" i="36"/>
  <c r="AL10" i="36"/>
  <c r="AF10" i="36"/>
  <c r="S10" i="36"/>
  <c r="J10" i="36" s="1"/>
  <c r="N10" i="36"/>
  <c r="K10" i="36"/>
  <c r="M10" i="36" s="1"/>
  <c r="H10" i="36"/>
  <c r="F10" i="36"/>
  <c r="E10" i="36"/>
  <c r="D10" i="36"/>
  <c r="C10" i="36"/>
  <c r="O10" i="36" s="1"/>
  <c r="BD9" i="36"/>
  <c r="BA9" i="36"/>
  <c r="AX9" i="36"/>
  <c r="AU9" i="36"/>
  <c r="AR9" i="36"/>
  <c r="AO9" i="36"/>
  <c r="AL9" i="36"/>
  <c r="AF9" i="36"/>
  <c r="S9" i="36"/>
  <c r="J9" i="36" s="1"/>
  <c r="N9" i="36"/>
  <c r="R9" i="36" s="1"/>
  <c r="K9" i="36"/>
  <c r="M9" i="36" s="1"/>
  <c r="H9" i="36"/>
  <c r="F9" i="36"/>
  <c r="E9" i="36"/>
  <c r="D9" i="36"/>
  <c r="C9" i="36"/>
  <c r="BD8" i="36"/>
  <c r="BA8" i="36"/>
  <c r="AX8" i="36"/>
  <c r="AU8" i="36"/>
  <c r="AR8" i="36"/>
  <c r="AO8" i="36"/>
  <c r="AL8" i="36"/>
  <c r="AF8" i="36"/>
  <c r="S8" i="36"/>
  <c r="J8" i="36" s="1"/>
  <c r="N8" i="36"/>
  <c r="R8" i="36" s="1"/>
  <c r="K8" i="36"/>
  <c r="M8" i="36" s="1"/>
  <c r="H8" i="36"/>
  <c r="F8" i="36"/>
  <c r="E8" i="36"/>
  <c r="D8" i="36"/>
  <c r="C8" i="36"/>
  <c r="BD7" i="36"/>
  <c r="BA7" i="36"/>
  <c r="BA5" i="36" s="1"/>
  <c r="AX7" i="36"/>
  <c r="AX5" i="36" s="1"/>
  <c r="AU7" i="36"/>
  <c r="AU5" i="36" s="1"/>
  <c r="AR7" i="36"/>
  <c r="AO7" i="36"/>
  <c r="AO5" i="36" s="1"/>
  <c r="AL7" i="36"/>
  <c r="AF7" i="36"/>
  <c r="N7" i="36"/>
  <c r="Q7" i="36" s="1"/>
  <c r="K7" i="36"/>
  <c r="M7" i="36" s="1"/>
  <c r="J7" i="36"/>
  <c r="F7" i="36"/>
  <c r="E7" i="36"/>
  <c r="D7" i="36"/>
  <c r="C7" i="36"/>
  <c r="O7" i="36" s="1"/>
  <c r="AR5" i="36"/>
  <c r="AL5" i="36"/>
  <c r="AI5" i="36"/>
  <c r="AC5" i="36"/>
  <c r="Z5" i="36"/>
  <c r="W5" i="36"/>
  <c r="T5" i="36"/>
  <c r="AZ3" i="36"/>
  <c r="AY3" i="36"/>
  <c r="AW3" i="36"/>
  <c r="AV3" i="36"/>
  <c r="AQ3" i="36"/>
  <c r="AN3" i="36"/>
  <c r="AE3" i="36"/>
  <c r="AB3" i="36"/>
  <c r="D16" i="14"/>
  <c r="BC3" i="44" s="1"/>
  <c r="C16" i="14"/>
  <c r="D13" i="14"/>
  <c r="C13" i="14"/>
  <c r="AS3" i="36" s="1"/>
  <c r="D12" i="14"/>
  <c r="C12" i="14"/>
  <c r="AP3" i="36" s="1"/>
  <c r="D11" i="14"/>
  <c r="C11" i="14"/>
  <c r="D10" i="14"/>
  <c r="AK3" i="41" s="1"/>
  <c r="C10" i="14"/>
  <c r="D9" i="14"/>
  <c r="C9" i="14"/>
  <c r="AG3" i="36" s="1"/>
  <c r="D8" i="14"/>
  <c r="C8" i="14"/>
  <c r="AD3" i="36" s="1"/>
  <c r="D7" i="14"/>
  <c r="C7" i="14"/>
  <c r="D6" i="14"/>
  <c r="Y3" i="55" s="1"/>
  <c r="C6" i="14"/>
  <c r="D5" i="14"/>
  <c r="C5" i="14"/>
  <c r="U3" i="36" s="1"/>
  <c r="U146" i="7"/>
  <c r="U145" i="7"/>
  <c r="U15"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19" i="7"/>
  <c r="U71" i="7"/>
  <c r="U70" i="7"/>
  <c r="U69" i="7"/>
  <c r="U68" i="7"/>
  <c r="U67" i="7"/>
  <c r="U66" i="7"/>
  <c r="U65" i="7"/>
  <c r="U64" i="7"/>
  <c r="U63" i="7"/>
  <c r="U62" i="7"/>
  <c r="U61" i="7"/>
  <c r="U60" i="7"/>
  <c r="U59" i="7"/>
  <c r="U58" i="7"/>
  <c r="U57" i="7"/>
  <c r="U56" i="7"/>
  <c r="U55" i="7"/>
  <c r="U54" i="7"/>
  <c r="U53" i="7"/>
  <c r="U52" i="7"/>
  <c r="U51" i="7"/>
  <c r="U50" i="7"/>
  <c r="U49" i="7"/>
  <c r="U48" i="7"/>
  <c r="U47" i="7"/>
  <c r="U46" i="7"/>
  <c r="U30" i="7"/>
  <c r="U44" i="7"/>
  <c r="U43" i="7"/>
  <c r="U42" i="7"/>
  <c r="U41" i="7"/>
  <c r="U40" i="7"/>
  <c r="U39" i="7"/>
  <c r="U38" i="7"/>
  <c r="U37" i="7"/>
  <c r="U36" i="7"/>
  <c r="U35" i="7"/>
  <c r="U34" i="7"/>
  <c r="U33" i="7"/>
  <c r="U32" i="7"/>
  <c r="U31" i="7"/>
  <c r="U45" i="7"/>
  <c r="U29" i="7"/>
  <c r="U28" i="7"/>
  <c r="U27" i="7"/>
  <c r="U26" i="7"/>
  <c r="U25" i="7"/>
  <c r="U24" i="7"/>
  <c r="U23" i="7"/>
  <c r="U22" i="7"/>
  <c r="U21" i="7"/>
  <c r="U20" i="7"/>
  <c r="U72" i="7"/>
  <c r="U18" i="7"/>
  <c r="U17" i="7"/>
  <c r="U16" i="7"/>
  <c r="U144" i="7"/>
  <c r="U14" i="7"/>
  <c r="U13" i="7"/>
  <c r="U12" i="7"/>
  <c r="U11" i="7"/>
  <c r="U10" i="7"/>
  <c r="U9" i="7"/>
  <c r="U8" i="7"/>
  <c r="F11" i="21"/>
  <c r="F10" i="21"/>
  <c r="F9" i="21"/>
  <c r="F8" i="21"/>
  <c r="F7" i="21"/>
  <c r="F6" i="21"/>
  <c r="F9" i="19"/>
  <c r="K95" i="98" s="1"/>
  <c r="K97" i="98" s="1"/>
  <c r="K100" i="98" s="1"/>
  <c r="W7" i="19"/>
  <c r="V7" i="19"/>
  <c r="U7" i="19"/>
  <c r="T7" i="19"/>
  <c r="S7" i="19"/>
  <c r="R7" i="19"/>
  <c r="Q7" i="19"/>
  <c r="P7" i="19"/>
  <c r="O7" i="19"/>
  <c r="N7" i="19"/>
  <c r="L7" i="19"/>
  <c r="K7" i="19"/>
  <c r="K99" i="93" s="1"/>
  <c r="J7" i="19"/>
  <c r="D6" i="52" s="1"/>
  <c r="BA5" i="43"/>
  <c r="AX5" i="43"/>
  <c r="AU5" i="43"/>
  <c r="AR5" i="43"/>
  <c r="AO5" i="43"/>
  <c r="AL5" i="43"/>
  <c r="AI5" i="43"/>
  <c r="AF5" i="43"/>
  <c r="AC5" i="43"/>
  <c r="Z5" i="43"/>
  <c r="W5" i="43"/>
  <c r="T5" i="43"/>
  <c r="BB3" i="43"/>
  <c r="BB5" i="43" s="1"/>
  <c r="AZ3" i="43"/>
  <c r="AZ5" i="43" s="1"/>
  <c r="AY3" i="43"/>
  <c r="AY5" i="43" s="1"/>
  <c r="AW3" i="43"/>
  <c r="AV3" i="43"/>
  <c r="AT3" i="43"/>
  <c r="AS3" i="43"/>
  <c r="AQ3" i="43"/>
  <c r="AP3" i="43"/>
  <c r="AN3" i="43"/>
  <c r="AM3" i="43"/>
  <c r="AJ3" i="43"/>
  <c r="AJ5" i="43" s="1"/>
  <c r="AH3" i="43"/>
  <c r="AG3" i="43"/>
  <c r="AE3" i="43"/>
  <c r="AD3" i="43"/>
  <c r="AB3" i="43"/>
  <c r="AA3" i="43"/>
  <c r="X3" i="43"/>
  <c r="V3" i="43"/>
  <c r="U3" i="43"/>
  <c r="AG54" i="55"/>
  <c r="S54" i="55"/>
  <c r="J54" i="55" s="1"/>
  <c r="O54" i="55"/>
  <c r="N54" i="55"/>
  <c r="P54" i="55" s="1"/>
  <c r="H54" i="55"/>
  <c r="F54" i="55"/>
  <c r="E54" i="55"/>
  <c r="D54" i="55"/>
  <c r="A54" i="55"/>
  <c r="S53" i="55"/>
  <c r="J53" i="55" s="1"/>
  <c r="O53" i="55"/>
  <c r="N53" i="55"/>
  <c r="P53" i="55" s="1"/>
  <c r="H53" i="55"/>
  <c r="F53" i="55"/>
  <c r="E53" i="55"/>
  <c r="D53" i="55"/>
  <c r="A53" i="55"/>
  <c r="S52" i="55"/>
  <c r="J52" i="55" s="1"/>
  <c r="O52" i="55"/>
  <c r="N52" i="55"/>
  <c r="R52" i="55" s="1"/>
  <c r="L52" i="55"/>
  <c r="H52" i="55"/>
  <c r="F52" i="55"/>
  <c r="E52" i="55"/>
  <c r="D52" i="55"/>
  <c r="A52" i="55"/>
  <c r="S51" i="55"/>
  <c r="J51" i="55" s="1"/>
  <c r="O51" i="55"/>
  <c r="N51" i="55"/>
  <c r="R51" i="55" s="1"/>
  <c r="L51" i="55"/>
  <c r="H51" i="55"/>
  <c r="F51" i="55"/>
  <c r="E51" i="55"/>
  <c r="D51" i="55"/>
  <c r="A51" i="55"/>
  <c r="U50" i="55"/>
  <c r="S50" i="55"/>
  <c r="J50" i="55" s="1"/>
  <c r="O50" i="55"/>
  <c r="N50" i="55"/>
  <c r="R50" i="55" s="1"/>
  <c r="L50" i="55"/>
  <c r="H50" i="55"/>
  <c r="F50" i="55"/>
  <c r="E50" i="55"/>
  <c r="D50" i="55"/>
  <c r="A50" i="55"/>
  <c r="AG49" i="55"/>
  <c r="S49" i="55"/>
  <c r="J49" i="55" s="1"/>
  <c r="O49" i="55"/>
  <c r="N49" i="55"/>
  <c r="P49" i="55" s="1"/>
  <c r="L49" i="55"/>
  <c r="H49" i="55"/>
  <c r="F49" i="55"/>
  <c r="E49" i="55"/>
  <c r="D49" i="55"/>
  <c r="A49" i="55"/>
  <c r="U48" i="55"/>
  <c r="S48" i="55"/>
  <c r="J48" i="55" s="1"/>
  <c r="O48" i="55"/>
  <c r="N48" i="55"/>
  <c r="R48" i="55" s="1"/>
  <c r="L48" i="55"/>
  <c r="H48" i="55"/>
  <c r="F48" i="55"/>
  <c r="E48" i="55"/>
  <c r="D48" i="55"/>
  <c r="A48" i="55"/>
  <c r="AG47" i="55"/>
  <c r="S47" i="55"/>
  <c r="J47" i="55" s="1"/>
  <c r="O47" i="55"/>
  <c r="N47" i="55"/>
  <c r="R47" i="55" s="1"/>
  <c r="L47" i="55"/>
  <c r="H47" i="55"/>
  <c r="F47" i="55"/>
  <c r="E47" i="55"/>
  <c r="D47" i="55"/>
  <c r="A47" i="55"/>
  <c r="S46" i="55"/>
  <c r="J46" i="55" s="1"/>
  <c r="O46" i="55"/>
  <c r="N46" i="55"/>
  <c r="R46" i="55" s="1"/>
  <c r="L46" i="55"/>
  <c r="H46" i="55"/>
  <c r="F46" i="55"/>
  <c r="E46" i="55"/>
  <c r="D46" i="55"/>
  <c r="A46" i="55"/>
  <c r="S45" i="55"/>
  <c r="J45" i="55" s="1"/>
  <c r="O45" i="55"/>
  <c r="N45" i="55"/>
  <c r="R45" i="55" s="1"/>
  <c r="L45" i="55"/>
  <c r="H45" i="55"/>
  <c r="F45" i="55"/>
  <c r="E45" i="55"/>
  <c r="D45" i="55"/>
  <c r="A45" i="55"/>
  <c r="U44" i="55"/>
  <c r="S44" i="55"/>
  <c r="J44" i="55" s="1"/>
  <c r="O44" i="55"/>
  <c r="N44" i="55"/>
  <c r="R44" i="55" s="1"/>
  <c r="L44" i="55"/>
  <c r="H44" i="55"/>
  <c r="F44" i="55"/>
  <c r="E44" i="55"/>
  <c r="D44" i="55"/>
  <c r="A44" i="55"/>
  <c r="AG43" i="55"/>
  <c r="S43" i="55"/>
  <c r="J43" i="55" s="1"/>
  <c r="O43" i="55"/>
  <c r="N43" i="55"/>
  <c r="R43" i="55" s="1"/>
  <c r="L43" i="55"/>
  <c r="H43" i="55"/>
  <c r="F43" i="55"/>
  <c r="E43" i="55"/>
  <c r="D43" i="55"/>
  <c r="A43" i="55"/>
  <c r="U42" i="55"/>
  <c r="S42" i="55"/>
  <c r="J42" i="55" s="1"/>
  <c r="O42" i="55"/>
  <c r="AB42" i="55" s="1"/>
  <c r="N42" i="55"/>
  <c r="P42" i="55" s="1"/>
  <c r="L42" i="55"/>
  <c r="H42" i="55"/>
  <c r="F42" i="55"/>
  <c r="E42" i="55"/>
  <c r="D42" i="55"/>
  <c r="A42" i="55"/>
  <c r="AG41" i="55"/>
  <c r="S41" i="55"/>
  <c r="J41" i="55" s="1"/>
  <c r="O41" i="55"/>
  <c r="N41" i="55"/>
  <c r="R41" i="55" s="1"/>
  <c r="L41" i="55"/>
  <c r="H41" i="55"/>
  <c r="F41" i="55"/>
  <c r="E41" i="55"/>
  <c r="D41" i="55"/>
  <c r="A41" i="55"/>
  <c r="S40" i="55"/>
  <c r="J40" i="55" s="1"/>
  <c r="O40" i="55"/>
  <c r="N40" i="55"/>
  <c r="R40" i="55" s="1"/>
  <c r="L40" i="55"/>
  <c r="H40" i="55"/>
  <c r="F40" i="55"/>
  <c r="E40" i="55"/>
  <c r="D40" i="55"/>
  <c r="A40" i="55"/>
  <c r="S39" i="55"/>
  <c r="J39" i="55" s="1"/>
  <c r="O39" i="55"/>
  <c r="N39" i="55"/>
  <c r="R39" i="55" s="1"/>
  <c r="L39" i="55"/>
  <c r="H39" i="55"/>
  <c r="F39" i="55"/>
  <c r="E39" i="55"/>
  <c r="D39" i="55"/>
  <c r="A39" i="55"/>
  <c r="U38" i="55"/>
  <c r="S38" i="55"/>
  <c r="J38" i="55" s="1"/>
  <c r="O38" i="55"/>
  <c r="N38" i="55"/>
  <c r="R38" i="55" s="1"/>
  <c r="L38" i="55"/>
  <c r="H38" i="55"/>
  <c r="F38" i="55"/>
  <c r="E38" i="55"/>
  <c r="D38" i="55"/>
  <c r="A38" i="55"/>
  <c r="AG37" i="55"/>
  <c r="S37" i="55"/>
  <c r="J37" i="55" s="1"/>
  <c r="O37" i="55"/>
  <c r="N37" i="55"/>
  <c r="P37" i="55" s="1"/>
  <c r="L37" i="55"/>
  <c r="H37" i="55"/>
  <c r="F37" i="55"/>
  <c r="E37" i="55"/>
  <c r="D37" i="55"/>
  <c r="A37" i="55"/>
  <c r="AD36" i="55"/>
  <c r="U36" i="55"/>
  <c r="S36" i="55"/>
  <c r="J36" i="55" s="1"/>
  <c r="O36" i="55"/>
  <c r="N36" i="55"/>
  <c r="R36" i="55" s="1"/>
  <c r="L36" i="55"/>
  <c r="H36" i="55"/>
  <c r="F36" i="55"/>
  <c r="E36" i="55"/>
  <c r="D36" i="55"/>
  <c r="A36" i="55"/>
  <c r="S35" i="55"/>
  <c r="J35" i="55" s="1"/>
  <c r="O35" i="55"/>
  <c r="N35" i="55"/>
  <c r="R35" i="55" s="1"/>
  <c r="L35" i="55"/>
  <c r="H35" i="55"/>
  <c r="F35" i="55"/>
  <c r="E35" i="55"/>
  <c r="D35" i="55"/>
  <c r="A35" i="55"/>
  <c r="AD34" i="55"/>
  <c r="S34" i="55"/>
  <c r="J34" i="55" s="1"/>
  <c r="O34" i="55"/>
  <c r="N34" i="55"/>
  <c r="P34" i="55" s="1"/>
  <c r="L34" i="55"/>
  <c r="H34" i="55"/>
  <c r="F34" i="55"/>
  <c r="E34" i="55"/>
  <c r="D34" i="55"/>
  <c r="A34" i="55"/>
  <c r="S33" i="55"/>
  <c r="J33" i="55" s="1"/>
  <c r="O33" i="55"/>
  <c r="N33" i="55"/>
  <c r="R33" i="55" s="1"/>
  <c r="L33" i="55"/>
  <c r="H33" i="55"/>
  <c r="F33" i="55"/>
  <c r="E33" i="55"/>
  <c r="D33" i="55"/>
  <c r="A33" i="55"/>
  <c r="AG32" i="55"/>
  <c r="U32" i="55"/>
  <c r="S32" i="55"/>
  <c r="J32" i="55" s="1"/>
  <c r="O32" i="55"/>
  <c r="N32" i="55"/>
  <c r="P32" i="55" s="1"/>
  <c r="L32" i="55"/>
  <c r="H32" i="55"/>
  <c r="F32" i="55"/>
  <c r="E32" i="55"/>
  <c r="D32" i="55"/>
  <c r="A32" i="55"/>
  <c r="S31" i="55"/>
  <c r="J31" i="55" s="1"/>
  <c r="O31" i="55"/>
  <c r="N31" i="55"/>
  <c r="R31" i="55" s="1"/>
  <c r="L31" i="55"/>
  <c r="H31" i="55"/>
  <c r="F31" i="55"/>
  <c r="E31" i="55"/>
  <c r="D31" i="55"/>
  <c r="A31" i="55"/>
  <c r="AD30" i="55"/>
  <c r="S30" i="55"/>
  <c r="J30" i="55" s="1"/>
  <c r="O30" i="55"/>
  <c r="N30" i="55"/>
  <c r="P30" i="55" s="1"/>
  <c r="L30" i="55"/>
  <c r="H30" i="55"/>
  <c r="F30" i="55"/>
  <c r="E30" i="55"/>
  <c r="D30" i="55"/>
  <c r="A30" i="55"/>
  <c r="U29" i="55"/>
  <c r="S29" i="55"/>
  <c r="J29" i="55" s="1"/>
  <c r="O29" i="55"/>
  <c r="N29" i="55"/>
  <c r="R29" i="55" s="1"/>
  <c r="L29" i="55"/>
  <c r="H29" i="55"/>
  <c r="F29" i="55"/>
  <c r="E29" i="55"/>
  <c r="D29" i="55"/>
  <c r="A29" i="55"/>
  <c r="AG28" i="55"/>
  <c r="S28" i="55"/>
  <c r="J28" i="55" s="1"/>
  <c r="O28" i="55"/>
  <c r="N28" i="55"/>
  <c r="R28" i="55" s="1"/>
  <c r="L28" i="55"/>
  <c r="H28" i="55"/>
  <c r="F28" i="55"/>
  <c r="E28" i="55"/>
  <c r="D28" i="55"/>
  <c r="A28" i="55"/>
  <c r="S27" i="55"/>
  <c r="J27" i="55" s="1"/>
  <c r="O27" i="55"/>
  <c r="N27" i="55"/>
  <c r="R27" i="55" s="1"/>
  <c r="L27" i="55"/>
  <c r="H27" i="55"/>
  <c r="F27" i="55"/>
  <c r="E27" i="55"/>
  <c r="D27" i="55"/>
  <c r="A27" i="55"/>
  <c r="AG26" i="55"/>
  <c r="U26" i="55"/>
  <c r="S26" i="55"/>
  <c r="J26" i="55" s="1"/>
  <c r="O26" i="55"/>
  <c r="N26" i="55"/>
  <c r="R26" i="55" s="1"/>
  <c r="L26" i="55"/>
  <c r="H26" i="55"/>
  <c r="F26" i="55"/>
  <c r="E26" i="55"/>
  <c r="D26" i="55"/>
  <c r="A26" i="55"/>
  <c r="S25" i="55"/>
  <c r="J25" i="55" s="1"/>
  <c r="O25" i="55"/>
  <c r="N25" i="55"/>
  <c r="P25" i="55" s="1"/>
  <c r="L25" i="55"/>
  <c r="H25" i="55"/>
  <c r="F25" i="55"/>
  <c r="E25" i="55"/>
  <c r="D25" i="55"/>
  <c r="A25" i="55"/>
  <c r="X24" i="55"/>
  <c r="S24" i="55"/>
  <c r="J24" i="55" s="1"/>
  <c r="O24" i="55"/>
  <c r="N24" i="55"/>
  <c r="R24" i="55" s="1"/>
  <c r="L24" i="55"/>
  <c r="H24" i="55"/>
  <c r="F24" i="55"/>
  <c r="E24" i="55"/>
  <c r="D24" i="55"/>
  <c r="A24" i="55"/>
  <c r="S23" i="55"/>
  <c r="J23" i="55" s="1"/>
  <c r="O23" i="55"/>
  <c r="N23" i="55"/>
  <c r="P23" i="55" s="1"/>
  <c r="L23" i="55"/>
  <c r="H23" i="55"/>
  <c r="F23" i="55"/>
  <c r="E23" i="55"/>
  <c r="D23" i="55"/>
  <c r="A23" i="55"/>
  <c r="S22" i="55"/>
  <c r="J22" i="55" s="1"/>
  <c r="O22" i="55"/>
  <c r="N22" i="55"/>
  <c r="R22" i="55" s="1"/>
  <c r="L22" i="55"/>
  <c r="H22" i="55"/>
  <c r="F22" i="55"/>
  <c r="E22" i="55"/>
  <c r="D22" i="55"/>
  <c r="A22" i="55"/>
  <c r="AG21" i="55"/>
  <c r="S21" i="55"/>
  <c r="J21" i="55" s="1"/>
  <c r="O21" i="55"/>
  <c r="N21" i="55"/>
  <c r="R21" i="55" s="1"/>
  <c r="L21" i="55"/>
  <c r="H21" i="55"/>
  <c r="F21" i="55"/>
  <c r="E21" i="55"/>
  <c r="D21" i="55"/>
  <c r="A21" i="55"/>
  <c r="S20" i="55"/>
  <c r="J20" i="55" s="1"/>
  <c r="O20" i="55"/>
  <c r="N20" i="55"/>
  <c r="P20" i="55" s="1"/>
  <c r="L20" i="55"/>
  <c r="H20" i="55"/>
  <c r="F20" i="55"/>
  <c r="E20" i="55"/>
  <c r="D20" i="55"/>
  <c r="A20" i="55"/>
  <c r="AD19" i="55"/>
  <c r="S19" i="55"/>
  <c r="J19" i="55" s="1"/>
  <c r="O19" i="55"/>
  <c r="N19" i="55"/>
  <c r="R19" i="55" s="1"/>
  <c r="L19" i="55"/>
  <c r="H19" i="55"/>
  <c r="F19" i="55"/>
  <c r="E19" i="55"/>
  <c r="D19" i="55"/>
  <c r="A19" i="55"/>
  <c r="S18" i="55"/>
  <c r="J18" i="55" s="1"/>
  <c r="O18" i="55"/>
  <c r="N18" i="55"/>
  <c r="P18" i="55" s="1"/>
  <c r="L18" i="55"/>
  <c r="H18" i="55"/>
  <c r="F18" i="55"/>
  <c r="E18" i="55"/>
  <c r="D18" i="55"/>
  <c r="A18" i="55"/>
  <c r="S17" i="55"/>
  <c r="J17" i="55" s="1"/>
  <c r="O17" i="55"/>
  <c r="N17" i="55"/>
  <c r="R17" i="55" s="1"/>
  <c r="L17" i="55"/>
  <c r="H17" i="55"/>
  <c r="F17" i="55"/>
  <c r="E17" i="55"/>
  <c r="D17" i="55"/>
  <c r="A17" i="55"/>
  <c r="S16" i="55"/>
  <c r="J16" i="55" s="1"/>
  <c r="N16" i="55"/>
  <c r="L16" i="55"/>
  <c r="H16" i="55"/>
  <c r="F16" i="55"/>
  <c r="E16" i="55"/>
  <c r="D16" i="55"/>
  <c r="A16" i="55"/>
  <c r="X15" i="55"/>
  <c r="S15" i="55"/>
  <c r="J15" i="55" s="1"/>
  <c r="O15" i="55"/>
  <c r="N15" i="55"/>
  <c r="R15" i="55" s="1"/>
  <c r="L15" i="55"/>
  <c r="H15" i="55"/>
  <c r="F15" i="55"/>
  <c r="E15" i="55"/>
  <c r="D15" i="55"/>
  <c r="A15" i="55"/>
  <c r="AG14" i="55"/>
  <c r="S14" i="55"/>
  <c r="J14" i="55" s="1"/>
  <c r="O14" i="55"/>
  <c r="N14" i="55"/>
  <c r="R14" i="55" s="1"/>
  <c r="L14" i="55"/>
  <c r="H14" i="55"/>
  <c r="F14" i="55"/>
  <c r="E14" i="55"/>
  <c r="D14" i="55"/>
  <c r="A14" i="55"/>
  <c r="X13" i="55"/>
  <c r="S13" i="55"/>
  <c r="J13" i="55" s="1"/>
  <c r="O13" i="55"/>
  <c r="N13" i="55"/>
  <c r="P13" i="55" s="1"/>
  <c r="L13" i="55"/>
  <c r="H13" i="55"/>
  <c r="F13" i="55"/>
  <c r="E13" i="55"/>
  <c r="D13" i="55"/>
  <c r="A13" i="55"/>
  <c r="AG12" i="55"/>
  <c r="S12" i="55"/>
  <c r="J12" i="55" s="1"/>
  <c r="O12" i="55"/>
  <c r="N12" i="55"/>
  <c r="R12" i="55" s="1"/>
  <c r="L12" i="55"/>
  <c r="H12" i="55"/>
  <c r="F12" i="55"/>
  <c r="E12" i="55"/>
  <c r="D12" i="55"/>
  <c r="A12" i="55"/>
  <c r="X11" i="55"/>
  <c r="S11" i="55"/>
  <c r="J11" i="55" s="1"/>
  <c r="O11" i="55"/>
  <c r="N11" i="55"/>
  <c r="R11" i="55" s="1"/>
  <c r="L11" i="55"/>
  <c r="H11" i="55"/>
  <c r="F11" i="55"/>
  <c r="E11" i="55"/>
  <c r="D11" i="55"/>
  <c r="A11" i="55"/>
  <c r="S10" i="55"/>
  <c r="J10" i="55" s="1"/>
  <c r="O10" i="55"/>
  <c r="N10" i="55"/>
  <c r="R10" i="55" s="1"/>
  <c r="L10" i="55"/>
  <c r="H10" i="55"/>
  <c r="F10" i="55"/>
  <c r="E10" i="55"/>
  <c r="D10" i="55"/>
  <c r="A10" i="55"/>
  <c r="AG9" i="55"/>
  <c r="S9" i="55"/>
  <c r="J9" i="55" s="1"/>
  <c r="O9" i="55"/>
  <c r="N9" i="55"/>
  <c r="L9" i="55"/>
  <c r="H9" i="55"/>
  <c r="F9" i="55"/>
  <c r="E9" i="55"/>
  <c r="D9" i="55"/>
  <c r="A9" i="55"/>
  <c r="S8" i="55"/>
  <c r="J8" i="55" s="1"/>
  <c r="O8" i="55"/>
  <c r="N8" i="55"/>
  <c r="P8" i="55" s="1"/>
  <c r="L8" i="55"/>
  <c r="H8" i="55"/>
  <c r="F8" i="55"/>
  <c r="E8" i="55"/>
  <c r="D8" i="55"/>
  <c r="A8" i="55"/>
  <c r="S7" i="55"/>
  <c r="O7" i="55"/>
  <c r="N7" i="55"/>
  <c r="P7" i="55" s="1"/>
  <c r="M7" i="55"/>
  <c r="J7" i="55"/>
  <c r="H7" i="55"/>
  <c r="F7" i="55"/>
  <c r="E7" i="55"/>
  <c r="D7" i="55"/>
  <c r="A7" i="55"/>
  <c r="BC5" i="55"/>
  <c r="BB5" i="55"/>
  <c r="BA5" i="55"/>
  <c r="AZ5" i="55"/>
  <c r="AY5" i="55"/>
  <c r="AX5" i="55"/>
  <c r="AW5" i="55"/>
  <c r="AV5" i="55"/>
  <c r="AU5" i="55"/>
  <c r="AT5" i="55"/>
  <c r="AS5" i="55"/>
  <c r="AR5" i="55"/>
  <c r="AQ5" i="55"/>
  <c r="AP5" i="55"/>
  <c r="AO5" i="55"/>
  <c r="AN5" i="55"/>
  <c r="AM5" i="55"/>
  <c r="AL5" i="55"/>
  <c r="AK5" i="55"/>
  <c r="AJ5" i="55"/>
  <c r="AI5" i="55"/>
  <c r="AF5" i="55"/>
  <c r="AC5" i="55"/>
  <c r="Z5" i="55"/>
  <c r="W5" i="55"/>
  <c r="T5" i="55"/>
  <c r="BB3" i="55"/>
  <c r="AZ3" i="55"/>
  <c r="AY3" i="55"/>
  <c r="AW3" i="55"/>
  <c r="AV3" i="55"/>
  <c r="AS3" i="55"/>
  <c r="AQ3" i="55"/>
  <c r="AP3" i="55"/>
  <c r="AN3" i="55"/>
  <c r="AM3" i="55"/>
  <c r="AJ3" i="55"/>
  <c r="AG3" i="55"/>
  <c r="AG53" i="55" s="1"/>
  <c r="AE3" i="55"/>
  <c r="AD3" i="55"/>
  <c r="AD52" i="55" s="1"/>
  <c r="AB3" i="55"/>
  <c r="AA3" i="55"/>
  <c r="AA11" i="55" s="1"/>
  <c r="X3" i="55"/>
  <c r="X48" i="55" s="1"/>
  <c r="U3" i="55"/>
  <c r="U31" i="55" s="1"/>
  <c r="BF93" i="56"/>
  <c r="S93" i="56"/>
  <c r="N93" i="56"/>
  <c r="P93" i="56" s="1"/>
  <c r="K93" i="56"/>
  <c r="M93" i="56" s="1"/>
  <c r="J93" i="56"/>
  <c r="H93" i="56"/>
  <c r="F93" i="56"/>
  <c r="E93" i="56"/>
  <c r="D93" i="56"/>
  <c r="C93" i="56"/>
  <c r="L92" i="56" s="1"/>
  <c r="L93" i="56" s="1"/>
  <c r="A93" i="56"/>
  <c r="BF92" i="56"/>
  <c r="S92" i="56"/>
  <c r="N92" i="56"/>
  <c r="K92" i="56"/>
  <c r="M92" i="56" s="1"/>
  <c r="J92" i="56"/>
  <c r="H92" i="56"/>
  <c r="F92" i="56"/>
  <c r="E92" i="56"/>
  <c r="D92" i="56"/>
  <c r="C92" i="56"/>
  <c r="O92" i="56" s="1"/>
  <c r="A92" i="56"/>
  <c r="BF91" i="56"/>
  <c r="S91" i="56"/>
  <c r="N91" i="56"/>
  <c r="R91" i="56" s="1"/>
  <c r="K91" i="56"/>
  <c r="M91" i="56" s="1"/>
  <c r="J91" i="56"/>
  <c r="H91" i="56"/>
  <c r="F91" i="56"/>
  <c r="E91" i="56"/>
  <c r="D91" i="56"/>
  <c r="C91" i="56"/>
  <c r="O91" i="56" s="1"/>
  <c r="A91" i="56"/>
  <c r="BF90" i="56"/>
  <c r="S90" i="56"/>
  <c r="N90" i="56"/>
  <c r="P90" i="56" s="1"/>
  <c r="K90" i="56"/>
  <c r="M90" i="56" s="1"/>
  <c r="J90" i="56"/>
  <c r="H90" i="56"/>
  <c r="F90" i="56"/>
  <c r="E90" i="56"/>
  <c r="D90" i="56"/>
  <c r="C90" i="56"/>
  <c r="O90" i="56" s="1"/>
  <c r="A90" i="56"/>
  <c r="BF89" i="56"/>
  <c r="S89" i="56"/>
  <c r="N89" i="56"/>
  <c r="R89" i="56" s="1"/>
  <c r="K89" i="56"/>
  <c r="M89" i="56" s="1"/>
  <c r="J89" i="56"/>
  <c r="H89" i="56"/>
  <c r="F89" i="56"/>
  <c r="E89" i="56"/>
  <c r="D89" i="56"/>
  <c r="C89" i="56"/>
  <c r="A89" i="56"/>
  <c r="BF88" i="56"/>
  <c r="S88" i="56"/>
  <c r="N88" i="56"/>
  <c r="P88" i="56" s="1"/>
  <c r="K88" i="56"/>
  <c r="M88" i="56" s="1"/>
  <c r="J88" i="56"/>
  <c r="H88" i="56"/>
  <c r="F88" i="56"/>
  <c r="E88" i="56"/>
  <c r="D88" i="56"/>
  <c r="C88" i="56"/>
  <c r="A88" i="56"/>
  <c r="BF87" i="56"/>
  <c r="S87" i="56"/>
  <c r="N87" i="56"/>
  <c r="R87" i="56" s="1"/>
  <c r="K87" i="56"/>
  <c r="M87" i="56" s="1"/>
  <c r="J87" i="56"/>
  <c r="H87" i="56"/>
  <c r="F87" i="56"/>
  <c r="E87" i="56"/>
  <c r="D87" i="56"/>
  <c r="C87" i="56"/>
  <c r="O87" i="56" s="1"/>
  <c r="A87" i="56"/>
  <c r="BF86" i="56"/>
  <c r="S86" i="56"/>
  <c r="N86" i="56"/>
  <c r="K86" i="56"/>
  <c r="M86" i="56" s="1"/>
  <c r="J86" i="56"/>
  <c r="H86" i="56"/>
  <c r="F86" i="56"/>
  <c r="E86" i="56"/>
  <c r="D86" i="56"/>
  <c r="C86" i="56"/>
  <c r="O86" i="56" s="1"/>
  <c r="A86" i="56"/>
  <c r="BF85" i="56"/>
  <c r="S85" i="56"/>
  <c r="N85" i="56"/>
  <c r="K85" i="56"/>
  <c r="M85" i="56" s="1"/>
  <c r="J85" i="56"/>
  <c r="H85" i="56"/>
  <c r="F85" i="56"/>
  <c r="E85" i="56"/>
  <c r="D85" i="56"/>
  <c r="C85" i="56"/>
  <c r="A85" i="56"/>
  <c r="BF84" i="56"/>
  <c r="S84" i="56"/>
  <c r="N84" i="56"/>
  <c r="R84" i="56" s="1"/>
  <c r="K84" i="56"/>
  <c r="M84" i="56" s="1"/>
  <c r="J84" i="56"/>
  <c r="H84" i="56"/>
  <c r="F84" i="56"/>
  <c r="E84" i="56"/>
  <c r="D84" i="56"/>
  <c r="C84" i="56"/>
  <c r="A84" i="56"/>
  <c r="BF83" i="56"/>
  <c r="S83" i="56"/>
  <c r="N83" i="56"/>
  <c r="Q83" i="56" s="1"/>
  <c r="K83" i="56"/>
  <c r="M83" i="56" s="1"/>
  <c r="J83" i="56"/>
  <c r="H83" i="56"/>
  <c r="F83" i="56"/>
  <c r="E83" i="56"/>
  <c r="D83" i="56"/>
  <c r="C83" i="56"/>
  <c r="O83" i="56" s="1"/>
  <c r="A83" i="56"/>
  <c r="BF82" i="56"/>
  <c r="S82" i="56"/>
  <c r="N82" i="56"/>
  <c r="Q82" i="56" s="1"/>
  <c r="K82" i="56"/>
  <c r="M82" i="56" s="1"/>
  <c r="J82" i="56"/>
  <c r="H82" i="56"/>
  <c r="F82" i="56"/>
  <c r="E82" i="56"/>
  <c r="D82" i="56"/>
  <c r="C82" i="56"/>
  <c r="O82" i="56" s="1"/>
  <c r="A82" i="56"/>
  <c r="BF81" i="56"/>
  <c r="S81" i="56"/>
  <c r="N81" i="56"/>
  <c r="K81" i="56"/>
  <c r="M81" i="56" s="1"/>
  <c r="J81" i="56"/>
  <c r="H81" i="56"/>
  <c r="F81" i="56"/>
  <c r="E81" i="56"/>
  <c r="D81" i="56"/>
  <c r="C81" i="56"/>
  <c r="A81" i="56"/>
  <c r="BF80" i="56"/>
  <c r="S80" i="56"/>
  <c r="N80" i="56"/>
  <c r="P80" i="56" s="1"/>
  <c r="K80" i="56"/>
  <c r="M80" i="56" s="1"/>
  <c r="J80" i="56"/>
  <c r="H80" i="56"/>
  <c r="F80" i="56"/>
  <c r="E80" i="56"/>
  <c r="D80" i="56"/>
  <c r="C80" i="56"/>
  <c r="A80" i="56"/>
  <c r="BF79" i="56"/>
  <c r="S79" i="56"/>
  <c r="N79" i="56"/>
  <c r="R79" i="56" s="1"/>
  <c r="K79" i="56"/>
  <c r="M79" i="56" s="1"/>
  <c r="J79" i="56"/>
  <c r="H79" i="56"/>
  <c r="F79" i="56"/>
  <c r="E79" i="56"/>
  <c r="D79" i="56"/>
  <c r="C79" i="56"/>
  <c r="A79" i="56"/>
  <c r="BF78" i="56"/>
  <c r="S78" i="56"/>
  <c r="N78" i="56"/>
  <c r="R78" i="56" s="1"/>
  <c r="K78" i="56"/>
  <c r="M78" i="56" s="1"/>
  <c r="J78" i="56"/>
  <c r="H78" i="56"/>
  <c r="F78" i="56"/>
  <c r="E78" i="56"/>
  <c r="D78" i="56"/>
  <c r="C78" i="56"/>
  <c r="O78" i="56" s="1"/>
  <c r="A78" i="56"/>
  <c r="BF77" i="56"/>
  <c r="S77" i="56"/>
  <c r="N77" i="56"/>
  <c r="Q77" i="56" s="1"/>
  <c r="K77" i="56"/>
  <c r="M77" i="56" s="1"/>
  <c r="J77" i="56"/>
  <c r="H77" i="56"/>
  <c r="F77" i="56"/>
  <c r="E77" i="56"/>
  <c r="D77" i="56"/>
  <c r="C77" i="56"/>
  <c r="A77" i="56"/>
  <c r="BF76" i="56"/>
  <c r="S76" i="56"/>
  <c r="N76" i="56"/>
  <c r="P76" i="56" s="1"/>
  <c r="K76" i="56"/>
  <c r="M76" i="56" s="1"/>
  <c r="J76" i="56"/>
  <c r="H76" i="56"/>
  <c r="F76" i="56"/>
  <c r="E76" i="56"/>
  <c r="D76" i="56"/>
  <c r="C76" i="56"/>
  <c r="A76" i="56"/>
  <c r="BF75" i="56"/>
  <c r="S75" i="56"/>
  <c r="N75" i="56"/>
  <c r="P75" i="56" s="1"/>
  <c r="K75" i="56"/>
  <c r="M75" i="56" s="1"/>
  <c r="J75" i="56"/>
  <c r="H75" i="56"/>
  <c r="F75" i="56"/>
  <c r="E75" i="56"/>
  <c r="D75" i="56"/>
  <c r="C75" i="56"/>
  <c r="O75" i="56" s="1"/>
  <c r="A75" i="56"/>
  <c r="BF74" i="56"/>
  <c r="S74" i="56"/>
  <c r="N74" i="56"/>
  <c r="R74" i="56" s="1"/>
  <c r="K74" i="56"/>
  <c r="M74" i="56" s="1"/>
  <c r="J74" i="56"/>
  <c r="H74" i="56"/>
  <c r="F74" i="56"/>
  <c r="E74" i="56"/>
  <c r="D74" i="56"/>
  <c r="C74" i="56"/>
  <c r="O74" i="56" s="1"/>
  <c r="A74" i="56"/>
  <c r="BF73" i="56"/>
  <c r="S73" i="56"/>
  <c r="N73" i="56"/>
  <c r="R73" i="56" s="1"/>
  <c r="K73" i="56"/>
  <c r="M73" i="56" s="1"/>
  <c r="J73" i="56"/>
  <c r="H73" i="56"/>
  <c r="F73" i="56"/>
  <c r="E73" i="56"/>
  <c r="D73" i="56"/>
  <c r="C73" i="56"/>
  <c r="A73" i="56"/>
  <c r="BF72" i="56"/>
  <c r="S72" i="56"/>
  <c r="N72" i="56"/>
  <c r="Q72" i="56" s="1"/>
  <c r="K72" i="56"/>
  <c r="M72" i="56" s="1"/>
  <c r="J72" i="56"/>
  <c r="H72" i="56"/>
  <c r="F72" i="56"/>
  <c r="E72" i="56"/>
  <c r="D72" i="56"/>
  <c r="C72" i="56"/>
  <c r="O72" i="56" s="1"/>
  <c r="A72" i="56"/>
  <c r="BF71" i="56"/>
  <c r="S71" i="56"/>
  <c r="N71" i="56"/>
  <c r="R71" i="56" s="1"/>
  <c r="K71" i="56"/>
  <c r="M71" i="56" s="1"/>
  <c r="J71" i="56"/>
  <c r="H71" i="56"/>
  <c r="F71" i="56"/>
  <c r="E71" i="56"/>
  <c r="D71" i="56"/>
  <c r="C71" i="56"/>
  <c r="A71" i="56"/>
  <c r="BF70" i="56"/>
  <c r="S70" i="56"/>
  <c r="N70" i="56"/>
  <c r="P70" i="56" s="1"/>
  <c r="K70" i="56"/>
  <c r="M70" i="56" s="1"/>
  <c r="J70" i="56"/>
  <c r="H70" i="56"/>
  <c r="F70" i="56"/>
  <c r="E70" i="56"/>
  <c r="D70" i="56"/>
  <c r="C70" i="56"/>
  <c r="O70" i="56" s="1"/>
  <c r="A70" i="56"/>
  <c r="BF69" i="56"/>
  <c r="S69" i="56"/>
  <c r="N69" i="56"/>
  <c r="P69" i="56" s="1"/>
  <c r="K69" i="56"/>
  <c r="M69" i="56" s="1"/>
  <c r="J69" i="56"/>
  <c r="H69" i="56"/>
  <c r="F69" i="56"/>
  <c r="E69" i="56"/>
  <c r="D69" i="56"/>
  <c r="C69" i="56"/>
  <c r="A69" i="56"/>
  <c r="BF68" i="56"/>
  <c r="S68" i="56"/>
  <c r="N68" i="56"/>
  <c r="P68" i="56" s="1"/>
  <c r="K68" i="56"/>
  <c r="M68" i="56" s="1"/>
  <c r="J68" i="56"/>
  <c r="H68" i="56"/>
  <c r="F68" i="56"/>
  <c r="E68" i="56"/>
  <c r="D68" i="56"/>
  <c r="C68" i="56"/>
  <c r="A68" i="56"/>
  <c r="BF67" i="56"/>
  <c r="S67" i="56"/>
  <c r="N67" i="56"/>
  <c r="P67" i="56" s="1"/>
  <c r="K67" i="56"/>
  <c r="M67" i="56" s="1"/>
  <c r="J67" i="56"/>
  <c r="H67" i="56"/>
  <c r="F67" i="56"/>
  <c r="E67" i="56"/>
  <c r="D67" i="56"/>
  <c r="C67" i="56"/>
  <c r="BF66" i="56"/>
  <c r="S66" i="56"/>
  <c r="N66" i="56"/>
  <c r="P66" i="56" s="1"/>
  <c r="K66" i="56"/>
  <c r="M66" i="56" s="1"/>
  <c r="J66" i="56"/>
  <c r="H66" i="56"/>
  <c r="F66" i="56"/>
  <c r="E66" i="56"/>
  <c r="D66" i="56"/>
  <c r="C66" i="56"/>
  <c r="O66" i="56" s="1"/>
  <c r="BF65" i="56"/>
  <c r="S65" i="56"/>
  <c r="N65" i="56"/>
  <c r="K65" i="56"/>
  <c r="M65" i="56" s="1"/>
  <c r="J65" i="56"/>
  <c r="H65" i="56"/>
  <c r="F65" i="56"/>
  <c r="E65" i="56"/>
  <c r="D65" i="56"/>
  <c r="C65" i="56"/>
  <c r="A65" i="56"/>
  <c r="BF64" i="56"/>
  <c r="S64" i="56"/>
  <c r="N64" i="56"/>
  <c r="K64" i="56"/>
  <c r="M64" i="56" s="1"/>
  <c r="J64" i="56"/>
  <c r="H64" i="56"/>
  <c r="F64" i="56"/>
  <c r="E64" i="56"/>
  <c r="D64" i="56"/>
  <c r="C64" i="56"/>
  <c r="A64" i="56"/>
  <c r="BF63" i="56"/>
  <c r="S63" i="56"/>
  <c r="N63" i="56"/>
  <c r="R63" i="56" s="1"/>
  <c r="K63" i="56"/>
  <c r="M63" i="56" s="1"/>
  <c r="J63" i="56"/>
  <c r="H63" i="56"/>
  <c r="F63" i="56"/>
  <c r="E63" i="56"/>
  <c r="D63" i="56"/>
  <c r="C63" i="56"/>
  <c r="O63" i="56" s="1"/>
  <c r="A63" i="56"/>
  <c r="BF61" i="56"/>
  <c r="S61" i="56"/>
  <c r="N61" i="56"/>
  <c r="R61" i="56" s="1"/>
  <c r="K61" i="56"/>
  <c r="M61" i="56" s="1"/>
  <c r="J61" i="56"/>
  <c r="H61" i="56"/>
  <c r="F61" i="56"/>
  <c r="E61" i="56"/>
  <c r="D61" i="56"/>
  <c r="C61" i="56"/>
  <c r="A61" i="56"/>
  <c r="BF60" i="56"/>
  <c r="S60" i="56"/>
  <c r="N60" i="56"/>
  <c r="P60" i="56" s="1"/>
  <c r="K60" i="56"/>
  <c r="M60" i="56" s="1"/>
  <c r="J60" i="56"/>
  <c r="H60" i="56"/>
  <c r="F60" i="56"/>
  <c r="E60" i="56"/>
  <c r="D60" i="56"/>
  <c r="C60" i="56"/>
  <c r="O60" i="56" s="1"/>
  <c r="A60" i="56"/>
  <c r="BF59" i="56"/>
  <c r="S59" i="56"/>
  <c r="N59" i="56"/>
  <c r="P59" i="56" s="1"/>
  <c r="K59" i="56"/>
  <c r="M59" i="56" s="1"/>
  <c r="J59" i="56"/>
  <c r="H59" i="56"/>
  <c r="F59" i="56"/>
  <c r="E59" i="56"/>
  <c r="D59" i="56"/>
  <c r="C59" i="56"/>
  <c r="A59" i="56"/>
  <c r="BF58" i="56"/>
  <c r="S58" i="56"/>
  <c r="N58" i="56"/>
  <c r="K58" i="56"/>
  <c r="M58" i="56" s="1"/>
  <c r="J58" i="56"/>
  <c r="H58" i="56"/>
  <c r="F58" i="56"/>
  <c r="E58" i="56"/>
  <c r="D58" i="56"/>
  <c r="C58" i="56"/>
  <c r="O58" i="56" s="1"/>
  <c r="A58" i="56"/>
  <c r="BF57" i="56"/>
  <c r="S57" i="56"/>
  <c r="N57" i="56"/>
  <c r="P57" i="56" s="1"/>
  <c r="K57" i="56"/>
  <c r="M57" i="56" s="1"/>
  <c r="J57" i="56"/>
  <c r="H57" i="56"/>
  <c r="F57" i="56"/>
  <c r="E57" i="56"/>
  <c r="D57" i="56"/>
  <c r="C57" i="56"/>
  <c r="O57" i="56" s="1"/>
  <c r="A57" i="56"/>
  <c r="BF56" i="56"/>
  <c r="S56" i="56"/>
  <c r="N56" i="56"/>
  <c r="K56" i="56"/>
  <c r="M56" i="56" s="1"/>
  <c r="J56" i="56"/>
  <c r="H56" i="56"/>
  <c r="F56" i="56"/>
  <c r="E56" i="56"/>
  <c r="D56" i="56"/>
  <c r="C56" i="56"/>
  <c r="O56" i="56" s="1"/>
  <c r="BF55" i="56"/>
  <c r="S55" i="56"/>
  <c r="N55" i="56"/>
  <c r="K55" i="56"/>
  <c r="M55" i="56" s="1"/>
  <c r="J55" i="56"/>
  <c r="H55" i="56"/>
  <c r="F55" i="56"/>
  <c r="E55" i="56"/>
  <c r="D55" i="56"/>
  <c r="C55" i="56"/>
  <c r="O55" i="56" s="1"/>
  <c r="BF54" i="56"/>
  <c r="S54" i="56"/>
  <c r="N54" i="56"/>
  <c r="P54" i="56" s="1"/>
  <c r="K54" i="56"/>
  <c r="M54" i="56" s="1"/>
  <c r="J54" i="56"/>
  <c r="H54" i="56"/>
  <c r="F54" i="56"/>
  <c r="E54" i="56"/>
  <c r="D54" i="56"/>
  <c r="C54" i="56"/>
  <c r="A54" i="56"/>
  <c r="BF53" i="56"/>
  <c r="S53" i="56"/>
  <c r="N53" i="56"/>
  <c r="P53" i="56" s="1"/>
  <c r="K53" i="56"/>
  <c r="M53" i="56" s="1"/>
  <c r="J53" i="56"/>
  <c r="H53" i="56"/>
  <c r="F53" i="56"/>
  <c r="E53" i="56"/>
  <c r="D53" i="56"/>
  <c r="C53" i="56"/>
  <c r="O53" i="56" s="1"/>
  <c r="A53" i="56"/>
  <c r="BF52" i="56"/>
  <c r="S52" i="56"/>
  <c r="N52" i="56"/>
  <c r="R52" i="56" s="1"/>
  <c r="K52" i="56"/>
  <c r="M52" i="56" s="1"/>
  <c r="J52" i="56"/>
  <c r="H52" i="56"/>
  <c r="F52" i="56"/>
  <c r="E52" i="56"/>
  <c r="D52" i="56"/>
  <c r="C52" i="56"/>
  <c r="O52" i="56" s="1"/>
  <c r="BF51" i="56"/>
  <c r="S51" i="56"/>
  <c r="N51" i="56"/>
  <c r="R51" i="56" s="1"/>
  <c r="K51" i="56"/>
  <c r="M51" i="56" s="1"/>
  <c r="J51" i="56"/>
  <c r="H51" i="56"/>
  <c r="F51" i="56"/>
  <c r="E51" i="56"/>
  <c r="D51" i="56"/>
  <c r="C51" i="56"/>
  <c r="O51" i="56" s="1"/>
  <c r="S50" i="56"/>
  <c r="N50" i="56"/>
  <c r="Q50" i="56" s="1"/>
  <c r="K50" i="56"/>
  <c r="M50" i="56" s="1"/>
  <c r="J50" i="56"/>
  <c r="H50" i="56"/>
  <c r="F50" i="56"/>
  <c r="E50" i="56"/>
  <c r="D50" i="56"/>
  <c r="C50" i="56"/>
  <c r="A50" i="56"/>
  <c r="BF49" i="56"/>
  <c r="S49" i="56"/>
  <c r="N49" i="56"/>
  <c r="K49" i="56"/>
  <c r="M49" i="56" s="1"/>
  <c r="J49" i="56"/>
  <c r="H49" i="56"/>
  <c r="F49" i="56"/>
  <c r="E49" i="56"/>
  <c r="D49" i="56"/>
  <c r="C49" i="56"/>
  <c r="A49" i="56"/>
  <c r="BF48" i="56"/>
  <c r="S48" i="56"/>
  <c r="N48" i="56"/>
  <c r="K48" i="56"/>
  <c r="M48" i="56" s="1"/>
  <c r="J48" i="56"/>
  <c r="H48" i="56"/>
  <c r="F48" i="56"/>
  <c r="E48" i="56"/>
  <c r="D48" i="56"/>
  <c r="C48" i="56"/>
  <c r="A48" i="56"/>
  <c r="BF47" i="56"/>
  <c r="S47" i="56"/>
  <c r="N47" i="56"/>
  <c r="K47" i="56"/>
  <c r="M47" i="56" s="1"/>
  <c r="J47" i="56"/>
  <c r="H47" i="56"/>
  <c r="F47" i="56"/>
  <c r="E47" i="56"/>
  <c r="D47" i="56"/>
  <c r="C47" i="56"/>
  <c r="A47" i="56"/>
  <c r="BF46" i="56"/>
  <c r="S46" i="56"/>
  <c r="N46" i="56"/>
  <c r="P46" i="56" s="1"/>
  <c r="K46" i="56"/>
  <c r="M46" i="56" s="1"/>
  <c r="J46" i="56"/>
  <c r="H46" i="56"/>
  <c r="F46" i="56"/>
  <c r="E46" i="56"/>
  <c r="D46" i="56"/>
  <c r="C46" i="56"/>
  <c r="O46" i="56" s="1"/>
  <c r="A46" i="56"/>
  <c r="BF45" i="56"/>
  <c r="S45" i="56"/>
  <c r="N45" i="56"/>
  <c r="R45" i="56" s="1"/>
  <c r="K45" i="56"/>
  <c r="M45" i="56" s="1"/>
  <c r="J45" i="56"/>
  <c r="H45" i="56"/>
  <c r="F45" i="56"/>
  <c r="E45" i="56"/>
  <c r="D45" i="56"/>
  <c r="C45" i="56"/>
  <c r="O45" i="56" s="1"/>
  <c r="A45" i="56"/>
  <c r="BF44" i="56"/>
  <c r="S44" i="56"/>
  <c r="N44" i="56"/>
  <c r="P44" i="56" s="1"/>
  <c r="K44" i="56"/>
  <c r="M44" i="56" s="1"/>
  <c r="J44" i="56"/>
  <c r="H44" i="56"/>
  <c r="F44" i="56"/>
  <c r="E44" i="56"/>
  <c r="D44" i="56"/>
  <c r="C44" i="56"/>
  <c r="O44" i="56" s="1"/>
  <c r="A44" i="56"/>
  <c r="BF43" i="56"/>
  <c r="S43" i="56"/>
  <c r="N43" i="56"/>
  <c r="P43" i="56" s="1"/>
  <c r="K43" i="56"/>
  <c r="M43" i="56" s="1"/>
  <c r="J43" i="56"/>
  <c r="H43" i="56"/>
  <c r="F43" i="56"/>
  <c r="E43" i="56"/>
  <c r="D43" i="56"/>
  <c r="C43" i="56"/>
  <c r="A43" i="56"/>
  <c r="BF42" i="56"/>
  <c r="S42" i="56"/>
  <c r="N42" i="56"/>
  <c r="K42" i="56"/>
  <c r="M42" i="56" s="1"/>
  <c r="J42" i="56"/>
  <c r="H42" i="56"/>
  <c r="F42" i="56"/>
  <c r="E42" i="56"/>
  <c r="D42" i="56"/>
  <c r="C42" i="56"/>
  <c r="O42" i="56" s="1"/>
  <c r="A42" i="56"/>
  <c r="BF41" i="56"/>
  <c r="S41" i="56"/>
  <c r="N41" i="56"/>
  <c r="K41" i="56"/>
  <c r="M41" i="56" s="1"/>
  <c r="J41" i="56"/>
  <c r="H41" i="56"/>
  <c r="F41" i="56"/>
  <c r="E41" i="56"/>
  <c r="D41" i="56"/>
  <c r="C41" i="56"/>
  <c r="O41" i="56" s="1"/>
  <c r="A41" i="56"/>
  <c r="BF40" i="56"/>
  <c r="S40" i="56"/>
  <c r="N40" i="56"/>
  <c r="R40" i="56" s="1"/>
  <c r="K40" i="56"/>
  <c r="M40" i="56" s="1"/>
  <c r="J40" i="56"/>
  <c r="H40" i="56"/>
  <c r="F40" i="56"/>
  <c r="E40" i="56"/>
  <c r="D40" i="56"/>
  <c r="C40" i="56"/>
  <c r="O40" i="56" s="1"/>
  <c r="A40" i="56"/>
  <c r="BF39" i="56"/>
  <c r="S39" i="56"/>
  <c r="N39" i="56"/>
  <c r="Q39" i="56" s="1"/>
  <c r="K39" i="56"/>
  <c r="M39" i="56" s="1"/>
  <c r="J39" i="56"/>
  <c r="H39" i="56"/>
  <c r="F39" i="56"/>
  <c r="E39" i="56"/>
  <c r="D39" i="56"/>
  <c r="C39" i="56"/>
  <c r="A39" i="56"/>
  <c r="BF38" i="56"/>
  <c r="S38" i="56"/>
  <c r="N38" i="56"/>
  <c r="K38" i="56"/>
  <c r="M38" i="56" s="1"/>
  <c r="J38" i="56"/>
  <c r="H38" i="56"/>
  <c r="F38" i="56"/>
  <c r="E38" i="56"/>
  <c r="D38" i="56"/>
  <c r="C38" i="56"/>
  <c r="O38" i="56" s="1"/>
  <c r="A38" i="56"/>
  <c r="BF37" i="56"/>
  <c r="S37" i="56"/>
  <c r="N37" i="56"/>
  <c r="R37" i="56" s="1"/>
  <c r="K37" i="56"/>
  <c r="M37" i="56" s="1"/>
  <c r="J37" i="56"/>
  <c r="H37" i="56"/>
  <c r="F37" i="56"/>
  <c r="E37" i="56"/>
  <c r="D37" i="56"/>
  <c r="C37" i="56"/>
  <c r="A37" i="56"/>
  <c r="BF36" i="56"/>
  <c r="S36" i="56"/>
  <c r="N36" i="56"/>
  <c r="R36" i="56" s="1"/>
  <c r="K36" i="56"/>
  <c r="M36" i="56" s="1"/>
  <c r="J36" i="56"/>
  <c r="H36" i="56"/>
  <c r="F36" i="56"/>
  <c r="E36" i="56"/>
  <c r="D36" i="56"/>
  <c r="C36" i="56"/>
  <c r="O36" i="56" s="1"/>
  <c r="A36" i="56"/>
  <c r="BF35" i="56"/>
  <c r="S35" i="56"/>
  <c r="N35" i="56"/>
  <c r="R35" i="56" s="1"/>
  <c r="K35" i="56"/>
  <c r="M35" i="56" s="1"/>
  <c r="J35" i="56"/>
  <c r="H35" i="56"/>
  <c r="F35" i="56"/>
  <c r="E35" i="56"/>
  <c r="D35" i="56"/>
  <c r="C35" i="56"/>
  <c r="O35" i="56" s="1"/>
  <c r="A35" i="56"/>
  <c r="BF34" i="56"/>
  <c r="S34" i="56"/>
  <c r="N34" i="56"/>
  <c r="R34" i="56" s="1"/>
  <c r="K34" i="56"/>
  <c r="M34" i="56" s="1"/>
  <c r="J34" i="56"/>
  <c r="H34" i="56"/>
  <c r="F34" i="56"/>
  <c r="E34" i="56"/>
  <c r="D34" i="56"/>
  <c r="C34" i="56"/>
  <c r="O34" i="56" s="1"/>
  <c r="A34" i="56"/>
  <c r="BF33" i="56"/>
  <c r="S33" i="56"/>
  <c r="N33" i="56"/>
  <c r="R33" i="56" s="1"/>
  <c r="K33" i="56"/>
  <c r="M33" i="56" s="1"/>
  <c r="J33" i="56"/>
  <c r="H33" i="56"/>
  <c r="F33" i="56"/>
  <c r="E33" i="56"/>
  <c r="D33" i="56"/>
  <c r="C33" i="56"/>
  <c r="O33" i="56" s="1"/>
  <c r="A33" i="56"/>
  <c r="BF32" i="56"/>
  <c r="S32" i="56"/>
  <c r="N32" i="56"/>
  <c r="K32" i="56"/>
  <c r="M32" i="56" s="1"/>
  <c r="J32" i="56"/>
  <c r="H32" i="56"/>
  <c r="F32" i="56"/>
  <c r="E32" i="56"/>
  <c r="D32" i="56"/>
  <c r="C32" i="56"/>
  <c r="O32" i="56" s="1"/>
  <c r="A32" i="56"/>
  <c r="BF31" i="56"/>
  <c r="S31" i="56"/>
  <c r="N31" i="56"/>
  <c r="P31" i="56" s="1"/>
  <c r="K31" i="56"/>
  <c r="M31" i="56" s="1"/>
  <c r="J31" i="56"/>
  <c r="H31" i="56"/>
  <c r="F31" i="56"/>
  <c r="E31" i="56"/>
  <c r="D31" i="56"/>
  <c r="C31" i="56"/>
  <c r="A31" i="56"/>
  <c r="BF30" i="56"/>
  <c r="S30" i="56"/>
  <c r="N30" i="56"/>
  <c r="Q30" i="56" s="1"/>
  <c r="K30" i="56"/>
  <c r="M30" i="56" s="1"/>
  <c r="J30" i="56"/>
  <c r="H30" i="56"/>
  <c r="F30" i="56"/>
  <c r="E30" i="56"/>
  <c r="D30" i="56"/>
  <c r="C30" i="56"/>
  <c r="O30" i="56" s="1"/>
  <c r="A30" i="56"/>
  <c r="BF28" i="56"/>
  <c r="S28" i="56"/>
  <c r="N28" i="56"/>
  <c r="Q28" i="56" s="1"/>
  <c r="K28" i="56"/>
  <c r="M28" i="56" s="1"/>
  <c r="J28" i="56"/>
  <c r="H28" i="56"/>
  <c r="F28" i="56"/>
  <c r="E28" i="56"/>
  <c r="D28" i="56"/>
  <c r="C28" i="56"/>
  <c r="A28" i="56"/>
  <c r="BF27" i="56"/>
  <c r="S27" i="56"/>
  <c r="N27" i="56"/>
  <c r="K27" i="56"/>
  <c r="M27" i="56" s="1"/>
  <c r="J27" i="56"/>
  <c r="H27" i="56"/>
  <c r="F27" i="56"/>
  <c r="E27" i="56"/>
  <c r="D27" i="56"/>
  <c r="C27" i="56"/>
  <c r="O27" i="56" s="1"/>
  <c r="A27" i="56"/>
  <c r="BF26" i="56"/>
  <c r="S26" i="56"/>
  <c r="N26" i="56"/>
  <c r="Q26" i="56" s="1"/>
  <c r="K26" i="56"/>
  <c r="M26" i="56" s="1"/>
  <c r="J26" i="56"/>
  <c r="H26" i="56"/>
  <c r="F26" i="56"/>
  <c r="E26" i="56"/>
  <c r="D26" i="56"/>
  <c r="C26" i="56"/>
  <c r="A26" i="56"/>
  <c r="BF25" i="56"/>
  <c r="S25" i="56"/>
  <c r="N25" i="56"/>
  <c r="K25" i="56"/>
  <c r="M25" i="56" s="1"/>
  <c r="J25" i="56"/>
  <c r="H25" i="56"/>
  <c r="F25" i="56"/>
  <c r="E25" i="56"/>
  <c r="D25" i="56"/>
  <c r="C25" i="56"/>
  <c r="O25" i="56" s="1"/>
  <c r="A25" i="56"/>
  <c r="BF24" i="56"/>
  <c r="S24" i="56"/>
  <c r="N24" i="56"/>
  <c r="P24" i="56" s="1"/>
  <c r="K24" i="56"/>
  <c r="M24" i="56" s="1"/>
  <c r="J24" i="56"/>
  <c r="H24" i="56"/>
  <c r="F24" i="56"/>
  <c r="E24" i="56"/>
  <c r="D24" i="56"/>
  <c r="C24" i="56"/>
  <c r="A24" i="56"/>
  <c r="BF23" i="56"/>
  <c r="S23" i="56"/>
  <c r="N23" i="56"/>
  <c r="Q23" i="56" s="1"/>
  <c r="K23" i="56"/>
  <c r="M23" i="56" s="1"/>
  <c r="J23" i="56"/>
  <c r="H23" i="56"/>
  <c r="F23" i="56"/>
  <c r="E23" i="56"/>
  <c r="D23" i="56"/>
  <c r="C23" i="56"/>
  <c r="O23" i="56" s="1"/>
  <c r="A23" i="56"/>
  <c r="BF22" i="56"/>
  <c r="S22" i="56"/>
  <c r="N22" i="56"/>
  <c r="P22" i="56" s="1"/>
  <c r="K22" i="56"/>
  <c r="M22" i="56" s="1"/>
  <c r="J22" i="56"/>
  <c r="H22" i="56"/>
  <c r="F22" i="56"/>
  <c r="E22" i="56"/>
  <c r="D22" i="56"/>
  <c r="C22" i="56"/>
  <c r="O22" i="56" s="1"/>
  <c r="A22" i="56"/>
  <c r="BF21" i="56"/>
  <c r="S21" i="56"/>
  <c r="N21" i="56"/>
  <c r="K21" i="56"/>
  <c r="M21" i="56" s="1"/>
  <c r="J21" i="56"/>
  <c r="H21" i="56"/>
  <c r="F21" i="56"/>
  <c r="E21" i="56"/>
  <c r="D21" i="56"/>
  <c r="C21" i="56"/>
  <c r="O21" i="56" s="1"/>
  <c r="A21" i="56"/>
  <c r="BF20" i="56"/>
  <c r="S20" i="56"/>
  <c r="N20" i="56"/>
  <c r="K20" i="56"/>
  <c r="M20" i="56" s="1"/>
  <c r="J20" i="56"/>
  <c r="H20" i="56"/>
  <c r="F20" i="56"/>
  <c r="E20" i="56"/>
  <c r="D20" i="56"/>
  <c r="C20" i="56"/>
  <c r="A20" i="56"/>
  <c r="BF19" i="56"/>
  <c r="S19" i="56"/>
  <c r="N19" i="56"/>
  <c r="P19" i="56" s="1"/>
  <c r="K19" i="56"/>
  <c r="M19" i="56" s="1"/>
  <c r="J19" i="56"/>
  <c r="H19" i="56"/>
  <c r="F19" i="56"/>
  <c r="E19" i="56"/>
  <c r="D19" i="56"/>
  <c r="C19" i="56"/>
  <c r="A19" i="56"/>
  <c r="BF18" i="56"/>
  <c r="S18" i="56"/>
  <c r="N18" i="56"/>
  <c r="Q18" i="56" s="1"/>
  <c r="K18" i="56"/>
  <c r="M18" i="56" s="1"/>
  <c r="J18" i="56"/>
  <c r="H18" i="56"/>
  <c r="F18" i="56"/>
  <c r="E18" i="56"/>
  <c r="D18" i="56"/>
  <c r="C18" i="56"/>
  <c r="O18" i="56" s="1"/>
  <c r="A18" i="56"/>
  <c r="BF17" i="56"/>
  <c r="S17" i="56"/>
  <c r="N17" i="56"/>
  <c r="K17" i="56"/>
  <c r="M17" i="56" s="1"/>
  <c r="J17" i="56"/>
  <c r="H17" i="56"/>
  <c r="F17" i="56"/>
  <c r="E17" i="56"/>
  <c r="D17" i="56"/>
  <c r="C17" i="56"/>
  <c r="A17" i="56"/>
  <c r="BF16" i="56"/>
  <c r="S16" i="56"/>
  <c r="N16" i="56"/>
  <c r="R16" i="56" s="1"/>
  <c r="K16" i="56"/>
  <c r="M16" i="56" s="1"/>
  <c r="J16" i="56"/>
  <c r="H16" i="56"/>
  <c r="F16" i="56"/>
  <c r="E16" i="56"/>
  <c r="D16" i="56"/>
  <c r="C16" i="56"/>
  <c r="A16" i="56"/>
  <c r="BF14" i="56"/>
  <c r="S14" i="56"/>
  <c r="N14" i="56"/>
  <c r="P14" i="56" s="1"/>
  <c r="K14" i="56"/>
  <c r="M14" i="56" s="1"/>
  <c r="J14" i="56"/>
  <c r="H14" i="56"/>
  <c r="F14" i="56"/>
  <c r="E14" i="56"/>
  <c r="D14" i="56"/>
  <c r="C14" i="56"/>
  <c r="A14" i="56"/>
  <c r="BF13" i="56"/>
  <c r="S13" i="56"/>
  <c r="N13" i="56"/>
  <c r="K13" i="56"/>
  <c r="M13" i="56" s="1"/>
  <c r="J13" i="56"/>
  <c r="H13" i="56"/>
  <c r="F13" i="56"/>
  <c r="E13" i="56"/>
  <c r="D13" i="56"/>
  <c r="C13" i="56"/>
  <c r="O13" i="56" s="1"/>
  <c r="A13" i="56"/>
  <c r="BF12" i="56"/>
  <c r="S12" i="56"/>
  <c r="N12" i="56"/>
  <c r="R12" i="56" s="1"/>
  <c r="K12" i="56"/>
  <c r="M12" i="56" s="1"/>
  <c r="J12" i="56"/>
  <c r="H12" i="56"/>
  <c r="F12" i="56"/>
  <c r="E12" i="56"/>
  <c r="D12" i="56"/>
  <c r="C12" i="56"/>
  <c r="A12" i="56"/>
  <c r="BF11" i="56"/>
  <c r="S11" i="56"/>
  <c r="N11" i="56"/>
  <c r="P11" i="56" s="1"/>
  <c r="K11" i="56"/>
  <c r="M11" i="56" s="1"/>
  <c r="J11" i="56"/>
  <c r="H11" i="56"/>
  <c r="F11" i="56"/>
  <c r="E11" i="56"/>
  <c r="D11" i="56"/>
  <c r="C11" i="56"/>
  <c r="A11" i="56"/>
  <c r="BF10" i="56"/>
  <c r="S10" i="56"/>
  <c r="N10" i="56"/>
  <c r="R10" i="56" s="1"/>
  <c r="K10" i="56"/>
  <c r="M10" i="56" s="1"/>
  <c r="U10" i="56" s="1"/>
  <c r="J10" i="56"/>
  <c r="H10" i="56"/>
  <c r="F10" i="56"/>
  <c r="E10" i="56"/>
  <c r="D10" i="56"/>
  <c r="C10" i="56"/>
  <c r="O10" i="56" s="1"/>
  <c r="A10" i="56"/>
  <c r="S9" i="56"/>
  <c r="N9" i="56"/>
  <c r="R9" i="56" s="1"/>
  <c r="K9" i="56"/>
  <c r="M9" i="56" s="1"/>
  <c r="J9" i="56"/>
  <c r="H9" i="56"/>
  <c r="F9" i="56"/>
  <c r="E9" i="56"/>
  <c r="D9" i="56"/>
  <c r="C9" i="56"/>
  <c r="A9" i="56"/>
  <c r="BF8" i="56"/>
  <c r="S8" i="56"/>
  <c r="N8" i="56"/>
  <c r="R8" i="56" s="1"/>
  <c r="K8" i="56"/>
  <c r="M8" i="56" s="1"/>
  <c r="J8" i="56"/>
  <c r="H8" i="56"/>
  <c r="F8" i="56"/>
  <c r="E8" i="56"/>
  <c r="D8" i="56"/>
  <c r="C8" i="56"/>
  <c r="O8" i="56" s="1"/>
  <c r="A8" i="56"/>
  <c r="BF7" i="56"/>
  <c r="N7" i="56"/>
  <c r="K7" i="56"/>
  <c r="M7" i="56" s="1"/>
  <c r="J7" i="56"/>
  <c r="H7" i="56"/>
  <c r="F7" i="56"/>
  <c r="E7" i="56"/>
  <c r="D7" i="56"/>
  <c r="C7" i="56"/>
  <c r="A7" i="56"/>
  <c r="BE5" i="56"/>
  <c r="BA5" i="56"/>
  <c r="AU5" i="56"/>
  <c r="AR5" i="56"/>
  <c r="AL5" i="56"/>
  <c r="AI5" i="56"/>
  <c r="AF5" i="56"/>
  <c r="AI93" i="93" s="1"/>
  <c r="AI94" i="93" s="1"/>
  <c r="AC5" i="56"/>
  <c r="Z5" i="56"/>
  <c r="W5" i="56"/>
  <c r="T5" i="56"/>
  <c r="BC3" i="56"/>
  <c r="BB3" i="56"/>
  <c r="AZ3" i="56"/>
  <c r="AY3" i="56"/>
  <c r="AW3" i="56"/>
  <c r="AV3" i="56"/>
  <c r="AS3" i="56"/>
  <c r="AQ3" i="56"/>
  <c r="AP3" i="56"/>
  <c r="AN3" i="56"/>
  <c r="AM3" i="56"/>
  <c r="AJ3" i="56"/>
  <c r="AG3" i="56"/>
  <c r="AE3" i="56"/>
  <c r="AD3" i="56"/>
  <c r="AB3" i="56"/>
  <c r="AA3" i="56"/>
  <c r="X3" i="56"/>
  <c r="U3" i="56"/>
  <c r="U15" i="56" s="1"/>
  <c r="S150" i="69"/>
  <c r="O150" i="69"/>
  <c r="N150" i="69"/>
  <c r="M150" i="69"/>
  <c r="S149" i="69"/>
  <c r="O149" i="69"/>
  <c r="N149" i="69"/>
  <c r="P149" i="69" s="1"/>
  <c r="M149" i="69"/>
  <c r="S148" i="69"/>
  <c r="O148" i="69"/>
  <c r="N148" i="69"/>
  <c r="M148" i="69"/>
  <c r="S147" i="69"/>
  <c r="O147" i="69"/>
  <c r="N147" i="69"/>
  <c r="P147" i="69" s="1"/>
  <c r="M147" i="69"/>
  <c r="S146" i="69"/>
  <c r="O146" i="69"/>
  <c r="N146" i="69"/>
  <c r="R146" i="69" s="1"/>
  <c r="M146" i="69"/>
  <c r="S145" i="69"/>
  <c r="O145" i="69"/>
  <c r="N145" i="69"/>
  <c r="R145" i="69" s="1"/>
  <c r="M145" i="69"/>
  <c r="S144" i="69"/>
  <c r="O144" i="69"/>
  <c r="N144" i="69"/>
  <c r="P144" i="69" s="1"/>
  <c r="M144" i="69"/>
  <c r="S143" i="69"/>
  <c r="O143" i="69"/>
  <c r="N143" i="69"/>
  <c r="R143" i="69" s="1"/>
  <c r="M143" i="69"/>
  <c r="S142" i="69"/>
  <c r="O142" i="69"/>
  <c r="N142" i="69"/>
  <c r="R142" i="69" s="1"/>
  <c r="M142" i="69"/>
  <c r="S141" i="69"/>
  <c r="O141" i="69"/>
  <c r="N141" i="69"/>
  <c r="Q141" i="69" s="1"/>
  <c r="M141" i="69"/>
  <c r="S140" i="69"/>
  <c r="O140" i="69"/>
  <c r="N140" i="69"/>
  <c r="Q140" i="69" s="1"/>
  <c r="M140" i="69"/>
  <c r="S139" i="69"/>
  <c r="O139" i="69"/>
  <c r="N139" i="69"/>
  <c r="M139" i="69"/>
  <c r="S138" i="69"/>
  <c r="O138" i="69"/>
  <c r="N138" i="69"/>
  <c r="Q138" i="69" s="1"/>
  <c r="M138" i="69"/>
  <c r="S137" i="69"/>
  <c r="O137" i="69"/>
  <c r="N137" i="69"/>
  <c r="M137" i="69"/>
  <c r="S136" i="69"/>
  <c r="O136" i="69"/>
  <c r="N136" i="69"/>
  <c r="P136" i="69" s="1"/>
  <c r="M136" i="69"/>
  <c r="S135" i="69"/>
  <c r="O135" i="69"/>
  <c r="N135" i="69"/>
  <c r="P135" i="69" s="1"/>
  <c r="M135" i="69"/>
  <c r="S134" i="69"/>
  <c r="O134" i="69"/>
  <c r="N134" i="69"/>
  <c r="R134" i="69" s="1"/>
  <c r="M134" i="69"/>
  <c r="S133" i="69"/>
  <c r="O133" i="69"/>
  <c r="N133" i="69"/>
  <c r="R133" i="69" s="1"/>
  <c r="M133" i="69"/>
  <c r="S132" i="69"/>
  <c r="O132" i="69"/>
  <c r="N132" i="69"/>
  <c r="P132" i="69" s="1"/>
  <c r="M132" i="69"/>
  <c r="S131" i="69"/>
  <c r="O131" i="69"/>
  <c r="N131" i="69"/>
  <c r="Q131" i="69" s="1"/>
  <c r="M131" i="69"/>
  <c r="S130" i="69"/>
  <c r="O130" i="69"/>
  <c r="N130" i="69"/>
  <c r="R130" i="69" s="1"/>
  <c r="M130" i="69"/>
  <c r="S129" i="69"/>
  <c r="O129" i="69"/>
  <c r="N129" i="69"/>
  <c r="M129" i="69"/>
  <c r="S128" i="69"/>
  <c r="O128" i="69"/>
  <c r="N128" i="69"/>
  <c r="Q128" i="69" s="1"/>
  <c r="M128" i="69"/>
  <c r="S127" i="69"/>
  <c r="O127" i="69"/>
  <c r="N127" i="69"/>
  <c r="P127" i="69" s="1"/>
  <c r="M127" i="69"/>
  <c r="S126" i="69"/>
  <c r="O126" i="69"/>
  <c r="N126" i="69"/>
  <c r="R126" i="69" s="1"/>
  <c r="M126" i="69"/>
  <c r="S125" i="69"/>
  <c r="O125" i="69"/>
  <c r="N125" i="69"/>
  <c r="R125" i="69" s="1"/>
  <c r="M125" i="69"/>
  <c r="S124" i="69"/>
  <c r="O124" i="69"/>
  <c r="N124" i="69"/>
  <c r="M124" i="69"/>
  <c r="S123" i="69"/>
  <c r="O123" i="69"/>
  <c r="N123" i="69"/>
  <c r="P123" i="69" s="1"/>
  <c r="M123" i="69"/>
  <c r="S122" i="69"/>
  <c r="O122" i="69"/>
  <c r="N122" i="69"/>
  <c r="R122" i="69" s="1"/>
  <c r="M122" i="69"/>
  <c r="S121" i="69"/>
  <c r="O121" i="69"/>
  <c r="N121" i="69"/>
  <c r="R121" i="69" s="1"/>
  <c r="M121" i="69"/>
  <c r="S120" i="69"/>
  <c r="O120" i="69"/>
  <c r="N120" i="69"/>
  <c r="M120" i="69"/>
  <c r="S119" i="69"/>
  <c r="O119" i="69"/>
  <c r="N119" i="69"/>
  <c r="R119" i="69" s="1"/>
  <c r="M119" i="69"/>
  <c r="S118" i="69"/>
  <c r="O118" i="69"/>
  <c r="N118" i="69"/>
  <c r="Q118" i="69" s="1"/>
  <c r="M118" i="69"/>
  <c r="S117" i="69"/>
  <c r="O117" i="69"/>
  <c r="N117" i="69"/>
  <c r="P117" i="69" s="1"/>
  <c r="M117" i="69"/>
  <c r="S116" i="69"/>
  <c r="O116" i="69"/>
  <c r="N116" i="69"/>
  <c r="M116" i="69"/>
  <c r="S115" i="69"/>
  <c r="O115" i="69"/>
  <c r="N115" i="69"/>
  <c r="P115" i="69" s="1"/>
  <c r="M115" i="69"/>
  <c r="S114" i="69"/>
  <c r="O114" i="69"/>
  <c r="N114" i="69"/>
  <c r="M114" i="69"/>
  <c r="S113" i="69"/>
  <c r="O113" i="69"/>
  <c r="N113" i="69"/>
  <c r="P113" i="69" s="1"/>
  <c r="M113" i="69"/>
  <c r="S112" i="69"/>
  <c r="O112" i="69"/>
  <c r="N112" i="69"/>
  <c r="P112" i="69" s="1"/>
  <c r="M112" i="69"/>
  <c r="S111" i="69"/>
  <c r="O111" i="69"/>
  <c r="N111" i="69"/>
  <c r="R111" i="69" s="1"/>
  <c r="M111" i="69"/>
  <c r="S110" i="69"/>
  <c r="O110" i="69"/>
  <c r="N110" i="69"/>
  <c r="R110" i="69" s="1"/>
  <c r="M110" i="69"/>
  <c r="S109" i="69"/>
  <c r="O109" i="69"/>
  <c r="N109" i="69"/>
  <c r="M109" i="69"/>
  <c r="S108" i="69"/>
  <c r="O108" i="69"/>
  <c r="N108" i="69"/>
  <c r="Q108" i="69" s="1"/>
  <c r="M108" i="69"/>
  <c r="S107" i="69"/>
  <c r="O107" i="69"/>
  <c r="N107" i="69"/>
  <c r="R107" i="69" s="1"/>
  <c r="M107" i="69"/>
  <c r="S106" i="69"/>
  <c r="O106" i="69"/>
  <c r="N106" i="69"/>
  <c r="M106" i="69"/>
  <c r="S105" i="69"/>
  <c r="O105" i="69"/>
  <c r="N105" i="69"/>
  <c r="Q105" i="69" s="1"/>
  <c r="M105" i="69"/>
  <c r="S104" i="69"/>
  <c r="O104" i="69"/>
  <c r="N104" i="69"/>
  <c r="Q104" i="69" s="1"/>
  <c r="M104" i="69"/>
  <c r="S103" i="69"/>
  <c r="O103" i="69"/>
  <c r="N103" i="69"/>
  <c r="P103" i="69" s="1"/>
  <c r="M103" i="69"/>
  <c r="S102" i="69"/>
  <c r="O102" i="69"/>
  <c r="N102" i="69"/>
  <c r="Q102" i="69" s="1"/>
  <c r="M102" i="69"/>
  <c r="S101" i="69"/>
  <c r="O101" i="69"/>
  <c r="N101" i="69"/>
  <c r="P101" i="69" s="1"/>
  <c r="M101" i="69"/>
  <c r="S100" i="69"/>
  <c r="O100" i="69"/>
  <c r="N100" i="69"/>
  <c r="P100" i="69" s="1"/>
  <c r="M100" i="69"/>
  <c r="S99" i="69"/>
  <c r="O99" i="69"/>
  <c r="N99" i="69"/>
  <c r="R99" i="69" s="1"/>
  <c r="M99" i="69"/>
  <c r="S98" i="69"/>
  <c r="O98" i="69"/>
  <c r="N98" i="69"/>
  <c r="R98" i="69" s="1"/>
  <c r="M98" i="69"/>
  <c r="S97" i="69"/>
  <c r="O97" i="69"/>
  <c r="N97" i="69"/>
  <c r="M97" i="69"/>
  <c r="S96" i="69"/>
  <c r="O96" i="69"/>
  <c r="N96" i="69"/>
  <c r="R96" i="69" s="1"/>
  <c r="M96" i="69"/>
  <c r="S95" i="69"/>
  <c r="O95" i="69"/>
  <c r="N95" i="69"/>
  <c r="Q95" i="69" s="1"/>
  <c r="M95" i="69"/>
  <c r="S94" i="69"/>
  <c r="O94" i="69"/>
  <c r="N94" i="69"/>
  <c r="M94" i="69"/>
  <c r="S93" i="69"/>
  <c r="O93" i="69"/>
  <c r="N93" i="69"/>
  <c r="M93" i="69"/>
  <c r="S92" i="69"/>
  <c r="O92" i="69"/>
  <c r="N92" i="69"/>
  <c r="P92" i="69" s="1"/>
  <c r="M92" i="69"/>
  <c r="S91" i="69"/>
  <c r="O91" i="69"/>
  <c r="N91" i="69"/>
  <c r="P91" i="69" s="1"/>
  <c r="M91" i="69"/>
  <c r="S90" i="69"/>
  <c r="O90" i="69"/>
  <c r="N90" i="69"/>
  <c r="P90" i="69" s="1"/>
  <c r="M90" i="69"/>
  <c r="S89" i="69"/>
  <c r="O89" i="69"/>
  <c r="N89" i="69"/>
  <c r="P89" i="69" s="1"/>
  <c r="M89" i="69"/>
  <c r="S88" i="69"/>
  <c r="O88" i="69"/>
  <c r="N88" i="69"/>
  <c r="R88" i="69" s="1"/>
  <c r="M88" i="69"/>
  <c r="S87" i="69"/>
  <c r="O87" i="69"/>
  <c r="N87" i="69"/>
  <c r="M87" i="69"/>
  <c r="S86" i="69"/>
  <c r="O86" i="69"/>
  <c r="N86" i="69"/>
  <c r="R86" i="69" s="1"/>
  <c r="M86" i="69"/>
  <c r="S85" i="69"/>
  <c r="O85" i="69"/>
  <c r="N85" i="69"/>
  <c r="R85" i="69" s="1"/>
  <c r="M85" i="69"/>
  <c r="S84" i="69"/>
  <c r="O84" i="69"/>
  <c r="N84" i="69"/>
  <c r="Q84" i="69" s="1"/>
  <c r="M84" i="69"/>
  <c r="S83" i="69"/>
  <c r="O83" i="69"/>
  <c r="N83" i="69"/>
  <c r="Q83" i="69" s="1"/>
  <c r="M83" i="69"/>
  <c r="S82" i="69"/>
  <c r="O82" i="69"/>
  <c r="N82" i="69"/>
  <c r="R82" i="69" s="1"/>
  <c r="M82" i="69"/>
  <c r="S81" i="69"/>
  <c r="O81" i="69"/>
  <c r="N81" i="69"/>
  <c r="R81" i="69" s="1"/>
  <c r="M81" i="69"/>
  <c r="S80" i="69"/>
  <c r="O80" i="69"/>
  <c r="N80" i="69"/>
  <c r="P80" i="69" s="1"/>
  <c r="M80" i="69"/>
  <c r="S79" i="69"/>
  <c r="O79" i="69"/>
  <c r="N79" i="69"/>
  <c r="P79" i="69" s="1"/>
  <c r="M79" i="69"/>
  <c r="S78" i="69"/>
  <c r="N78" i="69"/>
  <c r="M78" i="69"/>
  <c r="F78" i="69"/>
  <c r="A78" i="69"/>
  <c r="S77" i="69"/>
  <c r="N77" i="69"/>
  <c r="M77" i="69"/>
  <c r="F77" i="69"/>
  <c r="A77" i="69"/>
  <c r="S76" i="69"/>
  <c r="N76" i="69"/>
  <c r="M76" i="69"/>
  <c r="AG35" i="93" s="1"/>
  <c r="F76" i="69"/>
  <c r="A76" i="69"/>
  <c r="S75" i="69"/>
  <c r="N75" i="69"/>
  <c r="M75" i="69"/>
  <c r="F75" i="69"/>
  <c r="A75" i="69"/>
  <c r="S74" i="69"/>
  <c r="N74" i="69"/>
  <c r="M74" i="69"/>
  <c r="F74" i="69"/>
  <c r="A74" i="69"/>
  <c r="S73" i="69"/>
  <c r="N73" i="69"/>
  <c r="M73" i="69"/>
  <c r="A73" i="69"/>
  <c r="S72" i="69"/>
  <c r="N72" i="69"/>
  <c r="M72" i="69"/>
  <c r="F72" i="69"/>
  <c r="A72" i="69"/>
  <c r="S71" i="69"/>
  <c r="N71" i="69"/>
  <c r="M71" i="69"/>
  <c r="F71" i="69"/>
  <c r="A71" i="69"/>
  <c r="S70" i="69"/>
  <c r="N70" i="69"/>
  <c r="M70" i="69"/>
  <c r="F70" i="69"/>
  <c r="A70" i="69"/>
  <c r="S69" i="69"/>
  <c r="N69" i="69"/>
  <c r="M69" i="69"/>
  <c r="F69" i="69"/>
  <c r="A69" i="69"/>
  <c r="S68" i="69"/>
  <c r="N68" i="69"/>
  <c r="M68" i="69"/>
  <c r="F68" i="69"/>
  <c r="A68" i="69"/>
  <c r="S67" i="69"/>
  <c r="N67" i="69"/>
  <c r="M67" i="69"/>
  <c r="F67" i="69"/>
  <c r="A67" i="69"/>
  <c r="S66" i="69"/>
  <c r="N66" i="69"/>
  <c r="M66" i="69"/>
  <c r="F66" i="69"/>
  <c r="A66" i="69"/>
  <c r="S65" i="69"/>
  <c r="N65" i="69"/>
  <c r="M65" i="69"/>
  <c r="F65" i="69"/>
  <c r="A65" i="69"/>
  <c r="S64" i="69"/>
  <c r="N64" i="69"/>
  <c r="M64" i="69"/>
  <c r="F64" i="69"/>
  <c r="A64" i="69"/>
  <c r="S63" i="69"/>
  <c r="N63" i="69"/>
  <c r="M63" i="69"/>
  <c r="F63" i="69"/>
  <c r="A63" i="69"/>
  <c r="S62" i="69"/>
  <c r="N62" i="69"/>
  <c r="M62" i="69"/>
  <c r="F62" i="69"/>
  <c r="A62" i="69"/>
  <c r="S61" i="69"/>
  <c r="N61" i="69"/>
  <c r="M61" i="69"/>
  <c r="AG49" i="93" s="1"/>
  <c r="F61" i="69"/>
  <c r="A61" i="69"/>
  <c r="S60" i="69"/>
  <c r="N60" i="69"/>
  <c r="M60" i="69"/>
  <c r="F60" i="69"/>
  <c r="A60" i="69"/>
  <c r="S59" i="69"/>
  <c r="N59" i="69"/>
  <c r="M59" i="69"/>
  <c r="F59" i="69"/>
  <c r="A59" i="69"/>
  <c r="S58" i="69"/>
  <c r="N58" i="69"/>
  <c r="M58" i="69"/>
  <c r="F58" i="69"/>
  <c r="A58" i="69"/>
  <c r="S57" i="69"/>
  <c r="N57" i="69"/>
  <c r="M57" i="69"/>
  <c r="F57" i="69"/>
  <c r="A57" i="69"/>
  <c r="S56" i="69"/>
  <c r="N56" i="69"/>
  <c r="M56" i="69"/>
  <c r="F56" i="69"/>
  <c r="A56" i="69"/>
  <c r="S55" i="69"/>
  <c r="N55" i="69"/>
  <c r="M55" i="69"/>
  <c r="F55" i="69"/>
  <c r="A55" i="69"/>
  <c r="S54" i="69"/>
  <c r="N54" i="69"/>
  <c r="M54" i="69"/>
  <c r="F54" i="69"/>
  <c r="A54" i="69"/>
  <c r="S53" i="69"/>
  <c r="N53" i="69"/>
  <c r="M53" i="69"/>
  <c r="F53" i="69"/>
  <c r="S52" i="69"/>
  <c r="O52" i="69"/>
  <c r="N52" i="69"/>
  <c r="P52" i="69" s="1"/>
  <c r="M52" i="69"/>
  <c r="F52" i="69"/>
  <c r="S51" i="69"/>
  <c r="O51" i="69"/>
  <c r="N51" i="69"/>
  <c r="M51" i="69"/>
  <c r="F51" i="69"/>
  <c r="S50" i="69"/>
  <c r="N50" i="69"/>
  <c r="M50" i="69"/>
  <c r="F50" i="69"/>
  <c r="A50" i="69"/>
  <c r="S49" i="69"/>
  <c r="N49" i="69"/>
  <c r="M49" i="69"/>
  <c r="AG58" i="93" s="1"/>
  <c r="F49" i="69"/>
  <c r="A49" i="69"/>
  <c r="S48" i="69"/>
  <c r="N48" i="69"/>
  <c r="M48" i="69"/>
  <c r="F48" i="69"/>
  <c r="A48" i="69"/>
  <c r="S47" i="69"/>
  <c r="N47" i="69"/>
  <c r="M47" i="69"/>
  <c r="F47" i="69"/>
  <c r="A47" i="69"/>
  <c r="S46" i="69"/>
  <c r="N46" i="69"/>
  <c r="M46" i="69"/>
  <c r="F46" i="69"/>
  <c r="A46" i="69"/>
  <c r="BF45" i="69"/>
  <c r="S45" i="69"/>
  <c r="O45" i="69"/>
  <c r="N45" i="69"/>
  <c r="R45" i="69" s="1"/>
  <c r="M45" i="69"/>
  <c r="F45" i="69"/>
  <c r="S44" i="69"/>
  <c r="N44" i="69"/>
  <c r="M44" i="69"/>
  <c r="F44" i="69"/>
  <c r="A44" i="69"/>
  <c r="S43" i="69"/>
  <c r="N43" i="69"/>
  <c r="M43" i="69"/>
  <c r="F43" i="69"/>
  <c r="A43" i="69"/>
  <c r="S42" i="69"/>
  <c r="N42" i="69"/>
  <c r="M42" i="69"/>
  <c r="F42" i="69"/>
  <c r="BF41" i="69"/>
  <c r="S41" i="69"/>
  <c r="O41" i="69"/>
  <c r="N41" i="69"/>
  <c r="Q41" i="69" s="1"/>
  <c r="M41" i="69"/>
  <c r="F41" i="69"/>
  <c r="S40" i="69"/>
  <c r="N40" i="69"/>
  <c r="M40" i="69"/>
  <c r="AG75" i="93" s="1"/>
  <c r="F40" i="69"/>
  <c r="A40" i="69"/>
  <c r="S39" i="69"/>
  <c r="N39" i="69"/>
  <c r="M39" i="69"/>
  <c r="F39" i="69"/>
  <c r="A39" i="69"/>
  <c r="S38" i="69"/>
  <c r="N38" i="69"/>
  <c r="M38" i="69"/>
  <c r="F38" i="69"/>
  <c r="A38" i="69"/>
  <c r="S37" i="69"/>
  <c r="N37" i="69"/>
  <c r="M37" i="69"/>
  <c r="AG27" i="93" s="1"/>
  <c r="F37" i="69"/>
  <c r="A37" i="69"/>
  <c r="S36" i="69"/>
  <c r="N36" i="69"/>
  <c r="M36" i="69"/>
  <c r="F36" i="69"/>
  <c r="A36" i="69"/>
  <c r="S35" i="69"/>
  <c r="N35" i="69"/>
  <c r="M35" i="69"/>
  <c r="F35" i="69"/>
  <c r="A35" i="69"/>
  <c r="S34" i="69"/>
  <c r="N34" i="69"/>
  <c r="M34" i="69"/>
  <c r="F34" i="69"/>
  <c r="A34" i="69"/>
  <c r="S33" i="69"/>
  <c r="N33" i="69"/>
  <c r="M33" i="69"/>
  <c r="F33" i="69"/>
  <c r="A33" i="69"/>
  <c r="S32" i="69"/>
  <c r="N32" i="69"/>
  <c r="M32" i="69"/>
  <c r="F32" i="69"/>
  <c r="A32" i="69"/>
  <c r="S31" i="69"/>
  <c r="N31" i="69"/>
  <c r="M31" i="69"/>
  <c r="F31" i="69"/>
  <c r="A31" i="69"/>
  <c r="S30" i="69"/>
  <c r="O30" i="69"/>
  <c r="N30" i="69"/>
  <c r="P30" i="69" s="1"/>
  <c r="M30" i="69"/>
  <c r="F30" i="69"/>
  <c r="S29" i="69"/>
  <c r="N29" i="69"/>
  <c r="M29" i="69"/>
  <c r="F29" i="69"/>
  <c r="S28" i="69"/>
  <c r="N28" i="69"/>
  <c r="M28" i="69"/>
  <c r="F28" i="69"/>
  <c r="A28" i="69"/>
  <c r="S27" i="69"/>
  <c r="N27" i="69"/>
  <c r="M27" i="69"/>
  <c r="AG18" i="93" s="1"/>
  <c r="F27" i="69"/>
  <c r="A27" i="69"/>
  <c r="S26" i="69"/>
  <c r="N26" i="69"/>
  <c r="M26" i="69"/>
  <c r="F26" i="69"/>
  <c r="A26" i="69"/>
  <c r="S25" i="69"/>
  <c r="O25" i="69"/>
  <c r="N25" i="69"/>
  <c r="R25" i="69" s="1"/>
  <c r="M25" i="69"/>
  <c r="F25" i="69"/>
  <c r="S24" i="69"/>
  <c r="N24" i="69"/>
  <c r="M24" i="69"/>
  <c r="F24" i="69"/>
  <c r="A24" i="69"/>
  <c r="S23" i="69"/>
  <c r="N23" i="69"/>
  <c r="M23" i="69"/>
  <c r="F23" i="69"/>
  <c r="A23" i="69"/>
  <c r="S22" i="69"/>
  <c r="N22" i="69"/>
  <c r="M22" i="69"/>
  <c r="F22" i="69"/>
  <c r="A22" i="69"/>
  <c r="S21" i="69"/>
  <c r="N21" i="69"/>
  <c r="M21" i="69"/>
  <c r="F21" i="69"/>
  <c r="A21" i="69"/>
  <c r="S20" i="69"/>
  <c r="N20" i="69"/>
  <c r="M20" i="69"/>
  <c r="F20" i="69"/>
  <c r="A20" i="69"/>
  <c r="S19" i="69"/>
  <c r="N19" i="69"/>
  <c r="M19" i="69"/>
  <c r="F19" i="69"/>
  <c r="A19" i="69"/>
  <c r="S18" i="69"/>
  <c r="N18" i="69"/>
  <c r="M18" i="69"/>
  <c r="F18" i="69"/>
  <c r="A18" i="69"/>
  <c r="S17" i="69"/>
  <c r="N17" i="69"/>
  <c r="M17" i="69"/>
  <c r="F17" i="69"/>
  <c r="A17" i="69"/>
  <c r="S16" i="69"/>
  <c r="N16" i="69"/>
  <c r="M16" i="69"/>
  <c r="F16" i="69"/>
  <c r="A16" i="69"/>
  <c r="S15" i="69"/>
  <c r="O15" i="69"/>
  <c r="N15" i="69"/>
  <c r="R15" i="69" s="1"/>
  <c r="M15" i="69"/>
  <c r="F15" i="69"/>
  <c r="S14" i="69"/>
  <c r="N14" i="69"/>
  <c r="M14" i="69"/>
  <c r="F14" i="69"/>
  <c r="A14" i="69"/>
  <c r="S13" i="69"/>
  <c r="N13" i="69"/>
  <c r="M13" i="69"/>
  <c r="F13" i="69"/>
  <c r="A13" i="69"/>
  <c r="S12" i="69"/>
  <c r="N12" i="69"/>
  <c r="M12" i="69"/>
  <c r="F12" i="69"/>
  <c r="A12" i="69"/>
  <c r="S11" i="69"/>
  <c r="N11" i="69"/>
  <c r="M11" i="69"/>
  <c r="F11" i="69"/>
  <c r="A11" i="69"/>
  <c r="S10" i="69"/>
  <c r="O10" i="69"/>
  <c r="N10" i="69"/>
  <c r="P10" i="69" s="1"/>
  <c r="M10" i="69"/>
  <c r="F10" i="69"/>
  <c r="S9" i="69"/>
  <c r="N9" i="69"/>
  <c r="M9" i="69"/>
  <c r="F9" i="69"/>
  <c r="A9" i="69"/>
  <c r="S8" i="69"/>
  <c r="N8" i="69"/>
  <c r="M8" i="69"/>
  <c r="F8" i="69"/>
  <c r="A8" i="69"/>
  <c r="S7" i="69"/>
  <c r="N7" i="69"/>
  <c r="M7" i="69"/>
  <c r="F7" i="69"/>
  <c r="BA5" i="69"/>
  <c r="AX5" i="69"/>
  <c r="AU5" i="69"/>
  <c r="AR5" i="69"/>
  <c r="AO5" i="69"/>
  <c r="AK5" i="69"/>
  <c r="AJ5" i="69"/>
  <c r="AH5" i="69"/>
  <c r="AG5" i="69"/>
  <c r="AF5" i="69"/>
  <c r="AE5" i="69"/>
  <c r="AD5" i="69"/>
  <c r="AC5" i="69"/>
  <c r="Z5" i="69"/>
  <c r="W5" i="69"/>
  <c r="T5" i="69"/>
  <c r="BB3" i="69"/>
  <c r="AZ3" i="69"/>
  <c r="AY3" i="69"/>
  <c r="AW3" i="69"/>
  <c r="AV3" i="69"/>
  <c r="AS3" i="69"/>
  <c r="AQ3" i="69"/>
  <c r="AP3" i="69"/>
  <c r="AN3" i="69"/>
  <c r="AM3" i="69"/>
  <c r="AJ3" i="69"/>
  <c r="AG3" i="69"/>
  <c r="AE3" i="69"/>
  <c r="AD3" i="69"/>
  <c r="AB3" i="69"/>
  <c r="AA3" i="69"/>
  <c r="X3" i="69"/>
  <c r="U3" i="69"/>
  <c r="BF96" i="44"/>
  <c r="S96" i="44"/>
  <c r="M96" i="44"/>
  <c r="A96" i="44"/>
  <c r="BF95" i="44"/>
  <c r="S95" i="44"/>
  <c r="M95" i="44"/>
  <c r="A95" i="44"/>
  <c r="BF94" i="44"/>
  <c r="S94" i="44"/>
  <c r="M94" i="44"/>
  <c r="A94" i="44"/>
  <c r="BF93" i="44"/>
  <c r="S93" i="44"/>
  <c r="M93" i="44"/>
  <c r="A93" i="44"/>
  <c r="BF92" i="44"/>
  <c r="S92" i="44"/>
  <c r="M92" i="44"/>
  <c r="A92" i="44"/>
  <c r="BF91" i="44"/>
  <c r="M91" i="44"/>
  <c r="A91" i="44"/>
  <c r="BF90" i="44"/>
  <c r="S90" i="44"/>
  <c r="M90" i="44"/>
  <c r="A90" i="44"/>
  <c r="BF89" i="44"/>
  <c r="S89" i="44"/>
  <c r="M89" i="44"/>
  <c r="A89" i="44"/>
  <c r="BF88" i="44"/>
  <c r="S88" i="44"/>
  <c r="M88" i="44"/>
  <c r="A88" i="44"/>
  <c r="BF87" i="44"/>
  <c r="S87" i="44"/>
  <c r="M87" i="44"/>
  <c r="A87" i="44"/>
  <c r="BF86" i="44"/>
  <c r="S86" i="44"/>
  <c r="M86" i="44"/>
  <c r="A86" i="44"/>
  <c r="BF85" i="44"/>
  <c r="S85" i="44"/>
  <c r="M85" i="44"/>
  <c r="A85" i="44"/>
  <c r="BF84" i="44"/>
  <c r="S84" i="44"/>
  <c r="M84" i="44"/>
  <c r="A84" i="44"/>
  <c r="BF83" i="44"/>
  <c r="S83" i="44"/>
  <c r="M83" i="44"/>
  <c r="A83" i="44"/>
  <c r="BF82" i="44"/>
  <c r="S82" i="44"/>
  <c r="M82" i="44"/>
  <c r="A82" i="44"/>
  <c r="BF81" i="44"/>
  <c r="S81" i="44"/>
  <c r="M81" i="44"/>
  <c r="A81" i="44"/>
  <c r="BF80" i="44"/>
  <c r="S80" i="44"/>
  <c r="M80" i="44"/>
  <c r="A80" i="44"/>
  <c r="BF79" i="44"/>
  <c r="S79" i="44"/>
  <c r="M79" i="44"/>
  <c r="A79" i="44"/>
  <c r="BF78" i="44"/>
  <c r="S78" i="44"/>
  <c r="M78" i="44"/>
  <c r="A78" i="44"/>
  <c r="BF77" i="44"/>
  <c r="S77" i="44"/>
  <c r="M77" i="44"/>
  <c r="A77" i="44"/>
  <c r="BF76" i="44"/>
  <c r="S76" i="44"/>
  <c r="M76" i="44"/>
  <c r="A76" i="44"/>
  <c r="BF75" i="44"/>
  <c r="S75" i="44"/>
  <c r="M75" i="44"/>
  <c r="A75" i="44"/>
  <c r="BF74" i="44"/>
  <c r="S74" i="44"/>
  <c r="M74" i="44"/>
  <c r="A74" i="44"/>
  <c r="BF73" i="44"/>
  <c r="S73" i="44"/>
  <c r="M73" i="44"/>
  <c r="A73" i="44"/>
  <c r="BF72" i="44"/>
  <c r="S72" i="44"/>
  <c r="M72" i="44"/>
  <c r="A72" i="44"/>
  <c r="BF71" i="44"/>
  <c r="S71" i="44"/>
  <c r="M71" i="44"/>
  <c r="A71" i="44"/>
  <c r="BF70" i="44"/>
  <c r="S70" i="44"/>
  <c r="M70" i="44"/>
  <c r="A70" i="44"/>
  <c r="BF69" i="44"/>
  <c r="S69" i="44"/>
  <c r="M69" i="44"/>
  <c r="A69" i="44"/>
  <c r="BF68" i="44"/>
  <c r="S68" i="44"/>
  <c r="M68" i="44"/>
  <c r="A68" i="44"/>
  <c r="BF67" i="44"/>
  <c r="S67" i="44"/>
  <c r="M67" i="44"/>
  <c r="A67" i="44"/>
  <c r="BF66" i="44"/>
  <c r="S66" i="44"/>
  <c r="M66" i="44"/>
  <c r="A66" i="44"/>
  <c r="BF65" i="44"/>
  <c r="S65" i="44"/>
  <c r="M65" i="44"/>
  <c r="BF64" i="44"/>
  <c r="S64" i="44"/>
  <c r="M64" i="44"/>
  <c r="A64" i="44"/>
  <c r="BF63" i="44"/>
  <c r="S63" i="44"/>
  <c r="M63" i="44"/>
  <c r="A63" i="44"/>
  <c r="BF62" i="44"/>
  <c r="S62" i="44"/>
  <c r="M62" i="44"/>
  <c r="A62" i="44"/>
  <c r="BF61" i="44"/>
  <c r="S61" i="44"/>
  <c r="M61" i="44"/>
  <c r="A61" i="44"/>
  <c r="BF60" i="44"/>
  <c r="S60" i="44"/>
  <c r="M60" i="44"/>
  <c r="A60" i="44"/>
  <c r="BF59" i="44"/>
  <c r="S59" i="44"/>
  <c r="M59" i="44"/>
  <c r="A59" i="44"/>
  <c r="BF58" i="44"/>
  <c r="S58" i="44"/>
  <c r="M58" i="44"/>
  <c r="A58" i="44"/>
  <c r="BF57" i="44"/>
  <c r="S57" i="44"/>
  <c r="M57" i="44"/>
  <c r="A57" i="44"/>
  <c r="BF56" i="44"/>
  <c r="S56" i="44"/>
  <c r="M56" i="44"/>
  <c r="A56" i="44"/>
  <c r="BF55" i="44"/>
  <c r="S55" i="44"/>
  <c r="M55" i="44"/>
  <c r="A55" i="44"/>
  <c r="BF54" i="44"/>
  <c r="S54" i="44"/>
  <c r="M54" i="44"/>
  <c r="A54" i="44"/>
  <c r="BF53" i="44"/>
  <c r="S53" i="44"/>
  <c r="M53" i="44"/>
  <c r="BF51" i="44"/>
  <c r="S51" i="44"/>
  <c r="M51" i="44"/>
  <c r="A51" i="44"/>
  <c r="BF50" i="44"/>
  <c r="S50" i="44"/>
  <c r="M50" i="44"/>
  <c r="A50" i="44"/>
  <c r="BF49" i="44"/>
  <c r="S49" i="44"/>
  <c r="M49" i="44"/>
  <c r="A49" i="44"/>
  <c r="BF48" i="44"/>
  <c r="S48" i="44"/>
  <c r="M48" i="44"/>
  <c r="A48" i="44"/>
  <c r="BF47" i="44"/>
  <c r="S47" i="44"/>
  <c r="M47" i="44"/>
  <c r="A47" i="44"/>
  <c r="BF46" i="44"/>
  <c r="S46" i="44"/>
  <c r="M46" i="44"/>
  <c r="A46" i="44"/>
  <c r="BF45" i="44"/>
  <c r="S45" i="44"/>
  <c r="M45" i="44"/>
  <c r="A45" i="44"/>
  <c r="BF44" i="44"/>
  <c r="S44" i="44"/>
  <c r="M44" i="44"/>
  <c r="A44" i="44"/>
  <c r="BF43" i="44"/>
  <c r="S43" i="44"/>
  <c r="M43" i="44"/>
  <c r="A43" i="44"/>
  <c r="BF42" i="44"/>
  <c r="S42" i="44"/>
  <c r="M42" i="44"/>
  <c r="A42" i="44"/>
  <c r="BF41" i="44"/>
  <c r="S41" i="44"/>
  <c r="M41" i="44"/>
  <c r="A41" i="44"/>
  <c r="BF40" i="44"/>
  <c r="S40" i="44"/>
  <c r="M40" i="44"/>
  <c r="A40" i="44"/>
  <c r="BF39" i="44"/>
  <c r="S39" i="44"/>
  <c r="M39" i="44"/>
  <c r="A39" i="44"/>
  <c r="BF38" i="44"/>
  <c r="S38" i="44"/>
  <c r="M38" i="44"/>
  <c r="A38" i="44"/>
  <c r="BF37" i="44"/>
  <c r="S37" i="44"/>
  <c r="M37" i="44"/>
  <c r="A37" i="44"/>
  <c r="BF36" i="44"/>
  <c r="S36" i="44"/>
  <c r="M36" i="44"/>
  <c r="A36" i="44"/>
  <c r="BF35" i="44"/>
  <c r="S35" i="44"/>
  <c r="M35" i="44"/>
  <c r="A35" i="44"/>
  <c r="BF34" i="44"/>
  <c r="S34" i="44"/>
  <c r="M34" i="44"/>
  <c r="A34" i="44"/>
  <c r="BF33" i="44"/>
  <c r="S33" i="44"/>
  <c r="M33" i="44"/>
  <c r="A33" i="44"/>
  <c r="BF32" i="44"/>
  <c r="S32" i="44"/>
  <c r="M32" i="44"/>
  <c r="A32" i="44"/>
  <c r="BF31" i="44"/>
  <c r="S31" i="44"/>
  <c r="M31" i="44"/>
  <c r="A31" i="44"/>
  <c r="BF30" i="44"/>
  <c r="S30" i="44"/>
  <c r="M30" i="44"/>
  <c r="A30" i="44"/>
  <c r="BF29" i="44"/>
  <c r="S29" i="44"/>
  <c r="M29" i="44"/>
  <c r="A29" i="44"/>
  <c r="BF28" i="44"/>
  <c r="S28" i="44"/>
  <c r="M28" i="44"/>
  <c r="A28" i="44"/>
  <c r="BF27" i="44"/>
  <c r="S27" i="44"/>
  <c r="M27" i="44"/>
  <c r="A27" i="44"/>
  <c r="BF26" i="44"/>
  <c r="S26" i="44"/>
  <c r="M26" i="44"/>
  <c r="A26" i="44"/>
  <c r="BF25" i="44"/>
  <c r="S25" i="44"/>
  <c r="M25" i="44"/>
  <c r="A25" i="44"/>
  <c r="BF24" i="44"/>
  <c r="S24" i="44"/>
  <c r="M24" i="44"/>
  <c r="A24" i="44"/>
  <c r="BF23" i="44"/>
  <c r="S23" i="44"/>
  <c r="M23" i="44"/>
  <c r="A23" i="44"/>
  <c r="BF22" i="44"/>
  <c r="S22" i="44"/>
  <c r="M22" i="44"/>
  <c r="A22" i="44"/>
  <c r="BF21" i="44"/>
  <c r="S21" i="44"/>
  <c r="M21" i="44"/>
  <c r="A21" i="44"/>
  <c r="BF20" i="44"/>
  <c r="S20" i="44"/>
  <c r="M20" i="44"/>
  <c r="A20" i="44"/>
  <c r="BF19" i="44"/>
  <c r="S19" i="44"/>
  <c r="M19" i="44"/>
  <c r="A19" i="44"/>
  <c r="BF18" i="44"/>
  <c r="S18" i="44"/>
  <c r="M18" i="44"/>
  <c r="A18" i="44"/>
  <c r="BF17" i="44"/>
  <c r="S17" i="44"/>
  <c r="M17" i="44"/>
  <c r="A17" i="44"/>
  <c r="BF16" i="44"/>
  <c r="M16" i="44"/>
  <c r="A16" i="44"/>
  <c r="BF15" i="44"/>
  <c r="S15" i="44"/>
  <c r="M15" i="44"/>
  <c r="A15" i="44"/>
  <c r="BF14" i="44"/>
  <c r="S14" i="44"/>
  <c r="M14" i="44"/>
  <c r="A14" i="44"/>
  <c r="BF13" i="44"/>
  <c r="S13" i="44"/>
  <c r="M13" i="44"/>
  <c r="A13" i="44"/>
  <c r="BF12" i="44"/>
  <c r="S12" i="44"/>
  <c r="M12" i="44"/>
  <c r="A12" i="44"/>
  <c r="BF11" i="44"/>
  <c r="S11" i="44"/>
  <c r="M11" i="44"/>
  <c r="A11" i="44"/>
  <c r="BF10" i="44"/>
  <c r="S10" i="44"/>
  <c r="M10" i="44"/>
  <c r="A10" i="44"/>
  <c r="BF9" i="44"/>
  <c r="S9" i="44"/>
  <c r="M9" i="44"/>
  <c r="A9" i="44"/>
  <c r="BF8" i="44"/>
  <c r="S8" i="44"/>
  <c r="M8" i="44"/>
  <c r="A8" i="44"/>
  <c r="S7" i="44"/>
  <c r="M7" i="44"/>
  <c r="A7" i="44"/>
  <c r="BA5" i="44"/>
  <c r="AX5" i="44"/>
  <c r="AU5" i="44"/>
  <c r="AR5" i="44"/>
  <c r="AO5" i="44"/>
  <c r="AL5" i="44"/>
  <c r="AI5" i="44"/>
  <c r="AF5" i="44"/>
  <c r="AC5" i="44"/>
  <c r="Z5" i="44"/>
  <c r="W5" i="44"/>
  <c r="T5" i="44"/>
  <c r="BB3" i="44"/>
  <c r="AZ3" i="44"/>
  <c r="AY3" i="44"/>
  <c r="AW3" i="44"/>
  <c r="AV3" i="44"/>
  <c r="AT3" i="44"/>
  <c r="AS3" i="44"/>
  <c r="AQ3" i="44"/>
  <c r="AP3" i="44"/>
  <c r="AN3" i="44"/>
  <c r="AM3" i="44"/>
  <c r="AK3" i="44"/>
  <c r="AJ3" i="44"/>
  <c r="AH3" i="44"/>
  <c r="AG3" i="44"/>
  <c r="AE3" i="44"/>
  <c r="AD3" i="44"/>
  <c r="AB3" i="44"/>
  <c r="AA3" i="44"/>
  <c r="Y3" i="44"/>
  <c r="X3" i="44"/>
  <c r="V3" i="44"/>
  <c r="U3" i="44"/>
  <c r="BF15" i="42"/>
  <c r="N15" i="42"/>
  <c r="M15" i="42"/>
  <c r="AG15" i="42" s="1"/>
  <c r="F15" i="42"/>
  <c r="E15" i="42"/>
  <c r="D15" i="42"/>
  <c r="C15" i="42"/>
  <c r="L14" i="42" s="1"/>
  <c r="A15" i="42"/>
  <c r="BF14" i="42"/>
  <c r="N14" i="42"/>
  <c r="M14" i="42"/>
  <c r="AG14" i="42" s="1"/>
  <c r="F14" i="42"/>
  <c r="E14" i="42"/>
  <c r="D14" i="42"/>
  <c r="C14" i="42"/>
  <c r="O14" i="42" s="1"/>
  <c r="AH14" i="42" s="1"/>
  <c r="A14" i="42"/>
  <c r="BF13" i="42"/>
  <c r="N13" i="42"/>
  <c r="R13" i="42" s="1"/>
  <c r="M13" i="42"/>
  <c r="AG13" i="42" s="1"/>
  <c r="F13" i="42"/>
  <c r="E13" i="42"/>
  <c r="D13" i="42"/>
  <c r="C13" i="42"/>
  <c r="A13" i="42"/>
  <c r="BF12" i="42"/>
  <c r="N12" i="42"/>
  <c r="R12" i="42" s="1"/>
  <c r="M12" i="42"/>
  <c r="AG12" i="42" s="1"/>
  <c r="F12" i="42"/>
  <c r="E12" i="42"/>
  <c r="D12" i="42"/>
  <c r="C12" i="42"/>
  <c r="A12" i="42"/>
  <c r="BF11" i="42"/>
  <c r="N11" i="42"/>
  <c r="R11" i="42" s="1"/>
  <c r="M11" i="42"/>
  <c r="AG11" i="42" s="1"/>
  <c r="F11" i="42"/>
  <c r="E11" i="42"/>
  <c r="D11" i="42"/>
  <c r="C11" i="42"/>
  <c r="A11" i="42"/>
  <c r="BF10" i="42"/>
  <c r="N10" i="42"/>
  <c r="P10" i="42" s="1"/>
  <c r="M10" i="42"/>
  <c r="AG10" i="42" s="1"/>
  <c r="F10" i="42"/>
  <c r="E10" i="42"/>
  <c r="D10" i="42"/>
  <c r="C10" i="42"/>
  <c r="O10" i="42" s="1"/>
  <c r="AH10" i="42" s="1"/>
  <c r="A10" i="42"/>
  <c r="BF9" i="42"/>
  <c r="N9" i="42"/>
  <c r="M9" i="42"/>
  <c r="AG9" i="42" s="1"/>
  <c r="F9" i="42"/>
  <c r="E9" i="42"/>
  <c r="D9" i="42"/>
  <c r="C9" i="42"/>
  <c r="O9" i="42" s="1"/>
  <c r="AH9" i="42" s="1"/>
  <c r="A9" i="42"/>
  <c r="BF8" i="42"/>
  <c r="N8" i="42"/>
  <c r="R8" i="42" s="1"/>
  <c r="M8" i="42"/>
  <c r="AG8" i="42" s="1"/>
  <c r="F8" i="42"/>
  <c r="E8" i="42"/>
  <c r="D8" i="42"/>
  <c r="C8" i="42"/>
  <c r="A8" i="42"/>
  <c r="BF7" i="42"/>
  <c r="N7" i="42"/>
  <c r="R7" i="42" s="1"/>
  <c r="M7" i="42"/>
  <c r="F7" i="42"/>
  <c r="E7" i="42"/>
  <c r="D7" i="42"/>
  <c r="C7" i="42"/>
  <c r="O7" i="42" s="1"/>
  <c r="AH7" i="42" s="1"/>
  <c r="A7" i="42"/>
  <c r="T5" i="42"/>
  <c r="BB3" i="42"/>
  <c r="AZ3" i="42"/>
  <c r="AY3" i="42"/>
  <c r="AW3" i="42"/>
  <c r="AV3" i="42"/>
  <c r="AT3" i="42"/>
  <c r="AS3" i="42"/>
  <c r="AQ3" i="42"/>
  <c r="AP3" i="42"/>
  <c r="AN3" i="42"/>
  <c r="AM3" i="42"/>
  <c r="AJ3" i="42"/>
  <c r="AH3" i="42"/>
  <c r="AG3" i="42"/>
  <c r="AE3" i="42"/>
  <c r="AD3" i="42"/>
  <c r="AB3" i="42"/>
  <c r="AA3" i="42"/>
  <c r="X3" i="42"/>
  <c r="V3" i="42"/>
  <c r="U3" i="42"/>
  <c r="S100" i="41"/>
  <c r="O100" i="41"/>
  <c r="N100" i="41"/>
  <c r="M100" i="41"/>
  <c r="F100" i="41"/>
  <c r="E100" i="41"/>
  <c r="D100" i="41"/>
  <c r="A100" i="41"/>
  <c r="S99" i="41"/>
  <c r="O99" i="41"/>
  <c r="N99" i="41"/>
  <c r="M99" i="41"/>
  <c r="F99" i="41"/>
  <c r="E99" i="41"/>
  <c r="D99" i="41"/>
  <c r="A99" i="41"/>
  <c r="S98" i="41"/>
  <c r="O98" i="41"/>
  <c r="N98" i="41"/>
  <c r="M98" i="41"/>
  <c r="F98" i="41"/>
  <c r="E98" i="41"/>
  <c r="D98" i="41"/>
  <c r="A98" i="41"/>
  <c r="S97" i="41"/>
  <c r="O97" i="41"/>
  <c r="N97" i="41"/>
  <c r="M97" i="41"/>
  <c r="F97" i="41"/>
  <c r="E97" i="41"/>
  <c r="D97" i="41"/>
  <c r="A97" i="41"/>
  <c r="S96" i="41"/>
  <c r="O96" i="41"/>
  <c r="N96" i="41"/>
  <c r="M96" i="41"/>
  <c r="F96" i="41"/>
  <c r="E96" i="41"/>
  <c r="D96" i="41"/>
  <c r="A96" i="41"/>
  <c r="S95" i="41"/>
  <c r="O95" i="41"/>
  <c r="N95" i="41"/>
  <c r="M95" i="41"/>
  <c r="F95" i="41"/>
  <c r="E95" i="41"/>
  <c r="D95" i="41"/>
  <c r="A95" i="41"/>
  <c r="S94" i="41"/>
  <c r="O94" i="41"/>
  <c r="N94" i="41"/>
  <c r="M94" i="41"/>
  <c r="F94" i="41"/>
  <c r="E94" i="41"/>
  <c r="D94" i="41"/>
  <c r="A94" i="41"/>
  <c r="S93" i="41"/>
  <c r="O93" i="41"/>
  <c r="N93" i="41"/>
  <c r="M93" i="41"/>
  <c r="F93" i="41"/>
  <c r="E93" i="41"/>
  <c r="D93" i="41"/>
  <c r="A93" i="41"/>
  <c r="S92" i="41"/>
  <c r="O92" i="41"/>
  <c r="N92" i="41"/>
  <c r="M92" i="41"/>
  <c r="F92" i="41"/>
  <c r="E92" i="41"/>
  <c r="D92" i="41"/>
  <c r="A92" i="41"/>
  <c r="S91" i="41"/>
  <c r="O91" i="41"/>
  <c r="N91" i="41"/>
  <c r="M91" i="41"/>
  <c r="F91" i="41"/>
  <c r="E91" i="41"/>
  <c r="D91" i="41"/>
  <c r="A91" i="41"/>
  <c r="S90" i="41"/>
  <c r="O90" i="41"/>
  <c r="N90" i="41"/>
  <c r="M90" i="41"/>
  <c r="F90" i="41"/>
  <c r="E90" i="41"/>
  <c r="D90" i="41"/>
  <c r="A90" i="41"/>
  <c r="S89" i="41"/>
  <c r="O89" i="41"/>
  <c r="N89" i="41"/>
  <c r="M89" i="41"/>
  <c r="F89" i="41"/>
  <c r="E89" i="41"/>
  <c r="D89" i="41"/>
  <c r="A89" i="41"/>
  <c r="S88" i="41"/>
  <c r="O88" i="41"/>
  <c r="N88" i="41"/>
  <c r="M88" i="41"/>
  <c r="F88" i="41"/>
  <c r="E88" i="41"/>
  <c r="D88" i="41"/>
  <c r="A88" i="41"/>
  <c r="O87" i="41"/>
  <c r="N87" i="41"/>
  <c r="M87" i="41"/>
  <c r="F87" i="41"/>
  <c r="E87" i="41"/>
  <c r="D87" i="41"/>
  <c r="A87" i="41"/>
  <c r="O86" i="41"/>
  <c r="N86" i="41"/>
  <c r="M86" i="41"/>
  <c r="F86" i="41"/>
  <c r="E86" i="41"/>
  <c r="D86" i="41"/>
  <c r="A86" i="41"/>
  <c r="O85" i="41"/>
  <c r="N85" i="41"/>
  <c r="M85" i="41"/>
  <c r="L85" i="41"/>
  <c r="F85" i="41"/>
  <c r="E85" i="41"/>
  <c r="D85" i="41"/>
  <c r="A85" i="41"/>
  <c r="O84" i="41"/>
  <c r="N84" i="41"/>
  <c r="M84" i="41"/>
  <c r="L84" i="41"/>
  <c r="F84" i="41"/>
  <c r="E84" i="41"/>
  <c r="D84" i="41"/>
  <c r="A84" i="41"/>
  <c r="O83" i="41"/>
  <c r="N83" i="41"/>
  <c r="M83" i="41"/>
  <c r="L83" i="41"/>
  <c r="F83" i="41"/>
  <c r="E83" i="41"/>
  <c r="D83" i="41"/>
  <c r="A83" i="41"/>
  <c r="O82" i="41"/>
  <c r="N82" i="41"/>
  <c r="M82" i="41"/>
  <c r="L82" i="41"/>
  <c r="F82" i="41"/>
  <c r="E82" i="41"/>
  <c r="D82" i="41"/>
  <c r="A82" i="41"/>
  <c r="O81" i="41"/>
  <c r="N81" i="41"/>
  <c r="M81" i="41"/>
  <c r="L81" i="41"/>
  <c r="F81" i="41"/>
  <c r="E81" i="41"/>
  <c r="D81" i="41"/>
  <c r="A81" i="41"/>
  <c r="O80" i="41"/>
  <c r="N80" i="41"/>
  <c r="M80" i="41"/>
  <c r="L80" i="41"/>
  <c r="F80" i="41"/>
  <c r="E80" i="41"/>
  <c r="D80" i="41"/>
  <c r="A80" i="41"/>
  <c r="O79" i="41"/>
  <c r="N79" i="41"/>
  <c r="M79" i="41"/>
  <c r="L79" i="41"/>
  <c r="F79" i="41"/>
  <c r="E79" i="41"/>
  <c r="D79" i="41"/>
  <c r="A79" i="41"/>
  <c r="O78" i="41"/>
  <c r="N78" i="41"/>
  <c r="M78" i="41"/>
  <c r="L78" i="41"/>
  <c r="F78" i="41"/>
  <c r="E78" i="41"/>
  <c r="D78" i="41"/>
  <c r="A78" i="41"/>
  <c r="O77" i="41"/>
  <c r="N77" i="41"/>
  <c r="M77" i="41"/>
  <c r="L77" i="41"/>
  <c r="F77" i="41"/>
  <c r="E77" i="41"/>
  <c r="D77" i="41"/>
  <c r="A77" i="41"/>
  <c r="O76" i="41"/>
  <c r="N76" i="41"/>
  <c r="M76" i="41"/>
  <c r="L76" i="41"/>
  <c r="F76" i="41"/>
  <c r="E76" i="41"/>
  <c r="D76" i="41"/>
  <c r="A76" i="41"/>
  <c r="O75" i="41"/>
  <c r="N75" i="41"/>
  <c r="M75" i="41"/>
  <c r="L75" i="41"/>
  <c r="F75" i="41"/>
  <c r="E75" i="41"/>
  <c r="D75" i="41"/>
  <c r="A75" i="41"/>
  <c r="O74" i="41"/>
  <c r="N74" i="41"/>
  <c r="M74" i="41"/>
  <c r="L74" i="41"/>
  <c r="F74" i="41"/>
  <c r="E74" i="41"/>
  <c r="D74" i="41"/>
  <c r="A74" i="41"/>
  <c r="O73" i="41"/>
  <c r="N73" i="41"/>
  <c r="M73" i="41"/>
  <c r="L73" i="41"/>
  <c r="F73" i="41"/>
  <c r="E73" i="41"/>
  <c r="D73" i="41"/>
  <c r="A73" i="41"/>
  <c r="O72" i="41"/>
  <c r="N72" i="41"/>
  <c r="M72" i="41"/>
  <c r="L72" i="41"/>
  <c r="F72" i="41"/>
  <c r="E72" i="41"/>
  <c r="D72" i="41"/>
  <c r="A72" i="41"/>
  <c r="O71" i="41"/>
  <c r="N71" i="41"/>
  <c r="M71" i="41"/>
  <c r="L71" i="41"/>
  <c r="F71" i="41"/>
  <c r="E71" i="41"/>
  <c r="D71" i="41"/>
  <c r="O70" i="41"/>
  <c r="N70" i="41"/>
  <c r="M70" i="41"/>
  <c r="L70" i="41"/>
  <c r="F70" i="41"/>
  <c r="E70" i="41"/>
  <c r="D70" i="41"/>
  <c r="A70" i="41"/>
  <c r="O69" i="41"/>
  <c r="N69" i="41"/>
  <c r="M69" i="41"/>
  <c r="L69" i="41"/>
  <c r="F69" i="41"/>
  <c r="E69" i="41"/>
  <c r="D69" i="41"/>
  <c r="A69" i="41"/>
  <c r="O68" i="41"/>
  <c r="N68" i="41"/>
  <c r="M68" i="41"/>
  <c r="L68" i="41"/>
  <c r="F68" i="41"/>
  <c r="E68" i="41"/>
  <c r="D68" i="41"/>
  <c r="A68" i="41"/>
  <c r="O67" i="41"/>
  <c r="N67" i="41"/>
  <c r="M67" i="41"/>
  <c r="L67" i="41"/>
  <c r="F67" i="41"/>
  <c r="E67" i="41"/>
  <c r="D67" i="41"/>
  <c r="A67" i="41"/>
  <c r="O66" i="41"/>
  <c r="N66" i="41"/>
  <c r="M66" i="41"/>
  <c r="L66" i="41"/>
  <c r="F66" i="41"/>
  <c r="E66" i="41"/>
  <c r="D66" i="41"/>
  <c r="A66" i="41"/>
  <c r="O65" i="41"/>
  <c r="N65" i="41"/>
  <c r="M65" i="41"/>
  <c r="L65" i="41"/>
  <c r="F65" i="41"/>
  <c r="E65" i="41"/>
  <c r="D65" i="41"/>
  <c r="A65" i="41"/>
  <c r="O64" i="41"/>
  <c r="N64" i="41"/>
  <c r="M64" i="41"/>
  <c r="L64" i="41"/>
  <c r="F64" i="41"/>
  <c r="E64" i="41"/>
  <c r="D64" i="41"/>
  <c r="A64" i="41"/>
  <c r="O63" i="41"/>
  <c r="N63" i="41"/>
  <c r="M63" i="41"/>
  <c r="L63" i="41"/>
  <c r="F63" i="41"/>
  <c r="E63" i="41"/>
  <c r="D63" i="41"/>
  <c r="A63" i="41"/>
  <c r="O62" i="41"/>
  <c r="N62" i="41"/>
  <c r="M62" i="41"/>
  <c r="L62" i="41"/>
  <c r="F62" i="41"/>
  <c r="E62" i="41"/>
  <c r="D62" i="41"/>
  <c r="A62" i="41"/>
  <c r="O61" i="41"/>
  <c r="N61" i="41"/>
  <c r="M61" i="41"/>
  <c r="L61" i="41"/>
  <c r="F61" i="41"/>
  <c r="E61" i="41"/>
  <c r="D61" i="41"/>
  <c r="A61" i="41"/>
  <c r="O60" i="41"/>
  <c r="N60" i="41"/>
  <c r="M60" i="41"/>
  <c r="L60" i="41"/>
  <c r="F60" i="41"/>
  <c r="E60" i="41"/>
  <c r="D60" i="41"/>
  <c r="A60" i="41"/>
  <c r="O59" i="41"/>
  <c r="N59" i="41"/>
  <c r="M59" i="41"/>
  <c r="L59" i="41"/>
  <c r="F59" i="41"/>
  <c r="E59" i="41"/>
  <c r="D59" i="41"/>
  <c r="A59" i="41"/>
  <c r="O58" i="41"/>
  <c r="N58" i="41"/>
  <c r="M58" i="41"/>
  <c r="L58" i="41"/>
  <c r="F58" i="41"/>
  <c r="E58" i="41"/>
  <c r="D58" i="41"/>
  <c r="A58" i="41"/>
  <c r="O57" i="41"/>
  <c r="N57" i="41"/>
  <c r="M57" i="41"/>
  <c r="L57" i="41"/>
  <c r="F57" i="41"/>
  <c r="E57" i="41"/>
  <c r="D57" i="41"/>
  <c r="A57" i="41"/>
  <c r="O56" i="41"/>
  <c r="N56" i="41"/>
  <c r="M56" i="41"/>
  <c r="L56" i="41"/>
  <c r="F56" i="41"/>
  <c r="E56" i="41"/>
  <c r="D56" i="41"/>
  <c r="A56" i="41"/>
  <c r="O55" i="41"/>
  <c r="N55" i="41"/>
  <c r="M55" i="41"/>
  <c r="L55" i="41"/>
  <c r="F55" i="41"/>
  <c r="E55" i="41"/>
  <c r="D55" i="41"/>
  <c r="A55" i="41"/>
  <c r="O54" i="41"/>
  <c r="N54" i="41"/>
  <c r="M54" i="41"/>
  <c r="L54" i="41"/>
  <c r="F54" i="41"/>
  <c r="E54" i="41"/>
  <c r="D54" i="41"/>
  <c r="A54" i="41"/>
  <c r="O53" i="41"/>
  <c r="N53" i="41"/>
  <c r="M53" i="41"/>
  <c r="L53" i="41"/>
  <c r="F53" i="41"/>
  <c r="E53" i="41"/>
  <c r="D53" i="41"/>
  <c r="A53" i="41"/>
  <c r="O52" i="41"/>
  <c r="N52" i="41"/>
  <c r="M52" i="41"/>
  <c r="L52" i="41"/>
  <c r="F52" i="41"/>
  <c r="E52" i="41"/>
  <c r="D52" i="41"/>
  <c r="A52" i="41"/>
  <c r="O51" i="41"/>
  <c r="N51" i="41"/>
  <c r="M51" i="41"/>
  <c r="L51" i="41"/>
  <c r="F51" i="41"/>
  <c r="E51" i="41"/>
  <c r="D51" i="41"/>
  <c r="A51" i="41"/>
  <c r="O50" i="41"/>
  <c r="N50" i="41"/>
  <c r="M50" i="41"/>
  <c r="L50" i="41"/>
  <c r="F50" i="41"/>
  <c r="E50" i="41"/>
  <c r="D50" i="41"/>
  <c r="A50" i="41"/>
  <c r="O49" i="41"/>
  <c r="N49" i="41"/>
  <c r="M49" i="41"/>
  <c r="L49" i="41"/>
  <c r="F49" i="41"/>
  <c r="E49" i="41"/>
  <c r="D49" i="41"/>
  <c r="A49" i="41"/>
  <c r="O48" i="41"/>
  <c r="N48" i="41"/>
  <c r="M48" i="41"/>
  <c r="L48" i="41"/>
  <c r="F48" i="41"/>
  <c r="E48" i="41"/>
  <c r="D48" i="41"/>
  <c r="A48" i="41"/>
  <c r="O47" i="41"/>
  <c r="N47" i="41"/>
  <c r="M47" i="41"/>
  <c r="L47" i="41"/>
  <c r="F47" i="41"/>
  <c r="E47" i="41"/>
  <c r="D47" i="41"/>
  <c r="A47" i="41"/>
  <c r="O46" i="41"/>
  <c r="N46" i="41"/>
  <c r="M46" i="41"/>
  <c r="L46" i="41"/>
  <c r="F46" i="41"/>
  <c r="E46" i="41"/>
  <c r="D46" i="41"/>
  <c r="A46" i="41"/>
  <c r="O45" i="41"/>
  <c r="N45" i="41"/>
  <c r="M45" i="41"/>
  <c r="L45" i="41"/>
  <c r="F45" i="41"/>
  <c r="E45" i="41"/>
  <c r="D45" i="41"/>
  <c r="A45" i="41"/>
  <c r="O44" i="41"/>
  <c r="N44" i="41"/>
  <c r="M44" i="41"/>
  <c r="L44" i="41"/>
  <c r="F44" i="41"/>
  <c r="E44" i="41"/>
  <c r="D44" i="41"/>
  <c r="A44" i="41"/>
  <c r="O43" i="41"/>
  <c r="N43" i="41"/>
  <c r="M43" i="41"/>
  <c r="L43" i="41"/>
  <c r="F43" i="41"/>
  <c r="E43" i="41"/>
  <c r="D43" i="41"/>
  <c r="A43" i="41"/>
  <c r="O42" i="41"/>
  <c r="N42" i="41"/>
  <c r="M42" i="41"/>
  <c r="L42" i="41"/>
  <c r="F42" i="41"/>
  <c r="E42" i="41"/>
  <c r="D42" i="41"/>
  <c r="A42" i="41"/>
  <c r="O41" i="41"/>
  <c r="N41" i="41"/>
  <c r="M41" i="41"/>
  <c r="L41" i="41"/>
  <c r="F41" i="41"/>
  <c r="E41" i="41"/>
  <c r="D41" i="41"/>
  <c r="A41" i="41"/>
  <c r="O40" i="41"/>
  <c r="N40" i="41"/>
  <c r="M40" i="41"/>
  <c r="L40" i="41"/>
  <c r="F40" i="41"/>
  <c r="E40" i="41"/>
  <c r="D40" i="41"/>
  <c r="A40" i="41"/>
  <c r="O39" i="41"/>
  <c r="N39" i="41"/>
  <c r="M39" i="41"/>
  <c r="L39" i="41"/>
  <c r="F39" i="41"/>
  <c r="E39" i="41"/>
  <c r="D39" i="41"/>
  <c r="A39" i="41"/>
  <c r="O38" i="41"/>
  <c r="N38" i="41"/>
  <c r="M38" i="41"/>
  <c r="L38" i="41"/>
  <c r="F38" i="41"/>
  <c r="E38" i="41"/>
  <c r="D38" i="41"/>
  <c r="A38" i="41"/>
  <c r="O37" i="41"/>
  <c r="N37" i="41"/>
  <c r="M37" i="41"/>
  <c r="L37" i="41"/>
  <c r="F37" i="41"/>
  <c r="E37" i="41"/>
  <c r="D37" i="41"/>
  <c r="A37" i="41"/>
  <c r="O36" i="41"/>
  <c r="N36" i="41"/>
  <c r="M36" i="41"/>
  <c r="L36" i="41"/>
  <c r="F36" i="41"/>
  <c r="E36" i="41"/>
  <c r="D36" i="41"/>
  <c r="A36" i="41"/>
  <c r="O35" i="41"/>
  <c r="N35" i="41"/>
  <c r="M35" i="41"/>
  <c r="L35" i="41"/>
  <c r="F35" i="41"/>
  <c r="E35" i="41"/>
  <c r="D35" i="41"/>
  <c r="A35" i="41"/>
  <c r="O34" i="41"/>
  <c r="N34" i="41"/>
  <c r="M34" i="41"/>
  <c r="L34" i="41"/>
  <c r="F34" i="41"/>
  <c r="E34" i="41"/>
  <c r="D34" i="41"/>
  <c r="A34" i="41"/>
  <c r="O33" i="41"/>
  <c r="N33" i="41"/>
  <c r="M33" i="41"/>
  <c r="L33" i="41"/>
  <c r="F33" i="41"/>
  <c r="E33" i="41"/>
  <c r="D33" i="41"/>
  <c r="A33" i="41"/>
  <c r="O32" i="41"/>
  <c r="N32" i="41"/>
  <c r="M32" i="41"/>
  <c r="L32" i="41"/>
  <c r="F32" i="41"/>
  <c r="E32" i="41"/>
  <c r="D32" i="41"/>
  <c r="A32" i="41"/>
  <c r="O31" i="41"/>
  <c r="N31" i="41"/>
  <c r="M31" i="41"/>
  <c r="L31" i="41"/>
  <c r="F31" i="41"/>
  <c r="E31" i="41"/>
  <c r="D31" i="41"/>
  <c r="A31" i="41"/>
  <c r="O30" i="41"/>
  <c r="N30" i="41"/>
  <c r="M30" i="41"/>
  <c r="L30" i="41"/>
  <c r="F30" i="41"/>
  <c r="E30" i="41"/>
  <c r="D30" i="41"/>
  <c r="A30" i="41"/>
  <c r="O29" i="41"/>
  <c r="N29" i="41"/>
  <c r="M29" i="41"/>
  <c r="L29" i="41"/>
  <c r="F29" i="41"/>
  <c r="E29" i="41"/>
  <c r="D29" i="41"/>
  <c r="A29" i="41"/>
  <c r="O28" i="41"/>
  <c r="N28" i="41"/>
  <c r="M28" i="41"/>
  <c r="L28" i="41"/>
  <c r="F28" i="41"/>
  <c r="E28" i="41"/>
  <c r="D28" i="41"/>
  <c r="A28" i="41"/>
  <c r="O27" i="41"/>
  <c r="N27" i="41"/>
  <c r="M27" i="41"/>
  <c r="L27" i="41"/>
  <c r="F27" i="41"/>
  <c r="E27" i="41"/>
  <c r="D27" i="41"/>
  <c r="A27" i="41"/>
  <c r="O26" i="41"/>
  <c r="N26" i="41"/>
  <c r="M26" i="41"/>
  <c r="L26" i="41"/>
  <c r="F26" i="41"/>
  <c r="E26" i="41"/>
  <c r="D26" i="41"/>
  <c r="A26" i="41"/>
  <c r="O25" i="41"/>
  <c r="N25" i="41"/>
  <c r="M25" i="41"/>
  <c r="L25" i="41"/>
  <c r="F25" i="41"/>
  <c r="E25" i="41"/>
  <c r="D25" i="41"/>
  <c r="A25" i="41"/>
  <c r="O24" i="41"/>
  <c r="N24" i="41"/>
  <c r="M24" i="41"/>
  <c r="L24" i="41"/>
  <c r="F24" i="41"/>
  <c r="E24" i="41"/>
  <c r="D24" i="41"/>
  <c r="A24" i="41"/>
  <c r="O23" i="41"/>
  <c r="N23" i="41"/>
  <c r="M23" i="41"/>
  <c r="L23" i="41"/>
  <c r="F23" i="41"/>
  <c r="E23" i="41"/>
  <c r="D23" i="41"/>
  <c r="A23" i="41"/>
  <c r="O22" i="41"/>
  <c r="N22" i="41"/>
  <c r="M22" i="41"/>
  <c r="L22" i="41"/>
  <c r="F22" i="41"/>
  <c r="E22" i="41"/>
  <c r="D22" i="41"/>
  <c r="A22" i="41"/>
  <c r="O21" i="41"/>
  <c r="N21" i="41"/>
  <c r="M21" i="41"/>
  <c r="L21" i="41"/>
  <c r="F21" i="41"/>
  <c r="E21" i="41"/>
  <c r="D21" i="41"/>
  <c r="A21" i="41"/>
  <c r="O20" i="41"/>
  <c r="N20" i="41"/>
  <c r="M20" i="41"/>
  <c r="L20" i="41"/>
  <c r="F20" i="41"/>
  <c r="E20" i="41"/>
  <c r="D20" i="41"/>
  <c r="A20" i="41"/>
  <c r="O19" i="41"/>
  <c r="N19" i="41"/>
  <c r="M19" i="41"/>
  <c r="L19" i="41"/>
  <c r="F19" i="41"/>
  <c r="E19" i="41"/>
  <c r="D19" i="41"/>
  <c r="A19" i="41"/>
  <c r="O18" i="41"/>
  <c r="N18" i="41"/>
  <c r="M18" i="41"/>
  <c r="L18" i="41"/>
  <c r="F18" i="41"/>
  <c r="E18" i="41"/>
  <c r="D18" i="41"/>
  <c r="A18" i="41"/>
  <c r="O17" i="41"/>
  <c r="N17" i="41"/>
  <c r="M17" i="41"/>
  <c r="L17" i="41"/>
  <c r="F17" i="41"/>
  <c r="E17" i="41"/>
  <c r="D17" i="41"/>
  <c r="A17" i="41"/>
  <c r="O16" i="41"/>
  <c r="N16" i="41"/>
  <c r="M16" i="41"/>
  <c r="L16" i="41"/>
  <c r="F16" i="41"/>
  <c r="E16" i="41"/>
  <c r="D16" i="41"/>
  <c r="A16" i="41"/>
  <c r="O15" i="41"/>
  <c r="N15" i="41"/>
  <c r="M15" i="41"/>
  <c r="L15" i="41"/>
  <c r="F15" i="41"/>
  <c r="E15" i="41"/>
  <c r="D15" i="41"/>
  <c r="A15" i="41"/>
  <c r="O14" i="41"/>
  <c r="N14" i="41"/>
  <c r="M14" i="41"/>
  <c r="L14" i="41"/>
  <c r="F14" i="41"/>
  <c r="E14" i="41"/>
  <c r="D14" i="41"/>
  <c r="A14" i="41"/>
  <c r="O13" i="41"/>
  <c r="N13" i="41"/>
  <c r="M13" i="41"/>
  <c r="L13" i="41"/>
  <c r="F13" i="41"/>
  <c r="E13" i="41"/>
  <c r="D13" i="41"/>
  <c r="A13" i="41"/>
  <c r="O12" i="41"/>
  <c r="N12" i="41"/>
  <c r="M12" i="41"/>
  <c r="L12" i="41"/>
  <c r="F12" i="41"/>
  <c r="E12" i="41"/>
  <c r="D12" i="41"/>
  <c r="A12" i="41"/>
  <c r="O11" i="41"/>
  <c r="N11" i="41"/>
  <c r="M11" i="41"/>
  <c r="L11" i="41"/>
  <c r="F11" i="41"/>
  <c r="E11" i="41"/>
  <c r="D11" i="41"/>
  <c r="A11" i="41"/>
  <c r="O10" i="41"/>
  <c r="N10" i="41"/>
  <c r="M10" i="41"/>
  <c r="L10" i="41"/>
  <c r="F10" i="41"/>
  <c r="E10" i="41"/>
  <c r="D10" i="41"/>
  <c r="A10" i="41"/>
  <c r="O9" i="41"/>
  <c r="N9" i="41"/>
  <c r="M9" i="41"/>
  <c r="L9" i="41"/>
  <c r="F9" i="41"/>
  <c r="E9" i="41"/>
  <c r="D9" i="41"/>
  <c r="A9" i="41"/>
  <c r="O8" i="41"/>
  <c r="N8" i="41"/>
  <c r="M8" i="41"/>
  <c r="L8" i="41"/>
  <c r="F8" i="41"/>
  <c r="E8" i="41"/>
  <c r="D8" i="41"/>
  <c r="A8" i="41"/>
  <c r="O7" i="41"/>
  <c r="N7" i="41"/>
  <c r="M7" i="41"/>
  <c r="F7" i="41"/>
  <c r="E7" i="41"/>
  <c r="D7" i="41"/>
  <c r="A7" i="41"/>
  <c r="BJ5" i="41"/>
  <c r="BC5" i="41"/>
  <c r="BB5" i="41"/>
  <c r="BA5" i="41"/>
  <c r="AZ5" i="41"/>
  <c r="AY5" i="41"/>
  <c r="AX5" i="41"/>
  <c r="AW5" i="41"/>
  <c r="AV5" i="41"/>
  <c r="AU5" i="41"/>
  <c r="AT5" i="41"/>
  <c r="AS5" i="41"/>
  <c r="AR5" i="41"/>
  <c r="AQ5" i="41"/>
  <c r="AP5" i="41"/>
  <c r="AO5" i="41"/>
  <c r="AN5" i="41"/>
  <c r="AM5" i="41"/>
  <c r="AL5" i="41"/>
  <c r="AK5" i="41"/>
  <c r="AJ5" i="41"/>
  <c r="AI5" i="41"/>
  <c r="AF5" i="41"/>
  <c r="AC5" i="41"/>
  <c r="Z5" i="41"/>
  <c r="W5" i="41"/>
  <c r="BB3" i="41"/>
  <c r="AZ3" i="41"/>
  <c r="AY3" i="41"/>
  <c r="AW3" i="41"/>
  <c r="AV3" i="41"/>
  <c r="AS3" i="41"/>
  <c r="AQ3" i="41"/>
  <c r="AP3" i="41"/>
  <c r="AN3" i="41"/>
  <c r="AM3" i="41"/>
  <c r="AJ3" i="41"/>
  <c r="AG3" i="41"/>
  <c r="AE3" i="41"/>
  <c r="AD3" i="41"/>
  <c r="AB3" i="41"/>
  <c r="AA3" i="41"/>
  <c r="X3" i="41"/>
  <c r="U3" i="41"/>
  <c r="N16" i="40"/>
  <c r="M16" i="40"/>
  <c r="N14" i="40"/>
  <c r="M14" i="40"/>
  <c r="N13" i="40"/>
  <c r="M13" i="40"/>
  <c r="N12" i="40"/>
  <c r="M12" i="40"/>
  <c r="N10" i="40"/>
  <c r="M10" i="40"/>
  <c r="N9" i="40"/>
  <c r="M9" i="40"/>
  <c r="N8" i="40"/>
  <c r="M8" i="40"/>
  <c r="N7" i="40"/>
  <c r="M7" i="40"/>
  <c r="W5" i="40"/>
  <c r="BB3" i="40"/>
  <c r="AZ3" i="40"/>
  <c r="AY3" i="40"/>
  <c r="AW3" i="40"/>
  <c r="AV3" i="40"/>
  <c r="AS3" i="40"/>
  <c r="AQ3" i="40"/>
  <c r="AP3" i="40"/>
  <c r="AN3" i="40"/>
  <c r="AM3" i="40"/>
  <c r="AJ3" i="40"/>
  <c r="AG3" i="40"/>
  <c r="AE3" i="40"/>
  <c r="AD3" i="40"/>
  <c r="AB3" i="40"/>
  <c r="AA3" i="40"/>
  <c r="X3" i="40"/>
  <c r="U3" i="40"/>
  <c r="O12" i="39"/>
  <c r="V12" i="39" s="1"/>
  <c r="M12" i="39"/>
  <c r="A12" i="39"/>
  <c r="O11" i="39"/>
  <c r="V11" i="39" s="1"/>
  <c r="M11" i="39"/>
  <c r="A11" i="39"/>
  <c r="O10" i="39"/>
  <c r="V10" i="39" s="1"/>
  <c r="M10" i="39"/>
  <c r="A10" i="39"/>
  <c r="O9" i="39"/>
  <c r="V9" i="39" s="1"/>
  <c r="M9" i="39"/>
  <c r="A9" i="39"/>
  <c r="O8" i="39"/>
  <c r="V8" i="39" s="1"/>
  <c r="M8" i="39"/>
  <c r="A8" i="39"/>
  <c r="O7" i="39"/>
  <c r="V7" i="39" s="1"/>
  <c r="M7" i="39"/>
  <c r="A7" i="39"/>
  <c r="BA5" i="39"/>
  <c r="AZ5" i="39"/>
  <c r="AY5" i="39"/>
  <c r="AW5" i="39"/>
  <c r="AV5" i="39"/>
  <c r="AU5" i="39"/>
  <c r="AT5" i="39"/>
  <c r="AS5" i="39"/>
  <c r="AR5" i="39"/>
  <c r="AQ5" i="39"/>
  <c r="AP5" i="39"/>
  <c r="AF5" i="39"/>
  <c r="AC5" i="39"/>
  <c r="Z5" i="39"/>
  <c r="W5" i="39"/>
  <c r="BB3" i="39"/>
  <c r="AZ3" i="39"/>
  <c r="AY3" i="39"/>
  <c r="AW3" i="39"/>
  <c r="AV3" i="39"/>
  <c r="AS3" i="39"/>
  <c r="AQ3" i="39"/>
  <c r="AP3" i="39"/>
  <c r="AN3" i="39"/>
  <c r="AM3" i="39"/>
  <c r="AJ3" i="39"/>
  <c r="AG3" i="39"/>
  <c r="AE3" i="39"/>
  <c r="AD3" i="39"/>
  <c r="AB3" i="39"/>
  <c r="AA3" i="39"/>
  <c r="X3" i="39"/>
  <c r="U3" i="39"/>
  <c r="O85" i="37"/>
  <c r="Y85" i="37" s="1"/>
  <c r="N85" i="37"/>
  <c r="M85" i="37"/>
  <c r="X85" i="37" s="1"/>
  <c r="F85" i="37"/>
  <c r="E85" i="37"/>
  <c r="D85" i="37"/>
  <c r="O84" i="37"/>
  <c r="N84" i="37"/>
  <c r="M84" i="37"/>
  <c r="X84" i="37" s="1"/>
  <c r="L84" i="37"/>
  <c r="L85" i="37" s="1"/>
  <c r="F84" i="37"/>
  <c r="E84" i="37"/>
  <c r="D84" i="37"/>
  <c r="O83" i="37"/>
  <c r="Y83" i="37" s="1"/>
  <c r="N83" i="37"/>
  <c r="M83" i="37"/>
  <c r="X83" i="37" s="1"/>
  <c r="L83" i="37"/>
  <c r="F83" i="37"/>
  <c r="E83" i="37"/>
  <c r="D83" i="37"/>
  <c r="O82" i="37"/>
  <c r="Y82" i="37" s="1"/>
  <c r="N82" i="37"/>
  <c r="M82" i="37"/>
  <c r="X82" i="37" s="1"/>
  <c r="L82" i="37"/>
  <c r="F82" i="37"/>
  <c r="E82" i="37"/>
  <c r="D82" i="37"/>
  <c r="O81" i="37"/>
  <c r="N81" i="37"/>
  <c r="M81" i="37"/>
  <c r="X81" i="37" s="1"/>
  <c r="L81" i="37"/>
  <c r="F81" i="37"/>
  <c r="E81" i="37"/>
  <c r="D81" i="37"/>
  <c r="O80" i="37"/>
  <c r="N80" i="37"/>
  <c r="M80" i="37"/>
  <c r="X80" i="37" s="1"/>
  <c r="L80" i="37"/>
  <c r="F80" i="37"/>
  <c r="E80" i="37"/>
  <c r="D80" i="37"/>
  <c r="O79" i="37"/>
  <c r="N79" i="37"/>
  <c r="M79" i="37"/>
  <c r="X79" i="37" s="1"/>
  <c r="L79" i="37"/>
  <c r="F79" i="37"/>
  <c r="E79" i="37"/>
  <c r="D79" i="37"/>
  <c r="O78" i="37"/>
  <c r="N78" i="37"/>
  <c r="M78" i="37"/>
  <c r="X78" i="37" s="1"/>
  <c r="L78" i="37"/>
  <c r="F78" i="37"/>
  <c r="E78" i="37"/>
  <c r="D78" i="37"/>
  <c r="O77" i="37"/>
  <c r="N77" i="37"/>
  <c r="M77" i="37"/>
  <c r="X77" i="37" s="1"/>
  <c r="L77" i="37"/>
  <c r="F77" i="37"/>
  <c r="E77" i="37"/>
  <c r="D77" i="37"/>
  <c r="O76" i="37"/>
  <c r="N76" i="37"/>
  <c r="M76" i="37"/>
  <c r="X76" i="37" s="1"/>
  <c r="L76" i="37"/>
  <c r="F76" i="37"/>
  <c r="E76" i="37"/>
  <c r="D76" i="37"/>
  <c r="O75" i="37"/>
  <c r="N75" i="37"/>
  <c r="M75" i="37"/>
  <c r="X75" i="37" s="1"/>
  <c r="L75" i="37"/>
  <c r="F75" i="37"/>
  <c r="E75" i="37"/>
  <c r="D75" i="37"/>
  <c r="O74" i="37"/>
  <c r="Y74" i="37" s="1"/>
  <c r="N74" i="37"/>
  <c r="M74" i="37"/>
  <c r="X74" i="37" s="1"/>
  <c r="L74" i="37"/>
  <c r="F74" i="37"/>
  <c r="E74" i="37"/>
  <c r="D74" i="37"/>
  <c r="O73" i="37"/>
  <c r="Y73" i="37" s="1"/>
  <c r="N73" i="37"/>
  <c r="M73" i="37"/>
  <c r="X73" i="37" s="1"/>
  <c r="L73" i="37"/>
  <c r="F73" i="37"/>
  <c r="E73" i="37"/>
  <c r="D73" i="37"/>
  <c r="O71" i="37"/>
  <c r="N71" i="37"/>
  <c r="M71" i="37"/>
  <c r="X71" i="37" s="1"/>
  <c r="L71" i="37"/>
  <c r="F71" i="37"/>
  <c r="E71" i="37"/>
  <c r="D71" i="37"/>
  <c r="O70" i="37"/>
  <c r="N70" i="37"/>
  <c r="M70" i="37"/>
  <c r="X70" i="37" s="1"/>
  <c r="L70" i="37"/>
  <c r="F70" i="37"/>
  <c r="E70" i="37"/>
  <c r="D70" i="37"/>
  <c r="O69" i="37"/>
  <c r="N69" i="37"/>
  <c r="M69" i="37"/>
  <c r="X69" i="37" s="1"/>
  <c r="L69" i="37"/>
  <c r="F69" i="37"/>
  <c r="E69" i="37"/>
  <c r="D69" i="37"/>
  <c r="O68" i="37"/>
  <c r="N68" i="37"/>
  <c r="M68" i="37"/>
  <c r="X68" i="37" s="1"/>
  <c r="L68" i="37"/>
  <c r="F68" i="37"/>
  <c r="E68" i="37"/>
  <c r="D68" i="37"/>
  <c r="O67" i="37"/>
  <c r="N67" i="37"/>
  <c r="M67" i="37"/>
  <c r="X67" i="37" s="1"/>
  <c r="L67" i="37"/>
  <c r="F67" i="37"/>
  <c r="E67" i="37"/>
  <c r="D67" i="37"/>
  <c r="O66" i="37"/>
  <c r="N66" i="37"/>
  <c r="M66" i="37"/>
  <c r="X66" i="37" s="1"/>
  <c r="L66" i="37"/>
  <c r="F66" i="37"/>
  <c r="E66" i="37"/>
  <c r="D66" i="37"/>
  <c r="O65" i="37"/>
  <c r="Y65" i="37" s="1"/>
  <c r="N65" i="37"/>
  <c r="M65" i="37"/>
  <c r="X65" i="37" s="1"/>
  <c r="L65" i="37"/>
  <c r="F65" i="37"/>
  <c r="E65" i="37"/>
  <c r="D65" i="37"/>
  <c r="O64" i="37"/>
  <c r="Y64" i="37" s="1"/>
  <c r="N64" i="37"/>
  <c r="M64" i="37"/>
  <c r="X64" i="37" s="1"/>
  <c r="L64" i="37"/>
  <c r="F64" i="37"/>
  <c r="E64" i="37"/>
  <c r="D64" i="37"/>
  <c r="O63" i="37"/>
  <c r="N63" i="37"/>
  <c r="M63" i="37"/>
  <c r="X63" i="37" s="1"/>
  <c r="L63" i="37"/>
  <c r="F63" i="37"/>
  <c r="E63" i="37"/>
  <c r="D63" i="37"/>
  <c r="O62" i="37"/>
  <c r="N62" i="37"/>
  <c r="M62" i="37"/>
  <c r="X62" i="37" s="1"/>
  <c r="L62" i="37"/>
  <c r="F62" i="37"/>
  <c r="E62" i="37"/>
  <c r="D62" i="37"/>
  <c r="O61" i="37"/>
  <c r="N61" i="37"/>
  <c r="M61" i="37"/>
  <c r="X61" i="37" s="1"/>
  <c r="L61" i="37"/>
  <c r="F61" i="37"/>
  <c r="E61" i="37"/>
  <c r="D61" i="37"/>
  <c r="O60" i="37"/>
  <c r="N60" i="37"/>
  <c r="M60" i="37"/>
  <c r="X60" i="37" s="1"/>
  <c r="L60" i="37"/>
  <c r="F60" i="37"/>
  <c r="E60" i="37"/>
  <c r="D60" i="37"/>
  <c r="O59" i="37"/>
  <c r="N59" i="37"/>
  <c r="M59" i="37"/>
  <c r="X59" i="37" s="1"/>
  <c r="L59" i="37"/>
  <c r="F59" i="37"/>
  <c r="E59" i="37"/>
  <c r="D59" i="37"/>
  <c r="O58" i="37"/>
  <c r="N58" i="37"/>
  <c r="M58" i="37"/>
  <c r="X58" i="37" s="1"/>
  <c r="L58" i="37"/>
  <c r="F58" i="37"/>
  <c r="E58" i="37"/>
  <c r="D58" i="37"/>
  <c r="O57" i="37"/>
  <c r="Y57" i="37" s="1"/>
  <c r="N57" i="37"/>
  <c r="M57" i="37"/>
  <c r="X57" i="37" s="1"/>
  <c r="L57" i="37"/>
  <c r="F57" i="37"/>
  <c r="E57" i="37"/>
  <c r="D57" i="37"/>
  <c r="O56" i="37"/>
  <c r="Y56" i="37" s="1"/>
  <c r="N56" i="37"/>
  <c r="M56" i="37"/>
  <c r="X56" i="37" s="1"/>
  <c r="L56" i="37"/>
  <c r="F56" i="37"/>
  <c r="E56" i="37"/>
  <c r="D56" i="37"/>
  <c r="O55" i="37"/>
  <c r="N55" i="37"/>
  <c r="M55" i="37"/>
  <c r="X55" i="37" s="1"/>
  <c r="L55" i="37"/>
  <c r="F55" i="37"/>
  <c r="E55" i="37"/>
  <c r="D55" i="37"/>
  <c r="O54" i="37"/>
  <c r="N54" i="37"/>
  <c r="M54" i="37"/>
  <c r="X54" i="37" s="1"/>
  <c r="L54" i="37"/>
  <c r="F54" i="37"/>
  <c r="E54" i="37"/>
  <c r="D54" i="37"/>
  <c r="O53" i="37"/>
  <c r="N53" i="37"/>
  <c r="M53" i="37"/>
  <c r="X53" i="37" s="1"/>
  <c r="L53" i="37"/>
  <c r="F53" i="37"/>
  <c r="E53" i="37"/>
  <c r="D53" i="37"/>
  <c r="O52" i="37"/>
  <c r="N52" i="37"/>
  <c r="M52" i="37"/>
  <c r="X52" i="37" s="1"/>
  <c r="L52" i="37"/>
  <c r="F52" i="37"/>
  <c r="E52" i="37"/>
  <c r="D52" i="37"/>
  <c r="O51" i="37"/>
  <c r="N51" i="37"/>
  <c r="M51" i="37"/>
  <c r="X51" i="37" s="1"/>
  <c r="L51" i="37"/>
  <c r="F51" i="37"/>
  <c r="E51" i="37"/>
  <c r="D51" i="37"/>
  <c r="O50" i="37"/>
  <c r="N50" i="37"/>
  <c r="M50" i="37"/>
  <c r="X50" i="37" s="1"/>
  <c r="L50" i="37"/>
  <c r="F50" i="37"/>
  <c r="E50" i="37"/>
  <c r="D50" i="37"/>
  <c r="O49" i="37"/>
  <c r="Y49" i="37" s="1"/>
  <c r="N49" i="37"/>
  <c r="M49" i="37"/>
  <c r="X49" i="37" s="1"/>
  <c r="L49" i="37"/>
  <c r="F49" i="37"/>
  <c r="E49" i="37"/>
  <c r="D49" i="37"/>
  <c r="O48" i="37"/>
  <c r="Y48" i="37" s="1"/>
  <c r="N48" i="37"/>
  <c r="M48" i="37"/>
  <c r="X48" i="37" s="1"/>
  <c r="L48" i="37"/>
  <c r="F48" i="37"/>
  <c r="E48" i="37"/>
  <c r="D48" i="37"/>
  <c r="O47" i="37"/>
  <c r="N47" i="37"/>
  <c r="M47" i="37"/>
  <c r="X47" i="37" s="1"/>
  <c r="L47" i="37"/>
  <c r="F47" i="37"/>
  <c r="E47" i="37"/>
  <c r="D47" i="37"/>
  <c r="O46" i="37"/>
  <c r="N46" i="37"/>
  <c r="M46" i="37"/>
  <c r="X46" i="37" s="1"/>
  <c r="L46" i="37"/>
  <c r="F46" i="37"/>
  <c r="E46" i="37"/>
  <c r="D46" i="37"/>
  <c r="O45" i="37"/>
  <c r="N45" i="37"/>
  <c r="M45" i="37"/>
  <c r="X45" i="37" s="1"/>
  <c r="L45" i="37"/>
  <c r="F45" i="37"/>
  <c r="E45" i="37"/>
  <c r="D45" i="37"/>
  <c r="O44" i="37"/>
  <c r="N44" i="37"/>
  <c r="M44" i="37"/>
  <c r="X44" i="37" s="1"/>
  <c r="L44" i="37"/>
  <c r="F44" i="37"/>
  <c r="E44" i="37"/>
  <c r="D44" i="37"/>
  <c r="O43" i="37"/>
  <c r="N43" i="37"/>
  <c r="M43" i="37"/>
  <c r="X43" i="37" s="1"/>
  <c r="L43" i="37"/>
  <c r="F43" i="37"/>
  <c r="E43" i="37"/>
  <c r="D43" i="37"/>
  <c r="O42" i="37"/>
  <c r="N42" i="37"/>
  <c r="M42" i="37"/>
  <c r="X42" i="37" s="1"/>
  <c r="L42" i="37"/>
  <c r="F42" i="37"/>
  <c r="E42" i="37"/>
  <c r="D42" i="37"/>
  <c r="O41" i="37"/>
  <c r="Y41" i="37" s="1"/>
  <c r="N41" i="37"/>
  <c r="M41" i="37"/>
  <c r="X41" i="37" s="1"/>
  <c r="L41" i="37"/>
  <c r="F41" i="37"/>
  <c r="E41" i="37"/>
  <c r="D41" i="37"/>
  <c r="O40" i="37"/>
  <c r="Y40" i="37" s="1"/>
  <c r="N40" i="37"/>
  <c r="M40" i="37"/>
  <c r="X40" i="37" s="1"/>
  <c r="L40" i="37"/>
  <c r="F40" i="37"/>
  <c r="E40" i="37"/>
  <c r="D40" i="37"/>
  <c r="O39" i="37"/>
  <c r="N39" i="37"/>
  <c r="M39" i="37"/>
  <c r="X39" i="37" s="1"/>
  <c r="L39" i="37"/>
  <c r="F39" i="37"/>
  <c r="E39" i="37"/>
  <c r="D39" i="37"/>
  <c r="O38" i="37"/>
  <c r="N38" i="37"/>
  <c r="M38" i="37"/>
  <c r="X38" i="37" s="1"/>
  <c r="L38" i="37"/>
  <c r="F38" i="37"/>
  <c r="E38" i="37"/>
  <c r="D38" i="37"/>
  <c r="O37" i="37"/>
  <c r="N37" i="37"/>
  <c r="M37" i="37"/>
  <c r="L37" i="37"/>
  <c r="F37" i="37"/>
  <c r="E37" i="37"/>
  <c r="D37" i="37"/>
  <c r="O36" i="37"/>
  <c r="N36" i="37"/>
  <c r="M36" i="37"/>
  <c r="X36" i="37" s="1"/>
  <c r="L36" i="37"/>
  <c r="F36" i="37"/>
  <c r="E36" i="37"/>
  <c r="D36" i="37"/>
  <c r="O35" i="37"/>
  <c r="N35" i="37"/>
  <c r="M35" i="37"/>
  <c r="X35" i="37" s="1"/>
  <c r="L35" i="37"/>
  <c r="F35" i="37"/>
  <c r="E35" i="37"/>
  <c r="D35" i="37"/>
  <c r="O34" i="37"/>
  <c r="Y34" i="37" s="1"/>
  <c r="N34" i="37"/>
  <c r="M34" i="37"/>
  <c r="X34" i="37" s="1"/>
  <c r="L34" i="37"/>
  <c r="F34" i="37"/>
  <c r="E34" i="37"/>
  <c r="D34" i="37"/>
  <c r="O33" i="37"/>
  <c r="Y33" i="37" s="1"/>
  <c r="N33" i="37"/>
  <c r="M33" i="37"/>
  <c r="X33" i="37" s="1"/>
  <c r="L33" i="37"/>
  <c r="F33" i="37"/>
  <c r="E33" i="37"/>
  <c r="D33" i="37"/>
  <c r="O32" i="37"/>
  <c r="N32" i="37"/>
  <c r="M32" i="37"/>
  <c r="X32" i="37" s="1"/>
  <c r="L32" i="37"/>
  <c r="F32" i="37"/>
  <c r="E32" i="37"/>
  <c r="D32" i="37"/>
  <c r="O31" i="37"/>
  <c r="N31" i="37"/>
  <c r="M31" i="37"/>
  <c r="X31" i="37" s="1"/>
  <c r="L31" i="37"/>
  <c r="F31" i="37"/>
  <c r="E31" i="37"/>
  <c r="D31" i="37"/>
  <c r="O30" i="37"/>
  <c r="N30" i="37"/>
  <c r="M30" i="37"/>
  <c r="X30" i="37" s="1"/>
  <c r="L30" i="37"/>
  <c r="F30" i="37"/>
  <c r="E30" i="37"/>
  <c r="D30" i="37"/>
  <c r="O29" i="37"/>
  <c r="N29" i="37"/>
  <c r="M29" i="37"/>
  <c r="X29" i="37" s="1"/>
  <c r="L29" i="37"/>
  <c r="F29" i="37"/>
  <c r="E29" i="37"/>
  <c r="D29" i="37"/>
  <c r="O28" i="37"/>
  <c r="N28" i="37"/>
  <c r="M28" i="37"/>
  <c r="X28" i="37" s="1"/>
  <c r="L28" i="37"/>
  <c r="F28" i="37"/>
  <c r="E28" i="37"/>
  <c r="D28" i="37"/>
  <c r="O27" i="37"/>
  <c r="N27" i="37"/>
  <c r="M27" i="37"/>
  <c r="X27" i="37" s="1"/>
  <c r="L27" i="37"/>
  <c r="F27" i="37"/>
  <c r="E27" i="37"/>
  <c r="D27" i="37"/>
  <c r="O26" i="37"/>
  <c r="Y26" i="37" s="1"/>
  <c r="N26" i="37"/>
  <c r="M26" i="37"/>
  <c r="X26" i="37" s="1"/>
  <c r="L26" i="37"/>
  <c r="F26" i="37"/>
  <c r="E26" i="37"/>
  <c r="D26" i="37"/>
  <c r="O25" i="37"/>
  <c r="Y25" i="37" s="1"/>
  <c r="N25" i="37"/>
  <c r="M25" i="37"/>
  <c r="X25" i="37" s="1"/>
  <c r="L25" i="37"/>
  <c r="F25" i="37"/>
  <c r="E25" i="37"/>
  <c r="D25" i="37"/>
  <c r="O24" i="37"/>
  <c r="Y24" i="37" s="1"/>
  <c r="N24" i="37"/>
  <c r="M24" i="37"/>
  <c r="X24" i="37" s="1"/>
  <c r="L24" i="37"/>
  <c r="F24" i="37"/>
  <c r="E24" i="37"/>
  <c r="D24" i="37"/>
  <c r="O23" i="37"/>
  <c r="N23" i="37"/>
  <c r="M23" i="37"/>
  <c r="X23" i="37" s="1"/>
  <c r="L23" i="37"/>
  <c r="F23" i="37"/>
  <c r="E23" i="37"/>
  <c r="D23" i="37"/>
  <c r="O22" i="37"/>
  <c r="N22" i="37"/>
  <c r="M22" i="37"/>
  <c r="X22" i="37" s="1"/>
  <c r="L22" i="37"/>
  <c r="F22" i="37"/>
  <c r="E22" i="37"/>
  <c r="D22" i="37"/>
  <c r="O21" i="37"/>
  <c r="N21" i="37"/>
  <c r="M21" i="37"/>
  <c r="X21" i="37" s="1"/>
  <c r="L21" i="37"/>
  <c r="F21" i="37"/>
  <c r="E21" i="37"/>
  <c r="D21" i="37"/>
  <c r="O20" i="37"/>
  <c r="N20" i="37"/>
  <c r="M20" i="37"/>
  <c r="X20" i="37" s="1"/>
  <c r="L20" i="37"/>
  <c r="F20" i="37"/>
  <c r="E20" i="37"/>
  <c r="D20" i="37"/>
  <c r="N19" i="37"/>
  <c r="M19" i="37"/>
  <c r="L19" i="37"/>
  <c r="F19" i="37"/>
  <c r="E19" i="37"/>
  <c r="D19" i="37"/>
  <c r="O18" i="37"/>
  <c r="Y18" i="37" s="1"/>
  <c r="N18" i="37"/>
  <c r="M18" i="37"/>
  <c r="X18" i="37" s="1"/>
  <c r="L18" i="37"/>
  <c r="F18" i="37"/>
  <c r="E18" i="37"/>
  <c r="D18" i="37"/>
  <c r="O17" i="37"/>
  <c r="Y17" i="37" s="1"/>
  <c r="N17" i="37"/>
  <c r="M17" i="37"/>
  <c r="X17" i="37" s="1"/>
  <c r="L17" i="37"/>
  <c r="F17" i="37"/>
  <c r="E17" i="37"/>
  <c r="D17" i="37"/>
  <c r="O16" i="37"/>
  <c r="N16" i="37"/>
  <c r="M16" i="37"/>
  <c r="X16" i="37" s="1"/>
  <c r="L16" i="37"/>
  <c r="F16" i="37"/>
  <c r="E16" i="37"/>
  <c r="D16" i="37"/>
  <c r="O15" i="37"/>
  <c r="N15" i="37"/>
  <c r="M15" i="37"/>
  <c r="X15" i="37" s="1"/>
  <c r="L15" i="37"/>
  <c r="F15" i="37"/>
  <c r="E15" i="37"/>
  <c r="D15" i="37"/>
  <c r="O14" i="37"/>
  <c r="N14" i="37"/>
  <c r="M14" i="37"/>
  <c r="X14" i="37" s="1"/>
  <c r="L14" i="37"/>
  <c r="F14" i="37"/>
  <c r="E14" i="37"/>
  <c r="D14" i="37"/>
  <c r="O13" i="37"/>
  <c r="N13" i="37"/>
  <c r="M13" i="37"/>
  <c r="X13" i="37" s="1"/>
  <c r="L13" i="37"/>
  <c r="F13" i="37"/>
  <c r="E13" i="37"/>
  <c r="D13" i="37"/>
  <c r="O12" i="37"/>
  <c r="N12" i="37"/>
  <c r="M12" i="37"/>
  <c r="X12" i="37" s="1"/>
  <c r="L12" i="37"/>
  <c r="F12" i="37"/>
  <c r="E12" i="37"/>
  <c r="D12" i="37"/>
  <c r="O11" i="37"/>
  <c r="Y11" i="37" s="1"/>
  <c r="N11" i="37"/>
  <c r="M11" i="37"/>
  <c r="X11" i="37" s="1"/>
  <c r="L11" i="37"/>
  <c r="F11" i="37"/>
  <c r="E11" i="37"/>
  <c r="D11" i="37"/>
  <c r="O10" i="37"/>
  <c r="N10" i="37"/>
  <c r="M10" i="37"/>
  <c r="X10" i="37" s="1"/>
  <c r="L10" i="37"/>
  <c r="F10" i="37"/>
  <c r="E10" i="37"/>
  <c r="D10" i="37"/>
  <c r="O9" i="37"/>
  <c r="Y9" i="37" s="1"/>
  <c r="N9" i="37"/>
  <c r="M9" i="37"/>
  <c r="X9" i="37" s="1"/>
  <c r="L9" i="37"/>
  <c r="F9" i="37"/>
  <c r="E9" i="37"/>
  <c r="D9" i="37"/>
  <c r="O8" i="37"/>
  <c r="N8" i="37"/>
  <c r="M8" i="37"/>
  <c r="X8" i="37" s="1"/>
  <c r="L8" i="37"/>
  <c r="F8" i="37"/>
  <c r="E8" i="37"/>
  <c r="D8" i="37"/>
  <c r="O7" i="37"/>
  <c r="N7" i="37"/>
  <c r="M7" i="37"/>
  <c r="F7" i="37"/>
  <c r="E7" i="37"/>
  <c r="D7" i="37"/>
  <c r="BC5" i="37"/>
  <c r="BB5" i="37"/>
  <c r="BA5" i="37"/>
  <c r="AZ5" i="37"/>
  <c r="AY5" i="37"/>
  <c r="AX5" i="37"/>
  <c r="AW5" i="37"/>
  <c r="AV5" i="37"/>
  <c r="AU5" i="37"/>
  <c r="AT5" i="37"/>
  <c r="AS5" i="37"/>
  <c r="AR5" i="37"/>
  <c r="AO5" i="37"/>
  <c r="AN5" i="37"/>
  <c r="AM5" i="37"/>
  <c r="AL5" i="37"/>
  <c r="AK5" i="37"/>
  <c r="AJ5" i="37"/>
  <c r="AI5" i="37"/>
  <c r="AH5" i="37"/>
  <c r="AG5" i="37"/>
  <c r="AC5" i="37"/>
  <c r="Z5" i="37"/>
  <c r="W5" i="37"/>
  <c r="T5" i="37"/>
  <c r="BB3" i="37"/>
  <c r="AZ3" i="37"/>
  <c r="AY3" i="37"/>
  <c r="AW3" i="37"/>
  <c r="AV3" i="37"/>
  <c r="AS3" i="37"/>
  <c r="AQ3" i="37"/>
  <c r="AP3" i="37"/>
  <c r="AN3" i="37"/>
  <c r="AM3" i="37"/>
  <c r="AJ3" i="37"/>
  <c r="AG3" i="37"/>
  <c r="AE3" i="37"/>
  <c r="AD3" i="37"/>
  <c r="AB3" i="37"/>
  <c r="AA3" i="37"/>
  <c r="X3" i="37"/>
  <c r="U3" i="37"/>
  <c r="P56" i="38"/>
  <c r="O56" i="38"/>
  <c r="M56" i="38"/>
  <c r="AE56" i="38" s="1"/>
  <c r="AF56" i="38" s="1"/>
  <c r="F56" i="38"/>
  <c r="E56" i="38"/>
  <c r="D56" i="38"/>
  <c r="P55" i="38"/>
  <c r="O55" i="38"/>
  <c r="M55" i="38"/>
  <c r="AE55" i="38" s="1"/>
  <c r="AF55" i="38" s="1"/>
  <c r="F55" i="38"/>
  <c r="E55" i="38"/>
  <c r="D55" i="38"/>
  <c r="P54" i="38"/>
  <c r="O54" i="38"/>
  <c r="M54" i="38"/>
  <c r="AE54" i="38" s="1"/>
  <c r="AF54" i="38" s="1"/>
  <c r="F54" i="38"/>
  <c r="E54" i="38"/>
  <c r="D54" i="38"/>
  <c r="P53" i="38"/>
  <c r="O53" i="38"/>
  <c r="M53" i="38"/>
  <c r="AE53" i="38" s="1"/>
  <c r="AF53" i="38" s="1"/>
  <c r="F53" i="38"/>
  <c r="E53" i="38"/>
  <c r="D53" i="38"/>
  <c r="P52" i="38"/>
  <c r="O52" i="38"/>
  <c r="M52" i="38"/>
  <c r="AE52" i="38" s="1"/>
  <c r="AF52" i="38" s="1"/>
  <c r="F52" i="38"/>
  <c r="E52" i="38"/>
  <c r="D52" i="38"/>
  <c r="P51" i="38"/>
  <c r="O51" i="38"/>
  <c r="M51" i="38"/>
  <c r="AE51" i="38" s="1"/>
  <c r="AF51" i="38" s="1"/>
  <c r="F51" i="38"/>
  <c r="E51" i="38"/>
  <c r="D51" i="38"/>
  <c r="P50" i="38"/>
  <c r="O50" i="38"/>
  <c r="M50" i="38"/>
  <c r="AE50" i="38" s="1"/>
  <c r="AF50" i="38" s="1"/>
  <c r="F50" i="38"/>
  <c r="E50" i="38"/>
  <c r="D50" i="38"/>
  <c r="P49" i="38"/>
  <c r="O49" i="38"/>
  <c r="M49" i="38"/>
  <c r="AE49" i="38" s="1"/>
  <c r="AF49" i="38" s="1"/>
  <c r="F49" i="38"/>
  <c r="E49" i="38"/>
  <c r="D49" i="38"/>
  <c r="P48" i="38"/>
  <c r="O48" i="38"/>
  <c r="M48" i="38"/>
  <c r="AE48" i="38" s="1"/>
  <c r="AF48" i="38" s="1"/>
  <c r="F48" i="38"/>
  <c r="E48" i="38"/>
  <c r="D48" i="38"/>
  <c r="P47" i="38"/>
  <c r="O47" i="38"/>
  <c r="M47" i="38"/>
  <c r="AE47" i="38" s="1"/>
  <c r="AF47" i="38" s="1"/>
  <c r="F47" i="38"/>
  <c r="E47" i="38"/>
  <c r="D47" i="38"/>
  <c r="P46" i="38"/>
  <c r="O46" i="38"/>
  <c r="M46" i="38"/>
  <c r="AE46" i="38" s="1"/>
  <c r="AF46" i="38" s="1"/>
  <c r="F46" i="38"/>
  <c r="E46" i="38"/>
  <c r="D46" i="38"/>
  <c r="P45" i="38"/>
  <c r="O45" i="38"/>
  <c r="M45" i="38"/>
  <c r="AE45" i="38" s="1"/>
  <c r="AF45" i="38" s="1"/>
  <c r="F45" i="38"/>
  <c r="E45" i="38"/>
  <c r="D45" i="38"/>
  <c r="P44" i="38"/>
  <c r="O44" i="38"/>
  <c r="M44" i="38"/>
  <c r="AE44" i="38" s="1"/>
  <c r="AF44" i="38" s="1"/>
  <c r="F44" i="38"/>
  <c r="E44" i="38"/>
  <c r="D44" i="38"/>
  <c r="P43" i="38"/>
  <c r="O43" i="38"/>
  <c r="M43" i="38"/>
  <c r="AE43" i="38" s="1"/>
  <c r="AF43" i="38" s="1"/>
  <c r="F43" i="38"/>
  <c r="E43" i="38"/>
  <c r="D43" i="38"/>
  <c r="P42" i="38"/>
  <c r="O42" i="38"/>
  <c r="M42" i="38"/>
  <c r="AE42" i="38" s="1"/>
  <c r="AF42" i="38" s="1"/>
  <c r="F42" i="38"/>
  <c r="E42" i="38"/>
  <c r="D42" i="38"/>
  <c r="P41" i="38"/>
  <c r="O41" i="38"/>
  <c r="M41" i="38"/>
  <c r="AE41" i="38" s="1"/>
  <c r="AF41" i="38" s="1"/>
  <c r="F41" i="38"/>
  <c r="E41" i="38"/>
  <c r="D41" i="38"/>
  <c r="P40" i="38"/>
  <c r="O40" i="38"/>
  <c r="M40" i="38"/>
  <c r="AE40" i="38" s="1"/>
  <c r="AF40" i="38" s="1"/>
  <c r="F40" i="38"/>
  <c r="E40" i="38"/>
  <c r="D40" i="38"/>
  <c r="P39" i="38"/>
  <c r="O39" i="38"/>
  <c r="M39" i="38"/>
  <c r="AE39" i="38" s="1"/>
  <c r="AF39" i="38" s="1"/>
  <c r="F39" i="38"/>
  <c r="E39" i="38"/>
  <c r="D39" i="38"/>
  <c r="P38" i="38"/>
  <c r="O38" i="38"/>
  <c r="M38" i="38"/>
  <c r="AE38" i="38" s="1"/>
  <c r="AF38" i="38" s="1"/>
  <c r="F38" i="38"/>
  <c r="E38" i="38"/>
  <c r="D38" i="38"/>
  <c r="P37" i="38"/>
  <c r="O37" i="38"/>
  <c r="M37" i="38"/>
  <c r="AE37" i="38" s="1"/>
  <c r="AF37" i="38" s="1"/>
  <c r="F37" i="38"/>
  <c r="E37" i="38"/>
  <c r="D37" i="38"/>
  <c r="P36" i="38"/>
  <c r="O36" i="38"/>
  <c r="M36" i="38"/>
  <c r="AE36" i="38" s="1"/>
  <c r="AF36" i="38" s="1"/>
  <c r="F36" i="38"/>
  <c r="E36" i="38"/>
  <c r="D36" i="38"/>
  <c r="P35" i="38"/>
  <c r="O35" i="38"/>
  <c r="M35" i="38"/>
  <c r="AE35" i="38" s="1"/>
  <c r="AF35" i="38" s="1"/>
  <c r="F35" i="38"/>
  <c r="E35" i="38"/>
  <c r="D35" i="38"/>
  <c r="P34" i="38"/>
  <c r="O34" i="38"/>
  <c r="M34" i="38"/>
  <c r="AE34" i="38" s="1"/>
  <c r="AF34" i="38" s="1"/>
  <c r="F34" i="38"/>
  <c r="E34" i="38"/>
  <c r="D34" i="38"/>
  <c r="P33" i="38"/>
  <c r="O33" i="38"/>
  <c r="M33" i="38"/>
  <c r="AE33" i="38" s="1"/>
  <c r="AF33" i="38" s="1"/>
  <c r="F33" i="38"/>
  <c r="E33" i="38"/>
  <c r="D33" i="38"/>
  <c r="P32" i="38"/>
  <c r="O32" i="38"/>
  <c r="M32" i="38"/>
  <c r="AE32" i="38" s="1"/>
  <c r="AF32" i="38" s="1"/>
  <c r="F32" i="38"/>
  <c r="E32" i="38"/>
  <c r="D32" i="38"/>
  <c r="P31" i="38"/>
  <c r="O31" i="38"/>
  <c r="M31" i="38"/>
  <c r="AE31" i="38" s="1"/>
  <c r="AF31" i="38" s="1"/>
  <c r="F31" i="38"/>
  <c r="E31" i="38"/>
  <c r="D31" i="38"/>
  <c r="P30" i="38"/>
  <c r="O30" i="38"/>
  <c r="M30" i="38"/>
  <c r="AE30" i="38" s="1"/>
  <c r="AF30" i="38" s="1"/>
  <c r="F30" i="38"/>
  <c r="E30" i="38"/>
  <c r="D30" i="38"/>
  <c r="P29" i="38"/>
  <c r="O29" i="38"/>
  <c r="M29" i="38"/>
  <c r="AE29" i="38" s="1"/>
  <c r="AF29" i="38" s="1"/>
  <c r="F29" i="38"/>
  <c r="E29" i="38"/>
  <c r="D29" i="38"/>
  <c r="P28" i="38"/>
  <c r="O28" i="38"/>
  <c r="M28" i="38"/>
  <c r="AE28" i="38" s="1"/>
  <c r="AF28" i="38" s="1"/>
  <c r="F28" i="38"/>
  <c r="E28" i="38"/>
  <c r="D28" i="38"/>
  <c r="P27" i="38"/>
  <c r="O27" i="38"/>
  <c r="M27" i="38"/>
  <c r="AE27" i="38" s="1"/>
  <c r="AF27" i="38" s="1"/>
  <c r="F27" i="38"/>
  <c r="E27" i="38"/>
  <c r="D27" i="38"/>
  <c r="P26" i="38"/>
  <c r="O26" i="38"/>
  <c r="M26" i="38"/>
  <c r="AE26" i="38" s="1"/>
  <c r="AF26" i="38" s="1"/>
  <c r="F26" i="38"/>
  <c r="E26" i="38"/>
  <c r="D26" i="38"/>
  <c r="P25" i="38"/>
  <c r="O25" i="38"/>
  <c r="M25" i="38"/>
  <c r="AE25" i="38" s="1"/>
  <c r="AF25" i="38" s="1"/>
  <c r="F25" i="38"/>
  <c r="E25" i="38"/>
  <c r="D25" i="38"/>
  <c r="P24" i="38"/>
  <c r="O24" i="38"/>
  <c r="M24" i="38"/>
  <c r="AE24" i="38" s="1"/>
  <c r="AF24" i="38" s="1"/>
  <c r="F24" i="38"/>
  <c r="E24" i="38"/>
  <c r="D24" i="38"/>
  <c r="P23" i="38"/>
  <c r="O23" i="38"/>
  <c r="M23" i="38"/>
  <c r="AE23" i="38" s="1"/>
  <c r="AF23" i="38" s="1"/>
  <c r="F23" i="38"/>
  <c r="E23" i="38"/>
  <c r="D23" i="38"/>
  <c r="P22" i="38"/>
  <c r="O22" i="38"/>
  <c r="M22" i="38"/>
  <c r="AE22" i="38" s="1"/>
  <c r="AF22" i="38" s="1"/>
  <c r="F22" i="38"/>
  <c r="E22" i="38"/>
  <c r="D22" i="38"/>
  <c r="P21" i="38"/>
  <c r="O21" i="38"/>
  <c r="M21" i="38"/>
  <c r="AE21" i="38" s="1"/>
  <c r="AF21" i="38" s="1"/>
  <c r="F21" i="38"/>
  <c r="E21" i="38"/>
  <c r="D21" i="38"/>
  <c r="P20" i="38"/>
  <c r="O20" i="38"/>
  <c r="M20" i="38"/>
  <c r="AE20" i="38" s="1"/>
  <c r="AF20" i="38" s="1"/>
  <c r="F20" i="38"/>
  <c r="E20" i="38"/>
  <c r="D20" i="38"/>
  <c r="P19" i="38"/>
  <c r="O19" i="38"/>
  <c r="M19" i="38"/>
  <c r="AE19" i="38" s="1"/>
  <c r="AF19" i="38" s="1"/>
  <c r="F19" i="38"/>
  <c r="E19" i="38"/>
  <c r="D19" i="38"/>
  <c r="P18" i="38"/>
  <c r="O18" i="38"/>
  <c r="M18" i="38"/>
  <c r="AE18" i="38" s="1"/>
  <c r="AF18" i="38" s="1"/>
  <c r="F18" i="38"/>
  <c r="E18" i="38"/>
  <c r="D18" i="38"/>
  <c r="P17" i="38"/>
  <c r="O17" i="38"/>
  <c r="M17" i="38"/>
  <c r="AE17" i="38" s="1"/>
  <c r="AF17" i="38" s="1"/>
  <c r="F17" i="38"/>
  <c r="E17" i="38"/>
  <c r="D17" i="38"/>
  <c r="P16" i="38"/>
  <c r="O16" i="38"/>
  <c r="M16" i="38"/>
  <c r="AE16" i="38" s="1"/>
  <c r="AF16" i="38" s="1"/>
  <c r="F16" i="38"/>
  <c r="E16" i="38"/>
  <c r="D16" i="38"/>
  <c r="O15" i="38"/>
  <c r="M15" i="38"/>
  <c r="AE15" i="38" s="1"/>
  <c r="AF15" i="38" s="1"/>
  <c r="F15" i="38"/>
  <c r="E15" i="38"/>
  <c r="D15" i="38"/>
  <c r="P14" i="38"/>
  <c r="O14" i="38"/>
  <c r="M14" i="38"/>
  <c r="AE14" i="38" s="1"/>
  <c r="AF14" i="38" s="1"/>
  <c r="F14" i="38"/>
  <c r="E14" i="38"/>
  <c r="D14" i="38"/>
  <c r="P13" i="38"/>
  <c r="O13" i="38"/>
  <c r="M13" i="38"/>
  <c r="AE13" i="38" s="1"/>
  <c r="AF13" i="38" s="1"/>
  <c r="F13" i="38"/>
  <c r="E13" i="38"/>
  <c r="D13" i="38"/>
  <c r="P12" i="38"/>
  <c r="O12" i="38"/>
  <c r="M12" i="38"/>
  <c r="AE12" i="38" s="1"/>
  <c r="AF12" i="38" s="1"/>
  <c r="F12" i="38"/>
  <c r="E12" i="38"/>
  <c r="D12" i="38"/>
  <c r="P11" i="38"/>
  <c r="O11" i="38"/>
  <c r="M11" i="38"/>
  <c r="AE11" i="38" s="1"/>
  <c r="AF11" i="38" s="1"/>
  <c r="F11" i="38"/>
  <c r="E11" i="38"/>
  <c r="D11" i="38"/>
  <c r="P10" i="38"/>
  <c r="O10" i="38"/>
  <c r="M10" i="38"/>
  <c r="AE10" i="38" s="1"/>
  <c r="AF10" i="38" s="1"/>
  <c r="F10" i="38"/>
  <c r="E10" i="38"/>
  <c r="D10" i="38"/>
  <c r="P9" i="38"/>
  <c r="O9" i="38"/>
  <c r="M9" i="38"/>
  <c r="AE9" i="38" s="1"/>
  <c r="AF9" i="38" s="1"/>
  <c r="F9" i="38"/>
  <c r="E9" i="38"/>
  <c r="D9" i="38"/>
  <c r="P8" i="38"/>
  <c r="O8" i="38"/>
  <c r="M8" i="38"/>
  <c r="AE8" i="38" s="1"/>
  <c r="AF8" i="38" s="1"/>
  <c r="F8" i="38"/>
  <c r="E8" i="38"/>
  <c r="D8" i="38"/>
  <c r="P7" i="38"/>
  <c r="O7" i="38"/>
  <c r="F7" i="38"/>
  <c r="E7" i="38"/>
  <c r="D7" i="38"/>
  <c r="BD5" i="38"/>
  <c r="BC5" i="38"/>
  <c r="BB5" i="38"/>
  <c r="BA5" i="38"/>
  <c r="AZ5" i="38"/>
  <c r="AY5" i="38"/>
  <c r="AX5" i="38"/>
  <c r="AW5" i="38"/>
  <c r="AV5" i="38"/>
  <c r="AU5" i="38"/>
  <c r="AT5" i="38"/>
  <c r="AS5" i="38"/>
  <c r="AR5" i="38"/>
  <c r="AQ5" i="38"/>
  <c r="AO5" i="38"/>
  <c r="AN5" i="38"/>
  <c r="AM5" i="38"/>
  <c r="AL5" i="38"/>
  <c r="AK5" i="38"/>
  <c r="AJ5" i="38"/>
  <c r="AI5" i="38"/>
  <c r="AH5" i="38"/>
  <c r="AD5" i="38"/>
  <c r="AA5" i="38"/>
  <c r="X5" i="38"/>
  <c r="U5" i="38"/>
  <c r="BC3" i="38"/>
  <c r="BA3" i="38"/>
  <c r="AZ3" i="38"/>
  <c r="AX3" i="38"/>
  <c r="AW3" i="38"/>
  <c r="AT3" i="38"/>
  <c r="AR3" i="38"/>
  <c r="AQ3" i="38"/>
  <c r="AO3" i="38"/>
  <c r="AN3" i="38"/>
  <c r="AK3" i="38"/>
  <c r="AH3" i="38"/>
  <c r="AF3" i="38"/>
  <c r="AE3" i="38"/>
  <c r="AC3" i="38"/>
  <c r="AB3" i="38"/>
  <c r="Y3" i="38"/>
  <c r="V3" i="38"/>
  <c r="BF31" i="34"/>
  <c r="O31" i="34"/>
  <c r="N31" i="34"/>
  <c r="M31" i="34"/>
  <c r="F31" i="34"/>
  <c r="E31" i="34"/>
  <c r="D31" i="34"/>
  <c r="A31" i="34"/>
  <c r="BF30" i="34"/>
  <c r="O30" i="34"/>
  <c r="N30" i="34"/>
  <c r="M30" i="34"/>
  <c r="F30" i="34"/>
  <c r="E30" i="34"/>
  <c r="D30" i="34"/>
  <c r="A30" i="34"/>
  <c r="BF29" i="34"/>
  <c r="O29" i="34"/>
  <c r="N29" i="34"/>
  <c r="M29" i="34"/>
  <c r="F29" i="34"/>
  <c r="E29" i="34"/>
  <c r="D29" i="34"/>
  <c r="A29" i="34"/>
  <c r="BF28" i="34"/>
  <c r="O28" i="34"/>
  <c r="N28" i="34"/>
  <c r="M28" i="34"/>
  <c r="F28" i="34"/>
  <c r="E28" i="34"/>
  <c r="D28" i="34"/>
  <c r="A28" i="34"/>
  <c r="BF27" i="34"/>
  <c r="O27" i="34"/>
  <c r="N27" i="34"/>
  <c r="M27" i="34"/>
  <c r="F27" i="34"/>
  <c r="E27" i="34"/>
  <c r="D27" i="34"/>
  <c r="A27" i="34"/>
  <c r="BF26" i="34"/>
  <c r="O26" i="34"/>
  <c r="N26" i="34"/>
  <c r="M26" i="34"/>
  <c r="F26" i="34"/>
  <c r="E26" i="34"/>
  <c r="D26" i="34"/>
  <c r="A26" i="34"/>
  <c r="BF25" i="34"/>
  <c r="O25" i="34"/>
  <c r="N25" i="34"/>
  <c r="M25" i="34"/>
  <c r="F25" i="34"/>
  <c r="E25" i="34"/>
  <c r="D25" i="34"/>
  <c r="A25" i="34"/>
  <c r="BF24" i="34"/>
  <c r="O24" i="34"/>
  <c r="N24" i="34"/>
  <c r="M24" i="34"/>
  <c r="F24" i="34"/>
  <c r="E24" i="34"/>
  <c r="D24" i="34"/>
  <c r="A24" i="34"/>
  <c r="BF23" i="34"/>
  <c r="O23" i="34"/>
  <c r="N23" i="34"/>
  <c r="M23" i="34"/>
  <c r="F23" i="34"/>
  <c r="E23" i="34"/>
  <c r="D23" i="34"/>
  <c r="A23" i="34"/>
  <c r="BF22" i="34"/>
  <c r="O22" i="34"/>
  <c r="N22" i="34"/>
  <c r="M22" i="34"/>
  <c r="F22" i="34"/>
  <c r="E22" i="34"/>
  <c r="D22" i="34"/>
  <c r="A22" i="34"/>
  <c r="BF21" i="34"/>
  <c r="O21" i="34"/>
  <c r="N21" i="34"/>
  <c r="M21" i="34"/>
  <c r="F21" i="34"/>
  <c r="E21" i="34"/>
  <c r="D21" i="34"/>
  <c r="A21" i="34"/>
  <c r="BF20" i="34"/>
  <c r="O20" i="34"/>
  <c r="N20" i="34"/>
  <c r="M20" i="34"/>
  <c r="F20" i="34"/>
  <c r="E20" i="34"/>
  <c r="D20" i="34"/>
  <c r="A20" i="34"/>
  <c r="BF19" i="34"/>
  <c r="O19" i="34"/>
  <c r="N19" i="34"/>
  <c r="M19" i="34"/>
  <c r="F19" i="34"/>
  <c r="E19" i="34"/>
  <c r="D19" i="34"/>
  <c r="A19" i="34"/>
  <c r="BF17" i="34"/>
  <c r="O17" i="34"/>
  <c r="N17" i="34"/>
  <c r="M17" i="34"/>
  <c r="F17" i="34"/>
  <c r="E17" i="34"/>
  <c r="D17" i="34"/>
  <c r="A17" i="34"/>
  <c r="BF16" i="34"/>
  <c r="O16" i="34"/>
  <c r="N16" i="34"/>
  <c r="M16" i="34"/>
  <c r="F16" i="34"/>
  <c r="E16" i="34"/>
  <c r="D16" i="34"/>
  <c r="A16" i="34"/>
  <c r="BF15" i="34"/>
  <c r="O15" i="34"/>
  <c r="N15" i="34"/>
  <c r="M15" i="34"/>
  <c r="F15" i="34"/>
  <c r="E15" i="34"/>
  <c r="D15" i="34"/>
  <c r="A15" i="34"/>
  <c r="BF14" i="34"/>
  <c r="O14" i="34"/>
  <c r="N14" i="34"/>
  <c r="M14" i="34"/>
  <c r="F14" i="34"/>
  <c r="E14" i="34"/>
  <c r="D14" i="34"/>
  <c r="A14" i="34"/>
  <c r="BF12" i="34"/>
  <c r="O12" i="34"/>
  <c r="N12" i="34"/>
  <c r="M12" i="34"/>
  <c r="F12" i="34"/>
  <c r="E12" i="34"/>
  <c r="D12" i="34"/>
  <c r="A12" i="34"/>
  <c r="BF11" i="34"/>
  <c r="O11" i="34"/>
  <c r="N11" i="34"/>
  <c r="M11" i="34"/>
  <c r="F11" i="34"/>
  <c r="E11" i="34"/>
  <c r="D11" i="34"/>
  <c r="A11" i="34"/>
  <c r="BF10" i="34"/>
  <c r="O10" i="34"/>
  <c r="N10" i="34"/>
  <c r="M10" i="34"/>
  <c r="F10" i="34"/>
  <c r="E10" i="34"/>
  <c r="D10" i="34"/>
  <c r="A10" i="34"/>
  <c r="BF9" i="34"/>
  <c r="O9" i="34"/>
  <c r="N9" i="34"/>
  <c r="M9" i="34"/>
  <c r="F9" i="34"/>
  <c r="E9" i="34"/>
  <c r="D9" i="34"/>
  <c r="A9" i="34"/>
  <c r="BF8" i="34"/>
  <c r="AK5" i="34" s="1"/>
  <c r="O8" i="34"/>
  <c r="N8" i="34"/>
  <c r="M8" i="34"/>
  <c r="F8" i="34"/>
  <c r="E8" i="34"/>
  <c r="D8" i="34"/>
  <c r="A8" i="34"/>
  <c r="O7" i="34"/>
  <c r="N7" i="34"/>
  <c r="M7" i="34"/>
  <c r="F7" i="34"/>
  <c r="E7" i="34"/>
  <c r="D7" i="34"/>
  <c r="A7" i="34"/>
  <c r="AF5" i="34"/>
  <c r="AC5" i="34"/>
  <c r="Z5" i="34"/>
  <c r="W5" i="34"/>
  <c r="T5" i="34"/>
  <c r="BB3" i="34"/>
  <c r="AZ3" i="34"/>
  <c r="AY3" i="34"/>
  <c r="AW3" i="34"/>
  <c r="AV3" i="34"/>
  <c r="AS3" i="34"/>
  <c r="AQ3" i="34"/>
  <c r="AP3" i="34"/>
  <c r="AN3" i="34"/>
  <c r="AM3" i="34"/>
  <c r="AJ3" i="34"/>
  <c r="AG3" i="34"/>
  <c r="AE3" i="34"/>
  <c r="AD3" i="34"/>
  <c r="AB3" i="34"/>
  <c r="AA3" i="34"/>
  <c r="X3" i="34"/>
  <c r="U3" i="34"/>
  <c r="M23" i="16"/>
  <c r="F23" i="16"/>
  <c r="D23" i="16"/>
  <c r="M25" i="16"/>
  <c r="F25" i="16"/>
  <c r="D25" i="16"/>
  <c r="M24" i="16"/>
  <c r="F24" i="16"/>
  <c r="D24" i="16"/>
  <c r="M22" i="16"/>
  <c r="F22" i="16"/>
  <c r="D22" i="16"/>
  <c r="M21" i="16"/>
  <c r="F21" i="16"/>
  <c r="D21" i="16"/>
  <c r="M20" i="16"/>
  <c r="F20" i="16"/>
  <c r="D20" i="16"/>
  <c r="M19" i="16"/>
  <c r="F19" i="16"/>
  <c r="D19" i="16"/>
  <c r="M18" i="16"/>
  <c r="F18" i="16"/>
  <c r="D18" i="16"/>
  <c r="M17" i="16"/>
  <c r="F17" i="16"/>
  <c r="D17" i="16"/>
  <c r="M16" i="16"/>
  <c r="F16" i="16"/>
  <c r="D16" i="16"/>
  <c r="M15" i="16"/>
  <c r="F15" i="16"/>
  <c r="D15" i="16"/>
  <c r="M14" i="16"/>
  <c r="F14" i="16"/>
  <c r="D14" i="16"/>
  <c r="M13" i="16"/>
  <c r="F13" i="16"/>
  <c r="D13" i="16"/>
  <c r="M12" i="16"/>
  <c r="F12" i="16"/>
  <c r="D12" i="16"/>
  <c r="M11" i="16"/>
  <c r="F11" i="16"/>
  <c r="D11" i="16"/>
  <c r="M10" i="16"/>
  <c r="F10" i="16"/>
  <c r="D10" i="16"/>
  <c r="M9" i="16"/>
  <c r="F9" i="16"/>
  <c r="D9" i="16"/>
  <c r="M8" i="16"/>
  <c r="F8" i="16"/>
  <c r="D8" i="16"/>
  <c r="M7" i="16"/>
  <c r="F7" i="16"/>
  <c r="D7" i="16"/>
  <c r="BB3" i="16"/>
  <c r="AZ3" i="16"/>
  <c r="AY3" i="16"/>
  <c r="AW3" i="16"/>
  <c r="AV3" i="16"/>
  <c r="AS3" i="16"/>
  <c r="AQ3" i="16"/>
  <c r="AP3" i="16"/>
  <c r="AN3" i="16"/>
  <c r="AM3" i="16"/>
  <c r="AJ3" i="16"/>
  <c r="AG3" i="16"/>
  <c r="AE3" i="16"/>
  <c r="AD3" i="16"/>
  <c r="AB3" i="16"/>
  <c r="AA3" i="16"/>
  <c r="X3" i="16"/>
  <c r="U3" i="16"/>
  <c r="U7" i="16" s="1"/>
  <c r="BF10" i="46"/>
  <c r="O10" i="46"/>
  <c r="N10" i="46"/>
  <c r="M10" i="46"/>
  <c r="L10" i="46"/>
  <c r="F10" i="46"/>
  <c r="E10" i="46"/>
  <c r="D10" i="46"/>
  <c r="A10" i="46"/>
  <c r="BF9" i="46"/>
  <c r="O9" i="46"/>
  <c r="N9" i="46"/>
  <c r="P9" i="46" s="1"/>
  <c r="M9" i="46"/>
  <c r="L9" i="46"/>
  <c r="F9" i="46"/>
  <c r="E9" i="46"/>
  <c r="D9" i="46"/>
  <c r="A9" i="46"/>
  <c r="BF8" i="46"/>
  <c r="O8" i="46"/>
  <c r="N8" i="46"/>
  <c r="P8" i="46" s="1"/>
  <c r="M8" i="46"/>
  <c r="L8" i="46"/>
  <c r="F8" i="46"/>
  <c r="E8" i="46"/>
  <c r="D8" i="46"/>
  <c r="A8" i="46"/>
  <c r="BF7" i="46"/>
  <c r="O7" i="46"/>
  <c r="N7" i="46"/>
  <c r="P7" i="46" s="1"/>
  <c r="M7" i="46"/>
  <c r="F7" i="46"/>
  <c r="E7" i="46"/>
  <c r="D7" i="46"/>
  <c r="A7" i="46"/>
  <c r="BA5" i="46"/>
  <c r="AX5" i="46"/>
  <c r="AU5" i="46"/>
  <c r="AR5" i="46"/>
  <c r="AO5" i="46"/>
  <c r="AL5" i="46"/>
  <c r="AI5" i="46"/>
  <c r="AF5" i="46"/>
  <c r="AC5" i="46"/>
  <c r="Z5" i="46"/>
  <c r="W5" i="46"/>
  <c r="D7" i="52" s="1"/>
  <c r="E7" i="52" s="1"/>
  <c r="T5" i="46"/>
  <c r="BB3" i="46"/>
  <c r="AZ3" i="46"/>
  <c r="AY3" i="46"/>
  <c r="AW3" i="46"/>
  <c r="AV3" i="46"/>
  <c r="AS3" i="46"/>
  <c r="AQ3" i="46"/>
  <c r="AP3" i="46"/>
  <c r="AN3" i="46"/>
  <c r="AM3" i="46"/>
  <c r="AJ3" i="46"/>
  <c r="AG3" i="46"/>
  <c r="AE3" i="46"/>
  <c r="AD3" i="46"/>
  <c r="AB3" i="46"/>
  <c r="AA3" i="46"/>
  <c r="X3" i="46"/>
  <c r="U3" i="46"/>
  <c r="U8" i="46" s="1"/>
  <c r="CH6" i="11"/>
  <c r="I111" i="59"/>
  <c r="J111" i="59" s="1"/>
  <c r="I110" i="59"/>
  <c r="J110" i="59" s="1"/>
  <c r="I109" i="59"/>
  <c r="J109" i="59" s="1"/>
  <c r="I108" i="59"/>
  <c r="J108" i="59" s="1"/>
  <c r="I107" i="59"/>
  <c r="J107" i="59" s="1"/>
  <c r="I106" i="59"/>
  <c r="J106" i="59" s="1"/>
  <c r="I105" i="59"/>
  <c r="J105" i="59" s="1"/>
  <c r="I104" i="59"/>
  <c r="J104" i="59" s="1"/>
  <c r="I103" i="59"/>
  <c r="J103" i="59" s="1"/>
  <c r="I102" i="59"/>
  <c r="J102" i="59" s="1"/>
  <c r="I101" i="59"/>
  <c r="J101" i="59" s="1"/>
  <c r="I100" i="59"/>
  <c r="J100" i="59" s="1"/>
  <c r="I99" i="59"/>
  <c r="J99" i="59" s="1"/>
  <c r="I98" i="59"/>
  <c r="J98" i="59" s="1"/>
  <c r="I97" i="59"/>
  <c r="J97" i="59" s="1"/>
  <c r="I96" i="59"/>
  <c r="J96" i="59" s="1"/>
  <c r="I95" i="59"/>
  <c r="J95" i="59" s="1"/>
  <c r="I94" i="59"/>
  <c r="J94" i="59" s="1"/>
  <c r="I93" i="59"/>
  <c r="J93" i="59" s="1"/>
  <c r="I92" i="59"/>
  <c r="J92" i="59" s="1"/>
  <c r="I91" i="59"/>
  <c r="J91" i="59" s="1"/>
  <c r="I90" i="59"/>
  <c r="J90" i="59" s="1"/>
  <c r="I89" i="59"/>
  <c r="J89" i="59" s="1"/>
  <c r="I88" i="59"/>
  <c r="J88" i="59" s="1"/>
  <c r="I87" i="59"/>
  <c r="J87" i="59" s="1"/>
  <c r="I86" i="59"/>
  <c r="J86" i="59" s="1"/>
  <c r="I85" i="59"/>
  <c r="J85" i="59" s="1"/>
  <c r="I84" i="59"/>
  <c r="J84" i="59" s="1"/>
  <c r="I83" i="59"/>
  <c r="J83" i="59" s="1"/>
  <c r="I82" i="59"/>
  <c r="J82" i="59" s="1"/>
  <c r="I81" i="59"/>
  <c r="J81" i="59" s="1"/>
  <c r="I80" i="59"/>
  <c r="J80" i="59" s="1"/>
  <c r="I79" i="59"/>
  <c r="J79" i="59" s="1"/>
  <c r="I78" i="59"/>
  <c r="J78" i="59" s="1"/>
  <c r="I77" i="59"/>
  <c r="J77" i="59" s="1"/>
  <c r="I76" i="59"/>
  <c r="J76" i="59" s="1"/>
  <c r="I75" i="59"/>
  <c r="J75" i="59" s="1"/>
  <c r="I74" i="59"/>
  <c r="J74" i="59" s="1"/>
  <c r="I73" i="59"/>
  <c r="J73" i="59" s="1"/>
  <c r="I72" i="59"/>
  <c r="J72" i="59" s="1"/>
  <c r="I71" i="59"/>
  <c r="J71" i="59" s="1"/>
  <c r="I70" i="59"/>
  <c r="J70" i="59" s="1"/>
  <c r="I69" i="59"/>
  <c r="J69" i="59" s="1"/>
  <c r="I68" i="59"/>
  <c r="J68" i="59" s="1"/>
  <c r="I67" i="59"/>
  <c r="J67" i="59" s="1"/>
  <c r="I66" i="59"/>
  <c r="J66" i="59" s="1"/>
  <c r="I65" i="59"/>
  <c r="J65" i="59" s="1"/>
  <c r="I64" i="59"/>
  <c r="J64" i="59" s="1"/>
  <c r="I63" i="59"/>
  <c r="J63" i="59" s="1"/>
  <c r="I62" i="59"/>
  <c r="J62" i="59" s="1"/>
  <c r="I61" i="59"/>
  <c r="J61" i="59" s="1"/>
  <c r="I60" i="59"/>
  <c r="J60" i="59" s="1"/>
  <c r="I59" i="59"/>
  <c r="J59" i="59" s="1"/>
  <c r="I58" i="59"/>
  <c r="J58" i="59" s="1"/>
  <c r="I57" i="59"/>
  <c r="J57" i="59" s="1"/>
  <c r="I56" i="59"/>
  <c r="J56" i="59" s="1"/>
  <c r="I55" i="59"/>
  <c r="J55" i="59" s="1"/>
  <c r="I54" i="59"/>
  <c r="J54" i="59" s="1"/>
  <c r="I53" i="59"/>
  <c r="J53" i="59" s="1"/>
  <c r="I52" i="59"/>
  <c r="J52" i="59" s="1"/>
  <c r="I51" i="59"/>
  <c r="J51" i="59" s="1"/>
  <c r="I50" i="59"/>
  <c r="J50" i="59" s="1"/>
  <c r="I49" i="59"/>
  <c r="J49" i="59" s="1"/>
  <c r="I48" i="59"/>
  <c r="J48" i="59" s="1"/>
  <c r="I47" i="59"/>
  <c r="J47" i="59" s="1"/>
  <c r="I46" i="59"/>
  <c r="J46" i="59" s="1"/>
  <c r="I45" i="59"/>
  <c r="J45" i="59" s="1"/>
  <c r="I44" i="59"/>
  <c r="J44" i="59" s="1"/>
  <c r="I43" i="59"/>
  <c r="J43" i="59" s="1"/>
  <c r="I42" i="59"/>
  <c r="J42" i="59" s="1"/>
  <c r="I41" i="59"/>
  <c r="J41" i="59" s="1"/>
  <c r="I40" i="59"/>
  <c r="J40" i="59" s="1"/>
  <c r="I39" i="59"/>
  <c r="J39" i="59" s="1"/>
  <c r="I38" i="59"/>
  <c r="J38" i="59" s="1"/>
  <c r="I37" i="59"/>
  <c r="J37" i="59" s="1"/>
  <c r="I36" i="59"/>
  <c r="J36" i="59" s="1"/>
  <c r="I35" i="59"/>
  <c r="J35" i="59" s="1"/>
  <c r="I34" i="59"/>
  <c r="J34" i="59" s="1"/>
  <c r="I33" i="59"/>
  <c r="J33" i="59" s="1"/>
  <c r="I32" i="59"/>
  <c r="J32" i="59" s="1"/>
  <c r="I31" i="59"/>
  <c r="J31" i="59" s="1"/>
  <c r="I30" i="59"/>
  <c r="J30" i="59" s="1"/>
  <c r="I29" i="59"/>
  <c r="J29" i="59" s="1"/>
  <c r="I28" i="59"/>
  <c r="J28" i="59" s="1"/>
  <c r="I27" i="59"/>
  <c r="J27" i="59" s="1"/>
  <c r="I26" i="59"/>
  <c r="J26" i="59" s="1"/>
  <c r="I25" i="59"/>
  <c r="J25" i="59" s="1"/>
  <c r="I24" i="59"/>
  <c r="J24" i="59" s="1"/>
  <c r="I23" i="59"/>
  <c r="J23" i="59" s="1"/>
  <c r="I22" i="59"/>
  <c r="J22" i="59" s="1"/>
  <c r="I21" i="59"/>
  <c r="J21" i="59" s="1"/>
  <c r="I20" i="59"/>
  <c r="J20" i="59" s="1"/>
  <c r="I19" i="59"/>
  <c r="J19" i="59" s="1"/>
  <c r="I18" i="59"/>
  <c r="J18" i="59" s="1"/>
  <c r="I17" i="59"/>
  <c r="J17" i="59" s="1"/>
  <c r="I16" i="59"/>
  <c r="J16" i="59" s="1"/>
  <c r="I15" i="59"/>
  <c r="J15" i="59" s="1"/>
  <c r="I14" i="59"/>
  <c r="J14" i="59" s="1"/>
  <c r="I13" i="59"/>
  <c r="J13" i="59" s="1"/>
  <c r="I12" i="59"/>
  <c r="J12" i="59" s="1"/>
  <c r="I11" i="59"/>
  <c r="J11" i="59" s="1"/>
  <c r="I10" i="59"/>
  <c r="J10" i="59" s="1"/>
  <c r="I9" i="59"/>
  <c r="J9" i="59" s="1"/>
  <c r="I8" i="59"/>
  <c r="J8" i="59" s="1"/>
  <c r="I7" i="59"/>
  <c r="J7" i="59" s="1"/>
  <c r="I6" i="59"/>
  <c r="J6" i="59" s="1"/>
  <c r="I5" i="59"/>
  <c r="J5" i="59" s="1"/>
  <c r="I4" i="59"/>
  <c r="J4" i="59" s="1"/>
  <c r="I3" i="59"/>
  <c r="AC3" i="52"/>
  <c r="AB3" i="52"/>
  <c r="J1" i="65"/>
  <c r="CK3" i="12"/>
  <c r="CJ3" i="12"/>
  <c r="CI3" i="12"/>
  <c r="CH3" i="12"/>
  <c r="CF3" i="12"/>
  <c r="CE3" i="12"/>
  <c r="CD3" i="12"/>
  <c r="BZ3" i="12"/>
  <c r="BY3" i="12"/>
  <c r="BX3" i="12"/>
  <c r="BV3" i="12"/>
  <c r="BT3" i="12"/>
  <c r="BS3" i="12"/>
  <c r="BQ3" i="12"/>
  <c r="BP3" i="12"/>
  <c r="BO3" i="12"/>
  <c r="BN3" i="12"/>
  <c r="BL3" i="12"/>
  <c r="BK3" i="12"/>
  <c r="BJ3" i="12"/>
  <c r="BI3" i="12"/>
  <c r="AM3" i="12"/>
  <c r="AK3" i="12"/>
  <c r="AE3" i="12"/>
  <c r="AD3" i="12"/>
  <c r="AC3" i="12"/>
  <c r="S3" i="12"/>
  <c r="O3" i="12"/>
  <c r="N3" i="12"/>
  <c r="M3" i="12"/>
  <c r="O38" i="5"/>
  <c r="O40" i="5" s="1"/>
  <c r="N38" i="5"/>
  <c r="M38" i="5"/>
  <c r="O21" i="5"/>
  <c r="O23" i="5" s="1"/>
  <c r="Q77" i="6"/>
  <c r="U52" i="6"/>
  <c r="U48" i="6"/>
  <c r="Q47" i="6"/>
  <c r="U39" i="6"/>
  <c r="Q38" i="6"/>
  <c r="U31" i="6"/>
  <c r="Q30" i="6"/>
  <c r="C6" i="6"/>
  <c r="C4" i="6"/>
  <c r="B2" i="6"/>
  <c r="B2" i="5" s="1"/>
  <c r="Q59" i="29"/>
  <c r="O59" i="29"/>
  <c r="L59" i="29"/>
  <c r="R55" i="29"/>
  <c r="L15" i="56" l="1"/>
  <c r="J95" i="98"/>
  <c r="J97" i="98" s="1"/>
  <c r="J100" i="98" s="1"/>
  <c r="AD95" i="98"/>
  <c r="AD97" i="98" s="1"/>
  <c r="AD100" i="98" s="1"/>
  <c r="AB93" i="98"/>
  <c r="AB94" i="98" s="1"/>
  <c r="AB95" i="98"/>
  <c r="AB97" i="98" s="1"/>
  <c r="AB100" i="98" s="1"/>
  <c r="AE95" i="98"/>
  <c r="AE97" i="98" s="1"/>
  <c r="AE100" i="98" s="1"/>
  <c r="AA93" i="98"/>
  <c r="AA94" i="98" s="1"/>
  <c r="AA95" i="98"/>
  <c r="AA97" i="98" s="1"/>
  <c r="AA100" i="98" s="1"/>
  <c r="Z93" i="98"/>
  <c r="Z94" i="98" s="1"/>
  <c r="Z95" i="98"/>
  <c r="Z97" i="98" s="1"/>
  <c r="Z100" i="98" s="1"/>
  <c r="AD93" i="98"/>
  <c r="AD94" i="98" s="1"/>
  <c r="AE93" i="98"/>
  <c r="AE94" i="98" s="1"/>
  <c r="AC93" i="98"/>
  <c r="AC94" i="98" s="1"/>
  <c r="K95" i="93"/>
  <c r="K95" i="97"/>
  <c r="K97" i="97" s="1"/>
  <c r="J95" i="97"/>
  <c r="J97" i="97" s="1"/>
  <c r="J100" i="97" s="1"/>
  <c r="J95" i="93"/>
  <c r="J97" i="93" s="1"/>
  <c r="J100" i="93" s="1"/>
  <c r="AH18" i="16"/>
  <c r="AG18" i="16"/>
  <c r="AH21" i="16"/>
  <c r="AG21" i="16"/>
  <c r="AH16" i="16"/>
  <c r="AG16" i="16"/>
  <c r="AH25" i="16"/>
  <c r="AG25" i="16"/>
  <c r="AH22" i="16"/>
  <c r="AG22" i="16"/>
  <c r="AH17" i="16"/>
  <c r="AG17" i="16"/>
  <c r="AH23" i="16"/>
  <c r="AG23" i="16"/>
  <c r="AH20" i="16"/>
  <c r="AG20" i="16"/>
  <c r="L14" i="52"/>
  <c r="L13" i="52"/>
  <c r="L12" i="52"/>
  <c r="L11" i="52"/>
  <c r="L10" i="52"/>
  <c r="L9" i="52"/>
  <c r="L8" i="52"/>
  <c r="Q95" i="97"/>
  <c r="R91" i="97"/>
  <c r="Q90" i="97"/>
  <c r="P89" i="97"/>
  <c r="O88" i="97"/>
  <c r="N87" i="97"/>
  <c r="M86" i="97"/>
  <c r="L85" i="97"/>
  <c r="R83" i="97"/>
  <c r="Q82" i="97"/>
  <c r="P81" i="97"/>
  <c r="O80" i="97"/>
  <c r="N79" i="97"/>
  <c r="M78" i="97"/>
  <c r="L77" i="97"/>
  <c r="R75" i="97"/>
  <c r="Q74" i="97"/>
  <c r="P73" i="97"/>
  <c r="O72" i="97"/>
  <c r="N71" i="97"/>
  <c r="M70" i="97"/>
  <c r="L69" i="97"/>
  <c r="R67" i="97"/>
  <c r="Q66" i="97"/>
  <c r="P65" i="97"/>
  <c r="O64" i="97"/>
  <c r="N63" i="97"/>
  <c r="M62" i="97"/>
  <c r="L61" i="97"/>
  <c r="R59" i="97"/>
  <c r="Q58" i="97"/>
  <c r="P57" i="97"/>
  <c r="O56" i="97"/>
  <c r="N55" i="97"/>
  <c r="M54" i="97"/>
  <c r="L53" i="97"/>
  <c r="R51" i="97"/>
  <c r="Q50" i="97"/>
  <c r="P49" i="97"/>
  <c r="O48" i="97"/>
  <c r="N47" i="97"/>
  <c r="M46" i="97"/>
  <c r="L45" i="97"/>
  <c r="R43" i="97"/>
  <c r="Q42" i="97"/>
  <c r="P41" i="97"/>
  <c r="O40" i="97"/>
  <c r="N39" i="97"/>
  <c r="M38" i="97"/>
  <c r="L37" i="97"/>
  <c r="R35" i="97"/>
  <c r="Q34" i="97"/>
  <c r="P33" i="97"/>
  <c r="O32" i="97"/>
  <c r="N31" i="97"/>
  <c r="M30" i="97"/>
  <c r="L29" i="97"/>
  <c r="R27" i="97"/>
  <c r="Q26" i="97"/>
  <c r="P25" i="97"/>
  <c r="O24" i="97"/>
  <c r="N23" i="97"/>
  <c r="M22" i="97"/>
  <c r="L21" i="97"/>
  <c r="R19" i="97"/>
  <c r="Q18" i="97"/>
  <c r="P17" i="97"/>
  <c r="O16" i="97"/>
  <c r="N15" i="97"/>
  <c r="M14" i="97"/>
  <c r="L13" i="97"/>
  <c r="R11" i="97"/>
  <c r="Q10" i="97"/>
  <c r="P9" i="97"/>
  <c r="O8" i="97"/>
  <c r="N7" i="97"/>
  <c r="R13" i="97"/>
  <c r="N9" i="97"/>
  <c r="R93" i="97"/>
  <c r="Q91" i="97"/>
  <c r="P90" i="97"/>
  <c r="O89" i="97"/>
  <c r="N88" i="97"/>
  <c r="M87" i="97"/>
  <c r="L86" i="97"/>
  <c r="R84" i="97"/>
  <c r="Q83" i="97"/>
  <c r="P82" i="97"/>
  <c r="O81" i="97"/>
  <c r="N80" i="97"/>
  <c r="M79" i="97"/>
  <c r="L78" i="97"/>
  <c r="R76" i="97"/>
  <c r="Q75" i="97"/>
  <c r="P74" i="97"/>
  <c r="O73" i="97"/>
  <c r="N72" i="97"/>
  <c r="M71" i="97"/>
  <c r="L70" i="97"/>
  <c r="R68" i="97"/>
  <c r="Q67" i="97"/>
  <c r="P66" i="97"/>
  <c r="O65" i="97"/>
  <c r="N64" i="97"/>
  <c r="M63" i="97"/>
  <c r="L62" i="97"/>
  <c r="R60" i="97"/>
  <c r="Q59" i="97"/>
  <c r="P58" i="97"/>
  <c r="O57" i="97"/>
  <c r="N56" i="97"/>
  <c r="M55" i="97"/>
  <c r="L54" i="97"/>
  <c r="R52" i="97"/>
  <c r="Q51" i="97"/>
  <c r="P50" i="97"/>
  <c r="O49" i="97"/>
  <c r="N48" i="97"/>
  <c r="M47" i="97"/>
  <c r="L46" i="97"/>
  <c r="R44" i="97"/>
  <c r="Q43" i="97"/>
  <c r="P42" i="97"/>
  <c r="O41" i="97"/>
  <c r="N40" i="97"/>
  <c r="M39" i="97"/>
  <c r="L38" i="97"/>
  <c r="R36" i="97"/>
  <c r="Q35" i="97"/>
  <c r="P34" i="97"/>
  <c r="O33" i="97"/>
  <c r="N32" i="97"/>
  <c r="M31" i="97"/>
  <c r="L30" i="97"/>
  <c r="R28" i="97"/>
  <c r="Q27" i="97"/>
  <c r="P26" i="97"/>
  <c r="O25" i="97"/>
  <c r="N24" i="97"/>
  <c r="M23" i="97"/>
  <c r="L22" i="97"/>
  <c r="R20" i="97"/>
  <c r="Q19" i="97"/>
  <c r="P18" i="97"/>
  <c r="O17" i="97"/>
  <c r="N16" i="97"/>
  <c r="M15" i="97"/>
  <c r="L14" i="97"/>
  <c r="R12" i="97"/>
  <c r="Q11" i="97"/>
  <c r="P10" i="97"/>
  <c r="O9" i="97"/>
  <c r="N8" i="97"/>
  <c r="M7" i="97"/>
  <c r="R95" i="97"/>
  <c r="P11" i="97"/>
  <c r="Q93" i="97"/>
  <c r="P91" i="97"/>
  <c r="O90" i="97"/>
  <c r="N89" i="97"/>
  <c r="M88" i="97"/>
  <c r="L87" i="97"/>
  <c r="R85" i="97"/>
  <c r="Q84" i="97"/>
  <c r="P83" i="97"/>
  <c r="O82" i="97"/>
  <c r="N81" i="97"/>
  <c r="M80" i="97"/>
  <c r="L79" i="97"/>
  <c r="R77" i="97"/>
  <c r="Q76" i="97"/>
  <c r="P75" i="97"/>
  <c r="O74" i="97"/>
  <c r="N73" i="97"/>
  <c r="M72" i="97"/>
  <c r="L71" i="97"/>
  <c r="R69" i="97"/>
  <c r="Q68" i="97"/>
  <c r="P67" i="97"/>
  <c r="O66" i="97"/>
  <c r="N65" i="97"/>
  <c r="M64" i="97"/>
  <c r="L63" i="97"/>
  <c r="R61" i="97"/>
  <c r="Q60" i="97"/>
  <c r="P59" i="97"/>
  <c r="O58" i="97"/>
  <c r="N57" i="97"/>
  <c r="M56" i="97"/>
  <c r="L55" i="97"/>
  <c r="R53" i="97"/>
  <c r="Q52" i="97"/>
  <c r="P51" i="97"/>
  <c r="O50" i="97"/>
  <c r="N49" i="97"/>
  <c r="M48" i="97"/>
  <c r="L47" i="97"/>
  <c r="R45" i="97"/>
  <c r="Q44" i="97"/>
  <c r="P43" i="97"/>
  <c r="O42" i="97"/>
  <c r="N41" i="97"/>
  <c r="M40" i="97"/>
  <c r="L39" i="97"/>
  <c r="R37" i="97"/>
  <c r="Q36" i="97"/>
  <c r="P35" i="97"/>
  <c r="O34" i="97"/>
  <c r="N33" i="97"/>
  <c r="M32" i="97"/>
  <c r="L31" i="97"/>
  <c r="R29" i="97"/>
  <c r="Q28" i="97"/>
  <c r="P27" i="97"/>
  <c r="O26" i="97"/>
  <c r="N25" i="97"/>
  <c r="M24" i="97"/>
  <c r="L23" i="97"/>
  <c r="R21" i="97"/>
  <c r="Q20" i="97"/>
  <c r="P19" i="97"/>
  <c r="O18" i="97"/>
  <c r="N17" i="97"/>
  <c r="M16" i="97"/>
  <c r="M8" i="97"/>
  <c r="P93" i="97"/>
  <c r="O91" i="97"/>
  <c r="N90" i="97"/>
  <c r="M89" i="97"/>
  <c r="L88" i="97"/>
  <c r="R86" i="97"/>
  <c r="Q85" i="97"/>
  <c r="P84" i="97"/>
  <c r="O83" i="97"/>
  <c r="N82" i="97"/>
  <c r="M81" i="97"/>
  <c r="L80" i="97"/>
  <c r="R78" i="97"/>
  <c r="Q77" i="97"/>
  <c r="P76" i="97"/>
  <c r="O75" i="97"/>
  <c r="N74" i="97"/>
  <c r="M73" i="97"/>
  <c r="L72" i="97"/>
  <c r="R70" i="97"/>
  <c r="Q69" i="97"/>
  <c r="P68" i="97"/>
  <c r="O67" i="97"/>
  <c r="N66" i="97"/>
  <c r="M65" i="97"/>
  <c r="L64" i="97"/>
  <c r="R62" i="97"/>
  <c r="Q61" i="97"/>
  <c r="P60" i="97"/>
  <c r="O59" i="97"/>
  <c r="N58" i="97"/>
  <c r="M57" i="97"/>
  <c r="L56" i="97"/>
  <c r="R54" i="97"/>
  <c r="Q53" i="97"/>
  <c r="P52" i="97"/>
  <c r="O51" i="97"/>
  <c r="N50" i="97"/>
  <c r="M49" i="97"/>
  <c r="L48" i="97"/>
  <c r="R46" i="97"/>
  <c r="Q45" i="97"/>
  <c r="P44" i="97"/>
  <c r="O43" i="97"/>
  <c r="N42" i="97"/>
  <c r="M41" i="97"/>
  <c r="L40" i="97"/>
  <c r="R38" i="97"/>
  <c r="Q37" i="97"/>
  <c r="P36" i="97"/>
  <c r="O35" i="97"/>
  <c r="N34" i="97"/>
  <c r="M33" i="97"/>
  <c r="L32" i="97"/>
  <c r="R30" i="97"/>
  <c r="Q29" i="97"/>
  <c r="P28" i="97"/>
  <c r="O27" i="97"/>
  <c r="N26" i="97"/>
  <c r="M25" i="97"/>
  <c r="L24" i="97"/>
  <c r="R22" i="97"/>
  <c r="Q21" i="97"/>
  <c r="P20" i="97"/>
  <c r="O19" i="97"/>
  <c r="N18" i="97"/>
  <c r="M17" i="97"/>
  <c r="L16" i="97"/>
  <c r="R14" i="97"/>
  <c r="Q13" i="97"/>
  <c r="P12" i="97"/>
  <c r="O11" i="97"/>
  <c r="N10" i="97"/>
  <c r="M9" i="97"/>
  <c r="L8" i="97"/>
  <c r="O95" i="97"/>
  <c r="O93" i="97"/>
  <c r="N91" i="97"/>
  <c r="M90" i="97"/>
  <c r="L89" i="97"/>
  <c r="R87" i="97"/>
  <c r="Q86" i="97"/>
  <c r="P85" i="97"/>
  <c r="O84" i="97"/>
  <c r="N83" i="97"/>
  <c r="M82" i="97"/>
  <c r="L81" i="97"/>
  <c r="R79" i="97"/>
  <c r="Q78" i="97"/>
  <c r="P77" i="97"/>
  <c r="O76" i="97"/>
  <c r="N75" i="97"/>
  <c r="M74" i="97"/>
  <c r="L73" i="97"/>
  <c r="R71" i="97"/>
  <c r="Q70" i="97"/>
  <c r="P69" i="97"/>
  <c r="O68" i="97"/>
  <c r="N67" i="97"/>
  <c r="M66" i="97"/>
  <c r="L65" i="97"/>
  <c r="R63" i="97"/>
  <c r="Q62" i="97"/>
  <c r="P61" i="97"/>
  <c r="O60" i="97"/>
  <c r="N59" i="97"/>
  <c r="M58" i="97"/>
  <c r="L57" i="97"/>
  <c r="R55" i="97"/>
  <c r="Q54" i="97"/>
  <c r="P53" i="97"/>
  <c r="O52" i="97"/>
  <c r="N51" i="97"/>
  <c r="M50" i="97"/>
  <c r="L49" i="97"/>
  <c r="R47" i="97"/>
  <c r="Q46" i="97"/>
  <c r="P45" i="97"/>
  <c r="O44" i="97"/>
  <c r="N43" i="97"/>
  <c r="M42" i="97"/>
  <c r="L41" i="97"/>
  <c r="R39" i="97"/>
  <c r="Q38" i="97"/>
  <c r="P37" i="97"/>
  <c r="O36" i="97"/>
  <c r="N35" i="97"/>
  <c r="M34" i="97"/>
  <c r="L33" i="97"/>
  <c r="R31" i="97"/>
  <c r="Q30" i="97"/>
  <c r="P29" i="97"/>
  <c r="O28" i="97"/>
  <c r="N27" i="97"/>
  <c r="M26" i="97"/>
  <c r="L25" i="97"/>
  <c r="R23" i="97"/>
  <c r="Q22" i="97"/>
  <c r="P21" i="97"/>
  <c r="O20" i="97"/>
  <c r="N19" i="97"/>
  <c r="M18" i="97"/>
  <c r="L17" i="97"/>
  <c r="R15" i="97"/>
  <c r="Q14" i="97"/>
  <c r="P13" i="97"/>
  <c r="O12" i="97"/>
  <c r="N11" i="97"/>
  <c r="M10" i="97"/>
  <c r="L9" i="97"/>
  <c r="R7" i="97"/>
  <c r="N95" i="97"/>
  <c r="Q12" i="97"/>
  <c r="N93" i="97"/>
  <c r="M91" i="97"/>
  <c r="L90" i="97"/>
  <c r="R88" i="97"/>
  <c r="Q87" i="97"/>
  <c r="P86" i="97"/>
  <c r="O85" i="97"/>
  <c r="N84" i="97"/>
  <c r="M83" i="97"/>
  <c r="L82" i="97"/>
  <c r="R80" i="97"/>
  <c r="Q79" i="97"/>
  <c r="P78" i="97"/>
  <c r="O77" i="97"/>
  <c r="N76" i="97"/>
  <c r="M75" i="97"/>
  <c r="L74" i="97"/>
  <c r="R72" i="97"/>
  <c r="Q71" i="97"/>
  <c r="P70" i="97"/>
  <c r="O69" i="97"/>
  <c r="N68" i="97"/>
  <c r="M67" i="97"/>
  <c r="L66" i="97"/>
  <c r="R64" i="97"/>
  <c r="Q63" i="97"/>
  <c r="P62" i="97"/>
  <c r="O61" i="97"/>
  <c r="N60" i="97"/>
  <c r="M59" i="97"/>
  <c r="L58" i="97"/>
  <c r="R56" i="97"/>
  <c r="Q55" i="97"/>
  <c r="P54" i="97"/>
  <c r="O53" i="97"/>
  <c r="N52" i="97"/>
  <c r="M51" i="97"/>
  <c r="L50" i="97"/>
  <c r="R48" i="97"/>
  <c r="Q47" i="97"/>
  <c r="P46" i="97"/>
  <c r="O45" i="97"/>
  <c r="N44" i="97"/>
  <c r="M43" i="97"/>
  <c r="L42" i="97"/>
  <c r="R40" i="97"/>
  <c r="Q39" i="97"/>
  <c r="P38" i="97"/>
  <c r="O37" i="97"/>
  <c r="N36" i="97"/>
  <c r="M35" i="97"/>
  <c r="L34" i="97"/>
  <c r="R32" i="97"/>
  <c r="Q31" i="97"/>
  <c r="P30" i="97"/>
  <c r="O29" i="97"/>
  <c r="N28" i="97"/>
  <c r="M27" i="97"/>
  <c r="L26" i="97"/>
  <c r="R24" i="97"/>
  <c r="Q23" i="97"/>
  <c r="P22" i="97"/>
  <c r="O21" i="97"/>
  <c r="N20" i="97"/>
  <c r="M19" i="97"/>
  <c r="L18" i="97"/>
  <c r="R16" i="97"/>
  <c r="Q15" i="97"/>
  <c r="P14" i="97"/>
  <c r="O13" i="97"/>
  <c r="N12" i="97"/>
  <c r="M11" i="97"/>
  <c r="L10" i="97"/>
  <c r="R8" i="97"/>
  <c r="Q7" i="97"/>
  <c r="M95" i="97"/>
  <c r="M93" i="97"/>
  <c r="L91" i="97"/>
  <c r="R89" i="97"/>
  <c r="Q88" i="97"/>
  <c r="P87" i="97"/>
  <c r="O86" i="97"/>
  <c r="N85" i="97"/>
  <c r="M84" i="97"/>
  <c r="L83" i="97"/>
  <c r="R81" i="97"/>
  <c r="Q80" i="97"/>
  <c r="P79" i="97"/>
  <c r="O78" i="97"/>
  <c r="N77" i="97"/>
  <c r="M76" i="97"/>
  <c r="L75" i="97"/>
  <c r="R73" i="97"/>
  <c r="Q72" i="97"/>
  <c r="P71" i="97"/>
  <c r="O70" i="97"/>
  <c r="N69" i="97"/>
  <c r="M68" i="97"/>
  <c r="L67" i="97"/>
  <c r="R65" i="97"/>
  <c r="Q64" i="97"/>
  <c r="P63" i="97"/>
  <c r="O62" i="97"/>
  <c r="N61" i="97"/>
  <c r="M60" i="97"/>
  <c r="L59" i="97"/>
  <c r="R57" i="97"/>
  <c r="Q56" i="97"/>
  <c r="P55" i="97"/>
  <c r="O54" i="97"/>
  <c r="N53" i="97"/>
  <c r="M52" i="97"/>
  <c r="L51" i="97"/>
  <c r="R49" i="97"/>
  <c r="Q48" i="97"/>
  <c r="P47" i="97"/>
  <c r="O46" i="97"/>
  <c r="N45" i="97"/>
  <c r="M44" i="97"/>
  <c r="L43" i="97"/>
  <c r="R41" i="97"/>
  <c r="Q40" i="97"/>
  <c r="P39" i="97"/>
  <c r="O38" i="97"/>
  <c r="N37" i="97"/>
  <c r="M36" i="97"/>
  <c r="L35" i="97"/>
  <c r="R33" i="97"/>
  <c r="Q32" i="97"/>
  <c r="P31" i="97"/>
  <c r="O30" i="97"/>
  <c r="N29" i="97"/>
  <c r="M28" i="97"/>
  <c r="L27" i="97"/>
  <c r="R25" i="97"/>
  <c r="Q24" i="97"/>
  <c r="P23" i="97"/>
  <c r="O22" i="97"/>
  <c r="N21" i="97"/>
  <c r="M20" i="97"/>
  <c r="L19" i="97"/>
  <c r="R17" i="97"/>
  <c r="Q16" i="97"/>
  <c r="P15" i="97"/>
  <c r="O14" i="97"/>
  <c r="N13" i="97"/>
  <c r="M12" i="97"/>
  <c r="L11" i="97"/>
  <c r="R9" i="97"/>
  <c r="Q8" i="97"/>
  <c r="P7" i="97"/>
  <c r="L95" i="97"/>
  <c r="O10" i="97"/>
  <c r="P95" i="97"/>
  <c r="L93" i="97"/>
  <c r="R90" i="97"/>
  <c r="Q89" i="97"/>
  <c r="P88" i="97"/>
  <c r="O87" i="97"/>
  <c r="N86" i="97"/>
  <c r="M85" i="97"/>
  <c r="L84" i="97"/>
  <c r="R82" i="97"/>
  <c r="Q81" i="97"/>
  <c r="P80" i="97"/>
  <c r="O79" i="97"/>
  <c r="N78" i="97"/>
  <c r="M77" i="97"/>
  <c r="L76" i="97"/>
  <c r="R74" i="97"/>
  <c r="Q73" i="97"/>
  <c r="P72" i="97"/>
  <c r="O71" i="97"/>
  <c r="N70" i="97"/>
  <c r="M69" i="97"/>
  <c r="L68" i="97"/>
  <c r="R66" i="97"/>
  <c r="Q65" i="97"/>
  <c r="P64" i="97"/>
  <c r="O63" i="97"/>
  <c r="N62" i="97"/>
  <c r="M61" i="97"/>
  <c r="L60" i="97"/>
  <c r="R58" i="97"/>
  <c r="Q57" i="97"/>
  <c r="P56" i="97"/>
  <c r="O55" i="97"/>
  <c r="N54" i="97"/>
  <c r="M53" i="97"/>
  <c r="L52" i="97"/>
  <c r="R50" i="97"/>
  <c r="Q49" i="97"/>
  <c r="P48" i="97"/>
  <c r="O47" i="97"/>
  <c r="N46" i="97"/>
  <c r="M45" i="97"/>
  <c r="L44" i="97"/>
  <c r="R42" i="97"/>
  <c r="Q41" i="97"/>
  <c r="P40" i="97"/>
  <c r="O39" i="97"/>
  <c r="N38" i="97"/>
  <c r="M37" i="97"/>
  <c r="L36" i="97"/>
  <c r="R34" i="97"/>
  <c r="Q33" i="97"/>
  <c r="P32" i="97"/>
  <c r="O31" i="97"/>
  <c r="N30" i="97"/>
  <c r="M29" i="97"/>
  <c r="L28" i="97"/>
  <c r="R26" i="97"/>
  <c r="Q25" i="97"/>
  <c r="P24" i="97"/>
  <c r="O23" i="97"/>
  <c r="N22" i="97"/>
  <c r="M21" i="97"/>
  <c r="L20" i="97"/>
  <c r="R18" i="97"/>
  <c r="Q17" i="97"/>
  <c r="P16" i="97"/>
  <c r="O15" i="97"/>
  <c r="N14" i="97"/>
  <c r="M13" i="97"/>
  <c r="L12" i="97"/>
  <c r="R10" i="97"/>
  <c r="Q9" i="97"/>
  <c r="P8" i="97"/>
  <c r="O7" i="97"/>
  <c r="L15" i="97"/>
  <c r="L7" i="97"/>
  <c r="J13" i="52"/>
  <c r="K13" i="52" s="1"/>
  <c r="J12" i="52"/>
  <c r="K12" i="52" s="1"/>
  <c r="J11" i="52"/>
  <c r="J10" i="52"/>
  <c r="K10" i="52" s="1"/>
  <c r="J9" i="52"/>
  <c r="K9" i="52" s="1"/>
  <c r="J8" i="52"/>
  <c r="K8" i="52" s="1"/>
  <c r="J14" i="52"/>
  <c r="K14" i="52" s="1"/>
  <c r="AH24" i="16"/>
  <c r="AG24" i="16"/>
  <c r="L6" i="52"/>
  <c r="K93" i="97"/>
  <c r="K94" i="97" s="1"/>
  <c r="K99" i="97"/>
  <c r="L59" i="52"/>
  <c r="AF93" i="97"/>
  <c r="L27" i="52"/>
  <c r="L26" i="52"/>
  <c r="AC99" i="97" s="1"/>
  <c r="L25" i="52"/>
  <c r="AB99" i="97" s="1"/>
  <c r="L24" i="52"/>
  <c r="AA99" i="97" s="1"/>
  <c r="L23" i="52"/>
  <c r="Z99" i="97" s="1"/>
  <c r="AD85" i="97"/>
  <c r="AD77" i="97"/>
  <c r="AD69" i="97"/>
  <c r="AD61" i="97"/>
  <c r="AD53" i="97"/>
  <c r="AD45" i="97"/>
  <c r="AD37" i="97"/>
  <c r="AD29" i="97"/>
  <c r="AD21" i="97"/>
  <c r="AD13" i="97"/>
  <c r="AC91" i="97"/>
  <c r="AC89" i="97"/>
  <c r="AC87" i="97"/>
  <c r="AC85" i="97"/>
  <c r="AC83" i="97"/>
  <c r="AC81" i="97"/>
  <c r="AC79" i="97"/>
  <c r="AC77" i="97"/>
  <c r="AC75" i="97"/>
  <c r="AC73" i="97"/>
  <c r="AC71" i="97"/>
  <c r="AC69" i="97"/>
  <c r="AC67" i="97"/>
  <c r="AC65" i="97"/>
  <c r="AC63" i="97"/>
  <c r="AC61" i="97"/>
  <c r="AC59" i="97"/>
  <c r="AC57" i="97"/>
  <c r="AC55" i="97"/>
  <c r="AC53" i="97"/>
  <c r="AC51" i="97"/>
  <c r="AC49" i="97"/>
  <c r="AC47" i="97"/>
  <c r="AC45" i="97"/>
  <c r="AC43" i="97"/>
  <c r="AC41" i="97"/>
  <c r="AC39" i="97"/>
  <c r="AC37" i="97"/>
  <c r="AC35" i="97"/>
  <c r="AC33" i="97"/>
  <c r="AC31" i="97"/>
  <c r="AC29" i="97"/>
  <c r="AC27" i="97"/>
  <c r="AC25" i="97"/>
  <c r="AC23" i="97"/>
  <c r="AC21" i="97"/>
  <c r="AC19" i="97"/>
  <c r="AC17" i="97"/>
  <c r="AC15" i="97"/>
  <c r="AC13" i="97"/>
  <c r="AC11" i="97"/>
  <c r="AC9" i="97"/>
  <c r="AC7" i="97"/>
  <c r="Z10" i="97"/>
  <c r="AD84" i="97"/>
  <c r="AD76" i="97"/>
  <c r="AD68" i="97"/>
  <c r="AD60" i="97"/>
  <c r="AD52" i="97"/>
  <c r="AD44" i="97"/>
  <c r="AD36" i="97"/>
  <c r="AD28" i="97"/>
  <c r="AD20" i="97"/>
  <c r="AD12" i="97"/>
  <c r="AB91" i="97"/>
  <c r="AB89" i="97"/>
  <c r="AB87" i="97"/>
  <c r="AB85" i="97"/>
  <c r="AB83" i="97"/>
  <c r="AB81" i="97"/>
  <c r="AB79" i="97"/>
  <c r="AB77" i="97"/>
  <c r="AB75" i="97"/>
  <c r="AB73" i="97"/>
  <c r="AB71" i="97"/>
  <c r="AB69" i="97"/>
  <c r="AB67" i="97"/>
  <c r="AB65" i="97"/>
  <c r="AB63" i="97"/>
  <c r="AB61" i="97"/>
  <c r="AB59" i="97"/>
  <c r="AB57" i="97"/>
  <c r="AB55" i="97"/>
  <c r="AB53" i="97"/>
  <c r="AB51" i="97"/>
  <c r="AB49" i="97"/>
  <c r="AB47" i="97"/>
  <c r="AB45" i="97"/>
  <c r="AB43" i="97"/>
  <c r="AB41" i="97"/>
  <c r="AB39" i="97"/>
  <c r="AB37" i="97"/>
  <c r="AB35" i="97"/>
  <c r="AB33" i="97"/>
  <c r="AB31" i="97"/>
  <c r="AB29" i="97"/>
  <c r="AB27" i="97"/>
  <c r="AB25" i="97"/>
  <c r="AB23" i="97"/>
  <c r="AB21" i="97"/>
  <c r="AB19" i="97"/>
  <c r="AB17" i="97"/>
  <c r="AB15" i="97"/>
  <c r="AB13" i="97"/>
  <c r="AB11" i="97"/>
  <c r="AB9" i="97"/>
  <c r="AB7" i="97"/>
  <c r="AE36" i="97"/>
  <c r="AE32" i="97"/>
  <c r="Z29" i="97"/>
  <c r="Z27" i="97"/>
  <c r="AE24" i="97"/>
  <c r="Z21" i="97"/>
  <c r="AE18" i="97"/>
  <c r="Z15" i="97"/>
  <c r="AE12" i="97"/>
  <c r="Z9" i="97"/>
  <c r="AE51" i="97"/>
  <c r="Z40" i="97"/>
  <c r="AE33" i="97"/>
  <c r="Z26" i="97"/>
  <c r="AE19" i="97"/>
  <c r="AE11" i="97"/>
  <c r="AD91" i="97"/>
  <c r="AD83" i="97"/>
  <c r="AD75" i="97"/>
  <c r="AD67" i="97"/>
  <c r="AD59" i="97"/>
  <c r="AD51" i="97"/>
  <c r="AD43" i="97"/>
  <c r="AD35" i="97"/>
  <c r="AD27" i="97"/>
  <c r="AD19" i="97"/>
  <c r="AD11" i="97"/>
  <c r="AA91" i="97"/>
  <c r="AA89" i="97"/>
  <c r="AA87" i="97"/>
  <c r="AA85" i="97"/>
  <c r="AA83" i="97"/>
  <c r="AA81" i="97"/>
  <c r="AA79" i="97"/>
  <c r="AA77" i="97"/>
  <c r="AA75" i="97"/>
  <c r="AA73" i="97"/>
  <c r="AA71" i="97"/>
  <c r="AA69" i="97"/>
  <c r="AA67" i="97"/>
  <c r="AA65" i="97"/>
  <c r="AA63" i="97"/>
  <c r="AA61" i="97"/>
  <c r="AA59" i="97"/>
  <c r="AA57" i="97"/>
  <c r="AA55" i="97"/>
  <c r="AA53" i="97"/>
  <c r="AA51" i="97"/>
  <c r="AA49" i="97"/>
  <c r="AA47" i="97"/>
  <c r="AA45" i="97"/>
  <c r="AA43" i="97"/>
  <c r="AA41" i="97"/>
  <c r="AA39" i="97"/>
  <c r="AA37" i="97"/>
  <c r="AA35" i="97"/>
  <c r="AA33" i="97"/>
  <c r="AA31" i="97"/>
  <c r="AA29" i="97"/>
  <c r="AA27" i="97"/>
  <c r="AA25" i="97"/>
  <c r="AA23" i="97"/>
  <c r="AA21" i="97"/>
  <c r="AA19" i="97"/>
  <c r="AA17" i="97"/>
  <c r="AA15" i="97"/>
  <c r="AA13" i="97"/>
  <c r="AA11" i="97"/>
  <c r="AA9" i="97"/>
  <c r="AA7" i="97"/>
  <c r="Z37" i="97"/>
  <c r="AE34" i="97"/>
  <c r="AE30" i="97"/>
  <c r="AE26" i="97"/>
  <c r="Z23" i="97"/>
  <c r="AE20" i="97"/>
  <c r="Z17" i="97"/>
  <c r="AE14" i="97"/>
  <c r="Z11" i="97"/>
  <c r="AE8" i="97"/>
  <c r="AE45" i="97"/>
  <c r="AE37" i="97"/>
  <c r="Z30" i="97"/>
  <c r="Z24" i="97"/>
  <c r="AE17" i="97"/>
  <c r="Z8" i="97"/>
  <c r="AD90" i="97"/>
  <c r="AD82" i="97"/>
  <c r="AD74" i="97"/>
  <c r="AD66" i="97"/>
  <c r="AD58" i="97"/>
  <c r="AD50" i="97"/>
  <c r="AD42" i="97"/>
  <c r="AD34" i="97"/>
  <c r="AD26" i="97"/>
  <c r="AD18" i="97"/>
  <c r="AD10" i="97"/>
  <c r="Z91" i="97"/>
  <c r="AE90" i="97"/>
  <c r="Z89" i="97"/>
  <c r="AE88" i="97"/>
  <c r="Z87" i="97"/>
  <c r="AE86" i="97"/>
  <c r="Z85" i="97"/>
  <c r="AE84" i="97"/>
  <c r="Z83" i="97"/>
  <c r="AE82" i="97"/>
  <c r="Z81" i="97"/>
  <c r="AE80" i="97"/>
  <c r="Z79" i="97"/>
  <c r="AE78" i="97"/>
  <c r="Z77" i="97"/>
  <c r="AE76" i="97"/>
  <c r="Z75" i="97"/>
  <c r="AE74" i="97"/>
  <c r="Z73" i="97"/>
  <c r="AE72" i="97"/>
  <c r="Z71" i="97"/>
  <c r="AE70" i="97"/>
  <c r="Z69" i="97"/>
  <c r="AE68" i="97"/>
  <c r="Z67" i="97"/>
  <c r="AE66" i="97"/>
  <c r="Z65" i="97"/>
  <c r="AE64" i="97"/>
  <c r="Z63" i="97"/>
  <c r="AE62" i="97"/>
  <c r="Z61" i="97"/>
  <c r="AE60" i="97"/>
  <c r="Z59" i="97"/>
  <c r="AE58" i="97"/>
  <c r="Z57" i="97"/>
  <c r="AE56" i="97"/>
  <c r="Z55" i="97"/>
  <c r="AE54" i="97"/>
  <c r="Z53" i="97"/>
  <c r="AE52" i="97"/>
  <c r="Z51" i="97"/>
  <c r="AE50" i="97"/>
  <c r="Z49" i="97"/>
  <c r="AE48" i="97"/>
  <c r="Z47" i="97"/>
  <c r="AE46" i="97"/>
  <c r="Z45" i="97"/>
  <c r="AE44" i="97"/>
  <c r="Z43" i="97"/>
  <c r="AE42" i="97"/>
  <c r="Z41" i="97"/>
  <c r="AE40" i="97"/>
  <c r="Z39" i="97"/>
  <c r="AE38" i="97"/>
  <c r="Z35" i="97"/>
  <c r="Z33" i="97"/>
  <c r="Z31" i="97"/>
  <c r="AE28" i="97"/>
  <c r="Z25" i="97"/>
  <c r="AE22" i="97"/>
  <c r="Z19" i="97"/>
  <c r="AE16" i="97"/>
  <c r="Z13" i="97"/>
  <c r="AE10" i="97"/>
  <c r="Z7" i="97"/>
  <c r="AE43" i="97"/>
  <c r="Z36" i="97"/>
  <c r="AE29" i="97"/>
  <c r="AE21" i="97"/>
  <c r="AE13" i="97"/>
  <c r="AD89" i="97"/>
  <c r="AD81" i="97"/>
  <c r="AD73" i="97"/>
  <c r="AD65" i="97"/>
  <c r="AD57" i="97"/>
  <c r="AD49" i="97"/>
  <c r="AD41" i="97"/>
  <c r="AD33" i="97"/>
  <c r="AD25" i="97"/>
  <c r="AD17" i="97"/>
  <c r="AD9" i="97"/>
  <c r="AC90" i="97"/>
  <c r="AC88" i="97"/>
  <c r="AC86" i="97"/>
  <c r="AC84" i="97"/>
  <c r="AC82" i="97"/>
  <c r="AC80" i="97"/>
  <c r="AC78" i="97"/>
  <c r="AC76" i="97"/>
  <c r="AC74" i="97"/>
  <c r="AC72" i="97"/>
  <c r="AC70" i="97"/>
  <c r="AC68" i="97"/>
  <c r="AC66" i="97"/>
  <c r="AC64" i="97"/>
  <c r="AC62" i="97"/>
  <c r="AC60" i="97"/>
  <c r="AC58" i="97"/>
  <c r="AC56" i="97"/>
  <c r="AC54" i="97"/>
  <c r="AC52" i="97"/>
  <c r="AC50" i="97"/>
  <c r="AC48" i="97"/>
  <c r="AC46" i="97"/>
  <c r="AC44" i="97"/>
  <c r="AC42" i="97"/>
  <c r="AC40" i="97"/>
  <c r="AC38" i="97"/>
  <c r="AC36" i="97"/>
  <c r="AC34" i="97"/>
  <c r="AC32" i="97"/>
  <c r="AC30" i="97"/>
  <c r="AC28" i="97"/>
  <c r="AC26" i="97"/>
  <c r="AC24" i="97"/>
  <c r="AC22" i="97"/>
  <c r="AC20" i="97"/>
  <c r="AC18" i="97"/>
  <c r="AC16" i="97"/>
  <c r="AC14" i="97"/>
  <c r="AC12" i="97"/>
  <c r="AC10" i="97"/>
  <c r="AC8" i="97"/>
  <c r="AA60" i="97"/>
  <c r="AA52" i="97"/>
  <c r="AA46" i="97"/>
  <c r="AA40" i="97"/>
  <c r="AA34" i="97"/>
  <c r="AA28" i="97"/>
  <c r="AA22" i="97"/>
  <c r="AA16" i="97"/>
  <c r="AA10" i="97"/>
  <c r="Z56" i="97"/>
  <c r="Z50" i="97"/>
  <c r="Z46" i="97"/>
  <c r="AE39" i="97"/>
  <c r="Z32" i="97"/>
  <c r="AE25" i="97"/>
  <c r="Z18" i="97"/>
  <c r="Z12" i="97"/>
  <c r="AD88" i="97"/>
  <c r="AD80" i="97"/>
  <c r="AD72" i="97"/>
  <c r="AD64" i="97"/>
  <c r="AD56" i="97"/>
  <c r="AD48" i="97"/>
  <c r="AD40" i="97"/>
  <c r="AD32" i="97"/>
  <c r="AD24" i="97"/>
  <c r="AD16" i="97"/>
  <c r="AD8" i="97"/>
  <c r="AB90" i="97"/>
  <c r="AB88" i="97"/>
  <c r="AB86" i="97"/>
  <c r="AB84" i="97"/>
  <c r="AB82" i="97"/>
  <c r="AB80" i="97"/>
  <c r="AB78" i="97"/>
  <c r="AB76" i="97"/>
  <c r="AB74" i="97"/>
  <c r="AB72" i="97"/>
  <c r="AB70" i="97"/>
  <c r="AB68" i="97"/>
  <c r="AB66" i="97"/>
  <c r="AB64" i="97"/>
  <c r="AB62" i="97"/>
  <c r="AB60" i="97"/>
  <c r="AB58" i="97"/>
  <c r="AB56" i="97"/>
  <c r="AB54" i="97"/>
  <c r="AB52" i="97"/>
  <c r="AB50" i="97"/>
  <c r="AB48" i="97"/>
  <c r="AB46" i="97"/>
  <c r="AB44" i="97"/>
  <c r="AB42" i="97"/>
  <c r="AB40" i="97"/>
  <c r="AB38" i="97"/>
  <c r="AB36" i="97"/>
  <c r="AB34" i="97"/>
  <c r="AB32" i="97"/>
  <c r="AB30" i="97"/>
  <c r="AB28" i="97"/>
  <c r="AB26" i="97"/>
  <c r="AB24" i="97"/>
  <c r="AB22" i="97"/>
  <c r="AB20" i="97"/>
  <c r="AB18" i="97"/>
  <c r="AB16" i="97"/>
  <c r="AB14" i="97"/>
  <c r="AB12" i="97"/>
  <c r="AB10" i="97"/>
  <c r="AB8" i="97"/>
  <c r="AA58" i="97"/>
  <c r="AA54" i="97"/>
  <c r="AA48" i="97"/>
  <c r="AA44" i="97"/>
  <c r="AA38" i="97"/>
  <c r="AA32" i="97"/>
  <c r="AA26" i="97"/>
  <c r="AA20" i="97"/>
  <c r="AA14" i="97"/>
  <c r="AA8" i="97"/>
  <c r="AE55" i="97"/>
  <c r="Z48" i="97"/>
  <c r="Z42" i="97"/>
  <c r="AE35" i="97"/>
  <c r="AE27" i="97"/>
  <c r="Z20" i="97"/>
  <c r="Z14" i="97"/>
  <c r="AE7" i="97"/>
  <c r="AD87" i="97"/>
  <c r="AD79" i="97"/>
  <c r="AD71" i="97"/>
  <c r="AD63" i="97"/>
  <c r="AD55" i="97"/>
  <c r="AD47" i="97"/>
  <c r="AD39" i="97"/>
  <c r="AD31" i="97"/>
  <c r="AD23" i="97"/>
  <c r="AD15" i="97"/>
  <c r="AD7" i="97"/>
  <c r="AA90" i="97"/>
  <c r="AA88" i="97"/>
  <c r="AA86" i="97"/>
  <c r="AA84" i="97"/>
  <c r="AA82" i="97"/>
  <c r="AA80" i="97"/>
  <c r="AA78" i="97"/>
  <c r="AA76" i="97"/>
  <c r="AA74" i="97"/>
  <c r="AA72" i="97"/>
  <c r="AA70" i="97"/>
  <c r="AA68" i="97"/>
  <c r="AA66" i="97"/>
  <c r="AA64" i="97"/>
  <c r="AA62" i="97"/>
  <c r="AA56" i="97"/>
  <c r="AA50" i="97"/>
  <c r="AA42" i="97"/>
  <c r="AA36" i="97"/>
  <c r="AA30" i="97"/>
  <c r="AA24" i="97"/>
  <c r="AA18" i="97"/>
  <c r="AA12" i="97"/>
  <c r="AE53" i="97"/>
  <c r="AE47" i="97"/>
  <c r="AE41" i="97"/>
  <c r="Z34" i="97"/>
  <c r="Z28" i="97"/>
  <c r="Z22" i="97"/>
  <c r="AE15" i="97"/>
  <c r="AD86" i="97"/>
  <c r="AD78" i="97"/>
  <c r="AD70" i="97"/>
  <c r="AD62" i="97"/>
  <c r="AD54" i="97"/>
  <c r="AD46" i="97"/>
  <c r="AD38" i="97"/>
  <c r="AD30" i="97"/>
  <c r="AD22" i="97"/>
  <c r="AD14" i="97"/>
  <c r="AE91" i="97"/>
  <c r="Z90" i="97"/>
  <c r="AE89" i="97"/>
  <c r="Z88" i="97"/>
  <c r="AE87" i="97"/>
  <c r="Z86" i="97"/>
  <c r="AE85" i="97"/>
  <c r="Z84" i="97"/>
  <c r="AE83" i="97"/>
  <c r="Z82" i="97"/>
  <c r="AE81" i="97"/>
  <c r="Z80" i="97"/>
  <c r="AE79" i="97"/>
  <c r="Z78" i="97"/>
  <c r="AE77" i="97"/>
  <c r="Z76" i="97"/>
  <c r="AE75" i="97"/>
  <c r="Z74" i="97"/>
  <c r="AE73" i="97"/>
  <c r="Z72" i="97"/>
  <c r="AE71" i="97"/>
  <c r="Z70" i="97"/>
  <c r="AE69" i="97"/>
  <c r="Z68" i="97"/>
  <c r="AE67" i="97"/>
  <c r="Z66" i="97"/>
  <c r="AE65" i="97"/>
  <c r="Z64" i="97"/>
  <c r="AE63" i="97"/>
  <c r="Z62" i="97"/>
  <c r="AE61" i="97"/>
  <c r="Z60" i="97"/>
  <c r="AE59" i="97"/>
  <c r="Z58" i="97"/>
  <c r="AE57" i="97"/>
  <c r="Z54" i="97"/>
  <c r="Z52" i="97"/>
  <c r="AE49" i="97"/>
  <c r="Z44" i="97"/>
  <c r="Z38" i="97"/>
  <c r="AE31" i="97"/>
  <c r="AE23" i="97"/>
  <c r="Z16" i="97"/>
  <c r="AE9" i="97"/>
  <c r="AC93" i="97"/>
  <c r="AA93" i="97"/>
  <c r="AD95" i="97"/>
  <c r="Z93" i="97"/>
  <c r="AE95" i="97"/>
  <c r="AC95" i="97"/>
  <c r="AE93" i="97"/>
  <c r="AB95" i="97"/>
  <c r="AA95" i="97"/>
  <c r="Z95" i="97"/>
  <c r="AD93" i="97"/>
  <c r="AB93" i="97"/>
  <c r="AF38" i="97"/>
  <c r="AF87" i="97"/>
  <c r="AF79" i="97"/>
  <c r="AF71" i="97"/>
  <c r="AF63" i="97"/>
  <c r="AF55" i="97"/>
  <c r="AF47" i="97"/>
  <c r="AF39" i="97"/>
  <c r="AF30" i="97"/>
  <c r="AF22" i="97"/>
  <c r="AF14" i="97"/>
  <c r="AF50" i="97"/>
  <c r="AF73" i="97"/>
  <c r="AF8" i="97"/>
  <c r="AF86" i="97"/>
  <c r="AF78" i="97"/>
  <c r="AF70" i="97"/>
  <c r="AF62" i="97"/>
  <c r="AF54" i="97"/>
  <c r="AF46" i="97"/>
  <c r="AF37" i="97"/>
  <c r="AF29" i="97"/>
  <c r="AF21" i="97"/>
  <c r="AF13" i="97"/>
  <c r="AG7" i="42"/>
  <c r="AG5" i="42" s="1"/>
  <c r="AF74" i="97"/>
  <c r="AF25" i="97"/>
  <c r="AF49" i="97"/>
  <c r="AF16" i="97"/>
  <c r="AF95" i="97"/>
  <c r="AF85" i="97"/>
  <c r="AF77" i="97"/>
  <c r="AF69" i="97"/>
  <c r="AF61" i="97"/>
  <c r="AF53" i="97"/>
  <c r="AF45" i="97"/>
  <c r="AF36" i="97"/>
  <c r="AF28" i="97"/>
  <c r="AF20" i="97"/>
  <c r="AF12" i="97"/>
  <c r="AF90" i="97"/>
  <c r="AF42" i="97"/>
  <c r="AF57" i="97"/>
  <c r="AF84" i="97"/>
  <c r="AF76" i="97"/>
  <c r="AF68" i="97"/>
  <c r="AF60" i="97"/>
  <c r="AF52" i="97"/>
  <c r="AF44" i="97"/>
  <c r="AF35" i="97"/>
  <c r="AF27" i="97"/>
  <c r="AF19" i="97"/>
  <c r="AF11" i="97"/>
  <c r="AF82" i="97"/>
  <c r="AF17" i="97"/>
  <c r="AF81" i="97"/>
  <c r="AF24" i="97"/>
  <c r="AF91" i="97"/>
  <c r="AF83" i="97"/>
  <c r="AF75" i="97"/>
  <c r="AF67" i="97"/>
  <c r="AF59" i="97"/>
  <c r="AF51" i="97"/>
  <c r="AF43" i="97"/>
  <c r="AF34" i="97"/>
  <c r="AF26" i="97"/>
  <c r="AF18" i="97"/>
  <c r="AF10" i="97"/>
  <c r="AF66" i="97"/>
  <c r="AF9" i="97"/>
  <c r="AF65" i="97"/>
  <c r="AF41" i="97"/>
  <c r="AF88" i="97"/>
  <c r="AF80" i="97"/>
  <c r="AF72" i="97"/>
  <c r="AF64" i="97"/>
  <c r="AF56" i="97"/>
  <c r="AF48" i="97"/>
  <c r="AF40" i="97"/>
  <c r="AF31" i="97"/>
  <c r="AF23" i="97"/>
  <c r="AF15" i="97"/>
  <c r="AF7" i="97"/>
  <c r="AF58" i="97"/>
  <c r="AF33" i="97"/>
  <c r="AF89" i="97"/>
  <c r="AF32" i="97"/>
  <c r="AE5" i="73"/>
  <c r="D53" i="52"/>
  <c r="F53" i="52"/>
  <c r="U21" i="34"/>
  <c r="U18" i="34"/>
  <c r="J23" i="52"/>
  <c r="K23" i="52" s="1"/>
  <c r="J24" i="52"/>
  <c r="K24" i="52" s="1"/>
  <c r="J25" i="52"/>
  <c r="K25" i="52" s="1"/>
  <c r="J26" i="52"/>
  <c r="K26" i="52" s="1"/>
  <c r="Z8" i="93"/>
  <c r="AC9" i="93"/>
  <c r="AA11" i="93"/>
  <c r="AD12" i="93"/>
  <c r="AB14" i="93"/>
  <c r="Z16" i="93"/>
  <c r="AC17" i="93"/>
  <c r="AA19" i="93"/>
  <c r="AD20" i="93"/>
  <c r="AB22" i="93"/>
  <c r="Z24" i="93"/>
  <c r="AC25" i="93"/>
  <c r="AA27" i="93"/>
  <c r="AD28" i="93"/>
  <c r="AB30" i="93"/>
  <c r="Z32" i="93"/>
  <c r="AC33" i="93"/>
  <c r="AA35" i="93"/>
  <c r="AD36" i="93"/>
  <c r="AB38" i="93"/>
  <c r="Z40" i="93"/>
  <c r="AC41" i="93"/>
  <c r="AA43" i="93"/>
  <c r="AD44" i="93"/>
  <c r="AB46" i="93"/>
  <c r="Z48" i="93"/>
  <c r="AC49" i="93"/>
  <c r="AA51" i="93"/>
  <c r="AD52" i="93"/>
  <c r="AB54" i="93"/>
  <c r="Z56" i="93"/>
  <c r="AC57" i="93"/>
  <c r="AA59" i="93"/>
  <c r="AD60" i="93"/>
  <c r="AB62" i="93"/>
  <c r="Z64" i="93"/>
  <c r="AC65" i="93"/>
  <c r="AA67" i="93"/>
  <c r="AD68" i="93"/>
  <c r="AB70" i="93"/>
  <c r="Z72" i="93"/>
  <c r="AC73" i="93"/>
  <c r="AA75" i="93"/>
  <c r="AD76" i="93"/>
  <c r="AB78" i="93"/>
  <c r="Z80" i="93"/>
  <c r="AC81" i="93"/>
  <c r="AA83" i="93"/>
  <c r="AD84" i="93"/>
  <c r="AB86" i="93"/>
  <c r="Z88" i="93"/>
  <c r="AC89" i="93"/>
  <c r="AA91" i="93"/>
  <c r="Z7" i="93"/>
  <c r="AA8" i="93"/>
  <c r="AD9" i="93"/>
  <c r="AB11" i="93"/>
  <c r="Z13" i="93"/>
  <c r="AC14" i="93"/>
  <c r="AA16" i="93"/>
  <c r="AD17" i="93"/>
  <c r="AB19" i="93"/>
  <c r="Z21" i="93"/>
  <c r="AC22" i="93"/>
  <c r="AA24" i="93"/>
  <c r="AD25" i="93"/>
  <c r="AB27" i="93"/>
  <c r="Z29" i="93"/>
  <c r="AC30" i="93"/>
  <c r="AA32" i="93"/>
  <c r="AD33" i="93"/>
  <c r="AB35" i="93"/>
  <c r="Z37" i="93"/>
  <c r="AC38" i="93"/>
  <c r="AA40" i="93"/>
  <c r="AD41" i="93"/>
  <c r="AB43" i="93"/>
  <c r="Z45" i="93"/>
  <c r="AC46" i="93"/>
  <c r="AA48" i="93"/>
  <c r="AD49" i="93"/>
  <c r="AB51" i="93"/>
  <c r="Z53" i="93"/>
  <c r="AC54" i="93"/>
  <c r="AA56" i="93"/>
  <c r="AA9" i="93"/>
  <c r="AC11" i="93"/>
  <c r="AC13" i="93"/>
  <c r="AC15" i="93"/>
  <c r="Z18" i="93"/>
  <c r="Z20" i="93"/>
  <c r="Z22" i="93"/>
  <c r="AB24" i="93"/>
  <c r="AB26" i="93"/>
  <c r="AB28" i="93"/>
  <c r="AD30" i="93"/>
  <c r="AD32" i="93"/>
  <c r="AD34" i="93"/>
  <c r="AA37" i="93"/>
  <c r="AA39" i="93"/>
  <c r="AA41" i="93"/>
  <c r="AC43" i="93"/>
  <c r="AC45" i="93"/>
  <c r="AC47" i="93"/>
  <c r="Z50" i="93"/>
  <c r="Z52" i="93"/>
  <c r="Z54" i="93"/>
  <c r="AB56" i="93"/>
  <c r="AA58" i="93"/>
  <c r="Z60" i="93"/>
  <c r="AD61" i="93"/>
  <c r="AC63" i="93"/>
  <c r="AB65" i="93"/>
  <c r="AB67" i="93"/>
  <c r="AA69" i="93"/>
  <c r="Z71" i="93"/>
  <c r="AD72" i="93"/>
  <c r="AC74" i="93"/>
  <c r="AB76" i="93"/>
  <c r="AA78" i="93"/>
  <c r="AA80" i="93"/>
  <c r="Z82" i="93"/>
  <c r="AD83" i="93"/>
  <c r="AC85" i="93"/>
  <c r="AB87" i="93"/>
  <c r="AA89" i="93"/>
  <c r="Z91" i="93"/>
  <c r="AA15" i="93"/>
  <c r="Z26" i="93"/>
  <c r="AD40" i="93"/>
  <c r="AD57" i="93"/>
  <c r="AA74" i="93"/>
  <c r="AD88" i="93"/>
  <c r="AB9" i="93"/>
  <c r="AD11" i="93"/>
  <c r="AD13" i="93"/>
  <c r="AD15" i="93"/>
  <c r="AA18" i="93"/>
  <c r="AA20" i="93"/>
  <c r="AA22" i="93"/>
  <c r="AC24" i="93"/>
  <c r="AC26" i="93"/>
  <c r="AC28" i="93"/>
  <c r="Z31" i="93"/>
  <c r="Z33" i="93"/>
  <c r="Z35" i="93"/>
  <c r="AB37" i="93"/>
  <c r="AB39" i="93"/>
  <c r="AB41" i="93"/>
  <c r="AD43" i="93"/>
  <c r="AD45" i="93"/>
  <c r="AD47" i="93"/>
  <c r="AA50" i="93"/>
  <c r="AA52" i="93"/>
  <c r="AA54" i="93"/>
  <c r="AC56" i="93"/>
  <c r="AB58" i="93"/>
  <c r="AA60" i="93"/>
  <c r="Z62" i="93"/>
  <c r="AD63" i="93"/>
  <c r="AD65" i="93"/>
  <c r="AC67" i="93"/>
  <c r="AB69" i="93"/>
  <c r="AA71" i="93"/>
  <c r="Z73" i="93"/>
  <c r="AD74" i="93"/>
  <c r="AC76" i="93"/>
  <c r="AC78" i="93"/>
  <c r="AB80" i="93"/>
  <c r="AA82" i="93"/>
  <c r="Z84" i="93"/>
  <c r="AD85" i="93"/>
  <c r="AC87" i="93"/>
  <c r="AB89" i="93"/>
  <c r="AB91" i="93"/>
  <c r="AA13" i="93"/>
  <c r="AC23" i="93"/>
  <c r="AD38" i="93"/>
  <c r="AC53" i="93"/>
  <c r="AD66" i="93"/>
  <c r="AC79" i="93"/>
  <c r="AC7" i="93"/>
  <c r="Z10" i="93"/>
  <c r="Z12" i="93"/>
  <c r="Z14" i="93"/>
  <c r="AB16" i="93"/>
  <c r="AB18" i="93"/>
  <c r="AB20" i="93"/>
  <c r="AD22" i="93"/>
  <c r="AD24" i="93"/>
  <c r="AD26" i="93"/>
  <c r="AA29" i="93"/>
  <c r="AA31" i="93"/>
  <c r="AA33" i="93"/>
  <c r="AC35" i="93"/>
  <c r="AC37" i="93"/>
  <c r="AC39" i="93"/>
  <c r="Z42" i="93"/>
  <c r="Z44" i="93"/>
  <c r="Z46" i="93"/>
  <c r="AB48" i="93"/>
  <c r="AB50" i="93"/>
  <c r="AB52" i="93"/>
  <c r="AD54" i="93"/>
  <c r="AD56" i="93"/>
  <c r="AC58" i="93"/>
  <c r="AB60" i="93"/>
  <c r="AA62" i="93"/>
  <c r="AA64" i="93"/>
  <c r="Z66" i="93"/>
  <c r="AD67" i="93"/>
  <c r="AC69" i="93"/>
  <c r="AB71" i="93"/>
  <c r="AA73" i="93"/>
  <c r="Z75" i="93"/>
  <c r="Z77" i="93"/>
  <c r="AD78" i="93"/>
  <c r="AC80" i="93"/>
  <c r="AB82" i="93"/>
  <c r="AA84" i="93"/>
  <c r="Z86" i="93"/>
  <c r="AD87" i="93"/>
  <c r="AD89" i="93"/>
  <c r="AC91" i="93"/>
  <c r="AD8" i="93"/>
  <c r="AB32" i="93"/>
  <c r="AA47" i="93"/>
  <c r="AC59" i="93"/>
  <c r="AC68" i="93"/>
  <c r="AB83" i="93"/>
  <c r="AA10" i="93"/>
  <c r="AA12" i="93"/>
  <c r="AA14" i="93"/>
  <c r="AC16" i="93"/>
  <c r="AC18" i="93"/>
  <c r="AC20" i="93"/>
  <c r="Z23" i="93"/>
  <c r="Z25" i="93"/>
  <c r="Z27" i="93"/>
  <c r="AB29" i="93"/>
  <c r="AB31" i="93"/>
  <c r="AB33" i="93"/>
  <c r="AD35" i="93"/>
  <c r="AD37" i="93"/>
  <c r="AD39" i="93"/>
  <c r="AA42" i="93"/>
  <c r="AA44" i="93"/>
  <c r="AA46" i="93"/>
  <c r="AC48" i="93"/>
  <c r="AC50" i="93"/>
  <c r="AC52" i="93"/>
  <c r="Z55" i="93"/>
  <c r="Z57" i="93"/>
  <c r="AD58" i="93"/>
  <c r="AC60" i="93"/>
  <c r="AC62" i="93"/>
  <c r="AB64" i="93"/>
  <c r="AA66" i="93"/>
  <c r="Z68" i="93"/>
  <c r="AD69" i="93"/>
  <c r="AC71" i="93"/>
  <c r="AB73" i="93"/>
  <c r="AB75" i="93"/>
  <c r="AA77" i="93"/>
  <c r="Z79" i="93"/>
  <c r="AD80" i="93"/>
  <c r="AC82" i="93"/>
  <c r="AB84" i="93"/>
  <c r="AA86" i="93"/>
  <c r="AA88" i="93"/>
  <c r="Z90" i="93"/>
  <c r="AD91" i="93"/>
  <c r="AD10" i="93"/>
  <c r="Z30" i="93"/>
  <c r="AA45" i="93"/>
  <c r="AB61" i="93"/>
  <c r="AC70" i="93"/>
  <c r="AB81" i="93"/>
  <c r="AB8" i="93"/>
  <c r="AB10" i="93"/>
  <c r="AB12" i="93"/>
  <c r="AD14" i="93"/>
  <c r="AD16" i="93"/>
  <c r="AD18" i="93"/>
  <c r="AA21" i="93"/>
  <c r="AA23" i="93"/>
  <c r="AA25" i="93"/>
  <c r="AC27" i="93"/>
  <c r="AC29" i="93"/>
  <c r="AC31" i="93"/>
  <c r="Z34" i="93"/>
  <c r="Z36" i="93"/>
  <c r="Z38" i="93"/>
  <c r="AB40" i="93"/>
  <c r="AB42" i="93"/>
  <c r="AB44" i="93"/>
  <c r="AD46" i="93"/>
  <c r="AD48" i="93"/>
  <c r="AD50" i="93"/>
  <c r="AA53" i="93"/>
  <c r="AA55" i="93"/>
  <c r="AA57" i="93"/>
  <c r="Z59" i="93"/>
  <c r="Z61" i="93"/>
  <c r="AD62" i="93"/>
  <c r="AC64" i="93"/>
  <c r="AB66" i="93"/>
  <c r="AA68" i="93"/>
  <c r="Z70" i="93"/>
  <c r="AD71" i="93"/>
  <c r="AD73" i="93"/>
  <c r="AC75" i="93"/>
  <c r="AB77" i="93"/>
  <c r="AA79" i="93"/>
  <c r="Z81" i="93"/>
  <c r="AD82" i="93"/>
  <c r="AC84" i="93"/>
  <c r="AC86" i="93"/>
  <c r="AB88" i="93"/>
  <c r="AA90" i="93"/>
  <c r="AA7" i="93"/>
  <c r="AC19" i="93"/>
  <c r="Z28" i="93"/>
  <c r="AD42" i="93"/>
  <c r="AC55" i="93"/>
  <c r="AB72" i="93"/>
  <c r="AA85" i="93"/>
  <c r="AC8" i="93"/>
  <c r="AC10" i="93"/>
  <c r="AC12" i="93"/>
  <c r="Z15" i="93"/>
  <c r="Z17" i="93"/>
  <c r="Z19" i="93"/>
  <c r="AB21" i="93"/>
  <c r="AB23" i="93"/>
  <c r="AB25" i="93"/>
  <c r="AD27" i="93"/>
  <c r="AD29" i="93"/>
  <c r="AD31" i="93"/>
  <c r="AA34" i="93"/>
  <c r="AA36" i="93"/>
  <c r="AA38" i="93"/>
  <c r="AC40" i="93"/>
  <c r="AC42" i="93"/>
  <c r="AC44" i="93"/>
  <c r="Z47" i="93"/>
  <c r="Z49" i="93"/>
  <c r="Z51" i="93"/>
  <c r="AB53" i="93"/>
  <c r="AB55" i="93"/>
  <c r="AB57" i="93"/>
  <c r="AB59" i="93"/>
  <c r="AA61" i="93"/>
  <c r="Z63" i="93"/>
  <c r="AD64" i="93"/>
  <c r="AC66" i="93"/>
  <c r="AB68" i="93"/>
  <c r="AA70" i="93"/>
  <c r="AA72" i="93"/>
  <c r="Z74" i="93"/>
  <c r="AD75" i="93"/>
  <c r="AC77" i="93"/>
  <c r="AB79" i="93"/>
  <c r="AA81" i="93"/>
  <c r="Z83" i="93"/>
  <c r="Z85" i="93"/>
  <c r="AD86" i="93"/>
  <c r="AC88" i="93"/>
  <c r="AB90" i="93"/>
  <c r="AB7" i="93"/>
  <c r="AC21" i="93"/>
  <c r="AB36" i="93"/>
  <c r="AA49" i="93"/>
  <c r="Z65" i="93"/>
  <c r="Z76" i="93"/>
  <c r="Z87" i="93"/>
  <c r="Z9" i="93"/>
  <c r="Z11" i="93"/>
  <c r="AB13" i="93"/>
  <c r="AB15" i="93"/>
  <c r="AB17" i="93"/>
  <c r="AD19" i="93"/>
  <c r="AD21" i="93"/>
  <c r="AD23" i="93"/>
  <c r="AA26" i="93"/>
  <c r="AA28" i="93"/>
  <c r="AA30" i="93"/>
  <c r="AC32" i="93"/>
  <c r="AC34" i="93"/>
  <c r="AC36" i="93"/>
  <c r="Z39" i="93"/>
  <c r="Z41" i="93"/>
  <c r="Z43" i="93"/>
  <c r="AB45" i="93"/>
  <c r="AB47" i="93"/>
  <c r="AB49" i="93"/>
  <c r="AD51" i="93"/>
  <c r="AD53" i="93"/>
  <c r="AD55" i="93"/>
  <c r="Z58" i="93"/>
  <c r="AD59" i="93"/>
  <c r="AC61" i="93"/>
  <c r="AB63" i="93"/>
  <c r="AA65" i="93"/>
  <c r="Z67" i="93"/>
  <c r="Z69" i="93"/>
  <c r="AD70" i="93"/>
  <c r="AC72" i="93"/>
  <c r="AB74" i="93"/>
  <c r="AA76" i="93"/>
  <c r="Z78" i="93"/>
  <c r="AD79" i="93"/>
  <c r="AD81" i="93"/>
  <c r="AC83" i="93"/>
  <c r="AB85" i="93"/>
  <c r="AA87" i="93"/>
  <c r="Z89" i="93"/>
  <c r="AD90" i="93"/>
  <c r="AD7" i="93"/>
  <c r="AA17" i="93"/>
  <c r="AB34" i="93"/>
  <c r="AC51" i="93"/>
  <c r="AA63" i="93"/>
  <c r="AD77" i="93"/>
  <c r="AC90" i="93"/>
  <c r="H24" i="52"/>
  <c r="H25" i="52"/>
  <c r="H26" i="52"/>
  <c r="AD20" i="91"/>
  <c r="H23" i="52"/>
  <c r="I23" i="52" s="1"/>
  <c r="AB20" i="91"/>
  <c r="Z20" i="91"/>
  <c r="H28" i="52"/>
  <c r="I28" i="52" s="1"/>
  <c r="H29" i="52"/>
  <c r="I29" i="52" s="1"/>
  <c r="AA20" i="91"/>
  <c r="AC20" i="91"/>
  <c r="Z8" i="91"/>
  <c r="AC9" i="91"/>
  <c r="AA11" i="91"/>
  <c r="AD12" i="91"/>
  <c r="AB14" i="91"/>
  <c r="Z16" i="91"/>
  <c r="AC17" i="91"/>
  <c r="AA19" i="91"/>
  <c r="AD21" i="91"/>
  <c r="AB23" i="91"/>
  <c r="Z25" i="91"/>
  <c r="AC26" i="91"/>
  <c r="AA28" i="91"/>
  <c r="AD29" i="91"/>
  <c r="AB31" i="91"/>
  <c r="Z33" i="91"/>
  <c r="AC34" i="91"/>
  <c r="AA36" i="91"/>
  <c r="AD37" i="91"/>
  <c r="AB39" i="91"/>
  <c r="Z41" i="91"/>
  <c r="AC42" i="91"/>
  <c r="AA44" i="91"/>
  <c r="AD45" i="91"/>
  <c r="AB47" i="91"/>
  <c r="Z49" i="91"/>
  <c r="AC50" i="91"/>
  <c r="AA52" i="91"/>
  <c r="AD53" i="91"/>
  <c r="AB55" i="91"/>
  <c r="Z57" i="91"/>
  <c r="AC58" i="91"/>
  <c r="AA60" i="91"/>
  <c r="AD61" i="91"/>
  <c r="AB63" i="91"/>
  <c r="Z65" i="91"/>
  <c r="AC66" i="91"/>
  <c r="AA68" i="91"/>
  <c r="AD69" i="91"/>
  <c r="AB71" i="91"/>
  <c r="Z73" i="91"/>
  <c r="AC74" i="91"/>
  <c r="AA76" i="91"/>
  <c r="AD77" i="91"/>
  <c r="AB79" i="91"/>
  <c r="Z81" i="91"/>
  <c r="AC82" i="91"/>
  <c r="AA84" i="91"/>
  <c r="AD85" i="91"/>
  <c r="AB87" i="91"/>
  <c r="Z89" i="91"/>
  <c r="AC90" i="91"/>
  <c r="AD27" i="91"/>
  <c r="AC40" i="91"/>
  <c r="AC48" i="91"/>
  <c r="AD59" i="91"/>
  <c r="AA74" i="91"/>
  <c r="AD83" i="91"/>
  <c r="AA8" i="91"/>
  <c r="AD9" i="91"/>
  <c r="AB11" i="91"/>
  <c r="Z13" i="91"/>
  <c r="AC14" i="91"/>
  <c r="AA16" i="91"/>
  <c r="AD17" i="91"/>
  <c r="AB19" i="91"/>
  <c r="Z22" i="91"/>
  <c r="AC23" i="91"/>
  <c r="AA25" i="91"/>
  <c r="AD26" i="91"/>
  <c r="AB28" i="91"/>
  <c r="Z30" i="91"/>
  <c r="AC31" i="91"/>
  <c r="AA33" i="91"/>
  <c r="AD34" i="91"/>
  <c r="AB36" i="91"/>
  <c r="Z38" i="91"/>
  <c r="AC39" i="91"/>
  <c r="AA41" i="91"/>
  <c r="AD42" i="91"/>
  <c r="AB44" i="91"/>
  <c r="Z46" i="91"/>
  <c r="AC47" i="91"/>
  <c r="AA49" i="91"/>
  <c r="AD50" i="91"/>
  <c r="AB52" i="91"/>
  <c r="Z54" i="91"/>
  <c r="AC55" i="91"/>
  <c r="AA57" i="91"/>
  <c r="AD58" i="91"/>
  <c r="AB60" i="91"/>
  <c r="Z62" i="91"/>
  <c r="AC63" i="91"/>
  <c r="AA65" i="91"/>
  <c r="AD66" i="91"/>
  <c r="AB68" i="91"/>
  <c r="Z70" i="91"/>
  <c r="AC71" i="91"/>
  <c r="AA73" i="91"/>
  <c r="AD74" i="91"/>
  <c r="AB76" i="91"/>
  <c r="Z78" i="91"/>
  <c r="AC79" i="91"/>
  <c r="AA81" i="91"/>
  <c r="AD82" i="91"/>
  <c r="AB84" i="91"/>
  <c r="Z86" i="91"/>
  <c r="AC87" i="91"/>
  <c r="AA89" i="91"/>
  <c r="AD90" i="91"/>
  <c r="AC7" i="91"/>
  <c r="AB21" i="91"/>
  <c r="AD35" i="91"/>
  <c r="AB53" i="91"/>
  <c r="AC64" i="91"/>
  <c r="AD75" i="91"/>
  <c r="AC88" i="91"/>
  <c r="AB8" i="91"/>
  <c r="Z10" i="91"/>
  <c r="AC11" i="91"/>
  <c r="AA13" i="91"/>
  <c r="AD14" i="91"/>
  <c r="AB16" i="91"/>
  <c r="Z18" i="91"/>
  <c r="AC19" i="91"/>
  <c r="AA22" i="91"/>
  <c r="AD23" i="91"/>
  <c r="AB25" i="91"/>
  <c r="Z27" i="91"/>
  <c r="AC28" i="91"/>
  <c r="AA30" i="91"/>
  <c r="AD31" i="91"/>
  <c r="AB33" i="91"/>
  <c r="Z35" i="91"/>
  <c r="AC36" i="91"/>
  <c r="AA38" i="91"/>
  <c r="AD39" i="91"/>
  <c r="AB41" i="91"/>
  <c r="Z43" i="91"/>
  <c r="AC44" i="91"/>
  <c r="AA46" i="91"/>
  <c r="AD47" i="91"/>
  <c r="AB49" i="91"/>
  <c r="Z51" i="91"/>
  <c r="AC52" i="91"/>
  <c r="AA54" i="91"/>
  <c r="AD55" i="91"/>
  <c r="AB57" i="91"/>
  <c r="Z59" i="91"/>
  <c r="AC60" i="91"/>
  <c r="AA62" i="91"/>
  <c r="AD63" i="91"/>
  <c r="AB65" i="91"/>
  <c r="Z67" i="91"/>
  <c r="AC68" i="91"/>
  <c r="AA70" i="91"/>
  <c r="AD71" i="91"/>
  <c r="AB73" i="91"/>
  <c r="Z75" i="91"/>
  <c r="AC76" i="91"/>
  <c r="AA78" i="91"/>
  <c r="AD79" i="91"/>
  <c r="AB81" i="91"/>
  <c r="Z83" i="91"/>
  <c r="AC84" i="91"/>
  <c r="AA86" i="91"/>
  <c r="AD87" i="91"/>
  <c r="AB89" i="91"/>
  <c r="Z91" i="91"/>
  <c r="AD7" i="91"/>
  <c r="Z7" i="91"/>
  <c r="Z31" i="91"/>
  <c r="AD43" i="91"/>
  <c r="Z55" i="91"/>
  <c r="AA66" i="91"/>
  <c r="AB77" i="91"/>
  <c r="Z87" i="91"/>
  <c r="AC8" i="91"/>
  <c r="AA10" i="91"/>
  <c r="AD11" i="91"/>
  <c r="AB13" i="91"/>
  <c r="Z15" i="91"/>
  <c r="AC16" i="91"/>
  <c r="AA18" i="91"/>
  <c r="AD19" i="91"/>
  <c r="AB22" i="91"/>
  <c r="Z24" i="91"/>
  <c r="AC25" i="91"/>
  <c r="AA27" i="91"/>
  <c r="AD28" i="91"/>
  <c r="AB30" i="91"/>
  <c r="Z32" i="91"/>
  <c r="AC33" i="91"/>
  <c r="AA35" i="91"/>
  <c r="AD36" i="91"/>
  <c r="AB38" i="91"/>
  <c r="Z40" i="91"/>
  <c r="AC41" i="91"/>
  <c r="AA43" i="91"/>
  <c r="AD44" i="91"/>
  <c r="AB46" i="91"/>
  <c r="Z48" i="91"/>
  <c r="AC49" i="91"/>
  <c r="AA51" i="91"/>
  <c r="AD52" i="91"/>
  <c r="AB54" i="91"/>
  <c r="Z56" i="91"/>
  <c r="AC57" i="91"/>
  <c r="AA59" i="91"/>
  <c r="AD60" i="91"/>
  <c r="AB62" i="91"/>
  <c r="Z64" i="91"/>
  <c r="AC65" i="91"/>
  <c r="AA67" i="91"/>
  <c r="AD68" i="91"/>
  <c r="AB70" i="91"/>
  <c r="Z72" i="91"/>
  <c r="AC73" i="91"/>
  <c r="AA75" i="91"/>
  <c r="AD76" i="91"/>
  <c r="AB78" i="91"/>
  <c r="Z80" i="91"/>
  <c r="AC81" i="91"/>
  <c r="AA83" i="91"/>
  <c r="AD84" i="91"/>
  <c r="AB86" i="91"/>
  <c r="Z88" i="91"/>
  <c r="AC89" i="91"/>
  <c r="AA91" i="91"/>
  <c r="AA26" i="91"/>
  <c r="Z39" i="91"/>
  <c r="AA50" i="91"/>
  <c r="AB61" i="91"/>
  <c r="AC72" i="91"/>
  <c r="AB85" i="91"/>
  <c r="AD8" i="91"/>
  <c r="AB10" i="91"/>
  <c r="Z12" i="91"/>
  <c r="AC13" i="91"/>
  <c r="AA15" i="91"/>
  <c r="AD16" i="91"/>
  <c r="AB18" i="91"/>
  <c r="Z21" i="91"/>
  <c r="AC22" i="91"/>
  <c r="AA24" i="91"/>
  <c r="AD25" i="91"/>
  <c r="AB27" i="91"/>
  <c r="Z29" i="91"/>
  <c r="AC30" i="91"/>
  <c r="AA32" i="91"/>
  <c r="AD33" i="91"/>
  <c r="AB35" i="91"/>
  <c r="Z37" i="91"/>
  <c r="AC38" i="91"/>
  <c r="AA40" i="91"/>
  <c r="AD41" i="91"/>
  <c r="AB43" i="91"/>
  <c r="Z45" i="91"/>
  <c r="AC46" i="91"/>
  <c r="AA48" i="91"/>
  <c r="AD49" i="91"/>
  <c r="AB51" i="91"/>
  <c r="Z53" i="91"/>
  <c r="AC54" i="91"/>
  <c r="AA56" i="91"/>
  <c r="AD57" i="91"/>
  <c r="AB59" i="91"/>
  <c r="Z61" i="91"/>
  <c r="AC62" i="91"/>
  <c r="AA64" i="91"/>
  <c r="AD65" i="91"/>
  <c r="AB67" i="91"/>
  <c r="Z69" i="91"/>
  <c r="AC70" i="91"/>
  <c r="AA72" i="91"/>
  <c r="AD73" i="91"/>
  <c r="AB75" i="91"/>
  <c r="Z77" i="91"/>
  <c r="AC78" i="91"/>
  <c r="AA80" i="91"/>
  <c r="AD81" i="91"/>
  <c r="AB83" i="91"/>
  <c r="Z85" i="91"/>
  <c r="AC86" i="91"/>
  <c r="AA88" i="91"/>
  <c r="AD89" i="91"/>
  <c r="AB91" i="91"/>
  <c r="AA17" i="91"/>
  <c r="AB29" i="91"/>
  <c r="AB37" i="91"/>
  <c r="AB45" i="91"/>
  <c r="AC56" i="91"/>
  <c r="Z71" i="91"/>
  <c r="AC80" i="91"/>
  <c r="AD91" i="91"/>
  <c r="Z9" i="91"/>
  <c r="AC10" i="91"/>
  <c r="AA12" i="91"/>
  <c r="AD13" i="91"/>
  <c r="AB15" i="91"/>
  <c r="Z17" i="91"/>
  <c r="AC18" i="91"/>
  <c r="AA21" i="91"/>
  <c r="AD22" i="91"/>
  <c r="AB24" i="91"/>
  <c r="Z26" i="91"/>
  <c r="AC27" i="91"/>
  <c r="AA29" i="91"/>
  <c r="AD30" i="91"/>
  <c r="AB32" i="91"/>
  <c r="Z34" i="91"/>
  <c r="AC35" i="91"/>
  <c r="AA37" i="91"/>
  <c r="AD38" i="91"/>
  <c r="AB40" i="91"/>
  <c r="Z42" i="91"/>
  <c r="AC43" i="91"/>
  <c r="AA45" i="91"/>
  <c r="AD46" i="91"/>
  <c r="AB48" i="91"/>
  <c r="Z50" i="91"/>
  <c r="AC51" i="91"/>
  <c r="AA53" i="91"/>
  <c r="AD54" i="91"/>
  <c r="AB56" i="91"/>
  <c r="Z58" i="91"/>
  <c r="AC59" i="91"/>
  <c r="AA61" i="91"/>
  <c r="AD62" i="91"/>
  <c r="AB64" i="91"/>
  <c r="Z66" i="91"/>
  <c r="AC67" i="91"/>
  <c r="AA69" i="91"/>
  <c r="AD70" i="91"/>
  <c r="AB72" i="91"/>
  <c r="Z74" i="91"/>
  <c r="AC75" i="91"/>
  <c r="AA77" i="91"/>
  <c r="AD78" i="91"/>
  <c r="AB80" i="91"/>
  <c r="Z82" i="91"/>
  <c r="AC83" i="91"/>
  <c r="AA85" i="91"/>
  <c r="AD86" i="91"/>
  <c r="AB88" i="91"/>
  <c r="Z90" i="91"/>
  <c r="AC91" i="91"/>
  <c r="AA9" i="91"/>
  <c r="AD10" i="91"/>
  <c r="AB12" i="91"/>
  <c r="Z14" i="91"/>
  <c r="AC15" i="91"/>
  <c r="AD18" i="91"/>
  <c r="Z23" i="91"/>
  <c r="AC32" i="91"/>
  <c r="AA42" i="91"/>
  <c r="AD51" i="91"/>
  <c r="Z63" i="91"/>
  <c r="AD67" i="91"/>
  <c r="Z79" i="91"/>
  <c r="AA90" i="91"/>
  <c r="AB9" i="91"/>
  <c r="Z11" i="91"/>
  <c r="AC12" i="91"/>
  <c r="AA14" i="91"/>
  <c r="AD15" i="91"/>
  <c r="AB17" i="91"/>
  <c r="Z19" i="91"/>
  <c r="AC21" i="91"/>
  <c r="AA23" i="91"/>
  <c r="AD24" i="91"/>
  <c r="AB26" i="91"/>
  <c r="Z28" i="91"/>
  <c r="AC29" i="91"/>
  <c r="AA31" i="91"/>
  <c r="AD32" i="91"/>
  <c r="AB34" i="91"/>
  <c r="Z36" i="91"/>
  <c r="AC37" i="91"/>
  <c r="AA39" i="91"/>
  <c r="AD40" i="91"/>
  <c r="AB42" i="91"/>
  <c r="Z44" i="91"/>
  <c r="AC45" i="91"/>
  <c r="AA47" i="91"/>
  <c r="AD48" i="91"/>
  <c r="AB50" i="91"/>
  <c r="Z52" i="91"/>
  <c r="AC53" i="91"/>
  <c r="AA55" i="91"/>
  <c r="AD56" i="91"/>
  <c r="AB58" i="91"/>
  <c r="Z60" i="91"/>
  <c r="AC61" i="91"/>
  <c r="AA63" i="91"/>
  <c r="AD64" i="91"/>
  <c r="AB66" i="91"/>
  <c r="Z68" i="91"/>
  <c r="AC69" i="91"/>
  <c r="AA71" i="91"/>
  <c r="AD72" i="91"/>
  <c r="AB74" i="91"/>
  <c r="Z76" i="91"/>
  <c r="AC77" i="91"/>
  <c r="AA79" i="91"/>
  <c r="AD80" i="91"/>
  <c r="AB82" i="91"/>
  <c r="Z84" i="91"/>
  <c r="AC85" i="91"/>
  <c r="AA87" i="91"/>
  <c r="AD88" i="91"/>
  <c r="AB90" i="91"/>
  <c r="AA7" i="91"/>
  <c r="AB7" i="91"/>
  <c r="AC24" i="91"/>
  <c r="AA34" i="91"/>
  <c r="Z47" i="91"/>
  <c r="AA58" i="91"/>
  <c r="AB69" i="91"/>
  <c r="AA82" i="91"/>
  <c r="AC93" i="93"/>
  <c r="AD93" i="93"/>
  <c r="AD95" i="93"/>
  <c r="AC95" i="93"/>
  <c r="AB93" i="93"/>
  <c r="AB95" i="93"/>
  <c r="AA93" i="93"/>
  <c r="AA95" i="93"/>
  <c r="Z93" i="93"/>
  <c r="Z95" i="93"/>
  <c r="F27" i="29"/>
  <c r="F29" i="29"/>
  <c r="F28" i="29"/>
  <c r="G28" i="29"/>
  <c r="G26" i="29"/>
  <c r="G27" i="29"/>
  <c r="F26" i="29"/>
  <c r="G29" i="29"/>
  <c r="U11" i="34"/>
  <c r="U30" i="34"/>
  <c r="AE7" i="38"/>
  <c r="AF7" i="38" s="1"/>
  <c r="J46" i="52"/>
  <c r="J45" i="52"/>
  <c r="K45" i="52" s="1"/>
  <c r="J39" i="52"/>
  <c r="J38" i="52"/>
  <c r="J6" i="52"/>
  <c r="K93" i="93"/>
  <c r="K94" i="93" s="1"/>
  <c r="G49" i="52"/>
  <c r="AH99" i="93"/>
  <c r="AH100" i="93" s="1"/>
  <c r="AG67" i="93"/>
  <c r="AF67" i="93"/>
  <c r="AK95" i="93"/>
  <c r="AK17" i="93"/>
  <c r="AK29" i="93"/>
  <c r="AK41" i="93"/>
  <c r="AK53" i="93"/>
  <c r="AK65" i="93"/>
  <c r="AK77" i="93"/>
  <c r="AK89" i="93"/>
  <c r="AK18" i="93"/>
  <c r="AK30" i="93"/>
  <c r="AK42" i="93"/>
  <c r="AK54" i="93"/>
  <c r="AK66" i="93"/>
  <c r="AK78" i="93"/>
  <c r="AK90" i="93"/>
  <c r="AK16" i="93"/>
  <c r="AK93" i="93"/>
  <c r="AK19" i="93"/>
  <c r="AK31" i="93"/>
  <c r="AK43" i="93"/>
  <c r="AK55" i="93"/>
  <c r="AK67" i="93"/>
  <c r="AK79" i="93"/>
  <c r="AK91" i="93"/>
  <c r="AK87" i="93"/>
  <c r="AK76" i="93"/>
  <c r="AK8" i="93"/>
  <c r="AK20" i="93"/>
  <c r="AK32" i="93"/>
  <c r="AK44" i="93"/>
  <c r="AK56" i="93"/>
  <c r="AK68" i="93"/>
  <c r="AK80" i="93"/>
  <c r="AK7" i="93"/>
  <c r="AK28" i="93"/>
  <c r="AK9" i="93"/>
  <c r="AK21" i="93"/>
  <c r="AK33" i="93"/>
  <c r="AK45" i="93"/>
  <c r="AK57" i="93"/>
  <c r="AK69" i="93"/>
  <c r="AK81" i="93"/>
  <c r="AK75" i="93"/>
  <c r="AK88" i="93"/>
  <c r="AK10" i="93"/>
  <c r="AK22" i="93"/>
  <c r="AK34" i="93"/>
  <c r="AK46" i="93"/>
  <c r="AK58" i="93"/>
  <c r="AK70" i="93"/>
  <c r="AK82" i="93"/>
  <c r="AK63" i="93"/>
  <c r="AK11" i="93"/>
  <c r="AK23" i="93"/>
  <c r="AK35" i="93"/>
  <c r="AK47" i="93"/>
  <c r="AK59" i="93"/>
  <c r="AK71" i="93"/>
  <c r="AK83" i="93"/>
  <c r="AK51" i="93"/>
  <c r="AK12" i="93"/>
  <c r="AK24" i="93"/>
  <c r="AK36" i="93"/>
  <c r="AK48" i="93"/>
  <c r="AK60" i="93"/>
  <c r="AK72" i="93"/>
  <c r="AK84" i="93"/>
  <c r="AK39" i="93"/>
  <c r="AK64" i="93"/>
  <c r="AK13" i="93"/>
  <c r="AK25" i="93"/>
  <c r="AK37" i="93"/>
  <c r="AK49" i="93"/>
  <c r="AK61" i="93"/>
  <c r="AK73" i="93"/>
  <c r="AK85" i="93"/>
  <c r="AK27" i="93"/>
  <c r="AK40" i="93"/>
  <c r="AK14" i="93"/>
  <c r="AK26" i="93"/>
  <c r="AK50" i="93"/>
  <c r="AK62" i="93"/>
  <c r="AK74" i="93"/>
  <c r="AK86" i="93"/>
  <c r="AK15" i="93"/>
  <c r="AK52" i="93"/>
  <c r="AJ35" i="93"/>
  <c r="AJ47" i="93"/>
  <c r="AJ59" i="93"/>
  <c r="AJ71" i="93"/>
  <c r="AJ83" i="93"/>
  <c r="AJ11" i="93"/>
  <c r="AJ23" i="93"/>
  <c r="AJ24" i="93"/>
  <c r="AJ36" i="93"/>
  <c r="AJ48" i="93"/>
  <c r="AJ60" i="93"/>
  <c r="AJ72" i="93"/>
  <c r="AJ84" i="93"/>
  <c r="AJ12" i="93"/>
  <c r="AJ7" i="93"/>
  <c r="AJ21" i="93"/>
  <c r="AJ70" i="93"/>
  <c r="AJ25" i="93"/>
  <c r="AJ37" i="93"/>
  <c r="AJ49" i="93"/>
  <c r="AJ61" i="93"/>
  <c r="AJ73" i="93"/>
  <c r="AJ85" i="93"/>
  <c r="AJ13" i="93"/>
  <c r="AJ9" i="93"/>
  <c r="AJ82" i="93"/>
  <c r="AJ26" i="93"/>
  <c r="AJ50" i="93"/>
  <c r="AJ62" i="93"/>
  <c r="AJ74" i="93"/>
  <c r="AJ86" i="93"/>
  <c r="AJ14" i="93"/>
  <c r="AJ46" i="93"/>
  <c r="AJ27" i="93"/>
  <c r="AJ39" i="93"/>
  <c r="AJ51" i="93"/>
  <c r="AJ63" i="93"/>
  <c r="AJ75" i="93"/>
  <c r="AJ87" i="93"/>
  <c r="AJ15" i="93"/>
  <c r="AJ81" i="93"/>
  <c r="AJ58" i="93"/>
  <c r="AJ28" i="93"/>
  <c r="AJ40" i="93"/>
  <c r="AJ52" i="93"/>
  <c r="AJ64" i="93"/>
  <c r="AJ76" i="93"/>
  <c r="AJ88" i="93"/>
  <c r="AJ16" i="93"/>
  <c r="AJ34" i="93"/>
  <c r="AJ29" i="93"/>
  <c r="AJ41" i="93"/>
  <c r="AJ53" i="93"/>
  <c r="AJ65" i="93"/>
  <c r="AJ77" i="93"/>
  <c r="AJ89" i="93"/>
  <c r="AJ17" i="93"/>
  <c r="AJ69" i="93"/>
  <c r="AJ10" i="93"/>
  <c r="AJ30" i="93"/>
  <c r="AJ42" i="93"/>
  <c r="AJ54" i="93"/>
  <c r="AJ66" i="93"/>
  <c r="AJ78" i="93"/>
  <c r="AJ90" i="93"/>
  <c r="AJ18" i="93"/>
  <c r="AJ57" i="93"/>
  <c r="AJ31" i="93"/>
  <c r="AJ43" i="93"/>
  <c r="AJ55" i="93"/>
  <c r="AJ67" i="93"/>
  <c r="AJ79" i="93"/>
  <c r="AJ91" i="93"/>
  <c r="AJ19" i="93"/>
  <c r="AJ45" i="93"/>
  <c r="AJ32" i="93"/>
  <c r="AJ44" i="93"/>
  <c r="AJ56" i="93"/>
  <c r="AJ68" i="93"/>
  <c r="AJ80" i="93"/>
  <c r="AJ8" i="93"/>
  <c r="AJ20" i="93"/>
  <c r="AJ33" i="93"/>
  <c r="AJ22" i="93"/>
  <c r="AJ95" i="93"/>
  <c r="AJ93" i="93"/>
  <c r="AG33" i="93"/>
  <c r="AG19" i="93"/>
  <c r="AG10" i="93"/>
  <c r="AG23" i="93"/>
  <c r="AG47" i="93"/>
  <c r="AG91" i="93"/>
  <c r="AG39" i="93"/>
  <c r="AG45" i="93"/>
  <c r="AG22" i="93"/>
  <c r="AG24" i="93"/>
  <c r="AG62" i="93"/>
  <c r="AG44" i="93"/>
  <c r="AG13" i="93"/>
  <c r="AG59" i="93"/>
  <c r="AF56" i="93"/>
  <c r="AG56" i="93"/>
  <c r="AF12" i="93"/>
  <c r="BE20" i="69" s="1"/>
  <c r="BF20" i="69" s="1"/>
  <c r="AG12" i="93"/>
  <c r="AF69" i="93"/>
  <c r="BE32" i="69" s="1"/>
  <c r="BF32" i="69" s="1"/>
  <c r="AG69" i="93"/>
  <c r="AF28" i="93"/>
  <c r="BE44" i="69" s="1"/>
  <c r="BF44" i="69" s="1"/>
  <c r="AG28" i="93"/>
  <c r="AF31" i="93"/>
  <c r="BE56" i="69" s="1"/>
  <c r="BF56" i="69" s="1"/>
  <c r="AG31" i="93"/>
  <c r="AF53" i="93"/>
  <c r="BE68" i="69" s="1"/>
  <c r="BF68" i="69" s="1"/>
  <c r="AG53" i="93"/>
  <c r="AF16" i="93"/>
  <c r="BE25" i="69" s="1"/>
  <c r="AG16" i="93"/>
  <c r="AF73" i="93"/>
  <c r="BE13" i="69" s="1"/>
  <c r="BF13" i="69" s="1"/>
  <c r="AG73" i="93"/>
  <c r="AG66" i="93"/>
  <c r="AG52" i="93"/>
  <c r="AF7" i="93"/>
  <c r="AG7" i="93"/>
  <c r="AF15" i="93"/>
  <c r="BE23" i="69" s="1"/>
  <c r="BF23" i="69" s="1"/>
  <c r="AG15" i="93"/>
  <c r="AF46" i="93"/>
  <c r="AG46" i="93"/>
  <c r="AF60" i="93"/>
  <c r="BE59" i="69" s="1"/>
  <c r="BF59" i="69" s="1"/>
  <c r="AG60" i="93"/>
  <c r="AF41" i="93"/>
  <c r="AG41" i="93"/>
  <c r="AF89" i="93"/>
  <c r="AG89" i="93"/>
  <c r="AF50" i="93"/>
  <c r="BE64" i="69" s="1"/>
  <c r="BF64" i="69" s="1"/>
  <c r="AG50" i="93"/>
  <c r="AF20" i="93"/>
  <c r="BE29" i="69" s="1"/>
  <c r="BF29" i="69" s="1"/>
  <c r="AG20" i="93"/>
  <c r="AF34" i="93"/>
  <c r="AG34" i="93"/>
  <c r="AF57" i="93"/>
  <c r="BE10" i="69" s="1"/>
  <c r="AG57" i="93"/>
  <c r="AF36" i="93"/>
  <c r="AG36" i="93"/>
  <c r="BE53" i="69"/>
  <c r="BF53" i="69" s="1"/>
  <c r="AF51" i="93"/>
  <c r="BE65" i="69" s="1"/>
  <c r="BF65" i="69" s="1"/>
  <c r="AG51" i="93"/>
  <c r="AF65" i="93"/>
  <c r="BE14" i="69" s="1"/>
  <c r="BF14" i="69" s="1"/>
  <c r="AG65" i="93"/>
  <c r="AF72" i="93"/>
  <c r="BE38" i="69" s="1"/>
  <c r="BF38" i="69" s="1"/>
  <c r="AG72" i="93"/>
  <c r="AF63" i="93"/>
  <c r="BE62" i="69" s="1"/>
  <c r="BF62" i="69" s="1"/>
  <c r="AG63" i="93"/>
  <c r="AF32" i="93"/>
  <c r="AG32" i="93"/>
  <c r="AG93" i="93"/>
  <c r="AF93" i="93"/>
  <c r="AG71" i="93"/>
  <c r="AF11" i="93"/>
  <c r="BE19" i="69" s="1"/>
  <c r="BF19" i="69" s="1"/>
  <c r="AG11" i="93"/>
  <c r="AF17" i="93"/>
  <c r="BE26" i="69" s="1"/>
  <c r="BF26" i="69" s="1"/>
  <c r="AG17" i="93"/>
  <c r="AF42" i="93"/>
  <c r="BE50" i="69" s="1"/>
  <c r="BF50" i="69" s="1"/>
  <c r="AG42" i="93"/>
  <c r="AG64" i="93"/>
  <c r="AG61" i="93"/>
  <c r="AF43" i="93"/>
  <c r="AG43" i="93"/>
  <c r="AG26" i="93"/>
  <c r="AG48" i="93"/>
  <c r="AG55" i="93"/>
  <c r="AF70" i="93"/>
  <c r="BE77" i="69" s="1"/>
  <c r="BF77" i="69" s="1"/>
  <c r="AG70" i="93"/>
  <c r="AG9" i="93"/>
  <c r="AG14" i="93"/>
  <c r="AG25" i="93"/>
  <c r="AF54" i="93"/>
  <c r="BE58" i="69" s="1"/>
  <c r="BF58" i="69" s="1"/>
  <c r="AG54" i="93"/>
  <c r="AF37" i="93"/>
  <c r="BE70" i="69" s="1"/>
  <c r="BF70" i="69" s="1"/>
  <c r="AG37" i="93"/>
  <c r="AG40" i="93"/>
  <c r="AG74" i="93"/>
  <c r="AF30" i="93"/>
  <c r="BE46" i="69" s="1"/>
  <c r="BF46" i="69" s="1"/>
  <c r="AG30" i="93"/>
  <c r="AF87" i="93"/>
  <c r="AG87" i="93"/>
  <c r="AG82" i="93"/>
  <c r="BE78" i="69"/>
  <c r="BF78" i="69" s="1"/>
  <c r="BE17" i="69"/>
  <c r="BF17" i="69" s="1"/>
  <c r="BE71" i="69"/>
  <c r="BF71" i="69" s="1"/>
  <c r="BE74" i="69"/>
  <c r="BF74" i="69" s="1"/>
  <c r="BE47" i="69"/>
  <c r="BF47" i="69" s="1"/>
  <c r="BE35" i="69"/>
  <c r="BF35" i="69" s="1"/>
  <c r="AF35" i="93"/>
  <c r="AF33" i="93"/>
  <c r="AF71" i="93"/>
  <c r="AF25" i="93"/>
  <c r="AF75" i="93"/>
  <c r="AF19" i="93"/>
  <c r="AF64" i="93"/>
  <c r="AF49" i="93"/>
  <c r="BE61" i="69" s="1"/>
  <c r="BF61" i="69" s="1"/>
  <c r="AF61" i="93"/>
  <c r="AF10" i="93"/>
  <c r="AF14" i="93"/>
  <c r="AF47" i="93"/>
  <c r="AF58" i="93"/>
  <c r="BE49" i="69" s="1"/>
  <c r="BF49" i="69" s="1"/>
  <c r="AF23" i="93"/>
  <c r="AF27" i="93"/>
  <c r="BE37" i="69" s="1"/>
  <c r="BF37" i="69" s="1"/>
  <c r="AF9" i="93"/>
  <c r="AF13" i="93"/>
  <c r="BE21" i="69" s="1"/>
  <c r="BF21" i="69" s="1"/>
  <c r="AF18" i="93"/>
  <c r="AF48" i="93"/>
  <c r="BE60" i="69" s="1"/>
  <c r="BF60" i="69" s="1"/>
  <c r="AF52" i="93"/>
  <c r="AF55" i="93"/>
  <c r="AF44" i="93"/>
  <c r="AF91" i="93"/>
  <c r="BE48" i="69" s="1"/>
  <c r="BF48" i="69" s="1"/>
  <c r="AF40" i="93"/>
  <c r="AF22" i="93"/>
  <c r="AF59" i="93"/>
  <c r="AF82" i="93"/>
  <c r="AF62" i="93"/>
  <c r="AF66" i="93"/>
  <c r="AF26" i="93"/>
  <c r="BE36" i="69" s="1"/>
  <c r="BF36" i="69" s="1"/>
  <c r="AF45" i="93"/>
  <c r="AF39" i="93"/>
  <c r="BE24" i="69" s="1"/>
  <c r="BF24" i="69" s="1"/>
  <c r="AF24" i="93"/>
  <c r="BE33" i="69" s="1"/>
  <c r="BF33" i="69" s="1"/>
  <c r="AF74" i="93"/>
  <c r="O91" i="93"/>
  <c r="M9" i="93"/>
  <c r="R10" i="93"/>
  <c r="P12" i="93"/>
  <c r="N14" i="93"/>
  <c r="L16" i="93"/>
  <c r="Q17" i="93"/>
  <c r="O19" i="93"/>
  <c r="M21" i="93"/>
  <c r="R22" i="93"/>
  <c r="P24" i="93"/>
  <c r="N26" i="93"/>
  <c r="L28" i="93"/>
  <c r="Q29" i="93"/>
  <c r="O31" i="93"/>
  <c r="M33" i="93"/>
  <c r="R34" i="93"/>
  <c r="P36" i="93"/>
  <c r="N38" i="93"/>
  <c r="L40" i="93"/>
  <c r="Q41" i="93"/>
  <c r="O43" i="93"/>
  <c r="M45" i="93"/>
  <c r="R46" i="93"/>
  <c r="P48" i="93"/>
  <c r="N50" i="93"/>
  <c r="L52" i="93"/>
  <c r="Q53" i="93"/>
  <c r="O55" i="93"/>
  <c r="M57" i="93"/>
  <c r="R58" i="93"/>
  <c r="P60" i="93"/>
  <c r="N62" i="93"/>
  <c r="L64" i="93"/>
  <c r="Q65" i="93"/>
  <c r="O67" i="93"/>
  <c r="M69" i="93"/>
  <c r="R70" i="93"/>
  <c r="P72" i="93"/>
  <c r="N74" i="93"/>
  <c r="L76" i="93"/>
  <c r="Q77" i="93"/>
  <c r="O79" i="93"/>
  <c r="M81" i="93"/>
  <c r="R82" i="93"/>
  <c r="P84" i="93"/>
  <c r="N86" i="93"/>
  <c r="L88" i="93"/>
  <c r="Q89" i="93"/>
  <c r="P7" i="93"/>
  <c r="O9" i="93"/>
  <c r="M11" i="93"/>
  <c r="P14" i="93"/>
  <c r="L18" i="93"/>
  <c r="O21" i="93"/>
  <c r="R24" i="93"/>
  <c r="P26" i="93"/>
  <c r="L30" i="93"/>
  <c r="M35" i="93"/>
  <c r="R48" i="93"/>
  <c r="L54" i="93"/>
  <c r="Q67" i="93"/>
  <c r="O81" i="93"/>
  <c r="Q95" i="93"/>
  <c r="P91" i="93"/>
  <c r="N9" i="93"/>
  <c r="L11" i="93"/>
  <c r="Q12" i="93"/>
  <c r="O14" i="93"/>
  <c r="M16" i="93"/>
  <c r="R17" i="93"/>
  <c r="P19" i="93"/>
  <c r="N21" i="93"/>
  <c r="L23" i="93"/>
  <c r="Q24" i="93"/>
  <c r="O26" i="93"/>
  <c r="M28" i="93"/>
  <c r="R29" i="93"/>
  <c r="P31" i="93"/>
  <c r="N33" i="93"/>
  <c r="L35" i="93"/>
  <c r="Q36" i="93"/>
  <c r="O38" i="93"/>
  <c r="M40" i="93"/>
  <c r="R41" i="93"/>
  <c r="P43" i="93"/>
  <c r="N45" i="93"/>
  <c r="L47" i="93"/>
  <c r="Q48" i="93"/>
  <c r="O50" i="93"/>
  <c r="M52" i="93"/>
  <c r="R53" i="93"/>
  <c r="P55" i="93"/>
  <c r="N57" i="93"/>
  <c r="L59" i="93"/>
  <c r="Q60" i="93"/>
  <c r="O62" i="93"/>
  <c r="M64" i="93"/>
  <c r="R65" i="93"/>
  <c r="P67" i="93"/>
  <c r="N69" i="93"/>
  <c r="L71" i="93"/>
  <c r="Q72" i="93"/>
  <c r="O74" i="93"/>
  <c r="M76" i="93"/>
  <c r="R77" i="93"/>
  <c r="P79" i="93"/>
  <c r="N81" i="93"/>
  <c r="L83" i="93"/>
  <c r="Q84" i="93"/>
  <c r="O86" i="93"/>
  <c r="M88" i="93"/>
  <c r="R89" i="93"/>
  <c r="Q7" i="93"/>
  <c r="Q91" i="93"/>
  <c r="R12" i="93"/>
  <c r="N16" i="93"/>
  <c r="Q19" i="93"/>
  <c r="M23" i="93"/>
  <c r="N28" i="93"/>
  <c r="Q31" i="93"/>
  <c r="P38" i="93"/>
  <c r="P50" i="93"/>
  <c r="O57" i="93"/>
  <c r="M71" i="93"/>
  <c r="M83" i="93"/>
  <c r="M93" i="93"/>
  <c r="N93" i="93"/>
  <c r="R91" i="93"/>
  <c r="P9" i="93"/>
  <c r="N11" i="93"/>
  <c r="L13" i="93"/>
  <c r="Q14" i="93"/>
  <c r="O16" i="93"/>
  <c r="M18" i="93"/>
  <c r="R19" i="93"/>
  <c r="P21" i="93"/>
  <c r="N23" i="93"/>
  <c r="L25" i="93"/>
  <c r="Q26" i="93"/>
  <c r="O28" i="93"/>
  <c r="M30" i="93"/>
  <c r="R31" i="93"/>
  <c r="P33" i="93"/>
  <c r="N35" i="93"/>
  <c r="L37" i="93"/>
  <c r="Q38" i="93"/>
  <c r="O40" i="93"/>
  <c r="M42" i="93"/>
  <c r="R43" i="93"/>
  <c r="P45" i="93"/>
  <c r="N47" i="93"/>
  <c r="L49" i="93"/>
  <c r="Q50" i="93"/>
  <c r="O52" i="93"/>
  <c r="M54" i="93"/>
  <c r="R55" i="93"/>
  <c r="P57" i="93"/>
  <c r="N59" i="93"/>
  <c r="L61" i="93"/>
  <c r="Q62" i="93"/>
  <c r="O64" i="93"/>
  <c r="M66" i="93"/>
  <c r="R67" i="93"/>
  <c r="P69" i="93"/>
  <c r="N71" i="93"/>
  <c r="L73" i="93"/>
  <c r="Q74" i="93"/>
  <c r="O76" i="93"/>
  <c r="M78" i="93"/>
  <c r="R79" i="93"/>
  <c r="P81" i="93"/>
  <c r="N83" i="93"/>
  <c r="L85" i="93"/>
  <c r="Q86" i="93"/>
  <c r="O88" i="93"/>
  <c r="M90" i="93"/>
  <c r="L7" i="93"/>
  <c r="O12" i="93"/>
  <c r="Q22" i="93"/>
  <c r="R39" i="93"/>
  <c r="R51" i="93"/>
  <c r="Q58" i="93"/>
  <c r="M74" i="93"/>
  <c r="O7" i="93"/>
  <c r="L42" i="93"/>
  <c r="P62" i="93"/>
  <c r="P74" i="93"/>
  <c r="P86" i="93"/>
  <c r="O93" i="93"/>
  <c r="L8" i="93"/>
  <c r="Q9" i="93"/>
  <c r="O11" i="93"/>
  <c r="M13" i="93"/>
  <c r="R14" i="93"/>
  <c r="P16" i="93"/>
  <c r="N18" i="93"/>
  <c r="L20" i="93"/>
  <c r="Q21" i="93"/>
  <c r="O23" i="93"/>
  <c r="M25" i="93"/>
  <c r="R26" i="93"/>
  <c r="P28" i="93"/>
  <c r="N30" i="93"/>
  <c r="L32" i="93"/>
  <c r="Q33" i="93"/>
  <c r="O35" i="93"/>
  <c r="M37" i="93"/>
  <c r="R38" i="93"/>
  <c r="P40" i="93"/>
  <c r="N42" i="93"/>
  <c r="L44" i="93"/>
  <c r="Q45" i="93"/>
  <c r="O47" i="93"/>
  <c r="M49" i="93"/>
  <c r="R50" i="93"/>
  <c r="P52" i="93"/>
  <c r="N54" i="93"/>
  <c r="L56" i="93"/>
  <c r="Q57" i="93"/>
  <c r="O59" i="93"/>
  <c r="M61" i="93"/>
  <c r="R62" i="93"/>
  <c r="P64" i="93"/>
  <c r="N66" i="93"/>
  <c r="L68" i="93"/>
  <c r="Q69" i="93"/>
  <c r="O71" i="93"/>
  <c r="M73" i="93"/>
  <c r="R74" i="93"/>
  <c r="P76" i="93"/>
  <c r="N78" i="93"/>
  <c r="L80" i="93"/>
  <c r="Q81" i="93"/>
  <c r="O83" i="93"/>
  <c r="M85" i="93"/>
  <c r="R86" i="93"/>
  <c r="P88" i="93"/>
  <c r="N90" i="93"/>
  <c r="L95" i="93"/>
  <c r="M14" i="93"/>
  <c r="R27" i="93"/>
  <c r="M38" i="93"/>
  <c r="P53" i="93"/>
  <c r="P65" i="93"/>
  <c r="N79" i="93"/>
  <c r="O33" i="93"/>
  <c r="N52" i="93"/>
  <c r="L66" i="93"/>
  <c r="Q79" i="93"/>
  <c r="P93" i="93"/>
  <c r="M8" i="93"/>
  <c r="R9" i="93"/>
  <c r="P11" i="93"/>
  <c r="N13" i="93"/>
  <c r="L15" i="93"/>
  <c r="Q16" i="93"/>
  <c r="O18" i="93"/>
  <c r="M20" i="93"/>
  <c r="R21" i="93"/>
  <c r="P23" i="93"/>
  <c r="N25" i="93"/>
  <c r="L27" i="93"/>
  <c r="Q28" i="93"/>
  <c r="O30" i="93"/>
  <c r="M32" i="93"/>
  <c r="R33" i="93"/>
  <c r="P35" i="93"/>
  <c r="N37" i="93"/>
  <c r="L39" i="93"/>
  <c r="Q40" i="93"/>
  <c r="O42" i="93"/>
  <c r="M44" i="93"/>
  <c r="R45" i="93"/>
  <c r="P47" i="93"/>
  <c r="N49" i="93"/>
  <c r="L51" i="93"/>
  <c r="Q52" i="93"/>
  <c r="O54" i="93"/>
  <c r="M56" i="93"/>
  <c r="R57" i="93"/>
  <c r="P59" i="93"/>
  <c r="N61" i="93"/>
  <c r="L63" i="93"/>
  <c r="Q64" i="93"/>
  <c r="O66" i="93"/>
  <c r="M68" i="93"/>
  <c r="R69" i="93"/>
  <c r="P71" i="93"/>
  <c r="N73" i="93"/>
  <c r="L75" i="93"/>
  <c r="Q76" i="93"/>
  <c r="O78" i="93"/>
  <c r="M80" i="93"/>
  <c r="R81" i="93"/>
  <c r="P83" i="93"/>
  <c r="N85" i="93"/>
  <c r="L87" i="93"/>
  <c r="Q88" i="93"/>
  <c r="O90" i="93"/>
  <c r="R15" i="93"/>
  <c r="L21" i="93"/>
  <c r="O36" i="93"/>
  <c r="Q46" i="93"/>
  <c r="M62" i="93"/>
  <c r="P77" i="93"/>
  <c r="R87" i="93"/>
  <c r="Q93" i="93"/>
  <c r="N8" i="93"/>
  <c r="L10" i="93"/>
  <c r="Q11" i="93"/>
  <c r="O13" i="93"/>
  <c r="M15" i="93"/>
  <c r="R16" i="93"/>
  <c r="P18" i="93"/>
  <c r="N20" i="93"/>
  <c r="L22" i="93"/>
  <c r="Q23" i="93"/>
  <c r="O25" i="93"/>
  <c r="M27" i="93"/>
  <c r="R28" i="93"/>
  <c r="P30" i="93"/>
  <c r="N32" i="93"/>
  <c r="L34" i="93"/>
  <c r="Q35" i="93"/>
  <c r="O37" i="93"/>
  <c r="M39" i="93"/>
  <c r="R40" i="93"/>
  <c r="P42" i="93"/>
  <c r="N44" i="93"/>
  <c r="L46" i="93"/>
  <c r="Q47" i="93"/>
  <c r="O49" i="93"/>
  <c r="M51" i="93"/>
  <c r="R52" i="93"/>
  <c r="P54" i="93"/>
  <c r="N56" i="93"/>
  <c r="L58" i="93"/>
  <c r="Q59" i="93"/>
  <c r="O61" i="93"/>
  <c r="M63" i="93"/>
  <c r="R64" i="93"/>
  <c r="P66" i="93"/>
  <c r="N68" i="93"/>
  <c r="L70" i="93"/>
  <c r="Q71" i="93"/>
  <c r="O73" i="93"/>
  <c r="M75" i="93"/>
  <c r="R76" i="93"/>
  <c r="P78" i="93"/>
  <c r="N80" i="93"/>
  <c r="L82" i="93"/>
  <c r="Q83" i="93"/>
  <c r="O85" i="93"/>
  <c r="M87" i="93"/>
  <c r="R88" i="93"/>
  <c r="P90" i="93"/>
  <c r="P17" i="93"/>
  <c r="O24" i="93"/>
  <c r="Q34" i="93"/>
  <c r="O48" i="93"/>
  <c r="O60" i="93"/>
  <c r="O72" i="93"/>
  <c r="L81" i="93"/>
  <c r="N40" i="93"/>
  <c r="N64" i="93"/>
  <c r="R93" i="93"/>
  <c r="O8" i="93"/>
  <c r="M10" i="93"/>
  <c r="R11" i="93"/>
  <c r="P13" i="93"/>
  <c r="N15" i="93"/>
  <c r="L17" i="93"/>
  <c r="Q18" i="93"/>
  <c r="O20" i="93"/>
  <c r="M22" i="93"/>
  <c r="R23" i="93"/>
  <c r="P25" i="93"/>
  <c r="N27" i="93"/>
  <c r="L29" i="93"/>
  <c r="Q30" i="93"/>
  <c r="O32" i="93"/>
  <c r="M34" i="93"/>
  <c r="R35" i="93"/>
  <c r="P37" i="93"/>
  <c r="N39" i="93"/>
  <c r="L41" i="93"/>
  <c r="Q42" i="93"/>
  <c r="O44" i="93"/>
  <c r="M46" i="93"/>
  <c r="R47" i="93"/>
  <c r="P49" i="93"/>
  <c r="N51" i="93"/>
  <c r="L53" i="93"/>
  <c r="Q54" i="93"/>
  <c r="O56" i="93"/>
  <c r="M58" i="93"/>
  <c r="R59" i="93"/>
  <c r="P61" i="93"/>
  <c r="N63" i="93"/>
  <c r="L65" i="93"/>
  <c r="Q66" i="93"/>
  <c r="O68" i="93"/>
  <c r="M70" i="93"/>
  <c r="R71" i="93"/>
  <c r="P73" i="93"/>
  <c r="N75" i="93"/>
  <c r="L77" i="93"/>
  <c r="Q78" i="93"/>
  <c r="O80" i="93"/>
  <c r="M82" i="93"/>
  <c r="R83" i="93"/>
  <c r="P85" i="93"/>
  <c r="N87" i="93"/>
  <c r="L89" i="93"/>
  <c r="Q90" i="93"/>
  <c r="N19" i="93"/>
  <c r="L33" i="93"/>
  <c r="M50" i="93"/>
  <c r="N67" i="93"/>
  <c r="O84" i="93"/>
  <c r="M47" i="93"/>
  <c r="O69" i="93"/>
  <c r="R84" i="93"/>
  <c r="L93" i="93"/>
  <c r="P8" i="93"/>
  <c r="N10" i="93"/>
  <c r="L12" i="93"/>
  <c r="Q13" i="93"/>
  <c r="O15" i="93"/>
  <c r="M17" i="93"/>
  <c r="R18" i="93"/>
  <c r="P20" i="93"/>
  <c r="N22" i="93"/>
  <c r="L24" i="93"/>
  <c r="Q25" i="93"/>
  <c r="O27" i="93"/>
  <c r="M29" i="93"/>
  <c r="R30" i="93"/>
  <c r="P32" i="93"/>
  <c r="N34" i="93"/>
  <c r="L36" i="93"/>
  <c r="Q37" i="93"/>
  <c r="O39" i="93"/>
  <c r="M41" i="93"/>
  <c r="R42" i="93"/>
  <c r="P44" i="93"/>
  <c r="N46" i="93"/>
  <c r="L48" i="93"/>
  <c r="Q49" i="93"/>
  <c r="O51" i="93"/>
  <c r="M53" i="93"/>
  <c r="R54" i="93"/>
  <c r="P56" i="93"/>
  <c r="N58" i="93"/>
  <c r="L60" i="93"/>
  <c r="Q61" i="93"/>
  <c r="O63" i="93"/>
  <c r="M65" i="93"/>
  <c r="R66" i="93"/>
  <c r="P68" i="93"/>
  <c r="N70" i="93"/>
  <c r="L72" i="93"/>
  <c r="Q73" i="93"/>
  <c r="O75" i="93"/>
  <c r="M77" i="93"/>
  <c r="R78" i="93"/>
  <c r="P80" i="93"/>
  <c r="N82" i="93"/>
  <c r="L84" i="93"/>
  <c r="Q85" i="93"/>
  <c r="O87" i="93"/>
  <c r="M89" i="93"/>
  <c r="R90" i="93"/>
  <c r="Q10" i="93"/>
  <c r="P29" i="93"/>
  <c r="P41" i="93"/>
  <c r="N55" i="93"/>
  <c r="L69" i="93"/>
  <c r="M86" i="93"/>
  <c r="O45" i="93"/>
  <c r="M59" i="93"/>
  <c r="N76" i="93"/>
  <c r="L90" i="93"/>
  <c r="L91" i="93"/>
  <c r="Q8" i="93"/>
  <c r="O10" i="93"/>
  <c r="M12" i="93"/>
  <c r="R13" i="93"/>
  <c r="P15" i="93"/>
  <c r="N17" i="93"/>
  <c r="L19" i="93"/>
  <c r="Q20" i="93"/>
  <c r="O22" i="93"/>
  <c r="M24" i="93"/>
  <c r="R25" i="93"/>
  <c r="P27" i="93"/>
  <c r="N29" i="93"/>
  <c r="L31" i="93"/>
  <c r="Q32" i="93"/>
  <c r="O34" i="93"/>
  <c r="M36" i="93"/>
  <c r="R37" i="93"/>
  <c r="P39" i="93"/>
  <c r="N41" i="93"/>
  <c r="L43" i="93"/>
  <c r="Q44" i="93"/>
  <c r="O46" i="93"/>
  <c r="M48" i="93"/>
  <c r="R49" i="93"/>
  <c r="P51" i="93"/>
  <c r="N53" i="93"/>
  <c r="L55" i="93"/>
  <c r="Q56" i="93"/>
  <c r="O58" i="93"/>
  <c r="M60" i="93"/>
  <c r="R61" i="93"/>
  <c r="P63" i="93"/>
  <c r="N65" i="93"/>
  <c r="L67" i="93"/>
  <c r="Q68" i="93"/>
  <c r="O70" i="93"/>
  <c r="M72" i="93"/>
  <c r="R73" i="93"/>
  <c r="P75" i="93"/>
  <c r="N77" i="93"/>
  <c r="L79" i="93"/>
  <c r="Q80" i="93"/>
  <c r="O82" i="93"/>
  <c r="M84" i="93"/>
  <c r="R85" i="93"/>
  <c r="P87" i="93"/>
  <c r="N89" i="93"/>
  <c r="M7" i="93"/>
  <c r="L9" i="93"/>
  <c r="M26" i="93"/>
  <c r="N43" i="93"/>
  <c r="L57" i="93"/>
  <c r="Q70" i="93"/>
  <c r="Q82" i="93"/>
  <c r="Q43" i="93"/>
  <c r="R60" i="93"/>
  <c r="R72" i="93"/>
  <c r="N88" i="93"/>
  <c r="M91" i="93"/>
  <c r="R8" i="93"/>
  <c r="P10" i="93"/>
  <c r="N12" i="93"/>
  <c r="L14" i="93"/>
  <c r="Q15" i="93"/>
  <c r="O17" i="93"/>
  <c r="M19" i="93"/>
  <c r="R20" i="93"/>
  <c r="P22" i="93"/>
  <c r="N24" i="93"/>
  <c r="L26" i="93"/>
  <c r="Q27" i="93"/>
  <c r="O29" i="93"/>
  <c r="M31" i="93"/>
  <c r="R32" i="93"/>
  <c r="P34" i="93"/>
  <c r="N36" i="93"/>
  <c r="L38" i="93"/>
  <c r="Q39" i="93"/>
  <c r="O41" i="93"/>
  <c r="M43" i="93"/>
  <c r="R44" i="93"/>
  <c r="P46" i="93"/>
  <c r="N48" i="93"/>
  <c r="L50" i="93"/>
  <c r="Q51" i="93"/>
  <c r="O53" i="93"/>
  <c r="M55" i="93"/>
  <c r="R56" i="93"/>
  <c r="P58" i="93"/>
  <c r="N60" i="93"/>
  <c r="L62" i="93"/>
  <c r="Q63" i="93"/>
  <c r="O65" i="93"/>
  <c r="M67" i="93"/>
  <c r="R68" i="93"/>
  <c r="P70" i="93"/>
  <c r="N72" i="93"/>
  <c r="L74" i="93"/>
  <c r="Q75" i="93"/>
  <c r="O77" i="93"/>
  <c r="M79" i="93"/>
  <c r="R80" i="93"/>
  <c r="P82" i="93"/>
  <c r="N84" i="93"/>
  <c r="L86" i="93"/>
  <c r="Q87" i="93"/>
  <c r="O89" i="93"/>
  <c r="N7" i="93"/>
  <c r="N91" i="93"/>
  <c r="N31" i="93"/>
  <c r="L45" i="93"/>
  <c r="R63" i="93"/>
  <c r="R75" i="93"/>
  <c r="P89" i="93"/>
  <c r="R36" i="93"/>
  <c r="Q55" i="93"/>
  <c r="L78" i="93"/>
  <c r="R7" i="93"/>
  <c r="R95" i="93"/>
  <c r="N95" i="93"/>
  <c r="P95" i="93"/>
  <c r="O95" i="93"/>
  <c r="M95" i="93"/>
  <c r="Q20" i="91"/>
  <c r="H9" i="52"/>
  <c r="I9" i="52" s="1"/>
  <c r="R20" i="91"/>
  <c r="H10" i="52"/>
  <c r="I10" i="52" s="1"/>
  <c r="M20" i="91"/>
  <c r="H11" i="52"/>
  <c r="I11" i="52" s="1"/>
  <c r="O20" i="91"/>
  <c r="H12" i="52"/>
  <c r="I12" i="52" s="1"/>
  <c r="H13" i="52"/>
  <c r="I13" i="52" s="1"/>
  <c r="H14" i="52"/>
  <c r="I14" i="52" s="1"/>
  <c r="H8" i="52"/>
  <c r="I8" i="52" s="1"/>
  <c r="P20" i="91"/>
  <c r="L20" i="91"/>
  <c r="N20" i="91"/>
  <c r="Q91" i="91"/>
  <c r="R93" i="91"/>
  <c r="O9" i="91"/>
  <c r="M11" i="91"/>
  <c r="R12" i="91"/>
  <c r="P14" i="91"/>
  <c r="N16" i="91"/>
  <c r="L18" i="91"/>
  <c r="Q19" i="91"/>
  <c r="O22" i="91"/>
  <c r="M24" i="91"/>
  <c r="R25" i="91"/>
  <c r="P27" i="91"/>
  <c r="N29" i="91"/>
  <c r="L31" i="91"/>
  <c r="Q32" i="91"/>
  <c r="O34" i="91"/>
  <c r="M36" i="91"/>
  <c r="R37" i="91"/>
  <c r="Q39" i="91"/>
  <c r="O41" i="91"/>
  <c r="M43" i="91"/>
  <c r="R44" i="91"/>
  <c r="P46" i="91"/>
  <c r="N48" i="91"/>
  <c r="L50" i="91"/>
  <c r="Q51" i="91"/>
  <c r="O53" i="91"/>
  <c r="M55" i="91"/>
  <c r="R56" i="91"/>
  <c r="P58" i="91"/>
  <c r="N60" i="91"/>
  <c r="L62" i="91"/>
  <c r="Q63" i="91"/>
  <c r="O65" i="91"/>
  <c r="M67" i="91"/>
  <c r="R68" i="91"/>
  <c r="P70" i="91"/>
  <c r="N72" i="91"/>
  <c r="L74" i="91"/>
  <c r="Q75" i="91"/>
  <c r="P77" i="91"/>
  <c r="N79" i="91"/>
  <c r="L81" i="91"/>
  <c r="Q82" i="91"/>
  <c r="O84" i="91"/>
  <c r="M86" i="91"/>
  <c r="R87" i="91"/>
  <c r="P89" i="91"/>
  <c r="N91" i="91"/>
  <c r="P40" i="91"/>
  <c r="Q45" i="91"/>
  <c r="Q57" i="91"/>
  <c r="Q69" i="91"/>
  <c r="M80" i="91"/>
  <c r="R76" i="91"/>
  <c r="R88" i="91"/>
  <c r="O30" i="91"/>
  <c r="R40" i="91"/>
  <c r="M51" i="91"/>
  <c r="N68" i="91"/>
  <c r="R83" i="91"/>
  <c r="L93" i="91"/>
  <c r="P9" i="91"/>
  <c r="N11" i="91"/>
  <c r="L13" i="91"/>
  <c r="Q14" i="91"/>
  <c r="O16" i="91"/>
  <c r="M18" i="91"/>
  <c r="R19" i="91"/>
  <c r="P22" i="91"/>
  <c r="N24" i="91"/>
  <c r="L26" i="91"/>
  <c r="Q27" i="91"/>
  <c r="O29" i="91"/>
  <c r="M31" i="91"/>
  <c r="R32" i="91"/>
  <c r="P34" i="91"/>
  <c r="N36" i="91"/>
  <c r="L38" i="91"/>
  <c r="R39" i="91"/>
  <c r="P41" i="91"/>
  <c r="N43" i="91"/>
  <c r="L45" i="91"/>
  <c r="Q46" i="91"/>
  <c r="O48" i="91"/>
  <c r="M50" i="91"/>
  <c r="R51" i="91"/>
  <c r="P53" i="91"/>
  <c r="N55" i="91"/>
  <c r="L57" i="91"/>
  <c r="Q58" i="91"/>
  <c r="O60" i="91"/>
  <c r="M62" i="91"/>
  <c r="R63" i="91"/>
  <c r="P65" i="91"/>
  <c r="N67" i="91"/>
  <c r="L69" i="91"/>
  <c r="Q70" i="91"/>
  <c r="O72" i="91"/>
  <c r="M74" i="91"/>
  <c r="R75" i="91"/>
  <c r="Q77" i="91"/>
  <c r="O79" i="91"/>
  <c r="M81" i="91"/>
  <c r="R82" i="91"/>
  <c r="P84" i="91"/>
  <c r="N86" i="91"/>
  <c r="L88" i="91"/>
  <c r="Q89" i="91"/>
  <c r="O91" i="91"/>
  <c r="R38" i="91"/>
  <c r="O47" i="91"/>
  <c r="P52" i="91"/>
  <c r="R62" i="91"/>
  <c r="O71" i="91"/>
  <c r="P83" i="91"/>
  <c r="O7" i="91"/>
  <c r="L39" i="91"/>
  <c r="R45" i="91"/>
  <c r="O54" i="91"/>
  <c r="N61" i="91"/>
  <c r="M68" i="91"/>
  <c r="L82" i="91"/>
  <c r="P7" i="91"/>
  <c r="N37" i="91"/>
  <c r="Q47" i="91"/>
  <c r="L58" i="91"/>
  <c r="Q71" i="91"/>
  <c r="P85" i="91"/>
  <c r="L8" i="91"/>
  <c r="Q9" i="91"/>
  <c r="O11" i="91"/>
  <c r="M13" i="91"/>
  <c r="R14" i="91"/>
  <c r="P16" i="91"/>
  <c r="N18" i="91"/>
  <c r="L21" i="91"/>
  <c r="Q22" i="91"/>
  <c r="O24" i="91"/>
  <c r="M26" i="91"/>
  <c r="R27" i="91"/>
  <c r="P29" i="91"/>
  <c r="N31" i="91"/>
  <c r="L33" i="91"/>
  <c r="Q34" i="91"/>
  <c r="O36" i="91"/>
  <c r="M38" i="91"/>
  <c r="L40" i="91"/>
  <c r="Q41" i="91"/>
  <c r="O43" i="91"/>
  <c r="M45" i="91"/>
  <c r="R46" i="91"/>
  <c r="P48" i="91"/>
  <c r="N50" i="91"/>
  <c r="L52" i="91"/>
  <c r="Q53" i="91"/>
  <c r="O55" i="91"/>
  <c r="M57" i="91"/>
  <c r="R58" i="91"/>
  <c r="P60" i="91"/>
  <c r="N62" i="91"/>
  <c r="L64" i="91"/>
  <c r="Q65" i="91"/>
  <c r="O67" i="91"/>
  <c r="M69" i="91"/>
  <c r="R70" i="91"/>
  <c r="P72" i="91"/>
  <c r="N74" i="91"/>
  <c r="L76" i="91"/>
  <c r="R77" i="91"/>
  <c r="P79" i="91"/>
  <c r="N81" i="91"/>
  <c r="L83" i="91"/>
  <c r="Q84" i="91"/>
  <c r="O86" i="91"/>
  <c r="M88" i="91"/>
  <c r="R89" i="91"/>
  <c r="P91" i="91"/>
  <c r="N35" i="91"/>
  <c r="R50" i="91"/>
  <c r="M61" i="91"/>
  <c r="P76" i="91"/>
  <c r="L87" i="91"/>
  <c r="M37" i="91"/>
  <c r="Q83" i="91"/>
  <c r="P35" i="91"/>
  <c r="P42" i="91"/>
  <c r="R52" i="91"/>
  <c r="R64" i="91"/>
  <c r="Q78" i="91"/>
  <c r="M8" i="91"/>
  <c r="R9" i="91"/>
  <c r="P11" i="91"/>
  <c r="N13" i="91"/>
  <c r="L15" i="91"/>
  <c r="Q16" i="91"/>
  <c r="O18" i="91"/>
  <c r="M21" i="91"/>
  <c r="R22" i="91"/>
  <c r="P24" i="91"/>
  <c r="N26" i="91"/>
  <c r="L28" i="91"/>
  <c r="Q29" i="91"/>
  <c r="O31" i="91"/>
  <c r="M33" i="91"/>
  <c r="R34" i="91"/>
  <c r="P36" i="91"/>
  <c r="N38" i="91"/>
  <c r="M40" i="91"/>
  <c r="R41" i="91"/>
  <c r="P43" i="91"/>
  <c r="N45" i="91"/>
  <c r="L47" i="91"/>
  <c r="Q48" i="91"/>
  <c r="O50" i="91"/>
  <c r="M52" i="91"/>
  <c r="R53" i="91"/>
  <c r="P55" i="91"/>
  <c r="N57" i="91"/>
  <c r="L59" i="91"/>
  <c r="Q60" i="91"/>
  <c r="O62" i="91"/>
  <c r="M64" i="91"/>
  <c r="R65" i="91"/>
  <c r="P67" i="91"/>
  <c r="N69" i="91"/>
  <c r="L71" i="91"/>
  <c r="Q72" i="91"/>
  <c r="O74" i="91"/>
  <c r="M76" i="91"/>
  <c r="L78" i="91"/>
  <c r="Q79" i="91"/>
  <c r="O81" i="91"/>
  <c r="M83" i="91"/>
  <c r="R84" i="91"/>
  <c r="P86" i="91"/>
  <c r="N88" i="91"/>
  <c r="L90" i="91"/>
  <c r="R91" i="91"/>
  <c r="L37" i="91"/>
  <c r="M49" i="91"/>
  <c r="O59" i="91"/>
  <c r="M73" i="91"/>
  <c r="N85" i="91"/>
  <c r="Q33" i="91"/>
  <c r="M44" i="91"/>
  <c r="L51" i="91"/>
  <c r="R57" i="91"/>
  <c r="Q64" i="91"/>
  <c r="N73" i="91"/>
  <c r="N80" i="91"/>
  <c r="P90" i="91"/>
  <c r="M32" i="91"/>
  <c r="N44" i="91"/>
  <c r="Q59" i="91"/>
  <c r="O73" i="91"/>
  <c r="N87" i="91"/>
  <c r="N8" i="91"/>
  <c r="L10" i="91"/>
  <c r="Q11" i="91"/>
  <c r="O13" i="91"/>
  <c r="M15" i="91"/>
  <c r="R16" i="91"/>
  <c r="P18" i="91"/>
  <c r="N21" i="91"/>
  <c r="L23" i="91"/>
  <c r="Q24" i="91"/>
  <c r="O26" i="91"/>
  <c r="M28" i="91"/>
  <c r="R29" i="91"/>
  <c r="P31" i="91"/>
  <c r="N33" i="91"/>
  <c r="L35" i="91"/>
  <c r="Q36" i="91"/>
  <c r="O38" i="91"/>
  <c r="N40" i="91"/>
  <c r="L42" i="91"/>
  <c r="Q43" i="91"/>
  <c r="O45" i="91"/>
  <c r="M47" i="91"/>
  <c r="R48" i="91"/>
  <c r="P50" i="91"/>
  <c r="N52" i="91"/>
  <c r="L54" i="91"/>
  <c r="Q55" i="91"/>
  <c r="O57" i="91"/>
  <c r="M59" i="91"/>
  <c r="R60" i="91"/>
  <c r="P62" i="91"/>
  <c r="N64" i="91"/>
  <c r="L66" i="91"/>
  <c r="Q67" i="91"/>
  <c r="O69" i="91"/>
  <c r="M71" i="91"/>
  <c r="R72" i="91"/>
  <c r="P74" i="91"/>
  <c r="N76" i="91"/>
  <c r="M78" i="91"/>
  <c r="R79" i="91"/>
  <c r="P81" i="91"/>
  <c r="N83" i="91"/>
  <c r="L85" i="91"/>
  <c r="Q86" i="91"/>
  <c r="O88" i="91"/>
  <c r="M90" i="91"/>
  <c r="M7" i="91"/>
  <c r="R31" i="91"/>
  <c r="N42" i="91"/>
  <c r="N54" i="91"/>
  <c r="P64" i="91"/>
  <c r="L68" i="91"/>
  <c r="R74" i="91"/>
  <c r="R81" i="91"/>
  <c r="Q88" i="91"/>
  <c r="O35" i="91"/>
  <c r="Q40" i="91"/>
  <c r="P47" i="91"/>
  <c r="Q52" i="91"/>
  <c r="P59" i="91"/>
  <c r="O66" i="91"/>
  <c r="R69" i="91"/>
  <c r="L75" i="91"/>
  <c r="M87" i="91"/>
  <c r="R33" i="91"/>
  <c r="L46" i="91"/>
  <c r="M63" i="91"/>
  <c r="M75" i="91"/>
  <c r="Q90" i="91"/>
  <c r="O8" i="91"/>
  <c r="M10" i="91"/>
  <c r="R11" i="91"/>
  <c r="P13" i="91"/>
  <c r="N15" i="91"/>
  <c r="L17" i="91"/>
  <c r="Q18" i="91"/>
  <c r="O21" i="91"/>
  <c r="M23" i="91"/>
  <c r="R24" i="91"/>
  <c r="P26" i="91"/>
  <c r="N28" i="91"/>
  <c r="L30" i="91"/>
  <c r="Q31" i="91"/>
  <c r="O33" i="91"/>
  <c r="M35" i="91"/>
  <c r="R36" i="91"/>
  <c r="P38" i="91"/>
  <c r="O40" i="91"/>
  <c r="M42" i="91"/>
  <c r="R43" i="91"/>
  <c r="P45" i="91"/>
  <c r="N47" i="91"/>
  <c r="L49" i="91"/>
  <c r="Q50" i="91"/>
  <c r="O52" i="91"/>
  <c r="M54" i="91"/>
  <c r="R55" i="91"/>
  <c r="P57" i="91"/>
  <c r="N59" i="91"/>
  <c r="L61" i="91"/>
  <c r="Q62" i="91"/>
  <c r="O64" i="91"/>
  <c r="M66" i="91"/>
  <c r="R67" i="91"/>
  <c r="P69" i="91"/>
  <c r="N71" i="91"/>
  <c r="L73" i="91"/>
  <c r="Q74" i="91"/>
  <c r="O76" i="91"/>
  <c r="N78" i="91"/>
  <c r="L80" i="91"/>
  <c r="Q81" i="91"/>
  <c r="O83" i="91"/>
  <c r="M85" i="91"/>
  <c r="R86" i="91"/>
  <c r="P88" i="91"/>
  <c r="N90" i="91"/>
  <c r="N7" i="91"/>
  <c r="P33" i="91"/>
  <c r="L44" i="91"/>
  <c r="L56" i="91"/>
  <c r="N66" i="91"/>
  <c r="O78" i="91"/>
  <c r="O90" i="91"/>
  <c r="L32" i="91"/>
  <c r="O42" i="91"/>
  <c r="N49" i="91"/>
  <c r="M56" i="91"/>
  <c r="L63" i="91"/>
  <c r="P71" i="91"/>
  <c r="P78" i="91"/>
  <c r="O85" i="91"/>
  <c r="Q28" i="91"/>
  <c r="M39" i="91"/>
  <c r="O49" i="91"/>
  <c r="N56" i="91"/>
  <c r="P66" i="91"/>
  <c r="O80" i="91"/>
  <c r="Q7" i="91"/>
  <c r="P8" i="91"/>
  <c r="N10" i="91"/>
  <c r="L12" i="91"/>
  <c r="Q13" i="91"/>
  <c r="O15" i="91"/>
  <c r="M17" i="91"/>
  <c r="R18" i="91"/>
  <c r="P21" i="91"/>
  <c r="N23" i="91"/>
  <c r="L25" i="91"/>
  <c r="Q26" i="91"/>
  <c r="O28" i="91"/>
  <c r="M30" i="91"/>
  <c r="Q8" i="91"/>
  <c r="O10" i="91"/>
  <c r="M12" i="91"/>
  <c r="R13" i="91"/>
  <c r="P15" i="91"/>
  <c r="N17" i="91"/>
  <c r="L19" i="91"/>
  <c r="Q21" i="91"/>
  <c r="O23" i="91"/>
  <c r="M25" i="91"/>
  <c r="R26" i="91"/>
  <c r="P28" i="91"/>
  <c r="N30" i="91"/>
  <c r="M93" i="91"/>
  <c r="R8" i="91"/>
  <c r="P10" i="91"/>
  <c r="N12" i="91"/>
  <c r="L14" i="91"/>
  <c r="Q15" i="91"/>
  <c r="O17" i="91"/>
  <c r="M19" i="91"/>
  <c r="R21" i="91"/>
  <c r="P23" i="91"/>
  <c r="N25" i="91"/>
  <c r="L27" i="91"/>
  <c r="N93" i="91"/>
  <c r="L9" i="91"/>
  <c r="Q10" i="91"/>
  <c r="O12" i="91"/>
  <c r="M14" i="91"/>
  <c r="R15" i="91"/>
  <c r="P17" i="91"/>
  <c r="N19" i="91"/>
  <c r="L22" i="91"/>
  <c r="Q23" i="91"/>
  <c r="O25" i="91"/>
  <c r="M27" i="91"/>
  <c r="R28" i="91"/>
  <c r="P30" i="91"/>
  <c r="N32" i="91"/>
  <c r="L34" i="91"/>
  <c r="Q35" i="91"/>
  <c r="O37" i="91"/>
  <c r="N39" i="91"/>
  <c r="L41" i="91"/>
  <c r="Q42" i="91"/>
  <c r="O44" i="91"/>
  <c r="M46" i="91"/>
  <c r="R47" i="91"/>
  <c r="P49" i="91"/>
  <c r="N51" i="91"/>
  <c r="L53" i="91"/>
  <c r="Q54" i="91"/>
  <c r="O56" i="91"/>
  <c r="M58" i="91"/>
  <c r="R59" i="91"/>
  <c r="P61" i="91"/>
  <c r="N63" i="91"/>
  <c r="L65" i="91"/>
  <c r="Q66" i="91"/>
  <c r="O68" i="91"/>
  <c r="M70" i="91"/>
  <c r="R71" i="91"/>
  <c r="P73" i="91"/>
  <c r="N75" i="91"/>
  <c r="M77" i="91"/>
  <c r="R78" i="91"/>
  <c r="P80" i="91"/>
  <c r="N82" i="91"/>
  <c r="L84" i="91"/>
  <c r="Q85" i="91"/>
  <c r="O87" i="91"/>
  <c r="M89" i="91"/>
  <c r="R90" i="91"/>
  <c r="R7" i="91"/>
  <c r="M29" i="91"/>
  <c r="N34" i="91"/>
  <c r="Q37" i="91"/>
  <c r="L43" i="91"/>
  <c r="M48" i="91"/>
  <c r="P51" i="91"/>
  <c r="Q56" i="91"/>
  <c r="M60" i="91"/>
  <c r="N65" i="91"/>
  <c r="Q68" i="91"/>
  <c r="R73" i="91"/>
  <c r="O77" i="91"/>
  <c r="M79" i="91"/>
  <c r="N84" i="91"/>
  <c r="O89" i="91"/>
  <c r="P54" i="91"/>
  <c r="L70" i="91"/>
  <c r="M82" i="91"/>
  <c r="O93" i="91"/>
  <c r="M9" i="91"/>
  <c r="R10" i="91"/>
  <c r="P12" i="91"/>
  <c r="N14" i="91"/>
  <c r="L16" i="91"/>
  <c r="Q17" i="91"/>
  <c r="O19" i="91"/>
  <c r="M22" i="91"/>
  <c r="R23" i="91"/>
  <c r="P25" i="91"/>
  <c r="N27" i="91"/>
  <c r="L29" i="91"/>
  <c r="Q30" i="91"/>
  <c r="O32" i="91"/>
  <c r="M34" i="91"/>
  <c r="R35" i="91"/>
  <c r="P37" i="91"/>
  <c r="O39" i="91"/>
  <c r="M41" i="91"/>
  <c r="R42" i="91"/>
  <c r="P44" i="91"/>
  <c r="N46" i="91"/>
  <c r="L48" i="91"/>
  <c r="Q49" i="91"/>
  <c r="O51" i="91"/>
  <c r="M53" i="91"/>
  <c r="R54" i="91"/>
  <c r="P56" i="91"/>
  <c r="N58" i="91"/>
  <c r="L60" i="91"/>
  <c r="Q61" i="91"/>
  <c r="O63" i="91"/>
  <c r="M65" i="91"/>
  <c r="R66" i="91"/>
  <c r="P68" i="91"/>
  <c r="N70" i="91"/>
  <c r="L72" i="91"/>
  <c r="Q73" i="91"/>
  <c r="O75" i="91"/>
  <c r="N77" i="91"/>
  <c r="L79" i="91"/>
  <c r="Q80" i="91"/>
  <c r="O82" i="91"/>
  <c r="M84" i="91"/>
  <c r="R85" i="91"/>
  <c r="P87" i="91"/>
  <c r="N89" i="91"/>
  <c r="L91" i="91"/>
  <c r="L7" i="91"/>
  <c r="R30" i="91"/>
  <c r="P32" i="91"/>
  <c r="L36" i="91"/>
  <c r="P39" i="91"/>
  <c r="N41" i="91"/>
  <c r="Q44" i="91"/>
  <c r="O46" i="91"/>
  <c r="R49" i="91"/>
  <c r="N53" i="91"/>
  <c r="L55" i="91"/>
  <c r="O58" i="91"/>
  <c r="R61" i="91"/>
  <c r="P63" i="91"/>
  <c r="L67" i="91"/>
  <c r="O70" i="91"/>
  <c r="M72" i="91"/>
  <c r="P75" i="91"/>
  <c r="R80" i="91"/>
  <c r="P82" i="91"/>
  <c r="L86" i="91"/>
  <c r="Q87" i="91"/>
  <c r="M91" i="91"/>
  <c r="O61" i="91"/>
  <c r="L77" i="91"/>
  <c r="L89" i="91"/>
  <c r="P93" i="91"/>
  <c r="N9" i="91"/>
  <c r="L11" i="91"/>
  <c r="Q12" i="91"/>
  <c r="O14" i="91"/>
  <c r="M16" i="91"/>
  <c r="R17" i="91"/>
  <c r="P19" i="91"/>
  <c r="N22" i="91"/>
  <c r="L24" i="91"/>
  <c r="Q25" i="91"/>
  <c r="O27" i="91"/>
  <c r="N95" i="91"/>
  <c r="M95" i="91"/>
  <c r="L95" i="91"/>
  <c r="R95" i="91"/>
  <c r="O95" i="91"/>
  <c r="Q95" i="91"/>
  <c r="P95" i="91"/>
  <c r="F8" i="52"/>
  <c r="F14" i="52"/>
  <c r="F11" i="52"/>
  <c r="F12" i="52"/>
  <c r="F9" i="52"/>
  <c r="F10" i="52"/>
  <c r="R95" i="89"/>
  <c r="M91" i="89"/>
  <c r="O89" i="89"/>
  <c r="Q87" i="89"/>
  <c r="S85" i="89"/>
  <c r="N84" i="89"/>
  <c r="P82" i="89"/>
  <c r="R80" i="89"/>
  <c r="M79" i="89"/>
  <c r="O77" i="89"/>
  <c r="P75" i="89"/>
  <c r="R73" i="89"/>
  <c r="M72" i="89"/>
  <c r="O70" i="89"/>
  <c r="Q68" i="89"/>
  <c r="S66" i="89"/>
  <c r="N65" i="89"/>
  <c r="P63" i="89"/>
  <c r="R61" i="89"/>
  <c r="M60" i="89"/>
  <c r="O58" i="89"/>
  <c r="Q56" i="89"/>
  <c r="S54" i="89"/>
  <c r="N53" i="89"/>
  <c r="P51" i="89"/>
  <c r="R49" i="89"/>
  <c r="M48" i="89"/>
  <c r="O46" i="89"/>
  <c r="Q44" i="89"/>
  <c r="S42" i="89"/>
  <c r="N41" i="89"/>
  <c r="P39" i="89"/>
  <c r="Q37" i="89"/>
  <c r="S35" i="89"/>
  <c r="N34" i="89"/>
  <c r="P32" i="89"/>
  <c r="R30" i="89"/>
  <c r="M29" i="89"/>
  <c r="O27" i="89"/>
  <c r="Q25" i="89"/>
  <c r="S23" i="89"/>
  <c r="N22" i="89"/>
  <c r="P20" i="89"/>
  <c r="R18" i="89"/>
  <c r="M17" i="89"/>
  <c r="O15" i="89"/>
  <c r="Q13" i="89"/>
  <c r="S11" i="89"/>
  <c r="N10" i="89"/>
  <c r="P8" i="89"/>
  <c r="S93" i="89"/>
  <c r="Q95" i="89"/>
  <c r="S90" i="89"/>
  <c r="N89" i="89"/>
  <c r="P87" i="89"/>
  <c r="R85" i="89"/>
  <c r="M84" i="89"/>
  <c r="O82" i="89"/>
  <c r="Q80" i="89"/>
  <c r="S78" i="89"/>
  <c r="N77" i="89"/>
  <c r="O75" i="89"/>
  <c r="Q73" i="89"/>
  <c r="S71" i="89"/>
  <c r="N70" i="89"/>
  <c r="P68" i="89"/>
  <c r="R66" i="89"/>
  <c r="M65" i="89"/>
  <c r="O63" i="89"/>
  <c r="Q61" i="89"/>
  <c r="S59" i="89"/>
  <c r="N58" i="89"/>
  <c r="P56" i="89"/>
  <c r="R54" i="89"/>
  <c r="M53" i="89"/>
  <c r="O51" i="89"/>
  <c r="Q49" i="89"/>
  <c r="S47" i="89"/>
  <c r="N46" i="89"/>
  <c r="P44" i="89"/>
  <c r="R42" i="89"/>
  <c r="M41" i="89"/>
  <c r="O39" i="89"/>
  <c r="P37" i="89"/>
  <c r="R35" i="89"/>
  <c r="M34" i="89"/>
  <c r="O32" i="89"/>
  <c r="Q30" i="89"/>
  <c r="S28" i="89"/>
  <c r="N27" i="89"/>
  <c r="P25" i="89"/>
  <c r="R23" i="89"/>
  <c r="M22" i="89"/>
  <c r="O20" i="89"/>
  <c r="Q18" i="89"/>
  <c r="S16" i="89"/>
  <c r="N15" i="89"/>
  <c r="P13" i="89"/>
  <c r="R11" i="89"/>
  <c r="M10" i="89"/>
  <c r="O8" i="89"/>
  <c r="P95" i="89"/>
  <c r="R90" i="89"/>
  <c r="M89" i="89"/>
  <c r="O87" i="89"/>
  <c r="Q85" i="89"/>
  <c r="S83" i="89"/>
  <c r="N82" i="89"/>
  <c r="P80" i="89"/>
  <c r="R78" i="89"/>
  <c r="M77" i="89"/>
  <c r="N75" i="89"/>
  <c r="P73" i="89"/>
  <c r="R71" i="89"/>
  <c r="M70" i="89"/>
  <c r="O68" i="89"/>
  <c r="Q66" i="89"/>
  <c r="S64" i="89"/>
  <c r="N63" i="89"/>
  <c r="P61" i="89"/>
  <c r="R59" i="89"/>
  <c r="M58" i="89"/>
  <c r="O56" i="89"/>
  <c r="Q54" i="89"/>
  <c r="S52" i="89"/>
  <c r="N51" i="89"/>
  <c r="P49" i="89"/>
  <c r="R47" i="89"/>
  <c r="M46" i="89"/>
  <c r="O44" i="89"/>
  <c r="Q42" i="89"/>
  <c r="S40" i="89"/>
  <c r="N39" i="89"/>
  <c r="O37" i="89"/>
  <c r="Q35" i="89"/>
  <c r="S33" i="89"/>
  <c r="N32" i="89"/>
  <c r="P30" i="89"/>
  <c r="R28" i="89"/>
  <c r="M27" i="89"/>
  <c r="O25" i="89"/>
  <c r="Q23" i="89"/>
  <c r="S21" i="89"/>
  <c r="N20" i="89"/>
  <c r="P18" i="89"/>
  <c r="R16" i="89"/>
  <c r="M15" i="89"/>
  <c r="O13" i="89"/>
  <c r="Q11" i="89"/>
  <c r="S9" i="89"/>
  <c r="N8" i="89"/>
  <c r="S10" i="89"/>
  <c r="O95" i="89"/>
  <c r="Q90" i="89"/>
  <c r="S88" i="89"/>
  <c r="N87" i="89"/>
  <c r="P85" i="89"/>
  <c r="R83" i="89"/>
  <c r="M82" i="89"/>
  <c r="O80" i="89"/>
  <c r="Q78" i="89"/>
  <c r="S76" i="89"/>
  <c r="M75" i="89"/>
  <c r="O73" i="89"/>
  <c r="Q71" i="89"/>
  <c r="S69" i="89"/>
  <c r="N68" i="89"/>
  <c r="P66" i="89"/>
  <c r="R64" i="89"/>
  <c r="M63" i="89"/>
  <c r="O61" i="89"/>
  <c r="Q59" i="89"/>
  <c r="S57" i="89"/>
  <c r="N56" i="89"/>
  <c r="P54" i="89"/>
  <c r="R52" i="89"/>
  <c r="M51" i="89"/>
  <c r="O49" i="89"/>
  <c r="Q47" i="89"/>
  <c r="S45" i="89"/>
  <c r="N44" i="89"/>
  <c r="P42" i="89"/>
  <c r="R40" i="89"/>
  <c r="M39" i="89"/>
  <c r="N37" i="89"/>
  <c r="P35" i="89"/>
  <c r="R33" i="89"/>
  <c r="M32" i="89"/>
  <c r="O30" i="89"/>
  <c r="Q28" i="89"/>
  <c r="S26" i="89"/>
  <c r="N25" i="89"/>
  <c r="P23" i="89"/>
  <c r="R21" i="89"/>
  <c r="M20" i="89"/>
  <c r="O18" i="89"/>
  <c r="Q16" i="89"/>
  <c r="S14" i="89"/>
  <c r="N13" i="89"/>
  <c r="P11" i="89"/>
  <c r="R9" i="89"/>
  <c r="M8" i="89"/>
  <c r="Q7" i="89"/>
  <c r="P7" i="89"/>
  <c r="N95" i="89"/>
  <c r="P90" i="89"/>
  <c r="R88" i="89"/>
  <c r="M87" i="89"/>
  <c r="O85" i="89"/>
  <c r="Q83" i="89"/>
  <c r="S81" i="89"/>
  <c r="N80" i="89"/>
  <c r="P78" i="89"/>
  <c r="Q76" i="89"/>
  <c r="S74" i="89"/>
  <c r="N73" i="89"/>
  <c r="P71" i="89"/>
  <c r="R69" i="89"/>
  <c r="M68" i="89"/>
  <c r="O66" i="89"/>
  <c r="Q64" i="89"/>
  <c r="S62" i="89"/>
  <c r="N61" i="89"/>
  <c r="P59" i="89"/>
  <c r="R57" i="89"/>
  <c r="M56" i="89"/>
  <c r="O54" i="89"/>
  <c r="Q52" i="89"/>
  <c r="S50" i="89"/>
  <c r="N49" i="89"/>
  <c r="P47" i="89"/>
  <c r="R45" i="89"/>
  <c r="M44" i="89"/>
  <c r="O42" i="89"/>
  <c r="Q40" i="89"/>
  <c r="S38" i="89"/>
  <c r="M37" i="89"/>
  <c r="O35" i="89"/>
  <c r="Q33" i="89"/>
  <c r="S31" i="89"/>
  <c r="N30" i="89"/>
  <c r="P28" i="89"/>
  <c r="R26" i="89"/>
  <c r="M25" i="89"/>
  <c r="O23" i="89"/>
  <c r="Q21" i="89"/>
  <c r="S19" i="89"/>
  <c r="N18" i="89"/>
  <c r="P16" i="89"/>
  <c r="R14" i="89"/>
  <c r="M13" i="89"/>
  <c r="O11" i="89"/>
  <c r="Q9" i="89"/>
  <c r="S7" i="89"/>
  <c r="O14" i="89"/>
  <c r="M95" i="89"/>
  <c r="O90" i="89"/>
  <c r="Q88" i="89"/>
  <c r="S86" i="89"/>
  <c r="N85" i="89"/>
  <c r="P83" i="89"/>
  <c r="R81" i="89"/>
  <c r="M80" i="89"/>
  <c r="O78" i="89"/>
  <c r="P76" i="89"/>
  <c r="R74" i="89"/>
  <c r="M73" i="89"/>
  <c r="O71" i="89"/>
  <c r="Q69" i="89"/>
  <c r="S67" i="89"/>
  <c r="N66" i="89"/>
  <c r="P64" i="89"/>
  <c r="R62" i="89"/>
  <c r="M61" i="89"/>
  <c r="O59" i="89"/>
  <c r="Q57" i="89"/>
  <c r="S55" i="89"/>
  <c r="N54" i="89"/>
  <c r="P52" i="89"/>
  <c r="R50" i="89"/>
  <c r="M49" i="89"/>
  <c r="O47" i="89"/>
  <c r="Q45" i="89"/>
  <c r="S43" i="89"/>
  <c r="N42" i="89"/>
  <c r="P40" i="89"/>
  <c r="Q38" i="89"/>
  <c r="S36" i="89"/>
  <c r="N35" i="89"/>
  <c r="P33" i="89"/>
  <c r="R31" i="89"/>
  <c r="M30" i="89"/>
  <c r="O28" i="89"/>
  <c r="Q26" i="89"/>
  <c r="S24" i="89"/>
  <c r="N23" i="89"/>
  <c r="P21" i="89"/>
  <c r="R19" i="89"/>
  <c r="M18" i="89"/>
  <c r="O16" i="89"/>
  <c r="Q14" i="89"/>
  <c r="S12" i="89"/>
  <c r="N11" i="89"/>
  <c r="P9" i="89"/>
  <c r="R7" i="89"/>
  <c r="Q12" i="89"/>
  <c r="Q93" i="89"/>
  <c r="S91" i="89"/>
  <c r="N90" i="89"/>
  <c r="P88" i="89"/>
  <c r="R86" i="89"/>
  <c r="M85" i="89"/>
  <c r="O83" i="89"/>
  <c r="Q81" i="89"/>
  <c r="S79" i="89"/>
  <c r="N78" i="89"/>
  <c r="O76" i="89"/>
  <c r="Q74" i="89"/>
  <c r="S72" i="89"/>
  <c r="N71" i="89"/>
  <c r="P69" i="89"/>
  <c r="R67" i="89"/>
  <c r="M66" i="89"/>
  <c r="O64" i="89"/>
  <c r="Q62" i="89"/>
  <c r="S60" i="89"/>
  <c r="N59" i="89"/>
  <c r="P57" i="89"/>
  <c r="R55" i="89"/>
  <c r="M54" i="89"/>
  <c r="O52" i="89"/>
  <c r="Q50" i="89"/>
  <c r="S48" i="89"/>
  <c r="N47" i="89"/>
  <c r="P45" i="89"/>
  <c r="R43" i="89"/>
  <c r="M42" i="89"/>
  <c r="O40" i="89"/>
  <c r="P38" i="89"/>
  <c r="R36" i="89"/>
  <c r="M35" i="89"/>
  <c r="O33" i="89"/>
  <c r="Q31" i="89"/>
  <c r="S29" i="89"/>
  <c r="N28" i="89"/>
  <c r="P26" i="89"/>
  <c r="R24" i="89"/>
  <c r="M23" i="89"/>
  <c r="O21" i="89"/>
  <c r="Q19" i="89"/>
  <c r="S17" i="89"/>
  <c r="N16" i="89"/>
  <c r="P14" i="89"/>
  <c r="R12" i="89"/>
  <c r="M11" i="89"/>
  <c r="O9" i="89"/>
  <c r="N9" i="89"/>
  <c r="P93" i="89"/>
  <c r="R91" i="89"/>
  <c r="M90" i="89"/>
  <c r="O88" i="89"/>
  <c r="Q86" i="89"/>
  <c r="S84" i="89"/>
  <c r="N83" i="89"/>
  <c r="P81" i="89"/>
  <c r="R79" i="89"/>
  <c r="M78" i="89"/>
  <c r="N76" i="89"/>
  <c r="P74" i="89"/>
  <c r="R72" i="89"/>
  <c r="M71" i="89"/>
  <c r="O69" i="89"/>
  <c r="Q67" i="89"/>
  <c r="S65" i="89"/>
  <c r="N64" i="89"/>
  <c r="P62" i="89"/>
  <c r="R60" i="89"/>
  <c r="M59" i="89"/>
  <c r="O57" i="89"/>
  <c r="Q55" i="89"/>
  <c r="S53" i="89"/>
  <c r="N52" i="89"/>
  <c r="P50" i="89"/>
  <c r="R48" i="89"/>
  <c r="M47" i="89"/>
  <c r="O45" i="89"/>
  <c r="Q43" i="89"/>
  <c r="S41" i="89"/>
  <c r="N40" i="89"/>
  <c r="O38" i="89"/>
  <c r="Q36" i="89"/>
  <c r="S34" i="89"/>
  <c r="N33" i="89"/>
  <c r="P31" i="89"/>
  <c r="R29" i="89"/>
  <c r="M28" i="89"/>
  <c r="O26" i="89"/>
  <c r="Q24" i="89"/>
  <c r="S22" i="89"/>
  <c r="N21" i="89"/>
  <c r="P19" i="89"/>
  <c r="R17" i="89"/>
  <c r="M16" i="89"/>
  <c r="O93" i="89"/>
  <c r="Q91" i="89"/>
  <c r="S89" i="89"/>
  <c r="N88" i="89"/>
  <c r="P86" i="89"/>
  <c r="R84" i="89"/>
  <c r="M83" i="89"/>
  <c r="O81" i="89"/>
  <c r="Q79" i="89"/>
  <c r="S77" i="89"/>
  <c r="M76" i="89"/>
  <c r="O74" i="89"/>
  <c r="Q72" i="89"/>
  <c r="S70" i="89"/>
  <c r="N69" i="89"/>
  <c r="P67" i="89"/>
  <c r="R65" i="89"/>
  <c r="M64" i="89"/>
  <c r="O62" i="89"/>
  <c r="Q60" i="89"/>
  <c r="S58" i="89"/>
  <c r="N57" i="89"/>
  <c r="P55" i="89"/>
  <c r="R53" i="89"/>
  <c r="M52" i="89"/>
  <c r="O50" i="89"/>
  <c r="Q48" i="89"/>
  <c r="S46" i="89"/>
  <c r="N45" i="89"/>
  <c r="P43" i="89"/>
  <c r="R41" i="89"/>
  <c r="M40" i="89"/>
  <c r="N38" i="89"/>
  <c r="P36" i="89"/>
  <c r="R34" i="89"/>
  <c r="M33" i="89"/>
  <c r="O31" i="89"/>
  <c r="Q29" i="89"/>
  <c r="S27" i="89"/>
  <c r="N26" i="89"/>
  <c r="P24" i="89"/>
  <c r="R22" i="89"/>
  <c r="M21" i="89"/>
  <c r="O19" i="89"/>
  <c r="Q17" i="89"/>
  <c r="S15" i="89"/>
  <c r="N14" i="89"/>
  <c r="P12" i="89"/>
  <c r="R10" i="89"/>
  <c r="M9" i="89"/>
  <c r="O7" i="89"/>
  <c r="N93" i="89"/>
  <c r="P91" i="89"/>
  <c r="R89" i="89"/>
  <c r="M88" i="89"/>
  <c r="O86" i="89"/>
  <c r="Q84" i="89"/>
  <c r="S82" i="89"/>
  <c r="N81" i="89"/>
  <c r="P79" i="89"/>
  <c r="R77" i="89"/>
  <c r="S75" i="89"/>
  <c r="N74" i="89"/>
  <c r="P72" i="89"/>
  <c r="R70" i="89"/>
  <c r="M69" i="89"/>
  <c r="O67" i="89"/>
  <c r="Q65" i="89"/>
  <c r="S63" i="89"/>
  <c r="N62" i="89"/>
  <c r="P60" i="89"/>
  <c r="R58" i="89"/>
  <c r="M57" i="89"/>
  <c r="O55" i="89"/>
  <c r="Q53" i="89"/>
  <c r="S51" i="89"/>
  <c r="N50" i="89"/>
  <c r="P48" i="89"/>
  <c r="R46" i="89"/>
  <c r="M45" i="89"/>
  <c r="O43" i="89"/>
  <c r="Q41" i="89"/>
  <c r="S39" i="89"/>
  <c r="M38" i="89"/>
  <c r="O36" i="89"/>
  <c r="Q34" i="89"/>
  <c r="S32" i="89"/>
  <c r="N31" i="89"/>
  <c r="P29" i="89"/>
  <c r="R27" i="89"/>
  <c r="M26" i="89"/>
  <c r="O24" i="89"/>
  <c r="Q22" i="89"/>
  <c r="S20" i="89"/>
  <c r="N19" i="89"/>
  <c r="P17" i="89"/>
  <c r="R15" i="89"/>
  <c r="M14" i="89"/>
  <c r="O12" i="89"/>
  <c r="Q10" i="89"/>
  <c r="S8" i="89"/>
  <c r="N7" i="89"/>
  <c r="M93" i="89"/>
  <c r="O91" i="89"/>
  <c r="Q89" i="89"/>
  <c r="S87" i="89"/>
  <c r="N86" i="89"/>
  <c r="P84" i="89"/>
  <c r="R82" i="89"/>
  <c r="M81" i="89"/>
  <c r="O79" i="89"/>
  <c r="Q77" i="89"/>
  <c r="R75" i="89"/>
  <c r="M74" i="89"/>
  <c r="O72" i="89"/>
  <c r="Q70" i="89"/>
  <c r="S68" i="89"/>
  <c r="N67" i="89"/>
  <c r="P65" i="89"/>
  <c r="R63" i="89"/>
  <c r="M62" i="89"/>
  <c r="O60" i="89"/>
  <c r="Q58" i="89"/>
  <c r="S56" i="89"/>
  <c r="N55" i="89"/>
  <c r="P53" i="89"/>
  <c r="R51" i="89"/>
  <c r="M50" i="89"/>
  <c r="O48" i="89"/>
  <c r="Q46" i="89"/>
  <c r="S44" i="89"/>
  <c r="N43" i="89"/>
  <c r="P41" i="89"/>
  <c r="R39" i="89"/>
  <c r="S37" i="89"/>
  <c r="N36" i="89"/>
  <c r="P34" i="89"/>
  <c r="R32" i="89"/>
  <c r="M31" i="89"/>
  <c r="O29" i="89"/>
  <c r="Q27" i="89"/>
  <c r="S25" i="89"/>
  <c r="N24" i="89"/>
  <c r="P22" i="89"/>
  <c r="R20" i="89"/>
  <c r="M19" i="89"/>
  <c r="O17" i="89"/>
  <c r="Q15" i="89"/>
  <c r="S13" i="89"/>
  <c r="N12" i="89"/>
  <c r="P10" i="89"/>
  <c r="R8" i="89"/>
  <c r="M7" i="89"/>
  <c r="S95" i="89"/>
  <c r="N91" i="89"/>
  <c r="P89" i="89"/>
  <c r="R87" i="89"/>
  <c r="M86" i="89"/>
  <c r="O84" i="89"/>
  <c r="Q82" i="89"/>
  <c r="S80" i="89"/>
  <c r="N79" i="89"/>
  <c r="P77" i="89"/>
  <c r="Q75" i="89"/>
  <c r="S73" i="89"/>
  <c r="N72" i="89"/>
  <c r="P70" i="89"/>
  <c r="R68" i="89"/>
  <c r="M67" i="89"/>
  <c r="O65" i="89"/>
  <c r="Q63" i="89"/>
  <c r="S61" i="89"/>
  <c r="N60" i="89"/>
  <c r="P58" i="89"/>
  <c r="R56" i="89"/>
  <c r="M55" i="89"/>
  <c r="O53" i="89"/>
  <c r="Q51" i="89"/>
  <c r="S49" i="89"/>
  <c r="N48" i="89"/>
  <c r="P46" i="89"/>
  <c r="R44" i="89"/>
  <c r="M43" i="89"/>
  <c r="O41" i="89"/>
  <c r="Q39" i="89"/>
  <c r="R37" i="89"/>
  <c r="M36" i="89"/>
  <c r="O34" i="89"/>
  <c r="Q32" i="89"/>
  <c r="S30" i="89"/>
  <c r="N29" i="89"/>
  <c r="P27" i="89"/>
  <c r="R25" i="89"/>
  <c r="M24" i="89"/>
  <c r="O22" i="89"/>
  <c r="Q20" i="89"/>
  <c r="S18" i="89"/>
  <c r="N17" i="89"/>
  <c r="P15" i="89"/>
  <c r="R13" i="89"/>
  <c r="M12" i="89"/>
  <c r="O10" i="89"/>
  <c r="Q8" i="89"/>
  <c r="M10" i="88"/>
  <c r="F13" i="52"/>
  <c r="R76" i="89"/>
  <c r="R93" i="89"/>
  <c r="R38" i="89"/>
  <c r="K95" i="91"/>
  <c r="K97" i="91" s="1"/>
  <c r="K93" i="91"/>
  <c r="K94" i="91" s="1"/>
  <c r="H6" i="52"/>
  <c r="F46" i="29"/>
  <c r="G46" i="29"/>
  <c r="G47" i="29"/>
  <c r="D45" i="52"/>
  <c r="F45" i="52"/>
  <c r="E44" i="29"/>
  <c r="D44" i="29"/>
  <c r="H44" i="29" s="1"/>
  <c r="H54" i="29" s="1"/>
  <c r="U62" i="56"/>
  <c r="U29" i="56"/>
  <c r="L29" i="56"/>
  <c r="L62" i="56"/>
  <c r="U11" i="56"/>
  <c r="U22" i="56"/>
  <c r="U9" i="56"/>
  <c r="U21" i="56"/>
  <c r="U20" i="56"/>
  <c r="U33" i="56"/>
  <c r="U32" i="56"/>
  <c r="U30" i="56"/>
  <c r="U17" i="56"/>
  <c r="U41" i="56"/>
  <c r="U51" i="56"/>
  <c r="U60" i="56"/>
  <c r="U70" i="56"/>
  <c r="U82" i="56"/>
  <c r="U18" i="56"/>
  <c r="U16" i="56"/>
  <c r="U28" i="56"/>
  <c r="U40" i="56"/>
  <c r="U59" i="56"/>
  <c r="U69" i="56"/>
  <c r="U81" i="56"/>
  <c r="U93" i="56"/>
  <c r="U39" i="56"/>
  <c r="U58" i="56"/>
  <c r="U68" i="56"/>
  <c r="U80" i="56"/>
  <c r="U92" i="56"/>
  <c r="U27" i="56"/>
  <c r="U14" i="56"/>
  <c r="U26" i="56"/>
  <c r="U38" i="56"/>
  <c r="U50" i="56"/>
  <c r="U57" i="56"/>
  <c r="U67" i="56"/>
  <c r="U79" i="56"/>
  <c r="U91" i="56"/>
  <c r="U13" i="56"/>
  <c r="U49" i="56"/>
  <c r="U56" i="56"/>
  <c r="U78" i="56"/>
  <c r="U90" i="56"/>
  <c r="U25" i="56"/>
  <c r="U37" i="56"/>
  <c r="U12" i="56"/>
  <c r="U24" i="56"/>
  <c r="U36" i="56"/>
  <c r="U48" i="56"/>
  <c r="U66" i="56"/>
  <c r="U77" i="56"/>
  <c r="U89" i="56"/>
  <c r="U23" i="56"/>
  <c r="U35" i="56"/>
  <c r="U47" i="56"/>
  <c r="U55" i="56"/>
  <c r="U76" i="56"/>
  <c r="U88" i="56"/>
  <c r="U34" i="56"/>
  <c r="U46" i="56"/>
  <c r="U65" i="56"/>
  <c r="U75" i="56"/>
  <c r="U87" i="56"/>
  <c r="U45" i="56"/>
  <c r="U54" i="56"/>
  <c r="U64" i="56"/>
  <c r="U74" i="56"/>
  <c r="U86" i="56"/>
  <c r="U53" i="56"/>
  <c r="U63" i="56"/>
  <c r="U73" i="56"/>
  <c r="U85" i="56"/>
  <c r="U44" i="56"/>
  <c r="U8" i="56"/>
  <c r="U19" i="56"/>
  <c r="U31" i="56"/>
  <c r="U43" i="56"/>
  <c r="U52" i="56"/>
  <c r="U72" i="56"/>
  <c r="U84" i="56"/>
  <c r="U42" i="56"/>
  <c r="U61" i="56"/>
  <c r="U71" i="56"/>
  <c r="U83" i="56"/>
  <c r="E39" i="29"/>
  <c r="D39" i="52"/>
  <c r="AJ99" i="88" s="1"/>
  <c r="D38" i="52"/>
  <c r="AI99" i="88" s="1"/>
  <c r="F38" i="52"/>
  <c r="AI99" i="93" s="1"/>
  <c r="AI100" i="93" s="1"/>
  <c r="F39" i="52"/>
  <c r="H42" i="52"/>
  <c r="I42" i="52" s="1"/>
  <c r="F43" i="29"/>
  <c r="AG95" i="91"/>
  <c r="AG93" i="91"/>
  <c r="F42" i="52"/>
  <c r="D42" i="52"/>
  <c r="D43" i="29"/>
  <c r="E43" i="29"/>
  <c r="K99" i="91"/>
  <c r="F6" i="52"/>
  <c r="L99" i="89"/>
  <c r="L93" i="89"/>
  <c r="L94" i="89" s="1"/>
  <c r="AB93" i="91"/>
  <c r="AC93" i="91"/>
  <c r="Z93" i="91"/>
  <c r="Z95" i="91"/>
  <c r="AA95" i="91"/>
  <c r="AB95" i="91"/>
  <c r="AC95" i="91"/>
  <c r="AD95" i="91"/>
  <c r="AD93" i="91"/>
  <c r="AA93" i="91"/>
  <c r="E46" i="29"/>
  <c r="E47" i="29"/>
  <c r="D46" i="29"/>
  <c r="F44" i="52"/>
  <c r="G44" i="52" s="1"/>
  <c r="D44" i="52"/>
  <c r="D43" i="52"/>
  <c r="F43" i="52"/>
  <c r="E49" i="52"/>
  <c r="J95" i="91"/>
  <c r="K95" i="89"/>
  <c r="K97" i="89" s="1"/>
  <c r="K100" i="89" s="1"/>
  <c r="L95" i="89"/>
  <c r="L97" i="89" s="1"/>
  <c r="X7" i="40"/>
  <c r="F41" i="52"/>
  <c r="D41" i="52"/>
  <c r="AH93" i="89"/>
  <c r="Y7" i="40"/>
  <c r="X12" i="40"/>
  <c r="Y12" i="40"/>
  <c r="X8" i="40"/>
  <c r="Y8" i="40"/>
  <c r="X13" i="40"/>
  <c r="Y13" i="40"/>
  <c r="AH95" i="89"/>
  <c r="X9" i="40"/>
  <c r="Y9" i="40"/>
  <c r="X14" i="40"/>
  <c r="Y14" i="40"/>
  <c r="X10" i="40"/>
  <c r="Y10" i="40"/>
  <c r="X16" i="40"/>
  <c r="Y16" i="40"/>
  <c r="Y81" i="37"/>
  <c r="Y13" i="37"/>
  <c r="Y20" i="37"/>
  <c r="Y28" i="37"/>
  <c r="Y52" i="37"/>
  <c r="Y60" i="37"/>
  <c r="Y68" i="37"/>
  <c r="Y12" i="37"/>
  <c r="Y42" i="37"/>
  <c r="R14" i="37"/>
  <c r="P14" i="37"/>
  <c r="Q14" i="37"/>
  <c r="R21" i="37"/>
  <c r="P21" i="37"/>
  <c r="Q21" i="37"/>
  <c r="R29" i="37"/>
  <c r="P29" i="37"/>
  <c r="Q29" i="37"/>
  <c r="R37" i="37"/>
  <c r="P37" i="37"/>
  <c r="Q37" i="37"/>
  <c r="R45" i="37"/>
  <c r="Q45" i="37"/>
  <c r="P45" i="37"/>
  <c r="R53" i="37"/>
  <c r="P53" i="37"/>
  <c r="Q53" i="37"/>
  <c r="R61" i="37"/>
  <c r="Q61" i="37"/>
  <c r="P61" i="37"/>
  <c r="R69" i="37"/>
  <c r="Q69" i="37"/>
  <c r="P69" i="37"/>
  <c r="R78" i="37"/>
  <c r="Q78" i="37"/>
  <c r="P78" i="37"/>
  <c r="R85" i="37"/>
  <c r="Q85" i="37"/>
  <c r="P85" i="37"/>
  <c r="R13" i="37"/>
  <c r="Q13" i="37"/>
  <c r="P13" i="37"/>
  <c r="R20" i="37"/>
  <c r="Q20" i="37"/>
  <c r="P20" i="37"/>
  <c r="R28" i="37"/>
  <c r="Q28" i="37"/>
  <c r="P28" i="37"/>
  <c r="R36" i="37"/>
  <c r="Q36" i="37"/>
  <c r="P36" i="37"/>
  <c r="R44" i="37"/>
  <c r="Q44" i="37"/>
  <c r="P44" i="37"/>
  <c r="R52" i="37"/>
  <c r="Q52" i="37"/>
  <c r="P52" i="37"/>
  <c r="R60" i="37"/>
  <c r="Q60" i="37"/>
  <c r="P60" i="37"/>
  <c r="R68" i="37"/>
  <c r="Q68" i="37"/>
  <c r="P68" i="37"/>
  <c r="R77" i="37"/>
  <c r="P77" i="37"/>
  <c r="Q77" i="37"/>
  <c r="R12" i="37"/>
  <c r="Q12" i="37"/>
  <c r="P12" i="37"/>
  <c r="R27" i="37"/>
  <c r="Q27" i="37"/>
  <c r="P27" i="37"/>
  <c r="R35" i="37"/>
  <c r="Q35" i="37"/>
  <c r="P35" i="37"/>
  <c r="R43" i="37"/>
  <c r="P43" i="37"/>
  <c r="Q43" i="37"/>
  <c r="R51" i="37"/>
  <c r="Q51" i="37"/>
  <c r="P51" i="37"/>
  <c r="R59" i="37"/>
  <c r="P59" i="37"/>
  <c r="Q59" i="37"/>
  <c r="R67" i="37"/>
  <c r="P67" i="37"/>
  <c r="Q67" i="37"/>
  <c r="R76" i="37"/>
  <c r="Q76" i="37"/>
  <c r="P76" i="37"/>
  <c r="R84" i="37"/>
  <c r="Q84" i="37"/>
  <c r="P84" i="37"/>
  <c r="R11" i="37"/>
  <c r="Q11" i="37"/>
  <c r="P11" i="37"/>
  <c r="R26" i="37"/>
  <c r="Q26" i="37"/>
  <c r="P26" i="37"/>
  <c r="Y27" i="37"/>
  <c r="R34" i="37"/>
  <c r="Q34" i="37"/>
  <c r="P34" i="37"/>
  <c r="Y35" i="37"/>
  <c r="R42" i="37"/>
  <c r="Q42" i="37"/>
  <c r="P42" i="37"/>
  <c r="R50" i="37"/>
  <c r="Q50" i="37"/>
  <c r="P50" i="37"/>
  <c r="R58" i="37"/>
  <c r="Q58" i="37"/>
  <c r="P58" i="37"/>
  <c r="R66" i="37"/>
  <c r="Q66" i="37"/>
  <c r="P66" i="37"/>
  <c r="Y67" i="37"/>
  <c r="R75" i="37"/>
  <c r="Q75" i="37"/>
  <c r="P75" i="37"/>
  <c r="Y76" i="37"/>
  <c r="R83" i="37"/>
  <c r="Q83" i="37"/>
  <c r="P83" i="37"/>
  <c r="R10" i="37"/>
  <c r="P10" i="37"/>
  <c r="Q10" i="37"/>
  <c r="R18" i="37"/>
  <c r="Q18" i="37"/>
  <c r="P18" i="37"/>
  <c r="R25" i="37"/>
  <c r="P25" i="37"/>
  <c r="Q25" i="37"/>
  <c r="R33" i="37"/>
  <c r="P33" i="37"/>
  <c r="Q33" i="37"/>
  <c r="R41" i="37"/>
  <c r="Q41" i="37"/>
  <c r="P41" i="37"/>
  <c r="R49" i="37"/>
  <c r="P49" i="37"/>
  <c r="Q49" i="37"/>
  <c r="R57" i="37"/>
  <c r="Q57" i="37"/>
  <c r="P57" i="37"/>
  <c r="R65" i="37"/>
  <c r="Q65" i="37"/>
  <c r="P65" i="37"/>
  <c r="R74" i="37"/>
  <c r="Q74" i="37"/>
  <c r="P74" i="37"/>
  <c r="R82" i="37"/>
  <c r="P82" i="37"/>
  <c r="Q82" i="37"/>
  <c r="R17" i="37"/>
  <c r="Q17" i="37"/>
  <c r="P17" i="37"/>
  <c r="R24" i="37"/>
  <c r="Q24" i="37"/>
  <c r="P24" i="37"/>
  <c r="R32" i="37"/>
  <c r="Q32" i="37"/>
  <c r="P32" i="37"/>
  <c r="R40" i="37"/>
  <c r="Q40" i="37"/>
  <c r="P40" i="37"/>
  <c r="R48" i="37"/>
  <c r="Q48" i="37"/>
  <c r="P48" i="37"/>
  <c r="R56" i="37"/>
  <c r="Q56" i="37"/>
  <c r="P56" i="37"/>
  <c r="R64" i="37"/>
  <c r="Q64" i="37"/>
  <c r="P64" i="37"/>
  <c r="R73" i="37"/>
  <c r="P73" i="37"/>
  <c r="Q73" i="37"/>
  <c r="R8" i="37"/>
  <c r="Q8" i="37"/>
  <c r="P8" i="37"/>
  <c r="R16" i="37"/>
  <c r="Q16" i="37"/>
  <c r="P16" i="37"/>
  <c r="R23" i="37"/>
  <c r="Q23" i="37"/>
  <c r="P23" i="37"/>
  <c r="R31" i="37"/>
  <c r="Q31" i="37"/>
  <c r="P31" i="37"/>
  <c r="R39" i="37"/>
  <c r="P39" i="37"/>
  <c r="Q39" i="37"/>
  <c r="R47" i="37"/>
  <c r="Q47" i="37"/>
  <c r="P47" i="37"/>
  <c r="R55" i="37"/>
  <c r="P55" i="37"/>
  <c r="Q55" i="37"/>
  <c r="R63" i="37"/>
  <c r="P63" i="37"/>
  <c r="Q63" i="37"/>
  <c r="R71" i="37"/>
  <c r="Q71" i="37"/>
  <c r="P71" i="37"/>
  <c r="R80" i="37"/>
  <c r="Q80" i="37"/>
  <c r="P80" i="37"/>
  <c r="R7" i="37"/>
  <c r="Q7" i="37"/>
  <c r="P7" i="37"/>
  <c r="Y8" i="37"/>
  <c r="R15" i="37"/>
  <c r="Q15" i="37"/>
  <c r="P15" i="37"/>
  <c r="Y16" i="37"/>
  <c r="R22" i="37"/>
  <c r="Q22" i="37"/>
  <c r="P22" i="37"/>
  <c r="Y23" i="37"/>
  <c r="R30" i="37"/>
  <c r="Q30" i="37"/>
  <c r="P30" i="37"/>
  <c r="Y31" i="37"/>
  <c r="R38" i="37"/>
  <c r="Q38" i="37"/>
  <c r="P38" i="37"/>
  <c r="Y39" i="37"/>
  <c r="R46" i="37"/>
  <c r="Q46" i="37"/>
  <c r="P46" i="37"/>
  <c r="Y47" i="37"/>
  <c r="R54" i="37"/>
  <c r="Q54" i="37"/>
  <c r="P54" i="37"/>
  <c r="R62" i="37"/>
  <c r="Q62" i="37"/>
  <c r="P62" i="37"/>
  <c r="R70" i="37"/>
  <c r="Q70" i="37"/>
  <c r="P70" i="37"/>
  <c r="R79" i="37"/>
  <c r="Q79" i="37"/>
  <c r="P79" i="37"/>
  <c r="Y7" i="37"/>
  <c r="Y15" i="37"/>
  <c r="Y22" i="37"/>
  <c r="Y30" i="37"/>
  <c r="Y38" i="37"/>
  <c r="Y46" i="37"/>
  <c r="Y54" i="37"/>
  <c r="Y62" i="37"/>
  <c r="Y70" i="37"/>
  <c r="Y79" i="37"/>
  <c r="Y14" i="37"/>
  <c r="Y21" i="37"/>
  <c r="Y29" i="37"/>
  <c r="Y37" i="37"/>
  <c r="Y45" i="37"/>
  <c r="Y53" i="37"/>
  <c r="Y61" i="37"/>
  <c r="Y69" i="37"/>
  <c r="Y78" i="37"/>
  <c r="Y19" i="37"/>
  <c r="X19" i="37"/>
  <c r="Y36" i="37"/>
  <c r="Y44" i="37"/>
  <c r="Y77" i="37"/>
  <c r="Y43" i="37"/>
  <c r="Y51" i="37"/>
  <c r="Y59" i="37"/>
  <c r="Y84" i="37"/>
  <c r="Y50" i="37"/>
  <c r="Y58" i="37"/>
  <c r="Y66" i="37"/>
  <c r="Y75" i="37"/>
  <c r="Y10" i="37"/>
  <c r="F47" i="52"/>
  <c r="X7" i="37"/>
  <c r="D47" i="52"/>
  <c r="Y32" i="37"/>
  <c r="X37" i="37"/>
  <c r="E48" i="29"/>
  <c r="Y55" i="37"/>
  <c r="Y63" i="37"/>
  <c r="Y71" i="37"/>
  <c r="Y80" i="37"/>
  <c r="F28" i="52"/>
  <c r="F25" i="52"/>
  <c r="F26" i="52"/>
  <c r="F24" i="52"/>
  <c r="F23" i="52"/>
  <c r="D29" i="52"/>
  <c r="F29" i="52"/>
  <c r="AB91" i="89"/>
  <c r="AD89" i="89"/>
  <c r="AA88" i="89"/>
  <c r="AC86" i="89"/>
  <c r="AE84" i="89"/>
  <c r="AB83" i="89"/>
  <c r="AD81" i="89"/>
  <c r="AA80" i="89"/>
  <c r="AC78" i="89"/>
  <c r="AE76" i="89"/>
  <c r="AB75" i="89"/>
  <c r="AD73" i="89"/>
  <c r="AA72" i="89"/>
  <c r="AC70" i="89"/>
  <c r="AE68" i="89"/>
  <c r="AB67" i="89"/>
  <c r="AD65" i="89"/>
  <c r="AA64" i="89"/>
  <c r="AC62" i="89"/>
  <c r="AE60" i="89"/>
  <c r="AB59" i="89"/>
  <c r="AD57" i="89"/>
  <c r="AA56" i="89"/>
  <c r="AC54" i="89"/>
  <c r="AE52" i="89"/>
  <c r="AB51" i="89"/>
  <c r="AD49" i="89"/>
  <c r="AA48" i="89"/>
  <c r="AC46" i="89"/>
  <c r="AE44" i="89"/>
  <c r="AB43" i="89"/>
  <c r="AD41" i="89"/>
  <c r="AA40" i="89"/>
  <c r="AC38" i="89"/>
  <c r="AE36" i="89"/>
  <c r="AB35" i="89"/>
  <c r="AD33" i="89"/>
  <c r="AA32" i="89"/>
  <c r="AC30" i="89"/>
  <c r="AE28" i="89"/>
  <c r="AB27" i="89"/>
  <c r="AD25" i="89"/>
  <c r="AA24" i="89"/>
  <c r="AC22" i="89"/>
  <c r="AE20" i="89"/>
  <c r="AB19" i="89"/>
  <c r="AD17" i="89"/>
  <c r="AA16" i="89"/>
  <c r="AC14" i="89"/>
  <c r="AE12" i="89"/>
  <c r="AB11" i="89"/>
  <c r="AD9" i="89"/>
  <c r="AA8" i="89"/>
  <c r="AD88" i="89"/>
  <c r="AB82" i="89"/>
  <c r="AC77" i="89"/>
  <c r="AD72" i="89"/>
  <c r="AC69" i="89"/>
  <c r="AC61" i="89"/>
  <c r="AC53" i="89"/>
  <c r="AC45" i="89"/>
  <c r="AC37" i="89"/>
  <c r="AC29" i="89"/>
  <c r="AC21" i="89"/>
  <c r="AA15" i="89"/>
  <c r="AA7" i="89"/>
  <c r="AC67" i="89"/>
  <c r="AB56" i="89"/>
  <c r="AA45" i="89"/>
  <c r="AC35" i="89"/>
  <c r="AE25" i="89"/>
  <c r="AB16" i="89"/>
  <c r="AA91" i="89"/>
  <c r="AC89" i="89"/>
  <c r="AE87" i="89"/>
  <c r="AB86" i="89"/>
  <c r="AD84" i="89"/>
  <c r="AA83" i="89"/>
  <c r="AC81" i="89"/>
  <c r="AE79" i="89"/>
  <c r="AB78" i="89"/>
  <c r="AD76" i="89"/>
  <c r="AA75" i="89"/>
  <c r="AC73" i="89"/>
  <c r="AE71" i="89"/>
  <c r="AB70" i="89"/>
  <c r="AD68" i="89"/>
  <c r="AA67" i="89"/>
  <c r="AC65" i="89"/>
  <c r="AE63" i="89"/>
  <c r="AB62" i="89"/>
  <c r="AD60" i="89"/>
  <c r="AA59" i="89"/>
  <c r="AC57" i="89"/>
  <c r="AE55" i="89"/>
  <c r="AB54" i="89"/>
  <c r="AD52" i="89"/>
  <c r="AA51" i="89"/>
  <c r="AC49" i="89"/>
  <c r="AE47" i="89"/>
  <c r="AB46" i="89"/>
  <c r="AD44" i="89"/>
  <c r="AA43" i="89"/>
  <c r="AC41" i="89"/>
  <c r="AE39" i="89"/>
  <c r="AB38" i="89"/>
  <c r="AD36" i="89"/>
  <c r="AA35" i="89"/>
  <c r="AC33" i="89"/>
  <c r="AE31" i="89"/>
  <c r="AB30" i="89"/>
  <c r="AD28" i="89"/>
  <c r="AA27" i="89"/>
  <c r="AC25" i="89"/>
  <c r="AE23" i="89"/>
  <c r="AB22" i="89"/>
  <c r="AD20" i="89"/>
  <c r="AA19" i="89"/>
  <c r="AC17" i="89"/>
  <c r="AE15" i="89"/>
  <c r="AB14" i="89"/>
  <c r="AD12" i="89"/>
  <c r="AA11" i="89"/>
  <c r="AC9" i="89"/>
  <c r="AE7" i="89"/>
  <c r="AE91" i="89"/>
  <c r="AA63" i="89"/>
  <c r="AA55" i="89"/>
  <c r="AD48" i="89"/>
  <c r="AD40" i="89"/>
  <c r="AD32" i="89"/>
  <c r="AD24" i="89"/>
  <c r="AB18" i="89"/>
  <c r="AE11" i="89"/>
  <c r="AD62" i="89"/>
  <c r="AA53" i="89"/>
  <c r="AB48" i="89"/>
  <c r="AD38" i="89"/>
  <c r="AB32" i="89"/>
  <c r="AD22" i="89"/>
  <c r="AA13" i="89"/>
  <c r="AE90" i="89"/>
  <c r="AB89" i="89"/>
  <c r="AD87" i="89"/>
  <c r="AA86" i="89"/>
  <c r="AC84" i="89"/>
  <c r="AE82" i="89"/>
  <c r="AB81" i="89"/>
  <c r="AD79" i="89"/>
  <c r="AA78" i="89"/>
  <c r="AC76" i="89"/>
  <c r="AE74" i="89"/>
  <c r="AB73" i="89"/>
  <c r="AD71" i="89"/>
  <c r="AA70" i="89"/>
  <c r="AC68" i="89"/>
  <c r="AE66" i="89"/>
  <c r="AB65" i="89"/>
  <c r="AD63" i="89"/>
  <c r="AA62" i="89"/>
  <c r="AC60" i="89"/>
  <c r="AE58" i="89"/>
  <c r="AB57" i="89"/>
  <c r="AD55" i="89"/>
  <c r="AA54" i="89"/>
  <c r="AC52" i="89"/>
  <c r="AE50" i="89"/>
  <c r="AB49" i="89"/>
  <c r="AD47" i="89"/>
  <c r="AA46" i="89"/>
  <c r="AC44" i="89"/>
  <c r="AE42" i="89"/>
  <c r="AB41" i="89"/>
  <c r="AD39" i="89"/>
  <c r="AA38" i="89"/>
  <c r="AC36" i="89"/>
  <c r="AE34" i="89"/>
  <c r="AB33" i="89"/>
  <c r="AD31" i="89"/>
  <c r="AA30" i="89"/>
  <c r="AC28" i="89"/>
  <c r="AE26" i="89"/>
  <c r="AB25" i="89"/>
  <c r="AD23" i="89"/>
  <c r="AA22" i="89"/>
  <c r="AC20" i="89"/>
  <c r="AE18" i="89"/>
  <c r="AB17" i="89"/>
  <c r="AD15" i="89"/>
  <c r="AA14" i="89"/>
  <c r="AC12" i="89"/>
  <c r="AE10" i="89"/>
  <c r="AB9" i="89"/>
  <c r="AD7" i="89"/>
  <c r="AB90" i="89"/>
  <c r="AB66" i="89"/>
  <c r="AD56" i="89"/>
  <c r="AA47" i="89"/>
  <c r="AA39" i="89"/>
  <c r="AA31" i="89"/>
  <c r="AA23" i="89"/>
  <c r="AC13" i="89"/>
  <c r="AC59" i="89"/>
  <c r="AC43" i="89"/>
  <c r="AE33" i="89"/>
  <c r="AB24" i="89"/>
  <c r="AD14" i="89"/>
  <c r="AB8" i="89"/>
  <c r="AD90" i="89"/>
  <c r="AA89" i="89"/>
  <c r="AC87" i="89"/>
  <c r="AE85" i="89"/>
  <c r="AB84" i="89"/>
  <c r="AD82" i="89"/>
  <c r="AA81" i="89"/>
  <c r="AC79" i="89"/>
  <c r="AE77" i="89"/>
  <c r="AB76" i="89"/>
  <c r="AD74" i="89"/>
  <c r="AA73" i="89"/>
  <c r="AC71" i="89"/>
  <c r="AE69" i="89"/>
  <c r="AB68" i="89"/>
  <c r="AD66" i="89"/>
  <c r="AA65" i="89"/>
  <c r="AC63" i="89"/>
  <c r="AE61" i="89"/>
  <c r="AB60" i="89"/>
  <c r="AD58" i="89"/>
  <c r="AA57" i="89"/>
  <c r="AC55" i="89"/>
  <c r="AE53" i="89"/>
  <c r="AB52" i="89"/>
  <c r="AD50" i="89"/>
  <c r="AA49" i="89"/>
  <c r="AC47" i="89"/>
  <c r="AE45" i="89"/>
  <c r="AB44" i="89"/>
  <c r="AD42" i="89"/>
  <c r="AA41" i="89"/>
  <c r="AC39" i="89"/>
  <c r="AE37" i="89"/>
  <c r="AB36" i="89"/>
  <c r="AD34" i="89"/>
  <c r="AA33" i="89"/>
  <c r="AC31" i="89"/>
  <c r="AE29" i="89"/>
  <c r="AB28" i="89"/>
  <c r="AD26" i="89"/>
  <c r="AA25" i="89"/>
  <c r="AC23" i="89"/>
  <c r="AE21" i="89"/>
  <c r="AB20" i="89"/>
  <c r="AD18" i="89"/>
  <c r="AA17" i="89"/>
  <c r="AC15" i="89"/>
  <c r="AE13" i="89"/>
  <c r="AB12" i="89"/>
  <c r="AD10" i="89"/>
  <c r="AA9" i="89"/>
  <c r="AC7" i="89"/>
  <c r="AA87" i="89"/>
  <c r="AE83" i="89"/>
  <c r="AE75" i="89"/>
  <c r="AA71" i="89"/>
  <c r="AD64" i="89"/>
  <c r="AB58" i="89"/>
  <c r="AE51" i="89"/>
  <c r="AB42" i="89"/>
  <c r="AE35" i="89"/>
  <c r="AB26" i="89"/>
  <c r="AD16" i="89"/>
  <c r="AD8" i="89"/>
  <c r="AA61" i="89"/>
  <c r="AC51" i="89"/>
  <c r="AE41" i="89"/>
  <c r="AA29" i="89"/>
  <c r="AA21" i="89"/>
  <c r="AE9" i="89"/>
  <c r="AC90" i="89"/>
  <c r="AE88" i="89"/>
  <c r="AB87" i="89"/>
  <c r="AD85" i="89"/>
  <c r="AA84" i="89"/>
  <c r="AC82" i="89"/>
  <c r="AE80" i="89"/>
  <c r="AB79" i="89"/>
  <c r="AD77" i="89"/>
  <c r="AA76" i="89"/>
  <c r="AC74" i="89"/>
  <c r="AE72" i="89"/>
  <c r="AB71" i="89"/>
  <c r="AD69" i="89"/>
  <c r="AA68" i="89"/>
  <c r="AC66" i="89"/>
  <c r="AE64" i="89"/>
  <c r="AB63" i="89"/>
  <c r="AD61" i="89"/>
  <c r="AA60" i="89"/>
  <c r="AC58" i="89"/>
  <c r="AE56" i="89"/>
  <c r="AB55" i="89"/>
  <c r="AD53" i="89"/>
  <c r="AA52" i="89"/>
  <c r="AC50" i="89"/>
  <c r="AE48" i="89"/>
  <c r="AB47" i="89"/>
  <c r="AD45" i="89"/>
  <c r="AA44" i="89"/>
  <c r="AC42" i="89"/>
  <c r="AE40" i="89"/>
  <c r="AB39" i="89"/>
  <c r="AD37" i="89"/>
  <c r="AA36" i="89"/>
  <c r="AC34" i="89"/>
  <c r="AE32" i="89"/>
  <c r="AB31" i="89"/>
  <c r="AD29" i="89"/>
  <c r="AA28" i="89"/>
  <c r="AC26" i="89"/>
  <c r="AE24" i="89"/>
  <c r="AB23" i="89"/>
  <c r="AD21" i="89"/>
  <c r="AA20" i="89"/>
  <c r="AC18" i="89"/>
  <c r="AE16" i="89"/>
  <c r="AB15" i="89"/>
  <c r="AD13" i="89"/>
  <c r="AA12" i="89"/>
  <c r="AC10" i="89"/>
  <c r="AE8" i="89"/>
  <c r="AB7" i="89"/>
  <c r="AC85" i="89"/>
  <c r="AD80" i="89"/>
  <c r="AA79" i="89"/>
  <c r="AB74" i="89"/>
  <c r="AE67" i="89"/>
  <c r="AE59" i="89"/>
  <c r="AB50" i="89"/>
  <c r="AE43" i="89"/>
  <c r="AB34" i="89"/>
  <c r="AE27" i="89"/>
  <c r="AE19" i="89"/>
  <c r="AB10" i="89"/>
  <c r="AE65" i="89"/>
  <c r="AD54" i="89"/>
  <c r="AD46" i="89"/>
  <c r="AA37" i="89"/>
  <c r="AC27" i="89"/>
  <c r="AE17" i="89"/>
  <c r="AD91" i="89"/>
  <c r="AA90" i="89"/>
  <c r="AC88" i="89"/>
  <c r="AE86" i="89"/>
  <c r="AB85" i="89"/>
  <c r="AD83" i="89"/>
  <c r="AA82" i="89"/>
  <c r="AC80" i="89"/>
  <c r="AE78" i="89"/>
  <c r="AB77" i="89"/>
  <c r="AD75" i="89"/>
  <c r="AA74" i="89"/>
  <c r="AC72" i="89"/>
  <c r="AE70" i="89"/>
  <c r="AB69" i="89"/>
  <c r="AD67" i="89"/>
  <c r="AA66" i="89"/>
  <c r="AC64" i="89"/>
  <c r="AE62" i="89"/>
  <c r="AB61" i="89"/>
  <c r="AD59" i="89"/>
  <c r="AA58" i="89"/>
  <c r="AC56" i="89"/>
  <c r="AE54" i="89"/>
  <c r="AB53" i="89"/>
  <c r="AD51" i="89"/>
  <c r="AA50" i="89"/>
  <c r="AC48" i="89"/>
  <c r="AE46" i="89"/>
  <c r="AB45" i="89"/>
  <c r="AD43" i="89"/>
  <c r="AA42" i="89"/>
  <c r="AC40" i="89"/>
  <c r="AE38" i="89"/>
  <c r="AB37" i="89"/>
  <c r="AD35" i="89"/>
  <c r="AA34" i="89"/>
  <c r="AC32" i="89"/>
  <c r="AE30" i="89"/>
  <c r="AB29" i="89"/>
  <c r="AD27" i="89"/>
  <c r="AA26" i="89"/>
  <c r="AC24" i="89"/>
  <c r="AE22" i="89"/>
  <c r="AB21" i="89"/>
  <c r="AD19" i="89"/>
  <c r="AA18" i="89"/>
  <c r="AC16" i="89"/>
  <c r="AE14" i="89"/>
  <c r="AB13" i="89"/>
  <c r="AD11" i="89"/>
  <c r="AA10" i="89"/>
  <c r="AC8" i="89"/>
  <c r="AC91" i="89"/>
  <c r="AE89" i="89"/>
  <c r="AB88" i="89"/>
  <c r="AD86" i="89"/>
  <c r="AA85" i="89"/>
  <c r="AC83" i="89"/>
  <c r="AE81" i="89"/>
  <c r="AB80" i="89"/>
  <c r="AD78" i="89"/>
  <c r="AA77" i="89"/>
  <c r="AC75" i="89"/>
  <c r="AE73" i="89"/>
  <c r="AB72" i="89"/>
  <c r="AD70" i="89"/>
  <c r="AA69" i="89"/>
  <c r="AB64" i="89"/>
  <c r="AE57" i="89"/>
  <c r="AE49" i="89"/>
  <c r="AB40" i="89"/>
  <c r="AD30" i="89"/>
  <c r="AC19" i="89"/>
  <c r="AC11" i="89"/>
  <c r="D28" i="52"/>
  <c r="AE99" i="88" s="1"/>
  <c r="AC91" i="88"/>
  <c r="AE89" i="88"/>
  <c r="AB88" i="88"/>
  <c r="AD86" i="88"/>
  <c r="AA85" i="88"/>
  <c r="AC83" i="88"/>
  <c r="AE81" i="88"/>
  <c r="AB80" i="88"/>
  <c r="AD78" i="88"/>
  <c r="AA77" i="88"/>
  <c r="AC75" i="88"/>
  <c r="AE73" i="88"/>
  <c r="AB72" i="88"/>
  <c r="AD70" i="88"/>
  <c r="AA69" i="88"/>
  <c r="AC67" i="88"/>
  <c r="AE65" i="88"/>
  <c r="AB64" i="88"/>
  <c r="AD62" i="88"/>
  <c r="AA61" i="88"/>
  <c r="AC59" i="88"/>
  <c r="AE57" i="88"/>
  <c r="AB56" i="88"/>
  <c r="AD54" i="88"/>
  <c r="AA53" i="88"/>
  <c r="AC51" i="88"/>
  <c r="AE49" i="88"/>
  <c r="AB48" i="88"/>
  <c r="AD46" i="88"/>
  <c r="AA45" i="88"/>
  <c r="AC43" i="88"/>
  <c r="AE41" i="88"/>
  <c r="AB40" i="88"/>
  <c r="AD38" i="88"/>
  <c r="AA37" i="88"/>
  <c r="AC35" i="88"/>
  <c r="AE33" i="88"/>
  <c r="AB32" i="88"/>
  <c r="AD30" i="88"/>
  <c r="AA29" i="88"/>
  <c r="AC27" i="88"/>
  <c r="AE25" i="88"/>
  <c r="AB24" i="88"/>
  <c r="AD22" i="88"/>
  <c r="AA21" i="88"/>
  <c r="AC19" i="88"/>
  <c r="AE17" i="88"/>
  <c r="AB16" i="88"/>
  <c r="AD14" i="88"/>
  <c r="AA13" i="88"/>
  <c r="AC11" i="88"/>
  <c r="AE9" i="88"/>
  <c r="AB8" i="88"/>
  <c r="AD85" i="88"/>
  <c r="AD77" i="88"/>
  <c r="AE72" i="88"/>
  <c r="AE64" i="88"/>
  <c r="AC58" i="88"/>
  <c r="AA52" i="88"/>
  <c r="AE48" i="88"/>
  <c r="AB39" i="88"/>
  <c r="AE32" i="88"/>
  <c r="AB23" i="88"/>
  <c r="AE16" i="88"/>
  <c r="AE62" i="88"/>
  <c r="AA50" i="88"/>
  <c r="AA42" i="88"/>
  <c r="AD35" i="88"/>
  <c r="AA26" i="88"/>
  <c r="AA18" i="88"/>
  <c r="AC8" i="88"/>
  <c r="AB91" i="88"/>
  <c r="AD89" i="88"/>
  <c r="AA88" i="88"/>
  <c r="AC86" i="88"/>
  <c r="AE84" i="88"/>
  <c r="AB83" i="88"/>
  <c r="AD81" i="88"/>
  <c r="AA80" i="88"/>
  <c r="AC78" i="88"/>
  <c r="AE76" i="88"/>
  <c r="AB75" i="88"/>
  <c r="AD73" i="88"/>
  <c r="AA72" i="88"/>
  <c r="AC70" i="88"/>
  <c r="AE68" i="88"/>
  <c r="AB67" i="88"/>
  <c r="AD65" i="88"/>
  <c r="AA64" i="88"/>
  <c r="AC62" i="88"/>
  <c r="AE60" i="88"/>
  <c r="AB59" i="88"/>
  <c r="AD57" i="88"/>
  <c r="AA56" i="88"/>
  <c r="AC54" i="88"/>
  <c r="AE52" i="88"/>
  <c r="AB51" i="88"/>
  <c r="AD49" i="88"/>
  <c r="AA48" i="88"/>
  <c r="AC46" i="88"/>
  <c r="AE44" i="88"/>
  <c r="AB43" i="88"/>
  <c r="AD41" i="88"/>
  <c r="AA40" i="88"/>
  <c r="AC38" i="88"/>
  <c r="AE36" i="88"/>
  <c r="AB35" i="88"/>
  <c r="AD33" i="88"/>
  <c r="AA32" i="88"/>
  <c r="AC30" i="88"/>
  <c r="AE28" i="88"/>
  <c r="AB27" i="88"/>
  <c r="AD25" i="88"/>
  <c r="AA24" i="88"/>
  <c r="AC22" i="88"/>
  <c r="AE20" i="88"/>
  <c r="AB19" i="88"/>
  <c r="AD17" i="88"/>
  <c r="AA16" i="88"/>
  <c r="AC14" i="88"/>
  <c r="AE12" i="88"/>
  <c r="AB11" i="88"/>
  <c r="AD9" i="88"/>
  <c r="AA8" i="88"/>
  <c r="AB79" i="88"/>
  <c r="AA68" i="88"/>
  <c r="AD61" i="88"/>
  <c r="AB55" i="88"/>
  <c r="AC50" i="88"/>
  <c r="AC42" i="88"/>
  <c r="AC34" i="88"/>
  <c r="AC26" i="88"/>
  <c r="AC18" i="88"/>
  <c r="AC10" i="88"/>
  <c r="AA58" i="88"/>
  <c r="AB45" i="88"/>
  <c r="AB37" i="88"/>
  <c r="AC24" i="88"/>
  <c r="AE14" i="88"/>
  <c r="AA91" i="88"/>
  <c r="AC89" i="88"/>
  <c r="AE87" i="88"/>
  <c r="AB86" i="88"/>
  <c r="AD84" i="88"/>
  <c r="AA83" i="88"/>
  <c r="AC81" i="88"/>
  <c r="AE79" i="88"/>
  <c r="AB78" i="88"/>
  <c r="AD76" i="88"/>
  <c r="AA75" i="88"/>
  <c r="AC73" i="88"/>
  <c r="AE71" i="88"/>
  <c r="AB70" i="88"/>
  <c r="AD68" i="88"/>
  <c r="AA67" i="88"/>
  <c r="AC65" i="88"/>
  <c r="AE63" i="88"/>
  <c r="AB62" i="88"/>
  <c r="AD60" i="88"/>
  <c r="AA59" i="88"/>
  <c r="AC57" i="88"/>
  <c r="AE55" i="88"/>
  <c r="AB54" i="88"/>
  <c r="AD52" i="88"/>
  <c r="AA51" i="88"/>
  <c r="AC49" i="88"/>
  <c r="AE47" i="88"/>
  <c r="AB46" i="88"/>
  <c r="AD44" i="88"/>
  <c r="AA43" i="88"/>
  <c r="AC41" i="88"/>
  <c r="AE39" i="88"/>
  <c r="AB38" i="88"/>
  <c r="AD36" i="88"/>
  <c r="AA35" i="88"/>
  <c r="AC33" i="88"/>
  <c r="AE31" i="88"/>
  <c r="AB30" i="88"/>
  <c r="AD28" i="88"/>
  <c r="AA27" i="88"/>
  <c r="AC25" i="88"/>
  <c r="AE23" i="88"/>
  <c r="AB22" i="88"/>
  <c r="AD20" i="88"/>
  <c r="AA19" i="88"/>
  <c r="AC17" i="88"/>
  <c r="AE15" i="88"/>
  <c r="AB14" i="88"/>
  <c r="AD12" i="88"/>
  <c r="AA11" i="88"/>
  <c r="AC9" i="88"/>
  <c r="AE7" i="88"/>
  <c r="AB87" i="88"/>
  <c r="AA44" i="88"/>
  <c r="AA36" i="88"/>
  <c r="AA28" i="88"/>
  <c r="AA20" i="88"/>
  <c r="AA12" i="88"/>
  <c r="AE8" i="88"/>
  <c r="AE54" i="88"/>
  <c r="AE30" i="88"/>
  <c r="AD19" i="88"/>
  <c r="AA10" i="88"/>
  <c r="AE90" i="88"/>
  <c r="AB89" i="88"/>
  <c r="AD87" i="88"/>
  <c r="AA86" i="88"/>
  <c r="AC84" i="88"/>
  <c r="AE82" i="88"/>
  <c r="AB81" i="88"/>
  <c r="AD79" i="88"/>
  <c r="AA78" i="88"/>
  <c r="AC76" i="88"/>
  <c r="AE74" i="88"/>
  <c r="AB73" i="88"/>
  <c r="AD71" i="88"/>
  <c r="AA70" i="88"/>
  <c r="AC68" i="88"/>
  <c r="AE66" i="88"/>
  <c r="AB65" i="88"/>
  <c r="AD63" i="88"/>
  <c r="AA62" i="88"/>
  <c r="AC60" i="88"/>
  <c r="AE58" i="88"/>
  <c r="AB57" i="88"/>
  <c r="AD55" i="88"/>
  <c r="AA54" i="88"/>
  <c r="AC52" i="88"/>
  <c r="AE50" i="88"/>
  <c r="AB49" i="88"/>
  <c r="AD47" i="88"/>
  <c r="AA46" i="88"/>
  <c r="AC44" i="88"/>
  <c r="AE42" i="88"/>
  <c r="AB41" i="88"/>
  <c r="AD39" i="88"/>
  <c r="AA38" i="88"/>
  <c r="AC36" i="88"/>
  <c r="AE34" i="88"/>
  <c r="AB33" i="88"/>
  <c r="AD31" i="88"/>
  <c r="AA30" i="88"/>
  <c r="AC28" i="88"/>
  <c r="AE26" i="88"/>
  <c r="AB25" i="88"/>
  <c r="AD23" i="88"/>
  <c r="AA22" i="88"/>
  <c r="AC20" i="88"/>
  <c r="AE18" i="88"/>
  <c r="AB17" i="88"/>
  <c r="AD15" i="88"/>
  <c r="AA14" i="88"/>
  <c r="AC12" i="88"/>
  <c r="AE10" i="88"/>
  <c r="AB9" i="88"/>
  <c r="AD7" i="88"/>
  <c r="AE88" i="88"/>
  <c r="AC82" i="88"/>
  <c r="AA76" i="88"/>
  <c r="AC74" i="88"/>
  <c r="AD69" i="88"/>
  <c r="AB63" i="88"/>
  <c r="AE56" i="88"/>
  <c r="AB47" i="88"/>
  <c r="AD37" i="88"/>
  <c r="AD29" i="88"/>
  <c r="AD21" i="88"/>
  <c r="AD13" i="88"/>
  <c r="AB61" i="88"/>
  <c r="AE46" i="88"/>
  <c r="AE38" i="88"/>
  <c r="AB29" i="88"/>
  <c r="AB21" i="88"/>
  <c r="AB13" i="88"/>
  <c r="AD90" i="88"/>
  <c r="AA89" i="88"/>
  <c r="AC87" i="88"/>
  <c r="AE85" i="88"/>
  <c r="AB84" i="88"/>
  <c r="AD82" i="88"/>
  <c r="AA81" i="88"/>
  <c r="AC79" i="88"/>
  <c r="AE77" i="88"/>
  <c r="AB76" i="88"/>
  <c r="AD74" i="88"/>
  <c r="AA73" i="88"/>
  <c r="AC71" i="88"/>
  <c r="AE69" i="88"/>
  <c r="AB68" i="88"/>
  <c r="AD66" i="88"/>
  <c r="AA65" i="88"/>
  <c r="AC63" i="88"/>
  <c r="AE61" i="88"/>
  <c r="AB60" i="88"/>
  <c r="AD58" i="88"/>
  <c r="AA57" i="88"/>
  <c r="AC55" i="88"/>
  <c r="AE53" i="88"/>
  <c r="AB52" i="88"/>
  <c r="AD50" i="88"/>
  <c r="AA49" i="88"/>
  <c r="AC47" i="88"/>
  <c r="AE45" i="88"/>
  <c r="AB44" i="88"/>
  <c r="AD42" i="88"/>
  <c r="AA41" i="88"/>
  <c r="AC39" i="88"/>
  <c r="AE37" i="88"/>
  <c r="AB36" i="88"/>
  <c r="AD34" i="88"/>
  <c r="AA33" i="88"/>
  <c r="AC31" i="88"/>
  <c r="AE29" i="88"/>
  <c r="AB28" i="88"/>
  <c r="AD26" i="88"/>
  <c r="AA25" i="88"/>
  <c r="AC23" i="88"/>
  <c r="AE21" i="88"/>
  <c r="AB20" i="88"/>
  <c r="AD18" i="88"/>
  <c r="AA17" i="88"/>
  <c r="AC15" i="88"/>
  <c r="AE13" i="88"/>
  <c r="AB12" i="88"/>
  <c r="AD10" i="88"/>
  <c r="AA9" i="88"/>
  <c r="AC7" i="88"/>
  <c r="AC90" i="88"/>
  <c r="AA84" i="88"/>
  <c r="AE80" i="88"/>
  <c r="AB71" i="88"/>
  <c r="AC66" i="88"/>
  <c r="AA60" i="88"/>
  <c r="AD53" i="88"/>
  <c r="AD45" i="88"/>
  <c r="AE40" i="88"/>
  <c r="AB31" i="88"/>
  <c r="AE24" i="88"/>
  <c r="AB15" i="88"/>
  <c r="AB7" i="88"/>
  <c r="AC64" i="88"/>
  <c r="AD51" i="88"/>
  <c r="AC40" i="88"/>
  <c r="AA34" i="88"/>
  <c r="AD27" i="88"/>
  <c r="AC16" i="88"/>
  <c r="AE91" i="88"/>
  <c r="AB90" i="88"/>
  <c r="AD88" i="88"/>
  <c r="AA87" i="88"/>
  <c r="AC85" i="88"/>
  <c r="AE83" i="88"/>
  <c r="AB82" i="88"/>
  <c r="AD80" i="88"/>
  <c r="AA79" i="88"/>
  <c r="AC77" i="88"/>
  <c r="AE75" i="88"/>
  <c r="AB74" i="88"/>
  <c r="AD72" i="88"/>
  <c r="AA71" i="88"/>
  <c r="AC69" i="88"/>
  <c r="AE67" i="88"/>
  <c r="AB66" i="88"/>
  <c r="AD64" i="88"/>
  <c r="AA63" i="88"/>
  <c r="AC61" i="88"/>
  <c r="AE59" i="88"/>
  <c r="AB58" i="88"/>
  <c r="AD56" i="88"/>
  <c r="AA55" i="88"/>
  <c r="AC53" i="88"/>
  <c r="AE51" i="88"/>
  <c r="AB50" i="88"/>
  <c r="AD48" i="88"/>
  <c r="AA47" i="88"/>
  <c r="AC45" i="88"/>
  <c r="AE43" i="88"/>
  <c r="AB42" i="88"/>
  <c r="AD40" i="88"/>
  <c r="AA39" i="88"/>
  <c r="AC37" i="88"/>
  <c r="AE35" i="88"/>
  <c r="AB34" i="88"/>
  <c r="AD32" i="88"/>
  <c r="AA31" i="88"/>
  <c r="AC29" i="88"/>
  <c r="AE27" i="88"/>
  <c r="AB26" i="88"/>
  <c r="AD24" i="88"/>
  <c r="AA23" i="88"/>
  <c r="AC21" i="88"/>
  <c r="AE19" i="88"/>
  <c r="AB18" i="88"/>
  <c r="AD16" i="88"/>
  <c r="AA15" i="88"/>
  <c r="AC13" i="88"/>
  <c r="AE11" i="88"/>
  <c r="AB10" i="88"/>
  <c r="AD8" i="88"/>
  <c r="AA7" i="88"/>
  <c r="AD91" i="88"/>
  <c r="AA90" i="88"/>
  <c r="AC88" i="88"/>
  <c r="AE86" i="88"/>
  <c r="AB85" i="88"/>
  <c r="AD83" i="88"/>
  <c r="AA82" i="88"/>
  <c r="AC80" i="88"/>
  <c r="AE78" i="88"/>
  <c r="AB77" i="88"/>
  <c r="AD75" i="88"/>
  <c r="AA74" i="88"/>
  <c r="AC72" i="88"/>
  <c r="AE70" i="88"/>
  <c r="AB69" i="88"/>
  <c r="AD67" i="88"/>
  <c r="AA66" i="88"/>
  <c r="AD59" i="88"/>
  <c r="AC56" i="88"/>
  <c r="AB53" i="88"/>
  <c r="AC48" i="88"/>
  <c r="AD43" i="88"/>
  <c r="AC32" i="88"/>
  <c r="AE22" i="88"/>
  <c r="AD11" i="88"/>
  <c r="E28" i="29"/>
  <c r="E26" i="29"/>
  <c r="E30" i="29"/>
  <c r="E27" i="29"/>
  <c r="E29" i="29"/>
  <c r="AC93" i="89"/>
  <c r="AB93" i="89"/>
  <c r="AE95" i="89"/>
  <c r="AD95" i="89"/>
  <c r="AC95" i="89"/>
  <c r="AB95" i="89"/>
  <c r="AE93" i="89"/>
  <c r="AA93" i="89"/>
  <c r="AA95" i="89"/>
  <c r="AD93" i="89"/>
  <c r="U7" i="56"/>
  <c r="D39" i="29"/>
  <c r="AI95" i="89"/>
  <c r="AI93" i="89"/>
  <c r="AI29" i="89"/>
  <c r="O43" i="5"/>
  <c r="O49" i="5"/>
  <c r="O51" i="5"/>
  <c r="O48" i="5"/>
  <c r="O50" i="5"/>
  <c r="O44" i="5"/>
  <c r="O45" i="5"/>
  <c r="O46" i="5"/>
  <c r="O47" i="5"/>
  <c r="Q16" i="40"/>
  <c r="P16" i="40"/>
  <c r="R16" i="40"/>
  <c r="Q7" i="40"/>
  <c r="P7" i="40"/>
  <c r="R7" i="40"/>
  <c r="P12" i="40"/>
  <c r="Q12" i="40"/>
  <c r="R12" i="40"/>
  <c r="P8" i="40"/>
  <c r="Q8" i="40"/>
  <c r="R8" i="40"/>
  <c r="P13" i="40"/>
  <c r="R13" i="40"/>
  <c r="Q13" i="40"/>
  <c r="P10" i="40"/>
  <c r="Q10" i="40"/>
  <c r="R10" i="40"/>
  <c r="R9" i="40"/>
  <c r="P9" i="40"/>
  <c r="Q9" i="40"/>
  <c r="Q14" i="40"/>
  <c r="P14" i="40"/>
  <c r="R14" i="40"/>
  <c r="U17" i="40"/>
  <c r="U15" i="40"/>
  <c r="P55" i="56"/>
  <c r="Q55" i="56"/>
  <c r="R55" i="56"/>
  <c r="M7" i="88"/>
  <c r="P95" i="88"/>
  <c r="N93" i="88"/>
  <c r="S91" i="88"/>
  <c r="P90" i="88"/>
  <c r="M89" i="88"/>
  <c r="R88" i="88"/>
  <c r="O87" i="88"/>
  <c r="Q85" i="88"/>
  <c r="N84" i="88"/>
  <c r="S83" i="88"/>
  <c r="P82" i="88"/>
  <c r="M81" i="88"/>
  <c r="R80" i="88"/>
  <c r="O79" i="88"/>
  <c r="Q77" i="88"/>
  <c r="N76" i="88"/>
  <c r="S75" i="88"/>
  <c r="P74" i="88"/>
  <c r="M73" i="88"/>
  <c r="R72" i="88"/>
  <c r="O71" i="88"/>
  <c r="Q69" i="88"/>
  <c r="N68" i="88"/>
  <c r="S67" i="88"/>
  <c r="P66" i="88"/>
  <c r="M65" i="88"/>
  <c r="R64" i="88"/>
  <c r="O63" i="88"/>
  <c r="Q61" i="88"/>
  <c r="N60" i="88"/>
  <c r="S59" i="88"/>
  <c r="P58" i="88"/>
  <c r="M57" i="88"/>
  <c r="R56" i="88"/>
  <c r="O55" i="88"/>
  <c r="Q53" i="88"/>
  <c r="N52" i="88"/>
  <c r="S51" i="88"/>
  <c r="P50" i="88"/>
  <c r="M49" i="88"/>
  <c r="R48" i="88"/>
  <c r="O47" i="88"/>
  <c r="Q45" i="88"/>
  <c r="N44" i="88"/>
  <c r="S43" i="88"/>
  <c r="P42" i="88"/>
  <c r="M41" i="88"/>
  <c r="R40" i="88"/>
  <c r="O39" i="88"/>
  <c r="Q37" i="88"/>
  <c r="N36" i="88"/>
  <c r="S35" i="88"/>
  <c r="P34" i="88"/>
  <c r="M33" i="88"/>
  <c r="R32" i="88"/>
  <c r="O31" i="88"/>
  <c r="Q29" i="88"/>
  <c r="N28" i="88"/>
  <c r="S27" i="88"/>
  <c r="P26" i="88"/>
  <c r="M25" i="88"/>
  <c r="R24" i="88"/>
  <c r="O23" i="88"/>
  <c r="Q21" i="88"/>
  <c r="N20" i="88"/>
  <c r="S19" i="88"/>
  <c r="P18" i="88"/>
  <c r="M17" i="88"/>
  <c r="R16" i="88"/>
  <c r="O15" i="88"/>
  <c r="Q13" i="88"/>
  <c r="N12" i="88"/>
  <c r="S11" i="88"/>
  <c r="P10" i="88"/>
  <c r="M9" i="88"/>
  <c r="R8" i="88"/>
  <c r="O7" i="88"/>
  <c r="R20" i="88"/>
  <c r="P14" i="88"/>
  <c r="O95" i="88"/>
  <c r="M93" i="88"/>
  <c r="R91" i="88"/>
  <c r="O90" i="88"/>
  <c r="Q88" i="88"/>
  <c r="N87" i="88"/>
  <c r="S86" i="88"/>
  <c r="P85" i="88"/>
  <c r="M84" i="88"/>
  <c r="R83" i="88"/>
  <c r="O82" i="88"/>
  <c r="Q80" i="88"/>
  <c r="N79" i="88"/>
  <c r="S78" i="88"/>
  <c r="P77" i="88"/>
  <c r="M76" i="88"/>
  <c r="R75" i="88"/>
  <c r="O74" i="88"/>
  <c r="Q72" i="88"/>
  <c r="N71" i="88"/>
  <c r="S70" i="88"/>
  <c r="P69" i="88"/>
  <c r="M68" i="88"/>
  <c r="R67" i="88"/>
  <c r="O66" i="88"/>
  <c r="Q64" i="88"/>
  <c r="N63" i="88"/>
  <c r="S62" i="88"/>
  <c r="P61" i="88"/>
  <c r="M60" i="88"/>
  <c r="R59" i="88"/>
  <c r="O58" i="88"/>
  <c r="Q56" i="88"/>
  <c r="N55" i="88"/>
  <c r="S54" i="88"/>
  <c r="P53" i="88"/>
  <c r="M52" i="88"/>
  <c r="R51" i="88"/>
  <c r="O50" i="88"/>
  <c r="Q48" i="88"/>
  <c r="N47" i="88"/>
  <c r="S46" i="88"/>
  <c r="P45" i="88"/>
  <c r="M44" i="88"/>
  <c r="R43" i="88"/>
  <c r="O42" i="88"/>
  <c r="Q40" i="88"/>
  <c r="N39" i="88"/>
  <c r="S38" i="88"/>
  <c r="P37" i="88"/>
  <c r="M36" i="88"/>
  <c r="R35" i="88"/>
  <c r="O34" i="88"/>
  <c r="Q32" i="88"/>
  <c r="N31" i="88"/>
  <c r="S30" i="88"/>
  <c r="P29" i="88"/>
  <c r="M28" i="88"/>
  <c r="R27" i="88"/>
  <c r="O26" i="88"/>
  <c r="Q24" i="88"/>
  <c r="N23" i="88"/>
  <c r="S22" i="88"/>
  <c r="P21" i="88"/>
  <c r="M20" i="88"/>
  <c r="R19" i="88"/>
  <c r="O18" i="88"/>
  <c r="Q16" i="88"/>
  <c r="N15" i="88"/>
  <c r="S14" i="88"/>
  <c r="P13" i="88"/>
  <c r="M12" i="88"/>
  <c r="R11" i="88"/>
  <c r="O10" i="88"/>
  <c r="Q8" i="88"/>
  <c r="N7" i="88"/>
  <c r="S15" i="88"/>
  <c r="N8" i="88"/>
  <c r="N95" i="88"/>
  <c r="Q91" i="88"/>
  <c r="N90" i="88"/>
  <c r="S89" i="88"/>
  <c r="P88" i="88"/>
  <c r="M87" i="88"/>
  <c r="R86" i="88"/>
  <c r="O85" i="88"/>
  <c r="Q83" i="88"/>
  <c r="N82" i="88"/>
  <c r="S81" i="88"/>
  <c r="P80" i="88"/>
  <c r="M79" i="88"/>
  <c r="R78" i="88"/>
  <c r="O77" i="88"/>
  <c r="Q75" i="88"/>
  <c r="N74" i="88"/>
  <c r="S73" i="88"/>
  <c r="P72" i="88"/>
  <c r="M71" i="88"/>
  <c r="R70" i="88"/>
  <c r="O69" i="88"/>
  <c r="Q67" i="88"/>
  <c r="N66" i="88"/>
  <c r="S65" i="88"/>
  <c r="P64" i="88"/>
  <c r="M63" i="88"/>
  <c r="R62" i="88"/>
  <c r="O61" i="88"/>
  <c r="Q59" i="88"/>
  <c r="N58" i="88"/>
  <c r="S57" i="88"/>
  <c r="P56" i="88"/>
  <c r="M55" i="88"/>
  <c r="R54" i="88"/>
  <c r="O53" i="88"/>
  <c r="Q51" i="88"/>
  <c r="N50" i="88"/>
  <c r="S49" i="88"/>
  <c r="P48" i="88"/>
  <c r="M47" i="88"/>
  <c r="R46" i="88"/>
  <c r="O45" i="88"/>
  <c r="Q43" i="88"/>
  <c r="N42" i="88"/>
  <c r="S41" i="88"/>
  <c r="P40" i="88"/>
  <c r="M39" i="88"/>
  <c r="R38" i="88"/>
  <c r="O37" i="88"/>
  <c r="Q35" i="88"/>
  <c r="N34" i="88"/>
  <c r="S33" i="88"/>
  <c r="P32" i="88"/>
  <c r="M31" i="88"/>
  <c r="R30" i="88"/>
  <c r="O29" i="88"/>
  <c r="Q27" i="88"/>
  <c r="N26" i="88"/>
  <c r="S25" i="88"/>
  <c r="P24" i="88"/>
  <c r="M23" i="88"/>
  <c r="R22" i="88"/>
  <c r="O21" i="88"/>
  <c r="Q19" i="88"/>
  <c r="N18" i="88"/>
  <c r="S17" i="88"/>
  <c r="P16" i="88"/>
  <c r="M15" i="88"/>
  <c r="R14" i="88"/>
  <c r="O13" i="88"/>
  <c r="Q11" i="88"/>
  <c r="N10" i="88"/>
  <c r="S9" i="88"/>
  <c r="P8" i="88"/>
  <c r="P22" i="88"/>
  <c r="Q9" i="88"/>
  <c r="M95" i="88"/>
  <c r="P91" i="88"/>
  <c r="M90" i="88"/>
  <c r="R89" i="88"/>
  <c r="O88" i="88"/>
  <c r="Q86" i="88"/>
  <c r="N85" i="88"/>
  <c r="S84" i="88"/>
  <c r="P83" i="88"/>
  <c r="M82" i="88"/>
  <c r="R81" i="88"/>
  <c r="O80" i="88"/>
  <c r="Q78" i="88"/>
  <c r="N77" i="88"/>
  <c r="S76" i="88"/>
  <c r="P75" i="88"/>
  <c r="M74" i="88"/>
  <c r="R73" i="88"/>
  <c r="O72" i="88"/>
  <c r="Q70" i="88"/>
  <c r="N69" i="88"/>
  <c r="S68" i="88"/>
  <c r="P67" i="88"/>
  <c r="M66" i="88"/>
  <c r="R65" i="88"/>
  <c r="O64" i="88"/>
  <c r="Q62" i="88"/>
  <c r="N61" i="88"/>
  <c r="S60" i="88"/>
  <c r="P59" i="88"/>
  <c r="M58" i="88"/>
  <c r="R57" i="88"/>
  <c r="O56" i="88"/>
  <c r="Q54" i="88"/>
  <c r="N53" i="88"/>
  <c r="S52" i="88"/>
  <c r="P51" i="88"/>
  <c r="M50" i="88"/>
  <c r="R49" i="88"/>
  <c r="O48" i="88"/>
  <c r="Q46" i="88"/>
  <c r="N45" i="88"/>
  <c r="S44" i="88"/>
  <c r="P43" i="88"/>
  <c r="M42" i="88"/>
  <c r="R41" i="88"/>
  <c r="O40" i="88"/>
  <c r="Q38" i="88"/>
  <c r="N37" i="88"/>
  <c r="S36" i="88"/>
  <c r="P35" i="88"/>
  <c r="M34" i="88"/>
  <c r="R33" i="88"/>
  <c r="O32" i="88"/>
  <c r="Q30" i="88"/>
  <c r="N29" i="88"/>
  <c r="S28" i="88"/>
  <c r="P27" i="88"/>
  <c r="M26" i="88"/>
  <c r="R25" i="88"/>
  <c r="O24" i="88"/>
  <c r="Q22" i="88"/>
  <c r="N21" i="88"/>
  <c r="S20" i="88"/>
  <c r="P19" i="88"/>
  <c r="M18" i="88"/>
  <c r="R17" i="88"/>
  <c r="O16" i="88"/>
  <c r="Q14" i="88"/>
  <c r="N13" i="88"/>
  <c r="S12" i="88"/>
  <c r="P11" i="88"/>
  <c r="R9" i="88"/>
  <c r="O8" i="88"/>
  <c r="Q17" i="88"/>
  <c r="R12" i="88"/>
  <c r="R93" i="88"/>
  <c r="O91" i="88"/>
  <c r="Q89" i="88"/>
  <c r="N88" i="88"/>
  <c r="S87" i="88"/>
  <c r="P86" i="88"/>
  <c r="M85" i="88"/>
  <c r="R84" i="88"/>
  <c r="O83" i="88"/>
  <c r="Q81" i="88"/>
  <c r="N80" i="88"/>
  <c r="S79" i="88"/>
  <c r="P78" i="88"/>
  <c r="M77" i="88"/>
  <c r="R76" i="88"/>
  <c r="O75" i="88"/>
  <c r="Q73" i="88"/>
  <c r="N72" i="88"/>
  <c r="S71" i="88"/>
  <c r="P70" i="88"/>
  <c r="M69" i="88"/>
  <c r="R68" i="88"/>
  <c r="O67" i="88"/>
  <c r="Q65" i="88"/>
  <c r="N64" i="88"/>
  <c r="S63" i="88"/>
  <c r="P62" i="88"/>
  <c r="M61" i="88"/>
  <c r="R60" i="88"/>
  <c r="O59" i="88"/>
  <c r="Q57" i="88"/>
  <c r="N56" i="88"/>
  <c r="S55" i="88"/>
  <c r="P54" i="88"/>
  <c r="M53" i="88"/>
  <c r="R52" i="88"/>
  <c r="O51" i="88"/>
  <c r="Q49" i="88"/>
  <c r="N48" i="88"/>
  <c r="S47" i="88"/>
  <c r="P46" i="88"/>
  <c r="M45" i="88"/>
  <c r="R44" i="88"/>
  <c r="O43" i="88"/>
  <c r="Q41" i="88"/>
  <c r="N40" i="88"/>
  <c r="S39" i="88"/>
  <c r="P38" i="88"/>
  <c r="M37" i="88"/>
  <c r="R36" i="88"/>
  <c r="O35" i="88"/>
  <c r="Q33" i="88"/>
  <c r="N32" i="88"/>
  <c r="S31" i="88"/>
  <c r="P30" i="88"/>
  <c r="M29" i="88"/>
  <c r="R28" i="88"/>
  <c r="O27" i="88"/>
  <c r="Q25" i="88"/>
  <c r="N24" i="88"/>
  <c r="S23" i="88"/>
  <c r="S95" i="88"/>
  <c r="Q93" i="88"/>
  <c r="N91" i="88"/>
  <c r="S90" i="88"/>
  <c r="P89" i="88"/>
  <c r="M88" i="88"/>
  <c r="R87" i="88"/>
  <c r="O86" i="88"/>
  <c r="Q84" i="88"/>
  <c r="N83" i="88"/>
  <c r="S82" i="88"/>
  <c r="P81" i="88"/>
  <c r="M80" i="88"/>
  <c r="R79" i="88"/>
  <c r="O78" i="88"/>
  <c r="Q76" i="88"/>
  <c r="N75" i="88"/>
  <c r="S74" i="88"/>
  <c r="P73" i="88"/>
  <c r="M72" i="88"/>
  <c r="R71" i="88"/>
  <c r="O70" i="88"/>
  <c r="Q68" i="88"/>
  <c r="N67" i="88"/>
  <c r="S66" i="88"/>
  <c r="P65" i="88"/>
  <c r="M64" i="88"/>
  <c r="R63" i="88"/>
  <c r="O62" i="88"/>
  <c r="Q60" i="88"/>
  <c r="N59" i="88"/>
  <c r="S58" i="88"/>
  <c r="P57" i="88"/>
  <c r="M56" i="88"/>
  <c r="R55" i="88"/>
  <c r="O54" i="88"/>
  <c r="Q52" i="88"/>
  <c r="N51" i="88"/>
  <c r="S50" i="88"/>
  <c r="P49" i="88"/>
  <c r="M48" i="88"/>
  <c r="R47" i="88"/>
  <c r="O46" i="88"/>
  <c r="Q44" i="88"/>
  <c r="N43" i="88"/>
  <c r="S42" i="88"/>
  <c r="P41" i="88"/>
  <c r="M40" i="88"/>
  <c r="R39" i="88"/>
  <c r="O38" i="88"/>
  <c r="Q36" i="88"/>
  <c r="N35" i="88"/>
  <c r="S34" i="88"/>
  <c r="P33" i="88"/>
  <c r="M32" i="88"/>
  <c r="R31" i="88"/>
  <c r="O30" i="88"/>
  <c r="Q28" i="88"/>
  <c r="N27" i="88"/>
  <c r="S26" i="88"/>
  <c r="P25" i="88"/>
  <c r="M24" i="88"/>
  <c r="R23" i="88"/>
  <c r="O22" i="88"/>
  <c r="Q20" i="88"/>
  <c r="N19" i="88"/>
  <c r="S18" i="88"/>
  <c r="P17" i="88"/>
  <c r="M16" i="88"/>
  <c r="R15" i="88"/>
  <c r="O14" i="88"/>
  <c r="Q12" i="88"/>
  <c r="N11" i="88"/>
  <c r="S10" i="88"/>
  <c r="P9" i="88"/>
  <c r="M8" i="88"/>
  <c r="R7" i="88"/>
  <c r="O19" i="88"/>
  <c r="M13" i="88"/>
  <c r="R95" i="88"/>
  <c r="P93" i="88"/>
  <c r="M91" i="88"/>
  <c r="R90" i="88"/>
  <c r="O89" i="88"/>
  <c r="Q87" i="88"/>
  <c r="N86" i="88"/>
  <c r="S85" i="88"/>
  <c r="P84" i="88"/>
  <c r="M83" i="88"/>
  <c r="R82" i="88"/>
  <c r="O81" i="88"/>
  <c r="Q79" i="88"/>
  <c r="N78" i="88"/>
  <c r="S77" i="88"/>
  <c r="P76" i="88"/>
  <c r="M75" i="88"/>
  <c r="R74" i="88"/>
  <c r="O73" i="88"/>
  <c r="Q71" i="88"/>
  <c r="N70" i="88"/>
  <c r="S69" i="88"/>
  <c r="P68" i="88"/>
  <c r="M67" i="88"/>
  <c r="R66" i="88"/>
  <c r="O65" i="88"/>
  <c r="Q63" i="88"/>
  <c r="N62" i="88"/>
  <c r="S61" i="88"/>
  <c r="P60" i="88"/>
  <c r="M59" i="88"/>
  <c r="R58" i="88"/>
  <c r="O57" i="88"/>
  <c r="Q55" i="88"/>
  <c r="N54" i="88"/>
  <c r="S53" i="88"/>
  <c r="P52" i="88"/>
  <c r="M51" i="88"/>
  <c r="R50" i="88"/>
  <c r="O49" i="88"/>
  <c r="Q47" i="88"/>
  <c r="N46" i="88"/>
  <c r="S45" i="88"/>
  <c r="P44" i="88"/>
  <c r="M43" i="88"/>
  <c r="R42" i="88"/>
  <c r="O41" i="88"/>
  <c r="Q39" i="88"/>
  <c r="N38" i="88"/>
  <c r="S37" i="88"/>
  <c r="P36" i="88"/>
  <c r="M35" i="88"/>
  <c r="R34" i="88"/>
  <c r="O33" i="88"/>
  <c r="Q31" i="88"/>
  <c r="N30" i="88"/>
  <c r="S29" i="88"/>
  <c r="P28" i="88"/>
  <c r="M27" i="88"/>
  <c r="R26" i="88"/>
  <c r="O25" i="88"/>
  <c r="Q23" i="88"/>
  <c r="N22" i="88"/>
  <c r="S21" i="88"/>
  <c r="P20" i="88"/>
  <c r="M19" i="88"/>
  <c r="R18" i="88"/>
  <c r="O17" i="88"/>
  <c r="Q15" i="88"/>
  <c r="N14" i="88"/>
  <c r="S13" i="88"/>
  <c r="P12" i="88"/>
  <c r="M11" i="88"/>
  <c r="R10" i="88"/>
  <c r="O9" i="88"/>
  <c r="Q7" i="88"/>
  <c r="N16" i="88"/>
  <c r="S7" i="88"/>
  <c r="Q95" i="88"/>
  <c r="O93" i="88"/>
  <c r="Q90" i="88"/>
  <c r="N89" i="88"/>
  <c r="S88" i="88"/>
  <c r="P87" i="88"/>
  <c r="M86" i="88"/>
  <c r="R85" i="88"/>
  <c r="O84" i="88"/>
  <c r="Q82" i="88"/>
  <c r="N81" i="88"/>
  <c r="S80" i="88"/>
  <c r="P79" i="88"/>
  <c r="M78" i="88"/>
  <c r="R77" i="88"/>
  <c r="O76" i="88"/>
  <c r="Q74" i="88"/>
  <c r="N73" i="88"/>
  <c r="S72" i="88"/>
  <c r="P71" i="88"/>
  <c r="M70" i="88"/>
  <c r="R69" i="88"/>
  <c r="O68" i="88"/>
  <c r="Q66" i="88"/>
  <c r="N65" i="88"/>
  <c r="S64" i="88"/>
  <c r="P63" i="88"/>
  <c r="M62" i="88"/>
  <c r="R61" i="88"/>
  <c r="O60" i="88"/>
  <c r="Q58" i="88"/>
  <c r="N57" i="88"/>
  <c r="S56" i="88"/>
  <c r="P55" i="88"/>
  <c r="M54" i="88"/>
  <c r="R53" i="88"/>
  <c r="O52" i="88"/>
  <c r="Q50" i="88"/>
  <c r="N49" i="88"/>
  <c r="S48" i="88"/>
  <c r="P47" i="88"/>
  <c r="M46" i="88"/>
  <c r="R45" i="88"/>
  <c r="O44" i="88"/>
  <c r="Q42" i="88"/>
  <c r="N41" i="88"/>
  <c r="S40" i="88"/>
  <c r="P39" i="88"/>
  <c r="M38" i="88"/>
  <c r="R37" i="88"/>
  <c r="O36" i="88"/>
  <c r="Q34" i="88"/>
  <c r="N33" i="88"/>
  <c r="S32" i="88"/>
  <c r="P31" i="88"/>
  <c r="M30" i="88"/>
  <c r="R29" i="88"/>
  <c r="O28" i="88"/>
  <c r="Q26" i="88"/>
  <c r="N25" i="88"/>
  <c r="S24" i="88"/>
  <c r="P23" i="88"/>
  <c r="M22" i="88"/>
  <c r="R21" i="88"/>
  <c r="O20" i="88"/>
  <c r="Q18" i="88"/>
  <c r="N17" i="88"/>
  <c r="S16" i="88"/>
  <c r="P15" i="88"/>
  <c r="M14" i="88"/>
  <c r="R13" i="88"/>
  <c r="O12" i="88"/>
  <c r="Q10" i="88"/>
  <c r="N9" i="88"/>
  <c r="S8" i="88"/>
  <c r="P7" i="88"/>
  <c r="M21" i="88"/>
  <c r="O11" i="88"/>
  <c r="AI93" i="88"/>
  <c r="AJ93" i="88"/>
  <c r="AJ95" i="88"/>
  <c r="AI95" i="88"/>
  <c r="AE93" i="88"/>
  <c r="AD95" i="88"/>
  <c r="AC93" i="88"/>
  <c r="AE95" i="88"/>
  <c r="AC95" i="88"/>
  <c r="AB93" i="88"/>
  <c r="AB95" i="88"/>
  <c r="AA93" i="88"/>
  <c r="AA95" i="88"/>
  <c r="AD93" i="88"/>
  <c r="O7" i="56"/>
  <c r="V7" i="56" s="1"/>
  <c r="Y7" i="56"/>
  <c r="AH85" i="88"/>
  <c r="AH77" i="88"/>
  <c r="AH69" i="88"/>
  <c r="AH61" i="88"/>
  <c r="AH53" i="88"/>
  <c r="AH45" i="88"/>
  <c r="AH37" i="88"/>
  <c r="AH29" i="88"/>
  <c r="AH21" i="88"/>
  <c r="AH13" i="88"/>
  <c r="AH38" i="88"/>
  <c r="AH22" i="88"/>
  <c r="AH93" i="88"/>
  <c r="AH84" i="88"/>
  <c r="AH76" i="88"/>
  <c r="AH68" i="88"/>
  <c r="AH60" i="88"/>
  <c r="AH52" i="88"/>
  <c r="AH44" i="88"/>
  <c r="AH36" i="88"/>
  <c r="AH28" i="88"/>
  <c r="AH20" i="88"/>
  <c r="AH12" i="88"/>
  <c r="AH54" i="88"/>
  <c r="AH91" i="88"/>
  <c r="AH83" i="88"/>
  <c r="AH75" i="88"/>
  <c r="AH67" i="88"/>
  <c r="AH59" i="88"/>
  <c r="AH51" i="88"/>
  <c r="AH43" i="88"/>
  <c r="AH35" i="88"/>
  <c r="AH27" i="88"/>
  <c r="AH19" i="88"/>
  <c r="AH11" i="88"/>
  <c r="AH99" i="88"/>
  <c r="AH46" i="88"/>
  <c r="AH30" i="88"/>
  <c r="AH90" i="88"/>
  <c r="AH82" i="88"/>
  <c r="AH74" i="88"/>
  <c r="AH66" i="88"/>
  <c r="AH58" i="88"/>
  <c r="AH50" i="88"/>
  <c r="AH42" i="88"/>
  <c r="AH34" i="88"/>
  <c r="AH26" i="88"/>
  <c r="AH18" i="88"/>
  <c r="AH10" i="88"/>
  <c r="AH62" i="88"/>
  <c r="AH14" i="88"/>
  <c r="AH89" i="88"/>
  <c r="AH81" i="88"/>
  <c r="AH73" i="88"/>
  <c r="AH65" i="88"/>
  <c r="AH57" i="88"/>
  <c r="AH49" i="88"/>
  <c r="AH41" i="88"/>
  <c r="AH33" i="88"/>
  <c r="AH25" i="88"/>
  <c r="AH17" i="88"/>
  <c r="AH9" i="88"/>
  <c r="AH78" i="88"/>
  <c r="AH88" i="88"/>
  <c r="AH80" i="88"/>
  <c r="AH72" i="88"/>
  <c r="AH64" i="88"/>
  <c r="AH56" i="88"/>
  <c r="AH48" i="88"/>
  <c r="AH40" i="88"/>
  <c r="AH32" i="88"/>
  <c r="AH24" i="88"/>
  <c r="AH16" i="88"/>
  <c r="AH8" i="88"/>
  <c r="AH70" i="88"/>
  <c r="AH87" i="88"/>
  <c r="AH79" i="88"/>
  <c r="AH71" i="88"/>
  <c r="AH63" i="88"/>
  <c r="AH55" i="88"/>
  <c r="AH47" i="88"/>
  <c r="AH39" i="88"/>
  <c r="AH31" i="88"/>
  <c r="AH23" i="88"/>
  <c r="AH15" i="88"/>
  <c r="AH7" i="88"/>
  <c r="AH86" i="88"/>
  <c r="R9" i="55"/>
  <c r="Q9" i="55"/>
  <c r="Y34" i="55"/>
  <c r="K94" i="88"/>
  <c r="BC3" i="42"/>
  <c r="X9" i="55"/>
  <c r="X17" i="55"/>
  <c r="Y38" i="55"/>
  <c r="BC3" i="43"/>
  <c r="BC5" i="43" s="1"/>
  <c r="V3" i="84"/>
  <c r="V3" i="81"/>
  <c r="V3" i="75"/>
  <c r="V3" i="73"/>
  <c r="AH3" i="84"/>
  <c r="AH3" i="81"/>
  <c r="AH3" i="75"/>
  <c r="AH3" i="73"/>
  <c r="AT3" i="84"/>
  <c r="AT3" i="81"/>
  <c r="AT3" i="75"/>
  <c r="AT3" i="73"/>
  <c r="U7" i="46"/>
  <c r="Y3" i="16"/>
  <c r="AK3" i="16"/>
  <c r="U26" i="34"/>
  <c r="BD3" i="38"/>
  <c r="Y3" i="39"/>
  <c r="AK3" i="39"/>
  <c r="Y3" i="40"/>
  <c r="AK3" i="40"/>
  <c r="BC3" i="41"/>
  <c r="AK3" i="55"/>
  <c r="AD9" i="55"/>
  <c r="U11" i="55"/>
  <c r="AA17" i="55"/>
  <c r="AE18" i="55"/>
  <c r="AG19" i="55"/>
  <c r="U24" i="55"/>
  <c r="X26" i="55"/>
  <c r="AG30" i="55"/>
  <c r="X32" i="55"/>
  <c r="AG34" i="55"/>
  <c r="AA36" i="55"/>
  <c r="X40" i="55"/>
  <c r="X46" i="55"/>
  <c r="X52" i="55"/>
  <c r="X3" i="84"/>
  <c r="X3" i="81"/>
  <c r="X3" i="75"/>
  <c r="X3" i="73"/>
  <c r="AJ3" i="84"/>
  <c r="AJ3" i="81"/>
  <c r="AJ3" i="75"/>
  <c r="AJ3" i="73"/>
  <c r="BB3" i="84"/>
  <c r="BB3" i="81"/>
  <c r="BB3" i="75"/>
  <c r="BB3" i="73"/>
  <c r="BB3" i="36"/>
  <c r="BB36" i="36" s="1"/>
  <c r="Y3" i="84"/>
  <c r="Y3" i="81"/>
  <c r="Y3" i="75"/>
  <c r="Y3" i="73"/>
  <c r="BC3" i="46"/>
  <c r="BC3" i="34"/>
  <c r="W3" i="38"/>
  <c r="AI3" i="38"/>
  <c r="AU3" i="38"/>
  <c r="BC3" i="37"/>
  <c r="V3" i="41"/>
  <c r="AH3" i="41"/>
  <c r="AT3" i="41"/>
  <c r="BC3" i="69"/>
  <c r="AD11" i="55"/>
  <c r="AA13" i="55"/>
  <c r="AG15" i="55"/>
  <c r="U18" i="55"/>
  <c r="U20" i="55"/>
  <c r="AG22" i="55"/>
  <c r="AG24" i="55"/>
  <c r="AB25" i="55"/>
  <c r="X29" i="55"/>
  <c r="X31" i="55"/>
  <c r="U35" i="55"/>
  <c r="AG36" i="55"/>
  <c r="X38" i="55"/>
  <c r="AD40" i="55"/>
  <c r="AD42" i="55"/>
  <c r="X44" i="55"/>
  <c r="AD46" i="55"/>
  <c r="AD48" i="55"/>
  <c r="X50" i="55"/>
  <c r="AG52" i="55"/>
  <c r="AA3" i="84"/>
  <c r="AA3" i="81"/>
  <c r="AA3" i="75"/>
  <c r="AA3" i="73"/>
  <c r="AM3" i="84"/>
  <c r="AM3" i="81"/>
  <c r="AM3" i="75"/>
  <c r="AM3" i="73"/>
  <c r="AA40" i="55"/>
  <c r="AE5" i="46"/>
  <c r="J7" i="52" s="1"/>
  <c r="I7" i="52" s="1"/>
  <c r="Y3" i="42"/>
  <c r="AK3" i="42"/>
  <c r="V3" i="56"/>
  <c r="AH3" i="56"/>
  <c r="AT3" i="56"/>
  <c r="U8" i="55"/>
  <c r="X10" i="55"/>
  <c r="AG13" i="55"/>
  <c r="AD16" i="55"/>
  <c r="X18" i="55"/>
  <c r="X20" i="55"/>
  <c r="X27" i="55"/>
  <c r="AD29" i="55"/>
  <c r="AA31" i="55"/>
  <c r="X33" i="55"/>
  <c r="X35" i="55"/>
  <c r="AG38" i="55"/>
  <c r="AG40" i="55"/>
  <c r="AG42" i="55"/>
  <c r="AG44" i="55"/>
  <c r="AG46" i="55"/>
  <c r="AG48" i="55"/>
  <c r="AB49" i="55"/>
  <c r="AG50" i="55"/>
  <c r="Y51" i="55"/>
  <c r="U53" i="55"/>
  <c r="Y3" i="43"/>
  <c r="AK3" i="43"/>
  <c r="AK5" i="43" s="1"/>
  <c r="AB3" i="84"/>
  <c r="AB3" i="81"/>
  <c r="AB3" i="75"/>
  <c r="AB3" i="73"/>
  <c r="AN3" i="84"/>
  <c r="AN3" i="81"/>
  <c r="AN3" i="75"/>
  <c r="AN3" i="73"/>
  <c r="V3" i="36"/>
  <c r="V45" i="36" s="1"/>
  <c r="AH3" i="36"/>
  <c r="AT3" i="36"/>
  <c r="V3" i="46"/>
  <c r="AH3" i="46"/>
  <c r="AT3" i="46"/>
  <c r="AA5" i="46"/>
  <c r="BC3" i="16"/>
  <c r="V3" i="34"/>
  <c r="AH3" i="34"/>
  <c r="AT3" i="34"/>
  <c r="Z3" i="38"/>
  <c r="AL3" i="38"/>
  <c r="V3" i="37"/>
  <c r="AH3" i="37"/>
  <c r="AT3" i="37"/>
  <c r="BC3" i="39"/>
  <c r="BC3" i="40"/>
  <c r="Y3" i="41"/>
  <c r="V3" i="69"/>
  <c r="AH3" i="69"/>
  <c r="AT3" i="69"/>
  <c r="BC3" i="55"/>
  <c r="X8" i="55"/>
  <c r="AA10" i="55"/>
  <c r="U12" i="55"/>
  <c r="AG16" i="55"/>
  <c r="AG18" i="55"/>
  <c r="Y19" i="55"/>
  <c r="AG20" i="55"/>
  <c r="U23" i="55"/>
  <c r="X25" i="55"/>
  <c r="AG27" i="55"/>
  <c r="AD31" i="55"/>
  <c r="AG33" i="55"/>
  <c r="AA35" i="55"/>
  <c r="U37" i="55"/>
  <c r="X53" i="55"/>
  <c r="AD3" i="84"/>
  <c r="AD3" i="81"/>
  <c r="AD3" i="75"/>
  <c r="AP3" i="84"/>
  <c r="AP3" i="81"/>
  <c r="AP3" i="75"/>
  <c r="AP3" i="73"/>
  <c r="X3" i="36"/>
  <c r="AJ3" i="36"/>
  <c r="AA46" i="55"/>
  <c r="AA52" i="55"/>
  <c r="AK3" i="84"/>
  <c r="AK3" i="81"/>
  <c r="AK3" i="75"/>
  <c r="AK3" i="73"/>
  <c r="BC3" i="36"/>
  <c r="Y3" i="56"/>
  <c r="AK3" i="56"/>
  <c r="AG8" i="55"/>
  <c r="AB9" i="55"/>
  <c r="AD10" i="55"/>
  <c r="X12" i="55"/>
  <c r="U14" i="55"/>
  <c r="X23" i="55"/>
  <c r="AG25" i="55"/>
  <c r="U30" i="55"/>
  <c r="AG31" i="55"/>
  <c r="AG35" i="55"/>
  <c r="X37" i="55"/>
  <c r="AD39" i="55"/>
  <c r="U41" i="55"/>
  <c r="U43" i="55"/>
  <c r="AD45" i="55"/>
  <c r="U47" i="55"/>
  <c r="U49" i="55"/>
  <c r="AD51" i="55"/>
  <c r="U54" i="55"/>
  <c r="AE3" i="84"/>
  <c r="AE3" i="81"/>
  <c r="AE3" i="75"/>
  <c r="AE3" i="73"/>
  <c r="AQ3" i="84"/>
  <c r="AQ3" i="81"/>
  <c r="AQ3" i="75"/>
  <c r="AQ3" i="73"/>
  <c r="Y3" i="36"/>
  <c r="AK3" i="36"/>
  <c r="AA22" i="55"/>
  <c r="BC3" i="84"/>
  <c r="BC3" i="81"/>
  <c r="BC3" i="75"/>
  <c r="BC3" i="73"/>
  <c r="Y3" i="46"/>
  <c r="AK3" i="46"/>
  <c r="V3" i="16"/>
  <c r="V18" i="16" s="1"/>
  <c r="AH3" i="16"/>
  <c r="AT3" i="16"/>
  <c r="Y3" i="34"/>
  <c r="AK3" i="34"/>
  <c r="Y3" i="37"/>
  <c r="AK3" i="37"/>
  <c r="V3" i="39"/>
  <c r="AH3" i="39"/>
  <c r="AT3" i="39"/>
  <c r="V3" i="40"/>
  <c r="V8" i="40" s="1"/>
  <c r="AH3" i="40"/>
  <c r="AT3" i="40"/>
  <c r="Y3" i="69"/>
  <c r="AK3" i="69"/>
  <c r="V3" i="55"/>
  <c r="V31" i="55" s="1"/>
  <c r="AH3" i="55"/>
  <c r="AH16" i="55" s="1"/>
  <c r="AT3" i="55"/>
  <c r="AG10" i="55"/>
  <c r="AD12" i="55"/>
  <c r="X14" i="55"/>
  <c r="U17" i="55"/>
  <c r="X19" i="55"/>
  <c r="X21" i="55"/>
  <c r="AA23" i="55"/>
  <c r="AB24" i="55"/>
  <c r="AA28" i="55"/>
  <c r="X30" i="55"/>
  <c r="AA34" i="55"/>
  <c r="AA37" i="55"/>
  <c r="AG39" i="55"/>
  <c r="X41" i="55"/>
  <c r="X43" i="55"/>
  <c r="AG45" i="55"/>
  <c r="X47" i="55"/>
  <c r="X49" i="55"/>
  <c r="AG51" i="55"/>
  <c r="X54" i="55"/>
  <c r="U3" i="84"/>
  <c r="U3" i="81"/>
  <c r="U3" i="75"/>
  <c r="U3" i="73"/>
  <c r="AG3" i="84"/>
  <c r="AG3" i="81"/>
  <c r="AG3" i="75"/>
  <c r="AG3" i="73"/>
  <c r="AS3" i="84"/>
  <c r="AS3" i="81"/>
  <c r="AS3" i="75"/>
  <c r="AS3" i="73"/>
  <c r="AA3" i="36"/>
  <c r="AM3" i="36"/>
  <c r="L93" i="88"/>
  <c r="L94" i="88" s="1"/>
  <c r="S93" i="88"/>
  <c r="AA49" i="52"/>
  <c r="L95" i="88"/>
  <c r="L97" i="88" s="1"/>
  <c r="L100" i="88" s="1"/>
  <c r="K95" i="88"/>
  <c r="K97" i="88" s="1"/>
  <c r="T97" i="88"/>
  <c r="AZ5" i="46"/>
  <c r="AS85" i="36"/>
  <c r="D24" i="29"/>
  <c r="D25" i="29"/>
  <c r="D22" i="29"/>
  <c r="D23" i="29"/>
  <c r="BF7" i="36"/>
  <c r="BF8" i="36"/>
  <c r="AF5" i="36"/>
  <c r="BF10" i="36"/>
  <c r="BF11" i="36"/>
  <c r="BF12" i="36"/>
  <c r="BF13" i="36"/>
  <c r="BF14" i="36"/>
  <c r="BF15" i="36"/>
  <c r="BF16" i="36"/>
  <c r="BF17" i="36"/>
  <c r="BF18" i="36"/>
  <c r="BF19" i="36"/>
  <c r="BF20" i="36"/>
  <c r="BF21" i="36"/>
  <c r="BF22" i="36"/>
  <c r="BF23" i="36"/>
  <c r="BF24" i="36"/>
  <c r="BF25" i="36"/>
  <c r="BF26" i="36"/>
  <c r="BF27" i="36"/>
  <c r="BF28" i="36"/>
  <c r="BF29" i="36"/>
  <c r="BF30" i="36"/>
  <c r="BF31" i="36"/>
  <c r="BF32" i="36"/>
  <c r="BF33" i="36"/>
  <c r="BF34" i="36"/>
  <c r="BF35" i="36"/>
  <c r="BF36" i="36"/>
  <c r="BF37" i="36"/>
  <c r="BF38" i="36"/>
  <c r="BF39" i="36"/>
  <c r="BF40" i="36"/>
  <c r="BF41" i="36"/>
  <c r="BF42" i="36"/>
  <c r="BF43" i="36"/>
  <c r="BF44" i="36"/>
  <c r="BF45" i="36"/>
  <c r="BF46" i="36"/>
  <c r="BF47" i="36"/>
  <c r="BF48" i="36"/>
  <c r="BF49" i="36"/>
  <c r="BF50" i="36"/>
  <c r="BF51" i="36"/>
  <c r="BF52" i="36"/>
  <c r="BF53" i="36"/>
  <c r="BF54" i="36"/>
  <c r="BF55" i="36"/>
  <c r="BF56" i="36"/>
  <c r="BF57" i="36"/>
  <c r="BF58" i="36"/>
  <c r="BF59" i="36"/>
  <c r="BF60" i="36"/>
  <c r="BF61" i="36"/>
  <c r="BF62" i="36"/>
  <c r="BF63" i="36"/>
  <c r="BF64" i="36"/>
  <c r="BF65" i="36"/>
  <c r="BF66" i="36"/>
  <c r="BF67" i="36"/>
  <c r="BF68" i="36"/>
  <c r="BF69" i="36"/>
  <c r="BF70" i="36"/>
  <c r="BF71" i="36"/>
  <c r="BF72" i="36"/>
  <c r="BF73" i="36"/>
  <c r="BF74" i="36"/>
  <c r="BF75" i="36"/>
  <c r="BF76" i="36"/>
  <c r="BF77" i="36"/>
  <c r="BF78" i="36"/>
  <c r="BF79" i="36"/>
  <c r="BF80" i="36"/>
  <c r="BF81" i="36"/>
  <c r="BF82" i="36"/>
  <c r="BF83" i="36"/>
  <c r="BF84" i="36"/>
  <c r="BF85" i="36"/>
  <c r="BF9" i="36"/>
  <c r="AG15" i="36"/>
  <c r="AG39" i="36"/>
  <c r="AY51" i="36"/>
  <c r="AP59" i="36"/>
  <c r="AJ63" i="36"/>
  <c r="AJ83" i="36"/>
  <c r="AP40" i="36"/>
  <c r="AM16" i="36"/>
  <c r="AM21" i="36"/>
  <c r="AJ61" i="36"/>
  <c r="AM14" i="36"/>
  <c r="AM38" i="36"/>
  <c r="AG46" i="36"/>
  <c r="AJ66" i="36"/>
  <c r="AG78" i="36"/>
  <c r="X46" i="36"/>
  <c r="AA46" i="36"/>
  <c r="AM49" i="36"/>
  <c r="AF99" i="88"/>
  <c r="AD71" i="36"/>
  <c r="AP62" i="36"/>
  <c r="U31" i="34"/>
  <c r="U23" i="34"/>
  <c r="Q15" i="38"/>
  <c r="S15" i="38"/>
  <c r="R15" i="38"/>
  <c r="R16" i="55"/>
  <c r="Q16" i="55"/>
  <c r="P16" i="55"/>
  <c r="R19" i="37"/>
  <c r="Q19" i="37"/>
  <c r="P19" i="37"/>
  <c r="U9" i="46"/>
  <c r="U10" i="46"/>
  <c r="AQ5" i="46"/>
  <c r="BB5" i="46"/>
  <c r="V10" i="46"/>
  <c r="V21" i="34"/>
  <c r="V7" i="46"/>
  <c r="V11" i="34"/>
  <c r="AA30" i="55"/>
  <c r="AA24" i="55"/>
  <c r="AA18" i="55"/>
  <c r="AA12" i="55"/>
  <c r="AA51" i="55"/>
  <c r="AA45" i="55"/>
  <c r="AA39" i="55"/>
  <c r="AA33" i="55"/>
  <c r="AA27" i="55"/>
  <c r="AA21" i="55"/>
  <c r="AA15" i="55"/>
  <c r="AA9" i="55"/>
  <c r="AA50" i="55"/>
  <c r="AA44" i="55"/>
  <c r="AA38" i="55"/>
  <c r="AA32" i="55"/>
  <c r="AA26" i="55"/>
  <c r="AA20" i="55"/>
  <c r="AA14" i="55"/>
  <c r="AA8" i="55"/>
  <c r="AA29" i="55"/>
  <c r="AA54" i="55"/>
  <c r="AA53" i="55"/>
  <c r="AA49" i="55"/>
  <c r="AA25" i="55"/>
  <c r="AA48" i="55"/>
  <c r="AA47" i="55"/>
  <c r="AA19" i="55"/>
  <c r="AA43" i="55"/>
  <c r="AA42" i="55"/>
  <c r="AA41" i="55"/>
  <c r="AA16" i="55"/>
  <c r="AE31" i="55"/>
  <c r="AE39" i="55"/>
  <c r="AJ29" i="36"/>
  <c r="AD31" i="36"/>
  <c r="U31" i="36"/>
  <c r="AG31" i="36"/>
  <c r="AV56" i="36"/>
  <c r="AG56" i="36"/>
  <c r="AS77" i="36"/>
  <c r="AP77" i="36"/>
  <c r="AM35" i="36"/>
  <c r="AD60" i="36"/>
  <c r="AS60" i="36"/>
  <c r="AA31" i="36"/>
  <c r="X62" i="36"/>
  <c r="AE15" i="55"/>
  <c r="AP41" i="36"/>
  <c r="AM43" i="36"/>
  <c r="U60" i="36"/>
  <c r="AP47" i="36"/>
  <c r="AD13" i="55"/>
  <c r="AD17" i="55"/>
  <c r="AD18" i="55"/>
  <c r="AD22" i="55"/>
  <c r="Y30" i="55"/>
  <c r="AS80" i="36"/>
  <c r="AD23" i="55"/>
  <c r="AD24" i="55"/>
  <c r="AD28" i="55"/>
  <c r="AB33" i="55"/>
  <c r="AD54" i="55"/>
  <c r="AD47" i="55"/>
  <c r="AD41" i="55"/>
  <c r="AD35" i="55"/>
  <c r="AD33" i="55"/>
  <c r="AD27" i="55"/>
  <c r="AD21" i="55"/>
  <c r="AD15" i="55"/>
  <c r="AD50" i="55"/>
  <c r="AD44" i="55"/>
  <c r="AD38" i="55"/>
  <c r="AD32" i="55"/>
  <c r="AD26" i="55"/>
  <c r="AD20" i="55"/>
  <c r="AD14" i="55"/>
  <c r="AD8" i="55"/>
  <c r="AD49" i="55"/>
  <c r="AD43" i="55"/>
  <c r="AD37" i="55"/>
  <c r="AD25" i="55"/>
  <c r="AD53" i="55"/>
  <c r="AV44" i="36"/>
  <c r="U9" i="55"/>
  <c r="AB10" i="55"/>
  <c r="U15" i="55"/>
  <c r="U21" i="55"/>
  <c r="Y22" i="55"/>
  <c r="U27" i="55"/>
  <c r="U33" i="55"/>
  <c r="AH34" i="55"/>
  <c r="U39" i="55"/>
  <c r="U45" i="55"/>
  <c r="AE46" i="55"/>
  <c r="U51" i="55"/>
  <c r="BC60" i="36"/>
  <c r="U10" i="55"/>
  <c r="Y11" i="55"/>
  <c r="U16" i="55"/>
  <c r="AB17" i="55"/>
  <c r="U22" i="55"/>
  <c r="AE23" i="55"/>
  <c r="U28" i="55"/>
  <c r="AH29" i="55"/>
  <c r="U34" i="55"/>
  <c r="X39" i="55"/>
  <c r="X45" i="55"/>
  <c r="X51" i="55"/>
  <c r="AE53" i="55"/>
  <c r="AS48" i="36"/>
  <c r="X16" i="55"/>
  <c r="X22" i="55"/>
  <c r="X28" i="55"/>
  <c r="X34" i="55"/>
  <c r="U40" i="55"/>
  <c r="AB41" i="55"/>
  <c r="U46" i="55"/>
  <c r="AE47" i="55"/>
  <c r="U52" i="55"/>
  <c r="AB54" i="55"/>
  <c r="AM17" i="36"/>
  <c r="AP50" i="36"/>
  <c r="AG54" i="36"/>
  <c r="AV71" i="36"/>
  <c r="AP84" i="36"/>
  <c r="AM47" i="36"/>
  <c r="AH8" i="55"/>
  <c r="AG11" i="55"/>
  <c r="U13" i="55"/>
  <c r="Y14" i="55"/>
  <c r="AG17" i="55"/>
  <c r="U19" i="55"/>
  <c r="AE20" i="55"/>
  <c r="AG23" i="55"/>
  <c r="U25" i="55"/>
  <c r="AB26" i="55"/>
  <c r="AG29" i="55"/>
  <c r="AB32" i="55"/>
  <c r="X36" i="55"/>
  <c r="X42" i="55"/>
  <c r="AV22" i="36"/>
  <c r="AS28" i="36"/>
  <c r="AD46" i="36"/>
  <c r="AZ78" i="36"/>
  <c r="AJ79" i="36"/>
  <c r="AM59" i="36"/>
  <c r="Q61" i="29"/>
  <c r="P18" i="41"/>
  <c r="R18" i="41"/>
  <c r="Q18" i="41"/>
  <c r="R81" i="41"/>
  <c r="Q81" i="41"/>
  <c r="P81" i="41"/>
  <c r="V20" i="55"/>
  <c r="AE11" i="55"/>
  <c r="AB19" i="55"/>
  <c r="Y20" i="55"/>
  <c r="AE10" i="55"/>
  <c r="AH32" i="55"/>
  <c r="AE19" i="55"/>
  <c r="AB20" i="55"/>
  <c r="Y35" i="55"/>
  <c r="V32" i="55"/>
  <c r="AB35" i="55"/>
  <c r="AB28" i="55"/>
  <c r="U16" i="40"/>
  <c r="BG26" i="38"/>
  <c r="U7" i="40"/>
  <c r="U8" i="40"/>
  <c r="U9" i="40"/>
  <c r="U10" i="40"/>
  <c r="U12" i="40"/>
  <c r="U13" i="40"/>
  <c r="U14" i="40"/>
  <c r="D25" i="52"/>
  <c r="D26" i="52"/>
  <c r="D24" i="52"/>
  <c r="D23" i="52"/>
  <c r="U24" i="34"/>
  <c r="U29" i="34"/>
  <c r="U16" i="34"/>
  <c r="U19" i="34"/>
  <c r="V29" i="34"/>
  <c r="U17" i="34"/>
  <c r="U15" i="34"/>
  <c r="V17" i="34"/>
  <c r="U25" i="34"/>
  <c r="V25" i="34"/>
  <c r="P7" i="56"/>
  <c r="R7" i="56"/>
  <c r="Q7" i="56"/>
  <c r="AF100" i="89"/>
  <c r="AN5" i="43"/>
  <c r="R8" i="41"/>
  <c r="Q8" i="41"/>
  <c r="P8" i="41"/>
  <c r="Q9" i="37"/>
  <c r="P9" i="37"/>
  <c r="R9" i="37"/>
  <c r="AG5" i="39"/>
  <c r="BE5" i="44"/>
  <c r="AE48" i="55"/>
  <c r="AH24" i="55"/>
  <c r="Y7" i="55"/>
  <c r="Y32" i="55"/>
  <c r="V38" i="55"/>
  <c r="Y40" i="55"/>
  <c r="AB12" i="55"/>
  <c r="Y24" i="55"/>
  <c r="Y39" i="55"/>
  <c r="AB38" i="55"/>
  <c r="AE42" i="55"/>
  <c r="AB22" i="55"/>
  <c r="AE26" i="55"/>
  <c r="AB34" i="55"/>
  <c r="Y15" i="55"/>
  <c r="V26" i="55"/>
  <c r="AE34" i="55"/>
  <c r="Y28" i="55"/>
  <c r="Y42" i="55"/>
  <c r="Y26" i="55"/>
  <c r="Y10" i="55"/>
  <c r="V14" i="55"/>
  <c r="V18" i="55"/>
  <c r="AB36" i="55"/>
  <c r="Y43" i="55"/>
  <c r="Y50" i="55"/>
  <c r="Y52" i="55"/>
  <c r="Y8" i="55"/>
  <c r="Y27" i="55"/>
  <c r="AE35" i="55"/>
  <c r="Y44" i="55"/>
  <c r="Y46" i="55"/>
  <c r="Y48" i="55"/>
  <c r="Y53" i="55"/>
  <c r="Y12" i="55"/>
  <c r="Y18" i="55"/>
  <c r="AH22" i="55"/>
  <c r="AE24" i="55"/>
  <c r="AE36" i="55"/>
  <c r="AE40" i="55"/>
  <c r="AB43" i="55"/>
  <c r="Y47" i="55"/>
  <c r="AB50" i="55"/>
  <c r="AB52" i="55"/>
  <c r="AE54" i="55"/>
  <c r="AB11" i="55"/>
  <c r="AB14" i="55"/>
  <c r="Y16" i="55"/>
  <c r="AB27" i="55"/>
  <c r="AB30" i="55"/>
  <c r="AB44" i="55"/>
  <c r="AB46" i="55"/>
  <c r="AE8" i="55"/>
  <c r="AB18" i="55"/>
  <c r="AE43" i="55"/>
  <c r="AE50" i="55"/>
  <c r="AE52" i="55"/>
  <c r="AE27" i="55"/>
  <c r="V39" i="55"/>
  <c r="AE44" i="55"/>
  <c r="AE12" i="55"/>
  <c r="AE16" i="55"/>
  <c r="AE28" i="55"/>
  <c r="AH31" i="55"/>
  <c r="AE32" i="55"/>
  <c r="Y36" i="55"/>
  <c r="AE9" i="55"/>
  <c r="Y13" i="55"/>
  <c r="AE17" i="55"/>
  <c r="Y21" i="55"/>
  <c r="AE25" i="55"/>
  <c r="Y29" i="55"/>
  <c r="AE33" i="55"/>
  <c r="Y37" i="55"/>
  <c r="AE41" i="55"/>
  <c r="Y45" i="55"/>
  <c r="V47" i="55"/>
  <c r="AH47" i="55"/>
  <c r="AE49" i="55"/>
  <c r="AB51" i="55"/>
  <c r="AB8" i="55"/>
  <c r="AE14" i="55"/>
  <c r="AB16" i="55"/>
  <c r="AE22" i="55"/>
  <c r="V28" i="55"/>
  <c r="AE30" i="55"/>
  <c r="AE38" i="55"/>
  <c r="AB40" i="55"/>
  <c r="AB48" i="55"/>
  <c r="V52" i="55"/>
  <c r="AB53" i="55"/>
  <c r="AB13" i="55"/>
  <c r="AB21" i="55"/>
  <c r="Y23" i="55"/>
  <c r="AB29" i="55"/>
  <c r="Y31" i="55"/>
  <c r="AB37" i="55"/>
  <c r="AB45" i="55"/>
  <c r="AE51" i="55"/>
  <c r="Y54" i="55"/>
  <c r="Y9" i="55"/>
  <c r="AE13" i="55"/>
  <c r="AB15" i="55"/>
  <c r="Y17" i="55"/>
  <c r="AE21" i="55"/>
  <c r="AB23" i="55"/>
  <c r="Y25" i="55"/>
  <c r="AE29" i="55"/>
  <c r="AB31" i="55"/>
  <c r="Y33" i="55"/>
  <c r="V35" i="55"/>
  <c r="AE37" i="55"/>
  <c r="AB39" i="55"/>
  <c r="Y41" i="55"/>
  <c r="AE45" i="55"/>
  <c r="AB47" i="55"/>
  <c r="Y49" i="55"/>
  <c r="V51" i="55"/>
  <c r="AH51" i="55"/>
  <c r="V13" i="55"/>
  <c r="V21" i="55"/>
  <c r="U15" i="16"/>
  <c r="U18" i="16"/>
  <c r="V12" i="16"/>
  <c r="U14" i="16"/>
  <c r="AX5" i="16"/>
  <c r="U10" i="16"/>
  <c r="U11" i="16"/>
  <c r="U19" i="16"/>
  <c r="AR5" i="16"/>
  <c r="BA5" i="16"/>
  <c r="U20" i="16"/>
  <c r="U21" i="16"/>
  <c r="U22" i="16"/>
  <c r="V22" i="16"/>
  <c r="AU5" i="16"/>
  <c r="AO5" i="16"/>
  <c r="D13" i="52"/>
  <c r="D11" i="52"/>
  <c r="E11" i="52" s="1"/>
  <c r="D9" i="52"/>
  <c r="D8" i="52"/>
  <c r="E8" i="52" s="1"/>
  <c r="D14" i="52"/>
  <c r="E14" i="52" s="1"/>
  <c r="D12" i="52"/>
  <c r="E12" i="52" s="1"/>
  <c r="D10" i="52"/>
  <c r="U17" i="16"/>
  <c r="AL5" i="16"/>
  <c r="U8" i="16"/>
  <c r="AI5" i="16"/>
  <c r="U13" i="16"/>
  <c r="U25" i="16"/>
  <c r="Z5" i="16"/>
  <c r="W5" i="16"/>
  <c r="U9" i="16"/>
  <c r="U23" i="16"/>
  <c r="V14" i="16"/>
  <c r="U24" i="16"/>
  <c r="U12" i="16"/>
  <c r="U16" i="16"/>
  <c r="BE97" i="41"/>
  <c r="BF97" i="41" s="1"/>
  <c r="BE100" i="41"/>
  <c r="BF100" i="41" s="1"/>
  <c r="BE93" i="41"/>
  <c r="BF93" i="41" s="1"/>
  <c r="BE99" i="41"/>
  <c r="BF99" i="41" s="1"/>
  <c r="BG15" i="38"/>
  <c r="BE5" i="46"/>
  <c r="D49" i="29"/>
  <c r="BG10" i="38"/>
  <c r="BG45" i="38"/>
  <c r="M60" i="52"/>
  <c r="BF7" i="44"/>
  <c r="AF3" i="12"/>
  <c r="AN3" i="12"/>
  <c r="BB3" i="12"/>
  <c r="AT3" i="12"/>
  <c r="AU3" i="12"/>
  <c r="BC3" i="12"/>
  <c r="AS3" i="12"/>
  <c r="BA3" i="12"/>
  <c r="AP36" i="36"/>
  <c r="AV36" i="36"/>
  <c r="U36" i="36"/>
  <c r="AS36" i="36"/>
  <c r="AG36" i="36"/>
  <c r="AJ36" i="36"/>
  <c r="AD36" i="36"/>
  <c r="AY36" i="36"/>
  <c r="AA36" i="36"/>
  <c r="X36" i="36"/>
  <c r="AP65" i="36"/>
  <c r="AA65" i="36"/>
  <c r="AY65" i="36"/>
  <c r="X65" i="36"/>
  <c r="U65" i="36"/>
  <c r="AV65" i="36"/>
  <c r="AS65" i="36"/>
  <c r="AJ65" i="36"/>
  <c r="AG65" i="36"/>
  <c r="BB65" i="36"/>
  <c r="AM67" i="36"/>
  <c r="AA67" i="36"/>
  <c r="U67" i="36"/>
  <c r="AY67" i="36"/>
  <c r="AV67" i="36"/>
  <c r="AS67" i="36"/>
  <c r="AP67" i="36"/>
  <c r="AP10" i="36"/>
  <c r="BB10" i="36"/>
  <c r="AD10" i="36"/>
  <c r="AA10" i="36"/>
  <c r="AY10" i="36"/>
  <c r="X10" i="36"/>
  <c r="U10" i="36"/>
  <c r="AS10" i="36"/>
  <c r="AV10" i="36"/>
  <c r="AG10" i="36"/>
  <c r="AM12" i="36"/>
  <c r="AV12" i="36"/>
  <c r="AG12" i="36"/>
  <c r="AD12" i="36"/>
  <c r="AA12" i="36"/>
  <c r="AY12" i="36"/>
  <c r="X12" i="36"/>
  <c r="U12" i="36"/>
  <c r="AS12" i="36"/>
  <c r="AP73" i="36"/>
  <c r="AV73" i="36"/>
  <c r="AS73" i="36"/>
  <c r="AA73" i="36"/>
  <c r="AJ73" i="36"/>
  <c r="BB73" i="36"/>
  <c r="X73" i="36"/>
  <c r="AY73" i="36"/>
  <c r="U73" i="36"/>
  <c r="AD33" i="36"/>
  <c r="AA33" i="36"/>
  <c r="X33" i="36"/>
  <c r="U33" i="36"/>
  <c r="AP33" i="36"/>
  <c r="AV33" i="36"/>
  <c r="AP53" i="36"/>
  <c r="AD53" i="36"/>
  <c r="AY53" i="36"/>
  <c r="AA53" i="36"/>
  <c r="X53" i="36"/>
  <c r="AV53" i="36"/>
  <c r="U53" i="36"/>
  <c r="AS53" i="36"/>
  <c r="AJ53" i="36"/>
  <c r="AG53" i="36"/>
  <c r="AM55" i="36"/>
  <c r="AS55" i="36"/>
  <c r="AD55" i="36"/>
  <c r="AA55" i="36"/>
  <c r="AY55" i="36"/>
  <c r="U55" i="36"/>
  <c r="AV55" i="36"/>
  <c r="AP55" i="36"/>
  <c r="AP24" i="36"/>
  <c r="AD24" i="36"/>
  <c r="AY24" i="36"/>
  <c r="AA24" i="36"/>
  <c r="X24" i="36"/>
  <c r="AV24" i="36"/>
  <c r="U24" i="36"/>
  <c r="AS24" i="36"/>
  <c r="AJ24" i="36"/>
  <c r="AG24" i="36"/>
  <c r="BB24" i="36"/>
  <c r="AM26" i="36"/>
  <c r="AD26" i="36"/>
  <c r="AA26" i="36"/>
  <c r="AY26" i="36"/>
  <c r="X26" i="36"/>
  <c r="U26" i="36"/>
  <c r="AV26" i="36"/>
  <c r="AS26" i="36"/>
  <c r="AP26" i="36"/>
  <c r="AP37" i="36"/>
  <c r="AM37" i="36"/>
  <c r="AJ37" i="36"/>
  <c r="AG37" i="36"/>
  <c r="AV68" i="36"/>
  <c r="AG68" i="36"/>
  <c r="AD68" i="36"/>
  <c r="AY68" i="36"/>
  <c r="AM75" i="36"/>
  <c r="AV75" i="36"/>
  <c r="AS75" i="36"/>
  <c r="AP75" i="36"/>
  <c r="AA75" i="36"/>
  <c r="U75" i="36"/>
  <c r="AY75" i="36"/>
  <c r="AJ74" i="36"/>
  <c r="AG74" i="36"/>
  <c r="AV76" i="36"/>
  <c r="AY76" i="36"/>
  <c r="AG76" i="36"/>
  <c r="AD76" i="36"/>
  <c r="AP32" i="36"/>
  <c r="AG32" i="36"/>
  <c r="AJ32" i="36"/>
  <c r="AS14" i="36"/>
  <c r="AS38" i="36"/>
  <c r="AS43" i="36"/>
  <c r="AN68" i="36"/>
  <c r="AV16" i="36"/>
  <c r="AS41" i="36"/>
  <c r="AV83" i="36"/>
  <c r="AV14" i="36"/>
  <c r="BC36" i="36"/>
  <c r="AV38" i="36"/>
  <c r="AY39" i="36"/>
  <c r="AZ40" i="36"/>
  <c r="AV43" i="36"/>
  <c r="AY44" i="36"/>
  <c r="AM77" i="36"/>
  <c r="U16" i="36"/>
  <c r="AV21" i="36"/>
  <c r="U43" i="36"/>
  <c r="AA14" i="36"/>
  <c r="AA16" i="36"/>
  <c r="AA38" i="36"/>
  <c r="AA40" i="36"/>
  <c r="AA41" i="36"/>
  <c r="AY41" i="36"/>
  <c r="AA43" i="36"/>
  <c r="AD48" i="36"/>
  <c r="BB59" i="36"/>
  <c r="AJ84" i="36"/>
  <c r="AY38" i="36"/>
  <c r="AD14" i="36"/>
  <c r="U21" i="36"/>
  <c r="AP35" i="36"/>
  <c r="AZ38" i="36"/>
  <c r="AD38" i="36"/>
  <c r="AD39" i="36"/>
  <c r="AD41" i="36"/>
  <c r="AD43" i="36"/>
  <c r="AD44" i="36"/>
  <c r="AY56" i="36"/>
  <c r="X60" i="36"/>
  <c r="AM61" i="36"/>
  <c r="BB71" i="36"/>
  <c r="AP79" i="36"/>
  <c r="AD83" i="36"/>
  <c r="U38" i="36"/>
  <c r="X16" i="36"/>
  <c r="X38" i="36"/>
  <c r="AY43" i="36"/>
  <c r="AJ15" i="36"/>
  <c r="AJ16" i="36"/>
  <c r="AS17" i="36"/>
  <c r="X21" i="36"/>
  <c r="AM84" i="36"/>
  <c r="AY14" i="36"/>
  <c r="X41" i="36"/>
  <c r="AZ12" i="36"/>
  <c r="AG14" i="36"/>
  <c r="AA21" i="36"/>
  <c r="AM40" i="36"/>
  <c r="AG41" i="36"/>
  <c r="AG44" i="36"/>
  <c r="AJ47" i="36"/>
  <c r="AJ59" i="36"/>
  <c r="AA71" i="36"/>
  <c r="U41" i="36"/>
  <c r="X14" i="36"/>
  <c r="X43" i="36"/>
  <c r="X48" i="36"/>
  <c r="AD21" i="36"/>
  <c r="AN39" i="36"/>
  <c r="AJ41" i="36"/>
  <c r="AV51" i="36"/>
  <c r="AV41" i="36"/>
  <c r="U40" i="36"/>
  <c r="AP38" i="36"/>
  <c r="AP43" i="36"/>
  <c r="AD56" i="36"/>
  <c r="U14" i="36"/>
  <c r="AS16" i="36"/>
  <c r="AK24" i="36"/>
  <c r="AZ33" i="36"/>
  <c r="AH53" i="36"/>
  <c r="AH55" i="36"/>
  <c r="AJ71" i="36"/>
  <c r="AJ45" i="36"/>
  <c r="AG45" i="36"/>
  <c r="AY45" i="36"/>
  <c r="AD45" i="36"/>
  <c r="AV45" i="36"/>
  <c r="AA45" i="36"/>
  <c r="X45" i="36"/>
  <c r="AS45" i="36"/>
  <c r="U45" i="36"/>
  <c r="AP45" i="36"/>
  <c r="AM45" i="36"/>
  <c r="AG30" i="36"/>
  <c r="AY30" i="36"/>
  <c r="AD30" i="36"/>
  <c r="AV30" i="36"/>
  <c r="AA30" i="36"/>
  <c r="X30" i="36"/>
  <c r="U30" i="36"/>
  <c r="AS30" i="36"/>
  <c r="AP30" i="36"/>
  <c r="AM30" i="36"/>
  <c r="AJ30" i="36"/>
  <c r="AS8" i="36"/>
  <c r="U8" i="36"/>
  <c r="AP8" i="36"/>
  <c r="AM8" i="36"/>
  <c r="AA8" i="36"/>
  <c r="AY8" i="36"/>
  <c r="AD8" i="36"/>
  <c r="AJ8" i="36"/>
  <c r="AG8" i="36"/>
  <c r="AV8" i="36"/>
  <c r="X8" i="36"/>
  <c r="X13" i="36"/>
  <c r="AG13" i="36"/>
  <c r="AY13" i="36"/>
  <c r="AD13" i="36"/>
  <c r="AV13" i="36"/>
  <c r="AA13" i="36"/>
  <c r="U13" i="36"/>
  <c r="AP13" i="36"/>
  <c r="AS13" i="36"/>
  <c r="AM13" i="36"/>
  <c r="AJ13" i="36"/>
  <c r="AV27" i="36"/>
  <c r="AA27" i="36"/>
  <c r="X27" i="36"/>
  <c r="AS27" i="36"/>
  <c r="U27" i="36"/>
  <c r="AP27" i="36"/>
  <c r="AM27" i="36"/>
  <c r="AJ27" i="36"/>
  <c r="AG27" i="36"/>
  <c r="AY27" i="36"/>
  <c r="AD27" i="36"/>
  <c r="BB72" i="36"/>
  <c r="AJ72" i="36"/>
  <c r="AG72" i="36"/>
  <c r="AY72" i="36"/>
  <c r="AD72" i="36"/>
  <c r="AV72" i="36"/>
  <c r="AA72" i="36"/>
  <c r="X72" i="36"/>
  <c r="AS72" i="36"/>
  <c r="U72" i="36"/>
  <c r="AP72" i="36"/>
  <c r="AM72" i="36"/>
  <c r="AJ57" i="36"/>
  <c r="AG57" i="36"/>
  <c r="AY57" i="36"/>
  <c r="AD57" i="36"/>
  <c r="AV57" i="36"/>
  <c r="AA57" i="36"/>
  <c r="X57" i="36"/>
  <c r="AP57" i="36"/>
  <c r="AM57" i="36"/>
  <c r="U57" i="36"/>
  <c r="AS57" i="36"/>
  <c r="AD11" i="36"/>
  <c r="AG11" i="36"/>
  <c r="AY11" i="36"/>
  <c r="AA11" i="36"/>
  <c r="AV11" i="36"/>
  <c r="X11" i="36"/>
  <c r="U11" i="36"/>
  <c r="AS11" i="36"/>
  <c r="AP11" i="36"/>
  <c r="AM11" i="36"/>
  <c r="AJ11" i="36"/>
  <c r="AV18" i="36"/>
  <c r="AA18" i="36"/>
  <c r="X18" i="36"/>
  <c r="U18" i="36"/>
  <c r="AS18" i="36"/>
  <c r="AP18" i="36"/>
  <c r="AJ18" i="36"/>
  <c r="AM18" i="36"/>
  <c r="AG18" i="36"/>
  <c r="AY18" i="36"/>
  <c r="AD18" i="36"/>
  <c r="AV20" i="36"/>
  <c r="AS20" i="36"/>
  <c r="U20" i="36"/>
  <c r="AM20" i="36"/>
  <c r="AD20" i="36"/>
  <c r="AY20" i="36"/>
  <c r="AA20" i="36"/>
  <c r="X20" i="36"/>
  <c r="AP20" i="36"/>
  <c r="AJ20" i="36"/>
  <c r="AG20" i="36"/>
  <c r="AG9" i="36"/>
  <c r="AY9" i="36"/>
  <c r="AD9" i="36"/>
  <c r="AA9" i="36"/>
  <c r="AV9" i="36"/>
  <c r="X9" i="36"/>
  <c r="AP9" i="36"/>
  <c r="U9" i="36"/>
  <c r="AS9" i="36"/>
  <c r="AM9" i="36"/>
  <c r="AJ9" i="36"/>
  <c r="AY25" i="36"/>
  <c r="AD25" i="36"/>
  <c r="AV25" i="36"/>
  <c r="AA25" i="36"/>
  <c r="X25" i="36"/>
  <c r="AS25" i="36"/>
  <c r="U25" i="36"/>
  <c r="AP25" i="36"/>
  <c r="AG25" i="36"/>
  <c r="AM25" i="36"/>
  <c r="AJ25" i="36"/>
  <c r="AY7" i="36"/>
  <c r="AD7" i="36"/>
  <c r="AV7" i="36"/>
  <c r="AA7" i="36"/>
  <c r="X7" i="36"/>
  <c r="AM7" i="36"/>
  <c r="AS7" i="36"/>
  <c r="U7" i="36"/>
  <c r="AP7" i="36"/>
  <c r="AJ7" i="36"/>
  <c r="AG7" i="36"/>
  <c r="BB23" i="36"/>
  <c r="AG23" i="36"/>
  <c r="AY23" i="36"/>
  <c r="AD23" i="36"/>
  <c r="AV23" i="36"/>
  <c r="AA23" i="36"/>
  <c r="AJ23" i="36"/>
  <c r="AP23" i="36"/>
  <c r="X23" i="36"/>
  <c r="U23" i="36"/>
  <c r="AS23" i="36"/>
  <c r="AM23" i="36"/>
  <c r="AJ64" i="36"/>
  <c r="AG64" i="36"/>
  <c r="AY64" i="36"/>
  <c r="AD64" i="36"/>
  <c r="AV64" i="36"/>
  <c r="AA64" i="36"/>
  <c r="X64" i="36"/>
  <c r="AS64" i="36"/>
  <c r="U64" i="36"/>
  <c r="AP64" i="36"/>
  <c r="AM64" i="36"/>
  <c r="BB19" i="36"/>
  <c r="AJ19" i="36"/>
  <c r="AP19" i="36"/>
  <c r="X34" i="36"/>
  <c r="AS34" i="36"/>
  <c r="U34" i="36"/>
  <c r="AP34" i="36"/>
  <c r="AS58" i="36"/>
  <c r="U58" i="36"/>
  <c r="AP58" i="36"/>
  <c r="AM58" i="36"/>
  <c r="AJ58" i="36"/>
  <c r="AY58" i="36"/>
  <c r="AV58" i="36"/>
  <c r="AJ69" i="36"/>
  <c r="AW69" i="36"/>
  <c r="AG69" i="36"/>
  <c r="AV69" i="36"/>
  <c r="AD69" i="36"/>
  <c r="AT69" i="36"/>
  <c r="AB69" i="36"/>
  <c r="AS69" i="36"/>
  <c r="AA69" i="36"/>
  <c r="X69" i="36"/>
  <c r="AD81" i="36"/>
  <c r="AV81" i="36"/>
  <c r="AA81" i="36"/>
  <c r="X81" i="36"/>
  <c r="AS81" i="36"/>
  <c r="U81" i="36"/>
  <c r="AP81" i="36"/>
  <c r="AY81" i="36"/>
  <c r="AM82" i="36"/>
  <c r="AJ82" i="36"/>
  <c r="AG82" i="36"/>
  <c r="AY82" i="36"/>
  <c r="AD82" i="36"/>
  <c r="AV82" i="36"/>
  <c r="AA82" i="36"/>
  <c r="AS82" i="36"/>
  <c r="U82" i="36"/>
  <c r="AS22" i="36"/>
  <c r="U22" i="36"/>
  <c r="AP22" i="36"/>
  <c r="AP28" i="36"/>
  <c r="AV34" i="36"/>
  <c r="AM15" i="36"/>
  <c r="AP17" i="36"/>
  <c r="AS19" i="36"/>
  <c r="AS35" i="36"/>
  <c r="AY42" i="36"/>
  <c r="AD42" i="36"/>
  <c r="AV42" i="36"/>
  <c r="AA42" i="36"/>
  <c r="X42" i="36"/>
  <c r="AS42" i="36"/>
  <c r="U42" i="36"/>
  <c r="AP42" i="36"/>
  <c r="AM42" i="36"/>
  <c r="X51" i="36"/>
  <c r="AS51" i="36"/>
  <c r="U51" i="36"/>
  <c r="AP51" i="36"/>
  <c r="AM51" i="36"/>
  <c r="AG51" i="36"/>
  <c r="AV63" i="36"/>
  <c r="AZ69" i="36"/>
  <c r="AY69" i="36"/>
  <c r="AM70" i="36"/>
  <c r="BB70" i="36"/>
  <c r="AJ70" i="36"/>
  <c r="AG70" i="36"/>
  <c r="AY70" i="36"/>
  <c r="AD70" i="36"/>
  <c r="AV70" i="36"/>
  <c r="AA70" i="36"/>
  <c r="AS70" i="36"/>
  <c r="U70" i="36"/>
  <c r="AP80" i="36"/>
  <c r="AM80" i="36"/>
  <c r="AJ80" i="36"/>
  <c r="AG80" i="36"/>
  <c r="AY80" i="36"/>
  <c r="AV80" i="36"/>
  <c r="AA80" i="36"/>
  <c r="BB81" i="36"/>
  <c r="U69" i="36"/>
  <c r="AG16" i="36"/>
  <c r="U17" i="36"/>
  <c r="AA19" i="36"/>
  <c r="AJ21" i="36"/>
  <c r="AA22" i="36"/>
  <c r="AY22" i="36"/>
  <c r="AV28" i="36"/>
  <c r="AV29" i="36"/>
  <c r="AM32" i="36"/>
  <c r="AA51" i="36"/>
  <c r="AD58" i="36"/>
  <c r="X70" i="36"/>
  <c r="AS78" i="36"/>
  <c r="U78" i="36"/>
  <c r="AP78" i="36"/>
  <c r="AM78" i="36"/>
  <c r="AJ78" i="36"/>
  <c r="AY78" i="36"/>
  <c r="AV78" i="36"/>
  <c r="U80" i="36"/>
  <c r="AJ81" i="36"/>
  <c r="AJ52" i="36"/>
  <c r="AG52" i="36"/>
  <c r="AY52" i="36"/>
  <c r="AD52" i="36"/>
  <c r="AV52" i="36"/>
  <c r="AA52" i="36"/>
  <c r="X52" i="36"/>
  <c r="AS52" i="36"/>
  <c r="U52" i="36"/>
  <c r="AP52" i="36"/>
  <c r="X58" i="36"/>
  <c r="X82" i="36"/>
  <c r="U15" i="36"/>
  <c r="AS15" i="36"/>
  <c r="X17" i="36"/>
  <c r="AV17" i="36"/>
  <c r="AD19" i="36"/>
  <c r="AY19" i="36"/>
  <c r="AD22" i="36"/>
  <c r="U28" i="36"/>
  <c r="AG34" i="36"/>
  <c r="U35" i="36"/>
  <c r="AG42" i="36"/>
  <c r="AD49" i="36"/>
  <c r="AV49" i="36"/>
  <c r="AA49" i="36"/>
  <c r="X49" i="36"/>
  <c r="AS49" i="36"/>
  <c r="U49" i="36"/>
  <c r="AP49" i="36"/>
  <c r="AY49" i="36"/>
  <c r="AM50" i="36"/>
  <c r="BB50" i="36"/>
  <c r="AJ50" i="36"/>
  <c r="AG50" i="36"/>
  <c r="AY50" i="36"/>
  <c r="AD50" i="36"/>
  <c r="AV50" i="36"/>
  <c r="AA50" i="36"/>
  <c r="AS50" i="36"/>
  <c r="U50" i="36"/>
  <c r="AD51" i="36"/>
  <c r="AA63" i="36"/>
  <c r="AK69" i="36"/>
  <c r="X80" i="36"/>
  <c r="U19" i="36"/>
  <c r="AY34" i="36"/>
  <c r="AV19" i="36"/>
  <c r="AD34" i="36"/>
  <c r="AY63" i="36"/>
  <c r="AJ10" i="36"/>
  <c r="AJ12" i="36"/>
  <c r="X15" i="36"/>
  <c r="AA17" i="36"/>
  <c r="X28" i="36"/>
  <c r="X29" i="36"/>
  <c r="AY29" i="36"/>
  <c r="AP31" i="36"/>
  <c r="AM31" i="36"/>
  <c r="AJ31" i="36"/>
  <c r="AS31" i="36"/>
  <c r="AJ34" i="36"/>
  <c r="X35" i="36"/>
  <c r="AJ42" i="36"/>
  <c r="AG58" i="36"/>
  <c r="AD61" i="36"/>
  <c r="AV61" i="36"/>
  <c r="AA61" i="36"/>
  <c r="X61" i="36"/>
  <c r="AS61" i="36"/>
  <c r="U61" i="36"/>
  <c r="AP61" i="36"/>
  <c r="AY61" i="36"/>
  <c r="AM62" i="36"/>
  <c r="AJ62" i="36"/>
  <c r="AG62" i="36"/>
  <c r="AY62" i="36"/>
  <c r="AD62" i="36"/>
  <c r="AV62" i="36"/>
  <c r="AA62" i="36"/>
  <c r="AS62" i="36"/>
  <c r="U62" i="36"/>
  <c r="AD63" i="36"/>
  <c r="AJ77" i="36"/>
  <c r="AG77" i="36"/>
  <c r="AY77" i="36"/>
  <c r="AD77" i="36"/>
  <c r="AV77" i="36"/>
  <c r="AA77" i="36"/>
  <c r="X77" i="36"/>
  <c r="AD80" i="36"/>
  <c r="AM81" i="36"/>
  <c r="AP82" i="36"/>
  <c r="AP85" i="36"/>
  <c r="AM85" i="36"/>
  <c r="AJ85" i="36"/>
  <c r="AG85" i="36"/>
  <c r="AY85" i="36"/>
  <c r="AD85" i="36"/>
  <c r="AV85" i="36"/>
  <c r="AA85" i="36"/>
  <c r="AP15" i="36"/>
  <c r="X19" i="36"/>
  <c r="X22" i="36"/>
  <c r="AG81" i="36"/>
  <c r="AA15" i="36"/>
  <c r="AV15" i="36"/>
  <c r="AD17" i="36"/>
  <c r="AY17" i="36"/>
  <c r="AG19" i="36"/>
  <c r="AG22" i="36"/>
  <c r="AA28" i="36"/>
  <c r="AA29" i="36"/>
  <c r="AY37" i="36"/>
  <c r="AD37" i="36"/>
  <c r="AV37" i="36"/>
  <c r="AA37" i="36"/>
  <c r="X37" i="36"/>
  <c r="AS37" i="36"/>
  <c r="U37" i="36"/>
  <c r="AJ40" i="36"/>
  <c r="AY40" i="36"/>
  <c r="AG40" i="36"/>
  <c r="AV40" i="36"/>
  <c r="AD40" i="36"/>
  <c r="AT40" i="36"/>
  <c r="X40" i="36"/>
  <c r="AS40" i="36"/>
  <c r="AP48" i="36"/>
  <c r="AM48" i="36"/>
  <c r="AJ48" i="36"/>
  <c r="AG48" i="36"/>
  <c r="AY48" i="36"/>
  <c r="AV48" i="36"/>
  <c r="AA48" i="36"/>
  <c r="BB49" i="36"/>
  <c r="AJ51" i="36"/>
  <c r="AM52" i="36"/>
  <c r="AG66" i="36"/>
  <c r="AM69" i="36"/>
  <c r="X78" i="36"/>
  <c r="X83" i="36"/>
  <c r="AS83" i="36"/>
  <c r="U83" i="36"/>
  <c r="AP83" i="36"/>
  <c r="AM83" i="36"/>
  <c r="AG83" i="36"/>
  <c r="AY54" i="36"/>
  <c r="AD54" i="36"/>
  <c r="AV54" i="36"/>
  <c r="AA54" i="36"/>
  <c r="X54" i="36"/>
  <c r="AS54" i="36"/>
  <c r="U54" i="36"/>
  <c r="AP54" i="36"/>
  <c r="AM54" i="36"/>
  <c r="AG79" i="36"/>
  <c r="AY79" i="36"/>
  <c r="AD79" i="36"/>
  <c r="AV79" i="36"/>
  <c r="AA79" i="36"/>
  <c r="X79" i="36"/>
  <c r="AS79" i="36"/>
  <c r="U79" i="36"/>
  <c r="AM10" i="36"/>
  <c r="AD15" i="36"/>
  <c r="AK17" i="36"/>
  <c r="AG21" i="36"/>
  <c r="AY21" i="36"/>
  <c r="AP21" i="36"/>
  <c r="AJ22" i="36"/>
  <c r="AD29" i="36"/>
  <c r="AV31" i="36"/>
  <c r="AM34" i="36"/>
  <c r="X50" i="36"/>
  <c r="AJ54" i="36"/>
  <c r="AP60" i="36"/>
  <c r="AM60" i="36"/>
  <c r="AJ60" i="36"/>
  <c r="AG60" i="36"/>
  <c r="AY60" i="36"/>
  <c r="AV60" i="36"/>
  <c r="AA60" i="36"/>
  <c r="BB61" i="36"/>
  <c r="AP70" i="36"/>
  <c r="AA78" i="36"/>
  <c r="AY83" i="36"/>
  <c r="AG84" i="36"/>
  <c r="AY84" i="36"/>
  <c r="AD84" i="36"/>
  <c r="AV84" i="36"/>
  <c r="AA84" i="36"/>
  <c r="X84" i="36"/>
  <c r="AS84" i="36"/>
  <c r="U84" i="36"/>
  <c r="AA34" i="36"/>
  <c r="AS29" i="36"/>
  <c r="U29" i="36"/>
  <c r="AP29" i="36"/>
  <c r="AM29" i="36"/>
  <c r="AA58" i="36"/>
  <c r="AY66" i="36"/>
  <c r="AD66" i="36"/>
  <c r="AV66" i="36"/>
  <c r="AA66" i="36"/>
  <c r="X66" i="36"/>
  <c r="AS66" i="36"/>
  <c r="U66" i="36"/>
  <c r="AP66" i="36"/>
  <c r="AM66" i="36"/>
  <c r="AP12" i="36"/>
  <c r="AJ14" i="36"/>
  <c r="AP14" i="36"/>
  <c r="AY15" i="36"/>
  <c r="AY16" i="36"/>
  <c r="AD16" i="36"/>
  <c r="AP16" i="36"/>
  <c r="AG17" i="36"/>
  <c r="AM19" i="36"/>
  <c r="AD32" i="36"/>
  <c r="AV32" i="36"/>
  <c r="AA32" i="36"/>
  <c r="X32" i="36"/>
  <c r="AS32" i="36"/>
  <c r="U32" i="36"/>
  <c r="AG47" i="36"/>
  <c r="AY47" i="36"/>
  <c r="AD47" i="36"/>
  <c r="AV47" i="36"/>
  <c r="AA47" i="36"/>
  <c r="X47" i="36"/>
  <c r="AS47" i="36"/>
  <c r="U47" i="36"/>
  <c r="AG49" i="36"/>
  <c r="AP69" i="36"/>
  <c r="X71" i="36"/>
  <c r="AS71" i="36"/>
  <c r="U71" i="36"/>
  <c r="AP71" i="36"/>
  <c r="AM71" i="36"/>
  <c r="AG71" i="36"/>
  <c r="AY74" i="36"/>
  <c r="AD74" i="36"/>
  <c r="AV74" i="36"/>
  <c r="AA74" i="36"/>
  <c r="X74" i="36"/>
  <c r="AS74" i="36"/>
  <c r="U74" i="36"/>
  <c r="AP74" i="36"/>
  <c r="AM74" i="36"/>
  <c r="U77" i="36"/>
  <c r="AD78" i="36"/>
  <c r="AM79" i="36"/>
  <c r="U85" i="36"/>
  <c r="AJ28" i="36"/>
  <c r="AG28" i="36"/>
  <c r="AY28" i="36"/>
  <c r="AD28" i="36"/>
  <c r="AJ35" i="36"/>
  <c r="AG35" i="36"/>
  <c r="AY35" i="36"/>
  <c r="AD35" i="36"/>
  <c r="AV35" i="36"/>
  <c r="AA35" i="36"/>
  <c r="X63" i="36"/>
  <c r="AS63" i="36"/>
  <c r="U63" i="36"/>
  <c r="AP63" i="36"/>
  <c r="AM63" i="36"/>
  <c r="AG63" i="36"/>
  <c r="AJ17" i="36"/>
  <c r="AW20" i="36"/>
  <c r="AS21" i="36"/>
  <c r="AM22" i="36"/>
  <c r="AM28" i="36"/>
  <c r="AQ29" i="36"/>
  <c r="AG29" i="36"/>
  <c r="X31" i="36"/>
  <c r="AY31" i="36"/>
  <c r="AY32" i="36"/>
  <c r="AM33" i="36"/>
  <c r="AJ33" i="36"/>
  <c r="AG33" i="36"/>
  <c r="AY33" i="36"/>
  <c r="AS33" i="36"/>
  <c r="AV39" i="36"/>
  <c r="AA39" i="36"/>
  <c r="X39" i="36"/>
  <c r="AS39" i="36"/>
  <c r="U39" i="36"/>
  <c r="AP39" i="36"/>
  <c r="AM39" i="36"/>
  <c r="AJ39" i="36"/>
  <c r="AS46" i="36"/>
  <c r="U46" i="36"/>
  <c r="AP46" i="36"/>
  <c r="AM46" i="36"/>
  <c r="AJ46" i="36"/>
  <c r="AY46" i="36"/>
  <c r="AV46" i="36"/>
  <c r="BB47" i="36"/>
  <c r="U48" i="36"/>
  <c r="AJ49" i="36"/>
  <c r="AG59" i="36"/>
  <c r="AY59" i="36"/>
  <c r="AD59" i="36"/>
  <c r="AV59" i="36"/>
  <c r="AA59" i="36"/>
  <c r="X59" i="36"/>
  <c r="AS59" i="36"/>
  <c r="U59" i="36"/>
  <c r="AG61" i="36"/>
  <c r="AY71" i="36"/>
  <c r="AA83" i="36"/>
  <c r="X85" i="36"/>
  <c r="AJ44" i="36"/>
  <c r="BB44" i="36"/>
  <c r="X55" i="36"/>
  <c r="AJ56" i="36"/>
  <c r="AD65" i="36"/>
  <c r="X67" i="36"/>
  <c r="AJ68" i="36"/>
  <c r="BB68" i="36"/>
  <c r="AD73" i="36"/>
  <c r="X75" i="36"/>
  <c r="AJ76" i="36"/>
  <c r="AM44" i="36"/>
  <c r="AM56" i="36"/>
  <c r="AK67" i="36"/>
  <c r="AD67" i="36"/>
  <c r="AM68" i="36"/>
  <c r="AG73" i="36"/>
  <c r="AE75" i="36"/>
  <c r="AD75" i="36"/>
  <c r="AM76" i="36"/>
  <c r="AK16" i="36"/>
  <c r="AG26" i="36"/>
  <c r="AQ28" i="36"/>
  <c r="AG38" i="36"/>
  <c r="AG43" i="36"/>
  <c r="AP44" i="36"/>
  <c r="AG55" i="36"/>
  <c r="AP56" i="36"/>
  <c r="AG67" i="36"/>
  <c r="AP68" i="36"/>
  <c r="AG75" i="36"/>
  <c r="AP76" i="36"/>
  <c r="AM24" i="36"/>
  <c r="AJ26" i="36"/>
  <c r="AM36" i="36"/>
  <c r="AJ38" i="36"/>
  <c r="AM41" i="36"/>
  <c r="AJ43" i="36"/>
  <c r="AK52" i="36"/>
  <c r="AM53" i="36"/>
  <c r="AJ55" i="36"/>
  <c r="AE64" i="36"/>
  <c r="AM65" i="36"/>
  <c r="AJ67" i="36"/>
  <c r="AM73" i="36"/>
  <c r="AJ75" i="36"/>
  <c r="U44" i="36"/>
  <c r="AS44" i="36"/>
  <c r="U56" i="36"/>
  <c r="AS56" i="36"/>
  <c r="BC59" i="36"/>
  <c r="U68" i="36"/>
  <c r="AS68" i="36"/>
  <c r="U76" i="36"/>
  <c r="AS76" i="36"/>
  <c r="AH42" i="36"/>
  <c r="X44" i="36"/>
  <c r="X56" i="36"/>
  <c r="X68" i="36"/>
  <c r="X76" i="36"/>
  <c r="AA44" i="36"/>
  <c r="AA56" i="36"/>
  <c r="AB61" i="36"/>
  <c r="AA68" i="36"/>
  <c r="AA76" i="36"/>
  <c r="AB40" i="36"/>
  <c r="AQ69" i="36"/>
  <c r="BC69" i="36"/>
  <c r="AQ40" i="36"/>
  <c r="BC40" i="36"/>
  <c r="AE69" i="36"/>
  <c r="AE40" i="36"/>
  <c r="AH69" i="36"/>
  <c r="AH40" i="36"/>
  <c r="AK40" i="36"/>
  <c r="AW40" i="36"/>
  <c r="Y69" i="36"/>
  <c r="AN69" i="36"/>
  <c r="Y40" i="36"/>
  <c r="AN40" i="36"/>
  <c r="Q58" i="36"/>
  <c r="AY5" i="73"/>
  <c r="AA5" i="73"/>
  <c r="BB5" i="73"/>
  <c r="AV5" i="73"/>
  <c r="BE5" i="73"/>
  <c r="X5" i="73"/>
  <c r="R8" i="55"/>
  <c r="P47" i="55"/>
  <c r="R18" i="55"/>
  <c r="R34" i="55"/>
  <c r="Q20" i="36"/>
  <c r="R42" i="55"/>
  <c r="P146" i="69"/>
  <c r="R7" i="55"/>
  <c r="Q103" i="69"/>
  <c r="P28" i="55"/>
  <c r="R23" i="55"/>
  <c r="P22" i="36"/>
  <c r="P31" i="55"/>
  <c r="P40" i="55"/>
  <c r="P26" i="55"/>
  <c r="P35" i="55"/>
  <c r="P22" i="55"/>
  <c r="P38" i="55"/>
  <c r="P24" i="36"/>
  <c r="Q54" i="36"/>
  <c r="R32" i="55"/>
  <c r="R54" i="36"/>
  <c r="P26" i="36"/>
  <c r="P11" i="55"/>
  <c r="P133" i="69"/>
  <c r="P10" i="55"/>
  <c r="P20" i="36"/>
  <c r="Q50" i="36"/>
  <c r="P63" i="36"/>
  <c r="P29" i="55"/>
  <c r="AT38" i="36"/>
  <c r="P14" i="55"/>
  <c r="P44" i="55"/>
  <c r="R49" i="55"/>
  <c r="R82" i="36"/>
  <c r="P17" i="55"/>
  <c r="P41" i="55"/>
  <c r="P29" i="36"/>
  <c r="Q11" i="42"/>
  <c r="P21" i="55"/>
  <c r="P46" i="55"/>
  <c r="P52" i="55"/>
  <c r="R17" i="36"/>
  <c r="L49" i="36"/>
  <c r="Q75" i="36"/>
  <c r="Q52" i="69"/>
  <c r="R52" i="69"/>
  <c r="P9" i="55"/>
  <c r="P33" i="55"/>
  <c r="P9" i="36"/>
  <c r="R75" i="36"/>
  <c r="R20" i="55"/>
  <c r="P45" i="55"/>
  <c r="Q69" i="36"/>
  <c r="Q27" i="36"/>
  <c r="R74" i="36"/>
  <c r="P77" i="36"/>
  <c r="R80" i="36"/>
  <c r="R25" i="55"/>
  <c r="P43" i="55"/>
  <c r="P50" i="55"/>
  <c r="R13" i="55"/>
  <c r="R30" i="55"/>
  <c r="R37" i="55"/>
  <c r="AH48" i="36"/>
  <c r="AE48" i="36"/>
  <c r="AT48" i="36"/>
  <c r="AB48" i="36"/>
  <c r="P15" i="55"/>
  <c r="P27" i="55"/>
  <c r="P39" i="55"/>
  <c r="P51" i="55"/>
  <c r="Q17" i="36"/>
  <c r="P27" i="36"/>
  <c r="P46" i="36"/>
  <c r="Q79" i="36"/>
  <c r="Q82" i="36"/>
  <c r="P25" i="69"/>
  <c r="P81" i="69"/>
  <c r="AB36" i="36"/>
  <c r="Q25" i="69"/>
  <c r="Q81" i="69"/>
  <c r="Q23" i="36"/>
  <c r="R108" i="69"/>
  <c r="P12" i="55"/>
  <c r="P24" i="55"/>
  <c r="P36" i="55"/>
  <c r="P48" i="55"/>
  <c r="R23" i="36"/>
  <c r="AW36" i="36"/>
  <c r="P64" i="36"/>
  <c r="AH36" i="36"/>
  <c r="R69" i="36"/>
  <c r="Q25" i="36"/>
  <c r="P19" i="55"/>
  <c r="R25" i="36"/>
  <c r="AB60" i="36"/>
  <c r="P8" i="42"/>
  <c r="P15" i="69"/>
  <c r="Q8" i="42"/>
  <c r="P82" i="69"/>
  <c r="Q18" i="36"/>
  <c r="L32" i="36"/>
  <c r="Q62" i="36"/>
  <c r="P83" i="36"/>
  <c r="R18" i="36"/>
  <c r="Q21" i="36"/>
  <c r="AE60" i="36"/>
  <c r="R62" i="36"/>
  <c r="L9" i="42"/>
  <c r="P11" i="42"/>
  <c r="BE95" i="41"/>
  <c r="BF95" i="41" s="1"/>
  <c r="BE98" i="41"/>
  <c r="BF98" i="41" s="1"/>
  <c r="Q45" i="56"/>
  <c r="P73" i="56"/>
  <c r="Q31" i="56"/>
  <c r="Q73" i="56"/>
  <c r="R66" i="56"/>
  <c r="R88" i="56"/>
  <c r="P51" i="56"/>
  <c r="L17" i="56"/>
  <c r="Q51" i="56"/>
  <c r="R54" i="56"/>
  <c r="P10" i="56"/>
  <c r="L78" i="56"/>
  <c r="L25" i="56"/>
  <c r="Q10" i="56"/>
  <c r="V20" i="34"/>
  <c r="U20" i="34"/>
  <c r="V8" i="34"/>
  <c r="U10" i="34"/>
  <c r="V12" i="34"/>
  <c r="U7" i="34"/>
  <c r="V7" i="34"/>
  <c r="U22" i="34"/>
  <c r="BF7" i="34"/>
  <c r="U9" i="34"/>
  <c r="U14" i="34"/>
  <c r="V16" i="34"/>
  <c r="U8" i="34"/>
  <c r="U12" i="34"/>
  <c r="V15" i="34"/>
  <c r="V23" i="34"/>
  <c r="U27" i="34"/>
  <c r="U28" i="34"/>
  <c r="V24" i="34"/>
  <c r="U7" i="55"/>
  <c r="X7" i="55"/>
  <c r="X5" i="55" s="1"/>
  <c r="AA7" i="55"/>
  <c r="AB7" i="55"/>
  <c r="AD7" i="55"/>
  <c r="AE7" i="55"/>
  <c r="AG7" i="55"/>
  <c r="C4" i="5" a="1"/>
  <c r="C4" i="5" s="1"/>
  <c r="BG5" i="56"/>
  <c r="L34" i="56"/>
  <c r="Q14" i="56"/>
  <c r="R26" i="56"/>
  <c r="P35" i="56"/>
  <c r="Q35" i="56"/>
  <c r="Q49" i="56"/>
  <c r="P49" i="56"/>
  <c r="Q60" i="56"/>
  <c r="L19" i="56"/>
  <c r="R43" i="56"/>
  <c r="R49" i="56"/>
  <c r="R60" i="56"/>
  <c r="P23" i="56"/>
  <c r="L46" i="56"/>
  <c r="L26" i="56"/>
  <c r="L84" i="56"/>
  <c r="R80" i="56"/>
  <c r="Q88" i="56"/>
  <c r="D20" i="29"/>
  <c r="D47" i="29"/>
  <c r="D27" i="29"/>
  <c r="D40" i="29"/>
  <c r="D17" i="29"/>
  <c r="D13" i="29"/>
  <c r="D30" i="29"/>
  <c r="D19" i="29"/>
  <c r="D16" i="29"/>
  <c r="D28" i="29"/>
  <c r="C3" i="5"/>
  <c r="AZ74" i="36"/>
  <c r="AH74" i="36"/>
  <c r="AE13" i="36"/>
  <c r="AK13" i="36"/>
  <c r="Y13" i="36"/>
  <c r="AH50" i="36"/>
  <c r="AE50" i="36"/>
  <c r="Q16" i="36"/>
  <c r="Q37" i="36"/>
  <c r="P45" i="36"/>
  <c r="AN52" i="36"/>
  <c r="AE59" i="36"/>
  <c r="AH61" i="36"/>
  <c r="R64" i="36"/>
  <c r="Q71" i="36"/>
  <c r="P61" i="56"/>
  <c r="R103" i="69"/>
  <c r="P122" i="69"/>
  <c r="Q127" i="69"/>
  <c r="Q61" i="56"/>
  <c r="R77" i="56"/>
  <c r="Q79" i="69"/>
  <c r="Q91" i="69"/>
  <c r="P96" i="69"/>
  <c r="P125" i="69"/>
  <c r="R127" i="69"/>
  <c r="P143" i="69"/>
  <c r="P52" i="56"/>
  <c r="Q57" i="56"/>
  <c r="Q68" i="56"/>
  <c r="P89" i="56"/>
  <c r="P7" i="36"/>
  <c r="AT29" i="36"/>
  <c r="R45" i="36"/>
  <c r="V52" i="36"/>
  <c r="AW78" i="36"/>
  <c r="R91" i="69"/>
  <c r="Q96" i="69"/>
  <c r="Q112" i="69"/>
  <c r="Q125" i="69"/>
  <c r="Q135" i="69"/>
  <c r="Q143" i="69"/>
  <c r="R57" i="56"/>
  <c r="R68" i="56"/>
  <c r="Q89" i="56"/>
  <c r="Y36" i="36"/>
  <c r="AQ36" i="36"/>
  <c r="L44" i="56"/>
  <c r="Y52" i="36"/>
  <c r="AH78" i="36"/>
  <c r="L50" i="56"/>
  <c r="R69" i="56"/>
  <c r="R21" i="36"/>
  <c r="R26" i="36"/>
  <c r="R50" i="36"/>
  <c r="AW65" i="36"/>
  <c r="AH67" i="36"/>
  <c r="L11" i="36"/>
  <c r="L14" i="36"/>
  <c r="Q40" i="36"/>
  <c r="AB64" i="36"/>
  <c r="Q82" i="69"/>
  <c r="P131" i="69"/>
  <c r="Q149" i="69"/>
  <c r="R14" i="56"/>
  <c r="O19" i="56"/>
  <c r="V19" i="56" s="1"/>
  <c r="R23" i="56"/>
  <c r="O28" i="56"/>
  <c r="V28" i="56" s="1"/>
  <c r="L28" i="56"/>
  <c r="R31" i="56"/>
  <c r="R59" i="56"/>
  <c r="L85" i="56"/>
  <c r="P87" i="56"/>
  <c r="P91" i="56"/>
  <c r="P19" i="36"/>
  <c r="P39" i="36"/>
  <c r="R40" i="36"/>
  <c r="AE52" i="36"/>
  <c r="AQ61" i="36"/>
  <c r="P67" i="36"/>
  <c r="P68" i="36"/>
  <c r="Q92" i="69"/>
  <c r="R131" i="69"/>
  <c r="P142" i="69"/>
  <c r="Q144" i="69"/>
  <c r="R149" i="69"/>
  <c r="Q19" i="56"/>
  <c r="P28" i="56"/>
  <c r="Q54" i="56"/>
  <c r="Q66" i="56"/>
  <c r="Q80" i="56"/>
  <c r="O9" i="36"/>
  <c r="AQ9" i="36" s="1"/>
  <c r="Q19" i="36"/>
  <c r="Q39" i="36"/>
  <c r="R47" i="36"/>
  <c r="AQ48" i="36"/>
  <c r="Y61" i="36"/>
  <c r="Q67" i="36"/>
  <c r="Q68" i="36"/>
  <c r="R92" i="69"/>
  <c r="Q142" i="69"/>
  <c r="R144" i="69"/>
  <c r="R28" i="56"/>
  <c r="L90" i="56"/>
  <c r="L50" i="36"/>
  <c r="AZ52" i="36"/>
  <c r="BC65" i="36"/>
  <c r="AT15" i="36"/>
  <c r="AQ15" i="36"/>
  <c r="AB15" i="36"/>
  <c r="BC15" i="36"/>
  <c r="Y15" i="36"/>
  <c r="AN15" i="36"/>
  <c r="AZ15" i="36"/>
  <c r="AW15" i="36"/>
  <c r="AK15" i="36"/>
  <c r="AH15" i="36"/>
  <c r="AH35" i="36"/>
  <c r="AT35" i="36"/>
  <c r="AE35" i="36"/>
  <c r="AB35" i="36"/>
  <c r="AQ35" i="36"/>
  <c r="BC35" i="36"/>
  <c r="Y35" i="36"/>
  <c r="AN35" i="36"/>
  <c r="L7" i="42"/>
  <c r="R10" i="42"/>
  <c r="R80" i="69"/>
  <c r="R84" i="69"/>
  <c r="Q86" i="69"/>
  <c r="P86" i="69"/>
  <c r="R104" i="69"/>
  <c r="Q126" i="69"/>
  <c r="P126" i="69"/>
  <c r="R138" i="69"/>
  <c r="P148" i="69"/>
  <c r="Q148" i="69"/>
  <c r="L11" i="56"/>
  <c r="L27" i="56"/>
  <c r="R39" i="56"/>
  <c r="L40" i="56"/>
  <c r="Q43" i="56"/>
  <c r="R48" i="56"/>
  <c r="Q48" i="56"/>
  <c r="P48" i="56"/>
  <c r="R76" i="56"/>
  <c r="L81" i="56"/>
  <c r="BC14" i="36"/>
  <c r="AE14" i="36"/>
  <c r="AB14" i="36"/>
  <c r="AQ14" i="36"/>
  <c r="Y14" i="36"/>
  <c r="L35" i="36"/>
  <c r="L36" i="36"/>
  <c r="R44" i="36"/>
  <c r="Q44" i="36"/>
  <c r="P44" i="36"/>
  <c r="O11" i="42"/>
  <c r="AH11" i="42" s="1"/>
  <c r="P65" i="56"/>
  <c r="R65" i="56"/>
  <c r="Q65" i="56"/>
  <c r="O84" i="56"/>
  <c r="V84" i="56" s="1"/>
  <c r="L82" i="56"/>
  <c r="R33" i="36"/>
  <c r="Q33" i="36"/>
  <c r="P33" i="36"/>
  <c r="AE72" i="36"/>
  <c r="AB72" i="36"/>
  <c r="AQ72" i="36"/>
  <c r="BC72" i="36"/>
  <c r="AH77" i="36"/>
  <c r="Y77" i="36"/>
  <c r="AN77" i="36"/>
  <c r="AZ77" i="36"/>
  <c r="AK77" i="36"/>
  <c r="AW77" i="36"/>
  <c r="AB77" i="36"/>
  <c r="L12" i="42"/>
  <c r="AT34" i="36"/>
  <c r="AQ34" i="36"/>
  <c r="AB34" i="36"/>
  <c r="BC34" i="36"/>
  <c r="Y34" i="36"/>
  <c r="AN34" i="36"/>
  <c r="AZ34" i="36"/>
  <c r="V34" i="36"/>
  <c r="AK34" i="36"/>
  <c r="AW34" i="36"/>
  <c r="AE34" i="36"/>
  <c r="AZ35" i="36"/>
  <c r="AE74" i="36"/>
  <c r="AB74" i="36"/>
  <c r="AQ74" i="36"/>
  <c r="Y74" i="36"/>
  <c r="BC74" i="36"/>
  <c r="AN74" i="36"/>
  <c r="Q84" i="36"/>
  <c r="R84" i="36"/>
  <c r="R58" i="56"/>
  <c r="Q58" i="56"/>
  <c r="P58" i="56"/>
  <c r="R120" i="69"/>
  <c r="Q120" i="69"/>
  <c r="P56" i="56"/>
  <c r="R56" i="56"/>
  <c r="Q56" i="56"/>
  <c r="O76" i="56"/>
  <c r="V76" i="56" s="1"/>
  <c r="L74" i="56"/>
  <c r="P81" i="56"/>
  <c r="R81" i="56"/>
  <c r="Q10" i="69"/>
  <c r="R41" i="69"/>
  <c r="Q45" i="69"/>
  <c r="Q89" i="69"/>
  <c r="Q94" i="69"/>
  <c r="P94" i="69"/>
  <c r="Q129" i="69"/>
  <c r="R129" i="69"/>
  <c r="O17" i="56"/>
  <c r="V17" i="56" s="1"/>
  <c r="L16" i="56"/>
  <c r="P18" i="56"/>
  <c r="R20" i="56"/>
  <c r="Q20" i="56"/>
  <c r="P20" i="56"/>
  <c r="Q81" i="56"/>
  <c r="R10" i="69"/>
  <c r="P110" i="69"/>
  <c r="Q37" i="56"/>
  <c r="Q41" i="56"/>
  <c r="P41" i="56"/>
  <c r="L91" i="56"/>
  <c r="Q7" i="42"/>
  <c r="Q12" i="42"/>
  <c r="Q30" i="69"/>
  <c r="R87" i="69"/>
  <c r="P87" i="69"/>
  <c r="R94" i="69"/>
  <c r="P129" i="69"/>
  <c r="R137" i="69"/>
  <c r="Q137" i="69"/>
  <c r="P137" i="69"/>
  <c r="R18" i="56"/>
  <c r="O26" i="56"/>
  <c r="V26" i="56" s="1"/>
  <c r="Q38" i="56"/>
  <c r="P38" i="56"/>
  <c r="R41" i="56"/>
  <c r="L47" i="56"/>
  <c r="Q106" i="69"/>
  <c r="P106" i="69"/>
  <c r="O54" i="56"/>
  <c r="V54" i="56" s="1"/>
  <c r="L52" i="56"/>
  <c r="P86" i="56"/>
  <c r="Q86" i="56"/>
  <c r="P124" i="69"/>
  <c r="Q124" i="69"/>
  <c r="Q27" i="56"/>
  <c r="R27" i="56"/>
  <c r="P27" i="56"/>
  <c r="Q115" i="69"/>
  <c r="P37" i="56"/>
  <c r="L67" i="56"/>
  <c r="O69" i="56"/>
  <c r="V69" i="56" s="1"/>
  <c r="Q70" i="56"/>
  <c r="P7" i="42"/>
  <c r="L8" i="42"/>
  <c r="P12" i="42"/>
  <c r="R115" i="69"/>
  <c r="P120" i="69"/>
  <c r="L33" i="56"/>
  <c r="R70" i="56"/>
  <c r="P78" i="56"/>
  <c r="Q78" i="56"/>
  <c r="Q14" i="42"/>
  <c r="R14" i="42"/>
  <c r="P14" i="42"/>
  <c r="R30" i="69"/>
  <c r="P51" i="69"/>
  <c r="R51" i="69"/>
  <c r="Q51" i="69"/>
  <c r="R97" i="69"/>
  <c r="Q97" i="69"/>
  <c r="P97" i="69"/>
  <c r="P108" i="69"/>
  <c r="R132" i="69"/>
  <c r="Q132" i="69"/>
  <c r="L24" i="56"/>
  <c r="P26" i="56"/>
  <c r="R30" i="56"/>
  <c r="L31" i="56"/>
  <c r="Q33" i="56"/>
  <c r="P33" i="56"/>
  <c r="R38" i="56"/>
  <c r="L53" i="56"/>
  <c r="R67" i="56"/>
  <c r="Q67" i="56"/>
  <c r="O77" i="56"/>
  <c r="V77" i="56" s="1"/>
  <c r="L75" i="56"/>
  <c r="Q59" i="36"/>
  <c r="R59" i="36"/>
  <c r="P59" i="36"/>
  <c r="O47" i="36"/>
  <c r="L47" i="36"/>
  <c r="L48" i="36"/>
  <c r="R55" i="36"/>
  <c r="P55" i="36"/>
  <c r="AT62" i="36"/>
  <c r="AK62" i="36"/>
  <c r="AH62" i="36"/>
  <c r="AE73" i="36"/>
  <c r="AT73" i="36"/>
  <c r="AE56" i="36"/>
  <c r="AQ56" i="36"/>
  <c r="Y56" i="36"/>
  <c r="BC56" i="36"/>
  <c r="AN56" i="36"/>
  <c r="AZ56" i="36"/>
  <c r="AE70" i="36"/>
  <c r="AT70" i="36"/>
  <c r="L89" i="56"/>
  <c r="AT59" i="36"/>
  <c r="AN59" i="36"/>
  <c r="Y59" i="36"/>
  <c r="AZ59" i="36"/>
  <c r="V59" i="36"/>
  <c r="AK59" i="36"/>
  <c r="AW59" i="36"/>
  <c r="AH59" i="36"/>
  <c r="AQ59" i="36"/>
  <c r="AW62" i="36"/>
  <c r="R42" i="36"/>
  <c r="Q42" i="36"/>
  <c r="P42" i="36"/>
  <c r="Q114" i="69"/>
  <c r="P114" i="69"/>
  <c r="O14" i="56"/>
  <c r="V14" i="56" s="1"/>
  <c r="L12" i="56"/>
  <c r="R42" i="56"/>
  <c r="Q42" i="56"/>
  <c r="P42" i="56"/>
  <c r="P63" i="56"/>
  <c r="AH43" i="36"/>
  <c r="AT43" i="36"/>
  <c r="P9" i="42"/>
  <c r="Q9" i="42"/>
  <c r="P99" i="69"/>
  <c r="R106" i="69"/>
  <c r="P140" i="69"/>
  <c r="P12" i="56"/>
  <c r="Q24" i="56"/>
  <c r="Q63" i="56"/>
  <c r="L15" i="36"/>
  <c r="L16" i="36"/>
  <c r="O22" i="36"/>
  <c r="Y22" i="36" s="1"/>
  <c r="L22" i="36"/>
  <c r="O27" i="36"/>
  <c r="BC27" i="36" s="1"/>
  <c r="L28" i="36"/>
  <c r="R9" i="42"/>
  <c r="P102" i="69"/>
  <c r="P104" i="69"/>
  <c r="R109" i="69"/>
  <c r="Q109" i="69"/>
  <c r="P109" i="69"/>
  <c r="R114" i="69"/>
  <c r="P119" i="69"/>
  <c r="R140" i="69"/>
  <c r="Q12" i="56"/>
  <c r="Q22" i="56"/>
  <c r="R24" i="56"/>
  <c r="L32" i="56"/>
  <c r="P39" i="56"/>
  <c r="Q10" i="42"/>
  <c r="Q80" i="69"/>
  <c r="P84" i="69"/>
  <c r="R102" i="69"/>
  <c r="Q117" i="69"/>
  <c r="R117" i="69"/>
  <c r="Q119" i="69"/>
  <c r="P138" i="69"/>
  <c r="R150" i="69"/>
  <c r="Q150" i="69"/>
  <c r="P150" i="69"/>
  <c r="L9" i="56"/>
  <c r="R22" i="56"/>
  <c r="Q76" i="56"/>
  <c r="O85" i="56"/>
  <c r="V85" i="56" s="1"/>
  <c r="R12" i="36"/>
  <c r="Q12" i="36"/>
  <c r="O37" i="36"/>
  <c r="BC37" i="36" s="1"/>
  <c r="L37" i="36"/>
  <c r="AB59" i="36"/>
  <c r="AW13" i="36"/>
  <c r="V16" i="36"/>
  <c r="AE28" i="36"/>
  <c r="AE29" i="36"/>
  <c r="L34" i="36"/>
  <c r="R37" i="36"/>
  <c r="AN38" i="36"/>
  <c r="O41" i="36"/>
  <c r="AK41" i="36" s="1"/>
  <c r="L43" i="36"/>
  <c r="Y48" i="36"/>
  <c r="BC48" i="36"/>
  <c r="L53" i="36"/>
  <c r="L54" i="36" s="1"/>
  <c r="L55" i="36" s="1"/>
  <c r="L56" i="36" s="1"/>
  <c r="L57" i="36" s="1"/>
  <c r="L58" i="36" s="1"/>
  <c r="L59" i="36" s="1"/>
  <c r="L60" i="36" s="1"/>
  <c r="L61" i="36" s="1"/>
  <c r="L62" i="36" s="1"/>
  <c r="L63" i="36" s="1"/>
  <c r="L64" i="36" s="1"/>
  <c r="L65" i="36" s="1"/>
  <c r="L66" i="36" s="1"/>
  <c r="L67" i="36" s="1"/>
  <c r="L68" i="36" s="1"/>
  <c r="L69" i="36" s="1"/>
  <c r="L70" i="36" s="1"/>
  <c r="L71" i="36" s="1"/>
  <c r="L72" i="36" s="1"/>
  <c r="L73" i="36" s="1"/>
  <c r="L74" i="36" s="1"/>
  <c r="L75" i="36" s="1"/>
  <c r="L76" i="36" s="1"/>
  <c r="L77" i="36" s="1"/>
  <c r="L78" i="36" s="1"/>
  <c r="L79" i="36" s="1"/>
  <c r="L80" i="36" s="1"/>
  <c r="L81" i="36" s="1"/>
  <c r="L82" i="36" s="1"/>
  <c r="L83" i="36" s="1"/>
  <c r="L84" i="36" s="1"/>
  <c r="L85" i="36" s="1"/>
  <c r="AK55" i="36"/>
  <c r="AN60" i="36"/>
  <c r="AW67" i="36"/>
  <c r="P74" i="36"/>
  <c r="Y75" i="36"/>
  <c r="R79" i="36"/>
  <c r="O49" i="36"/>
  <c r="AT49" i="36" s="1"/>
  <c r="BC61" i="36"/>
  <c r="AH65" i="36"/>
  <c r="P71" i="36"/>
  <c r="AB75" i="36"/>
  <c r="L23" i="56"/>
  <c r="L68" i="56"/>
  <c r="Q91" i="56"/>
  <c r="P11" i="36"/>
  <c r="AZ13" i="36"/>
  <c r="AT17" i="36"/>
  <c r="AQ24" i="36"/>
  <c r="P32" i="36"/>
  <c r="AB52" i="36"/>
  <c r="AQ60" i="36"/>
  <c r="AN13" i="36"/>
  <c r="AB24" i="36"/>
  <c r="Q32" i="36"/>
  <c r="P43" i="36"/>
  <c r="AK65" i="36"/>
  <c r="L42" i="36"/>
  <c r="L44" i="36"/>
  <c r="P71" i="56"/>
  <c r="P79" i="56"/>
  <c r="BC13" i="36"/>
  <c r="AZ16" i="36"/>
  <c r="BC29" i="36"/>
  <c r="Q31" i="36"/>
  <c r="P36" i="36"/>
  <c r="Q71" i="56"/>
  <c r="Q79" i="56"/>
  <c r="Q87" i="56"/>
  <c r="R7" i="36"/>
  <c r="L9" i="36"/>
  <c r="L10" i="36" s="1"/>
  <c r="AB13" i="36"/>
  <c r="AQ13" i="36"/>
  <c r="P30" i="36"/>
  <c r="R36" i="36"/>
  <c r="P52" i="36"/>
  <c r="P57" i="36"/>
  <c r="Q63" i="36"/>
  <c r="R53" i="56"/>
  <c r="P77" i="56"/>
  <c r="Q90" i="56"/>
  <c r="AH24" i="36"/>
  <c r="AW24" i="36"/>
  <c r="L29" i="36"/>
  <c r="Q30" i="36"/>
  <c r="R52" i="36"/>
  <c r="AH52" i="36"/>
  <c r="AW52" i="36"/>
  <c r="Q57" i="36"/>
  <c r="P81" i="36"/>
  <c r="Q101" i="69"/>
  <c r="L7" i="56"/>
  <c r="P45" i="56"/>
  <c r="Q59" i="56"/>
  <c r="Q69" i="56"/>
  <c r="L76" i="56"/>
  <c r="R83" i="56"/>
  <c r="R90" i="56"/>
  <c r="R53" i="55"/>
  <c r="R16" i="36"/>
  <c r="AZ48" i="36"/>
  <c r="AW55" i="36"/>
  <c r="AT67" i="36"/>
  <c r="AN75" i="36"/>
  <c r="AK78" i="36"/>
  <c r="P80" i="36"/>
  <c r="Q81" i="36"/>
  <c r="AN48" i="36"/>
  <c r="AZ60" i="36"/>
  <c r="R78" i="36"/>
  <c r="L11" i="42"/>
  <c r="O12" i="42"/>
  <c r="AH12" i="42" s="1"/>
  <c r="L10" i="42"/>
  <c r="R139" i="69"/>
  <c r="Q139" i="69"/>
  <c r="P139" i="69"/>
  <c r="R116" i="69"/>
  <c r="Q116" i="69"/>
  <c r="P116" i="69"/>
  <c r="R93" i="69"/>
  <c r="Q93" i="69"/>
  <c r="P93" i="69"/>
  <c r="L21" i="56"/>
  <c r="L13" i="42"/>
  <c r="P45" i="69"/>
  <c r="P30" i="56"/>
  <c r="R50" i="56"/>
  <c r="P50" i="56"/>
  <c r="L63" i="56"/>
  <c r="O65" i="56"/>
  <c r="V65" i="56" s="1"/>
  <c r="O67" i="56"/>
  <c r="V67" i="56" s="1"/>
  <c r="L65" i="56"/>
  <c r="O73" i="56"/>
  <c r="V73" i="56" s="1"/>
  <c r="L71" i="56"/>
  <c r="P85" i="56"/>
  <c r="R85" i="56"/>
  <c r="Q15" i="69"/>
  <c r="R79" i="69"/>
  <c r="Q87" i="69"/>
  <c r="Q99" i="69"/>
  <c r="Q122" i="69"/>
  <c r="R124" i="69"/>
  <c r="Q146" i="69"/>
  <c r="O13" i="42"/>
  <c r="AH13" i="42" s="1"/>
  <c r="L8" i="56"/>
  <c r="O11" i="56"/>
  <c r="V11" i="56" s="1"/>
  <c r="L13" i="56"/>
  <c r="P16" i="56"/>
  <c r="P17" i="56"/>
  <c r="R17" i="56"/>
  <c r="Q17" i="56"/>
  <c r="R19" i="56"/>
  <c r="O20" i="56"/>
  <c r="V20" i="56" s="1"/>
  <c r="L18" i="56"/>
  <c r="P40" i="56"/>
  <c r="L48" i="56"/>
  <c r="O50" i="56"/>
  <c r="V50" i="56" s="1"/>
  <c r="Q85" i="56"/>
  <c r="R89" i="69"/>
  <c r="R101" i="69"/>
  <c r="Q110" i="69"/>
  <c r="R112" i="69"/>
  <c r="Q133" i="69"/>
  <c r="R135" i="69"/>
  <c r="R148" i="69"/>
  <c r="O8" i="42"/>
  <c r="AH8" i="42" s="1"/>
  <c r="P13" i="42"/>
  <c r="P83" i="69"/>
  <c r="P85" i="69"/>
  <c r="P95" i="69"/>
  <c r="P105" i="69"/>
  <c r="P107" i="69"/>
  <c r="P118" i="69"/>
  <c r="P128" i="69"/>
  <c r="P130" i="69"/>
  <c r="P141" i="69"/>
  <c r="Q11" i="56"/>
  <c r="Q16" i="56"/>
  <c r="L38" i="56"/>
  <c r="Q40" i="56"/>
  <c r="P74" i="56"/>
  <c r="Q74" i="56"/>
  <c r="L80" i="56"/>
  <c r="L79" i="56"/>
  <c r="O81" i="56"/>
  <c r="V81" i="56" s="1"/>
  <c r="Q13" i="42"/>
  <c r="O15" i="42"/>
  <c r="AH15" i="42" s="1"/>
  <c r="R83" i="69"/>
  <c r="Q85" i="69"/>
  <c r="R95" i="69"/>
  <c r="R105" i="69"/>
  <c r="Q107" i="69"/>
  <c r="R118" i="69"/>
  <c r="R128" i="69"/>
  <c r="Q130" i="69"/>
  <c r="R141" i="69"/>
  <c r="R11" i="56"/>
  <c r="P13" i="56"/>
  <c r="R13" i="56"/>
  <c r="Q13" i="56"/>
  <c r="O16" i="56"/>
  <c r="V16" i="56" s="1"/>
  <c r="L14" i="56"/>
  <c r="R47" i="56"/>
  <c r="Q47" i="56"/>
  <c r="P47" i="56"/>
  <c r="O61" i="56"/>
  <c r="V61" i="56" s="1"/>
  <c r="L59" i="56"/>
  <c r="L66" i="56"/>
  <c r="O68" i="56"/>
  <c r="V68" i="56" s="1"/>
  <c r="R25" i="56"/>
  <c r="Q25" i="56"/>
  <c r="Q32" i="56"/>
  <c r="R32" i="56"/>
  <c r="P32" i="56"/>
  <c r="O37" i="56"/>
  <c r="V37" i="56" s="1"/>
  <c r="L36" i="56"/>
  <c r="R64" i="56"/>
  <c r="P64" i="56"/>
  <c r="P41" i="69"/>
  <c r="P88" i="69"/>
  <c r="Q90" i="69"/>
  <c r="P98" i="69"/>
  <c r="Q100" i="69"/>
  <c r="P111" i="69"/>
  <c r="Q113" i="69"/>
  <c r="P121" i="69"/>
  <c r="Q123" i="69"/>
  <c r="P134" i="69"/>
  <c r="Q136" i="69"/>
  <c r="P145" i="69"/>
  <c r="Q147" i="69"/>
  <c r="P8" i="56"/>
  <c r="O9" i="56"/>
  <c r="V9" i="56" s="1"/>
  <c r="O12" i="56"/>
  <c r="V12" i="56" s="1"/>
  <c r="L10" i="56"/>
  <c r="L41" i="56"/>
  <c r="O43" i="56"/>
  <c r="V43" i="56" s="1"/>
  <c r="L42" i="56"/>
  <c r="Q64" i="56"/>
  <c r="Q88" i="69"/>
  <c r="R90" i="69"/>
  <c r="Q98" i="69"/>
  <c r="R100" i="69"/>
  <c r="Q111" i="69"/>
  <c r="R113" i="69"/>
  <c r="Q121" i="69"/>
  <c r="R123" i="69"/>
  <c r="Q134" i="69"/>
  <c r="R136" i="69"/>
  <c r="Q145" i="69"/>
  <c r="R147" i="69"/>
  <c r="Q8" i="56"/>
  <c r="P9" i="56"/>
  <c r="O24" i="56"/>
  <c r="V24" i="56" s="1"/>
  <c r="P25" i="56"/>
  <c r="L64" i="56"/>
  <c r="L69" i="56"/>
  <c r="O71" i="56"/>
  <c r="V71" i="56" s="1"/>
  <c r="R75" i="56"/>
  <c r="Q75" i="56"/>
  <c r="O80" i="56"/>
  <c r="V80" i="56" s="1"/>
  <c r="P21" i="56"/>
  <c r="R21" i="56"/>
  <c r="Q21" i="56"/>
  <c r="Q9" i="56"/>
  <c r="O39" i="56"/>
  <c r="V39" i="56" s="1"/>
  <c r="L37" i="56"/>
  <c r="L20" i="56"/>
  <c r="O31" i="56"/>
  <c r="V31" i="56" s="1"/>
  <c r="L30" i="56"/>
  <c r="L35" i="56"/>
  <c r="R46" i="56"/>
  <c r="Q46" i="56"/>
  <c r="O64" i="56"/>
  <c r="V64" i="56" s="1"/>
  <c r="P84" i="56"/>
  <c r="Q84" i="56"/>
  <c r="L57" i="56"/>
  <c r="L60" i="56"/>
  <c r="L77" i="56"/>
  <c r="O79" i="56"/>
  <c r="V79" i="56" s="1"/>
  <c r="P82" i="56"/>
  <c r="R82" i="56"/>
  <c r="P83" i="56"/>
  <c r="L83" i="56"/>
  <c r="R93" i="56"/>
  <c r="Q93" i="56"/>
  <c r="L49" i="56"/>
  <c r="L72" i="56"/>
  <c r="L73" i="56"/>
  <c r="Q34" i="56"/>
  <c r="P34" i="56"/>
  <c r="L56" i="56"/>
  <c r="L88" i="56"/>
  <c r="Q52" i="56"/>
  <c r="L55" i="56"/>
  <c r="Q36" i="56"/>
  <c r="P36" i="56"/>
  <c r="L45" i="56"/>
  <c r="O47" i="56"/>
  <c r="V47" i="56" s="1"/>
  <c r="O48" i="56"/>
  <c r="V48" i="56" s="1"/>
  <c r="Q53" i="56"/>
  <c r="L58" i="56"/>
  <c r="L61" i="56"/>
  <c r="P72" i="56"/>
  <c r="R72" i="56"/>
  <c r="O89" i="56"/>
  <c r="V89" i="56" s="1"/>
  <c r="L87" i="56"/>
  <c r="O49" i="56"/>
  <c r="V49" i="56" s="1"/>
  <c r="P92" i="56"/>
  <c r="R92" i="56"/>
  <c r="Q92" i="56"/>
  <c r="R44" i="56"/>
  <c r="Q44" i="56"/>
  <c r="L54" i="56"/>
  <c r="O59" i="56"/>
  <c r="V59" i="56" s="1"/>
  <c r="O88" i="56"/>
  <c r="V88" i="56" s="1"/>
  <c r="L86" i="56"/>
  <c r="L43" i="56"/>
  <c r="R86" i="56"/>
  <c r="O93" i="56"/>
  <c r="V93" i="56" s="1"/>
  <c r="R54" i="55"/>
  <c r="AB7" i="36"/>
  <c r="AZ7" i="36"/>
  <c r="AN7" i="36"/>
  <c r="Y7" i="36"/>
  <c r="AE7" i="36"/>
  <c r="AQ7" i="36"/>
  <c r="AW7" i="36"/>
  <c r="AH7" i="36"/>
  <c r="AT7" i="36"/>
  <c r="BC7" i="36"/>
  <c r="AK7" i="36"/>
  <c r="V10" i="36"/>
  <c r="AW10" i="36"/>
  <c r="AK10" i="36"/>
  <c r="Y10" i="36"/>
  <c r="AN10" i="36"/>
  <c r="AZ10" i="36"/>
  <c r="AH10" i="36"/>
  <c r="AE10" i="36"/>
  <c r="AT10" i="36"/>
  <c r="AB10" i="36"/>
  <c r="AQ10" i="36"/>
  <c r="BC10" i="36"/>
  <c r="L30" i="36"/>
  <c r="O30" i="36"/>
  <c r="L23" i="36"/>
  <c r="L24" i="36"/>
  <c r="AH46" i="36"/>
  <c r="AW46" i="36"/>
  <c r="AK46" i="36"/>
  <c r="AT46" i="36"/>
  <c r="AE46" i="36"/>
  <c r="AB46" i="36"/>
  <c r="AQ46" i="36"/>
  <c r="BC46" i="36"/>
  <c r="Y46" i="36"/>
  <c r="AZ46" i="36"/>
  <c r="AN46" i="36"/>
  <c r="O11" i="36"/>
  <c r="L17" i="36"/>
  <c r="Y39" i="36"/>
  <c r="L25" i="36"/>
  <c r="O25" i="36"/>
  <c r="AE45" i="36"/>
  <c r="BC45" i="36"/>
  <c r="AQ45" i="36"/>
  <c r="AB45" i="36"/>
  <c r="AZ45" i="36"/>
  <c r="AN45" i="36"/>
  <c r="Y45" i="36"/>
  <c r="AH45" i="36"/>
  <c r="AK45" i="36"/>
  <c r="AW45" i="36"/>
  <c r="AT45" i="36"/>
  <c r="Q8" i="36"/>
  <c r="P8" i="36"/>
  <c r="Q11" i="36"/>
  <c r="Q15" i="36"/>
  <c r="P15" i="36"/>
  <c r="AT16" i="36"/>
  <c r="AE16" i="36"/>
  <c r="BC16" i="36"/>
  <c r="AQ16" i="36"/>
  <c r="AW16" i="36"/>
  <c r="AH16" i="36"/>
  <c r="AB16" i="36"/>
  <c r="Y16" i="36"/>
  <c r="AN16" i="36"/>
  <c r="AW12" i="36"/>
  <c r="AK12" i="36"/>
  <c r="AH12" i="36"/>
  <c r="AT12" i="36"/>
  <c r="AE12" i="36"/>
  <c r="AB12" i="36"/>
  <c r="BC12" i="36"/>
  <c r="Y12" i="36"/>
  <c r="AN12" i="36"/>
  <c r="R13" i="36"/>
  <c r="Q13" i="36"/>
  <c r="P13" i="36"/>
  <c r="P35" i="36"/>
  <c r="R35" i="36"/>
  <c r="Q35" i="36"/>
  <c r="AZ53" i="36"/>
  <c r="AN53" i="36"/>
  <c r="Y53" i="36"/>
  <c r="AB53" i="36"/>
  <c r="BC53" i="36"/>
  <c r="AK53" i="36"/>
  <c r="AW53" i="36"/>
  <c r="AT53" i="36"/>
  <c r="AE53" i="36"/>
  <c r="AQ53" i="36"/>
  <c r="L21" i="36"/>
  <c r="O21" i="36"/>
  <c r="AT42" i="36"/>
  <c r="AE17" i="36"/>
  <c r="BC17" i="36"/>
  <c r="AQ17" i="36"/>
  <c r="AB17" i="36"/>
  <c r="AN17" i="36"/>
  <c r="AZ17" i="36"/>
  <c r="AW17" i="36"/>
  <c r="AH17" i="36"/>
  <c r="AT20" i="36"/>
  <c r="L8" i="36"/>
  <c r="O8" i="36"/>
  <c r="L12" i="36"/>
  <c r="L13" i="36"/>
  <c r="AQ12" i="36"/>
  <c r="AE20" i="36"/>
  <c r="R41" i="36"/>
  <c r="Q41" i="36"/>
  <c r="P41" i="36"/>
  <c r="AH33" i="36"/>
  <c r="AW33" i="36"/>
  <c r="AK33" i="36"/>
  <c r="AT33" i="36"/>
  <c r="AE33" i="36"/>
  <c r="AB33" i="36"/>
  <c r="AQ33" i="36"/>
  <c r="Y33" i="36"/>
  <c r="BC33" i="36"/>
  <c r="AN33" i="36"/>
  <c r="O18" i="36"/>
  <c r="L18" i="36"/>
  <c r="BC19" i="36"/>
  <c r="AQ19" i="36"/>
  <c r="AB19" i="36"/>
  <c r="AZ19" i="36"/>
  <c r="AN19" i="36"/>
  <c r="Y19" i="36"/>
  <c r="AK19" i="36"/>
  <c r="AW19" i="36"/>
  <c r="AH19" i="36"/>
  <c r="AT19" i="36"/>
  <c r="AE19" i="36"/>
  <c r="O23" i="36"/>
  <c r="BC50" i="36"/>
  <c r="AQ50" i="36"/>
  <c r="AN50" i="36"/>
  <c r="Y50" i="36"/>
  <c r="AZ50" i="36"/>
  <c r="AK50" i="36"/>
  <c r="AW50" i="36"/>
  <c r="AT50" i="36"/>
  <c r="AB50" i="36"/>
  <c r="AH58" i="36"/>
  <c r="AZ58" i="36"/>
  <c r="AN58" i="36"/>
  <c r="Y58" i="36"/>
  <c r="AW58" i="36"/>
  <c r="AK58" i="36"/>
  <c r="AB58" i="36"/>
  <c r="AQ58" i="36"/>
  <c r="V58" i="36"/>
  <c r="BC58" i="36"/>
  <c r="AE58" i="36"/>
  <c r="AT58" i="36"/>
  <c r="R10" i="36"/>
  <c r="Q10" i="36"/>
  <c r="P10" i="36"/>
  <c r="Y17" i="36"/>
  <c r="AB20" i="36"/>
  <c r="AZ20" i="36"/>
  <c r="AN20" i="36"/>
  <c r="Y20" i="36"/>
  <c r="AQ20" i="36"/>
  <c r="BC20" i="36"/>
  <c r="AK20" i="36"/>
  <c r="AH20" i="36"/>
  <c r="BC39" i="36"/>
  <c r="AQ39" i="36"/>
  <c r="AH39" i="36"/>
  <c r="AT39" i="36"/>
  <c r="AE39" i="36"/>
  <c r="AB39" i="36"/>
  <c r="AK39" i="36"/>
  <c r="AZ39" i="36"/>
  <c r="AW39" i="36"/>
  <c r="AZ42" i="36"/>
  <c r="AN42" i="36"/>
  <c r="Y42" i="36"/>
  <c r="AW42" i="36"/>
  <c r="AK42" i="36"/>
  <c r="BC42" i="36"/>
  <c r="AQ42" i="36"/>
  <c r="AB42" i="36"/>
  <c r="AE42" i="36"/>
  <c r="O80" i="36"/>
  <c r="P53" i="36"/>
  <c r="R53" i="36"/>
  <c r="Q53" i="36"/>
  <c r="V57" i="36"/>
  <c r="AZ57" i="36"/>
  <c r="AN57" i="36"/>
  <c r="Y57" i="36"/>
  <c r="AW57" i="36"/>
  <c r="AK57" i="36"/>
  <c r="BC57" i="36"/>
  <c r="AQ57" i="36"/>
  <c r="AH57" i="36"/>
  <c r="AW68" i="36"/>
  <c r="AK68" i="36"/>
  <c r="BC68" i="36"/>
  <c r="AQ68" i="36"/>
  <c r="AB68" i="36"/>
  <c r="AH68" i="36"/>
  <c r="AT68" i="36"/>
  <c r="AE68" i="36"/>
  <c r="Y68" i="36"/>
  <c r="AZ68" i="36"/>
  <c r="AH64" i="36"/>
  <c r="AT64" i="36"/>
  <c r="BC64" i="36"/>
  <c r="AQ64" i="36"/>
  <c r="AN64" i="36"/>
  <c r="V64" i="36"/>
  <c r="AZ64" i="36"/>
  <c r="AK64" i="36"/>
  <c r="AW64" i="36"/>
  <c r="R76" i="36"/>
  <c r="P76" i="36"/>
  <c r="R14" i="36"/>
  <c r="Q14" i="36"/>
  <c r="P14" i="36"/>
  <c r="L20" i="36"/>
  <c r="R28" i="36"/>
  <c r="Q28" i="36"/>
  <c r="P28" i="36"/>
  <c r="AW43" i="36"/>
  <c r="R51" i="36"/>
  <c r="P51" i="36"/>
  <c r="O63" i="36"/>
  <c r="Q65" i="36"/>
  <c r="P65" i="36"/>
  <c r="Q76" i="36"/>
  <c r="AH14" i="36"/>
  <c r="AT14" i="36"/>
  <c r="AW14" i="36"/>
  <c r="AZ28" i="36"/>
  <c r="AN28" i="36"/>
  <c r="Y28" i="36"/>
  <c r="AB28" i="36"/>
  <c r="AK28" i="36"/>
  <c r="AW28" i="36"/>
  <c r="AH28" i="36"/>
  <c r="BC28" i="36"/>
  <c r="Q49" i="36"/>
  <c r="R49" i="36"/>
  <c r="P49" i="36"/>
  <c r="Q51" i="36"/>
  <c r="AK14" i="36"/>
  <c r="AB29" i="36"/>
  <c r="AZ29" i="36"/>
  <c r="AN29" i="36"/>
  <c r="Y29" i="36"/>
  <c r="AW29" i="36"/>
  <c r="AK29" i="36"/>
  <c r="AH29" i="36"/>
  <c r="P31" i="36"/>
  <c r="L33" i="36"/>
  <c r="P38" i="36"/>
  <c r="R38" i="36"/>
  <c r="O54" i="36"/>
  <c r="P58" i="36"/>
  <c r="AH60" i="36"/>
  <c r="AW60" i="36"/>
  <c r="AK60" i="36"/>
  <c r="AT60" i="36"/>
  <c r="Y60" i="36"/>
  <c r="Q61" i="36"/>
  <c r="R61" i="36"/>
  <c r="R65" i="36"/>
  <c r="O26" i="36"/>
  <c r="L26" i="36"/>
  <c r="AZ43" i="36"/>
  <c r="AN43" i="36"/>
  <c r="Y43" i="36"/>
  <c r="AQ43" i="36"/>
  <c r="AB43" i="36"/>
  <c r="BC43" i="36"/>
  <c r="AK43" i="36"/>
  <c r="AE43" i="36"/>
  <c r="Q9" i="36"/>
  <c r="AH13" i="36"/>
  <c r="AT13" i="36"/>
  <c r="AZ14" i="36"/>
  <c r="Q22" i="36"/>
  <c r="R24" i="36"/>
  <c r="Q29" i="36"/>
  <c r="O51" i="36"/>
  <c r="L51" i="36"/>
  <c r="R56" i="36"/>
  <c r="Q56" i="36"/>
  <c r="P56" i="36"/>
  <c r="AB57" i="36"/>
  <c r="P73" i="36"/>
  <c r="R73" i="36"/>
  <c r="Q73" i="36"/>
  <c r="AN14" i="36"/>
  <c r="AE24" i="36"/>
  <c r="AT24" i="36"/>
  <c r="BC24" i="36"/>
  <c r="Y24" i="36"/>
  <c r="AN24" i="36"/>
  <c r="AZ24" i="36"/>
  <c r="V24" i="36"/>
  <c r="O31" i="36"/>
  <c r="L31" i="36"/>
  <c r="O32" i="36"/>
  <c r="Q43" i="36"/>
  <c r="O44" i="36"/>
  <c r="BC55" i="36"/>
  <c r="AQ55" i="36"/>
  <c r="AZ55" i="36"/>
  <c r="AN55" i="36"/>
  <c r="Y55" i="36"/>
  <c r="AT55" i="36"/>
  <c r="AE55" i="36"/>
  <c r="AB55" i="36"/>
  <c r="AT57" i="36"/>
  <c r="BC62" i="36"/>
  <c r="AQ62" i="36"/>
  <c r="AE62" i="36"/>
  <c r="AB62" i="36"/>
  <c r="AN62" i="36"/>
  <c r="Y62" i="36"/>
  <c r="AZ62" i="36"/>
  <c r="Y64" i="36"/>
  <c r="R70" i="36"/>
  <c r="Q70" i="36"/>
  <c r="P70" i="36"/>
  <c r="AH71" i="36"/>
  <c r="AZ71" i="36"/>
  <c r="AN71" i="36"/>
  <c r="Y71" i="36"/>
  <c r="AW71" i="36"/>
  <c r="AK71" i="36"/>
  <c r="AT71" i="36"/>
  <c r="AB71" i="36"/>
  <c r="AQ71" i="36"/>
  <c r="BC71" i="36"/>
  <c r="AE71" i="36"/>
  <c r="L19" i="36"/>
  <c r="AT28" i="36"/>
  <c r="AE57" i="36"/>
  <c r="AB70" i="36"/>
  <c r="Y70" i="36"/>
  <c r="AZ70" i="36"/>
  <c r="AN70" i="36"/>
  <c r="AW70" i="36"/>
  <c r="AK70" i="36"/>
  <c r="AH70" i="36"/>
  <c r="BC70" i="36"/>
  <c r="AQ70" i="36"/>
  <c r="AB38" i="36"/>
  <c r="AE38" i="36"/>
  <c r="AK38" i="36"/>
  <c r="AW38" i="36"/>
  <c r="Q46" i="36"/>
  <c r="AZ65" i="36"/>
  <c r="AN65" i="36"/>
  <c r="Y65" i="36"/>
  <c r="AT65" i="36"/>
  <c r="AB65" i="36"/>
  <c r="AT84" i="36"/>
  <c r="BC84" i="36"/>
  <c r="AQ84" i="36"/>
  <c r="AB84" i="36"/>
  <c r="AZ84" i="36"/>
  <c r="AN84" i="36"/>
  <c r="Y84" i="36"/>
  <c r="AW84" i="36"/>
  <c r="AK84" i="36"/>
  <c r="V73" i="36"/>
  <c r="AH73" i="36"/>
  <c r="AT85" i="36"/>
  <c r="AE85" i="36"/>
  <c r="BC85" i="36"/>
  <c r="AQ85" i="36"/>
  <c r="AB85" i="36"/>
  <c r="AZ85" i="36"/>
  <c r="AN85" i="36"/>
  <c r="Y85" i="36"/>
  <c r="AW85" i="36"/>
  <c r="AK85" i="36"/>
  <c r="AH85" i="36"/>
  <c r="AK73" i="36"/>
  <c r="AW73" i="36"/>
  <c r="O76" i="36"/>
  <c r="O81" i="36"/>
  <c r="AE15" i="36"/>
  <c r="AE36" i="36"/>
  <c r="AT36" i="36"/>
  <c r="AK36" i="36"/>
  <c r="Y38" i="36"/>
  <c r="P48" i="36"/>
  <c r="R48" i="36"/>
  <c r="AW56" i="36"/>
  <c r="AK56" i="36"/>
  <c r="AB56" i="36"/>
  <c r="AT56" i="36"/>
  <c r="Q66" i="36"/>
  <c r="AE67" i="36"/>
  <c r="BC67" i="36"/>
  <c r="AQ67" i="36"/>
  <c r="AZ67" i="36"/>
  <c r="AN67" i="36"/>
  <c r="Y67" i="36"/>
  <c r="O82" i="36"/>
  <c r="AQ38" i="36"/>
  <c r="BC38" i="36"/>
  <c r="P60" i="36"/>
  <c r="R60" i="36"/>
  <c r="AE61" i="36"/>
  <c r="AW61" i="36"/>
  <c r="AK61" i="36"/>
  <c r="AT61" i="36"/>
  <c r="AZ61" i="36"/>
  <c r="AQ65" i="36"/>
  <c r="R66" i="36"/>
  <c r="AH83" i="36"/>
  <c r="AT83" i="36"/>
  <c r="AE83" i="36"/>
  <c r="BC83" i="36"/>
  <c r="AQ83" i="36"/>
  <c r="AB83" i="36"/>
  <c r="AZ83" i="36"/>
  <c r="AN83" i="36"/>
  <c r="Y83" i="36"/>
  <c r="AW83" i="36"/>
  <c r="AK83" i="36"/>
  <c r="P34" i="36"/>
  <c r="AK35" i="36"/>
  <c r="AW35" i="36"/>
  <c r="V36" i="36"/>
  <c r="AZ36" i="36"/>
  <c r="L38" i="36"/>
  <c r="L45" i="36"/>
  <c r="L46" i="36"/>
  <c r="Q48" i="36"/>
  <c r="AT52" i="36"/>
  <c r="BC52" i="36"/>
  <c r="AQ52" i="36"/>
  <c r="AH56" i="36"/>
  <c r="AT72" i="36"/>
  <c r="AZ72" i="36"/>
  <c r="AN72" i="36"/>
  <c r="Y72" i="36"/>
  <c r="AN73" i="36"/>
  <c r="AZ73" i="36"/>
  <c r="BC75" i="36"/>
  <c r="AQ75" i="36"/>
  <c r="AW75" i="36"/>
  <c r="AK75" i="36"/>
  <c r="AT75" i="36"/>
  <c r="O79" i="36"/>
  <c r="AE84" i="36"/>
  <c r="L27" i="36"/>
  <c r="R34" i="36"/>
  <c r="AH34" i="36"/>
  <c r="AN36" i="36"/>
  <c r="P47" i="36"/>
  <c r="AK48" i="36"/>
  <c r="AW48" i="36"/>
  <c r="Q60" i="36"/>
  <c r="AN61" i="36"/>
  <c r="AE65" i="36"/>
  <c r="O66" i="36"/>
  <c r="P72" i="36"/>
  <c r="AH72" i="36"/>
  <c r="AW72" i="36"/>
  <c r="Y73" i="36"/>
  <c r="R72" i="36"/>
  <c r="AH75" i="36"/>
  <c r="AH38" i="36"/>
  <c r="L40" i="36"/>
  <c r="L39" i="36"/>
  <c r="L52" i="36"/>
  <c r="AB67" i="36"/>
  <c r="AK72" i="36"/>
  <c r="AB73" i="36"/>
  <c r="AQ73" i="36"/>
  <c r="BC73" i="36"/>
  <c r="AZ75" i="36"/>
  <c r="AH84" i="36"/>
  <c r="AT74" i="36"/>
  <c r="AQ77" i="36"/>
  <c r="BC77" i="36"/>
  <c r="AB78" i="36"/>
  <c r="R85" i="36"/>
  <c r="AE77" i="36"/>
  <c r="AQ78" i="36"/>
  <c r="BC78" i="36"/>
  <c r="AE78" i="36"/>
  <c r="AK74" i="36"/>
  <c r="AW74" i="36"/>
  <c r="Q77" i="36"/>
  <c r="AT77" i="36"/>
  <c r="P78" i="36"/>
  <c r="AT78" i="36"/>
  <c r="Q83" i="36"/>
  <c r="P84" i="36"/>
  <c r="Y78" i="36"/>
  <c r="AN78" i="36"/>
  <c r="P85" i="36"/>
  <c r="D48" i="29"/>
  <c r="D15" i="29"/>
  <c r="D18" i="29"/>
  <c r="D26" i="29"/>
  <c r="D29" i="29"/>
  <c r="C3" i="6"/>
  <c r="G57" i="29"/>
  <c r="H45" i="6" l="1"/>
  <c r="H40" i="6"/>
  <c r="H44" i="6"/>
  <c r="H43" i="6"/>
  <c r="H42" i="6"/>
  <c r="H41" i="6"/>
  <c r="G40" i="6"/>
  <c r="H46" i="6"/>
  <c r="K23" i="6"/>
  <c r="F23" i="6"/>
  <c r="J23" i="6"/>
  <c r="I23" i="6"/>
  <c r="H23" i="6"/>
  <c r="O23" i="6"/>
  <c r="G23" i="6"/>
  <c r="N23" i="6"/>
  <c r="E23" i="6"/>
  <c r="L23" i="6"/>
  <c r="D23" i="6"/>
  <c r="M23" i="6"/>
  <c r="L22" i="6"/>
  <c r="D22" i="6"/>
  <c r="K22" i="6"/>
  <c r="E20" i="6"/>
  <c r="E22" i="6"/>
  <c r="J22" i="6"/>
  <c r="I22" i="6"/>
  <c r="N22" i="6"/>
  <c r="M22" i="6"/>
  <c r="H22" i="6"/>
  <c r="O22" i="6"/>
  <c r="G22" i="6"/>
  <c r="F22" i="6"/>
  <c r="H56" i="5"/>
  <c r="H54" i="5"/>
  <c r="F54" i="29"/>
  <c r="E54" i="29"/>
  <c r="G54" i="29"/>
  <c r="K100" i="97"/>
  <c r="K11" i="52"/>
  <c r="P99" i="97"/>
  <c r="P100" i="97" s="1"/>
  <c r="P100" i="98"/>
  <c r="Q99" i="97"/>
  <c r="Q100" i="98"/>
  <c r="AH10" i="97"/>
  <c r="R99" i="97"/>
  <c r="R100" i="97" s="1"/>
  <c r="R100" i="98"/>
  <c r="O99" i="97"/>
  <c r="O100" i="98"/>
  <c r="L99" i="97"/>
  <c r="AH30" i="97"/>
  <c r="M99" i="97"/>
  <c r="M100" i="98"/>
  <c r="N99" i="97"/>
  <c r="N100" i="98"/>
  <c r="L92" i="97"/>
  <c r="L97" i="97" s="1"/>
  <c r="L5" i="97"/>
  <c r="P92" i="97"/>
  <c r="P97" i="97" s="1"/>
  <c r="P5" i="97"/>
  <c r="P94" i="97" s="1"/>
  <c r="R92" i="97"/>
  <c r="R97" i="97" s="1"/>
  <c r="R5" i="97"/>
  <c r="R94" i="97" s="1"/>
  <c r="O92" i="97"/>
  <c r="O97" i="97" s="1"/>
  <c r="O5" i="97"/>
  <c r="O94" i="97" s="1"/>
  <c r="Q5" i="97"/>
  <c r="Q94" i="97" s="1"/>
  <c r="Q92" i="97"/>
  <c r="Q97" i="97" s="1"/>
  <c r="N5" i="97"/>
  <c r="N94" i="97" s="1"/>
  <c r="N92" i="97"/>
  <c r="N97" i="97" s="1"/>
  <c r="M92" i="97"/>
  <c r="M97" i="97" s="1"/>
  <c r="M5" i="97"/>
  <c r="M94" i="97" s="1"/>
  <c r="K59" i="52"/>
  <c r="AF99" i="97"/>
  <c r="AH95" i="97"/>
  <c r="AJ95" i="97" s="1"/>
  <c r="AH18" i="97"/>
  <c r="AH27" i="97"/>
  <c r="AW23" i="12" s="1"/>
  <c r="AY23" i="12" s="1"/>
  <c r="AB5" i="97"/>
  <c r="AB94" i="97" s="1"/>
  <c r="AB92" i="97"/>
  <c r="AB97" i="97" s="1"/>
  <c r="AB100" i="97" s="1"/>
  <c r="AD92" i="97"/>
  <c r="AD97" i="97" s="1"/>
  <c r="AD5" i="97"/>
  <c r="AD94" i="97" s="1"/>
  <c r="AA92" i="97"/>
  <c r="AA97" i="97" s="1"/>
  <c r="AA100" i="97" s="1"/>
  <c r="AA5" i="97"/>
  <c r="AA94" i="97" s="1"/>
  <c r="AE92" i="97"/>
  <c r="AE97" i="97" s="1"/>
  <c r="AE100" i="97" s="1"/>
  <c r="AE5" i="97"/>
  <c r="AE94" i="97" s="1"/>
  <c r="Z5" i="97"/>
  <c r="Z92" i="97"/>
  <c r="Z97" i="97" s="1"/>
  <c r="Z100" i="97" s="1"/>
  <c r="AC5" i="97"/>
  <c r="AC94" i="97" s="1"/>
  <c r="AC92" i="97"/>
  <c r="AC97" i="97" s="1"/>
  <c r="AC100" i="97" s="1"/>
  <c r="K27" i="52"/>
  <c r="AD99" i="97"/>
  <c r="I24" i="52"/>
  <c r="I39" i="52"/>
  <c r="K39" i="52"/>
  <c r="I46" i="52"/>
  <c r="K46" i="52"/>
  <c r="E9" i="52"/>
  <c r="I25" i="52"/>
  <c r="J63" i="52"/>
  <c r="J60" i="52" s="1"/>
  <c r="K6" i="52"/>
  <c r="I38" i="52"/>
  <c r="K38" i="52"/>
  <c r="AH60" i="97"/>
  <c r="AH31" i="97"/>
  <c r="AJ31" i="97" s="1"/>
  <c r="AH41" i="97"/>
  <c r="AH43" i="97"/>
  <c r="AH81" i="97"/>
  <c r="AJ81" i="97" s="1"/>
  <c r="AH52" i="97"/>
  <c r="AH12" i="97"/>
  <c r="AJ12" i="97" s="1"/>
  <c r="AH77" i="97"/>
  <c r="AJ77" i="97" s="1"/>
  <c r="AH13" i="97"/>
  <c r="AW9" i="12" s="1"/>
  <c r="AY9" i="12" s="1"/>
  <c r="AH78" i="97"/>
  <c r="AJ78" i="97" s="1"/>
  <c r="AH39" i="97"/>
  <c r="AJ39" i="97" s="1"/>
  <c r="AH65" i="97"/>
  <c r="AH47" i="97"/>
  <c r="AJ47" i="97" s="1"/>
  <c r="AH89" i="97"/>
  <c r="AJ89" i="97" s="1"/>
  <c r="AH48" i="97"/>
  <c r="AJ48" i="97" s="1"/>
  <c r="AH9" i="97"/>
  <c r="AJ9" i="97" s="1"/>
  <c r="AH59" i="97"/>
  <c r="AH82" i="97"/>
  <c r="AJ82" i="97" s="1"/>
  <c r="AH68" i="97"/>
  <c r="AW45" i="12" s="1"/>
  <c r="AY45" i="12" s="1"/>
  <c r="AH28" i="97"/>
  <c r="AJ28" i="97" s="1"/>
  <c r="AH29" i="97"/>
  <c r="AH8" i="97"/>
  <c r="AJ8" i="97" s="1"/>
  <c r="AH55" i="97"/>
  <c r="AH40" i="97"/>
  <c r="AJ40" i="97" s="1"/>
  <c r="AH85" i="97"/>
  <c r="AJ85" i="97" s="1"/>
  <c r="AH33" i="97"/>
  <c r="AH56" i="97"/>
  <c r="AJ56" i="97" s="1"/>
  <c r="AH66" i="97"/>
  <c r="AJ66" i="97" s="1"/>
  <c r="AH67" i="97"/>
  <c r="AW43" i="12" s="1"/>
  <c r="AY43" i="12" s="1"/>
  <c r="AH11" i="97"/>
  <c r="AH76" i="97"/>
  <c r="AJ76" i="97" s="1"/>
  <c r="AH36" i="97"/>
  <c r="AH16" i="97"/>
  <c r="AH37" i="97"/>
  <c r="AJ37" i="97" s="1"/>
  <c r="AH73" i="97"/>
  <c r="AH63" i="97"/>
  <c r="AH32" i="97"/>
  <c r="AH17" i="97"/>
  <c r="AJ17" i="97" s="1"/>
  <c r="AH86" i="97"/>
  <c r="AJ86" i="97" s="1"/>
  <c r="AH58" i="97"/>
  <c r="AH64" i="97"/>
  <c r="AH75" i="97"/>
  <c r="AJ75" i="97" s="1"/>
  <c r="AH19" i="97"/>
  <c r="AJ19" i="97" s="1"/>
  <c r="AH84" i="97"/>
  <c r="AJ84" i="97" s="1"/>
  <c r="AH45" i="97"/>
  <c r="AJ45" i="97" s="1"/>
  <c r="AH49" i="97"/>
  <c r="AJ49" i="97" s="1"/>
  <c r="AH46" i="97"/>
  <c r="AH50" i="97"/>
  <c r="AJ50" i="97" s="1"/>
  <c r="AH71" i="97"/>
  <c r="AH20" i="97"/>
  <c r="AJ20" i="97" s="1"/>
  <c r="AH72" i="97"/>
  <c r="AJ72" i="97" s="1"/>
  <c r="AH83" i="97"/>
  <c r="AJ83" i="97" s="1"/>
  <c r="AH57" i="97"/>
  <c r="AW6" i="12" s="1"/>
  <c r="AY6" i="12" s="1"/>
  <c r="AH53" i="97"/>
  <c r="AJ53" i="97" s="1"/>
  <c r="AH25" i="97"/>
  <c r="AH54" i="97"/>
  <c r="AJ54" i="97" s="1"/>
  <c r="AH14" i="97"/>
  <c r="AH79" i="97"/>
  <c r="AJ79" i="97" s="1"/>
  <c r="AH51" i="97"/>
  <c r="AJ51" i="97" s="1"/>
  <c r="AH21" i="97"/>
  <c r="AH15" i="97"/>
  <c r="AJ15" i="97" s="1"/>
  <c r="AH80" i="97"/>
  <c r="AJ80" i="97" s="1"/>
  <c r="AH26" i="97"/>
  <c r="AW22" i="12" s="1"/>
  <c r="AY22" i="12" s="1"/>
  <c r="AH91" i="97"/>
  <c r="AJ91" i="97" s="1"/>
  <c r="AH35" i="97"/>
  <c r="AJ35" i="97" s="1"/>
  <c r="AH42" i="97"/>
  <c r="AH61" i="97"/>
  <c r="AJ61" i="97" s="1"/>
  <c r="AH74" i="97"/>
  <c r="AJ74" i="97" s="1"/>
  <c r="AH62" i="97"/>
  <c r="AH22" i="97"/>
  <c r="AH87" i="97"/>
  <c r="AJ87" i="97" s="1"/>
  <c r="AH23" i="97"/>
  <c r="AH88" i="97"/>
  <c r="AJ88" i="97" s="1"/>
  <c r="AH34" i="97"/>
  <c r="AJ34" i="97" s="1"/>
  <c r="AH24" i="97"/>
  <c r="AW19" i="12" s="1"/>
  <c r="AY19" i="12" s="1"/>
  <c r="AH44" i="97"/>
  <c r="AJ44" i="97" s="1"/>
  <c r="AH90" i="97"/>
  <c r="AJ90" i="97" s="1"/>
  <c r="AH69" i="97"/>
  <c r="AH70" i="97"/>
  <c r="AJ70" i="97" s="1"/>
  <c r="AH38" i="97"/>
  <c r="AJ38" i="97" s="1"/>
  <c r="AC99" i="93"/>
  <c r="AB99" i="93"/>
  <c r="AD99" i="93"/>
  <c r="I26" i="52"/>
  <c r="AA99" i="93"/>
  <c r="E13" i="52"/>
  <c r="E10" i="52"/>
  <c r="Z99" i="93"/>
  <c r="AW13" i="12"/>
  <c r="AY13" i="12" s="1"/>
  <c r="AW26" i="12"/>
  <c r="AY26" i="12" s="1"/>
  <c r="AH5" i="42"/>
  <c r="AF92" i="97"/>
  <c r="AF97" i="97" s="1"/>
  <c r="AF5" i="97"/>
  <c r="AF2" i="97" s="1"/>
  <c r="AH7" i="97"/>
  <c r="AW7" i="12"/>
  <c r="AY7" i="12" s="1"/>
  <c r="G53" i="52"/>
  <c r="E53" i="52"/>
  <c r="V30" i="34"/>
  <c r="V18" i="34"/>
  <c r="V31" i="34"/>
  <c r="V28" i="34"/>
  <c r="V27" i="34"/>
  <c r="V22" i="34"/>
  <c r="V26" i="34"/>
  <c r="V19" i="34"/>
  <c r="V14" i="34"/>
  <c r="V9" i="34"/>
  <c r="V10" i="34"/>
  <c r="AH20" i="91"/>
  <c r="AJ20" i="91" s="1"/>
  <c r="AC92" i="91"/>
  <c r="AC97" i="91" s="1"/>
  <c r="AC5" i="91"/>
  <c r="AC94" i="91" s="1"/>
  <c r="AD92" i="93"/>
  <c r="AD97" i="93" s="1"/>
  <c r="AD5" i="93"/>
  <c r="AD94" i="93" s="1"/>
  <c r="AB5" i="91"/>
  <c r="AB94" i="91" s="1"/>
  <c r="AB92" i="91"/>
  <c r="AB97" i="91" s="1"/>
  <c r="AB5" i="93"/>
  <c r="AB94" i="93" s="1"/>
  <c r="AB92" i="93"/>
  <c r="AB97" i="93" s="1"/>
  <c r="AA92" i="91"/>
  <c r="AA97" i="91" s="1"/>
  <c r="AA5" i="91"/>
  <c r="AA94" i="91" s="1"/>
  <c r="AA5" i="93"/>
  <c r="AA94" i="93" s="1"/>
  <c r="AA92" i="93"/>
  <c r="AA97" i="93" s="1"/>
  <c r="Z5" i="91"/>
  <c r="Z92" i="91"/>
  <c r="Z97" i="91" s="1"/>
  <c r="AD92" i="91"/>
  <c r="AD97" i="91" s="1"/>
  <c r="AD5" i="91"/>
  <c r="AD94" i="91" s="1"/>
  <c r="AC5" i="93"/>
  <c r="AC94" i="93" s="1"/>
  <c r="AC92" i="93"/>
  <c r="AC97" i="93" s="1"/>
  <c r="Z5" i="93"/>
  <c r="Z92" i="93"/>
  <c r="Z97" i="93" s="1"/>
  <c r="I45" i="52"/>
  <c r="J3" i="52"/>
  <c r="G41" i="6"/>
  <c r="G42" i="6"/>
  <c r="G43" i="6"/>
  <c r="G44" i="6"/>
  <c r="G45" i="6"/>
  <c r="G46" i="6"/>
  <c r="AA6" i="52"/>
  <c r="I6" i="52"/>
  <c r="G42" i="52"/>
  <c r="AL7" i="93"/>
  <c r="AL62" i="93"/>
  <c r="AL57" i="93"/>
  <c r="AS57" i="93" s="1"/>
  <c r="AL33" i="93"/>
  <c r="AS33" i="93" s="1"/>
  <c r="AL45" i="93"/>
  <c r="AN45" i="93" s="1"/>
  <c r="AL38" i="93"/>
  <c r="AL14" i="93"/>
  <c r="AL69" i="93"/>
  <c r="AS69" i="93" s="1"/>
  <c r="AL74" i="93"/>
  <c r="AL9" i="93"/>
  <c r="AN9" i="93" s="1"/>
  <c r="AL50" i="93"/>
  <c r="AL78" i="93"/>
  <c r="AN78" i="93" s="1"/>
  <c r="AL86" i="93"/>
  <c r="AL24" i="93"/>
  <c r="AL41" i="93"/>
  <c r="AL75" i="93"/>
  <c r="AN75" i="93" s="1"/>
  <c r="AL56" i="93"/>
  <c r="AL52" i="93"/>
  <c r="AL43" i="93"/>
  <c r="AL84" i="93"/>
  <c r="AN84" i="93" s="1"/>
  <c r="AL58" i="93"/>
  <c r="AL21" i="93"/>
  <c r="AS21" i="93" s="1"/>
  <c r="AL37" i="93"/>
  <c r="AN37" i="93" s="1"/>
  <c r="AL23" i="93"/>
  <c r="AL17" i="93"/>
  <c r="AL51" i="93"/>
  <c r="AL32" i="93"/>
  <c r="AL83" i="93"/>
  <c r="AL54" i="93"/>
  <c r="AN54" i="93" s="1"/>
  <c r="AL28" i="93"/>
  <c r="AN28" i="93" s="1"/>
  <c r="AL19" i="93"/>
  <c r="AL60" i="93"/>
  <c r="AL77" i="93"/>
  <c r="AL34" i="93"/>
  <c r="AN34" i="93" s="1"/>
  <c r="AL13" i="93"/>
  <c r="AL88" i="93"/>
  <c r="AN88" i="93" s="1"/>
  <c r="AL79" i="93"/>
  <c r="AN79" i="93" s="1"/>
  <c r="AL27" i="93"/>
  <c r="AL8" i="93"/>
  <c r="AL73" i="93"/>
  <c r="AL59" i="93"/>
  <c r="AL36" i="93"/>
  <c r="AL53" i="93"/>
  <c r="AL10" i="93"/>
  <c r="AL87" i="93"/>
  <c r="AN87" i="93" s="1"/>
  <c r="AL68" i="93"/>
  <c r="AL30" i="93"/>
  <c r="AL64" i="93"/>
  <c r="AL55" i="93"/>
  <c r="AL70" i="93"/>
  <c r="AN70" i="93" s="1"/>
  <c r="AL66" i="93"/>
  <c r="AN66" i="93" s="1"/>
  <c r="AL49" i="93"/>
  <c r="AN49" i="93" s="1"/>
  <c r="AL35" i="93"/>
  <c r="AL12" i="93"/>
  <c r="AL29" i="93"/>
  <c r="AL63" i="93"/>
  <c r="AL44" i="93"/>
  <c r="AL40" i="93"/>
  <c r="AN40" i="93" s="1"/>
  <c r="AL31" i="93"/>
  <c r="AN31" i="93" s="1"/>
  <c r="AL72" i="93"/>
  <c r="AN72" i="93" s="1"/>
  <c r="AL89" i="93"/>
  <c r="AL46" i="93"/>
  <c r="AL25" i="93"/>
  <c r="AL11" i="93"/>
  <c r="AL39" i="93"/>
  <c r="AN39" i="93" s="1"/>
  <c r="AL20" i="93"/>
  <c r="AL42" i="93"/>
  <c r="AL85" i="93"/>
  <c r="AN85" i="93" s="1"/>
  <c r="AL71" i="93"/>
  <c r="AL18" i="93"/>
  <c r="AL16" i="93"/>
  <c r="AL91" i="93"/>
  <c r="AN91" i="93" s="1"/>
  <c r="AL48" i="93"/>
  <c r="AL65" i="93"/>
  <c r="AL22" i="93"/>
  <c r="AL80" i="93"/>
  <c r="AL76" i="93"/>
  <c r="AN76" i="93" s="1"/>
  <c r="AL26" i="93"/>
  <c r="AL67" i="93"/>
  <c r="AL90" i="93"/>
  <c r="AN90" i="93" s="1"/>
  <c r="AL81" i="93"/>
  <c r="AN81" i="93" s="1"/>
  <c r="AL82" i="93"/>
  <c r="AN82" i="93" s="1"/>
  <c r="AL15" i="93"/>
  <c r="AL61" i="93"/>
  <c r="AL47" i="93"/>
  <c r="L59" i="6"/>
  <c r="O59" i="6"/>
  <c r="K59" i="6"/>
  <c r="M59" i="6"/>
  <c r="J59" i="6"/>
  <c r="N59" i="6"/>
  <c r="F59" i="6"/>
  <c r="E59" i="6"/>
  <c r="D59" i="6"/>
  <c r="G59" i="6"/>
  <c r="AK5" i="93"/>
  <c r="AK94" i="93" s="1"/>
  <c r="AK92" i="93"/>
  <c r="AK97" i="93" s="1"/>
  <c r="AJ5" i="93"/>
  <c r="AJ92" i="93"/>
  <c r="AJ97" i="93" s="1"/>
  <c r="BE12" i="69"/>
  <c r="BF12" i="69" s="1"/>
  <c r="BE8" i="69"/>
  <c r="BF8" i="69" s="1"/>
  <c r="BE51" i="69"/>
  <c r="H59" i="6"/>
  <c r="AG5" i="93"/>
  <c r="AG94" i="93" s="1"/>
  <c r="AG92" i="93"/>
  <c r="AG97" i="93" s="1"/>
  <c r="I59" i="6"/>
  <c r="BE73" i="69"/>
  <c r="BF73" i="69" s="1"/>
  <c r="BE75" i="69"/>
  <c r="BF75" i="69" s="1"/>
  <c r="BE76" i="69"/>
  <c r="BF76" i="69" s="1"/>
  <c r="BE30" i="69"/>
  <c r="BE43" i="69"/>
  <c r="BF43" i="69" s="1"/>
  <c r="BE31" i="69"/>
  <c r="BF31" i="69" s="1"/>
  <c r="BE39" i="69"/>
  <c r="BF39" i="69" s="1"/>
  <c r="BE42" i="69"/>
  <c r="BF42" i="69" s="1"/>
  <c r="BE22" i="69"/>
  <c r="BF22" i="69" s="1"/>
  <c r="BE9" i="69"/>
  <c r="BF9" i="69" s="1"/>
  <c r="BE16" i="69"/>
  <c r="BF16" i="69" s="1"/>
  <c r="BE72" i="69"/>
  <c r="BF72" i="69" s="1"/>
  <c r="BE67" i="69"/>
  <c r="BF67" i="69" s="1"/>
  <c r="BE18" i="69"/>
  <c r="BF18" i="69" s="1"/>
  <c r="BE66" i="69"/>
  <c r="BF66" i="69" s="1"/>
  <c r="BE11" i="69"/>
  <c r="BF11" i="69" s="1"/>
  <c r="BE55" i="69"/>
  <c r="BF55" i="69" s="1"/>
  <c r="AF5" i="93"/>
  <c r="AF94" i="93" s="1"/>
  <c r="BE54" i="69"/>
  <c r="BF54" i="69" s="1"/>
  <c r="BE27" i="69"/>
  <c r="BF27" i="69" s="1"/>
  <c r="BE28" i="69"/>
  <c r="BF28" i="69" s="1"/>
  <c r="BE69" i="69"/>
  <c r="BF69" i="69" s="1"/>
  <c r="BE40" i="69"/>
  <c r="BF40" i="69" s="1"/>
  <c r="BE63" i="69"/>
  <c r="BF63" i="69" s="1"/>
  <c r="BE15" i="69"/>
  <c r="BE34" i="69"/>
  <c r="BF34" i="69" s="1"/>
  <c r="BE57" i="69"/>
  <c r="BF57" i="69" s="1"/>
  <c r="BE7" i="69"/>
  <c r="AI5" i="69"/>
  <c r="AF92" i="93"/>
  <c r="AF97" i="93" s="1"/>
  <c r="Q5" i="93"/>
  <c r="Q94" i="93" s="1"/>
  <c r="G8" i="52"/>
  <c r="L99" i="93"/>
  <c r="M99" i="89"/>
  <c r="L99" i="91"/>
  <c r="L92" i="93"/>
  <c r="L97" i="93" s="1"/>
  <c r="L5" i="93"/>
  <c r="R5" i="89"/>
  <c r="R94" i="89" s="1"/>
  <c r="R92" i="89"/>
  <c r="R97" i="89" s="1"/>
  <c r="O5" i="91"/>
  <c r="O94" i="91" s="1"/>
  <c r="O92" i="91"/>
  <c r="O97" i="91" s="1"/>
  <c r="M92" i="89"/>
  <c r="M97" i="89" s="1"/>
  <c r="M5" i="89"/>
  <c r="AN12" i="93"/>
  <c r="S5" i="89"/>
  <c r="S94" i="89" s="1"/>
  <c r="S92" i="89"/>
  <c r="S97" i="89" s="1"/>
  <c r="R92" i="91"/>
  <c r="R97" i="91" s="1"/>
  <c r="R5" i="91"/>
  <c r="R94" i="91" s="1"/>
  <c r="M92" i="91"/>
  <c r="M97" i="91" s="1"/>
  <c r="M5" i="91"/>
  <c r="M94" i="91" s="1"/>
  <c r="N5" i="93"/>
  <c r="N94" i="93" s="1"/>
  <c r="N92" i="93"/>
  <c r="N97" i="93" s="1"/>
  <c r="M5" i="93"/>
  <c r="M94" i="93" s="1"/>
  <c r="M92" i="93"/>
  <c r="M97" i="93" s="1"/>
  <c r="Q92" i="93"/>
  <c r="Q97" i="93" s="1"/>
  <c r="N5" i="89"/>
  <c r="N94" i="89" s="1"/>
  <c r="N92" i="89"/>
  <c r="N97" i="89" s="1"/>
  <c r="N92" i="91"/>
  <c r="N97" i="91" s="1"/>
  <c r="N5" i="91"/>
  <c r="N94" i="91" s="1"/>
  <c r="O5" i="93"/>
  <c r="O94" i="93" s="1"/>
  <c r="O92" i="93"/>
  <c r="O97" i="93" s="1"/>
  <c r="P5" i="89"/>
  <c r="P94" i="89" s="1"/>
  <c r="P92" i="89"/>
  <c r="P97" i="89" s="1"/>
  <c r="G10" i="52"/>
  <c r="N99" i="93"/>
  <c r="N99" i="91"/>
  <c r="N100" i="91" s="1"/>
  <c r="O99" i="89"/>
  <c r="P92" i="91"/>
  <c r="P97" i="91" s="1"/>
  <c r="P5" i="91"/>
  <c r="P94" i="91" s="1"/>
  <c r="R5" i="93"/>
  <c r="R94" i="93" s="1"/>
  <c r="R92" i="93"/>
  <c r="R97" i="93" s="1"/>
  <c r="Q5" i="89"/>
  <c r="Q94" i="89" s="1"/>
  <c r="Q92" i="89"/>
  <c r="Q97" i="89" s="1"/>
  <c r="G9" i="52"/>
  <c r="M99" i="93"/>
  <c r="N99" i="89"/>
  <c r="N100" i="89" s="1"/>
  <c r="M99" i="91"/>
  <c r="M100" i="91" s="1"/>
  <c r="O92" i="89"/>
  <c r="O97" i="89" s="1"/>
  <c r="O5" i="89"/>
  <c r="O94" i="89" s="1"/>
  <c r="G12" i="52"/>
  <c r="P99" i="93"/>
  <c r="Q99" i="89"/>
  <c r="Q100" i="89" s="1"/>
  <c r="P99" i="91"/>
  <c r="P100" i="91" s="1"/>
  <c r="L5" i="91"/>
  <c r="L94" i="91" s="1"/>
  <c r="L92" i="91"/>
  <c r="L97" i="91" s="1"/>
  <c r="P92" i="93"/>
  <c r="P97" i="93" s="1"/>
  <c r="P5" i="93"/>
  <c r="P94" i="93" s="1"/>
  <c r="G11" i="52"/>
  <c r="O99" i="93"/>
  <c r="O99" i="91"/>
  <c r="O100" i="91" s="1"/>
  <c r="P99" i="89"/>
  <c r="G13" i="52"/>
  <c r="Q99" i="93"/>
  <c r="R99" i="89"/>
  <c r="Q99" i="91"/>
  <c r="G14" i="52"/>
  <c r="R99" i="93"/>
  <c r="S99" i="89"/>
  <c r="R99" i="91"/>
  <c r="K100" i="91"/>
  <c r="K97" i="93"/>
  <c r="K100" i="93" s="1"/>
  <c r="AL95" i="93"/>
  <c r="E57" i="6"/>
  <c r="F57" i="6"/>
  <c r="G57" i="6"/>
  <c r="H57" i="6"/>
  <c r="I57" i="6"/>
  <c r="J57" i="6"/>
  <c r="M57" i="6"/>
  <c r="N57" i="6"/>
  <c r="O57" i="6"/>
  <c r="D57" i="6"/>
  <c r="K57" i="6"/>
  <c r="L57" i="6"/>
  <c r="G37" i="6"/>
  <c r="E37" i="6"/>
  <c r="H37" i="6"/>
  <c r="I37" i="6"/>
  <c r="D37" i="6"/>
  <c r="F37" i="6"/>
  <c r="J37" i="6"/>
  <c r="F55" i="6"/>
  <c r="P44" i="29"/>
  <c r="R44" i="29" s="1"/>
  <c r="G45" i="52"/>
  <c r="E45" i="52"/>
  <c r="V29" i="56"/>
  <c r="V15" i="56"/>
  <c r="V52" i="56"/>
  <c r="V62" i="56"/>
  <c r="V53" i="56"/>
  <c r="V66" i="56"/>
  <c r="V55" i="56"/>
  <c r="V46" i="56"/>
  <c r="V32" i="56"/>
  <c r="V10" i="56"/>
  <c r="V56" i="56"/>
  <c r="V35" i="56"/>
  <c r="V27" i="56"/>
  <c r="V23" i="56"/>
  <c r="V21" i="56"/>
  <c r="V25" i="56"/>
  <c r="V34" i="56"/>
  <c r="V38" i="56"/>
  <c r="V91" i="56"/>
  <c r="V74" i="56"/>
  <c r="V30" i="56"/>
  <c r="V92" i="56"/>
  <c r="V8" i="56"/>
  <c r="V87" i="56"/>
  <c r="V83" i="56"/>
  <c r="V22" i="56"/>
  <c r="V51" i="56"/>
  <c r="V75" i="56"/>
  <c r="V40" i="56"/>
  <c r="V45" i="56"/>
  <c r="V90" i="56"/>
  <c r="V44" i="56"/>
  <c r="V86" i="56"/>
  <c r="V13" i="56"/>
  <c r="V42" i="56"/>
  <c r="V36" i="56"/>
  <c r="V78" i="56"/>
  <c r="V33" i="56"/>
  <c r="V72" i="56"/>
  <c r="V82" i="56"/>
  <c r="V58" i="56"/>
  <c r="V70" i="56"/>
  <c r="V41" i="56"/>
  <c r="V18" i="56"/>
  <c r="V60" i="56"/>
  <c r="V63" i="56"/>
  <c r="V57" i="56"/>
  <c r="G39" i="52"/>
  <c r="E39" i="52"/>
  <c r="G38" i="52"/>
  <c r="E38" i="52"/>
  <c r="P46" i="29"/>
  <c r="R46" i="29" s="1"/>
  <c r="L100" i="89"/>
  <c r="E6" i="52"/>
  <c r="G6" i="52"/>
  <c r="G23" i="52"/>
  <c r="Z99" i="91"/>
  <c r="G24" i="52"/>
  <c r="AA99" i="91"/>
  <c r="G26" i="52"/>
  <c r="AC99" i="91"/>
  <c r="AI99" i="89"/>
  <c r="G47" i="52"/>
  <c r="E47" i="52"/>
  <c r="G25" i="52"/>
  <c r="AB99" i="91"/>
  <c r="G28" i="52"/>
  <c r="AD99" i="91"/>
  <c r="E43" i="52"/>
  <c r="G43" i="52"/>
  <c r="E29" i="52"/>
  <c r="G29" i="52"/>
  <c r="AH99" i="89"/>
  <c r="G41" i="52"/>
  <c r="E41" i="52"/>
  <c r="E42" i="52"/>
  <c r="AG99" i="91"/>
  <c r="E44" i="52"/>
  <c r="AH29" i="91"/>
  <c r="AH89" i="91"/>
  <c r="AH95" i="91"/>
  <c r="AJ95" i="91" s="1"/>
  <c r="J97" i="91"/>
  <c r="J100" i="91" s="1"/>
  <c r="AA99" i="89"/>
  <c r="E23" i="52"/>
  <c r="AB99" i="89"/>
  <c r="E24" i="52"/>
  <c r="AD99" i="89"/>
  <c r="E26" i="52"/>
  <c r="AC99" i="89"/>
  <c r="E25" i="52"/>
  <c r="AE99" i="89"/>
  <c r="E28" i="52"/>
  <c r="Y5" i="40"/>
  <c r="X5" i="40"/>
  <c r="AI40" i="89"/>
  <c r="AB5" i="88"/>
  <c r="AB94" i="88" s="1"/>
  <c r="AB92" i="88"/>
  <c r="AB97" i="88" s="1"/>
  <c r="AC5" i="88"/>
  <c r="AC94" i="88" s="1"/>
  <c r="AC92" i="88"/>
  <c r="AC97" i="88" s="1"/>
  <c r="AC92" i="89"/>
  <c r="AC97" i="89" s="1"/>
  <c r="AC5" i="89"/>
  <c r="AC94" i="89" s="1"/>
  <c r="AE92" i="89"/>
  <c r="AE97" i="89" s="1"/>
  <c r="AE5" i="89"/>
  <c r="AE94" i="89" s="1"/>
  <c r="AB92" i="89"/>
  <c r="AB97" i="89" s="1"/>
  <c r="AB5" i="89"/>
  <c r="AB94" i="89" s="1"/>
  <c r="AJ95" i="89"/>
  <c r="AL95" i="89" s="1"/>
  <c r="AA92" i="88"/>
  <c r="AA97" i="88" s="1"/>
  <c r="AA5" i="88"/>
  <c r="AA94" i="88" s="1"/>
  <c r="AD92" i="88"/>
  <c r="AD97" i="88" s="1"/>
  <c r="AD5" i="88"/>
  <c r="AD94" i="88" s="1"/>
  <c r="AE92" i="88"/>
  <c r="AE97" i="88" s="1"/>
  <c r="AE100" i="88" s="1"/>
  <c r="AE5" i="88"/>
  <c r="AE94" i="88" s="1"/>
  <c r="AD5" i="89"/>
  <c r="AD94" i="89" s="1"/>
  <c r="AD92" i="89"/>
  <c r="AD97" i="89" s="1"/>
  <c r="AA5" i="89"/>
  <c r="AA92" i="89"/>
  <c r="AA97" i="89" s="1"/>
  <c r="D54" i="6"/>
  <c r="O61" i="6"/>
  <c r="G61" i="6"/>
  <c r="N61" i="6"/>
  <c r="F61" i="6"/>
  <c r="D61" i="6"/>
  <c r="H61" i="6"/>
  <c r="M61" i="6"/>
  <c r="E61" i="6"/>
  <c r="L61" i="6"/>
  <c r="K61" i="6"/>
  <c r="J61" i="6"/>
  <c r="I61" i="6"/>
  <c r="O99" i="88"/>
  <c r="Q99" i="88"/>
  <c r="S99" i="88"/>
  <c r="M99" i="88"/>
  <c r="N99" i="88"/>
  <c r="AA99" i="88"/>
  <c r="P99" i="88"/>
  <c r="AB99" i="88"/>
  <c r="R99" i="88"/>
  <c r="AD99" i="88"/>
  <c r="AC99" i="88"/>
  <c r="AI29" i="88"/>
  <c r="AH91" i="89"/>
  <c r="AH83" i="89"/>
  <c r="AH75" i="89"/>
  <c r="AH67" i="89"/>
  <c r="AH59" i="89"/>
  <c r="AH51" i="89"/>
  <c r="AH43" i="89"/>
  <c r="AH35" i="89"/>
  <c r="AH27" i="89"/>
  <c r="AH19" i="89"/>
  <c r="AH11" i="89"/>
  <c r="AH57" i="89"/>
  <c r="AH25" i="89"/>
  <c r="AH64" i="89"/>
  <c r="AH24" i="89"/>
  <c r="AH90" i="89"/>
  <c r="AH82" i="89"/>
  <c r="AH74" i="89"/>
  <c r="AH66" i="89"/>
  <c r="AH58" i="89"/>
  <c r="AH50" i="89"/>
  <c r="AH42" i="89"/>
  <c r="AH34" i="89"/>
  <c r="AH26" i="89"/>
  <c r="AH18" i="89"/>
  <c r="AH10" i="89"/>
  <c r="AH65" i="89"/>
  <c r="AH33" i="89"/>
  <c r="AH72" i="89"/>
  <c r="AH32" i="89"/>
  <c r="AH89" i="89"/>
  <c r="AH88" i="89"/>
  <c r="AH87" i="89"/>
  <c r="AH79" i="89"/>
  <c r="AH71" i="89"/>
  <c r="AH63" i="89"/>
  <c r="AH55" i="89"/>
  <c r="AH47" i="89"/>
  <c r="AH39" i="89"/>
  <c r="AH31" i="89"/>
  <c r="AH23" i="89"/>
  <c r="AH15" i="89"/>
  <c r="AH7" i="89"/>
  <c r="AH40" i="89"/>
  <c r="AH86" i="89"/>
  <c r="AH78" i="89"/>
  <c r="AH70" i="89"/>
  <c r="AH62" i="89"/>
  <c r="AH54" i="89"/>
  <c r="AH46" i="89"/>
  <c r="AH38" i="89"/>
  <c r="AH30" i="89"/>
  <c r="AH22" i="89"/>
  <c r="AH14" i="89"/>
  <c r="AH80" i="89"/>
  <c r="AH16" i="89"/>
  <c r="AH85" i="89"/>
  <c r="AH77" i="89"/>
  <c r="AH69" i="89"/>
  <c r="AH61" i="89"/>
  <c r="AH53" i="89"/>
  <c r="AH45" i="89"/>
  <c r="AH37" i="89"/>
  <c r="AH29" i="89"/>
  <c r="AH21" i="89"/>
  <c r="AH13" i="89"/>
  <c r="AH73" i="89"/>
  <c r="AH49" i="89"/>
  <c r="AH17" i="89"/>
  <c r="AH48" i="89"/>
  <c r="AH84" i="89"/>
  <c r="AH76" i="89"/>
  <c r="AH68" i="89"/>
  <c r="AH60" i="89"/>
  <c r="AH52" i="89"/>
  <c r="AH44" i="89"/>
  <c r="AH36" i="89"/>
  <c r="AH28" i="89"/>
  <c r="AH20" i="89"/>
  <c r="AH12" i="89"/>
  <c r="AH81" i="89"/>
  <c r="AH41" i="89"/>
  <c r="AH9" i="89"/>
  <c r="AH56" i="89"/>
  <c r="AH8" i="89"/>
  <c r="J14" i="5"/>
  <c r="K20" i="5"/>
  <c r="J20" i="5"/>
  <c r="K19" i="5"/>
  <c r="L18" i="5"/>
  <c r="D18" i="5"/>
  <c r="E17" i="5"/>
  <c r="F16" i="5"/>
  <c r="G15" i="5"/>
  <c r="H14" i="5"/>
  <c r="I13" i="5"/>
  <c r="J12" i="5"/>
  <c r="H19" i="5"/>
  <c r="K16" i="5"/>
  <c r="E14" i="5"/>
  <c r="J15" i="5"/>
  <c r="D20" i="5"/>
  <c r="K13" i="5"/>
  <c r="L19" i="5"/>
  <c r="H15" i="5"/>
  <c r="I20" i="5"/>
  <c r="J19" i="5"/>
  <c r="K18" i="5"/>
  <c r="L17" i="5"/>
  <c r="D17" i="5"/>
  <c r="E16" i="5"/>
  <c r="F15" i="5"/>
  <c r="G14" i="5"/>
  <c r="H13" i="5"/>
  <c r="I12" i="5"/>
  <c r="I18" i="5"/>
  <c r="L15" i="5"/>
  <c r="F13" i="5"/>
  <c r="L13" i="5"/>
  <c r="E19" i="5"/>
  <c r="I15" i="5"/>
  <c r="E18" i="5"/>
  <c r="K12" i="5"/>
  <c r="H20" i="5"/>
  <c r="I19" i="5"/>
  <c r="J18" i="5"/>
  <c r="K17" i="5"/>
  <c r="L16" i="5"/>
  <c r="D16" i="5"/>
  <c r="E15" i="5"/>
  <c r="F14" i="5"/>
  <c r="G13" i="5"/>
  <c r="H12" i="5"/>
  <c r="G20" i="5"/>
  <c r="J17" i="5"/>
  <c r="D15" i="5"/>
  <c r="G12" i="5"/>
  <c r="D13" i="5"/>
  <c r="F18" i="5"/>
  <c r="H16" i="5"/>
  <c r="D12" i="5"/>
  <c r="D19" i="5"/>
  <c r="J13" i="5"/>
  <c r="F17" i="5"/>
  <c r="F20" i="5"/>
  <c r="G19" i="5"/>
  <c r="H18" i="5"/>
  <c r="I17" i="5"/>
  <c r="J16" i="5"/>
  <c r="K15" i="5"/>
  <c r="L14" i="5"/>
  <c r="D14" i="5"/>
  <c r="E13" i="5"/>
  <c r="F12" i="5"/>
  <c r="E20" i="5"/>
  <c r="F19" i="5"/>
  <c r="G18" i="5"/>
  <c r="H17" i="5"/>
  <c r="I16" i="5"/>
  <c r="K14" i="5"/>
  <c r="E12" i="5"/>
  <c r="L20" i="5"/>
  <c r="G17" i="5"/>
  <c r="L12" i="5"/>
  <c r="G16" i="5"/>
  <c r="I14" i="5"/>
  <c r="AI58" i="89"/>
  <c r="AI52" i="89"/>
  <c r="AI85" i="89"/>
  <c r="AI48" i="89"/>
  <c r="AI49" i="89"/>
  <c r="AI66" i="89"/>
  <c r="AI27" i="89"/>
  <c r="AI91" i="89"/>
  <c r="AI60" i="89"/>
  <c r="AI17" i="89"/>
  <c r="AI62" i="89"/>
  <c r="AI23" i="89"/>
  <c r="AI87" i="89"/>
  <c r="AI56" i="89"/>
  <c r="AI25" i="89"/>
  <c r="AI15" i="89"/>
  <c r="AI10" i="89"/>
  <c r="AI74" i="89"/>
  <c r="AI35" i="89"/>
  <c r="AI41" i="89"/>
  <c r="AI68" i="89"/>
  <c r="AI37" i="89"/>
  <c r="AI73" i="89"/>
  <c r="AI70" i="89"/>
  <c r="AI31" i="89"/>
  <c r="AI89" i="89"/>
  <c r="AI64" i="89"/>
  <c r="AI54" i="89"/>
  <c r="AI18" i="89"/>
  <c r="AI82" i="89"/>
  <c r="AI43" i="89"/>
  <c r="AI12" i="89"/>
  <c r="AI76" i="89"/>
  <c r="AI45" i="89"/>
  <c r="AI14" i="89"/>
  <c r="AI78" i="89"/>
  <c r="AI39" i="89"/>
  <c r="AI8" i="89"/>
  <c r="AI72" i="89"/>
  <c r="AI19" i="89"/>
  <c r="AI83" i="89"/>
  <c r="AI21" i="89"/>
  <c r="AI79" i="89"/>
  <c r="AI26" i="89"/>
  <c r="AI90" i="89"/>
  <c r="AI51" i="89"/>
  <c r="AI20" i="89"/>
  <c r="AI84" i="89"/>
  <c r="AI53" i="89"/>
  <c r="AI22" i="89"/>
  <c r="AI86" i="89"/>
  <c r="AI47" i="89"/>
  <c r="AI16" i="89"/>
  <c r="AI80" i="89"/>
  <c r="AI34" i="89"/>
  <c r="AI9" i="89"/>
  <c r="AI59" i="89"/>
  <c r="AI28" i="89"/>
  <c r="AI61" i="89"/>
  <c r="AI30" i="89"/>
  <c r="AI33" i="89"/>
  <c r="AI55" i="89"/>
  <c r="AI24" i="89"/>
  <c r="AI88" i="89"/>
  <c r="AI42" i="89"/>
  <c r="AI81" i="89"/>
  <c r="AI67" i="89"/>
  <c r="AI36" i="89"/>
  <c r="AI57" i="89"/>
  <c r="AI69" i="89"/>
  <c r="AI38" i="89"/>
  <c r="AI65" i="89"/>
  <c r="AI63" i="89"/>
  <c r="AI32" i="89"/>
  <c r="AI50" i="89"/>
  <c r="AI11" i="89"/>
  <c r="AI75" i="89"/>
  <c r="AI44" i="89"/>
  <c r="AI13" i="89"/>
  <c r="AI77" i="89"/>
  <c r="AI46" i="89"/>
  <c r="AI7" i="89"/>
  <c r="AI71" i="89"/>
  <c r="F41" i="6"/>
  <c r="E40" i="6"/>
  <c r="D42" i="6"/>
  <c r="F42" i="6"/>
  <c r="E41" i="6"/>
  <c r="D43" i="6"/>
  <c r="F43" i="6"/>
  <c r="E43" i="6"/>
  <c r="D44" i="6"/>
  <c r="F44" i="6"/>
  <c r="E44" i="6"/>
  <c r="D45" i="6"/>
  <c r="E46" i="6"/>
  <c r="D53" i="6"/>
  <c r="E42" i="6"/>
  <c r="D41" i="6"/>
  <c r="F45" i="6"/>
  <c r="E45" i="6"/>
  <c r="D46" i="6"/>
  <c r="F46" i="6"/>
  <c r="D40" i="6"/>
  <c r="F40" i="6"/>
  <c r="D49" i="6"/>
  <c r="D55" i="6"/>
  <c r="I53" i="6"/>
  <c r="N55" i="6"/>
  <c r="T53" i="6"/>
  <c r="H53" i="6"/>
  <c r="M55" i="6"/>
  <c r="O53" i="6"/>
  <c r="G53" i="6"/>
  <c r="L55" i="6"/>
  <c r="I55" i="6"/>
  <c r="N53" i="6"/>
  <c r="F53" i="6"/>
  <c r="K55" i="6"/>
  <c r="L53" i="6"/>
  <c r="H55" i="6"/>
  <c r="M53" i="6"/>
  <c r="E53" i="6"/>
  <c r="J55" i="6"/>
  <c r="G55" i="6"/>
  <c r="K53" i="6"/>
  <c r="T55" i="6"/>
  <c r="E55" i="6"/>
  <c r="J53" i="6"/>
  <c r="O55" i="6"/>
  <c r="O52" i="5"/>
  <c r="V12" i="40"/>
  <c r="V9" i="40"/>
  <c r="V17" i="40"/>
  <c r="V15" i="40"/>
  <c r="V14" i="40"/>
  <c r="V13" i="40"/>
  <c r="V10" i="40"/>
  <c r="V16" i="40"/>
  <c r="V7" i="40"/>
  <c r="AJ27" i="88"/>
  <c r="AI60" i="88"/>
  <c r="AI8" i="88"/>
  <c r="AJ16" i="88"/>
  <c r="AI49" i="88"/>
  <c r="AI81" i="88"/>
  <c r="AJ56" i="88"/>
  <c r="AJ29" i="88"/>
  <c r="AJ61" i="88"/>
  <c r="AJ17" i="88"/>
  <c r="AI50" i="88"/>
  <c r="AI82" i="88"/>
  <c r="AJ44" i="88"/>
  <c r="AI18" i="88"/>
  <c r="AJ50" i="88"/>
  <c r="AJ82" i="88"/>
  <c r="AJ48" i="88"/>
  <c r="AI31" i="88"/>
  <c r="AI63" i="88"/>
  <c r="AI23" i="88"/>
  <c r="AJ71" i="88"/>
  <c r="AI32" i="88"/>
  <c r="AI64" i="88"/>
  <c r="AI20" i="88"/>
  <c r="AJ20" i="88"/>
  <c r="AI53" i="88"/>
  <c r="AI85" i="88"/>
  <c r="AJ76" i="88"/>
  <c r="AJ33" i="88"/>
  <c r="AJ65" i="88"/>
  <c r="AJ21" i="88"/>
  <c r="AI54" i="88"/>
  <c r="AI86" i="88"/>
  <c r="AJ52" i="88"/>
  <c r="AI22" i="88"/>
  <c r="AJ54" i="88"/>
  <c r="AJ86" i="88"/>
  <c r="AJ64" i="88"/>
  <c r="AI35" i="88"/>
  <c r="AI67" i="88"/>
  <c r="AJ39" i="88"/>
  <c r="AJ75" i="88"/>
  <c r="AI36" i="88"/>
  <c r="AI68" i="88"/>
  <c r="AJ36" i="88"/>
  <c r="AJ24" i="88"/>
  <c r="AI57" i="88"/>
  <c r="AI89" i="88"/>
  <c r="AJ37" i="88"/>
  <c r="AJ69" i="88"/>
  <c r="AJ25" i="88"/>
  <c r="AI58" i="88"/>
  <c r="AI90" i="88"/>
  <c r="AJ68" i="88"/>
  <c r="AI26" i="88"/>
  <c r="AJ58" i="88"/>
  <c r="AJ90" i="88"/>
  <c r="AJ80" i="88"/>
  <c r="AI39" i="88"/>
  <c r="AI71" i="88"/>
  <c r="AJ47" i="88"/>
  <c r="AJ79" i="88"/>
  <c r="AI40" i="88"/>
  <c r="AI72" i="88"/>
  <c r="AJ60" i="88"/>
  <c r="AJ28" i="88"/>
  <c r="AI61" i="88"/>
  <c r="AI19" i="88"/>
  <c r="AI9" i="88"/>
  <c r="AJ41" i="88"/>
  <c r="AJ73" i="88"/>
  <c r="AI30" i="88"/>
  <c r="AI62" i="88"/>
  <c r="AI15" i="88"/>
  <c r="AJ84" i="88"/>
  <c r="AJ30" i="88"/>
  <c r="AJ62" i="88"/>
  <c r="AI11" i="88"/>
  <c r="AJ10" i="88"/>
  <c r="AI43" i="88"/>
  <c r="AI75" i="88"/>
  <c r="AJ51" i="88"/>
  <c r="AJ83" i="88"/>
  <c r="AI44" i="88"/>
  <c r="AI76" i="88"/>
  <c r="AJ72" i="88"/>
  <c r="AI33" i="88"/>
  <c r="AI65" i="88"/>
  <c r="AJ7" i="88"/>
  <c r="AI13" i="88"/>
  <c r="AJ45" i="88"/>
  <c r="AJ77" i="88"/>
  <c r="AI34" i="88"/>
  <c r="AI66" i="88"/>
  <c r="AJ35" i="88"/>
  <c r="AJ9" i="88"/>
  <c r="AJ34" i="88"/>
  <c r="AJ66" i="88"/>
  <c r="AJ31" i="88"/>
  <c r="AJ14" i="88"/>
  <c r="AI47" i="88"/>
  <c r="AI79" i="88"/>
  <c r="AJ55" i="88"/>
  <c r="AJ87" i="88"/>
  <c r="AI48" i="88"/>
  <c r="AI80" i="88"/>
  <c r="AI7" i="88"/>
  <c r="AJ88" i="88"/>
  <c r="AI37" i="88"/>
  <c r="AI69" i="88"/>
  <c r="AJ19" i="88"/>
  <c r="AI17" i="88"/>
  <c r="AJ49" i="88"/>
  <c r="AJ81" i="88"/>
  <c r="AI38" i="88"/>
  <c r="AI70" i="88"/>
  <c r="AJ15" i="88"/>
  <c r="AJ13" i="88"/>
  <c r="AJ38" i="88"/>
  <c r="AJ70" i="88"/>
  <c r="AJ11" i="88"/>
  <c r="AJ18" i="88"/>
  <c r="AI51" i="88"/>
  <c r="AI83" i="88"/>
  <c r="AJ59" i="88"/>
  <c r="AJ91" i="88"/>
  <c r="AI52" i="88"/>
  <c r="AI84" i="88"/>
  <c r="AI27" i="88"/>
  <c r="AJ8" i="88"/>
  <c r="AI41" i="88"/>
  <c r="AI73" i="88"/>
  <c r="AI24" i="88"/>
  <c r="AI21" i="88"/>
  <c r="AJ53" i="88"/>
  <c r="AJ85" i="88"/>
  <c r="AI42" i="88"/>
  <c r="AI74" i="88"/>
  <c r="AI16" i="88"/>
  <c r="AI10" i="88"/>
  <c r="AJ42" i="88"/>
  <c r="AJ74" i="88"/>
  <c r="AI12" i="88"/>
  <c r="AJ22" i="88"/>
  <c r="AI55" i="88"/>
  <c r="AI87" i="88"/>
  <c r="AJ63" i="88"/>
  <c r="AJ23" i="88"/>
  <c r="AI56" i="88"/>
  <c r="AI88" i="88"/>
  <c r="AJ43" i="88"/>
  <c r="AJ12" i="88"/>
  <c r="AI45" i="88"/>
  <c r="AI77" i="88"/>
  <c r="AJ40" i="88"/>
  <c r="AI25" i="88"/>
  <c r="AJ57" i="88"/>
  <c r="AJ89" i="88"/>
  <c r="AI46" i="88"/>
  <c r="AI78" i="88"/>
  <c r="AI28" i="88"/>
  <c r="AI14" i="88"/>
  <c r="AJ46" i="88"/>
  <c r="AJ78" i="88"/>
  <c r="AJ32" i="88"/>
  <c r="AJ26" i="88"/>
  <c r="AI59" i="88"/>
  <c r="AI91" i="88"/>
  <c r="AJ67" i="88"/>
  <c r="V16" i="16"/>
  <c r="M49" i="6"/>
  <c r="M27" i="6"/>
  <c r="M14" i="6"/>
  <c r="M36" i="6"/>
  <c r="M26" i="6"/>
  <c r="M21" i="6"/>
  <c r="M56" i="6"/>
  <c r="M35" i="6"/>
  <c r="M20" i="6"/>
  <c r="M34" i="6"/>
  <c r="M19" i="6"/>
  <c r="M15" i="6"/>
  <c r="M33" i="6"/>
  <c r="M18" i="6"/>
  <c r="M28" i="6"/>
  <c r="M54" i="6"/>
  <c r="M32" i="6"/>
  <c r="M17" i="6"/>
  <c r="M64" i="6"/>
  <c r="M24" i="6"/>
  <c r="M29" i="6"/>
  <c r="M16" i="6"/>
  <c r="M60" i="6"/>
  <c r="M50" i="6"/>
  <c r="M58" i="6"/>
  <c r="T50" i="6"/>
  <c r="O56" i="6"/>
  <c r="O28" i="6"/>
  <c r="O24" i="6"/>
  <c r="O15" i="6"/>
  <c r="O20" i="6"/>
  <c r="O54" i="6"/>
  <c r="O27" i="6"/>
  <c r="O14" i="6"/>
  <c r="O36" i="6"/>
  <c r="O26" i="6"/>
  <c r="O21" i="6"/>
  <c r="O64" i="6"/>
  <c r="O65" i="6" s="1"/>
  <c r="O34" i="6"/>
  <c r="O19" i="6"/>
  <c r="O35" i="6"/>
  <c r="O60" i="6"/>
  <c r="O33" i="6"/>
  <c r="O18" i="6"/>
  <c r="O58" i="6"/>
  <c r="O32" i="6"/>
  <c r="O17" i="6"/>
  <c r="O29" i="6"/>
  <c r="O16" i="6"/>
  <c r="T49" i="6"/>
  <c r="AH92" i="88"/>
  <c r="AH97" i="88" s="1"/>
  <c r="AH100" i="88" s="1"/>
  <c r="AH5" i="88"/>
  <c r="AH2" i="88" s="1"/>
  <c r="BF24" i="55"/>
  <c r="K100" i="88"/>
  <c r="AH21" i="55"/>
  <c r="V61" i="36"/>
  <c r="V38" i="36"/>
  <c r="X5" i="46"/>
  <c r="V67" i="36"/>
  <c r="V56" i="36"/>
  <c r="V72" i="36"/>
  <c r="V15" i="36"/>
  <c r="V78" i="36"/>
  <c r="AG5" i="55"/>
  <c r="BB38" i="36"/>
  <c r="BB74" i="36"/>
  <c r="BB40" i="36"/>
  <c r="BB77" i="36"/>
  <c r="BB22" i="36"/>
  <c r="V19" i="36"/>
  <c r="BB51" i="36"/>
  <c r="V65" i="36"/>
  <c r="V24" i="16"/>
  <c r="V9" i="16"/>
  <c r="V8" i="16"/>
  <c r="V11" i="16"/>
  <c r="V19" i="55"/>
  <c r="V33" i="55"/>
  <c r="V17" i="55"/>
  <c r="V53" i="55"/>
  <c r="AH52" i="55"/>
  <c r="AH28" i="55"/>
  <c r="BF28" i="55" s="1"/>
  <c r="AH48" i="55"/>
  <c r="BB29" i="36"/>
  <c r="AN5" i="46"/>
  <c r="U35" i="84"/>
  <c r="U19" i="84"/>
  <c r="U32" i="84"/>
  <c r="U39" i="84"/>
  <c r="U34" i="84"/>
  <c r="U8" i="84"/>
  <c r="U12" i="84"/>
  <c r="U37" i="84"/>
  <c r="U42" i="84"/>
  <c r="U45" i="84"/>
  <c r="U9" i="84"/>
  <c r="U22" i="84"/>
  <c r="U28" i="84"/>
  <c r="U17" i="84"/>
  <c r="U46" i="84"/>
  <c r="U36" i="84"/>
  <c r="U20" i="84"/>
  <c r="U24" i="84"/>
  <c r="U25" i="84"/>
  <c r="U31" i="84"/>
  <c r="U21" i="84"/>
  <c r="U44" i="84"/>
  <c r="U14" i="84"/>
  <c r="U40" i="84"/>
  <c r="U7" i="84"/>
  <c r="U26" i="84"/>
  <c r="U43" i="84"/>
  <c r="U29" i="84"/>
  <c r="U27" i="84"/>
  <c r="U23" i="84"/>
  <c r="U18" i="84"/>
  <c r="U33" i="84"/>
  <c r="U16" i="84"/>
  <c r="U11" i="84"/>
  <c r="U15" i="84"/>
  <c r="U41" i="84"/>
  <c r="U30" i="84"/>
  <c r="U13" i="84"/>
  <c r="U38" i="84"/>
  <c r="AE29" i="75"/>
  <c r="AE18" i="75"/>
  <c r="AE25" i="75"/>
  <c r="AE84" i="75"/>
  <c r="AE53" i="75"/>
  <c r="AE81" i="75"/>
  <c r="AE16" i="75"/>
  <c r="AE34" i="75"/>
  <c r="AE61" i="75"/>
  <c r="AE90" i="75"/>
  <c r="AE52" i="75"/>
  <c r="AE17" i="75"/>
  <c r="AE24" i="75"/>
  <c r="AE35" i="75"/>
  <c r="AE40" i="75"/>
  <c r="AE50" i="75"/>
  <c r="AE77" i="75"/>
  <c r="AE91" i="75"/>
  <c r="AE72" i="75"/>
  <c r="AE14" i="75"/>
  <c r="AE57" i="75"/>
  <c r="AE7" i="75"/>
  <c r="AE27" i="75"/>
  <c r="AE67" i="75"/>
  <c r="AE41" i="75"/>
  <c r="AE80" i="75"/>
  <c r="AE70" i="75"/>
  <c r="AE36" i="75"/>
  <c r="AE65" i="75"/>
  <c r="AE39" i="75"/>
  <c r="AE19" i="75"/>
  <c r="AE71" i="75"/>
  <c r="AE28" i="75"/>
  <c r="AE64" i="75"/>
  <c r="AE12" i="75"/>
  <c r="AE45" i="75"/>
  <c r="AE63" i="75"/>
  <c r="AE15" i="75"/>
  <c r="AE83" i="75"/>
  <c r="AE42" i="75"/>
  <c r="AE10" i="75"/>
  <c r="AE26" i="75"/>
  <c r="AE55" i="75"/>
  <c r="AE31" i="75"/>
  <c r="AE88" i="75"/>
  <c r="AE62" i="75"/>
  <c r="AE69" i="75"/>
  <c r="AE86" i="75"/>
  <c r="AE74" i="75"/>
  <c r="AE56" i="75"/>
  <c r="AE68" i="75"/>
  <c r="AE49" i="75"/>
  <c r="AE76" i="75"/>
  <c r="AE9" i="75"/>
  <c r="AE30" i="75"/>
  <c r="AE79" i="75"/>
  <c r="AE21" i="75"/>
  <c r="AE13" i="75"/>
  <c r="AE75" i="75"/>
  <c r="AE93" i="75"/>
  <c r="AE33" i="75"/>
  <c r="AE66" i="75"/>
  <c r="AE8" i="75"/>
  <c r="AE46" i="75"/>
  <c r="AE23" i="75"/>
  <c r="AE32" i="75"/>
  <c r="AE60" i="75"/>
  <c r="AE20" i="75"/>
  <c r="AE58" i="75"/>
  <c r="AE22" i="75"/>
  <c r="AE38" i="75"/>
  <c r="AE47" i="75"/>
  <c r="AE87" i="75"/>
  <c r="AE85" i="75"/>
  <c r="AE89" i="75"/>
  <c r="AE82" i="75"/>
  <c r="AE48" i="75"/>
  <c r="AE59" i="75"/>
  <c r="AE11" i="75"/>
  <c r="AE54" i="75"/>
  <c r="AE92" i="75"/>
  <c r="AE73" i="75"/>
  <c r="AE44" i="75"/>
  <c r="AE78" i="75"/>
  <c r="AE51" i="75"/>
  <c r="AE37" i="75"/>
  <c r="AE43" i="75"/>
  <c r="AS75" i="75"/>
  <c r="AS37" i="75"/>
  <c r="AS67" i="75"/>
  <c r="AS34" i="75"/>
  <c r="AS27" i="75"/>
  <c r="AS23" i="75"/>
  <c r="AS87" i="75"/>
  <c r="AS12" i="75"/>
  <c r="AS76" i="75"/>
  <c r="AS17" i="75"/>
  <c r="AS81" i="75"/>
  <c r="AS30" i="75"/>
  <c r="AS91" i="75"/>
  <c r="AS45" i="75"/>
  <c r="AS42" i="75"/>
  <c r="AS59" i="75"/>
  <c r="AS31" i="75"/>
  <c r="AS92" i="75"/>
  <c r="AS20" i="75"/>
  <c r="AS84" i="75"/>
  <c r="AS25" i="75"/>
  <c r="AS89" i="75"/>
  <c r="AS38" i="75"/>
  <c r="AS53" i="75"/>
  <c r="AS50" i="75"/>
  <c r="AS83" i="75"/>
  <c r="AS39" i="75"/>
  <c r="AS11" i="75"/>
  <c r="AS28" i="75"/>
  <c r="AS33" i="75"/>
  <c r="AS19" i="75"/>
  <c r="AS46" i="75"/>
  <c r="AS61" i="75"/>
  <c r="AS58" i="75"/>
  <c r="AS8" i="75"/>
  <c r="AS47" i="75"/>
  <c r="AS16" i="75"/>
  <c r="AS36" i="75"/>
  <c r="AS41" i="75"/>
  <c r="AS35" i="75"/>
  <c r="AS54" i="75"/>
  <c r="AS88" i="75"/>
  <c r="AS69" i="75"/>
  <c r="AS93" i="75"/>
  <c r="AS66" i="75"/>
  <c r="AS48" i="75"/>
  <c r="AS55" i="75"/>
  <c r="AS32" i="75"/>
  <c r="AS44" i="75"/>
  <c r="AS51" i="75"/>
  <c r="AS49" i="75"/>
  <c r="AS62" i="75"/>
  <c r="AS13" i="75"/>
  <c r="AS77" i="75"/>
  <c r="AS10" i="75"/>
  <c r="AS74" i="75"/>
  <c r="AS63" i="75"/>
  <c r="AS52" i="75"/>
  <c r="AS24" i="75"/>
  <c r="AS57" i="75"/>
  <c r="AS40" i="75"/>
  <c r="AS70" i="75"/>
  <c r="AS21" i="75"/>
  <c r="AS80" i="75"/>
  <c r="AS56" i="75"/>
  <c r="AS29" i="75"/>
  <c r="AS15" i="75"/>
  <c r="AS9" i="75"/>
  <c r="AS85" i="75"/>
  <c r="AS71" i="75"/>
  <c r="AS65" i="75"/>
  <c r="AS26" i="75"/>
  <c r="AS43" i="75"/>
  <c r="AS79" i="75"/>
  <c r="AS73" i="75"/>
  <c r="AS22" i="75"/>
  <c r="AS18" i="75"/>
  <c r="AS64" i="75"/>
  <c r="AS14" i="75"/>
  <c r="AS7" i="75"/>
  <c r="AS72" i="75"/>
  <c r="AS82" i="75"/>
  <c r="AS60" i="75"/>
  <c r="AS78" i="75"/>
  <c r="AS90" i="75"/>
  <c r="AS68" i="75"/>
  <c r="AS86" i="75"/>
  <c r="V17" i="36"/>
  <c r="V25" i="16"/>
  <c r="V19" i="16"/>
  <c r="AH15" i="55"/>
  <c r="AP16" i="75"/>
  <c r="AP13" i="75"/>
  <c r="AP35" i="75"/>
  <c r="AP67" i="75"/>
  <c r="AP71" i="75"/>
  <c r="AP40" i="75"/>
  <c r="AP20" i="75"/>
  <c r="AP28" i="75"/>
  <c r="AP19" i="75"/>
  <c r="AP29" i="75"/>
  <c r="AP9" i="75"/>
  <c r="AP21" i="75"/>
  <c r="AP73" i="75"/>
  <c r="AP72" i="75"/>
  <c r="AP61" i="75"/>
  <c r="AP30" i="75"/>
  <c r="AP76" i="75"/>
  <c r="AP15" i="75"/>
  <c r="AP39" i="75"/>
  <c r="AP77" i="75"/>
  <c r="AP17" i="75"/>
  <c r="AP18" i="75"/>
  <c r="AP32" i="75"/>
  <c r="AP41" i="75"/>
  <c r="AP54" i="75"/>
  <c r="AP7" i="75"/>
  <c r="AP49" i="75"/>
  <c r="AP8" i="75"/>
  <c r="AP31" i="75"/>
  <c r="AP33" i="75"/>
  <c r="AP51" i="75"/>
  <c r="AP22" i="75"/>
  <c r="AP12" i="75"/>
  <c r="AP11" i="75"/>
  <c r="AP25" i="75"/>
  <c r="AP24" i="75"/>
  <c r="AP42" i="75"/>
  <c r="AP60" i="75"/>
  <c r="AP80" i="75"/>
  <c r="AP38" i="75"/>
  <c r="AP44" i="75"/>
  <c r="AP70" i="75"/>
  <c r="AP62" i="75"/>
  <c r="AP14" i="75"/>
  <c r="AP26" i="75"/>
  <c r="AP56" i="75"/>
  <c r="AP66" i="75"/>
  <c r="AP63" i="75"/>
  <c r="AP52" i="75"/>
  <c r="AP50" i="75"/>
  <c r="AP79" i="75"/>
  <c r="AP36" i="75"/>
  <c r="AP47" i="75"/>
  <c r="AP57" i="75"/>
  <c r="AP84" i="75"/>
  <c r="AP64" i="75"/>
  <c r="AP83" i="75"/>
  <c r="AP68" i="75"/>
  <c r="AP48" i="75"/>
  <c r="AP45" i="75"/>
  <c r="AP75" i="75"/>
  <c r="AP55" i="75"/>
  <c r="AP74" i="75"/>
  <c r="AP58" i="75"/>
  <c r="AP43" i="75"/>
  <c r="AP46" i="75"/>
  <c r="AP59" i="75"/>
  <c r="AP81" i="75"/>
  <c r="AP78" i="75"/>
  <c r="AP69" i="75"/>
  <c r="AP23" i="75"/>
  <c r="AP37" i="75"/>
  <c r="AP34" i="75"/>
  <c r="AP53" i="75"/>
  <c r="AP65" i="75"/>
  <c r="AP82" i="75"/>
  <c r="AP10" i="75"/>
  <c r="AP27" i="75"/>
  <c r="V84" i="36"/>
  <c r="V42" i="36"/>
  <c r="V33" i="36"/>
  <c r="V12" i="36"/>
  <c r="V62" i="36"/>
  <c r="BB55" i="36"/>
  <c r="BB83" i="36"/>
  <c r="BB39" i="36"/>
  <c r="BB17" i="36"/>
  <c r="BB14" i="36"/>
  <c r="BB54" i="36"/>
  <c r="BB78" i="36"/>
  <c r="BB9" i="36"/>
  <c r="BB27" i="36"/>
  <c r="BB30" i="36"/>
  <c r="BB37" i="36"/>
  <c r="V10" i="16"/>
  <c r="V15" i="16"/>
  <c r="AH7" i="55"/>
  <c r="AH49" i="55"/>
  <c r="V44" i="55"/>
  <c r="V34" i="55"/>
  <c r="AH42" i="55"/>
  <c r="BF42" i="55" s="1"/>
  <c r="AH26" i="55"/>
  <c r="V24" i="55"/>
  <c r="AH36" i="55"/>
  <c r="BF36" i="55" s="1"/>
  <c r="AD5" i="46"/>
  <c r="AH43" i="55"/>
  <c r="AH37" i="55"/>
  <c r="X35" i="75"/>
  <c r="X14" i="75"/>
  <c r="X51" i="75"/>
  <c r="X10" i="75"/>
  <c r="X24" i="75"/>
  <c r="X48" i="75"/>
  <c r="X36" i="75"/>
  <c r="X21" i="75"/>
  <c r="X84" i="75"/>
  <c r="X44" i="75"/>
  <c r="X68" i="75"/>
  <c r="X54" i="75"/>
  <c r="X33" i="75"/>
  <c r="X39" i="75"/>
  <c r="X18" i="75"/>
  <c r="X32" i="75"/>
  <c r="X31" i="75"/>
  <c r="X22" i="75"/>
  <c r="X70" i="75"/>
  <c r="X27" i="75"/>
  <c r="X62" i="75"/>
  <c r="X9" i="75"/>
  <c r="X13" i="75"/>
  <c r="X20" i="75"/>
  <c r="X46" i="75"/>
  <c r="X40" i="75"/>
  <c r="X12" i="75"/>
  <c r="X61" i="75"/>
  <c r="X16" i="75"/>
  <c r="X38" i="75"/>
  <c r="X56" i="75"/>
  <c r="X49" i="75"/>
  <c r="X57" i="75"/>
  <c r="X83" i="75"/>
  <c r="X80" i="75"/>
  <c r="X59" i="75"/>
  <c r="X17" i="75"/>
  <c r="X81" i="75"/>
  <c r="X82" i="75"/>
  <c r="X66" i="75"/>
  <c r="X29" i="75"/>
  <c r="X79" i="75"/>
  <c r="X69" i="75"/>
  <c r="X28" i="75"/>
  <c r="X30" i="75"/>
  <c r="X47" i="75"/>
  <c r="X52" i="75"/>
  <c r="X74" i="75"/>
  <c r="X63" i="75"/>
  <c r="X67" i="75"/>
  <c r="X53" i="75"/>
  <c r="X41" i="75"/>
  <c r="X25" i="75"/>
  <c r="X42" i="75"/>
  <c r="X75" i="75"/>
  <c r="X64" i="75"/>
  <c r="X78" i="75"/>
  <c r="X65" i="75"/>
  <c r="X34" i="75"/>
  <c r="X76" i="75"/>
  <c r="X15" i="75"/>
  <c r="X58" i="75"/>
  <c r="X73" i="75"/>
  <c r="X60" i="75"/>
  <c r="X43" i="75"/>
  <c r="X19" i="75"/>
  <c r="X45" i="75"/>
  <c r="X55" i="75"/>
  <c r="X77" i="75"/>
  <c r="X11" i="75"/>
  <c r="X50" i="75"/>
  <c r="X26" i="75"/>
  <c r="X23" i="75"/>
  <c r="X71" i="75"/>
  <c r="X7" i="75"/>
  <c r="X8" i="75"/>
  <c r="X37" i="75"/>
  <c r="X72" i="75"/>
  <c r="AH13" i="55"/>
  <c r="V71" i="36"/>
  <c r="V60" i="36"/>
  <c r="V28" i="36"/>
  <c r="V68" i="36"/>
  <c r="V48" i="36"/>
  <c r="AD5" i="55"/>
  <c r="V40" i="36"/>
  <c r="BB75" i="36"/>
  <c r="BB28" i="36"/>
  <c r="BB62" i="36"/>
  <c r="BB31" i="36"/>
  <c r="BB52" i="36"/>
  <c r="BB34" i="36"/>
  <c r="BB42" i="36"/>
  <c r="BB7" i="36"/>
  <c r="BB21" i="36"/>
  <c r="BB15" i="36"/>
  <c r="BB53" i="36"/>
  <c r="BB12" i="36"/>
  <c r="V20" i="16"/>
  <c r="V48" i="55"/>
  <c r="V49" i="55"/>
  <c r="AH9" i="55"/>
  <c r="V12" i="55"/>
  <c r="V50" i="55"/>
  <c r="V10" i="55"/>
  <c r="AS5" i="46"/>
  <c r="AK5" i="46"/>
  <c r="AH5" i="46"/>
  <c r="AT66" i="75"/>
  <c r="AT36" i="75"/>
  <c r="AT30" i="75"/>
  <c r="AT88" i="75"/>
  <c r="AT45" i="75"/>
  <c r="AT24" i="75"/>
  <c r="AT71" i="75"/>
  <c r="AT9" i="75"/>
  <c r="AT56" i="75"/>
  <c r="AT35" i="75"/>
  <c r="AT11" i="75"/>
  <c r="AT10" i="75"/>
  <c r="AT74" i="75"/>
  <c r="AT52" i="75"/>
  <c r="AT38" i="75"/>
  <c r="AT16" i="75"/>
  <c r="AT53" i="75"/>
  <c r="AT15" i="75"/>
  <c r="AT79" i="75"/>
  <c r="AT17" i="75"/>
  <c r="AT91" i="75"/>
  <c r="AT51" i="75"/>
  <c r="AT27" i="75"/>
  <c r="AT87" i="75"/>
  <c r="AT18" i="75"/>
  <c r="AT28" i="75"/>
  <c r="AT57" i="75"/>
  <c r="AT46" i="75"/>
  <c r="AT72" i="75"/>
  <c r="AT61" i="75"/>
  <c r="AT23" i="75"/>
  <c r="AT40" i="75"/>
  <c r="AT25" i="75"/>
  <c r="AT83" i="75"/>
  <c r="AT75" i="75"/>
  <c r="AT59" i="75"/>
  <c r="AT92" i="75"/>
  <c r="AT26" i="75"/>
  <c r="AT44" i="75"/>
  <c r="AT65" i="75"/>
  <c r="AT54" i="75"/>
  <c r="AT80" i="75"/>
  <c r="AT69" i="75"/>
  <c r="AT31" i="75"/>
  <c r="AT64" i="75"/>
  <c r="AT33" i="75"/>
  <c r="AT93" i="75"/>
  <c r="AT19" i="75"/>
  <c r="AT34" i="75"/>
  <c r="AT60" i="75"/>
  <c r="AT73" i="75"/>
  <c r="AT62" i="75"/>
  <c r="AT13" i="75"/>
  <c r="AT77" i="75"/>
  <c r="AT39" i="75"/>
  <c r="AT7" i="75"/>
  <c r="AT41" i="75"/>
  <c r="AT90" i="75"/>
  <c r="AT67" i="75"/>
  <c r="AT43" i="75"/>
  <c r="AT42" i="75"/>
  <c r="AT84" i="75"/>
  <c r="AT81" i="75"/>
  <c r="AT70" i="75"/>
  <c r="AT21" i="75"/>
  <c r="AT85" i="75"/>
  <c r="AT47" i="75"/>
  <c r="AT68" i="75"/>
  <c r="AT49" i="75"/>
  <c r="AT50" i="75"/>
  <c r="AT29" i="75"/>
  <c r="AT89" i="75"/>
  <c r="AT63" i="75"/>
  <c r="AT58" i="75"/>
  <c r="AT37" i="75"/>
  <c r="AT8" i="75"/>
  <c r="AT22" i="75"/>
  <c r="AT12" i="75"/>
  <c r="AT32" i="75"/>
  <c r="AT20" i="75"/>
  <c r="AT82" i="75"/>
  <c r="AT14" i="75"/>
  <c r="AT55" i="75"/>
  <c r="AT78" i="75"/>
  <c r="AT76" i="75"/>
  <c r="AT86" i="75"/>
  <c r="AT48" i="75"/>
  <c r="V56" i="75"/>
  <c r="V53" i="75"/>
  <c r="V58" i="75"/>
  <c r="V16" i="75"/>
  <c r="V76" i="75"/>
  <c r="V69" i="75"/>
  <c r="V7" i="75"/>
  <c r="V35" i="75"/>
  <c r="V73" i="75"/>
  <c r="V44" i="75"/>
  <c r="V11" i="75"/>
  <c r="V60" i="75"/>
  <c r="V64" i="75"/>
  <c r="V10" i="75"/>
  <c r="V24" i="75"/>
  <c r="V25" i="75"/>
  <c r="V34" i="75"/>
  <c r="V80" i="75"/>
  <c r="V62" i="75"/>
  <c r="V30" i="75"/>
  <c r="V78" i="75"/>
  <c r="V39" i="75"/>
  <c r="V12" i="75"/>
  <c r="V37" i="75"/>
  <c r="V63" i="75"/>
  <c r="V74" i="75"/>
  <c r="V50" i="75"/>
  <c r="V38" i="75"/>
  <c r="V72" i="75"/>
  <c r="V36" i="75"/>
  <c r="V46" i="75"/>
  <c r="V14" i="75"/>
  <c r="V40" i="75"/>
  <c r="V84" i="75"/>
  <c r="V18" i="75"/>
  <c r="V32" i="75"/>
  <c r="V15" i="75"/>
  <c r="V42" i="75"/>
  <c r="V65" i="75"/>
  <c r="V82" i="75"/>
  <c r="V21" i="75"/>
  <c r="V61" i="75"/>
  <c r="V17" i="75"/>
  <c r="V28" i="75"/>
  <c r="V70" i="75"/>
  <c r="V79" i="75"/>
  <c r="V81" i="75"/>
  <c r="V49" i="75"/>
  <c r="V26" i="75"/>
  <c r="V23" i="75"/>
  <c r="V19" i="75"/>
  <c r="V41" i="75"/>
  <c r="V75" i="75"/>
  <c r="V71" i="75"/>
  <c r="V47" i="75"/>
  <c r="V83" i="75"/>
  <c r="V48" i="75"/>
  <c r="V33" i="75"/>
  <c r="V57" i="75"/>
  <c r="V22" i="75"/>
  <c r="V59" i="75"/>
  <c r="V67" i="75"/>
  <c r="V13" i="75"/>
  <c r="V8" i="75"/>
  <c r="V29" i="75"/>
  <c r="V68" i="75"/>
  <c r="V54" i="75"/>
  <c r="V66" i="75"/>
  <c r="V43" i="75"/>
  <c r="V52" i="75"/>
  <c r="V27" i="75"/>
  <c r="V31" i="75"/>
  <c r="V20" i="75"/>
  <c r="V9" i="75"/>
  <c r="V55" i="75"/>
  <c r="V45" i="75"/>
  <c r="V77" i="75"/>
  <c r="V51" i="75"/>
  <c r="AA82" i="75"/>
  <c r="AA61" i="75"/>
  <c r="AA44" i="75"/>
  <c r="AA77" i="75"/>
  <c r="AA34" i="75"/>
  <c r="AA52" i="75"/>
  <c r="AA24" i="75"/>
  <c r="AA14" i="75"/>
  <c r="AA78" i="75"/>
  <c r="AA10" i="75"/>
  <c r="AA47" i="75"/>
  <c r="AA37" i="75"/>
  <c r="AA29" i="75"/>
  <c r="AA17" i="75"/>
  <c r="AA39" i="75"/>
  <c r="AA32" i="75"/>
  <c r="AA57" i="75"/>
  <c r="AA74" i="75"/>
  <c r="AA55" i="75"/>
  <c r="AA62" i="75"/>
  <c r="AA15" i="75"/>
  <c r="AA27" i="75"/>
  <c r="AA38" i="75"/>
  <c r="AA9" i="75"/>
  <c r="AA18" i="75"/>
  <c r="AA58" i="75"/>
  <c r="AA36" i="75"/>
  <c r="AA69" i="75"/>
  <c r="AA30" i="75"/>
  <c r="AA73" i="75"/>
  <c r="AA26" i="75"/>
  <c r="AA8" i="75"/>
  <c r="AA25" i="75"/>
  <c r="AA31" i="75"/>
  <c r="AA43" i="75"/>
  <c r="AA42" i="75"/>
  <c r="AA66" i="75"/>
  <c r="AA11" i="75"/>
  <c r="AA41" i="75"/>
  <c r="AA35" i="75"/>
  <c r="AA21" i="75"/>
  <c r="AA83" i="75"/>
  <c r="AA54" i="75"/>
  <c r="AA56" i="75"/>
  <c r="AA76" i="75"/>
  <c r="AA59" i="75"/>
  <c r="AA12" i="75"/>
  <c r="AA23" i="75"/>
  <c r="AA28" i="75"/>
  <c r="AA19" i="75"/>
  <c r="AA22" i="75"/>
  <c r="AA45" i="75"/>
  <c r="AA63" i="75"/>
  <c r="AA80" i="75"/>
  <c r="AA68" i="75"/>
  <c r="AA60" i="75"/>
  <c r="AA79" i="75"/>
  <c r="AA53" i="75"/>
  <c r="AA20" i="75"/>
  <c r="AA40" i="75"/>
  <c r="AA46" i="75"/>
  <c r="AA65" i="75"/>
  <c r="AA84" i="75"/>
  <c r="AA64" i="75"/>
  <c r="AA49" i="75"/>
  <c r="AA67" i="75"/>
  <c r="AA50" i="75"/>
  <c r="AA70" i="75"/>
  <c r="AA51" i="75"/>
  <c r="AA16" i="75"/>
  <c r="AA75" i="75"/>
  <c r="AA48" i="75"/>
  <c r="AA7" i="75"/>
  <c r="AA33" i="75"/>
  <c r="AA71" i="75"/>
  <c r="AA13" i="75"/>
  <c r="AA81" i="75"/>
  <c r="AA72" i="75"/>
  <c r="AH44" i="55"/>
  <c r="V23" i="16"/>
  <c r="AH19" i="55"/>
  <c r="BF19" i="55" s="1"/>
  <c r="AH17" i="55"/>
  <c r="AJ5" i="46"/>
  <c r="AH45" i="55"/>
  <c r="V55" i="36"/>
  <c r="V70" i="36"/>
  <c r="V14" i="36"/>
  <c r="V50" i="36"/>
  <c r="V20" i="36"/>
  <c r="V46" i="36"/>
  <c r="V77" i="36"/>
  <c r="V69" i="36"/>
  <c r="BB26" i="36"/>
  <c r="BB76" i="36"/>
  <c r="BB56" i="36"/>
  <c r="BB46" i="36"/>
  <c r="BB69" i="36"/>
  <c r="BB85" i="36"/>
  <c r="BB16" i="36"/>
  <c r="BB64" i="36"/>
  <c r="BB18" i="36"/>
  <c r="BB57" i="36"/>
  <c r="BB8" i="36"/>
  <c r="BB45" i="36"/>
  <c r="V7" i="16"/>
  <c r="V13" i="16"/>
  <c r="V45" i="55"/>
  <c r="V40" i="55"/>
  <c r="V43" i="55"/>
  <c r="V27" i="55"/>
  <c r="AH25" i="55"/>
  <c r="BF25" i="55" s="1"/>
  <c r="V9" i="55"/>
  <c r="AH46" i="55"/>
  <c r="AH14" i="55"/>
  <c r="V23" i="55"/>
  <c r="V42" i="55"/>
  <c r="V15" i="55"/>
  <c r="AH35" i="55"/>
  <c r="AH50" i="55"/>
  <c r="BF50" i="55" s="1"/>
  <c r="AB5" i="46"/>
  <c r="AD19" i="75"/>
  <c r="AD49" i="75"/>
  <c r="AD23" i="75"/>
  <c r="AD70" i="75"/>
  <c r="AD22" i="75"/>
  <c r="AD68" i="75"/>
  <c r="AD51" i="75"/>
  <c r="AD7" i="75"/>
  <c r="AD82" i="75"/>
  <c r="AD29" i="75"/>
  <c r="AD52" i="75"/>
  <c r="AD10" i="75"/>
  <c r="AD18" i="75"/>
  <c r="AD39" i="75"/>
  <c r="AD53" i="75"/>
  <c r="AD46" i="75"/>
  <c r="AD40" i="75"/>
  <c r="AD21" i="75"/>
  <c r="AD11" i="75"/>
  <c r="AD79" i="75"/>
  <c r="AD16" i="75"/>
  <c r="AD61" i="75"/>
  <c r="AD32" i="75"/>
  <c r="AD42" i="75"/>
  <c r="AD13" i="75"/>
  <c r="AD67" i="75"/>
  <c r="AD77" i="75"/>
  <c r="AD31" i="75"/>
  <c r="AD17" i="75"/>
  <c r="AD33" i="75"/>
  <c r="AD14" i="75"/>
  <c r="AD9" i="75"/>
  <c r="AD45" i="75"/>
  <c r="AD90" i="75"/>
  <c r="AD65" i="75"/>
  <c r="AD76" i="75"/>
  <c r="AD30" i="75"/>
  <c r="AD44" i="75"/>
  <c r="AD75" i="75"/>
  <c r="AD20" i="75"/>
  <c r="AD91" i="75"/>
  <c r="AD64" i="75"/>
  <c r="AD74" i="75"/>
  <c r="AD34" i="75"/>
  <c r="AD59" i="75"/>
  <c r="AD24" i="75"/>
  <c r="AD80" i="75"/>
  <c r="AD85" i="75"/>
  <c r="AD92" i="75"/>
  <c r="AD15" i="75"/>
  <c r="AD63" i="75"/>
  <c r="AD93" i="75"/>
  <c r="AD47" i="75"/>
  <c r="AD57" i="75"/>
  <c r="AD72" i="75"/>
  <c r="AD54" i="75"/>
  <c r="AD28" i="75"/>
  <c r="AD87" i="75"/>
  <c r="AD27" i="75"/>
  <c r="AD86" i="75"/>
  <c r="AD38" i="75"/>
  <c r="AD73" i="75"/>
  <c r="AD12" i="75"/>
  <c r="AD26" i="75"/>
  <c r="AD43" i="75"/>
  <c r="AD48" i="75"/>
  <c r="AD71" i="75"/>
  <c r="AD56" i="75"/>
  <c r="AD35" i="75"/>
  <c r="AD89" i="75"/>
  <c r="AD55" i="75"/>
  <c r="AD37" i="75"/>
  <c r="AD88" i="75"/>
  <c r="AD58" i="75"/>
  <c r="AD66" i="75"/>
  <c r="AD8" i="75"/>
  <c r="AD25" i="75"/>
  <c r="AD36" i="75"/>
  <c r="AD84" i="75"/>
  <c r="AD60" i="75"/>
  <c r="AD50" i="75"/>
  <c r="AD41" i="75"/>
  <c r="AD81" i="75"/>
  <c r="AD78" i="75"/>
  <c r="AD69" i="75"/>
  <c r="AD83" i="75"/>
  <c r="AD62" i="75"/>
  <c r="V9" i="46"/>
  <c r="V8" i="46"/>
  <c r="V8" i="81"/>
  <c r="V11" i="81"/>
  <c r="V10" i="81"/>
  <c r="V7" i="81"/>
  <c r="V9" i="81"/>
  <c r="V12" i="81"/>
  <c r="V43" i="36"/>
  <c r="AH33" i="55"/>
  <c r="AH20" i="55"/>
  <c r="V74" i="36"/>
  <c r="V83" i="36"/>
  <c r="V29" i="36"/>
  <c r="V7" i="36"/>
  <c r="V13" i="36"/>
  <c r="V35" i="36"/>
  <c r="AA5" i="55"/>
  <c r="BB84" i="36"/>
  <c r="BB60" i="36"/>
  <c r="BB63" i="36"/>
  <c r="BB80" i="36"/>
  <c r="BB58" i="36"/>
  <c r="BB25" i="36"/>
  <c r="BB20" i="36"/>
  <c r="BB41" i="36"/>
  <c r="V17" i="16"/>
  <c r="V37" i="55"/>
  <c r="V16" i="55"/>
  <c r="AH11" i="55"/>
  <c r="BF11" i="55" s="1"/>
  <c r="AH41" i="55"/>
  <c r="V25" i="55"/>
  <c r="AH54" i="55"/>
  <c r="V36" i="55"/>
  <c r="V30" i="55"/>
  <c r="V22" i="55"/>
  <c r="AH39" i="55"/>
  <c r="AH10" i="55"/>
  <c r="BF10" i="55" s="1"/>
  <c r="V46" i="55"/>
  <c r="AH40" i="55"/>
  <c r="AQ62" i="75"/>
  <c r="AQ13" i="75"/>
  <c r="AQ35" i="75"/>
  <c r="AQ76" i="75"/>
  <c r="AQ30" i="75"/>
  <c r="AQ44" i="75"/>
  <c r="AQ50" i="75"/>
  <c r="AQ33" i="75"/>
  <c r="AQ10" i="75"/>
  <c r="AQ77" i="75"/>
  <c r="AQ56" i="75"/>
  <c r="AQ16" i="75"/>
  <c r="AQ60" i="75"/>
  <c r="AQ78" i="75"/>
  <c r="AQ39" i="75"/>
  <c r="AQ12" i="75"/>
  <c r="AQ63" i="75"/>
  <c r="AQ26" i="75"/>
  <c r="AQ41" i="75"/>
  <c r="AQ28" i="75"/>
  <c r="AQ34" i="75"/>
  <c r="AQ21" i="75"/>
  <c r="AQ38" i="75"/>
  <c r="AQ84" i="75"/>
  <c r="AQ72" i="75"/>
  <c r="AQ23" i="75"/>
  <c r="AQ61" i="75"/>
  <c r="AQ32" i="75"/>
  <c r="AQ69" i="75"/>
  <c r="AQ82" i="75"/>
  <c r="AQ18" i="75"/>
  <c r="AQ37" i="75"/>
  <c r="AQ73" i="75"/>
  <c r="AQ68" i="75"/>
  <c r="AQ66" i="75"/>
  <c r="AQ70" i="75"/>
  <c r="AQ79" i="75"/>
  <c r="AQ46" i="75"/>
  <c r="AQ74" i="75"/>
  <c r="AQ64" i="75"/>
  <c r="AQ24" i="75"/>
  <c r="AQ20" i="75"/>
  <c r="AQ42" i="75"/>
  <c r="AQ27" i="75"/>
  <c r="AQ75" i="75"/>
  <c r="AQ71" i="75"/>
  <c r="AQ47" i="75"/>
  <c r="AQ83" i="75"/>
  <c r="AQ29" i="75"/>
  <c r="AQ15" i="75"/>
  <c r="AQ22" i="75"/>
  <c r="AQ59" i="75"/>
  <c r="AQ81" i="75"/>
  <c r="AQ49" i="75"/>
  <c r="AQ67" i="75"/>
  <c r="AQ52" i="75"/>
  <c r="AQ45" i="75"/>
  <c r="AQ55" i="75"/>
  <c r="AQ51" i="75"/>
  <c r="AQ19" i="75"/>
  <c r="AQ11" i="75"/>
  <c r="AQ25" i="75"/>
  <c r="AQ80" i="75"/>
  <c r="AQ58" i="75"/>
  <c r="AQ7" i="75"/>
  <c r="AQ40" i="75"/>
  <c r="AQ65" i="75"/>
  <c r="AQ36" i="75"/>
  <c r="AQ8" i="75"/>
  <c r="AQ14" i="75"/>
  <c r="AQ57" i="75"/>
  <c r="AQ31" i="75"/>
  <c r="AQ43" i="75"/>
  <c r="AQ48" i="75"/>
  <c r="AQ54" i="75"/>
  <c r="AQ9" i="75"/>
  <c r="AQ17" i="75"/>
  <c r="AQ53" i="75"/>
  <c r="AG5" i="46"/>
  <c r="L7" i="52" s="1"/>
  <c r="K7" i="52" s="1"/>
  <c r="AB22" i="75"/>
  <c r="AB16" i="75"/>
  <c r="AB26" i="75"/>
  <c r="AB68" i="75"/>
  <c r="AB62" i="75"/>
  <c r="AB9" i="75"/>
  <c r="AB55" i="75"/>
  <c r="AB78" i="75"/>
  <c r="AB20" i="75"/>
  <c r="AB76" i="75"/>
  <c r="AB30" i="75"/>
  <c r="AB13" i="75"/>
  <c r="AB35" i="75"/>
  <c r="AB74" i="75"/>
  <c r="AB28" i="75"/>
  <c r="AB41" i="75"/>
  <c r="AB71" i="75"/>
  <c r="AB21" i="75"/>
  <c r="AB17" i="75"/>
  <c r="AB60" i="75"/>
  <c r="AB36" i="75"/>
  <c r="AB50" i="75"/>
  <c r="AB44" i="75"/>
  <c r="AB23" i="75"/>
  <c r="AB82" i="75"/>
  <c r="AB80" i="75"/>
  <c r="AB70" i="75"/>
  <c r="AB40" i="75"/>
  <c r="AB61" i="75"/>
  <c r="AB64" i="75"/>
  <c r="AB29" i="75"/>
  <c r="AB51" i="75"/>
  <c r="AB63" i="75"/>
  <c r="AB56" i="75"/>
  <c r="AB11" i="75"/>
  <c r="AB19" i="75"/>
  <c r="AB67" i="75"/>
  <c r="AB49" i="75"/>
  <c r="AB58" i="75"/>
  <c r="AB25" i="75"/>
  <c r="AB69" i="75"/>
  <c r="AB14" i="75"/>
  <c r="AB15" i="75"/>
  <c r="AB12" i="75"/>
  <c r="AB39" i="75"/>
  <c r="AB27" i="75"/>
  <c r="AB33" i="75"/>
  <c r="AB65" i="75"/>
  <c r="AB73" i="75"/>
  <c r="AB38" i="75"/>
  <c r="AB32" i="75"/>
  <c r="AB31" i="75"/>
  <c r="AB72" i="75"/>
  <c r="AB77" i="75"/>
  <c r="AB18" i="75"/>
  <c r="AB52" i="75"/>
  <c r="AB8" i="75"/>
  <c r="AB54" i="75"/>
  <c r="AB48" i="75"/>
  <c r="AB79" i="75"/>
  <c r="AB75" i="75"/>
  <c r="AB43" i="75"/>
  <c r="AB66" i="75"/>
  <c r="AB10" i="75"/>
  <c r="AB42" i="75"/>
  <c r="AB24" i="75"/>
  <c r="AB59" i="75"/>
  <c r="AB81" i="75"/>
  <c r="AB57" i="75"/>
  <c r="AB53" i="75"/>
  <c r="AB45" i="75"/>
  <c r="AB84" i="75"/>
  <c r="AB7" i="75"/>
  <c r="AB47" i="75"/>
  <c r="AB46" i="75"/>
  <c r="AB37" i="75"/>
  <c r="AB83" i="75"/>
  <c r="AB34" i="75"/>
  <c r="Y18" i="75"/>
  <c r="Y56" i="75"/>
  <c r="Y37" i="75"/>
  <c r="Y17" i="75"/>
  <c r="Y24" i="75"/>
  <c r="Y9" i="75"/>
  <c r="Y20" i="75"/>
  <c r="Y21" i="75"/>
  <c r="Y54" i="75"/>
  <c r="Y59" i="75"/>
  <c r="Y28" i="75"/>
  <c r="Y57" i="75"/>
  <c r="Y35" i="75"/>
  <c r="Y22" i="75"/>
  <c r="Y61" i="75"/>
  <c r="Y75" i="75"/>
  <c r="Y10" i="75"/>
  <c r="Y25" i="75"/>
  <c r="Y44" i="75"/>
  <c r="Y23" i="75"/>
  <c r="Y69" i="75"/>
  <c r="Y34" i="75"/>
  <c r="Y51" i="75"/>
  <c r="Y58" i="75"/>
  <c r="Y78" i="75"/>
  <c r="Y72" i="75"/>
  <c r="Y36" i="75"/>
  <c r="Y39" i="75"/>
  <c r="Y27" i="75"/>
  <c r="Y33" i="75"/>
  <c r="Y31" i="75"/>
  <c r="Y45" i="75"/>
  <c r="Y68" i="75"/>
  <c r="Y50" i="75"/>
  <c r="Y73" i="75"/>
  <c r="Y74" i="75"/>
  <c r="Y63" i="75"/>
  <c r="Y16" i="75"/>
  <c r="Y11" i="75"/>
  <c r="Y38" i="75"/>
  <c r="Y83" i="75"/>
  <c r="Y81" i="75"/>
  <c r="Y80" i="75"/>
  <c r="Y26" i="75"/>
  <c r="Y55" i="75"/>
  <c r="Y49" i="75"/>
  <c r="Y84" i="75"/>
  <c r="Y13" i="75"/>
  <c r="Y48" i="75"/>
  <c r="Y64" i="75"/>
  <c r="Y47" i="75"/>
  <c r="Y7" i="75"/>
  <c r="Y43" i="75"/>
  <c r="Y67" i="75"/>
  <c r="Y52" i="75"/>
  <c r="Y76" i="75"/>
  <c r="Y8" i="75"/>
  <c r="Y60" i="75"/>
  <c r="Y30" i="75"/>
  <c r="Y32" i="75"/>
  <c r="Y14" i="75"/>
  <c r="Y29" i="75"/>
  <c r="Y41" i="75"/>
  <c r="Y40" i="75"/>
  <c r="Y65" i="75"/>
  <c r="Y66" i="75"/>
  <c r="Y71" i="75"/>
  <c r="Y82" i="75"/>
  <c r="Y79" i="75"/>
  <c r="Y42" i="75"/>
  <c r="Y46" i="75"/>
  <c r="Y77" i="75"/>
  <c r="Y70" i="75"/>
  <c r="Y15" i="75"/>
  <c r="Y19" i="75"/>
  <c r="Y62" i="75"/>
  <c r="Y53" i="75"/>
  <c r="Y12" i="75"/>
  <c r="V25" i="84"/>
  <c r="V45" i="84"/>
  <c r="V22" i="84"/>
  <c r="V13" i="84"/>
  <c r="V21" i="84"/>
  <c r="V19" i="84"/>
  <c r="V26" i="84"/>
  <c r="V39" i="84"/>
  <c r="V23" i="84"/>
  <c r="V44" i="84"/>
  <c r="V29" i="84"/>
  <c r="V28" i="84"/>
  <c r="V16" i="84"/>
  <c r="V7" i="84"/>
  <c r="V30" i="84"/>
  <c r="V35" i="84"/>
  <c r="V36" i="84"/>
  <c r="V8" i="84"/>
  <c r="V14" i="84"/>
  <c r="V46" i="84"/>
  <c r="V15" i="84"/>
  <c r="V24" i="84"/>
  <c r="V9" i="84"/>
  <c r="V37" i="84"/>
  <c r="V42" i="84"/>
  <c r="V17" i="84"/>
  <c r="V18" i="84"/>
  <c r="V32" i="84"/>
  <c r="V31" i="84"/>
  <c r="V12" i="84"/>
  <c r="V11" i="84"/>
  <c r="V41" i="84"/>
  <c r="V27" i="84"/>
  <c r="V33" i="84"/>
  <c r="V38" i="84"/>
  <c r="V40" i="84"/>
  <c r="V43" i="84"/>
  <c r="V20" i="84"/>
  <c r="V34" i="84"/>
  <c r="U29" i="75"/>
  <c r="U56" i="75"/>
  <c r="U46" i="75"/>
  <c r="U40" i="75"/>
  <c r="U59" i="75"/>
  <c r="U35" i="75"/>
  <c r="U71" i="75"/>
  <c r="U76" i="75"/>
  <c r="U20" i="75"/>
  <c r="U16" i="75"/>
  <c r="U64" i="75"/>
  <c r="U51" i="75"/>
  <c r="U21" i="75"/>
  <c r="U55" i="75"/>
  <c r="U49" i="75"/>
  <c r="U37" i="75"/>
  <c r="U61" i="75"/>
  <c r="U11" i="75"/>
  <c r="U75" i="75"/>
  <c r="U42" i="75"/>
  <c r="U32" i="75"/>
  <c r="U38" i="75"/>
  <c r="U77" i="75"/>
  <c r="U45" i="75"/>
  <c r="U17" i="75"/>
  <c r="U18" i="75"/>
  <c r="U84" i="75"/>
  <c r="U63" i="75"/>
  <c r="U9" i="75"/>
  <c r="U19" i="75"/>
  <c r="U8" i="75"/>
  <c r="U22" i="75"/>
  <c r="U68" i="75"/>
  <c r="U50" i="75"/>
  <c r="U28" i="75"/>
  <c r="U25" i="75"/>
  <c r="U26" i="75"/>
  <c r="U79" i="75"/>
  <c r="U44" i="75"/>
  <c r="U14" i="75"/>
  <c r="U36" i="75"/>
  <c r="U27" i="75"/>
  <c r="U60" i="75"/>
  <c r="U81" i="75"/>
  <c r="U69" i="75"/>
  <c r="U33" i="75"/>
  <c r="U24" i="75"/>
  <c r="U80" i="75"/>
  <c r="U39" i="75"/>
  <c r="U12" i="75"/>
  <c r="U66" i="75"/>
  <c r="U52" i="75"/>
  <c r="U82" i="75"/>
  <c r="U10" i="75"/>
  <c r="U23" i="75"/>
  <c r="U57" i="75"/>
  <c r="U65" i="75"/>
  <c r="U15" i="75"/>
  <c r="U72" i="75"/>
  <c r="U73" i="75"/>
  <c r="U13" i="75"/>
  <c r="U54" i="75"/>
  <c r="U34" i="75"/>
  <c r="U31" i="75"/>
  <c r="U7" i="75"/>
  <c r="U70" i="75"/>
  <c r="U47" i="75"/>
  <c r="U67" i="75"/>
  <c r="U41" i="75"/>
  <c r="U43" i="75"/>
  <c r="U30" i="75"/>
  <c r="U74" i="75"/>
  <c r="U78" i="75"/>
  <c r="U53" i="75"/>
  <c r="U83" i="75"/>
  <c r="U62" i="75"/>
  <c r="U58" i="75"/>
  <c r="U48" i="75"/>
  <c r="V75" i="36"/>
  <c r="V21" i="16"/>
  <c r="AH30" i="55"/>
  <c r="U12" i="81"/>
  <c r="U9" i="81"/>
  <c r="U8" i="81"/>
  <c r="U10" i="81"/>
  <c r="U7" i="81"/>
  <c r="U11" i="81"/>
  <c r="V85" i="36"/>
  <c r="V39" i="36"/>
  <c r="V53" i="36"/>
  <c r="V7" i="55"/>
  <c r="BB67" i="36"/>
  <c r="BB43" i="36"/>
  <c r="BB33" i="36"/>
  <c r="BB35" i="36"/>
  <c r="BB48" i="36"/>
  <c r="BB66" i="36"/>
  <c r="BB79" i="36"/>
  <c r="BB82" i="36"/>
  <c r="BB11" i="36"/>
  <c r="BB13" i="36"/>
  <c r="BB32" i="36"/>
  <c r="V29" i="55"/>
  <c r="V8" i="55"/>
  <c r="V11" i="55"/>
  <c r="V41" i="55"/>
  <c r="V54" i="55"/>
  <c r="AH53" i="55"/>
  <c r="AH23" i="55"/>
  <c r="BF23" i="55" s="1"/>
  <c r="AH18" i="55"/>
  <c r="AH38" i="55"/>
  <c r="AH27" i="55"/>
  <c r="BF27" i="55" s="1"/>
  <c r="Y5" i="46"/>
  <c r="AW5" i="46"/>
  <c r="AH12" i="55"/>
  <c r="BE96" i="41"/>
  <c r="BF96" i="41" s="1"/>
  <c r="BE90" i="41"/>
  <c r="BF90" i="41" s="1"/>
  <c r="BE94" i="41"/>
  <c r="BF94" i="41" s="1"/>
  <c r="BF14" i="16"/>
  <c r="O50" i="6"/>
  <c r="O49" i="6"/>
  <c r="N92" i="88"/>
  <c r="N97" i="88" s="1"/>
  <c r="N5" i="88"/>
  <c r="N94" i="88" s="1"/>
  <c r="R92" i="88"/>
  <c r="R97" i="88" s="1"/>
  <c r="R5" i="88"/>
  <c r="R94" i="88" s="1"/>
  <c r="Q5" i="88"/>
  <c r="Q94" i="88" s="1"/>
  <c r="Q92" i="88"/>
  <c r="Q97" i="88" s="1"/>
  <c r="M92" i="88"/>
  <c r="M97" i="88" s="1"/>
  <c r="M5" i="88"/>
  <c r="S5" i="88"/>
  <c r="S94" i="88" s="1"/>
  <c r="S92" i="88"/>
  <c r="S97" i="88" s="1"/>
  <c r="P5" i="88"/>
  <c r="P94" i="88" s="1"/>
  <c r="P92" i="88"/>
  <c r="P97" i="88" s="1"/>
  <c r="AA10" i="52"/>
  <c r="O92" i="88"/>
  <c r="O97" i="88" s="1"/>
  <c r="O5" i="88"/>
  <c r="O94" i="88" s="1"/>
  <c r="AA12" i="52"/>
  <c r="AA8" i="52"/>
  <c r="AA14" i="52"/>
  <c r="AA40" i="52"/>
  <c r="AA28" i="52"/>
  <c r="Y100" i="88"/>
  <c r="AA9" i="52"/>
  <c r="AA23" i="52"/>
  <c r="AA43" i="52"/>
  <c r="AA11" i="52"/>
  <c r="AA24" i="52"/>
  <c r="AA13" i="52"/>
  <c r="AA47" i="52"/>
  <c r="AA26" i="52"/>
  <c r="AA37" i="52"/>
  <c r="AA29" i="52"/>
  <c r="AA25" i="52"/>
  <c r="W100" i="88"/>
  <c r="Z100" i="88"/>
  <c r="AA45" i="52"/>
  <c r="AA44" i="52"/>
  <c r="X100" i="88"/>
  <c r="N28" i="6"/>
  <c r="N27" i="6"/>
  <c r="AA15" i="52"/>
  <c r="AA38" i="52"/>
  <c r="AA39" i="52"/>
  <c r="N15" i="5"/>
  <c r="N13" i="5"/>
  <c r="N20" i="5"/>
  <c r="N12" i="5"/>
  <c r="N16" i="5"/>
  <c r="N19" i="5"/>
  <c r="N18" i="5"/>
  <c r="N17" i="5"/>
  <c r="N14" i="5"/>
  <c r="AA17" i="52"/>
  <c r="AK95" i="88"/>
  <c r="AM95" i="88" s="1"/>
  <c r="AA19" i="52"/>
  <c r="AA22" i="52"/>
  <c r="AA18" i="52"/>
  <c r="AA21" i="52"/>
  <c r="AS5" i="43"/>
  <c r="AF92" i="88"/>
  <c r="AF97" i="88" s="1"/>
  <c r="AF5" i="88"/>
  <c r="AF2" i="88" s="1"/>
  <c r="AA20" i="52"/>
  <c r="AA42" i="52"/>
  <c r="AA16" i="52"/>
  <c r="V100" i="88"/>
  <c r="T100" i="88"/>
  <c r="M20" i="5"/>
  <c r="M12" i="5"/>
  <c r="M19" i="5"/>
  <c r="M18" i="5"/>
  <c r="M17" i="5"/>
  <c r="M16" i="5"/>
  <c r="M15" i="5"/>
  <c r="M13" i="5"/>
  <c r="M14" i="5"/>
  <c r="BE91" i="41"/>
  <c r="BF91" i="41" s="1"/>
  <c r="AY5" i="46"/>
  <c r="AB5" i="39"/>
  <c r="AT5" i="43"/>
  <c r="X5" i="43"/>
  <c r="N58" i="6"/>
  <c r="AV5" i="43"/>
  <c r="AW5" i="43"/>
  <c r="BE5" i="36"/>
  <c r="AE5" i="39"/>
  <c r="P34" i="29"/>
  <c r="R34" i="29" s="1"/>
  <c r="P13" i="29"/>
  <c r="R13" i="29" s="1"/>
  <c r="P17" i="29"/>
  <c r="R17" i="29" s="1"/>
  <c r="P14" i="29"/>
  <c r="R14" i="29" s="1"/>
  <c r="P15" i="29"/>
  <c r="R15" i="29" s="1"/>
  <c r="P25" i="29"/>
  <c r="R25" i="29" s="1"/>
  <c r="P22" i="29"/>
  <c r="R22" i="29" s="1"/>
  <c r="P29" i="29"/>
  <c r="R29" i="29" s="1"/>
  <c r="P16" i="29"/>
  <c r="R16" i="29" s="1"/>
  <c r="P23" i="29"/>
  <c r="R23" i="29" s="1"/>
  <c r="P49" i="29"/>
  <c r="R49" i="29" s="1"/>
  <c r="P28" i="29"/>
  <c r="R28" i="29" s="1"/>
  <c r="P27" i="29"/>
  <c r="R27" i="29" s="1"/>
  <c r="P41" i="29"/>
  <c r="R41" i="29" s="1"/>
  <c r="P48" i="29"/>
  <c r="R48" i="29" s="1"/>
  <c r="P26" i="29"/>
  <c r="R26" i="29" s="1"/>
  <c r="P57" i="29"/>
  <c r="R57" i="29" s="1"/>
  <c r="P19" i="29"/>
  <c r="R19" i="29" s="1"/>
  <c r="P47" i="29"/>
  <c r="R47" i="29" s="1"/>
  <c r="P20" i="29"/>
  <c r="R20" i="29" s="1"/>
  <c r="P21" i="29"/>
  <c r="R21" i="29" s="1"/>
  <c r="P42" i="29"/>
  <c r="R42" i="29" s="1"/>
  <c r="P18" i="29"/>
  <c r="R18" i="29" s="1"/>
  <c r="P43" i="29"/>
  <c r="R43" i="29" s="1"/>
  <c r="P30" i="29"/>
  <c r="R30" i="29" s="1"/>
  <c r="P24" i="29"/>
  <c r="R24" i="29" s="1"/>
  <c r="P40" i="29"/>
  <c r="R40" i="29" s="1"/>
  <c r="P39" i="29"/>
  <c r="R39" i="29" s="1"/>
  <c r="P38" i="29"/>
  <c r="R38" i="29" s="1"/>
  <c r="P35" i="29"/>
  <c r="R35" i="29" s="1"/>
  <c r="K54" i="6"/>
  <c r="K56" i="6"/>
  <c r="K60" i="6"/>
  <c r="L29" i="6"/>
  <c r="K29" i="6"/>
  <c r="L26" i="6"/>
  <c r="K26" i="6"/>
  <c r="J56" i="29"/>
  <c r="BF7" i="43"/>
  <c r="K27" i="6"/>
  <c r="L28" i="6"/>
  <c r="K28" i="6"/>
  <c r="L58" i="6"/>
  <c r="L27" i="6"/>
  <c r="BF34" i="55"/>
  <c r="BF11" i="39"/>
  <c r="BF18" i="55"/>
  <c r="BF8" i="39"/>
  <c r="AD5" i="39"/>
  <c r="AP5" i="43"/>
  <c r="AM5" i="46"/>
  <c r="AB5" i="43"/>
  <c r="AA5" i="43"/>
  <c r="BC5" i="46"/>
  <c r="BG30" i="38"/>
  <c r="AV5" i="46"/>
  <c r="AQ5" i="43"/>
  <c r="AP5" i="46"/>
  <c r="BF9" i="39"/>
  <c r="AH5" i="39"/>
  <c r="K58" i="6"/>
  <c r="BF15" i="55"/>
  <c r="BF20" i="55"/>
  <c r="BF26" i="55"/>
  <c r="BF39" i="55"/>
  <c r="BF35" i="55"/>
  <c r="AW5" i="69"/>
  <c r="AS5" i="69"/>
  <c r="AB5" i="69"/>
  <c r="Y5" i="69"/>
  <c r="AM5" i="69"/>
  <c r="X5" i="69"/>
  <c r="AA5" i="69"/>
  <c r="AV5" i="69"/>
  <c r="AQ5" i="69"/>
  <c r="BC5" i="69"/>
  <c r="AN5" i="69"/>
  <c r="AZ5" i="69"/>
  <c r="AY5" i="69"/>
  <c r="AT5" i="69"/>
  <c r="AP5" i="69"/>
  <c r="BB5" i="69"/>
  <c r="BF16" i="40"/>
  <c r="BF14" i="40"/>
  <c r="BF9" i="40"/>
  <c r="BE28" i="37"/>
  <c r="BF28" i="37" s="1"/>
  <c r="BE21" i="37"/>
  <c r="BF21" i="37" s="1"/>
  <c r="BE60" i="37"/>
  <c r="BF60" i="37" s="1"/>
  <c r="BE85" i="37"/>
  <c r="BF85" i="37" s="1"/>
  <c r="AP5" i="37"/>
  <c r="BE36" i="37"/>
  <c r="BF36" i="37" s="1"/>
  <c r="BE19" i="37"/>
  <c r="BF19" i="37" s="1"/>
  <c r="AQ5" i="37"/>
  <c r="BF10" i="40"/>
  <c r="BF13" i="40"/>
  <c r="BF8" i="40"/>
  <c r="BF12" i="40"/>
  <c r="AE5" i="34"/>
  <c r="BE47" i="37"/>
  <c r="BF47" i="37" s="1"/>
  <c r="BE9" i="37"/>
  <c r="BF9" i="37" s="1"/>
  <c r="BE80" i="37"/>
  <c r="BF80" i="37" s="1"/>
  <c r="BE52" i="37"/>
  <c r="BF52" i="37" s="1"/>
  <c r="BE17" i="37"/>
  <c r="BF17" i="37" s="1"/>
  <c r="BE48" i="37"/>
  <c r="BF48" i="37" s="1"/>
  <c r="BE41" i="37"/>
  <c r="BF41" i="37" s="1"/>
  <c r="BE23" i="37"/>
  <c r="BF23" i="37" s="1"/>
  <c r="BE74" i="37"/>
  <c r="BF74" i="37" s="1"/>
  <c r="BE63" i="37"/>
  <c r="BF63" i="37" s="1"/>
  <c r="BE73" i="37"/>
  <c r="BF73" i="37" s="1"/>
  <c r="BE39" i="37"/>
  <c r="BF39" i="37" s="1"/>
  <c r="BE27" i="37"/>
  <c r="BF27" i="37" s="1"/>
  <c r="BE67" i="37"/>
  <c r="BF67" i="37" s="1"/>
  <c r="Y5" i="37"/>
  <c r="BE81" i="37"/>
  <c r="BF81" i="37" s="1"/>
  <c r="BE71" i="37"/>
  <c r="BF71" i="37" s="1"/>
  <c r="BE49" i="37"/>
  <c r="BF49" i="37" s="1"/>
  <c r="BE44" i="37"/>
  <c r="BF44" i="37" s="1"/>
  <c r="BE13" i="37"/>
  <c r="BF13" i="37" s="1"/>
  <c r="BE82" i="37"/>
  <c r="BF82" i="37" s="1"/>
  <c r="BE68" i="37"/>
  <c r="BF68" i="37" s="1"/>
  <c r="BE18" i="37"/>
  <c r="BF18" i="37" s="1"/>
  <c r="BE57" i="37"/>
  <c r="BF57" i="37" s="1"/>
  <c r="BE33" i="37"/>
  <c r="BF33" i="37" s="1"/>
  <c r="BE84" i="37"/>
  <c r="BF84" i="37" s="1"/>
  <c r="BE16" i="37"/>
  <c r="BF16" i="37" s="1"/>
  <c r="BE56" i="37"/>
  <c r="BF56" i="37" s="1"/>
  <c r="BE61" i="37"/>
  <c r="BF61" i="37" s="1"/>
  <c r="BE43" i="37"/>
  <c r="BF43" i="37" s="1"/>
  <c r="BE32" i="37"/>
  <c r="BF32" i="37" s="1"/>
  <c r="BE20" i="37"/>
  <c r="BF20" i="37" s="1"/>
  <c r="BE11" i="37"/>
  <c r="BF11" i="37" s="1"/>
  <c r="BE15" i="37"/>
  <c r="BF15" i="37" s="1"/>
  <c r="BE65" i="37"/>
  <c r="BF65" i="37" s="1"/>
  <c r="BE55" i="37"/>
  <c r="BF55" i="37" s="1"/>
  <c r="BE14" i="37"/>
  <c r="BF14" i="37" s="1"/>
  <c r="BE64" i="37"/>
  <c r="BF64" i="37" s="1"/>
  <c r="BE77" i="37"/>
  <c r="BF77" i="37" s="1"/>
  <c r="BE40" i="37"/>
  <c r="BF40" i="37" s="1"/>
  <c r="BE7" i="37"/>
  <c r="X5" i="37"/>
  <c r="AB5" i="37"/>
  <c r="BE50" i="37"/>
  <c r="BF50" i="37" s="1"/>
  <c r="BE54" i="37"/>
  <c r="BF54" i="37" s="1"/>
  <c r="BE22" i="37"/>
  <c r="BF22" i="37" s="1"/>
  <c r="BE51" i="37"/>
  <c r="BF51" i="37" s="1"/>
  <c r="BE10" i="37"/>
  <c r="BF10" i="37" s="1"/>
  <c r="AA5" i="37"/>
  <c r="BE8" i="37"/>
  <c r="BF8" i="37" s="1"/>
  <c r="BE83" i="37"/>
  <c r="BF83" i="37" s="1"/>
  <c r="BE24" i="37"/>
  <c r="BF24" i="37" s="1"/>
  <c r="BE59" i="37"/>
  <c r="BF59" i="37" s="1"/>
  <c r="BE42" i="37"/>
  <c r="BF42" i="37" s="1"/>
  <c r="BE58" i="37"/>
  <c r="BF58" i="37" s="1"/>
  <c r="BE62" i="37"/>
  <c r="BF62" i="37" s="1"/>
  <c r="BE38" i="37"/>
  <c r="BF38" i="37" s="1"/>
  <c r="BE37" i="37"/>
  <c r="BF37" i="37" s="1"/>
  <c r="BE26" i="37"/>
  <c r="BF26" i="37" s="1"/>
  <c r="BE69" i="37"/>
  <c r="BF69" i="37" s="1"/>
  <c r="BE46" i="37"/>
  <c r="BF46" i="37" s="1"/>
  <c r="BE30" i="37"/>
  <c r="BF30" i="37" s="1"/>
  <c r="BE66" i="37"/>
  <c r="BF66" i="37" s="1"/>
  <c r="BE31" i="37"/>
  <c r="BF31" i="37" s="1"/>
  <c r="BE78" i="37"/>
  <c r="BF78" i="37" s="1"/>
  <c r="BE35" i="37"/>
  <c r="BF35" i="37" s="1"/>
  <c r="BE25" i="37"/>
  <c r="BF25" i="37" s="1"/>
  <c r="BE45" i="37"/>
  <c r="BF45" i="37" s="1"/>
  <c r="BE34" i="37"/>
  <c r="BF34" i="37" s="1"/>
  <c r="BE29" i="37"/>
  <c r="BF29" i="37" s="1"/>
  <c r="BE70" i="37"/>
  <c r="BF70" i="37" s="1"/>
  <c r="BE79" i="37"/>
  <c r="BF79" i="37" s="1"/>
  <c r="BE53" i="37"/>
  <c r="BF53" i="37" s="1"/>
  <c r="BE75" i="37"/>
  <c r="BF75" i="37" s="1"/>
  <c r="BE12" i="37"/>
  <c r="BF12" i="37" s="1"/>
  <c r="BE76" i="37"/>
  <c r="BF76" i="37" s="1"/>
  <c r="AH5" i="43"/>
  <c r="AM5" i="43"/>
  <c r="Y5" i="43"/>
  <c r="AD5" i="43"/>
  <c r="AG5" i="43"/>
  <c r="AE5" i="43"/>
  <c r="AA5" i="39"/>
  <c r="BF10" i="39"/>
  <c r="BF7" i="39"/>
  <c r="X5" i="39"/>
  <c r="BB5" i="39"/>
  <c r="BC5" i="39"/>
  <c r="BF12" i="39"/>
  <c r="BE38" i="41"/>
  <c r="BF38" i="41" s="1"/>
  <c r="BG16" i="38"/>
  <c r="BF22" i="16"/>
  <c r="AK5" i="44"/>
  <c r="AQ5" i="44"/>
  <c r="AZ5" i="44"/>
  <c r="BC5" i="44"/>
  <c r="Y5" i="44"/>
  <c r="X5" i="44"/>
  <c r="AY5" i="44"/>
  <c r="AS5" i="44"/>
  <c r="AB5" i="44"/>
  <c r="AH5" i="44"/>
  <c r="AA5" i="44"/>
  <c r="AT5" i="44"/>
  <c r="BF47" i="55"/>
  <c r="BF22" i="55"/>
  <c r="BF38" i="55"/>
  <c r="BF29" i="55"/>
  <c r="BF43" i="55"/>
  <c r="BF32" i="55"/>
  <c r="BF53" i="55"/>
  <c r="BF54" i="55"/>
  <c r="BF48" i="55"/>
  <c r="BF12" i="55"/>
  <c r="BF52" i="55"/>
  <c r="BF17" i="55"/>
  <c r="BF31" i="55"/>
  <c r="BF14" i="55"/>
  <c r="BF40" i="55"/>
  <c r="BF37" i="55"/>
  <c r="BF44" i="55"/>
  <c r="BF8" i="55"/>
  <c r="BF46" i="55"/>
  <c r="BF30" i="55"/>
  <c r="BF41" i="55"/>
  <c r="BF51" i="55"/>
  <c r="Y5" i="55"/>
  <c r="BF21" i="55"/>
  <c r="BF49" i="55"/>
  <c r="BF33" i="55"/>
  <c r="BF16" i="55"/>
  <c r="BF45" i="55"/>
  <c r="BF13" i="55"/>
  <c r="AE5" i="55"/>
  <c r="AB5" i="55"/>
  <c r="BF16" i="16"/>
  <c r="BF15" i="16"/>
  <c r="BF12" i="16"/>
  <c r="BF23" i="16"/>
  <c r="BF17" i="16"/>
  <c r="BF13" i="16"/>
  <c r="BF10" i="16"/>
  <c r="BF18" i="16"/>
  <c r="T15" i="6"/>
  <c r="BF11" i="16"/>
  <c r="BF21" i="16"/>
  <c r="BF19" i="16"/>
  <c r="BF9" i="16"/>
  <c r="BF20" i="16"/>
  <c r="BF8" i="16"/>
  <c r="BE88" i="41"/>
  <c r="BF88" i="41" s="1"/>
  <c r="BE65" i="41"/>
  <c r="BF65" i="41" s="1"/>
  <c r="BE77" i="41"/>
  <c r="BF77" i="41" s="1"/>
  <c r="BE63" i="41"/>
  <c r="BF63" i="41" s="1"/>
  <c r="BE52" i="41"/>
  <c r="BF52" i="41" s="1"/>
  <c r="BE75" i="41"/>
  <c r="BF75" i="41" s="1"/>
  <c r="BE78" i="41"/>
  <c r="BF78" i="41" s="1"/>
  <c r="BE69" i="41"/>
  <c r="BF69" i="41" s="1"/>
  <c r="BE50" i="41"/>
  <c r="BF50" i="41" s="1"/>
  <c r="BE48" i="41"/>
  <c r="BF48" i="41" s="1"/>
  <c r="BE84" i="41"/>
  <c r="BF84" i="41" s="1"/>
  <c r="BE61" i="41"/>
  <c r="BF61" i="41" s="1"/>
  <c r="BE11" i="41"/>
  <c r="BF11" i="41" s="1"/>
  <c r="BE15" i="41"/>
  <c r="BF15" i="41" s="1"/>
  <c r="BE42" i="41"/>
  <c r="BF42" i="41" s="1"/>
  <c r="BE54" i="41"/>
  <c r="BF54" i="41" s="1"/>
  <c r="BE23" i="41"/>
  <c r="BF23" i="41" s="1"/>
  <c r="BE47" i="41"/>
  <c r="BF47" i="41" s="1"/>
  <c r="BE45" i="41"/>
  <c r="BF45" i="41" s="1"/>
  <c r="BE87" i="41"/>
  <c r="BF87" i="41" s="1"/>
  <c r="BE14" i="41"/>
  <c r="BF14" i="41" s="1"/>
  <c r="BE40" i="41"/>
  <c r="BF40" i="41" s="1"/>
  <c r="BE55" i="41"/>
  <c r="BF55" i="41" s="1"/>
  <c r="BE72" i="41"/>
  <c r="BF72" i="41" s="1"/>
  <c r="BE58" i="41"/>
  <c r="BF58" i="41" s="1"/>
  <c r="BE18" i="41"/>
  <c r="BF18" i="41" s="1"/>
  <c r="BE29" i="41"/>
  <c r="BF29" i="41" s="1"/>
  <c r="BE59" i="41"/>
  <c r="BF59" i="41" s="1"/>
  <c r="AE5" i="41"/>
  <c r="BE26" i="41"/>
  <c r="BF26" i="41" s="1"/>
  <c r="BE8" i="41"/>
  <c r="BF8" i="41" s="1"/>
  <c r="BE10" i="41"/>
  <c r="BF10" i="41" s="1"/>
  <c r="BE32" i="41"/>
  <c r="BF32" i="41" s="1"/>
  <c r="BE76" i="41"/>
  <c r="BF76" i="41" s="1"/>
  <c r="BE37" i="41"/>
  <c r="BF37" i="41" s="1"/>
  <c r="BE66" i="41"/>
  <c r="BF66" i="41" s="1"/>
  <c r="BE20" i="41"/>
  <c r="BF20" i="41" s="1"/>
  <c r="BE43" i="41"/>
  <c r="BF43" i="41" s="1"/>
  <c r="BE57" i="41"/>
  <c r="BF57" i="41" s="1"/>
  <c r="BE35" i="41"/>
  <c r="BF35" i="41" s="1"/>
  <c r="BE17" i="41"/>
  <c r="BF17" i="41" s="1"/>
  <c r="BE68" i="41"/>
  <c r="BF68" i="41" s="1"/>
  <c r="BE51" i="41"/>
  <c r="BF51" i="41" s="1"/>
  <c r="BE24" i="41"/>
  <c r="BF24" i="41" s="1"/>
  <c r="BE81" i="41"/>
  <c r="BF81" i="41" s="1"/>
  <c r="BE39" i="41"/>
  <c r="BF39" i="41" s="1"/>
  <c r="BG13" i="38"/>
  <c r="BG41" i="38"/>
  <c r="BG21" i="38"/>
  <c r="BG38" i="38"/>
  <c r="BG54" i="38"/>
  <c r="BG24" i="38"/>
  <c r="BG34" i="38"/>
  <c r="BG40" i="38"/>
  <c r="BG35" i="38"/>
  <c r="BG22" i="38"/>
  <c r="BG27" i="38"/>
  <c r="BG48" i="38"/>
  <c r="BG31" i="38"/>
  <c r="BG29" i="38"/>
  <c r="BG23" i="38"/>
  <c r="BG55" i="38"/>
  <c r="BG20" i="38"/>
  <c r="CX53" i="12"/>
  <c r="CX54" i="12"/>
  <c r="BD3" i="12"/>
  <c r="I58" i="6"/>
  <c r="J28" i="6"/>
  <c r="J27" i="6"/>
  <c r="J58" i="6"/>
  <c r="BM3" i="12"/>
  <c r="I28" i="6"/>
  <c r="I27" i="6"/>
  <c r="N64" i="6"/>
  <c r="N65" i="6" s="1"/>
  <c r="K64" i="6"/>
  <c r="K65" i="6" s="1"/>
  <c r="G64" i="6"/>
  <c r="G65" i="6" s="1"/>
  <c r="F64" i="6"/>
  <c r="F65" i="6" s="1"/>
  <c r="L64" i="6"/>
  <c r="L65" i="6" s="1"/>
  <c r="J64" i="6"/>
  <c r="J65" i="6" s="1"/>
  <c r="I64" i="6"/>
  <c r="I65" i="6" s="1"/>
  <c r="H64" i="6"/>
  <c r="H65" i="6" s="1"/>
  <c r="E64" i="6"/>
  <c r="E65" i="6" s="1"/>
  <c r="D64" i="6"/>
  <c r="BG51" i="38"/>
  <c r="AE5" i="38"/>
  <c r="AF5" i="38"/>
  <c r="BG18" i="38"/>
  <c r="BG47" i="38"/>
  <c r="AC5" i="38"/>
  <c r="BG46" i="38"/>
  <c r="BG39" i="38"/>
  <c r="BG43" i="38"/>
  <c r="Z5" i="38"/>
  <c r="BG8" i="38"/>
  <c r="BG36" i="38"/>
  <c r="BG12" i="38"/>
  <c r="AB5" i="38"/>
  <c r="BG44" i="38"/>
  <c r="BG53" i="38"/>
  <c r="BG56" i="38"/>
  <c r="BG19" i="38"/>
  <c r="BG49" i="38"/>
  <c r="BG33" i="38"/>
  <c r="BG9" i="38"/>
  <c r="Y5" i="38"/>
  <c r="BG14" i="38"/>
  <c r="BG50" i="38"/>
  <c r="BG52" i="38"/>
  <c r="BG37" i="38"/>
  <c r="BG25" i="38"/>
  <c r="BG32" i="38"/>
  <c r="BG28" i="38"/>
  <c r="BG17" i="38"/>
  <c r="BG11" i="38"/>
  <c r="BG42" i="38"/>
  <c r="AP5" i="44"/>
  <c r="AG5" i="44"/>
  <c r="BB5" i="44"/>
  <c r="AW5" i="44"/>
  <c r="AM5" i="44"/>
  <c r="AV5" i="44"/>
  <c r="AJ5" i="44"/>
  <c r="AE5" i="44"/>
  <c r="AD5" i="44"/>
  <c r="AN5" i="44"/>
  <c r="CX51" i="12"/>
  <c r="CX52" i="12"/>
  <c r="CX55" i="12"/>
  <c r="Y37" i="36"/>
  <c r="AV3" i="12"/>
  <c r="X5" i="36"/>
  <c r="AJ5" i="36"/>
  <c r="AV5" i="36"/>
  <c r="AM5" i="36"/>
  <c r="AG5" i="36"/>
  <c r="AS5" i="36"/>
  <c r="AA5" i="36"/>
  <c r="AP5" i="36"/>
  <c r="AD5" i="36"/>
  <c r="AY5" i="36"/>
  <c r="AN37" i="36"/>
  <c r="AH27" i="36"/>
  <c r="AQ27" i="36"/>
  <c r="AK22" i="36"/>
  <c r="V22" i="36"/>
  <c r="AN22" i="36"/>
  <c r="AZ22" i="36"/>
  <c r="AT37" i="36"/>
  <c r="AZ37" i="36"/>
  <c r="Y5" i="73"/>
  <c r="AB5" i="73"/>
  <c r="AW5" i="73"/>
  <c r="AZ5" i="73"/>
  <c r="BC5" i="73"/>
  <c r="AW9" i="36"/>
  <c r="AE9" i="36"/>
  <c r="AW22" i="36"/>
  <c r="AE27" i="36"/>
  <c r="V37" i="36"/>
  <c r="AT27" i="36"/>
  <c r="AB37" i="36"/>
  <c r="AQ37" i="36"/>
  <c r="AZ9" i="36"/>
  <c r="AH9" i="36"/>
  <c r="AK9" i="36"/>
  <c r="BC9" i="36"/>
  <c r="AB9" i="36"/>
  <c r="V9" i="36"/>
  <c r="Y9" i="36"/>
  <c r="AN9" i="36"/>
  <c r="AT9" i="36"/>
  <c r="BE80" i="41"/>
  <c r="BF80" i="41" s="1"/>
  <c r="BE92" i="41"/>
  <c r="BF92" i="41" s="1"/>
  <c r="BE16" i="41"/>
  <c r="BF16" i="41" s="1"/>
  <c r="BE28" i="41"/>
  <c r="BF28" i="41" s="1"/>
  <c r="BE49" i="41"/>
  <c r="BF49" i="41" s="1"/>
  <c r="BE36" i="41"/>
  <c r="BF36" i="41" s="1"/>
  <c r="BE31" i="41"/>
  <c r="BF31" i="41" s="1"/>
  <c r="BE89" i="41"/>
  <c r="BF89" i="41" s="1"/>
  <c r="BE56" i="41"/>
  <c r="BF56" i="41" s="1"/>
  <c r="AG5" i="41"/>
  <c r="BE53" i="41"/>
  <c r="BF53" i="41" s="1"/>
  <c r="X5" i="41"/>
  <c r="BE7" i="41"/>
  <c r="BE82" i="41"/>
  <c r="BF82" i="41" s="1"/>
  <c r="BE62" i="41"/>
  <c r="BF62" i="41" s="1"/>
  <c r="BE71" i="41"/>
  <c r="BF71" i="41" s="1"/>
  <c r="BE44" i="41"/>
  <c r="BF44" i="41" s="1"/>
  <c r="BE19" i="41"/>
  <c r="BF19" i="41" s="1"/>
  <c r="BE12" i="41"/>
  <c r="BF12" i="41" s="1"/>
  <c r="BE85" i="41"/>
  <c r="BF85" i="41" s="1"/>
  <c r="BE33" i="41"/>
  <c r="BF33" i="41" s="1"/>
  <c r="BE83" i="41"/>
  <c r="BF83" i="41" s="1"/>
  <c r="BE73" i="41"/>
  <c r="BF73" i="41" s="1"/>
  <c r="BE46" i="41"/>
  <c r="BF46" i="41" s="1"/>
  <c r="Y5" i="41"/>
  <c r="BE60" i="41"/>
  <c r="BF60" i="41" s="1"/>
  <c r="BE25" i="41"/>
  <c r="BF25" i="41" s="1"/>
  <c r="AH5" i="41"/>
  <c r="AA5" i="41"/>
  <c r="BE79" i="41"/>
  <c r="BF79" i="41" s="1"/>
  <c r="BE21" i="41"/>
  <c r="BF21" i="41" s="1"/>
  <c r="BE34" i="41"/>
  <c r="BF34" i="41" s="1"/>
  <c r="BE41" i="41"/>
  <c r="BF41" i="41" s="1"/>
  <c r="BE86" i="41"/>
  <c r="BF86" i="41" s="1"/>
  <c r="BE27" i="41"/>
  <c r="BF27" i="41" s="1"/>
  <c r="BE64" i="41"/>
  <c r="BF64" i="41" s="1"/>
  <c r="BE22" i="41"/>
  <c r="BF22" i="41" s="1"/>
  <c r="BE67" i="41"/>
  <c r="BF67" i="41" s="1"/>
  <c r="BE70" i="41"/>
  <c r="BF70" i="41" s="1"/>
  <c r="BE74" i="41"/>
  <c r="BF74" i="41" s="1"/>
  <c r="BE9" i="41"/>
  <c r="BF9" i="41" s="1"/>
  <c r="AB5" i="41"/>
  <c r="BE30" i="41"/>
  <c r="BF30" i="41" s="1"/>
  <c r="BE13" i="41"/>
  <c r="BF13" i="41" s="1"/>
  <c r="AD5" i="41"/>
  <c r="U5" i="56"/>
  <c r="AJ5" i="56"/>
  <c r="AV5" i="56"/>
  <c r="AD5" i="56"/>
  <c r="AY5" i="56"/>
  <c r="BB5" i="56"/>
  <c r="AB5" i="34"/>
  <c r="Y5" i="34"/>
  <c r="X5" i="34"/>
  <c r="AA5" i="34"/>
  <c r="AD5" i="34"/>
  <c r="AA5" i="56"/>
  <c r="AG5" i="56"/>
  <c r="X5" i="56"/>
  <c r="AM5" i="56"/>
  <c r="AP5" i="56"/>
  <c r="AS5" i="56"/>
  <c r="T43" i="6"/>
  <c r="AH22" i="36"/>
  <c r="AT22" i="36"/>
  <c r="AE22" i="36"/>
  <c r="AB22" i="36"/>
  <c r="AQ22" i="36"/>
  <c r="BC22" i="36"/>
  <c r="AK37" i="36"/>
  <c r="AH37" i="36"/>
  <c r="AW37" i="36"/>
  <c r="AE37" i="36"/>
  <c r="AT47" i="36"/>
  <c r="AH47" i="36"/>
  <c r="AE47" i="36"/>
  <c r="AQ47" i="36"/>
  <c r="BC47" i="36"/>
  <c r="AB47" i="36"/>
  <c r="AN47" i="36"/>
  <c r="Y47" i="36"/>
  <c r="AZ47" i="36"/>
  <c r="AK47" i="36"/>
  <c r="AW47" i="36"/>
  <c r="V47" i="36"/>
  <c r="AE49" i="36"/>
  <c r="AQ49" i="36"/>
  <c r="AB49" i="36"/>
  <c r="BC49" i="36"/>
  <c r="Y49" i="36"/>
  <c r="AN49" i="36"/>
  <c r="AZ49" i="36"/>
  <c r="V49" i="36"/>
  <c r="AK49" i="36"/>
  <c r="AW49" i="36"/>
  <c r="AH49" i="36"/>
  <c r="AE41" i="36"/>
  <c r="AT41" i="36"/>
  <c r="AQ41" i="36"/>
  <c r="V41" i="36"/>
  <c r="BC41" i="36"/>
  <c r="AW41" i="36"/>
  <c r="AB41" i="36"/>
  <c r="Y41" i="36"/>
  <c r="AN41" i="36"/>
  <c r="AZ41" i="36"/>
  <c r="AH41" i="36"/>
  <c r="AB27" i="36"/>
  <c r="Y27" i="36"/>
  <c r="AN27" i="36"/>
  <c r="V27" i="36"/>
  <c r="AZ27" i="36"/>
  <c r="AK27" i="36"/>
  <c r="AW27" i="36"/>
  <c r="AH82" i="36"/>
  <c r="AE82" i="36"/>
  <c r="BC82" i="36"/>
  <c r="AQ82" i="36"/>
  <c r="AB82" i="36"/>
  <c r="AZ82" i="36"/>
  <c r="AN82" i="36"/>
  <c r="Y82" i="36"/>
  <c r="V82" i="36"/>
  <c r="AW82" i="36"/>
  <c r="AT82" i="36"/>
  <c r="AK82" i="36"/>
  <c r="AW44" i="36"/>
  <c r="AK44" i="36"/>
  <c r="AQ44" i="36"/>
  <c r="AB44" i="36"/>
  <c r="BC44" i="36"/>
  <c r="Y44" i="36"/>
  <c r="AN44" i="36"/>
  <c r="AZ44" i="36"/>
  <c r="V44" i="36"/>
  <c r="AT44" i="36"/>
  <c r="AH44" i="36"/>
  <c r="AE44" i="36"/>
  <c r="AB63" i="36"/>
  <c r="AH63" i="36"/>
  <c r="AE63" i="36"/>
  <c r="AW63" i="36"/>
  <c r="AK63" i="36"/>
  <c r="AT63" i="36"/>
  <c r="AZ63" i="36"/>
  <c r="AN63" i="36"/>
  <c r="Y63" i="36"/>
  <c r="AQ63" i="36"/>
  <c r="V63" i="36"/>
  <c r="BC63" i="36"/>
  <c r="AE66" i="36"/>
  <c r="AZ66" i="36"/>
  <c r="AN66" i="36"/>
  <c r="V66" i="36"/>
  <c r="AW66" i="36"/>
  <c r="AK66" i="36"/>
  <c r="AH66" i="36"/>
  <c r="AT66" i="36"/>
  <c r="AQ66" i="36"/>
  <c r="BC66" i="36"/>
  <c r="AB66" i="36"/>
  <c r="Y66" i="36"/>
  <c r="AZ8" i="36"/>
  <c r="AN8" i="36"/>
  <c r="Y8" i="36"/>
  <c r="AH8" i="36"/>
  <c r="AT8" i="36"/>
  <c r="AQ8" i="36"/>
  <c r="AB8" i="36"/>
  <c r="BC8" i="36"/>
  <c r="V8" i="36"/>
  <c r="AK8" i="36"/>
  <c r="AW8" i="36"/>
  <c r="AE8" i="36"/>
  <c r="V32" i="36"/>
  <c r="AT32" i="36"/>
  <c r="AE32" i="36"/>
  <c r="BC32" i="36"/>
  <c r="AQ32" i="36"/>
  <c r="AB32" i="36"/>
  <c r="AW32" i="36"/>
  <c r="AH32" i="36"/>
  <c r="Y32" i="36"/>
  <c r="AZ32" i="36"/>
  <c r="AN32" i="36"/>
  <c r="AK32" i="36"/>
  <c r="AZ21" i="36"/>
  <c r="AN21" i="36"/>
  <c r="Y21" i="36"/>
  <c r="V21" i="36"/>
  <c r="AH21" i="36"/>
  <c r="AT21" i="36"/>
  <c r="AQ21" i="36"/>
  <c r="AB21" i="36"/>
  <c r="BC21" i="36"/>
  <c r="AE21" i="36"/>
  <c r="AK21" i="36"/>
  <c r="AW21" i="36"/>
  <c r="V11" i="36"/>
  <c r="AW11" i="36"/>
  <c r="AK11" i="36"/>
  <c r="AQ11" i="36"/>
  <c r="AB11" i="36"/>
  <c r="BC11" i="36"/>
  <c r="Y11" i="36"/>
  <c r="AZ11" i="36"/>
  <c r="AT11" i="36"/>
  <c r="AE11" i="36"/>
  <c r="AN11" i="36"/>
  <c r="AH11" i="36"/>
  <c r="AB51" i="36"/>
  <c r="AH51" i="36"/>
  <c r="AE51" i="36"/>
  <c r="AT51" i="36"/>
  <c r="BC51" i="36"/>
  <c r="AQ51" i="36"/>
  <c r="Y51" i="36"/>
  <c r="AW51" i="36"/>
  <c r="AK51" i="36"/>
  <c r="V51" i="36"/>
  <c r="AN51" i="36"/>
  <c r="AZ51" i="36"/>
  <c r="BC25" i="36"/>
  <c r="AQ25" i="36"/>
  <c r="AB25" i="36"/>
  <c r="AN25" i="36"/>
  <c r="Y25" i="36"/>
  <c r="AW25" i="36"/>
  <c r="AH25" i="36"/>
  <c r="AT25" i="36"/>
  <c r="AE25" i="36"/>
  <c r="AK25" i="36"/>
  <c r="AZ25" i="36"/>
  <c r="V25" i="36"/>
  <c r="AW31" i="36"/>
  <c r="AK31" i="36"/>
  <c r="AE31" i="36"/>
  <c r="AQ31" i="36"/>
  <c r="AB31" i="36"/>
  <c r="BC31" i="36"/>
  <c r="Y31" i="36"/>
  <c r="AN31" i="36"/>
  <c r="AZ31" i="36"/>
  <c r="AH31" i="36"/>
  <c r="AT31" i="36"/>
  <c r="V31" i="36"/>
  <c r="AE79" i="36"/>
  <c r="BC79" i="36"/>
  <c r="AQ79" i="36"/>
  <c r="AB79" i="36"/>
  <c r="Y79" i="36"/>
  <c r="AN79" i="36"/>
  <c r="V79" i="36"/>
  <c r="AZ79" i="36"/>
  <c r="AK79" i="36"/>
  <c r="AW79" i="36"/>
  <c r="AH79" i="36"/>
  <c r="AT79" i="36"/>
  <c r="AZ23" i="36"/>
  <c r="AN23" i="36"/>
  <c r="Y23" i="36"/>
  <c r="V23" i="36"/>
  <c r="AW23" i="36"/>
  <c r="AK23" i="36"/>
  <c r="AT23" i="36"/>
  <c r="AE23" i="36"/>
  <c r="AB23" i="36"/>
  <c r="AQ23" i="36"/>
  <c r="BC23" i="36"/>
  <c r="AH23" i="36"/>
  <c r="Y5" i="39"/>
  <c r="AW81" i="36"/>
  <c r="AK81" i="36"/>
  <c r="AT81" i="36"/>
  <c r="AE81" i="36"/>
  <c r="BC81" i="36"/>
  <c r="AQ81" i="36"/>
  <c r="AB81" i="36"/>
  <c r="AZ81" i="36"/>
  <c r="AN81" i="36"/>
  <c r="Y81" i="36"/>
  <c r="V81" i="36"/>
  <c r="AH81" i="36"/>
  <c r="AE18" i="36"/>
  <c r="BC18" i="36"/>
  <c r="AQ18" i="36"/>
  <c r="AB18" i="36"/>
  <c r="AT18" i="36"/>
  <c r="AN18" i="36"/>
  <c r="V18" i="36"/>
  <c r="AZ18" i="36"/>
  <c r="AK18" i="36"/>
  <c r="AH18" i="36"/>
  <c r="AW18" i="36"/>
  <c r="Y18" i="36"/>
  <c r="V30" i="36"/>
  <c r="AZ30" i="36"/>
  <c r="AN30" i="36"/>
  <c r="Y30" i="36"/>
  <c r="BC30" i="36"/>
  <c r="AT30" i="36"/>
  <c r="AE30" i="36"/>
  <c r="AQ30" i="36"/>
  <c r="AB30" i="36"/>
  <c r="AW30" i="36"/>
  <c r="AH30" i="36"/>
  <c r="AK30" i="36"/>
  <c r="AB76" i="36"/>
  <c r="AH76" i="36"/>
  <c r="AE76" i="36"/>
  <c r="AT76" i="36"/>
  <c r="BC76" i="36"/>
  <c r="AQ76" i="36"/>
  <c r="Y76" i="36"/>
  <c r="V76" i="36"/>
  <c r="AZ76" i="36"/>
  <c r="AN76" i="36"/>
  <c r="AW76" i="36"/>
  <c r="AK76" i="36"/>
  <c r="AB26" i="36"/>
  <c r="AE26" i="36"/>
  <c r="AW26" i="36"/>
  <c r="AK26" i="36"/>
  <c r="AH26" i="36"/>
  <c r="AT26" i="36"/>
  <c r="AQ26" i="36"/>
  <c r="V26" i="36"/>
  <c r="BC26" i="36"/>
  <c r="AN26" i="36"/>
  <c r="AZ26" i="36"/>
  <c r="Y26" i="36"/>
  <c r="AE54" i="36"/>
  <c r="BC54" i="36"/>
  <c r="AQ54" i="36"/>
  <c r="AB54" i="36"/>
  <c r="Y54" i="36"/>
  <c r="AZ54" i="36"/>
  <c r="AN54" i="36"/>
  <c r="AH54" i="36"/>
  <c r="AT54" i="36"/>
  <c r="V54" i="36"/>
  <c r="AK54" i="36"/>
  <c r="AW54" i="36"/>
  <c r="V80" i="36"/>
  <c r="AE80" i="36"/>
  <c r="BC80" i="36"/>
  <c r="AQ80" i="36"/>
  <c r="AB80" i="36"/>
  <c r="AZ80" i="36"/>
  <c r="AN80" i="36"/>
  <c r="Y80" i="36"/>
  <c r="AK80" i="36"/>
  <c r="AW80" i="36"/>
  <c r="AH80" i="36"/>
  <c r="AT80" i="36"/>
  <c r="F58" i="6"/>
  <c r="E56" i="6"/>
  <c r="E54" i="6"/>
  <c r="I50" i="6"/>
  <c r="K36" i="6"/>
  <c r="G34" i="6"/>
  <c r="K33" i="6"/>
  <c r="F28" i="6"/>
  <c r="E26" i="6"/>
  <c r="K24" i="6"/>
  <c r="G21" i="6"/>
  <c r="K20" i="6"/>
  <c r="G18" i="6"/>
  <c r="K17" i="6"/>
  <c r="J60" i="6"/>
  <c r="E58" i="6"/>
  <c r="D56" i="6"/>
  <c r="H50" i="6"/>
  <c r="L49" i="6"/>
  <c r="J36" i="6"/>
  <c r="N35" i="6"/>
  <c r="T34" i="6"/>
  <c r="F34" i="6"/>
  <c r="J33" i="6"/>
  <c r="N32" i="6"/>
  <c r="J29" i="6"/>
  <c r="E28" i="6"/>
  <c r="D26" i="6"/>
  <c r="J24" i="6"/>
  <c r="T21" i="6"/>
  <c r="F21" i="6"/>
  <c r="J20" i="6"/>
  <c r="N19" i="6"/>
  <c r="T18" i="6"/>
  <c r="F18" i="6"/>
  <c r="J17" i="6"/>
  <c r="G60" i="6"/>
  <c r="E50" i="6"/>
  <c r="I49" i="6"/>
  <c r="G36" i="6"/>
  <c r="K35" i="6"/>
  <c r="G33" i="6"/>
  <c r="K32" i="6"/>
  <c r="G29" i="6"/>
  <c r="G24" i="6"/>
  <c r="G20" i="6"/>
  <c r="K19" i="6"/>
  <c r="G17" i="6"/>
  <c r="F60" i="6"/>
  <c r="L56" i="6"/>
  <c r="L54" i="6"/>
  <c r="D50" i="6"/>
  <c r="H49" i="6"/>
  <c r="F36" i="6"/>
  <c r="J35" i="6"/>
  <c r="N34" i="6"/>
  <c r="T33" i="6"/>
  <c r="F33" i="6"/>
  <c r="J32" i="6"/>
  <c r="T29" i="6"/>
  <c r="F29" i="6"/>
  <c r="H27" i="6"/>
  <c r="T24" i="6"/>
  <c r="F24" i="6"/>
  <c r="N21" i="6"/>
  <c r="T20" i="6"/>
  <c r="F20" i="6"/>
  <c r="J19" i="6"/>
  <c r="N18" i="6"/>
  <c r="T17" i="6"/>
  <c r="F17" i="6"/>
  <c r="D60" i="6"/>
  <c r="J56" i="6"/>
  <c r="J54" i="6"/>
  <c r="N50" i="6"/>
  <c r="F49" i="6"/>
  <c r="D36" i="6"/>
  <c r="H35" i="6"/>
  <c r="L34" i="6"/>
  <c r="D33" i="6"/>
  <c r="H32" i="6"/>
  <c r="D29" i="6"/>
  <c r="F27" i="6"/>
  <c r="J26" i="6"/>
  <c r="D24" i="6"/>
  <c r="L21" i="6"/>
  <c r="D20" i="6"/>
  <c r="H19" i="6"/>
  <c r="L18" i="6"/>
  <c r="I56" i="6"/>
  <c r="I54" i="6"/>
  <c r="E49" i="6"/>
  <c r="G35" i="6"/>
  <c r="K34" i="6"/>
  <c r="G32" i="6"/>
  <c r="E27" i="6"/>
  <c r="I26" i="6"/>
  <c r="K21" i="6"/>
  <c r="G19" i="6"/>
  <c r="K18" i="6"/>
  <c r="N60" i="6"/>
  <c r="H56" i="6"/>
  <c r="H54" i="6"/>
  <c r="L50" i="6"/>
  <c r="N36" i="6"/>
  <c r="T35" i="6"/>
  <c r="F35" i="6"/>
  <c r="J34" i="6"/>
  <c r="N33" i="6"/>
  <c r="T32" i="6"/>
  <c r="F32" i="6"/>
  <c r="N29" i="6"/>
  <c r="D27" i="6"/>
  <c r="H26" i="6"/>
  <c r="N24" i="6"/>
  <c r="J21" i="6"/>
  <c r="N20" i="6"/>
  <c r="T19" i="6"/>
  <c r="F19" i="6"/>
  <c r="J18" i="6"/>
  <c r="N17" i="6"/>
  <c r="T16" i="6"/>
  <c r="D58" i="6"/>
  <c r="T54" i="6"/>
  <c r="N49" i="6"/>
  <c r="L36" i="6"/>
  <c r="L24" i="6"/>
  <c r="E18" i="6"/>
  <c r="G15" i="6"/>
  <c r="K14" i="6"/>
  <c r="K49" i="6"/>
  <c r="T46" i="6"/>
  <c r="I36" i="6"/>
  <c r="G27" i="6"/>
  <c r="I24" i="6"/>
  <c r="D18" i="6"/>
  <c r="N16" i="6"/>
  <c r="F15" i="6"/>
  <c r="J14" i="6"/>
  <c r="N54" i="6"/>
  <c r="J49" i="6"/>
  <c r="H36" i="6"/>
  <c r="I34" i="6"/>
  <c r="H24" i="6"/>
  <c r="I21" i="6"/>
  <c r="E15" i="6"/>
  <c r="I14" i="6"/>
  <c r="G49" i="6"/>
  <c r="E36" i="6"/>
  <c r="H34" i="6"/>
  <c r="L32" i="6"/>
  <c r="T26" i="6"/>
  <c r="E24" i="6"/>
  <c r="H21" i="6"/>
  <c r="L19" i="6"/>
  <c r="L16" i="6"/>
  <c r="D15" i="6"/>
  <c r="H14" i="6"/>
  <c r="G54" i="6"/>
  <c r="E34" i="6"/>
  <c r="I32" i="6"/>
  <c r="E21" i="6"/>
  <c r="I19" i="6"/>
  <c r="L17" i="6"/>
  <c r="K16" i="6"/>
  <c r="G14" i="6"/>
  <c r="F54" i="6"/>
  <c r="D34" i="6"/>
  <c r="E32" i="6"/>
  <c r="N26" i="6"/>
  <c r="D21" i="6"/>
  <c r="E19" i="6"/>
  <c r="I17" i="6"/>
  <c r="J16" i="6"/>
  <c r="N15" i="6"/>
  <c r="F14" i="6"/>
  <c r="H58" i="6"/>
  <c r="D35" i="6"/>
  <c r="H33" i="6"/>
  <c r="G28" i="6"/>
  <c r="H20" i="6"/>
  <c r="I18" i="6"/>
  <c r="E16" i="6"/>
  <c r="I15" i="6"/>
  <c r="G58" i="6"/>
  <c r="E33" i="6"/>
  <c r="D28" i="6"/>
  <c r="H18" i="6"/>
  <c r="D16" i="6"/>
  <c r="H15" i="6"/>
  <c r="L14" i="6"/>
  <c r="J50" i="6"/>
  <c r="L33" i="6"/>
  <c r="F26" i="6"/>
  <c r="K15" i="6"/>
  <c r="L60" i="6"/>
  <c r="G50" i="6"/>
  <c r="I33" i="6"/>
  <c r="J15" i="6"/>
  <c r="I60" i="6"/>
  <c r="F50" i="6"/>
  <c r="D32" i="6"/>
  <c r="H17" i="6"/>
  <c r="F56" i="6"/>
  <c r="I35" i="6"/>
  <c r="E29" i="6"/>
  <c r="G16" i="6"/>
  <c r="E35" i="6"/>
  <c r="H28" i="6"/>
  <c r="I20" i="6"/>
  <c r="F16" i="6"/>
  <c r="H60" i="6"/>
  <c r="E17" i="6"/>
  <c r="L35" i="6"/>
  <c r="H29" i="6"/>
  <c r="H16" i="6"/>
  <c r="D14" i="6"/>
  <c r="L20" i="6"/>
  <c r="E60" i="6"/>
  <c r="D17" i="6"/>
  <c r="I29" i="6"/>
  <c r="I16" i="6"/>
  <c r="E14" i="6"/>
  <c r="G56" i="6"/>
  <c r="N56" i="6"/>
  <c r="N14" i="6"/>
  <c r="D19" i="6"/>
  <c r="K50" i="6"/>
  <c r="G26" i="6"/>
  <c r="L15" i="6"/>
  <c r="H47" i="6" l="1"/>
  <c r="H38" i="6"/>
  <c r="P22" i="6"/>
  <c r="R22" i="6" s="1"/>
  <c r="AA7" i="52"/>
  <c r="Q100" i="97"/>
  <c r="O100" i="97"/>
  <c r="M100" i="97"/>
  <c r="L100" i="97"/>
  <c r="N100" i="97"/>
  <c r="L100" i="98"/>
  <c r="AH99" i="98"/>
  <c r="AD100" i="97"/>
  <c r="R100" i="91"/>
  <c r="M100" i="89"/>
  <c r="L94" i="97"/>
  <c r="L2" i="97"/>
  <c r="AF100" i="97"/>
  <c r="AW21" i="12"/>
  <c r="AY21" i="12" s="1"/>
  <c r="AJ46" i="97"/>
  <c r="AH99" i="97"/>
  <c r="Z94" i="97"/>
  <c r="Z2" i="97"/>
  <c r="I63" i="52"/>
  <c r="I60" i="52" s="1"/>
  <c r="J107" i="52"/>
  <c r="AW20" i="12"/>
  <c r="AY20" i="12" s="1"/>
  <c r="AJ29" i="97"/>
  <c r="AW24" i="12"/>
  <c r="AY24" i="12" s="1"/>
  <c r="AW42" i="12"/>
  <c r="AY42" i="12" s="1"/>
  <c r="AJ64" i="97"/>
  <c r="AW12" i="12"/>
  <c r="AY12" i="12" s="1"/>
  <c r="AW28" i="12"/>
  <c r="AY28" i="12" s="1"/>
  <c r="AJ59" i="97"/>
  <c r="AW41" i="12"/>
  <c r="AY41" i="12" s="1"/>
  <c r="AJ32" i="97"/>
  <c r="AW48" i="12"/>
  <c r="AY48" i="12" s="1"/>
  <c r="AJ14" i="97"/>
  <c r="AW10" i="12"/>
  <c r="AY10" i="12" s="1"/>
  <c r="AJ71" i="97"/>
  <c r="AW56" i="12"/>
  <c r="AY56" i="12" s="1"/>
  <c r="AJ62" i="97"/>
  <c r="AW40" i="12"/>
  <c r="AY40" i="12" s="1"/>
  <c r="AW57" i="12"/>
  <c r="AY57" i="12" s="1"/>
  <c r="AW29" i="12"/>
  <c r="AY29" i="12" s="1"/>
  <c r="AW14" i="12"/>
  <c r="AY14" i="12" s="1"/>
  <c r="AJ25" i="97"/>
  <c r="AJ26" i="97"/>
  <c r="AW11" i="12"/>
  <c r="AY11" i="12" s="1"/>
  <c r="AJ67" i="97"/>
  <c r="AW47" i="12"/>
  <c r="AY47" i="12" s="1"/>
  <c r="AJ11" i="97"/>
  <c r="AW8" i="12"/>
  <c r="AY8" i="12" s="1"/>
  <c r="AW50" i="12"/>
  <c r="AY50" i="12" s="1"/>
  <c r="AJ42" i="97"/>
  <c r="AW37" i="12"/>
  <c r="AY37" i="12" s="1"/>
  <c r="AW44" i="12"/>
  <c r="AY44" i="12" s="1"/>
  <c r="AJ65" i="97"/>
  <c r="AJ22" i="97"/>
  <c r="AW17" i="12"/>
  <c r="AY17" i="12" s="1"/>
  <c r="AJ52" i="97"/>
  <c r="AW33" i="12"/>
  <c r="AY33" i="12" s="1"/>
  <c r="AW18" i="12"/>
  <c r="AY18" i="12" s="1"/>
  <c r="AW49" i="12"/>
  <c r="AY49" i="12" s="1"/>
  <c r="AW5" i="12"/>
  <c r="AW30" i="12"/>
  <c r="AY30" i="12" s="1"/>
  <c r="AW35" i="12"/>
  <c r="AY35" i="12" s="1"/>
  <c r="AW32" i="12"/>
  <c r="AY32" i="12" s="1"/>
  <c r="AC100" i="93"/>
  <c r="AB100" i="93"/>
  <c r="AD100" i="93"/>
  <c r="Z100" i="93"/>
  <c r="AA100" i="93"/>
  <c r="AJ7" i="97"/>
  <c r="AH5" i="97"/>
  <c r="AH92" i="97"/>
  <c r="AH97" i="97" s="1"/>
  <c r="AF94" i="97"/>
  <c r="G25" i="6"/>
  <c r="AB100" i="91"/>
  <c r="Z2" i="93"/>
  <c r="Z94" i="93"/>
  <c r="Z2" i="91"/>
  <c r="AC100" i="88"/>
  <c r="AC100" i="91"/>
  <c r="Z94" i="91"/>
  <c r="AD100" i="91"/>
  <c r="AA100" i="91"/>
  <c r="Z100" i="91"/>
  <c r="G38" i="6"/>
  <c r="P100" i="89"/>
  <c r="O100" i="89"/>
  <c r="S100" i="89"/>
  <c r="R100" i="89"/>
  <c r="AV21" i="93"/>
  <c r="AJ2" i="93"/>
  <c r="AJ94" i="93"/>
  <c r="P59" i="6"/>
  <c r="R59" i="6" s="1"/>
  <c r="AL5" i="69"/>
  <c r="BE5" i="69"/>
  <c r="BF7" i="69"/>
  <c r="AT57" i="93"/>
  <c r="P100" i="93"/>
  <c r="L100" i="93"/>
  <c r="AT33" i="93"/>
  <c r="AS58" i="93"/>
  <c r="AS61" i="93"/>
  <c r="AS25" i="93"/>
  <c r="AS30" i="93"/>
  <c r="AS15" i="93"/>
  <c r="M100" i="93"/>
  <c r="AS46" i="93"/>
  <c r="AN7" i="93"/>
  <c r="AS43" i="93"/>
  <c r="L94" i="93"/>
  <c r="L2" i="93"/>
  <c r="AS73" i="93"/>
  <c r="AS24" i="93"/>
  <c r="N100" i="93"/>
  <c r="AS67" i="93"/>
  <c r="AS16" i="93"/>
  <c r="AS55" i="93"/>
  <c r="AS27" i="93"/>
  <c r="AS13" i="93"/>
  <c r="O100" i="93"/>
  <c r="AS18" i="93"/>
  <c r="AT69" i="93"/>
  <c r="R100" i="93"/>
  <c r="AS10" i="93"/>
  <c r="Q100" i="93"/>
  <c r="AS63" i="93"/>
  <c r="AS60" i="93"/>
  <c r="AS22" i="93"/>
  <c r="L100" i="91"/>
  <c r="AS19" i="93"/>
  <c r="AS51" i="93"/>
  <c r="AT21" i="93"/>
  <c r="AW21" i="93" s="1"/>
  <c r="AS48" i="93"/>
  <c r="AS42" i="93"/>
  <c r="M94" i="89"/>
  <c r="M2" i="89"/>
  <c r="AS36" i="93"/>
  <c r="AS52" i="93"/>
  <c r="AS64" i="93"/>
  <c r="AN95" i="93"/>
  <c r="P57" i="6"/>
  <c r="R57" i="6" s="1"/>
  <c r="P37" i="6"/>
  <c r="R37" i="6" s="1"/>
  <c r="H25" i="6"/>
  <c r="AB100" i="88"/>
  <c r="AJ91" i="89"/>
  <c r="AL91" i="89" s="1"/>
  <c r="AH90" i="91"/>
  <c r="AJ90" i="91" s="1"/>
  <c r="AH10" i="91"/>
  <c r="AH41" i="91"/>
  <c r="AO41" i="91" s="1"/>
  <c r="AH8" i="91"/>
  <c r="AJ8" i="91" s="1"/>
  <c r="AH47" i="91"/>
  <c r="AJ47" i="91" s="1"/>
  <c r="AH24" i="91"/>
  <c r="AO24" i="91" s="1"/>
  <c r="AH56" i="91"/>
  <c r="AO56" i="91" s="1"/>
  <c r="AH16" i="91"/>
  <c r="AO16" i="91" s="1"/>
  <c r="AH37" i="91"/>
  <c r="AJ37" i="91" s="1"/>
  <c r="AH46" i="91"/>
  <c r="AO46" i="91" s="1"/>
  <c r="AG21" i="12" s="1"/>
  <c r="AH44" i="91"/>
  <c r="AJ44" i="91" s="1"/>
  <c r="AH81" i="91"/>
  <c r="AJ81" i="91" s="1"/>
  <c r="AH30" i="91"/>
  <c r="AH79" i="91"/>
  <c r="AJ79" i="91" s="1"/>
  <c r="AH64" i="91"/>
  <c r="AH82" i="91"/>
  <c r="AJ82" i="91" s="1"/>
  <c r="AH68" i="91"/>
  <c r="AO68" i="91" s="1"/>
  <c r="AG45" i="12" s="1"/>
  <c r="AH42" i="91"/>
  <c r="AH87" i="91"/>
  <c r="AJ87" i="91" s="1"/>
  <c r="AH59" i="91"/>
  <c r="AH91" i="91"/>
  <c r="AJ91" i="91" s="1"/>
  <c r="AH77" i="91"/>
  <c r="AJ77" i="91" s="1"/>
  <c r="AH11" i="91"/>
  <c r="AH84" i="91"/>
  <c r="AJ84" i="91" s="1"/>
  <c r="AH49" i="91"/>
  <c r="AJ49" i="91" s="1"/>
  <c r="AH9" i="91"/>
  <c r="AJ9" i="91" s="1"/>
  <c r="AJ85" i="89"/>
  <c r="AL85" i="89" s="1"/>
  <c r="AH78" i="91"/>
  <c r="AJ78" i="91" s="1"/>
  <c r="AH14" i="91"/>
  <c r="AJ89" i="91"/>
  <c r="AH22" i="91"/>
  <c r="AH54" i="91"/>
  <c r="AJ54" i="91" s="1"/>
  <c r="AH50" i="91"/>
  <c r="AJ50" i="91" s="1"/>
  <c r="AH52" i="91"/>
  <c r="AH12" i="91"/>
  <c r="AJ12" i="91" s="1"/>
  <c r="AH74" i="91"/>
  <c r="AJ74" i="91" s="1"/>
  <c r="AH45" i="91"/>
  <c r="AJ45" i="91" s="1"/>
  <c r="AH21" i="91"/>
  <c r="AH71" i="91"/>
  <c r="AH17" i="91"/>
  <c r="AJ17" i="91" s="1"/>
  <c r="AH86" i="91"/>
  <c r="AJ86" i="91" s="1"/>
  <c r="AH15" i="91"/>
  <c r="AH31" i="91"/>
  <c r="AJ31" i="91" s="1"/>
  <c r="AH80" i="91"/>
  <c r="AJ80" i="91" s="1"/>
  <c r="AH23" i="91"/>
  <c r="AH36" i="91"/>
  <c r="AO29" i="91"/>
  <c r="AH25" i="91"/>
  <c r="AH39" i="91"/>
  <c r="AJ39" i="91" s="1"/>
  <c r="AH61" i="91"/>
  <c r="AH57" i="91"/>
  <c r="AH35" i="91"/>
  <c r="AJ35" i="91" s="1"/>
  <c r="AG5" i="91"/>
  <c r="AG94" i="91" s="1"/>
  <c r="AG92" i="91"/>
  <c r="AG97" i="91" s="1"/>
  <c r="AG100" i="91" s="1"/>
  <c r="AH26" i="91"/>
  <c r="AH73" i="91"/>
  <c r="AH62" i="91"/>
  <c r="AH28" i="91"/>
  <c r="AJ28" i="91" s="1"/>
  <c r="AH43" i="91"/>
  <c r="AO43" i="91" s="1"/>
  <c r="AG49" i="12" s="1"/>
  <c r="AH55" i="91"/>
  <c r="AH32" i="91"/>
  <c r="AH83" i="91"/>
  <c r="AJ83" i="91" s="1"/>
  <c r="AH85" i="91"/>
  <c r="AJ85" i="91" s="1"/>
  <c r="AH34" i="91"/>
  <c r="AJ34" i="91" s="1"/>
  <c r="AH58" i="91"/>
  <c r="AH53" i="91"/>
  <c r="AJ53" i="91" s="1"/>
  <c r="AH66" i="91"/>
  <c r="AJ66" i="91" s="1"/>
  <c r="AH40" i="91"/>
  <c r="AJ40" i="91" s="1"/>
  <c r="AH27" i="91"/>
  <c r="AH60" i="91"/>
  <c r="AH51" i="91"/>
  <c r="AH69" i="91"/>
  <c r="AH65" i="91"/>
  <c r="AH67" i="91"/>
  <c r="AH33" i="91"/>
  <c r="AH13" i="91"/>
  <c r="AH63" i="91"/>
  <c r="AJ82" i="89"/>
  <c r="AL82" i="89" s="1"/>
  <c r="AA100" i="88"/>
  <c r="AF5" i="91"/>
  <c r="AF92" i="91"/>
  <c r="AF97" i="91" s="1"/>
  <c r="AF100" i="91" s="1"/>
  <c r="AH7" i="91"/>
  <c r="AH70" i="91"/>
  <c r="AJ70" i="91" s="1"/>
  <c r="AH19" i="91"/>
  <c r="AH72" i="91"/>
  <c r="AJ72" i="91" s="1"/>
  <c r="AH48" i="91"/>
  <c r="AH18" i="91"/>
  <c r="AH75" i="91"/>
  <c r="AJ75" i="91" s="1"/>
  <c r="AH88" i="91"/>
  <c r="AJ88" i="91" s="1"/>
  <c r="AJ90" i="89"/>
  <c r="AL90" i="89" s="1"/>
  <c r="AJ88" i="89"/>
  <c r="AL88" i="89" s="1"/>
  <c r="AD100" i="89"/>
  <c r="AB100" i="89"/>
  <c r="AA100" i="89"/>
  <c r="AE100" i="89"/>
  <c r="AC100" i="89"/>
  <c r="P61" i="6"/>
  <c r="R61" i="6" s="1"/>
  <c r="AJ86" i="89"/>
  <c r="AL86" i="89" s="1"/>
  <c r="AD100" i="88"/>
  <c r="AA2" i="88"/>
  <c r="AA2" i="89"/>
  <c r="AA94" i="89"/>
  <c r="M100" i="88"/>
  <c r="AJ83" i="89"/>
  <c r="AL83" i="89" s="1"/>
  <c r="AJ87" i="89"/>
  <c r="AL87" i="89" s="1"/>
  <c r="AJ84" i="89"/>
  <c r="AL84" i="89" s="1"/>
  <c r="AJ89" i="89"/>
  <c r="AL89" i="89" s="1"/>
  <c r="AH92" i="89"/>
  <c r="AH97" i="89" s="1"/>
  <c r="AH100" i="89" s="1"/>
  <c r="AH5" i="89"/>
  <c r="AI92" i="89"/>
  <c r="AI97" i="89" s="1"/>
  <c r="AI100" i="89" s="1"/>
  <c r="AI5" i="89"/>
  <c r="AI2" i="89" s="1"/>
  <c r="AS5" i="75"/>
  <c r="T60" i="6"/>
  <c r="AK89" i="88"/>
  <c r="AK88" i="88"/>
  <c r="AK91" i="88"/>
  <c r="AK87" i="88"/>
  <c r="AK90" i="88"/>
  <c r="AK83" i="88"/>
  <c r="AK86" i="88"/>
  <c r="AK82" i="88"/>
  <c r="AK85" i="88"/>
  <c r="AK84" i="88"/>
  <c r="AJ92" i="88"/>
  <c r="AJ97" i="88" s="1"/>
  <c r="AJ100" i="88" s="1"/>
  <c r="AI92" i="88"/>
  <c r="AI97" i="88" s="1"/>
  <c r="AI100" i="88" s="1"/>
  <c r="AJ5" i="88"/>
  <c r="AI5" i="88"/>
  <c r="AI2" i="88" s="1"/>
  <c r="AH5" i="55"/>
  <c r="BB5" i="36"/>
  <c r="AE5" i="75"/>
  <c r="AT5" i="46"/>
  <c r="X5" i="75"/>
  <c r="AP5" i="75"/>
  <c r="AT5" i="75"/>
  <c r="BF9" i="55"/>
  <c r="U5" i="84"/>
  <c r="V5" i="84"/>
  <c r="Y5" i="75"/>
  <c r="AQ5" i="75"/>
  <c r="AA5" i="75"/>
  <c r="AB5" i="75"/>
  <c r="AD5" i="75"/>
  <c r="AA32" i="52"/>
  <c r="AA33" i="52"/>
  <c r="R100" i="88"/>
  <c r="P100" i="88"/>
  <c r="O100" i="88"/>
  <c r="Q100" i="88"/>
  <c r="S100" i="88"/>
  <c r="M94" i="88"/>
  <c r="M2" i="88"/>
  <c r="N100" i="88"/>
  <c r="AA36" i="52"/>
  <c r="N21" i="5"/>
  <c r="AF100" i="88"/>
  <c r="AA50" i="52"/>
  <c r="AA53" i="52"/>
  <c r="AA51" i="52"/>
  <c r="AA52" i="52"/>
  <c r="AF94" i="88"/>
  <c r="AH94" i="88"/>
  <c r="M65" i="6"/>
  <c r="M21" i="5"/>
  <c r="R32" i="29"/>
  <c r="P33" i="29"/>
  <c r="R33" i="29" s="1"/>
  <c r="P28" i="6"/>
  <c r="R28" i="6" s="1"/>
  <c r="P21" i="6"/>
  <c r="R21" i="6" s="1"/>
  <c r="U21" i="6" s="1"/>
  <c r="P20" i="6"/>
  <c r="R20" i="6" s="1"/>
  <c r="U20" i="6" s="1"/>
  <c r="P16" i="6"/>
  <c r="R16" i="6" s="1"/>
  <c r="U16" i="6" s="1"/>
  <c r="P26" i="6"/>
  <c r="R26" i="6" s="1"/>
  <c r="U26" i="6" s="1"/>
  <c r="P19" i="6"/>
  <c r="R19" i="6" s="1"/>
  <c r="U19" i="6" s="1"/>
  <c r="P27" i="6"/>
  <c r="R27" i="6" s="1"/>
  <c r="P17" i="6"/>
  <c r="R17" i="6" s="1"/>
  <c r="U17" i="6" s="1"/>
  <c r="P15" i="6"/>
  <c r="R15" i="6" s="1"/>
  <c r="U15" i="6" s="1"/>
  <c r="P18" i="6"/>
  <c r="R18" i="6" s="1"/>
  <c r="U18" i="6" s="1"/>
  <c r="P24" i="6"/>
  <c r="R24" i="6" s="1"/>
  <c r="U24" i="6" s="1"/>
  <c r="P29" i="6"/>
  <c r="R29" i="6" s="1"/>
  <c r="U29" i="6" s="1"/>
  <c r="CN4" i="12"/>
  <c r="J21" i="5"/>
  <c r="L38" i="5"/>
  <c r="L40" i="5" s="1"/>
  <c r="I38" i="5"/>
  <c r="L21" i="5"/>
  <c r="J38" i="5"/>
  <c r="K21" i="5"/>
  <c r="H38" i="5"/>
  <c r="G38" i="5"/>
  <c r="K38" i="5"/>
  <c r="K40" i="5" s="1"/>
  <c r="P36" i="29"/>
  <c r="R36" i="29" s="1"/>
  <c r="P35" i="6"/>
  <c r="R35" i="6" s="1"/>
  <c r="U35" i="6" s="1"/>
  <c r="P36" i="6"/>
  <c r="R36" i="6" s="1"/>
  <c r="P14" i="6"/>
  <c r="R14" i="6" s="1"/>
  <c r="P34" i="6"/>
  <c r="R34" i="6" s="1"/>
  <c r="U34" i="6" s="1"/>
  <c r="P33" i="6"/>
  <c r="R33" i="6" s="1"/>
  <c r="U33" i="6" s="1"/>
  <c r="O62" i="6"/>
  <c r="D62" i="6"/>
  <c r="G62" i="6"/>
  <c r="L62" i="6"/>
  <c r="F62" i="6"/>
  <c r="I62" i="6"/>
  <c r="N62" i="6"/>
  <c r="M62" i="6"/>
  <c r="K62" i="6"/>
  <c r="J62" i="6"/>
  <c r="E62" i="6"/>
  <c r="H62" i="6"/>
  <c r="T42" i="6"/>
  <c r="T22" i="6"/>
  <c r="T56" i="6"/>
  <c r="BF7" i="16"/>
  <c r="T5" i="40"/>
  <c r="BF7" i="40"/>
  <c r="BF7" i="37"/>
  <c r="BE5" i="37"/>
  <c r="J47" i="6"/>
  <c r="T41" i="6"/>
  <c r="J9" i="5"/>
  <c r="BE5" i="43"/>
  <c r="I21" i="5"/>
  <c r="P30" i="5"/>
  <c r="D65" i="6"/>
  <c r="P64" i="6"/>
  <c r="BF5" i="38"/>
  <c r="BG7" i="38"/>
  <c r="P29" i="5"/>
  <c r="P33" i="5"/>
  <c r="P32" i="5"/>
  <c r="P37" i="5"/>
  <c r="P20" i="5"/>
  <c r="BE5" i="41"/>
  <c r="BF7" i="41"/>
  <c r="G21" i="5"/>
  <c r="D21" i="5"/>
  <c r="E38" i="5"/>
  <c r="BF7" i="55"/>
  <c r="P34" i="5"/>
  <c r="P31" i="5"/>
  <c r="H21" i="5"/>
  <c r="P15" i="5"/>
  <c r="F38" i="5"/>
  <c r="P12" i="5"/>
  <c r="P18" i="5"/>
  <c r="P14" i="5"/>
  <c r="P36" i="5"/>
  <c r="P16" i="5"/>
  <c r="P19" i="5"/>
  <c r="E38" i="6"/>
  <c r="E21" i="5"/>
  <c r="P13" i="5"/>
  <c r="D38" i="5"/>
  <c r="P17" i="5"/>
  <c r="F21" i="5"/>
  <c r="P35" i="5"/>
  <c r="I47" i="6"/>
  <c r="V5" i="56"/>
  <c r="Y5" i="36"/>
  <c r="AQ5" i="36"/>
  <c r="Y5" i="56"/>
  <c r="AH5" i="36"/>
  <c r="BC5" i="36"/>
  <c r="AZ5" i="56"/>
  <c r="AB5" i="36"/>
  <c r="AH5" i="56"/>
  <c r="AT5" i="56"/>
  <c r="AT5" i="36"/>
  <c r="AQ5" i="56"/>
  <c r="AE5" i="36"/>
  <c r="AW5" i="56"/>
  <c r="AB5" i="56"/>
  <c r="AE5" i="56"/>
  <c r="AN5" i="36"/>
  <c r="AZ5" i="36"/>
  <c r="AN5" i="56"/>
  <c r="AW5" i="36"/>
  <c r="G47" i="6"/>
  <c r="AK5" i="56"/>
  <c r="BC5" i="56"/>
  <c r="AK5" i="36"/>
  <c r="BE5" i="39"/>
  <c r="L38" i="6"/>
  <c r="P53" i="6"/>
  <c r="P42" i="6"/>
  <c r="R42" i="6" s="1"/>
  <c r="P44" i="6"/>
  <c r="R44" i="6" s="1"/>
  <c r="I38" i="6"/>
  <c r="D47" i="6"/>
  <c r="P40" i="6"/>
  <c r="N38" i="6"/>
  <c r="P56" i="6"/>
  <c r="R56" i="6" s="1"/>
  <c r="D38" i="6"/>
  <c r="P32" i="6"/>
  <c r="P55" i="6"/>
  <c r="F38" i="6"/>
  <c r="E47" i="6"/>
  <c r="P43" i="6"/>
  <c r="R43" i="6" s="1"/>
  <c r="U43" i="6" s="1"/>
  <c r="O38" i="6"/>
  <c r="M38" i="6"/>
  <c r="P49" i="6"/>
  <c r="J38" i="6"/>
  <c r="F47" i="6"/>
  <c r="P46" i="6"/>
  <c r="R46" i="6" s="1"/>
  <c r="U46" i="6" s="1"/>
  <c r="P54" i="6"/>
  <c r="R54" i="6" s="1"/>
  <c r="U54" i="6" s="1"/>
  <c r="P58" i="6"/>
  <c r="P60" i="6"/>
  <c r="P50" i="6"/>
  <c r="R50" i="6" s="1"/>
  <c r="U50" i="6" s="1"/>
  <c r="K38" i="6"/>
  <c r="P41" i="6"/>
  <c r="R41" i="6" s="1"/>
  <c r="U22" i="6" l="1"/>
  <c r="AY5" i="12"/>
  <c r="H56" i="29"/>
  <c r="P25" i="6"/>
  <c r="R25" i="6" s="1"/>
  <c r="AW36" i="12"/>
  <c r="AY36" i="12" s="1"/>
  <c r="AJ55" i="97"/>
  <c r="AJ21" i="97"/>
  <c r="AW16" i="12"/>
  <c r="AJ58" i="97"/>
  <c r="AW27" i="12"/>
  <c r="AY27" i="12" s="1"/>
  <c r="AO4" i="97"/>
  <c r="AJ36" i="97"/>
  <c r="AW46" i="12"/>
  <c r="AY46" i="12" s="1"/>
  <c r="AJ63" i="97"/>
  <c r="AW39" i="12"/>
  <c r="AY39" i="12" s="1"/>
  <c r="AV42" i="93"/>
  <c r="AV48" i="93"/>
  <c r="AV51" i="93"/>
  <c r="AV13" i="93"/>
  <c r="AV46" i="93"/>
  <c r="AV19" i="93"/>
  <c r="AV55" i="93"/>
  <c r="AV64" i="93"/>
  <c r="AV22" i="93"/>
  <c r="AV52" i="93"/>
  <c r="AV67" i="93"/>
  <c r="AV25" i="93"/>
  <c r="AV63" i="93"/>
  <c r="AV61" i="93"/>
  <c r="AM21" i="93"/>
  <c r="AN21" i="93" s="1"/>
  <c r="AV36" i="93"/>
  <c r="AV58" i="93"/>
  <c r="AT10" i="93"/>
  <c r="R58" i="6"/>
  <c r="P62" i="6"/>
  <c r="AT73" i="93"/>
  <c r="AT55" i="93"/>
  <c r="AW55" i="93" s="1"/>
  <c r="AT13" i="93"/>
  <c r="AW13" i="93" s="1"/>
  <c r="AT61" i="93"/>
  <c r="AW61" i="93" s="1"/>
  <c r="AT18" i="93"/>
  <c r="AT16" i="93"/>
  <c r="AT36" i="93"/>
  <c r="AW36" i="93" s="1"/>
  <c r="AT64" i="93"/>
  <c r="AW64" i="93" s="1"/>
  <c r="AT63" i="93"/>
  <c r="AW63" i="93" s="1"/>
  <c r="AT60" i="93"/>
  <c r="AT67" i="93"/>
  <c r="AW67" i="93" s="1"/>
  <c r="AT48" i="93"/>
  <c r="AW48" i="93" s="1"/>
  <c r="AT30" i="93"/>
  <c r="AT22" i="93"/>
  <c r="AW22" i="93" s="1"/>
  <c r="AT27" i="93"/>
  <c r="AT24" i="93"/>
  <c r="AT25" i="93"/>
  <c r="AW25" i="93" s="1"/>
  <c r="AT52" i="93"/>
  <c r="AW52" i="93" s="1"/>
  <c r="AT51" i="93"/>
  <c r="AW51" i="93" s="1"/>
  <c r="AT46" i="93"/>
  <c r="AW46" i="93" s="1"/>
  <c r="AT58" i="93"/>
  <c r="AW58" i="93" s="1"/>
  <c r="AT19" i="93"/>
  <c r="AW19" i="93" s="1"/>
  <c r="AT15" i="93"/>
  <c r="AT42" i="93"/>
  <c r="AW42" i="93" s="1"/>
  <c r="AT43" i="93"/>
  <c r="AE2" i="91"/>
  <c r="AR24" i="91"/>
  <c r="AI19" i="12" s="1"/>
  <c r="AG19" i="12"/>
  <c r="AR41" i="91"/>
  <c r="AI48" i="12" s="1"/>
  <c r="AG48" i="12"/>
  <c r="AR56" i="91"/>
  <c r="AG5" i="12"/>
  <c r="AR16" i="91"/>
  <c r="AG12" i="12"/>
  <c r="AR29" i="91"/>
  <c r="AI29" i="91" s="1"/>
  <c r="AJ29" i="91" s="1"/>
  <c r="AG24" i="12"/>
  <c r="AO10" i="91"/>
  <c r="AR46" i="91"/>
  <c r="AI21" i="12" s="1"/>
  <c r="AP46" i="91"/>
  <c r="AS46" i="91" s="1"/>
  <c r="AP16" i="91"/>
  <c r="AS16" i="91" s="1"/>
  <c r="AP56" i="91"/>
  <c r="AS56" i="91" s="1"/>
  <c r="AP29" i="91"/>
  <c r="AS29" i="91" s="1"/>
  <c r="AP41" i="91"/>
  <c r="AS41" i="91" s="1"/>
  <c r="AO26" i="91"/>
  <c r="AO71" i="91"/>
  <c r="AO18" i="91"/>
  <c r="AO36" i="91"/>
  <c r="AO67" i="91"/>
  <c r="AO42" i="91"/>
  <c r="AO65" i="91"/>
  <c r="AO32" i="91"/>
  <c r="AO14" i="91"/>
  <c r="AP68" i="91"/>
  <c r="AO69" i="91"/>
  <c r="AO55" i="91"/>
  <c r="AO57" i="91"/>
  <c r="AJ7" i="91"/>
  <c r="AO51" i="91"/>
  <c r="AP43" i="91"/>
  <c r="AO61" i="91"/>
  <c r="AO64" i="91"/>
  <c r="AO52" i="91"/>
  <c r="AO21" i="91"/>
  <c r="AO73" i="91"/>
  <c r="AO25" i="91"/>
  <c r="AO11" i="91"/>
  <c r="AO63" i="91"/>
  <c r="AO58" i="91"/>
  <c r="AO13" i="91"/>
  <c r="AO59" i="91"/>
  <c r="AO48" i="91"/>
  <c r="AO33" i="91"/>
  <c r="AO23" i="91"/>
  <c r="AO22" i="91"/>
  <c r="AO19" i="91"/>
  <c r="AO60" i="91"/>
  <c r="AO15" i="91"/>
  <c r="AF94" i="91"/>
  <c r="AO27" i="91"/>
  <c r="AO62" i="91"/>
  <c r="AP24" i="91"/>
  <c r="AS24" i="91" s="1"/>
  <c r="AO30" i="91"/>
  <c r="R60" i="6"/>
  <c r="AH94" i="89"/>
  <c r="AH2" i="89"/>
  <c r="AM84" i="88"/>
  <c r="AM85" i="88"/>
  <c r="AM82" i="88"/>
  <c r="AM88" i="88"/>
  <c r="AM91" i="88"/>
  <c r="AM89" i="88"/>
  <c r="AM86" i="88"/>
  <c r="AM90" i="88"/>
  <c r="AM83" i="88"/>
  <c r="AM87" i="88"/>
  <c r="CO53" i="12"/>
  <c r="CP53" i="12" s="1"/>
  <c r="CR53" i="12" s="1"/>
  <c r="CO54" i="12"/>
  <c r="CP54" i="12" s="1"/>
  <c r="CR54" i="12" s="1"/>
  <c r="CO52" i="12"/>
  <c r="CP52" i="12" s="1"/>
  <c r="CR52" i="12" s="1"/>
  <c r="CO55" i="12"/>
  <c r="CP55" i="12" s="1"/>
  <c r="CR55" i="12" s="1"/>
  <c r="CO51" i="12"/>
  <c r="CP51" i="12" s="1"/>
  <c r="CR51" i="12" s="1"/>
  <c r="BE5" i="55"/>
  <c r="AA30" i="52"/>
  <c r="AA34" i="52"/>
  <c r="N50" i="5"/>
  <c r="N48" i="5"/>
  <c r="N44" i="5"/>
  <c r="N51" i="5"/>
  <c r="N49" i="5"/>
  <c r="N47" i="5"/>
  <c r="N46" i="5"/>
  <c r="N45" i="5"/>
  <c r="N43" i="5"/>
  <c r="P65" i="6"/>
  <c r="M49" i="5"/>
  <c r="M45" i="5"/>
  <c r="M46" i="5"/>
  <c r="M47" i="5"/>
  <c r="M51" i="5"/>
  <c r="M50" i="5"/>
  <c r="M48" i="5"/>
  <c r="M43" i="5"/>
  <c r="M44" i="5"/>
  <c r="J23" i="5"/>
  <c r="J40" i="5"/>
  <c r="H51" i="5"/>
  <c r="J51" i="5"/>
  <c r="J46" i="5"/>
  <c r="L23" i="5"/>
  <c r="L47" i="5"/>
  <c r="L45" i="5"/>
  <c r="L49" i="5"/>
  <c r="L51" i="5"/>
  <c r="L50" i="5"/>
  <c r="L48" i="5"/>
  <c r="L43" i="5"/>
  <c r="L46" i="5"/>
  <c r="L44" i="5"/>
  <c r="J43" i="5"/>
  <c r="J48" i="5"/>
  <c r="J45" i="5"/>
  <c r="J50" i="5"/>
  <c r="J49" i="5"/>
  <c r="K50" i="5"/>
  <c r="K51" i="5"/>
  <c r="K23" i="5"/>
  <c r="K47" i="5"/>
  <c r="K46" i="5"/>
  <c r="K49" i="5"/>
  <c r="K43" i="5"/>
  <c r="K45" i="5"/>
  <c r="K44" i="5"/>
  <c r="K48" i="5"/>
  <c r="J47" i="5"/>
  <c r="J44" i="5"/>
  <c r="U42" i="6"/>
  <c r="R55" i="6"/>
  <c r="U56" i="6"/>
  <c r="AA35" i="52"/>
  <c r="U41" i="6"/>
  <c r="I51" i="5"/>
  <c r="I47" i="5"/>
  <c r="I48" i="5"/>
  <c r="I46" i="5"/>
  <c r="I43" i="5"/>
  <c r="I50" i="5"/>
  <c r="I45" i="5"/>
  <c r="I49" i="5"/>
  <c r="I44" i="5"/>
  <c r="R64" i="6"/>
  <c r="F46" i="5"/>
  <c r="D44" i="5"/>
  <c r="G50" i="5"/>
  <c r="G44" i="5"/>
  <c r="D46" i="5"/>
  <c r="D49" i="5"/>
  <c r="D47" i="5"/>
  <c r="G43" i="5"/>
  <c r="F47" i="5"/>
  <c r="G47" i="5"/>
  <c r="D50" i="5"/>
  <c r="G46" i="5"/>
  <c r="D51" i="5"/>
  <c r="G48" i="5"/>
  <c r="G49" i="5"/>
  <c r="G45" i="5"/>
  <c r="D43" i="5"/>
  <c r="G51" i="5"/>
  <c r="D45" i="5"/>
  <c r="D48" i="5"/>
  <c r="F49" i="5"/>
  <c r="H43" i="5"/>
  <c r="F51" i="5"/>
  <c r="F44" i="5"/>
  <c r="H44" i="5"/>
  <c r="F43" i="5"/>
  <c r="H45" i="5"/>
  <c r="F50" i="5"/>
  <c r="H47" i="5"/>
  <c r="F48" i="5"/>
  <c r="F45" i="5"/>
  <c r="H49" i="5"/>
  <c r="H46" i="5"/>
  <c r="P21" i="5"/>
  <c r="P38" i="5"/>
  <c r="H48" i="5"/>
  <c r="H50" i="5"/>
  <c r="E51" i="5"/>
  <c r="E44" i="5"/>
  <c r="E48" i="5"/>
  <c r="E49" i="5"/>
  <c r="E50" i="5"/>
  <c r="E47" i="5"/>
  <c r="E46" i="5"/>
  <c r="E43" i="5"/>
  <c r="E45" i="5"/>
  <c r="R49" i="6"/>
  <c r="R40" i="6"/>
  <c r="P38" i="6"/>
  <c r="R32" i="6"/>
  <c r="R53" i="6"/>
  <c r="H9" i="5" l="1"/>
  <c r="H59" i="29"/>
  <c r="AP4" i="97"/>
  <c r="AY16" i="12"/>
  <c r="AY3" i="12" s="1"/>
  <c r="L48" i="52" s="1"/>
  <c r="L3" i="52" s="1"/>
  <c r="AW3" i="12"/>
  <c r="AM48" i="93"/>
  <c r="AN48" i="93" s="1"/>
  <c r="AM64" i="93"/>
  <c r="AN64" i="93" s="1"/>
  <c r="AM42" i="93"/>
  <c r="AN42" i="93" s="1"/>
  <c r="AM55" i="93"/>
  <c r="AN55" i="93" s="1"/>
  <c r="AM13" i="93"/>
  <c r="AN13" i="93" s="1"/>
  <c r="AM36" i="93"/>
  <c r="AN36" i="93" s="1"/>
  <c r="AM46" i="93"/>
  <c r="AN46" i="93" s="1"/>
  <c r="AM61" i="93"/>
  <c r="AN61" i="93" s="1"/>
  <c r="AM63" i="93"/>
  <c r="AN63" i="93" s="1"/>
  <c r="AM22" i="93"/>
  <c r="AN22" i="93" s="1"/>
  <c r="AM67" i="93"/>
  <c r="AN67" i="93" s="1"/>
  <c r="AM19" i="93"/>
  <c r="AN19" i="93" s="1"/>
  <c r="AM58" i="93"/>
  <c r="AN58" i="93" s="1"/>
  <c r="AM51" i="93"/>
  <c r="AN51" i="93" s="1"/>
  <c r="AM25" i="93"/>
  <c r="AN25" i="93" s="1"/>
  <c r="AM52" i="93"/>
  <c r="AN52" i="93" s="1"/>
  <c r="AI24" i="91"/>
  <c r="AJ24" i="91" s="1"/>
  <c r="AI41" i="91"/>
  <c r="AJ41" i="91" s="1"/>
  <c r="AI24" i="12"/>
  <c r="AI16" i="91"/>
  <c r="AJ16" i="91" s="1"/>
  <c r="AI12" i="12"/>
  <c r="AI56" i="91"/>
  <c r="AJ56" i="91" s="1"/>
  <c r="AI5" i="12"/>
  <c r="AR32" i="91"/>
  <c r="AG41" i="12"/>
  <c r="AP23" i="91"/>
  <c r="AG18" i="12"/>
  <c r="AR64" i="91"/>
  <c r="AG42" i="12"/>
  <c r="AR42" i="91"/>
  <c r="AG50" i="12"/>
  <c r="AR14" i="91"/>
  <c r="AG10" i="12"/>
  <c r="AR52" i="91"/>
  <c r="AG33" i="12"/>
  <c r="AR10" i="91"/>
  <c r="AG7" i="12"/>
  <c r="AR48" i="91"/>
  <c r="AI30" i="12" s="1"/>
  <c r="AG30" i="12"/>
  <c r="AR36" i="91"/>
  <c r="AG46" i="12"/>
  <c r="AR60" i="91"/>
  <c r="AG29" i="12"/>
  <c r="AR19" i="91"/>
  <c r="AG14" i="12"/>
  <c r="AR65" i="91"/>
  <c r="AG44" i="12"/>
  <c r="AR33" i="91"/>
  <c r="AG37" i="12"/>
  <c r="AR30" i="91"/>
  <c r="AI26" i="12" s="1"/>
  <c r="AG26" i="12"/>
  <c r="AR51" i="91"/>
  <c r="AI32" i="12" s="1"/>
  <c r="AG32" i="12"/>
  <c r="AR18" i="91"/>
  <c r="AI13" i="12" s="1"/>
  <c r="AG13" i="12"/>
  <c r="AR13" i="91"/>
  <c r="AG9" i="12"/>
  <c r="AR71" i="91"/>
  <c r="AG56" i="12"/>
  <c r="AR22" i="91"/>
  <c r="AG17" i="12"/>
  <c r="AR61" i="91"/>
  <c r="AI35" i="12" s="1"/>
  <c r="AG35" i="12"/>
  <c r="AR59" i="91"/>
  <c r="AG28" i="12"/>
  <c r="AR62" i="91"/>
  <c r="AG40" i="12"/>
  <c r="AR58" i="91"/>
  <c r="AG27" i="12"/>
  <c r="AP57" i="91"/>
  <c r="AG6" i="12"/>
  <c r="AR26" i="91"/>
  <c r="AG22" i="12"/>
  <c r="AR67" i="91"/>
  <c r="AI43" i="12" s="1"/>
  <c r="AG43" i="12"/>
  <c r="AR27" i="91"/>
  <c r="AG23" i="12"/>
  <c r="AR63" i="91"/>
  <c r="AG39" i="12"/>
  <c r="AR55" i="91"/>
  <c r="AG36" i="12"/>
  <c r="AR73" i="91"/>
  <c r="AG57" i="12"/>
  <c r="AR21" i="91"/>
  <c r="AI16" i="12" s="1"/>
  <c r="AG16" i="12"/>
  <c r="AR11" i="91"/>
  <c r="AG8" i="12"/>
  <c r="AR69" i="91"/>
  <c r="AG47" i="12"/>
  <c r="AP15" i="91"/>
  <c r="AG11" i="12"/>
  <c r="AR25" i="91"/>
  <c r="AG20" i="12"/>
  <c r="AP10" i="91"/>
  <c r="AS10" i="91" s="1"/>
  <c r="AI46" i="91"/>
  <c r="AJ46" i="91" s="1"/>
  <c r="AP52" i="91"/>
  <c r="AS52" i="91" s="1"/>
  <c r="AP13" i="91"/>
  <c r="AS13" i="91" s="1"/>
  <c r="AP69" i="91"/>
  <c r="AS69" i="91" s="1"/>
  <c r="AP27" i="91"/>
  <c r="AS27" i="91" s="1"/>
  <c r="AP33" i="91"/>
  <c r="AS33" i="91" s="1"/>
  <c r="AP64" i="91"/>
  <c r="AS64" i="91" s="1"/>
  <c r="AP63" i="91"/>
  <c r="AS63" i="91" s="1"/>
  <c r="AP19" i="91"/>
  <c r="AS19" i="91" s="1"/>
  <c r="AP61" i="91"/>
  <c r="AS61" i="91" s="1"/>
  <c r="AP55" i="91"/>
  <c r="AS55" i="91" s="1"/>
  <c r="AP71" i="91"/>
  <c r="AS71" i="91" s="1"/>
  <c r="AP26" i="91"/>
  <c r="AS26" i="91" s="1"/>
  <c r="AP11" i="91"/>
  <c r="AS11" i="91" s="1"/>
  <c r="AP36" i="91"/>
  <c r="AS36" i="91" s="1"/>
  <c r="AP51" i="91"/>
  <c r="AS51" i="91" s="1"/>
  <c r="AP18" i="91"/>
  <c r="AS18" i="91" s="1"/>
  <c r="AP48" i="91"/>
  <c r="AS48" i="91" s="1"/>
  <c r="AP14" i="91"/>
  <c r="AS14" i="91" s="1"/>
  <c r="AP22" i="91"/>
  <c r="AS22" i="91" s="1"/>
  <c r="AP60" i="91"/>
  <c r="AS60" i="91" s="1"/>
  <c r="AP59" i="91"/>
  <c r="AS59" i="91" s="1"/>
  <c r="AP32" i="91"/>
  <c r="AS32" i="91" s="1"/>
  <c r="AP62" i="91"/>
  <c r="AS62" i="91" s="1"/>
  <c r="AP65" i="91"/>
  <c r="AS65" i="91" s="1"/>
  <c r="AP58" i="91"/>
  <c r="AS58" i="91" s="1"/>
  <c r="AP21" i="91"/>
  <c r="AS21" i="91" s="1"/>
  <c r="AP67" i="91"/>
  <c r="AS67" i="91" s="1"/>
  <c r="AP30" i="91"/>
  <c r="AS30" i="91" s="1"/>
  <c r="AP25" i="91"/>
  <c r="AS25" i="91" s="1"/>
  <c r="AO4" i="91"/>
  <c r="AP73" i="91"/>
  <c r="AS73" i="91" s="1"/>
  <c r="AP42" i="91"/>
  <c r="AS42" i="91" s="1"/>
  <c r="R62" i="6"/>
  <c r="U60" i="6"/>
  <c r="CR4" i="12"/>
  <c r="CO31" i="12"/>
  <c r="CP31" i="12" s="1"/>
  <c r="CQ31" i="12" s="1"/>
  <c r="CO34" i="12"/>
  <c r="CP34" i="12" s="1"/>
  <c r="CQ34" i="12" s="1"/>
  <c r="AA31" i="52"/>
  <c r="N52" i="5"/>
  <c r="R65" i="6"/>
  <c r="M52" i="5"/>
  <c r="P37" i="29"/>
  <c r="L52" i="5"/>
  <c r="K52" i="5"/>
  <c r="J52" i="5"/>
  <c r="U55" i="6"/>
  <c r="L47" i="6"/>
  <c r="K47" i="6"/>
  <c r="I52" i="5"/>
  <c r="P47" i="5"/>
  <c r="G52" i="5"/>
  <c r="P44" i="5"/>
  <c r="D52" i="5"/>
  <c r="P51" i="5"/>
  <c r="H52" i="5"/>
  <c r="P49" i="5"/>
  <c r="P50" i="5"/>
  <c r="F52" i="5"/>
  <c r="P48" i="5"/>
  <c r="P45" i="5"/>
  <c r="P46" i="5"/>
  <c r="E52" i="5"/>
  <c r="P43" i="5"/>
  <c r="U49" i="6"/>
  <c r="U53" i="6"/>
  <c r="R38" i="6"/>
  <c r="U32" i="6"/>
  <c r="H40" i="5" l="1"/>
  <c r="H23" i="5"/>
  <c r="K48" i="52"/>
  <c r="F56" i="29"/>
  <c r="AI18" i="91"/>
  <c r="AJ18" i="91" s="1"/>
  <c r="AI21" i="91"/>
  <c r="AJ21" i="91" s="1"/>
  <c r="AI48" i="91"/>
  <c r="AJ48" i="91" s="1"/>
  <c r="AI30" i="91"/>
  <c r="AJ30" i="91" s="1"/>
  <c r="AI36" i="91"/>
  <c r="AJ36" i="91" s="1"/>
  <c r="AI46" i="12"/>
  <c r="AI69" i="91"/>
  <c r="AJ69" i="91" s="1"/>
  <c r="AI47" i="12"/>
  <c r="AI27" i="91"/>
  <c r="AJ27" i="91" s="1"/>
  <c r="AI23" i="12"/>
  <c r="AI59" i="91"/>
  <c r="AJ59" i="91" s="1"/>
  <c r="AI28" i="12"/>
  <c r="AI64" i="91"/>
  <c r="AJ64" i="91" s="1"/>
  <c r="AI42" i="12"/>
  <c r="AI11" i="91"/>
  <c r="AJ11" i="91" s="1"/>
  <c r="AI8" i="12"/>
  <c r="AI67" i="91"/>
  <c r="AJ67" i="91" s="1"/>
  <c r="AI61" i="91"/>
  <c r="AJ61" i="91" s="1"/>
  <c r="AI26" i="91"/>
  <c r="AJ26" i="91" s="1"/>
  <c r="AI22" i="12"/>
  <c r="AI22" i="91"/>
  <c r="AJ22" i="91" s="1"/>
  <c r="AI17" i="12"/>
  <c r="AI33" i="91"/>
  <c r="AJ33" i="91" s="1"/>
  <c r="AI37" i="12"/>
  <c r="AI10" i="91"/>
  <c r="AJ10" i="91" s="1"/>
  <c r="AI7" i="12"/>
  <c r="AI32" i="91"/>
  <c r="AJ32" i="91" s="1"/>
  <c r="AI41" i="12"/>
  <c r="AI73" i="91"/>
  <c r="AJ73" i="91" s="1"/>
  <c r="AI57" i="12"/>
  <c r="AI71" i="91"/>
  <c r="AJ71" i="91" s="1"/>
  <c r="AI56" i="12"/>
  <c r="AI65" i="91"/>
  <c r="AJ65" i="91" s="1"/>
  <c r="AI44" i="12"/>
  <c r="AI52" i="91"/>
  <c r="AJ52" i="91" s="1"/>
  <c r="AI33" i="12"/>
  <c r="AG3" i="12"/>
  <c r="AI25" i="91"/>
  <c r="AJ25" i="91" s="1"/>
  <c r="AI20" i="12"/>
  <c r="AI55" i="91"/>
  <c r="AJ55" i="91" s="1"/>
  <c r="AI36" i="12"/>
  <c r="AI58" i="91"/>
  <c r="AJ58" i="91" s="1"/>
  <c r="AI27" i="12"/>
  <c r="AI13" i="91"/>
  <c r="AJ13" i="91" s="1"/>
  <c r="AI9" i="12"/>
  <c r="AI19" i="91"/>
  <c r="AJ19" i="91" s="1"/>
  <c r="AI14" i="12"/>
  <c r="AI14" i="91"/>
  <c r="AJ14" i="91" s="1"/>
  <c r="AI10" i="12"/>
  <c r="AI51" i="91"/>
  <c r="AJ51" i="91" s="1"/>
  <c r="AI63" i="91"/>
  <c r="AJ63" i="91" s="1"/>
  <c r="AI39" i="12"/>
  <c r="AI62" i="91"/>
  <c r="AJ62" i="91" s="1"/>
  <c r="AI40" i="12"/>
  <c r="AI60" i="91"/>
  <c r="AJ60" i="91" s="1"/>
  <c r="AI29" i="12"/>
  <c r="AI42" i="91"/>
  <c r="AJ42" i="91" s="1"/>
  <c r="AI50" i="12"/>
  <c r="AP4" i="91"/>
  <c r="CW31" i="12"/>
  <c r="CX31" i="12"/>
  <c r="CW34" i="12"/>
  <c r="CX34" i="12"/>
  <c r="R37" i="29"/>
  <c r="M47" i="6"/>
  <c r="P52" i="5"/>
  <c r="I51" i="6"/>
  <c r="H51" i="6"/>
  <c r="D51" i="6"/>
  <c r="F51" i="6"/>
  <c r="G51" i="6"/>
  <c r="E51" i="6"/>
  <c r="R51" i="6"/>
  <c r="P51" i="6"/>
  <c r="M51" i="6"/>
  <c r="N51" i="6"/>
  <c r="O51" i="6"/>
  <c r="K51" i="6"/>
  <c r="L51" i="6"/>
  <c r="J51" i="6"/>
  <c r="Q51" i="6"/>
  <c r="Q67" i="6" s="1"/>
  <c r="J59" i="29"/>
  <c r="F9" i="5" l="1"/>
  <c r="F40" i="5" s="1"/>
  <c r="F59" i="29"/>
  <c r="K59" i="29"/>
  <c r="T44" i="6"/>
  <c r="U44" i="6" s="1"/>
  <c r="N47" i="6"/>
  <c r="F23" i="5" l="1"/>
  <c r="O47" i="6"/>
  <c r="T45" i="6"/>
  <c r="P45" i="6" l="1"/>
  <c r="R45" i="6" l="1"/>
  <c r="P47" i="6"/>
  <c r="I9" i="5" l="1"/>
  <c r="I40" i="5" s="1"/>
  <c r="I59" i="29"/>
  <c r="U45" i="6"/>
  <c r="R47" i="6"/>
  <c r="I23" i="5" l="1"/>
  <c r="AA41" i="52" l="1"/>
  <c r="T40" i="6" l="1"/>
  <c r="U40" i="6" s="1"/>
  <c r="T5" i="41" l="1"/>
  <c r="N56" i="29" l="1"/>
  <c r="CG3" i="12" l="1"/>
  <c r="N9" i="5"/>
  <c r="N23" i="5" s="1"/>
  <c r="N59" i="29"/>
  <c r="N40" i="5" l="1"/>
  <c r="M56" i="29" l="1"/>
  <c r="M9" i="5" l="1"/>
  <c r="M59" i="29"/>
  <c r="M23" i="5" l="1"/>
  <c r="M40" i="5"/>
  <c r="CB3" i="12"/>
  <c r="U97" i="88" l="1"/>
  <c r="U100" i="88" s="1"/>
  <c r="U94" i="88"/>
  <c r="CL3" i="12" l="1"/>
  <c r="CI6" i="11" l="1"/>
  <c r="CI7" i="11" l="1"/>
  <c r="CI8" i="11" l="1"/>
  <c r="CH7" i="11"/>
  <c r="CH8" i="11" l="1"/>
  <c r="CL7" i="11"/>
  <c r="CF7" i="11"/>
  <c r="CJ7" i="11"/>
  <c r="CK7" i="11"/>
  <c r="CG7" i="11"/>
  <c r="CE7" i="11"/>
  <c r="CM7" i="11"/>
  <c r="CI9" i="11" l="1"/>
  <c r="CH9" i="11"/>
  <c r="CK8" i="11"/>
  <c r="CG8" i="11"/>
  <c r="CE8" i="11"/>
  <c r="CM8" i="11"/>
  <c r="CJ8" i="11"/>
  <c r="CF8" i="11"/>
  <c r="CL8" i="11"/>
  <c r="CM9" i="11" l="1"/>
  <c r="CK9" i="11"/>
  <c r="CG9" i="11"/>
  <c r="CE9" i="11"/>
  <c r="CJ9" i="11"/>
  <c r="CL9" i="11"/>
  <c r="CF9" i="11"/>
  <c r="CI29" i="11" l="1"/>
  <c r="CI61" i="11"/>
  <c r="CI47" i="11"/>
  <c r="CI86" i="11"/>
  <c r="CI58" i="11"/>
  <c r="CI84" i="11"/>
  <c r="CI33" i="11"/>
  <c r="CI66" i="11"/>
  <c r="CI15" i="11"/>
  <c r="CI17" i="11"/>
  <c r="CI52" i="11"/>
  <c r="CI80" i="11"/>
  <c r="CI13" i="11"/>
  <c r="CI42" i="11"/>
  <c r="CI75" i="11"/>
  <c r="CI48" i="11"/>
  <c r="CI50" i="11"/>
  <c r="CI59" i="11"/>
  <c r="CI28" i="11"/>
  <c r="CI31" i="11"/>
  <c r="CI78" i="11"/>
  <c r="CI27" i="11"/>
  <c r="CI22" i="11"/>
  <c r="CI24" i="11"/>
  <c r="CI55" i="11"/>
  <c r="CI23" i="11"/>
  <c r="CI32" i="11"/>
  <c r="CI54" i="11"/>
  <c r="CI73" i="11"/>
  <c r="CI67" i="11"/>
  <c r="CI40" i="11"/>
  <c r="CI77" i="11"/>
  <c r="CI82" i="11"/>
  <c r="CI44" i="11"/>
  <c r="CI49" i="11"/>
  <c r="CI76" i="11"/>
  <c r="CI19" i="11"/>
  <c r="CI37" i="11"/>
  <c r="CI39" i="11"/>
  <c r="CI57" i="11"/>
  <c r="CI68" i="11"/>
  <c r="CI38" i="11"/>
  <c r="CI74" i="11"/>
  <c r="CI56" i="11"/>
  <c r="CI20" i="11"/>
  <c r="CI35" i="11"/>
  <c r="CI62" i="11"/>
  <c r="CI26" i="11"/>
  <c r="CI81" i="11"/>
  <c r="CI79" i="11"/>
  <c r="CI21" i="11"/>
  <c r="CI25" i="11"/>
  <c r="CI43" i="11"/>
  <c r="CI36" i="11"/>
  <c r="CI14" i="11"/>
  <c r="CI65" i="11"/>
  <c r="CI16" i="11"/>
  <c r="CI83" i="11"/>
  <c r="CI18" i="11"/>
  <c r="CI60" i="11"/>
  <c r="CI69" i="11"/>
  <c r="CI46" i="11"/>
  <c r="CI70" i="11"/>
  <c r="CI51" i="11"/>
  <c r="CI45" i="11"/>
  <c r="CI53" i="11"/>
  <c r="CI64" i="11"/>
  <c r="CI11" i="11"/>
  <c r="CI85" i="11"/>
  <c r="CI71" i="11"/>
  <c r="CI34" i="11"/>
  <c r="CI63" i="11"/>
  <c r="CH65" i="11"/>
  <c r="CH45" i="11"/>
  <c r="CH15" i="11"/>
  <c r="CH77" i="11"/>
  <c r="CH40" i="11"/>
  <c r="CH85" i="11"/>
  <c r="CH86" i="11"/>
  <c r="CH74" i="11"/>
  <c r="CH46" i="11"/>
  <c r="CH20" i="11"/>
  <c r="CH52" i="11"/>
  <c r="CH42" i="11"/>
  <c r="CH64" i="11"/>
  <c r="CH34" i="11"/>
  <c r="CH25" i="11"/>
  <c r="CH35" i="11"/>
  <c r="CH33" i="11"/>
  <c r="CH73" i="11"/>
  <c r="CH47" i="11"/>
  <c r="CH75" i="11"/>
  <c r="CH48" i="11"/>
  <c r="CH62" i="11"/>
  <c r="CH18" i="11"/>
  <c r="CH38" i="11"/>
  <c r="CH54" i="11"/>
  <c r="CH67" i="11"/>
  <c r="CH79" i="11"/>
  <c r="CH19" i="11"/>
  <c r="CH31" i="11"/>
  <c r="CH66" i="11"/>
  <c r="CH50" i="11"/>
  <c r="CH78" i="11"/>
  <c r="CH29" i="11"/>
  <c r="CH49" i="11"/>
  <c r="CH16" i="11"/>
  <c r="CH44" i="11"/>
  <c r="CH81" i="11"/>
  <c r="CH76" i="11"/>
  <c r="CH51" i="11"/>
  <c r="CH24" i="11"/>
  <c r="CH22" i="11"/>
  <c r="CH59" i="11"/>
  <c r="CH21" i="11"/>
  <c r="CH53" i="11"/>
  <c r="CH28" i="11"/>
  <c r="CH26" i="11"/>
  <c r="CH37" i="11"/>
  <c r="CH58" i="11"/>
  <c r="CH39" i="11"/>
  <c r="CH68" i="11"/>
  <c r="CH43" i="11"/>
  <c r="CH61" i="11"/>
  <c r="CH83" i="11"/>
  <c r="CH60" i="11"/>
  <c r="CH36" i="11"/>
  <c r="CH13" i="11"/>
  <c r="CH11" i="11"/>
  <c r="CH57" i="11"/>
  <c r="CH82" i="11"/>
  <c r="CH69" i="11"/>
  <c r="CH84" i="11"/>
  <c r="CH23" i="11"/>
  <c r="CH71" i="11"/>
  <c r="CH32" i="11"/>
  <c r="CH55" i="11"/>
  <c r="CH14" i="11"/>
  <c r="CH27" i="11"/>
  <c r="CH80" i="11"/>
  <c r="CH70" i="11"/>
  <c r="CH56" i="11"/>
  <c r="CH17" i="11"/>
  <c r="CH12" i="11"/>
  <c r="CH63" i="11"/>
  <c r="CG37" i="11"/>
  <c r="CG40" i="11"/>
  <c r="CF38" i="11"/>
  <c r="CF47" i="11"/>
  <c r="CF44" i="11"/>
  <c r="CF37" i="11"/>
  <c r="CF39" i="11"/>
  <c r="CF46" i="11"/>
  <c r="CG39" i="11"/>
  <c r="CG38" i="11"/>
  <c r="CF43" i="11"/>
  <c r="CF45" i="11"/>
  <c r="CG44" i="11"/>
  <c r="CG42" i="11"/>
  <c r="CF42" i="11"/>
  <c r="CG43" i="11"/>
  <c r="CF6" i="11"/>
  <c r="CH10" i="11"/>
  <c r="P76" i="6"/>
  <c r="P75" i="6"/>
  <c r="CI30" i="11" l="1"/>
  <c r="CI72" i="11"/>
  <c r="CH30" i="11"/>
  <c r="CI10" i="11"/>
  <c r="P72" i="6" s="1"/>
  <c r="CI12" i="11"/>
  <c r="CI41" i="11"/>
  <c r="CH41" i="11"/>
  <c r="CH72" i="11"/>
  <c r="CF41" i="11"/>
  <c r="CF40" i="11"/>
  <c r="CG55" i="11"/>
  <c r="CE55" i="11"/>
  <c r="CM55" i="11"/>
  <c r="CK55" i="11"/>
  <c r="E75" i="6"/>
  <c r="D75" i="6"/>
  <c r="O75" i="6"/>
  <c r="I75" i="6"/>
  <c r="K75" i="6"/>
  <c r="L75" i="6"/>
  <c r="N75" i="6"/>
  <c r="H75" i="6"/>
  <c r="J75" i="6"/>
  <c r="G75" i="6"/>
  <c r="F75" i="6"/>
  <c r="R75" i="6"/>
  <c r="M75" i="6"/>
  <c r="CG76" i="11"/>
  <c r="CE76" i="11"/>
  <c r="CM76" i="11"/>
  <c r="CK76" i="11"/>
  <c r="CM71" i="11"/>
  <c r="CK71" i="11"/>
  <c r="CG71" i="11"/>
  <c r="CE71" i="11"/>
  <c r="CG67" i="11"/>
  <c r="CE67" i="11"/>
  <c r="CM67" i="11"/>
  <c r="CK67" i="11"/>
  <c r="CF49" i="11"/>
  <c r="CL49" i="11"/>
  <c r="CJ49" i="11"/>
  <c r="CG26" i="11"/>
  <c r="CM26" i="11"/>
  <c r="CK26" i="11"/>
  <c r="CE26" i="11"/>
  <c r="CM27" i="11"/>
  <c r="CK27" i="11"/>
  <c r="CG27" i="11"/>
  <c r="CE27" i="11"/>
  <c r="CL10" i="11"/>
  <c r="CJ10" i="11"/>
  <c r="CF10" i="11"/>
  <c r="J76" i="6"/>
  <c r="G76" i="6"/>
  <c r="O76" i="6"/>
  <c r="N76" i="6"/>
  <c r="L76" i="6"/>
  <c r="I76" i="6"/>
  <c r="F76" i="6"/>
  <c r="R76" i="6"/>
  <c r="E76" i="6"/>
  <c r="K76" i="6"/>
  <c r="M76" i="6"/>
  <c r="H76" i="6"/>
  <c r="D76" i="6"/>
  <c r="CM36" i="11"/>
  <c r="CG36" i="11"/>
  <c r="CE36" i="11"/>
  <c r="CK36" i="11"/>
  <c r="CK57" i="11"/>
  <c r="CG57" i="11"/>
  <c r="CE57" i="11"/>
  <c r="CM57" i="11"/>
  <c r="CE44" i="11"/>
  <c r="CM44" i="11"/>
  <c r="CK44" i="11"/>
  <c r="CG21" i="11"/>
  <c r="CE21" i="11"/>
  <c r="CM21" i="11"/>
  <c r="CK21" i="11"/>
  <c r="CG15" i="11"/>
  <c r="CE15" i="11"/>
  <c r="CM15" i="11"/>
  <c r="CK15" i="11"/>
  <c r="CJ51" i="11"/>
  <c r="CF51" i="11"/>
  <c r="CL51" i="11"/>
  <c r="CL73" i="11"/>
  <c r="CJ73" i="11"/>
  <c r="CF73" i="11"/>
  <c r="CL32" i="11"/>
  <c r="CF32" i="11"/>
  <c r="CJ32" i="11"/>
  <c r="CG80" i="11"/>
  <c r="CE80" i="11"/>
  <c r="CM80" i="11"/>
  <c r="CK80" i="11"/>
  <c r="CG33" i="11"/>
  <c r="CE33" i="11"/>
  <c r="CM33" i="11"/>
  <c r="CK33" i="11"/>
  <c r="CL53" i="11"/>
  <c r="CJ53" i="11"/>
  <c r="CF53" i="11"/>
  <c r="CE32" i="11"/>
  <c r="CM32" i="11"/>
  <c r="CK32" i="11"/>
  <c r="CG32" i="11"/>
  <c r="CM78" i="11"/>
  <c r="CK78" i="11"/>
  <c r="CG78" i="11"/>
  <c r="CE78" i="11"/>
  <c r="CG20" i="11"/>
  <c r="CK20" i="11"/>
  <c r="CE20" i="11"/>
  <c r="CM20" i="11"/>
  <c r="CJ63" i="11"/>
  <c r="CF63" i="11"/>
  <c r="CL63" i="11"/>
  <c r="CJ82" i="11"/>
  <c r="CF82" i="11"/>
  <c r="CL82" i="11"/>
  <c r="CL38" i="11"/>
  <c r="CJ38" i="11"/>
  <c r="CK63" i="11"/>
  <c r="CG63" i="11"/>
  <c r="CE63" i="11"/>
  <c r="CM63" i="11"/>
  <c r="CM13" i="11"/>
  <c r="CK13" i="11"/>
  <c r="CG13" i="11"/>
  <c r="CE13" i="11"/>
  <c r="CJ77" i="11"/>
  <c r="CF77" i="11"/>
  <c r="CL77" i="11"/>
  <c r="CL17" i="11"/>
  <c r="CF17" i="11"/>
  <c r="CJ17" i="11"/>
  <c r="CE79" i="11"/>
  <c r="CM79" i="11"/>
  <c r="CK79" i="11"/>
  <c r="CG79" i="11"/>
  <c r="CL52" i="11"/>
  <c r="CJ52" i="11"/>
  <c r="CF52" i="11"/>
  <c r="CF33" i="11"/>
  <c r="CL33" i="11"/>
  <c r="CJ33" i="11"/>
  <c r="CL66" i="11"/>
  <c r="CJ66" i="11"/>
  <c r="CF66" i="11"/>
  <c r="CL36" i="11"/>
  <c r="CF36" i="11"/>
  <c r="CJ36" i="11"/>
  <c r="CM53" i="11"/>
  <c r="CK53" i="11"/>
  <c r="CG53" i="11"/>
  <c r="CE53" i="11"/>
  <c r="CJ34" i="11"/>
  <c r="CL34" i="11"/>
  <c r="CF34" i="11"/>
  <c r="CF81" i="11"/>
  <c r="CL81" i="11"/>
  <c r="CJ81" i="11"/>
  <c r="CL59" i="11"/>
  <c r="CJ59" i="11"/>
  <c r="CF59" i="11"/>
  <c r="CL83" i="11"/>
  <c r="CJ83" i="11"/>
  <c r="CF83" i="11"/>
  <c r="CE43" i="11"/>
  <c r="CM43" i="11"/>
  <c r="CK43" i="11"/>
  <c r="CM83" i="11"/>
  <c r="CK83" i="11"/>
  <c r="CG83" i="11"/>
  <c r="CE83" i="11"/>
  <c r="CL79" i="11"/>
  <c r="CJ79" i="11"/>
  <c r="CF79" i="11"/>
  <c r="CL29" i="11"/>
  <c r="CJ29" i="11"/>
  <c r="CF29" i="11"/>
  <c r="CL74" i="11"/>
  <c r="CJ74" i="11"/>
  <c r="CF74" i="11"/>
  <c r="CJ13" i="11"/>
  <c r="CL13" i="11"/>
  <c r="CF13" i="11"/>
  <c r="CL43" i="11"/>
  <c r="CJ43" i="11"/>
  <c r="CJ21" i="11"/>
  <c r="CF21" i="11"/>
  <c r="CL21" i="11"/>
  <c r="CF76" i="11"/>
  <c r="CL76" i="11"/>
  <c r="CJ76" i="11"/>
  <c r="CK45" i="11"/>
  <c r="CG45" i="11"/>
  <c r="CE45" i="11"/>
  <c r="CM45" i="11"/>
  <c r="CK22" i="11"/>
  <c r="CM22" i="11"/>
  <c r="CG22" i="11"/>
  <c r="CE22" i="11"/>
  <c r="CJ31" i="11"/>
  <c r="CL31" i="11"/>
  <c r="CF31" i="11"/>
  <c r="CM10" i="11"/>
  <c r="CK10" i="11"/>
  <c r="CG10" i="11"/>
  <c r="CE10" i="11"/>
  <c r="CE54" i="11"/>
  <c r="CM54" i="11"/>
  <c r="CK54" i="11"/>
  <c r="CG54" i="11"/>
  <c r="CG62" i="11"/>
  <c r="CE62" i="11"/>
  <c r="CM62" i="11"/>
  <c r="CK62" i="11"/>
  <c r="CM73" i="11"/>
  <c r="CK73" i="11"/>
  <c r="CG73" i="11"/>
  <c r="CE73" i="11"/>
  <c r="CK51" i="11"/>
  <c r="CG51" i="11"/>
  <c r="CE51" i="11"/>
  <c r="CM51" i="11"/>
  <c r="CF26" i="11"/>
  <c r="CL26" i="11"/>
  <c r="CJ26" i="11"/>
  <c r="CG86" i="11"/>
  <c r="CE86" i="11"/>
  <c r="CM86" i="11"/>
  <c r="CK86" i="11"/>
  <c r="CL58" i="11"/>
  <c r="CJ58" i="11"/>
  <c r="CF58" i="11"/>
  <c r="CE48" i="11"/>
  <c r="CM48" i="11"/>
  <c r="CK48" i="11"/>
  <c r="CG48" i="11"/>
  <c r="CJ45" i="11"/>
  <c r="CL45" i="11"/>
  <c r="CF67" i="11"/>
  <c r="CL67" i="11"/>
  <c r="CJ67" i="11"/>
  <c r="CF20" i="11"/>
  <c r="CL20" i="11"/>
  <c r="CJ20" i="11"/>
  <c r="CE85" i="11"/>
  <c r="CM85" i="11"/>
  <c r="CK85" i="11"/>
  <c r="CG85" i="11"/>
  <c r="CL19" i="11"/>
  <c r="CF19" i="11"/>
  <c r="CJ19" i="11"/>
  <c r="CK77" i="11"/>
  <c r="CG77" i="11"/>
  <c r="CE77" i="11"/>
  <c r="CM77" i="11"/>
  <c r="CL54" i="11"/>
  <c r="CJ54" i="11"/>
  <c r="CF54" i="11"/>
  <c r="CM52" i="11"/>
  <c r="CK52" i="11"/>
  <c r="CG52" i="11"/>
  <c r="CE52" i="11"/>
  <c r="CF16" i="11"/>
  <c r="CL16" i="11"/>
  <c r="CJ16" i="11"/>
  <c r="CF75" i="11"/>
  <c r="CL75" i="11"/>
  <c r="CJ75" i="11"/>
  <c r="CK16" i="11"/>
  <c r="CM16" i="11"/>
  <c r="CG16" i="11"/>
  <c r="CE16" i="11"/>
  <c r="CM64" i="11"/>
  <c r="CK64" i="11"/>
  <c r="CG64" i="11"/>
  <c r="CE64" i="11"/>
  <c r="CM31" i="11"/>
  <c r="CK31" i="11"/>
  <c r="CG31" i="11"/>
  <c r="CE31" i="11"/>
  <c r="CG75" i="11"/>
  <c r="CE75" i="11"/>
  <c r="CM75" i="11"/>
  <c r="CK75" i="11"/>
  <c r="CG11" i="11"/>
  <c r="CE11" i="11"/>
  <c r="CM11" i="11"/>
  <c r="CK11" i="11"/>
  <c r="CL14" i="11"/>
  <c r="CF14" i="11"/>
  <c r="CJ14" i="11"/>
  <c r="CM40" i="11"/>
  <c r="CK40" i="11"/>
  <c r="CE40" i="11"/>
  <c r="CF50" i="11"/>
  <c r="CL50" i="11"/>
  <c r="CJ50" i="11"/>
  <c r="CF68" i="11"/>
  <c r="CL68" i="11"/>
  <c r="CJ68" i="11"/>
  <c r="CE25" i="11"/>
  <c r="CG25" i="11"/>
  <c r="CK25" i="11"/>
  <c r="CM25" i="11"/>
  <c r="CK35" i="11"/>
  <c r="CM35" i="11"/>
  <c r="CG35" i="11"/>
  <c r="CE35" i="11"/>
  <c r="CL42" i="11"/>
  <c r="CJ42" i="11"/>
  <c r="CL60" i="11"/>
  <c r="CJ60" i="11"/>
  <c r="CF60" i="11"/>
  <c r="CE74" i="11"/>
  <c r="CM74" i="11"/>
  <c r="CK74" i="11"/>
  <c r="CG74" i="11"/>
  <c r="CM47" i="11"/>
  <c r="CK47" i="11"/>
  <c r="CG47" i="11"/>
  <c r="CE47" i="11"/>
  <c r="CE66" i="11"/>
  <c r="CM66" i="11"/>
  <c r="CK66" i="11"/>
  <c r="CG66" i="11"/>
  <c r="CG12" i="11"/>
  <c r="CE12" i="11"/>
  <c r="CM12" i="11"/>
  <c r="CK12" i="11"/>
  <c r="CE60" i="11"/>
  <c r="CM60" i="11"/>
  <c r="CK60" i="11"/>
  <c r="CG60" i="11"/>
  <c r="CK69" i="11"/>
  <c r="CG69" i="11"/>
  <c r="CE69" i="11"/>
  <c r="CM69" i="11"/>
  <c r="CE38" i="11"/>
  <c r="CM38" i="11"/>
  <c r="CK38" i="11"/>
  <c r="CL39" i="11"/>
  <c r="CJ39" i="11"/>
  <c r="CE14" i="11"/>
  <c r="CG14" i="11"/>
  <c r="CM14" i="11"/>
  <c r="CK14" i="11"/>
  <c r="CJ18" i="11"/>
  <c r="CL18" i="11"/>
  <c r="CF18" i="11"/>
  <c r="CL23" i="11"/>
  <c r="CJ23" i="11"/>
  <c r="CF23" i="11"/>
  <c r="CL48" i="11"/>
  <c r="CJ48" i="11"/>
  <c r="CF48" i="11"/>
  <c r="CG61" i="11"/>
  <c r="CE61" i="11"/>
  <c r="CM61" i="11"/>
  <c r="CK61" i="11"/>
  <c r="CG49" i="11"/>
  <c r="CE49" i="11"/>
  <c r="CM49" i="11"/>
  <c r="CK49" i="11"/>
  <c r="CM23" i="11"/>
  <c r="CK23" i="11"/>
  <c r="CG23" i="11"/>
  <c r="CE23" i="11"/>
  <c r="CJ37" i="11"/>
  <c r="CL37" i="11"/>
  <c r="CK24" i="11"/>
  <c r="CG24" i="11"/>
  <c r="CE24" i="11"/>
  <c r="CM24" i="11"/>
  <c r="CJ44" i="11"/>
  <c r="CL44" i="11"/>
  <c r="CL47" i="11"/>
  <c r="CJ47" i="11"/>
  <c r="CM29" i="11"/>
  <c r="CE29" i="11"/>
  <c r="CK29" i="11"/>
  <c r="CG29" i="11"/>
  <c r="CL65" i="11"/>
  <c r="CJ65" i="11"/>
  <c r="CF65" i="11"/>
  <c r="CE37" i="11"/>
  <c r="CM37" i="11"/>
  <c r="CK37" i="11"/>
  <c r="CM84" i="11"/>
  <c r="CK84" i="11"/>
  <c r="CG84" i="11"/>
  <c r="CE84" i="11"/>
  <c r="CK82" i="11"/>
  <c r="CG82" i="11"/>
  <c r="CE82" i="11"/>
  <c r="CM82" i="11"/>
  <c r="CL85" i="11"/>
  <c r="CJ85" i="11"/>
  <c r="CF85" i="11"/>
  <c r="CM59" i="11"/>
  <c r="CK59" i="11"/>
  <c r="CG59" i="11"/>
  <c r="CE59" i="11"/>
  <c r="CJ57" i="11"/>
  <c r="CF57" i="11"/>
  <c r="CL57" i="11"/>
  <c r="CL71" i="11"/>
  <c r="CJ71" i="11"/>
  <c r="CF71" i="11"/>
  <c r="CL40" i="11"/>
  <c r="CJ40" i="11"/>
  <c r="CG50" i="11"/>
  <c r="CE50" i="11"/>
  <c r="CM50" i="11"/>
  <c r="CK50" i="11"/>
  <c r="CG68" i="11"/>
  <c r="CE68" i="11"/>
  <c r="CM68" i="11"/>
  <c r="CK68" i="11"/>
  <c r="CJ24" i="11"/>
  <c r="CF24" i="11"/>
  <c r="CL24" i="11"/>
  <c r="CF56" i="11"/>
  <c r="CL56" i="11"/>
  <c r="CJ56" i="11"/>
  <c r="CL84" i="11"/>
  <c r="CJ84" i="11"/>
  <c r="CF84" i="11"/>
  <c r="CL70" i="11"/>
  <c r="CJ70" i="11"/>
  <c r="CF70" i="11"/>
  <c r="CK39" i="11"/>
  <c r="CM39" i="11"/>
  <c r="CE39" i="11"/>
  <c r="CL46" i="11"/>
  <c r="CJ46" i="11"/>
  <c r="CJ69" i="11"/>
  <c r="CF69" i="11"/>
  <c r="CL69" i="11"/>
  <c r="CE19" i="11"/>
  <c r="CM19" i="11"/>
  <c r="CK19" i="11"/>
  <c r="CG19" i="11"/>
  <c r="CF86" i="11"/>
  <c r="CL86" i="11"/>
  <c r="CJ86" i="11"/>
  <c r="CF62" i="11"/>
  <c r="CL62" i="11"/>
  <c r="CJ62" i="11"/>
  <c r="CM18" i="11"/>
  <c r="CK18" i="11"/>
  <c r="CG18" i="11"/>
  <c r="CE18" i="11"/>
  <c r="CG81" i="11"/>
  <c r="CE81" i="11"/>
  <c r="CM81" i="11"/>
  <c r="CK81" i="11"/>
  <c r="CK28" i="11"/>
  <c r="CG28" i="11"/>
  <c r="CE28" i="11"/>
  <c r="CM28" i="11"/>
  <c r="CF11" i="11"/>
  <c r="CL11" i="11"/>
  <c r="CJ11" i="11"/>
  <c r="CF80" i="11"/>
  <c r="CL80" i="11"/>
  <c r="CJ80" i="11"/>
  <c r="CF22" i="11"/>
  <c r="CL22" i="11"/>
  <c r="CJ22" i="11"/>
  <c r="CM58" i="11"/>
  <c r="CK58" i="11"/>
  <c r="CG58" i="11"/>
  <c r="CE58" i="11"/>
  <c r="CG56" i="11"/>
  <c r="CE56" i="11"/>
  <c r="CM56" i="11"/>
  <c r="CK56" i="11"/>
  <c r="CM17" i="11"/>
  <c r="CG17" i="11"/>
  <c r="CE17" i="11"/>
  <c r="CK17" i="11"/>
  <c r="CM34" i="11"/>
  <c r="CK34" i="11"/>
  <c r="CG34" i="11"/>
  <c r="CE34" i="11"/>
  <c r="CF35" i="11"/>
  <c r="CL35" i="11"/>
  <c r="CJ35" i="11"/>
  <c r="CF61" i="11"/>
  <c r="CL61" i="11"/>
  <c r="CJ61" i="11"/>
  <c r="CL78" i="11"/>
  <c r="CJ78" i="11"/>
  <c r="CF78" i="11"/>
  <c r="CF15" i="11"/>
  <c r="CL15" i="11"/>
  <c r="CJ15" i="11"/>
  <c r="CF55" i="11"/>
  <c r="CL55" i="11"/>
  <c r="CJ55" i="11"/>
  <c r="CM46" i="11"/>
  <c r="CK46" i="11"/>
  <c r="CG46" i="11"/>
  <c r="CE46" i="11"/>
  <c r="CE42" i="11"/>
  <c r="CM42" i="11"/>
  <c r="CK42" i="11"/>
  <c r="CF28" i="11"/>
  <c r="CL28" i="11"/>
  <c r="CJ28" i="11"/>
  <c r="CF12" i="11"/>
  <c r="CL12" i="11"/>
  <c r="CJ12" i="11"/>
  <c r="CJ27" i="11"/>
  <c r="CL27" i="11"/>
  <c r="CF27" i="11"/>
  <c r="CM65" i="11"/>
  <c r="CK65" i="11"/>
  <c r="CG65" i="11"/>
  <c r="CE65" i="11"/>
  <c r="CL25" i="11"/>
  <c r="CF25" i="11"/>
  <c r="CJ25" i="11"/>
  <c r="CM70" i="11"/>
  <c r="CK70" i="11"/>
  <c r="CG70" i="11"/>
  <c r="CE70" i="11"/>
  <c r="CL64" i="11"/>
  <c r="CJ64" i="11"/>
  <c r="CF64" i="11"/>
  <c r="CJ6" i="11"/>
  <c r="CL6" i="11"/>
  <c r="CE6" i="11"/>
  <c r="CM6" i="11"/>
  <c r="CK6" i="11"/>
  <c r="CG6" i="11"/>
  <c r="P73" i="6" l="1"/>
  <c r="G73" i="6" s="1"/>
  <c r="CJ30" i="11"/>
  <c r="CL30" i="11"/>
  <c r="CM30" i="11"/>
  <c r="CE30" i="11"/>
  <c r="CG30" i="11"/>
  <c r="CK30" i="11"/>
  <c r="CF30" i="11"/>
  <c r="K72" i="6"/>
  <c r="J72" i="6"/>
  <c r="L72" i="6"/>
  <c r="O72" i="6"/>
  <c r="G72" i="6"/>
  <c r="H72" i="6"/>
  <c r="R72" i="6"/>
  <c r="I72" i="6"/>
  <c r="E72" i="6"/>
  <c r="D72" i="6"/>
  <c r="N72" i="6"/>
  <c r="M72" i="6"/>
  <c r="F72" i="6"/>
  <c r="CE41" i="11"/>
  <c r="CG41" i="11"/>
  <c r="CJ72" i="11"/>
  <c r="CG72" i="11"/>
  <c r="CK72" i="11"/>
  <c r="CM72" i="11"/>
  <c r="CL72" i="11"/>
  <c r="CE72" i="11"/>
  <c r="CK41" i="11"/>
  <c r="CF72" i="11"/>
  <c r="P71" i="6"/>
  <c r="D71" i="6" s="1"/>
  <c r="P74" i="6"/>
  <c r="G74" i="6" s="1"/>
  <c r="P70" i="6"/>
  <c r="CJ41" i="11"/>
  <c r="CL41" i="11"/>
  <c r="CM41" i="11"/>
  <c r="D73" i="6" l="1"/>
  <c r="K73" i="6"/>
  <c r="L73" i="6"/>
  <c r="O73" i="6"/>
  <c r="R73" i="6"/>
  <c r="H73" i="6"/>
  <c r="F73" i="6"/>
  <c r="I73" i="6"/>
  <c r="N73" i="6"/>
  <c r="J73" i="6"/>
  <c r="E73" i="6"/>
  <c r="M73" i="6"/>
  <c r="L74" i="6"/>
  <c r="D74" i="6"/>
  <c r="N74" i="6"/>
  <c r="M71" i="6"/>
  <c r="E71" i="6"/>
  <c r="F71" i="6"/>
  <c r="G71" i="6"/>
  <c r="J71" i="6"/>
  <c r="H71" i="6"/>
  <c r="K71" i="6"/>
  <c r="R71" i="6"/>
  <c r="L71" i="6"/>
  <c r="H74" i="6"/>
  <c r="I71" i="6"/>
  <c r="I74" i="6"/>
  <c r="N71" i="6"/>
  <c r="E74" i="6"/>
  <c r="M74" i="6"/>
  <c r="O71" i="6"/>
  <c r="R74" i="6"/>
  <c r="F74" i="6"/>
  <c r="O74" i="6"/>
  <c r="K74" i="6"/>
  <c r="J74" i="6"/>
  <c r="M70" i="6"/>
  <c r="K70" i="6"/>
  <c r="L70" i="6"/>
  <c r="O70" i="6"/>
  <c r="I70" i="6"/>
  <c r="H70" i="6"/>
  <c r="F70" i="6"/>
  <c r="R70" i="6"/>
  <c r="P77" i="6"/>
  <c r="N70" i="6"/>
  <c r="D70" i="6"/>
  <c r="G70" i="6"/>
  <c r="E70" i="6"/>
  <c r="J70" i="6"/>
  <c r="G77" i="6" l="1"/>
  <c r="D77" i="6"/>
  <c r="L77" i="6"/>
  <c r="N77" i="6"/>
  <c r="R77" i="6"/>
  <c r="H77" i="6"/>
  <c r="H79" i="6" s="1"/>
  <c r="F77" i="6"/>
  <c r="F79" i="6" s="1"/>
  <c r="I77" i="6"/>
  <c r="O77" i="6"/>
  <c r="J77" i="6"/>
  <c r="K77" i="6"/>
  <c r="E77" i="6"/>
  <c r="E79" i="6" s="1"/>
  <c r="M77" i="6"/>
  <c r="DJ10" i="11" l="1"/>
  <c r="DI10" i="11"/>
  <c r="DT10" i="11"/>
  <c r="DS10" i="11"/>
  <c r="DR10" i="11"/>
  <c r="DQ10" i="11"/>
  <c r="DP10" i="11"/>
  <c r="DO10" i="11"/>
  <c r="DN10" i="11"/>
  <c r="DM10" i="11"/>
  <c r="DL10" i="11"/>
  <c r="DK10" i="11"/>
  <c r="DU10" i="11" l="1"/>
  <c r="DS8" i="11"/>
  <c r="DR8" i="11"/>
  <c r="DQ8" i="11"/>
  <c r="DP8" i="11"/>
  <c r="DO8" i="11"/>
  <c r="DN8" i="11"/>
  <c r="DM8" i="11"/>
  <c r="DL8" i="11"/>
  <c r="DK8" i="11"/>
  <c r="DJ8" i="11"/>
  <c r="DI8" i="11"/>
  <c r="DT8" i="11"/>
  <c r="DV10" i="11" l="1"/>
  <c r="DU8" i="11"/>
  <c r="DV8" i="11" s="1"/>
  <c r="CN10" i="11" l="1"/>
  <c r="CN8" i="11"/>
  <c r="CW10" i="11" l="1"/>
  <c r="J54" i="29" s="1"/>
  <c r="CS10" i="11"/>
  <c r="CU10" i="11"/>
  <c r="CT10" i="11"/>
  <c r="G79" i="6" s="1"/>
  <c r="CR10" i="11"/>
  <c r="CY10" i="11"/>
  <c r="L54" i="29" s="1"/>
  <c r="DA10" i="11"/>
  <c r="N54" i="29" s="1"/>
  <c r="CZ10" i="11"/>
  <c r="M54" i="29" s="1"/>
  <c r="CX10" i="11"/>
  <c r="CQ10" i="11"/>
  <c r="DB10" i="11"/>
  <c r="CV10" i="11"/>
  <c r="I54" i="29" s="1"/>
  <c r="CO10" i="11"/>
  <c r="CY8" i="11"/>
  <c r="DB8" i="11"/>
  <c r="CT8" i="11"/>
  <c r="CR8" i="11"/>
  <c r="CZ8" i="11"/>
  <c r="DA8" i="11"/>
  <c r="CW8" i="11"/>
  <c r="CV8" i="11"/>
  <c r="CU8" i="11"/>
  <c r="CX8" i="11"/>
  <c r="CS8" i="11"/>
  <c r="CQ8" i="11"/>
  <c r="CO8" i="11"/>
  <c r="J11" i="88" l="1"/>
  <c r="AK11" i="88" s="1"/>
  <c r="AJ11" i="89"/>
  <c r="J9" i="88"/>
  <c r="AK9" i="88" s="1"/>
  <c r="AM9" i="88" s="1"/>
  <c r="AJ9" i="89"/>
  <c r="AL9" i="89" s="1"/>
  <c r="Q8" i="12"/>
  <c r="K54" i="29"/>
  <c r="I61" i="29"/>
  <c r="O54" i="29"/>
  <c r="DC10" i="11"/>
  <c r="DD10" i="11" s="1"/>
  <c r="M61" i="29"/>
  <c r="N61" i="29"/>
  <c r="L61" i="29"/>
  <c r="H61" i="29"/>
  <c r="DC8" i="11"/>
  <c r="DD8" i="11" s="1"/>
  <c r="J61" i="29"/>
  <c r="AQ11" i="89" l="1"/>
  <c r="W8" i="12" s="1"/>
  <c r="CU8" i="12" s="1"/>
  <c r="CV8" i="12" s="1"/>
  <c r="K61" i="29"/>
  <c r="O61" i="29"/>
  <c r="AT11" i="89" l="1"/>
  <c r="AK11" i="89" s="1"/>
  <c r="AR11" i="89"/>
  <c r="AU11" i="89" s="1"/>
  <c r="AZ11" i="88"/>
  <c r="AL11" i="89" l="1"/>
  <c r="AA8" i="12"/>
  <c r="L8" i="12"/>
  <c r="AB8" i="12" s="1"/>
  <c r="DJ9" i="11"/>
  <c r="DI9" i="11"/>
  <c r="DS9" i="11"/>
  <c r="DR9" i="11"/>
  <c r="DP9" i="11"/>
  <c r="DQ9" i="11"/>
  <c r="DO9" i="11"/>
  <c r="DM9" i="11"/>
  <c r="DN9" i="11"/>
  <c r="DL9" i="11"/>
  <c r="DK9" i="11"/>
  <c r="DT9" i="11"/>
  <c r="DP7" i="11"/>
  <c r="DO7" i="11"/>
  <c r="DN7" i="11"/>
  <c r="DM7" i="11"/>
  <c r="DL7" i="11"/>
  <c r="DK7" i="11"/>
  <c r="DJ7" i="11"/>
  <c r="DI7" i="11"/>
  <c r="DT7" i="11"/>
  <c r="DS7" i="11"/>
  <c r="DR7" i="11"/>
  <c r="DQ7" i="11"/>
  <c r="DL11" i="11"/>
  <c r="DK11" i="11"/>
  <c r="DJ11" i="11"/>
  <c r="DI11" i="11"/>
  <c r="DT11" i="11"/>
  <c r="DS11" i="11"/>
  <c r="DQ11" i="11"/>
  <c r="DR11" i="11"/>
  <c r="DP11" i="11"/>
  <c r="DO11" i="11"/>
  <c r="DN11" i="11"/>
  <c r="DM11" i="11"/>
  <c r="DN6" i="11"/>
  <c r="DM6" i="11"/>
  <c r="DL6" i="11"/>
  <c r="DK6" i="11"/>
  <c r="DJ6" i="11"/>
  <c r="DI6" i="11"/>
  <c r="DT6" i="11"/>
  <c r="DS6" i="11"/>
  <c r="DR6" i="11"/>
  <c r="DQ6" i="11"/>
  <c r="DP6" i="11"/>
  <c r="DO6" i="11"/>
  <c r="AL11" i="91" l="1"/>
  <c r="AN11" i="91" s="1"/>
  <c r="AJ8" i="12"/>
  <c r="R8" i="12"/>
  <c r="AM11" i="88"/>
  <c r="DU11" i="11"/>
  <c r="DV11" i="11" s="1"/>
  <c r="DU7" i="11"/>
  <c r="DV7" i="11" s="1"/>
  <c r="DU9" i="11"/>
  <c r="DV9" i="11" s="1"/>
  <c r="DU6" i="11"/>
  <c r="AP11" i="93" l="1"/>
  <c r="AR11" i="93" s="1"/>
  <c r="AR8" i="12"/>
  <c r="AZ8" i="12" s="1"/>
  <c r="DT26" i="11"/>
  <c r="DN26" i="11"/>
  <c r="DM26" i="11"/>
  <c r="DL26" i="11"/>
  <c r="DO26" i="11"/>
  <c r="DJ26" i="11"/>
  <c r="DI26" i="11"/>
  <c r="DR26" i="11"/>
  <c r="DS26" i="11"/>
  <c r="DQ26" i="11"/>
  <c r="DP26" i="11"/>
  <c r="DK26" i="11"/>
  <c r="DQ77" i="11"/>
  <c r="DP77" i="11"/>
  <c r="DO77" i="11"/>
  <c r="DN77" i="11"/>
  <c r="DM77" i="11"/>
  <c r="DL77" i="11"/>
  <c r="DK77" i="11"/>
  <c r="DJ77" i="11"/>
  <c r="DI77" i="11"/>
  <c r="DT77" i="11"/>
  <c r="DS77" i="11"/>
  <c r="DR77" i="11"/>
  <c r="DI47" i="11"/>
  <c r="DT47" i="11"/>
  <c r="DS47" i="11"/>
  <c r="DR47" i="11"/>
  <c r="DQ47" i="11"/>
  <c r="DP47" i="11"/>
  <c r="DO47" i="11"/>
  <c r="DN47" i="11"/>
  <c r="DM47" i="11"/>
  <c r="DL47" i="11"/>
  <c r="DK47" i="11"/>
  <c r="DJ47" i="11"/>
  <c r="DI53" i="11"/>
  <c r="DT53" i="11"/>
  <c r="DS53" i="11"/>
  <c r="DR53" i="11"/>
  <c r="DQ53" i="11"/>
  <c r="DP53" i="11"/>
  <c r="DO53" i="11"/>
  <c r="DN53" i="11"/>
  <c r="DM53" i="11"/>
  <c r="DL53" i="11"/>
  <c r="DK53" i="11"/>
  <c r="DJ53" i="11"/>
  <c r="DK48" i="11"/>
  <c r="DJ48" i="11"/>
  <c r="DI48" i="11"/>
  <c r="DT48" i="11"/>
  <c r="DS48" i="11"/>
  <c r="DR48" i="11"/>
  <c r="DQ48" i="11"/>
  <c r="DP48" i="11"/>
  <c r="DO48" i="11"/>
  <c r="DN48" i="11"/>
  <c r="DM48" i="11"/>
  <c r="DL48" i="11"/>
  <c r="DO44" i="11"/>
  <c r="DN44" i="11"/>
  <c r="DM44" i="11"/>
  <c r="DL44" i="11"/>
  <c r="DK44" i="11"/>
  <c r="DJ44" i="11"/>
  <c r="DI44" i="11"/>
  <c r="DT44" i="11"/>
  <c r="DS44" i="11"/>
  <c r="DQ44" i="11"/>
  <c r="DP44" i="11"/>
  <c r="DR44" i="11"/>
  <c r="DS78" i="11"/>
  <c r="DR78" i="11"/>
  <c r="DQ78" i="11"/>
  <c r="DP78" i="11"/>
  <c r="DO78" i="11"/>
  <c r="DN78" i="11"/>
  <c r="DM78" i="11"/>
  <c r="DL78" i="11"/>
  <c r="DK78" i="11"/>
  <c r="DJ78" i="11"/>
  <c r="DI78" i="11"/>
  <c r="DT78" i="11"/>
  <c r="DN29" i="11"/>
  <c r="DT29" i="11"/>
  <c r="DS29" i="11"/>
  <c r="DR29" i="11"/>
  <c r="DO29" i="11"/>
  <c r="DM29" i="11"/>
  <c r="DL29" i="11"/>
  <c r="DK29" i="11"/>
  <c r="DJ29" i="11"/>
  <c r="DI29" i="11"/>
  <c r="DQ29" i="11"/>
  <c r="DP29" i="11"/>
  <c r="DM75" i="11"/>
  <c r="DL75" i="11"/>
  <c r="DK75" i="11"/>
  <c r="DJ75" i="11"/>
  <c r="DI75" i="11"/>
  <c r="DT75" i="11"/>
  <c r="DS75" i="11"/>
  <c r="DR75" i="11"/>
  <c r="DQ75" i="11"/>
  <c r="DP75" i="11"/>
  <c r="DO75" i="11"/>
  <c r="DN75" i="11"/>
  <c r="DP37" i="11"/>
  <c r="DM37" i="11"/>
  <c r="DJ37" i="11"/>
  <c r="DI37" i="11"/>
  <c r="DT37" i="11"/>
  <c r="DS37" i="11"/>
  <c r="DR37" i="11"/>
  <c r="DQ37" i="11"/>
  <c r="DO37" i="11"/>
  <c r="DN37" i="11"/>
  <c r="DL37" i="11"/>
  <c r="DK37" i="11"/>
  <c r="DN17" i="11"/>
  <c r="DT17" i="11"/>
  <c r="DS17" i="11"/>
  <c r="DR17" i="11"/>
  <c r="DQ17" i="11"/>
  <c r="DP17" i="11"/>
  <c r="DO17" i="11"/>
  <c r="DM17" i="11"/>
  <c r="DL17" i="11"/>
  <c r="DK17" i="11"/>
  <c r="DI17" i="11"/>
  <c r="DJ17" i="11"/>
  <c r="DM80" i="11"/>
  <c r="DL80" i="11"/>
  <c r="DK80" i="11"/>
  <c r="DJ80" i="11"/>
  <c r="DI80" i="11"/>
  <c r="DT80" i="11"/>
  <c r="DS80" i="11"/>
  <c r="DR80" i="11"/>
  <c r="DQ80" i="11"/>
  <c r="DP80" i="11"/>
  <c r="DO80" i="11"/>
  <c r="DN80" i="11"/>
  <c r="DI71" i="11"/>
  <c r="DT71" i="11"/>
  <c r="DS71" i="11"/>
  <c r="DR71" i="11"/>
  <c r="DQ71" i="11"/>
  <c r="DP71" i="11"/>
  <c r="DO71" i="11"/>
  <c r="DN71" i="11"/>
  <c r="DM71" i="11"/>
  <c r="DL71" i="11"/>
  <c r="DK71" i="11"/>
  <c r="DJ71" i="11"/>
  <c r="DJ21" i="11"/>
  <c r="DP21" i="11"/>
  <c r="DO21" i="11"/>
  <c r="DN21" i="11"/>
  <c r="DR21" i="11"/>
  <c r="DQ21" i="11"/>
  <c r="DM21" i="11"/>
  <c r="DL21" i="11"/>
  <c r="DK21" i="11"/>
  <c r="DI21" i="11"/>
  <c r="DT21" i="11"/>
  <c r="DS21" i="11"/>
  <c r="DM67" i="11"/>
  <c r="DL67" i="11"/>
  <c r="DK67" i="11"/>
  <c r="DJ67" i="11"/>
  <c r="DI67" i="11"/>
  <c r="DT67" i="11"/>
  <c r="DS67" i="11"/>
  <c r="DR67" i="11"/>
  <c r="DQ67" i="11"/>
  <c r="DP67" i="11"/>
  <c r="DO67" i="11"/>
  <c r="DN67" i="11"/>
  <c r="DM86" i="11"/>
  <c r="DL86" i="11"/>
  <c r="DK86" i="11"/>
  <c r="DJ86" i="11"/>
  <c r="DI86" i="11"/>
  <c r="DT86" i="11"/>
  <c r="DS86" i="11"/>
  <c r="DR86" i="11"/>
  <c r="DQ86" i="11"/>
  <c r="DP86" i="11"/>
  <c r="DO86" i="11"/>
  <c r="DN86" i="11"/>
  <c r="DM55" i="11"/>
  <c r="DL55" i="11"/>
  <c r="DK55" i="11"/>
  <c r="DJ55" i="11"/>
  <c r="DI55" i="11"/>
  <c r="DT55" i="11"/>
  <c r="DS55" i="11"/>
  <c r="DR55" i="11"/>
  <c r="DQ55" i="11"/>
  <c r="DP55" i="11"/>
  <c r="DO55" i="11"/>
  <c r="DN55" i="11"/>
  <c r="DQ82" i="11"/>
  <c r="DP82" i="11"/>
  <c r="DO82" i="11"/>
  <c r="DN82" i="11"/>
  <c r="DM82" i="11"/>
  <c r="DL82" i="11"/>
  <c r="DK82" i="11"/>
  <c r="DJ82" i="11"/>
  <c r="DI82" i="11"/>
  <c r="DT82" i="11"/>
  <c r="DS82" i="11"/>
  <c r="DR82" i="11"/>
  <c r="DK74" i="11"/>
  <c r="DJ74" i="11"/>
  <c r="DI74" i="11"/>
  <c r="DT74" i="11"/>
  <c r="DS74" i="11"/>
  <c r="DR74" i="11"/>
  <c r="DQ74" i="11"/>
  <c r="DP74" i="11"/>
  <c r="DO74" i="11"/>
  <c r="DN74" i="11"/>
  <c r="DM74" i="11"/>
  <c r="DL74" i="11"/>
  <c r="DL22" i="11"/>
  <c r="G13" i="6" s="1"/>
  <c r="G30" i="6" s="1"/>
  <c r="DR22" i="11"/>
  <c r="M13" i="6" s="1"/>
  <c r="M30" i="6" s="1"/>
  <c r="M67" i="6" s="1"/>
  <c r="DQ22" i="11"/>
  <c r="L13" i="6" s="1"/>
  <c r="L30" i="6" s="1"/>
  <c r="L67" i="6" s="1"/>
  <c r="DP22" i="11"/>
  <c r="K13" i="6" s="1"/>
  <c r="K30" i="6" s="1"/>
  <c r="K67" i="6" s="1"/>
  <c r="DN22" i="11"/>
  <c r="I13" i="6" s="1"/>
  <c r="I30" i="6" s="1"/>
  <c r="I67" i="6" s="1"/>
  <c r="DM22" i="11"/>
  <c r="H13" i="6" s="1"/>
  <c r="DK22" i="11"/>
  <c r="F13" i="6" s="1"/>
  <c r="F30" i="6" s="1"/>
  <c r="F67" i="6" s="1"/>
  <c r="F80" i="6" s="1"/>
  <c r="DJ22" i="11"/>
  <c r="E13" i="6" s="1"/>
  <c r="E30" i="6" s="1"/>
  <c r="E67" i="6" s="1"/>
  <c r="E80" i="6" s="1"/>
  <c r="DI22" i="11"/>
  <c r="D13" i="6" s="1"/>
  <c r="DT22" i="11"/>
  <c r="O13" i="6" s="1"/>
  <c r="O30" i="6" s="1"/>
  <c r="O67" i="6" s="1"/>
  <c r="DS22" i="11"/>
  <c r="N13" i="6" s="1"/>
  <c r="N30" i="6" s="1"/>
  <c r="N67" i="6" s="1"/>
  <c r="DO22" i="11"/>
  <c r="J13" i="6" s="1"/>
  <c r="J30" i="6" s="1"/>
  <c r="J67" i="6" s="1"/>
  <c r="DL28" i="11"/>
  <c r="DR28" i="11"/>
  <c r="DQ28" i="11"/>
  <c r="DP28" i="11"/>
  <c r="DT28" i="11"/>
  <c r="DS28" i="11"/>
  <c r="DO28" i="11"/>
  <c r="DN28" i="11"/>
  <c r="DM28" i="11"/>
  <c r="DK28" i="11"/>
  <c r="DJ28" i="11"/>
  <c r="DI28" i="11"/>
  <c r="DI59" i="11"/>
  <c r="DT59" i="11"/>
  <c r="DS59" i="11"/>
  <c r="DR59" i="11"/>
  <c r="DQ59" i="11"/>
  <c r="DP59" i="11"/>
  <c r="DO59" i="11"/>
  <c r="DN59" i="11"/>
  <c r="DM59" i="11"/>
  <c r="DL59" i="11"/>
  <c r="DK59" i="11"/>
  <c r="DJ59" i="11"/>
  <c r="DT39" i="11"/>
  <c r="DQ39" i="11"/>
  <c r="DO39" i="11"/>
  <c r="DN39" i="11"/>
  <c r="DM39" i="11"/>
  <c r="DL39" i="11"/>
  <c r="DR39" i="11"/>
  <c r="DP39" i="11"/>
  <c r="DK39" i="11"/>
  <c r="DJ39" i="11"/>
  <c r="DI39" i="11"/>
  <c r="DS39" i="11"/>
  <c r="DQ57" i="11"/>
  <c r="DP57" i="11"/>
  <c r="DO57" i="11"/>
  <c r="DN57" i="11"/>
  <c r="DM57" i="11"/>
  <c r="DL57" i="11"/>
  <c r="DK57" i="11"/>
  <c r="DJ57" i="11"/>
  <c r="DI57" i="11"/>
  <c r="DT57" i="11"/>
  <c r="DS57" i="11"/>
  <c r="DR57" i="11"/>
  <c r="DR25" i="11"/>
  <c r="DL25" i="11"/>
  <c r="DK25" i="11"/>
  <c r="DJ25" i="11"/>
  <c r="DS25" i="11"/>
  <c r="DQ25" i="11"/>
  <c r="DP25" i="11"/>
  <c r="DO25" i="11"/>
  <c r="DN25" i="11"/>
  <c r="DM25" i="11"/>
  <c r="DI25" i="11"/>
  <c r="DT25" i="11"/>
  <c r="DQ45" i="11"/>
  <c r="DP45" i="11"/>
  <c r="DO45" i="11"/>
  <c r="DN45" i="11"/>
  <c r="DM45" i="11"/>
  <c r="DL45" i="11"/>
  <c r="DK45" i="11"/>
  <c r="DJ45" i="11"/>
  <c r="DI45" i="11"/>
  <c r="DT45" i="11"/>
  <c r="DS45" i="11"/>
  <c r="DR45" i="11"/>
  <c r="DP18" i="11"/>
  <c r="DJ18" i="11"/>
  <c r="DI18" i="11"/>
  <c r="DT18" i="11"/>
  <c r="DO18" i="11"/>
  <c r="DN18" i="11"/>
  <c r="DM18" i="11"/>
  <c r="DL18" i="11"/>
  <c r="DK18" i="11"/>
  <c r="DS18" i="11"/>
  <c r="DR18" i="11"/>
  <c r="DQ18" i="11"/>
  <c r="DS52" i="11"/>
  <c r="DR52" i="11"/>
  <c r="DQ52" i="11"/>
  <c r="DP52" i="11"/>
  <c r="DO52" i="11"/>
  <c r="DN52" i="11"/>
  <c r="DM52" i="11"/>
  <c r="DL52" i="11"/>
  <c r="DK52" i="11"/>
  <c r="DJ52" i="11"/>
  <c r="DI52" i="11"/>
  <c r="DT52" i="11"/>
  <c r="DP24" i="11"/>
  <c r="DJ24" i="11"/>
  <c r="DI24" i="11"/>
  <c r="DT24" i="11"/>
  <c r="DS24" i="11"/>
  <c r="DR24" i="11"/>
  <c r="DQ24" i="11"/>
  <c r="DO24" i="11"/>
  <c r="DN24" i="11"/>
  <c r="DM24" i="11"/>
  <c r="DL24" i="11"/>
  <c r="DK24" i="11"/>
  <c r="DS46" i="11"/>
  <c r="DR46" i="11"/>
  <c r="DQ46" i="11"/>
  <c r="DP46" i="11"/>
  <c r="DO46" i="11"/>
  <c r="DN46" i="11"/>
  <c r="DM46" i="11"/>
  <c r="DL46" i="11"/>
  <c r="DK46" i="11"/>
  <c r="DJ46" i="11"/>
  <c r="DI46" i="11"/>
  <c r="DT46" i="11"/>
  <c r="DK42" i="11"/>
  <c r="DT42" i="11"/>
  <c r="DS42" i="11"/>
  <c r="DR42" i="11"/>
  <c r="DQ42" i="11"/>
  <c r="DP42" i="11"/>
  <c r="DO42" i="11"/>
  <c r="DM42" i="11"/>
  <c r="DL42" i="11"/>
  <c r="DN42" i="11"/>
  <c r="DJ42" i="11"/>
  <c r="DI42" i="11"/>
  <c r="DO56" i="11"/>
  <c r="DN56" i="11"/>
  <c r="DM56" i="11"/>
  <c r="DL56" i="11"/>
  <c r="DK56" i="11"/>
  <c r="DJ56" i="11"/>
  <c r="DI56" i="11"/>
  <c r="DT56" i="11"/>
  <c r="DS56" i="11"/>
  <c r="DR56" i="11"/>
  <c r="DQ56" i="11"/>
  <c r="DP56" i="11"/>
  <c r="DK66" i="11"/>
  <c r="DJ66" i="11"/>
  <c r="DI66" i="11"/>
  <c r="DT66" i="11"/>
  <c r="DS66" i="11"/>
  <c r="DR66" i="11"/>
  <c r="DQ66" i="11"/>
  <c r="DP66" i="11"/>
  <c r="DO66" i="11"/>
  <c r="DN66" i="11"/>
  <c r="DM66" i="11"/>
  <c r="DL66" i="11"/>
  <c r="DT12" i="11"/>
  <c r="DS12" i="11"/>
  <c r="DP12" i="11"/>
  <c r="DO12" i="11"/>
  <c r="DN12" i="11"/>
  <c r="DM12" i="11"/>
  <c r="DL12" i="11"/>
  <c r="DK12" i="11"/>
  <c r="DJ12" i="11"/>
  <c r="DI12" i="11"/>
  <c r="DR12" i="11"/>
  <c r="DQ12" i="11"/>
  <c r="DO76" i="11"/>
  <c r="DN76" i="11"/>
  <c r="DM76" i="11"/>
  <c r="DL76" i="11"/>
  <c r="DK76" i="11"/>
  <c r="DJ76" i="11"/>
  <c r="DI76" i="11"/>
  <c r="DT76" i="11"/>
  <c r="DS76" i="11"/>
  <c r="DR76" i="11"/>
  <c r="DQ76" i="11"/>
  <c r="DP76" i="11"/>
  <c r="DT20" i="11"/>
  <c r="DN20" i="11"/>
  <c r="DM20" i="11"/>
  <c r="DL20" i="11"/>
  <c r="DS20" i="11"/>
  <c r="DR20" i="11"/>
  <c r="DQ20" i="11"/>
  <c r="DP20" i="11"/>
  <c r="DO20" i="11"/>
  <c r="DK20" i="11"/>
  <c r="DJ20" i="11"/>
  <c r="DI20" i="11"/>
  <c r="DR38" i="11"/>
  <c r="DO38" i="11"/>
  <c r="DL38" i="11"/>
  <c r="DK38" i="11"/>
  <c r="DJ38" i="11"/>
  <c r="DS38" i="11"/>
  <c r="DQ38" i="11"/>
  <c r="DP38" i="11"/>
  <c r="DN38" i="11"/>
  <c r="DM38" i="11"/>
  <c r="DI38" i="11"/>
  <c r="DT38" i="11"/>
  <c r="DM61" i="11"/>
  <c r="DL61" i="11"/>
  <c r="DK61" i="11"/>
  <c r="DJ61" i="11"/>
  <c r="DI61" i="11"/>
  <c r="DT61" i="11"/>
  <c r="DS61" i="11"/>
  <c r="DR61" i="11"/>
  <c r="DQ61" i="11"/>
  <c r="DP61" i="11"/>
  <c r="DO61" i="11"/>
  <c r="DN61" i="11"/>
  <c r="DN23" i="11"/>
  <c r="DT23" i="11"/>
  <c r="DS23" i="11"/>
  <c r="DR23" i="11"/>
  <c r="DI23" i="11"/>
  <c r="DQ23" i="11"/>
  <c r="DP23" i="11"/>
  <c r="DM23" i="11"/>
  <c r="DO23" i="11"/>
  <c r="DL23" i="11"/>
  <c r="DK23" i="11"/>
  <c r="DJ23" i="11"/>
  <c r="DM49" i="11"/>
  <c r="DL49" i="11"/>
  <c r="DK49" i="11"/>
  <c r="DJ49" i="11"/>
  <c r="DI49" i="11"/>
  <c r="DT49" i="11"/>
  <c r="DS49" i="11"/>
  <c r="DR49" i="11"/>
  <c r="DQ49" i="11"/>
  <c r="DP49" i="11"/>
  <c r="DO49" i="11"/>
  <c r="DN49" i="11"/>
  <c r="DJ34" i="11"/>
  <c r="DP34" i="11"/>
  <c r="DO34" i="11"/>
  <c r="DN34" i="11"/>
  <c r="DL34" i="11"/>
  <c r="DK34" i="11"/>
  <c r="DI34" i="11"/>
  <c r="DT34" i="11"/>
  <c r="DS34" i="11"/>
  <c r="DR34" i="11"/>
  <c r="DQ34" i="11"/>
  <c r="DM34" i="11"/>
  <c r="DQ63" i="11"/>
  <c r="DP63" i="11"/>
  <c r="DO63" i="11"/>
  <c r="DN63" i="11"/>
  <c r="DM63" i="11"/>
  <c r="DL63" i="11"/>
  <c r="DK63" i="11"/>
  <c r="DJ63" i="11"/>
  <c r="DI63" i="11"/>
  <c r="DT63" i="11"/>
  <c r="DS63" i="11"/>
  <c r="DR63" i="11"/>
  <c r="DI65" i="11"/>
  <c r="DT65" i="11"/>
  <c r="DS65" i="11"/>
  <c r="DR65" i="11"/>
  <c r="DQ65" i="11"/>
  <c r="DP65" i="11"/>
  <c r="DO65" i="11"/>
  <c r="DN65" i="11"/>
  <c r="DM65" i="11"/>
  <c r="DL65" i="11"/>
  <c r="DK65" i="11"/>
  <c r="DJ65" i="11"/>
  <c r="DM43" i="11"/>
  <c r="DL43" i="11"/>
  <c r="DK43" i="11"/>
  <c r="DJ43" i="11"/>
  <c r="DI43" i="11"/>
  <c r="DT43" i="11"/>
  <c r="DS43" i="11"/>
  <c r="DR43" i="11"/>
  <c r="DQ43" i="11"/>
  <c r="DO43" i="11"/>
  <c r="DN43" i="11"/>
  <c r="DP43" i="11"/>
  <c r="DO68" i="11"/>
  <c r="DN68" i="11"/>
  <c r="DM68" i="11"/>
  <c r="DL68" i="11"/>
  <c r="DK68" i="11"/>
  <c r="DJ68" i="11"/>
  <c r="DI68" i="11"/>
  <c r="DT68" i="11"/>
  <c r="DS68" i="11"/>
  <c r="DR68" i="11"/>
  <c r="DQ68" i="11"/>
  <c r="DP68" i="11"/>
  <c r="DK60" i="11"/>
  <c r="DJ60" i="11"/>
  <c r="DI60" i="11"/>
  <c r="DT60" i="11"/>
  <c r="DS60" i="11"/>
  <c r="DR60" i="11"/>
  <c r="DQ60" i="11"/>
  <c r="DP60" i="11"/>
  <c r="DO60" i="11"/>
  <c r="DN60" i="11"/>
  <c r="DM60" i="11"/>
  <c r="DL60" i="11"/>
  <c r="DJ27" i="11"/>
  <c r="DP27" i="11"/>
  <c r="DO27" i="11"/>
  <c r="DN27" i="11"/>
  <c r="DT27" i="11"/>
  <c r="DS27" i="11"/>
  <c r="DR27" i="11"/>
  <c r="DQ27" i="11"/>
  <c r="DM27" i="11"/>
  <c r="DL27" i="11"/>
  <c r="DK27" i="11"/>
  <c r="DI27" i="11"/>
  <c r="DO62" i="11"/>
  <c r="DN62" i="11"/>
  <c r="DM62" i="11"/>
  <c r="DL62" i="11"/>
  <c r="DK62" i="11"/>
  <c r="DJ62" i="11"/>
  <c r="DI62" i="11"/>
  <c r="DT62" i="11"/>
  <c r="DS62" i="11"/>
  <c r="DR62" i="11"/>
  <c r="DQ62" i="11"/>
  <c r="DP62" i="11"/>
  <c r="DL35" i="11"/>
  <c r="DR35" i="11"/>
  <c r="DQ35" i="11"/>
  <c r="DP35" i="11"/>
  <c r="DI35" i="11"/>
  <c r="DT35" i="11"/>
  <c r="DS35" i="11"/>
  <c r="DO35" i="11"/>
  <c r="DN35" i="11"/>
  <c r="DM35" i="11"/>
  <c r="DK35" i="11"/>
  <c r="DJ35" i="11"/>
  <c r="DL16" i="11"/>
  <c r="DR16" i="11"/>
  <c r="DQ16" i="11"/>
  <c r="DP16" i="11"/>
  <c r="DT16" i="11"/>
  <c r="DS16" i="11"/>
  <c r="DO16" i="11"/>
  <c r="DN16" i="11"/>
  <c r="DM16" i="11"/>
  <c r="DK16" i="11"/>
  <c r="DJ16" i="11"/>
  <c r="DI16" i="11"/>
  <c r="DR19" i="11"/>
  <c r="DL19" i="11"/>
  <c r="DK19" i="11"/>
  <c r="DJ19" i="11"/>
  <c r="DN19" i="11"/>
  <c r="DM19" i="11"/>
  <c r="DI19" i="11"/>
  <c r="DT19" i="11"/>
  <c r="DS19" i="11"/>
  <c r="DQ19" i="11"/>
  <c r="DP19" i="11"/>
  <c r="DO19" i="11"/>
  <c r="DK54" i="11"/>
  <c r="DJ54" i="11"/>
  <c r="DI54" i="11"/>
  <c r="DT54" i="11"/>
  <c r="DS54" i="11"/>
  <c r="DR54" i="11"/>
  <c r="DQ54" i="11"/>
  <c r="DP54" i="11"/>
  <c r="DO54" i="11"/>
  <c r="DN54" i="11"/>
  <c r="DM54" i="11"/>
  <c r="DL54" i="11"/>
  <c r="DK79" i="11"/>
  <c r="DJ79" i="11"/>
  <c r="DI79" i="11"/>
  <c r="DT79" i="11"/>
  <c r="DS79" i="11"/>
  <c r="DR79" i="11"/>
  <c r="DQ79" i="11"/>
  <c r="DP79" i="11"/>
  <c r="DO79" i="11"/>
  <c r="DN79" i="11"/>
  <c r="DM79" i="11"/>
  <c r="DL79" i="11"/>
  <c r="DQ69" i="11"/>
  <c r="DP69" i="11"/>
  <c r="DO69" i="11"/>
  <c r="DN69" i="11"/>
  <c r="DM69" i="11"/>
  <c r="DL69" i="11"/>
  <c r="DK69" i="11"/>
  <c r="DJ69" i="11"/>
  <c r="DI69" i="11"/>
  <c r="DT69" i="11"/>
  <c r="DS69" i="11"/>
  <c r="DR69" i="11"/>
  <c r="DN36" i="11"/>
  <c r="DK36" i="11"/>
  <c r="DT36" i="11"/>
  <c r="DS36" i="11"/>
  <c r="DR36" i="11"/>
  <c r="DQ36" i="11"/>
  <c r="DP36" i="11"/>
  <c r="DO36" i="11"/>
  <c r="DM36" i="11"/>
  <c r="DL36" i="11"/>
  <c r="DJ36" i="11"/>
  <c r="DI36" i="11"/>
  <c r="DP31" i="11"/>
  <c r="DJ31" i="11"/>
  <c r="DI31" i="11"/>
  <c r="DT31" i="11"/>
  <c r="DL31" i="11"/>
  <c r="DK31" i="11"/>
  <c r="DS31" i="11"/>
  <c r="DR31" i="11"/>
  <c r="DO31" i="11"/>
  <c r="DQ31" i="11"/>
  <c r="DN31" i="11"/>
  <c r="DM31" i="11"/>
  <c r="DO81" i="11"/>
  <c r="DN81" i="11"/>
  <c r="DM81" i="11"/>
  <c r="DL81" i="11"/>
  <c r="DK81" i="11"/>
  <c r="DJ81" i="11"/>
  <c r="DI81" i="11"/>
  <c r="DT81" i="11"/>
  <c r="DS81" i="11"/>
  <c r="DR81" i="11"/>
  <c r="DQ81" i="11"/>
  <c r="DP81" i="11"/>
  <c r="DR32" i="11"/>
  <c r="DL32" i="11"/>
  <c r="DK32" i="11"/>
  <c r="DJ32" i="11"/>
  <c r="DT32" i="11"/>
  <c r="DS32" i="11"/>
  <c r="DQ32" i="11"/>
  <c r="DP32" i="11"/>
  <c r="DO32" i="11"/>
  <c r="DN32" i="11"/>
  <c r="DM32" i="11"/>
  <c r="DI32" i="11"/>
  <c r="DS64" i="11"/>
  <c r="DR64" i="11"/>
  <c r="DQ64" i="11"/>
  <c r="DP64" i="11"/>
  <c r="DO64" i="11"/>
  <c r="DN64" i="11"/>
  <c r="DM64" i="11"/>
  <c r="DL64" i="11"/>
  <c r="DK64" i="11"/>
  <c r="DJ64" i="11"/>
  <c r="DI64" i="11"/>
  <c r="DT64" i="11"/>
  <c r="DK85" i="11"/>
  <c r="DJ85" i="11"/>
  <c r="DI85" i="11"/>
  <c r="DT85" i="11"/>
  <c r="DS85" i="11"/>
  <c r="DR85" i="11"/>
  <c r="DQ85" i="11"/>
  <c r="DP85" i="11"/>
  <c r="DO85" i="11"/>
  <c r="DN85" i="11"/>
  <c r="DM85" i="11"/>
  <c r="DL85" i="11"/>
  <c r="DS70" i="11"/>
  <c r="DR70" i="11"/>
  <c r="DQ70" i="11"/>
  <c r="DP70" i="11"/>
  <c r="DO70" i="11"/>
  <c r="DN70" i="11"/>
  <c r="DM70" i="11"/>
  <c r="DL70" i="11"/>
  <c r="DK70" i="11"/>
  <c r="DJ70" i="11"/>
  <c r="DI70" i="11"/>
  <c r="DT70" i="11"/>
  <c r="DS58" i="11"/>
  <c r="DR58" i="11"/>
  <c r="DQ58" i="11"/>
  <c r="DP58" i="11"/>
  <c r="DO58" i="11"/>
  <c r="DN58" i="11"/>
  <c r="DM58" i="11"/>
  <c r="DL58" i="11"/>
  <c r="DK58" i="11"/>
  <c r="DJ58" i="11"/>
  <c r="DI58" i="11"/>
  <c r="DT58" i="11"/>
  <c r="DJ40" i="11"/>
  <c r="DS40" i="11"/>
  <c r="DR40" i="11"/>
  <c r="DQ40" i="11"/>
  <c r="DP40" i="11"/>
  <c r="DO40" i="11"/>
  <c r="DN40" i="11"/>
  <c r="DK40" i="11"/>
  <c r="DT40" i="11"/>
  <c r="DM40" i="11"/>
  <c r="DL40" i="11"/>
  <c r="DI40" i="11"/>
  <c r="DT33" i="11"/>
  <c r="DN33" i="11"/>
  <c r="DM33" i="11"/>
  <c r="DL33" i="11"/>
  <c r="DR33" i="11"/>
  <c r="DQ33" i="11"/>
  <c r="DP33" i="11"/>
  <c r="DO33" i="11"/>
  <c r="DK33" i="11"/>
  <c r="DJ33" i="11"/>
  <c r="DI33" i="11"/>
  <c r="DS33" i="11"/>
  <c r="DO50" i="11"/>
  <c r="DN50" i="11"/>
  <c r="DM50" i="11"/>
  <c r="DL50" i="11"/>
  <c r="DK50" i="11"/>
  <c r="DJ50" i="11"/>
  <c r="DI50" i="11"/>
  <c r="DT50" i="11"/>
  <c r="DS50" i="11"/>
  <c r="DR50" i="11"/>
  <c r="DQ50" i="11"/>
  <c r="DP50" i="11"/>
  <c r="DI73" i="11"/>
  <c r="DT73" i="11"/>
  <c r="DS73" i="11"/>
  <c r="DR73" i="11"/>
  <c r="DQ73" i="11"/>
  <c r="DP73" i="11"/>
  <c r="DO73" i="11"/>
  <c r="DN73" i="11"/>
  <c r="DM73" i="11"/>
  <c r="DL73" i="11"/>
  <c r="DK73" i="11"/>
  <c r="DJ73" i="11"/>
  <c r="DS83" i="11"/>
  <c r="DR83" i="11"/>
  <c r="DQ83" i="11"/>
  <c r="DP83" i="11"/>
  <c r="DO83" i="11"/>
  <c r="DN83" i="11"/>
  <c r="DM83" i="11"/>
  <c r="DL83" i="11"/>
  <c r="DK83" i="11"/>
  <c r="DJ83" i="11"/>
  <c r="DI83" i="11"/>
  <c r="DT83" i="11"/>
  <c r="DQ51" i="11"/>
  <c r="DP51" i="11"/>
  <c r="DO51" i="11"/>
  <c r="DN51" i="11"/>
  <c r="DM51" i="11"/>
  <c r="DL51" i="11"/>
  <c r="DK51" i="11"/>
  <c r="DJ51" i="11"/>
  <c r="DI51" i="11"/>
  <c r="DT51" i="11"/>
  <c r="DS51" i="11"/>
  <c r="DR51" i="11"/>
  <c r="DI84" i="11"/>
  <c r="DT84" i="11"/>
  <c r="DS84" i="11"/>
  <c r="DR84" i="11"/>
  <c r="DQ84" i="11"/>
  <c r="DP84" i="11"/>
  <c r="DO84" i="11"/>
  <c r="DN84" i="11"/>
  <c r="DM84" i="11"/>
  <c r="DL84" i="11"/>
  <c r="DK84" i="11"/>
  <c r="DJ84" i="11"/>
  <c r="DV6" i="11"/>
  <c r="H30" i="6" l="1"/>
  <c r="H67" i="6" s="1"/>
  <c r="H80" i="6" s="1"/>
  <c r="AL11" i="98"/>
  <c r="AN11" i="98" s="1"/>
  <c r="BH8" i="12"/>
  <c r="G67" i="6"/>
  <c r="G80" i="6" s="1"/>
  <c r="D30" i="6"/>
  <c r="D67" i="6" s="1"/>
  <c r="P13" i="6"/>
  <c r="DU61" i="11"/>
  <c r="DV61" i="11" s="1"/>
  <c r="DR41" i="11"/>
  <c r="DI41" i="11"/>
  <c r="DM41" i="11"/>
  <c r="DT41" i="11"/>
  <c r="DS41" i="11"/>
  <c r="DQ41" i="11"/>
  <c r="DP41" i="11"/>
  <c r="DO41" i="11"/>
  <c r="DN41" i="11"/>
  <c r="DK41" i="11"/>
  <c r="DL41" i="11"/>
  <c r="DJ41" i="11"/>
  <c r="DI72" i="11"/>
  <c r="DK72" i="11"/>
  <c r="DP72" i="11"/>
  <c r="DM72" i="11"/>
  <c r="DS72" i="11"/>
  <c r="DL72" i="11"/>
  <c r="DO72" i="11"/>
  <c r="DQ72" i="11"/>
  <c r="DJ72" i="11"/>
  <c r="DT72" i="11"/>
  <c r="DR72" i="11"/>
  <c r="DN72" i="11"/>
  <c r="DU77" i="11"/>
  <c r="DV77" i="11" s="1"/>
  <c r="DU18" i="11"/>
  <c r="DV18" i="11" s="1"/>
  <c r="DU36" i="11"/>
  <c r="DV36" i="11" s="1"/>
  <c r="DU83" i="11"/>
  <c r="DV83" i="11" s="1"/>
  <c r="DT15" i="11"/>
  <c r="DN15" i="11"/>
  <c r="DM15" i="11"/>
  <c r="DL15" i="11"/>
  <c r="DR15" i="11"/>
  <c r="DQ15" i="11"/>
  <c r="DP15" i="11"/>
  <c r="DJ15" i="11"/>
  <c r="DO15" i="11"/>
  <c r="DK15" i="11"/>
  <c r="DI15" i="11"/>
  <c r="DS15" i="11"/>
  <c r="DU85" i="11"/>
  <c r="DV85" i="11" s="1"/>
  <c r="DR14" i="11"/>
  <c r="DL14" i="11"/>
  <c r="DK14" i="11"/>
  <c r="DJ14" i="11"/>
  <c r="DT14" i="11"/>
  <c r="DS14" i="11"/>
  <c r="DQ14" i="11"/>
  <c r="DP14" i="11"/>
  <c r="DO14" i="11"/>
  <c r="DM14" i="11"/>
  <c r="DN14" i="11"/>
  <c r="DI14" i="11"/>
  <c r="DU12" i="11"/>
  <c r="DU29" i="11"/>
  <c r="DV29" i="11" s="1"/>
  <c r="DU78" i="11"/>
  <c r="DV78" i="11" s="1"/>
  <c r="DU48" i="11"/>
  <c r="DV48" i="11" s="1"/>
  <c r="DU58" i="11"/>
  <c r="DV58" i="11" s="1"/>
  <c r="DU27" i="11"/>
  <c r="DV27" i="11" s="1"/>
  <c r="DU24" i="11"/>
  <c r="DV24" i="11" s="1"/>
  <c r="DU86" i="11"/>
  <c r="DV86" i="11" s="1"/>
  <c r="DU80" i="11"/>
  <c r="DV80" i="11" s="1"/>
  <c r="DU70" i="11"/>
  <c r="DV70" i="11" s="1"/>
  <c r="DU19" i="11"/>
  <c r="DV19" i="11" s="1"/>
  <c r="DU16" i="11"/>
  <c r="DV16" i="11" s="1"/>
  <c r="DU34" i="11"/>
  <c r="DV34" i="11" s="1"/>
  <c r="DU42" i="11"/>
  <c r="DV42" i="11" s="1"/>
  <c r="DU52" i="11"/>
  <c r="DV52" i="11" s="1"/>
  <c r="DU45" i="11"/>
  <c r="DV45" i="11" s="1"/>
  <c r="DU25" i="11"/>
  <c r="DV25" i="11" s="1"/>
  <c r="DU74" i="11"/>
  <c r="DV74" i="11" s="1"/>
  <c r="DU67" i="11"/>
  <c r="DV67" i="11" s="1"/>
  <c r="DU17" i="11"/>
  <c r="DV17" i="11" s="1"/>
  <c r="DU26" i="11"/>
  <c r="DV26" i="11" s="1"/>
  <c r="CN11" i="11"/>
  <c r="DU65" i="11"/>
  <c r="DV65" i="11" s="1"/>
  <c r="DU59" i="11"/>
  <c r="DV59" i="11" s="1"/>
  <c r="DU53" i="11"/>
  <c r="DV53" i="11" s="1"/>
  <c r="DU40" i="11"/>
  <c r="DV40" i="11" s="1"/>
  <c r="DU64" i="11"/>
  <c r="DV64" i="11" s="1"/>
  <c r="DU32" i="11"/>
  <c r="DV32" i="11" s="1"/>
  <c r="DU79" i="11"/>
  <c r="DV79" i="11" s="1"/>
  <c r="DU35" i="11"/>
  <c r="DV35" i="11" s="1"/>
  <c r="DU46" i="11"/>
  <c r="DV46" i="11" s="1"/>
  <c r="DU39" i="11"/>
  <c r="DV39" i="11" s="1"/>
  <c r="DU71" i="11"/>
  <c r="DV71" i="11" s="1"/>
  <c r="DU37" i="11"/>
  <c r="DV37" i="11" s="1"/>
  <c r="DU75" i="11"/>
  <c r="DV75" i="11" s="1"/>
  <c r="DU47" i="11"/>
  <c r="DV47" i="11" s="1"/>
  <c r="DU31" i="11"/>
  <c r="DV31" i="11" s="1"/>
  <c r="DU54" i="11"/>
  <c r="DV54" i="11" s="1"/>
  <c r="DU62" i="11"/>
  <c r="DV62" i="11" s="1"/>
  <c r="DU56" i="11"/>
  <c r="DV56" i="11" s="1"/>
  <c r="DU57" i="11"/>
  <c r="DV57" i="11" s="1"/>
  <c r="DU82" i="11"/>
  <c r="DV82" i="11" s="1"/>
  <c r="DU44" i="11"/>
  <c r="DV44" i="11" s="1"/>
  <c r="DU33" i="11"/>
  <c r="DV33" i="11" s="1"/>
  <c r="DU76" i="11"/>
  <c r="DV76" i="11" s="1"/>
  <c r="DU50" i="11"/>
  <c r="DV50" i="11" s="1"/>
  <c r="DP13" i="11"/>
  <c r="DJ13" i="11"/>
  <c r="DI13" i="11"/>
  <c r="DT13" i="11"/>
  <c r="DK13" i="11"/>
  <c r="DS13" i="11"/>
  <c r="DR13" i="11"/>
  <c r="DQ13" i="11"/>
  <c r="DO13" i="11"/>
  <c r="DN13" i="11"/>
  <c r="DM13" i="11"/>
  <c r="DL13" i="11"/>
  <c r="DU68" i="11"/>
  <c r="DV68" i="11" s="1"/>
  <c r="DU28" i="11"/>
  <c r="DV28" i="11" s="1"/>
  <c r="DU22" i="11"/>
  <c r="CN9" i="11"/>
  <c r="DU51" i="11"/>
  <c r="DV51" i="11" s="1"/>
  <c r="DU63" i="11"/>
  <c r="DV63" i="11" s="1"/>
  <c r="DU38" i="11"/>
  <c r="DV38" i="11" s="1"/>
  <c r="DU20" i="11"/>
  <c r="DV20" i="11" s="1"/>
  <c r="DU66" i="11"/>
  <c r="DV66" i="11" s="1"/>
  <c r="DU84" i="11"/>
  <c r="DV84" i="11" s="1"/>
  <c r="DU69" i="11"/>
  <c r="DV69" i="11" s="1"/>
  <c r="DU49" i="11"/>
  <c r="DV49" i="11" s="1"/>
  <c r="CN7" i="11"/>
  <c r="DU73" i="11"/>
  <c r="DV73" i="11" s="1"/>
  <c r="DU81" i="11"/>
  <c r="DV81" i="11" s="1"/>
  <c r="DU60" i="11"/>
  <c r="DV60" i="11" s="1"/>
  <c r="DU43" i="11"/>
  <c r="DV43" i="11" s="1"/>
  <c r="DU23" i="11"/>
  <c r="DV23" i="11" s="1"/>
  <c r="DU55" i="11"/>
  <c r="DV55" i="11" s="1"/>
  <c r="DU21" i="11"/>
  <c r="DV21" i="11" s="1"/>
  <c r="CN6" i="11"/>
  <c r="DV22" i="11" l="1"/>
  <c r="R13" i="6"/>
  <c r="P30" i="6"/>
  <c r="P67" i="6" s="1"/>
  <c r="DO4" i="11"/>
  <c r="DL4" i="11"/>
  <c r="DM4" i="11"/>
  <c r="DN4" i="11"/>
  <c r="DU41" i="11"/>
  <c r="DV41" i="11" s="1"/>
  <c r="DI4" i="11"/>
  <c r="DU72" i="11"/>
  <c r="DV72" i="11" s="1"/>
  <c r="DT4" i="11"/>
  <c r="DQ4" i="11"/>
  <c r="DR4" i="11"/>
  <c r="DS4" i="11"/>
  <c r="DK4" i="11"/>
  <c r="DJ4" i="11"/>
  <c r="DP4" i="11"/>
  <c r="DB7" i="11"/>
  <c r="CQ7" i="11"/>
  <c r="DA7" i="11"/>
  <c r="CW7" i="11"/>
  <c r="CV7" i="11"/>
  <c r="CU7" i="11"/>
  <c r="CS7" i="11"/>
  <c r="CY7" i="11"/>
  <c r="CX7" i="11"/>
  <c r="CZ7" i="11"/>
  <c r="CT7" i="11"/>
  <c r="CR7" i="11"/>
  <c r="CO7" i="11"/>
  <c r="CQ9" i="11"/>
  <c r="DA9" i="11"/>
  <c r="CR9" i="11"/>
  <c r="CW9" i="11"/>
  <c r="CV9" i="11"/>
  <c r="CX9" i="11"/>
  <c r="CU9" i="11"/>
  <c r="CS9" i="11"/>
  <c r="CT9" i="11"/>
  <c r="CY9" i="11"/>
  <c r="CZ9" i="11"/>
  <c r="DB9" i="11"/>
  <c r="CO9" i="11"/>
  <c r="DU15" i="11"/>
  <c r="DV15" i="11" s="1"/>
  <c r="CN13" i="11"/>
  <c r="CR11" i="11"/>
  <c r="CT11" i="11"/>
  <c r="CS11" i="11"/>
  <c r="CQ11" i="11"/>
  <c r="CY11" i="11"/>
  <c r="DA11" i="11"/>
  <c r="CV11" i="11"/>
  <c r="CZ11" i="11"/>
  <c r="DB11" i="11"/>
  <c r="CU11" i="11"/>
  <c r="CW11" i="11"/>
  <c r="CX11" i="11"/>
  <c r="CO11" i="11"/>
  <c r="DV12" i="11"/>
  <c r="CN15" i="11"/>
  <c r="DU13" i="11"/>
  <c r="DV13" i="11" s="1"/>
  <c r="CN14" i="11"/>
  <c r="DU14" i="11"/>
  <c r="DV14" i="11" s="1"/>
  <c r="CZ6" i="11"/>
  <c r="CR6" i="11"/>
  <c r="CV6" i="11"/>
  <c r="CO6" i="11"/>
  <c r="CY6" i="11"/>
  <c r="DB6" i="11"/>
  <c r="CX6" i="11"/>
  <c r="CS6" i="11"/>
  <c r="CW6" i="11"/>
  <c r="CQ6" i="11"/>
  <c r="CU6" i="11"/>
  <c r="DA6" i="11"/>
  <c r="CT6" i="11"/>
  <c r="CN12" i="11"/>
  <c r="R30" i="6" l="1"/>
  <c r="R67" i="6" s="1"/>
  <c r="T14" i="6"/>
  <c r="U14" i="6" s="1"/>
  <c r="U13" i="6"/>
  <c r="J7" i="88"/>
  <c r="AK7" i="88" s="1"/>
  <c r="AM7" i="88" s="1"/>
  <c r="J10" i="88"/>
  <c r="AK10" i="88" s="1"/>
  <c r="AJ10" i="89"/>
  <c r="J8" i="88"/>
  <c r="AK8" i="88" s="1"/>
  <c r="AM8" i="88" s="1"/>
  <c r="AJ8" i="89"/>
  <c r="AL8" i="89" s="1"/>
  <c r="J12" i="88"/>
  <c r="AK12" i="88" s="1"/>
  <c r="AM12" i="88" s="1"/>
  <c r="AJ12" i="89"/>
  <c r="AL12" i="89" s="1"/>
  <c r="DC6" i="11"/>
  <c r="DD6" i="11" s="1"/>
  <c r="CN78" i="11"/>
  <c r="CN57" i="11"/>
  <c r="CN18" i="11"/>
  <c r="CN83" i="11"/>
  <c r="CN73" i="11"/>
  <c r="CN74" i="11"/>
  <c r="CN22" i="11"/>
  <c r="CN32" i="11"/>
  <c r="CN16" i="11"/>
  <c r="CN42" i="11"/>
  <c r="CN23" i="11"/>
  <c r="DC9" i="11"/>
  <c r="DD9" i="11" s="1"/>
  <c r="DC7" i="11"/>
  <c r="DD7" i="11" s="1"/>
  <c r="CN34" i="11"/>
  <c r="CN86" i="11"/>
  <c r="CN56" i="11"/>
  <c r="CN37" i="11"/>
  <c r="CN85" i="11"/>
  <c r="CN77" i="11"/>
  <c r="CN47" i="11"/>
  <c r="CN26" i="11"/>
  <c r="CN27" i="11"/>
  <c r="CN49" i="11"/>
  <c r="CN45" i="11"/>
  <c r="DA13" i="11"/>
  <c r="CU13" i="11"/>
  <c r="CT13" i="11"/>
  <c r="CY13" i="11"/>
  <c r="CS13" i="11"/>
  <c r="CX13" i="11"/>
  <c r="CR13" i="11"/>
  <c r="CW13" i="11"/>
  <c r="CZ13" i="11"/>
  <c r="DB13" i="11"/>
  <c r="CQ13" i="11"/>
  <c r="CV13" i="11"/>
  <c r="CO13" i="11"/>
  <c r="CV15" i="11"/>
  <c r="DA15" i="11"/>
  <c r="CW15" i="11"/>
  <c r="CT15" i="11"/>
  <c r="CY15" i="11"/>
  <c r="CX15" i="11"/>
  <c r="CU15" i="11"/>
  <c r="CS15" i="11"/>
  <c r="CR15" i="11"/>
  <c r="CQ15" i="11"/>
  <c r="DB15" i="11"/>
  <c r="CZ15" i="11"/>
  <c r="CO15" i="11"/>
  <c r="CN60" i="11"/>
  <c r="CN59" i="11"/>
  <c r="CN64" i="11"/>
  <c r="CN38" i="11"/>
  <c r="CN43" i="11"/>
  <c r="CN53" i="11"/>
  <c r="CN69" i="11"/>
  <c r="CN79" i="11"/>
  <c r="CN76" i="11"/>
  <c r="CN21" i="11"/>
  <c r="CN31" i="11"/>
  <c r="CN58" i="11"/>
  <c r="CN71" i="11"/>
  <c r="CN66" i="11"/>
  <c r="CN62" i="11"/>
  <c r="DC11" i="11"/>
  <c r="DD11" i="11" s="1"/>
  <c r="CN82" i="11"/>
  <c r="CN36" i="11"/>
  <c r="CY12" i="11"/>
  <c r="DA12" i="11"/>
  <c r="CS12" i="11"/>
  <c r="CQ12" i="11"/>
  <c r="CX12" i="11"/>
  <c r="CV12" i="11"/>
  <c r="CZ12" i="11"/>
  <c r="CR12" i="11"/>
  <c r="DB12" i="11"/>
  <c r="CU12" i="11"/>
  <c r="CW12" i="11"/>
  <c r="CT12" i="11"/>
  <c r="CO12" i="11"/>
  <c r="CN19" i="11"/>
  <c r="CN25" i="11"/>
  <c r="CN80" i="11"/>
  <c r="CN46" i="11"/>
  <c r="CN52" i="11"/>
  <c r="CN29" i="11"/>
  <c r="DB14" i="11"/>
  <c r="CQ14" i="11"/>
  <c r="CR14" i="11"/>
  <c r="CT14" i="11"/>
  <c r="CY14" i="11"/>
  <c r="DA14" i="11"/>
  <c r="CV14" i="11"/>
  <c r="CX14" i="11"/>
  <c r="CS14" i="11"/>
  <c r="CW14" i="11"/>
  <c r="CU14" i="11"/>
  <c r="CZ14" i="11"/>
  <c r="CO14" i="11"/>
  <c r="CN48" i="11"/>
  <c r="CN33" i="11"/>
  <c r="CN54" i="11"/>
  <c r="CN55" i="11"/>
  <c r="CN39" i="11"/>
  <c r="DU4" i="11"/>
  <c r="CN20" i="11"/>
  <c r="CN35" i="11"/>
  <c r="CN75" i="11"/>
  <c r="CN24" i="11"/>
  <c r="CN44" i="11"/>
  <c r="CN68" i="11"/>
  <c r="CN50" i="11"/>
  <c r="CN61" i="11"/>
  <c r="CN65" i="11"/>
  <c r="CN84" i="11"/>
  <c r="CN51" i="11"/>
  <c r="CN81" i="11"/>
  <c r="CN63" i="11"/>
  <c r="CN67" i="11"/>
  <c r="CN17" i="11"/>
  <c r="AQ10" i="89" l="1"/>
  <c r="J14" i="88"/>
  <c r="AK14" i="88" s="1"/>
  <c r="AJ14" i="89"/>
  <c r="J15" i="88"/>
  <c r="AK15" i="88" s="1"/>
  <c r="AJ15" i="89"/>
  <c r="J13" i="88"/>
  <c r="AK13" i="88" s="1"/>
  <c r="AJ13" i="89"/>
  <c r="AJ7" i="89"/>
  <c r="AL7" i="89" s="1"/>
  <c r="J16" i="88"/>
  <c r="AK16" i="88" s="1"/>
  <c r="AJ16" i="89"/>
  <c r="Q9" i="12"/>
  <c r="Q11" i="12"/>
  <c r="AZ16" i="88"/>
  <c r="K12" i="12" s="1"/>
  <c r="Q10" i="12"/>
  <c r="Q7" i="12"/>
  <c r="CN28" i="11"/>
  <c r="CN30" i="11" s="1"/>
  <c r="CN40" i="11"/>
  <c r="CV40" i="11" s="1"/>
  <c r="CN70" i="11"/>
  <c r="CW70" i="11" s="1"/>
  <c r="DC13" i="11"/>
  <c r="DD13" i="11" s="1"/>
  <c r="CQ52" i="11"/>
  <c r="CX52" i="11"/>
  <c r="CU52" i="11"/>
  <c r="CR52" i="11"/>
  <c r="CV52" i="11"/>
  <c r="CY52" i="11"/>
  <c r="DB52" i="11"/>
  <c r="DA52" i="11"/>
  <c r="CW52" i="11"/>
  <c r="CS52" i="11"/>
  <c r="CT52" i="11"/>
  <c r="CZ52" i="11"/>
  <c r="CO52" i="11"/>
  <c r="DB17" i="11"/>
  <c r="CR17" i="11"/>
  <c r="DA17" i="11"/>
  <c r="CV17" i="11"/>
  <c r="CZ17" i="11"/>
  <c r="CT17" i="11"/>
  <c r="CW17" i="11"/>
  <c r="CY17" i="11"/>
  <c r="CQ17" i="11"/>
  <c r="CX17" i="11"/>
  <c r="CU17" i="11"/>
  <c r="CS17" i="11"/>
  <c r="CO17" i="11"/>
  <c r="CV65" i="11"/>
  <c r="DB65" i="11"/>
  <c r="CS65" i="11"/>
  <c r="CZ65" i="11"/>
  <c r="CX65" i="11"/>
  <c r="CW65" i="11"/>
  <c r="DA65" i="11"/>
  <c r="CT65" i="11"/>
  <c r="CY65" i="11"/>
  <c r="CU65" i="11"/>
  <c r="CQ65" i="11"/>
  <c r="CR65" i="11"/>
  <c r="CO65" i="11"/>
  <c r="DB75" i="11"/>
  <c r="CT75" i="11"/>
  <c r="CW75" i="11"/>
  <c r="CZ75" i="11"/>
  <c r="CX75" i="11"/>
  <c r="CQ75" i="11"/>
  <c r="CV75" i="11"/>
  <c r="CU75" i="11"/>
  <c r="DA75" i="11"/>
  <c r="CY75" i="11"/>
  <c r="CS75" i="11"/>
  <c r="CR75" i="11"/>
  <c r="CO75" i="11"/>
  <c r="CV54" i="11"/>
  <c r="CU54" i="11"/>
  <c r="CT54" i="11"/>
  <c r="CS54" i="11"/>
  <c r="CQ54" i="11"/>
  <c r="DB54" i="11"/>
  <c r="CR54" i="11"/>
  <c r="DA54" i="11"/>
  <c r="CY54" i="11"/>
  <c r="CZ54" i="11"/>
  <c r="CW54" i="11"/>
  <c r="CX54" i="11"/>
  <c r="CO54" i="11"/>
  <c r="CZ82" i="11"/>
  <c r="CU82" i="11"/>
  <c r="DA82" i="11"/>
  <c r="CS82" i="11"/>
  <c r="CT82" i="11"/>
  <c r="CY82" i="11"/>
  <c r="CX82" i="11"/>
  <c r="CW82" i="11"/>
  <c r="CV82" i="11"/>
  <c r="CR82" i="11"/>
  <c r="DB82" i="11"/>
  <c r="CQ82" i="11"/>
  <c r="CO82" i="11"/>
  <c r="CV66" i="11"/>
  <c r="CY66" i="11"/>
  <c r="CX66" i="11"/>
  <c r="CW66" i="11"/>
  <c r="CU66" i="11"/>
  <c r="DA66" i="11"/>
  <c r="CT66" i="11"/>
  <c r="CQ66" i="11"/>
  <c r="CS66" i="11"/>
  <c r="CR66" i="11"/>
  <c r="DB66" i="11"/>
  <c r="CZ66" i="11"/>
  <c r="CO66" i="11"/>
  <c r="DB76" i="11"/>
  <c r="CS76" i="11"/>
  <c r="CT76" i="11"/>
  <c r="CW76" i="11"/>
  <c r="CX76" i="11"/>
  <c r="CZ76" i="11"/>
  <c r="CV76" i="11"/>
  <c r="CU76" i="11"/>
  <c r="CQ76" i="11"/>
  <c r="CY76" i="11"/>
  <c r="DA76" i="11"/>
  <c r="CR76" i="11"/>
  <c r="CO76" i="11"/>
  <c r="CT64" i="11"/>
  <c r="CR64" i="11"/>
  <c r="CW64" i="11"/>
  <c r="CZ64" i="11"/>
  <c r="DB64" i="11"/>
  <c r="CU64" i="11"/>
  <c r="CX64" i="11"/>
  <c r="CQ64" i="11"/>
  <c r="CY64" i="11"/>
  <c r="CV64" i="11"/>
  <c r="CS64" i="11"/>
  <c r="DA64" i="11"/>
  <c r="CO64" i="11"/>
  <c r="DB47" i="11"/>
  <c r="CX47" i="11"/>
  <c r="DA47" i="11"/>
  <c r="CS47" i="11"/>
  <c r="CT47" i="11"/>
  <c r="CU47" i="11"/>
  <c r="CV47" i="11"/>
  <c r="CZ47" i="11"/>
  <c r="CY47" i="11"/>
  <c r="CR47" i="11"/>
  <c r="CW47" i="11"/>
  <c r="CQ47" i="11"/>
  <c r="CO47" i="11"/>
  <c r="DA16" i="11"/>
  <c r="CQ16" i="11"/>
  <c r="CT16" i="11"/>
  <c r="DB16" i="11"/>
  <c r="CZ16" i="11"/>
  <c r="CY16" i="11"/>
  <c r="CX16" i="11"/>
  <c r="CS16" i="11"/>
  <c r="CW16" i="11"/>
  <c r="CR16" i="11"/>
  <c r="CU16" i="11"/>
  <c r="CV16" i="11"/>
  <c r="CO16" i="11"/>
  <c r="CS83" i="11"/>
  <c r="CQ83" i="11"/>
  <c r="CU83" i="11"/>
  <c r="DB83" i="11"/>
  <c r="CV83" i="11"/>
  <c r="CW83" i="11"/>
  <c r="CX83" i="11"/>
  <c r="CZ83" i="11"/>
  <c r="DA83" i="11"/>
  <c r="CR83" i="11"/>
  <c r="CY83" i="11"/>
  <c r="CT83" i="11"/>
  <c r="CO83" i="11"/>
  <c r="CV46" i="11"/>
  <c r="CU46" i="11"/>
  <c r="CT46" i="11"/>
  <c r="CS46" i="11"/>
  <c r="CQ46" i="11"/>
  <c r="DB46" i="11"/>
  <c r="CX46" i="11"/>
  <c r="DA46" i="11"/>
  <c r="CY46" i="11"/>
  <c r="CR46" i="11"/>
  <c r="CZ46" i="11"/>
  <c r="CW46" i="11"/>
  <c r="CO46" i="11"/>
  <c r="CS86" i="11"/>
  <c r="CZ86" i="11"/>
  <c r="CX86" i="11"/>
  <c r="CW86" i="11"/>
  <c r="CV86" i="11"/>
  <c r="CR86" i="11"/>
  <c r="CU86" i="11"/>
  <c r="CQ86" i="11"/>
  <c r="DB86" i="11"/>
  <c r="CT86" i="11"/>
  <c r="CY86" i="11"/>
  <c r="DA86" i="11"/>
  <c r="CO86" i="11"/>
  <c r="CW67" i="11"/>
  <c r="CX67" i="11"/>
  <c r="CQ67" i="11"/>
  <c r="DB67" i="11"/>
  <c r="CV67" i="11"/>
  <c r="CS67" i="11"/>
  <c r="CT67" i="11"/>
  <c r="DA67" i="11"/>
  <c r="CY67" i="11"/>
  <c r="CR67" i="11"/>
  <c r="CZ67" i="11"/>
  <c r="CU67" i="11"/>
  <c r="CO67" i="11"/>
  <c r="DA61" i="11"/>
  <c r="CS61" i="11"/>
  <c r="CZ61" i="11"/>
  <c r="CR61" i="11"/>
  <c r="CQ61" i="11"/>
  <c r="CY61" i="11"/>
  <c r="CV61" i="11"/>
  <c r="DB61" i="11"/>
  <c r="CU61" i="11"/>
  <c r="CT61" i="11"/>
  <c r="CX61" i="11"/>
  <c r="CW61" i="11"/>
  <c r="CO61" i="11"/>
  <c r="CU35" i="11"/>
  <c r="DB35" i="11"/>
  <c r="CV35" i="11"/>
  <c r="CY35" i="11"/>
  <c r="CT35" i="11"/>
  <c r="CZ35" i="11"/>
  <c r="CR35" i="11"/>
  <c r="CS35" i="11"/>
  <c r="CX35" i="11"/>
  <c r="CW35" i="11"/>
  <c r="CQ35" i="11"/>
  <c r="DA35" i="11"/>
  <c r="CO35" i="11"/>
  <c r="DB33" i="11"/>
  <c r="CX33" i="11"/>
  <c r="DA33" i="11"/>
  <c r="CW33" i="11"/>
  <c r="CV33" i="11"/>
  <c r="CU33" i="11"/>
  <c r="CS33" i="11"/>
  <c r="CR33" i="11"/>
  <c r="CZ33" i="11"/>
  <c r="CQ33" i="11"/>
  <c r="CY33" i="11"/>
  <c r="CT33" i="11"/>
  <c r="CO33" i="11"/>
  <c r="DA71" i="11"/>
  <c r="CQ71" i="11"/>
  <c r="CT71" i="11"/>
  <c r="CW71" i="11"/>
  <c r="CR71" i="11"/>
  <c r="CV71" i="11"/>
  <c r="CS71" i="11"/>
  <c r="DB71" i="11"/>
  <c r="CY71" i="11"/>
  <c r="CZ71" i="11"/>
  <c r="CX71" i="11"/>
  <c r="CU71" i="11"/>
  <c r="CO71" i="11"/>
  <c r="CS79" i="11"/>
  <c r="DA79" i="11"/>
  <c r="CZ79" i="11"/>
  <c r="CQ79" i="11"/>
  <c r="CY79" i="11"/>
  <c r="DB79" i="11"/>
  <c r="CT79" i="11"/>
  <c r="CR79" i="11"/>
  <c r="CX79" i="11"/>
  <c r="CV79" i="11"/>
  <c r="CW79" i="11"/>
  <c r="CU79" i="11"/>
  <c r="CO79" i="11"/>
  <c r="DB59" i="11"/>
  <c r="CV59" i="11"/>
  <c r="CR59" i="11"/>
  <c r="CX59" i="11"/>
  <c r="CQ59" i="11"/>
  <c r="DA59" i="11"/>
  <c r="CW59" i="11"/>
  <c r="CU59" i="11"/>
  <c r="CZ59" i="11"/>
  <c r="CY59" i="11"/>
  <c r="CT59" i="11"/>
  <c r="CS59" i="11"/>
  <c r="CO59" i="11"/>
  <c r="CU77" i="11"/>
  <c r="CW77" i="11"/>
  <c r="DA77" i="11"/>
  <c r="CV77" i="11"/>
  <c r="CT77" i="11"/>
  <c r="CS77" i="11"/>
  <c r="CR77" i="11"/>
  <c r="CQ77" i="11"/>
  <c r="DB77" i="11"/>
  <c r="CY77" i="11"/>
  <c r="CZ77" i="11"/>
  <c r="CX77" i="11"/>
  <c r="CO77" i="11"/>
  <c r="DB32" i="11"/>
  <c r="CX32" i="11"/>
  <c r="CQ32" i="11"/>
  <c r="CZ32" i="11"/>
  <c r="CR32" i="11"/>
  <c r="CW32" i="11"/>
  <c r="CS32" i="11"/>
  <c r="CU32" i="11"/>
  <c r="CV32" i="11"/>
  <c r="DA32" i="11"/>
  <c r="CT32" i="11"/>
  <c r="CY32" i="11"/>
  <c r="CO32" i="11"/>
  <c r="CZ18" i="11"/>
  <c r="CV18" i="11"/>
  <c r="CY18" i="11"/>
  <c r="DB18" i="11"/>
  <c r="CW18" i="11"/>
  <c r="CU18" i="11"/>
  <c r="CS18" i="11"/>
  <c r="DA18" i="11"/>
  <c r="CT18" i="11"/>
  <c r="CQ18" i="11"/>
  <c r="CX18" i="11"/>
  <c r="CR18" i="11"/>
  <c r="CO18" i="11"/>
  <c r="CZ80" i="11"/>
  <c r="DA80" i="11"/>
  <c r="CY80" i="11"/>
  <c r="CS80" i="11"/>
  <c r="DB80" i="11"/>
  <c r="CU80" i="11"/>
  <c r="CT80" i="11"/>
  <c r="CX80" i="11"/>
  <c r="CR80" i="11"/>
  <c r="CQ80" i="11"/>
  <c r="CW80" i="11"/>
  <c r="CV80" i="11"/>
  <c r="CO80" i="11"/>
  <c r="DB34" i="11"/>
  <c r="DA34" i="11"/>
  <c r="CT34" i="11"/>
  <c r="CV34" i="11"/>
  <c r="CW34" i="11"/>
  <c r="CU34" i="11"/>
  <c r="CQ34" i="11"/>
  <c r="CR34" i="11"/>
  <c r="CZ34" i="11"/>
  <c r="CS34" i="11"/>
  <c r="CX34" i="11"/>
  <c r="CY34" i="11"/>
  <c r="CO34" i="11"/>
  <c r="CV63" i="11"/>
  <c r="CW63" i="11"/>
  <c r="CY63" i="11"/>
  <c r="CS63" i="11"/>
  <c r="CZ63" i="11"/>
  <c r="CR63" i="11"/>
  <c r="CX63" i="11"/>
  <c r="CT63" i="11"/>
  <c r="DA63" i="11"/>
  <c r="CU63" i="11"/>
  <c r="DB63" i="11"/>
  <c r="CQ63" i="11"/>
  <c r="CO63" i="11"/>
  <c r="CV50" i="11"/>
  <c r="CY50" i="11"/>
  <c r="CT50" i="11"/>
  <c r="CU50" i="11"/>
  <c r="CX50" i="11"/>
  <c r="CQ50" i="11"/>
  <c r="CZ50" i="11"/>
  <c r="CW50" i="11"/>
  <c r="DA50" i="11"/>
  <c r="CR50" i="11"/>
  <c r="CS50" i="11"/>
  <c r="DB50" i="11"/>
  <c r="CO50" i="11"/>
  <c r="CX20" i="11"/>
  <c r="CT20" i="11"/>
  <c r="CV20" i="11"/>
  <c r="CQ20" i="11"/>
  <c r="CW20" i="11"/>
  <c r="CY20" i="11"/>
  <c r="DA20" i="11"/>
  <c r="DB20" i="11"/>
  <c r="CS20" i="11"/>
  <c r="CR20" i="11"/>
  <c r="CZ20" i="11"/>
  <c r="CU20" i="11"/>
  <c r="CO20" i="11"/>
  <c r="CS58" i="11"/>
  <c r="CR58" i="11"/>
  <c r="CY58" i="11"/>
  <c r="CX58" i="11"/>
  <c r="CQ58" i="11"/>
  <c r="DA58" i="11"/>
  <c r="CV58" i="11"/>
  <c r="CU58" i="11"/>
  <c r="CW58" i="11"/>
  <c r="CT58" i="11"/>
  <c r="CZ58" i="11"/>
  <c r="DB58" i="11"/>
  <c r="CO58" i="11"/>
  <c r="CS69" i="11"/>
  <c r="CR69" i="11"/>
  <c r="CW69" i="11"/>
  <c r="DA69" i="11"/>
  <c r="CV69" i="11"/>
  <c r="CU69" i="11"/>
  <c r="CT69" i="11"/>
  <c r="CZ69" i="11"/>
  <c r="CY69" i="11"/>
  <c r="CQ69" i="11"/>
  <c r="DB69" i="11"/>
  <c r="CX69" i="11"/>
  <c r="CO69" i="11"/>
  <c r="CO60" i="11"/>
  <c r="CY60" i="11"/>
  <c r="CX60" i="11"/>
  <c r="CT60" i="11"/>
  <c r="CS60" i="11"/>
  <c r="DA60" i="11"/>
  <c r="CR60" i="11"/>
  <c r="DB60" i="11"/>
  <c r="CW60" i="11"/>
  <c r="CZ60" i="11"/>
  <c r="CU60" i="11"/>
  <c r="CV60" i="11"/>
  <c r="CQ60" i="11"/>
  <c r="DB45" i="11"/>
  <c r="CQ45" i="11"/>
  <c r="CS45" i="11"/>
  <c r="CZ45" i="11"/>
  <c r="CV45" i="11"/>
  <c r="DA45" i="11"/>
  <c r="CT45" i="11"/>
  <c r="CR45" i="11"/>
  <c r="CY45" i="11"/>
  <c r="CU45" i="11"/>
  <c r="CX45" i="11"/>
  <c r="CW45" i="11"/>
  <c r="CO45" i="11"/>
  <c r="CS85" i="11"/>
  <c r="CZ85" i="11"/>
  <c r="CU85" i="11"/>
  <c r="CX85" i="11"/>
  <c r="DB85" i="11"/>
  <c r="CV85" i="11"/>
  <c r="CW85" i="11"/>
  <c r="DA85" i="11"/>
  <c r="CT85" i="11"/>
  <c r="CQ85" i="11"/>
  <c r="CR85" i="11"/>
  <c r="CY85" i="11"/>
  <c r="CO85" i="11"/>
  <c r="CY22" i="11"/>
  <c r="CV22" i="11"/>
  <c r="CS22" i="11"/>
  <c r="DA22" i="11"/>
  <c r="CT22" i="11"/>
  <c r="CQ22" i="11"/>
  <c r="CZ22" i="11"/>
  <c r="CW22" i="11"/>
  <c r="CU22" i="11"/>
  <c r="CX22" i="11"/>
  <c r="CR22" i="11"/>
  <c r="DB22" i="11"/>
  <c r="CO22" i="11"/>
  <c r="DA57" i="11"/>
  <c r="CT57" i="11"/>
  <c r="CZ57" i="11"/>
  <c r="CS57" i="11"/>
  <c r="CX57" i="11"/>
  <c r="DB57" i="11"/>
  <c r="CQ57" i="11"/>
  <c r="CY57" i="11"/>
  <c r="CW57" i="11"/>
  <c r="CV57" i="11"/>
  <c r="CU57" i="11"/>
  <c r="CR57" i="11"/>
  <c r="CO57" i="11"/>
  <c r="CU48" i="11"/>
  <c r="CR48" i="11"/>
  <c r="DA48" i="11"/>
  <c r="CQ48" i="11"/>
  <c r="CT48" i="11"/>
  <c r="CV48" i="11"/>
  <c r="CS48" i="11"/>
  <c r="CX48" i="11"/>
  <c r="CZ48" i="11"/>
  <c r="DB48" i="11"/>
  <c r="CY48" i="11"/>
  <c r="CW48" i="11"/>
  <c r="CO48" i="11"/>
  <c r="CQ25" i="11"/>
  <c r="CZ25" i="11"/>
  <c r="CY25" i="11"/>
  <c r="CW25" i="11"/>
  <c r="CV25" i="11"/>
  <c r="CX25" i="11"/>
  <c r="CT25" i="11"/>
  <c r="CU25" i="11"/>
  <c r="DB25" i="11"/>
  <c r="CS25" i="11"/>
  <c r="DA25" i="11"/>
  <c r="CR25" i="11"/>
  <c r="CO25" i="11"/>
  <c r="CS81" i="11"/>
  <c r="CV81" i="11"/>
  <c r="DA81" i="11"/>
  <c r="CR81" i="11"/>
  <c r="CY81" i="11"/>
  <c r="CQ81" i="11"/>
  <c r="CW81" i="11"/>
  <c r="DB81" i="11"/>
  <c r="CX81" i="11"/>
  <c r="CT81" i="11"/>
  <c r="CU81" i="11"/>
  <c r="CZ81" i="11"/>
  <c r="CO81" i="11"/>
  <c r="DB68" i="11"/>
  <c r="DA68" i="11"/>
  <c r="CY68" i="11"/>
  <c r="CZ68" i="11"/>
  <c r="CX68" i="11"/>
  <c r="CU68" i="11"/>
  <c r="CT68" i="11"/>
  <c r="CW68" i="11"/>
  <c r="CV68" i="11"/>
  <c r="CR68" i="11"/>
  <c r="CS68" i="11"/>
  <c r="CQ68" i="11"/>
  <c r="CO68" i="11"/>
  <c r="DC14" i="11"/>
  <c r="DD14" i="11" s="1"/>
  <c r="DC12" i="11"/>
  <c r="DA53" i="11"/>
  <c r="CQ53" i="11"/>
  <c r="DB53" i="11"/>
  <c r="CX53" i="11"/>
  <c r="CV53" i="11"/>
  <c r="CR53" i="11"/>
  <c r="CT53" i="11"/>
  <c r="CY53" i="11"/>
  <c r="CS53" i="11"/>
  <c r="CZ53" i="11"/>
  <c r="CW53" i="11"/>
  <c r="CU53" i="11"/>
  <c r="CO53" i="11"/>
  <c r="CQ49" i="11"/>
  <c r="CY49" i="11"/>
  <c r="CX49" i="11"/>
  <c r="DA49" i="11"/>
  <c r="CU49" i="11"/>
  <c r="CV49" i="11"/>
  <c r="CS49" i="11"/>
  <c r="CZ49" i="11"/>
  <c r="DB49" i="11"/>
  <c r="CT49" i="11"/>
  <c r="CW49" i="11"/>
  <c r="CR49" i="11"/>
  <c r="CO49" i="11"/>
  <c r="CQ37" i="11"/>
  <c r="CW37" i="11"/>
  <c r="CS37" i="11"/>
  <c r="CV37" i="11"/>
  <c r="DB37" i="11"/>
  <c r="CU37" i="11"/>
  <c r="CR37" i="11"/>
  <c r="CZ37" i="11"/>
  <c r="CY37" i="11"/>
  <c r="DA37" i="11"/>
  <c r="CT37" i="11"/>
  <c r="CX37" i="11"/>
  <c r="CO37" i="11"/>
  <c r="DA70" i="11"/>
  <c r="DB70" i="11"/>
  <c r="CV70" i="11"/>
  <c r="CQ70" i="11"/>
  <c r="CY70" i="11"/>
  <c r="CR70" i="11"/>
  <c r="CZ70" i="11"/>
  <c r="DA78" i="11"/>
  <c r="CW78" i="11"/>
  <c r="CV78" i="11"/>
  <c r="CT78" i="11"/>
  <c r="CS78" i="11"/>
  <c r="CR78" i="11"/>
  <c r="CQ78" i="11"/>
  <c r="CU78" i="11"/>
  <c r="DB78" i="11"/>
  <c r="CY78" i="11"/>
  <c r="CZ78" i="11"/>
  <c r="CX78" i="11"/>
  <c r="CO78" i="11"/>
  <c r="CS19" i="11"/>
  <c r="CR19" i="11"/>
  <c r="CW19" i="11"/>
  <c r="CU19" i="11"/>
  <c r="CV19" i="11"/>
  <c r="CZ19" i="11"/>
  <c r="CX19" i="11"/>
  <c r="DA19" i="11"/>
  <c r="DB19" i="11"/>
  <c r="CQ19" i="11"/>
  <c r="CY19" i="11"/>
  <c r="CT19" i="11"/>
  <c r="CO19" i="11"/>
  <c r="CY51" i="11"/>
  <c r="CX51" i="11"/>
  <c r="CS51" i="11"/>
  <c r="CW51" i="11"/>
  <c r="DB51" i="11"/>
  <c r="CZ51" i="11"/>
  <c r="CV51" i="11"/>
  <c r="CU51" i="11"/>
  <c r="CT51" i="11"/>
  <c r="CR51" i="11"/>
  <c r="CQ51" i="11"/>
  <c r="DA51" i="11"/>
  <c r="CO51" i="11"/>
  <c r="CQ44" i="11"/>
  <c r="CS44" i="11"/>
  <c r="CZ44" i="11"/>
  <c r="CY44" i="11"/>
  <c r="DB44" i="11"/>
  <c r="DA44" i="11"/>
  <c r="CX44" i="11"/>
  <c r="CW44" i="11"/>
  <c r="CV44" i="11"/>
  <c r="CT44" i="11"/>
  <c r="CU44" i="11"/>
  <c r="CR44" i="11"/>
  <c r="CO44" i="11"/>
  <c r="DB39" i="11"/>
  <c r="CV39" i="11"/>
  <c r="CZ39" i="11"/>
  <c r="CY39" i="11"/>
  <c r="CS39" i="11"/>
  <c r="CT39" i="11"/>
  <c r="DA39" i="11"/>
  <c r="CU39" i="11"/>
  <c r="CR39" i="11"/>
  <c r="CX39" i="11"/>
  <c r="CW39" i="11"/>
  <c r="CQ39" i="11"/>
  <c r="CO39" i="11"/>
  <c r="CY31" i="11"/>
  <c r="CV31" i="11"/>
  <c r="DB31" i="11"/>
  <c r="CS31" i="11"/>
  <c r="CZ31" i="11"/>
  <c r="CQ31" i="11"/>
  <c r="CR31" i="11"/>
  <c r="CU31" i="11"/>
  <c r="CW31" i="11"/>
  <c r="DA31" i="11"/>
  <c r="CX31" i="11"/>
  <c r="CT31" i="11"/>
  <c r="CO31" i="11"/>
  <c r="DA43" i="11"/>
  <c r="CU43" i="11"/>
  <c r="CV43" i="11"/>
  <c r="CX43" i="11"/>
  <c r="DB43" i="11"/>
  <c r="CW43" i="11"/>
  <c r="CT43" i="11"/>
  <c r="CS43" i="11"/>
  <c r="CR43" i="11"/>
  <c r="CZ43" i="11"/>
  <c r="CY43" i="11"/>
  <c r="CQ43" i="11"/>
  <c r="CO43" i="11"/>
  <c r="CS27" i="11"/>
  <c r="CY27" i="11"/>
  <c r="CX27" i="11"/>
  <c r="DA27" i="11"/>
  <c r="CW27" i="11"/>
  <c r="DB27" i="11"/>
  <c r="CV27" i="11"/>
  <c r="CU27" i="11"/>
  <c r="CT27" i="11"/>
  <c r="CR27" i="11"/>
  <c r="CQ27" i="11"/>
  <c r="CZ27" i="11"/>
  <c r="CO27" i="11"/>
  <c r="CZ23" i="11"/>
  <c r="CS23" i="11"/>
  <c r="CR23" i="11"/>
  <c r="CQ23" i="11"/>
  <c r="CT23" i="11"/>
  <c r="DA23" i="11"/>
  <c r="DB23" i="11"/>
  <c r="CX23" i="11"/>
  <c r="CY23" i="11"/>
  <c r="CU23" i="11"/>
  <c r="CW23" i="11"/>
  <c r="CV23" i="11"/>
  <c r="CO23" i="11"/>
  <c r="CV74" i="11"/>
  <c r="CU74" i="11"/>
  <c r="CX74" i="11"/>
  <c r="DA74" i="11"/>
  <c r="CQ74" i="11"/>
  <c r="CY74" i="11"/>
  <c r="DB74" i="11"/>
  <c r="CW74" i="11"/>
  <c r="CT74" i="11"/>
  <c r="CS74" i="11"/>
  <c r="CR74" i="11"/>
  <c r="CZ74" i="11"/>
  <c r="CO74" i="11"/>
  <c r="DA29" i="11"/>
  <c r="DB29" i="11"/>
  <c r="CU29" i="11"/>
  <c r="CS29" i="11"/>
  <c r="CT29" i="11"/>
  <c r="CR29" i="11"/>
  <c r="CW29" i="11"/>
  <c r="CZ29" i="11"/>
  <c r="CV29" i="11"/>
  <c r="CY29" i="11"/>
  <c r="CX29" i="11"/>
  <c r="CQ29" i="11"/>
  <c r="CO29" i="11"/>
  <c r="DC15" i="11"/>
  <c r="DD15" i="11" s="1"/>
  <c r="CW28" i="11"/>
  <c r="CU84" i="11"/>
  <c r="DB84" i="11"/>
  <c r="CZ84" i="11"/>
  <c r="CS84" i="11"/>
  <c r="CT84" i="11"/>
  <c r="DA84" i="11"/>
  <c r="CR84" i="11"/>
  <c r="CX84" i="11"/>
  <c r="CQ84" i="11"/>
  <c r="CW84" i="11"/>
  <c r="CY84" i="11"/>
  <c r="CV84" i="11"/>
  <c r="CO84" i="11"/>
  <c r="CZ24" i="11"/>
  <c r="CT24" i="11"/>
  <c r="CW24" i="11"/>
  <c r="CV24" i="11"/>
  <c r="CS24" i="11"/>
  <c r="CR24" i="11"/>
  <c r="CQ24" i="11"/>
  <c r="DA24" i="11"/>
  <c r="DB24" i="11"/>
  <c r="CY24" i="11"/>
  <c r="CX24" i="11"/>
  <c r="CU24" i="11"/>
  <c r="CO24" i="11"/>
  <c r="DB55" i="11"/>
  <c r="CV55" i="11"/>
  <c r="CU55" i="11"/>
  <c r="CS55" i="11"/>
  <c r="CY55" i="11"/>
  <c r="CX55" i="11"/>
  <c r="CR55" i="11"/>
  <c r="CQ55" i="11"/>
  <c r="CZ55" i="11"/>
  <c r="DA55" i="11"/>
  <c r="CW55" i="11"/>
  <c r="CT55" i="11"/>
  <c r="CO55" i="11"/>
  <c r="DB36" i="11"/>
  <c r="CZ36" i="11"/>
  <c r="CR36" i="11"/>
  <c r="CX36" i="11"/>
  <c r="CS36" i="11"/>
  <c r="CW36" i="11"/>
  <c r="CT36" i="11"/>
  <c r="CU36" i="11"/>
  <c r="CV36" i="11"/>
  <c r="DA36" i="11"/>
  <c r="CQ36" i="11"/>
  <c r="CY36" i="11"/>
  <c r="CO36" i="11"/>
  <c r="CZ62" i="11"/>
  <c r="DA62" i="11"/>
  <c r="CS62" i="11"/>
  <c r="CY62" i="11"/>
  <c r="CX62" i="11"/>
  <c r="CW62" i="11"/>
  <c r="CU62" i="11"/>
  <c r="CV62" i="11"/>
  <c r="CT62" i="11"/>
  <c r="CR62" i="11"/>
  <c r="CQ62" i="11"/>
  <c r="DB62" i="11"/>
  <c r="CO62" i="11"/>
  <c r="CW21" i="11"/>
  <c r="CV21" i="11"/>
  <c r="CZ21" i="11"/>
  <c r="CT21" i="11"/>
  <c r="CU21" i="11"/>
  <c r="CY21" i="11"/>
  <c r="CQ21" i="11"/>
  <c r="CS21" i="11"/>
  <c r="DA21" i="11"/>
  <c r="DB21" i="11"/>
  <c r="CX21" i="11"/>
  <c r="CR21" i="11"/>
  <c r="CO21" i="11"/>
  <c r="CV38" i="11"/>
  <c r="DA38" i="11"/>
  <c r="CZ38" i="11"/>
  <c r="CY38" i="11"/>
  <c r="CX38" i="11"/>
  <c r="CR38" i="11"/>
  <c r="CW38" i="11"/>
  <c r="CT38" i="11"/>
  <c r="CU38" i="11"/>
  <c r="CQ38" i="11"/>
  <c r="CS38" i="11"/>
  <c r="DB38" i="11"/>
  <c r="CO38" i="11"/>
  <c r="CR26" i="11"/>
  <c r="DA26" i="11"/>
  <c r="CY26" i="11"/>
  <c r="CX26" i="11"/>
  <c r="CZ26" i="11"/>
  <c r="CW26" i="11"/>
  <c r="CV26" i="11"/>
  <c r="CU26" i="11"/>
  <c r="CT26" i="11"/>
  <c r="CQ26" i="11"/>
  <c r="CS26" i="11"/>
  <c r="DB26" i="11"/>
  <c r="CO26" i="11"/>
  <c r="DA56" i="11"/>
  <c r="CY56" i="11"/>
  <c r="CR56" i="11"/>
  <c r="CU56" i="11"/>
  <c r="CZ56" i="11"/>
  <c r="CX56" i="11"/>
  <c r="CQ56" i="11"/>
  <c r="CV56" i="11"/>
  <c r="CS56" i="11"/>
  <c r="CW56" i="11"/>
  <c r="DB56" i="11"/>
  <c r="CT56" i="11"/>
  <c r="CO56" i="11"/>
  <c r="CO42" i="11"/>
  <c r="CX42" i="11"/>
  <c r="CW42" i="11"/>
  <c r="CV42" i="11"/>
  <c r="CU42" i="11"/>
  <c r="CT42" i="11"/>
  <c r="CR42" i="11"/>
  <c r="CQ42" i="11"/>
  <c r="CS42" i="11"/>
  <c r="CZ42" i="11"/>
  <c r="CY42" i="11"/>
  <c r="DB42" i="11"/>
  <c r="DA42" i="11"/>
  <c r="CU73" i="11"/>
  <c r="CZ73" i="11"/>
  <c r="CT73" i="11"/>
  <c r="CX73" i="11"/>
  <c r="CR73" i="11"/>
  <c r="CQ73" i="11"/>
  <c r="CS73" i="11"/>
  <c r="DB73" i="11"/>
  <c r="CY73" i="11"/>
  <c r="CW73" i="11"/>
  <c r="CV73" i="11"/>
  <c r="DA73" i="11"/>
  <c r="CO73" i="11"/>
  <c r="W7" i="12" l="1"/>
  <c r="CU7" i="12" s="1"/>
  <c r="CV7" i="12" s="1"/>
  <c r="AT10" i="89"/>
  <c r="AK10" i="89" s="1"/>
  <c r="AR10" i="89"/>
  <c r="AU10" i="89" s="1"/>
  <c r="AQ13" i="89"/>
  <c r="W9" i="12" s="1"/>
  <c r="CU9" i="12" s="1"/>
  <c r="CV9" i="12" s="1"/>
  <c r="AQ15" i="89"/>
  <c r="W11" i="12" s="1"/>
  <c r="CU11" i="12" s="1"/>
  <c r="CV11" i="12" s="1"/>
  <c r="AQ14" i="89"/>
  <c r="W10" i="12" s="1"/>
  <c r="CU10" i="12" s="1"/>
  <c r="CV10" i="12" s="1"/>
  <c r="AQ16" i="89"/>
  <c r="W12" i="12" s="1"/>
  <c r="L12" i="12"/>
  <c r="CT28" i="11"/>
  <c r="CY40" i="11"/>
  <c r="J79" i="88"/>
  <c r="AK79" i="88" s="1"/>
  <c r="AM79" i="88" s="1"/>
  <c r="AJ79" i="89"/>
  <c r="AL79" i="89" s="1"/>
  <c r="J76" i="88"/>
  <c r="AK76" i="88" s="1"/>
  <c r="AM76" i="88" s="1"/>
  <c r="AJ76" i="89"/>
  <c r="AL76" i="89" s="1"/>
  <c r="J33" i="88"/>
  <c r="AK33" i="88" s="1"/>
  <c r="AJ33" i="89"/>
  <c r="J17" i="88"/>
  <c r="AK17" i="88" s="1"/>
  <c r="AM17" i="88" s="1"/>
  <c r="AJ17" i="89"/>
  <c r="AL17" i="89" s="1"/>
  <c r="J71" i="88"/>
  <c r="AK71" i="88" s="1"/>
  <c r="AJ71" i="89"/>
  <c r="J37" i="88"/>
  <c r="AK37" i="88" s="1"/>
  <c r="AM37" i="88" s="1"/>
  <c r="AJ37" i="89"/>
  <c r="AL37" i="89" s="1"/>
  <c r="J22" i="88"/>
  <c r="AK22" i="88" s="1"/>
  <c r="AJ22" i="89"/>
  <c r="J69" i="88"/>
  <c r="AK69" i="88" s="1"/>
  <c r="AJ69" i="89"/>
  <c r="J40" i="88"/>
  <c r="AK40" i="88" s="1"/>
  <c r="AM40" i="88" s="1"/>
  <c r="AJ40" i="89"/>
  <c r="AL40" i="89" s="1"/>
  <c r="J74" i="88"/>
  <c r="AK74" i="88" s="1"/>
  <c r="AM74" i="88" s="1"/>
  <c r="AJ74" i="89"/>
  <c r="AL74" i="89" s="1"/>
  <c r="J34" i="88"/>
  <c r="AK34" i="88" s="1"/>
  <c r="AM34" i="88" s="1"/>
  <c r="AJ34" i="89"/>
  <c r="AL34" i="89" s="1"/>
  <c r="J59" i="88"/>
  <c r="AK59" i="88" s="1"/>
  <c r="AJ59" i="89"/>
  <c r="J26" i="88"/>
  <c r="AK26" i="88" s="1"/>
  <c r="AJ26" i="89"/>
  <c r="J42" i="88"/>
  <c r="AK42" i="88" s="1"/>
  <c r="AJ42" i="89"/>
  <c r="J75" i="88"/>
  <c r="AK75" i="88" s="1"/>
  <c r="AM75" i="88" s="1"/>
  <c r="AJ75" i="89"/>
  <c r="AL75" i="89" s="1"/>
  <c r="J68" i="88"/>
  <c r="AK68" i="88" s="1"/>
  <c r="AJ68" i="89"/>
  <c r="J41" i="88"/>
  <c r="AK41" i="88" s="1"/>
  <c r="AJ41" i="89"/>
  <c r="J46" i="88"/>
  <c r="AK46" i="88" s="1"/>
  <c r="AJ46" i="89"/>
  <c r="J31" i="88"/>
  <c r="AK31" i="88" s="1"/>
  <c r="AM31" i="88" s="1"/>
  <c r="AJ31" i="89"/>
  <c r="AL31" i="89" s="1"/>
  <c r="J72" i="88"/>
  <c r="AK72" i="88" s="1"/>
  <c r="AM72" i="88" s="1"/>
  <c r="AJ72" i="89"/>
  <c r="AL72" i="89" s="1"/>
  <c r="J56" i="88"/>
  <c r="AK56" i="88" s="1"/>
  <c r="AJ56" i="89"/>
  <c r="J64" i="88"/>
  <c r="AK64" i="88" s="1"/>
  <c r="AJ64" i="89"/>
  <c r="J81" i="88"/>
  <c r="AK81" i="88" s="1"/>
  <c r="AM81" i="88" s="1"/>
  <c r="AJ81" i="89"/>
  <c r="AL81" i="89" s="1"/>
  <c r="J43" i="88"/>
  <c r="AK43" i="88" s="1"/>
  <c r="AJ43" i="89"/>
  <c r="J78" i="88"/>
  <c r="AK78" i="88" s="1"/>
  <c r="AM78" i="88" s="1"/>
  <c r="AJ78" i="89"/>
  <c r="AL78" i="89" s="1"/>
  <c r="J44" i="88"/>
  <c r="AK44" i="88" s="1"/>
  <c r="AM44" i="88" s="1"/>
  <c r="AJ44" i="89"/>
  <c r="AL44" i="89" s="1"/>
  <c r="J51" i="88"/>
  <c r="AK51" i="88" s="1"/>
  <c r="AJ51" i="89"/>
  <c r="J49" i="88"/>
  <c r="AK49" i="88" s="1"/>
  <c r="AM49" i="88" s="1"/>
  <c r="AJ49" i="89"/>
  <c r="AL49" i="89" s="1"/>
  <c r="J53" i="88"/>
  <c r="AK53" i="88" s="1"/>
  <c r="AM53" i="88" s="1"/>
  <c r="AJ53" i="89"/>
  <c r="AL53" i="89" s="1"/>
  <c r="J39" i="88"/>
  <c r="AK39" i="88" s="1"/>
  <c r="AM39" i="88" s="1"/>
  <c r="AJ39" i="89"/>
  <c r="AL39" i="89" s="1"/>
  <c r="J27" i="88"/>
  <c r="AK27" i="88" s="1"/>
  <c r="AJ27" i="89"/>
  <c r="J30" i="88"/>
  <c r="AK30" i="88" s="1"/>
  <c r="AJ30" i="89"/>
  <c r="J20" i="88"/>
  <c r="AK20" i="88" s="1"/>
  <c r="AJ20" i="89"/>
  <c r="AL20" i="89" s="1"/>
  <c r="J73" i="88"/>
  <c r="AK73" i="88" s="1"/>
  <c r="AJ73" i="89"/>
  <c r="J45" i="88"/>
  <c r="AK45" i="88" s="1"/>
  <c r="AM45" i="88" s="1"/>
  <c r="AJ45" i="89"/>
  <c r="AL45" i="89" s="1"/>
  <c r="J23" i="88"/>
  <c r="AK23" i="88" s="1"/>
  <c r="AJ23" i="89"/>
  <c r="D12" i="29"/>
  <c r="D54" i="29" s="1"/>
  <c r="J57" i="88"/>
  <c r="AK57" i="88" s="1"/>
  <c r="AJ57" i="89"/>
  <c r="J66" i="88"/>
  <c r="AK66" i="88" s="1"/>
  <c r="AM66" i="88" s="1"/>
  <c r="AJ66" i="89"/>
  <c r="AL66" i="89" s="1"/>
  <c r="J21" i="88"/>
  <c r="AK21" i="88" s="1"/>
  <c r="AJ21" i="89"/>
  <c r="J58" i="88"/>
  <c r="AK58" i="88" s="1"/>
  <c r="AJ58" i="89"/>
  <c r="J61" i="88"/>
  <c r="AK61" i="88" s="1"/>
  <c r="AJ61" i="89"/>
  <c r="J25" i="88"/>
  <c r="AK25" i="88" s="1"/>
  <c r="AJ25" i="89"/>
  <c r="J28" i="88"/>
  <c r="AK28" i="88" s="1"/>
  <c r="AM28" i="88" s="1"/>
  <c r="AJ28" i="89"/>
  <c r="AL28" i="89" s="1"/>
  <c r="J65" i="88"/>
  <c r="AK65" i="88" s="1"/>
  <c r="AJ65" i="89"/>
  <c r="J80" i="88"/>
  <c r="AK80" i="88" s="1"/>
  <c r="AM80" i="88" s="1"/>
  <c r="AJ80" i="89"/>
  <c r="AL80" i="89" s="1"/>
  <c r="J32" i="88"/>
  <c r="AK32" i="88" s="1"/>
  <c r="AJ32" i="89"/>
  <c r="J48" i="88"/>
  <c r="AK48" i="88" s="1"/>
  <c r="AJ48" i="89"/>
  <c r="J36" i="88"/>
  <c r="AK36" i="88" s="1"/>
  <c r="AJ36" i="89"/>
  <c r="J54" i="88"/>
  <c r="AK54" i="88" s="1"/>
  <c r="AM54" i="88" s="1"/>
  <c r="AJ54" i="89"/>
  <c r="AL54" i="89" s="1"/>
  <c r="J55" i="88"/>
  <c r="AK55" i="88" s="1"/>
  <c r="AJ55" i="89"/>
  <c r="J60" i="88"/>
  <c r="AK60" i="88" s="1"/>
  <c r="AJ60" i="89"/>
  <c r="J63" i="88"/>
  <c r="AK63" i="88" s="1"/>
  <c r="AJ63" i="89"/>
  <c r="J18" i="88"/>
  <c r="AK18" i="88" s="1"/>
  <c r="AJ18" i="89"/>
  <c r="J35" i="88"/>
  <c r="AK35" i="88" s="1"/>
  <c r="AJ35" i="89"/>
  <c r="AL35" i="89" s="1"/>
  <c r="J52" i="88"/>
  <c r="AK52" i="88" s="1"/>
  <c r="AJ52" i="89"/>
  <c r="J24" i="88"/>
  <c r="AK24" i="88" s="1"/>
  <c r="AJ24" i="89"/>
  <c r="J50" i="88"/>
  <c r="AK50" i="88" s="1"/>
  <c r="AM50" i="88" s="1"/>
  <c r="AJ50" i="89"/>
  <c r="AL50" i="89" s="1"/>
  <c r="J47" i="88"/>
  <c r="AK47" i="88" s="1"/>
  <c r="AM47" i="88" s="1"/>
  <c r="AJ47" i="89"/>
  <c r="AL47" i="89" s="1"/>
  <c r="J19" i="88"/>
  <c r="AK19" i="88" s="1"/>
  <c r="AJ19" i="89"/>
  <c r="J77" i="88"/>
  <c r="AK77" i="88" s="1"/>
  <c r="AM77" i="88" s="1"/>
  <c r="AJ77" i="89"/>
  <c r="AL77" i="89" s="1"/>
  <c r="J70" i="88"/>
  <c r="AK70" i="88" s="1"/>
  <c r="AM70" i="88" s="1"/>
  <c r="AJ70" i="89"/>
  <c r="AL70" i="89" s="1"/>
  <c r="J62" i="88"/>
  <c r="AK62" i="88" s="1"/>
  <c r="AJ62" i="89"/>
  <c r="CY28" i="11"/>
  <c r="CZ40" i="11"/>
  <c r="CZ41" i="11" s="1"/>
  <c r="CU28" i="11"/>
  <c r="CU30" i="11" s="1"/>
  <c r="CS28" i="11"/>
  <c r="CS30" i="11" s="1"/>
  <c r="CW40" i="11"/>
  <c r="CW41" i="11" s="1"/>
  <c r="CZ28" i="11"/>
  <c r="CZ30" i="11" s="1"/>
  <c r="CT40" i="11"/>
  <c r="AZ15" i="88"/>
  <c r="K11" i="12" s="1"/>
  <c r="CX28" i="11"/>
  <c r="CU40" i="11"/>
  <c r="CU41" i="11" s="1"/>
  <c r="CQ40" i="11"/>
  <c r="CQ41" i="11" s="1"/>
  <c r="DB28" i="11"/>
  <c r="DB30" i="11" s="1"/>
  <c r="CQ28" i="11"/>
  <c r="CQ30" i="11" s="1"/>
  <c r="CR40" i="11"/>
  <c r="CR41" i="11" s="1"/>
  <c r="CR28" i="11"/>
  <c r="CR30" i="11" s="1"/>
  <c r="CO28" i="11"/>
  <c r="CO30" i="11" s="1"/>
  <c r="CX40" i="11"/>
  <c r="Q57" i="12"/>
  <c r="Q42" i="12"/>
  <c r="Q45" i="12"/>
  <c r="Q38" i="12"/>
  <c r="CU38" i="12" s="1"/>
  <c r="CV38" i="12" s="1"/>
  <c r="Q48" i="12"/>
  <c r="Q29" i="12"/>
  <c r="AZ63" i="88"/>
  <c r="K39" i="12" s="1"/>
  <c r="Q39" i="12"/>
  <c r="Q47" i="12"/>
  <c r="BA62" i="88"/>
  <c r="K40" i="12" s="1"/>
  <c r="AZ14" i="88"/>
  <c r="K10" i="12" s="1"/>
  <c r="Q17" i="12"/>
  <c r="Q24" i="12"/>
  <c r="Q19" i="12"/>
  <c r="Q30" i="12"/>
  <c r="Q33" i="12"/>
  <c r="Q26" i="12"/>
  <c r="CO70" i="11"/>
  <c r="Q50" i="12"/>
  <c r="BA55" i="88"/>
  <c r="K36" i="12" s="1"/>
  <c r="L36" i="12" s="1"/>
  <c r="AB36" i="12" s="1"/>
  <c r="Q36" i="12"/>
  <c r="Q13" i="12"/>
  <c r="K25" i="12"/>
  <c r="L25" i="12" s="1"/>
  <c r="AB25" i="12" s="1"/>
  <c r="AJ25" i="12" s="1"/>
  <c r="AR25" i="12" s="1"/>
  <c r="AZ25" i="12" s="1"/>
  <c r="BH25" i="12" s="1"/>
  <c r="CN41" i="11"/>
  <c r="CS70" i="11"/>
  <c r="Q21" i="12"/>
  <c r="CS40" i="11"/>
  <c r="Q14" i="12"/>
  <c r="Q12" i="12"/>
  <c r="Q6" i="12"/>
  <c r="Q16" i="12"/>
  <c r="Q37" i="12"/>
  <c r="Q27" i="12"/>
  <c r="Q15" i="12"/>
  <c r="CU15" i="12" s="1"/>
  <c r="CV15" i="12" s="1"/>
  <c r="Q32" i="12"/>
  <c r="Q20" i="12"/>
  <c r="DA28" i="11"/>
  <c r="DA30" i="11" s="1"/>
  <c r="CU70" i="11"/>
  <c r="DA40" i="11"/>
  <c r="CV28" i="11"/>
  <c r="CV30" i="11" s="1"/>
  <c r="CX70" i="11"/>
  <c r="CO40" i="11"/>
  <c r="CO41" i="11" s="1"/>
  <c r="DB40" i="11"/>
  <c r="DB41" i="11" s="1"/>
  <c r="Q49" i="12"/>
  <c r="Q56" i="12"/>
  <c r="AZ13" i="88"/>
  <c r="K9" i="12" s="1"/>
  <c r="Q23" i="12"/>
  <c r="Q18" i="12"/>
  <c r="Q35" i="12"/>
  <c r="Q28" i="12"/>
  <c r="CT70" i="11"/>
  <c r="Q44" i="12"/>
  <c r="AZ32" i="88"/>
  <c r="K41" i="12" s="1"/>
  <c r="CW30" i="11"/>
  <c r="CY30" i="11"/>
  <c r="CX30" i="11"/>
  <c r="CT30" i="11"/>
  <c r="CS41" i="11"/>
  <c r="CN72" i="11"/>
  <c r="DA72" i="11" s="1"/>
  <c r="BZ4" i="11"/>
  <c r="DC42" i="11"/>
  <c r="DD42" i="11" s="1"/>
  <c r="DC26" i="11"/>
  <c r="DD26" i="11" s="1"/>
  <c r="DC64" i="11"/>
  <c r="DD64" i="11" s="1"/>
  <c r="DC76" i="11"/>
  <c r="DD76" i="11" s="1"/>
  <c r="CT41" i="11"/>
  <c r="DC19" i="11"/>
  <c r="DD19" i="11" s="1"/>
  <c r="DC37" i="11"/>
  <c r="DD37" i="11" s="1"/>
  <c r="DC84" i="11"/>
  <c r="DD84" i="11" s="1"/>
  <c r="DC25" i="11"/>
  <c r="DD25" i="11" s="1"/>
  <c r="DC63" i="11"/>
  <c r="DD63" i="11" s="1"/>
  <c r="DC33" i="11"/>
  <c r="DD33" i="11" s="1"/>
  <c r="DC35" i="11"/>
  <c r="DD35" i="11" s="1"/>
  <c r="DC46" i="11"/>
  <c r="DD46" i="11" s="1"/>
  <c r="DC82" i="11"/>
  <c r="DD82" i="11" s="1"/>
  <c r="DC24" i="11"/>
  <c r="DD24" i="11" s="1"/>
  <c r="DC29" i="11"/>
  <c r="DD29" i="11" s="1"/>
  <c r="DC31" i="11"/>
  <c r="DD31" i="11" s="1"/>
  <c r="DC51" i="11"/>
  <c r="DD51" i="11" s="1"/>
  <c r="DC38" i="11"/>
  <c r="DD38" i="11" s="1"/>
  <c r="DC32" i="11"/>
  <c r="DD32" i="11" s="1"/>
  <c r="DC59" i="11"/>
  <c r="DD59" i="11" s="1"/>
  <c r="DC66" i="11"/>
  <c r="DD66" i="11" s="1"/>
  <c r="DC45" i="11"/>
  <c r="DD45" i="11" s="1"/>
  <c r="DC58" i="11"/>
  <c r="DD58" i="11" s="1"/>
  <c r="DC79" i="11"/>
  <c r="DD79" i="11" s="1"/>
  <c r="DC83" i="11"/>
  <c r="DD83" i="11" s="1"/>
  <c r="DC65" i="11"/>
  <c r="DD65" i="11" s="1"/>
  <c r="DC52" i="11"/>
  <c r="DD52" i="11" s="1"/>
  <c r="DC49" i="11"/>
  <c r="DD49" i="11" s="1"/>
  <c r="DC53" i="11"/>
  <c r="DD53" i="11" s="1"/>
  <c r="DC50" i="11"/>
  <c r="DD50" i="11" s="1"/>
  <c r="DC80" i="11"/>
  <c r="DD80" i="11" s="1"/>
  <c r="DC16" i="11"/>
  <c r="DD16" i="11" s="1"/>
  <c r="DC56" i="11"/>
  <c r="DD56" i="11" s="1"/>
  <c r="DC62" i="11"/>
  <c r="DD62" i="11" s="1"/>
  <c r="DC27" i="11"/>
  <c r="DD27" i="11" s="1"/>
  <c r="DC43" i="11"/>
  <c r="DD43" i="11" s="1"/>
  <c r="CY41" i="11"/>
  <c r="DC81" i="11"/>
  <c r="DD81" i="11" s="1"/>
  <c r="DC60" i="11"/>
  <c r="DD60" i="11" s="1"/>
  <c r="DC20" i="11"/>
  <c r="DD20" i="11" s="1"/>
  <c r="DC34" i="11"/>
  <c r="DD34" i="11" s="1"/>
  <c r="DC18" i="11"/>
  <c r="DD18" i="11" s="1"/>
  <c r="DC86" i="11"/>
  <c r="DD86" i="11" s="1"/>
  <c r="DC85" i="11"/>
  <c r="DD85" i="11" s="1"/>
  <c r="DC71" i="11"/>
  <c r="DD71" i="11" s="1"/>
  <c r="DC61" i="11"/>
  <c r="DD61" i="11" s="1"/>
  <c r="DC17" i="11"/>
  <c r="DD17" i="11" s="1"/>
  <c r="DC36" i="11"/>
  <c r="DD36" i="11" s="1"/>
  <c r="CV41" i="11"/>
  <c r="DC78" i="11"/>
  <c r="DD78" i="11" s="1"/>
  <c r="DD12" i="11"/>
  <c r="DC57" i="11"/>
  <c r="DD57" i="11" s="1"/>
  <c r="DC47" i="11"/>
  <c r="DD47" i="11" s="1"/>
  <c r="DC54" i="11"/>
  <c r="DD54" i="11" s="1"/>
  <c r="DC75" i="11"/>
  <c r="DD75" i="11" s="1"/>
  <c r="DC44" i="11"/>
  <c r="DD44" i="11" s="1"/>
  <c r="DC48" i="11"/>
  <c r="DD48" i="11" s="1"/>
  <c r="DC22" i="11"/>
  <c r="DD22" i="11" s="1"/>
  <c r="DC69" i="11"/>
  <c r="DD69" i="11" s="1"/>
  <c r="DC77" i="11"/>
  <c r="DD77" i="11" s="1"/>
  <c r="DC67" i="11"/>
  <c r="DD67" i="11" s="1"/>
  <c r="DC73" i="11"/>
  <c r="DD73" i="11" s="1"/>
  <c r="DC21" i="11"/>
  <c r="DD21" i="11" s="1"/>
  <c r="DC74" i="11"/>
  <c r="DD74" i="11" s="1"/>
  <c r="DC39" i="11"/>
  <c r="DC55" i="11"/>
  <c r="DD55" i="11" s="1"/>
  <c r="DC23" i="11"/>
  <c r="DD23" i="11" s="1"/>
  <c r="CX41" i="11"/>
  <c r="DC68" i="11"/>
  <c r="DD68" i="11" s="1"/>
  <c r="D56" i="29" l="1"/>
  <c r="CU12" i="12"/>
  <c r="CV12" i="12" s="1"/>
  <c r="D79" i="6"/>
  <c r="D80" i="6" s="1"/>
  <c r="AL55" i="91"/>
  <c r="AN55" i="91" s="1"/>
  <c r="AJ36" i="12"/>
  <c r="AN16" i="89"/>
  <c r="AP16" i="89" s="1"/>
  <c r="AB12" i="12"/>
  <c r="AL10" i="89"/>
  <c r="AA7" i="12"/>
  <c r="AT16" i="89"/>
  <c r="AK16" i="89" s="1"/>
  <c r="AT14" i="89"/>
  <c r="AK14" i="89" s="1"/>
  <c r="AT13" i="89"/>
  <c r="AK13" i="89" s="1"/>
  <c r="AR16" i="89"/>
  <c r="AU16" i="89" s="1"/>
  <c r="AR14" i="89"/>
  <c r="AU14" i="89" s="1"/>
  <c r="AR15" i="89"/>
  <c r="AR13" i="89"/>
  <c r="AU13" i="89" s="1"/>
  <c r="AQ32" i="89"/>
  <c r="W41" i="12" s="1"/>
  <c r="AQ73" i="89"/>
  <c r="W57" i="12" s="1"/>
  <c r="CU57" i="12" s="1"/>
  <c r="CV57" i="12" s="1"/>
  <c r="AQ64" i="89"/>
  <c r="W42" i="12" s="1"/>
  <c r="CU42" i="12" s="1"/>
  <c r="CV42" i="12" s="1"/>
  <c r="AQ46" i="89"/>
  <c r="W21" i="12" s="1"/>
  <c r="CU21" i="12" s="1"/>
  <c r="CV21" i="12" s="1"/>
  <c r="AQ42" i="89"/>
  <c r="W50" i="12" s="1"/>
  <c r="CU50" i="12" s="1"/>
  <c r="CV50" i="12" s="1"/>
  <c r="AQ55" i="89"/>
  <c r="W36" i="12" s="1"/>
  <c r="CU36" i="12" s="1"/>
  <c r="CV36" i="12" s="1"/>
  <c r="AQ18" i="89"/>
  <c r="W13" i="12" s="1"/>
  <c r="CU13" i="12" s="1"/>
  <c r="CV13" i="12" s="1"/>
  <c r="AQ61" i="89"/>
  <c r="W35" i="12" s="1"/>
  <c r="CU35" i="12" s="1"/>
  <c r="CV35" i="12" s="1"/>
  <c r="AQ57" i="89"/>
  <c r="W6" i="12" s="1"/>
  <c r="CU6" i="12" s="1"/>
  <c r="CV6" i="12" s="1"/>
  <c r="AQ56" i="89"/>
  <c r="W5" i="12" s="1"/>
  <c r="CU5" i="12" s="1"/>
  <c r="CV5" i="12" s="1"/>
  <c r="AQ41" i="89"/>
  <c r="W48" i="12" s="1"/>
  <c r="CU48" i="12" s="1"/>
  <c r="CV48" i="12" s="1"/>
  <c r="AQ26" i="89"/>
  <c r="W22" i="12" s="1"/>
  <c r="AQ71" i="89"/>
  <c r="W56" i="12" s="1"/>
  <c r="CU56" i="12" s="1"/>
  <c r="CV56" i="12" s="1"/>
  <c r="AQ24" i="89"/>
  <c r="W19" i="12" s="1"/>
  <c r="CU19" i="12" s="1"/>
  <c r="CV19" i="12" s="1"/>
  <c r="AQ63" i="89"/>
  <c r="W39" i="12" s="1"/>
  <c r="CU39" i="12" s="1"/>
  <c r="CV39" i="12" s="1"/>
  <c r="AQ36" i="89"/>
  <c r="W46" i="12" s="1"/>
  <c r="AQ65" i="89"/>
  <c r="W44" i="12" s="1"/>
  <c r="CU44" i="12" s="1"/>
  <c r="CV44" i="12" s="1"/>
  <c r="AQ58" i="89"/>
  <c r="W27" i="12" s="1"/>
  <c r="CU27" i="12" s="1"/>
  <c r="CV27" i="12" s="1"/>
  <c r="AQ23" i="89"/>
  <c r="W18" i="12" s="1"/>
  <c r="CU18" i="12" s="1"/>
  <c r="CV18" i="12" s="1"/>
  <c r="AQ30" i="89"/>
  <c r="W26" i="12" s="1"/>
  <c r="CU26" i="12" s="1"/>
  <c r="CV26" i="12" s="1"/>
  <c r="AQ43" i="89"/>
  <c r="W49" i="12" s="1"/>
  <c r="CU49" i="12" s="1"/>
  <c r="CV49" i="12" s="1"/>
  <c r="AQ68" i="89"/>
  <c r="W45" i="12" s="1"/>
  <c r="CU45" i="12" s="1"/>
  <c r="CV45" i="12" s="1"/>
  <c r="AQ59" i="89"/>
  <c r="W28" i="12" s="1"/>
  <c r="CU28" i="12" s="1"/>
  <c r="CV28" i="12" s="1"/>
  <c r="AQ69" i="89"/>
  <c r="W47" i="12" s="1"/>
  <c r="CU47" i="12" s="1"/>
  <c r="CV47" i="12" s="1"/>
  <c r="AQ19" i="89"/>
  <c r="W14" i="12" s="1"/>
  <c r="CU14" i="12" s="1"/>
  <c r="CV14" i="12" s="1"/>
  <c r="AQ52" i="89"/>
  <c r="W33" i="12" s="1"/>
  <c r="CU33" i="12" s="1"/>
  <c r="CV33" i="12" s="1"/>
  <c r="AQ60" i="89"/>
  <c r="W29" i="12" s="1"/>
  <c r="CU29" i="12" s="1"/>
  <c r="CV29" i="12" s="1"/>
  <c r="AQ48" i="89"/>
  <c r="W30" i="12" s="1"/>
  <c r="CU30" i="12" s="1"/>
  <c r="CV30" i="12" s="1"/>
  <c r="AQ21" i="89"/>
  <c r="W16" i="12" s="1"/>
  <c r="CU16" i="12" s="1"/>
  <c r="CV16" i="12" s="1"/>
  <c r="AQ62" i="89"/>
  <c r="W40" i="12" s="1"/>
  <c r="AQ25" i="89"/>
  <c r="W20" i="12" s="1"/>
  <c r="CU20" i="12" s="1"/>
  <c r="CV20" i="12" s="1"/>
  <c r="AQ27" i="89"/>
  <c r="W23" i="12" s="1"/>
  <c r="CU23" i="12" s="1"/>
  <c r="CV23" i="12" s="1"/>
  <c r="AQ51" i="89"/>
  <c r="W32" i="12" s="1"/>
  <c r="CU32" i="12" s="1"/>
  <c r="CV32" i="12" s="1"/>
  <c r="AQ22" i="89"/>
  <c r="W17" i="12" s="1"/>
  <c r="CU17" i="12" s="1"/>
  <c r="CV17" i="12" s="1"/>
  <c r="AQ33" i="89"/>
  <c r="W37" i="12" s="1"/>
  <c r="CU37" i="12" s="1"/>
  <c r="CV37" i="12" s="1"/>
  <c r="L41" i="12"/>
  <c r="AB41" i="12" s="1"/>
  <c r="L10" i="12"/>
  <c r="AB10" i="12" s="1"/>
  <c r="L40" i="12"/>
  <c r="AB40" i="12" s="1"/>
  <c r="L9" i="12"/>
  <c r="L39" i="12"/>
  <c r="AB39" i="12" s="1"/>
  <c r="L11" i="12"/>
  <c r="AN15" i="89" s="1"/>
  <c r="AP15" i="89" s="1"/>
  <c r="DC70" i="11"/>
  <c r="DD70" i="11" s="1"/>
  <c r="J38" i="88"/>
  <c r="AK38" i="88" s="1"/>
  <c r="AM38" i="88" s="1"/>
  <c r="AJ38" i="89"/>
  <c r="AL38" i="89" s="1"/>
  <c r="P12" i="29"/>
  <c r="AK29" i="88"/>
  <c r="AJ29" i="89"/>
  <c r="AZ65" i="88"/>
  <c r="K44" i="12" s="1"/>
  <c r="AZ25" i="88"/>
  <c r="K20" i="12" s="1"/>
  <c r="BA68" i="88"/>
  <c r="K45" i="12" s="1"/>
  <c r="AZ43" i="88"/>
  <c r="K49" i="12" s="1"/>
  <c r="AZ51" i="88"/>
  <c r="K32" i="12" s="1"/>
  <c r="AZ48" i="88"/>
  <c r="K30" i="12" s="1"/>
  <c r="AZ19" i="88"/>
  <c r="K14" i="12" s="1"/>
  <c r="AZ59" i="88"/>
  <c r="K28" i="12" s="1"/>
  <c r="DA41" i="11"/>
  <c r="DA4" i="11" s="1"/>
  <c r="AZ61" i="88"/>
  <c r="K35" i="12" s="1"/>
  <c r="DC40" i="11"/>
  <c r="DD40" i="11" s="1"/>
  <c r="CO72" i="11"/>
  <c r="AZ26" i="88"/>
  <c r="K22" i="12" s="1"/>
  <c r="Q22" i="12"/>
  <c r="Q41" i="12"/>
  <c r="Q40" i="12"/>
  <c r="CS72" i="11"/>
  <c r="CV72" i="11"/>
  <c r="CV4" i="11" s="1"/>
  <c r="AZ10" i="88"/>
  <c r="AZ36" i="88"/>
  <c r="K46" i="12" s="1"/>
  <c r="Q46" i="12"/>
  <c r="DC28" i="11"/>
  <c r="CT72" i="11"/>
  <c r="CU72" i="11"/>
  <c r="CU4" i="11" s="1"/>
  <c r="CQ72" i="11"/>
  <c r="CW72" i="11"/>
  <c r="CW4" i="11" s="1"/>
  <c r="DB72" i="11"/>
  <c r="DB4" i="11" s="1"/>
  <c r="CR72" i="11"/>
  <c r="CR4" i="11" s="1"/>
  <c r="CX72" i="11"/>
  <c r="CX4" i="11" s="1"/>
  <c r="CY72" i="11"/>
  <c r="CY4" i="11" s="1"/>
  <c r="CZ72" i="11"/>
  <c r="X3" i="52"/>
  <c r="X107" i="52" s="1"/>
  <c r="P3" i="52"/>
  <c r="P107" i="52" s="1"/>
  <c r="L107" i="52"/>
  <c r="N3" i="52"/>
  <c r="N107" i="52" s="1"/>
  <c r="DC41" i="11"/>
  <c r="DD39" i="11"/>
  <c r="CU40" i="12" l="1"/>
  <c r="CV40" i="12" s="1"/>
  <c r="CU22" i="12"/>
  <c r="CV22" i="12" s="1"/>
  <c r="CU46" i="12"/>
  <c r="CV46" i="12" s="1"/>
  <c r="CU41" i="12"/>
  <c r="CV41" i="12" s="1"/>
  <c r="AP55" i="93"/>
  <c r="AR55" i="93" s="1"/>
  <c r="AR36" i="12"/>
  <c r="AZ36" i="12" s="1"/>
  <c r="AL63" i="91"/>
  <c r="AN63" i="91" s="1"/>
  <c r="AJ39" i="12"/>
  <c r="AL16" i="91"/>
  <c r="AN16" i="91" s="1"/>
  <c r="AJ12" i="12"/>
  <c r="AL62" i="91"/>
  <c r="AN62" i="91" s="1"/>
  <c r="AJ40" i="12"/>
  <c r="AL14" i="91"/>
  <c r="AN14" i="91" s="1"/>
  <c r="AJ10" i="12"/>
  <c r="AL32" i="91"/>
  <c r="AN32" i="91" s="1"/>
  <c r="AJ41" i="12"/>
  <c r="E56" i="29"/>
  <c r="E59" i="29" s="1"/>
  <c r="F5" i="52"/>
  <c r="J93" i="89"/>
  <c r="AS15" i="89"/>
  <c r="AN13" i="89"/>
  <c r="AP13" i="89" s="1"/>
  <c r="AB9" i="12"/>
  <c r="AL13" i="89"/>
  <c r="AA9" i="12"/>
  <c r="AL14" i="89"/>
  <c r="AA10" i="12"/>
  <c r="AL16" i="89"/>
  <c r="AA12" i="12"/>
  <c r="AT48" i="89"/>
  <c r="AK48" i="89" s="1"/>
  <c r="AT30" i="89"/>
  <c r="AK30" i="89" s="1"/>
  <c r="AT26" i="89"/>
  <c r="AK26" i="89" s="1"/>
  <c r="AT46" i="89"/>
  <c r="AK46" i="89" s="1"/>
  <c r="AT33" i="89"/>
  <c r="AK33" i="89" s="1"/>
  <c r="AT60" i="89"/>
  <c r="AK60" i="89" s="1"/>
  <c r="AT41" i="89"/>
  <c r="AK41" i="89" s="1"/>
  <c r="AT64" i="89"/>
  <c r="AK64" i="89" s="1"/>
  <c r="AT22" i="89"/>
  <c r="AK22" i="89" s="1"/>
  <c r="AT52" i="89"/>
  <c r="AK52" i="89" s="1"/>
  <c r="AT58" i="89"/>
  <c r="AK58" i="89" s="1"/>
  <c r="AT56" i="89"/>
  <c r="AK56" i="89" s="1"/>
  <c r="AT73" i="89"/>
  <c r="AK73" i="89" s="1"/>
  <c r="AT19" i="89"/>
  <c r="AK19" i="89" s="1"/>
  <c r="AT65" i="89"/>
  <c r="AK65" i="89" s="1"/>
  <c r="AT32" i="89"/>
  <c r="AK32" i="89" s="1"/>
  <c r="AT27" i="89"/>
  <c r="AK27" i="89" s="1"/>
  <c r="AT69" i="89"/>
  <c r="AK69" i="89" s="1"/>
  <c r="AT36" i="89"/>
  <c r="AK36" i="89" s="1"/>
  <c r="AT61" i="89"/>
  <c r="AK61" i="89" s="1"/>
  <c r="AT51" i="89"/>
  <c r="AK51" i="89" s="1"/>
  <c r="AT25" i="89"/>
  <c r="AK25" i="89" s="1"/>
  <c r="AT59" i="89"/>
  <c r="AK59" i="89" s="1"/>
  <c r="AT63" i="89"/>
  <c r="AK63" i="89" s="1"/>
  <c r="AT18" i="89"/>
  <c r="AK18" i="89" s="1"/>
  <c r="AT24" i="89"/>
  <c r="AK24" i="89" s="1"/>
  <c r="AT55" i="89"/>
  <c r="AK55" i="89" s="1"/>
  <c r="AT62" i="89"/>
  <c r="AK62" i="89" s="1"/>
  <c r="AT21" i="89"/>
  <c r="AK21" i="89" s="1"/>
  <c r="AT71" i="89"/>
  <c r="AK71" i="89" s="1"/>
  <c r="AT42" i="89"/>
  <c r="AK42" i="89" s="1"/>
  <c r="AR27" i="89"/>
  <c r="AU27" i="89" s="1"/>
  <c r="AR69" i="89"/>
  <c r="AU69" i="89" s="1"/>
  <c r="AR36" i="89"/>
  <c r="AU36" i="89" s="1"/>
  <c r="AR61" i="89"/>
  <c r="AU61" i="89" s="1"/>
  <c r="AR25" i="89"/>
  <c r="AU25" i="89" s="1"/>
  <c r="AR59" i="89"/>
  <c r="AU59" i="89" s="1"/>
  <c r="AR63" i="89"/>
  <c r="AU63" i="89" s="1"/>
  <c r="AR18" i="89"/>
  <c r="AU18" i="89" s="1"/>
  <c r="AR62" i="89"/>
  <c r="AU62" i="89" s="1"/>
  <c r="AR24" i="89"/>
  <c r="AU24" i="89" s="1"/>
  <c r="AR55" i="89"/>
  <c r="AU55" i="89" s="1"/>
  <c r="AR68" i="89"/>
  <c r="AR21" i="89"/>
  <c r="AU21" i="89" s="1"/>
  <c r="AR43" i="89"/>
  <c r="AR71" i="89"/>
  <c r="AU71" i="89" s="1"/>
  <c r="AR42" i="89"/>
  <c r="AU42" i="89" s="1"/>
  <c r="AR48" i="89"/>
  <c r="AU48" i="89" s="1"/>
  <c r="AR26" i="89"/>
  <c r="AU26" i="89" s="1"/>
  <c r="AR46" i="89"/>
  <c r="AU46" i="89" s="1"/>
  <c r="AR33" i="89"/>
  <c r="AU33" i="89" s="1"/>
  <c r="AR60" i="89"/>
  <c r="AU60" i="89" s="1"/>
  <c r="AR23" i="89"/>
  <c r="AR41" i="89"/>
  <c r="AU41" i="89" s="1"/>
  <c r="AR64" i="89"/>
  <c r="AU64" i="89" s="1"/>
  <c r="AR22" i="89"/>
  <c r="AU22" i="89" s="1"/>
  <c r="AR52" i="89"/>
  <c r="AU52" i="89" s="1"/>
  <c r="AR58" i="89"/>
  <c r="AU58" i="89" s="1"/>
  <c r="AR56" i="89"/>
  <c r="AU56" i="89" s="1"/>
  <c r="AR73" i="89"/>
  <c r="AU73" i="89" s="1"/>
  <c r="AR51" i="89"/>
  <c r="AU51" i="89" s="1"/>
  <c r="AR19" i="89"/>
  <c r="AU19" i="89" s="1"/>
  <c r="AR65" i="89"/>
  <c r="AU65" i="89" s="1"/>
  <c r="AR57" i="89"/>
  <c r="AR32" i="89"/>
  <c r="AU32" i="89" s="1"/>
  <c r="AR30" i="89"/>
  <c r="AU30" i="89" s="1"/>
  <c r="AQ29" i="89"/>
  <c r="L46" i="12"/>
  <c r="AB46" i="12" s="1"/>
  <c r="L22" i="12"/>
  <c r="AB22" i="12" s="1"/>
  <c r="L32" i="12"/>
  <c r="AB32" i="12" s="1"/>
  <c r="L49" i="12"/>
  <c r="L35" i="12"/>
  <c r="AB35" i="12" s="1"/>
  <c r="L20" i="12"/>
  <c r="AB20" i="12" s="1"/>
  <c r="L45" i="12"/>
  <c r="L44" i="12"/>
  <c r="AB44" i="12" s="1"/>
  <c r="L28" i="12"/>
  <c r="AB28" i="12" s="1"/>
  <c r="L14" i="12"/>
  <c r="AB14" i="12" s="1"/>
  <c r="L30" i="12"/>
  <c r="AB30" i="12" s="1"/>
  <c r="D9" i="5"/>
  <c r="R12" i="29"/>
  <c r="R54" i="29" s="1"/>
  <c r="P54" i="29"/>
  <c r="J67" i="88"/>
  <c r="AK67" i="88" s="1"/>
  <c r="AK92" i="88" s="1"/>
  <c r="J92" i="89"/>
  <c r="J97" i="89" s="1"/>
  <c r="AZ69" i="88"/>
  <c r="K47" i="12" s="1"/>
  <c r="AZ18" i="88"/>
  <c r="K13" i="12" s="1"/>
  <c r="AZ23" i="88"/>
  <c r="K18" i="12" s="1"/>
  <c r="AZ56" i="88"/>
  <c r="K5" i="12" s="1"/>
  <c r="L5" i="12" s="1"/>
  <c r="AB5" i="12" s="1"/>
  <c r="AZ27" i="88"/>
  <c r="K23" i="12" s="1"/>
  <c r="AZ58" i="88"/>
  <c r="K27" i="12" s="1"/>
  <c r="AZ42" i="88"/>
  <c r="K50" i="12" s="1"/>
  <c r="AZ60" i="88"/>
  <c r="K29" i="12" s="1"/>
  <c r="AZ41" i="88"/>
  <c r="K48" i="12" s="1"/>
  <c r="AM63" i="88"/>
  <c r="AZ30" i="88"/>
  <c r="K26" i="12" s="1"/>
  <c r="AZ24" i="88"/>
  <c r="K19" i="12" s="1"/>
  <c r="AZ33" i="88"/>
  <c r="K37" i="12" s="1"/>
  <c r="DD41" i="11"/>
  <c r="R11" i="12"/>
  <c r="AM15" i="88"/>
  <c r="AM16" i="88"/>
  <c r="R12" i="12"/>
  <c r="DC30" i="11"/>
  <c r="DD30" i="11" s="1"/>
  <c r="R9" i="12"/>
  <c r="AM13" i="88"/>
  <c r="DD28" i="11"/>
  <c r="BA57" i="88"/>
  <c r="R10" i="12"/>
  <c r="AM14" i="88"/>
  <c r="AZ64" i="88"/>
  <c r="K42" i="12" s="1"/>
  <c r="K7" i="12"/>
  <c r="AZ73" i="88"/>
  <c r="K57" i="12" s="1"/>
  <c r="AZ22" i="88"/>
  <c r="K17" i="12" s="1"/>
  <c r="AZ71" i="88"/>
  <c r="K56" i="12" s="1"/>
  <c r="BA29" i="88"/>
  <c r="K24" i="12" s="1"/>
  <c r="L24" i="12" s="1"/>
  <c r="AB24" i="12" s="1"/>
  <c r="AJ24" i="12" s="1"/>
  <c r="AR24" i="12" s="1"/>
  <c r="AZ24" i="12" s="1"/>
  <c r="BH24" i="12" s="1"/>
  <c r="AZ52" i="88"/>
  <c r="CQ4" i="11"/>
  <c r="AZ20" i="88"/>
  <c r="BA21" i="88"/>
  <c r="V3" i="52"/>
  <c r="V107" i="52" s="1"/>
  <c r="CZ4" i="11"/>
  <c r="AZ35" i="88"/>
  <c r="K38" i="12" s="1"/>
  <c r="AZ46" i="88"/>
  <c r="K21" i="12" s="1"/>
  <c r="DC72" i="11"/>
  <c r="DD72" i="11" s="1"/>
  <c r="Q3" i="52"/>
  <c r="Q107" i="52" s="1"/>
  <c r="U3" i="52"/>
  <c r="U107" i="52" s="1"/>
  <c r="O3" i="52"/>
  <c r="O107" i="52" s="1"/>
  <c r="W3" i="52"/>
  <c r="W107" i="52" s="1"/>
  <c r="R3" i="52"/>
  <c r="R107" i="52" s="1"/>
  <c r="K3" i="52"/>
  <c r="K107" i="52" s="1"/>
  <c r="M3" i="52"/>
  <c r="M107" i="52" s="1"/>
  <c r="S3" i="52"/>
  <c r="S107" i="52" s="1"/>
  <c r="T3" i="52"/>
  <c r="T107" i="52" s="1"/>
  <c r="AL55" i="98" l="1"/>
  <c r="AN55" i="98" s="1"/>
  <c r="BH36" i="12"/>
  <c r="I100" i="97"/>
  <c r="AH100" i="97"/>
  <c r="AP16" i="93"/>
  <c r="AR16" i="93" s="1"/>
  <c r="D58" i="29"/>
  <c r="D59" i="29" s="1"/>
  <c r="I99" i="93"/>
  <c r="AL99" i="93" s="1"/>
  <c r="G5" i="52"/>
  <c r="AP14" i="93"/>
  <c r="AR14" i="93" s="1"/>
  <c r="AR10" i="12"/>
  <c r="AZ10" i="12" s="1"/>
  <c r="AP32" i="93"/>
  <c r="AR32" i="93" s="1"/>
  <c r="AR41" i="12"/>
  <c r="AZ41" i="12" s="1"/>
  <c r="AP62" i="93"/>
  <c r="AR62" i="93" s="1"/>
  <c r="AR40" i="12"/>
  <c r="AZ40" i="12" s="1"/>
  <c r="AP63" i="93"/>
  <c r="AR63" i="93" s="1"/>
  <c r="AR39" i="12"/>
  <c r="AZ39" i="12" s="1"/>
  <c r="I99" i="91"/>
  <c r="AL48" i="91"/>
  <c r="AN48" i="91" s="1"/>
  <c r="AJ30" i="12"/>
  <c r="AL13" i="91"/>
  <c r="AN13" i="91" s="1"/>
  <c r="AJ9" i="12"/>
  <c r="AL51" i="91"/>
  <c r="AN51" i="91" s="1"/>
  <c r="AJ32" i="12"/>
  <c r="AL36" i="91"/>
  <c r="AN36" i="91" s="1"/>
  <c r="AJ46" i="12"/>
  <c r="AL61" i="91"/>
  <c r="AN61" i="91" s="1"/>
  <c r="AJ35" i="12"/>
  <c r="AL19" i="91"/>
  <c r="AN19" i="91" s="1"/>
  <c r="AJ14" i="12"/>
  <c r="AL59" i="91"/>
  <c r="AN59" i="91" s="1"/>
  <c r="AJ28" i="12"/>
  <c r="AL25" i="91"/>
  <c r="AN25" i="91" s="1"/>
  <c r="AJ20" i="12"/>
  <c r="AL26" i="91"/>
  <c r="AN26" i="91" s="1"/>
  <c r="AJ22" i="12"/>
  <c r="AL56" i="91"/>
  <c r="AN56" i="91" s="1"/>
  <c r="AJ5" i="12"/>
  <c r="AL65" i="91"/>
  <c r="AN65" i="91" s="1"/>
  <c r="AJ44" i="12"/>
  <c r="E9" i="5"/>
  <c r="J99" i="89"/>
  <c r="AT15" i="89"/>
  <c r="AK15" i="89" s="1"/>
  <c r="AY15" i="89"/>
  <c r="X11" i="12" s="1"/>
  <c r="Z11" i="12" s="1"/>
  <c r="AU15" i="89"/>
  <c r="AN68" i="89"/>
  <c r="AP68" i="89" s="1"/>
  <c r="AN43" i="89"/>
  <c r="AP43" i="89" s="1"/>
  <c r="AL63" i="89"/>
  <c r="AA39" i="12"/>
  <c r="AL32" i="89"/>
  <c r="AA41" i="12"/>
  <c r="AL64" i="89"/>
  <c r="AA42" i="12"/>
  <c r="AL42" i="89"/>
  <c r="AA50" i="12"/>
  <c r="AL59" i="89"/>
  <c r="AA28" i="12"/>
  <c r="AL65" i="89"/>
  <c r="AA44" i="12"/>
  <c r="AL41" i="89"/>
  <c r="AA48" i="12"/>
  <c r="AL71" i="89"/>
  <c r="AA56" i="12"/>
  <c r="AL25" i="89"/>
  <c r="AA20" i="12"/>
  <c r="AL19" i="89"/>
  <c r="AA14" i="12"/>
  <c r="AL60" i="89"/>
  <c r="AA29" i="12"/>
  <c r="AL21" i="89"/>
  <c r="AA16" i="12"/>
  <c r="AL51" i="89"/>
  <c r="AA32" i="12"/>
  <c r="AL73" i="89"/>
  <c r="AA57" i="12"/>
  <c r="AL33" i="89"/>
  <c r="AA37" i="12"/>
  <c r="AL62" i="89"/>
  <c r="AA40" i="12"/>
  <c r="AL61" i="89"/>
  <c r="AA35" i="12"/>
  <c r="AL56" i="89"/>
  <c r="AA5" i="12"/>
  <c r="AL46" i="89"/>
  <c r="AA21" i="12"/>
  <c r="AL55" i="89"/>
  <c r="AA36" i="12"/>
  <c r="AL36" i="89"/>
  <c r="AA46" i="12"/>
  <c r="AL58" i="89"/>
  <c r="AA27" i="12"/>
  <c r="AL26" i="89"/>
  <c r="AA22" i="12"/>
  <c r="AL24" i="89"/>
  <c r="AA19" i="12"/>
  <c r="AL69" i="89"/>
  <c r="AA47" i="12"/>
  <c r="AL52" i="89"/>
  <c r="AA33" i="12"/>
  <c r="AL30" i="89"/>
  <c r="AA26" i="12"/>
  <c r="AL18" i="89"/>
  <c r="AA13" i="12"/>
  <c r="AL27" i="89"/>
  <c r="AA23" i="12"/>
  <c r="AL22" i="89"/>
  <c r="AA17" i="12"/>
  <c r="AL48" i="89"/>
  <c r="AA30" i="12"/>
  <c r="W24" i="12"/>
  <c r="CU24" i="12" s="1"/>
  <c r="CV24" i="12" s="1"/>
  <c r="J92" i="88"/>
  <c r="J97" i="88" s="1"/>
  <c r="J5" i="88"/>
  <c r="J2" i="88" s="1"/>
  <c r="AT29" i="89"/>
  <c r="AK29" i="89" s="1"/>
  <c r="AR29" i="89"/>
  <c r="D40" i="5"/>
  <c r="D23" i="5"/>
  <c r="L26" i="12"/>
  <c r="L17" i="12"/>
  <c r="AB17" i="12" s="1"/>
  <c r="L50" i="12"/>
  <c r="AB50" i="12" s="1"/>
  <c r="L57" i="12"/>
  <c r="L27" i="12"/>
  <c r="AB27" i="12" s="1"/>
  <c r="L37" i="12"/>
  <c r="L23" i="12"/>
  <c r="L42" i="12"/>
  <c r="AB42" i="12" s="1"/>
  <c r="L19" i="12"/>
  <c r="L21" i="12"/>
  <c r="AB21" i="12" s="1"/>
  <c r="L18" i="12"/>
  <c r="L13" i="12"/>
  <c r="L48" i="12"/>
  <c r="L47" i="12"/>
  <c r="L38" i="12"/>
  <c r="AB38" i="12" s="1"/>
  <c r="L56" i="12"/>
  <c r="AB56" i="12" s="1"/>
  <c r="L29" i="12"/>
  <c r="L7" i="12"/>
  <c r="AJ67" i="89"/>
  <c r="J5" i="89"/>
  <c r="K33" i="12"/>
  <c r="L33" i="12" s="1"/>
  <c r="AB33" i="12" s="1"/>
  <c r="R30" i="12"/>
  <c r="R45" i="12"/>
  <c r="R39" i="12"/>
  <c r="R20" i="12"/>
  <c r="K15" i="12"/>
  <c r="R28" i="12"/>
  <c r="AM36" i="88"/>
  <c r="AT4" i="88"/>
  <c r="AS4" i="88"/>
  <c r="R26" i="12"/>
  <c r="AM30" i="88"/>
  <c r="R7" i="12"/>
  <c r="AM10" i="88"/>
  <c r="AM61" i="88"/>
  <c r="R35" i="12"/>
  <c r="K16" i="12"/>
  <c r="BA4" i="88"/>
  <c r="Q43" i="12"/>
  <c r="K6" i="12"/>
  <c r="D54" i="5" s="1"/>
  <c r="J93" i="88"/>
  <c r="D5" i="52"/>
  <c r="E5" i="52" s="1"/>
  <c r="AM56" i="88"/>
  <c r="R5" i="12"/>
  <c r="R40" i="12"/>
  <c r="AM62" i="88"/>
  <c r="R32" i="12"/>
  <c r="AM51" i="88"/>
  <c r="AM55" i="88"/>
  <c r="R36" i="12"/>
  <c r="R50" i="12"/>
  <c r="AM42" i="88"/>
  <c r="R13" i="12"/>
  <c r="AM18" i="88"/>
  <c r="R18" i="12"/>
  <c r="AM23" i="88"/>
  <c r="R19" i="12"/>
  <c r="AM24" i="88"/>
  <c r="AM41" i="88"/>
  <c r="R48" i="12"/>
  <c r="R49" i="12"/>
  <c r="AM43" i="88"/>
  <c r="R23" i="12"/>
  <c r="AM27" i="88"/>
  <c r="R22" i="12"/>
  <c r="AM26" i="88"/>
  <c r="AM58" i="88"/>
  <c r="R27" i="12"/>
  <c r="R14" i="12"/>
  <c r="AM19" i="88"/>
  <c r="R47" i="12"/>
  <c r="AM69" i="88"/>
  <c r="R44" i="12"/>
  <c r="AM65" i="88"/>
  <c r="R37" i="12"/>
  <c r="AM33" i="88"/>
  <c r="R29" i="12"/>
  <c r="AM60" i="88"/>
  <c r="DC4" i="11"/>
  <c r="AM32" i="88"/>
  <c r="R41" i="12"/>
  <c r="Y3" i="52"/>
  <c r="Y107" i="52" s="1"/>
  <c r="Z3" i="52"/>
  <c r="Z107" i="52" s="1"/>
  <c r="AK5" i="88"/>
  <c r="AL62" i="98" l="1"/>
  <c r="AN62" i="98" s="1"/>
  <c r="BH40" i="12"/>
  <c r="AL32" i="98"/>
  <c r="AN32" i="98" s="1"/>
  <c r="BH41" i="12"/>
  <c r="AL14" i="98"/>
  <c r="AN14" i="98" s="1"/>
  <c r="BH10" i="12"/>
  <c r="AL63" i="98"/>
  <c r="AN63" i="98" s="1"/>
  <c r="BH39" i="12"/>
  <c r="CO39" i="12" s="1"/>
  <c r="CP39" i="12" s="1"/>
  <c r="CQ39" i="12" s="1"/>
  <c r="AU16" i="93"/>
  <c r="AV16" i="93" s="1"/>
  <c r="Q3" i="12"/>
  <c r="I100" i="93"/>
  <c r="AP61" i="93"/>
  <c r="AR61" i="93" s="1"/>
  <c r="AR35" i="12"/>
  <c r="AZ35" i="12" s="1"/>
  <c r="AP56" i="93"/>
  <c r="AR56" i="93" s="1"/>
  <c r="AR5" i="12"/>
  <c r="AZ5" i="12" s="1"/>
  <c r="BH5" i="12" s="1"/>
  <c r="AP36" i="93"/>
  <c r="AR36" i="93" s="1"/>
  <c r="AR46" i="12"/>
  <c r="AZ46" i="12" s="1"/>
  <c r="AP26" i="93"/>
  <c r="AR26" i="93" s="1"/>
  <c r="AR22" i="12"/>
  <c r="AZ22" i="12" s="1"/>
  <c r="AP51" i="93"/>
  <c r="AR51" i="93" s="1"/>
  <c r="AR32" i="12"/>
  <c r="AZ32" i="12" s="1"/>
  <c r="AP65" i="93"/>
  <c r="AR65" i="93" s="1"/>
  <c r="AR44" i="12"/>
  <c r="AZ44" i="12" s="1"/>
  <c r="AP25" i="93"/>
  <c r="AR25" i="93" s="1"/>
  <c r="AR20" i="12"/>
  <c r="AZ20" i="12" s="1"/>
  <c r="AP13" i="93"/>
  <c r="AR13" i="93" s="1"/>
  <c r="AR9" i="12"/>
  <c r="AZ9" i="12" s="1"/>
  <c r="BH9" i="12" s="1"/>
  <c r="AP59" i="93"/>
  <c r="AR59" i="93" s="1"/>
  <c r="AR28" i="12"/>
  <c r="AZ28" i="12" s="1"/>
  <c r="AP48" i="93"/>
  <c r="AR48" i="93" s="1"/>
  <c r="AR30" i="12"/>
  <c r="AZ30" i="12" s="1"/>
  <c r="AP19" i="93"/>
  <c r="AR19" i="93" s="1"/>
  <c r="AR14" i="12"/>
  <c r="AZ14" i="12" s="1"/>
  <c r="AR12" i="12"/>
  <c r="AZ12" i="12" s="1"/>
  <c r="E40" i="5"/>
  <c r="E23" i="5"/>
  <c r="I100" i="91"/>
  <c r="AH99" i="91"/>
  <c r="AL64" i="91"/>
  <c r="AN64" i="91" s="1"/>
  <c r="AJ42" i="12"/>
  <c r="AL46" i="91"/>
  <c r="AN46" i="91" s="1"/>
  <c r="AJ21" i="12"/>
  <c r="AL71" i="91"/>
  <c r="AN71" i="91" s="1"/>
  <c r="AJ56" i="12"/>
  <c r="AL58" i="91"/>
  <c r="AN58" i="91" s="1"/>
  <c r="AJ27" i="12"/>
  <c r="AL35" i="91"/>
  <c r="AJ38" i="12"/>
  <c r="AL42" i="91"/>
  <c r="AN42" i="91" s="1"/>
  <c r="AJ50" i="12"/>
  <c r="AL22" i="91"/>
  <c r="AN22" i="91" s="1"/>
  <c r="AJ17" i="12"/>
  <c r="AL52" i="91"/>
  <c r="AN52" i="91" s="1"/>
  <c r="AJ33" i="12"/>
  <c r="AJ99" i="89"/>
  <c r="J94" i="88"/>
  <c r="AB11" i="12"/>
  <c r="AL15" i="89"/>
  <c r="AA11" i="12"/>
  <c r="AS43" i="89"/>
  <c r="AU43" i="89" s="1"/>
  <c r="AN41" i="89"/>
  <c r="AP41" i="89" s="1"/>
  <c r="AB48" i="12"/>
  <c r="AN18" i="89"/>
  <c r="AP18" i="89" s="1"/>
  <c r="AB13" i="12"/>
  <c r="AN73" i="89"/>
  <c r="AP73" i="89" s="1"/>
  <c r="AB57" i="12"/>
  <c r="AS68" i="89"/>
  <c r="AT68" i="89" s="1"/>
  <c r="AK68" i="89" s="1"/>
  <c r="AN23" i="89"/>
  <c r="AP23" i="89" s="1"/>
  <c r="AN10" i="89"/>
  <c r="AP10" i="89" s="1"/>
  <c r="AB7" i="12"/>
  <c r="AN60" i="89"/>
  <c r="AP60" i="89" s="1"/>
  <c r="AB29" i="12"/>
  <c r="AN30" i="89"/>
  <c r="AP30" i="89" s="1"/>
  <c r="AB26" i="12"/>
  <c r="AN24" i="89"/>
  <c r="AP24" i="89" s="1"/>
  <c r="AB19" i="12"/>
  <c r="AN27" i="89"/>
  <c r="AP27" i="89" s="1"/>
  <c r="AB23" i="12"/>
  <c r="AN69" i="89"/>
  <c r="AP69" i="89" s="1"/>
  <c r="AB47" i="12"/>
  <c r="AN33" i="89"/>
  <c r="AP33" i="89" s="1"/>
  <c r="AB37" i="12"/>
  <c r="AL29" i="89"/>
  <c r="AA24" i="12"/>
  <c r="AU29" i="89"/>
  <c r="AQ67" i="89"/>
  <c r="W43" i="12" s="1"/>
  <c r="W3" i="12" s="1"/>
  <c r="L16" i="12"/>
  <c r="AB16" i="12" s="1"/>
  <c r="L6" i="12"/>
  <c r="L15" i="12"/>
  <c r="AB15" i="12" s="1"/>
  <c r="AJ15" i="12" s="1"/>
  <c r="J2" i="89"/>
  <c r="J94" i="89"/>
  <c r="AJ92" i="89"/>
  <c r="AJ97" i="89" s="1"/>
  <c r="AJ5" i="89"/>
  <c r="J100" i="89"/>
  <c r="D61" i="29"/>
  <c r="AM48" i="88"/>
  <c r="AM68" i="88"/>
  <c r="AM25" i="88"/>
  <c r="AM59" i="88"/>
  <c r="R46" i="12"/>
  <c r="AZ67" i="88"/>
  <c r="K43" i="12" s="1"/>
  <c r="AU4" i="88"/>
  <c r="R38" i="12"/>
  <c r="AM35" i="88"/>
  <c r="R57" i="12"/>
  <c r="AM73" i="88"/>
  <c r="CW9" i="12"/>
  <c r="CX9" i="12"/>
  <c r="R16" i="12"/>
  <c r="AM21" i="88"/>
  <c r="R6" i="12"/>
  <c r="AM57" i="88"/>
  <c r="R17" i="12"/>
  <c r="AM22" i="88"/>
  <c r="J3" i="12"/>
  <c r="R42" i="12"/>
  <c r="AM64" i="88"/>
  <c r="R21" i="12"/>
  <c r="AM46" i="88"/>
  <c r="CO36" i="12"/>
  <c r="CP36" i="12" s="1"/>
  <c r="CQ36" i="12" s="1"/>
  <c r="J99" i="88"/>
  <c r="R15" i="12"/>
  <c r="AM20" i="88"/>
  <c r="R56" i="12"/>
  <c r="AM71" i="88"/>
  <c r="R24" i="12"/>
  <c r="AM29" i="88"/>
  <c r="R33" i="12"/>
  <c r="AM52" i="88"/>
  <c r="AA5" i="52"/>
  <c r="AK97" i="88"/>
  <c r="AL26" i="98" l="1"/>
  <c r="AN26" i="98" s="1"/>
  <c r="BH22" i="12"/>
  <c r="AL16" i="98"/>
  <c r="AQ16" i="98" s="1"/>
  <c r="BH12" i="12"/>
  <c r="AL19" i="98"/>
  <c r="AN19" i="98" s="1"/>
  <c r="BH14" i="12"/>
  <c r="CO14" i="12" s="1"/>
  <c r="CP14" i="12" s="1"/>
  <c r="CQ14" i="12" s="1"/>
  <c r="AL25" i="98"/>
  <c r="AN25" i="98" s="1"/>
  <c r="BH20" i="12"/>
  <c r="CO20" i="12" s="1"/>
  <c r="CP20" i="12" s="1"/>
  <c r="CQ20" i="12" s="1"/>
  <c r="AL36" i="98"/>
  <c r="AN36" i="98" s="1"/>
  <c r="BH46" i="12"/>
  <c r="CO46" i="12" s="1"/>
  <c r="CP46" i="12" s="1"/>
  <c r="CQ46" i="12" s="1"/>
  <c r="AL48" i="98"/>
  <c r="AN48" i="98" s="1"/>
  <c r="BH30" i="12"/>
  <c r="CO30" i="12" s="1"/>
  <c r="CP30" i="12" s="1"/>
  <c r="CQ30" i="12" s="1"/>
  <c r="AL65" i="98"/>
  <c r="AN65" i="98" s="1"/>
  <c r="BH44" i="12"/>
  <c r="AL59" i="98"/>
  <c r="AN59" i="98" s="1"/>
  <c r="BH28" i="12"/>
  <c r="AL51" i="98"/>
  <c r="AN51" i="98" s="1"/>
  <c r="BH32" i="12"/>
  <c r="AL61" i="98"/>
  <c r="AN61" i="98" s="1"/>
  <c r="BH35" i="12"/>
  <c r="CO35" i="12" s="1"/>
  <c r="CP35" i="12" s="1"/>
  <c r="CQ35" i="12" s="1"/>
  <c r="CO32" i="12"/>
  <c r="CP32" i="12" s="1"/>
  <c r="CQ32" i="12" s="1"/>
  <c r="AL13" i="98"/>
  <c r="AQ13" i="98" s="1"/>
  <c r="CO9" i="12"/>
  <c r="CP9" i="12" s="1"/>
  <c r="CQ9" i="12" s="1"/>
  <c r="AL56" i="98"/>
  <c r="AN56" i="98" s="1"/>
  <c r="AW16" i="93"/>
  <c r="CU43" i="12"/>
  <c r="CV43" i="12" s="1"/>
  <c r="CV4" i="12" s="1"/>
  <c r="AP71" i="93"/>
  <c r="AR71" i="93" s="1"/>
  <c r="AR56" i="12"/>
  <c r="AZ56" i="12" s="1"/>
  <c r="AP52" i="93"/>
  <c r="AR52" i="93" s="1"/>
  <c r="AR33" i="12"/>
  <c r="AZ33" i="12" s="1"/>
  <c r="AP46" i="93"/>
  <c r="AR46" i="93" s="1"/>
  <c r="AR21" i="12"/>
  <c r="AZ21" i="12" s="1"/>
  <c r="AP20" i="93"/>
  <c r="AR15" i="12"/>
  <c r="AZ15" i="12" s="1"/>
  <c r="AP22" i="93"/>
  <c r="AR22" i="93" s="1"/>
  <c r="AR17" i="12"/>
  <c r="AZ17" i="12" s="1"/>
  <c r="AP64" i="93"/>
  <c r="AR64" i="93" s="1"/>
  <c r="AR42" i="12"/>
  <c r="AZ42" i="12" s="1"/>
  <c r="AP42" i="93"/>
  <c r="AR42" i="93" s="1"/>
  <c r="AR50" i="12"/>
  <c r="AZ50" i="12" s="1"/>
  <c r="BH50" i="12" s="1"/>
  <c r="AP35" i="93"/>
  <c r="AR38" i="12"/>
  <c r="AZ38" i="12" s="1"/>
  <c r="AP58" i="93"/>
  <c r="AR58" i="93" s="1"/>
  <c r="AR27" i="12"/>
  <c r="AZ27" i="12" s="1"/>
  <c r="BH27" i="12" s="1"/>
  <c r="AM16" i="93"/>
  <c r="AN16" i="93" s="1"/>
  <c r="AJ23" i="12"/>
  <c r="AJ19" i="12"/>
  <c r="AJ13" i="12"/>
  <c r="AJ26" i="12"/>
  <c r="AJ48" i="12"/>
  <c r="AJ29" i="12"/>
  <c r="AJ7" i="12"/>
  <c r="AJ47" i="12"/>
  <c r="AL15" i="91"/>
  <c r="AQ15" i="91" s="1"/>
  <c r="AH11" i="12" s="1"/>
  <c r="AL21" i="91"/>
  <c r="AN21" i="91" s="1"/>
  <c r="AJ16" i="12"/>
  <c r="AL73" i="91"/>
  <c r="AN73" i="91" s="1"/>
  <c r="AJ57" i="12"/>
  <c r="AL33" i="91"/>
  <c r="AN33" i="91" s="1"/>
  <c r="AJ37" i="12"/>
  <c r="AL30" i="91"/>
  <c r="AN30" i="91" s="1"/>
  <c r="AL41" i="91"/>
  <c r="AN41" i="91" s="1"/>
  <c r="AL60" i="91"/>
  <c r="AN60" i="91" s="1"/>
  <c r="AL10" i="91"/>
  <c r="AL69" i="91"/>
  <c r="AN69" i="91" s="1"/>
  <c r="AL27" i="91"/>
  <c r="AN27" i="91" s="1"/>
  <c r="AL24" i="91"/>
  <c r="AN24" i="91" s="1"/>
  <c r="AL18" i="91"/>
  <c r="AN18" i="91" s="1"/>
  <c r="AJ100" i="89"/>
  <c r="AT43" i="89"/>
  <c r="AK43" i="89" s="1"/>
  <c r="AA49" i="12" s="1"/>
  <c r="AZ43" i="89"/>
  <c r="Y49" i="12" s="1"/>
  <c r="Z49" i="12" s="1"/>
  <c r="D56" i="5"/>
  <c r="AS23" i="89"/>
  <c r="AZ23" i="89" s="1"/>
  <c r="Y18" i="12" s="1"/>
  <c r="Z18" i="12" s="1"/>
  <c r="AB18" i="12" s="1"/>
  <c r="AU68" i="89"/>
  <c r="AY68" i="89"/>
  <c r="X45" i="12" s="1"/>
  <c r="X3" i="12" s="1"/>
  <c r="AN57" i="89"/>
  <c r="AP57" i="89" s="1"/>
  <c r="AL68" i="89"/>
  <c r="AA45" i="12"/>
  <c r="AT67" i="89"/>
  <c r="AK67" i="89" s="1"/>
  <c r="AA43" i="12" s="1"/>
  <c r="AQ4" i="89"/>
  <c r="AR67" i="89"/>
  <c r="AU67" i="89" s="1"/>
  <c r="L43" i="12"/>
  <c r="CW39" i="12"/>
  <c r="CX39" i="12"/>
  <c r="CW46" i="12"/>
  <c r="AV4" i="88"/>
  <c r="AM67" i="88"/>
  <c r="AM5" i="88" s="1"/>
  <c r="I3" i="12"/>
  <c r="K3" i="12"/>
  <c r="AZ4" i="88"/>
  <c r="AZ5" i="88" s="1"/>
  <c r="BB4" i="88" s="1"/>
  <c r="CX30" i="12"/>
  <c r="CW30" i="12"/>
  <c r="CW27" i="12"/>
  <c r="CX27" i="12"/>
  <c r="AK99" i="88"/>
  <c r="AK100" i="88" s="1"/>
  <c r="J100" i="88"/>
  <c r="CX50" i="12"/>
  <c r="CW50" i="12"/>
  <c r="CX35" i="12"/>
  <c r="CW35" i="12"/>
  <c r="CW14" i="12"/>
  <c r="CX14" i="12"/>
  <c r="CW32" i="12"/>
  <c r="CX32" i="12"/>
  <c r="CW20" i="12"/>
  <c r="CX20" i="12"/>
  <c r="CX36" i="12"/>
  <c r="CW36" i="12"/>
  <c r="AL20" i="98" l="1"/>
  <c r="BH15" i="12"/>
  <c r="CO15" i="12" s="1"/>
  <c r="CP15" i="12" s="1"/>
  <c r="CQ15" i="12" s="1"/>
  <c r="AL46" i="98"/>
  <c r="AN46" i="98" s="1"/>
  <c r="BH21" i="12"/>
  <c r="CO21" i="12" s="1"/>
  <c r="CP21" i="12" s="1"/>
  <c r="CQ21" i="12" s="1"/>
  <c r="AL35" i="98"/>
  <c r="BH38" i="12"/>
  <c r="CO38" i="12" s="1"/>
  <c r="CP38" i="12" s="1"/>
  <c r="CQ38" i="12" s="1"/>
  <c r="AL64" i="98"/>
  <c r="AN64" i="98" s="1"/>
  <c r="BH42" i="12"/>
  <c r="CO42" i="12" s="1"/>
  <c r="CP42" i="12" s="1"/>
  <c r="CQ42" i="12" s="1"/>
  <c r="AL52" i="98"/>
  <c r="AN52" i="98" s="1"/>
  <c r="BH33" i="12"/>
  <c r="CO33" i="12" s="1"/>
  <c r="CP33" i="12" s="1"/>
  <c r="CQ33" i="12" s="1"/>
  <c r="AL22" i="98"/>
  <c r="AN22" i="98" s="1"/>
  <c r="BH17" i="12"/>
  <c r="CO17" i="12" s="1"/>
  <c r="CP17" i="12" s="1"/>
  <c r="CQ17" i="12" s="1"/>
  <c r="AL71" i="98"/>
  <c r="AN71" i="98" s="1"/>
  <c r="BH56" i="12"/>
  <c r="AL42" i="98"/>
  <c r="AN42" i="98" s="1"/>
  <c r="CO50" i="12"/>
  <c r="CP50" i="12" s="1"/>
  <c r="CQ50" i="12" s="1"/>
  <c r="AL58" i="98"/>
  <c r="AN58" i="98" s="1"/>
  <c r="CO27" i="12"/>
  <c r="CP27" i="12" s="1"/>
  <c r="CQ27" i="12" s="1"/>
  <c r="AN13" i="98"/>
  <c r="AN16" i="98"/>
  <c r="AJ16" i="97"/>
  <c r="AP69" i="93"/>
  <c r="AR69" i="93" s="1"/>
  <c r="AP33" i="93"/>
  <c r="AR33" i="93" s="1"/>
  <c r="AP10" i="93"/>
  <c r="AU10" i="93" s="1"/>
  <c r="AV10" i="93" s="1"/>
  <c r="AP60" i="93"/>
  <c r="AR60" i="93" s="1"/>
  <c r="AP27" i="93"/>
  <c r="AR27" i="93" s="1"/>
  <c r="AP73" i="93"/>
  <c r="AU73" i="93" s="1"/>
  <c r="AP41" i="93"/>
  <c r="AR41" i="93" s="1"/>
  <c r="AP24" i="93"/>
  <c r="AR24" i="93" s="1"/>
  <c r="AP30" i="93"/>
  <c r="AR30" i="93" s="1"/>
  <c r="AP18" i="93"/>
  <c r="AR18" i="93" s="1"/>
  <c r="AP21" i="93"/>
  <c r="AR21" i="93" s="1"/>
  <c r="AR16" i="12"/>
  <c r="AZ16" i="12" s="1"/>
  <c r="BH16" i="12" s="1"/>
  <c r="AR7" i="12"/>
  <c r="AZ7" i="12" s="1"/>
  <c r="CO12" i="12"/>
  <c r="CP12" i="12" s="1"/>
  <c r="CQ12" i="12" s="1"/>
  <c r="AJ11" i="12"/>
  <c r="AB49" i="12"/>
  <c r="AL43" i="91" s="1"/>
  <c r="AN15" i="91"/>
  <c r="AS15" i="91"/>
  <c r="AR15" i="91"/>
  <c r="AN10" i="91"/>
  <c r="AL23" i="91"/>
  <c r="AL43" i="89"/>
  <c r="AU23" i="89"/>
  <c r="AT23" i="89"/>
  <c r="AK23" i="89" s="1"/>
  <c r="AA18" i="12" s="1"/>
  <c r="Z45" i="12"/>
  <c r="AB45" i="12" s="1"/>
  <c r="AN4" i="89"/>
  <c r="L3" i="12"/>
  <c r="AB43" i="12"/>
  <c r="AJ43" i="12" s="1"/>
  <c r="AR43" i="12" s="1"/>
  <c r="AZ43" i="12" s="1"/>
  <c r="BH43" i="12" s="1"/>
  <c r="AS57" i="89"/>
  <c r="AS4" i="89" s="1"/>
  <c r="AL67" i="89"/>
  <c r="AY4" i="89"/>
  <c r="AR4" i="89"/>
  <c r="AP4" i="89"/>
  <c r="AL5" i="88"/>
  <c r="AL92" i="88"/>
  <c r="AL97" i="88" s="1"/>
  <c r="AL99" i="88" s="1"/>
  <c r="AL100" i="88" s="1"/>
  <c r="R43" i="12"/>
  <c r="CX46" i="12"/>
  <c r="AM92" i="88"/>
  <c r="AM97" i="88" s="1"/>
  <c r="CW17" i="12"/>
  <c r="CX17" i="12"/>
  <c r="CW38" i="12"/>
  <c r="CX38" i="12"/>
  <c r="CX33" i="12"/>
  <c r="CW33" i="12"/>
  <c r="CW21" i="12"/>
  <c r="CX21" i="12"/>
  <c r="CX42" i="12"/>
  <c r="CW42" i="12"/>
  <c r="CW16" i="12"/>
  <c r="CX16" i="12"/>
  <c r="CW15" i="12"/>
  <c r="CX15" i="12"/>
  <c r="AL10" i="98" l="1"/>
  <c r="BH7" i="12"/>
  <c r="AL21" i="98"/>
  <c r="AN21" i="98" s="1"/>
  <c r="CO16" i="12"/>
  <c r="CP16" i="12" s="1"/>
  <c r="CQ16" i="12" s="1"/>
  <c r="AJ13" i="97"/>
  <c r="AR13" i="98"/>
  <c r="AI13" i="98" s="1"/>
  <c r="AJ13" i="98" s="1"/>
  <c r="AS13" i="98"/>
  <c r="AR16" i="98"/>
  <c r="AI16" i="98" s="1"/>
  <c r="AJ16" i="98" s="1"/>
  <c r="AS16" i="98"/>
  <c r="AU33" i="93"/>
  <c r="AV33" i="93" s="1"/>
  <c r="AR73" i="93"/>
  <c r="AR10" i="93"/>
  <c r="AU69" i="93"/>
  <c r="AV69" i="93" s="1"/>
  <c r="AU27" i="93"/>
  <c r="AV27" i="93" s="1"/>
  <c r="AU30" i="93"/>
  <c r="AV30" i="93" s="1"/>
  <c r="AU18" i="93"/>
  <c r="AR13" i="12" s="1"/>
  <c r="AZ13" i="12" s="1"/>
  <c r="AW10" i="93"/>
  <c r="AU24" i="93"/>
  <c r="AW24" i="93" s="1"/>
  <c r="AU60" i="93"/>
  <c r="AV60" i="93" s="1"/>
  <c r="AP15" i="93"/>
  <c r="AR15" i="93" s="1"/>
  <c r="AR11" i="12"/>
  <c r="AZ11" i="12" s="1"/>
  <c r="AR37" i="12"/>
  <c r="AZ37" i="12" s="1"/>
  <c r="AR57" i="12"/>
  <c r="AZ57" i="12" s="1"/>
  <c r="AV73" i="93"/>
  <c r="AW73" i="93"/>
  <c r="AR29" i="12"/>
  <c r="AZ29" i="12" s="1"/>
  <c r="CX12" i="12"/>
  <c r="CW12" i="12"/>
  <c r="AM10" i="93"/>
  <c r="AN10" i="93" s="1"/>
  <c r="AR47" i="12"/>
  <c r="AZ47" i="12" s="1"/>
  <c r="AR23" i="12"/>
  <c r="AZ23" i="12" s="1"/>
  <c r="AI15" i="91"/>
  <c r="AJ15" i="91" s="1"/>
  <c r="AI11" i="12"/>
  <c r="AN23" i="91"/>
  <c r="AQ23" i="91"/>
  <c r="AH18" i="12" s="1"/>
  <c r="AJ18" i="12" s="1"/>
  <c r="AL68" i="91"/>
  <c r="AN43" i="91"/>
  <c r="AQ43" i="91"/>
  <c r="AH49" i="12" s="1"/>
  <c r="AJ49" i="12" s="1"/>
  <c r="AL23" i="89"/>
  <c r="CX43" i="12"/>
  <c r="AZ57" i="89"/>
  <c r="AZ4" i="89" s="1"/>
  <c r="AY5" i="89" s="1"/>
  <c r="BA4" i="89" s="1"/>
  <c r="AT57" i="89"/>
  <c r="AK57" i="89" s="1"/>
  <c r="AA6" i="12" s="1"/>
  <c r="AA3" i="12" s="1"/>
  <c r="F48" i="52" s="1"/>
  <c r="F3" i="52" s="1"/>
  <c r="AU57" i="89"/>
  <c r="AU4" i="89" s="1"/>
  <c r="R3" i="12"/>
  <c r="D48" i="52" s="1"/>
  <c r="AM99" i="88"/>
  <c r="AM100" i="88" s="1"/>
  <c r="CO43" i="12"/>
  <c r="CP43" i="12" s="1"/>
  <c r="AL18" i="98" l="1"/>
  <c r="AQ18" i="98" s="1"/>
  <c r="BH13" i="12"/>
  <c r="AL27" i="98"/>
  <c r="AQ27" i="98" s="1"/>
  <c r="BH23" i="12"/>
  <c r="AL73" i="98"/>
  <c r="AQ73" i="98" s="1"/>
  <c r="BH57" i="12"/>
  <c r="AL69" i="98"/>
  <c r="AQ69" i="98" s="1"/>
  <c r="BH47" i="12"/>
  <c r="AL33" i="98"/>
  <c r="AQ33" i="98" s="1"/>
  <c r="BH37" i="12"/>
  <c r="AL15" i="98"/>
  <c r="AN15" i="98" s="1"/>
  <c r="BH11" i="12"/>
  <c r="AL60" i="98"/>
  <c r="AQ60" i="98" s="1"/>
  <c r="BH29" i="12"/>
  <c r="AN10" i="98"/>
  <c r="AQ10" i="98"/>
  <c r="AW30" i="93"/>
  <c r="AW69" i="93"/>
  <c r="AW18" i="93"/>
  <c r="AW33" i="93"/>
  <c r="AW27" i="93"/>
  <c r="AW60" i="93"/>
  <c r="AV18" i="93"/>
  <c r="AM18" i="93" s="1"/>
  <c r="AN18" i="93" s="1"/>
  <c r="AP23" i="93"/>
  <c r="AR23" i="93" s="1"/>
  <c r="AV24" i="93"/>
  <c r="AR19" i="12"/>
  <c r="AZ19" i="12" s="1"/>
  <c r="AP43" i="93"/>
  <c r="AR43" i="93" s="1"/>
  <c r="G58" i="29"/>
  <c r="AR26" i="12"/>
  <c r="AZ26" i="12" s="1"/>
  <c r="G54" i="5"/>
  <c r="D3" i="52"/>
  <c r="D107" i="52" s="1"/>
  <c r="AM60" i="93"/>
  <c r="AN60" i="93" s="1"/>
  <c r="AM69" i="93"/>
  <c r="AN69" i="93" s="1"/>
  <c r="CO7" i="12"/>
  <c r="CP7" i="12" s="1"/>
  <c r="CQ7" i="12" s="1"/>
  <c r="AM30" i="93"/>
  <c r="AN30" i="93" s="1"/>
  <c r="AM73" i="93"/>
  <c r="AN73" i="93" s="1"/>
  <c r="AM33" i="93"/>
  <c r="AN33" i="93" s="1"/>
  <c r="AM27" i="93"/>
  <c r="AN27" i="93" s="1"/>
  <c r="AW15" i="93"/>
  <c r="AV15" i="93"/>
  <c r="AN68" i="91"/>
  <c r="AQ68" i="91"/>
  <c r="AH45" i="12" s="1"/>
  <c r="AJ45" i="12" s="1"/>
  <c r="AS43" i="91"/>
  <c r="AR43" i="91"/>
  <c r="AI49" i="12" s="1"/>
  <c r="AR23" i="91"/>
  <c r="AS23" i="91"/>
  <c r="F107" i="52"/>
  <c r="E48" i="52"/>
  <c r="Y6" i="12"/>
  <c r="Y3" i="12" s="1"/>
  <c r="AT4" i="89"/>
  <c r="CW43" i="12"/>
  <c r="AL57" i="89"/>
  <c r="AK92" i="89"/>
  <c r="AK97" i="89" s="1"/>
  <c r="AK5" i="89"/>
  <c r="CQ43" i="12"/>
  <c r="AL30" i="98" l="1"/>
  <c r="AQ30" i="98" s="1"/>
  <c r="BH26" i="12"/>
  <c r="CO26" i="12" s="1"/>
  <c r="CP26" i="12" s="1"/>
  <c r="CQ26" i="12" s="1"/>
  <c r="AL24" i="98"/>
  <c r="AQ24" i="98" s="1"/>
  <c r="BH19" i="12"/>
  <c r="AJ27" i="97"/>
  <c r="AJ33" i="97"/>
  <c r="AJ18" i="97"/>
  <c r="AN33" i="98"/>
  <c r="AR10" i="98"/>
  <c r="AS10" i="98"/>
  <c r="AN69" i="98"/>
  <c r="AN60" i="98"/>
  <c r="AN73" i="98"/>
  <c r="AN27" i="98"/>
  <c r="AN18" i="98"/>
  <c r="AJ73" i="97"/>
  <c r="AJ60" i="97"/>
  <c r="G56" i="5"/>
  <c r="AM24" i="93"/>
  <c r="AN24" i="93" s="1"/>
  <c r="AP68" i="93"/>
  <c r="AR68" i="93" s="1"/>
  <c r="AU43" i="93"/>
  <c r="AR49" i="12" s="1"/>
  <c r="AZ49" i="12" s="1"/>
  <c r="E3" i="52"/>
  <c r="E107" i="52" s="1"/>
  <c r="CO13" i="12"/>
  <c r="CP13" i="12" s="1"/>
  <c r="CQ13" i="12" s="1"/>
  <c r="CO57" i="12"/>
  <c r="CP57" i="12" s="1"/>
  <c r="CQ57" i="12" s="1"/>
  <c r="CW7" i="12"/>
  <c r="CX7" i="12"/>
  <c r="CO47" i="12"/>
  <c r="CP47" i="12" s="1"/>
  <c r="CQ47" i="12" s="1"/>
  <c r="CO23" i="12"/>
  <c r="CP23" i="12" s="1"/>
  <c r="CQ23" i="12" s="1"/>
  <c r="CO29" i="12"/>
  <c r="CP29" i="12" s="1"/>
  <c r="CQ29" i="12" s="1"/>
  <c r="CO19" i="12"/>
  <c r="CP19" i="12" s="1"/>
  <c r="CQ19" i="12" s="1"/>
  <c r="CO37" i="12"/>
  <c r="CP37" i="12" s="1"/>
  <c r="CQ37" i="12" s="1"/>
  <c r="AM15" i="93"/>
  <c r="AN15" i="93" s="1"/>
  <c r="AI23" i="91"/>
  <c r="AJ23" i="91" s="1"/>
  <c r="AI18" i="12"/>
  <c r="AI43" i="91"/>
  <c r="AS68" i="91"/>
  <c r="AR68" i="91"/>
  <c r="AI45" i="12" s="1"/>
  <c r="Z6" i="12"/>
  <c r="AK99" i="89"/>
  <c r="AL99" i="89" s="1"/>
  <c r="AL5" i="89"/>
  <c r="AL92" i="89"/>
  <c r="AL97" i="89" s="1"/>
  <c r="AN30" i="98" l="1"/>
  <c r="AL43" i="98"/>
  <c r="AQ43" i="98" s="1"/>
  <c r="BH49" i="12"/>
  <c r="AJ69" i="97"/>
  <c r="AR30" i="98"/>
  <c r="AI30" i="98" s="1"/>
  <c r="AJ30" i="98" s="1"/>
  <c r="AS30" i="98"/>
  <c r="AN24" i="98"/>
  <c r="AR73" i="98"/>
  <c r="AI73" i="98" s="1"/>
  <c r="AJ73" i="98" s="1"/>
  <c r="AS73" i="98"/>
  <c r="AR18" i="98"/>
  <c r="AI18" i="98" s="1"/>
  <c r="AJ18" i="98" s="1"/>
  <c r="AS18" i="98"/>
  <c r="AR60" i="98"/>
  <c r="AI60" i="98" s="1"/>
  <c r="AJ60" i="98" s="1"/>
  <c r="AS60" i="98"/>
  <c r="AI10" i="98"/>
  <c r="AJ24" i="97"/>
  <c r="AR33" i="98"/>
  <c r="AI33" i="98" s="1"/>
  <c r="AJ33" i="98" s="1"/>
  <c r="AS33" i="98"/>
  <c r="AR27" i="98"/>
  <c r="AI27" i="98" s="1"/>
  <c r="AJ27" i="98" s="1"/>
  <c r="AS27" i="98"/>
  <c r="AR69" i="98"/>
  <c r="AI69" i="98" s="1"/>
  <c r="AJ69" i="98" s="1"/>
  <c r="AS69" i="98"/>
  <c r="AV43" i="93"/>
  <c r="AJ10" i="97"/>
  <c r="AW43" i="93"/>
  <c r="AB6" i="12"/>
  <c r="E56" i="5" s="1"/>
  <c r="E61" i="29"/>
  <c r="E54" i="5"/>
  <c r="CO11" i="12"/>
  <c r="CP11" i="12" s="1"/>
  <c r="CQ11" i="12" s="1"/>
  <c r="CO49" i="12"/>
  <c r="CP49" i="12" s="1"/>
  <c r="CQ49" i="12" s="1"/>
  <c r="CX37" i="12"/>
  <c r="CW37" i="12"/>
  <c r="CX26" i="12"/>
  <c r="CW26" i="12"/>
  <c r="CX47" i="12"/>
  <c r="CW47" i="12"/>
  <c r="CW19" i="12"/>
  <c r="CX19" i="12"/>
  <c r="CW29" i="12"/>
  <c r="CX29" i="12"/>
  <c r="CX57" i="12"/>
  <c r="CW57" i="12"/>
  <c r="CW23" i="12"/>
  <c r="CX23" i="12"/>
  <c r="CW13" i="12"/>
  <c r="CX13" i="12"/>
  <c r="AI68" i="91"/>
  <c r="AJ68" i="91" s="1"/>
  <c r="AJ43" i="91"/>
  <c r="Z3" i="12"/>
  <c r="AL100" i="89"/>
  <c r="AK100" i="89"/>
  <c r="AJ10" i="98" l="1"/>
  <c r="AN43" i="98"/>
  <c r="AR24" i="98"/>
  <c r="AI24" i="98" s="1"/>
  <c r="AJ24" i="98" s="1"/>
  <c r="AS24" i="98"/>
  <c r="AJ43" i="97"/>
  <c r="AJ30" i="97"/>
  <c r="AM43" i="93"/>
  <c r="AN43" i="93" s="1"/>
  <c r="AB3" i="12"/>
  <c r="AL57" i="91"/>
  <c r="AQ57" i="91" s="1"/>
  <c r="AH6" i="12" s="1"/>
  <c r="AH3" i="12" s="1"/>
  <c r="F54" i="5"/>
  <c r="P54" i="5" s="1"/>
  <c r="F61" i="29"/>
  <c r="CX49" i="12"/>
  <c r="CW49" i="12"/>
  <c r="CX11" i="12"/>
  <c r="CW11" i="12"/>
  <c r="AR43" i="98" l="1"/>
  <c r="AI43" i="98" s="1"/>
  <c r="AJ43" i="98" s="1"/>
  <c r="AS43" i="98"/>
  <c r="AQ4" i="91"/>
  <c r="AR57" i="91"/>
  <c r="AI57" i="91" s="1"/>
  <c r="AJ57" i="91" s="1"/>
  <c r="AS57" i="91"/>
  <c r="AS4" i="91" s="1"/>
  <c r="AJ6" i="12"/>
  <c r="AL4" i="91"/>
  <c r="AN57" i="91"/>
  <c r="AN4" i="91" s="1"/>
  <c r="F56" i="5" l="1"/>
  <c r="AR4" i="91"/>
  <c r="AI6" i="12"/>
  <c r="AI3" i="12" s="1"/>
  <c r="H48" i="52" s="1"/>
  <c r="AP57" i="93"/>
  <c r="AU57" i="93" s="1"/>
  <c r="AJ3" i="12"/>
  <c r="AI5" i="91"/>
  <c r="AI92" i="91"/>
  <c r="AI97" i="91" s="1"/>
  <c r="AI99" i="91" s="1"/>
  <c r="AJ99" i="91" s="1"/>
  <c r="Q38" i="91"/>
  <c r="BE24" i="16"/>
  <c r="BF24" i="16" s="1"/>
  <c r="AP4" i="93" l="1"/>
  <c r="AR57" i="93"/>
  <c r="AR4" i="93" s="1"/>
  <c r="I48" i="52"/>
  <c r="H3" i="52"/>
  <c r="H107" i="52" s="1"/>
  <c r="G48" i="52"/>
  <c r="AA48" i="52"/>
  <c r="AA3" i="52" s="1"/>
  <c r="AA107" i="52" s="1"/>
  <c r="AR6" i="12"/>
  <c r="AZ6" i="12" s="1"/>
  <c r="BH6" i="12" s="1"/>
  <c r="AV57" i="93"/>
  <c r="AW57" i="93"/>
  <c r="AI100" i="91"/>
  <c r="AH38" i="91"/>
  <c r="AL57" i="98" l="1"/>
  <c r="AQ57" i="98" s="1"/>
  <c r="G3" i="52"/>
  <c r="G107" i="52" s="1"/>
  <c r="I3" i="52"/>
  <c r="I107" i="52" s="1"/>
  <c r="AM57" i="93"/>
  <c r="AN57" i="93" s="1"/>
  <c r="AJ38" i="91"/>
  <c r="Q76" i="91"/>
  <c r="Q5" i="91" s="1"/>
  <c r="Q93" i="91"/>
  <c r="BF25" i="16"/>
  <c r="BE5" i="16"/>
  <c r="AN57" i="98" l="1"/>
  <c r="CO6" i="12"/>
  <c r="CP6" i="12" s="1"/>
  <c r="CQ6" i="12" s="1"/>
  <c r="Q92" i="91"/>
  <c r="Q97" i="91" s="1"/>
  <c r="Q100" i="91" s="1"/>
  <c r="AH76" i="91"/>
  <c r="AH92" i="91" s="1"/>
  <c r="AH97" i="91" s="1"/>
  <c r="AH100" i="91" s="1"/>
  <c r="Q94" i="91"/>
  <c r="L2" i="91"/>
  <c r="AR57" i="98" l="1"/>
  <c r="AI57" i="98" s="1"/>
  <c r="AJ57" i="98" s="1"/>
  <c r="AS57" i="98"/>
  <c r="AJ57" i="97"/>
  <c r="CX6" i="12"/>
  <c r="CW6" i="12"/>
  <c r="AH5" i="91"/>
  <c r="AJ76" i="91"/>
  <c r="AJ92" i="91" s="1"/>
  <c r="AJ97" i="91" s="1"/>
  <c r="AJ100" i="91" s="1"/>
  <c r="AJ5" i="91" l="1"/>
  <c r="AN17" i="93"/>
  <c r="AS14" i="93"/>
  <c r="AS23" i="93"/>
  <c r="AN20" i="93"/>
  <c r="AN8" i="93"/>
  <c r="AV14" i="93" l="1"/>
  <c r="AT14" i="93"/>
  <c r="AW14" i="93" s="1"/>
  <c r="AS26" i="93"/>
  <c r="AS11" i="93"/>
  <c r="AT23" i="93"/>
  <c r="AV26" i="93" l="1"/>
  <c r="AT11" i="93"/>
  <c r="AW11" i="93" s="1"/>
  <c r="AM14" i="93"/>
  <c r="AN14" i="93" s="1"/>
  <c r="CO10" i="12"/>
  <c r="CP10" i="12" s="1"/>
  <c r="CQ10" i="12" s="1"/>
  <c r="AT26" i="93"/>
  <c r="AW26" i="93" s="1"/>
  <c r="AS29" i="93"/>
  <c r="AU23" i="93"/>
  <c r="AV11" i="93"/>
  <c r="AM26" i="93" l="1"/>
  <c r="AN26" i="93" s="1"/>
  <c r="AV29" i="93"/>
  <c r="AM29" i="93" s="1"/>
  <c r="AN29" i="93" s="1"/>
  <c r="CO25" i="12"/>
  <c r="CP25" i="12" s="1"/>
  <c r="CQ25" i="12" s="1"/>
  <c r="CO8" i="12"/>
  <c r="CP8" i="12" s="1"/>
  <c r="CQ8" i="12" s="1"/>
  <c r="AW23" i="93"/>
  <c r="CW10" i="12"/>
  <c r="CX10" i="12"/>
  <c r="CO22" i="12"/>
  <c r="CP22" i="12" s="1"/>
  <c r="CQ22" i="12" s="1"/>
  <c r="AM11" i="93"/>
  <c r="AT29" i="93"/>
  <c r="AV23" i="93"/>
  <c r="AS32" i="93"/>
  <c r="AN35" i="93"/>
  <c r="AT32" i="93" l="1"/>
  <c r="AW32" i="93" s="1"/>
  <c r="AR18" i="12"/>
  <c r="AZ18" i="12" s="1"/>
  <c r="BH18" i="12" s="1"/>
  <c r="CX22" i="12"/>
  <c r="CW22" i="12"/>
  <c r="CO24" i="12"/>
  <c r="CP24" i="12" s="1"/>
  <c r="CQ24" i="12" s="1"/>
  <c r="AM23" i="93"/>
  <c r="AN23" i="93" s="1"/>
  <c r="CX8" i="12"/>
  <c r="CW8" i="12"/>
  <c r="AN11" i="93"/>
  <c r="AV32" i="93"/>
  <c r="AW29" i="93"/>
  <c r="AL23" i="98" l="1"/>
  <c r="AQ23" i="98" s="1"/>
  <c r="AM32" i="93"/>
  <c r="AN32" i="93" s="1"/>
  <c r="CO18" i="12"/>
  <c r="CP18" i="12" s="1"/>
  <c r="CQ18" i="12" s="1"/>
  <c r="CW24" i="12"/>
  <c r="CX24" i="12"/>
  <c r="AN38" i="93"/>
  <c r="AN23" i="98" l="1"/>
  <c r="CX18" i="12"/>
  <c r="CW18" i="12"/>
  <c r="CO41" i="12"/>
  <c r="CP41" i="12" s="1"/>
  <c r="CQ41" i="12" s="1"/>
  <c r="AS41" i="93"/>
  <c r="AR23" i="98" l="1"/>
  <c r="AS23" i="98"/>
  <c r="AT41" i="93"/>
  <c r="AU41" i="93" s="1"/>
  <c r="AR48" i="12" s="1"/>
  <c r="AZ48" i="12" s="1"/>
  <c r="CW41" i="12"/>
  <c r="CX41" i="12"/>
  <c r="AN47" i="93"/>
  <c r="AN44" i="93"/>
  <c r="AL41" i="98" l="1"/>
  <c r="AQ41" i="98" s="1"/>
  <c r="BH48" i="12"/>
  <c r="CO48" i="12" s="1"/>
  <c r="CP48" i="12" s="1"/>
  <c r="CQ48" i="12" s="1"/>
  <c r="AI23" i="98"/>
  <c r="AJ23" i="97"/>
  <c r="AW41" i="93"/>
  <c r="AV41" i="93"/>
  <c r="AJ23" i="98" l="1"/>
  <c r="AN41" i="98"/>
  <c r="AM41" i="93"/>
  <c r="AN41" i="93" s="1"/>
  <c r="CX48" i="12"/>
  <c r="CW48" i="12"/>
  <c r="AN50" i="93"/>
  <c r="AN53" i="93"/>
  <c r="AS41" i="98" l="1"/>
  <c r="AR41" i="98"/>
  <c r="AS56" i="93"/>
  <c r="AI41" i="98" l="1"/>
  <c r="AJ41" i="97"/>
  <c r="AT56" i="93"/>
  <c r="AW56" i="93" s="1"/>
  <c r="AS59" i="93"/>
  <c r="AV56" i="93"/>
  <c r="AJ41" i="98" l="1"/>
  <c r="AV59" i="93"/>
  <c r="G56" i="29"/>
  <c r="CO5" i="12"/>
  <c r="AT59" i="93"/>
  <c r="AW59" i="93" s="1"/>
  <c r="AM56" i="93"/>
  <c r="AS62" i="93"/>
  <c r="G59" i="29" l="1"/>
  <c r="G61" i="29" s="1"/>
  <c r="G9" i="5"/>
  <c r="G23" i="5" s="1"/>
  <c r="P23" i="5" s="1"/>
  <c r="P56" i="29"/>
  <c r="AM59" i="93"/>
  <c r="AN59" i="93" s="1"/>
  <c r="CO28" i="12"/>
  <c r="CP28" i="12" s="1"/>
  <c r="CQ28" i="12" s="1"/>
  <c r="CP5" i="12"/>
  <c r="AN56" i="93"/>
  <c r="AS65" i="93"/>
  <c r="AV62" i="93"/>
  <c r="AT62" i="93"/>
  <c r="AW62" i="93" s="1"/>
  <c r="P59" i="29" l="1"/>
  <c r="P61" i="29" s="1"/>
  <c r="R56" i="29"/>
  <c r="R59" i="29" s="1"/>
  <c r="R61" i="29" s="1"/>
  <c r="P9" i="5"/>
  <c r="G40" i="5"/>
  <c r="P40" i="5" s="1"/>
  <c r="AV65" i="93"/>
  <c r="CO40" i="12"/>
  <c r="CQ5" i="12"/>
  <c r="CW5" i="12"/>
  <c r="CX5" i="12"/>
  <c r="CW28" i="12"/>
  <c r="CX28" i="12"/>
  <c r="AT65" i="93"/>
  <c r="AW65" i="93" s="1"/>
  <c r="AS68" i="93"/>
  <c r="AM62" i="93"/>
  <c r="AM65" i="93" l="1"/>
  <c r="AN65" i="93" s="1"/>
  <c r="CO44" i="12"/>
  <c r="CP44" i="12" s="1"/>
  <c r="CQ44" i="12" s="1"/>
  <c r="CP40" i="12"/>
  <c r="AN62" i="93"/>
  <c r="AS71" i="93"/>
  <c r="AN74" i="93"/>
  <c r="AT68" i="93"/>
  <c r="AO3" i="12" l="1"/>
  <c r="CQ40" i="12"/>
  <c r="CW40" i="12"/>
  <c r="CX40" i="12"/>
  <c r="CW44" i="12"/>
  <c r="CX44" i="12"/>
  <c r="AU68" i="93"/>
  <c r="AV71" i="93"/>
  <c r="AS4" i="93"/>
  <c r="AN77" i="93"/>
  <c r="AT71" i="93"/>
  <c r="AR45" i="12" l="1"/>
  <c r="AZ45" i="12" s="1"/>
  <c r="BH45" i="12" s="1"/>
  <c r="BH3" i="12" s="1"/>
  <c r="AP3" i="12"/>
  <c r="CO56" i="12"/>
  <c r="CP56" i="12" s="1"/>
  <c r="CQ56" i="12" s="1"/>
  <c r="AW71" i="93"/>
  <c r="AT4" i="93"/>
  <c r="AN80" i="93"/>
  <c r="AM71" i="93"/>
  <c r="AU4" i="93"/>
  <c r="AV68" i="93"/>
  <c r="AQ3" i="12" s="1"/>
  <c r="AW68" i="93"/>
  <c r="AL68" i="98" l="1"/>
  <c r="AQ68" i="98" s="1"/>
  <c r="AZ3" i="12"/>
  <c r="AR3" i="12"/>
  <c r="AM68" i="93"/>
  <c r="AN68" i="93" s="1"/>
  <c r="CW56" i="12"/>
  <c r="CX56" i="12"/>
  <c r="AV4" i="93"/>
  <c r="AN71" i="93"/>
  <c r="AN83" i="93"/>
  <c r="AW4" i="93"/>
  <c r="AL4" i="98" l="1"/>
  <c r="AC95" i="98" s="1"/>
  <c r="AC97" i="98" s="1"/>
  <c r="AC100" i="98" s="1"/>
  <c r="AN68" i="98"/>
  <c r="AN4" i="98" s="1"/>
  <c r="AS68" i="98"/>
  <c r="AS4" i="98" s="1"/>
  <c r="AR68" i="98"/>
  <c r="AQ4" i="98"/>
  <c r="AN4" i="97"/>
  <c r="AL4" i="97"/>
  <c r="AM5" i="93"/>
  <c r="AM92" i="93"/>
  <c r="AM97" i="93" s="1"/>
  <c r="AM99" i="93" s="1"/>
  <c r="CO45" i="12"/>
  <c r="AN86" i="93"/>
  <c r="AH95" i="98" l="1"/>
  <c r="AJ95" i="98" s="1"/>
  <c r="AI68" i="98"/>
  <c r="AR4" i="98"/>
  <c r="AS4" i="97"/>
  <c r="AQ4" i="97"/>
  <c r="CP45" i="12"/>
  <c r="CO4" i="12"/>
  <c r="CU4" i="12"/>
  <c r="AM100" i="93"/>
  <c r="AN99" i="93"/>
  <c r="AE5" i="93"/>
  <c r="AE94" i="93" s="1"/>
  <c r="AE92" i="93"/>
  <c r="AE97" i="93" s="1"/>
  <c r="AE100" i="93" s="1"/>
  <c r="AH97" i="98" l="1"/>
  <c r="AH100" i="98" s="1"/>
  <c r="AJ68" i="98"/>
  <c r="AI5" i="98"/>
  <c r="AI92" i="98"/>
  <c r="AI97" i="98" s="1"/>
  <c r="AR4" i="97"/>
  <c r="CX45" i="12"/>
  <c r="CX4" i="12" s="1"/>
  <c r="CW45" i="12"/>
  <c r="CW4" i="12" s="1"/>
  <c r="CQ45" i="12"/>
  <c r="CQ4" i="12" s="1"/>
  <c r="CP4" i="12"/>
  <c r="AE2" i="93"/>
  <c r="AN89" i="93"/>
  <c r="AL5" i="93"/>
  <c r="AL92" i="93"/>
  <c r="AL97" i="93" s="1"/>
  <c r="AL100" i="93" s="1"/>
  <c r="AI99" i="98" l="1"/>
  <c r="AJ99" i="98" s="1"/>
  <c r="AJ5" i="98"/>
  <c r="AJ92" i="98"/>
  <c r="AJ97" i="98" s="1"/>
  <c r="AJ68" i="97"/>
  <c r="AI92" i="97"/>
  <c r="AI97" i="97" s="1"/>
  <c r="AI5" i="97"/>
  <c r="AN92" i="93"/>
  <c r="AN97" i="93" s="1"/>
  <c r="AN100" i="93" s="1"/>
  <c r="AN5" i="93"/>
  <c r="AI100" i="98" l="1"/>
  <c r="AJ100" i="98"/>
  <c r="AI99" i="97"/>
  <c r="AJ99" i="97" s="1"/>
  <c r="AJ5" i="97"/>
  <c r="AJ92" i="97"/>
  <c r="AJ97" i="97" s="1"/>
  <c r="AJ100" i="97" l="1"/>
  <c r="AI100" i="9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Phelan, Daniel</author>
  </authors>
  <commentList>
    <comment ref="D39" authorId="0" shapeId="0" xr:uid="{872BB867-2D66-4044-8320-701344707CE7}">
      <text>
        <r>
          <rPr>
            <b/>
            <sz val="9"/>
            <color indexed="81"/>
            <rFont val="Tahoma"/>
            <family val="2"/>
          </rPr>
          <t xml:space="preserve">Phelan, Daniel:
Final payment for 24/25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tc={459E4A2A-34D7-477B-936B-514D59DB8A2D}</author>
  </authors>
  <commentList>
    <comment ref="AL29" authorId="0" shapeId="0" xr:uid="{459E4A2A-34D7-477B-936B-514D59DB8A2D}">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tc={3C21A42E-2CF3-4DBC-873C-BAA4D78A83BF}</author>
  </authors>
  <commentList>
    <comment ref="AL29" authorId="0" shapeId="0" xr:uid="{3C21A42E-2CF3-4DBC-873C-BAA4D78A83BF}">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tc={7CFB4DE6-40DF-45FD-9B18-0DDD036F5093}</author>
  </authors>
  <commentList>
    <comment ref="E51" authorId="0" shapeId="0" xr:uid="{7CFB4DE6-40DF-45FD-9B18-0DDD036F5093}">
      <text>
        <t>[Threaded comment]
Your version of Excel allows you to read this threaded comment; however, any edits to it will get removed if the file is opened in a newer version of Excel. Learn more: https://go.microsoft.com/fwlink/?linkid=870924
Comment:
    Infant &amp; Junior schools have become federated</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tc={73A08623-DD69-43B7-9641-2F6D0A99294E}</author>
    <author>tc={DA1F4593-56AB-459A-B537-58D8D65F7419}</author>
    <author>tc={742EC166-BACC-4909-A4F2-9FBA76DF597B}</author>
    <author>tc={D3DD09D5-B0E9-4A77-B06A-061A4BFB47E6}</author>
    <author>tc={3ED822EF-F31F-4D5C-A511-DD2F7B8B5885}</author>
    <author>Warfa, Yacqub (LBB)</author>
    <author>tc={E93E997A-5188-436A-ACA7-6133A010B795}</author>
    <author>Evans, Gareth</author>
    <author>tc={D3DDF159-4A59-4B2B-BF3D-151DD56E4C94}</author>
  </authors>
  <commentList>
    <comment ref="D15" authorId="0" shapeId="0" xr:uid="{73A08623-DD69-43B7-9641-2F6D0A99294E}">
      <text>
        <t>[Threaded comment]
Your version of Excel allows you to read this threaded comment; however, any edits to it will get removed if the file is opened in a newer version of Excel. Learn more: https://go.microsoft.com/fwlink/?linkid=870924
Comment:
    Converted to Academy on 01/09/25</t>
      </text>
    </comment>
    <comment ref="D42" authorId="1" shapeId="0" xr:uid="{DA1F4593-56AB-459A-B537-58D8D65F7419}">
      <text>
        <t>[Threaded comment]
Your version of Excel allows you to read this threaded comment; however, any edits to it will get removed if the file is opened in a newer version of Excel. Learn more: https://go.microsoft.com/fwlink/?linkid=870924
Comment:
    Converted to Academy on 1st/Sep 2024</t>
      </text>
    </comment>
    <comment ref="A63" authorId="2" shapeId="0" xr:uid="{742EC166-BACC-4909-A4F2-9FBA76DF597B}">
      <text>
        <t>[Threaded comment]
Your version of Excel allows you to read this threaded comment; however, any edits to it will get removed if the file is opened in a newer version of Excel. Learn more: https://go.microsoft.com/fwlink/?linkid=870924
Comment:
    Menorah Primary Schools Federation:
3023513 &amp; 3020124</t>
      </text>
    </comment>
    <comment ref="B63" authorId="3" shapeId="0" xr:uid="{D3DD09D5-B0E9-4A77-B06A-061A4BFB47E6}">
      <text>
        <t>[Threaded comment]
Your version of Excel allows you to read this threaded comment; however, any edits to it will get removed if the file is opened in a newer version of Excel. Learn more: https://go.microsoft.com/fwlink/?linkid=870924
Comment:
    Use this school for Menorah Primary School for Boys payments</t>
      </text>
    </comment>
    <comment ref="B64" authorId="4" shapeId="0" xr:uid="{3ED822EF-F31F-4D5C-A511-DD2F7B8B5885}">
      <text>
        <t>[Threaded comment]
Your version of Excel allows you to read this threaded comment; however, any edits to it will get removed if the file is opened in a newer version of Excel. Learn more: https://go.microsoft.com/fwlink/?linkid=870924
Comment:
    Do not use this school. Use Menorah Primary School For Girls</t>
      </text>
    </comment>
    <comment ref="I68" authorId="5" shapeId="0" xr:uid="{7A690BEC-BB1D-4138-BAEC-A30A9032B6DE}">
      <text>
        <r>
          <rPr>
            <b/>
            <sz val="9"/>
            <color indexed="81"/>
            <rFont val="Tahoma"/>
            <family val="2"/>
          </rPr>
          <t>Warfa, Yacqub (LBB):</t>
        </r>
        <r>
          <rPr>
            <sz val="9"/>
            <color indexed="81"/>
            <rFont val="Tahoma"/>
            <family val="2"/>
          </rPr>
          <t xml:space="preserve">
Old No. 10006045</t>
        </r>
      </text>
    </comment>
    <comment ref="J68" authorId="5" shapeId="0" xr:uid="{F466EF83-D1A3-435C-9726-DED37E6B5BDB}">
      <text>
        <r>
          <rPr>
            <b/>
            <sz val="9"/>
            <color indexed="81"/>
            <rFont val="Tahoma"/>
            <family val="2"/>
          </rPr>
          <t>Warfa, Yacqub (LBB):</t>
        </r>
        <r>
          <rPr>
            <sz val="9"/>
            <color indexed="81"/>
            <rFont val="Tahoma"/>
            <family val="2"/>
          </rPr>
          <t xml:space="preserve">
Old No. = 400087
</t>
        </r>
      </text>
    </comment>
    <comment ref="K68" authorId="5" shapeId="0" xr:uid="{934B5F96-A978-48B4-A628-C8A8F30DC5EE}">
      <text>
        <r>
          <rPr>
            <b/>
            <sz val="9"/>
            <color indexed="81"/>
            <rFont val="Tahoma"/>
            <family val="2"/>
          </rPr>
          <t>Warfa, Yacqub (LBB):</t>
        </r>
        <r>
          <rPr>
            <sz val="9"/>
            <color indexed="81"/>
            <rFont val="Tahoma"/>
            <family val="2"/>
          </rPr>
          <t xml:space="preserve">
Old No. 10081</t>
        </r>
      </text>
    </comment>
    <comment ref="A77" authorId="6" shapeId="0" xr:uid="{E93E997A-5188-436A-ACA7-6133A010B795}">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 ref="I77" authorId="7" shapeId="0" xr:uid="{809BDCE7-0BBB-43A8-9D76-3D2B4744265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J77" authorId="7" shapeId="0" xr:uid="{23E75B41-89DC-4AA7-AA2D-32B7532B850D}">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K77" authorId="7" shapeId="0" xr:uid="{D5DDEB29-EE18-4A02-89F4-52C0E0652E67}">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 ref="A78" authorId="8" shapeId="0" xr:uid="{D3DDF159-4A59-4B2B-BF3D-151DD56E4C94}">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tc={853B9F78-E61A-4FA6-BA11-28F168B3A395}</author>
    <author>tc={DECCFCC6-16DB-4DE8-9064-3B076A507D1E}</author>
  </authors>
  <commentList>
    <comment ref="A8313" authorId="0" shapeId="0" xr:uid="{853B9F78-E61A-4FA6-BA11-28F168B3A395}">
      <text>
        <t>[Threaded comment]
Your version of Excel allows you to read this threaded comment; however, any edits to it will get removed if the file is opened in a newer version of Excel. Learn more: https://go.microsoft.com/fwlink/?linkid=870924
Comment:
    Bell Lane School's supplier changed to be Saracens since Sep/2024</t>
      </text>
    </comment>
    <comment ref="A8333" authorId="1" shapeId="0" xr:uid="{DECCFCC6-16DB-4DE8-9064-3B076A507D1E}">
      <text>
        <t>[Threaded comment]
Your version of Excel allows you to read this threaded comment; however, any edits to it will get removed if the file is opened in a newer version of Excel. Learn more: https://go.microsoft.com/fwlink/?linkid=870924
Comment:
    Infant and Junior Schools Federated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tc={0C7592CC-B1CA-408A-94E9-363551450E21}</author>
    <author>tc={D87ECE11-B54F-4103-BA69-D730499B13AF}</author>
    <author>tc={C242F474-CC64-4EF3-BE29-010173F2B0E3}</author>
  </authors>
  <commentList>
    <comment ref="I3" authorId="0" shapeId="0" xr:uid="{0C7592CC-B1CA-408A-94E9-363551450E21}">
      <text>
        <t>[Threaded comment]
Your version of Excel allows you to read this threaded comment; however, any edits to it will get removed if the file is opened in a newer version of Excel. Learn more: https://go.microsoft.com/fwlink/?linkid=870924
Comment:
    Oracle Sheet 1 (Credit - Must be Negative in the oracle sheet)</t>
      </text>
    </comment>
    <comment ref="J3" authorId="1" shapeId="0" xr:uid="{D87ECE11-B54F-4103-BA69-D730499B13AF}">
      <text>
        <t>[Threaded comment]
Your version of Excel allows you to read this threaded comment; however, any edits to it will get removed if the file is opened in a newer version of Excel. Learn more: https://go.microsoft.com/fwlink/?linkid=870924
Comment:
    Oracle Sheet 2 (positive payment)</t>
      </text>
    </comment>
    <comment ref="L3" authorId="2" shapeId="0" xr:uid="{C242F474-CC64-4EF3-BE29-010173F2B0E3}">
      <text>
        <t>[Threaded comment]
Your version of Excel allows you to read this threaded comment; however, any edits to it will get removed if the file is opened in a newer version of Excel. Learn more: https://go.microsoft.com/fwlink/?linkid=870924
Comment:
    Bring this balance forward for next month</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tc={34C361B8-199A-4135-8D63-6D7C98D88884}</author>
    <author>tc={ACE6E383-669C-4049-A91F-912280BBE5EE}</author>
    <author>tc={1D7B8BC0-FF2C-431C-B15D-0032C6FC7FDD}</author>
    <author>tc={BD667CBC-8C6E-43FA-B288-0D3CF5E65F28}</author>
  </authors>
  <commentList>
    <comment ref="T30" authorId="0" shapeId="0" xr:uid="{34C361B8-199A-4135-8D63-6D7C98D88884}">
      <text>
        <t xml:space="preserve">[Threaded comment]
Your version of Excel allows you to read this threaded comment; however, any edits to it will get removed if the file is opened in a newer version of Excel. Learn more: https://go.microsoft.com/fwlink/?linkid=870924
Comment:
    Recovery from new HN TopUp Summer Allocation  </t>
      </text>
    </comment>
    <comment ref="P45" authorId="1" shapeId="0" xr:uid="{ACE6E383-669C-4049-A91F-912280BBE5EE}">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R45" authorId="2" shapeId="0" xr:uid="{1D7B8BC0-FF2C-431C-B15D-0032C6FC7FDD}">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L107" authorId="3" shapeId="0" xr:uid="{BD667CBC-8C6E-43FA-B288-0D3CF5E65F28}">
      <text>
        <t>[Threaded comment]
Your version of Excel allows you to read this threaded comment; however, any edits to it will get removed if the file is opened in a newer version of Excel. Learn more: https://go.microsoft.com/fwlink/?linkid=870924
Comment:
    Difference from Martin Sch HN Top Up Deduction (Not done)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Phelan, Daniel</author>
  </authors>
  <commentList>
    <comment ref="CR87" authorId="0" shapeId="0" xr:uid="{C7A44FCA-4C15-44A9-BC0E-178AB8AF380E}">
      <text>
        <r>
          <rPr>
            <b/>
            <sz val="9"/>
            <color indexed="81"/>
            <rFont val="Tahoma"/>
            <family val="2"/>
          </rPr>
          <t>Phelan, Daniel:</t>
        </r>
        <r>
          <rPr>
            <sz val="9"/>
            <color indexed="81"/>
            <rFont val="Tahoma"/>
            <family val="2"/>
          </rPr>
          <t xml:space="preserve">
Payment for April (missed) and May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tc={0BE48E0B-8C95-4D5C-AF21-6561C4378D14}</author>
  </authors>
  <commentList>
    <comment ref="S7" authorId="0" shapeId="0" xr:uid="{0BE48E0B-8C95-4D5C-AF21-6561C4378D14}">
      <text>
        <t>[Threaded comment]
Your version of Excel allows you to read this threaded comment; however, any edits to it will get removed if the file is opened in a newer version of Excel. Learn more: https://go.microsoft.com/fwlink/?linkid=870924
Comment:
    This not a HN CC</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tc={89C4CEEA-9199-48FD-8D36-B70E01F494B3}</author>
    <author>tc={66F29FD5-F4F3-4579-BEF6-AD075CA705EC}</author>
    <author>tc={DCCC5C5C-11FE-4804-86DE-7FCCCA538715}</author>
    <author>tc={2515931F-5EF8-491C-BF18-2118D0998043}</author>
  </authors>
  <commentList>
    <comment ref="AF97" authorId="0" shapeId="0" xr:uid="{89C4CEEA-9199-48FD-8D36-B70E01F494B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8" authorId="1" shapeId="0" xr:uid="{66F29FD5-F4F3-4579-BEF6-AD075CA705EC}">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9" authorId="2" shapeId="0" xr:uid="{DCCC5C5C-11FE-4804-86DE-7FCCCA538715}">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100" authorId="3" shapeId="0" xr:uid="{2515931F-5EF8-491C-BF18-2118D099804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tc={899BDE50-1803-477E-8F51-6619FC92035D}</author>
  </authors>
  <commentList>
    <comment ref="AN29" authorId="0" shapeId="0" xr:uid="{899BDE50-1803-477E-8F51-6619FC92035D}">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tc={FE387222-4006-4125-B31B-96D23B8C248C}</author>
  </authors>
  <commentList>
    <comment ref="AL29" authorId="0" shapeId="0" xr:uid="{FE387222-4006-4125-B31B-96D23B8C248C}">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tc={A634F4B4-5F26-4837-8088-0300C059F66E}</author>
  </authors>
  <commentList>
    <comment ref="AP29" authorId="0" shapeId="0" xr:uid="{A634F4B4-5F26-4837-8088-0300C059F66E}">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<sst xmlns="http://schemas.openxmlformats.org/spreadsheetml/2006/main" count="67081" uniqueCount="24738">
  <si>
    <t>DfE Number</t>
  </si>
  <si>
    <t>Cost Centre</t>
  </si>
  <si>
    <t>Schools Name</t>
  </si>
  <si>
    <t>NNDR</t>
  </si>
  <si>
    <t>De-delegation</t>
  </si>
  <si>
    <t>CFR code</t>
  </si>
  <si>
    <t>Total to date</t>
  </si>
  <si>
    <t>Total</t>
  </si>
  <si>
    <t>Actual</t>
  </si>
  <si>
    <t>Schools block budget share (before de-delegation)</t>
  </si>
  <si>
    <t>I01</t>
  </si>
  <si>
    <t>I02</t>
  </si>
  <si>
    <t>I03</t>
  </si>
  <si>
    <t>E17</t>
  </si>
  <si>
    <t>E27</t>
  </si>
  <si>
    <t>I06</t>
  </si>
  <si>
    <t>Beis Yaakov School</t>
  </si>
  <si>
    <t>S900008328</t>
  </si>
  <si>
    <t>NW9 6NQ</t>
  </si>
  <si>
    <t>Hasmonean Primary School</t>
  </si>
  <si>
    <t>S900008351</t>
  </si>
  <si>
    <t>NW4 2PD</t>
  </si>
  <si>
    <t>Monkfrith School</t>
  </si>
  <si>
    <t>S900008312</t>
  </si>
  <si>
    <t>N14 5NG</t>
  </si>
  <si>
    <t>Oakleigh School</t>
  </si>
  <si>
    <t>S900008338</t>
  </si>
  <si>
    <t>N20 0DH</t>
  </si>
  <si>
    <t>St John's Ce School N20</t>
  </si>
  <si>
    <t>S900008342</t>
  </si>
  <si>
    <t>N20 0PL</t>
  </si>
  <si>
    <t>Shalom Noam Primary School</t>
  </si>
  <si>
    <t>S900006927</t>
  </si>
  <si>
    <t>HA8 0AJ</t>
  </si>
  <si>
    <t>Holy Trinity Ce School</t>
  </si>
  <si>
    <t>S900008284</t>
  </si>
  <si>
    <t>N2 8GA</t>
  </si>
  <si>
    <t>Tudor School</t>
  </si>
  <si>
    <t>S900008345</t>
  </si>
  <si>
    <t>N3 2AG</t>
  </si>
  <si>
    <t>Deansbrook Infant School</t>
  </si>
  <si>
    <t>S900008302</t>
  </si>
  <si>
    <t>NW7 3ED</t>
  </si>
  <si>
    <t>Northside School</t>
  </si>
  <si>
    <t>S900008337</t>
  </si>
  <si>
    <t>N12 8JP</t>
  </si>
  <si>
    <t>Church Hill School</t>
  </si>
  <si>
    <t>S900008292</t>
  </si>
  <si>
    <t>EN4 8NN</t>
  </si>
  <si>
    <t>Chalgrove School</t>
  </si>
  <si>
    <t>S900008324</t>
  </si>
  <si>
    <t>N3 3PL</t>
  </si>
  <si>
    <t>Queenswell Junior School</t>
  </si>
  <si>
    <t>S900008287</t>
  </si>
  <si>
    <t>N20 0NQ</t>
  </si>
  <si>
    <t>St James' Catholic High School</t>
  </si>
  <si>
    <t>S900008288</t>
  </si>
  <si>
    <t>NW9 5PE</t>
  </si>
  <si>
    <t>The Orion Primary School</t>
  </si>
  <si>
    <t>S900008355</t>
  </si>
  <si>
    <t>NW7 2AL</t>
  </si>
  <si>
    <t>Cromer Road School</t>
  </si>
  <si>
    <t>S900008331</t>
  </si>
  <si>
    <t>EN5 5HT</t>
  </si>
  <si>
    <t>Blessed Dominic Rc School</t>
  </si>
  <si>
    <t>S900008295</t>
  </si>
  <si>
    <t>NW9 5FN</t>
  </si>
  <si>
    <t>Christ Church Ce School</t>
  </si>
  <si>
    <t>S900008305</t>
  </si>
  <si>
    <t>EN5 4NS</t>
  </si>
  <si>
    <t>Mathilda Marks-Kennedy School</t>
  </si>
  <si>
    <t>S900008354</t>
  </si>
  <si>
    <t>NW7 3RT</t>
  </si>
  <si>
    <t>Brookland Junior School</t>
  </si>
  <si>
    <t>S900008306</t>
  </si>
  <si>
    <t>NW11 6EJ</t>
  </si>
  <si>
    <t>Menorah Primary School</t>
  </si>
  <si>
    <t>S900008283</t>
  </si>
  <si>
    <t>NW11 9SP</t>
  </si>
  <si>
    <t>Woodridge School</t>
  </si>
  <si>
    <t>S900008280</t>
  </si>
  <si>
    <t>N12 7HE</t>
  </si>
  <si>
    <t>St Theresa's Rc School</t>
  </si>
  <si>
    <t>S900008303</t>
  </si>
  <si>
    <t>N3 2TD</t>
  </si>
  <si>
    <t>Menorah Foundation School</t>
  </si>
  <si>
    <t>S900008352</t>
  </si>
  <si>
    <t>HA8 0QS</t>
  </si>
  <si>
    <t>Edgware Primary School</t>
  </si>
  <si>
    <t>S900008367</t>
  </si>
  <si>
    <t>HA8 9AB</t>
  </si>
  <si>
    <t>Colindale School</t>
  </si>
  <si>
    <t>S900008314</t>
  </si>
  <si>
    <t>NW9 6DT</t>
  </si>
  <si>
    <t>Garden Suburb Infant School</t>
  </si>
  <si>
    <t>S900008326</t>
  </si>
  <si>
    <t>NW11 6XU</t>
  </si>
  <si>
    <t>St Paul's Ce School Nw7</t>
  </si>
  <si>
    <t>S900008340</t>
  </si>
  <si>
    <t>NW7 1QU</t>
  </si>
  <si>
    <t>Goldbeaters School</t>
  </si>
  <si>
    <t>S900008301</t>
  </si>
  <si>
    <t>HA8 0HA</t>
  </si>
  <si>
    <t>St Vincent's Rc School</t>
  </si>
  <si>
    <t>S900008285</t>
  </si>
  <si>
    <t>NW7 1EJ</t>
  </si>
  <si>
    <t>Menorah High School For Girls</t>
  </si>
  <si>
    <t>S900000411</t>
  </si>
  <si>
    <t>NW2 7BZ</t>
  </si>
  <si>
    <t>Moss Hall Infant School</t>
  </si>
  <si>
    <t>S900008335</t>
  </si>
  <si>
    <t>N12 8PE</t>
  </si>
  <si>
    <t>All Saints' Ce School Nw2</t>
  </si>
  <si>
    <t>S900008327</t>
  </si>
  <si>
    <t>NW2 2TH</t>
  </si>
  <si>
    <t>Frith Manor School</t>
  </si>
  <si>
    <t>S900008332</t>
  </si>
  <si>
    <t>N12 7BN</t>
  </si>
  <si>
    <t>St Michael's Catholic Grammar School</t>
  </si>
  <si>
    <t>S900008297</t>
  </si>
  <si>
    <t>N12 7NJ</t>
  </si>
  <si>
    <t>Our Lady of Lourdes Rc School</t>
  </si>
  <si>
    <t>S900008279</t>
  </si>
  <si>
    <t>N12 0JP</t>
  </si>
  <si>
    <t>The Annunciation Rc Infant School</t>
  </si>
  <si>
    <t>S900008294</t>
  </si>
  <si>
    <t>HA8 0HQ</t>
  </si>
  <si>
    <t>Wessex Gardens School</t>
  </si>
  <si>
    <t>S900008353</t>
  </si>
  <si>
    <t>NW11 9RR</t>
  </si>
  <si>
    <t>Manorside School</t>
  </si>
  <si>
    <t>S900008298</t>
  </si>
  <si>
    <t>N3 2AB</t>
  </si>
  <si>
    <t>All Saints' Ce School N20</t>
  </si>
  <si>
    <t>S900008290</t>
  </si>
  <si>
    <t>N20 9EZ</t>
  </si>
  <si>
    <t>St Agness Rc School</t>
  </si>
  <si>
    <t>S900008341</t>
  </si>
  <si>
    <t>NW2 1RG</t>
  </si>
  <si>
    <t>Barnfield School</t>
  </si>
  <si>
    <t>S900008281</t>
  </si>
  <si>
    <t>HA8 0DA</t>
  </si>
  <si>
    <t>Osidge School</t>
  </si>
  <si>
    <t>S900008293</t>
  </si>
  <si>
    <t>N14 5HD</t>
  </si>
  <si>
    <t>Akiva School</t>
  </si>
  <si>
    <t>S900008360</t>
  </si>
  <si>
    <t>N3 2SY</t>
  </si>
  <si>
    <t>Holly Park School</t>
  </si>
  <si>
    <t>S900008333</t>
  </si>
  <si>
    <t>N11 3HG</t>
  </si>
  <si>
    <t>Hollickwood School</t>
  </si>
  <si>
    <t>S900008296</t>
  </si>
  <si>
    <t>N10 2NL</t>
  </si>
  <si>
    <t>St John's Ce School N11</t>
  </si>
  <si>
    <t>S900008356</t>
  </si>
  <si>
    <t>N11 3LB</t>
  </si>
  <si>
    <t>Trent Ce School</t>
  </si>
  <si>
    <t>S900008344</t>
  </si>
  <si>
    <t>EN4 9JH</t>
  </si>
  <si>
    <t>Courtland School</t>
  </si>
  <si>
    <t>S900008313</t>
  </si>
  <si>
    <t>NW7 3BG</t>
  </si>
  <si>
    <t>Monken Hadley Ce School</t>
  </si>
  <si>
    <t>S900008334</t>
  </si>
  <si>
    <t>EN4 0NJ</t>
  </si>
  <si>
    <t>Rosh Pinah School</t>
  </si>
  <si>
    <t>S900008339</t>
  </si>
  <si>
    <t>HA8 8TE</t>
  </si>
  <si>
    <t>Jcoss</t>
  </si>
  <si>
    <t>S900008363</t>
  </si>
  <si>
    <t>EN4 9GE</t>
  </si>
  <si>
    <t>Woodcroft School</t>
  </si>
  <si>
    <t>S900008358</t>
  </si>
  <si>
    <t>HA8 0QF</t>
  </si>
  <si>
    <t>Livingstone School</t>
  </si>
  <si>
    <t>S900008310</t>
  </si>
  <si>
    <t>EN4 9BU</t>
  </si>
  <si>
    <t>Fairway School</t>
  </si>
  <si>
    <t>S900008311</t>
  </si>
  <si>
    <t>NW7 3HS</t>
  </si>
  <si>
    <t>St Mary's Ce School En4</t>
  </si>
  <si>
    <t>S900008291</t>
  </si>
  <si>
    <t>EN4 8SR</t>
  </si>
  <si>
    <t>Friern Barnet School</t>
  </si>
  <si>
    <t>S900008299</t>
  </si>
  <si>
    <t>N11 3LS</t>
  </si>
  <si>
    <t>Beit Shvidler Primary School</t>
  </si>
  <si>
    <t>S900008364</t>
  </si>
  <si>
    <t>HA8 8NX</t>
  </si>
  <si>
    <t>St Marys and St Johns Ce School</t>
  </si>
  <si>
    <t>S900008362</t>
  </si>
  <si>
    <t>NW4 3SL</t>
  </si>
  <si>
    <t>The Annunciation Rc Junior School</t>
  </si>
  <si>
    <t>S900008350</t>
  </si>
  <si>
    <t>HA8 9HQ</t>
  </si>
  <si>
    <t>Dollis Primary School</t>
  </si>
  <si>
    <t>NW7 2BU</t>
  </si>
  <si>
    <t>Moss Hall Junior School</t>
  </si>
  <si>
    <t>S900008336</t>
  </si>
  <si>
    <t>N3 1NR</t>
  </si>
  <si>
    <t>Garden Suburb Junior School</t>
  </si>
  <si>
    <t>S900008278</t>
  </si>
  <si>
    <t>Martin Primary School</t>
  </si>
  <si>
    <t>S900008361</t>
  </si>
  <si>
    <t>N2 9JP</t>
  </si>
  <si>
    <t>St Joseph's Catholic Primary School</t>
  </si>
  <si>
    <t>S900008325</t>
  </si>
  <si>
    <t>NW4 4TY</t>
  </si>
  <si>
    <t>Bell Lane School</t>
  </si>
  <si>
    <t>Sunnyfields School</t>
  </si>
  <si>
    <t>S900008304</t>
  </si>
  <si>
    <t>NW4 4JH</t>
  </si>
  <si>
    <t>Brookland Infant School</t>
  </si>
  <si>
    <t>S900008317</t>
  </si>
  <si>
    <t>St Marys Ce School N3</t>
  </si>
  <si>
    <t>S900008318</t>
  </si>
  <si>
    <t>N3 1BT</t>
  </si>
  <si>
    <t>Northway School</t>
  </si>
  <si>
    <t>S900008300</t>
  </si>
  <si>
    <t>Finchley Catholic High School</t>
  </si>
  <si>
    <t>S900008307</t>
  </si>
  <si>
    <t>N12 8TA</t>
  </si>
  <si>
    <t>Mapledown School</t>
  </si>
  <si>
    <t>S900008322</t>
  </si>
  <si>
    <t>NW2 1TR</t>
  </si>
  <si>
    <t>Underhill School</t>
  </si>
  <si>
    <t>S900008316</t>
  </si>
  <si>
    <t>EN5 2LZ</t>
  </si>
  <si>
    <t>St Andrew's Ce School</t>
  </si>
  <si>
    <t>S900008321</t>
  </si>
  <si>
    <t>N20 8NX</t>
  </si>
  <si>
    <t>Pardes House School</t>
  </si>
  <si>
    <t>S900008289</t>
  </si>
  <si>
    <t>N3 1SA</t>
  </si>
  <si>
    <t>Sacred Heart Rc School</t>
  </si>
  <si>
    <t>S900008329</t>
  </si>
  <si>
    <t>N20 9JU</t>
  </si>
  <si>
    <t>St Catherine's Rc School</t>
  </si>
  <si>
    <t>S900008323</t>
  </si>
  <si>
    <t>EN5 2ED</t>
  </si>
  <si>
    <t>Coppetts Wood School</t>
  </si>
  <si>
    <t>S900008319</t>
  </si>
  <si>
    <t>N10 1JS</t>
  </si>
  <si>
    <t>Foulds School</t>
  </si>
  <si>
    <t>S900008277</t>
  </si>
  <si>
    <t>EN5 4NR</t>
  </si>
  <si>
    <t>St Paul's Ce School N11</t>
  </si>
  <si>
    <t>S900008282</t>
  </si>
  <si>
    <t>N11 1NQ</t>
  </si>
  <si>
    <t>Whitings Hill School</t>
  </si>
  <si>
    <t>S900008286</t>
  </si>
  <si>
    <t>EN5 2QY</t>
  </si>
  <si>
    <t>Brunswick Park Primary and Nursery Sc</t>
  </si>
  <si>
    <t>S900008320</t>
  </si>
  <si>
    <t>N14 5DU</t>
  </si>
  <si>
    <t>Danegrove Primary School</t>
  </si>
  <si>
    <t>S900008349</t>
  </si>
  <si>
    <t>EN4 8UD</t>
  </si>
  <si>
    <t>Northgate</t>
  </si>
  <si>
    <t>S900008366</t>
  </si>
  <si>
    <t>HA8 0AD</t>
  </si>
  <si>
    <t>Pavilion Study Centre</t>
  </si>
  <si>
    <t>S900008365</t>
  </si>
  <si>
    <t>N20 9DX</t>
  </si>
  <si>
    <t>**Supplier[..]</t>
  </si>
  <si>
    <t>**Supplier Number</t>
  </si>
  <si>
    <t>*Supplier Site[..]</t>
  </si>
  <si>
    <t>Programme Funding</t>
  </si>
  <si>
    <t>Student Financial Support</t>
  </si>
  <si>
    <t>Adv Maths Premium</t>
  </si>
  <si>
    <t>High Value Courses Premium</t>
  </si>
  <si>
    <t>Post 16</t>
  </si>
  <si>
    <t>Commissioned Places</t>
  </si>
  <si>
    <t>yes</t>
  </si>
  <si>
    <t>Yes</t>
  </si>
  <si>
    <t>Phase</t>
  </si>
  <si>
    <t>SEN Inclusion</t>
  </si>
  <si>
    <t>ARPs</t>
  </si>
  <si>
    <t>EHCP</t>
  </si>
  <si>
    <t>EHCPN</t>
  </si>
  <si>
    <t>PRUs</t>
  </si>
  <si>
    <t xml:space="preserve">SEN </t>
  </si>
  <si>
    <t>Spec</t>
  </si>
  <si>
    <t>S900000039</t>
  </si>
  <si>
    <t>Kisharon Day School</t>
  </si>
  <si>
    <t>S900000912</t>
  </si>
  <si>
    <t>Wren Academy</t>
  </si>
  <si>
    <t>S900001225</t>
  </si>
  <si>
    <t>The Compton School</t>
  </si>
  <si>
    <t>S900001226</t>
  </si>
  <si>
    <t>Ashmole Academy</t>
  </si>
  <si>
    <t>S900001309</t>
  </si>
  <si>
    <t>ETZ Chaim Jewish Primary School</t>
  </si>
  <si>
    <t>S900001312</t>
  </si>
  <si>
    <t>East Barnet School</t>
  </si>
  <si>
    <t>S900001317</t>
  </si>
  <si>
    <t>Independent Jewish Day School</t>
  </si>
  <si>
    <t>S900001320</t>
  </si>
  <si>
    <t>Whitefield School Academy Trust Co</t>
  </si>
  <si>
    <t>S900001321</t>
  </si>
  <si>
    <t>Mill Hill County High School</t>
  </si>
  <si>
    <t>S900001328</t>
  </si>
  <si>
    <t>Queen Elizabeth's Girls Academy</t>
  </si>
  <si>
    <t>S900001329</t>
  </si>
  <si>
    <t>Totteridge Academy</t>
  </si>
  <si>
    <t>S900001330</t>
  </si>
  <si>
    <t>Christ's College Finchley Academy</t>
  </si>
  <si>
    <t>S900001360</t>
  </si>
  <si>
    <t>Hendon School (Academy)</t>
  </si>
  <si>
    <t>S900001370</t>
  </si>
  <si>
    <t>Hasmonean High School</t>
  </si>
  <si>
    <t>S900001499</t>
  </si>
  <si>
    <t>Copthall School (Academy)</t>
  </si>
  <si>
    <t>S900001624</t>
  </si>
  <si>
    <t>Deansbrook Junior Academy</t>
  </si>
  <si>
    <t>S900001660</t>
  </si>
  <si>
    <t>The Hyde School</t>
  </si>
  <si>
    <t>S900001686</t>
  </si>
  <si>
    <t>Broadfields Academy</t>
  </si>
  <si>
    <t>S900001688</t>
  </si>
  <si>
    <t>Parkfield Academy</t>
  </si>
  <si>
    <t>S900001750</t>
  </si>
  <si>
    <t>Archer Academy</t>
  </si>
  <si>
    <t>S900001967</t>
  </si>
  <si>
    <t>Rimon Jewish Primary School</t>
  </si>
  <si>
    <t>S900001984</t>
  </si>
  <si>
    <t>Millbrook Park Primary School</t>
  </si>
  <si>
    <t>S900002177</t>
  </si>
  <si>
    <t>St Andrew The Apostle</t>
  </si>
  <si>
    <t>S900002220</t>
  </si>
  <si>
    <t>Alma Primary</t>
  </si>
  <si>
    <t>S900002322</t>
  </si>
  <si>
    <t>Bishop Douglass Catholic School Academy</t>
  </si>
  <si>
    <t>S900002409</t>
  </si>
  <si>
    <t>Oak Lodge School Academy</t>
  </si>
  <si>
    <t>S900002450</t>
  </si>
  <si>
    <t>Watling Park School</t>
  </si>
  <si>
    <t>S900002527</t>
  </si>
  <si>
    <t>Oak Hill School</t>
  </si>
  <si>
    <t>S900002607</t>
  </si>
  <si>
    <t>Summerside Primary Academy</t>
  </si>
  <si>
    <t>S900002694</t>
  </si>
  <si>
    <t>Ashmole Primary School</t>
  </si>
  <si>
    <t>S900003072</t>
  </si>
  <si>
    <t>Saracens High School</t>
  </si>
  <si>
    <t>S900003538</t>
  </si>
  <si>
    <t>Ark Pioneer Academy</t>
  </si>
  <si>
    <t>S900003581</t>
  </si>
  <si>
    <t>Sacks Morasha Jewish Primary</t>
  </si>
  <si>
    <t>S900007620</t>
  </si>
  <si>
    <t>Barnet Special Education Trust</t>
  </si>
  <si>
    <t>S900008309</t>
  </si>
  <si>
    <t>Childs Hill School</t>
  </si>
  <si>
    <t>S900008330</t>
  </si>
  <si>
    <t>Moss Hall Nursery School</t>
  </si>
  <si>
    <t>S900008346</t>
  </si>
  <si>
    <t>Brookhill Nursery School</t>
  </si>
  <si>
    <t>S900008347</t>
  </si>
  <si>
    <t>Hampden Way Nursery School</t>
  </si>
  <si>
    <t>S900008348</t>
  </si>
  <si>
    <t>St Margaret's Nursery School</t>
  </si>
  <si>
    <t>S900008357</t>
  </si>
  <si>
    <t>London Academy</t>
  </si>
  <si>
    <t>S900008359</t>
  </si>
  <si>
    <t>Claremont Primary School</t>
  </si>
  <si>
    <t>NTP</t>
  </si>
  <si>
    <t>I18C</t>
  </si>
  <si>
    <t>PEGrt</t>
  </si>
  <si>
    <t>I18D</t>
  </si>
  <si>
    <t>ARP</t>
  </si>
  <si>
    <t>E01</t>
  </si>
  <si>
    <t>E02</t>
  </si>
  <si>
    <t>E03</t>
  </si>
  <si>
    <t>E04</t>
  </si>
  <si>
    <t>E05</t>
  </si>
  <si>
    <t>E06</t>
  </si>
  <si>
    <t>E07</t>
  </si>
  <si>
    <t>E08</t>
  </si>
  <si>
    <t>E31</t>
  </si>
  <si>
    <t>Information required for schools</t>
  </si>
  <si>
    <t>DfENo</t>
  </si>
  <si>
    <t>Name</t>
  </si>
  <si>
    <t>Academy /Maintained</t>
  </si>
  <si>
    <t>Sector</t>
  </si>
  <si>
    <t>Governance</t>
  </si>
  <si>
    <t>Federation</t>
  </si>
  <si>
    <t>URN</t>
  </si>
  <si>
    <t>Vendor</t>
  </si>
  <si>
    <t>Costcentre</t>
  </si>
  <si>
    <t>Nursery</t>
  </si>
  <si>
    <t>Infants</t>
  </si>
  <si>
    <t>Juniors</t>
  </si>
  <si>
    <t>Secondary</t>
  </si>
  <si>
    <t>Post16</t>
  </si>
  <si>
    <t>PayOption</t>
  </si>
  <si>
    <t>GL to charge</t>
  </si>
  <si>
    <t>None</t>
  </si>
  <si>
    <t/>
  </si>
  <si>
    <t>BEYA</t>
  </si>
  <si>
    <t>M</t>
  </si>
  <si>
    <t>Community</t>
  </si>
  <si>
    <t>No</t>
  </si>
  <si>
    <t>A</t>
  </si>
  <si>
    <t>Brookhill Nursery</t>
  </si>
  <si>
    <t>Hampden Way Nursery</t>
  </si>
  <si>
    <t>St Margaret's Nursery</t>
  </si>
  <si>
    <t>Moss Hall Nursery</t>
  </si>
  <si>
    <t>Akiva Sch</t>
  </si>
  <si>
    <t>Primary</t>
  </si>
  <si>
    <t>Voluntary Aided</t>
  </si>
  <si>
    <t>C</t>
  </si>
  <si>
    <t xml:space="preserve">All Saints NW2 Sch </t>
  </si>
  <si>
    <t>All Saints' CE Primary School NW2</t>
  </si>
  <si>
    <t xml:space="preserve">All Saints N20 Sch </t>
  </si>
  <si>
    <t>All Saints' CE Primary School, N20</t>
  </si>
  <si>
    <t>Free School</t>
  </si>
  <si>
    <t>Academy</t>
  </si>
  <si>
    <t xml:space="preserve">Annunciation Infant </t>
  </si>
  <si>
    <t>Annunciation Catholic Infant School</t>
  </si>
  <si>
    <t>Annunciation Junior</t>
  </si>
  <si>
    <t>Annunciation Catholic Junior School</t>
  </si>
  <si>
    <t xml:space="preserve">Ashmole Primary </t>
  </si>
  <si>
    <t xml:space="preserve">Barnfield </t>
  </si>
  <si>
    <t>D</t>
  </si>
  <si>
    <t>Beis Yaakov</t>
  </si>
  <si>
    <t xml:space="preserve">Beit Shvidler </t>
  </si>
  <si>
    <t xml:space="preserve">Bell Lane </t>
  </si>
  <si>
    <t>Bell Lane Primary School</t>
  </si>
  <si>
    <t xml:space="preserve">Blessed Dominic </t>
  </si>
  <si>
    <t>Blessed Dominic School</t>
  </si>
  <si>
    <t>Broadfields</t>
  </si>
  <si>
    <t xml:space="preserve">Brookland Infant  </t>
  </si>
  <si>
    <t>Brookland Junior</t>
  </si>
  <si>
    <t xml:space="preserve">Brunswick Park </t>
  </si>
  <si>
    <t>Brunswick Park Primary &amp; Nursery School</t>
  </si>
  <si>
    <t xml:space="preserve">Chalgrove </t>
  </si>
  <si>
    <t>Chalgrove Primary School</t>
  </si>
  <si>
    <t>Child's Hill Academy</t>
  </si>
  <si>
    <t>Christ Church Sch</t>
  </si>
  <si>
    <t xml:space="preserve">Church Hill </t>
  </si>
  <si>
    <t>Church Hill Primary School</t>
  </si>
  <si>
    <t>Claremont Academy</t>
  </si>
  <si>
    <t xml:space="preserve">Colindale </t>
  </si>
  <si>
    <t>B</t>
  </si>
  <si>
    <t>Coppetts Wood</t>
  </si>
  <si>
    <t xml:space="preserve">Courtland </t>
  </si>
  <si>
    <t xml:space="preserve">Cromer Road </t>
  </si>
  <si>
    <t>Cromer Road Primary School</t>
  </si>
  <si>
    <t>Danegrove JMI Sch</t>
  </si>
  <si>
    <t xml:space="preserve">Deansbrook Infant </t>
  </si>
  <si>
    <t>Deansbrook Junior</t>
  </si>
  <si>
    <t>Dollis Primary</t>
  </si>
  <si>
    <t>Edgware Primary</t>
  </si>
  <si>
    <t>Etz Chaim Jewish  School</t>
  </si>
  <si>
    <t xml:space="preserve">Fairway  </t>
  </si>
  <si>
    <t>Fairway Primary School</t>
  </si>
  <si>
    <t>Foulds</t>
  </si>
  <si>
    <t>Frith Manor Sch</t>
  </si>
  <si>
    <t>Garden Suburb Infant</t>
  </si>
  <si>
    <t>Garden Suburb Junior</t>
  </si>
  <si>
    <t xml:space="preserve">Goldbeaters  </t>
  </si>
  <si>
    <t>Goldbeaters Primary School</t>
  </si>
  <si>
    <t>Grasvenor Avenue Infants</t>
  </si>
  <si>
    <t xml:space="preserve">Hasmonean  </t>
  </si>
  <si>
    <t>Hollickwood JMI Sch</t>
  </si>
  <si>
    <t>Foundation</t>
  </si>
  <si>
    <t>Hollickwood JMI School</t>
  </si>
  <si>
    <t>Holy Trinity School</t>
  </si>
  <si>
    <t>Hyde School</t>
  </si>
  <si>
    <t xml:space="preserve">Manorside  </t>
  </si>
  <si>
    <t>Manorside Primary School</t>
  </si>
  <si>
    <t xml:space="preserve">Martin  </t>
  </si>
  <si>
    <t>Mathilda Marks-Kennedy</t>
  </si>
  <si>
    <t xml:space="preserve">Menorah Foundation </t>
  </si>
  <si>
    <t>Menorah Primary School For Girls</t>
  </si>
  <si>
    <t>Menorah Primary School for Boys</t>
  </si>
  <si>
    <t>Millbrook Park CE  School</t>
  </si>
  <si>
    <t xml:space="preserve">Monken Hadley </t>
  </si>
  <si>
    <t>Monkfrith Sch</t>
  </si>
  <si>
    <t>Moss Hall Infant</t>
  </si>
  <si>
    <t>Moss Hall Junior</t>
  </si>
  <si>
    <t xml:space="preserve">Shalom Noam  </t>
  </si>
  <si>
    <t>Northside</t>
  </si>
  <si>
    <t xml:space="preserve">Orion  </t>
  </si>
  <si>
    <t>Orion Primary School</t>
  </si>
  <si>
    <t xml:space="preserve">Osidge  </t>
  </si>
  <si>
    <t>Osidge Primary School</t>
  </si>
  <si>
    <t xml:space="preserve">Our Lady of Lourdes </t>
  </si>
  <si>
    <t>Our Lady of Lourdes School</t>
  </si>
  <si>
    <t xml:space="preserve">Pardes House </t>
  </si>
  <si>
    <t xml:space="preserve">Parkfield  </t>
  </si>
  <si>
    <t xml:space="preserve">Queenswell Infant </t>
  </si>
  <si>
    <t xml:space="preserve">Queenswell Junior </t>
  </si>
  <si>
    <t xml:space="preserve">Rimon Jewish  </t>
  </si>
  <si>
    <t>Rosh Pinah</t>
  </si>
  <si>
    <t>Sacks Morasha Academy</t>
  </si>
  <si>
    <t xml:space="preserve">Sacred Heart </t>
  </si>
  <si>
    <t>Sacred Heart School</t>
  </si>
  <si>
    <t xml:space="preserve">St Agnes RC  </t>
  </si>
  <si>
    <t>St Agnes RC Primary School</t>
  </si>
  <si>
    <t>St Andrew's C E</t>
  </si>
  <si>
    <t xml:space="preserve">St Catherines R C </t>
  </si>
  <si>
    <t>St Johns CE N20</t>
  </si>
  <si>
    <t>St John's CE  N11</t>
  </si>
  <si>
    <t>St John's CE School N11</t>
  </si>
  <si>
    <t xml:space="preserve">St Joseph's  </t>
  </si>
  <si>
    <t>St Joseph's Primary School</t>
  </si>
  <si>
    <t>St Mary's  N3</t>
  </si>
  <si>
    <t>St Mary's C E Primary School N3</t>
  </si>
  <si>
    <t>St Mary's  EN4</t>
  </si>
  <si>
    <t>St Mary's School EN4</t>
  </si>
  <si>
    <t>St Pauls NW7</t>
  </si>
  <si>
    <t>St. Pauls N11</t>
  </si>
  <si>
    <t>St Paul's School, N11</t>
  </si>
  <si>
    <t xml:space="preserve">St Theresa's RC  </t>
  </si>
  <si>
    <t>St Theresa's R.C. Primary School</t>
  </si>
  <si>
    <t>St Vincent's RC</t>
  </si>
  <si>
    <t>St Vincent's Catholic Primary School</t>
  </si>
  <si>
    <t>Summerside  Academy</t>
  </si>
  <si>
    <t xml:space="preserve">Sunnyfields  </t>
  </si>
  <si>
    <t>Sunnyfields Primary School</t>
  </si>
  <si>
    <t xml:space="preserve">Trent  CE  </t>
  </si>
  <si>
    <t>Trent  C of E Primary School</t>
  </si>
  <si>
    <t xml:space="preserve">Tudor </t>
  </si>
  <si>
    <t xml:space="preserve">Underhill </t>
  </si>
  <si>
    <t xml:space="preserve">Watling Park Free </t>
  </si>
  <si>
    <t>NO</t>
  </si>
  <si>
    <t xml:space="preserve">Wessex  Gardens  </t>
  </si>
  <si>
    <t xml:space="preserve">Whitings Hill  </t>
  </si>
  <si>
    <t>Whitings Hill Primary School</t>
  </si>
  <si>
    <t xml:space="preserve">Woodcroft  </t>
  </si>
  <si>
    <t>Woodcroft Primary School</t>
  </si>
  <si>
    <t xml:space="preserve">Woodridge   </t>
  </si>
  <si>
    <t>Woodridge  Primary School</t>
  </si>
  <si>
    <t>PRU</t>
  </si>
  <si>
    <t>Pavilion</t>
  </si>
  <si>
    <t>ARK Pioneer Academy</t>
  </si>
  <si>
    <t>Bishop Douglass Academy</t>
  </si>
  <si>
    <t>Christ's College Finchley</t>
  </si>
  <si>
    <t>Compton School</t>
  </si>
  <si>
    <t>Copthall School</t>
  </si>
  <si>
    <t>Finchley Catholic High Sch</t>
  </si>
  <si>
    <t>Friern Barnet Sch</t>
  </si>
  <si>
    <t>Hasmonean High School for Girls</t>
  </si>
  <si>
    <t>Hendon School</t>
  </si>
  <si>
    <t>Henrietta Barnett School</t>
  </si>
  <si>
    <t>JCoSS</t>
  </si>
  <si>
    <t>Menorah High Sch Girls</t>
  </si>
  <si>
    <t>Queen Elizabeth's Girls' School</t>
  </si>
  <si>
    <t>Queen Elizabeth's School (Boys)</t>
  </si>
  <si>
    <t>St Andrew the Apostle Greek Orthodox School</t>
  </si>
  <si>
    <t>St Michaels Catholic Grammar</t>
  </si>
  <si>
    <t xml:space="preserve">St. James' Catholic High </t>
  </si>
  <si>
    <t>Whitefield School</t>
  </si>
  <si>
    <t>Kisharon Inclusive Special Free School</t>
  </si>
  <si>
    <t>Special</t>
  </si>
  <si>
    <t>Mapledown</t>
  </si>
  <si>
    <t>Northway</t>
  </si>
  <si>
    <t>Oak Lodge Academy</t>
  </si>
  <si>
    <t>Oakleigh</t>
  </si>
  <si>
    <t>All through</t>
  </si>
  <si>
    <t xml:space="preserve">St Mary's &amp; St John's </t>
  </si>
  <si>
    <t>St Mary's &amp; St John's CE School</t>
  </si>
  <si>
    <t>Woodhouse college</t>
  </si>
  <si>
    <t>CC</t>
  </si>
  <si>
    <t>SF Grnt Pd-All thru</t>
  </si>
  <si>
    <t>SF Grnt Pd-Pri Sch</t>
  </si>
  <si>
    <t>SF Grnt Pd-Sec Sch</t>
  </si>
  <si>
    <t>SF Grnt Pd-Spec Sch</t>
  </si>
  <si>
    <t>DFC</t>
  </si>
  <si>
    <t>UIFSM</t>
  </si>
  <si>
    <t>PE Grant</t>
  </si>
  <si>
    <t>C19 Emergency Fund</t>
  </si>
  <si>
    <t>Covid Catch Up</t>
  </si>
  <si>
    <t>COVID Work Force</t>
  </si>
  <si>
    <t>COVID Mass Testing</t>
  </si>
  <si>
    <t>Pupil Premium</t>
  </si>
  <si>
    <t>Teacher Pay/Pension Grant</t>
  </si>
  <si>
    <t>Digital Education Platforms</t>
  </si>
  <si>
    <t>NCTL</t>
  </si>
  <si>
    <t>NTP Mentoring</t>
  </si>
  <si>
    <t>Covid Mass Testing</t>
  </si>
  <si>
    <t>MISC</t>
  </si>
  <si>
    <t>TPG - Teachers Pay Grant</t>
  </si>
  <si>
    <t>Children In Care Pupil Premium</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</si>
  <si>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</si>
  <si>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</si>
  <si>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</si>
  <si>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</si>
  <si>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</si>
  <si>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</si>
  <si>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</si>
  <si>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</si>
  <si>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</si>
  <si>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</si>
  <si>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Recovery Premium 23/24</t>
  </si>
  <si>
    <t>E10</t>
  </si>
  <si>
    <t>E23</t>
  </si>
  <si>
    <t>De-delegation - Narrowing the Gap</t>
  </si>
  <si>
    <t>De-delegation - Former ESG Services</t>
  </si>
  <si>
    <t>De-delegation - School Improvement</t>
  </si>
  <si>
    <t>De-delegation - School Contingency</t>
  </si>
  <si>
    <t>De-delegation - TU Facilities</t>
  </si>
  <si>
    <t>De-delegation - Behaviour Support</t>
  </si>
  <si>
    <t>LAESTAB</t>
  </si>
  <si>
    <t>School Name</t>
  </si>
  <si>
    <t>NOR (from Adjusted Factors column O)</t>
  </si>
  <si>
    <t>NOR Primary (from Adjusted Factors column P)</t>
  </si>
  <si>
    <t>NOR Secondary (from Adjusted Factors column S)</t>
  </si>
  <si>
    <t>Basic Entitlement (Primary)</t>
  </si>
  <si>
    <t>Basic Entitlement (KS3)</t>
  </si>
  <si>
    <t>Basic Entitlement (KS4)</t>
  </si>
  <si>
    <t>Free School Meals (Primary)</t>
  </si>
  <si>
    <t>Free School Meals (Secondary)</t>
  </si>
  <si>
    <t>Free School Meals Ever 6 (Primary)</t>
  </si>
  <si>
    <t>Free School Meals Ever 6 (Secondary)</t>
  </si>
  <si>
    <t>IDACI (P F)</t>
  </si>
  <si>
    <t>IDACI (P E)</t>
  </si>
  <si>
    <t>IDACI (P D)</t>
  </si>
  <si>
    <t>IDACI (P C)</t>
  </si>
  <si>
    <t>IDACI (P B)</t>
  </si>
  <si>
    <t>IDACI (P A)</t>
  </si>
  <si>
    <t>IDACI (S F)</t>
  </si>
  <si>
    <t>IDACI (S E)</t>
  </si>
  <si>
    <t>IDACI (S D)</t>
  </si>
  <si>
    <t>IDACI (S C)</t>
  </si>
  <si>
    <t>IDACI (S B)</t>
  </si>
  <si>
    <t>IDACI (S A)</t>
  </si>
  <si>
    <t>EAL (P)</t>
  </si>
  <si>
    <t>EAL (S)</t>
  </si>
  <si>
    <t>Low Prior Attainment (P)</t>
  </si>
  <si>
    <t>Low Prior Attainment (S)</t>
  </si>
  <si>
    <t>Mobility (P)</t>
  </si>
  <si>
    <t>Mobility (S)</t>
  </si>
  <si>
    <t>Lump Sum</t>
  </si>
  <si>
    <t>Sparsity Funding</t>
  </si>
  <si>
    <t>London Fringe</t>
  </si>
  <si>
    <t>Split Sites</t>
  </si>
  <si>
    <t>Rates</t>
  </si>
  <si>
    <t>PFI</t>
  </si>
  <si>
    <t>24-25 Approved Exceptional Circumstance 1: Reserved for Additional lump sum for schools amalgamated during FY23-24</t>
  </si>
  <si>
    <t>24-25 Approved Exceptional Circumstance 2: Reserved for additional sparsity lump sum</t>
  </si>
  <si>
    <t>24-25 Approved Exceptional Circumstance 3</t>
  </si>
  <si>
    <t>24-25 Approved Exceptional Circumstance 4</t>
  </si>
  <si>
    <t>24-25 Approved Exceptional Circumstance 5</t>
  </si>
  <si>
    <t>24-25 Approved Exceptional Circumstance 6</t>
  </si>
  <si>
    <t>24-25 Approved Exceptional Circumstance 7</t>
  </si>
  <si>
    <t>Basic Entitlement Total</t>
  </si>
  <si>
    <t>AEN Total</t>
  </si>
  <si>
    <t>School Factors total</t>
  </si>
  <si>
    <t>Notional SEN Budget</t>
  </si>
  <si>
    <t>Total Allocation</t>
  </si>
  <si>
    <t>Minimum per pupil funding: adjusted total allocation (excluding premises costs)</t>
  </si>
  <si>
    <t>Minimum per pupil funding: minimum per pupil rate</t>
  </si>
  <si>
    <t>Minimum per pupil funding: minimum funding level</t>
  </si>
  <si>
    <t>Minimum per pupil funding: additional funding to meet the primary minimum funding level</t>
  </si>
  <si>
    <t>Minimum per pupil funding: additional funding to meet the secondary minimum funding level</t>
  </si>
  <si>
    <t>Total allocation including minimum funding level adjustment</t>
  </si>
  <si>
    <t>Primary Funding</t>
  </si>
  <si>
    <t>Secondary Funding</t>
  </si>
  <si>
    <t>24-25 MFG budget using minimum funding level</t>
  </si>
  <si>
    <t>Minimum allocation after capping/scaling</t>
  </si>
  <si>
    <t>24-25 MFG Budget</t>
  </si>
  <si>
    <t>24-25 MFG Unit Value</t>
  </si>
  <si>
    <t>23-24 MFG Unit Value</t>
  </si>
  <si>
    <t>MFG % change</t>
  </si>
  <si>
    <t>MFG Value adjustment</t>
  </si>
  <si>
    <t>24-25 MFG Adjustment</t>
  </si>
  <si>
    <t>24-25 Post MFG Budget</t>
  </si>
  <si>
    <t>Minimum per pupil funding: post MFG minimum funding per pupil rate</t>
  </si>
  <si>
    <t>Minimum per pupil funding: per pupil rate is greater than or equal to the minimum entered on the Proforma sheet?</t>
  </si>
  <si>
    <t>24-25 Post MFG per pupil Budget</t>
  </si>
  <si>
    <t>Year on year % Change</t>
  </si>
  <si>
    <t>Post De-delegation budget</t>
  </si>
  <si>
    <t>Education functions for maintained schools</t>
  </si>
  <si>
    <t>Post De-delegation and Education functions budget</t>
  </si>
  <si>
    <t>24-25 NFF NNDR allocation</t>
  </si>
  <si>
    <t>Post De-delegation and Education functions budget after deduction of 24-25 NFF NNDR allocation</t>
  </si>
  <si>
    <t>Primary FSM6 Units</t>
  </si>
  <si>
    <t>Secondary FSM6 Units</t>
  </si>
  <si>
    <t>Contingencies</t>
  </si>
  <si>
    <t>Staff costs supply cover</t>
  </si>
  <si>
    <t>Support to underperforming ethnic minority groups and bilingual learners</t>
  </si>
  <si>
    <t>Behaviour support services</t>
  </si>
  <si>
    <t>Additional school improvement services</t>
  </si>
  <si>
    <t>SB after deductions</t>
  </si>
  <si>
    <t>April</t>
  </si>
  <si>
    <t>May</t>
  </si>
  <si>
    <t>June</t>
  </si>
  <si>
    <t>July</t>
  </si>
  <si>
    <t>August</t>
  </si>
  <si>
    <t>September</t>
  </si>
  <si>
    <t>October</t>
  </si>
  <si>
    <t>November</t>
  </si>
  <si>
    <t>December</t>
  </si>
  <si>
    <t>January</t>
  </si>
  <si>
    <t>February</t>
  </si>
  <si>
    <t>March</t>
  </si>
  <si>
    <t>Barnfield Primary School</t>
  </si>
  <si>
    <t>Y</t>
  </si>
  <si>
    <t>Brookland Infant and Nursery School</t>
  </si>
  <si>
    <t>Brunswick Park Primary and Nursery School</t>
  </si>
  <si>
    <t>Colindale Primary School</t>
  </si>
  <si>
    <t>Coppetts Wood Primary School</t>
  </si>
  <si>
    <t>Fairway Primary School and Children's Centre</t>
  </si>
  <si>
    <t>Frith Manor Primary School</t>
  </si>
  <si>
    <t>Hollickwood Primary School</t>
  </si>
  <si>
    <t>Holly Park Primary School</t>
  </si>
  <si>
    <t>Livingstone Primary and Nursery School</t>
  </si>
  <si>
    <t>Monkfrith Primary School</t>
  </si>
  <si>
    <t>Northside Primary School</t>
  </si>
  <si>
    <t>Woodridge Primary School</t>
  </si>
  <si>
    <t>Tudor Primary School</t>
  </si>
  <si>
    <t>Queenswell Infant &amp; Nursery School</t>
  </si>
  <si>
    <t>Wessex Gardens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</si>
  <si>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</si>
  <si>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</si>
  <si>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</si>
  <si>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</si>
  <si>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</si>
  <si>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</si>
  <si>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</si>
  <si>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and Nursery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</si>
  <si>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</si>
  <si>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</si>
  <si>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</si>
  <si>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</si>
  <si>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</si>
  <si>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</si>
  <si>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</si>
  <si>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</si>
  <si>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</si>
  <si>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</si>
  <si>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</si>
  <si>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</si>
  <si>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</si>
  <si>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</si>
  <si>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</si>
  <si>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</si>
  <si>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Combined - Menorah Primary School</t>
  </si>
  <si>
    <t>The Annunciation RC Junior School</t>
  </si>
  <si>
    <t>Mathilda Marks-Kennedy Jewish Primary School</t>
  </si>
  <si>
    <t>Menorah High School for Girls</t>
  </si>
  <si>
    <t>St Mary's and St John's CofE School</t>
  </si>
  <si>
    <t>Supplier Number</t>
  </si>
  <si>
    <t>Queenswell Federation</t>
  </si>
  <si>
    <t>School</t>
  </si>
  <si>
    <t>Primary/Secondary</t>
  </si>
  <si>
    <t>St Catherine's R C Primary</t>
  </si>
  <si>
    <t>St Paul's CE Primary, NW7</t>
  </si>
  <si>
    <t>Check</t>
  </si>
  <si>
    <t>3022071 &amp; 3022072</t>
  </si>
  <si>
    <t>Sep</t>
  </si>
  <si>
    <t>Aug</t>
  </si>
  <si>
    <t>Reference</t>
  </si>
  <si>
    <t>GL</t>
  </si>
  <si>
    <t xml:space="preserve">Code LA Df E </t>
  </si>
  <si>
    <t>Group</t>
  </si>
  <si>
    <t>Maint/ Academy</t>
  </si>
  <si>
    <t>Apr</t>
  </si>
  <si>
    <t>Jun</t>
  </si>
  <si>
    <t>Jul</t>
  </si>
  <si>
    <t>Oct</t>
  </si>
  <si>
    <t>Nov</t>
  </si>
  <si>
    <t>Dec</t>
  </si>
  <si>
    <t>Jan</t>
  </si>
  <si>
    <t>Feb</t>
  </si>
  <si>
    <t>Mar</t>
  </si>
  <si>
    <t>TOTAL Forecast Payment</t>
  </si>
  <si>
    <t>spare</t>
  </si>
  <si>
    <t>Windmill School</t>
  </si>
  <si>
    <t>High Needs Top up : Additional Resource Provision</t>
  </si>
  <si>
    <t>High Needs Funding: SEN Inclusion Funding</t>
  </si>
  <si>
    <t>DFENo</t>
  </si>
  <si>
    <t>Schoolname</t>
  </si>
  <si>
    <t>Amount</t>
  </si>
  <si>
    <t>Supplier No</t>
  </si>
  <si>
    <t>Forecast Payment</t>
  </si>
  <si>
    <t>D11392</t>
  </si>
  <si>
    <t>HOS</t>
  </si>
  <si>
    <t>D11336</t>
  </si>
  <si>
    <t>SPEC</t>
  </si>
  <si>
    <t>D10161</t>
  </si>
  <si>
    <t>SPECEY</t>
  </si>
  <si>
    <t>D11438</t>
  </si>
  <si>
    <t>ARPEY</t>
  </si>
  <si>
    <t>Post 16: Programme Funding</t>
  </si>
  <si>
    <t>Post 16: Student Financial Support</t>
  </si>
  <si>
    <t>Post 16: Adv. Maths Premium</t>
  </si>
  <si>
    <t>Post 16: High Value Courses Premium</t>
  </si>
  <si>
    <t>P16</t>
  </si>
  <si>
    <t>StdFS</t>
  </si>
  <si>
    <t>AdvMP</t>
  </si>
  <si>
    <t>HVCPr</t>
  </si>
  <si>
    <t>RecPrem</t>
  </si>
  <si>
    <t>Total I03</t>
  </si>
  <si>
    <t>Total Post 16</t>
  </si>
  <si>
    <t>Total I01</t>
  </si>
  <si>
    <t xml:space="preserve">Total </t>
  </si>
  <si>
    <t>Allocation</t>
  </si>
  <si>
    <t xml:space="preserve">Final </t>
  </si>
  <si>
    <t>Adjustment</t>
  </si>
  <si>
    <t>Menorah Primary Schools Federation</t>
  </si>
  <si>
    <t>Section 2: Detail Breakdown of the Grants and Deductions</t>
  </si>
  <si>
    <t>EN4 8SD</t>
  </si>
  <si>
    <t>N14 5DJ</t>
  </si>
  <si>
    <t>EN4 9NT</t>
  </si>
  <si>
    <t>NW7 4SL</t>
  </si>
  <si>
    <t>NW11 8AE</t>
  </si>
  <si>
    <t>NW2 1SL</t>
  </si>
  <si>
    <t>N2 0GA</t>
  </si>
  <si>
    <t>NW4 3PJ</t>
  </si>
  <si>
    <t>N12 9DX</t>
  </si>
  <si>
    <t>NW9 7EY</t>
  </si>
  <si>
    <t>NW7 1JF</t>
  </si>
  <si>
    <t>N14 7NP</t>
  </si>
  <si>
    <t>N12 0QU</t>
  </si>
  <si>
    <t>NW4 2AH</t>
  </si>
  <si>
    <t>HA8 8JP</t>
  </si>
  <si>
    <t>NW2 1AB</t>
  </si>
  <si>
    <t>N20 8AZ</t>
  </si>
  <si>
    <t>NW9 4AS</t>
  </si>
  <si>
    <t>EN5 2BE</t>
  </si>
  <si>
    <t>EN5 5RR</t>
  </si>
  <si>
    <t>NW7 2EP</t>
  </si>
  <si>
    <t>N2 0SE</t>
  </si>
  <si>
    <t>EN4 8PU</t>
  </si>
  <si>
    <t>N12 0QG</t>
  </si>
  <si>
    <t>NW4 2HP</t>
  </si>
  <si>
    <t>NW7 4LL</t>
  </si>
  <si>
    <t>N14 5RJ</t>
  </si>
  <si>
    <t>N2 0SQ</t>
  </si>
  <si>
    <t>NW7 2EU</t>
  </si>
  <si>
    <t>EN4 8XE</t>
  </si>
  <si>
    <t>NW11 7HB</t>
  </si>
  <si>
    <t>HA8 8DE</t>
  </si>
  <si>
    <t>N12 9HB</t>
  </si>
  <si>
    <t>N2 0QY</t>
  </si>
  <si>
    <t>Distribution Combination[..]</t>
  </si>
  <si>
    <t>A1.D10265.661225.99999.9999999.999999</t>
  </si>
  <si>
    <t>A1.D11439.661225.99999.9999999.999999</t>
  </si>
  <si>
    <t>A1.D11425.661225.99999.9999999.999999</t>
  </si>
  <si>
    <t>A1.D11443.657120.99999.9999999.999999</t>
  </si>
  <si>
    <t>A1.D11431.661225.99999.9999999.999999</t>
  </si>
  <si>
    <t>A1.D11422.657120.99999.9999999.999999</t>
  </si>
  <si>
    <t>A1.D11432.661225.99999.9999999.999999</t>
  </si>
  <si>
    <t>A1.D11436.661225.99999.9999999.999999</t>
  </si>
  <si>
    <t>A1.D11451.657120.99999.9999999.999999</t>
  </si>
  <si>
    <t>A1.D11435.661225.99999.9999999.999999</t>
  </si>
  <si>
    <t>A1.D11442.657120.99999.9999999.999999</t>
  </si>
  <si>
    <t>A1.D11434.661225.99999.9999999.999999</t>
  </si>
  <si>
    <t>A1.D11423.657120.99999.9999999.999999</t>
  </si>
  <si>
    <t>A1.D11491.657120.99999.9999999.999999</t>
  </si>
  <si>
    <t>A1.D11433.661225.99999.9999999.999999</t>
  </si>
  <si>
    <t>D10265</t>
  </si>
  <si>
    <t>D11439</t>
  </si>
  <si>
    <t>D11425</t>
  </si>
  <si>
    <t>D11443</t>
  </si>
  <si>
    <t>D11431</t>
  </si>
  <si>
    <t>D11436</t>
  </si>
  <si>
    <t>D11422</t>
  </si>
  <si>
    <t>D11451</t>
  </si>
  <si>
    <t>D11432</t>
  </si>
  <si>
    <t>D11435</t>
  </si>
  <si>
    <t>D11442</t>
  </si>
  <si>
    <t>D11434</t>
  </si>
  <si>
    <t>D11423</t>
  </si>
  <si>
    <t>D11491</t>
  </si>
  <si>
    <t>D11433</t>
  </si>
  <si>
    <t>Maintained Secondary</t>
  </si>
  <si>
    <t>Maintained Primary</t>
  </si>
  <si>
    <t>Academy Primary</t>
  </si>
  <si>
    <t>Academy Secondary</t>
  </si>
  <si>
    <t>Maintained Nursery Clases</t>
  </si>
  <si>
    <t>Nursery Schools</t>
  </si>
  <si>
    <t>Academy Nursery Clases</t>
  </si>
  <si>
    <t>Maintained Special Schools</t>
  </si>
  <si>
    <t>Academy Special Schools</t>
  </si>
  <si>
    <t>CC Name</t>
  </si>
  <si>
    <t>Line Number</t>
  </si>
  <si>
    <t>A1.D10265.657120.99999.9999999.999999</t>
  </si>
  <si>
    <t>Queen Elizabeths School</t>
  </si>
  <si>
    <t>S900001155</t>
  </si>
  <si>
    <t>EHCPS</t>
  </si>
  <si>
    <t>Estimate</t>
  </si>
  <si>
    <t>Net Payment</t>
  </si>
  <si>
    <t>Academy conversions Type</t>
  </si>
  <si>
    <t>Application Date</t>
  </si>
  <si>
    <t>Application Approved Date</t>
  </si>
  <si>
    <t>Converter</t>
  </si>
  <si>
    <t>Opening Date</t>
  </si>
  <si>
    <t>D10168</t>
  </si>
  <si>
    <t>A1.D10168.661225.99999.9999999.999999</t>
  </si>
  <si>
    <t>D10166</t>
  </si>
  <si>
    <t>A1.D10166.661225.99999.9999999.999999</t>
  </si>
  <si>
    <t>D11329</t>
  </si>
  <si>
    <t>A1.D11329.661225.99999.9999999.999999</t>
  </si>
  <si>
    <t>National Tutoring Programme</t>
  </si>
  <si>
    <t>D10167</t>
  </si>
  <si>
    <t>A1.D10167.661225.99999.9999999.999999</t>
  </si>
  <si>
    <t>SMHL</t>
  </si>
  <si>
    <t>Asylum-Seeker Funding</t>
  </si>
  <si>
    <t>ASYLUM</t>
  </si>
  <si>
    <t>Annunciation Infant</t>
  </si>
  <si>
    <t>Barnfield</t>
  </si>
  <si>
    <t>Colindale</t>
  </si>
  <si>
    <t>Deansbrook Infant</t>
  </si>
  <si>
    <t>Martin</t>
  </si>
  <si>
    <t>Parkfield</t>
  </si>
  <si>
    <t>Tudor</t>
  </si>
  <si>
    <t>Wessex Gardens</t>
  </si>
  <si>
    <t>Woodcroft</t>
  </si>
  <si>
    <t>TPAG</t>
  </si>
  <si>
    <t>TPECG</t>
  </si>
  <si>
    <t>D11448</t>
  </si>
  <si>
    <t>GRWTH</t>
  </si>
  <si>
    <t>A1.D11448.661225.99999.9999999.999999</t>
  </si>
  <si>
    <t>Salary Reimburse</t>
  </si>
  <si>
    <t>PE &amp; Sport Payment</t>
  </si>
  <si>
    <t>Forecast</t>
  </si>
  <si>
    <t>Paid</t>
  </si>
  <si>
    <t>Total Miscellaneous Grants</t>
  </si>
  <si>
    <t>Total de-delegation &amp; deductions</t>
  </si>
  <si>
    <t>High Needs: Top up : Mainstream Funding (Nursery)</t>
  </si>
  <si>
    <t>Funding Description</t>
  </si>
  <si>
    <t>Teacher Additional Pay Grant</t>
  </si>
  <si>
    <t>Teachers' pension employer contribution grant (TPECG)</t>
  </si>
  <si>
    <t>Total Payments</t>
  </si>
  <si>
    <t>Final Adjustment</t>
  </si>
  <si>
    <t>Section 3: De-delegation &amp; deductions</t>
  </si>
  <si>
    <t>Mainstream Nursery Supplement</t>
  </si>
  <si>
    <t>High Needs Top up</t>
  </si>
  <si>
    <t>A1.D10164.661225.99999.9999999.999999</t>
  </si>
  <si>
    <t>A1.D11510.661225.99999.9999999.999999</t>
  </si>
  <si>
    <t>FY</t>
  </si>
  <si>
    <t>Ap</t>
  </si>
  <si>
    <t>Ma</t>
  </si>
  <si>
    <t>Ju</t>
  </si>
  <si>
    <t>Month</t>
  </si>
  <si>
    <t>Invoice Extention</t>
  </si>
  <si>
    <t>Desctiption Extention</t>
  </si>
  <si>
    <t>Federation Status</t>
  </si>
  <si>
    <t>BARNET SPECIAL EDUCATION TRUST</t>
  </si>
  <si>
    <t>The Windmill School</t>
  </si>
  <si>
    <t>School Name for Description</t>
  </si>
  <si>
    <t>Opening Balance</t>
  </si>
  <si>
    <t>A1.D11392.661225.99999.9999999.999999</t>
  </si>
  <si>
    <t>A1.D11336.661225.99999.9999999.999999</t>
  </si>
  <si>
    <t>A1.D10161.661225.99999.9999999.999999</t>
  </si>
  <si>
    <t>A1.D11438.661225.99999.9999999.999999</t>
  </si>
  <si>
    <t>PRU2</t>
  </si>
  <si>
    <t>PRU.I01</t>
  </si>
  <si>
    <t>HOS.I01</t>
  </si>
  <si>
    <t>PRU2.I01</t>
  </si>
  <si>
    <t>SPEC.I01</t>
  </si>
  <si>
    <t>SPECEY.I01</t>
  </si>
  <si>
    <t>ARP.I01</t>
  </si>
  <si>
    <t>ARPEY.I01</t>
  </si>
  <si>
    <t>High Needs: Place Funding Additional Resource Provision</t>
  </si>
  <si>
    <t>High Needs: Place Funding Additional Resource Provision (EY)</t>
  </si>
  <si>
    <t>High Needs: Place Funding Special School</t>
  </si>
  <si>
    <t>High Needs: Place Funding Special School (EY)</t>
  </si>
  <si>
    <t>High Needs: Place Funding Hospital School</t>
  </si>
  <si>
    <t>High Needs: Place Funding Pupil Referal Unit</t>
  </si>
  <si>
    <t>SEN .I03</t>
  </si>
  <si>
    <t>EHCPN.I03</t>
  </si>
  <si>
    <t>PRUs.I03</t>
  </si>
  <si>
    <t>EHCP.I03</t>
  </si>
  <si>
    <t>ARPs.I03</t>
  </si>
  <si>
    <t>EHCPS.I03</t>
  </si>
  <si>
    <t>Spec.I03</t>
  </si>
  <si>
    <t>High Needs: Top up : Mainstream Funding (Primary)</t>
  </si>
  <si>
    <t>High Needs: Top up : Mainstream Funding (Secondary)</t>
  </si>
  <si>
    <t>High Needs Funding: Pupil Referal Unit</t>
  </si>
  <si>
    <t>High Needs Funding: Special School</t>
  </si>
  <si>
    <t>TPAG.I01</t>
  </si>
  <si>
    <t>TPECG.I01</t>
  </si>
  <si>
    <t>A1.D11491.661225.99999.9999999.999999</t>
  </si>
  <si>
    <t>D11441</t>
  </si>
  <si>
    <t>D11447</t>
  </si>
  <si>
    <t>A1.D11441.661225.99999.9999999.999999</t>
  </si>
  <si>
    <t>P16.I02</t>
  </si>
  <si>
    <t>StdFS.I02</t>
  </si>
  <si>
    <t>AdvMP.I02</t>
  </si>
  <si>
    <t>HVCPr.I02</t>
  </si>
  <si>
    <t>I07</t>
  </si>
  <si>
    <t>FSMKS2</t>
  </si>
  <si>
    <t>RecPrem.I18C</t>
  </si>
  <si>
    <t>NTP.I18C</t>
  </si>
  <si>
    <t>PEGrt.I18D</t>
  </si>
  <si>
    <t>ASYLUM.I07</t>
  </si>
  <si>
    <t>SMHL.I06</t>
  </si>
  <si>
    <t>School Budget Share: Monthly Payment</t>
  </si>
  <si>
    <t>BS.I01</t>
  </si>
  <si>
    <t>Universal Free Schools Meal</t>
  </si>
  <si>
    <t>D10164</t>
  </si>
  <si>
    <t>D11510</t>
  </si>
  <si>
    <t>BS</t>
  </si>
  <si>
    <t>GRWTH.I01</t>
  </si>
  <si>
    <t>Salary Reimburse.I01</t>
  </si>
  <si>
    <t>Remember to input the correct year in B2</t>
  </si>
  <si>
    <t>D11294</t>
  </si>
  <si>
    <t>D11499</t>
  </si>
  <si>
    <t>D10694</t>
  </si>
  <si>
    <t>D11298</t>
  </si>
  <si>
    <t>D11327</t>
  </si>
  <si>
    <t>D11328</t>
  </si>
  <si>
    <t>D11331</t>
  </si>
  <si>
    <t>D11332</t>
  </si>
  <si>
    <t>D11333</t>
  </si>
  <si>
    <t>D11334</t>
  </si>
  <si>
    <t>D11339</t>
  </si>
  <si>
    <t>D11340</t>
  </si>
  <si>
    <t xml:space="preserve">Wessex Gardens  </t>
  </si>
  <si>
    <t>Funding</t>
  </si>
  <si>
    <t>Oracle Supplier Number</t>
  </si>
  <si>
    <t>Supplier Name*</t>
  </si>
  <si>
    <t>Supplier Site*</t>
  </si>
  <si>
    <t>Procurement BU*</t>
  </si>
  <si>
    <t>S900000000</t>
  </si>
  <si>
    <t>London Surfacing Co Limited</t>
  </si>
  <si>
    <t>CR0 6TN</t>
  </si>
  <si>
    <t>Barnet Council Business Unit</t>
  </si>
  <si>
    <t>S900000001</t>
  </si>
  <si>
    <t>FM Conway Limited</t>
  </si>
  <si>
    <t>TN14 5EL</t>
  </si>
  <si>
    <t>S900000002</t>
  </si>
  <si>
    <t>Brake Bros (Frozen Foods) Limited</t>
  </si>
  <si>
    <t>TN24 8ZL</t>
  </si>
  <si>
    <t>S900000003</t>
  </si>
  <si>
    <t>Bartlett's Key Services Limited</t>
  </si>
  <si>
    <t>NW4 4EB</t>
  </si>
  <si>
    <t>S900000004</t>
  </si>
  <si>
    <t>Oakray Limited</t>
  </si>
  <si>
    <t>EN2 9DY</t>
  </si>
  <si>
    <t>S900000005</t>
  </si>
  <si>
    <t>Southgate Coaches Limited</t>
  </si>
  <si>
    <t>N11 3DG</t>
  </si>
  <si>
    <t>S900000006</t>
  </si>
  <si>
    <t>Portakabin Limited</t>
  </si>
  <si>
    <t>YO32 9PT</t>
  </si>
  <si>
    <t>S900000007</t>
  </si>
  <si>
    <t>Chequers Transport Limited</t>
  </si>
  <si>
    <t>NW9 5DR</t>
  </si>
  <si>
    <t>S900000008</t>
  </si>
  <si>
    <t>Origin Amenity Solutions</t>
  </si>
  <si>
    <t>SG8 5HW</t>
  </si>
  <si>
    <t>S900000009</t>
  </si>
  <si>
    <t>Adams Environmental Limited</t>
  </si>
  <si>
    <t>SM3 9QP</t>
  </si>
  <si>
    <t>S900000010</t>
  </si>
  <si>
    <t>Dr French Memorial Home Limited</t>
  </si>
  <si>
    <t>N12 7NN</t>
  </si>
  <si>
    <t>S900000011</t>
  </si>
  <si>
    <t>Home Farm Trust Limited</t>
  </si>
  <si>
    <t>BS16 7FL</t>
  </si>
  <si>
    <t>S900000012</t>
  </si>
  <si>
    <t>Heidelberg Graphic Equipment</t>
  </si>
  <si>
    <t>TW8 0AA</t>
  </si>
  <si>
    <t>S900000013</t>
  </si>
  <si>
    <t>Kent County Council</t>
  </si>
  <si>
    <t>ME14 1RF</t>
  </si>
  <si>
    <t>S900000014</t>
  </si>
  <si>
    <t>Roseacres Care Home Limited</t>
  </si>
  <si>
    <t>N20 9DZ</t>
  </si>
  <si>
    <t>S900000015</t>
  </si>
  <si>
    <t>Greenclean Limited</t>
  </si>
  <si>
    <t>EN8 0DW</t>
  </si>
  <si>
    <t>S900000016</t>
  </si>
  <si>
    <t>Open University</t>
  </si>
  <si>
    <t>MK7 6BT</t>
  </si>
  <si>
    <t>S900000017</t>
  </si>
  <si>
    <t>London Borough of Enfield</t>
  </si>
  <si>
    <t>EN1 3XW</t>
  </si>
  <si>
    <t>S900000018</t>
  </si>
  <si>
    <t>Elizabeth Fitzroy Support</t>
  </si>
  <si>
    <t>GU32 3JY</t>
  </si>
  <si>
    <t>S900000019</t>
  </si>
  <si>
    <t>Stannah Lift Services Limited</t>
  </si>
  <si>
    <t>SP10 3SD</t>
  </si>
  <si>
    <t>S900000020</t>
  </si>
  <si>
    <t>Ulverscroft Lge Print Books Limited</t>
  </si>
  <si>
    <t>LE7 7FW</t>
  </si>
  <si>
    <t>S900000021</t>
  </si>
  <si>
    <t>British Library</t>
  </si>
  <si>
    <t>LS23 7BQ</t>
  </si>
  <si>
    <t>S900000022</t>
  </si>
  <si>
    <t>The Richmond Fellowship</t>
  </si>
  <si>
    <t>N7 8JG</t>
  </si>
  <si>
    <t>S900000023</t>
  </si>
  <si>
    <t>Glasdon UK Limited</t>
  </si>
  <si>
    <t>FY4 4UL</t>
  </si>
  <si>
    <t>S900000024</t>
  </si>
  <si>
    <t>Cavendish Radio Cars</t>
  </si>
  <si>
    <t>N8 7PT</t>
  </si>
  <si>
    <t>S900000025</t>
  </si>
  <si>
    <t>Killgerm Chemicals Limited</t>
  </si>
  <si>
    <t>WF5 9AJ</t>
  </si>
  <si>
    <t>S900000026</t>
  </si>
  <si>
    <t>London Borough of Camden</t>
  </si>
  <si>
    <t>WC1H 8NG</t>
  </si>
  <si>
    <t>S900000027</t>
  </si>
  <si>
    <t>Sanctuary Housing Association</t>
  </si>
  <si>
    <t>WR1 3ZQ</t>
  </si>
  <si>
    <t>S900000028</t>
  </si>
  <si>
    <t>The Bell Brush Co</t>
  </si>
  <si>
    <t>TN34 1DT</t>
  </si>
  <si>
    <t>S900000029</t>
  </si>
  <si>
    <t>Treehaven</t>
  </si>
  <si>
    <t>NR10 5LH</t>
  </si>
  <si>
    <t>S900000030</t>
  </si>
  <si>
    <t>Barnet Lock Centre Limited</t>
  </si>
  <si>
    <t>EN5 5SZ</t>
  </si>
  <si>
    <t>S900000031</t>
  </si>
  <si>
    <t>Lee Valley Regional Park Auth</t>
  </si>
  <si>
    <t>EN2 9HG</t>
  </si>
  <si>
    <t>S900000032</t>
  </si>
  <si>
    <t>Nightingale House</t>
  </si>
  <si>
    <t>SW12 8NB</t>
  </si>
  <si>
    <t>S900000033</t>
  </si>
  <si>
    <t>London Borough of Islington</t>
  </si>
  <si>
    <t>N1 1XR</t>
  </si>
  <si>
    <t>S900000034</t>
  </si>
  <si>
    <t>Eleanor Palmer Trust No 2 A/C</t>
  </si>
  <si>
    <t>EN5 4BY</t>
  </si>
  <si>
    <t>S900000035</t>
  </si>
  <si>
    <t>H C Slingsby Plc</t>
  </si>
  <si>
    <t>S900000036</t>
  </si>
  <si>
    <t>Kompan Limited</t>
  </si>
  <si>
    <t>MK4 1GA</t>
  </si>
  <si>
    <t>S900000037</t>
  </si>
  <si>
    <t>Barnet Asian Womens Association</t>
  </si>
  <si>
    <t>N12 9DE</t>
  </si>
  <si>
    <t>S900000038</t>
  </si>
  <si>
    <t>Friend In Need Community Centre</t>
  </si>
  <si>
    <t>EN4 8PS</t>
  </si>
  <si>
    <t>S900000040</t>
  </si>
  <si>
    <t>Middlesex Association For The Blin</t>
  </si>
  <si>
    <t>HA7 1EP</t>
  </si>
  <si>
    <t>S900000041</t>
  </si>
  <si>
    <t>Elm Park Lodge</t>
  </si>
  <si>
    <t>N3 1EB</t>
  </si>
  <si>
    <t>S900000042</t>
  </si>
  <si>
    <t>North London Waste Authority</t>
  </si>
  <si>
    <t>N17 9LJ</t>
  </si>
  <si>
    <t>S900000043</t>
  </si>
  <si>
    <t>Friern Residential Care Home</t>
  </si>
  <si>
    <t>N11 3HX</t>
  </si>
  <si>
    <t>S900000044</t>
  </si>
  <si>
    <t>Sheens Cleaning Services</t>
  </si>
  <si>
    <t>W6 9TL</t>
  </si>
  <si>
    <t>S900000045</t>
  </si>
  <si>
    <t>Central Middlesex Skills</t>
  </si>
  <si>
    <t>HA5 2NB</t>
  </si>
  <si>
    <t>S900000046</t>
  </si>
  <si>
    <t>R I Colson</t>
  </si>
  <si>
    <t>AL7 4TA</t>
  </si>
  <si>
    <t>S900000047</t>
  </si>
  <si>
    <t>Seton Limited</t>
  </si>
  <si>
    <t>OX16 3JU</t>
  </si>
  <si>
    <t>S900000048</t>
  </si>
  <si>
    <t>Westbrook House</t>
  </si>
  <si>
    <t>S900000049</t>
  </si>
  <si>
    <t>Torrington Homes</t>
  </si>
  <si>
    <t>N12 9TB</t>
  </si>
  <si>
    <t>S900000050</t>
  </si>
  <si>
    <t>Paradise House Association Limited</t>
  </si>
  <si>
    <t>GL5 4SX</t>
  </si>
  <si>
    <t>S900000051</t>
  </si>
  <si>
    <t>Devon County Council</t>
  </si>
  <si>
    <t>EX2 4QD</t>
  </si>
  <si>
    <t>S900000052</t>
  </si>
  <si>
    <t>Macintyre Care</t>
  </si>
  <si>
    <t>MK9 2JA</t>
  </si>
  <si>
    <t>S900000053</t>
  </si>
  <si>
    <t>Pield Heath House School</t>
  </si>
  <si>
    <t>UB8 3NW</t>
  </si>
  <si>
    <t>S900000054</t>
  </si>
  <si>
    <t>Copyright Licensing Agency Limited</t>
  </si>
  <si>
    <t>EC1N 8TS</t>
  </si>
  <si>
    <t>S900000055</t>
  </si>
  <si>
    <t>F G Marshall Limited</t>
  </si>
  <si>
    <t>GU22 2QA</t>
  </si>
  <si>
    <t>S900000056</t>
  </si>
  <si>
    <t>Leeds City Council</t>
  </si>
  <si>
    <t>LS2 8JR</t>
  </si>
  <si>
    <t>S900000057</t>
  </si>
  <si>
    <t>Oxford University Press</t>
  </si>
  <si>
    <t>OX2 6DP</t>
  </si>
  <si>
    <t>S900000058</t>
  </si>
  <si>
    <t>Barnet Mencap</t>
  </si>
  <si>
    <t>N3 1RT</t>
  </si>
  <si>
    <t>S900000059</t>
  </si>
  <si>
    <t>Hags Play Limited</t>
  </si>
  <si>
    <t>YO8 8AP</t>
  </si>
  <si>
    <t>S900000060</t>
  </si>
  <si>
    <t>Ferret Information Systems Limited</t>
  </si>
  <si>
    <t>CF10 5NB</t>
  </si>
  <si>
    <t>S900000061</t>
  </si>
  <si>
    <t>Elmhurst Residential Home</t>
  </si>
  <si>
    <t>N12 7EN</t>
  </si>
  <si>
    <t>S900000062</t>
  </si>
  <si>
    <t>Barnet Citizens Advice Bureau</t>
  </si>
  <si>
    <t>NW4 4AX</t>
  </si>
  <si>
    <t>S900000063</t>
  </si>
  <si>
    <t>Metro Radio Cars</t>
  </si>
  <si>
    <t>EN5 5TS</t>
  </si>
  <si>
    <t>S900000064</t>
  </si>
  <si>
    <t>Vaisala Limited</t>
  </si>
  <si>
    <t>B37 7YB</t>
  </si>
  <si>
    <t>S900000065</t>
  </si>
  <si>
    <t>University College London</t>
  </si>
  <si>
    <t>WC1E 6BT</t>
  </si>
  <si>
    <t>S900000066</t>
  </si>
  <si>
    <t>London Pensions Fund Authority</t>
  </si>
  <si>
    <t>SE1 0LL</t>
  </si>
  <si>
    <t>S900000067</t>
  </si>
  <si>
    <t>Book Trust</t>
  </si>
  <si>
    <t>SW8 3HE</t>
  </si>
  <si>
    <t>S900000068</t>
  </si>
  <si>
    <t>Freeways Trust Limited</t>
  </si>
  <si>
    <t>BS8 3RA</t>
  </si>
  <si>
    <t>S900000069</t>
  </si>
  <si>
    <t>Institute of Revenues Rating</t>
  </si>
  <si>
    <t>WC1V 7JZ</t>
  </si>
  <si>
    <t>S900000070</t>
  </si>
  <si>
    <t>City of Westminster</t>
  </si>
  <si>
    <t>SW1E 6QP</t>
  </si>
  <si>
    <t>S900000071</t>
  </si>
  <si>
    <t>Metropolitan Housing Trust</t>
  </si>
  <si>
    <t>N22 6UR</t>
  </si>
  <si>
    <t>S900000072</t>
  </si>
  <si>
    <t>Jewish Care</t>
  </si>
  <si>
    <t>NW11 9DQ</t>
  </si>
  <si>
    <t>S900000073</t>
  </si>
  <si>
    <t>Fairley House School</t>
  </si>
  <si>
    <t>SW1P 4AU</t>
  </si>
  <si>
    <t>S900000074</t>
  </si>
  <si>
    <t>Thames Water Utilities Limited</t>
  </si>
  <si>
    <t>SN38 3TW</t>
  </si>
  <si>
    <t>S900000075</t>
  </si>
  <si>
    <t>Hope Education Limited</t>
  </si>
  <si>
    <t>SK14 4TH</t>
  </si>
  <si>
    <t>S900000076</t>
  </si>
  <si>
    <t>London Borough of Lambeth</t>
  </si>
  <si>
    <t>SW2 1RW</t>
  </si>
  <si>
    <t>S900000077</t>
  </si>
  <si>
    <t>Epilepsy Society</t>
  </si>
  <si>
    <t>SL9 0RJ</t>
  </si>
  <si>
    <t>S900000078</t>
  </si>
  <si>
    <t>Kent County Council (Kcs)</t>
  </si>
  <si>
    <t>ME19 4QG</t>
  </si>
  <si>
    <t>S900000079</t>
  </si>
  <si>
    <t>Shaw and Sons Limited</t>
  </si>
  <si>
    <t>DA1 4BZ</t>
  </si>
  <si>
    <t>S900000080</t>
  </si>
  <si>
    <t>Clovelly House Resid Home Limited</t>
  </si>
  <si>
    <t>N12 9PN</t>
  </si>
  <si>
    <t>S900000081</t>
  </si>
  <si>
    <t>J O'Leary and Son</t>
  </si>
  <si>
    <t>WD5 0EN</t>
  </si>
  <si>
    <t>S900000082</t>
  </si>
  <si>
    <t>London District Surveyors Ass</t>
  </si>
  <si>
    <t>RM1 3BB</t>
  </si>
  <si>
    <t>S900000083</t>
  </si>
  <si>
    <t>King Alfred School</t>
  </si>
  <si>
    <t>NW11 7HY</t>
  </si>
  <si>
    <t>S900000084</t>
  </si>
  <si>
    <t>Jack and Jill Playgroup</t>
  </si>
  <si>
    <t>NW2 2TJ</t>
  </si>
  <si>
    <t>S900000085</t>
  </si>
  <si>
    <t>The University of Birmingham</t>
  </si>
  <si>
    <t>B15 2TT</t>
  </si>
  <si>
    <t>S900000086</t>
  </si>
  <si>
    <t>Closomat Limited</t>
  </si>
  <si>
    <t>M33 6RN</t>
  </si>
  <si>
    <t>S900000087</t>
  </si>
  <si>
    <t>Greenham Trading Limited</t>
  </si>
  <si>
    <t>TW7 4EX</t>
  </si>
  <si>
    <t>S900000088</t>
  </si>
  <si>
    <t>Frontier-Pitts Limited</t>
  </si>
  <si>
    <t>RH10 9QZ</t>
  </si>
  <si>
    <t>S900000089</t>
  </si>
  <si>
    <t>J C Decaux UK Limited</t>
  </si>
  <si>
    <t>TW8 9DN</t>
  </si>
  <si>
    <t>S900000090</t>
  </si>
  <si>
    <t>Hampstead Garden Suburb Pre-School</t>
  </si>
  <si>
    <t>NW11 6PB</t>
  </si>
  <si>
    <t>S900000091</t>
  </si>
  <si>
    <t>St Davids Care In The Community Limited</t>
  </si>
  <si>
    <t>SA62 6QH</t>
  </si>
  <si>
    <t>S900000092</t>
  </si>
  <si>
    <t>AJS Computers Limited</t>
  </si>
  <si>
    <t>CM3 6EQ</t>
  </si>
  <si>
    <t>S900000093</t>
  </si>
  <si>
    <t>WM Smith and Sons Limited</t>
  </si>
  <si>
    <t>DL12 8JQ</t>
  </si>
  <si>
    <t>S900000094</t>
  </si>
  <si>
    <t>Mind In Enfield and Barnet</t>
  </si>
  <si>
    <t>N9 0PD</t>
  </si>
  <si>
    <t>S900000095</t>
  </si>
  <si>
    <t>Yad Voezer Limited</t>
  </si>
  <si>
    <t>N16 5DH</t>
  </si>
  <si>
    <t>S900000096</t>
  </si>
  <si>
    <t>Fernbank Nursing Home</t>
  </si>
  <si>
    <t>N3 1AB</t>
  </si>
  <si>
    <t>S900000097</t>
  </si>
  <si>
    <t>Roland Residential Care Homes</t>
  </si>
  <si>
    <t>N14 7NB</t>
  </si>
  <si>
    <t>S900000098</t>
  </si>
  <si>
    <t>Villa Scalabrini</t>
  </si>
  <si>
    <t>WD7 9BB</t>
  </si>
  <si>
    <t>S900000099</t>
  </si>
  <si>
    <t>University of Hertfordshire</t>
  </si>
  <si>
    <t>AL10 9AB</t>
  </si>
  <si>
    <t>S900000100</t>
  </si>
  <si>
    <t>Lee Security London Limited</t>
  </si>
  <si>
    <t>N9 0BG</t>
  </si>
  <si>
    <t>S900000101</t>
  </si>
  <si>
    <t>Finbond Limited</t>
  </si>
  <si>
    <t>HA8 6QL</t>
  </si>
  <si>
    <t>S900000102</t>
  </si>
  <si>
    <t>Spandex Limited</t>
  </si>
  <si>
    <t>BS32 4UA</t>
  </si>
  <si>
    <t>S900000103</t>
  </si>
  <si>
    <t>Quantum Care Limited</t>
  </si>
  <si>
    <t>AL7 1TS</t>
  </si>
  <si>
    <t>S900000104</t>
  </si>
  <si>
    <t>Creswick House</t>
  </si>
  <si>
    <t>S900000105</t>
  </si>
  <si>
    <t>Finchley Nurseries Limited</t>
  </si>
  <si>
    <t>NW7 1AS</t>
  </si>
  <si>
    <t>S900000106</t>
  </si>
  <si>
    <t>The Camphill Village Trust</t>
  </si>
  <si>
    <t>WD25 8DJ</t>
  </si>
  <si>
    <t>S900000107</t>
  </si>
  <si>
    <t>St Raphael's Home</t>
  </si>
  <si>
    <t>TW8 8BQ</t>
  </si>
  <si>
    <t>S900000108</t>
  </si>
  <si>
    <t>J C Applications Development</t>
  </si>
  <si>
    <t>GU33 7JG</t>
  </si>
  <si>
    <t>S900000109</t>
  </si>
  <si>
    <t>Cedars Nursing Home</t>
  </si>
  <si>
    <t>EN5 1SB</t>
  </si>
  <si>
    <t>S900000110</t>
  </si>
  <si>
    <t>Saxon Court</t>
  </si>
  <si>
    <t>TN22 4DT</t>
  </si>
  <si>
    <t>S900000111</t>
  </si>
  <si>
    <t>Finchley Reform Synagogue</t>
  </si>
  <si>
    <t>N12 0BE</t>
  </si>
  <si>
    <t>S900000112</t>
  </si>
  <si>
    <t>Tecalemit Garage Equipment Co Limited</t>
  </si>
  <si>
    <t>PL7 5JY</t>
  </si>
  <si>
    <t>S900000113</t>
  </si>
  <si>
    <t>Catherine Lodge</t>
  </si>
  <si>
    <t>N12 8RP</t>
  </si>
  <si>
    <t>S900000114</t>
  </si>
  <si>
    <t>Earth Anchors Limited</t>
  </si>
  <si>
    <t>CR0 2SQ</t>
  </si>
  <si>
    <t>S900000115</t>
  </si>
  <si>
    <t>BUPA Nursing Homes Limited - Arkley</t>
  </si>
  <si>
    <t>EN5 3LJ</t>
  </si>
  <si>
    <t>S900000116</t>
  </si>
  <si>
    <t>Solace In Business Limited</t>
  </si>
  <si>
    <t>WF2 1UN</t>
  </si>
  <si>
    <t>S900000117</t>
  </si>
  <si>
    <t>Tavistock and Portman NHS Trust</t>
  </si>
  <si>
    <t>NW3 5BA</t>
  </si>
  <si>
    <t>S900000118</t>
  </si>
  <si>
    <t>The Assoc of Building Engineers</t>
  </si>
  <si>
    <t>NN3 8NW</t>
  </si>
  <si>
    <t>S900000119</t>
  </si>
  <si>
    <t>Sunridge Housing Association Limited</t>
  </si>
  <si>
    <t>NW11 8PT</t>
  </si>
  <si>
    <t>S900000120</t>
  </si>
  <si>
    <t>Agudas Israel Housing Assctn Limited</t>
  </si>
  <si>
    <t>N16 5ES</t>
  </si>
  <si>
    <t>S900000121</t>
  </si>
  <si>
    <t>Woodhouse College</t>
  </si>
  <si>
    <t>N12 9EY</t>
  </si>
  <si>
    <t>S900000122</t>
  </si>
  <si>
    <t>Tharstern Limited</t>
  </si>
  <si>
    <t>BB8 9NW</t>
  </si>
  <si>
    <t>S900000123</t>
  </si>
  <si>
    <t>Nazareth House</t>
  </si>
  <si>
    <t>N2 0RU</t>
  </si>
  <si>
    <t>S900000124</t>
  </si>
  <si>
    <t>Hemming Group Limited</t>
  </si>
  <si>
    <t>SW1V 2SS</t>
  </si>
  <si>
    <t>S900000125</t>
  </si>
  <si>
    <t>Harris Commercial Lea Valley Limited</t>
  </si>
  <si>
    <t>EN8 7NA</t>
  </si>
  <si>
    <t>S900000126</t>
  </si>
  <si>
    <t>Barnet Museum and Local History</t>
  </si>
  <si>
    <t>EN5 4BE</t>
  </si>
  <si>
    <t>S900000127</t>
  </si>
  <si>
    <t>Versapak (International) Limited</t>
  </si>
  <si>
    <t>DA18 4AL</t>
  </si>
  <si>
    <t>S900000128</t>
  </si>
  <si>
    <t>Carol Edwards</t>
  </si>
  <si>
    <t>N8 7HD</t>
  </si>
  <si>
    <t>S900000129</t>
  </si>
  <si>
    <t>London Site Services Limited</t>
  </si>
  <si>
    <t>SS5 4QR</t>
  </si>
  <si>
    <t>S900000130</t>
  </si>
  <si>
    <t>Community Focus</t>
  </si>
  <si>
    <t>N20 0NR</t>
  </si>
  <si>
    <t>S900000131</t>
  </si>
  <si>
    <t>Iris Gardening Services Limited</t>
  </si>
  <si>
    <t>N2 9AH</t>
  </si>
  <si>
    <t>S900000132</t>
  </si>
  <si>
    <t>The Camden Society</t>
  </si>
  <si>
    <t>B3 2ES</t>
  </si>
  <si>
    <t>S900000133</t>
  </si>
  <si>
    <t>M Crisan</t>
  </si>
  <si>
    <t>HA8 0PA</t>
  </si>
  <si>
    <t>S900000134</t>
  </si>
  <si>
    <t>The Southover Partnership Limited</t>
  </si>
  <si>
    <t>NW9 9HA</t>
  </si>
  <si>
    <t>S900000135</t>
  </si>
  <si>
    <t>London Hire Limited</t>
  </si>
  <si>
    <t>DA17 6LJ</t>
  </si>
  <si>
    <t>S900000136</t>
  </si>
  <si>
    <t>Elmstok Limited</t>
  </si>
  <si>
    <t>PE13 2TQ</t>
  </si>
  <si>
    <t>S900000137</t>
  </si>
  <si>
    <t>Mandela House</t>
  </si>
  <si>
    <t>S900000138</t>
  </si>
  <si>
    <t>Londonenergy Limited</t>
  </si>
  <si>
    <t>N18 3AG</t>
  </si>
  <si>
    <t>S900000139</t>
  </si>
  <si>
    <t>The Woodside Home</t>
  </si>
  <si>
    <t>N20 9YZ</t>
  </si>
  <si>
    <t>S900000140</t>
  </si>
  <si>
    <t>Star Cars Limited</t>
  </si>
  <si>
    <t>EN5 5JG</t>
  </si>
  <si>
    <t>S900000141</t>
  </si>
  <si>
    <t>Kolbe House Society</t>
  </si>
  <si>
    <t>W5 3HH</t>
  </si>
  <si>
    <t>S900000142</t>
  </si>
  <si>
    <t>K P and S Sedani</t>
  </si>
  <si>
    <t>WD3 4EP</t>
  </si>
  <si>
    <t>S900000143</t>
  </si>
  <si>
    <t>Spaldings Limited</t>
  </si>
  <si>
    <t>LN6 3XJ</t>
  </si>
  <si>
    <t>S900000144</t>
  </si>
  <si>
    <t>Westminster Health Care Limited</t>
  </si>
  <si>
    <t>NW2 2LH</t>
  </si>
  <si>
    <t>S900000145</t>
  </si>
  <si>
    <t>Herts Fullstop Limited</t>
  </si>
  <si>
    <t>AL7 1FT</t>
  </si>
  <si>
    <t>S900000146</t>
  </si>
  <si>
    <t>Dennis Eagle</t>
  </si>
  <si>
    <t>CV34 6TE</t>
  </si>
  <si>
    <t>S900000147</t>
  </si>
  <si>
    <t>Maison Moti Limited</t>
  </si>
  <si>
    <t>EN1 1YT</t>
  </si>
  <si>
    <t>S900000148</t>
  </si>
  <si>
    <t>Secom Plc</t>
  </si>
  <si>
    <t>CR8 5JF</t>
  </si>
  <si>
    <t>S900000149</t>
  </si>
  <si>
    <t>Countryside Contracts</t>
  </si>
  <si>
    <t>MK45 3JT</t>
  </si>
  <si>
    <t>S900000150</t>
  </si>
  <si>
    <t>Marsh Labels Limited</t>
  </si>
  <si>
    <t>BN42 4EP</t>
  </si>
  <si>
    <t>S900000151</t>
  </si>
  <si>
    <t>Fleet (Line Markers) Limited</t>
  </si>
  <si>
    <t>WR14 1AT</t>
  </si>
  <si>
    <t>S900000152</t>
  </si>
  <si>
    <t>Birnbeck Housing Association</t>
  </si>
  <si>
    <t>NW11 6BB</t>
  </si>
  <si>
    <t>S900000153</t>
  </si>
  <si>
    <t>Rehabilitation Education and Community Homes Limited</t>
  </si>
  <si>
    <t>SL9 8ES</t>
  </si>
  <si>
    <t>S900000154</t>
  </si>
  <si>
    <t>Safety First Aid Group Limited</t>
  </si>
  <si>
    <t>NW9 6AQ</t>
  </si>
  <si>
    <t>S900000155</t>
  </si>
  <si>
    <t>Brent Oil Contractors Limited</t>
  </si>
  <si>
    <t>HA9 0LH</t>
  </si>
  <si>
    <t>S900000156</t>
  </si>
  <si>
    <t>The Metropolitan Police</t>
  </si>
  <si>
    <t>SW6 1TR</t>
  </si>
  <si>
    <t>S900000157</t>
  </si>
  <si>
    <t>Sunbelt Rentals Limited</t>
  </si>
  <si>
    <t>WA3 6YE</t>
  </si>
  <si>
    <t>S900000158</t>
  </si>
  <si>
    <t>Sense Cas Finance Team</t>
  </si>
  <si>
    <t>B29 6UB</t>
  </si>
  <si>
    <t>S900000159</t>
  </si>
  <si>
    <t>Aebi Schmidt UK Limited</t>
  </si>
  <si>
    <t>PE2 6GP</t>
  </si>
  <si>
    <t>S900000160</t>
  </si>
  <si>
    <t>Southdown Housing Assoc Limited</t>
  </si>
  <si>
    <t>BN7 1JU</t>
  </si>
  <si>
    <t>S900000161</t>
  </si>
  <si>
    <t>Torah Temimah Primary School</t>
  </si>
  <si>
    <t>NW2 6RJ</t>
  </si>
  <si>
    <t>S900000162</t>
  </si>
  <si>
    <t>Lilas House</t>
  </si>
  <si>
    <t>S900000163</t>
  </si>
  <si>
    <t>M Richards</t>
  </si>
  <si>
    <t>EN5 2HP</t>
  </si>
  <si>
    <t>S900000164</t>
  </si>
  <si>
    <t>Norwood Ravenswood Schools Limited</t>
  </si>
  <si>
    <t>HA7 4HB</t>
  </si>
  <si>
    <t>S900000165</t>
  </si>
  <si>
    <t>Screwfix Direct Limited</t>
  </si>
  <si>
    <t>BA22 8RT</t>
  </si>
  <si>
    <t>S900000166</t>
  </si>
  <si>
    <t>Spacekraft Limited</t>
  </si>
  <si>
    <t>N14 5QR</t>
  </si>
  <si>
    <t>S900000168</t>
  </si>
  <si>
    <t>Wood Green Timber Co Limited</t>
  </si>
  <si>
    <t>N22 8HU</t>
  </si>
  <si>
    <t>S900000169</t>
  </si>
  <si>
    <t>Homeless Action In Barnet Limited</t>
  </si>
  <si>
    <t>N12 0RG</t>
  </si>
  <si>
    <t>S900000170</t>
  </si>
  <si>
    <t>Real Life Options</t>
  </si>
  <si>
    <t>WF8 4HY</t>
  </si>
  <si>
    <t>S900000171</t>
  </si>
  <si>
    <t>London Borough of Brent</t>
  </si>
  <si>
    <t>HA9 0JF</t>
  </si>
  <si>
    <t>S900000172</t>
  </si>
  <si>
    <t>Buchanan Computing Limited</t>
  </si>
  <si>
    <t>W6 7AS</t>
  </si>
  <si>
    <t>S900000173</t>
  </si>
  <si>
    <t>Langdon College</t>
  </si>
  <si>
    <t>M7 4HA</t>
  </si>
  <si>
    <t>S900000174</t>
  </si>
  <si>
    <t>Barnardo Services Limited</t>
  </si>
  <si>
    <t>IG6 1QG</t>
  </si>
  <si>
    <t>S900000175</t>
  </si>
  <si>
    <t>St Joseph's Pastoral Centre</t>
  </si>
  <si>
    <t>S900000176</t>
  </si>
  <si>
    <t>Methodist Homes For The Aged</t>
  </si>
  <si>
    <t>DE1 2EQ</t>
  </si>
  <si>
    <t>S900000177</t>
  </si>
  <si>
    <t>Streetscene Addiction Recovery Limited</t>
  </si>
  <si>
    <t>BH4 9AE</t>
  </si>
  <si>
    <t>S900000178</t>
  </si>
  <si>
    <t>Immanuel College</t>
  </si>
  <si>
    <t>WD23 4EB</t>
  </si>
  <si>
    <t>S900000179</t>
  </si>
  <si>
    <t>Lubavitch of Edgware</t>
  </si>
  <si>
    <t>HA8 9PZ</t>
  </si>
  <si>
    <t>S900000180</t>
  </si>
  <si>
    <t>S J S Irrigation</t>
  </si>
  <si>
    <t>MK17 8HZ</t>
  </si>
  <si>
    <t>S900000181</t>
  </si>
  <si>
    <t>Yvonne Mclean</t>
  </si>
  <si>
    <t>N10 2RR</t>
  </si>
  <si>
    <t>S900000182</t>
  </si>
  <si>
    <t>Instarmac Group Plc</t>
  </si>
  <si>
    <t>B78 1SE</t>
  </si>
  <si>
    <t>S900000183</t>
  </si>
  <si>
    <t>Praetorian Disposable Products Limited</t>
  </si>
  <si>
    <t>S81 9LB</t>
  </si>
  <si>
    <t>S900000184</t>
  </si>
  <si>
    <t>Henry Nihill House</t>
  </si>
  <si>
    <t>HA8 9PU</t>
  </si>
  <si>
    <t>S900000185</t>
  </si>
  <si>
    <t>Brookdale Healthcare</t>
  </si>
  <si>
    <t>AL8 6HG</t>
  </si>
  <si>
    <t>S900000186</t>
  </si>
  <si>
    <t>Sydmar Lodge Limited</t>
  </si>
  <si>
    <t>HA8 9QH</t>
  </si>
  <si>
    <t>S900000187</t>
  </si>
  <si>
    <t>SSI Schaefer Plastics UK</t>
  </si>
  <si>
    <t>SP10 5QZ</t>
  </si>
  <si>
    <t>S900000188</t>
  </si>
  <si>
    <t>Annemount Nursery School</t>
  </si>
  <si>
    <t>N2 0QN</t>
  </si>
  <si>
    <t>S900000189</t>
  </si>
  <si>
    <t>Beis Soroh Schneirer</t>
  </si>
  <si>
    <t>NW9 6AX</t>
  </si>
  <si>
    <t>S900000190</t>
  </si>
  <si>
    <t>Essex Park Community Pre-School</t>
  </si>
  <si>
    <t>N3 1ND</t>
  </si>
  <si>
    <t>S900000191</t>
  </si>
  <si>
    <t>Hasmonean Kindergarten</t>
  </si>
  <si>
    <t>S900000192</t>
  </si>
  <si>
    <t>Hendon Preparatory School Cognita Schools Limited</t>
  </si>
  <si>
    <t>NW4 1TD</t>
  </si>
  <si>
    <t>S900000193</t>
  </si>
  <si>
    <t>Kerem School</t>
  </si>
  <si>
    <t>N2 0ER</t>
  </si>
  <si>
    <t>N2 0RE</t>
  </si>
  <si>
    <t>S900000194</t>
  </si>
  <si>
    <t>Langdale Pre-School</t>
  </si>
  <si>
    <t>S900000195</t>
  </si>
  <si>
    <t>Laurel Way Playgroup</t>
  </si>
  <si>
    <t>N12 8AQ</t>
  </si>
  <si>
    <t>S900000196</t>
  </si>
  <si>
    <t>Little Acorns Pre-School</t>
  </si>
  <si>
    <t>EN5 5EL</t>
  </si>
  <si>
    <t>S900000197</t>
  </si>
  <si>
    <t>Pardes House Kindergarten</t>
  </si>
  <si>
    <t>NW4 2JU</t>
  </si>
  <si>
    <t>S900000198</t>
  </si>
  <si>
    <t>Southover Pre-School</t>
  </si>
  <si>
    <t>HA8 9RT</t>
  </si>
  <si>
    <t>S900000199</t>
  </si>
  <si>
    <t>Gan Kinneret Nursery</t>
  </si>
  <si>
    <t>HA7 3EG</t>
  </si>
  <si>
    <t>S900000200</t>
  </si>
  <si>
    <t>Rashmi Kawa-Stephens</t>
  </si>
  <si>
    <t>HA8 8YB</t>
  </si>
  <si>
    <t>S900000201</t>
  </si>
  <si>
    <t>Yavneh Playgroup</t>
  </si>
  <si>
    <t>N12 8RZ</t>
  </si>
  <si>
    <t>S900000202</t>
  </si>
  <si>
    <t>Norfolk Truck and Van Limited</t>
  </si>
  <si>
    <t>NR7 8TL</t>
  </si>
  <si>
    <t>S900000203</t>
  </si>
  <si>
    <t>Sharon Kindergarten</t>
  </si>
  <si>
    <t>N3 3DU</t>
  </si>
  <si>
    <t>S900000204</t>
  </si>
  <si>
    <t>Sandra Awkin</t>
  </si>
  <si>
    <t>HA8 8BZ</t>
  </si>
  <si>
    <t>S900000205</t>
  </si>
  <si>
    <t>The Derwent Medical Centre</t>
  </si>
  <si>
    <t>N20 0QQ</t>
  </si>
  <si>
    <t>S900000206</t>
  </si>
  <si>
    <t>Dolphin Mobility Limited</t>
  </si>
  <si>
    <t>GU24 9PD</t>
  </si>
  <si>
    <t>S900000207</t>
  </si>
  <si>
    <t>Chubb Electronic Security Limited</t>
  </si>
  <si>
    <t>BB1 2QS</t>
  </si>
  <si>
    <t>S900000208</t>
  </si>
  <si>
    <t>Baytree Community Care (London) Limited</t>
  </si>
  <si>
    <t>N14 4BB</t>
  </si>
  <si>
    <t>S900000209</t>
  </si>
  <si>
    <t>Burlington House School Limited</t>
  </si>
  <si>
    <t>SW6 6EG</t>
  </si>
  <si>
    <t>S900000210</t>
  </si>
  <si>
    <t>S Aybes</t>
  </si>
  <si>
    <t>NW11 8NX</t>
  </si>
  <si>
    <t>S900000211</t>
  </si>
  <si>
    <t>R Thorpe</t>
  </si>
  <si>
    <t>HA8 9TG</t>
  </si>
  <si>
    <t>S900000212</t>
  </si>
  <si>
    <t>Chiltern Invadex Limited</t>
  </si>
  <si>
    <t>OX16 4UZ</t>
  </si>
  <si>
    <t>S900000213</t>
  </si>
  <si>
    <t>Barnet Executive Car Service</t>
  </si>
  <si>
    <t>NW4 1BX</t>
  </si>
  <si>
    <t>S900000214</t>
  </si>
  <si>
    <t>D Jarvis</t>
  </si>
  <si>
    <t>NW7 1SE</t>
  </si>
  <si>
    <t>S900000215</t>
  </si>
  <si>
    <t>M Mazlaghani</t>
  </si>
  <si>
    <t>S900000216</t>
  </si>
  <si>
    <t>New Barnet Community Association</t>
  </si>
  <si>
    <t>EN4 9PF</t>
  </si>
  <si>
    <t>S900000217</t>
  </si>
  <si>
    <t>G B Sport and Leisure UK Limited</t>
  </si>
  <si>
    <t>BS24 9AY</t>
  </si>
  <si>
    <t>S900000218</t>
  </si>
  <si>
    <t>Hertel (UK) Limited</t>
  </si>
  <si>
    <t>EN3 7GD</t>
  </si>
  <si>
    <t>S900000219</t>
  </si>
  <si>
    <t>PHS Group Limited</t>
  </si>
  <si>
    <t>CF83 1XH</t>
  </si>
  <si>
    <t>S900000220</t>
  </si>
  <si>
    <t>Leonard Cheshire</t>
  </si>
  <si>
    <t>SW8 1RL</t>
  </si>
  <si>
    <t>S900000221</t>
  </si>
  <si>
    <t>Menorah Grammar School</t>
  </si>
  <si>
    <t>S900000222</t>
  </si>
  <si>
    <t>Lifestyle Care Plc</t>
  </si>
  <si>
    <t>HA8 7HF</t>
  </si>
  <si>
    <t>S900000223</t>
  </si>
  <si>
    <t>Barnet Multicultural Community</t>
  </si>
  <si>
    <t>NW4 3TA</t>
  </si>
  <si>
    <t>S900000224</t>
  </si>
  <si>
    <t>Talmud Torah Tiferes Shlomor</t>
  </si>
  <si>
    <t>NW11 9TB</t>
  </si>
  <si>
    <t>S900000225</t>
  </si>
  <si>
    <t>Asdan</t>
  </si>
  <si>
    <t>BS5 7HY</t>
  </si>
  <si>
    <t>S900000226</t>
  </si>
  <si>
    <t>Cromwell Polythene Limited</t>
  </si>
  <si>
    <t>LS25 6PL</t>
  </si>
  <si>
    <t>S900000227</t>
  </si>
  <si>
    <t>Caretech Community Services Limited</t>
  </si>
  <si>
    <t>EN6 1AG</t>
  </si>
  <si>
    <t>S900000228</t>
  </si>
  <si>
    <t>KPMG Fees Account</t>
  </si>
  <si>
    <t>WD17 1DE</t>
  </si>
  <si>
    <t>S900000229</t>
  </si>
  <si>
    <t>Sonesta Nursing Home Limited</t>
  </si>
  <si>
    <t>NW11 8DP</t>
  </si>
  <si>
    <t>S900000230</t>
  </si>
  <si>
    <t>Ipop</t>
  </si>
  <si>
    <t>EN5 4JP</t>
  </si>
  <si>
    <t>S900000231</t>
  </si>
  <si>
    <t>Alfa Tail Lifts Limited</t>
  </si>
  <si>
    <t>CB22 3JH</t>
  </si>
  <si>
    <t>S900000232</t>
  </si>
  <si>
    <t>Pamela Whitham</t>
  </si>
  <si>
    <t>NW9 5NF</t>
  </si>
  <si>
    <t>S900000233</t>
  </si>
  <si>
    <t>Integrated Services Programme</t>
  </si>
  <si>
    <t>B60 4AD</t>
  </si>
  <si>
    <t>S900000234</t>
  </si>
  <si>
    <t>Edna James</t>
  </si>
  <si>
    <t>S900000235</t>
  </si>
  <si>
    <t>Royal Mail Group Limited</t>
  </si>
  <si>
    <t>S49 1HQ</t>
  </si>
  <si>
    <t>S900000236</t>
  </si>
  <si>
    <t>The Limes Residential Home</t>
  </si>
  <si>
    <t>N12 9HA</t>
  </si>
  <si>
    <t>S900000237</t>
  </si>
  <si>
    <t>W F Howes Limited</t>
  </si>
  <si>
    <t>LE7 4YH</t>
  </si>
  <si>
    <t>S900000238</t>
  </si>
  <si>
    <t>Local Government Association</t>
  </si>
  <si>
    <t>SW1P 3HZ</t>
  </si>
  <si>
    <t>S900000239</t>
  </si>
  <si>
    <t>E Anaman</t>
  </si>
  <si>
    <t>NW10 9SL</t>
  </si>
  <si>
    <t>S900000240</t>
  </si>
  <si>
    <t>Springdene</t>
  </si>
  <si>
    <t>N20 9NH</t>
  </si>
  <si>
    <t>S900000241</t>
  </si>
  <si>
    <t>Equita Limited</t>
  </si>
  <si>
    <t>NN1 4BZ</t>
  </si>
  <si>
    <t>S900000242</t>
  </si>
  <si>
    <t>Royal Air Force Museum</t>
  </si>
  <si>
    <t>NW9 5LL</t>
  </si>
  <si>
    <t>S900000243</t>
  </si>
  <si>
    <t>S Colley</t>
  </si>
  <si>
    <t>N20 0SN</t>
  </si>
  <si>
    <t>S900000244</t>
  </si>
  <si>
    <t>Oops</t>
  </si>
  <si>
    <t>S900000245</t>
  </si>
  <si>
    <t>Fairburn House Limited</t>
  </si>
  <si>
    <t>IV6 7UT</t>
  </si>
  <si>
    <t>S900000246</t>
  </si>
  <si>
    <t>Bright Sparks Nursery</t>
  </si>
  <si>
    <t>EN5 1RH</t>
  </si>
  <si>
    <t>S900000247</t>
  </si>
  <si>
    <t>Westminster Homecare Limited</t>
  </si>
  <si>
    <t>NW9 0HU</t>
  </si>
  <si>
    <t>S900000248</t>
  </si>
  <si>
    <t>D F Keane Limited</t>
  </si>
  <si>
    <t>N9 9JR</t>
  </si>
  <si>
    <t>S900000249</t>
  </si>
  <si>
    <t>Johnsons Apparelmaster</t>
  </si>
  <si>
    <t>SS7 2BY</t>
  </si>
  <si>
    <t>S900000250</t>
  </si>
  <si>
    <t>St Mark's Day Service</t>
  </si>
  <si>
    <t>EN1 1EF</t>
  </si>
  <si>
    <t>S900000251</t>
  </si>
  <si>
    <t>Rainbow Fostering Services Limited</t>
  </si>
  <si>
    <t>HA2 7SA</t>
  </si>
  <si>
    <t>S900000252</t>
  </si>
  <si>
    <t>Wrixon Care Services</t>
  </si>
  <si>
    <t>EN10 7PY</t>
  </si>
  <si>
    <t>S900000253</t>
  </si>
  <si>
    <t>Transport Trading Limited</t>
  </si>
  <si>
    <t>SE1 0AL</t>
  </si>
  <si>
    <t>S900000254</t>
  </si>
  <si>
    <t>Lantern Recovery Specialists</t>
  </si>
  <si>
    <t>EN6 5AJ</t>
  </si>
  <si>
    <t>S900000255</t>
  </si>
  <si>
    <t>Enara Community Care</t>
  </si>
  <si>
    <t>GU21 6DJ</t>
  </si>
  <si>
    <t>S900000256</t>
  </si>
  <si>
    <t>W Scott</t>
  </si>
  <si>
    <t>NW7 3AN</t>
  </si>
  <si>
    <t>S900000257</t>
  </si>
  <si>
    <t>Walsingham Support</t>
  </si>
  <si>
    <t>EN4 0DZ</t>
  </si>
  <si>
    <t>S900000258</t>
  </si>
  <si>
    <t>The Mill Hill School Foundation</t>
  </si>
  <si>
    <t>NW7 1AQ</t>
  </si>
  <si>
    <t>S900000259</t>
  </si>
  <si>
    <t>K Mcgoohan</t>
  </si>
  <si>
    <t>AL1 5AT</t>
  </si>
  <si>
    <t>S900000260</t>
  </si>
  <si>
    <t>SHB Hire Limited</t>
  </si>
  <si>
    <t>SO51 9DQ</t>
  </si>
  <si>
    <t>S900000261</t>
  </si>
  <si>
    <t>Residential Care Providers Limited</t>
  </si>
  <si>
    <t>HA5 3DL</t>
  </si>
  <si>
    <t>S900000262</t>
  </si>
  <si>
    <t>Alonim Kindergarten</t>
  </si>
  <si>
    <t>S900000263</t>
  </si>
  <si>
    <t>C Fitzsimmons</t>
  </si>
  <si>
    <t>WD6 2DR</t>
  </si>
  <si>
    <t>S900000264</t>
  </si>
  <si>
    <t>Hazel Bristow</t>
  </si>
  <si>
    <t>EN5 5EN</t>
  </si>
  <si>
    <t>S900000265</t>
  </si>
  <si>
    <t>Lubavitch Senior Girls School</t>
  </si>
  <si>
    <t>N16 5RP</t>
  </si>
  <si>
    <t>S900000266</t>
  </si>
  <si>
    <t>Siemens Financial Services Limited</t>
  </si>
  <si>
    <t>SL2 4JS</t>
  </si>
  <si>
    <t>S900000267</t>
  </si>
  <si>
    <t>The Annunciation Church</t>
  </si>
  <si>
    <t>S900000268</t>
  </si>
  <si>
    <t>Forest Residential Care Homes Limited</t>
  </si>
  <si>
    <t>E11 3AY</t>
  </si>
  <si>
    <t>S900000269</t>
  </si>
  <si>
    <t>Meera Nursing Home Limited</t>
  </si>
  <si>
    <t>NW9 0QR</t>
  </si>
  <si>
    <t>S900000270</t>
  </si>
  <si>
    <t>New Century Care (Finchley)</t>
  </si>
  <si>
    <t>CO3 3PR</t>
  </si>
  <si>
    <t>S900000271</t>
  </si>
  <si>
    <t>Arnfield Care Limited</t>
  </si>
  <si>
    <t>SK10 5JR</t>
  </si>
  <si>
    <t>S900000272</t>
  </si>
  <si>
    <t>GLS Education Services Limited</t>
  </si>
  <si>
    <t>SK14 4HR</t>
  </si>
  <si>
    <t>S900000273</t>
  </si>
  <si>
    <t>A De-Caine-Rato</t>
  </si>
  <si>
    <t>N2 0RS</t>
  </si>
  <si>
    <t>S900000274</t>
  </si>
  <si>
    <t>Luke Phillips</t>
  </si>
  <si>
    <t>EN4 8PA</t>
  </si>
  <si>
    <t>S900000275</t>
  </si>
  <si>
    <t>Foulds Pre-School</t>
  </si>
  <si>
    <t>EN5 5HD</t>
  </si>
  <si>
    <t>S900000276</t>
  </si>
  <si>
    <t>Terberg Matec UK Limited</t>
  </si>
  <si>
    <t>WA1 4RZ</t>
  </si>
  <si>
    <t>S900000277</t>
  </si>
  <si>
    <t>Yvette Nicholls</t>
  </si>
  <si>
    <t>EN3 6TU</t>
  </si>
  <si>
    <t>S900000278</t>
  </si>
  <si>
    <t>Chartered Trading Standards</t>
  </si>
  <si>
    <t>SS15 6TH</t>
  </si>
  <si>
    <t>S900000279</t>
  </si>
  <si>
    <t>Complete Care Services Limited</t>
  </si>
  <si>
    <t>LU1 4DS</t>
  </si>
  <si>
    <t>S900000280</t>
  </si>
  <si>
    <t>Langdon Community Limited</t>
  </si>
  <si>
    <t>M25 1BL</t>
  </si>
  <si>
    <t>S900000281</t>
  </si>
  <si>
    <t>Carewatch (Barnet)</t>
  </si>
  <si>
    <t>N12 0EH</t>
  </si>
  <si>
    <t>S900000282</t>
  </si>
  <si>
    <t>Trowers and Hamlins</t>
  </si>
  <si>
    <t>EC1Y 8YZ</t>
  </si>
  <si>
    <t>S900000283</t>
  </si>
  <si>
    <t>Tracy Clutton</t>
  </si>
  <si>
    <t>NW7 2BS</t>
  </si>
  <si>
    <t>S900000284</t>
  </si>
  <si>
    <t>George Browns Implements Limited</t>
  </si>
  <si>
    <t>LU7 4UX</t>
  </si>
  <si>
    <t>S900000285</t>
  </si>
  <si>
    <t>The Wood Street Montessori</t>
  </si>
  <si>
    <t>S900000286</t>
  </si>
  <si>
    <t>Lavendale Montessori Limited</t>
  </si>
  <si>
    <t>N12 7JG</t>
  </si>
  <si>
    <t>S900000287</t>
  </si>
  <si>
    <t>Amari Plastics Limited</t>
  </si>
  <si>
    <t>KT13 8AU</t>
  </si>
  <si>
    <t>S900000288</t>
  </si>
  <si>
    <t>Gan Menachem</t>
  </si>
  <si>
    <t>NW4 1TP</t>
  </si>
  <si>
    <t>S900000289</t>
  </si>
  <si>
    <t>Childbase Limited</t>
  </si>
  <si>
    <t>MK16 8NJ</t>
  </si>
  <si>
    <t>S900000290</t>
  </si>
  <si>
    <t>Trinity Church Centre</t>
  </si>
  <si>
    <t>S900000291</t>
  </si>
  <si>
    <t>Merridale Limited</t>
  </si>
  <si>
    <t>WV1 2EU</t>
  </si>
  <si>
    <t>S900000292</t>
  </si>
  <si>
    <t>Swemko (UK) Limited</t>
  </si>
  <si>
    <t>BS4 5QH</t>
  </si>
  <si>
    <t>S900000293</t>
  </si>
  <si>
    <t>Futures For Children Limited</t>
  </si>
  <si>
    <t>ME15 6YQ</t>
  </si>
  <si>
    <t>S900000294</t>
  </si>
  <si>
    <t>Gristwood and Tom Limited</t>
  </si>
  <si>
    <t>WD7 9EG</t>
  </si>
  <si>
    <t>S900000295</t>
  </si>
  <si>
    <t>Capita Business Services Limited</t>
  </si>
  <si>
    <t>DL1 9HN</t>
  </si>
  <si>
    <t>S900000296</t>
  </si>
  <si>
    <t>Public Clocks Limited</t>
  </si>
  <si>
    <t>SL2 5HF</t>
  </si>
  <si>
    <t>S900000297</t>
  </si>
  <si>
    <t>G B Holdings Limited</t>
  </si>
  <si>
    <t>CM8 3DH</t>
  </si>
  <si>
    <t>S900000298</t>
  </si>
  <si>
    <t>Npower</t>
  </si>
  <si>
    <t>LS14 3WT</t>
  </si>
  <si>
    <t>S900000299</t>
  </si>
  <si>
    <t>Housing Plus Limited</t>
  </si>
  <si>
    <t>NW2 5QT</t>
  </si>
  <si>
    <t>S900000300</t>
  </si>
  <si>
    <t>Busy Bees Day Nurseries Limited</t>
  </si>
  <si>
    <t>NW7 3RB</t>
  </si>
  <si>
    <t>S900000301</t>
  </si>
  <si>
    <t>Egerton-Rothesay School Limited</t>
  </si>
  <si>
    <t>HP4 3UJ</t>
  </si>
  <si>
    <t>S900000302</t>
  </si>
  <si>
    <t>Maria Nash (Dp Only)</t>
  </si>
  <si>
    <t>EN4 8BP</t>
  </si>
  <si>
    <t>S900000303</t>
  </si>
  <si>
    <t>Alireza Sarbaz</t>
  </si>
  <si>
    <t>NW7 2HH</t>
  </si>
  <si>
    <t>S900000304</t>
  </si>
  <si>
    <t>Haymarket Media Group Limited</t>
  </si>
  <si>
    <t>TW1 3SP</t>
  </si>
  <si>
    <t>S900000305</t>
  </si>
  <si>
    <t>Green Trees Care Home</t>
  </si>
  <si>
    <t>EN4 0EY</t>
  </si>
  <si>
    <t>S900000306</t>
  </si>
  <si>
    <t>Resources For Autism</t>
  </si>
  <si>
    <t>NW11 6AB</t>
  </si>
  <si>
    <t>S900000307</t>
  </si>
  <si>
    <t>Suzanne Twena</t>
  </si>
  <si>
    <t>NW4 1LD</t>
  </si>
  <si>
    <t>S900000308</t>
  </si>
  <si>
    <t>Action First Assessment Limited</t>
  </si>
  <si>
    <t>EC3N 2EX</t>
  </si>
  <si>
    <t>S900000309</t>
  </si>
  <si>
    <t>The Disabilities Trust</t>
  </si>
  <si>
    <t>RH15 9NP</t>
  </si>
  <si>
    <t>S900000310</t>
  </si>
  <si>
    <t>D Mears</t>
  </si>
  <si>
    <t>NW9 7HE</t>
  </si>
  <si>
    <t>S900000311</t>
  </si>
  <si>
    <t>Findel Education Limited</t>
  </si>
  <si>
    <t>S900000312</t>
  </si>
  <si>
    <t>Kasper Limited</t>
  </si>
  <si>
    <t>CT5 1DX</t>
  </si>
  <si>
    <t>S900000313</t>
  </si>
  <si>
    <t>Wembley Laminations Limited</t>
  </si>
  <si>
    <t>NW2 7HW</t>
  </si>
  <si>
    <t>S900000314</t>
  </si>
  <si>
    <t>Hanxin Limited</t>
  </si>
  <si>
    <t>HA1 2AQ</t>
  </si>
  <si>
    <t>S900000315</t>
  </si>
  <si>
    <t>Lighting Reality Limited</t>
  </si>
  <si>
    <t>DY13 8BZ</t>
  </si>
  <si>
    <t>S900000316</t>
  </si>
  <si>
    <t>Lasa Charity UK Limited</t>
  </si>
  <si>
    <t>EC1N 8UN</t>
  </si>
  <si>
    <t>S900000317</t>
  </si>
  <si>
    <t>Proquest Information and Learning Limited</t>
  </si>
  <si>
    <t>CB5 8SW</t>
  </si>
  <si>
    <t>S900000318</t>
  </si>
  <si>
    <t>Adleigh Building Services</t>
  </si>
  <si>
    <t>CM6 1TZ</t>
  </si>
  <si>
    <t>S900000319</t>
  </si>
  <si>
    <t>St Elizabeths Centre</t>
  </si>
  <si>
    <t>SG10 6EW</t>
  </si>
  <si>
    <t>S900000320</t>
  </si>
  <si>
    <t>Has Technology Limited</t>
  </si>
  <si>
    <t>B74 2TZ</t>
  </si>
  <si>
    <t>S900000321</t>
  </si>
  <si>
    <t>The Fostering Network</t>
  </si>
  <si>
    <t>SE1 8HA</t>
  </si>
  <si>
    <t>S900000322</t>
  </si>
  <si>
    <t>Chartmedia</t>
  </si>
  <si>
    <t>BB18 6XS</t>
  </si>
  <si>
    <t>S900000323</t>
  </si>
  <si>
    <t>Covergold Limited</t>
  </si>
  <si>
    <t>NN3 6AX</t>
  </si>
  <si>
    <t>S900000324</t>
  </si>
  <si>
    <t>Emily Kent</t>
  </si>
  <si>
    <t>EN5 3JR</t>
  </si>
  <si>
    <t>S900000325</t>
  </si>
  <si>
    <t>Denville Hall</t>
  </si>
  <si>
    <t>HA6 2SB</t>
  </si>
  <si>
    <t>S900000326</t>
  </si>
  <si>
    <t>St Michaels Fellowship</t>
  </si>
  <si>
    <t>SW16 1BW</t>
  </si>
  <si>
    <t>S900000327</t>
  </si>
  <si>
    <t>Mayuri Depala</t>
  </si>
  <si>
    <t>N2 8JW</t>
  </si>
  <si>
    <t>S900000328</t>
  </si>
  <si>
    <t>Arthur J Ferryman Associates</t>
  </si>
  <si>
    <t>WD23 3DE</t>
  </si>
  <si>
    <t>S900000329</t>
  </si>
  <si>
    <t>Green Man Community Centre M C</t>
  </si>
  <si>
    <t>N2 9BA</t>
  </si>
  <si>
    <t>S900000330</t>
  </si>
  <si>
    <t>Confags</t>
  </si>
  <si>
    <t>N12 9QR</t>
  </si>
  <si>
    <t>S900000331</t>
  </si>
  <si>
    <t>Dynamic People Limited</t>
  </si>
  <si>
    <t>N12 9DA</t>
  </si>
  <si>
    <t>S900000332</t>
  </si>
  <si>
    <t>Children First Fostering Agency Limited</t>
  </si>
  <si>
    <t>SS13 1SS</t>
  </si>
  <si>
    <t>S900000333</t>
  </si>
  <si>
    <t>Annette Wiltshire</t>
  </si>
  <si>
    <t>EN5 1PS</t>
  </si>
  <si>
    <t>S900000334</t>
  </si>
  <si>
    <t>Pirtek Watford Limited</t>
  </si>
  <si>
    <t>WD24 4YH</t>
  </si>
  <si>
    <t>S900000335</t>
  </si>
  <si>
    <t>One Step (Support) Limited</t>
  </si>
  <si>
    <t>RG9 4NR</t>
  </si>
  <si>
    <t>S900000336</t>
  </si>
  <si>
    <t>Duplo International Limited</t>
  </si>
  <si>
    <t>KT15 2SD</t>
  </si>
  <si>
    <t>S900000337</t>
  </si>
  <si>
    <t>Foster Care Associates Limited</t>
  </si>
  <si>
    <t>S900000338</t>
  </si>
  <si>
    <t>London Borough of Harrow</t>
  </si>
  <si>
    <t>HA1 2ZA</t>
  </si>
  <si>
    <t>S900000339</t>
  </si>
  <si>
    <t>Ely Nursery</t>
  </si>
  <si>
    <t>N3 1QN</t>
  </si>
  <si>
    <t>S900000340</t>
  </si>
  <si>
    <t>Posturite Limited</t>
  </si>
  <si>
    <t>BN26 6SZ</t>
  </si>
  <si>
    <t>S900000341</t>
  </si>
  <si>
    <t>BUPA Care Homes</t>
  </si>
  <si>
    <t>EN5 4QE</t>
  </si>
  <si>
    <t>S900000342</t>
  </si>
  <si>
    <t>Tuffkids Nursery</t>
  </si>
  <si>
    <t>NW11 9HG</t>
  </si>
  <si>
    <t>S900000343</t>
  </si>
  <si>
    <t>Scottish Society For Autism</t>
  </si>
  <si>
    <t>FK10 2QG</t>
  </si>
  <si>
    <t>S900000344</t>
  </si>
  <si>
    <t>Prime Production Limited</t>
  </si>
  <si>
    <t>SL1 1DH</t>
  </si>
  <si>
    <t>NW11 8NA</t>
  </si>
  <si>
    <t>S900000346</t>
  </si>
  <si>
    <t>Scarab Sweepers Limited</t>
  </si>
  <si>
    <t>TN12 9QD</t>
  </si>
  <si>
    <t>S900000347</t>
  </si>
  <si>
    <t>Aidhour Limited</t>
  </si>
  <si>
    <t>SP1 3UT</t>
  </si>
  <si>
    <t>S900000348</t>
  </si>
  <si>
    <t>Greenwich Leisure Limited</t>
  </si>
  <si>
    <t>SE18 6SX</t>
  </si>
  <si>
    <t>S900000349</t>
  </si>
  <si>
    <t>Sunbeam Fostering Agency Limited</t>
  </si>
  <si>
    <t>UB6 7JB</t>
  </si>
  <si>
    <t>S900000350</t>
  </si>
  <si>
    <t>Morag Mackenzie-Cardy</t>
  </si>
  <si>
    <t>S900000351</t>
  </si>
  <si>
    <t>The National Autistic Society</t>
  </si>
  <si>
    <t>S900000352</t>
  </si>
  <si>
    <t>Mckinnons News</t>
  </si>
  <si>
    <t>EN4 8SX</t>
  </si>
  <si>
    <t>S900000353</t>
  </si>
  <si>
    <t>Wakabonga Kabonga</t>
  </si>
  <si>
    <t>N2 8DB</t>
  </si>
  <si>
    <t>S900000354</t>
  </si>
  <si>
    <t>Charlotte Morton</t>
  </si>
  <si>
    <t>EN5 5BH</t>
  </si>
  <si>
    <t>S900000355</t>
  </si>
  <si>
    <t>Nexus Fostering Limited</t>
  </si>
  <si>
    <t>HA1 3EX</t>
  </si>
  <si>
    <t>S900000356</t>
  </si>
  <si>
    <t>Horizon Fostering Services Limited</t>
  </si>
  <si>
    <t>NW9 8UA</t>
  </si>
  <si>
    <t>S900000357</t>
  </si>
  <si>
    <t>Trafalgar Cleaning Equipment Limited</t>
  </si>
  <si>
    <t>RH13 5TX</t>
  </si>
  <si>
    <t>S900000358</t>
  </si>
  <si>
    <t>Family Futures Cic</t>
  </si>
  <si>
    <t>N1 2PL</t>
  </si>
  <si>
    <t>S900000359</t>
  </si>
  <si>
    <t>Off The Wall Marketing Limited</t>
  </si>
  <si>
    <t>NR11 6SZ</t>
  </si>
  <si>
    <t>S900000360</t>
  </si>
  <si>
    <t>Thorndene Limited</t>
  </si>
  <si>
    <t>CT15 7HZ</t>
  </si>
  <si>
    <t>S900000361</t>
  </si>
  <si>
    <t>Whittington Hospital NHS Trust</t>
  </si>
  <si>
    <t>N19 5NF</t>
  </si>
  <si>
    <t>S900000362</t>
  </si>
  <si>
    <t>Phillip Rackham (Direct Payments)</t>
  </si>
  <si>
    <t>N20 0QL</t>
  </si>
  <si>
    <t>S900000363</t>
  </si>
  <si>
    <t>Victor Healey</t>
  </si>
  <si>
    <t>NW4 4HJ</t>
  </si>
  <si>
    <t>S900000364</t>
  </si>
  <si>
    <t>The New Barnet Day Nursery and</t>
  </si>
  <si>
    <t>EN5 1QG</t>
  </si>
  <si>
    <t>S900000365</t>
  </si>
  <si>
    <t>Anis K Hasham</t>
  </si>
  <si>
    <t>HA8 9NG</t>
  </si>
  <si>
    <t>S900000366</t>
  </si>
  <si>
    <t>Gosh Comics</t>
  </si>
  <si>
    <t>W1F 0DR</t>
  </si>
  <si>
    <t>S900000367</t>
  </si>
  <si>
    <t>Ikea Business</t>
  </si>
  <si>
    <t>PE2 9ET</t>
  </si>
  <si>
    <t>S900000368</t>
  </si>
  <si>
    <t>Eayc Nursery</t>
  </si>
  <si>
    <t>HA8 8NW</t>
  </si>
  <si>
    <t>S900000369</t>
  </si>
  <si>
    <t>Jeremy Davis</t>
  </si>
  <si>
    <t>NW4 2JY</t>
  </si>
  <si>
    <t>S900000370</t>
  </si>
  <si>
    <t>Maria Mouland</t>
  </si>
  <si>
    <t>N2 9DA</t>
  </si>
  <si>
    <t>S900000371</t>
  </si>
  <si>
    <t>Stephen and Claire Horne</t>
  </si>
  <si>
    <t>EN4 8HR</t>
  </si>
  <si>
    <t>S900000372</t>
  </si>
  <si>
    <t>Npower Commercial Gas Limited</t>
  </si>
  <si>
    <t>B91 3ES</t>
  </si>
  <si>
    <t>S900000373</t>
  </si>
  <si>
    <t>Royal Mencap Society</t>
  </si>
  <si>
    <t>EC1Y 0RT</t>
  </si>
  <si>
    <t>S900000374</t>
  </si>
  <si>
    <t>Greater London Fostering</t>
  </si>
  <si>
    <t>SE19 1NL</t>
  </si>
  <si>
    <t>S900000375</t>
  </si>
  <si>
    <t>David Ogilvie Engineering Limited</t>
  </si>
  <si>
    <t>KA3 1HL</t>
  </si>
  <si>
    <t>S900000376</t>
  </si>
  <si>
    <t>Civica Election Services Limit</t>
  </si>
  <si>
    <t>N8 0NW</t>
  </si>
  <si>
    <t>S900000377</t>
  </si>
  <si>
    <t>Barnet Enfield and Haringey Mental</t>
  </si>
  <si>
    <t>N15 3TH</t>
  </si>
  <si>
    <t>S900000378</t>
  </si>
  <si>
    <t>Margaret Alexander</t>
  </si>
  <si>
    <t>HA8 OHP</t>
  </si>
  <si>
    <t>S900000379</t>
  </si>
  <si>
    <t>Shaw Trust Limited</t>
  </si>
  <si>
    <t>HA7 3JS</t>
  </si>
  <si>
    <t>S900000380</t>
  </si>
  <si>
    <t>Liliana Talmor</t>
  </si>
  <si>
    <t>NW11 9DG</t>
  </si>
  <si>
    <t>S900000381</t>
  </si>
  <si>
    <t>Aspen Villages Limited</t>
  </si>
  <si>
    <t>WD6 1EP</t>
  </si>
  <si>
    <t>S900000382</t>
  </si>
  <si>
    <t>Southern Electric Plc</t>
  </si>
  <si>
    <t>PO9 5DD</t>
  </si>
  <si>
    <t>S900000383</t>
  </si>
  <si>
    <t>Its Training (UK) Limited</t>
  </si>
  <si>
    <t>LN8 2EU</t>
  </si>
  <si>
    <t>S900000384</t>
  </si>
  <si>
    <t>Parkcare Homes (No2) Limited</t>
  </si>
  <si>
    <t>WR3 7NW</t>
  </si>
  <si>
    <t>S900000385</t>
  </si>
  <si>
    <t>Chetan Agheda</t>
  </si>
  <si>
    <t>EN5 3EB</t>
  </si>
  <si>
    <t>S900000386</t>
  </si>
  <si>
    <t>Bright Horizons Whetstone</t>
  </si>
  <si>
    <t>N20 9EA</t>
  </si>
  <si>
    <t>S900000387</t>
  </si>
  <si>
    <t>Pamela Decaine</t>
  </si>
  <si>
    <t>WD6 2LL</t>
  </si>
  <si>
    <t>S900000388</t>
  </si>
  <si>
    <t>Norwood</t>
  </si>
  <si>
    <t>S900000389</t>
  </si>
  <si>
    <t>Zeriah Campbell-Addo</t>
  </si>
  <si>
    <t>N10 1AL</t>
  </si>
  <si>
    <t>S900000390</t>
  </si>
  <si>
    <t>By The Bridge Limited</t>
  </si>
  <si>
    <t>ME9 8JE</t>
  </si>
  <si>
    <t>S900000391</t>
  </si>
  <si>
    <t>Middlesex University</t>
  </si>
  <si>
    <t>NW4 4BT</t>
  </si>
  <si>
    <t>S900000392</t>
  </si>
  <si>
    <t>Headway East London</t>
  </si>
  <si>
    <t>E2 8AX</t>
  </si>
  <si>
    <t>S900000393</t>
  </si>
  <si>
    <t>Unique Care Services</t>
  </si>
  <si>
    <t>EN3 6PG</t>
  </si>
  <si>
    <t>S900000394</t>
  </si>
  <si>
    <t>Anastasia Lodge</t>
  </si>
  <si>
    <t>N21 3AE</t>
  </si>
  <si>
    <t>S900000395</t>
  </si>
  <si>
    <t>Kim Snell</t>
  </si>
  <si>
    <t>EN5 2AU</t>
  </si>
  <si>
    <t>S900000396</t>
  </si>
  <si>
    <t>Parenting Profiles Assoc Limited</t>
  </si>
  <si>
    <t>SG7 5ST</t>
  </si>
  <si>
    <t>S900000397</t>
  </si>
  <si>
    <t>Great Ormond Street Hospital For</t>
  </si>
  <si>
    <t>WC1N 3JH</t>
  </si>
  <si>
    <t>S900000398</t>
  </si>
  <si>
    <t>Sharon Holder</t>
  </si>
  <si>
    <t>N11 1FB</t>
  </si>
  <si>
    <t>S900000399</t>
  </si>
  <si>
    <t>C-M Dwyer Consultancy Services</t>
  </si>
  <si>
    <t>W4 1EQ</t>
  </si>
  <si>
    <t>S900000400</t>
  </si>
  <si>
    <t>Avril Duffy (Direct Payments Only)</t>
  </si>
  <si>
    <t>HA8 9DD</t>
  </si>
  <si>
    <t>S900000401</t>
  </si>
  <si>
    <t>Terry Ryan</t>
  </si>
  <si>
    <t>S900000402</t>
  </si>
  <si>
    <t>Hilton Lodge Limited</t>
  </si>
  <si>
    <t>S900000403</t>
  </si>
  <si>
    <t>J A Steel and Son Limited</t>
  </si>
  <si>
    <t>EN3 7PY</t>
  </si>
  <si>
    <t>S900000404</t>
  </si>
  <si>
    <t>Evac and Chair International Limited</t>
  </si>
  <si>
    <t>B90 8AW</t>
  </si>
  <si>
    <t>S900000405</t>
  </si>
  <si>
    <t>Dorma UK Limited</t>
  </si>
  <si>
    <t>SG4 0AB</t>
  </si>
  <si>
    <t>S900000406</t>
  </si>
  <si>
    <t>Mr K and Mrs C Buckingham</t>
  </si>
  <si>
    <t>WD6 2EP</t>
  </si>
  <si>
    <t>S900000407</t>
  </si>
  <si>
    <t>Four Seasons Health Care</t>
  </si>
  <si>
    <t>DL1 1RW</t>
  </si>
  <si>
    <t>S900000408</t>
  </si>
  <si>
    <t>Torah Vodaas Primary School</t>
  </si>
  <si>
    <t>NW9 1AL</t>
  </si>
  <si>
    <t>S900000409</t>
  </si>
  <si>
    <t>Patricia Reynolds</t>
  </si>
  <si>
    <t>WD6 4NS</t>
  </si>
  <si>
    <t>S900000410</t>
  </si>
  <si>
    <t>The Arts Depot Trust Limited</t>
  </si>
  <si>
    <t>N12 0GA</t>
  </si>
  <si>
    <t>S900000412</t>
  </si>
  <si>
    <t>Ouranoula Constantinou</t>
  </si>
  <si>
    <t>S900000413</t>
  </si>
  <si>
    <t>Karen Landsman</t>
  </si>
  <si>
    <t>EN4 9RW</t>
  </si>
  <si>
    <t>S900000414</t>
  </si>
  <si>
    <t>Chrysalis Care</t>
  </si>
  <si>
    <t>DA7 4BQ</t>
  </si>
  <si>
    <t>S900000415</t>
  </si>
  <si>
    <t>House Martins Care Limited</t>
  </si>
  <si>
    <t>BB4 6HZ</t>
  </si>
  <si>
    <t>S900000416</t>
  </si>
  <si>
    <t>Cleapss</t>
  </si>
  <si>
    <t>HP5 2PX</t>
  </si>
  <si>
    <t>S900000417</t>
  </si>
  <si>
    <t>Lnrs Data Services Limited</t>
  </si>
  <si>
    <t>SM2 5AS</t>
  </si>
  <si>
    <t>S900000418</t>
  </si>
  <si>
    <t>Charlene Beckett-Scott</t>
  </si>
  <si>
    <t>NW9 6AB</t>
  </si>
  <si>
    <t>S900000419</t>
  </si>
  <si>
    <t>Lesley Mortimer</t>
  </si>
  <si>
    <t>NW4 3PE</t>
  </si>
  <si>
    <t>S900000420</t>
  </si>
  <si>
    <t>Five Rivers Child Care Limited</t>
  </si>
  <si>
    <t>S900000421</t>
  </si>
  <si>
    <t>Stamford Nursing Centre</t>
  </si>
  <si>
    <t>N18 1SH</t>
  </si>
  <si>
    <t>S900000422</t>
  </si>
  <si>
    <t>The Finchley Day Nursery</t>
  </si>
  <si>
    <t>N2 9BU</t>
  </si>
  <si>
    <t>S900000423</t>
  </si>
  <si>
    <t>The Kindergarten Nursery Schools Limited</t>
  </si>
  <si>
    <t>NW4 2DG</t>
  </si>
  <si>
    <t>S900000424</t>
  </si>
  <si>
    <t>BPP Professional Education</t>
  </si>
  <si>
    <t>W12 8AW</t>
  </si>
  <si>
    <t>S900000425</t>
  </si>
  <si>
    <t>Henry and Elizabeth A Acquah</t>
  </si>
  <si>
    <t>HA8 0PT</t>
  </si>
  <si>
    <t>S900000426</t>
  </si>
  <si>
    <t>T and D Barrs</t>
  </si>
  <si>
    <t>SG2 9RT</t>
  </si>
  <si>
    <t>S900000427</t>
  </si>
  <si>
    <t>Academy 4 Kids</t>
  </si>
  <si>
    <t>N20 0NG</t>
  </si>
  <si>
    <t>S900000428</t>
  </si>
  <si>
    <t>ML Homes Limited</t>
  </si>
  <si>
    <t>S900000429</t>
  </si>
  <si>
    <t>Nielsen Book Services Limited</t>
  </si>
  <si>
    <t>GU21 6LQ</t>
  </si>
  <si>
    <t>S900000430</t>
  </si>
  <si>
    <t>Barnet Homes Limited</t>
  </si>
  <si>
    <t>N20 0EJ</t>
  </si>
  <si>
    <t>S900000431</t>
  </si>
  <si>
    <t>Marcello Cassinoni</t>
  </si>
  <si>
    <t>N3 2EJ</t>
  </si>
  <si>
    <t>S900000432</t>
  </si>
  <si>
    <t>Susan Stewart</t>
  </si>
  <si>
    <t>EN5 2QX</t>
  </si>
  <si>
    <t>S900000433</t>
  </si>
  <si>
    <t>Environment Agency Shared Services Connected Limited</t>
  </si>
  <si>
    <t>PE2 8YD</t>
  </si>
  <si>
    <t>S900000434</t>
  </si>
  <si>
    <t>Claremont Community Pre-School</t>
  </si>
  <si>
    <t>NW2 1XG</t>
  </si>
  <si>
    <t>S900000435</t>
  </si>
  <si>
    <t>All About Care</t>
  </si>
  <si>
    <t>CT6 6DG</t>
  </si>
  <si>
    <t>S900000436</t>
  </si>
  <si>
    <t>Treloar School</t>
  </si>
  <si>
    <t>GU34 4GL</t>
  </si>
  <si>
    <t>S900000437</t>
  </si>
  <si>
    <t>BIP Solutions Limited</t>
  </si>
  <si>
    <t>G51 1DZ</t>
  </si>
  <si>
    <t>S900000438</t>
  </si>
  <si>
    <t>Bush Wheeler Services Limited</t>
  </si>
  <si>
    <t>EN7 6TR</t>
  </si>
  <si>
    <t>S900000439</t>
  </si>
  <si>
    <t>Ilana Blumenfeld</t>
  </si>
  <si>
    <t>NW4 1NE</t>
  </si>
  <si>
    <t>S900000440</t>
  </si>
  <si>
    <t>Christine Odoom</t>
  </si>
  <si>
    <t>NW2 1PD</t>
  </si>
  <si>
    <t>S900000441</t>
  </si>
  <si>
    <t>Lynda James</t>
  </si>
  <si>
    <t>S900000442</t>
  </si>
  <si>
    <t>L E Hughes</t>
  </si>
  <si>
    <t>EN7 5RU</t>
  </si>
  <si>
    <t>S900000443</t>
  </si>
  <si>
    <t>EDF Energy 1 Limited</t>
  </si>
  <si>
    <t>PL3 5XQ</t>
  </si>
  <si>
    <t>S900000444</t>
  </si>
  <si>
    <t>Ashkar Patel</t>
  </si>
  <si>
    <t>N20 9EL</t>
  </si>
  <si>
    <t>S900000445</t>
  </si>
  <si>
    <t>London Parks and Green Spaces</t>
  </si>
  <si>
    <t>SE6 9RQ</t>
  </si>
  <si>
    <t>S900000446</t>
  </si>
  <si>
    <t>Mill Hill Newsagents Limited Mill Hill Newsagents Limited</t>
  </si>
  <si>
    <t>NW7 3TG</t>
  </si>
  <si>
    <t>S900000447</t>
  </si>
  <si>
    <t>Saint Augustine's Church</t>
  </si>
  <si>
    <t>NW9 5SY</t>
  </si>
  <si>
    <t>S900000448</t>
  </si>
  <si>
    <t>Brian and Annette Altman</t>
  </si>
  <si>
    <t>HA8 0TJ</t>
  </si>
  <si>
    <t>S900000449</t>
  </si>
  <si>
    <t>E-On Energy Solutions Limited</t>
  </si>
  <si>
    <t>NG1 6HD</t>
  </si>
  <si>
    <t>S900000450</t>
  </si>
  <si>
    <t>Sparkler's Nursery</t>
  </si>
  <si>
    <t>HA8 0TR</t>
  </si>
  <si>
    <t>S900000451</t>
  </si>
  <si>
    <t>Online Ergonomics Limited</t>
  </si>
  <si>
    <t>NR34 7TD</t>
  </si>
  <si>
    <t>S900000452</t>
  </si>
  <si>
    <t>DX Network Services Limited</t>
  </si>
  <si>
    <t>SL3 9GL</t>
  </si>
  <si>
    <t>S900000453</t>
  </si>
  <si>
    <t>Pradeep and Beejaye Chooneea</t>
  </si>
  <si>
    <t>NW2 1EA</t>
  </si>
  <si>
    <t>S900000454</t>
  </si>
  <si>
    <t>Mr B and Mrs F Salehzehi</t>
  </si>
  <si>
    <t>HA8 ONG</t>
  </si>
  <si>
    <t>S900000455</t>
  </si>
  <si>
    <t>Office Depot UK Limited</t>
  </si>
  <si>
    <t>SP10 4JZ</t>
  </si>
  <si>
    <t>S900000456</t>
  </si>
  <si>
    <t>Lidia Camara-Mourou</t>
  </si>
  <si>
    <t>NW2 2SG</t>
  </si>
  <si>
    <t>S900000457</t>
  </si>
  <si>
    <t>The Mill Hill Foundation</t>
  </si>
  <si>
    <t>EN5 1SA</t>
  </si>
  <si>
    <t>S900000458</t>
  </si>
  <si>
    <t>Child Focus Fostering Agency</t>
  </si>
  <si>
    <t>E10 5ND</t>
  </si>
  <si>
    <t>S900000459</t>
  </si>
  <si>
    <t>Peter Chattalis</t>
  </si>
  <si>
    <t>N20 0PA</t>
  </si>
  <si>
    <t>S900000460</t>
  </si>
  <si>
    <t>Playtime Pre-School</t>
  </si>
  <si>
    <t>N3 3HS</t>
  </si>
  <si>
    <t>S900000461</t>
  </si>
  <si>
    <t>A Wilderness Way Limited</t>
  </si>
  <si>
    <t>CA4 0QS</t>
  </si>
  <si>
    <t>S900000462</t>
  </si>
  <si>
    <t>Achieve Together Limited</t>
  </si>
  <si>
    <t>BA2 1RN</t>
  </si>
  <si>
    <t>S900000463</t>
  </si>
  <si>
    <t>Precision Lift Services Limited</t>
  </si>
  <si>
    <t>SS14 3BZ</t>
  </si>
  <si>
    <t>S900000464</t>
  </si>
  <si>
    <t>R T Machinery</t>
  </si>
  <si>
    <t>HP18 0DS</t>
  </si>
  <si>
    <t>S900000465</t>
  </si>
  <si>
    <t>St Phillips Pre-School</t>
  </si>
  <si>
    <t>N2 8BP</t>
  </si>
  <si>
    <t>S900000466</t>
  </si>
  <si>
    <t>Mr R P and Mrs J M Taylor</t>
  </si>
  <si>
    <t>EN4 8TU</t>
  </si>
  <si>
    <t>S900000467</t>
  </si>
  <si>
    <t>NW2 2RE</t>
  </si>
  <si>
    <t>S900000468</t>
  </si>
  <si>
    <t>Step By Step Montessori Nursery</t>
  </si>
  <si>
    <t>NW4 1AS</t>
  </si>
  <si>
    <t>S900000469</t>
  </si>
  <si>
    <t>Middlesex County Football Association Limited</t>
  </si>
  <si>
    <t>UB5 5FA</t>
  </si>
  <si>
    <t>S900000470</t>
  </si>
  <si>
    <t>Ventry Residential Care Limited</t>
  </si>
  <si>
    <t>N12 9EE</t>
  </si>
  <si>
    <t>S900000471</t>
  </si>
  <si>
    <t>Julian Meekins</t>
  </si>
  <si>
    <t>NW4 3UD</t>
  </si>
  <si>
    <t>S900000472</t>
  </si>
  <si>
    <t>Richard Taylor</t>
  </si>
  <si>
    <t>N3 1QR</t>
  </si>
  <si>
    <t>S900000473</t>
  </si>
  <si>
    <t>Nicole Obertelli</t>
  </si>
  <si>
    <t>N20 9DN</t>
  </si>
  <si>
    <t>KT10 0RQ</t>
  </si>
  <si>
    <t>S900000475</t>
  </si>
  <si>
    <t>ASD Metal Services</t>
  </si>
  <si>
    <t>LS10 9DA</t>
  </si>
  <si>
    <t>S900000476</t>
  </si>
  <si>
    <t>Temitope Adeyemi</t>
  </si>
  <si>
    <t>N12 8BU</t>
  </si>
  <si>
    <t>S900000477</t>
  </si>
  <si>
    <t>Wireless Cctv Limited</t>
  </si>
  <si>
    <t>OL12 6AE</t>
  </si>
  <si>
    <t>S900000478</t>
  </si>
  <si>
    <t>Arts Depot Productions Limited</t>
  </si>
  <si>
    <t>S900000479</t>
  </si>
  <si>
    <t>Addleshaw Goddard LLP</t>
  </si>
  <si>
    <t>LS1 4ER</t>
  </si>
  <si>
    <t>S900000480</t>
  </si>
  <si>
    <t>Sanctuary Care Limited</t>
  </si>
  <si>
    <t>S900000481</t>
  </si>
  <si>
    <t>Ernesto Restrepo</t>
  </si>
  <si>
    <t>NW4 4QW</t>
  </si>
  <si>
    <t>S900000482</t>
  </si>
  <si>
    <t>Middlesex University Nursery</t>
  </si>
  <si>
    <t>S900000483</t>
  </si>
  <si>
    <t>B Leighton</t>
  </si>
  <si>
    <t>NW3 2HE</t>
  </si>
  <si>
    <t>S900000484</t>
  </si>
  <si>
    <t>Skills Training Centre Limited</t>
  </si>
  <si>
    <t>N11 1GN</t>
  </si>
  <si>
    <t>S900000485</t>
  </si>
  <si>
    <t>Marie Cleary</t>
  </si>
  <si>
    <t>NW7 3NA</t>
  </si>
  <si>
    <t>S900000486</t>
  </si>
  <si>
    <t>Gloucestershire Group Homes</t>
  </si>
  <si>
    <t>GL6 0BS</t>
  </si>
  <si>
    <t>S900000487</t>
  </si>
  <si>
    <t>B and M Care</t>
  </si>
  <si>
    <t>HP2 5HD</t>
  </si>
  <si>
    <t>S900000488</t>
  </si>
  <si>
    <t>East Sussex County Council</t>
  </si>
  <si>
    <t>BN7 1UE</t>
  </si>
  <si>
    <t>WD6 3DE</t>
  </si>
  <si>
    <t>S900000490</t>
  </si>
  <si>
    <t>Lyreco UK Limited</t>
  </si>
  <si>
    <t>TF2 7NB</t>
  </si>
  <si>
    <t>S900000491</t>
  </si>
  <si>
    <t>Lyonsdown Hall</t>
  </si>
  <si>
    <t>EN5 1JB</t>
  </si>
  <si>
    <t>S900000492</t>
  </si>
  <si>
    <t>Sage Nursing Home</t>
  </si>
  <si>
    <t>NW11 9AL</t>
  </si>
  <si>
    <t>S900000493</t>
  </si>
  <si>
    <t>Eastside House Care Home</t>
  </si>
  <si>
    <t>NW11 0BA</t>
  </si>
  <si>
    <t>S900000494</t>
  </si>
  <si>
    <t>Vilma Hartl</t>
  </si>
  <si>
    <t>N2 9RF</t>
  </si>
  <si>
    <t>S900000495</t>
  </si>
  <si>
    <t>Glenholme Specialist</t>
  </si>
  <si>
    <t>SL4 6AF</t>
  </si>
  <si>
    <t>S900000496</t>
  </si>
  <si>
    <t>Euro Plants UK Limited</t>
  </si>
  <si>
    <t>AL9 6DA</t>
  </si>
  <si>
    <t>S900000497</t>
  </si>
  <si>
    <t>Wicksteed Leisure Limited</t>
  </si>
  <si>
    <t>NN16 8YJ</t>
  </si>
  <si>
    <t>S900000498</t>
  </si>
  <si>
    <t>Anglia Sign Casting Limited</t>
  </si>
  <si>
    <t>NR10 3SS</t>
  </si>
  <si>
    <t>S900000499</t>
  </si>
  <si>
    <t>Downs View Nurseries Limited</t>
  </si>
  <si>
    <t>PO2 7LW</t>
  </si>
  <si>
    <t>S900000500</t>
  </si>
  <si>
    <t>Tracy Wise</t>
  </si>
  <si>
    <t>S900000501</t>
  </si>
  <si>
    <t>Jennifer Green</t>
  </si>
  <si>
    <t>NW4 1PP</t>
  </si>
  <si>
    <t>S900000502</t>
  </si>
  <si>
    <t>L E Granada</t>
  </si>
  <si>
    <t>NW2 1AJ</t>
  </si>
  <si>
    <t>S900000503</t>
  </si>
  <si>
    <t>Newsquest (London) Limited</t>
  </si>
  <si>
    <t>NP20 3QN</t>
  </si>
  <si>
    <t>S900000504</t>
  </si>
  <si>
    <t>Billie Justine Brazil</t>
  </si>
  <si>
    <t>S900000505</t>
  </si>
  <si>
    <t>Keren Lewin (Direct Payments Only)</t>
  </si>
  <si>
    <t>N2 0UZ</t>
  </si>
  <si>
    <t>S900000506</t>
  </si>
  <si>
    <t>Mihir Paun</t>
  </si>
  <si>
    <t>N20 9AN</t>
  </si>
  <si>
    <t>S900000507</t>
  </si>
  <si>
    <t>Vodafone Limited</t>
  </si>
  <si>
    <t>BL78 1AA</t>
  </si>
  <si>
    <t>S900000508</t>
  </si>
  <si>
    <t>St Margarets Travel</t>
  </si>
  <si>
    <t>SG12 8HG</t>
  </si>
  <si>
    <t>S900000509</t>
  </si>
  <si>
    <t>A Omidiora</t>
  </si>
  <si>
    <t>HA8 0FA</t>
  </si>
  <si>
    <t>S900000510</t>
  </si>
  <si>
    <t>Susan Ellis</t>
  </si>
  <si>
    <t>HA8 8UP</t>
  </si>
  <si>
    <t>S900000511</t>
  </si>
  <si>
    <t>Anne Duff</t>
  </si>
  <si>
    <t>N7 9EQ</t>
  </si>
  <si>
    <t>S900000512</t>
  </si>
  <si>
    <t>AJ's Only</t>
  </si>
  <si>
    <t>NW4 4LX</t>
  </si>
  <si>
    <t>S900000513</t>
  </si>
  <si>
    <t>Blakedown Landscape (Se) Limited</t>
  </si>
  <si>
    <t>GU24 8SL</t>
  </si>
  <si>
    <t>S900000514</t>
  </si>
  <si>
    <t>The Larches Trust</t>
  </si>
  <si>
    <t>HA8 7LF</t>
  </si>
  <si>
    <t>S900000515</t>
  </si>
  <si>
    <t>Johnson Austin Limited</t>
  </si>
  <si>
    <t>CR2 9YZ</t>
  </si>
  <si>
    <t>S900000516</t>
  </si>
  <si>
    <t>Lancashire County Council</t>
  </si>
  <si>
    <t>PR1 0LD</t>
  </si>
  <si>
    <t>S900000517</t>
  </si>
  <si>
    <t>Chinese Mental Health Association</t>
  </si>
  <si>
    <t>NW4 4JT</t>
  </si>
  <si>
    <t>S900000518</t>
  </si>
  <si>
    <t>Kidz Choice Limited</t>
  </si>
  <si>
    <t>EN4 8RN</t>
  </si>
  <si>
    <t>S900000519</t>
  </si>
  <si>
    <t>EDF Energy Customers Plc</t>
  </si>
  <si>
    <t>PL3 5YL</t>
  </si>
  <si>
    <t>S900000520</t>
  </si>
  <si>
    <t>London Borough of</t>
  </si>
  <si>
    <t>W6 9UU</t>
  </si>
  <si>
    <t>S900000521</t>
  </si>
  <si>
    <t>British Gas Trading Limited</t>
  </si>
  <si>
    <t>LE1 3ZG</t>
  </si>
  <si>
    <t>S900000522</t>
  </si>
  <si>
    <t>National Fostering Agency</t>
  </si>
  <si>
    <t>BL1 4AG</t>
  </si>
  <si>
    <t>S900000523</t>
  </si>
  <si>
    <t>Luton Borough Council</t>
  </si>
  <si>
    <t>LU1 2BQ</t>
  </si>
  <si>
    <t>S900000524</t>
  </si>
  <si>
    <t>The Caldecott Foundation</t>
  </si>
  <si>
    <t>TN25 6SP</t>
  </si>
  <si>
    <t>S900000525</t>
  </si>
  <si>
    <t>Bourne Amenity Limited</t>
  </si>
  <si>
    <t>TN18 5QG</t>
  </si>
  <si>
    <t>S900000526</t>
  </si>
  <si>
    <t>Special People</t>
  </si>
  <si>
    <t>N19 4EL</t>
  </si>
  <si>
    <t>S900000527</t>
  </si>
  <si>
    <t>Young Foundations Limited</t>
  </si>
  <si>
    <t>LL16 4LU</t>
  </si>
  <si>
    <t>S900000528</t>
  </si>
  <si>
    <t>Carl Woolf</t>
  </si>
  <si>
    <t>NW7 1GT</t>
  </si>
  <si>
    <t>S900000529</t>
  </si>
  <si>
    <t>London Underground Limited</t>
  </si>
  <si>
    <t>E20 1JN</t>
  </si>
  <si>
    <t>S900000530</t>
  </si>
  <si>
    <t>London Buses Services Limited</t>
  </si>
  <si>
    <t>SE10 1AP</t>
  </si>
  <si>
    <t>S900000531</t>
  </si>
  <si>
    <t>N A Brown Limited</t>
  </si>
  <si>
    <t>HP10 0PF</t>
  </si>
  <si>
    <t>S900000532</t>
  </si>
  <si>
    <t>Home Start Barnet</t>
  </si>
  <si>
    <t>N3 3QE</t>
  </si>
  <si>
    <t>S900000533</t>
  </si>
  <si>
    <t>Eversheds LLP</t>
  </si>
  <si>
    <t>LS11 5DR</t>
  </si>
  <si>
    <t>S900000534</t>
  </si>
  <si>
    <t>Essex County Council</t>
  </si>
  <si>
    <t>CM1 1JZ</t>
  </si>
  <si>
    <t>S900000535</t>
  </si>
  <si>
    <t>LTOA</t>
  </si>
  <si>
    <t>S900000536</t>
  </si>
  <si>
    <t>Good Impressions Limited</t>
  </si>
  <si>
    <t>E14 9XL</t>
  </si>
  <si>
    <t>S900000537</t>
  </si>
  <si>
    <t>Fayers Plumbing Supplies Limited</t>
  </si>
  <si>
    <t>EN4 9NR</t>
  </si>
  <si>
    <t>S900000538</t>
  </si>
  <si>
    <t>N W R S</t>
  </si>
  <si>
    <t>NW11 7EN</t>
  </si>
  <si>
    <t>S900000539</t>
  </si>
  <si>
    <t>Joel Day Nursery</t>
  </si>
  <si>
    <t>NW9 6DF</t>
  </si>
  <si>
    <t>S900000540</t>
  </si>
  <si>
    <t>Mill Hill Pre-School</t>
  </si>
  <si>
    <t>NW7 2NT</t>
  </si>
  <si>
    <t>S900000541</t>
  </si>
  <si>
    <t>Jack Cotton</t>
  </si>
  <si>
    <t>EN5 4JE</t>
  </si>
  <si>
    <t>S900000542</t>
  </si>
  <si>
    <t>West Hendon Pre-School</t>
  </si>
  <si>
    <t>NW4 3PX</t>
  </si>
  <si>
    <t>S900000543</t>
  </si>
  <si>
    <t>Step By Step Montessori</t>
  </si>
  <si>
    <t>HA8 9NS</t>
  </si>
  <si>
    <t>S900000544</t>
  </si>
  <si>
    <t>Cellmark</t>
  </si>
  <si>
    <t>OX14 1YX</t>
  </si>
  <si>
    <t>S900000545</t>
  </si>
  <si>
    <t>Zurich Municipal</t>
  </si>
  <si>
    <t>PO15 7JZ</t>
  </si>
  <si>
    <t>S900000546</t>
  </si>
  <si>
    <t>Simmonds Cleaning Contractors</t>
  </si>
  <si>
    <t>AL2 1BS</t>
  </si>
  <si>
    <t>S900000547</t>
  </si>
  <si>
    <t>London Borough of Barkingdagen</t>
  </si>
  <si>
    <t>IG11 7LU</t>
  </si>
  <si>
    <t>S900000548</t>
  </si>
  <si>
    <t>Hazel Godfrey - Direct Payments</t>
  </si>
  <si>
    <t>HA8 8TS</t>
  </si>
  <si>
    <t>S900000549</t>
  </si>
  <si>
    <t>The College of North East London</t>
  </si>
  <si>
    <t>N15 4RU</t>
  </si>
  <si>
    <t>S900000550</t>
  </si>
  <si>
    <t>The Adolescent Childrens Trust</t>
  </si>
  <si>
    <t>NE24 9FJ</t>
  </si>
  <si>
    <t>S900000551</t>
  </si>
  <si>
    <t>Freshwater F R B Scheme</t>
  </si>
  <si>
    <t>WC2H 8HR</t>
  </si>
  <si>
    <t>S900000552</t>
  </si>
  <si>
    <t>Birkin Cleaning Services Limited</t>
  </si>
  <si>
    <t>RM20 4DR</t>
  </si>
  <si>
    <t>S900000553</t>
  </si>
  <si>
    <t>Platinum Health Resources Limited</t>
  </si>
  <si>
    <t>EN5 2EE</t>
  </si>
  <si>
    <t>S900000554</t>
  </si>
  <si>
    <t>Freight Transport Association</t>
  </si>
  <si>
    <t>TN4 9UZ</t>
  </si>
  <si>
    <t>S900000555</t>
  </si>
  <si>
    <t>Westcotec Limited</t>
  </si>
  <si>
    <t>NR19 1TE</t>
  </si>
  <si>
    <t>S900000556</t>
  </si>
  <si>
    <t>The Book Centre</t>
  </si>
  <si>
    <t>S900000557</t>
  </si>
  <si>
    <t>Trevor Iles Limited</t>
  </si>
  <si>
    <t>S900000558</t>
  </si>
  <si>
    <t>Satwant Kaur</t>
  </si>
  <si>
    <t>N11 3LY</t>
  </si>
  <si>
    <t>S900000559</t>
  </si>
  <si>
    <t>Carol Bailey</t>
  </si>
  <si>
    <t>N8 7LA</t>
  </si>
  <si>
    <t>S900000560</t>
  </si>
  <si>
    <t>Mrs N Anwari</t>
  </si>
  <si>
    <t>NW4 1ED</t>
  </si>
  <si>
    <t>S900000561</t>
  </si>
  <si>
    <t>London Borough of Waltham Forest</t>
  </si>
  <si>
    <t>E17 4JF</t>
  </si>
  <si>
    <t>S900000562</t>
  </si>
  <si>
    <t>St Martin's School</t>
  </si>
  <si>
    <t>NW7 3RG</t>
  </si>
  <si>
    <t>S900000563</t>
  </si>
  <si>
    <t>Planning Officers Society</t>
  </si>
  <si>
    <t>HP21 7SN</t>
  </si>
  <si>
    <t>S900000564</t>
  </si>
  <si>
    <t>St Christopher's Fellowship</t>
  </si>
  <si>
    <t>SW15 1SZ</t>
  </si>
  <si>
    <t>S900000565</t>
  </si>
  <si>
    <t>Association of Electoral Administra</t>
  </si>
  <si>
    <t>SR2 7DN</t>
  </si>
  <si>
    <t>S900000566</t>
  </si>
  <si>
    <t>Royal Free London</t>
  </si>
  <si>
    <t>EN1 3ES</t>
  </si>
  <si>
    <t>S900000567</t>
  </si>
  <si>
    <t>Oaklodge Medical Centre</t>
  </si>
  <si>
    <t>HA8 0AP</t>
  </si>
  <si>
    <t>S900000568</t>
  </si>
  <si>
    <t>D and R Simmons Limited</t>
  </si>
  <si>
    <t>PE11 3PE</t>
  </si>
  <si>
    <t>S900000569</t>
  </si>
  <si>
    <t>Woodlands Medical Practice</t>
  </si>
  <si>
    <t>N2 8BG</t>
  </si>
  <si>
    <t>S900000570</t>
  </si>
  <si>
    <t>African Cultural Association</t>
  </si>
  <si>
    <t>NW4 4JX</t>
  </si>
  <si>
    <t>S900000571</t>
  </si>
  <si>
    <t>Peter Salle</t>
  </si>
  <si>
    <t>NW9 5GB</t>
  </si>
  <si>
    <t>S900000572</t>
  </si>
  <si>
    <t>HA8 8YH</t>
  </si>
  <si>
    <t>S900000573</t>
  </si>
  <si>
    <t>St Agnes Church</t>
  </si>
  <si>
    <t>NW2 1HR</t>
  </si>
  <si>
    <t>S900000574</t>
  </si>
  <si>
    <t>Institute of Advanced Motorist</t>
  </si>
  <si>
    <t>AL7 3BT</t>
  </si>
  <si>
    <t>S900000575</t>
  </si>
  <si>
    <t>Edgware Pcc-St Peter's</t>
  </si>
  <si>
    <t>HA8 7JE</t>
  </si>
  <si>
    <t>S900000576</t>
  </si>
  <si>
    <t>Govnet Communications</t>
  </si>
  <si>
    <t>M1 2HY</t>
  </si>
  <si>
    <t>S900000577</t>
  </si>
  <si>
    <t>BUPA Care Home (Gl) Limited</t>
  </si>
  <si>
    <t>N6 5LX</t>
  </si>
  <si>
    <t>S900000578</t>
  </si>
  <si>
    <t>The Anna Freud Centre</t>
  </si>
  <si>
    <t>N1 9JH</t>
  </si>
  <si>
    <t>S900000579</t>
  </si>
  <si>
    <t>Orlene Jones</t>
  </si>
  <si>
    <t>NW2 2RL</t>
  </si>
  <si>
    <t>S900000580</t>
  </si>
  <si>
    <t>Thompsons Solicitors Llp</t>
  </si>
  <si>
    <t>HA1 3AP</t>
  </si>
  <si>
    <t>S900000581</t>
  </si>
  <si>
    <t>Balloonland</t>
  </si>
  <si>
    <t>NW7 3NX</t>
  </si>
  <si>
    <t>S900000582</t>
  </si>
  <si>
    <t>Oaklands College</t>
  </si>
  <si>
    <t>AL4 0JA</t>
  </si>
  <si>
    <t>S900000583</t>
  </si>
  <si>
    <t>E Foley</t>
  </si>
  <si>
    <t>NW4 2SH</t>
  </si>
  <si>
    <t>S900000584</t>
  </si>
  <si>
    <t>Apse</t>
  </si>
  <si>
    <t>M32 0FP</t>
  </si>
  <si>
    <t>S900000585</t>
  </si>
  <si>
    <t>Salcombe Preparatory School</t>
  </si>
  <si>
    <t>N14 4PL</t>
  </si>
  <si>
    <t>S900000586</t>
  </si>
  <si>
    <t>The Mount School</t>
  </si>
  <si>
    <t>NW7 2RX</t>
  </si>
  <si>
    <t>S900000587</t>
  </si>
  <si>
    <t>Benjamin Lee Gardner</t>
  </si>
  <si>
    <t>N12 9NN</t>
  </si>
  <si>
    <t>S900000588</t>
  </si>
  <si>
    <t>The Harington Scheme</t>
  </si>
  <si>
    <t>N6 5EH</t>
  </si>
  <si>
    <t>S900000589</t>
  </si>
  <si>
    <t>Fitzpatrick Woolmer Design and Publishing Limited</t>
  </si>
  <si>
    <t>ME2 4LT</t>
  </si>
  <si>
    <t>S900000590</t>
  </si>
  <si>
    <t>L Corker</t>
  </si>
  <si>
    <t>NW7 2JG</t>
  </si>
  <si>
    <t>S900000591</t>
  </si>
  <si>
    <t>Gina Demetriou</t>
  </si>
  <si>
    <t>EN4 8PH</t>
  </si>
  <si>
    <t>S900000592</t>
  </si>
  <si>
    <t>Thomas Fattorini Limited</t>
  </si>
  <si>
    <t>B1 3HQ</t>
  </si>
  <si>
    <t>S900000593</t>
  </si>
  <si>
    <t>Pamela Keegan</t>
  </si>
  <si>
    <t>HA8 0SU</t>
  </si>
  <si>
    <t>S900000594</t>
  </si>
  <si>
    <t>P S L Automation</t>
  </si>
  <si>
    <t>S900000595</t>
  </si>
  <si>
    <t>Rahana Hussain Training and Consultancy</t>
  </si>
  <si>
    <t>SE1 7PZ</t>
  </si>
  <si>
    <t>S900000596</t>
  </si>
  <si>
    <t>Tashbar of Edgware Primary School</t>
  </si>
  <si>
    <t>HA8 8JL</t>
  </si>
  <si>
    <t>S900000597</t>
  </si>
  <si>
    <t>Hadley Memorial Hall</t>
  </si>
  <si>
    <t>EN4 0NX</t>
  </si>
  <si>
    <t>S900000598</t>
  </si>
  <si>
    <t>Arkley Club</t>
  </si>
  <si>
    <t>EN5 3EY</t>
  </si>
  <si>
    <t>S900000599</t>
  </si>
  <si>
    <t>Result Software Limited</t>
  </si>
  <si>
    <t>SA14 6TH</t>
  </si>
  <si>
    <t>S900000600</t>
  </si>
  <si>
    <t>Kas Paper Systems Limited</t>
  </si>
  <si>
    <t>LU6 1AD</t>
  </si>
  <si>
    <t>S900000601</t>
  </si>
  <si>
    <t>M D Homes</t>
  </si>
  <si>
    <t>HA6 3LY</t>
  </si>
  <si>
    <t>S900000602</t>
  </si>
  <si>
    <t>Bradley Lewis</t>
  </si>
  <si>
    <t>N3 3BA</t>
  </si>
  <si>
    <t>S900000603</t>
  </si>
  <si>
    <t>Lobeg</t>
  </si>
  <si>
    <t>S900000604</t>
  </si>
  <si>
    <t>Dawn and Albert Oliver</t>
  </si>
  <si>
    <t>NW7 4RG</t>
  </si>
  <si>
    <t>S900000605</t>
  </si>
  <si>
    <t>Norseman Direct Limited</t>
  </si>
  <si>
    <t>LS13 4TY</t>
  </si>
  <si>
    <t>S900000606</t>
  </si>
  <si>
    <t>Straight Manufacturing</t>
  </si>
  <si>
    <t>HU9 5PE</t>
  </si>
  <si>
    <t>S900000607</t>
  </si>
  <si>
    <t>Smadar Segman</t>
  </si>
  <si>
    <t>NW7 2PX</t>
  </si>
  <si>
    <t>S900000608</t>
  </si>
  <si>
    <t>Brookvale</t>
  </si>
  <si>
    <t>M25 2SF</t>
  </si>
  <si>
    <t>S900000609</t>
  </si>
  <si>
    <t>Community Products (UK) Limited</t>
  </si>
  <si>
    <t>TN32 5DR</t>
  </si>
  <si>
    <t>S900000610</t>
  </si>
  <si>
    <t>Depression Alliance (Barnet)</t>
  </si>
  <si>
    <t>N20 0HG</t>
  </si>
  <si>
    <t>S900000611</t>
  </si>
  <si>
    <t>London Youth Games</t>
  </si>
  <si>
    <t>SE1 6LN</t>
  </si>
  <si>
    <t>S900000612</t>
  </si>
  <si>
    <t>Simone Elmkies</t>
  </si>
  <si>
    <t>NW11 9EJ</t>
  </si>
  <si>
    <t>S900000613</t>
  </si>
  <si>
    <t>Rose Charles</t>
  </si>
  <si>
    <t>EN5 2RZ</t>
  </si>
  <si>
    <t>S900000614</t>
  </si>
  <si>
    <t>Simon O'Connor Photography</t>
  </si>
  <si>
    <t>SS9 4PN</t>
  </si>
  <si>
    <t>S900000615</t>
  </si>
  <si>
    <t>The Award Scheme Limited</t>
  </si>
  <si>
    <t>EH6 5RQ</t>
  </si>
  <si>
    <t>S900000616</t>
  </si>
  <si>
    <t>Patricia Mebtouche</t>
  </si>
  <si>
    <t>EN5 1QP</t>
  </si>
  <si>
    <t>S900000617</t>
  </si>
  <si>
    <t>Williams</t>
  </si>
  <si>
    <t>HA8 7RP</t>
  </si>
  <si>
    <t>S900000618</t>
  </si>
  <si>
    <t>Solon Security</t>
  </si>
  <si>
    <t>CH6 5UY</t>
  </si>
  <si>
    <t>S900000619</t>
  </si>
  <si>
    <t>British Telecommunications Plc</t>
  </si>
  <si>
    <t>DH98 1BT</t>
  </si>
  <si>
    <t>S900000620</t>
  </si>
  <si>
    <t>Pricewaterhouse Coopers</t>
  </si>
  <si>
    <t>E14 9SQ</t>
  </si>
  <si>
    <t>S900000621</t>
  </si>
  <si>
    <t>Michael Mandelstam Limited</t>
  </si>
  <si>
    <t>CO10 1LS</t>
  </si>
  <si>
    <t>S900000622</t>
  </si>
  <si>
    <t>John Mccafferty (Dponly)</t>
  </si>
  <si>
    <t>N20 0SU</t>
  </si>
  <si>
    <t>S900000623</t>
  </si>
  <si>
    <t>Janice Hembrew (Direct Payments Only)</t>
  </si>
  <si>
    <t>EN4 8JE</t>
  </si>
  <si>
    <t>S900000624</t>
  </si>
  <si>
    <t>NLA Media Access Limited</t>
  </si>
  <si>
    <t>TN1 1HJ</t>
  </si>
  <si>
    <t>S900000625</t>
  </si>
  <si>
    <t>Penna Plc</t>
  </si>
  <si>
    <t>E1 6EG</t>
  </si>
  <si>
    <t>S900000626</t>
  </si>
  <si>
    <t>Gradko International Limited</t>
  </si>
  <si>
    <t>SO23 0RH</t>
  </si>
  <si>
    <t>S900000627</t>
  </si>
  <si>
    <t>Pearce Recycling Group</t>
  </si>
  <si>
    <t>AL4 0JY</t>
  </si>
  <si>
    <t>S900000628</t>
  </si>
  <si>
    <t>Paul Fricker</t>
  </si>
  <si>
    <t>EN4 9DX</t>
  </si>
  <si>
    <t>S900000629</t>
  </si>
  <si>
    <t>The Appropriate Adult Services</t>
  </si>
  <si>
    <t>NN12 8JJ</t>
  </si>
  <si>
    <t>S900000630</t>
  </si>
  <si>
    <t>Larac Limited</t>
  </si>
  <si>
    <t>BS1 6FL</t>
  </si>
  <si>
    <t>S900000631</t>
  </si>
  <si>
    <t>Jolanta Riley</t>
  </si>
  <si>
    <t>N20 0AH</t>
  </si>
  <si>
    <t>S900000632</t>
  </si>
  <si>
    <t>The Stables Horse Activity Centre</t>
  </si>
  <si>
    <t>EN3 7AT</t>
  </si>
  <si>
    <t>S900000633</t>
  </si>
  <si>
    <t>East Barnet Community Festival</t>
  </si>
  <si>
    <t>EN4 8TB</t>
  </si>
  <si>
    <t>S900000634</t>
  </si>
  <si>
    <t>Lions Club of Mill Hill</t>
  </si>
  <si>
    <t>HA7 1ND</t>
  </si>
  <si>
    <t>S900000635</t>
  </si>
  <si>
    <t>Dotted Eyes Limited</t>
  </si>
  <si>
    <t>WR1 2LB</t>
  </si>
  <si>
    <t>S1 2EL-1</t>
  </si>
  <si>
    <t>S900000637</t>
  </si>
  <si>
    <t>Jeffrey Gillespie</t>
  </si>
  <si>
    <t>NW11 7QH</t>
  </si>
  <si>
    <t>S900000638</t>
  </si>
  <si>
    <t>Lesley Jane Carter</t>
  </si>
  <si>
    <t>EN5 5HN</t>
  </si>
  <si>
    <t>S900000639</t>
  </si>
  <si>
    <t>O Baiia</t>
  </si>
  <si>
    <t>HA8 8FN</t>
  </si>
  <si>
    <t>S900000640</t>
  </si>
  <si>
    <t>Hindu Cultural Society</t>
  </si>
  <si>
    <t>N11 3DH</t>
  </si>
  <si>
    <t>S900000641</t>
  </si>
  <si>
    <t>St Paul's Church</t>
  </si>
  <si>
    <t>S900000642</t>
  </si>
  <si>
    <t>Ernest Doe and Sons Limited</t>
  </si>
  <si>
    <t>CM9 6QH</t>
  </si>
  <si>
    <t>S900000643</t>
  </si>
  <si>
    <t>Manor Drive Methodist Church</t>
  </si>
  <si>
    <t>EN4 8EY</t>
  </si>
  <si>
    <t>S900000644</t>
  </si>
  <si>
    <t>The Woodside Park Club</t>
  </si>
  <si>
    <t>S900000645</t>
  </si>
  <si>
    <t>St Stephens Church Hall</t>
  </si>
  <si>
    <t>EN5 2UR</t>
  </si>
  <si>
    <t>S900000646</t>
  </si>
  <si>
    <t>St Edward The Confessor Church</t>
  </si>
  <si>
    <t>NW11 7NE</t>
  </si>
  <si>
    <t>S900000647</t>
  </si>
  <si>
    <t>Finchley Methodist Church</t>
  </si>
  <si>
    <t>N3 1NB</t>
  </si>
  <si>
    <t>S900000648</t>
  </si>
  <si>
    <t>St Philip The Apostle</t>
  </si>
  <si>
    <t>N3 3RJ</t>
  </si>
  <si>
    <t>S900000649</t>
  </si>
  <si>
    <t>Church of St Mary Magdalen</t>
  </si>
  <si>
    <t>N20 9AE</t>
  </si>
  <si>
    <t>S900000650</t>
  </si>
  <si>
    <t>Doreen Griffiths</t>
  </si>
  <si>
    <t>EX39 3LP</t>
  </si>
  <si>
    <t>S900000651</t>
  </si>
  <si>
    <t>The Pace Centre</t>
  </si>
  <si>
    <t>HP19 9JL</t>
  </si>
  <si>
    <t>S900000652</t>
  </si>
  <si>
    <t>Landmark Information Group Limited</t>
  </si>
  <si>
    <t>EX2 7HY</t>
  </si>
  <si>
    <t>S900000653</t>
  </si>
  <si>
    <t>Sarah Johnson</t>
  </si>
  <si>
    <t>EN1 3LQ</t>
  </si>
  <si>
    <t>S900000654</t>
  </si>
  <si>
    <t>Encyclopaedia Britannica (UK) Limited</t>
  </si>
  <si>
    <t>SE1 2BH</t>
  </si>
  <si>
    <t>S900000655</t>
  </si>
  <si>
    <t>Lynne Neale</t>
  </si>
  <si>
    <t>N2 0UU</t>
  </si>
  <si>
    <t>S900000656</t>
  </si>
  <si>
    <t>Roland Residential Care Homes Limited</t>
  </si>
  <si>
    <t>N21 2EU</t>
  </si>
  <si>
    <t>S900000657</t>
  </si>
  <si>
    <t>Network Rail Infrastructure Limited</t>
  </si>
  <si>
    <t>M60 7WY</t>
  </si>
  <si>
    <t>NW9 6LB</t>
  </si>
  <si>
    <t>S900000659</t>
  </si>
  <si>
    <t>Mrs Ann Smith</t>
  </si>
  <si>
    <t>HA8 0TW</t>
  </si>
  <si>
    <t>S900000660</t>
  </si>
  <si>
    <t>Ms Anne Morris</t>
  </si>
  <si>
    <t>NW7 1DS</t>
  </si>
  <si>
    <t>S900000661</t>
  </si>
  <si>
    <t>Matthew O'Connell</t>
  </si>
  <si>
    <t>N12 0AD</t>
  </si>
  <si>
    <t>S900000662</t>
  </si>
  <si>
    <t>Cascade Training (UK) Limited</t>
  </si>
  <si>
    <t>N15 3LT</t>
  </si>
  <si>
    <t>S900000663</t>
  </si>
  <si>
    <t>Debbie Laing</t>
  </si>
  <si>
    <t>MK42 8HQ</t>
  </si>
  <si>
    <t>S900000664</t>
  </si>
  <si>
    <t>Chicken Shed Theatre Trust</t>
  </si>
  <si>
    <t>N14 4PE</t>
  </si>
  <si>
    <t>S900000665</t>
  </si>
  <si>
    <t>District Surveyors Association</t>
  </si>
  <si>
    <t>SW8 2LE</t>
  </si>
  <si>
    <t>S900000666</t>
  </si>
  <si>
    <t>Barnet Bereavement Service</t>
  </si>
  <si>
    <t>S900000667</t>
  </si>
  <si>
    <t>Maria Christodoulou</t>
  </si>
  <si>
    <t>N20 8HS</t>
  </si>
  <si>
    <t>S900000668</t>
  </si>
  <si>
    <t>Barnet Lighting Services Limited</t>
  </si>
  <si>
    <t>BS1 4DJ</t>
  </si>
  <si>
    <t>S900000669</t>
  </si>
  <si>
    <t>Onyeka Ogbue</t>
  </si>
  <si>
    <t>HA8 OQU</t>
  </si>
  <si>
    <t>S900000670</t>
  </si>
  <si>
    <t>H P and L M Karena</t>
  </si>
  <si>
    <t>EN4 8UP</t>
  </si>
  <si>
    <t>S900000671</t>
  </si>
  <si>
    <t>Avenue House Services Limited</t>
  </si>
  <si>
    <t>S900000672</t>
  </si>
  <si>
    <t>Julia V Bumpus</t>
  </si>
  <si>
    <t>HA8 8LW</t>
  </si>
  <si>
    <t>S900000673</t>
  </si>
  <si>
    <t>Kader Maxhuni</t>
  </si>
  <si>
    <t>HA8 0BJ</t>
  </si>
  <si>
    <t>S900000674</t>
  </si>
  <si>
    <t>Guile Nicholas Solicitors</t>
  </si>
  <si>
    <t>N12 8JG</t>
  </si>
  <si>
    <t>S900000675</t>
  </si>
  <si>
    <t>Penny Harper-Wilkinson</t>
  </si>
  <si>
    <t>NW4 1HY</t>
  </si>
  <si>
    <t>S900000676</t>
  </si>
  <si>
    <t>St Vincents Nursing Home</t>
  </si>
  <si>
    <t>S900000677</t>
  </si>
  <si>
    <t>Civica UK Limited</t>
  </si>
  <si>
    <t>DY1 4TD</t>
  </si>
  <si>
    <t>S900000678</t>
  </si>
  <si>
    <t>Huntersjoy Limited</t>
  </si>
  <si>
    <t>CV22 7FB</t>
  </si>
  <si>
    <t>S900000679</t>
  </si>
  <si>
    <t>Jennifer Hunter</t>
  </si>
  <si>
    <t>NW9 5LZ</t>
  </si>
  <si>
    <t>S900000680</t>
  </si>
  <si>
    <t>Home Group Limited</t>
  </si>
  <si>
    <t>NE1 4BX</t>
  </si>
  <si>
    <t>S900000681</t>
  </si>
  <si>
    <t>Bhavik Trivedi</t>
  </si>
  <si>
    <t>NW7 2JB</t>
  </si>
  <si>
    <t>S900000682</t>
  </si>
  <si>
    <t>Hartwig Care Limited</t>
  </si>
  <si>
    <t>NW3 2NH</t>
  </si>
  <si>
    <t>S900000683</t>
  </si>
  <si>
    <t>East Barnet Health Centre</t>
  </si>
  <si>
    <t>EN4 8QZ</t>
  </si>
  <si>
    <t>S900000684</t>
  </si>
  <si>
    <t>Miss C D Turner</t>
  </si>
  <si>
    <t>S900000685</t>
  </si>
  <si>
    <t>Jewish Deaf Association</t>
  </si>
  <si>
    <t>S900000686</t>
  </si>
  <si>
    <t>National Star College</t>
  </si>
  <si>
    <t>GL53 9QU</t>
  </si>
  <si>
    <t>S900000687</t>
  </si>
  <si>
    <t>Belfield Montessori</t>
  </si>
  <si>
    <t>EN5 1HG</t>
  </si>
  <si>
    <t>S900000688</t>
  </si>
  <si>
    <t>Bright Learners Montessori</t>
  </si>
  <si>
    <t>EN5 4JJ</t>
  </si>
  <si>
    <t>S900000689</t>
  </si>
  <si>
    <t>R S Locksmiths</t>
  </si>
  <si>
    <t>N20 0BA</t>
  </si>
  <si>
    <t>S900000690</t>
  </si>
  <si>
    <t>George Berry</t>
  </si>
  <si>
    <t>N11 1JQ</t>
  </si>
  <si>
    <t>S900000691</t>
  </si>
  <si>
    <t>D Fisher</t>
  </si>
  <si>
    <t>EN4 8UA</t>
  </si>
  <si>
    <t>S900000692</t>
  </si>
  <si>
    <t>ETAC Limited</t>
  </si>
  <si>
    <t>DY10 4JB</t>
  </si>
  <si>
    <t>S900000693</t>
  </si>
  <si>
    <t>Marilyn Cotton</t>
  </si>
  <si>
    <t>NW9 5GU</t>
  </si>
  <si>
    <t>S900000694</t>
  </si>
  <si>
    <t>Rachel Mcalister</t>
  </si>
  <si>
    <t>S900000695</t>
  </si>
  <si>
    <t>Abracadabra Pre-School Nursery</t>
  </si>
  <si>
    <t>NW9 5RA</t>
  </si>
  <si>
    <t>S900000696</t>
  </si>
  <si>
    <t>Oxford Brookes University</t>
  </si>
  <si>
    <t>OX3 0BP</t>
  </si>
  <si>
    <t>S900000697</t>
  </si>
  <si>
    <t>Mark Denza</t>
  </si>
  <si>
    <t>S900000698</t>
  </si>
  <si>
    <t>Freshwater Theatre Company</t>
  </si>
  <si>
    <t>E2 9PL</t>
  </si>
  <si>
    <t>S900000699</t>
  </si>
  <si>
    <t>Enforcement Services Limited</t>
  </si>
  <si>
    <t>MK18 3DZ</t>
  </si>
  <si>
    <t>S900000700</t>
  </si>
  <si>
    <t>Rephael House</t>
  </si>
  <si>
    <t>S900000701</t>
  </si>
  <si>
    <t>London Borough of Haringey</t>
  </si>
  <si>
    <t>N22 7TR</t>
  </si>
  <si>
    <t>S900000702</t>
  </si>
  <si>
    <t>Farzaneh Chadorchi</t>
  </si>
  <si>
    <t>NW4 1TH</t>
  </si>
  <si>
    <t>S900000703</t>
  </si>
  <si>
    <t>City of London</t>
  </si>
  <si>
    <t>EC2P 2EJ</t>
  </si>
  <si>
    <t>S900000704</t>
  </si>
  <si>
    <t>Pushpa Palan</t>
  </si>
  <si>
    <t>N2 8LA</t>
  </si>
  <si>
    <t>S900000705</t>
  </si>
  <si>
    <t>Linray Limited</t>
  </si>
  <si>
    <t>N15 6LP</t>
  </si>
  <si>
    <t>S900000706</t>
  </si>
  <si>
    <t>Sharon Page</t>
  </si>
  <si>
    <t>NW2 1TA</t>
  </si>
  <si>
    <t>S900000707</t>
  </si>
  <si>
    <t>Valuation Office Agency</t>
  </si>
  <si>
    <t>W1D 5BU</t>
  </si>
  <si>
    <t>S900000708</t>
  </si>
  <si>
    <t>Oakhill Community Nursery</t>
  </si>
  <si>
    <t>S900000709</t>
  </si>
  <si>
    <t>Pam Deardon</t>
  </si>
  <si>
    <t>S900000710</t>
  </si>
  <si>
    <t>Barnet Refugee Service</t>
  </si>
  <si>
    <t>NW9 6LH</t>
  </si>
  <si>
    <t>S900000711</t>
  </si>
  <si>
    <t>Wardell Associates Limited</t>
  </si>
  <si>
    <t>N21 3PG</t>
  </si>
  <si>
    <t>S900000712</t>
  </si>
  <si>
    <t>Cupcakes Nurseries Limited</t>
  </si>
  <si>
    <t>S900000713</t>
  </si>
  <si>
    <t>Mark Taylor</t>
  </si>
  <si>
    <t>EN4 9AG</t>
  </si>
  <si>
    <t>S900000714</t>
  </si>
  <si>
    <t>Eunice Chilenga</t>
  </si>
  <si>
    <t>HA8 0AH</t>
  </si>
  <si>
    <t>S900000715</t>
  </si>
  <si>
    <t>Little Leo's Nursery</t>
  </si>
  <si>
    <t>N11 1EN</t>
  </si>
  <si>
    <t>S900000716</t>
  </si>
  <si>
    <t>Michelle Morrison</t>
  </si>
  <si>
    <t>AL1 5JB</t>
  </si>
  <si>
    <t>S900000717</t>
  </si>
  <si>
    <t>Trilo UK Limited</t>
  </si>
  <si>
    <t>CB8 7NE</t>
  </si>
  <si>
    <t>S900000718</t>
  </si>
  <si>
    <t>QA Limited</t>
  </si>
  <si>
    <t>LS10 1JR</t>
  </si>
  <si>
    <t>S900000719</t>
  </si>
  <si>
    <t>Jane Eyindo Abiola-Cudjoe</t>
  </si>
  <si>
    <t>NW9 5WL</t>
  </si>
  <si>
    <t>S900000720</t>
  </si>
  <si>
    <t>Andrew Kefala</t>
  </si>
  <si>
    <t>N12 0PA</t>
  </si>
  <si>
    <t>S900000721</t>
  </si>
  <si>
    <t>Heath Farm Family Services</t>
  </si>
  <si>
    <t>TN27 0AX</t>
  </si>
  <si>
    <t>S900000722</t>
  </si>
  <si>
    <t>Barnet Hill Academy</t>
  </si>
  <si>
    <t>NW4 3ES</t>
  </si>
  <si>
    <t>S900000723</t>
  </si>
  <si>
    <t>Essential Information Group</t>
  </si>
  <si>
    <t>RH2 0SA</t>
  </si>
  <si>
    <t>S900000724</t>
  </si>
  <si>
    <t>The Association of Directors</t>
  </si>
  <si>
    <t>M2 3AW</t>
  </si>
  <si>
    <t>S900000725</t>
  </si>
  <si>
    <t>Moloy Saha</t>
  </si>
  <si>
    <t>NW11 9RU</t>
  </si>
  <si>
    <t>S900000726</t>
  </si>
  <si>
    <t>Joseph Bilbow</t>
  </si>
  <si>
    <t>HA8 8FT</t>
  </si>
  <si>
    <t>S900000727</t>
  </si>
  <si>
    <t>Agrovista UK Limited</t>
  </si>
  <si>
    <t>NG7 2PZ</t>
  </si>
  <si>
    <t>S900000728</t>
  </si>
  <si>
    <t>Madina Boubekeur</t>
  </si>
  <si>
    <t>NW9 5GS</t>
  </si>
  <si>
    <t>S900000729</t>
  </si>
  <si>
    <t>WF Education Group Limited</t>
  </si>
  <si>
    <t>SY1 3FE</t>
  </si>
  <si>
    <t>S900000730</t>
  </si>
  <si>
    <t>Apple Tree Court Care Home</t>
  </si>
  <si>
    <t>HA8 0UH</t>
  </si>
  <si>
    <t>S900000731</t>
  </si>
  <si>
    <t>British Parking Association</t>
  </si>
  <si>
    <t>RH16 3BN</t>
  </si>
  <si>
    <t>S900000732</t>
  </si>
  <si>
    <t>The Planning Inspectorate</t>
  </si>
  <si>
    <t>HP2 4XN</t>
  </si>
  <si>
    <t>S900000733</t>
  </si>
  <si>
    <t>Melissa Patel</t>
  </si>
  <si>
    <t>N10 1HJ</t>
  </si>
  <si>
    <t>S900000734</t>
  </si>
  <si>
    <t>Healthcare Homes (Lsc) Limited</t>
  </si>
  <si>
    <t>CO7 7QR</t>
  </si>
  <si>
    <t>S900000735</t>
  </si>
  <si>
    <t>Ocean Media Group Limited</t>
  </si>
  <si>
    <t>E14 9GE</t>
  </si>
  <si>
    <t>S900000736</t>
  </si>
  <si>
    <t>Blind Vision Limited</t>
  </si>
  <si>
    <t>HA8 8UQ</t>
  </si>
  <si>
    <t>S900000737</t>
  </si>
  <si>
    <t>Box Clever Theatre Company</t>
  </si>
  <si>
    <t>LN11 0BX</t>
  </si>
  <si>
    <t>S900000738</t>
  </si>
  <si>
    <t>Gardiner and Theobald LLP</t>
  </si>
  <si>
    <t>S900000739</t>
  </si>
  <si>
    <t>Julia Nussbaum</t>
  </si>
  <si>
    <t>NW4 2AG</t>
  </si>
  <si>
    <t>S900000740</t>
  </si>
  <si>
    <t>Hertfordshire County Council</t>
  </si>
  <si>
    <t>SG13 8TN</t>
  </si>
  <si>
    <t>S900000741</t>
  </si>
  <si>
    <t>Savills (L and P) Limited</t>
  </si>
  <si>
    <t>CB2 8PA</t>
  </si>
  <si>
    <t>S900000742</t>
  </si>
  <si>
    <t>Sama Shariff</t>
  </si>
  <si>
    <t>N20 0JP</t>
  </si>
  <si>
    <t>S900000743</t>
  </si>
  <si>
    <t>Joanna Meyer</t>
  </si>
  <si>
    <t>N22 7EZ</t>
  </si>
  <si>
    <t>S900000744</t>
  </si>
  <si>
    <t>Evon Bailey</t>
  </si>
  <si>
    <t>EN4 8ND</t>
  </si>
  <si>
    <t>S900000745</t>
  </si>
  <si>
    <t>Dana Care Limited</t>
  </si>
  <si>
    <t>NW9 6EP</t>
  </si>
  <si>
    <t>S900000746</t>
  </si>
  <si>
    <t>Weightmans LLP</t>
  </si>
  <si>
    <t>L3 9QJ</t>
  </si>
  <si>
    <t>S900000747</t>
  </si>
  <si>
    <t>Gan Alon Pre School</t>
  </si>
  <si>
    <t>S900000748</t>
  </si>
  <si>
    <t>Fountain Montessori Pre-School</t>
  </si>
  <si>
    <t>HA8 7LG</t>
  </si>
  <si>
    <t>S900000749</t>
  </si>
  <si>
    <t>University of Bedfordshire</t>
  </si>
  <si>
    <t>LU1 3JU</t>
  </si>
  <si>
    <t>S900000750</t>
  </si>
  <si>
    <t>London Cash Registers</t>
  </si>
  <si>
    <t>KT4 8FJ</t>
  </si>
  <si>
    <t>S900000751</t>
  </si>
  <si>
    <t>Dexter Williams - Ollivierre</t>
  </si>
  <si>
    <t>HA8 8YN</t>
  </si>
  <si>
    <t>S900000752</t>
  </si>
  <si>
    <t>Ofsted</t>
  </si>
  <si>
    <t>M2 7LA</t>
  </si>
  <si>
    <t>S900000753</t>
  </si>
  <si>
    <t>Pamela Mackay and A Jupp</t>
  </si>
  <si>
    <t>WD6 1FR</t>
  </si>
  <si>
    <t>S900000754</t>
  </si>
  <si>
    <t>Logotech Systems</t>
  </si>
  <si>
    <t>TW15 1UU</t>
  </si>
  <si>
    <t>S900000755</t>
  </si>
  <si>
    <t>Next Step Fostering Services</t>
  </si>
  <si>
    <t>ME13 0SH</t>
  </si>
  <si>
    <t>S900000756</t>
  </si>
  <si>
    <t>Tenterden House</t>
  </si>
  <si>
    <t>AL2 3TN</t>
  </si>
  <si>
    <t>S900000757</t>
  </si>
  <si>
    <t>Prospects Services Limited</t>
  </si>
  <si>
    <t>B69 2DG</t>
  </si>
  <si>
    <t>S900000758</t>
  </si>
  <si>
    <t>Ernst</t>
  </si>
  <si>
    <t>SE1 2AF</t>
  </si>
  <si>
    <t>S900000759</t>
  </si>
  <si>
    <t>Essex Bodies Limited</t>
  </si>
  <si>
    <t>SS6 7UP</t>
  </si>
  <si>
    <t>S900000760</t>
  </si>
  <si>
    <t>Connect Vending Limited</t>
  </si>
  <si>
    <t>OX10 7LN</t>
  </si>
  <si>
    <t>S900000761</t>
  </si>
  <si>
    <t>South Hertfordshire Developments Limited</t>
  </si>
  <si>
    <t>EN6 2SG</t>
  </si>
  <si>
    <t>S900000762</t>
  </si>
  <si>
    <t>Nida Pagal</t>
  </si>
  <si>
    <t>NW2 1PA</t>
  </si>
  <si>
    <t>S900000763</t>
  </si>
  <si>
    <t>Busy Bees (Mill Hill) Limited</t>
  </si>
  <si>
    <t>S900000764</t>
  </si>
  <si>
    <t>Speak It Limited</t>
  </si>
  <si>
    <t>TN6 1DL</t>
  </si>
  <si>
    <t>S900000765</t>
  </si>
  <si>
    <t>Sarah Haggis</t>
  </si>
  <si>
    <t>EN5 2EF</t>
  </si>
  <si>
    <t>S900000766</t>
  </si>
  <si>
    <t>Metropolitan Support Trust</t>
  </si>
  <si>
    <t>N14 6PW</t>
  </si>
  <si>
    <t>S900000767</t>
  </si>
  <si>
    <t>Prem Popatiya</t>
  </si>
  <si>
    <t>N11 1EJ</t>
  </si>
  <si>
    <t>S900000768</t>
  </si>
  <si>
    <t>RGE Services</t>
  </si>
  <si>
    <t>IG6 3TU</t>
  </si>
  <si>
    <t>S900000769</t>
  </si>
  <si>
    <t>G Hurlin</t>
  </si>
  <si>
    <t>LE9 6NW</t>
  </si>
  <si>
    <t>S900000770</t>
  </si>
  <si>
    <t>Jadva Patel</t>
  </si>
  <si>
    <t>NW2 1BP</t>
  </si>
  <si>
    <t>S900000771</t>
  </si>
  <si>
    <t>Amrut Patel</t>
  </si>
  <si>
    <t>N20 0NP</t>
  </si>
  <si>
    <t>S900000772</t>
  </si>
  <si>
    <t>Renovo Brighton Limited</t>
  </si>
  <si>
    <t>BN2 5PH</t>
  </si>
  <si>
    <t>S900000773</t>
  </si>
  <si>
    <t>Pravina Jogi</t>
  </si>
  <si>
    <t>NW9 7RF</t>
  </si>
  <si>
    <t>S900000774</t>
  </si>
  <si>
    <t>L Burch Humphrey</t>
  </si>
  <si>
    <t>N20 0BS</t>
  </si>
  <si>
    <t>S900000775</t>
  </si>
  <si>
    <t>Hamida Ahmadi</t>
  </si>
  <si>
    <t>N11 1JG</t>
  </si>
  <si>
    <t>S900000776</t>
  </si>
  <si>
    <t>K Goodman-Picken</t>
  </si>
  <si>
    <t>LS29 9AH</t>
  </si>
  <si>
    <t>S900000777</t>
  </si>
  <si>
    <t>Noah's Arkley Nursery Limited</t>
  </si>
  <si>
    <t>HA8 8EA</t>
  </si>
  <si>
    <t>S900000778</t>
  </si>
  <si>
    <t>Oracle Corporation UK Limited</t>
  </si>
  <si>
    <t>RG6 1RA</t>
  </si>
  <si>
    <t>S900000779</t>
  </si>
  <si>
    <t>Ashfield Residential Care Home</t>
  </si>
  <si>
    <t>S900000780</t>
  </si>
  <si>
    <t>Joanne Xie</t>
  </si>
  <si>
    <t>NW2 1TB</t>
  </si>
  <si>
    <t>S900000781</t>
  </si>
  <si>
    <t>Mridula Jain</t>
  </si>
  <si>
    <t>NW2 1DA</t>
  </si>
  <si>
    <t>S900000782</t>
  </si>
  <si>
    <t>Queen Ann Care</t>
  </si>
  <si>
    <t>N13 4RE</t>
  </si>
  <si>
    <t>S900000783</t>
  </si>
  <si>
    <t>Rowan House</t>
  </si>
  <si>
    <t>N9 7NY</t>
  </si>
  <si>
    <t>S900000784</t>
  </si>
  <si>
    <t>Hendon Day Nursery (Asquith)</t>
  </si>
  <si>
    <t>NW4 3DE</t>
  </si>
  <si>
    <t>S900000785</t>
  </si>
  <si>
    <t>Golders Green Day Nur (Asquith</t>
  </si>
  <si>
    <t>NW11 9AT</t>
  </si>
  <si>
    <t>S900000786</t>
  </si>
  <si>
    <t>Airwave Solutions Limited</t>
  </si>
  <si>
    <t>SL1 2EJ</t>
  </si>
  <si>
    <t>S900000787</t>
  </si>
  <si>
    <t>Learning Pool</t>
  </si>
  <si>
    <t>BT48 7EL</t>
  </si>
  <si>
    <t>S900000788</t>
  </si>
  <si>
    <t>Autumn Gardens</t>
  </si>
  <si>
    <t>N14 4QB</t>
  </si>
  <si>
    <t>S900000789</t>
  </si>
  <si>
    <t>Freehold Community Centre</t>
  </si>
  <si>
    <t>N10 2EY</t>
  </si>
  <si>
    <t>S900000790</t>
  </si>
  <si>
    <t>Nurjaham Begum Alam</t>
  </si>
  <si>
    <t>N11 3BB</t>
  </si>
  <si>
    <t>S900000791</t>
  </si>
  <si>
    <t>Wendy Shanley</t>
  </si>
  <si>
    <t>B74 4BZ</t>
  </si>
  <si>
    <t>S900000792</t>
  </si>
  <si>
    <t>Longrove Surgery</t>
  </si>
  <si>
    <t>EN5 4HT</t>
  </si>
  <si>
    <t>S900000793</t>
  </si>
  <si>
    <t>Impower Consulting Limited</t>
  </si>
  <si>
    <t>EC1R 0AN</t>
  </si>
  <si>
    <t>S900000794</t>
  </si>
  <si>
    <t>Daniel A Wall</t>
  </si>
  <si>
    <t>HA8 0DJ</t>
  </si>
  <si>
    <t>S900000795</t>
  </si>
  <si>
    <t>Waqaas Yousaf</t>
  </si>
  <si>
    <t>NW4 4LG</t>
  </si>
  <si>
    <t>S900000796</t>
  </si>
  <si>
    <t>Ajeet Singhvi</t>
  </si>
  <si>
    <t>NW4 1QW</t>
  </si>
  <si>
    <t>S900000797</t>
  </si>
  <si>
    <t>The Christian Care Trust</t>
  </si>
  <si>
    <t>N12 8EU</t>
  </si>
  <si>
    <t>S900000798</t>
  </si>
  <si>
    <t>Focus 1st Academy</t>
  </si>
  <si>
    <t>N11 1BA</t>
  </si>
  <si>
    <t>S900000799</t>
  </si>
  <si>
    <t>P C C of Monken Hadley</t>
  </si>
  <si>
    <t>EN5 5NP</t>
  </si>
  <si>
    <t>S900000800</t>
  </si>
  <si>
    <t>The Clinic</t>
  </si>
  <si>
    <t>S900000801</t>
  </si>
  <si>
    <t>Wagstaff Interiors Group</t>
  </si>
  <si>
    <t>EC1V 4JR</t>
  </si>
  <si>
    <t>S900000802</t>
  </si>
  <si>
    <t>Back Care Solutions Limited</t>
  </si>
  <si>
    <t>PR5 6FN</t>
  </si>
  <si>
    <t>S900000803</t>
  </si>
  <si>
    <t>Grant Thornton UK LLP</t>
  </si>
  <si>
    <t>EC2P 2YU</t>
  </si>
  <si>
    <t>S900000804</t>
  </si>
  <si>
    <t>Vahid Yarghchian</t>
  </si>
  <si>
    <t>HA8 9YX</t>
  </si>
  <si>
    <t>S900000805</t>
  </si>
  <si>
    <t>Ascel</t>
  </si>
  <si>
    <t>WV1 3AX</t>
  </si>
  <si>
    <t>S900000806</t>
  </si>
  <si>
    <t>Miss E Donaghue</t>
  </si>
  <si>
    <t>N12 0PS</t>
  </si>
  <si>
    <t>S900000807</t>
  </si>
  <si>
    <t>Hamilton Rentals A Bell Integr</t>
  </si>
  <si>
    <t>RG41 2FD</t>
  </si>
  <si>
    <t>S900000808</t>
  </si>
  <si>
    <t>Berrymans Lace Mawer LLP</t>
  </si>
  <si>
    <t>M3 2NU</t>
  </si>
  <si>
    <t>S900000809</t>
  </si>
  <si>
    <t>London Councils</t>
  </si>
  <si>
    <t>S900000810</t>
  </si>
  <si>
    <t>Angela Grandison</t>
  </si>
  <si>
    <t>HA3 9PG</t>
  </si>
  <si>
    <t>S900000811</t>
  </si>
  <si>
    <t>Caroline Mutiso</t>
  </si>
  <si>
    <t>EN5 2DR</t>
  </si>
  <si>
    <t>S900000812</t>
  </si>
  <si>
    <t>Antoinette Scott</t>
  </si>
  <si>
    <t>N12 0QL</t>
  </si>
  <si>
    <t>S900000813</t>
  </si>
  <si>
    <t>Ashraf Purdastgardan</t>
  </si>
  <si>
    <t>HA8 8AL</t>
  </si>
  <si>
    <t>S900000814</t>
  </si>
  <si>
    <t>Liquidlogic Limited</t>
  </si>
  <si>
    <t>CV34 6NZ</t>
  </si>
  <si>
    <t>S900000815</t>
  </si>
  <si>
    <t>Sparklight Limited</t>
  </si>
  <si>
    <t>EN5 5JQ</t>
  </si>
  <si>
    <t>S900000816</t>
  </si>
  <si>
    <t>Lilija Butkuviene</t>
  </si>
  <si>
    <t>N12 0RA</t>
  </si>
  <si>
    <t>S900000817</t>
  </si>
  <si>
    <t>Jamma Umoja (Residential Services)</t>
  </si>
  <si>
    <t>CR2 6NJ</t>
  </si>
  <si>
    <t>S900000818</t>
  </si>
  <si>
    <t>Sue Leifer</t>
  </si>
  <si>
    <t>NW3 1NU</t>
  </si>
  <si>
    <t>S900000819</t>
  </si>
  <si>
    <t>Voyage Care</t>
  </si>
  <si>
    <t>WS14 0QP</t>
  </si>
  <si>
    <t>S900000820</t>
  </si>
  <si>
    <t>ILX Group Plc</t>
  </si>
  <si>
    <t>RG12 1WA</t>
  </si>
  <si>
    <t>S900000821</t>
  </si>
  <si>
    <t>B and A Manley</t>
  </si>
  <si>
    <t>WD6 4QE</t>
  </si>
  <si>
    <t>S900000822</t>
  </si>
  <si>
    <t>Josephine Martin</t>
  </si>
  <si>
    <t>NW2 2TQ</t>
  </si>
  <si>
    <t>S900000823</t>
  </si>
  <si>
    <t>1st Containers UK Limited</t>
  </si>
  <si>
    <t>RM13 9BJ</t>
  </si>
  <si>
    <t>S900000824</t>
  </si>
  <si>
    <t>Solutions For Health and Social Care Limited</t>
  </si>
  <si>
    <t>PO30 1HG</t>
  </si>
  <si>
    <t>S900000825</t>
  </si>
  <si>
    <t>Alarm</t>
  </si>
  <si>
    <t>EX2 7PH</t>
  </si>
  <si>
    <t>S900000826</t>
  </si>
  <si>
    <t>Beis Chinuch Primary School</t>
  </si>
  <si>
    <t>HA8 7PH</t>
  </si>
  <si>
    <t>S900000827</t>
  </si>
  <si>
    <t>K Hoodfar</t>
  </si>
  <si>
    <t>NW4 1AP</t>
  </si>
  <si>
    <t>S900000828</t>
  </si>
  <si>
    <t>Maria Quinzo</t>
  </si>
  <si>
    <t>EN5 2QU</t>
  </si>
  <si>
    <t>S900000829</t>
  </si>
  <si>
    <t>Bright Horizons Family Solutio</t>
  </si>
  <si>
    <t>TW1 9SF</t>
  </si>
  <si>
    <t>S900000830</t>
  </si>
  <si>
    <t>Sangam Community Centre</t>
  </si>
  <si>
    <t>S900000831</t>
  </si>
  <si>
    <t>Great Learners Montessori</t>
  </si>
  <si>
    <t>NW11 8HL</t>
  </si>
  <si>
    <t>S900000832</t>
  </si>
  <si>
    <t>Maryam Ghaemi-Collyer</t>
  </si>
  <si>
    <t>N10 1AN</t>
  </si>
  <si>
    <t>S900000833</t>
  </si>
  <si>
    <t>Niaz Ghanizadeh</t>
  </si>
  <si>
    <t>NW7 1HX</t>
  </si>
  <si>
    <t>S900000834</t>
  </si>
  <si>
    <t>Miss Sharon Spierling</t>
  </si>
  <si>
    <t>N10 2NG</t>
  </si>
  <si>
    <t>S900000835</t>
  </si>
  <si>
    <t>Quality Housing and Social Care Limited</t>
  </si>
  <si>
    <t>NW4 4NT</t>
  </si>
  <si>
    <t>S900000836</t>
  </si>
  <si>
    <t>Jane Northend-Hunt</t>
  </si>
  <si>
    <t>N11 3LD</t>
  </si>
  <si>
    <t>S900000837</t>
  </si>
  <si>
    <t>Alyson Shannon Childcare</t>
  </si>
  <si>
    <t>HA8 9XA</t>
  </si>
  <si>
    <t>S900000838</t>
  </si>
  <si>
    <t>Erika Gibello</t>
  </si>
  <si>
    <t>N20 0BP</t>
  </si>
  <si>
    <t>S900000839</t>
  </si>
  <si>
    <t>Phoenix Canoe Club Limited</t>
  </si>
  <si>
    <t>EN5 2NN</t>
  </si>
  <si>
    <t>S900000840</t>
  </si>
  <si>
    <t>Glenda Fontaine</t>
  </si>
  <si>
    <t>NW2 6QH</t>
  </si>
  <si>
    <t>S900000841</t>
  </si>
  <si>
    <t>Manjula Vora</t>
  </si>
  <si>
    <t>S900000842</t>
  </si>
  <si>
    <t>Ismail Habib</t>
  </si>
  <si>
    <t>HA8 9SX</t>
  </si>
  <si>
    <t>S900000843</t>
  </si>
  <si>
    <t>Geraldine Yenwo Direct Pymts Only)</t>
  </si>
  <si>
    <t>N20 0AG</t>
  </si>
  <si>
    <t>S900000844</t>
  </si>
  <si>
    <t>Blue 9 Security Limited</t>
  </si>
  <si>
    <t>HA7 2DT</t>
  </si>
  <si>
    <t>S900000845</t>
  </si>
  <si>
    <t>Financial Data Management Limited</t>
  </si>
  <si>
    <t>E16 4ES</t>
  </si>
  <si>
    <t>S900000846</t>
  </si>
  <si>
    <t>Green Plant UK Limited</t>
  </si>
  <si>
    <t>GU4 7QA</t>
  </si>
  <si>
    <t>S900000847</t>
  </si>
  <si>
    <t>First Response Training</t>
  </si>
  <si>
    <t>WR10 1AA</t>
  </si>
  <si>
    <t>S900000848</t>
  </si>
  <si>
    <t>The Play Inspection Co</t>
  </si>
  <si>
    <t>BH16 6NL</t>
  </si>
  <si>
    <t>S900000849</t>
  </si>
  <si>
    <t>Lifeways</t>
  </si>
  <si>
    <t>SW18 4DJ</t>
  </si>
  <si>
    <t>S900000850</t>
  </si>
  <si>
    <t>Ellern Mede School</t>
  </si>
  <si>
    <t>NW7 4HX</t>
  </si>
  <si>
    <t>S900000851</t>
  </si>
  <si>
    <t>Cengage Learning Services</t>
  </si>
  <si>
    <t>SP10 5BE</t>
  </si>
  <si>
    <t>S900000852</t>
  </si>
  <si>
    <t>Read - The Reading Agency Limited</t>
  </si>
  <si>
    <t>WC1R 4EH</t>
  </si>
  <si>
    <t>S900000853</t>
  </si>
  <si>
    <t>Go Plant Limited</t>
  </si>
  <si>
    <t>LE67 6HP</t>
  </si>
  <si>
    <t>S900000854</t>
  </si>
  <si>
    <t>3Cubed Limited</t>
  </si>
  <si>
    <t>WA7 4QF</t>
  </si>
  <si>
    <t>S900000855</t>
  </si>
  <si>
    <t>A Luisi</t>
  </si>
  <si>
    <t>N20 0TS</t>
  </si>
  <si>
    <t>S900000856</t>
  </si>
  <si>
    <t>Adam Castleton</t>
  </si>
  <si>
    <t>HA7 4LX</t>
  </si>
  <si>
    <t>S900000857</t>
  </si>
  <si>
    <t>Susan Rivlin</t>
  </si>
  <si>
    <t>NW4 4XP</t>
  </si>
  <si>
    <t>S900000858</t>
  </si>
  <si>
    <t>Beverley Papa</t>
  </si>
  <si>
    <t>NW9 5LR</t>
  </si>
  <si>
    <t>S900000859</t>
  </si>
  <si>
    <t>Association of Directors Adult</t>
  </si>
  <si>
    <t>S900000860</t>
  </si>
  <si>
    <t>Computer Aided Development Corporation Limited</t>
  </si>
  <si>
    <t>SG1 2JY</t>
  </si>
  <si>
    <t>S900000861</t>
  </si>
  <si>
    <t>Yessrine Chidiak</t>
  </si>
  <si>
    <t>N11 1NT</t>
  </si>
  <si>
    <t>S900000862</t>
  </si>
  <si>
    <t>Barnet Borough District Scout</t>
  </si>
  <si>
    <t>N3 1EU</t>
  </si>
  <si>
    <t>S900000863</t>
  </si>
  <si>
    <t>Nila Wadher</t>
  </si>
  <si>
    <t>N3 2NR</t>
  </si>
  <si>
    <t>S900000864</t>
  </si>
  <si>
    <t>Care UK Community Partnerships</t>
  </si>
  <si>
    <t>CO4 9QB</t>
  </si>
  <si>
    <t>S900000865</t>
  </si>
  <si>
    <t>The Beeches UK Limited</t>
  </si>
  <si>
    <t>N3 2LX</t>
  </si>
  <si>
    <t>S900000866</t>
  </si>
  <si>
    <t>Rohit Tank</t>
  </si>
  <si>
    <t>N20 9PX</t>
  </si>
  <si>
    <t>S900000867</t>
  </si>
  <si>
    <t>Yvonne Chow</t>
  </si>
  <si>
    <t>N3 3HA</t>
  </si>
  <si>
    <t>S900000868</t>
  </si>
  <si>
    <t>Emma Chisholm</t>
  </si>
  <si>
    <t>S900000869</t>
  </si>
  <si>
    <t>Playfield Nursery</t>
  </si>
  <si>
    <t>HA8 0DF</t>
  </si>
  <si>
    <t>S900000870</t>
  </si>
  <si>
    <t>Beaufort Park Nursery</t>
  </si>
  <si>
    <t>NW9 5FW</t>
  </si>
  <si>
    <t>GU95 1AW</t>
  </si>
  <si>
    <t>S900000872</t>
  </si>
  <si>
    <t>Taylormade Castings Limited</t>
  </si>
  <si>
    <t>ST1 5JP</t>
  </si>
  <si>
    <t>S900000873</t>
  </si>
  <si>
    <t>Christopher Wong</t>
  </si>
  <si>
    <t>HA8 8DR</t>
  </si>
  <si>
    <t>S900000874</t>
  </si>
  <si>
    <t>HM Revenue and Customs</t>
  </si>
  <si>
    <t>S900000875</t>
  </si>
  <si>
    <t>EMS Lifts Limited</t>
  </si>
  <si>
    <t>SG7 6XL</t>
  </si>
  <si>
    <t>S900000876</t>
  </si>
  <si>
    <t>Hermolis and Co Limited</t>
  </si>
  <si>
    <t>HA0 1TW</t>
  </si>
  <si>
    <t>S900000877</t>
  </si>
  <si>
    <t>Averil and Charles Wallace</t>
  </si>
  <si>
    <t>GL1 5NE</t>
  </si>
  <si>
    <t>S900000878</t>
  </si>
  <si>
    <t>Trinity Church Mill Hill</t>
  </si>
  <si>
    <t>NW7 2AE</t>
  </si>
  <si>
    <t>S900000879</t>
  </si>
  <si>
    <t>Megan Adkin</t>
  </si>
  <si>
    <t>N11 3HU</t>
  </si>
  <si>
    <t>S900000880</t>
  </si>
  <si>
    <t>Catalyst Housing Limited</t>
  </si>
  <si>
    <t>W5 2AU</t>
  </si>
  <si>
    <t>S900000881</t>
  </si>
  <si>
    <t>Sharon Margaret Dillon</t>
  </si>
  <si>
    <t>NW7 2EG</t>
  </si>
  <si>
    <t>S900000882</t>
  </si>
  <si>
    <t>Vodafone Limited (Bills Only)</t>
  </si>
  <si>
    <t>RG14 2FN</t>
  </si>
  <si>
    <t>S900000883</t>
  </si>
  <si>
    <t>Vivian Dalrymple</t>
  </si>
  <si>
    <t>NW2 2SR</t>
  </si>
  <si>
    <t>S900000884</t>
  </si>
  <si>
    <t>Nancy Reuben Primary School</t>
  </si>
  <si>
    <t>NW4 1DJ</t>
  </si>
  <si>
    <t>S900000885</t>
  </si>
  <si>
    <t>Andry Sophocles</t>
  </si>
  <si>
    <t>NW7 2PG</t>
  </si>
  <si>
    <t>S900000886</t>
  </si>
  <si>
    <t>London Borough of Hackney</t>
  </si>
  <si>
    <t>E8 3HT</t>
  </si>
  <si>
    <t>S900000887</t>
  </si>
  <si>
    <t>Medequip Assistive Technology</t>
  </si>
  <si>
    <t>UB7 0LJ</t>
  </si>
  <si>
    <t>S900000888</t>
  </si>
  <si>
    <t>Richard Fairhead</t>
  </si>
  <si>
    <t>HA7 2PU</t>
  </si>
  <si>
    <t>S900000889</t>
  </si>
  <si>
    <t>Milbury</t>
  </si>
  <si>
    <t>HA9 9NA</t>
  </si>
  <si>
    <t>S900000890</t>
  </si>
  <si>
    <t>Amanda Harrison</t>
  </si>
  <si>
    <t>NW2 2AT</t>
  </si>
  <si>
    <t>S900000891</t>
  </si>
  <si>
    <t>Susan Harban</t>
  </si>
  <si>
    <t>CV12 8EH</t>
  </si>
  <si>
    <t>S900000892</t>
  </si>
  <si>
    <t>Joseph Abotsi</t>
  </si>
  <si>
    <t>EN5 2TX</t>
  </si>
  <si>
    <t>S900000893</t>
  </si>
  <si>
    <t>Relate London North West</t>
  </si>
  <si>
    <t>HA1 2XH</t>
  </si>
  <si>
    <t>S900000894</t>
  </si>
  <si>
    <t>Kemble House</t>
  </si>
  <si>
    <t>N11 3DD</t>
  </si>
  <si>
    <t>S900000895</t>
  </si>
  <si>
    <t>Pillarcare</t>
  </si>
  <si>
    <t>NW1 7BB</t>
  </si>
  <si>
    <t>S900000896</t>
  </si>
  <si>
    <t>Mary Hartigan</t>
  </si>
  <si>
    <t>NW9 5GH</t>
  </si>
  <si>
    <t>S900000897</t>
  </si>
  <si>
    <t>Aggregate Industries</t>
  </si>
  <si>
    <t>DE6 3ET</t>
  </si>
  <si>
    <t>S900000898</t>
  </si>
  <si>
    <t>The Well House</t>
  </si>
  <si>
    <t>BN27 4AJ</t>
  </si>
  <si>
    <t>S900000899</t>
  </si>
  <si>
    <t>Habiba Hussein</t>
  </si>
  <si>
    <t>NW11 6LP</t>
  </si>
  <si>
    <t>S900000900</t>
  </si>
  <si>
    <t>Frankham Consultancy Group Limited</t>
  </si>
  <si>
    <t>DA14 5AE</t>
  </si>
  <si>
    <t>S900000901</t>
  </si>
  <si>
    <t>The Advice Education</t>
  </si>
  <si>
    <t>AL3 5AJ</t>
  </si>
  <si>
    <t>S900000902</t>
  </si>
  <si>
    <t>Monica Howe</t>
  </si>
  <si>
    <t>NW4 1TU</t>
  </si>
  <si>
    <t>S900000903</t>
  </si>
  <si>
    <t>Elite Leisure Services</t>
  </si>
  <si>
    <t>E17 3RH</t>
  </si>
  <si>
    <t>S900000904</t>
  </si>
  <si>
    <t>Jemini Response</t>
  </si>
  <si>
    <t>BN27 3DR</t>
  </si>
  <si>
    <t>S900000905</t>
  </si>
  <si>
    <t>Batoul Gharavi</t>
  </si>
  <si>
    <t>NW11 6BX</t>
  </si>
  <si>
    <t>S900000906</t>
  </si>
  <si>
    <t>Richard Cooper</t>
  </si>
  <si>
    <t>HA8 9DB</t>
  </si>
  <si>
    <t>S900000907</t>
  </si>
  <si>
    <t>Barbara King</t>
  </si>
  <si>
    <t>EN5 5AL</t>
  </si>
  <si>
    <t>S900000908</t>
  </si>
  <si>
    <t>Zara Hamid</t>
  </si>
  <si>
    <t>N12 7AE</t>
  </si>
  <si>
    <t>S900000909</t>
  </si>
  <si>
    <t>Jorge Sobrado</t>
  </si>
  <si>
    <t>NW2 1HT</t>
  </si>
  <si>
    <t>S900000910</t>
  </si>
  <si>
    <t>Medicare First Limited</t>
  </si>
  <si>
    <t>RH2 0BE</t>
  </si>
  <si>
    <t>S900000911</t>
  </si>
  <si>
    <t>Creative Support Limited</t>
  </si>
  <si>
    <t>SK1 3TS</t>
  </si>
  <si>
    <t>S900000913</t>
  </si>
  <si>
    <t>Bright Horizons North Finchley</t>
  </si>
  <si>
    <t>N12 8NY</t>
  </si>
  <si>
    <t>S900000914</t>
  </si>
  <si>
    <t>Yasvanti Sadique</t>
  </si>
  <si>
    <t>S900000915</t>
  </si>
  <si>
    <t>Bhamini Akhoonjee</t>
  </si>
  <si>
    <t>E6 2PD</t>
  </si>
  <si>
    <t>S900000916</t>
  </si>
  <si>
    <t>Family Rights Group Limited</t>
  </si>
  <si>
    <t>E8 3DL</t>
  </si>
  <si>
    <t>S900000917</t>
  </si>
  <si>
    <t>Heba Mohamed Osman</t>
  </si>
  <si>
    <t>HA8 0RZ</t>
  </si>
  <si>
    <t>S900000918</t>
  </si>
  <si>
    <t>Urmilaben Chhatralia</t>
  </si>
  <si>
    <t>N3 3AY</t>
  </si>
  <si>
    <t>S900000919</t>
  </si>
  <si>
    <t>LIU Hai-Ping Wu</t>
  </si>
  <si>
    <t>NW7 3DX</t>
  </si>
  <si>
    <t>S900000920</t>
  </si>
  <si>
    <t>Two Rivers</t>
  </si>
  <si>
    <t>N3 2HY</t>
  </si>
  <si>
    <t>S900000921</t>
  </si>
  <si>
    <t>Groundsman Tools Limited</t>
  </si>
  <si>
    <t>LE12 9NJ</t>
  </si>
  <si>
    <t>S900000922</t>
  </si>
  <si>
    <t>P P C R Associates Limited</t>
  </si>
  <si>
    <t>SE1 9LR</t>
  </si>
  <si>
    <t>S900000923</t>
  </si>
  <si>
    <t>Bhavin Dhruve</t>
  </si>
  <si>
    <t>N12 0ED</t>
  </si>
  <si>
    <t>S900000924</t>
  </si>
  <si>
    <t>Churchill Health Care Limited</t>
  </si>
  <si>
    <t>LU2 7XH</t>
  </si>
  <si>
    <t>S900000925</t>
  </si>
  <si>
    <t>Popy Ali</t>
  </si>
  <si>
    <t>N2 8JL</t>
  </si>
  <si>
    <t>S900000926</t>
  </si>
  <si>
    <t>Hertfordshire Partnership</t>
  </si>
  <si>
    <t>AL3 5TL</t>
  </si>
  <si>
    <t>S900000927</t>
  </si>
  <si>
    <t>Banham Patent Locks Limited</t>
  </si>
  <si>
    <t>SW18 4EF</t>
  </si>
  <si>
    <t>S900000928</t>
  </si>
  <si>
    <t>Dimensions UK</t>
  </si>
  <si>
    <t>RG7 4AB</t>
  </si>
  <si>
    <t>S900000929</t>
  </si>
  <si>
    <t>Dennon West</t>
  </si>
  <si>
    <t>NW2 2NP</t>
  </si>
  <si>
    <t>S900000930</t>
  </si>
  <si>
    <t>Mark Silas</t>
  </si>
  <si>
    <t>S900000931</t>
  </si>
  <si>
    <t>Crystal Sigma Limited</t>
  </si>
  <si>
    <t>NW2 7AY</t>
  </si>
  <si>
    <t>S900000932</t>
  </si>
  <si>
    <t>Agecare Mg1 Limited</t>
  </si>
  <si>
    <t>EN6 4AD</t>
  </si>
  <si>
    <t>S900000933</t>
  </si>
  <si>
    <t>Elsa Sequeira</t>
  </si>
  <si>
    <t>NW9 5GT</t>
  </si>
  <si>
    <t>S900000934</t>
  </si>
  <si>
    <t>Farhang Mahbobi</t>
  </si>
  <si>
    <t>NW11 6BY</t>
  </si>
  <si>
    <t>S900000935</t>
  </si>
  <si>
    <t>Rossendales (Collect) Limited</t>
  </si>
  <si>
    <t>BB4 0GE</t>
  </si>
  <si>
    <t>S900000936</t>
  </si>
  <si>
    <t>Azam Hosseini</t>
  </si>
  <si>
    <t>NW4 3TT</t>
  </si>
  <si>
    <t>S900000937</t>
  </si>
  <si>
    <t>David Loxley-Blount</t>
  </si>
  <si>
    <t>N3 1QS</t>
  </si>
  <si>
    <t>S900000938</t>
  </si>
  <si>
    <t>Abingdon House School</t>
  </si>
  <si>
    <t>NW1 6LG</t>
  </si>
  <si>
    <t>GU15 3WA</t>
  </si>
  <si>
    <t>S900000940</t>
  </si>
  <si>
    <t>Eve Hersov and Co</t>
  </si>
  <si>
    <t>NW3 1RT</t>
  </si>
  <si>
    <t>S900000941</t>
  </si>
  <si>
    <t>Zurich Financial Services</t>
  </si>
  <si>
    <t>S900000942</t>
  </si>
  <si>
    <t>The North London International Scho</t>
  </si>
  <si>
    <t>N11 3LX</t>
  </si>
  <si>
    <t>S900000943</t>
  </si>
  <si>
    <t>Catch22 Charity Limited</t>
  </si>
  <si>
    <t>TN16 1JF</t>
  </si>
  <si>
    <t>S900000944</t>
  </si>
  <si>
    <t>Tamar Rose</t>
  </si>
  <si>
    <t>NW4 4RU</t>
  </si>
  <si>
    <t>S900000945</t>
  </si>
  <si>
    <t>Haberdashers' Aske's School</t>
  </si>
  <si>
    <t>WD6 3BT</t>
  </si>
  <si>
    <t>S900000946</t>
  </si>
  <si>
    <t>Kamini Pandya</t>
  </si>
  <si>
    <t>HA8 8DW</t>
  </si>
  <si>
    <t>S900000947</t>
  </si>
  <si>
    <t>Westminster Roman Catholic</t>
  </si>
  <si>
    <t>SW1P 1QN</t>
  </si>
  <si>
    <t>S900000948</t>
  </si>
  <si>
    <t>Stewart Turner</t>
  </si>
  <si>
    <t>S900000949</t>
  </si>
  <si>
    <t>Ann Caddle</t>
  </si>
  <si>
    <t>EN1 1NF</t>
  </si>
  <si>
    <t>S900000950</t>
  </si>
  <si>
    <t>Capita Conferences</t>
  </si>
  <si>
    <t>S900000951</t>
  </si>
  <si>
    <t>Themi Care Limited</t>
  </si>
  <si>
    <t>N11 2PI</t>
  </si>
  <si>
    <t>S900000952</t>
  </si>
  <si>
    <t>Victoria Otoo</t>
  </si>
  <si>
    <t>N11 1LH</t>
  </si>
  <si>
    <t>S900000953</t>
  </si>
  <si>
    <t>15Th Finchley Scout Group</t>
  </si>
  <si>
    <t>EN5 5BE</t>
  </si>
  <si>
    <t>S900000954</t>
  </si>
  <si>
    <t>A To Z Expeditions</t>
  </si>
  <si>
    <t>HR3 6AN</t>
  </si>
  <si>
    <t>S900000955</t>
  </si>
  <si>
    <t>Mina Kotecha</t>
  </si>
  <si>
    <t>NW4 4LS</t>
  </si>
  <si>
    <t>S900000956</t>
  </si>
  <si>
    <t>Greenfields Residential Home</t>
  </si>
  <si>
    <t>LU3 1BB</t>
  </si>
  <si>
    <t>S900000957</t>
  </si>
  <si>
    <t>R Bentley</t>
  </si>
  <si>
    <t>N2 8NX</t>
  </si>
  <si>
    <t>S900000958</t>
  </si>
  <si>
    <t>Abbey Ravenscroft Park Nursing Home</t>
  </si>
  <si>
    <t>EN5 4ND</t>
  </si>
  <si>
    <t>S900000959</t>
  </si>
  <si>
    <t>Mira Goldberg</t>
  </si>
  <si>
    <t>N3 3TX</t>
  </si>
  <si>
    <t>WC1H 9JE</t>
  </si>
  <si>
    <t>S900000961</t>
  </si>
  <si>
    <t>Shyam Chandarana</t>
  </si>
  <si>
    <t>N3 2QD</t>
  </si>
  <si>
    <t>S900000962</t>
  </si>
  <si>
    <t>Patrick Kabamba</t>
  </si>
  <si>
    <t>NW9 5FG</t>
  </si>
  <si>
    <t>S900000963</t>
  </si>
  <si>
    <t>SGSL Limited</t>
  </si>
  <si>
    <t>SG13 8EA</t>
  </si>
  <si>
    <t>S900000964</t>
  </si>
  <si>
    <t>Children of Colour Limited</t>
  </si>
  <si>
    <t>CR0 2XQ</t>
  </si>
  <si>
    <t>S900000965</t>
  </si>
  <si>
    <t>Landscape Supply Company</t>
  </si>
  <si>
    <t>ME5 7NP</t>
  </si>
  <si>
    <t>S900000966</t>
  </si>
  <si>
    <t>Thames Water Utilities</t>
  </si>
  <si>
    <t>SN38 2TW</t>
  </si>
  <si>
    <t>S900000967</t>
  </si>
  <si>
    <t>J Moyo</t>
  </si>
  <si>
    <t>EN5 5DB</t>
  </si>
  <si>
    <t>S900000968</t>
  </si>
  <si>
    <t>Lea Valley Academy</t>
  </si>
  <si>
    <t>EN3 6TW</t>
  </si>
  <si>
    <t>S900000969</t>
  </si>
  <si>
    <t>Idox Software Limited</t>
  </si>
  <si>
    <t>G2 7JZ</t>
  </si>
  <si>
    <t>S900000970</t>
  </si>
  <si>
    <t>Lazarus Demetriou</t>
  </si>
  <si>
    <t>EN4 9HE</t>
  </si>
  <si>
    <t>S900000971</t>
  </si>
  <si>
    <t>Alan Conisbee and Associates Limited</t>
  </si>
  <si>
    <t>N1 1DH</t>
  </si>
  <si>
    <t>S900000972</t>
  </si>
  <si>
    <t>Ward Andrews Centre</t>
  </si>
  <si>
    <t>MK15 0AJ</t>
  </si>
  <si>
    <t>S900000973</t>
  </si>
  <si>
    <t>Amanda Ilyas</t>
  </si>
  <si>
    <t>NW4 4TJ</t>
  </si>
  <si>
    <t>S900000974</t>
  </si>
  <si>
    <t>Deborah Ann Elizabeth Jones</t>
  </si>
  <si>
    <t>EN5 2DF</t>
  </si>
  <si>
    <t>S900000975</t>
  </si>
  <si>
    <t>Elizabeth Jane El-Ahmadi</t>
  </si>
  <si>
    <t>S900000976</t>
  </si>
  <si>
    <t>St Marks Church Barnet Vale</t>
  </si>
  <si>
    <t>EN5 5HY</t>
  </si>
  <si>
    <t>S900000977</t>
  </si>
  <si>
    <t>The Hyde Churches</t>
  </si>
  <si>
    <t>NW9 6RR</t>
  </si>
  <si>
    <t>S900000978</t>
  </si>
  <si>
    <t>Karen O'Connor</t>
  </si>
  <si>
    <t>EN5 2PT</t>
  </si>
  <si>
    <t>S900000979</t>
  </si>
  <si>
    <t>Patricia Davitt</t>
  </si>
  <si>
    <t>EN5 2EX</t>
  </si>
  <si>
    <t>S900000980</t>
  </si>
  <si>
    <t>Esther Cohen</t>
  </si>
  <si>
    <t>NW11 0AT</t>
  </si>
  <si>
    <t>S900000981</t>
  </si>
  <si>
    <t>Dr Patrick Purcell</t>
  </si>
  <si>
    <t>RG4 6SY</t>
  </si>
  <si>
    <t>S900000982</t>
  </si>
  <si>
    <t>Camphill Devon Community Limited</t>
  </si>
  <si>
    <t>TQ11 0JN</t>
  </si>
  <si>
    <t>S900000983</t>
  </si>
  <si>
    <t>Julie Evans</t>
  </si>
  <si>
    <t>UB6 8PA</t>
  </si>
  <si>
    <t>S900000984</t>
  </si>
  <si>
    <t>Brenda Bailey</t>
  </si>
  <si>
    <t>NN2 7EQ</t>
  </si>
  <si>
    <t>S900000985</t>
  </si>
  <si>
    <t>Transitional Care Limited</t>
  </si>
  <si>
    <t>SW19 4EE</t>
  </si>
  <si>
    <t>S900000986</t>
  </si>
  <si>
    <t>J R and M Peattie</t>
  </si>
  <si>
    <t>W3 7NA</t>
  </si>
  <si>
    <t>S900000987</t>
  </si>
  <si>
    <t>Tameside Metropolitan Borough Counc</t>
  </si>
  <si>
    <t>OL6 0GA</t>
  </si>
  <si>
    <t>S900000988</t>
  </si>
  <si>
    <t>Focus On Fostering Limited</t>
  </si>
  <si>
    <t>BL2 1BX</t>
  </si>
  <si>
    <t>S900000989</t>
  </si>
  <si>
    <t>Shaden Perera</t>
  </si>
  <si>
    <t>NW7 1DU</t>
  </si>
  <si>
    <t>S900000990</t>
  </si>
  <si>
    <t>Parenting Profiles Limited</t>
  </si>
  <si>
    <t>LU7 3FW</t>
  </si>
  <si>
    <t>S900000991</t>
  </si>
  <si>
    <t>Millway Medical Practice</t>
  </si>
  <si>
    <t>NW7 2HX</t>
  </si>
  <si>
    <t>S900000992</t>
  </si>
  <si>
    <t>Anna Greene</t>
  </si>
  <si>
    <t>N3 3NS</t>
  </si>
  <si>
    <t>S900000993</t>
  </si>
  <si>
    <t>Jigsaw Creative Care Limited</t>
  </si>
  <si>
    <t>RG1 8LG</t>
  </si>
  <si>
    <t>S900000994</t>
  </si>
  <si>
    <t>Alison Hughes</t>
  </si>
  <si>
    <t>EN5 1BN</t>
  </si>
  <si>
    <t>S900000995</t>
  </si>
  <si>
    <t>Peter Kallend</t>
  </si>
  <si>
    <t>NW7 2AY</t>
  </si>
  <si>
    <t>S900000996</t>
  </si>
  <si>
    <t>Lee Geohagen</t>
  </si>
  <si>
    <t>NW7 2LP</t>
  </si>
  <si>
    <t>S900000997</t>
  </si>
  <si>
    <t>Race Equality Foundation</t>
  </si>
  <si>
    <t>NW5 1LB</t>
  </si>
  <si>
    <t>S900000998</t>
  </si>
  <si>
    <t>David Kushimo</t>
  </si>
  <si>
    <t>HA8 0QT</t>
  </si>
  <si>
    <t>S900000999</t>
  </si>
  <si>
    <t>Ashwin Khetani</t>
  </si>
  <si>
    <t>NW4 4EE</t>
  </si>
  <si>
    <t>S900001000</t>
  </si>
  <si>
    <t>Pakflatt (UK) Limited</t>
  </si>
  <si>
    <t>BT48 0LY</t>
  </si>
  <si>
    <t>S900001001</t>
  </si>
  <si>
    <t>Kira Scruton</t>
  </si>
  <si>
    <t>EN5 2BX</t>
  </si>
  <si>
    <t>S900001002</t>
  </si>
  <si>
    <t>Lancaster Court</t>
  </si>
  <si>
    <t>WD25 7AJ</t>
  </si>
  <si>
    <t>S900001003</t>
  </si>
  <si>
    <t>Edge Training and Consultancy Lt</t>
  </si>
  <si>
    <t>EC1A 9ET</t>
  </si>
  <si>
    <t>S900001004</t>
  </si>
  <si>
    <t>Christine Askew</t>
  </si>
  <si>
    <t>EN5 5NU</t>
  </si>
  <si>
    <t>S900001005</t>
  </si>
  <si>
    <t>Shervone Uzair</t>
  </si>
  <si>
    <t>NW9 5GW</t>
  </si>
  <si>
    <t>S900001006</t>
  </si>
  <si>
    <t>Seema Farooqi</t>
  </si>
  <si>
    <t>S900001007</t>
  </si>
  <si>
    <t>Aecom Limited</t>
  </si>
  <si>
    <t>E1 8FA</t>
  </si>
  <si>
    <t>S900001008</t>
  </si>
  <si>
    <t>Cambian Autism Services Limited</t>
  </si>
  <si>
    <t>S900001009</t>
  </si>
  <si>
    <t>North London Locksmiths Limited</t>
  </si>
  <si>
    <t>N4 1DX</t>
  </si>
  <si>
    <t>S900001010</t>
  </si>
  <si>
    <t>Overdrive</t>
  </si>
  <si>
    <t>44192-0002</t>
  </si>
  <si>
    <t>S900001011</t>
  </si>
  <si>
    <t>Reva Lipson</t>
  </si>
  <si>
    <t>NW9 7EZ</t>
  </si>
  <si>
    <t>S900001012</t>
  </si>
  <si>
    <t>Hana Ahmed</t>
  </si>
  <si>
    <t>NW7 2LU</t>
  </si>
  <si>
    <t>S900001013</t>
  </si>
  <si>
    <t>Akintade Adebayo</t>
  </si>
  <si>
    <t>EN5 1AW</t>
  </si>
  <si>
    <t>S900001014</t>
  </si>
  <si>
    <t>Carlton Court (Tlc Group)</t>
  </si>
  <si>
    <t>EN5 2SQ</t>
  </si>
  <si>
    <t>S900001015</t>
  </si>
  <si>
    <t>Paula Thomas</t>
  </si>
  <si>
    <t>NW9 5UG</t>
  </si>
  <si>
    <t>S900001016</t>
  </si>
  <si>
    <t>Lubna Ahmed</t>
  </si>
  <si>
    <t>S900001017</t>
  </si>
  <si>
    <t>Shau Yi Summers</t>
  </si>
  <si>
    <t>EN5 4EA</t>
  </si>
  <si>
    <t>S900001018</t>
  </si>
  <si>
    <t>Local Goverment Ombudsman</t>
  </si>
  <si>
    <t>CV1 3BH</t>
  </si>
  <si>
    <t>S900001019</t>
  </si>
  <si>
    <t>Storm Environmental Limited</t>
  </si>
  <si>
    <t>DY10 9BH</t>
  </si>
  <si>
    <t>S900001020</t>
  </si>
  <si>
    <t>Fulvanti Sheth</t>
  </si>
  <si>
    <t>N3 1SH</t>
  </si>
  <si>
    <t>S900001021</t>
  </si>
  <si>
    <t>Russell Kaplan</t>
  </si>
  <si>
    <t>HA8 8SA</t>
  </si>
  <si>
    <t>S900001022</t>
  </si>
  <si>
    <t>Care 2 Share Limited</t>
  </si>
  <si>
    <t>E18 1DW</t>
  </si>
  <si>
    <t>S900001023</t>
  </si>
  <si>
    <t>Louis Solomons</t>
  </si>
  <si>
    <t>S900001024</t>
  </si>
  <si>
    <t>Kimberley Smith</t>
  </si>
  <si>
    <t>HA8 8TF</t>
  </si>
  <si>
    <t>S900001025</t>
  </si>
  <si>
    <t>Jovan Goodman</t>
  </si>
  <si>
    <t>EN5 2PE</t>
  </si>
  <si>
    <t>S900001026</t>
  </si>
  <si>
    <t>Shine Partnerships Limited</t>
  </si>
  <si>
    <t>S900001027</t>
  </si>
  <si>
    <t>Lrias (Ldn Reg Ind Adv</t>
  </si>
  <si>
    <t>HA9 0FG</t>
  </si>
  <si>
    <t>S900001028</t>
  </si>
  <si>
    <t>Gular Sencinar</t>
  </si>
  <si>
    <t>EN4 8TN</t>
  </si>
  <si>
    <t>S900001029</t>
  </si>
  <si>
    <t>Amer Alnasser</t>
  </si>
  <si>
    <t>NW2 2AZ</t>
  </si>
  <si>
    <t>S900001030</t>
  </si>
  <si>
    <t>Barnet Lone Parent Centre</t>
  </si>
  <si>
    <t>S900001031</t>
  </si>
  <si>
    <t>Kerens Nursery</t>
  </si>
  <si>
    <t>N2 0EH</t>
  </si>
  <si>
    <t>S900001032</t>
  </si>
  <si>
    <t>Sharon Willis</t>
  </si>
  <si>
    <t>N11 3AS</t>
  </si>
  <si>
    <t>S900001033</t>
  </si>
  <si>
    <t>Red Balloon</t>
  </si>
  <si>
    <t>HA1 2BW</t>
  </si>
  <si>
    <t>S900001034</t>
  </si>
  <si>
    <t>Queenie S Stovell</t>
  </si>
  <si>
    <t>NR32 4DB</t>
  </si>
  <si>
    <t>S900001035</t>
  </si>
  <si>
    <t>Betzalel Lifschitz</t>
  </si>
  <si>
    <t>N12 0LP</t>
  </si>
  <si>
    <t>S900001036</t>
  </si>
  <si>
    <t>Raphael Grose</t>
  </si>
  <si>
    <t>N2 0RG</t>
  </si>
  <si>
    <t>S900001037</t>
  </si>
  <si>
    <t>Donna Marie Bull</t>
  </si>
  <si>
    <t>ME2 2BH</t>
  </si>
  <si>
    <t>S900001038</t>
  </si>
  <si>
    <t>Marston Group Limited</t>
  </si>
  <si>
    <t>CM16 5DQ</t>
  </si>
  <si>
    <t>S900001039</t>
  </si>
  <si>
    <t>Foster Care UK Limited</t>
  </si>
  <si>
    <t>TN25 5NR</t>
  </si>
  <si>
    <t>S900001040</t>
  </si>
  <si>
    <t>Comfort Skinn</t>
  </si>
  <si>
    <t>EN5 1AR</t>
  </si>
  <si>
    <t>S900001041</t>
  </si>
  <si>
    <t>Benslow Management Company Limited</t>
  </si>
  <si>
    <t>HP4 1PL</t>
  </si>
  <si>
    <t>S900001042</t>
  </si>
  <si>
    <t>Maryam Karelas</t>
  </si>
  <si>
    <t>NW2 1AX</t>
  </si>
  <si>
    <t>S900001043</t>
  </si>
  <si>
    <t>St John Ambulance (Sac)</t>
  </si>
  <si>
    <t>S8 0XN</t>
  </si>
  <si>
    <t>S900001044</t>
  </si>
  <si>
    <t>Valley Blinds and Tiles Limited</t>
  </si>
  <si>
    <t>UB8 2RW</t>
  </si>
  <si>
    <t>S900001045</t>
  </si>
  <si>
    <t>Fleet Education Services Limited</t>
  </si>
  <si>
    <t>GU14 6SF</t>
  </si>
  <si>
    <t>S900001046</t>
  </si>
  <si>
    <t>Navineet Singh</t>
  </si>
  <si>
    <t>EN5 2UE</t>
  </si>
  <si>
    <t>S900001047</t>
  </si>
  <si>
    <t>Bhavin Depala</t>
  </si>
  <si>
    <t>S900001048</t>
  </si>
  <si>
    <t>Sally Trevette</t>
  </si>
  <si>
    <t>S900001049</t>
  </si>
  <si>
    <t>Cipfa Business Limited</t>
  </si>
  <si>
    <t>WC1A 9GR</t>
  </si>
  <si>
    <t>S900001050</t>
  </si>
  <si>
    <t>Gentle Hands Care Agency</t>
  </si>
  <si>
    <t>EN4 9AX</t>
  </si>
  <si>
    <t>S900001051</t>
  </si>
  <si>
    <t>James Donovan</t>
  </si>
  <si>
    <t>S900001052</t>
  </si>
  <si>
    <t>Cambian Asperger Syndrome Services Limited</t>
  </si>
  <si>
    <t>S900001053</t>
  </si>
  <si>
    <t>Beverely Bhola</t>
  </si>
  <si>
    <t>WD17 3BA</t>
  </si>
  <si>
    <t>S900001054</t>
  </si>
  <si>
    <t>Doorway-Maintenance Co</t>
  </si>
  <si>
    <t>IG11 7QZ</t>
  </si>
  <si>
    <t>S900001055</t>
  </si>
  <si>
    <t>Viscount Classical Organs Limited</t>
  </si>
  <si>
    <t>OX26 4LD</t>
  </si>
  <si>
    <t>S900001056</t>
  </si>
  <si>
    <t>Affinity Water Limited</t>
  </si>
  <si>
    <t>AL10 9EZ</t>
  </si>
  <si>
    <t>S900001057</t>
  </si>
  <si>
    <t>Julie Emerson</t>
  </si>
  <si>
    <t>NW4 1AU</t>
  </si>
  <si>
    <t>S900001058</t>
  </si>
  <si>
    <t>Jane Hajioff</t>
  </si>
  <si>
    <t>N3 3LL</t>
  </si>
  <si>
    <t>S900001059</t>
  </si>
  <si>
    <t>Annabel Tobin</t>
  </si>
  <si>
    <t>N2 0LN</t>
  </si>
  <si>
    <t>S900001060</t>
  </si>
  <si>
    <t>Coopers Croft Care Home Limited</t>
  </si>
  <si>
    <t>EN6 4AE</t>
  </si>
  <si>
    <t>S900001061</t>
  </si>
  <si>
    <t>James Weller</t>
  </si>
  <si>
    <t>EN5 5NS</t>
  </si>
  <si>
    <t>S900001062</t>
  </si>
  <si>
    <t>Gina Steels</t>
  </si>
  <si>
    <t>S900001063</t>
  </si>
  <si>
    <t>Shahram Taghipour</t>
  </si>
  <si>
    <t>NW4 4UB</t>
  </si>
  <si>
    <t>S900001064</t>
  </si>
  <si>
    <t>Chrysoulla Mixides</t>
  </si>
  <si>
    <t>N14 5DY</t>
  </si>
  <si>
    <t>S900001065</t>
  </si>
  <si>
    <t>Sheila Guissani</t>
  </si>
  <si>
    <t>EN4 8LA</t>
  </si>
  <si>
    <t>S900001066</t>
  </si>
  <si>
    <t>S Burdett</t>
  </si>
  <si>
    <t>EN5 5BZ</t>
  </si>
  <si>
    <t>S900001067</t>
  </si>
  <si>
    <t>Thuraisamy Thirukumaran</t>
  </si>
  <si>
    <t>S900001068</t>
  </si>
  <si>
    <t>Anita Muckerjee</t>
  </si>
  <si>
    <t>NW9 5AP</t>
  </si>
  <si>
    <t>S900001069</t>
  </si>
  <si>
    <t>Robin Lipscomb</t>
  </si>
  <si>
    <t>N12 8RT</t>
  </si>
  <si>
    <t>S900001070</t>
  </si>
  <si>
    <t>Marie Elaine O'Keeffe</t>
  </si>
  <si>
    <t>HA8 8XF</t>
  </si>
  <si>
    <t>S900001071</t>
  </si>
  <si>
    <t>Ghulam Mohiudin</t>
  </si>
  <si>
    <t>NW2 1UN</t>
  </si>
  <si>
    <t>S900001072</t>
  </si>
  <si>
    <t>Oliwia Tarnowska</t>
  </si>
  <si>
    <t>NW7 2PE</t>
  </si>
  <si>
    <t>S900001073</t>
  </si>
  <si>
    <t>Triple P UK Limited</t>
  </si>
  <si>
    <t>WC1N 3XX</t>
  </si>
  <si>
    <t>S900001074</t>
  </si>
  <si>
    <t>Family Links</t>
  </si>
  <si>
    <t>OX4 6ZN</t>
  </si>
  <si>
    <t>S900001075</t>
  </si>
  <si>
    <t>Kidz Kabin Pembroke Studios Limited</t>
  </si>
  <si>
    <t>N10 2JD</t>
  </si>
  <si>
    <t>S900001076</t>
  </si>
  <si>
    <t>Mousetrap Theatre Projects</t>
  </si>
  <si>
    <t>WC2E 8ND</t>
  </si>
  <si>
    <t>S900001077</t>
  </si>
  <si>
    <t>Welfare Call (Lac) Limited</t>
  </si>
  <si>
    <t>S72 8RP</t>
  </si>
  <si>
    <t>S900001078</t>
  </si>
  <si>
    <t>Saeed Nasseri</t>
  </si>
  <si>
    <t>N2 9RD</t>
  </si>
  <si>
    <t>S900001079</t>
  </si>
  <si>
    <t>Eunice Mungai</t>
  </si>
  <si>
    <t>NW7 2SL</t>
  </si>
  <si>
    <t>S900001080</t>
  </si>
  <si>
    <t>Neo Properties (UK) Limited</t>
  </si>
  <si>
    <t>N14 5AB</t>
  </si>
  <si>
    <t>S900001081</t>
  </si>
  <si>
    <t>Admiral Insurance</t>
  </si>
  <si>
    <t>CF10 3WX</t>
  </si>
  <si>
    <t>S900001082</t>
  </si>
  <si>
    <t>Deviben Patel</t>
  </si>
  <si>
    <t>HA8 0UE</t>
  </si>
  <si>
    <t>S900001083</t>
  </si>
  <si>
    <t>Ajoke Onibuje</t>
  </si>
  <si>
    <t>EN5 5TZ</t>
  </si>
  <si>
    <t>S900001084</t>
  </si>
  <si>
    <t>David Nagioff</t>
  </si>
  <si>
    <t>HA8 8TX</t>
  </si>
  <si>
    <t>N7 9EY</t>
  </si>
  <si>
    <t>S900001086</t>
  </si>
  <si>
    <t>Barnard and Westwood Limited</t>
  </si>
  <si>
    <t>WC1X 0LB</t>
  </si>
  <si>
    <t>S900001087</t>
  </si>
  <si>
    <t>Ranjit Rajendra</t>
  </si>
  <si>
    <t>NW11 9EH</t>
  </si>
  <si>
    <t>S900001088</t>
  </si>
  <si>
    <t>Govind Patel</t>
  </si>
  <si>
    <t>N3 1TE</t>
  </si>
  <si>
    <t>S900001089</t>
  </si>
  <si>
    <t>Ubiqus UK Limited</t>
  </si>
  <si>
    <t>EC4A 1LD</t>
  </si>
  <si>
    <t>S900001090</t>
  </si>
  <si>
    <t>Action For Kids</t>
  </si>
  <si>
    <t>N8 9DJ</t>
  </si>
  <si>
    <t>S900001091</t>
  </si>
  <si>
    <t>Access Intelligence Media and Communications Limited</t>
  </si>
  <si>
    <t>EC1N 8AW</t>
  </si>
  <si>
    <t>S900001092</t>
  </si>
  <si>
    <t>Mai Cohen</t>
  </si>
  <si>
    <t>NW11 8RD</t>
  </si>
  <si>
    <t>S900001093</t>
  </si>
  <si>
    <t>Mohammed Akram</t>
  </si>
  <si>
    <t>S900001094</t>
  </si>
  <si>
    <t>Giulia Capitelli</t>
  </si>
  <si>
    <t>N14 5DN</t>
  </si>
  <si>
    <t>S900001095</t>
  </si>
  <si>
    <t>Dr Gillian Bridge</t>
  </si>
  <si>
    <t>HA1 4EY</t>
  </si>
  <si>
    <t>S900001096</t>
  </si>
  <si>
    <t>Puddleducks Nurseries</t>
  </si>
  <si>
    <t>N11 3EH</t>
  </si>
  <si>
    <t>S900001097</t>
  </si>
  <si>
    <t>Rochelle Reindorp</t>
  </si>
  <si>
    <t>HA8 8QW</t>
  </si>
  <si>
    <t>S900001098</t>
  </si>
  <si>
    <t>Folusho Ajayi</t>
  </si>
  <si>
    <t>S900001099</t>
  </si>
  <si>
    <t>New Barnet Parochial Schools T</t>
  </si>
  <si>
    <t>EN5 1JE</t>
  </si>
  <si>
    <t>S900001100</t>
  </si>
  <si>
    <t>Lourdes Kerr</t>
  </si>
  <si>
    <t>S900001101</t>
  </si>
  <si>
    <t>Department For Communities and Local Gov</t>
  </si>
  <si>
    <t>S900001102</t>
  </si>
  <si>
    <t>Harriet Bridgwood</t>
  </si>
  <si>
    <t>S900001103</t>
  </si>
  <si>
    <t>Integrated Pest Management Limited</t>
  </si>
  <si>
    <t>EN3 6GS</t>
  </si>
  <si>
    <t>PO15 7ZS</t>
  </si>
  <si>
    <t>S900001105</t>
  </si>
  <si>
    <t>Vincent Hutton</t>
  </si>
  <si>
    <t>N2 9DU</t>
  </si>
  <si>
    <t>S900001106</t>
  </si>
  <si>
    <t>Eve Shaber</t>
  </si>
  <si>
    <t>N20 9PH</t>
  </si>
  <si>
    <t>S900001107</t>
  </si>
  <si>
    <t>Harvest Energy Limited</t>
  </si>
  <si>
    <t>KT13 0TJ</t>
  </si>
  <si>
    <t>S900001108</t>
  </si>
  <si>
    <t>Jacqueline Sadjadi</t>
  </si>
  <si>
    <t>NW11 8EG</t>
  </si>
  <si>
    <t>S900001109</t>
  </si>
  <si>
    <t>Abubakar Mohiddin</t>
  </si>
  <si>
    <t>N3 3NB</t>
  </si>
  <si>
    <t>S900001110</t>
  </si>
  <si>
    <t>David Wickens</t>
  </si>
  <si>
    <t>HA8 0BH</t>
  </si>
  <si>
    <t>S900001111</t>
  </si>
  <si>
    <t>Rosemary Appleyard</t>
  </si>
  <si>
    <t>WD24 4HB</t>
  </si>
  <si>
    <t>S900001112</t>
  </si>
  <si>
    <t>Harry Gurney-Randall</t>
  </si>
  <si>
    <t>N12 7PB</t>
  </si>
  <si>
    <t>S900001113</t>
  </si>
  <si>
    <t>Westminster Education Forum</t>
  </si>
  <si>
    <t>RG12 7BW</t>
  </si>
  <si>
    <t>S900001114</t>
  </si>
  <si>
    <t>G J Pulham Limited</t>
  </si>
  <si>
    <t>CM9 8BZ</t>
  </si>
  <si>
    <t>S900001115</t>
  </si>
  <si>
    <t>Barnet Carers Centre</t>
  </si>
  <si>
    <t>N12 8NP</t>
  </si>
  <si>
    <t>S900001116</t>
  </si>
  <si>
    <t>Dp Builders Disabled Adaptations Limited</t>
  </si>
  <si>
    <t>EN8 8LW</t>
  </si>
  <si>
    <t>S900001117</t>
  </si>
  <si>
    <t>Acheinu Limited</t>
  </si>
  <si>
    <t>NW4 3NL</t>
  </si>
  <si>
    <t>S900001118</t>
  </si>
  <si>
    <t>Network Rail Accounts Receivable</t>
  </si>
  <si>
    <t>M60 3BP</t>
  </si>
  <si>
    <t>S900001119</t>
  </si>
  <si>
    <t>Contact Roller Shutters Limited</t>
  </si>
  <si>
    <t>IG6 3UT</t>
  </si>
  <si>
    <t>S900001120</t>
  </si>
  <si>
    <t>M S Busson</t>
  </si>
  <si>
    <t>S900001121</t>
  </si>
  <si>
    <t>Ranjanbala Besherdas</t>
  </si>
  <si>
    <t>N12 0AG</t>
  </si>
  <si>
    <t>S900001122</t>
  </si>
  <si>
    <t>Jan Venga</t>
  </si>
  <si>
    <t>S900001123</t>
  </si>
  <si>
    <t>Elaine Jones</t>
  </si>
  <si>
    <t>HA8 8XQ</t>
  </si>
  <si>
    <t>S900001124</t>
  </si>
  <si>
    <t>Charlotte Davies</t>
  </si>
  <si>
    <t>EN5 2QE</t>
  </si>
  <si>
    <t>S900001125</t>
  </si>
  <si>
    <t>Easycrate Limited</t>
  </si>
  <si>
    <t>TN22 1QL</t>
  </si>
  <si>
    <t>S900001126</t>
  </si>
  <si>
    <t>Beth Jacob Grammer School For Girls</t>
  </si>
  <si>
    <t>NW4 2AT</t>
  </si>
  <si>
    <t>S900001127</t>
  </si>
  <si>
    <t>Capstone Foster Care (South Ea</t>
  </si>
  <si>
    <t>DA1 1DJ</t>
  </si>
  <si>
    <t>S900001128</t>
  </si>
  <si>
    <t>Comer Property Management</t>
  </si>
  <si>
    <t>N11 3FL</t>
  </si>
  <si>
    <t>S900001129</t>
  </si>
  <si>
    <t>Ugonma Ezea</t>
  </si>
  <si>
    <t>NW9 7QN</t>
  </si>
  <si>
    <t>S900001130</t>
  </si>
  <si>
    <t>Carl Bingham</t>
  </si>
  <si>
    <t>EN5 2UT</t>
  </si>
  <si>
    <t>S900001131</t>
  </si>
  <si>
    <t>Chris Noonan</t>
  </si>
  <si>
    <t>S900001132</t>
  </si>
  <si>
    <t>Anna Hazon</t>
  </si>
  <si>
    <t>TN4 0RB</t>
  </si>
  <si>
    <t>S900001133</t>
  </si>
  <si>
    <t>Fuad Artan</t>
  </si>
  <si>
    <t>HA8 9EE</t>
  </si>
  <si>
    <t>S900001134</t>
  </si>
  <si>
    <t>Keys Child Care Limited</t>
  </si>
  <si>
    <t>BT9 5NW</t>
  </si>
  <si>
    <t>S900001135</t>
  </si>
  <si>
    <t>Justin Bondo</t>
  </si>
  <si>
    <t>N2 9RE</t>
  </si>
  <si>
    <t>S900001136</t>
  </si>
  <si>
    <t>Dr Peter and Mr Fabien Bernard-Gaudin</t>
  </si>
  <si>
    <t>N6 5QX</t>
  </si>
  <si>
    <t>S900001137</t>
  </si>
  <si>
    <t>Brighter Futures Fostercare</t>
  </si>
  <si>
    <t>EN9 3SL</t>
  </si>
  <si>
    <t>S900001138</t>
  </si>
  <si>
    <t>Waterlogic</t>
  </si>
  <si>
    <t>WV10 9LE</t>
  </si>
  <si>
    <t>S900001139</t>
  </si>
  <si>
    <t>Claudette M Rowe</t>
  </si>
  <si>
    <t>W5 3JX</t>
  </si>
  <si>
    <t>S900001140</t>
  </si>
  <si>
    <t>William Murphy</t>
  </si>
  <si>
    <t>N10 1AA</t>
  </si>
  <si>
    <t>S900001141</t>
  </si>
  <si>
    <t>Mr Enrico Mullings</t>
  </si>
  <si>
    <t>NW11 6AL</t>
  </si>
  <si>
    <t>S900001142</t>
  </si>
  <si>
    <t>Bevan Brittan LLP</t>
  </si>
  <si>
    <t>BS2 0HQ</t>
  </si>
  <si>
    <t>S900001143</t>
  </si>
  <si>
    <t>Guillaume Sudre</t>
  </si>
  <si>
    <t>HA8 8ES</t>
  </si>
  <si>
    <t>S900001144</t>
  </si>
  <si>
    <t>Woodfield House</t>
  </si>
  <si>
    <t>NW9 7NB</t>
  </si>
  <si>
    <t>S900001145</t>
  </si>
  <si>
    <t>RA Information Systems</t>
  </si>
  <si>
    <t>S41 9FG</t>
  </si>
  <si>
    <t>S900001146</t>
  </si>
  <si>
    <t>Vivian Olaifa</t>
  </si>
  <si>
    <t>CB5 8UJ</t>
  </si>
  <si>
    <t>S900001147</t>
  </si>
  <si>
    <t>St Mary's School Hampstead</t>
  </si>
  <si>
    <t>NW3 6PG</t>
  </si>
  <si>
    <t>S900001148</t>
  </si>
  <si>
    <t>Oscar Thomas</t>
  </si>
  <si>
    <t>NW3 7TH</t>
  </si>
  <si>
    <t>S900001149</t>
  </si>
  <si>
    <t>Huskards New Care Limited</t>
  </si>
  <si>
    <t>LE5 4QJ</t>
  </si>
  <si>
    <t>S900001150</t>
  </si>
  <si>
    <t>Magnolia Court</t>
  </si>
  <si>
    <t>S900001151</t>
  </si>
  <si>
    <t>Maxine Brackley</t>
  </si>
  <si>
    <t>HA3 6LR</t>
  </si>
  <si>
    <t>S900001152</t>
  </si>
  <si>
    <t>Kirkley Manor</t>
  </si>
  <si>
    <t>NR33 0LQ</t>
  </si>
  <si>
    <t>S900001153</t>
  </si>
  <si>
    <t>Tanesha Gayle</t>
  </si>
  <si>
    <t>NW9 5WN</t>
  </si>
  <si>
    <t>S900001154</t>
  </si>
  <si>
    <t>Taiwo Idowu</t>
  </si>
  <si>
    <t>HA8 9BS</t>
  </si>
  <si>
    <t>EN5 4DQ</t>
  </si>
  <si>
    <t>S900001156</t>
  </si>
  <si>
    <t>Turner and Townsend</t>
  </si>
  <si>
    <t>WC2E 9HE</t>
  </si>
  <si>
    <t>S900001157</t>
  </si>
  <si>
    <t>Alisa Roodyn</t>
  </si>
  <si>
    <t>NW4 2JT</t>
  </si>
  <si>
    <t>S900001158</t>
  </si>
  <si>
    <t>Institute of Cemetery and Crematorium</t>
  </si>
  <si>
    <t>NE16 3EB</t>
  </si>
  <si>
    <t>S900001159</t>
  </si>
  <si>
    <t>EPC Assure Limited</t>
  </si>
  <si>
    <t>N20 0UD</t>
  </si>
  <si>
    <t>S900001160</t>
  </si>
  <si>
    <t>Kerry De Bruin</t>
  </si>
  <si>
    <t>EN5 5TT</t>
  </si>
  <si>
    <t>S900001161</t>
  </si>
  <si>
    <t>Silver Birch Care</t>
  </si>
  <si>
    <t>S900001162</t>
  </si>
  <si>
    <t>St Andrews Pre-School</t>
  </si>
  <si>
    <t>HA8 8TZ</t>
  </si>
  <si>
    <t>S900001163</t>
  </si>
  <si>
    <t>Nagila Pre-School</t>
  </si>
  <si>
    <t>HA8 8AB</t>
  </si>
  <si>
    <t>S900001164</t>
  </si>
  <si>
    <t>Vijayarany Rajendra</t>
  </si>
  <si>
    <t>S900001165</t>
  </si>
  <si>
    <t>Eurosafe Solutions Limited</t>
  </si>
  <si>
    <t>S8 0UJ</t>
  </si>
  <si>
    <t>S900001166</t>
  </si>
  <si>
    <t>PDP Training</t>
  </si>
  <si>
    <t>SW9 6DE</t>
  </si>
  <si>
    <t>S900001167</t>
  </si>
  <si>
    <t>G Hopkins</t>
  </si>
  <si>
    <t>S900001168</t>
  </si>
  <si>
    <t>L Vieira</t>
  </si>
  <si>
    <t>S900001169</t>
  </si>
  <si>
    <t>Dillon Care Limited</t>
  </si>
  <si>
    <t>NW4 4PE</t>
  </si>
  <si>
    <t>S900001170</t>
  </si>
  <si>
    <t>Gustavo Triana-Orjuela</t>
  </si>
  <si>
    <t>N12 0QE</t>
  </si>
  <si>
    <t>S900001171</t>
  </si>
  <si>
    <t>Nicole Landsman</t>
  </si>
  <si>
    <t>S900001172</t>
  </si>
  <si>
    <t>Rachel Mark</t>
  </si>
  <si>
    <t>S900001173</t>
  </si>
  <si>
    <t>Pushpa Mashru</t>
  </si>
  <si>
    <t>NW4 4PL</t>
  </si>
  <si>
    <t>S900001174</t>
  </si>
  <si>
    <t>Paul Oborne</t>
  </si>
  <si>
    <t>N2 0ND</t>
  </si>
  <si>
    <t>S900001175</t>
  </si>
  <si>
    <t>Azam Rezapoor (Dp Only)</t>
  </si>
  <si>
    <t>EN4 8HP</t>
  </si>
  <si>
    <t>Azam Rezapoor</t>
  </si>
  <si>
    <t>S900001176</t>
  </si>
  <si>
    <t>Arta Mehmeti</t>
  </si>
  <si>
    <t>NW7 3HE</t>
  </si>
  <si>
    <t>S900001177</t>
  </si>
  <si>
    <t>Dov Gavriel Bloomberg</t>
  </si>
  <si>
    <t>NW4 2EH</t>
  </si>
  <si>
    <t>S900001178</t>
  </si>
  <si>
    <t>Rosalie Ronel</t>
  </si>
  <si>
    <t>S900001179</t>
  </si>
  <si>
    <t>Patrick O'Ardagian</t>
  </si>
  <si>
    <t>N10 2RZ</t>
  </si>
  <si>
    <t>S900001180</t>
  </si>
  <si>
    <t>Nita Shah</t>
  </si>
  <si>
    <t>NW9 6DX</t>
  </si>
  <si>
    <t>S900001181</t>
  </si>
  <si>
    <t>Brendan O'Halloran</t>
  </si>
  <si>
    <t>NW4 2BY</t>
  </si>
  <si>
    <t>S900001182</t>
  </si>
  <si>
    <t>June Grimbly</t>
  </si>
  <si>
    <t>N11 3NJ</t>
  </si>
  <si>
    <t>S900001183</t>
  </si>
  <si>
    <t>Community Barnet</t>
  </si>
  <si>
    <t>HA9 0RJ</t>
  </si>
  <si>
    <t>S900001184</t>
  </si>
  <si>
    <t>Riffat Butt</t>
  </si>
  <si>
    <t>S900001185</t>
  </si>
  <si>
    <t>Stephanie Cammerman</t>
  </si>
  <si>
    <t>EN5 4DS</t>
  </si>
  <si>
    <t>S900001186</t>
  </si>
  <si>
    <t>Moss Hall Playscheme</t>
  </si>
  <si>
    <t>S900001187</t>
  </si>
  <si>
    <t>Lukka Care Homes (2010) Limited</t>
  </si>
  <si>
    <t>N3 1QG</t>
  </si>
  <si>
    <t>S900001188</t>
  </si>
  <si>
    <t>Tara Mahmud</t>
  </si>
  <si>
    <t>NW9 5EL</t>
  </si>
  <si>
    <t>S900001189</t>
  </si>
  <si>
    <t>Robert Bentham</t>
  </si>
  <si>
    <t>EN4 0LW</t>
  </si>
  <si>
    <t>S900001190</t>
  </si>
  <si>
    <t>BPR Group Europe Limited</t>
  </si>
  <si>
    <t>SE1 1RB</t>
  </si>
  <si>
    <t>S900001191</t>
  </si>
  <si>
    <t>Opinion Research Services</t>
  </si>
  <si>
    <t>SA1 1AF</t>
  </si>
  <si>
    <t>S900001192</t>
  </si>
  <si>
    <t>St Andrews Medical Practice</t>
  </si>
  <si>
    <t>N20 9EX</t>
  </si>
  <si>
    <t>S900001193</t>
  </si>
  <si>
    <t>Anna-Maria Sharp</t>
  </si>
  <si>
    <t>NW7 1SQ</t>
  </si>
  <si>
    <t>S900001194</t>
  </si>
  <si>
    <t>Simone Simmons</t>
  </si>
  <si>
    <t>NW4 2RF</t>
  </si>
  <si>
    <t>S900001195</t>
  </si>
  <si>
    <t>Vicki Purnell</t>
  </si>
  <si>
    <t>RG21 5HL</t>
  </si>
  <si>
    <t>S900001196</t>
  </si>
  <si>
    <t>Deborah Baker</t>
  </si>
  <si>
    <t>S900001197</t>
  </si>
  <si>
    <t>Self Unlimited-London Region</t>
  </si>
  <si>
    <t>S900001198</t>
  </si>
  <si>
    <t>Osbornes Solicitors LLP</t>
  </si>
  <si>
    <t>NW1 0AE</t>
  </si>
  <si>
    <t>S900001199</t>
  </si>
  <si>
    <t>4th East Barnet (Sea Scout) Group</t>
  </si>
  <si>
    <t>EN5 1DR</t>
  </si>
  <si>
    <t>S900001200</t>
  </si>
  <si>
    <t>Joel Chernick</t>
  </si>
  <si>
    <t>N3 1AH</t>
  </si>
  <si>
    <t>S900001201</t>
  </si>
  <si>
    <t>Insights Esc Limited</t>
  </si>
  <si>
    <t>W13 0NP</t>
  </si>
  <si>
    <t>S900001202</t>
  </si>
  <si>
    <t>Kamlaben Lakhatari</t>
  </si>
  <si>
    <t>HA8 0JN</t>
  </si>
  <si>
    <t>S900001203</t>
  </si>
  <si>
    <t>Michael Szewczak</t>
  </si>
  <si>
    <t>NW2 3AA</t>
  </si>
  <si>
    <t>S900001204</t>
  </si>
  <si>
    <t>Bright Horizons East Barnet</t>
  </si>
  <si>
    <t>EN4 8LL</t>
  </si>
  <si>
    <t>S900001205</t>
  </si>
  <si>
    <t>Charlotte A Wall</t>
  </si>
  <si>
    <t>S900001206</t>
  </si>
  <si>
    <t>Ann Mary Tenebaum</t>
  </si>
  <si>
    <t>HA8 9SD</t>
  </si>
  <si>
    <t>S900001207</t>
  </si>
  <si>
    <t>Barbour Ehs Limited</t>
  </si>
  <si>
    <t>SW1X 7HN</t>
  </si>
  <si>
    <t>S900001208</t>
  </si>
  <si>
    <t>British Youth Council</t>
  </si>
  <si>
    <t>N1 6AH</t>
  </si>
  <si>
    <t>S900001209</t>
  </si>
  <si>
    <t>Yasmin Fraser</t>
  </si>
  <si>
    <t>EN5 3EA</t>
  </si>
  <si>
    <t>S900001210</t>
  </si>
  <si>
    <t>Hassan Taghy</t>
  </si>
  <si>
    <t>NW4 2SX</t>
  </si>
  <si>
    <t>S900001211</t>
  </si>
  <si>
    <t>F Rodrigues</t>
  </si>
  <si>
    <t>NW4 4XH</t>
  </si>
  <si>
    <t>S900001212</t>
  </si>
  <si>
    <t>Cambian Care Services Limited</t>
  </si>
  <si>
    <t>W6 9RU</t>
  </si>
  <si>
    <t>S900001213</t>
  </si>
  <si>
    <t>Equifax Limited</t>
  </si>
  <si>
    <t>S900001214</t>
  </si>
  <si>
    <t>Della Foskett</t>
  </si>
  <si>
    <t>N20 0TX</t>
  </si>
  <si>
    <t>S900001215</t>
  </si>
  <si>
    <t>Wealden Psychology Limited</t>
  </si>
  <si>
    <t>TN22 4BG</t>
  </si>
  <si>
    <t>S900001216</t>
  </si>
  <si>
    <t>Citizens Advice</t>
  </si>
  <si>
    <t>B5 4UA</t>
  </si>
  <si>
    <t>S900001217</t>
  </si>
  <si>
    <t>Anoushka Kisten</t>
  </si>
  <si>
    <t>EN1 1JG</t>
  </si>
  <si>
    <t>S900001218</t>
  </si>
  <si>
    <t>St Paul's Finchley Pcc</t>
  </si>
  <si>
    <t>N3 2PU</t>
  </si>
  <si>
    <t>S900001219</t>
  </si>
  <si>
    <t>Leon Gotlib</t>
  </si>
  <si>
    <t>NW4 1HG</t>
  </si>
  <si>
    <t>S900001220</t>
  </si>
  <si>
    <t>Econ Engineering Limited</t>
  </si>
  <si>
    <t>HG4 1UE</t>
  </si>
  <si>
    <t>S900001221</t>
  </si>
  <si>
    <t>Tara Jacobs</t>
  </si>
  <si>
    <t>EN4 8BU</t>
  </si>
  <si>
    <t>S900001222</t>
  </si>
  <si>
    <t>Local Registration Services Associa</t>
  </si>
  <si>
    <t>S900001223</t>
  </si>
  <si>
    <t>Donna Langston</t>
  </si>
  <si>
    <t>N20 0DB</t>
  </si>
  <si>
    <t>S900001224</t>
  </si>
  <si>
    <t>Galbraith Branley Solicitors</t>
  </si>
  <si>
    <t>S900001227</t>
  </si>
  <si>
    <t>Glodie Mushigo Kutumbuka</t>
  </si>
  <si>
    <t>NW7 1HF</t>
  </si>
  <si>
    <t>S900001228</t>
  </si>
  <si>
    <t>Linda Bedi</t>
  </si>
  <si>
    <t>HA8 8YD</t>
  </si>
  <si>
    <t>S900001229</t>
  </si>
  <si>
    <t>Marcia Martin</t>
  </si>
  <si>
    <t>EN5 2SR</t>
  </si>
  <si>
    <t>S900001230</t>
  </si>
  <si>
    <t>Binnie Triesman</t>
  </si>
  <si>
    <t>HA8 7PE</t>
  </si>
  <si>
    <t>S900001231</t>
  </si>
  <si>
    <t>Bader Idelbi</t>
  </si>
  <si>
    <t>NW7 1BH</t>
  </si>
  <si>
    <t>S900001232</t>
  </si>
  <si>
    <t>Yusuf Chiyana</t>
  </si>
  <si>
    <t>NW11 9HS</t>
  </si>
  <si>
    <t>S900001233</t>
  </si>
  <si>
    <t>Jenny Joyner</t>
  </si>
  <si>
    <t>N10 1JA</t>
  </si>
  <si>
    <t>S900001234</t>
  </si>
  <si>
    <t>Keith Beniston</t>
  </si>
  <si>
    <t>WD4 8BY</t>
  </si>
  <si>
    <t>S900001235</t>
  </si>
  <si>
    <t>Royal Free Hampstead NHS Trust</t>
  </si>
  <si>
    <t>NW3 2QG</t>
  </si>
  <si>
    <t>S900001236</t>
  </si>
  <si>
    <t>Zoe R W Samuelson</t>
  </si>
  <si>
    <t>NW7 2RT</t>
  </si>
  <si>
    <t>S900001237</t>
  </si>
  <si>
    <t>Paul D' Rozario</t>
  </si>
  <si>
    <t>HA8 0DS</t>
  </si>
  <si>
    <t>S900001238</t>
  </si>
  <si>
    <t>Jake D' Rozario</t>
  </si>
  <si>
    <t>S900001239</t>
  </si>
  <si>
    <t>Jennifer Fowler</t>
  </si>
  <si>
    <t>EN5 1RP</t>
  </si>
  <si>
    <t>S900001240</t>
  </si>
  <si>
    <t>Twisty Tails Nursery Limited</t>
  </si>
  <si>
    <t>NW9 6SE</t>
  </si>
  <si>
    <t>S900001241</t>
  </si>
  <si>
    <t>Livability</t>
  </si>
  <si>
    <t>EC2A 4XQ</t>
  </si>
  <si>
    <t>S900001242</t>
  </si>
  <si>
    <t>Happy Computers Limited</t>
  </si>
  <si>
    <t>E1 8DE</t>
  </si>
  <si>
    <t>S900001243</t>
  </si>
  <si>
    <t>Mr Roy Fernandes</t>
  </si>
  <si>
    <t>HA8 0LA</t>
  </si>
  <si>
    <t>S900001244</t>
  </si>
  <si>
    <t>Motivations Activity Projects Limited</t>
  </si>
  <si>
    <t>B1 3DH</t>
  </si>
  <si>
    <t>S900001245</t>
  </si>
  <si>
    <t>Annalie Huberman</t>
  </si>
  <si>
    <t>N2 9BJ</t>
  </si>
  <si>
    <t>S900001246</t>
  </si>
  <si>
    <t>J Howson</t>
  </si>
  <si>
    <t>EN4 9SF</t>
  </si>
  <si>
    <t>S900001247</t>
  </si>
  <si>
    <t>Souad Drakopolous</t>
  </si>
  <si>
    <t>N11 1EW</t>
  </si>
  <si>
    <t>S900001248</t>
  </si>
  <si>
    <t>Westgate House Care Centre</t>
  </si>
  <si>
    <t>SG12 7LP</t>
  </si>
  <si>
    <t>S900001249</t>
  </si>
  <si>
    <t>Public Policy Exchange Limited</t>
  </si>
  <si>
    <t>WC1X 8QT</t>
  </si>
  <si>
    <t>S900001250</t>
  </si>
  <si>
    <t>Democracy Technology Limited</t>
  </si>
  <si>
    <t>SO16 7NS</t>
  </si>
  <si>
    <t>S900001251</t>
  </si>
  <si>
    <t>W T Leach</t>
  </si>
  <si>
    <t>NW7 1HS</t>
  </si>
  <si>
    <t>S900001252</t>
  </si>
  <si>
    <t>The Ultimate Promotion Co Limited</t>
  </si>
  <si>
    <t>HP4 1EH</t>
  </si>
  <si>
    <t>S900001253</t>
  </si>
  <si>
    <t>Balram Patel</t>
  </si>
  <si>
    <t>N12 9NU</t>
  </si>
  <si>
    <t>S900001254</t>
  </si>
  <si>
    <t>F G Rowland Limited</t>
  </si>
  <si>
    <t>BB7 3NB</t>
  </si>
  <si>
    <t>S900001255</t>
  </si>
  <si>
    <t>C A C I Limited</t>
  </si>
  <si>
    <t>W14 8TS</t>
  </si>
  <si>
    <t>S900001256</t>
  </si>
  <si>
    <t>Stephen Symmonds</t>
  </si>
  <si>
    <t>S900001257</t>
  </si>
  <si>
    <t>Stanford Marsh Limited</t>
  </si>
  <si>
    <t>WR4 9ND</t>
  </si>
  <si>
    <t>S900001258</t>
  </si>
  <si>
    <t>D Cohen</t>
  </si>
  <si>
    <t>NW4 2LP</t>
  </si>
  <si>
    <t>S900001259</t>
  </si>
  <si>
    <t>Burwell Motor Group Limited</t>
  </si>
  <si>
    <t>E10 7DQ</t>
  </si>
  <si>
    <t>S900001260</t>
  </si>
  <si>
    <t>Peoplescout Limited</t>
  </si>
  <si>
    <t>W1T 7RQ</t>
  </si>
  <si>
    <t>S900001261</t>
  </si>
  <si>
    <t>Clear Channel UK Limited</t>
  </si>
  <si>
    <t>GU22 7NJ</t>
  </si>
  <si>
    <t>S900001262</t>
  </si>
  <si>
    <t>Modeshift</t>
  </si>
  <si>
    <t>DL1 1GL</t>
  </si>
  <si>
    <t>S900001263</t>
  </si>
  <si>
    <t>Voiceability</t>
  </si>
  <si>
    <t>EC1Y 0TL</t>
  </si>
  <si>
    <t>S900001264</t>
  </si>
  <si>
    <t>Thomson Reuters (Professional)Uk Lt</t>
  </si>
  <si>
    <t>SP10 9AF</t>
  </si>
  <si>
    <t>S900001265</t>
  </si>
  <si>
    <t>Joanne Webb</t>
  </si>
  <si>
    <t>NW9 5PU</t>
  </si>
  <si>
    <t>S900001266</t>
  </si>
  <si>
    <t>Citibank Na London</t>
  </si>
  <si>
    <t>E14 5LB</t>
  </si>
  <si>
    <t>S900001267</t>
  </si>
  <si>
    <t>Emily Spiers</t>
  </si>
  <si>
    <t>EN4 8EA</t>
  </si>
  <si>
    <t>S900001268</t>
  </si>
  <si>
    <t>Ridgeland Properties Limited</t>
  </si>
  <si>
    <t>S900001269</t>
  </si>
  <si>
    <t>Andrew Mead</t>
  </si>
  <si>
    <t>EN5 2JU</t>
  </si>
  <si>
    <t>S900001270</t>
  </si>
  <si>
    <t>UK Power Networks</t>
  </si>
  <si>
    <t>S900001271</t>
  </si>
  <si>
    <t>Pardes House Grammar School</t>
  </si>
  <si>
    <t>S900001272</t>
  </si>
  <si>
    <t>CTM (North) Limited</t>
  </si>
  <si>
    <t>S900001273</t>
  </si>
  <si>
    <t>East Finchley Community Trust</t>
  </si>
  <si>
    <t>N2 9QP</t>
  </si>
  <si>
    <t>S900001274</t>
  </si>
  <si>
    <t>Joy Nwosu</t>
  </si>
  <si>
    <t>EN4 8QU</t>
  </si>
  <si>
    <t>S900001275</t>
  </si>
  <si>
    <t>M1 Express Car Services</t>
  </si>
  <si>
    <t>NW7 2JU</t>
  </si>
  <si>
    <t>S900001276</t>
  </si>
  <si>
    <t>Stopford Informationsystems Limited</t>
  </si>
  <si>
    <t>CH3 5AN</t>
  </si>
  <si>
    <t>S900001277</t>
  </si>
  <si>
    <t>Write Line London</t>
  </si>
  <si>
    <t>EN6 4BY</t>
  </si>
  <si>
    <t>S900001278</t>
  </si>
  <si>
    <t>Mace Limited</t>
  </si>
  <si>
    <t>EC2M 6XB</t>
  </si>
  <si>
    <t>S900001279</t>
  </si>
  <si>
    <t>Adam Vicary</t>
  </si>
  <si>
    <t>NW7 1QY</t>
  </si>
  <si>
    <t>S900001280</t>
  </si>
  <si>
    <t>Trinity (Methodist/Urc) Church</t>
  </si>
  <si>
    <t>S900001281</t>
  </si>
  <si>
    <t>Central Londoncommunity Healthcare</t>
  </si>
  <si>
    <t>SW6 4UL</t>
  </si>
  <si>
    <t>S900001282</t>
  </si>
  <si>
    <t>London Borough of Barnet Pension Fu</t>
  </si>
  <si>
    <t>N11 1NP</t>
  </si>
  <si>
    <t>S900001283</t>
  </si>
  <si>
    <t>Mrs Devora Judah</t>
  </si>
  <si>
    <t>S900001284</t>
  </si>
  <si>
    <t>Winchmore Tutors Limited</t>
  </si>
  <si>
    <t>KT18 7RL</t>
  </si>
  <si>
    <t>S900001285</t>
  </si>
  <si>
    <t>Brid Fitzpatrick</t>
  </si>
  <si>
    <t>NW11 8BU</t>
  </si>
  <si>
    <t>S900001286</t>
  </si>
  <si>
    <t>Ava (Against Violence and Abuse)</t>
  </si>
  <si>
    <t>EC2A 4LT</t>
  </si>
  <si>
    <t>S900001287</t>
  </si>
  <si>
    <t>H D Property Services Limited</t>
  </si>
  <si>
    <t>SG17 5HQ</t>
  </si>
  <si>
    <t>S900001288</t>
  </si>
  <si>
    <t>Mrs G Hay</t>
  </si>
  <si>
    <t>NW9 5SB</t>
  </si>
  <si>
    <t>S900001289</t>
  </si>
  <si>
    <t>Hilda Mbetolo</t>
  </si>
  <si>
    <t>NW2 1AH</t>
  </si>
  <si>
    <t>S900001290</t>
  </si>
  <si>
    <t>Ambitious About Autism</t>
  </si>
  <si>
    <t>N10 3JA</t>
  </si>
  <si>
    <t>S900001291</t>
  </si>
  <si>
    <t>Redactive Events Limited</t>
  </si>
  <si>
    <t>EC1V 0LN</t>
  </si>
  <si>
    <t>S900001292</t>
  </si>
  <si>
    <t>Nathan Halpern</t>
  </si>
  <si>
    <t>NW11 0RR</t>
  </si>
  <si>
    <t>S900001293</t>
  </si>
  <si>
    <t>Connifers Care Limited</t>
  </si>
  <si>
    <t>N9 7PP</t>
  </si>
  <si>
    <t>S900001294</t>
  </si>
  <si>
    <t>Well Informed Limited</t>
  </si>
  <si>
    <t>W1F 0DU</t>
  </si>
  <si>
    <t>S900001295</t>
  </si>
  <si>
    <t>Pari Vijayarajah</t>
  </si>
  <si>
    <t>N20 8HX</t>
  </si>
  <si>
    <t>S900001296</t>
  </si>
  <si>
    <t>Denise Harrison</t>
  </si>
  <si>
    <t>HA8 9NP</t>
  </si>
  <si>
    <t>S900001297</t>
  </si>
  <si>
    <t>S Longley</t>
  </si>
  <si>
    <t>EN5 2RN</t>
  </si>
  <si>
    <t>S900001298</t>
  </si>
  <si>
    <t>Leonora Engers</t>
  </si>
  <si>
    <t>E1 4SF</t>
  </si>
  <si>
    <t>S900001299</t>
  </si>
  <si>
    <t>RNID</t>
  </si>
  <si>
    <t>PE2 6XU</t>
  </si>
  <si>
    <t>S900001300</t>
  </si>
  <si>
    <t>Avery Lodge Care Home</t>
  </si>
  <si>
    <t>NG31 9DN</t>
  </si>
  <si>
    <t>S900001301</t>
  </si>
  <si>
    <t>Lajja Vibhakar</t>
  </si>
  <si>
    <t>N3 1QH</t>
  </si>
  <si>
    <t>S900001302</t>
  </si>
  <si>
    <t>Mrs F Desmond</t>
  </si>
  <si>
    <t>EN5 5BA</t>
  </si>
  <si>
    <t>S900001303</t>
  </si>
  <si>
    <t>UK International Nursing Agency Limited</t>
  </si>
  <si>
    <t>WD7 8JX</t>
  </si>
  <si>
    <t>S900001304</t>
  </si>
  <si>
    <t>K Tiplady Limited</t>
  </si>
  <si>
    <t>WD6 5JB</t>
  </si>
  <si>
    <t>S900001305</t>
  </si>
  <si>
    <t>Woodcroft School Ig10 1Sq</t>
  </si>
  <si>
    <t>IG10 1SQ</t>
  </si>
  <si>
    <t>S900001306</t>
  </si>
  <si>
    <t>Motor Insurer's Bureau</t>
  </si>
  <si>
    <t>MK14 6XT</t>
  </si>
  <si>
    <t>S900001307</t>
  </si>
  <si>
    <t>Ali Aliakbar</t>
  </si>
  <si>
    <t>S900001308</t>
  </si>
  <si>
    <t>Neem Tree Care Centre</t>
  </si>
  <si>
    <t>UB6 9JX</t>
  </si>
  <si>
    <t>S900001310</t>
  </si>
  <si>
    <t>Kings Kids Day Nursery</t>
  </si>
  <si>
    <t>S900001311</t>
  </si>
  <si>
    <t>Adrienne Learman</t>
  </si>
  <si>
    <t>NW11 9UL</t>
  </si>
  <si>
    <t>S900001313</t>
  </si>
  <si>
    <t>Chartwells</t>
  </si>
  <si>
    <t>B45 9PZ</t>
  </si>
  <si>
    <t>S900001314</t>
  </si>
  <si>
    <t>Future of London 2011 Limited</t>
  </si>
  <si>
    <t>EC1M 6EJ</t>
  </si>
  <si>
    <t>S900001315</t>
  </si>
  <si>
    <t>Sabel Chemist</t>
  </si>
  <si>
    <t>NW4 2DT</t>
  </si>
  <si>
    <t>S900001316</t>
  </si>
  <si>
    <t>Helen Mcelligot</t>
  </si>
  <si>
    <t>EN5 5EU</t>
  </si>
  <si>
    <t>S900001318</t>
  </si>
  <si>
    <t>One Housing Group</t>
  </si>
  <si>
    <t>NW1 8EH</t>
  </si>
  <si>
    <t>S900001319</t>
  </si>
  <si>
    <t>Michelle Groszman</t>
  </si>
  <si>
    <t>NW11 0EE</t>
  </si>
  <si>
    <t>S900001322</t>
  </si>
  <si>
    <t>Korubo Akpata</t>
  </si>
  <si>
    <t>HA8 8EE</t>
  </si>
  <si>
    <t>S900001323</t>
  </si>
  <si>
    <t>Poppy De'Ath</t>
  </si>
  <si>
    <t>HA8 0PX</t>
  </si>
  <si>
    <t>S900001324</t>
  </si>
  <si>
    <t>Saracens Sports Foundation</t>
  </si>
  <si>
    <t>NW4 1RL</t>
  </si>
  <si>
    <t>S900001325</t>
  </si>
  <si>
    <t>Sebastian Pietrasiewicz</t>
  </si>
  <si>
    <t>HA8 0DG</t>
  </si>
  <si>
    <t>S900001326</t>
  </si>
  <si>
    <t>The Knowledge Academy Limited</t>
  </si>
  <si>
    <t>RG12 1HL</t>
  </si>
  <si>
    <t>S900001327</t>
  </si>
  <si>
    <t>SM Electrical Services</t>
  </si>
  <si>
    <t>EN7 6AZ</t>
  </si>
  <si>
    <t>S900001331</t>
  </si>
  <si>
    <t>Dhirubai Mistry</t>
  </si>
  <si>
    <t>NW2 1DU</t>
  </si>
  <si>
    <t>S900001332</t>
  </si>
  <si>
    <t>Yvonne Curtis</t>
  </si>
  <si>
    <t>S900001333</t>
  </si>
  <si>
    <t>Yasmin Kasenally</t>
  </si>
  <si>
    <t>NW7 4NP</t>
  </si>
  <si>
    <t>S900001334</t>
  </si>
  <si>
    <t>National Governors Association</t>
  </si>
  <si>
    <t>B3 3JY</t>
  </si>
  <si>
    <t>S900001335</t>
  </si>
  <si>
    <t>Hbinfo Limited</t>
  </si>
  <si>
    <t>YO12 4DX</t>
  </si>
  <si>
    <t>S900001336</t>
  </si>
  <si>
    <t>Shirley Smith</t>
  </si>
  <si>
    <t>N11 3JQ</t>
  </si>
  <si>
    <t>S900001337</t>
  </si>
  <si>
    <t>Area 51 Education Limited</t>
  </si>
  <si>
    <t>N22 6TS</t>
  </si>
  <si>
    <t>S900001338</t>
  </si>
  <si>
    <t>Dimitrious Kyriacos</t>
  </si>
  <si>
    <t>S900001339</t>
  </si>
  <si>
    <t>Stephen Ben Amoah</t>
  </si>
  <si>
    <t>N2 8EL</t>
  </si>
  <si>
    <t>S900001340</t>
  </si>
  <si>
    <t>David and Mrs Sarah Pearson</t>
  </si>
  <si>
    <t>S900001341</t>
  </si>
  <si>
    <t>St Mungo Association</t>
  </si>
  <si>
    <t>NW6 5QW</t>
  </si>
  <si>
    <t>S900001342</t>
  </si>
  <si>
    <t>Bright Horizons Finchley</t>
  </si>
  <si>
    <t>N3 1XE</t>
  </si>
  <si>
    <t>S900001343</t>
  </si>
  <si>
    <t>Little Pebbles Limited</t>
  </si>
  <si>
    <t>S900001344</t>
  </si>
  <si>
    <t>Busy Bees Nurseries Limited</t>
  </si>
  <si>
    <t>N12 8TP</t>
  </si>
  <si>
    <t>S900001345</t>
  </si>
  <si>
    <t>Bushey Meads School</t>
  </si>
  <si>
    <t>WD23 4PA</t>
  </si>
  <si>
    <t>S900001346</t>
  </si>
  <si>
    <t>Chace Community School</t>
  </si>
  <si>
    <t>EN1 3HQ</t>
  </si>
  <si>
    <t>S900001347</t>
  </si>
  <si>
    <t>Clyde</t>
  </si>
  <si>
    <t>EC3A 7AR</t>
  </si>
  <si>
    <t>S900001348</t>
  </si>
  <si>
    <t>Parkview Pharmacy</t>
  </si>
  <si>
    <t>N14 4XA</t>
  </si>
  <si>
    <t>S900001349</t>
  </si>
  <si>
    <t>Asend</t>
  </si>
  <si>
    <t>N14 6LR</t>
  </si>
  <si>
    <t>S900001350</t>
  </si>
  <si>
    <t>Act Now Training Limited</t>
  </si>
  <si>
    <t>WF12 9QE</t>
  </si>
  <si>
    <t>S900001351</t>
  </si>
  <si>
    <t>Harith Fathi</t>
  </si>
  <si>
    <t>NW4 2LA</t>
  </si>
  <si>
    <t>S900001352</t>
  </si>
  <si>
    <t>C Ezekwugo</t>
  </si>
  <si>
    <t>N12 0QT</t>
  </si>
  <si>
    <t>S900001353</t>
  </si>
  <si>
    <t>Monkey Puzzle Day Nursery</t>
  </si>
  <si>
    <t>N2 9PJ</t>
  </si>
  <si>
    <t>S900001354</t>
  </si>
  <si>
    <t>Joanne Mason</t>
  </si>
  <si>
    <t>EN5 2PB</t>
  </si>
  <si>
    <t>S900001355</t>
  </si>
  <si>
    <t>Daanish Maharoof</t>
  </si>
  <si>
    <t>EN5 2DB</t>
  </si>
  <si>
    <t>S900001356</t>
  </si>
  <si>
    <t>London Borough of Ealing</t>
  </si>
  <si>
    <t>W5 2HL</t>
  </si>
  <si>
    <t>S900001357</t>
  </si>
  <si>
    <t>Michelle Nachumi Chapel Court</t>
  </si>
  <si>
    <t>S900001358</t>
  </si>
  <si>
    <t>Ehsanullah Rahman</t>
  </si>
  <si>
    <t>NW9 5LP</t>
  </si>
  <si>
    <t>S900001359</t>
  </si>
  <si>
    <t>Development and Learning Opportunit</t>
  </si>
  <si>
    <t>HA2 6HF</t>
  </si>
  <si>
    <t>S900001361</t>
  </si>
  <si>
    <t>Winchmore School</t>
  </si>
  <si>
    <t>N21 3HS</t>
  </si>
  <si>
    <t>S900001362</t>
  </si>
  <si>
    <t>Sharlene Keise</t>
  </si>
  <si>
    <t>N20 0NJ</t>
  </si>
  <si>
    <t>S900001363</t>
  </si>
  <si>
    <t>Oyindemola Adeyemi-Tokunboh</t>
  </si>
  <si>
    <t>S900001364</t>
  </si>
  <si>
    <t>Barnet and Southgate College</t>
  </si>
  <si>
    <t>EN5 4AZ</t>
  </si>
  <si>
    <t>S900001365</t>
  </si>
  <si>
    <t>BT Payphones and Expedite</t>
  </si>
  <si>
    <t>WV2 4BA</t>
  </si>
  <si>
    <t>S900001366</t>
  </si>
  <si>
    <t>Mercy Yeboah</t>
  </si>
  <si>
    <t>HA0 2JB</t>
  </si>
  <si>
    <t>S900001367</t>
  </si>
  <si>
    <t>Robert Jones</t>
  </si>
  <si>
    <t>NW2 2SB</t>
  </si>
  <si>
    <t>S900001368</t>
  </si>
  <si>
    <t>Treka Bus Limited</t>
  </si>
  <si>
    <t>HD6 1XF</t>
  </si>
  <si>
    <t>S900001369</t>
  </si>
  <si>
    <t>Stacey Mccarthy</t>
  </si>
  <si>
    <t>CM7 1GN</t>
  </si>
  <si>
    <t>S900001371</t>
  </si>
  <si>
    <t>Saheda Suleman</t>
  </si>
  <si>
    <t>N8 0QD</t>
  </si>
  <si>
    <t>S900001372</t>
  </si>
  <si>
    <t>Robin Carter</t>
  </si>
  <si>
    <t>EN5 1PY</t>
  </si>
  <si>
    <t>S900001373</t>
  </si>
  <si>
    <t>Mrs Maria and Mr Brivati</t>
  </si>
  <si>
    <t>N3 3JD</t>
  </si>
  <si>
    <t>S900001374</t>
  </si>
  <si>
    <t>Jewish Free School</t>
  </si>
  <si>
    <t>HA3 9TE</t>
  </si>
  <si>
    <t>S900001375</t>
  </si>
  <si>
    <t>Dawsongroup Bus and Coach Limited</t>
  </si>
  <si>
    <t>MK15 8JH</t>
  </si>
  <si>
    <t>S900001376</t>
  </si>
  <si>
    <t>The Holmewood School</t>
  </si>
  <si>
    <t>N12 8SH</t>
  </si>
  <si>
    <t>S900001377</t>
  </si>
  <si>
    <t>Harrow High School</t>
  </si>
  <si>
    <t>HA1 2JG</t>
  </si>
  <si>
    <t>S900001378</t>
  </si>
  <si>
    <t>Wilsmere House Care Centre</t>
  </si>
  <si>
    <t>HA3 6UB</t>
  </si>
  <si>
    <t>S900001379</t>
  </si>
  <si>
    <t>CBRE Indirect Investment Servs Limited</t>
  </si>
  <si>
    <t>EC4M 7HP</t>
  </si>
  <si>
    <t>S900001380</t>
  </si>
  <si>
    <t>Your Choice (Barnet) Limited</t>
  </si>
  <si>
    <t>NW9 4EW</t>
  </si>
  <si>
    <t>S900001381</t>
  </si>
  <si>
    <t>Stormont School</t>
  </si>
  <si>
    <t>EN6 5HA</t>
  </si>
  <si>
    <t>S900001382</t>
  </si>
  <si>
    <t>The Barnetgroup Limited</t>
  </si>
  <si>
    <t>S900001383</t>
  </si>
  <si>
    <t>Public Analyst Scientific Servs Lt</t>
  </si>
  <si>
    <t>WV6 8TQ</t>
  </si>
  <si>
    <t>S900001384</t>
  </si>
  <si>
    <t>Knowledge Change Action Limited</t>
  </si>
  <si>
    <t>GL11 4HR</t>
  </si>
  <si>
    <t>S900001385</t>
  </si>
  <si>
    <t>Landys Chemist</t>
  </si>
  <si>
    <t>NW11 0AA</t>
  </si>
  <si>
    <t>S900001386</t>
  </si>
  <si>
    <t>Jonathan Russell-Hall</t>
  </si>
  <si>
    <t>NW7 2JL</t>
  </si>
  <si>
    <t>S900001387</t>
  </si>
  <si>
    <t>Linda Robson</t>
  </si>
  <si>
    <t>BS23 1YR</t>
  </si>
  <si>
    <t>S900001388</t>
  </si>
  <si>
    <t>Fahimeh Deylamy</t>
  </si>
  <si>
    <t>HA8 9NR</t>
  </si>
  <si>
    <t>S900001389</t>
  </si>
  <si>
    <t>L G Futures</t>
  </si>
  <si>
    <t>LU7 6HB</t>
  </si>
  <si>
    <t>S900001390</t>
  </si>
  <si>
    <t>Rishin's</t>
  </si>
  <si>
    <t>N10 1LR</t>
  </si>
  <si>
    <t>S900001391</t>
  </si>
  <si>
    <t>Gloria Asamoah</t>
  </si>
  <si>
    <t>EN6 5PX</t>
  </si>
  <si>
    <t>S900001392</t>
  </si>
  <si>
    <t>St Andrews Parochial Church Council</t>
  </si>
  <si>
    <t>N20 8BZ</t>
  </si>
  <si>
    <t>S900001393</t>
  </si>
  <si>
    <t>Noah¿S Ark Children¿S Hospice</t>
  </si>
  <si>
    <t>EN5 4NP</t>
  </si>
  <si>
    <t>S900001394</t>
  </si>
  <si>
    <t>Jane Pearl</t>
  </si>
  <si>
    <t>HA8 8PG</t>
  </si>
  <si>
    <t>S900001395</t>
  </si>
  <si>
    <t>Pegi Blunt</t>
  </si>
  <si>
    <t>EN4 9EA</t>
  </si>
  <si>
    <t>S900001396</t>
  </si>
  <si>
    <t>Park Retail Limited</t>
  </si>
  <si>
    <t>CH41 7ED</t>
  </si>
  <si>
    <t>S900001397</t>
  </si>
  <si>
    <t>Peter Mitchell Associates</t>
  </si>
  <si>
    <t>ME17 1JH</t>
  </si>
  <si>
    <t>S900001398</t>
  </si>
  <si>
    <t>Hands Free Computing Limited</t>
  </si>
  <si>
    <t>RH17 5JF</t>
  </si>
  <si>
    <t>S900001399</t>
  </si>
  <si>
    <t>Sharon Silberstein</t>
  </si>
  <si>
    <t>HA8 8DT</t>
  </si>
  <si>
    <t>S900001400</t>
  </si>
  <si>
    <t>Chartered Institute of</t>
  </si>
  <si>
    <t>SE1 8DJ</t>
  </si>
  <si>
    <t>S900001401</t>
  </si>
  <si>
    <t>LCS Partnerships Limited</t>
  </si>
  <si>
    <t>EN3 7JX</t>
  </si>
  <si>
    <t>S900001402</t>
  </si>
  <si>
    <t>Blue Skies</t>
  </si>
  <si>
    <t>S900001403</t>
  </si>
  <si>
    <t>Khadija Garda</t>
  </si>
  <si>
    <t>NW2 2SL</t>
  </si>
  <si>
    <t>S900001404</t>
  </si>
  <si>
    <t>Browne Jacobson Sols</t>
  </si>
  <si>
    <t>NG2 1BJ</t>
  </si>
  <si>
    <t>S900001405</t>
  </si>
  <si>
    <t>Birchwood Grange Care Home</t>
  </si>
  <si>
    <t>HA3 9UY</t>
  </si>
  <si>
    <t>S900001406</t>
  </si>
  <si>
    <t>Innovative Leisure Limited</t>
  </si>
  <si>
    <t>LE2 5NE</t>
  </si>
  <si>
    <t>S900001407</t>
  </si>
  <si>
    <t>Impact Marketing and Publicity Limited</t>
  </si>
  <si>
    <t>NG9 7AD</t>
  </si>
  <si>
    <t>S900001408</t>
  </si>
  <si>
    <t>Gershon Latty</t>
  </si>
  <si>
    <t>EN5 5DF</t>
  </si>
  <si>
    <t>S900001409</t>
  </si>
  <si>
    <t>The Practice @ 188</t>
  </si>
  <si>
    <t>NW11 9AY</t>
  </si>
  <si>
    <t>S900001410</t>
  </si>
  <si>
    <t>Rosemary Dunne</t>
  </si>
  <si>
    <t>HA8 8EX</t>
  </si>
  <si>
    <t>S900001411</t>
  </si>
  <si>
    <t>Bartlett Tree Experts</t>
  </si>
  <si>
    <t>AL4 0PG</t>
  </si>
  <si>
    <t>S900001412</t>
  </si>
  <si>
    <t>The Keyholding Company Limited</t>
  </si>
  <si>
    <t>EC1N 8TE</t>
  </si>
  <si>
    <t>S900001413</t>
  </si>
  <si>
    <t>Nelft (Nelon NHS Found Trust)</t>
  </si>
  <si>
    <t>BB3 0FG</t>
  </si>
  <si>
    <t>S900001414</t>
  </si>
  <si>
    <t>Naomi Koppel</t>
  </si>
  <si>
    <t>NW7 1JP</t>
  </si>
  <si>
    <t>S900001415</t>
  </si>
  <si>
    <t>Susan Pulido</t>
  </si>
  <si>
    <t>N12 0RL</t>
  </si>
  <si>
    <t>S900001416</t>
  </si>
  <si>
    <t>Rumana Hassan</t>
  </si>
  <si>
    <t>N10 1NN</t>
  </si>
  <si>
    <t>S900001417</t>
  </si>
  <si>
    <t>Safer London Foundation</t>
  </si>
  <si>
    <t>SE1 8EN</t>
  </si>
  <si>
    <t>S900001418</t>
  </si>
  <si>
    <t>MK8 0AD</t>
  </si>
  <si>
    <t>S900001419</t>
  </si>
  <si>
    <t>Ad Hoc Property Management Limited</t>
  </si>
  <si>
    <t>EC1V 2SH</t>
  </si>
  <si>
    <t>S900001420</t>
  </si>
  <si>
    <t>Splats Entertainment</t>
  </si>
  <si>
    <t>NW11 7XN</t>
  </si>
  <si>
    <t>M1 2WD</t>
  </si>
  <si>
    <t>S900001422</t>
  </si>
  <si>
    <t>J Deacon</t>
  </si>
  <si>
    <t>NN10 0LW</t>
  </si>
  <si>
    <t>S900001423</t>
  </si>
  <si>
    <t>St Agnell's House (Caretech)</t>
  </si>
  <si>
    <t>HP2 7HH</t>
  </si>
  <si>
    <t>S900001424</t>
  </si>
  <si>
    <t>Wendy Holmes</t>
  </si>
  <si>
    <t>NW7 2PD</t>
  </si>
  <si>
    <t>S900001425</t>
  </si>
  <si>
    <t>Diane Toni Akers</t>
  </si>
  <si>
    <t>HA8 9EY</t>
  </si>
  <si>
    <t>S900001426</t>
  </si>
  <si>
    <t>A Karimi Haghighi Fard</t>
  </si>
  <si>
    <t>N11 1PA</t>
  </si>
  <si>
    <t>S900001427</t>
  </si>
  <si>
    <t>Action For Children Services</t>
  </si>
  <si>
    <t>WD18 8AG</t>
  </si>
  <si>
    <t>S900001428</t>
  </si>
  <si>
    <t>Fatemah Khosh-Zaban</t>
  </si>
  <si>
    <t>NW9 5LH</t>
  </si>
  <si>
    <t>S900001429</t>
  </si>
  <si>
    <t>Esani Ghalib</t>
  </si>
  <si>
    <t>N11 1LP</t>
  </si>
  <si>
    <t>S900001430</t>
  </si>
  <si>
    <t>Caroline Mcquilken</t>
  </si>
  <si>
    <t>G45 9DW</t>
  </si>
  <si>
    <t>S900001431</t>
  </si>
  <si>
    <t>Bhanuben Mohanlal Tailor</t>
  </si>
  <si>
    <t>S900001432</t>
  </si>
  <si>
    <t>Usha Joshi</t>
  </si>
  <si>
    <t>EN5 1HD</t>
  </si>
  <si>
    <t>S900001433</t>
  </si>
  <si>
    <t>Victoria Durandt</t>
  </si>
  <si>
    <t>HA8 8XL</t>
  </si>
  <si>
    <t>S900001434</t>
  </si>
  <si>
    <t>Holly Etwi-Yeboah</t>
  </si>
  <si>
    <t>N2 9RQ</t>
  </si>
  <si>
    <t>S900001435</t>
  </si>
  <si>
    <t>Solace Womens Aid</t>
  </si>
  <si>
    <t>N7 9NY</t>
  </si>
  <si>
    <t>S900001436</t>
  </si>
  <si>
    <t>Goodman Ray Solicitors</t>
  </si>
  <si>
    <t>EC1V 9GR</t>
  </si>
  <si>
    <t>S900001437</t>
  </si>
  <si>
    <t>Askews and Holts Library Services Limited</t>
  </si>
  <si>
    <t>PR1 1SY</t>
  </si>
  <si>
    <t>S900001438</t>
  </si>
  <si>
    <t>Twinglobe Care Limited</t>
  </si>
  <si>
    <t>EN1 2QN</t>
  </si>
  <si>
    <t>S900001439</t>
  </si>
  <si>
    <t>Rikki Ormerod</t>
  </si>
  <si>
    <t>EN4 9AH</t>
  </si>
  <si>
    <t>S900001440</t>
  </si>
  <si>
    <t>Ivana Murray</t>
  </si>
  <si>
    <t>S900001441</t>
  </si>
  <si>
    <t>Mumtaz Sharif Ahme Mohamed</t>
  </si>
  <si>
    <t>HA8 9DH</t>
  </si>
  <si>
    <t>S900001442</t>
  </si>
  <si>
    <t>Chui-Fong Chan</t>
  </si>
  <si>
    <t>EN4 8AL</t>
  </si>
  <si>
    <t>S900001443</t>
  </si>
  <si>
    <t>Martin Kander</t>
  </si>
  <si>
    <t>NW4 2QS</t>
  </si>
  <si>
    <t>S900001444</t>
  </si>
  <si>
    <t>Hadley Disabled Sports Associa</t>
  </si>
  <si>
    <t>EN5 3LD</t>
  </si>
  <si>
    <t>S900001445</t>
  </si>
  <si>
    <t>Mohammed Asif Zaman</t>
  </si>
  <si>
    <t>N20 0UU</t>
  </si>
  <si>
    <t>S900001446</t>
  </si>
  <si>
    <t>Leyla Pajand</t>
  </si>
  <si>
    <t>S900001447</t>
  </si>
  <si>
    <t>Friern Barnet Hut Managment</t>
  </si>
  <si>
    <t>S900001448</t>
  </si>
  <si>
    <t>Partner Abuse Interventions Limited</t>
  </si>
  <si>
    <t>W4 5PY</t>
  </si>
  <si>
    <t>S900001449</t>
  </si>
  <si>
    <t>Urban Design London</t>
  </si>
  <si>
    <t>SE1 8NJ</t>
  </si>
  <si>
    <t>S900001450</t>
  </si>
  <si>
    <t>Mrs Susan Zisel Monk</t>
  </si>
  <si>
    <t>NW11 9QR</t>
  </si>
  <si>
    <t>S900001451</t>
  </si>
  <si>
    <t>Local Government Improvement and</t>
  </si>
  <si>
    <t>S900001452</t>
  </si>
  <si>
    <t>Joshua Robertson</t>
  </si>
  <si>
    <t>EN5 2HA</t>
  </si>
  <si>
    <t>S900001453</t>
  </si>
  <si>
    <t>Stanley Russell</t>
  </si>
  <si>
    <t>HA8 8PT</t>
  </si>
  <si>
    <t>S900001454</t>
  </si>
  <si>
    <t>RSA Motability</t>
  </si>
  <si>
    <t>NR18 8DQ</t>
  </si>
  <si>
    <t>S900001455</t>
  </si>
  <si>
    <t>Healthcare Conference UK Limited</t>
  </si>
  <si>
    <t>KT16 0NT</t>
  </si>
  <si>
    <t>S900001456</t>
  </si>
  <si>
    <t>Glebelands</t>
  </si>
  <si>
    <t>RG21 3DN</t>
  </si>
  <si>
    <t>S900001457</t>
  </si>
  <si>
    <t>The Riot Act Limited</t>
  </si>
  <si>
    <t>HD8 8DG</t>
  </si>
  <si>
    <t>S900001458</t>
  </si>
  <si>
    <t>Kisimul Group Limited</t>
  </si>
  <si>
    <t>LN6 9LU</t>
  </si>
  <si>
    <t>S900001459</t>
  </si>
  <si>
    <t>Jesus House</t>
  </si>
  <si>
    <t>NW2 1LT</t>
  </si>
  <si>
    <t>S900001460</t>
  </si>
  <si>
    <t>Rose Webb</t>
  </si>
  <si>
    <t>HA8 8FR</t>
  </si>
  <si>
    <t>S900001461</t>
  </si>
  <si>
    <t>Sahra Adan</t>
  </si>
  <si>
    <t>S900001462</t>
  </si>
  <si>
    <t>Henrietta Barnett School Acd</t>
  </si>
  <si>
    <t>NW11 7BN</t>
  </si>
  <si>
    <t>S900001463</t>
  </si>
  <si>
    <t>Ionela Baican</t>
  </si>
  <si>
    <t>N12 0AH</t>
  </si>
  <si>
    <t>S900001464</t>
  </si>
  <si>
    <t>Khadija Boumahdi</t>
  </si>
  <si>
    <t>NW11 9JG</t>
  </si>
  <si>
    <t>S900001465</t>
  </si>
  <si>
    <t>Mott Macdonald Limited</t>
  </si>
  <si>
    <t>CR0 2EE</t>
  </si>
  <si>
    <t>S900001466</t>
  </si>
  <si>
    <t>Rouba Saffour</t>
  </si>
  <si>
    <t>HA8 0ER</t>
  </si>
  <si>
    <t>S900001467</t>
  </si>
  <si>
    <t>Maudella Doreen Powell</t>
  </si>
  <si>
    <t>HA0 1NA</t>
  </si>
  <si>
    <t>S900001468</t>
  </si>
  <si>
    <t>Gail Coleman</t>
  </si>
  <si>
    <t>S900001469</t>
  </si>
  <si>
    <t>Melissa Briski</t>
  </si>
  <si>
    <t>NW7 2AU</t>
  </si>
  <si>
    <t>S900001470</t>
  </si>
  <si>
    <t>Living Way Ministries</t>
  </si>
  <si>
    <t>NW9 5NY</t>
  </si>
  <si>
    <t>S900001471</t>
  </si>
  <si>
    <t>Integrated Fostering Services Limited</t>
  </si>
  <si>
    <t>EN3 7FJ</t>
  </si>
  <si>
    <t>S900001472</t>
  </si>
  <si>
    <t>NSL Limited</t>
  </si>
  <si>
    <t>OL1 1NZ</t>
  </si>
  <si>
    <t>S900001473</t>
  </si>
  <si>
    <t>Donna Jones (Direct Payments Only)</t>
  </si>
  <si>
    <t>N20 9EB</t>
  </si>
  <si>
    <t>S900001474</t>
  </si>
  <si>
    <t>Shukria Ahmadzai</t>
  </si>
  <si>
    <t>NW9 6FG</t>
  </si>
  <si>
    <t>S900001475</t>
  </si>
  <si>
    <t>Daniel Santos-Gomes</t>
  </si>
  <si>
    <t>NW7 3LJ</t>
  </si>
  <si>
    <t>S900001476</t>
  </si>
  <si>
    <t>Ruth Knight</t>
  </si>
  <si>
    <t>S900001477</t>
  </si>
  <si>
    <t>Melissa Pagal</t>
  </si>
  <si>
    <t>S900001478</t>
  </si>
  <si>
    <t>KPW Locksmiths Limited</t>
  </si>
  <si>
    <t>N20 0UG</t>
  </si>
  <si>
    <t>S900001479</t>
  </si>
  <si>
    <t>Paula Lofty</t>
  </si>
  <si>
    <t>HA8 0HN</t>
  </si>
  <si>
    <t>S900001480</t>
  </si>
  <si>
    <t>UK Container Maintenance Limited</t>
  </si>
  <si>
    <t>CW7 3QP</t>
  </si>
  <si>
    <t>S900001481</t>
  </si>
  <si>
    <t>Centre For Governance and Scru</t>
  </si>
  <si>
    <t>E1 8AN</t>
  </si>
  <si>
    <t>S900001482</t>
  </si>
  <si>
    <t>Institute of Chartered Foresters</t>
  </si>
  <si>
    <t>W1W 5PF</t>
  </si>
  <si>
    <t>S900001483</t>
  </si>
  <si>
    <t>Voyage Limited (Solor Care)</t>
  </si>
  <si>
    <t>WS13 6QD</t>
  </si>
  <si>
    <t>S900001484</t>
  </si>
  <si>
    <t>David Cooper</t>
  </si>
  <si>
    <t>N11 1BE</t>
  </si>
  <si>
    <t>S900001485</t>
  </si>
  <si>
    <t>Your Healthcare Community Interest</t>
  </si>
  <si>
    <t>KT5 9AL</t>
  </si>
  <si>
    <t>S900001486</t>
  </si>
  <si>
    <t>Sonia Lucas and Martine Whitaker</t>
  </si>
  <si>
    <t>EN4 8DD</t>
  </si>
  <si>
    <t>S900001487</t>
  </si>
  <si>
    <t>Joseph Maguire</t>
  </si>
  <si>
    <t>N14 5DP</t>
  </si>
  <si>
    <t>N17 9LN</t>
  </si>
  <si>
    <t>S900001489</t>
  </si>
  <si>
    <t>Fair Play Barnet</t>
  </si>
  <si>
    <t>S900001490</t>
  </si>
  <si>
    <t>Sosha Rutman</t>
  </si>
  <si>
    <t>NW11 0HS</t>
  </si>
  <si>
    <t>S900001491</t>
  </si>
  <si>
    <t>Alixandra Drinkall</t>
  </si>
  <si>
    <t>AL3 5UJ</t>
  </si>
  <si>
    <t>S900001492</t>
  </si>
  <si>
    <t>Maria Burca</t>
  </si>
  <si>
    <t>NW9 7DW</t>
  </si>
  <si>
    <t>S900001493</t>
  </si>
  <si>
    <t>Wendy Wodzianski</t>
  </si>
  <si>
    <t>N20 0QT</t>
  </si>
  <si>
    <t>S900001494</t>
  </si>
  <si>
    <t>Kerry Boyce</t>
  </si>
  <si>
    <t>EN5 3AU</t>
  </si>
  <si>
    <t>S900001495</t>
  </si>
  <si>
    <t>Yukari Hirakawa</t>
  </si>
  <si>
    <t>N3 1JL</t>
  </si>
  <si>
    <t>S900001496</t>
  </si>
  <si>
    <t>Nimesh Patel</t>
  </si>
  <si>
    <t>S900001497</t>
  </si>
  <si>
    <t>James Lucy</t>
  </si>
  <si>
    <t>S900001498</t>
  </si>
  <si>
    <t>D Edelstein</t>
  </si>
  <si>
    <t>NW11 9BU</t>
  </si>
  <si>
    <t>S900001500</t>
  </si>
  <si>
    <t>Barbara Dubberley</t>
  </si>
  <si>
    <t>N12 8EW</t>
  </si>
  <si>
    <t>S900001501</t>
  </si>
  <si>
    <t>Christine Hills</t>
  </si>
  <si>
    <t>EN5 5JU</t>
  </si>
  <si>
    <t>S900001502</t>
  </si>
  <si>
    <t>Yossi Betzalel</t>
  </si>
  <si>
    <t>HA8 8ET</t>
  </si>
  <si>
    <t>S900001503</t>
  </si>
  <si>
    <t>Sarah Tootian</t>
  </si>
  <si>
    <t>HA8 9RX</t>
  </si>
  <si>
    <t>S900001504</t>
  </si>
  <si>
    <t>Sayon Ratnam</t>
  </si>
  <si>
    <t>HA8 7SE</t>
  </si>
  <si>
    <t>S900001505</t>
  </si>
  <si>
    <t>Irena S Kawer</t>
  </si>
  <si>
    <t>NW9 6QY</t>
  </si>
  <si>
    <t>S900001506</t>
  </si>
  <si>
    <t>Sam Tarling Consultancy Limited</t>
  </si>
  <si>
    <t>GU3 2BP</t>
  </si>
  <si>
    <t>S900001507</t>
  </si>
  <si>
    <t>London Communications Agency</t>
  </si>
  <si>
    <t>WC1V 7AA</t>
  </si>
  <si>
    <t>S900001508</t>
  </si>
  <si>
    <t>T Daszkiewicz Associates</t>
  </si>
  <si>
    <t>SN10 4EY</t>
  </si>
  <si>
    <t>S900001509</t>
  </si>
  <si>
    <t>Positive Media Marketing Limited</t>
  </si>
  <si>
    <t>SS9 3NL</t>
  </si>
  <si>
    <t>S900001510</t>
  </si>
  <si>
    <t>Daniela Hyzy</t>
  </si>
  <si>
    <t>NW7 2NJ</t>
  </si>
  <si>
    <t>S900001511</t>
  </si>
  <si>
    <t>Sehriban Demirtas</t>
  </si>
  <si>
    <t>N3 3AD</t>
  </si>
  <si>
    <t>S900001512</t>
  </si>
  <si>
    <t>Hafida Messaoui</t>
  </si>
  <si>
    <t>NW2 6GR</t>
  </si>
  <si>
    <t>S900001513</t>
  </si>
  <si>
    <t>Preston Manor School</t>
  </si>
  <si>
    <t>HA9 8NA</t>
  </si>
  <si>
    <t>S900001514</t>
  </si>
  <si>
    <t>Grasvenor Avenue Infant School</t>
  </si>
  <si>
    <t>EN5 2BY</t>
  </si>
  <si>
    <t>S900001515</t>
  </si>
  <si>
    <t>Ayala Lerner</t>
  </si>
  <si>
    <t>NW11 0JY</t>
  </si>
  <si>
    <t>S900001516</t>
  </si>
  <si>
    <t>Kayleigh Thompson</t>
  </si>
  <si>
    <t>NW9 5RE</t>
  </si>
  <si>
    <t>S900001517</t>
  </si>
  <si>
    <t>Mario Mota</t>
  </si>
  <si>
    <t>NW9 6FF</t>
  </si>
  <si>
    <t>S900001518</t>
  </si>
  <si>
    <t>Sally-Anne Everett</t>
  </si>
  <si>
    <t>NW4 2RT</t>
  </si>
  <si>
    <t>S900001519</t>
  </si>
  <si>
    <t>Panayiota Georgiou</t>
  </si>
  <si>
    <t>N10 2JH</t>
  </si>
  <si>
    <t>S900001520</t>
  </si>
  <si>
    <t>Paraskevi Stavrou</t>
  </si>
  <si>
    <t>N11 1EU</t>
  </si>
  <si>
    <t>S900001521</t>
  </si>
  <si>
    <t>Beverley Duffus</t>
  </si>
  <si>
    <t>EN5 3BP</t>
  </si>
  <si>
    <t>S900001522</t>
  </si>
  <si>
    <t>Salomie-Candice Foster</t>
  </si>
  <si>
    <t>HA7 1FL</t>
  </si>
  <si>
    <t>S900001523</t>
  </si>
  <si>
    <t>2468 Limited</t>
  </si>
  <si>
    <t>OX16 3TB</t>
  </si>
  <si>
    <t>S900001524</t>
  </si>
  <si>
    <t>Geraldine Klingher</t>
  </si>
  <si>
    <t>NW11 9AS</t>
  </si>
  <si>
    <t>S900001525</t>
  </si>
  <si>
    <t>Individualised Care Limited</t>
  </si>
  <si>
    <t>N22 8HF</t>
  </si>
  <si>
    <t>S900001526</t>
  </si>
  <si>
    <t>Irene Bousfield</t>
  </si>
  <si>
    <t>HA8 0RA</t>
  </si>
  <si>
    <t>S900001527</t>
  </si>
  <si>
    <t>Bird Advisory Services Limited</t>
  </si>
  <si>
    <t>N7 8NS</t>
  </si>
  <si>
    <t>S900001528</t>
  </si>
  <si>
    <t>Access and Automation Limited</t>
  </si>
  <si>
    <t>CO15 4XL</t>
  </si>
  <si>
    <t>S900001529</t>
  </si>
  <si>
    <t>Canal and River Trust</t>
  </si>
  <si>
    <t>LS9 8PB</t>
  </si>
  <si>
    <t>S900001530</t>
  </si>
  <si>
    <t>N12 9RD</t>
  </si>
  <si>
    <t>S900001531</t>
  </si>
  <si>
    <t>Amy George</t>
  </si>
  <si>
    <t>N20 0HZ</t>
  </si>
  <si>
    <t>S900001532</t>
  </si>
  <si>
    <t>Iwona Jakaj</t>
  </si>
  <si>
    <t>HA8 5AN</t>
  </si>
  <si>
    <t>S900001533</t>
  </si>
  <si>
    <t>Spogmay Ahmad</t>
  </si>
  <si>
    <t>NW2 1PG</t>
  </si>
  <si>
    <t>S900001534</t>
  </si>
  <si>
    <t>Emma Pollock</t>
  </si>
  <si>
    <t>N10 1AG</t>
  </si>
  <si>
    <t>S900001535</t>
  </si>
  <si>
    <t>The Little Learners Montessori Limited</t>
  </si>
  <si>
    <t>S900001536</t>
  </si>
  <si>
    <t>Rani Khan</t>
  </si>
  <si>
    <t>S900001537</t>
  </si>
  <si>
    <t>Trevor Farquharson</t>
  </si>
  <si>
    <t>HA8 8YQ</t>
  </si>
  <si>
    <t>S900001538</t>
  </si>
  <si>
    <t>Karen O'Shaughnessy</t>
  </si>
  <si>
    <t>WD24 5HY</t>
  </si>
  <si>
    <t>S900001539</t>
  </si>
  <si>
    <t>Maria Theodoulou</t>
  </si>
  <si>
    <t>EN4 9AL</t>
  </si>
  <si>
    <t>S900001540</t>
  </si>
  <si>
    <t>Frankie Hanouka</t>
  </si>
  <si>
    <t>N10 2RT</t>
  </si>
  <si>
    <t>S900001541</t>
  </si>
  <si>
    <t>New City College</t>
  </si>
  <si>
    <t>N1 6HQ</t>
  </si>
  <si>
    <t>S900001542</t>
  </si>
  <si>
    <t>The North London Network Limited</t>
  </si>
  <si>
    <t>N3 1LP</t>
  </si>
  <si>
    <t>S900001543</t>
  </si>
  <si>
    <t>Appleyard and Trew LLP</t>
  </si>
  <si>
    <t>WC2E 9SZ</t>
  </si>
  <si>
    <t>S900001544</t>
  </si>
  <si>
    <t>Heartwood Residential Services Limited</t>
  </si>
  <si>
    <t>IG3 9TH</t>
  </si>
  <si>
    <t>S900001545</t>
  </si>
  <si>
    <t>Cambian Beeches</t>
  </si>
  <si>
    <t>DN22 0BY</t>
  </si>
  <si>
    <t>S900001546</t>
  </si>
  <si>
    <t>Transport For London</t>
  </si>
  <si>
    <t>S900001547</t>
  </si>
  <si>
    <t>Nirav Shah</t>
  </si>
  <si>
    <t>S900001548</t>
  </si>
  <si>
    <t>Parkside View Nursery Limited</t>
  </si>
  <si>
    <t>NW9 7EU</t>
  </si>
  <si>
    <t>S900001549</t>
  </si>
  <si>
    <t>Caroline Korniczky</t>
  </si>
  <si>
    <t>NW7 1RS</t>
  </si>
  <si>
    <t>S900001550</t>
  </si>
  <si>
    <t>Child's Hill Baptist Church</t>
  </si>
  <si>
    <t>NW2 2JY</t>
  </si>
  <si>
    <t>S900001551</t>
  </si>
  <si>
    <t>Cadline Limited</t>
  </si>
  <si>
    <t>RH6 9ST</t>
  </si>
  <si>
    <t>S900001552</t>
  </si>
  <si>
    <t>Bright Kidz</t>
  </si>
  <si>
    <t>NN14 1AL</t>
  </si>
  <si>
    <t>S900001553</t>
  </si>
  <si>
    <t>Pamela Cohen</t>
  </si>
  <si>
    <t>NW11 0QX</t>
  </si>
  <si>
    <t>S900001554</t>
  </si>
  <si>
    <t>Main Man Supplies Limited</t>
  </si>
  <si>
    <t>NR13 6GD</t>
  </si>
  <si>
    <t>S900001555</t>
  </si>
  <si>
    <t>Brunswick Supported Living Services Limited</t>
  </si>
  <si>
    <t>EN5 5SU</t>
  </si>
  <si>
    <t>S900001556</t>
  </si>
  <si>
    <t>Antoinette Cook</t>
  </si>
  <si>
    <t>HA8 9HY</t>
  </si>
  <si>
    <t>S900001557</t>
  </si>
  <si>
    <t>Asieh Salehzehi</t>
  </si>
  <si>
    <t>HA8 0NG</t>
  </si>
  <si>
    <t>S900001558</t>
  </si>
  <si>
    <t>Fahim Buksh</t>
  </si>
  <si>
    <t>HA8 9TD</t>
  </si>
  <si>
    <t>S900001559</t>
  </si>
  <si>
    <t>Dac Beachcroft</t>
  </si>
  <si>
    <t>BS99 7UD</t>
  </si>
  <si>
    <t>S900001560</t>
  </si>
  <si>
    <t>St Piers College</t>
  </si>
  <si>
    <t>RH7 6PW</t>
  </si>
  <si>
    <t>S900001561</t>
  </si>
  <si>
    <t>Gala Tent Limited</t>
  </si>
  <si>
    <t>S63 5DB</t>
  </si>
  <si>
    <t>S900001562</t>
  </si>
  <si>
    <t>Blossom House School</t>
  </si>
  <si>
    <t>SW20 8TG</t>
  </si>
  <si>
    <t>S900001563</t>
  </si>
  <si>
    <t>Barnet Education Arts Trust</t>
  </si>
  <si>
    <t>S900001564</t>
  </si>
  <si>
    <t>Lizzie Allen</t>
  </si>
  <si>
    <t>N11 3LP</t>
  </si>
  <si>
    <t>S900001565</t>
  </si>
  <si>
    <t>Pinchas Rosenblum</t>
  </si>
  <si>
    <t>NW11 9NE</t>
  </si>
  <si>
    <t>S900001566</t>
  </si>
  <si>
    <t>Joanna Budhu and Lee Adams</t>
  </si>
  <si>
    <t>NW9 7QW</t>
  </si>
  <si>
    <t>S900001567</t>
  </si>
  <si>
    <t>Shahyrar Faramarzi</t>
  </si>
  <si>
    <t>NW7 2DX</t>
  </si>
  <si>
    <t>S900001568</t>
  </si>
  <si>
    <t>Xperthr - Reed Business Information</t>
  </si>
  <si>
    <t>S900001569</t>
  </si>
  <si>
    <t>Jeanette Holmes</t>
  </si>
  <si>
    <t>EN4 9PH</t>
  </si>
  <si>
    <t>S900001570</t>
  </si>
  <si>
    <t>Respect Project Limited</t>
  </si>
  <si>
    <t>EC1A 4LT</t>
  </si>
  <si>
    <t>S900001571</t>
  </si>
  <si>
    <t>Golden Years</t>
  </si>
  <si>
    <t>NW11 0JD</t>
  </si>
  <si>
    <t>S900001572</t>
  </si>
  <si>
    <t>Eleanora Robins - Parker</t>
  </si>
  <si>
    <t>N12 0AY</t>
  </si>
  <si>
    <t>S900001573</t>
  </si>
  <si>
    <t>Technogym UK Limited</t>
  </si>
  <si>
    <t>RG12 1WP</t>
  </si>
  <si>
    <t>S900001574</t>
  </si>
  <si>
    <t>Project Centre Limited</t>
  </si>
  <si>
    <t>B3 2JR</t>
  </si>
  <si>
    <t>S900001575</t>
  </si>
  <si>
    <t>Oclc (UK) Limited</t>
  </si>
  <si>
    <t>S1 4LW</t>
  </si>
  <si>
    <t>S900001576</t>
  </si>
  <si>
    <t>Karmen Hasan</t>
  </si>
  <si>
    <t>NW4 4RD</t>
  </si>
  <si>
    <t>S900001577</t>
  </si>
  <si>
    <t>Michelle Roberts</t>
  </si>
  <si>
    <t>HA3 7QX</t>
  </si>
  <si>
    <t>S900001578</t>
  </si>
  <si>
    <t>Capital Homecare (UK) Limited</t>
  </si>
  <si>
    <t>HA0 1HD</t>
  </si>
  <si>
    <t>S900001579</t>
  </si>
  <si>
    <t>Joanna Elsley</t>
  </si>
  <si>
    <t>S900001580</t>
  </si>
  <si>
    <t>Cabinet Office</t>
  </si>
  <si>
    <t>SW1A 1HQ</t>
  </si>
  <si>
    <t>S900001581</t>
  </si>
  <si>
    <t>Jennifer Hall</t>
  </si>
  <si>
    <t>N6 4TA</t>
  </si>
  <si>
    <t>S900001582</t>
  </si>
  <si>
    <t>Facultatieve Technologies Limited</t>
  </si>
  <si>
    <t>LS10 2DD</t>
  </si>
  <si>
    <t>S900001583</t>
  </si>
  <si>
    <t>Star Books</t>
  </si>
  <si>
    <t>S900001584</t>
  </si>
  <si>
    <t>Westco Trading Limited Westco Trading Limited</t>
  </si>
  <si>
    <t>S900001585</t>
  </si>
  <si>
    <t>Scott Leonard</t>
  </si>
  <si>
    <t>HA8 0JG</t>
  </si>
  <si>
    <t>S900001586</t>
  </si>
  <si>
    <t>Shirley Devine</t>
  </si>
  <si>
    <t>N20 0TG</t>
  </si>
  <si>
    <t>S900001587</t>
  </si>
  <si>
    <t>Macleod Simmonds Limited</t>
  </si>
  <si>
    <t>PO20 7EG</t>
  </si>
  <si>
    <t>S900001588</t>
  </si>
  <si>
    <t>Andre Aziz</t>
  </si>
  <si>
    <t>HA8 0UJ</t>
  </si>
  <si>
    <t>S900001589</t>
  </si>
  <si>
    <t>Mrs Halimo Ali-Arr</t>
  </si>
  <si>
    <t>NW2 6QE</t>
  </si>
  <si>
    <t>S900001590</t>
  </si>
  <si>
    <t>Rupa Raja</t>
  </si>
  <si>
    <t>N3 2HR</t>
  </si>
  <si>
    <t>S900001591</t>
  </si>
  <si>
    <t>T Awiah</t>
  </si>
  <si>
    <t>HA8 0QE</t>
  </si>
  <si>
    <t>S900001592</t>
  </si>
  <si>
    <t>Franco Risoli</t>
  </si>
  <si>
    <t>N20 9PU</t>
  </si>
  <si>
    <t>S900001593</t>
  </si>
  <si>
    <t>Rasmi Services Limited</t>
  </si>
  <si>
    <t>N17 6UZ</t>
  </si>
  <si>
    <t>S900001594</t>
  </si>
  <si>
    <t>Denise Rodgers</t>
  </si>
  <si>
    <t>N2 0RR</t>
  </si>
  <si>
    <t>S900001595</t>
  </si>
  <si>
    <t>Valesair Alexander</t>
  </si>
  <si>
    <t>W4 5EN</t>
  </si>
  <si>
    <t>S900001596</t>
  </si>
  <si>
    <t>Navin Depala</t>
  </si>
  <si>
    <t>S900001597</t>
  </si>
  <si>
    <t>B and L Coaches</t>
  </si>
  <si>
    <t>EN7 6ST</t>
  </si>
  <si>
    <t>S900001598</t>
  </si>
  <si>
    <t>Origin Housing Limited</t>
  </si>
  <si>
    <t>NW1 1BS</t>
  </si>
  <si>
    <t>S900001599</t>
  </si>
  <si>
    <t>Gentle Hands Care Homes Limited</t>
  </si>
  <si>
    <t>S900001600</t>
  </si>
  <si>
    <t>Diane Mascarenhas</t>
  </si>
  <si>
    <t>EN5 1QN</t>
  </si>
  <si>
    <t>S900001601</t>
  </si>
  <si>
    <t>Prospero Teaching</t>
  </si>
  <si>
    <t>EC2A 2DT</t>
  </si>
  <si>
    <t>S900001602</t>
  </si>
  <si>
    <t>Api Avi Store</t>
  </si>
  <si>
    <t>S900001603</t>
  </si>
  <si>
    <t>Saracens Limited</t>
  </si>
  <si>
    <t>S900001604</t>
  </si>
  <si>
    <t>Willis Palmer</t>
  </si>
  <si>
    <t>CO4 3ZL</t>
  </si>
  <si>
    <t>S900001605</t>
  </si>
  <si>
    <t>Clement Anyaegbu (Direct Pymts)</t>
  </si>
  <si>
    <t>NW9 5RP</t>
  </si>
  <si>
    <t>S900001606</t>
  </si>
  <si>
    <t>Edward Leggett</t>
  </si>
  <si>
    <t>EN4 9AU</t>
  </si>
  <si>
    <t>S900001607</t>
  </si>
  <si>
    <t>Amanda Bolton</t>
  </si>
  <si>
    <t>N20 0QA</t>
  </si>
  <si>
    <t>S900001608</t>
  </si>
  <si>
    <t>Christina Tweedie</t>
  </si>
  <si>
    <t>N12 9DS</t>
  </si>
  <si>
    <t>S900001609</t>
  </si>
  <si>
    <t>Michael Tweedie</t>
  </si>
  <si>
    <t>S900001610</t>
  </si>
  <si>
    <t>Ashpri Limited</t>
  </si>
  <si>
    <t>TW5 0HJ</t>
  </si>
  <si>
    <t>S900001611</t>
  </si>
  <si>
    <t>Victory Adama</t>
  </si>
  <si>
    <t>NW11 7HF</t>
  </si>
  <si>
    <t>S900001612</t>
  </si>
  <si>
    <t>Sheila Branch</t>
  </si>
  <si>
    <t>EN5 2RG</t>
  </si>
  <si>
    <t>S900001613</t>
  </si>
  <si>
    <t>Bright Little Stars Nursery</t>
  </si>
  <si>
    <t>NW7 2AQ</t>
  </si>
  <si>
    <t>S900001614</t>
  </si>
  <si>
    <t>Rosina Butterworth</t>
  </si>
  <si>
    <t>S900001615</t>
  </si>
  <si>
    <t>Friern Barnet Community Library</t>
  </si>
  <si>
    <t>N11 3DR</t>
  </si>
  <si>
    <t>S900001616</t>
  </si>
  <si>
    <t>Mohammad Rahimian-Mashad</t>
  </si>
  <si>
    <t>NW9 5LS</t>
  </si>
  <si>
    <t>S900001617</t>
  </si>
  <si>
    <t>Maia Khalatiani</t>
  </si>
  <si>
    <t>EN4 8BN</t>
  </si>
  <si>
    <t>S900001618</t>
  </si>
  <si>
    <t>Lawrence Careswell</t>
  </si>
  <si>
    <t>NW2 2SD</t>
  </si>
  <si>
    <t>S900001619</t>
  </si>
  <si>
    <t>Land Data</t>
  </si>
  <si>
    <t>EC1M 5LG</t>
  </si>
  <si>
    <t>S900001620</t>
  </si>
  <si>
    <t>Curtis Fitch Limited</t>
  </si>
  <si>
    <t>GL50 3PN</t>
  </si>
  <si>
    <t>S900001621</t>
  </si>
  <si>
    <t>Norman Mc Intosh</t>
  </si>
  <si>
    <t>N12 0QH</t>
  </si>
  <si>
    <t>S900001622</t>
  </si>
  <si>
    <t>MI Homecare Limited</t>
  </si>
  <si>
    <t>NG7 2SZ</t>
  </si>
  <si>
    <t>S900001623</t>
  </si>
  <si>
    <t>Mr John Parsons</t>
  </si>
  <si>
    <t>BN17 6BJ</t>
  </si>
  <si>
    <t>S900001625</t>
  </si>
  <si>
    <t>Alpa Patel</t>
  </si>
  <si>
    <t>HA3 5LS</t>
  </si>
  <si>
    <t>S900001626</t>
  </si>
  <si>
    <t>Steven Burch</t>
  </si>
  <si>
    <t>N20 0SY</t>
  </si>
  <si>
    <t>S900001627</t>
  </si>
  <si>
    <t>Every Single Breath Limited</t>
  </si>
  <si>
    <t>HA8 8TP</t>
  </si>
  <si>
    <t>S900001628</t>
  </si>
  <si>
    <t>Taramati Depala</t>
  </si>
  <si>
    <t>NW4 2BJ</t>
  </si>
  <si>
    <t>S900001629</t>
  </si>
  <si>
    <t>St Nicholas School</t>
  </si>
  <si>
    <t>SS2 4RL</t>
  </si>
  <si>
    <t>S900001630</t>
  </si>
  <si>
    <t>Julia Freedman</t>
  </si>
  <si>
    <t>S900001631</t>
  </si>
  <si>
    <t>Archie Wingad</t>
  </si>
  <si>
    <t>EN5 2EP</t>
  </si>
  <si>
    <t>S900001632</t>
  </si>
  <si>
    <t>Peggy Sanders</t>
  </si>
  <si>
    <t>NW7 4LT</t>
  </si>
  <si>
    <t>S900001633</t>
  </si>
  <si>
    <t>Express Vending Limited</t>
  </si>
  <si>
    <t>HP2 7PT</t>
  </si>
  <si>
    <t>S900001634</t>
  </si>
  <si>
    <t>Copping Joyce Surveyors Limited</t>
  </si>
  <si>
    <t>EC2A 2AH</t>
  </si>
  <si>
    <t>S900001635</t>
  </si>
  <si>
    <t>J S Booker</t>
  </si>
  <si>
    <t>EN5 2QQ</t>
  </si>
  <si>
    <t>S900001636</t>
  </si>
  <si>
    <t>Play and Learn Day Nursery</t>
  </si>
  <si>
    <t>EN4 8RR</t>
  </si>
  <si>
    <t>S900001637</t>
  </si>
  <si>
    <t>Next Business To Business</t>
  </si>
  <si>
    <t>LE19 4AT</t>
  </si>
  <si>
    <t>S900001638</t>
  </si>
  <si>
    <t>Coldfall Primary School</t>
  </si>
  <si>
    <t>N10 1HS</t>
  </si>
  <si>
    <t>S900001639</t>
  </si>
  <si>
    <t>Yavneh College</t>
  </si>
  <si>
    <t>WD6 1HL</t>
  </si>
  <si>
    <t>S900001640</t>
  </si>
  <si>
    <t>Inst of Lighting Professionals</t>
  </si>
  <si>
    <t>CV21 2PN</t>
  </si>
  <si>
    <t>S900001641</t>
  </si>
  <si>
    <t>NHS North Central London Ccg</t>
  </si>
  <si>
    <t>WF3 1WE</t>
  </si>
  <si>
    <t>S900001642</t>
  </si>
  <si>
    <t>Enterprise Rent-A-Car</t>
  </si>
  <si>
    <t>GU11 9FT</t>
  </si>
  <si>
    <t>S900001643</t>
  </si>
  <si>
    <t>VSC Plus Limited</t>
  </si>
  <si>
    <t>M1 2AP</t>
  </si>
  <si>
    <t>S900001644</t>
  </si>
  <si>
    <t>Paravathadevi Kukendra</t>
  </si>
  <si>
    <t>S900001645</t>
  </si>
  <si>
    <t>North Hertfordshire College</t>
  </si>
  <si>
    <t>SG1 1LA</t>
  </si>
  <si>
    <t>S900001646</t>
  </si>
  <si>
    <t>Elfrida Rathbone</t>
  </si>
  <si>
    <t>NW5 2BP</t>
  </si>
  <si>
    <t>S900001647</t>
  </si>
  <si>
    <t>P Michael</t>
  </si>
  <si>
    <t>NW4 1HJ</t>
  </si>
  <si>
    <t>S900001648</t>
  </si>
  <si>
    <t>Said Salah</t>
  </si>
  <si>
    <t>S900001649</t>
  </si>
  <si>
    <t>Mira Whitney</t>
  </si>
  <si>
    <t>NW11 7RG</t>
  </si>
  <si>
    <t>S900001650</t>
  </si>
  <si>
    <t>Paul Rea</t>
  </si>
  <si>
    <t>EN4 8JD</t>
  </si>
  <si>
    <t>S900001651</t>
  </si>
  <si>
    <t>Knightsfield School</t>
  </si>
  <si>
    <t>AL8 7LW</t>
  </si>
  <si>
    <t>S900001652</t>
  </si>
  <si>
    <t>Work Skills Learning Limited</t>
  </si>
  <si>
    <t>N4 2TW</t>
  </si>
  <si>
    <t>S900001653</t>
  </si>
  <si>
    <t>Steven Baskin</t>
  </si>
  <si>
    <t>S900001654</t>
  </si>
  <si>
    <t>Francine Mangondo</t>
  </si>
  <si>
    <t>N20 0TB</t>
  </si>
  <si>
    <t>S900001655</t>
  </si>
  <si>
    <t>Vanessa Kanyi</t>
  </si>
  <si>
    <t>NW2 1TS</t>
  </si>
  <si>
    <t>S900001656</t>
  </si>
  <si>
    <t>Aurora Fe Limited</t>
  </si>
  <si>
    <t>TA24 5TY</t>
  </si>
  <si>
    <t>S900001657</t>
  </si>
  <si>
    <t>Rennick UK Limited</t>
  </si>
  <si>
    <t>WA7 1TS</t>
  </si>
  <si>
    <t>S900001658</t>
  </si>
  <si>
    <t>Caroline Walsh</t>
  </si>
  <si>
    <t>S900001659</t>
  </si>
  <si>
    <t>Arash Zahire</t>
  </si>
  <si>
    <t>NW9 5PW</t>
  </si>
  <si>
    <t>S900001661</t>
  </si>
  <si>
    <t>Chartered Inst Internal Auditors</t>
  </si>
  <si>
    <t>SW4 7BX</t>
  </si>
  <si>
    <t>S900001662</t>
  </si>
  <si>
    <t>Enventure Research Limited</t>
  </si>
  <si>
    <t>HD6 4AH</t>
  </si>
  <si>
    <t>S900001663</t>
  </si>
  <si>
    <t>Murphy Geospatial UK Limited</t>
  </si>
  <si>
    <t>N7 9DP</t>
  </si>
  <si>
    <t>S900001664</t>
  </si>
  <si>
    <t>Apple Fostering</t>
  </si>
  <si>
    <t>HA9 0NP</t>
  </si>
  <si>
    <t>S900001665</t>
  </si>
  <si>
    <t>Mauricio Ramirez</t>
  </si>
  <si>
    <t>EN4 8AX</t>
  </si>
  <si>
    <t>S900001666</t>
  </si>
  <si>
    <t>Project West</t>
  </si>
  <si>
    <t>UB5 5HN</t>
  </si>
  <si>
    <t>S900001667</t>
  </si>
  <si>
    <t>Michelle J Ridge</t>
  </si>
  <si>
    <t>EN5 2TT</t>
  </si>
  <si>
    <t>S900001668</t>
  </si>
  <si>
    <t>Canons High School</t>
  </si>
  <si>
    <t>HA8 6AN</t>
  </si>
  <si>
    <t>S900001669</t>
  </si>
  <si>
    <t>Julia Hughes Limited</t>
  </si>
  <si>
    <t>KT2 6AJ</t>
  </si>
  <si>
    <t>S900001670</t>
  </si>
  <si>
    <t>Next Step Support Limited</t>
  </si>
  <si>
    <t>EN2 0PW</t>
  </si>
  <si>
    <t>S900001671</t>
  </si>
  <si>
    <t>Mr and Mrs Martin and Elizabeth Smith</t>
  </si>
  <si>
    <t>N11 1ER</t>
  </si>
  <si>
    <t>S900001672</t>
  </si>
  <si>
    <t>Miss Remi Olubunmi Onas</t>
  </si>
  <si>
    <t>NW7 4SA</t>
  </si>
  <si>
    <t>S900001673</t>
  </si>
  <si>
    <t>Shaki Trisha Hislop</t>
  </si>
  <si>
    <t>HA9 0RB</t>
  </si>
  <si>
    <t>S900001674</t>
  </si>
  <si>
    <t>Samuel Kahane</t>
  </si>
  <si>
    <t>NW11 9ET</t>
  </si>
  <si>
    <t>S900001675</t>
  </si>
  <si>
    <t>Christopher Pain</t>
  </si>
  <si>
    <t>EN5 2TH</t>
  </si>
  <si>
    <t>S900001676</t>
  </si>
  <si>
    <t>Birlem Limited</t>
  </si>
  <si>
    <t>N15 4QF</t>
  </si>
  <si>
    <t>S900001677</t>
  </si>
  <si>
    <t>Colindale Communities Trust</t>
  </si>
  <si>
    <t>NW9 5XA</t>
  </si>
  <si>
    <t>S900001678</t>
  </si>
  <si>
    <t>BNOS Beis Yaakov Primary School</t>
  </si>
  <si>
    <t>NW9 8XR</t>
  </si>
  <si>
    <t>S900001679</t>
  </si>
  <si>
    <t>Francis Ryan</t>
  </si>
  <si>
    <t>NW7 2DD</t>
  </si>
  <si>
    <t>S900001680</t>
  </si>
  <si>
    <t>Blanche Nevile School</t>
  </si>
  <si>
    <t>N10 1NJ</t>
  </si>
  <si>
    <t>S900001681</t>
  </si>
  <si>
    <t>Wilson Solicitors LLP</t>
  </si>
  <si>
    <t>N17 8AD</t>
  </si>
  <si>
    <t>S900001682</t>
  </si>
  <si>
    <t>RE (Regional Enterprise) Limited</t>
  </si>
  <si>
    <t>SW1H 0XA</t>
  </si>
  <si>
    <t>S900001683</t>
  </si>
  <si>
    <t>Jackie Cullen</t>
  </si>
  <si>
    <t>EN4 9DF</t>
  </si>
  <si>
    <t>S900001684</t>
  </si>
  <si>
    <t>Oxford Computer Consultants</t>
  </si>
  <si>
    <t>OX1 2EP</t>
  </si>
  <si>
    <t>S900001685</t>
  </si>
  <si>
    <t>Lednet</t>
  </si>
  <si>
    <t>W8 6PW</t>
  </si>
  <si>
    <t>S900001687</t>
  </si>
  <si>
    <t>Savills (UK) Limited</t>
  </si>
  <si>
    <t>W1G 0JD</t>
  </si>
  <si>
    <t>S900001689</t>
  </si>
  <si>
    <t>Guled Harun</t>
  </si>
  <si>
    <t>NW9 5QJ</t>
  </si>
  <si>
    <t>S900001690</t>
  </si>
  <si>
    <t>EWA Townson</t>
  </si>
  <si>
    <t>NW2 2RT</t>
  </si>
  <si>
    <t>S900001691</t>
  </si>
  <si>
    <t>Home From Home Care Limited</t>
  </si>
  <si>
    <t>BA5 9AH</t>
  </si>
  <si>
    <t>S900001692</t>
  </si>
  <si>
    <t>Authors Aloud UK Limited</t>
  </si>
  <si>
    <t>AL1 5DG</t>
  </si>
  <si>
    <t>S900001693</t>
  </si>
  <si>
    <t>Wentworth College</t>
  </si>
  <si>
    <t>NW11 9LH</t>
  </si>
  <si>
    <t>S900001694</t>
  </si>
  <si>
    <t>Four Square</t>
  </si>
  <si>
    <t>WD18 9TD</t>
  </si>
  <si>
    <t>S900001695</t>
  </si>
  <si>
    <t>Care Assist Limited</t>
  </si>
  <si>
    <t>HA1 1PD</t>
  </si>
  <si>
    <t>S900001696</t>
  </si>
  <si>
    <t>Amin Enterprise Limited</t>
  </si>
  <si>
    <t>EN2 7JN</t>
  </si>
  <si>
    <t>S900001697</t>
  </si>
  <si>
    <t>Aamir Makhdumi</t>
  </si>
  <si>
    <t>N12 8EN</t>
  </si>
  <si>
    <t>S900001698</t>
  </si>
  <si>
    <t>Hugh Pearl Land Drainage Limited</t>
  </si>
  <si>
    <t>CM5 0DJ</t>
  </si>
  <si>
    <t>S900001699</t>
  </si>
  <si>
    <t>Loulla Zacharia</t>
  </si>
  <si>
    <t>EN5 1EY</t>
  </si>
  <si>
    <t>S900001700</t>
  </si>
  <si>
    <t>Melissa Allen</t>
  </si>
  <si>
    <t>EN5 1ES</t>
  </si>
  <si>
    <t>S900001701</t>
  </si>
  <si>
    <t>NW9 5RG</t>
  </si>
  <si>
    <t>S900001702</t>
  </si>
  <si>
    <t>Dame Alice Owen's School</t>
  </si>
  <si>
    <t>EN6 2DU</t>
  </si>
  <si>
    <t>S900001703</t>
  </si>
  <si>
    <t>The Chiltern School</t>
  </si>
  <si>
    <t>LU6 3LY</t>
  </si>
  <si>
    <t>S900001704</t>
  </si>
  <si>
    <t>Taraben Shah</t>
  </si>
  <si>
    <t>HA8 8RE</t>
  </si>
  <si>
    <t>S900001705</t>
  </si>
  <si>
    <t>Nadine Stratton</t>
  </si>
  <si>
    <t>NW2 1HX</t>
  </si>
  <si>
    <t>S900001706</t>
  </si>
  <si>
    <t>Tahereh Karimizyaran</t>
  </si>
  <si>
    <t>EN5 1RE</t>
  </si>
  <si>
    <t>S900001707</t>
  </si>
  <si>
    <t>Smith Mbetolo</t>
  </si>
  <si>
    <t>S900001708</t>
  </si>
  <si>
    <t>WSP UK Limited</t>
  </si>
  <si>
    <t>WC2A 1AF</t>
  </si>
  <si>
    <t>S900001709</t>
  </si>
  <si>
    <t>Talia Aziz</t>
  </si>
  <si>
    <t>NW9 6SB</t>
  </si>
  <si>
    <t>S900001710</t>
  </si>
  <si>
    <t>Hampstead School</t>
  </si>
  <si>
    <t>NW2 3RT</t>
  </si>
  <si>
    <t>S900001711</t>
  </si>
  <si>
    <t>Premier People Solutions Limited</t>
  </si>
  <si>
    <t>HU14 3HH</t>
  </si>
  <si>
    <t>S900001712</t>
  </si>
  <si>
    <t>Wates Property Services Limited</t>
  </si>
  <si>
    <t>S900001714</t>
  </si>
  <si>
    <t>Bibliotheca Limited</t>
  </si>
  <si>
    <t>SK8 7BS</t>
  </si>
  <si>
    <t>S900001715</t>
  </si>
  <si>
    <t>Cosy</t>
  </si>
  <si>
    <t>DE13 9HS</t>
  </si>
  <si>
    <t>S900001716</t>
  </si>
  <si>
    <t>Albina David</t>
  </si>
  <si>
    <t>NW11 6HL</t>
  </si>
  <si>
    <t>S900001717</t>
  </si>
  <si>
    <t>Lafarge Tarmac Trading Limited</t>
  </si>
  <si>
    <t>B37 9DE</t>
  </si>
  <si>
    <t>S900001718</t>
  </si>
  <si>
    <t>Touran Bahremandi</t>
  </si>
  <si>
    <t>HA8 8AJ</t>
  </si>
  <si>
    <t>S900001719</t>
  </si>
  <si>
    <t>R and B Decorators and Refurbishment</t>
  </si>
  <si>
    <t>SE26 5TW</t>
  </si>
  <si>
    <t>S900001720</t>
  </si>
  <si>
    <t>Care Worldwide (London) Limited</t>
  </si>
  <si>
    <t>NW4 4EF</t>
  </si>
  <si>
    <t>S900001721</t>
  </si>
  <si>
    <t>Mr and Mrs I and S Ellul</t>
  </si>
  <si>
    <t>NW4 2ST</t>
  </si>
  <si>
    <t>S900001722</t>
  </si>
  <si>
    <t>Aisha Castillo</t>
  </si>
  <si>
    <t>S900001723</t>
  </si>
  <si>
    <t>Kites Childrens Services</t>
  </si>
  <si>
    <t>SS0 9HR</t>
  </si>
  <si>
    <t>S900001724</t>
  </si>
  <si>
    <t>Fostering Outcomes Limited</t>
  </si>
  <si>
    <t>BR7 5BN</t>
  </si>
  <si>
    <t>S900001725</t>
  </si>
  <si>
    <t>Bridging Gaps Limited</t>
  </si>
  <si>
    <t>SL1 1XQ</t>
  </si>
  <si>
    <t>S900001726</t>
  </si>
  <si>
    <t>Mr Robert Cahill</t>
  </si>
  <si>
    <t>N11 1DN</t>
  </si>
  <si>
    <t>S900001727</t>
  </si>
  <si>
    <t>IRMS Customer Services</t>
  </si>
  <si>
    <t>AL1 3TF</t>
  </si>
  <si>
    <t>S900001728</t>
  </si>
  <si>
    <t>Johanna Conway</t>
  </si>
  <si>
    <t>N12 0LZ</t>
  </si>
  <si>
    <t>S900001729</t>
  </si>
  <si>
    <t>Conway Aecom Limited</t>
  </si>
  <si>
    <t>S900001730</t>
  </si>
  <si>
    <t>Chandni Banday</t>
  </si>
  <si>
    <t>N2 8EG</t>
  </si>
  <si>
    <t>E8 1DY</t>
  </si>
  <si>
    <t>S900001732</t>
  </si>
  <si>
    <t>Hoey Ainscough Associates Limited</t>
  </si>
  <si>
    <t>SK3 9JH</t>
  </si>
  <si>
    <t>S900001733</t>
  </si>
  <si>
    <t>Safiye Demirci</t>
  </si>
  <si>
    <t>S900001734</t>
  </si>
  <si>
    <t>Naomi Alleyne</t>
  </si>
  <si>
    <t>NW9 9SG</t>
  </si>
  <si>
    <t>S900001735</t>
  </si>
  <si>
    <t>Fostering Support Limited</t>
  </si>
  <si>
    <t>SE19 3RW</t>
  </si>
  <si>
    <t>S900001736</t>
  </si>
  <si>
    <t>Pettitt Sports</t>
  </si>
  <si>
    <t>CB6 2BY</t>
  </si>
  <si>
    <t>S900001737</t>
  </si>
  <si>
    <t>Ariana Banqueting Hall</t>
  </si>
  <si>
    <t>S900001738</t>
  </si>
  <si>
    <t>Mr Andrew Vimmer</t>
  </si>
  <si>
    <t>HA8 8DY</t>
  </si>
  <si>
    <t>S900001739</t>
  </si>
  <si>
    <t>Rebecca Kemoi</t>
  </si>
  <si>
    <t>N12 0TA</t>
  </si>
  <si>
    <t>S900001740</t>
  </si>
  <si>
    <t>Harrow Green Limited</t>
  </si>
  <si>
    <t>E16 2BZ</t>
  </si>
  <si>
    <t>S900001741</t>
  </si>
  <si>
    <t>Carterbrown - The Expert Service Limited</t>
  </si>
  <si>
    <t>B15 3ES</t>
  </si>
  <si>
    <t>S900001742</t>
  </si>
  <si>
    <t>Total Gas and Power Limited</t>
  </si>
  <si>
    <t>S900001743</t>
  </si>
  <si>
    <t>RSA Insurance Group Plc</t>
  </si>
  <si>
    <t>NR18 9DQ</t>
  </si>
  <si>
    <t>S900001744</t>
  </si>
  <si>
    <t>Maria Caetano</t>
  </si>
  <si>
    <t>N2 0XA</t>
  </si>
  <si>
    <t>S900001745</t>
  </si>
  <si>
    <t>Manchester City Council</t>
  </si>
  <si>
    <t>M60 2LA</t>
  </si>
  <si>
    <t>S900001746</t>
  </si>
  <si>
    <t>Courtney Dooley</t>
  </si>
  <si>
    <t>N20 0DS</t>
  </si>
  <si>
    <t>S900001747</t>
  </si>
  <si>
    <t>Andrea Brooks</t>
  </si>
  <si>
    <t>HA8 9SL</t>
  </si>
  <si>
    <t>S900001748</t>
  </si>
  <si>
    <t>Ebony Moss Martin</t>
  </si>
  <si>
    <t>SN25 3QZ</t>
  </si>
  <si>
    <t>S900001749</t>
  </si>
  <si>
    <t>Sainb Ducale</t>
  </si>
  <si>
    <t>SG7 6ND</t>
  </si>
  <si>
    <t>S900001751</t>
  </si>
  <si>
    <t>Swiss Cottage School</t>
  </si>
  <si>
    <t>NW8 6HX</t>
  </si>
  <si>
    <t>S900001752</t>
  </si>
  <si>
    <t>OCS Group UK Limited</t>
  </si>
  <si>
    <t>M16 9SD</t>
  </si>
  <si>
    <t>S900001753</t>
  </si>
  <si>
    <t>Mrs Nimco Kahin</t>
  </si>
  <si>
    <t>S900001754</t>
  </si>
  <si>
    <t>Mr Hogat A M Shalmani</t>
  </si>
  <si>
    <t>N12 8BN</t>
  </si>
  <si>
    <t>S900001755</t>
  </si>
  <si>
    <t>Mr Reece Mullings</t>
  </si>
  <si>
    <t>S900001756</t>
  </si>
  <si>
    <t>Miss Deborah Singh</t>
  </si>
  <si>
    <t>S900001757</t>
  </si>
  <si>
    <t>Miss Natalie Bloch</t>
  </si>
  <si>
    <t>NW4 2NE</t>
  </si>
  <si>
    <t>S900001758</t>
  </si>
  <si>
    <t>Mariam Bey-Arogunade</t>
  </si>
  <si>
    <t>NW4 4TU</t>
  </si>
  <si>
    <t>S900001759</t>
  </si>
  <si>
    <t>Ms Sophia Augustin-Cox</t>
  </si>
  <si>
    <t>N15 4UU</t>
  </si>
  <si>
    <t>S900001760</t>
  </si>
  <si>
    <t>Mrs Gill Abbott</t>
  </si>
  <si>
    <t>NW2 1EH</t>
  </si>
  <si>
    <t>S900001761</t>
  </si>
  <si>
    <t>Mrs Deborah Samuels</t>
  </si>
  <si>
    <t>N11 3JE</t>
  </si>
  <si>
    <t>S900001762</t>
  </si>
  <si>
    <t>Gilbert Udokwu</t>
  </si>
  <si>
    <t>HA8 9BP</t>
  </si>
  <si>
    <t>S900001763</t>
  </si>
  <si>
    <t>John Mcgauran</t>
  </si>
  <si>
    <t>N22 7AP</t>
  </si>
  <si>
    <t>S900001764</t>
  </si>
  <si>
    <t>Mr Louis Pantelias</t>
  </si>
  <si>
    <t>EN4 8EB</t>
  </si>
  <si>
    <t>S900001765</t>
  </si>
  <si>
    <t>The Window Company</t>
  </si>
  <si>
    <t>CM2 9SG</t>
  </si>
  <si>
    <t>S900001766</t>
  </si>
  <si>
    <t>Watling Community Association</t>
  </si>
  <si>
    <t>S900001767</t>
  </si>
  <si>
    <t>Javvad Malik</t>
  </si>
  <si>
    <t>N11 1BT</t>
  </si>
  <si>
    <t>S900001768</t>
  </si>
  <si>
    <t>The Dartington Hall Trust</t>
  </si>
  <si>
    <t>TQ9 6EL</t>
  </si>
  <si>
    <t>S900001769</t>
  </si>
  <si>
    <t>Vivre Care Limited</t>
  </si>
  <si>
    <t>LU1 3NB</t>
  </si>
  <si>
    <t>S900001770</t>
  </si>
  <si>
    <t>Tinuola Ajibike</t>
  </si>
  <si>
    <t>NW7 1FJ</t>
  </si>
  <si>
    <t>S900001771</t>
  </si>
  <si>
    <t>Liaise (South) Limited</t>
  </si>
  <si>
    <t>N5 1XA</t>
  </si>
  <si>
    <t>S900001772</t>
  </si>
  <si>
    <t>Mrs Agatha Bello</t>
  </si>
  <si>
    <t>S900001773</t>
  </si>
  <si>
    <t>Gaynor Mears</t>
  </si>
  <si>
    <t>CB4 3LF</t>
  </si>
  <si>
    <t>S900001774</t>
  </si>
  <si>
    <t>Lextox</t>
  </si>
  <si>
    <t>CF24 5EA</t>
  </si>
  <si>
    <t>S900001775</t>
  </si>
  <si>
    <t>Zeinab Ahmed</t>
  </si>
  <si>
    <t>S900001776</t>
  </si>
  <si>
    <t>Mrs F Habibi</t>
  </si>
  <si>
    <t>HA8 0RU</t>
  </si>
  <si>
    <t>S900001777</t>
  </si>
  <si>
    <t>Yvonne Cole</t>
  </si>
  <si>
    <t>SE27 0DU</t>
  </si>
  <si>
    <t>S900001778</t>
  </si>
  <si>
    <t>TV Licensing</t>
  </si>
  <si>
    <t>DL98 1TL</t>
  </si>
  <si>
    <t>S900001779</t>
  </si>
  <si>
    <t>Mr Jude Akajioyi Onyeneho</t>
  </si>
  <si>
    <t>S900001780</t>
  </si>
  <si>
    <t>Mr Casey Akajioyi Onyeneho</t>
  </si>
  <si>
    <t>S900001781</t>
  </si>
  <si>
    <t>Danielle Rutherford</t>
  </si>
  <si>
    <t>NW9 6FB</t>
  </si>
  <si>
    <t>S900001782</t>
  </si>
  <si>
    <t>Priya Patel</t>
  </si>
  <si>
    <t>HA8 8HQ</t>
  </si>
  <si>
    <t>S900001783</t>
  </si>
  <si>
    <t>Mr Darren Coulson</t>
  </si>
  <si>
    <t>EN4 9NS</t>
  </si>
  <si>
    <t>S900001784</t>
  </si>
  <si>
    <t>Lawyers In Local Government</t>
  </si>
  <si>
    <t>GU6 8LW</t>
  </si>
  <si>
    <t>S900001785</t>
  </si>
  <si>
    <t>GL Hearn Limited</t>
  </si>
  <si>
    <t>W1T 3LR</t>
  </si>
  <si>
    <t>S900001786</t>
  </si>
  <si>
    <t>Ms Laura Roberts</t>
  </si>
  <si>
    <t>N2 9QJ</t>
  </si>
  <si>
    <t>S900001787</t>
  </si>
  <si>
    <t>Church of St Peter-Le-Poer</t>
  </si>
  <si>
    <t>N10 1AQ</t>
  </si>
  <si>
    <t>S900001788</t>
  </si>
  <si>
    <t>St John The Apostle Church</t>
  </si>
  <si>
    <t>N20 0JW</t>
  </si>
  <si>
    <t>S900001789</t>
  </si>
  <si>
    <t>Railway Terraces Allotment Society</t>
  </si>
  <si>
    <t>S900001790</t>
  </si>
  <si>
    <t>345 Preschools Limited</t>
  </si>
  <si>
    <t>N10 1PR</t>
  </si>
  <si>
    <t>S900001791</t>
  </si>
  <si>
    <t>First Rung Limited</t>
  </si>
  <si>
    <t>EN3 4DZ</t>
  </si>
  <si>
    <t>S900001792</t>
  </si>
  <si>
    <t>Sumi Ratnam and Co</t>
  </si>
  <si>
    <t>WC1B 3QU</t>
  </si>
  <si>
    <t>S900001793</t>
  </si>
  <si>
    <t>Agrostis Turf Consultancy Limited</t>
  </si>
  <si>
    <t>IP31 3AE</t>
  </si>
  <si>
    <t>S900001794</t>
  </si>
  <si>
    <t>Bandvulc Tyres Limited</t>
  </si>
  <si>
    <t>PL21 9LN</t>
  </si>
  <si>
    <t>S900001795</t>
  </si>
  <si>
    <t>Heverin Haulage Limited</t>
  </si>
  <si>
    <t>AL3 8HA</t>
  </si>
  <si>
    <t>S900001796</t>
  </si>
  <si>
    <t>ND Brown Limited</t>
  </si>
  <si>
    <t>WV10 7PD</t>
  </si>
  <si>
    <t>S900001797</t>
  </si>
  <si>
    <t>Mark Peter Foster</t>
  </si>
  <si>
    <t>SM4 6JD</t>
  </si>
  <si>
    <t>S900001798</t>
  </si>
  <si>
    <t>Sentinel Systems Limited</t>
  </si>
  <si>
    <t>GL7 1RT</t>
  </si>
  <si>
    <t>S900001799</t>
  </si>
  <si>
    <t>Quickco</t>
  </si>
  <si>
    <t>WD6 2AX</t>
  </si>
  <si>
    <t>S900001800</t>
  </si>
  <si>
    <t>Gemco UK Limited</t>
  </si>
  <si>
    <t>HX7 5QQ</t>
  </si>
  <si>
    <t>S900001801</t>
  </si>
  <si>
    <t>Canford Audio Limited</t>
  </si>
  <si>
    <t>NE38 0BW</t>
  </si>
  <si>
    <t>S900001802</t>
  </si>
  <si>
    <t>P Tuckwell Limited</t>
  </si>
  <si>
    <t>CO7 7LG</t>
  </si>
  <si>
    <t>S900001803</t>
  </si>
  <si>
    <t>Motion Picture Licencing Company (Mplc)</t>
  </si>
  <si>
    <t>BN21 1DG</t>
  </si>
  <si>
    <t>S900001804</t>
  </si>
  <si>
    <t>Riverside Truck Rental Limited</t>
  </si>
  <si>
    <t>WN8 9RD</t>
  </si>
  <si>
    <t>S900001805</t>
  </si>
  <si>
    <t>Bowmonk Limited</t>
  </si>
  <si>
    <t>NR6 6AW</t>
  </si>
  <si>
    <t>S900001806</t>
  </si>
  <si>
    <t>Exactrak Limited</t>
  </si>
  <si>
    <t>B66 2LP</t>
  </si>
  <si>
    <t>S900001807</t>
  </si>
  <si>
    <t>Choices For Grahame Park Limited</t>
  </si>
  <si>
    <t>N1 9FL</t>
  </si>
  <si>
    <t>S900001808</t>
  </si>
  <si>
    <t>Kacper Skalski</t>
  </si>
  <si>
    <t>NW9 5TF</t>
  </si>
  <si>
    <t>S900001809</t>
  </si>
  <si>
    <t>Miss Damayanti Patel</t>
  </si>
  <si>
    <t>HA8 9JW</t>
  </si>
  <si>
    <t>S900001810</t>
  </si>
  <si>
    <t>Bruno Madaro</t>
  </si>
  <si>
    <t>S900001811</t>
  </si>
  <si>
    <t>Sarumathi Dhanapal</t>
  </si>
  <si>
    <t>S900001812</t>
  </si>
  <si>
    <t>Calor Gas Limited</t>
  </si>
  <si>
    <t>SS17 9LW</t>
  </si>
  <si>
    <t>S900001813</t>
  </si>
  <si>
    <t>Alexandra Park School</t>
  </si>
  <si>
    <t>N11 2AZ</t>
  </si>
  <si>
    <t>S900001814</t>
  </si>
  <si>
    <t>S and B Commercials Limited</t>
  </si>
  <si>
    <t>AL9 7HN</t>
  </si>
  <si>
    <t>S900001815</t>
  </si>
  <si>
    <t>Judge and Priestley LLP</t>
  </si>
  <si>
    <t>BR1 1JN</t>
  </si>
  <si>
    <t>S900001816</t>
  </si>
  <si>
    <t>Stag Lane Infant and Nursery School</t>
  </si>
  <si>
    <t>HA8 5RU</t>
  </si>
  <si>
    <t>S900001817</t>
  </si>
  <si>
    <t>Diverse Care UK Limited</t>
  </si>
  <si>
    <t>ME4 4QZ</t>
  </si>
  <si>
    <t>S900001818</t>
  </si>
  <si>
    <t>Miss Samira Farah</t>
  </si>
  <si>
    <t>NW1 7RY</t>
  </si>
  <si>
    <t>S900001819</t>
  </si>
  <si>
    <t>Alastair Teitto</t>
  </si>
  <si>
    <t>NW11 6QU</t>
  </si>
  <si>
    <t>S900001820</t>
  </si>
  <si>
    <t>Twinkle Tots Childminding Limited</t>
  </si>
  <si>
    <t>N20 0ST</t>
  </si>
  <si>
    <t>S900001821</t>
  </si>
  <si>
    <t>Barnet Brookside Methodist Church</t>
  </si>
  <si>
    <t>EN4 8JB</t>
  </si>
  <si>
    <t>S900001822</t>
  </si>
  <si>
    <t>Totteridge Tennis Club</t>
  </si>
  <si>
    <t>N20 8QL</t>
  </si>
  <si>
    <t>S900001823</t>
  </si>
  <si>
    <t>Mobilise Public Limited</t>
  </si>
  <si>
    <t>WC1X 9LW</t>
  </si>
  <si>
    <t>S900001824</t>
  </si>
  <si>
    <t>Mrs Hazel Simler</t>
  </si>
  <si>
    <t>N3 1HS</t>
  </si>
  <si>
    <t>S900001825</t>
  </si>
  <si>
    <t>Nathan Ellul</t>
  </si>
  <si>
    <t>S900001826</t>
  </si>
  <si>
    <t>Aviva Insurance</t>
  </si>
  <si>
    <t>NR1 3GP</t>
  </si>
  <si>
    <t>S900001827</t>
  </si>
  <si>
    <t>Auto Extract System</t>
  </si>
  <si>
    <t>WN7 3PT</t>
  </si>
  <si>
    <t>S900001828</t>
  </si>
  <si>
    <t>West Thames College</t>
  </si>
  <si>
    <t>TW7 4HS</t>
  </si>
  <si>
    <t>S900001829</t>
  </si>
  <si>
    <t>Heathrow Truck Centre Limited</t>
  </si>
  <si>
    <t>SL3 0ED</t>
  </si>
  <si>
    <t>S900001830</t>
  </si>
  <si>
    <t>Avril Waters</t>
  </si>
  <si>
    <t>EN4 8ER</t>
  </si>
  <si>
    <t>S900001831</t>
  </si>
  <si>
    <t>Hodge Jones and Allen Solicitors</t>
  </si>
  <si>
    <t>NW1 2NB</t>
  </si>
  <si>
    <t>S900001832</t>
  </si>
  <si>
    <t>Mr Philip and Mrs K Grannum</t>
  </si>
  <si>
    <t>NW7 2DB</t>
  </si>
  <si>
    <t>S900001833</t>
  </si>
  <si>
    <t>City Furniture Hire Limited</t>
  </si>
  <si>
    <t>CM20 2AL</t>
  </si>
  <si>
    <t>S900001834</t>
  </si>
  <si>
    <t>J D Spicer Zeb</t>
  </si>
  <si>
    <t>NW6 4JD</t>
  </si>
  <si>
    <t>S900001835</t>
  </si>
  <si>
    <t>Lilianna Maldonado</t>
  </si>
  <si>
    <t>N11 3AL</t>
  </si>
  <si>
    <t>S900001836</t>
  </si>
  <si>
    <t>Louise Lismore</t>
  </si>
  <si>
    <t>EN5 1LJ</t>
  </si>
  <si>
    <t>S900001837</t>
  </si>
  <si>
    <t>Mrs Binta Patel</t>
  </si>
  <si>
    <t>N14 7JS</t>
  </si>
  <si>
    <t>S900001838</t>
  </si>
  <si>
    <t>Tiddleytots Nursery</t>
  </si>
  <si>
    <t>N2 8ED</t>
  </si>
  <si>
    <t>S900001839</t>
  </si>
  <si>
    <t>AJS Limited</t>
  </si>
  <si>
    <t>RM8 1RY</t>
  </si>
  <si>
    <t>S900001840</t>
  </si>
  <si>
    <t>S W Bruce and Co Limited</t>
  </si>
  <si>
    <t>S900001841</t>
  </si>
  <si>
    <t>Goldsmith Consulting and Mediation Limited</t>
  </si>
  <si>
    <t>S900001842</t>
  </si>
  <si>
    <t>Ageas Insurance Limited</t>
  </si>
  <si>
    <t>SO53 3YA</t>
  </si>
  <si>
    <t>S900001843</t>
  </si>
  <si>
    <t>Northgate Vehicle Hire</t>
  </si>
  <si>
    <t>DL1 4DY</t>
  </si>
  <si>
    <t>S900001844</t>
  </si>
  <si>
    <t>Miss Helen M Ocansey</t>
  </si>
  <si>
    <t>EN4 9AP</t>
  </si>
  <si>
    <t>S900001845</t>
  </si>
  <si>
    <t>Mrs Julia Threadwell</t>
  </si>
  <si>
    <t>MK40 4NF</t>
  </si>
  <si>
    <t>S900001846</t>
  </si>
  <si>
    <t>DNA Legal Limited</t>
  </si>
  <si>
    <t>BA11 2FG</t>
  </si>
  <si>
    <t>S900001847</t>
  </si>
  <si>
    <t>Mrs Amritben Shah</t>
  </si>
  <si>
    <t>N12 9EX</t>
  </si>
  <si>
    <t>S900001848</t>
  </si>
  <si>
    <t>Nalini Ranpuria</t>
  </si>
  <si>
    <t>S900001849</t>
  </si>
  <si>
    <t>Keltic Clothing</t>
  </si>
  <si>
    <t>WS2 8TL</t>
  </si>
  <si>
    <t>S900001850</t>
  </si>
  <si>
    <t>Opus 2 International Limited</t>
  </si>
  <si>
    <t>S900001851</t>
  </si>
  <si>
    <t>M Dteplitzki</t>
  </si>
  <si>
    <t>HA8 8ND</t>
  </si>
  <si>
    <t>S900001852</t>
  </si>
  <si>
    <t>Liverpool Victoria</t>
  </si>
  <si>
    <t>BH1 9XE</t>
  </si>
  <si>
    <t>S900001853</t>
  </si>
  <si>
    <t>Mr Neal Patel</t>
  </si>
  <si>
    <t>N3 2AD</t>
  </si>
  <si>
    <t>S900001854</t>
  </si>
  <si>
    <t>Alan Weatherby</t>
  </si>
  <si>
    <t>EN5 2UQ</t>
  </si>
  <si>
    <t>S900001855</t>
  </si>
  <si>
    <t>Mr Tipe Febe Muyenga</t>
  </si>
  <si>
    <t>NW2 1BH</t>
  </si>
  <si>
    <t>S900001856</t>
  </si>
  <si>
    <t>Miss S R Jain</t>
  </si>
  <si>
    <t>S900001857</t>
  </si>
  <si>
    <t>Mrs Susan Williams</t>
  </si>
  <si>
    <t>LU7 2SB</t>
  </si>
  <si>
    <t>S900001858</t>
  </si>
  <si>
    <t>Sonia Freeman</t>
  </si>
  <si>
    <t>EN5 1RR</t>
  </si>
  <si>
    <t>S900001859</t>
  </si>
  <si>
    <t>Smart Learning Nursery</t>
  </si>
  <si>
    <t>HA8 7UH</t>
  </si>
  <si>
    <t>S900001860</t>
  </si>
  <si>
    <t>C H Munday Limited</t>
  </si>
  <si>
    <t>GU35 8SS</t>
  </si>
  <si>
    <t>S900001861</t>
  </si>
  <si>
    <t>Social Care Institute For Excellence</t>
  </si>
  <si>
    <t>NW1 6AQ</t>
  </si>
  <si>
    <t>S900001862</t>
  </si>
  <si>
    <t>Kindertons Limited</t>
  </si>
  <si>
    <t>CW2 8UY</t>
  </si>
  <si>
    <t>S900001863</t>
  </si>
  <si>
    <t>Roythornes Limited</t>
  </si>
  <si>
    <t>PE11 3YR</t>
  </si>
  <si>
    <t>S900001864</t>
  </si>
  <si>
    <t>Chevin Fleet Solutions</t>
  </si>
  <si>
    <t>DE56 1AR</t>
  </si>
  <si>
    <t>S900001865</t>
  </si>
  <si>
    <t>Beverley Coley</t>
  </si>
  <si>
    <t>HA2 6BE</t>
  </si>
  <si>
    <t>S900001866</t>
  </si>
  <si>
    <t>Sova Foods Wholesale Limited</t>
  </si>
  <si>
    <t>N18 3BH</t>
  </si>
  <si>
    <t>S900001867</t>
  </si>
  <si>
    <t>Cycle Confident Limited</t>
  </si>
  <si>
    <t>S900001868</t>
  </si>
  <si>
    <t>Matthew Davis</t>
  </si>
  <si>
    <t>PE16 6AY</t>
  </si>
  <si>
    <t>S900001869</t>
  </si>
  <si>
    <t>Allparts Automotive</t>
  </si>
  <si>
    <t>HP13 7EJ</t>
  </si>
  <si>
    <t>S900001870</t>
  </si>
  <si>
    <t>Dinesh Khetani</t>
  </si>
  <si>
    <t>NW9 5TP</t>
  </si>
  <si>
    <t>S900001871</t>
  </si>
  <si>
    <t>Sscyp</t>
  </si>
  <si>
    <t>NG3 5DS</t>
  </si>
  <si>
    <t>S900001872</t>
  </si>
  <si>
    <t>Talawa Fostering Services</t>
  </si>
  <si>
    <t>EN1 3LF</t>
  </si>
  <si>
    <t>S900001873</t>
  </si>
  <si>
    <t>Compass Minerals</t>
  </si>
  <si>
    <t>CW7 2PE</t>
  </si>
  <si>
    <t>S900001874</t>
  </si>
  <si>
    <t>Noreen Rafi</t>
  </si>
  <si>
    <t>NW9 6PR</t>
  </si>
  <si>
    <t>S900001875</t>
  </si>
  <si>
    <t>Mrs J F Crease</t>
  </si>
  <si>
    <t>N11 1AB</t>
  </si>
  <si>
    <t>S900001876</t>
  </si>
  <si>
    <t>Accedo Care Limited</t>
  </si>
  <si>
    <t>EN8 8JJ</t>
  </si>
  <si>
    <t>S900001877</t>
  </si>
  <si>
    <t>Caroline Hamilton</t>
  </si>
  <si>
    <t>S900001878</t>
  </si>
  <si>
    <t>Jeanette Howard</t>
  </si>
  <si>
    <t>N3 2QY</t>
  </si>
  <si>
    <t>S900001879</t>
  </si>
  <si>
    <t>Milford Lodge Residential Home</t>
  </si>
  <si>
    <t>S900001880</t>
  </si>
  <si>
    <t>A Okoli</t>
  </si>
  <si>
    <t>NW9 6SR</t>
  </si>
  <si>
    <t>S900001881</t>
  </si>
  <si>
    <t>Servicescale Limited</t>
  </si>
  <si>
    <t>EN5 5UZ</t>
  </si>
  <si>
    <t>S900001882</t>
  </si>
  <si>
    <t>Little Pebbles Hendon Limited</t>
  </si>
  <si>
    <t>NW9 6BA</t>
  </si>
  <si>
    <t>S900001883</t>
  </si>
  <si>
    <t>Benjamin Ng</t>
  </si>
  <si>
    <t>EN4 2LN</t>
  </si>
  <si>
    <t>S900001884</t>
  </si>
  <si>
    <t>Jack Page</t>
  </si>
  <si>
    <t>EN5 2TL</t>
  </si>
  <si>
    <t>S900001885</t>
  </si>
  <si>
    <t>Mr Jamal Lalehabbasi</t>
  </si>
  <si>
    <t>NW11 8LE</t>
  </si>
  <si>
    <t>S900001886</t>
  </si>
  <si>
    <t>Focus On Banking Limited</t>
  </si>
  <si>
    <t>CM13 3QH</t>
  </si>
  <si>
    <t>S900001887</t>
  </si>
  <si>
    <t>Local Government Information Unit</t>
  </si>
  <si>
    <t>N1 9NG</t>
  </si>
  <si>
    <t>S900001888</t>
  </si>
  <si>
    <t>South East Employers</t>
  </si>
  <si>
    <t>SO23 8SR</t>
  </si>
  <si>
    <t>S900001889</t>
  </si>
  <si>
    <t>Teachers Pensions</t>
  </si>
  <si>
    <t>DL3 9GU</t>
  </si>
  <si>
    <t>S900001890</t>
  </si>
  <si>
    <t>Tracy Lewis Childcare</t>
  </si>
  <si>
    <t>NW4 2HY</t>
  </si>
  <si>
    <t>S900001891</t>
  </si>
  <si>
    <t>Mrs Lucita Esposito</t>
  </si>
  <si>
    <t>N20 8HG</t>
  </si>
  <si>
    <t>S900001892</t>
  </si>
  <si>
    <t>Mr Chetan Patel</t>
  </si>
  <si>
    <t>N11 3FR</t>
  </si>
  <si>
    <t>S900001893</t>
  </si>
  <si>
    <t>National Crime Agency</t>
  </si>
  <si>
    <t>NW1W 9LA</t>
  </si>
  <si>
    <t>S900001894</t>
  </si>
  <si>
    <t>Holistic Thinking Co Limited</t>
  </si>
  <si>
    <t>MK40 3DL</t>
  </si>
  <si>
    <t>S900001895</t>
  </si>
  <si>
    <t>Karen O'Callaghan</t>
  </si>
  <si>
    <t>S900001896</t>
  </si>
  <si>
    <t>24Hr Solutions Limited</t>
  </si>
  <si>
    <t>EN6 5JW</t>
  </si>
  <si>
    <t>S900001897</t>
  </si>
  <si>
    <t>Sheffield City Council</t>
  </si>
  <si>
    <t>S1 1UJ</t>
  </si>
  <si>
    <t>S900001898</t>
  </si>
  <si>
    <t>Subject Support Limited</t>
  </si>
  <si>
    <t>HA7 3RF</t>
  </si>
  <si>
    <t>S900001899</t>
  </si>
  <si>
    <t>Rhodes Avenue Primary School</t>
  </si>
  <si>
    <t>N22 7UT</t>
  </si>
  <si>
    <t>S900001900</t>
  </si>
  <si>
    <t>Mrs Mahrokh Esfandiari</t>
  </si>
  <si>
    <t>N20 0QR</t>
  </si>
  <si>
    <t>S900001901</t>
  </si>
  <si>
    <t>Asawari Mehta</t>
  </si>
  <si>
    <t>EN5 1HN</t>
  </si>
  <si>
    <t>S900001902</t>
  </si>
  <si>
    <t>Mihaela Mares</t>
  </si>
  <si>
    <t>N3 3RY</t>
  </si>
  <si>
    <t>S900001903</t>
  </si>
  <si>
    <t>Fardosa Mohamed</t>
  </si>
  <si>
    <t>S900001904</t>
  </si>
  <si>
    <t>Mr Jasper Mora-Field</t>
  </si>
  <si>
    <t>N11 3GN</t>
  </si>
  <si>
    <t>S900001905</t>
  </si>
  <si>
    <t>NW4 4TA</t>
  </si>
  <si>
    <t>S900001906</t>
  </si>
  <si>
    <t>DTN Europe UK Limited</t>
  </si>
  <si>
    <t>WC2A 1JE</t>
  </si>
  <si>
    <t>S900001907</t>
  </si>
  <si>
    <t>Association of Democratic Services Offic</t>
  </si>
  <si>
    <t>BA22 7DB</t>
  </si>
  <si>
    <t>S900001908</t>
  </si>
  <si>
    <t>Moreways Healthcare</t>
  </si>
  <si>
    <t>EC2A 2EW</t>
  </si>
  <si>
    <t>S900001909</t>
  </si>
  <si>
    <t>Amelia Fedor</t>
  </si>
  <si>
    <t>N2 8DR</t>
  </si>
  <si>
    <t>S900001910</t>
  </si>
  <si>
    <t>Ms Ann-Marie Dorsett</t>
  </si>
  <si>
    <t>N19 3NB</t>
  </si>
  <si>
    <t>S900001911</t>
  </si>
  <si>
    <t>Mr J Ramdin</t>
  </si>
  <si>
    <t>S900001912</t>
  </si>
  <si>
    <t>The Aim Project</t>
  </si>
  <si>
    <t>SK4 9QQ</t>
  </si>
  <si>
    <t>S900001913</t>
  </si>
  <si>
    <t>Arkley's Little Acorns Nursery</t>
  </si>
  <si>
    <t>S900001914</t>
  </si>
  <si>
    <t>Roland Community Care Limited</t>
  </si>
  <si>
    <t>S900001915</t>
  </si>
  <si>
    <t>ME Learning Limited</t>
  </si>
  <si>
    <t>S900001916</t>
  </si>
  <si>
    <t>Max Communications Limited</t>
  </si>
  <si>
    <t>SE18 6SW</t>
  </si>
  <si>
    <t>S900001917</t>
  </si>
  <si>
    <t>N10 2LL</t>
  </si>
  <si>
    <t>S900001918</t>
  </si>
  <si>
    <t>Pages Freehold Limited</t>
  </si>
  <si>
    <t>LN10 6SN</t>
  </si>
  <si>
    <t>S900001919</t>
  </si>
  <si>
    <t>Attia Karim</t>
  </si>
  <si>
    <t>NW4 4UA</t>
  </si>
  <si>
    <t>S900001920</t>
  </si>
  <si>
    <t>Lewis Pointer</t>
  </si>
  <si>
    <t>S900001921</t>
  </si>
  <si>
    <t>John Hanlon and Company Limited</t>
  </si>
  <si>
    <t>SG17 5NZ</t>
  </si>
  <si>
    <t>S900001922</t>
  </si>
  <si>
    <t>Stanmore College</t>
  </si>
  <si>
    <t>HA7 4BQ</t>
  </si>
  <si>
    <t>S900001923</t>
  </si>
  <si>
    <t>United Colleges Group</t>
  </si>
  <si>
    <t>NW10 2XD</t>
  </si>
  <si>
    <t>S900001924</t>
  </si>
  <si>
    <t>Community Links Trading Limited</t>
  </si>
  <si>
    <t>E16 4HQ</t>
  </si>
  <si>
    <t>S900001925</t>
  </si>
  <si>
    <t>Nasrin Shahrokhi Parvaz</t>
  </si>
  <si>
    <t>S900001926</t>
  </si>
  <si>
    <t>Slavaka Kentish</t>
  </si>
  <si>
    <t>N11 3PB</t>
  </si>
  <si>
    <t>S900001927</t>
  </si>
  <si>
    <t>Yvonne Mccann</t>
  </si>
  <si>
    <t>S900001928</t>
  </si>
  <si>
    <t>Health Education Partnership Limited</t>
  </si>
  <si>
    <t>NR3 4AN</t>
  </si>
  <si>
    <t>S900001929</t>
  </si>
  <si>
    <t>Maria Kelly</t>
  </si>
  <si>
    <t>S900001930</t>
  </si>
  <si>
    <t>Mrs Pary Rahimi Dadmarzi</t>
  </si>
  <si>
    <t>NW4 1PD</t>
  </si>
  <si>
    <t>S900001931</t>
  </si>
  <si>
    <t>Mrs J Rajanayakam</t>
  </si>
  <si>
    <t>HA8 9DQ</t>
  </si>
  <si>
    <t>S900001932</t>
  </si>
  <si>
    <t>Mrs Malyum Elmi</t>
  </si>
  <si>
    <t>EN5 2TY</t>
  </si>
  <si>
    <t>S900001933</t>
  </si>
  <si>
    <t>Dr Anne Eyre</t>
  </si>
  <si>
    <t>CV3 5LJ</t>
  </si>
  <si>
    <t>S900001934</t>
  </si>
  <si>
    <t>Catherine Richardson</t>
  </si>
  <si>
    <t>SS11 8ND</t>
  </si>
  <si>
    <t>S900001935</t>
  </si>
  <si>
    <t>Systemic Solutions Limited</t>
  </si>
  <si>
    <t>DA12 1EW</t>
  </si>
  <si>
    <t>S900001936</t>
  </si>
  <si>
    <t>Hootsuite Inc</t>
  </si>
  <si>
    <t>V5T 4L1</t>
  </si>
  <si>
    <t>S900001937</t>
  </si>
  <si>
    <t>Joseph Festa</t>
  </si>
  <si>
    <t>N12 0JY</t>
  </si>
  <si>
    <t>S900001938</t>
  </si>
  <si>
    <t>Barnet Borough Arts Council</t>
  </si>
  <si>
    <t>EN5 1JD</t>
  </si>
  <si>
    <t>S900001939</t>
  </si>
  <si>
    <t>Ipsea</t>
  </si>
  <si>
    <t>CB11 4AA</t>
  </si>
  <si>
    <t>S900001940</t>
  </si>
  <si>
    <t>Cycling Instructor Limited</t>
  </si>
  <si>
    <t>SW6 4EP</t>
  </si>
  <si>
    <t>S900001941</t>
  </si>
  <si>
    <t>Mr Ashar Shaikh</t>
  </si>
  <si>
    <t>NW7 3LP</t>
  </si>
  <si>
    <t>S900001942</t>
  </si>
  <si>
    <t>Mrs A Adomako</t>
  </si>
  <si>
    <t>S900001943</t>
  </si>
  <si>
    <t>Govia Thameslink Railway Limited</t>
  </si>
  <si>
    <t>EC3R 8AJ</t>
  </si>
  <si>
    <t>S900001944</t>
  </si>
  <si>
    <t>Rachel Raymond</t>
  </si>
  <si>
    <t>NW4 4PH</t>
  </si>
  <si>
    <t>S900001945</t>
  </si>
  <si>
    <t>Ms Anna Goszczycka</t>
  </si>
  <si>
    <t>N20 0PS</t>
  </si>
  <si>
    <t>S900001946</t>
  </si>
  <si>
    <t>Soma Healthcare Limited</t>
  </si>
  <si>
    <t>SE10 9JP</t>
  </si>
  <si>
    <t>S900001947</t>
  </si>
  <si>
    <t>Simon Warman</t>
  </si>
  <si>
    <t>NW11 0EB</t>
  </si>
  <si>
    <t>S900001948</t>
  </si>
  <si>
    <t>Ms Sarah Bhathena</t>
  </si>
  <si>
    <t>EN5 2DP</t>
  </si>
  <si>
    <t>S900001949</t>
  </si>
  <si>
    <t>Coram</t>
  </si>
  <si>
    <t>WC1N 1AZ</t>
  </si>
  <si>
    <t>S900001950</t>
  </si>
  <si>
    <t>Muswell Hill Primary School</t>
  </si>
  <si>
    <t>N10 3ST</t>
  </si>
  <si>
    <t>S900001951</t>
  </si>
  <si>
    <t>Pohwer</t>
  </si>
  <si>
    <t>SG1 2EF</t>
  </si>
  <si>
    <t>S900001952</t>
  </si>
  <si>
    <t>Skyguard Limited</t>
  </si>
  <si>
    <t>KT17 1HS</t>
  </si>
  <si>
    <t>S900001953</t>
  </si>
  <si>
    <t>Jon Sheaff and Associates</t>
  </si>
  <si>
    <t>E9 6DU</t>
  </si>
  <si>
    <t>S900001954</t>
  </si>
  <si>
    <t>Lonsdale School</t>
  </si>
  <si>
    <t>SG2 8BL</t>
  </si>
  <si>
    <t>S900001955</t>
  </si>
  <si>
    <t>HUI An</t>
  </si>
  <si>
    <t>EN5 2QF</t>
  </si>
  <si>
    <t>S900001956</t>
  </si>
  <si>
    <t>Skills For Care Solutions Limited</t>
  </si>
  <si>
    <t>LS1 2RP</t>
  </si>
  <si>
    <t>S900001957</t>
  </si>
  <si>
    <t>Brigitte Thomas</t>
  </si>
  <si>
    <t>MK43 2AF</t>
  </si>
  <si>
    <t>S900001958</t>
  </si>
  <si>
    <t>Jermain Clarke</t>
  </si>
  <si>
    <t>N4 2SN</t>
  </si>
  <si>
    <t>S900001959</t>
  </si>
  <si>
    <t>Constantinos Antoniades</t>
  </si>
  <si>
    <t>NW7 3AE</t>
  </si>
  <si>
    <t>S900001960</t>
  </si>
  <si>
    <t>Fostering For You Limited</t>
  </si>
  <si>
    <t>SW12 9ER</t>
  </si>
  <si>
    <t>S900001961</t>
  </si>
  <si>
    <t>Ventry Residential Care - Ernest Dene</t>
  </si>
  <si>
    <t>S900001962</t>
  </si>
  <si>
    <t>Southgate School</t>
  </si>
  <si>
    <t>EN4 0BL</t>
  </si>
  <si>
    <t>S900001963</t>
  </si>
  <si>
    <t>Hertswood Academy</t>
  </si>
  <si>
    <t>WD6 5LG</t>
  </si>
  <si>
    <t>S900001964</t>
  </si>
  <si>
    <t>Luqmani Thompson and Partners</t>
  </si>
  <si>
    <t>N22 6BB</t>
  </si>
  <si>
    <t>S900001965</t>
  </si>
  <si>
    <t>Akhtar Brokhi</t>
  </si>
  <si>
    <t>EN4 9DH</t>
  </si>
  <si>
    <t>S900001966</t>
  </si>
  <si>
    <t>Riddlesdown High</t>
  </si>
  <si>
    <t>CR8 1EX</t>
  </si>
  <si>
    <t>S900001968</t>
  </si>
  <si>
    <t>Jennifer Mc Avoy</t>
  </si>
  <si>
    <t>NW2 1DD</t>
  </si>
  <si>
    <t>S900001969</t>
  </si>
  <si>
    <t>Coram Voice</t>
  </si>
  <si>
    <t>WC1N 2QA</t>
  </si>
  <si>
    <t>S900001970</t>
  </si>
  <si>
    <t>Annabelle Farina</t>
  </si>
  <si>
    <t>EN5 5JB</t>
  </si>
  <si>
    <t>S900001971</t>
  </si>
  <si>
    <t>Westbourne Care Home</t>
  </si>
  <si>
    <t>SG5 2TP</t>
  </si>
  <si>
    <t>S900001972</t>
  </si>
  <si>
    <t>P A Consulting Services Limited</t>
  </si>
  <si>
    <t>SW1E 5DN</t>
  </si>
  <si>
    <t>S900001973</t>
  </si>
  <si>
    <t>Akras Solutions Limited</t>
  </si>
  <si>
    <t>HA2 9JW</t>
  </si>
  <si>
    <t>S900001974</t>
  </si>
  <si>
    <t>Janet Mary Creed</t>
  </si>
  <si>
    <t>S900001975</t>
  </si>
  <si>
    <t>Capel Manor College</t>
  </si>
  <si>
    <t>EN1 4RQ</t>
  </si>
  <si>
    <t>S900001976</t>
  </si>
  <si>
    <t>Ashlake Lodge Limited</t>
  </si>
  <si>
    <t>E11 1NH</t>
  </si>
  <si>
    <t>S900001977</t>
  </si>
  <si>
    <t>C and G Powell</t>
  </si>
  <si>
    <t>N12 9ED</t>
  </si>
  <si>
    <t>S900001978</t>
  </si>
  <si>
    <t>Patient Transport (UK) Limited</t>
  </si>
  <si>
    <t>NW2 1NT</t>
  </si>
  <si>
    <t>S900001979</t>
  </si>
  <si>
    <t>Eszter Bajomi-Kakas</t>
  </si>
  <si>
    <t>NW2 2PU</t>
  </si>
  <si>
    <t>S900001980</t>
  </si>
  <si>
    <t>Lenuta Chirila</t>
  </si>
  <si>
    <t>NW9 5GF</t>
  </si>
  <si>
    <t>S900001981</t>
  </si>
  <si>
    <t>Sandra Bejerano</t>
  </si>
  <si>
    <t>NW4 4LH</t>
  </si>
  <si>
    <t>S900001982</t>
  </si>
  <si>
    <t>Jacksons Fine Fencing</t>
  </si>
  <si>
    <t>TN25 6BN</t>
  </si>
  <si>
    <t>S900001983</t>
  </si>
  <si>
    <t>Bay Media Limited</t>
  </si>
  <si>
    <t>S900001985</t>
  </si>
  <si>
    <t>Centrepoint Soho</t>
  </si>
  <si>
    <t>E1 8DZ</t>
  </si>
  <si>
    <t>S900001986</t>
  </si>
  <si>
    <t>Nspcc</t>
  </si>
  <si>
    <t>CF24 5LQ</t>
  </si>
  <si>
    <t>S900001987</t>
  </si>
  <si>
    <t>Garden Suburb Community Library</t>
  </si>
  <si>
    <t>NW11 7XX</t>
  </si>
  <si>
    <t>S900001988</t>
  </si>
  <si>
    <t>APS Limited</t>
  </si>
  <si>
    <t>E17 3LX</t>
  </si>
  <si>
    <t>S900001989</t>
  </si>
  <si>
    <t>Peabody Trust</t>
  </si>
  <si>
    <t>SE1 7JB</t>
  </si>
  <si>
    <t>S900001990</t>
  </si>
  <si>
    <t>Mr Andrew and Linda Gent</t>
  </si>
  <si>
    <t>S900001991</t>
  </si>
  <si>
    <t>Central Square Minyan</t>
  </si>
  <si>
    <t>NW11 7LA</t>
  </si>
  <si>
    <t>S900001992</t>
  </si>
  <si>
    <t>Parish of Friern Barnet</t>
  </si>
  <si>
    <t>N11 3EQ</t>
  </si>
  <si>
    <t>S900001993</t>
  </si>
  <si>
    <t>John Keble Church</t>
  </si>
  <si>
    <t>S900001994</t>
  </si>
  <si>
    <t>Geoplace LLP</t>
  </si>
  <si>
    <t>EC1V 7EN</t>
  </si>
  <si>
    <t>S900001995</t>
  </si>
  <si>
    <t>Ana Homecare Limited</t>
  </si>
  <si>
    <t>NW10 3RY</t>
  </si>
  <si>
    <t>S900001996</t>
  </si>
  <si>
    <t>Imran Mawany</t>
  </si>
  <si>
    <t>N20 8AA</t>
  </si>
  <si>
    <t>S900001997</t>
  </si>
  <si>
    <t>Demetrius Mahon</t>
  </si>
  <si>
    <t>NW9 7HG</t>
  </si>
  <si>
    <t>S900001998</t>
  </si>
  <si>
    <t>Traffic Survey Partners (Tsp) Limited</t>
  </si>
  <si>
    <t>NW2 7HF</t>
  </si>
  <si>
    <t>S900001999</t>
  </si>
  <si>
    <t>Margaret Martin</t>
  </si>
  <si>
    <t>S900002000</t>
  </si>
  <si>
    <t>Robin Hofer</t>
  </si>
  <si>
    <t>EN5 4HY</t>
  </si>
  <si>
    <t>S900002001</t>
  </si>
  <si>
    <t>Mental Health Care (UK) Limited</t>
  </si>
  <si>
    <t>S900002002</t>
  </si>
  <si>
    <t>Sweettree Home Care Services</t>
  </si>
  <si>
    <t>NW6 3QH</t>
  </si>
  <si>
    <t>S900002003</t>
  </si>
  <si>
    <t>Cambian Childcare Limited</t>
  </si>
  <si>
    <t>S900002004</t>
  </si>
  <si>
    <t>The Deaf Health Charity Signhealth</t>
  </si>
  <si>
    <t>HP9 2NB</t>
  </si>
  <si>
    <t>S900002005</t>
  </si>
  <si>
    <t>Ubeeqo UK Limited</t>
  </si>
  <si>
    <t>LE1 4JS</t>
  </si>
  <si>
    <t>S900002006</t>
  </si>
  <si>
    <t>Blaise Nursery</t>
  </si>
  <si>
    <t>BS11 0XF</t>
  </si>
  <si>
    <t>S900002007</t>
  </si>
  <si>
    <t>Evans Halshaw</t>
  </si>
  <si>
    <t>S900002008</t>
  </si>
  <si>
    <t>Miris Nursery Limited</t>
  </si>
  <si>
    <t>NW4 1EA</t>
  </si>
  <si>
    <t>S900002009</t>
  </si>
  <si>
    <t>Danes Educational Trust</t>
  </si>
  <si>
    <t>WD6 5NN</t>
  </si>
  <si>
    <t>S900002010</t>
  </si>
  <si>
    <t>Tetherdown Primary School</t>
  </si>
  <si>
    <t>N10 3BP</t>
  </si>
  <si>
    <t>S900002011</t>
  </si>
  <si>
    <t>Donald Ramsay</t>
  </si>
  <si>
    <t>NW7 1JS</t>
  </si>
  <si>
    <t>S900002012</t>
  </si>
  <si>
    <t>Miss Jennifer Stones</t>
  </si>
  <si>
    <t>S900002013</t>
  </si>
  <si>
    <t>Mrs Halima Ebrahim</t>
  </si>
  <si>
    <t>HA8 9UP</t>
  </si>
  <si>
    <t>S900002014</t>
  </si>
  <si>
    <t>Aisa Medical Limited</t>
  </si>
  <si>
    <t>HA9 7LW</t>
  </si>
  <si>
    <t>S900002015</t>
  </si>
  <si>
    <t>Academia Limited</t>
  </si>
  <si>
    <t>EN3 7XH</t>
  </si>
  <si>
    <t>S900002016</t>
  </si>
  <si>
    <t>Quartix</t>
  </si>
  <si>
    <t>SY16 1EE</t>
  </si>
  <si>
    <t>S900002017</t>
  </si>
  <si>
    <t>Dawsongroup Truck and Trailer Limited</t>
  </si>
  <si>
    <t>S900002018</t>
  </si>
  <si>
    <t>We Made That LLP</t>
  </si>
  <si>
    <t>SE1 3DG</t>
  </si>
  <si>
    <t>S900002019</t>
  </si>
  <si>
    <t>Groundwork London</t>
  </si>
  <si>
    <t>SE1 7QZ</t>
  </si>
  <si>
    <t>S900002020</t>
  </si>
  <si>
    <t>Arkley Association</t>
  </si>
  <si>
    <t>S900002021</t>
  </si>
  <si>
    <t>Miss G R Mashiri</t>
  </si>
  <si>
    <t>NW9 6FY</t>
  </si>
  <si>
    <t>S900002022</t>
  </si>
  <si>
    <t>Patricia Wilson</t>
  </si>
  <si>
    <t>NW9 6HT</t>
  </si>
  <si>
    <t>S900002023</t>
  </si>
  <si>
    <t>Donna Hinds</t>
  </si>
  <si>
    <t>HA8 0EP</t>
  </si>
  <si>
    <t>S900002024</t>
  </si>
  <si>
    <t>Mrs Fiona Munns</t>
  </si>
  <si>
    <t>EN5 2DW</t>
  </si>
  <si>
    <t>S900002025</t>
  </si>
  <si>
    <t>Rafia Sultana</t>
  </si>
  <si>
    <t>S900002026</t>
  </si>
  <si>
    <t>Expert In Mind Limited</t>
  </si>
  <si>
    <t>TN39 5ES</t>
  </si>
  <si>
    <t>S900002027</t>
  </si>
  <si>
    <t>Rics</t>
  </si>
  <si>
    <t>SW1P 3AD</t>
  </si>
  <si>
    <t>S900002028</t>
  </si>
  <si>
    <t>Sachiko Umemura</t>
  </si>
  <si>
    <t>EN5 2NY</t>
  </si>
  <si>
    <t>S900002029</t>
  </si>
  <si>
    <t>Laura Holden</t>
  </si>
  <si>
    <t>EN4 8QB</t>
  </si>
  <si>
    <t>S900002030</t>
  </si>
  <si>
    <t>Charlene Christie</t>
  </si>
  <si>
    <t>N20 0RA</t>
  </si>
  <si>
    <t>S900002031</t>
  </si>
  <si>
    <t>Iese Limited</t>
  </si>
  <si>
    <t>RH1 4EW</t>
  </si>
  <si>
    <t>S900002032</t>
  </si>
  <si>
    <t>Coleridge Primary School</t>
  </si>
  <si>
    <t>N8 8DG</t>
  </si>
  <si>
    <t>S900002033</t>
  </si>
  <si>
    <t>Sharon Smith</t>
  </si>
  <si>
    <t>NN3 7QU</t>
  </si>
  <si>
    <t>S900002034</t>
  </si>
  <si>
    <t>Bolinda UK Limited</t>
  </si>
  <si>
    <t>RG14 2PZ</t>
  </si>
  <si>
    <t>S900002035</t>
  </si>
  <si>
    <t>Latitude Mapping Limited</t>
  </si>
  <si>
    <t>N14 4PU</t>
  </si>
  <si>
    <t>S900002036</t>
  </si>
  <si>
    <t>Hireitall Com Limited</t>
  </si>
  <si>
    <t>N7 0SJ</t>
  </si>
  <si>
    <t>S900002037</t>
  </si>
  <si>
    <t>Angela and Philip</t>
  </si>
  <si>
    <t>N8 7JQ</t>
  </si>
  <si>
    <t>S900002038</t>
  </si>
  <si>
    <t>Ms Michelle Fergus</t>
  </si>
  <si>
    <t>E10 6NE</t>
  </si>
  <si>
    <t>S900002039</t>
  </si>
  <si>
    <t>Writtle Forest Limited</t>
  </si>
  <si>
    <t>CM4 0PU</t>
  </si>
  <si>
    <t>S900002040</t>
  </si>
  <si>
    <t>Empty Homes Network</t>
  </si>
  <si>
    <t>PE1 9AB</t>
  </si>
  <si>
    <t>S900002041</t>
  </si>
  <si>
    <t>Jamores Limited</t>
  </si>
  <si>
    <t>SE28 8DE</t>
  </si>
  <si>
    <t>S900002042</t>
  </si>
  <si>
    <t>Harriet Nakandha</t>
  </si>
  <si>
    <t>NW9 5BQ</t>
  </si>
  <si>
    <t>S900002043</t>
  </si>
  <si>
    <t>H Kalantar</t>
  </si>
  <si>
    <t>NW7 4HR</t>
  </si>
  <si>
    <t>S900002044</t>
  </si>
  <si>
    <t>Miss Joy Stewart</t>
  </si>
  <si>
    <t>B26 1TS</t>
  </si>
  <si>
    <t>S900002045</t>
  </si>
  <si>
    <t>Mr Jacob Spitzer</t>
  </si>
  <si>
    <t>NW11 0EP</t>
  </si>
  <si>
    <t>S900002046</t>
  </si>
  <si>
    <t>Central and North West London NHS Ft</t>
  </si>
  <si>
    <t>S900002047</t>
  </si>
  <si>
    <t>Mrs Allison Kirk</t>
  </si>
  <si>
    <t>N10 2HX</t>
  </si>
  <si>
    <t>S900002048</t>
  </si>
  <si>
    <t>Hampstead Garden Suburb Fellowship</t>
  </si>
  <si>
    <t>NW11 6YD</t>
  </si>
  <si>
    <t>S900002049</t>
  </si>
  <si>
    <t>Hannah Wilkinson</t>
  </si>
  <si>
    <t>N2 9FE</t>
  </si>
  <si>
    <t>S900002050</t>
  </si>
  <si>
    <t>Shaqib Nawab</t>
  </si>
  <si>
    <t>HA8 9SP</t>
  </si>
  <si>
    <t>S900002051</t>
  </si>
  <si>
    <t>Mr William Farren</t>
  </si>
  <si>
    <t>N11 1BB</t>
  </si>
  <si>
    <t>S900002052</t>
  </si>
  <si>
    <t>Ronda Rix</t>
  </si>
  <si>
    <t>N12 7JB</t>
  </si>
  <si>
    <t>S900002053</t>
  </si>
  <si>
    <t>Matts Monitors Limited</t>
  </si>
  <si>
    <t>GL5 2BX</t>
  </si>
  <si>
    <t>S900002054</t>
  </si>
  <si>
    <t>Francesco Furlotti</t>
  </si>
  <si>
    <t>N20 8PR</t>
  </si>
  <si>
    <t>S900002055</t>
  </si>
  <si>
    <t>Louisa Bell</t>
  </si>
  <si>
    <t>N11 3GP</t>
  </si>
  <si>
    <t>S900002056</t>
  </si>
  <si>
    <t>Isuzu North London Limited</t>
  </si>
  <si>
    <t>EN11 0EE</t>
  </si>
  <si>
    <t>S900002057</t>
  </si>
  <si>
    <t>Letterbox Distribution Com</t>
  </si>
  <si>
    <t>EN4 8AS</t>
  </si>
  <si>
    <t>S900002058</t>
  </si>
  <si>
    <t>Haroon Sahir</t>
  </si>
  <si>
    <t>NW7 4QA</t>
  </si>
  <si>
    <t>DL3 9GU-1</t>
  </si>
  <si>
    <t>S900002060</t>
  </si>
  <si>
    <t>Anahita Fatemah Emadian-Saravi</t>
  </si>
  <si>
    <t>NW2 1AP</t>
  </si>
  <si>
    <t>S900002061</t>
  </si>
  <si>
    <t>Penny Tzimas</t>
  </si>
  <si>
    <t>N20 9DA</t>
  </si>
  <si>
    <t>S900002062</t>
  </si>
  <si>
    <t>Mr Hassan N Abubaker</t>
  </si>
  <si>
    <t>NW9 6SJ</t>
  </si>
  <si>
    <t>S900002063</t>
  </si>
  <si>
    <t>Kevin Scheuring Limited</t>
  </si>
  <si>
    <t>E7 9DZ</t>
  </si>
  <si>
    <t>S900002064</t>
  </si>
  <si>
    <t>Irene Aspris</t>
  </si>
  <si>
    <t>S900002065</t>
  </si>
  <si>
    <t>CDR Care Limited</t>
  </si>
  <si>
    <t>SG17 5EJ</t>
  </si>
  <si>
    <t>S900002066</t>
  </si>
  <si>
    <t>Ojinika Joyce Nkwopara</t>
  </si>
  <si>
    <t>HA8 0PP</t>
  </si>
  <si>
    <t>S900002067</t>
  </si>
  <si>
    <t>Victoria Care Centre</t>
  </si>
  <si>
    <t>NW10 7BR</t>
  </si>
  <si>
    <t>S900002068</t>
  </si>
  <si>
    <t>Farrans Construction</t>
  </si>
  <si>
    <t>BT17 9NU</t>
  </si>
  <si>
    <t>S900002069</t>
  </si>
  <si>
    <t>Mr P and Mrs M Blackwell</t>
  </si>
  <si>
    <t>LU2 7DW</t>
  </si>
  <si>
    <t>S900002070</t>
  </si>
  <si>
    <t>Education Child Protection Limited</t>
  </si>
  <si>
    <t>AL2 1JG</t>
  </si>
  <si>
    <t>S900002071</t>
  </si>
  <si>
    <t>Sajid Nazir</t>
  </si>
  <si>
    <t>NW4 3PG</t>
  </si>
  <si>
    <t>S900002072</t>
  </si>
  <si>
    <t>Netalie Benarroch</t>
  </si>
  <si>
    <t>S900002073</t>
  </si>
  <si>
    <t>Elaine Cunnea</t>
  </si>
  <si>
    <t>N20 0RX</t>
  </si>
  <si>
    <t>S900002074</t>
  </si>
  <si>
    <t>Mrs Rochelle Bornstein</t>
  </si>
  <si>
    <t>NW9 5AF</t>
  </si>
  <si>
    <t>S900002075</t>
  </si>
  <si>
    <t>Mr Godfred Kwabena Appiah</t>
  </si>
  <si>
    <t>NW9 5WY</t>
  </si>
  <si>
    <t>S900002076</t>
  </si>
  <si>
    <t>Strength and Learning Through</t>
  </si>
  <si>
    <t>EN5 2AQ</t>
  </si>
  <si>
    <t>S900002077</t>
  </si>
  <si>
    <t>Safe Lives</t>
  </si>
  <si>
    <t>BS1 2NT</t>
  </si>
  <si>
    <t>S900002078</t>
  </si>
  <si>
    <t>Options Autism 5 Limited</t>
  </si>
  <si>
    <t>B49 5JG</t>
  </si>
  <si>
    <t>S900002079</t>
  </si>
  <si>
    <t>Comer Business and Innovation Centres</t>
  </si>
  <si>
    <t>S900002080</t>
  </si>
  <si>
    <t>Cansford Laboratories Limited</t>
  </si>
  <si>
    <t>CF23 7HB</t>
  </si>
  <si>
    <t>S900002081</t>
  </si>
  <si>
    <t>Staffordshire County Council</t>
  </si>
  <si>
    <t>ST16 2DH</t>
  </si>
  <si>
    <t>S900002082</t>
  </si>
  <si>
    <t>Anuarul Haque</t>
  </si>
  <si>
    <t>EN5 3AP</t>
  </si>
  <si>
    <t>S900002083</t>
  </si>
  <si>
    <t>Ronald Rix</t>
  </si>
  <si>
    <t>N3 2PR</t>
  </si>
  <si>
    <t>S900002084</t>
  </si>
  <si>
    <t>New College Worcester</t>
  </si>
  <si>
    <t>WR5 2JX</t>
  </si>
  <si>
    <t>S900002085</t>
  </si>
  <si>
    <t>Lewisham Council</t>
  </si>
  <si>
    <t>SE6 4RU</t>
  </si>
  <si>
    <t>S900002086</t>
  </si>
  <si>
    <t>Auditel Systems</t>
  </si>
  <si>
    <t>HP12 3DJ</t>
  </si>
  <si>
    <t>S900002087</t>
  </si>
  <si>
    <t>St Giles Trust</t>
  </si>
  <si>
    <t>SE5 8JB</t>
  </si>
  <si>
    <t>S900002088</t>
  </si>
  <si>
    <t>Balwantrai Vadgama</t>
  </si>
  <si>
    <t>N12 8AP</t>
  </si>
  <si>
    <t>S900002089</t>
  </si>
  <si>
    <t>Venture Converged Solutions</t>
  </si>
  <si>
    <t>CT10 1JT</t>
  </si>
  <si>
    <t>S900002090</t>
  </si>
  <si>
    <t>Robert Roy</t>
  </si>
  <si>
    <t>N2 8PB</t>
  </si>
  <si>
    <t>S900002091</t>
  </si>
  <si>
    <t>Lina Bettayeb</t>
  </si>
  <si>
    <t>NW7 2AH</t>
  </si>
  <si>
    <t>S900002092</t>
  </si>
  <si>
    <t>Charitylog (Dizions Limited )</t>
  </si>
  <si>
    <t>HR9 7US</t>
  </si>
  <si>
    <t>S900002093</t>
  </si>
  <si>
    <t>TEC Services Association C I C</t>
  </si>
  <si>
    <t>SK9 5AG</t>
  </si>
  <si>
    <t>S900002094</t>
  </si>
  <si>
    <t>Danielle Neumann</t>
  </si>
  <si>
    <t>S900002095</t>
  </si>
  <si>
    <t>Felicia Li</t>
  </si>
  <si>
    <t>NW11 0JP</t>
  </si>
  <si>
    <t>S900002096</t>
  </si>
  <si>
    <t>Jacobs UK Limited</t>
  </si>
  <si>
    <t>RG41 5TU</t>
  </si>
  <si>
    <t>S900002097</t>
  </si>
  <si>
    <t>Mary Claircin</t>
  </si>
  <si>
    <t>NW9 5RN</t>
  </si>
  <si>
    <t>S900002098</t>
  </si>
  <si>
    <t>Ms Surer Warsame</t>
  </si>
  <si>
    <t>HA8 7PL</t>
  </si>
  <si>
    <t>S900002099</t>
  </si>
  <si>
    <t>Spacehive Limited</t>
  </si>
  <si>
    <t>E1 5JL</t>
  </si>
  <si>
    <t>S900002100</t>
  </si>
  <si>
    <t>Liaise (London) Limited</t>
  </si>
  <si>
    <t>S900002101</t>
  </si>
  <si>
    <t>Miss A Tyndale</t>
  </si>
  <si>
    <t>NW10 1TH</t>
  </si>
  <si>
    <t>S900002102</t>
  </si>
  <si>
    <t>Dormwell</t>
  </si>
  <si>
    <t>N3 2DN</t>
  </si>
  <si>
    <t>S900002103</t>
  </si>
  <si>
    <t>Sun Hill Surveys</t>
  </si>
  <si>
    <t>RG7 8HA</t>
  </si>
  <si>
    <t>S900002104</t>
  </si>
  <si>
    <t>PPL (Private Public Limited )</t>
  </si>
  <si>
    <t>SE1 2BE</t>
  </si>
  <si>
    <t>S900002105</t>
  </si>
  <si>
    <t>Nightingales Residential Care Home</t>
  </si>
  <si>
    <t>SL6 8LD</t>
  </si>
  <si>
    <t>S900002106</t>
  </si>
  <si>
    <t>Unicef UK Baby Friendly Initiative</t>
  </si>
  <si>
    <t>EC1V 0DU</t>
  </si>
  <si>
    <t>S900002107</t>
  </si>
  <si>
    <t>Shires Accommodation and Suppo</t>
  </si>
  <si>
    <t>LU4 0DH</t>
  </si>
  <si>
    <t>S900002108</t>
  </si>
  <si>
    <t>Farhan Khan</t>
  </si>
  <si>
    <t>NW10 4HN</t>
  </si>
  <si>
    <t>S900002109</t>
  </si>
  <si>
    <t>31Ten Consulting Limited</t>
  </si>
  <si>
    <t>SE1 0LH</t>
  </si>
  <si>
    <t>S900002110</t>
  </si>
  <si>
    <t>Corambaaf</t>
  </si>
  <si>
    <t>S900002111</t>
  </si>
  <si>
    <t>Our Lady of Muswell Catholic Primary Sch</t>
  </si>
  <si>
    <t>N10 1PS</t>
  </si>
  <si>
    <t>S900002112</t>
  </si>
  <si>
    <t>On Track Education Service Limited</t>
  </si>
  <si>
    <t>MK44 3RZ</t>
  </si>
  <si>
    <t>S900002113</t>
  </si>
  <si>
    <t>Shalom-Hai and Tami Joseph</t>
  </si>
  <si>
    <t>NW11 9SY</t>
  </si>
  <si>
    <t>S900002114</t>
  </si>
  <si>
    <t>Mr S Fereydoni</t>
  </si>
  <si>
    <t>NW9 5FH</t>
  </si>
  <si>
    <t>S900002115</t>
  </si>
  <si>
    <t>Daisychain Childminding Limited</t>
  </si>
  <si>
    <t>N20 0AD</t>
  </si>
  <si>
    <t>S900002116</t>
  </si>
  <si>
    <t>Smile and Shine Limited</t>
  </si>
  <si>
    <t>N3 2NN</t>
  </si>
  <si>
    <t>S900002117</t>
  </si>
  <si>
    <t>Certas Energy UK Limited</t>
  </si>
  <si>
    <t>WA3 6GR</t>
  </si>
  <si>
    <t>S900002118</t>
  </si>
  <si>
    <t>KLEJ Limited</t>
  </si>
  <si>
    <t>HA8 9QW</t>
  </si>
  <si>
    <t>S900002119</t>
  </si>
  <si>
    <t>RGVA Vehicle Branding</t>
  </si>
  <si>
    <t>ME14 4NT</t>
  </si>
  <si>
    <t>S900002120</t>
  </si>
  <si>
    <t>Stor-A File Limited</t>
  </si>
  <si>
    <t>LE7 1PD</t>
  </si>
  <si>
    <t>SY1 3AB</t>
  </si>
  <si>
    <t>S900002122</t>
  </si>
  <si>
    <t>Collingham Limited</t>
  </si>
  <si>
    <t>SW5 0HL</t>
  </si>
  <si>
    <t>S900002123</t>
  </si>
  <si>
    <t>Loreto College (St Albans)</t>
  </si>
  <si>
    <t>AL1 3RQ</t>
  </si>
  <si>
    <t>S900002124</t>
  </si>
  <si>
    <t>Aylward Primary School</t>
  </si>
  <si>
    <t>HA7 4RE</t>
  </si>
  <si>
    <t>S900002125</t>
  </si>
  <si>
    <t>Arti Patel</t>
  </si>
  <si>
    <t>S900002126</t>
  </si>
  <si>
    <t>Colt International Limited</t>
  </si>
  <si>
    <t>GU32 3QF</t>
  </si>
  <si>
    <t>S900002127</t>
  </si>
  <si>
    <t>Afifa Majid</t>
  </si>
  <si>
    <t>HA0 2EN</t>
  </si>
  <si>
    <t>S900002128</t>
  </si>
  <si>
    <t>Androulla Anastasi</t>
  </si>
  <si>
    <t>S900002129</t>
  </si>
  <si>
    <t>Chloe Pathman</t>
  </si>
  <si>
    <t>NW3 7TF</t>
  </si>
  <si>
    <t>S900002130</t>
  </si>
  <si>
    <t>Big Creative Education</t>
  </si>
  <si>
    <t>E17 5SD</t>
  </si>
  <si>
    <t>S900002131</t>
  </si>
  <si>
    <t>Glendale Countryside Limited</t>
  </si>
  <si>
    <t>PR7 4AT</t>
  </si>
  <si>
    <t>S900002132</t>
  </si>
  <si>
    <t>LLG Legal Training</t>
  </si>
  <si>
    <t>RH13 5PX</t>
  </si>
  <si>
    <t>S900002133</t>
  </si>
  <si>
    <t>Skillcare Limited</t>
  </si>
  <si>
    <t>S900002134</t>
  </si>
  <si>
    <t>Sophia Care Home</t>
  </si>
  <si>
    <t>HA2 9HE</t>
  </si>
  <si>
    <t>S900002135</t>
  </si>
  <si>
    <t>Jacaranda Healthcare</t>
  </si>
  <si>
    <t>N3 1DD</t>
  </si>
  <si>
    <t>S900002136</t>
  </si>
  <si>
    <t>HFH Healthcare Limited</t>
  </si>
  <si>
    <t>SW19 4EU</t>
  </si>
  <si>
    <t>S900002137</t>
  </si>
  <si>
    <t>Gerogoulla Economou</t>
  </si>
  <si>
    <t>N20 8ET</t>
  </si>
  <si>
    <t>S900002138</t>
  </si>
  <si>
    <t>Syeda Bukhari</t>
  </si>
  <si>
    <t>NW11 7XE</t>
  </si>
  <si>
    <t>S900002139</t>
  </si>
  <si>
    <t>Everywherek</t>
  </si>
  <si>
    <t>HA8 8NP</t>
  </si>
  <si>
    <t>S900002140</t>
  </si>
  <si>
    <t>Alpha Biolabs</t>
  </si>
  <si>
    <t>WA5 8WD</t>
  </si>
  <si>
    <t>S900002141</t>
  </si>
  <si>
    <t>Inclusion Barnet</t>
  </si>
  <si>
    <t>NW9 4BR</t>
  </si>
  <si>
    <t>S900002142</t>
  </si>
  <si>
    <t>Keep Britain Tidy</t>
  </si>
  <si>
    <t>WN3 4EX</t>
  </si>
  <si>
    <t>S900002143</t>
  </si>
  <si>
    <t>IP3 9SL</t>
  </si>
  <si>
    <t>S900002144</t>
  </si>
  <si>
    <t>Welcome Foster Care Limited</t>
  </si>
  <si>
    <t>E15 4EA</t>
  </si>
  <si>
    <t>S900002145</t>
  </si>
  <si>
    <t>Mrs N Gold</t>
  </si>
  <si>
    <t>N2 8DS</t>
  </si>
  <si>
    <t>S900002146</t>
  </si>
  <si>
    <t>Wates Construction Limited</t>
  </si>
  <si>
    <t>KT22 7SW</t>
  </si>
  <si>
    <t>S900002147</t>
  </si>
  <si>
    <t>Inesa Surikovaite</t>
  </si>
  <si>
    <t>N3 2QN</t>
  </si>
  <si>
    <t>S900002148</t>
  </si>
  <si>
    <t>Georgina Seraphim</t>
  </si>
  <si>
    <t>N20 0JS</t>
  </si>
  <si>
    <t>S900002149</t>
  </si>
  <si>
    <t>David Rotenberg</t>
  </si>
  <si>
    <t>NW11 9DU</t>
  </si>
  <si>
    <t>S900002150</t>
  </si>
  <si>
    <t>BMM Care Limited</t>
  </si>
  <si>
    <t>S900002151</t>
  </si>
  <si>
    <t>Practical Care</t>
  </si>
  <si>
    <t>N12 0BT</t>
  </si>
  <si>
    <t>S900002152</t>
  </si>
  <si>
    <t>Openview Security Solutions Limited</t>
  </si>
  <si>
    <t>RM7 7PJ</t>
  </si>
  <si>
    <t>S900002153</t>
  </si>
  <si>
    <t>Foster Care Link</t>
  </si>
  <si>
    <t>N16 6AA</t>
  </si>
  <si>
    <t>S900002154</t>
  </si>
  <si>
    <t>Rukaiya Bello</t>
  </si>
  <si>
    <t>NW4 2TR</t>
  </si>
  <si>
    <t>S900002155</t>
  </si>
  <si>
    <t>Direct Tyre Management Limited</t>
  </si>
  <si>
    <t>FY4 5PN</t>
  </si>
  <si>
    <t>S900002156</t>
  </si>
  <si>
    <t>Ribbex UK Limited</t>
  </si>
  <si>
    <t>AL7 4SR</t>
  </si>
  <si>
    <t>S900002157</t>
  </si>
  <si>
    <t>Empowering Communities</t>
  </si>
  <si>
    <t>NR33 0TQ</t>
  </si>
  <si>
    <t>S900002158</t>
  </si>
  <si>
    <t>British Institute of Learning Disabiliti</t>
  </si>
  <si>
    <t>B15 2SQ</t>
  </si>
  <si>
    <t>S900002159</t>
  </si>
  <si>
    <t>Apple Day Nursery</t>
  </si>
  <si>
    <t>N11 3DN</t>
  </si>
  <si>
    <t>S900002160</t>
  </si>
  <si>
    <t>Konflux Theatre Limited</t>
  </si>
  <si>
    <t>LS24 9JF</t>
  </si>
  <si>
    <t>S900002161</t>
  </si>
  <si>
    <t>Southwark Council</t>
  </si>
  <si>
    <t>SE1P 4DQ</t>
  </si>
  <si>
    <t>S900002162</t>
  </si>
  <si>
    <t>Downlands Care Limited</t>
  </si>
  <si>
    <t>TN34 2ET</t>
  </si>
  <si>
    <t>S900002163</t>
  </si>
  <si>
    <t>The Meath Epilepsy Trust</t>
  </si>
  <si>
    <t>GU7 2QH</t>
  </si>
  <si>
    <t>S900002164</t>
  </si>
  <si>
    <t>Chaya Fellerman</t>
  </si>
  <si>
    <t>NW9 7AT</t>
  </si>
  <si>
    <t>S900002165</t>
  </si>
  <si>
    <t>Compass Children's Home Limited</t>
  </si>
  <si>
    <t>LE7 1PF</t>
  </si>
  <si>
    <t>S900002166</t>
  </si>
  <si>
    <t>Fleet Factors Limited</t>
  </si>
  <si>
    <t>TS6 6JB</t>
  </si>
  <si>
    <t>S900002167</t>
  </si>
  <si>
    <t>Keystar Training</t>
  </si>
  <si>
    <t>RM4 1BN</t>
  </si>
  <si>
    <t>S900002168</t>
  </si>
  <si>
    <t>Acorn Care and Education</t>
  </si>
  <si>
    <t>S900002169</t>
  </si>
  <si>
    <t>Teleshore Group</t>
  </si>
  <si>
    <t>NP12 4AD</t>
  </si>
  <si>
    <t>S900002170</t>
  </si>
  <si>
    <t>Ross and Roberts Limited</t>
  </si>
  <si>
    <t>TA11 7YU</t>
  </si>
  <si>
    <t>S900002171</t>
  </si>
  <si>
    <t>Shika Adjorlolo</t>
  </si>
  <si>
    <t>NW4 4TN</t>
  </si>
  <si>
    <t>S900002172</t>
  </si>
  <si>
    <t>Skills For Local Authorities Limited</t>
  </si>
  <si>
    <t>CH4 7AR</t>
  </si>
  <si>
    <t>S900002173</t>
  </si>
  <si>
    <t>Nower Hill High School</t>
  </si>
  <si>
    <t>HA5 5RP</t>
  </si>
  <si>
    <t>S900002174</t>
  </si>
  <si>
    <t>Licence Check Limited</t>
  </si>
  <si>
    <t>DE1 1BT</t>
  </si>
  <si>
    <t>S900002175</t>
  </si>
  <si>
    <t>Shofar Daycare Nursery</t>
  </si>
  <si>
    <t>S900002176</t>
  </si>
  <si>
    <t>Simpson Millar LLP</t>
  </si>
  <si>
    <t>LS1 2JG</t>
  </si>
  <si>
    <t>S900002178</t>
  </si>
  <si>
    <t>William Bellamy Primary School</t>
  </si>
  <si>
    <t>RM10 7HX</t>
  </si>
  <si>
    <t>S900002179</t>
  </si>
  <si>
    <t>Farah Naz</t>
  </si>
  <si>
    <t>N12 7AJ</t>
  </si>
  <si>
    <t>S900002180</t>
  </si>
  <si>
    <t>Debate Mate Debate Mate Schools Limited</t>
  </si>
  <si>
    <t>S900002181</t>
  </si>
  <si>
    <t>Michalina Koziol</t>
  </si>
  <si>
    <t>NW2 1QD</t>
  </si>
  <si>
    <t>S900002182</t>
  </si>
  <si>
    <t>Ieuan Packenham-Behan</t>
  </si>
  <si>
    <t>S900002183</t>
  </si>
  <si>
    <t>MC Medical Consulting Limited</t>
  </si>
  <si>
    <t>S900002184</t>
  </si>
  <si>
    <t>Prakash Halai</t>
  </si>
  <si>
    <t>N11 1NE</t>
  </si>
  <si>
    <t>S900002185</t>
  </si>
  <si>
    <t>Mrs Amina Ismail and A Ismail</t>
  </si>
  <si>
    <t>EN5 3LW</t>
  </si>
  <si>
    <t>S900002186</t>
  </si>
  <si>
    <t>Kidz Choice Nursery</t>
  </si>
  <si>
    <t>EN5 2EQ</t>
  </si>
  <si>
    <t>S900002187</t>
  </si>
  <si>
    <t>Dipika Depala</t>
  </si>
  <si>
    <t>S900002188</t>
  </si>
  <si>
    <t>Park High School</t>
  </si>
  <si>
    <t>HA7 1PL</t>
  </si>
  <si>
    <t>S900002189</t>
  </si>
  <si>
    <t>Sarah Prowse</t>
  </si>
  <si>
    <t>EN5 1HZ</t>
  </si>
  <si>
    <t>S900002190</t>
  </si>
  <si>
    <t>Gowling Wlg (UK) Lpp</t>
  </si>
  <si>
    <t>B4 6WR</t>
  </si>
  <si>
    <t>S900002191</t>
  </si>
  <si>
    <t>Play Squash</t>
  </si>
  <si>
    <t>CO12 3RJ</t>
  </si>
  <si>
    <t>S900002193</t>
  </si>
  <si>
    <t>Rise Mutual Cic</t>
  </si>
  <si>
    <t>NW1 7HA</t>
  </si>
  <si>
    <t>S900002194</t>
  </si>
  <si>
    <t>Hestia</t>
  </si>
  <si>
    <t>EC3A 7DT</t>
  </si>
  <si>
    <t>S900002195</t>
  </si>
  <si>
    <t>Masterclass Training and Skills Developmen</t>
  </si>
  <si>
    <t>SL3 9ED</t>
  </si>
  <si>
    <t>S900002196</t>
  </si>
  <si>
    <t>Mrs Elena Draganescu</t>
  </si>
  <si>
    <t>NW7 1DN</t>
  </si>
  <si>
    <t>S900002197</t>
  </si>
  <si>
    <t>Ali-Asghar Pishdar</t>
  </si>
  <si>
    <t>NW9 5AQ</t>
  </si>
  <si>
    <t>S900002198</t>
  </si>
  <si>
    <t>Advent Care Solutions Limited</t>
  </si>
  <si>
    <t>HA0 2TP</t>
  </si>
  <si>
    <t>S900002199</t>
  </si>
  <si>
    <t>Wl Property Limited</t>
  </si>
  <si>
    <t>LE15 8QQ</t>
  </si>
  <si>
    <t>N2 0RE-1</t>
  </si>
  <si>
    <t>S900002201</t>
  </si>
  <si>
    <t>Garfield Primary School</t>
  </si>
  <si>
    <t>N11 1RR</t>
  </si>
  <si>
    <t>S900002202</t>
  </si>
  <si>
    <t>Care 4 Children Residential Services Limited</t>
  </si>
  <si>
    <t>SK6 2SR</t>
  </si>
  <si>
    <t>S900002203</t>
  </si>
  <si>
    <t>Sparkly Childminding</t>
  </si>
  <si>
    <t>HA8 8FH</t>
  </si>
  <si>
    <t>S900002204</t>
  </si>
  <si>
    <t>Sarah Brimelow</t>
  </si>
  <si>
    <t>SE22 8DE</t>
  </si>
  <si>
    <t>S900002205</t>
  </si>
  <si>
    <t>Shred-It</t>
  </si>
  <si>
    <t>M33 7JQ</t>
  </si>
  <si>
    <t>S900002206</t>
  </si>
  <si>
    <t>London Borough of Redbridge</t>
  </si>
  <si>
    <t>IG2 7QZ</t>
  </si>
  <si>
    <t>S900002207</t>
  </si>
  <si>
    <t>BUPA Care Homes - Brunswick Court</t>
  </si>
  <si>
    <t>WD17 4JB</t>
  </si>
  <si>
    <t>S900002208</t>
  </si>
  <si>
    <t>Social Finance</t>
  </si>
  <si>
    <t>W1W 5BB</t>
  </si>
  <si>
    <t>S900002209</t>
  </si>
  <si>
    <t>Bespoke Web Specialists</t>
  </si>
  <si>
    <t>PR5 6DA</t>
  </si>
  <si>
    <t>S900002210</t>
  </si>
  <si>
    <t>Kedleston Schools (London) Limited</t>
  </si>
  <si>
    <t>UB8 2FX</t>
  </si>
  <si>
    <t>S900002211</t>
  </si>
  <si>
    <t>Tracey Miller</t>
  </si>
  <si>
    <t>EN6 3DU</t>
  </si>
  <si>
    <t>S900002212</t>
  </si>
  <si>
    <t>Michael Lerner</t>
  </si>
  <si>
    <t>HA8 8UH</t>
  </si>
  <si>
    <t>S900002213</t>
  </si>
  <si>
    <t>Linda Bantolino</t>
  </si>
  <si>
    <t>NW4 3ER</t>
  </si>
  <si>
    <t>S900002214</t>
  </si>
  <si>
    <t>Tayebeh Olsadat Hosseini-Mazhari</t>
  </si>
  <si>
    <t>N3 2DZ</t>
  </si>
  <si>
    <t>S900002215</t>
  </si>
  <si>
    <t>Doreen Pegus</t>
  </si>
  <si>
    <t>NW7 2DA</t>
  </si>
  <si>
    <t>S900002216</t>
  </si>
  <si>
    <t>Lauren Carey</t>
  </si>
  <si>
    <t>NW9 5LQ</t>
  </si>
  <si>
    <t>S900002217</t>
  </si>
  <si>
    <t>Fardowsa Mohamed</t>
  </si>
  <si>
    <t>LE5 1PU</t>
  </si>
  <si>
    <t>S900002218</t>
  </si>
  <si>
    <t>June Stember</t>
  </si>
  <si>
    <t>EN5 2NZ</t>
  </si>
  <si>
    <t>S900002219</t>
  </si>
  <si>
    <t>Grace Onunkwo</t>
  </si>
  <si>
    <t>NW7 1DJ</t>
  </si>
  <si>
    <t>S900002221</t>
  </si>
  <si>
    <t>Miroslawa Rachowicz</t>
  </si>
  <si>
    <t>N2 8LD</t>
  </si>
  <si>
    <t>S900002222</t>
  </si>
  <si>
    <t>Kloeckner Metals UK</t>
  </si>
  <si>
    <t>BS24 6RR</t>
  </si>
  <si>
    <t>S900002223</t>
  </si>
  <si>
    <t>Eduhez Limited</t>
  </si>
  <si>
    <t>N17 8NP</t>
  </si>
  <si>
    <t>S900002224</t>
  </si>
  <si>
    <t>Favore Didio Limited</t>
  </si>
  <si>
    <t>RM15 4HD</t>
  </si>
  <si>
    <t>S900002225</t>
  </si>
  <si>
    <t>Samantha Walsh</t>
  </si>
  <si>
    <t>NW7 4QJ</t>
  </si>
  <si>
    <t>S900002226</t>
  </si>
  <si>
    <t>Susan Warner</t>
  </si>
  <si>
    <t>WD6 5DW</t>
  </si>
  <si>
    <t>S900002227</t>
  </si>
  <si>
    <t>Opus Energy Limited (Electricity)</t>
  </si>
  <si>
    <t>NN3 6BJ</t>
  </si>
  <si>
    <t>S900002228</t>
  </si>
  <si>
    <t>Lazari Investments Limited</t>
  </si>
  <si>
    <t>NW1 7QX</t>
  </si>
  <si>
    <t>S900002229</t>
  </si>
  <si>
    <t>Confabulate Limited</t>
  </si>
  <si>
    <t>CB10 1HB</t>
  </si>
  <si>
    <t>S900002230</t>
  </si>
  <si>
    <t>DWP Compensation Recovery Unit</t>
  </si>
  <si>
    <t>WV99 2FR</t>
  </si>
  <si>
    <t>S900002231</t>
  </si>
  <si>
    <t>London North West Healthcare</t>
  </si>
  <si>
    <t>HA1 3UJ</t>
  </si>
  <si>
    <t>S900002232</t>
  </si>
  <si>
    <t>Thames Homecare Services Limited</t>
  </si>
  <si>
    <t>W13 8RA</t>
  </si>
  <si>
    <t>S900002233</t>
  </si>
  <si>
    <t>Peaceable Habitation Limited</t>
  </si>
  <si>
    <t>HP2 6PA</t>
  </si>
  <si>
    <t>S900002234</t>
  </si>
  <si>
    <t>Swifthand Care Services Limited</t>
  </si>
  <si>
    <t>N12 9QH</t>
  </si>
  <si>
    <t>S900002235</t>
  </si>
  <si>
    <t>Rugrats</t>
  </si>
  <si>
    <t>S900002236</t>
  </si>
  <si>
    <t>Hope Corner Community Centre</t>
  </si>
  <si>
    <t>EN5 2DY</t>
  </si>
  <si>
    <t>S900002237</t>
  </si>
  <si>
    <t>Jack Field</t>
  </si>
  <si>
    <t>S900002238</t>
  </si>
  <si>
    <t>Mr Amin Farahani</t>
  </si>
  <si>
    <t>NW9 6FJ</t>
  </si>
  <si>
    <t>S900002239</t>
  </si>
  <si>
    <t>Peter Louram</t>
  </si>
  <si>
    <t>NW4 1AJ</t>
  </si>
  <si>
    <t>S900002240</t>
  </si>
  <si>
    <t>Dorothy Rose</t>
  </si>
  <si>
    <t>S900002241</t>
  </si>
  <si>
    <t>Paradise Independent Living</t>
  </si>
  <si>
    <t>N18 2RS</t>
  </si>
  <si>
    <t>S900002242</t>
  </si>
  <si>
    <t>Ash Court Care Centre</t>
  </si>
  <si>
    <t>NW5 2PD</t>
  </si>
  <si>
    <t>S900002243</t>
  </si>
  <si>
    <t>Goldsmith Personnel Limited</t>
  </si>
  <si>
    <t>E8 4AA</t>
  </si>
  <si>
    <t>S900002244</t>
  </si>
  <si>
    <t>Terrain Surveys Limited</t>
  </si>
  <si>
    <t>AL6 9EQ</t>
  </si>
  <si>
    <t>S900002245</t>
  </si>
  <si>
    <t>Jah-Jireh Charity Homes</t>
  </si>
  <si>
    <t>PR4 1TE</t>
  </si>
  <si>
    <t>S900002246</t>
  </si>
  <si>
    <t>Gill Candy</t>
  </si>
  <si>
    <t>EN5 1RN</t>
  </si>
  <si>
    <t>S900002247</t>
  </si>
  <si>
    <t>Mr Kuldipsingh Chowdhary</t>
  </si>
  <si>
    <t>NW7 3EX</t>
  </si>
  <si>
    <t>S900002248</t>
  </si>
  <si>
    <t>Ilona Borcova</t>
  </si>
  <si>
    <t>N12 9DY</t>
  </si>
  <si>
    <t>S900002249</t>
  </si>
  <si>
    <t>Spectrum Signwriting Limited</t>
  </si>
  <si>
    <t>UB10 8QT</t>
  </si>
  <si>
    <t>S900002250</t>
  </si>
  <si>
    <t>J C Michael Groups Limited</t>
  </si>
  <si>
    <t>S900002251</t>
  </si>
  <si>
    <t>Respect Care Services Limited</t>
  </si>
  <si>
    <t>NW10 6RE</t>
  </si>
  <si>
    <t>S900002252</t>
  </si>
  <si>
    <t>Oasis Care and Training Agency</t>
  </si>
  <si>
    <t>SE15 1LW</t>
  </si>
  <si>
    <t>S900002253</t>
  </si>
  <si>
    <t>Focus Care Link Limited</t>
  </si>
  <si>
    <t>E10 7JQ</t>
  </si>
  <si>
    <t>S900002254</t>
  </si>
  <si>
    <t>Station Cars (Tooting) Limited</t>
  </si>
  <si>
    <t>EN5 1QT</t>
  </si>
  <si>
    <t>S900002255</t>
  </si>
  <si>
    <t>Angela Uysal</t>
  </si>
  <si>
    <t>NW5 4BN</t>
  </si>
  <si>
    <t>S900002256</t>
  </si>
  <si>
    <t>Miss A J Anastacio</t>
  </si>
  <si>
    <t>HA8 0JA</t>
  </si>
  <si>
    <t>S900002257</t>
  </si>
  <si>
    <t>Residential Care Services Limited</t>
  </si>
  <si>
    <t>HA9 6LS</t>
  </si>
  <si>
    <t>S900002258</t>
  </si>
  <si>
    <t>Loomis UK Limited</t>
  </si>
  <si>
    <t>NG1 5FS</t>
  </si>
  <si>
    <t>S900002259</t>
  </si>
  <si>
    <t>Miss Kirsty J H Gibson</t>
  </si>
  <si>
    <t>S900002260</t>
  </si>
  <si>
    <t>Elisabeth Alleyne</t>
  </si>
  <si>
    <t>EN5 5QP</t>
  </si>
  <si>
    <t>S900002261</t>
  </si>
  <si>
    <t>Servelec Education Limited</t>
  </si>
  <si>
    <t>S21 4HL</t>
  </si>
  <si>
    <t>S900002262</t>
  </si>
  <si>
    <t>Paternoster House (Barchester Care)</t>
  </si>
  <si>
    <t>EN9 3JY</t>
  </si>
  <si>
    <t>S900002263</t>
  </si>
  <si>
    <t>Kimberley Taylor</t>
  </si>
  <si>
    <t>S900002264</t>
  </si>
  <si>
    <t>Tracy Taylor</t>
  </si>
  <si>
    <t>EN5 3AT</t>
  </si>
  <si>
    <t>S900002265</t>
  </si>
  <si>
    <t>Elena Alexandra Martin</t>
  </si>
  <si>
    <t>S900002266</t>
  </si>
  <si>
    <t>UK Energy Partners Limited</t>
  </si>
  <si>
    <t>E1W 3SS</t>
  </si>
  <si>
    <t>S900002267</t>
  </si>
  <si>
    <t>Allies and Morrrison</t>
  </si>
  <si>
    <t>SE1 0HX</t>
  </si>
  <si>
    <t>S900002268</t>
  </si>
  <si>
    <t>Our Parks</t>
  </si>
  <si>
    <t>W2 1HY</t>
  </si>
  <si>
    <t>S900002269</t>
  </si>
  <si>
    <t>Knight Frank LLP</t>
  </si>
  <si>
    <t>W1U 8AN</t>
  </si>
  <si>
    <t>S900002270</t>
  </si>
  <si>
    <t>Mrs Fang Xie</t>
  </si>
  <si>
    <t>WD6 4ET</t>
  </si>
  <si>
    <t>S900002271</t>
  </si>
  <si>
    <t>HA8 0UA</t>
  </si>
  <si>
    <t>S900002272</t>
  </si>
  <si>
    <t>Pell Frischmann Consultants Limited</t>
  </si>
  <si>
    <t>WC2R 0DW</t>
  </si>
  <si>
    <t>S900002273</t>
  </si>
  <si>
    <t>Peninim Primary School</t>
  </si>
  <si>
    <t>NW4 2NL</t>
  </si>
  <si>
    <t>S900002274</t>
  </si>
  <si>
    <t>Broad Horizons</t>
  </si>
  <si>
    <t>Broadfields Primary School</t>
  </si>
  <si>
    <t>S900002275</t>
  </si>
  <si>
    <t>Ealing Hammersmith and West London's Colle</t>
  </si>
  <si>
    <t>W14 9BL</t>
  </si>
  <si>
    <t>S900002276</t>
  </si>
  <si>
    <t>Lauren Franks</t>
  </si>
  <si>
    <t>N20 9BU</t>
  </si>
  <si>
    <t>S900002277</t>
  </si>
  <si>
    <t>Susan Casado-Lara</t>
  </si>
  <si>
    <t>N9 9RQ</t>
  </si>
  <si>
    <t>S900002278</t>
  </si>
  <si>
    <t>Tatjana Francis</t>
  </si>
  <si>
    <t>N11 3JJ</t>
  </si>
  <si>
    <t>S900002279</t>
  </si>
  <si>
    <t>Maunder Taylor Chartered Surveyors</t>
  </si>
  <si>
    <t>N20 9HP</t>
  </si>
  <si>
    <t>S900002280</t>
  </si>
  <si>
    <t>Connect Fostering Limited</t>
  </si>
  <si>
    <t>SL0 0JW</t>
  </si>
  <si>
    <t>S900002281</t>
  </si>
  <si>
    <t>Eliali Mpc Limited</t>
  </si>
  <si>
    <t>WD5 9JZ</t>
  </si>
  <si>
    <t>S900002282</t>
  </si>
  <si>
    <t>Charles Wilson Engineers Limited</t>
  </si>
  <si>
    <t>AL5 2SP</t>
  </si>
  <si>
    <t>S900002283</t>
  </si>
  <si>
    <t>MA Education Limited</t>
  </si>
  <si>
    <t>SP3 5HZ</t>
  </si>
  <si>
    <t>S900002284</t>
  </si>
  <si>
    <t>Meti Gebremeskel Zemariam</t>
  </si>
  <si>
    <t>EN4 8PD</t>
  </si>
  <si>
    <t>S900002285</t>
  </si>
  <si>
    <t>Comfort Zone</t>
  </si>
  <si>
    <t>S900002286</t>
  </si>
  <si>
    <t>Blazie Engineering Limited</t>
  </si>
  <si>
    <t>MK9 2UB</t>
  </si>
  <si>
    <t>S900002287</t>
  </si>
  <si>
    <t>Sandra Willis</t>
  </si>
  <si>
    <t>N12 0QB</t>
  </si>
  <si>
    <t>S900002288</t>
  </si>
  <si>
    <t>Snaha Kotecha</t>
  </si>
  <si>
    <t>NW4 3PR</t>
  </si>
  <si>
    <t>S900002289</t>
  </si>
  <si>
    <t>Jeremy Cohen</t>
  </si>
  <si>
    <t>IG7 6EL</t>
  </si>
  <si>
    <t>S900002290</t>
  </si>
  <si>
    <t>Angela Briggs</t>
  </si>
  <si>
    <t>S900002291</t>
  </si>
  <si>
    <t>Barbara Yeboah-Hinton</t>
  </si>
  <si>
    <t>NW7 4JR</t>
  </si>
  <si>
    <t>S900002292</t>
  </si>
  <si>
    <t>ISS Mediclean</t>
  </si>
  <si>
    <t>KT13 0SL</t>
  </si>
  <si>
    <t>S900002293</t>
  </si>
  <si>
    <t>Twinkle Stars Montessori Nursery</t>
  </si>
  <si>
    <t>S900002294</t>
  </si>
  <si>
    <t>Valerie Spencer</t>
  </si>
  <si>
    <t>EN5 3DB</t>
  </si>
  <si>
    <t>S900002295</t>
  </si>
  <si>
    <t>Aisha Nuradin Mohamed</t>
  </si>
  <si>
    <t>S900002296</t>
  </si>
  <si>
    <t>Valerie and Allan Armstrong</t>
  </si>
  <si>
    <t>NW2 1DN</t>
  </si>
  <si>
    <t>S900002297</t>
  </si>
  <si>
    <t>Ecass</t>
  </si>
  <si>
    <t>E17 7BE</t>
  </si>
  <si>
    <t>S900002298</t>
  </si>
  <si>
    <t>Karuna Manor</t>
  </si>
  <si>
    <t>S900002299</t>
  </si>
  <si>
    <t>Chevron Support Services Limited</t>
  </si>
  <si>
    <t>SW19 2RR</t>
  </si>
  <si>
    <t>S900002300</t>
  </si>
  <si>
    <t>Carter Jonas LLP</t>
  </si>
  <si>
    <t>OX2 7DE</t>
  </si>
  <si>
    <t>S900002301</t>
  </si>
  <si>
    <t>Nationwide Data Collection</t>
  </si>
  <si>
    <t>SE8 3EY</t>
  </si>
  <si>
    <t>S900002302</t>
  </si>
  <si>
    <t>Sharon Graham</t>
  </si>
  <si>
    <t>N20 0DA</t>
  </si>
  <si>
    <t>S900002303</t>
  </si>
  <si>
    <t>Thurrock Council</t>
  </si>
  <si>
    <t>RM17 6SL</t>
  </si>
  <si>
    <t>S900002304</t>
  </si>
  <si>
    <t>Mattei Compressors Limited</t>
  </si>
  <si>
    <t>CV36 4JJ</t>
  </si>
  <si>
    <t>S900002305</t>
  </si>
  <si>
    <t>Car Hire (Day of Swansea) Limited</t>
  </si>
  <si>
    <t>SA4 4LL</t>
  </si>
  <si>
    <t>S900002306</t>
  </si>
  <si>
    <t>Mr Syed Haleen Najibi</t>
  </si>
  <si>
    <t>HA0 3PA</t>
  </si>
  <si>
    <t>S900002307</t>
  </si>
  <si>
    <t>Little Bicks 2 Nursery</t>
  </si>
  <si>
    <t>S900002308</t>
  </si>
  <si>
    <t>Chiltern Support and Housing Limited</t>
  </si>
  <si>
    <t>HP13 6SR</t>
  </si>
  <si>
    <t>S900002309</t>
  </si>
  <si>
    <t>Barnet Hospital Day Nursery</t>
  </si>
  <si>
    <t>EN5 3DJ</t>
  </si>
  <si>
    <t>S900002310</t>
  </si>
  <si>
    <t>Policy In Practice</t>
  </si>
  <si>
    <t>SW1A 2HU</t>
  </si>
  <si>
    <t>S900002311</t>
  </si>
  <si>
    <t>Miss Aimee I Howley</t>
  </si>
  <si>
    <t>PO2 8JW</t>
  </si>
  <si>
    <t>S900002312</t>
  </si>
  <si>
    <t>The Aurora Group - Aurora Orchard Manor</t>
  </si>
  <si>
    <t>SG8 6LG</t>
  </si>
  <si>
    <t>S900002313</t>
  </si>
  <si>
    <t>Mr Leslie Masters</t>
  </si>
  <si>
    <t>NW7 2JS</t>
  </si>
  <si>
    <t>S900002314</t>
  </si>
  <si>
    <t>Mosaic Foster Care Limited</t>
  </si>
  <si>
    <t>S900002315</t>
  </si>
  <si>
    <t>Granary Care Limited</t>
  </si>
  <si>
    <t>UB8 9XW</t>
  </si>
  <si>
    <t>S900002316</t>
  </si>
  <si>
    <t>Mrs Nadifo Ali</t>
  </si>
  <si>
    <t>S900002317</t>
  </si>
  <si>
    <t>Mrs JD Fallows and Mr Gm Fallows</t>
  </si>
  <si>
    <t>EN5 4NW</t>
  </si>
  <si>
    <t>S900002318</t>
  </si>
  <si>
    <t>Deirdre Bolanie Akibola</t>
  </si>
  <si>
    <t>EN5 1LG</t>
  </si>
  <si>
    <t>S900002319</t>
  </si>
  <si>
    <t>Kaplan Financial Limited</t>
  </si>
  <si>
    <t>S900002320</t>
  </si>
  <si>
    <t>Miss T J Burrows</t>
  </si>
  <si>
    <t>NW9 0LA</t>
  </si>
  <si>
    <t>S900002321</t>
  </si>
  <si>
    <t>Family Action</t>
  </si>
  <si>
    <t>EC1V 2PT</t>
  </si>
  <si>
    <t>S900002323</t>
  </si>
  <si>
    <t>Democracy Counts Limited</t>
  </si>
  <si>
    <t>WA5 1DF</t>
  </si>
  <si>
    <t>S900002324</t>
  </si>
  <si>
    <t>Telefonica UK Limited</t>
  </si>
  <si>
    <t>LS11 0NE</t>
  </si>
  <si>
    <t>S900002325</t>
  </si>
  <si>
    <t>Rita Delman</t>
  </si>
  <si>
    <t>S900002326</t>
  </si>
  <si>
    <t>Michael Murphy</t>
  </si>
  <si>
    <t>S900002327</t>
  </si>
  <si>
    <t>Miss H Fassis</t>
  </si>
  <si>
    <t>EN4 8TY</t>
  </si>
  <si>
    <t>S900002328</t>
  </si>
  <si>
    <t>Alternative Centre of Education</t>
  </si>
  <si>
    <t>N9 0TZ</t>
  </si>
  <si>
    <t>S900002329</t>
  </si>
  <si>
    <t>Unicare London Limited</t>
  </si>
  <si>
    <t>NW7 2NU</t>
  </si>
  <si>
    <t>S900002330</t>
  </si>
  <si>
    <t>Michelle Eivers</t>
  </si>
  <si>
    <t>NW7 3HG</t>
  </si>
  <si>
    <t>S900002331</t>
  </si>
  <si>
    <t>Claremont Free Church</t>
  </si>
  <si>
    <t>NW2 1PY</t>
  </si>
  <si>
    <t>S900002332</t>
  </si>
  <si>
    <t>Real Life Care Limited</t>
  </si>
  <si>
    <t>S900002333</t>
  </si>
  <si>
    <t>Cordelia Umenyilora</t>
  </si>
  <si>
    <t>S900002334</t>
  </si>
  <si>
    <t>Jeanette Doherty</t>
  </si>
  <si>
    <t>SS2 5JB</t>
  </si>
  <si>
    <t>S900002335</t>
  </si>
  <si>
    <t>Elton Bakalli</t>
  </si>
  <si>
    <t>N8 7DU</t>
  </si>
  <si>
    <t>S900002336</t>
  </si>
  <si>
    <t>Datapress Limited</t>
  </si>
  <si>
    <t>UB10 9AY</t>
  </si>
  <si>
    <t>S900002337</t>
  </si>
  <si>
    <t>Intrepid Security Solutions Limited</t>
  </si>
  <si>
    <t>TW11 0JR</t>
  </si>
  <si>
    <t>S900002338</t>
  </si>
  <si>
    <t>Limespring School</t>
  </si>
  <si>
    <t>S900002339</t>
  </si>
  <si>
    <t>Mrs Sue Shea</t>
  </si>
  <si>
    <t>S900002340</t>
  </si>
  <si>
    <t>Little Leaders Pre-School</t>
  </si>
  <si>
    <t>S900002341</t>
  </si>
  <si>
    <t>Monkey Puzzle Golders Green</t>
  </si>
  <si>
    <t>NW11 8HJ</t>
  </si>
  <si>
    <t>S900002342</t>
  </si>
  <si>
    <t>The Social Marketing Gateway</t>
  </si>
  <si>
    <t>G2 1HG</t>
  </si>
  <si>
    <t>S900002343</t>
  </si>
  <si>
    <t>Mrs Sabrina Shah</t>
  </si>
  <si>
    <t>N2 8EH</t>
  </si>
  <si>
    <t>S900002344</t>
  </si>
  <si>
    <t>Mrs Muzghan Azizi</t>
  </si>
  <si>
    <t>NW9 6PB</t>
  </si>
  <si>
    <t>S900002345</t>
  </si>
  <si>
    <t>Exclusive Secure Care Services</t>
  </si>
  <si>
    <t>S9 4WG</t>
  </si>
  <si>
    <t>S900002346</t>
  </si>
  <si>
    <t>Aisha Noor</t>
  </si>
  <si>
    <t>N10 1AE</t>
  </si>
  <si>
    <t>S900002347</t>
  </si>
  <si>
    <t>Julian Tsoi</t>
  </si>
  <si>
    <t>HA8 8FS</t>
  </si>
  <si>
    <t>S900002348</t>
  </si>
  <si>
    <t>JLA Total Care Limited</t>
  </si>
  <si>
    <t>HX6 4AJ</t>
  </si>
  <si>
    <t>S900002349</t>
  </si>
  <si>
    <t>Alexandra House (Runwood Homes)</t>
  </si>
  <si>
    <t>CM20 1BU</t>
  </si>
  <si>
    <t>S900002350</t>
  </si>
  <si>
    <t>Miss Diane Brown</t>
  </si>
  <si>
    <t>S900002351</t>
  </si>
  <si>
    <t>Ms Beverley Okoro</t>
  </si>
  <si>
    <t>N2 8NY</t>
  </si>
  <si>
    <t>S900002352</t>
  </si>
  <si>
    <t>Miss Leanne Sayers</t>
  </si>
  <si>
    <t>N11 3BA</t>
  </si>
  <si>
    <t>S900002353</t>
  </si>
  <si>
    <t>Mrs Irene Gold</t>
  </si>
  <si>
    <t>EN4 9QJ</t>
  </si>
  <si>
    <t>S900002354</t>
  </si>
  <si>
    <t>Selda Aslan</t>
  </si>
  <si>
    <t>N20 0HL</t>
  </si>
  <si>
    <t>S900002355</t>
  </si>
  <si>
    <t>AN Diandan House</t>
  </si>
  <si>
    <t>CR0 5HQ</t>
  </si>
  <si>
    <t>S900002356</t>
  </si>
  <si>
    <t>Dalo Living</t>
  </si>
  <si>
    <t>N11 1EE</t>
  </si>
  <si>
    <t>S900002357</t>
  </si>
  <si>
    <t>Zsuzsa Nagy</t>
  </si>
  <si>
    <t>N2 0TJ</t>
  </si>
  <si>
    <t>S900002358</t>
  </si>
  <si>
    <t>Catherine Landucci</t>
  </si>
  <si>
    <t>N12 7BA</t>
  </si>
  <si>
    <t>S900002359</t>
  </si>
  <si>
    <t>London Brookes College</t>
  </si>
  <si>
    <t>NW4 4AP</t>
  </si>
  <si>
    <t>S900002360</t>
  </si>
  <si>
    <t>More House School</t>
  </si>
  <si>
    <t>GU10 3AP</t>
  </si>
  <si>
    <t>S900002361</t>
  </si>
  <si>
    <t>Singh Convenience Store Limited</t>
  </si>
  <si>
    <t>EN5 4ET</t>
  </si>
  <si>
    <t>S900002362</t>
  </si>
  <si>
    <t>Mr Nelson Alkoueich-Morad</t>
  </si>
  <si>
    <t>NW11 0DP</t>
  </si>
  <si>
    <t>S900002363</t>
  </si>
  <si>
    <t>Mr Bijan Zivari</t>
  </si>
  <si>
    <t>HA8 8QE</t>
  </si>
  <si>
    <t>S900002364</t>
  </si>
  <si>
    <t>Scott Black</t>
  </si>
  <si>
    <t>HA8 0SP</t>
  </si>
  <si>
    <t>S900002365</t>
  </si>
  <si>
    <t>Batuhan Fidan</t>
  </si>
  <si>
    <t>S900002366</t>
  </si>
  <si>
    <t>MP Training and Consultancy Limited</t>
  </si>
  <si>
    <t>E11 2QN</t>
  </si>
  <si>
    <t>S900002367</t>
  </si>
  <si>
    <t>Woodfield Homes</t>
  </si>
  <si>
    <t>S900002368</t>
  </si>
  <si>
    <t>Marcus and Marcus Limited</t>
  </si>
  <si>
    <t>EN1 1BJ</t>
  </si>
  <si>
    <t>S900002369</t>
  </si>
  <si>
    <t>Leah Schleider</t>
  </si>
  <si>
    <t>NW11 9JX</t>
  </si>
  <si>
    <t>S900002370</t>
  </si>
  <si>
    <t>Can Digital Solutions Limited</t>
  </si>
  <si>
    <t>S900002371</t>
  </si>
  <si>
    <t>3A Care (London) Limited</t>
  </si>
  <si>
    <t>S900002372</t>
  </si>
  <si>
    <t>Vision Mental Health (Vmh)</t>
  </si>
  <si>
    <t>WD6 3QU</t>
  </si>
  <si>
    <t>S900002373</t>
  </si>
  <si>
    <t>North and East London Care Limited</t>
  </si>
  <si>
    <t>EN1 2EY</t>
  </si>
  <si>
    <t>S900002374</t>
  </si>
  <si>
    <t>Mrs Ola Akagbosu</t>
  </si>
  <si>
    <t>NW7 3NB</t>
  </si>
  <si>
    <t>S900002375</t>
  </si>
  <si>
    <t>Mrs Hansa Kotecha</t>
  </si>
  <si>
    <t>S900002376</t>
  </si>
  <si>
    <t>F G Library Products Limited</t>
  </si>
  <si>
    <t>NN4 9EF</t>
  </si>
  <si>
    <t>S900002377</t>
  </si>
  <si>
    <t>Prior's Court Services Limited</t>
  </si>
  <si>
    <t>RG18 9NU</t>
  </si>
  <si>
    <t>S900002378</t>
  </si>
  <si>
    <t>Capita Managed It Solutions Limited</t>
  </si>
  <si>
    <t>BT36 7LQ</t>
  </si>
  <si>
    <t>S900002379</t>
  </si>
  <si>
    <t>Uxbridge College</t>
  </si>
  <si>
    <t>UB8 1NQ</t>
  </si>
  <si>
    <t>S900002380</t>
  </si>
  <si>
    <t>Aarandale Lodge</t>
  </si>
  <si>
    <t>SS0 7PR</t>
  </si>
  <si>
    <t>S900002381</t>
  </si>
  <si>
    <t>Sweettree Farming For All Cic</t>
  </si>
  <si>
    <t>S900002382</t>
  </si>
  <si>
    <t>Iris Ben-Arzi</t>
  </si>
  <si>
    <t>S900002383</t>
  </si>
  <si>
    <t>Mrs Kate Deacon</t>
  </si>
  <si>
    <t>EN4 8JP</t>
  </si>
  <si>
    <t>S900002384</t>
  </si>
  <si>
    <t>Shreen Khan</t>
  </si>
  <si>
    <t>NW9 5UW</t>
  </si>
  <si>
    <t>S900002385</t>
  </si>
  <si>
    <t>Ms Betty Travers</t>
  </si>
  <si>
    <t>EN4 8TL</t>
  </si>
  <si>
    <t>S900002386</t>
  </si>
  <si>
    <t>Mr Hassan Hersi</t>
  </si>
  <si>
    <t>S900002387</t>
  </si>
  <si>
    <t>Mr Nicholas Athanasiou</t>
  </si>
  <si>
    <t>N20 0XA</t>
  </si>
  <si>
    <t>S900002388</t>
  </si>
  <si>
    <t>Mr Hassan Bakhshian</t>
  </si>
  <si>
    <t>EN4 9DW</t>
  </si>
  <si>
    <t>S900002389</t>
  </si>
  <si>
    <t>Chandni Shah</t>
  </si>
  <si>
    <t>N12 8HE</t>
  </si>
  <si>
    <t>S900002390</t>
  </si>
  <si>
    <t>Martin Ali</t>
  </si>
  <si>
    <t>NW1 1JL</t>
  </si>
  <si>
    <t>S900002391</t>
  </si>
  <si>
    <t>Lida Rasooli</t>
  </si>
  <si>
    <t>HA8 0FJ</t>
  </si>
  <si>
    <t>S900002392</t>
  </si>
  <si>
    <t>Briar Consulting Engineers Limited</t>
  </si>
  <si>
    <t>DY8 4BT</t>
  </si>
  <si>
    <t>S900002393</t>
  </si>
  <si>
    <t>Bushmead Primary School</t>
  </si>
  <si>
    <t>LU2 7EU</t>
  </si>
  <si>
    <t>S900002394</t>
  </si>
  <si>
    <t>Hadley Wood School</t>
  </si>
  <si>
    <t>EN4 0HT</t>
  </si>
  <si>
    <t>S900002395</t>
  </si>
  <si>
    <t>Family First Fostering Limited</t>
  </si>
  <si>
    <t>E15 1XH</t>
  </si>
  <si>
    <t>S900002396</t>
  </si>
  <si>
    <t>TLC Carehomes Limited</t>
  </si>
  <si>
    <t>SS0 9DT</t>
  </si>
  <si>
    <t>S900002397</t>
  </si>
  <si>
    <t>L'Arche</t>
  </si>
  <si>
    <t>CT2 7TH</t>
  </si>
  <si>
    <t>S900002398</t>
  </si>
  <si>
    <t>Abiding Limited</t>
  </si>
  <si>
    <t>NW10 2JJ</t>
  </si>
  <si>
    <t>S900002399</t>
  </si>
  <si>
    <t>Blairine O Kondolo</t>
  </si>
  <si>
    <t>S900002400</t>
  </si>
  <si>
    <t>Ms Shiva Azarian</t>
  </si>
  <si>
    <t>S900002401</t>
  </si>
  <si>
    <t>Eleonore Mckenzie</t>
  </si>
  <si>
    <t>N6 5UB</t>
  </si>
  <si>
    <t>S900002402</t>
  </si>
  <si>
    <t>Miss Cara L Foreman</t>
  </si>
  <si>
    <t>PE29 6GT</t>
  </si>
  <si>
    <t>S900002403</t>
  </si>
  <si>
    <t>Mrs Doris Ejindu</t>
  </si>
  <si>
    <t>N20 0LX</t>
  </si>
  <si>
    <t>S900002404</t>
  </si>
  <si>
    <t>Signis Limited</t>
  </si>
  <si>
    <t>S60 1BY</t>
  </si>
  <si>
    <t>S900002405</t>
  </si>
  <si>
    <t>Radiomarathon Centre</t>
  </si>
  <si>
    <t>EN1 4NW</t>
  </si>
  <si>
    <t>S900002406</t>
  </si>
  <si>
    <t>Mr Behzad Ostad Saffer</t>
  </si>
  <si>
    <t>EN5 5HA</t>
  </si>
  <si>
    <t>S900002407</t>
  </si>
  <si>
    <t>FMG Consulting Limited</t>
  </si>
  <si>
    <t>CM12 1ET</t>
  </si>
  <si>
    <t>S900002408</t>
  </si>
  <si>
    <t>Compass Children's Homes Kent Limited</t>
  </si>
  <si>
    <t>Oak Lodge School</t>
  </si>
  <si>
    <t>S900002410</t>
  </si>
  <si>
    <t>Mrs Judith Lopian</t>
  </si>
  <si>
    <t>HA8 7NA</t>
  </si>
  <si>
    <t>S900002411</t>
  </si>
  <si>
    <t>Tiferes High School</t>
  </si>
  <si>
    <t>NW11 9ES</t>
  </si>
  <si>
    <t>S900002412</t>
  </si>
  <si>
    <t>Xais Asset Management Limited</t>
  </si>
  <si>
    <t>SL6 2ND</t>
  </si>
  <si>
    <t>S900002413</t>
  </si>
  <si>
    <t>TLC Live</t>
  </si>
  <si>
    <t>CM23 3AR</t>
  </si>
  <si>
    <t>S900002414</t>
  </si>
  <si>
    <t>Elidon Jukaj</t>
  </si>
  <si>
    <t>S900002415</t>
  </si>
  <si>
    <t>Abid Safi</t>
  </si>
  <si>
    <t>S900002416</t>
  </si>
  <si>
    <t>Mr Joseph Giddins</t>
  </si>
  <si>
    <t>N12 8RL</t>
  </si>
  <si>
    <t>S900002417</t>
  </si>
  <si>
    <t>Patricia Monro</t>
  </si>
  <si>
    <t>TW8 8QS</t>
  </si>
  <si>
    <t>S900002418</t>
  </si>
  <si>
    <t>Aim Higher London South Limited</t>
  </si>
  <si>
    <t>KT1 2EE</t>
  </si>
  <si>
    <t>S900002419</t>
  </si>
  <si>
    <t>Allen Lane Limited</t>
  </si>
  <si>
    <t>NW1 3ER</t>
  </si>
  <si>
    <t>S900002420</t>
  </si>
  <si>
    <t>British Psychological Society</t>
  </si>
  <si>
    <t>LE1 7DR</t>
  </si>
  <si>
    <t>S900002421</t>
  </si>
  <si>
    <t>Mark Bloch</t>
  </si>
  <si>
    <t>HA8 8EJ</t>
  </si>
  <si>
    <t>S900002422</t>
  </si>
  <si>
    <t>Maxine Clare</t>
  </si>
  <si>
    <t>N3 2SG</t>
  </si>
  <si>
    <t>S900002423</t>
  </si>
  <si>
    <t>Fatemeh Edalat</t>
  </si>
  <si>
    <t>N3 3RD</t>
  </si>
  <si>
    <t>S900002424</t>
  </si>
  <si>
    <t>Simone Edwards</t>
  </si>
  <si>
    <t>N11 3NW</t>
  </si>
  <si>
    <t>S900002425</t>
  </si>
  <si>
    <t>Jonathan Gold</t>
  </si>
  <si>
    <t>N20 0UE</t>
  </si>
  <si>
    <t>S900002426</t>
  </si>
  <si>
    <t>Abradat Kamlapour</t>
  </si>
  <si>
    <t>N2 0DS</t>
  </si>
  <si>
    <t>S900002427</t>
  </si>
  <si>
    <t>Olesea Nosrati</t>
  </si>
  <si>
    <t>NW4 4NY</t>
  </si>
  <si>
    <t>S900002428</t>
  </si>
  <si>
    <t>Janet Willicott</t>
  </si>
  <si>
    <t>HA8 8FY</t>
  </si>
  <si>
    <t>S900002429</t>
  </si>
  <si>
    <t>Heathcotes Southern Limited</t>
  </si>
  <si>
    <t>S900002430</t>
  </si>
  <si>
    <t>The Place Young Peoples Company Limited</t>
  </si>
  <si>
    <t>NG13 0GN</t>
  </si>
  <si>
    <t>S900002431</t>
  </si>
  <si>
    <t>London Sport Limited</t>
  </si>
  <si>
    <t>EC4N 6NP</t>
  </si>
  <si>
    <t>S900002432</t>
  </si>
  <si>
    <t>Karlo Bogdan</t>
  </si>
  <si>
    <t>CV6 1JG</t>
  </si>
  <si>
    <t>S900002433</t>
  </si>
  <si>
    <t>Shenleybury House Limited</t>
  </si>
  <si>
    <t>WD7 9DE</t>
  </si>
  <si>
    <t>S900002434</t>
  </si>
  <si>
    <t>Korn Ferry Hay Group</t>
  </si>
  <si>
    <t>SW1Y 6QB</t>
  </si>
  <si>
    <t>S900002435</t>
  </si>
  <si>
    <t>Woodlands Home Nursery</t>
  </si>
  <si>
    <t>N12 8BA</t>
  </si>
  <si>
    <t>S900002436</t>
  </si>
  <si>
    <t>Simeon Cohen</t>
  </si>
  <si>
    <t>NW7 2JF</t>
  </si>
  <si>
    <t>S900002437</t>
  </si>
  <si>
    <t>Castle Water Limited</t>
  </si>
  <si>
    <t>PH10 7BH</t>
  </si>
  <si>
    <t>S900002438</t>
  </si>
  <si>
    <t>John Graham Construction Limited</t>
  </si>
  <si>
    <t>BT26 6HX</t>
  </si>
  <si>
    <t>S900002439</t>
  </si>
  <si>
    <t>Mrs Pearl Blain</t>
  </si>
  <si>
    <t>HA8 8JG</t>
  </si>
  <si>
    <t>S900002440</t>
  </si>
  <si>
    <t>Mr Eleojo Okai</t>
  </si>
  <si>
    <t>NW7 2JY</t>
  </si>
  <si>
    <t>S900002441</t>
  </si>
  <si>
    <t>Mina Baghaei</t>
  </si>
  <si>
    <t>HA8 5BQ</t>
  </si>
  <si>
    <t>S900002442</t>
  </si>
  <si>
    <t>Mr Turabali Bharmal</t>
  </si>
  <si>
    <t>N3 1EX</t>
  </si>
  <si>
    <t>S900002443</t>
  </si>
  <si>
    <t>Specialist Fleet Services</t>
  </si>
  <si>
    <t>NN5 5AX</t>
  </si>
  <si>
    <t>S900002444</t>
  </si>
  <si>
    <t>C P Davidson and Sons</t>
  </si>
  <si>
    <t>PR7 3BL</t>
  </si>
  <si>
    <t>S900002445</t>
  </si>
  <si>
    <t>Westminster Kingsway College</t>
  </si>
  <si>
    <t>NW1 3HB</t>
  </si>
  <si>
    <t>S900002446</t>
  </si>
  <si>
    <t>Kingsley Knight Training</t>
  </si>
  <si>
    <t>MK3 6GY</t>
  </si>
  <si>
    <t>S900002447</t>
  </si>
  <si>
    <t>Silver Bullet Business</t>
  </si>
  <si>
    <t>RH19 3SA</t>
  </si>
  <si>
    <t>S900002448</t>
  </si>
  <si>
    <t>Justin Simon</t>
  </si>
  <si>
    <t>N12 9AX</t>
  </si>
  <si>
    <t>S900002449</t>
  </si>
  <si>
    <t>Maria Vicente</t>
  </si>
  <si>
    <t>NW7 4RW</t>
  </si>
  <si>
    <t>S900002451</t>
  </si>
  <si>
    <t>For2Feet Limited</t>
  </si>
  <si>
    <t>GL6 7NZ</t>
  </si>
  <si>
    <t>S900002452</t>
  </si>
  <si>
    <t>The Association For Family Therapy</t>
  </si>
  <si>
    <t>WA4 6PS</t>
  </si>
  <si>
    <t>S900002453</t>
  </si>
  <si>
    <t>Global Safety and Environmental Limited</t>
  </si>
  <si>
    <t>EC2A 4SD</t>
  </si>
  <si>
    <t>S900002454</t>
  </si>
  <si>
    <t>East London NHS Foundation Trust</t>
  </si>
  <si>
    <t>S900002455</t>
  </si>
  <si>
    <t>Renato Kurti Iomi Supported Living Limited</t>
  </si>
  <si>
    <t>LU1 1RB</t>
  </si>
  <si>
    <t>S900002456</t>
  </si>
  <si>
    <t>Mrs Ved-Watti Pandit</t>
  </si>
  <si>
    <t>NW4 1NL</t>
  </si>
  <si>
    <t>NW9 5DG</t>
  </si>
  <si>
    <t>S900002458</t>
  </si>
  <si>
    <t>Zenith Vehicle Contracts Limited</t>
  </si>
  <si>
    <t>LS28 5QS</t>
  </si>
  <si>
    <t>S900002459</t>
  </si>
  <si>
    <t>Iaspire Care Services Limited</t>
  </si>
  <si>
    <t>HA2 0AT</t>
  </si>
  <si>
    <t>S900002460</t>
  </si>
  <si>
    <t>Susan Alijani</t>
  </si>
  <si>
    <t>S900002461</t>
  </si>
  <si>
    <t>Mrs Maureen Mclean</t>
  </si>
  <si>
    <t>EN5 2TR</t>
  </si>
  <si>
    <t>S900002462</t>
  </si>
  <si>
    <t>Ms Sally Hayes</t>
  </si>
  <si>
    <t>EN5 3DY</t>
  </si>
  <si>
    <t>S900002463</t>
  </si>
  <si>
    <t>Miss Vanessa Fernandes</t>
  </si>
  <si>
    <t>NW9 5LF</t>
  </si>
  <si>
    <t>S900002464</t>
  </si>
  <si>
    <t>Simply Fostering Consultancy Limited</t>
  </si>
  <si>
    <t>EX4 9EX</t>
  </si>
  <si>
    <t>S900002465</t>
  </si>
  <si>
    <t>Sofina Aghios</t>
  </si>
  <si>
    <t>S900002466</t>
  </si>
  <si>
    <t>Guy Ardon- Bayle (Adults Dp)</t>
  </si>
  <si>
    <t>NW4 1PT</t>
  </si>
  <si>
    <t>S900002467</t>
  </si>
  <si>
    <t>Henriette Bondo</t>
  </si>
  <si>
    <t>S900002468</t>
  </si>
  <si>
    <t>Toyha Duncan</t>
  </si>
  <si>
    <t>NW9 5WQ</t>
  </si>
  <si>
    <t>S900002469</t>
  </si>
  <si>
    <t>Maureen Enwezor</t>
  </si>
  <si>
    <t>HA8 0QU</t>
  </si>
  <si>
    <t>S900002470</t>
  </si>
  <si>
    <t>Sidra Hussain</t>
  </si>
  <si>
    <t>NW9 5HW</t>
  </si>
  <si>
    <t>S900002471</t>
  </si>
  <si>
    <t>Beatrice Kissiedu-Kotei</t>
  </si>
  <si>
    <t>S900002472</t>
  </si>
  <si>
    <t>Anil Lakhani</t>
  </si>
  <si>
    <t>S900002473</t>
  </si>
  <si>
    <t>Kimberly Lawrence</t>
  </si>
  <si>
    <t>S900002474</t>
  </si>
  <si>
    <t>Mr Lee Lewis</t>
  </si>
  <si>
    <t>N2 9HB</t>
  </si>
  <si>
    <t>S900002475</t>
  </si>
  <si>
    <t>Helen Morrison</t>
  </si>
  <si>
    <t>EN5 1BW</t>
  </si>
  <si>
    <t>S900002476</t>
  </si>
  <si>
    <t>Sandra Newman</t>
  </si>
  <si>
    <t>NW9 7EP</t>
  </si>
  <si>
    <t>NW9 5YS</t>
  </si>
  <si>
    <t>S900002478</t>
  </si>
  <si>
    <t>Peter Solomons</t>
  </si>
  <si>
    <t>EN5 2NX</t>
  </si>
  <si>
    <t>S900002479</t>
  </si>
  <si>
    <t>Starlings Nursery</t>
  </si>
  <si>
    <t>EN5 1LL</t>
  </si>
  <si>
    <t>S900002480</t>
  </si>
  <si>
    <t>Fideliti Limited</t>
  </si>
  <si>
    <t>WA3 7PB</t>
  </si>
  <si>
    <t>S900002481</t>
  </si>
  <si>
    <t>London Borough Fraud Investigators Group</t>
  </si>
  <si>
    <t>S900002482</t>
  </si>
  <si>
    <t>Ms Sonia Beckford</t>
  </si>
  <si>
    <t>N7 7HP</t>
  </si>
  <si>
    <t>S900002483</t>
  </si>
  <si>
    <t>Lee Deehan</t>
  </si>
  <si>
    <t>NW7 3EY</t>
  </si>
  <si>
    <t>S900002484</t>
  </si>
  <si>
    <t>Jennifer Mathew</t>
  </si>
  <si>
    <t>EN5 5LH</t>
  </si>
  <si>
    <t>S900002485</t>
  </si>
  <si>
    <t>Rivendell Care and Support</t>
  </si>
  <si>
    <t>N3 1TR</t>
  </si>
  <si>
    <t>S900002486</t>
  </si>
  <si>
    <t>Isubscribe</t>
  </si>
  <si>
    <t>W6 8DA</t>
  </si>
  <si>
    <t>S900002487</t>
  </si>
  <si>
    <t>Shining Stars Fostering</t>
  </si>
  <si>
    <t>CR9 2ER</t>
  </si>
  <si>
    <t>S900002488</t>
  </si>
  <si>
    <t>Erskine Hall (Bupa)</t>
  </si>
  <si>
    <t>HA6 3PA</t>
  </si>
  <si>
    <t>S900002489</t>
  </si>
  <si>
    <t>Miss Tosin Makinde</t>
  </si>
  <si>
    <t>N3 3DB</t>
  </si>
  <si>
    <t>S900002490</t>
  </si>
  <si>
    <t>Mrs Ilda Losi</t>
  </si>
  <si>
    <t>N3 1TX</t>
  </si>
  <si>
    <t>S900002491</t>
  </si>
  <si>
    <t>Care Analytics (UK) Limited</t>
  </si>
  <si>
    <t>EX39 3LT</t>
  </si>
  <si>
    <t>S900002492</t>
  </si>
  <si>
    <t>Blatchington Mill School</t>
  </si>
  <si>
    <t>BN3 7BW</t>
  </si>
  <si>
    <t>S900002493</t>
  </si>
  <si>
    <t>Belbin Associates</t>
  </si>
  <si>
    <t>CB23 7EN</t>
  </si>
  <si>
    <t>S900002494</t>
  </si>
  <si>
    <t>Mrs Saira Khan</t>
  </si>
  <si>
    <t>S900002495</t>
  </si>
  <si>
    <t>Winona Esolutions Limited</t>
  </si>
  <si>
    <t>SE10 9BB</t>
  </si>
  <si>
    <t>S900002496</t>
  </si>
  <si>
    <t>Cohort Security Solutions</t>
  </si>
  <si>
    <t>SG14 1QN</t>
  </si>
  <si>
    <t>S900002497</t>
  </si>
  <si>
    <t>Barry William Towner</t>
  </si>
  <si>
    <t>S900002498</t>
  </si>
  <si>
    <t>Mr Robert H Camilis</t>
  </si>
  <si>
    <t>N19 4HR</t>
  </si>
  <si>
    <t>S900002499</t>
  </si>
  <si>
    <t>Agape4All Limited</t>
  </si>
  <si>
    <t>WD6 1NX</t>
  </si>
  <si>
    <t>S900002500</t>
  </si>
  <si>
    <t>Vehicle Technology Solutions Limited</t>
  </si>
  <si>
    <t>WD24 7GL</t>
  </si>
  <si>
    <t>S900002501</t>
  </si>
  <si>
    <t>Munihire Limited</t>
  </si>
  <si>
    <t>RH13 8RA</t>
  </si>
  <si>
    <t>S900002502</t>
  </si>
  <si>
    <t>Your Family Matters</t>
  </si>
  <si>
    <t>M4 6DE</t>
  </si>
  <si>
    <t>S900002503</t>
  </si>
  <si>
    <t>Koshy Eapen</t>
  </si>
  <si>
    <t>S900002504</t>
  </si>
  <si>
    <t>Natalie Polinario</t>
  </si>
  <si>
    <t>S900002505</t>
  </si>
  <si>
    <t>Justin Mullins</t>
  </si>
  <si>
    <t>N3 2JB</t>
  </si>
  <si>
    <t>S900002506</t>
  </si>
  <si>
    <t>Nicholas Aleksander</t>
  </si>
  <si>
    <t>NW3 7UP</t>
  </si>
  <si>
    <t>S900002507</t>
  </si>
  <si>
    <t>Evergreen Homecare Service Limited</t>
  </si>
  <si>
    <t>N3 1UX</t>
  </si>
  <si>
    <t>S900002508</t>
  </si>
  <si>
    <t>Black Swan International Limited</t>
  </si>
  <si>
    <t>NR2 2AD</t>
  </si>
  <si>
    <t>S900002509</t>
  </si>
  <si>
    <t>Institute of Family Therapy</t>
  </si>
  <si>
    <t>NW1 2HX</t>
  </si>
  <si>
    <t>S900002510</t>
  </si>
  <si>
    <t>Ameo Professional Services Limited</t>
  </si>
  <si>
    <t>B80 7LL</t>
  </si>
  <si>
    <t>S900002511</t>
  </si>
  <si>
    <t>Mobile Mini (UK)</t>
  </si>
  <si>
    <t>IP6 0LW</t>
  </si>
  <si>
    <t>S900002512</t>
  </si>
  <si>
    <t>Hazim Bahi Tahoon</t>
  </si>
  <si>
    <t>NW10 1SP</t>
  </si>
  <si>
    <t>S900002513</t>
  </si>
  <si>
    <t>Colindale Local Limited</t>
  </si>
  <si>
    <t>NW9 5HY</t>
  </si>
  <si>
    <t>S900002514</t>
  </si>
  <si>
    <t>NW7 Hub Trading</t>
  </si>
  <si>
    <t>S900002515</t>
  </si>
  <si>
    <t>St Alex Support Limited</t>
  </si>
  <si>
    <t>S900002516</t>
  </si>
  <si>
    <t>Michael Parker</t>
  </si>
  <si>
    <t>N15 3SX</t>
  </si>
  <si>
    <t>S900002517</t>
  </si>
  <si>
    <t>Henrietta Andoh</t>
  </si>
  <si>
    <t>NW9 6BP</t>
  </si>
  <si>
    <t>S900002518</t>
  </si>
  <si>
    <t>DA Languages Limited</t>
  </si>
  <si>
    <t>M32 OFP</t>
  </si>
  <si>
    <t>S900002519</t>
  </si>
  <si>
    <t>Indika Roseway</t>
  </si>
  <si>
    <t>NW2 1TD</t>
  </si>
  <si>
    <t>S900002520</t>
  </si>
  <si>
    <t>Next Steps Limited</t>
  </si>
  <si>
    <t>AL7 1HL</t>
  </si>
  <si>
    <t>S900002521</t>
  </si>
  <si>
    <t>Compass Fostering London Limited</t>
  </si>
  <si>
    <t>S900002522</t>
  </si>
  <si>
    <t>Care Sante London Limited</t>
  </si>
  <si>
    <t>N3 2JU</t>
  </si>
  <si>
    <t>S900002523</t>
  </si>
  <si>
    <t>Hesley Group</t>
  </si>
  <si>
    <t>DN11 9HH</t>
  </si>
  <si>
    <t>S900002524</t>
  </si>
  <si>
    <t>Fatima Ahmadi</t>
  </si>
  <si>
    <t>N21 0QG</t>
  </si>
  <si>
    <t>S900002525</t>
  </si>
  <si>
    <t>Jodie Preston</t>
  </si>
  <si>
    <t>NW9 4BE</t>
  </si>
  <si>
    <t>S900002526</t>
  </si>
  <si>
    <t>Mulalley and Company Limited</t>
  </si>
  <si>
    <t>IG8 8FA</t>
  </si>
  <si>
    <t>S900002528</t>
  </si>
  <si>
    <t>Miss Paris Mcghie</t>
  </si>
  <si>
    <t>EN6 1EW</t>
  </si>
  <si>
    <t>S900002529</t>
  </si>
  <si>
    <t>Van An Nguyen</t>
  </si>
  <si>
    <t>S900002530</t>
  </si>
  <si>
    <t>Wellspring Care Services</t>
  </si>
  <si>
    <t>HA0 2RJ</t>
  </si>
  <si>
    <t>S900002531</t>
  </si>
  <si>
    <t>Independent Lifestyle</t>
  </si>
  <si>
    <t>HA7 3NF</t>
  </si>
  <si>
    <t>S900002532</t>
  </si>
  <si>
    <t>Angela Edwards-Jones</t>
  </si>
  <si>
    <t>NW7 3EB</t>
  </si>
  <si>
    <t>S900002533</t>
  </si>
  <si>
    <t>Tirzah Morris</t>
  </si>
  <si>
    <t>EN4 8DP</t>
  </si>
  <si>
    <t>S900002534</t>
  </si>
  <si>
    <t>Fabienne Oliver</t>
  </si>
  <si>
    <t>EN4 8QA</t>
  </si>
  <si>
    <t>S900002535</t>
  </si>
  <si>
    <t>Sajjad Gill</t>
  </si>
  <si>
    <t>NW2 2TF</t>
  </si>
  <si>
    <t>S900002536</t>
  </si>
  <si>
    <t>Sasha Baker</t>
  </si>
  <si>
    <t>N2 0RF</t>
  </si>
  <si>
    <t>S900002537</t>
  </si>
  <si>
    <t>Liora Dryer</t>
  </si>
  <si>
    <t>NW4 4EN</t>
  </si>
  <si>
    <t>S900002538</t>
  </si>
  <si>
    <t>K J Mercer</t>
  </si>
  <si>
    <t>N2 0UR</t>
  </si>
  <si>
    <t>S900002539</t>
  </si>
  <si>
    <t>The Inclusion Project</t>
  </si>
  <si>
    <t>CO13 9DW</t>
  </si>
  <si>
    <t>S900002540</t>
  </si>
  <si>
    <t>Bayis Sheli</t>
  </si>
  <si>
    <t>N16 5BP</t>
  </si>
  <si>
    <t>S900002541</t>
  </si>
  <si>
    <t>Greek and Greek Cypriot Community of En</t>
  </si>
  <si>
    <t>N9 0PZ</t>
  </si>
  <si>
    <t>S900002542</t>
  </si>
  <si>
    <t>Mr Mbulelo Majodina</t>
  </si>
  <si>
    <t>S900002543</t>
  </si>
  <si>
    <t>Mrs Catherine Brown</t>
  </si>
  <si>
    <t>HA8 8WP</t>
  </si>
  <si>
    <t>S900002544</t>
  </si>
  <si>
    <t>Amna Mursi Osman</t>
  </si>
  <si>
    <t>NW9 7DP</t>
  </si>
  <si>
    <t>S900002545</t>
  </si>
  <si>
    <t>P and J Electrics</t>
  </si>
  <si>
    <t>EX8 2EG</t>
  </si>
  <si>
    <t>S900002546</t>
  </si>
  <si>
    <t>Halfords</t>
  </si>
  <si>
    <t>B98 0DE</t>
  </si>
  <si>
    <t>S900002547</t>
  </si>
  <si>
    <t>Environment Media Group Limited</t>
  </si>
  <si>
    <t>SE1 7NQ</t>
  </si>
  <si>
    <t>S900002548</t>
  </si>
  <si>
    <t>Granicus-Firmstep Limited</t>
  </si>
  <si>
    <t>EC3R 6DP</t>
  </si>
  <si>
    <t>S900002549</t>
  </si>
  <si>
    <t>Falconer School</t>
  </si>
  <si>
    <t>WD23 3AT</t>
  </si>
  <si>
    <t>S900002550</t>
  </si>
  <si>
    <t>DE Bohun Care Limited</t>
  </si>
  <si>
    <t>N14 4HL</t>
  </si>
  <si>
    <t>S900002551</t>
  </si>
  <si>
    <t>Cheeky Monkeys Day Nursery</t>
  </si>
  <si>
    <t>S900002552</t>
  </si>
  <si>
    <t>Aba Connect Limited</t>
  </si>
  <si>
    <t>CM14 5HN</t>
  </si>
  <si>
    <t>S900002553</t>
  </si>
  <si>
    <t>Ms Maureen Winterflood</t>
  </si>
  <si>
    <t>S900002554</t>
  </si>
  <si>
    <t>Ms Shahanara Chowdhury</t>
  </si>
  <si>
    <t>LU1 5AH</t>
  </si>
  <si>
    <t>S900002555</t>
  </si>
  <si>
    <t>Mr Michael Harriman</t>
  </si>
  <si>
    <t>NW7 3SF</t>
  </si>
  <si>
    <t>S900002556</t>
  </si>
  <si>
    <t>Miss Vivienne Allen</t>
  </si>
  <si>
    <t>NW9 7QF</t>
  </si>
  <si>
    <t>S900002557</t>
  </si>
  <si>
    <t>Eden Primary School</t>
  </si>
  <si>
    <t>N10 1NR</t>
  </si>
  <si>
    <t>S900002558</t>
  </si>
  <si>
    <t>Wolfson Hillel Primary School</t>
  </si>
  <si>
    <t>N14 4LG</t>
  </si>
  <si>
    <t>S900002559</t>
  </si>
  <si>
    <t>Fortismere School</t>
  </si>
  <si>
    <t>N10 1NE</t>
  </si>
  <si>
    <t>S900002560</t>
  </si>
  <si>
    <t>Acland Burghley School</t>
  </si>
  <si>
    <t>NW5 1UJ</t>
  </si>
  <si>
    <t>S900002561</t>
  </si>
  <si>
    <t>Laurel Park School</t>
  </si>
  <si>
    <t>N14 7HY</t>
  </si>
  <si>
    <t>S900002562</t>
  </si>
  <si>
    <t>Oaktree School</t>
  </si>
  <si>
    <t>N14 4HN</t>
  </si>
  <si>
    <t>S900002563</t>
  </si>
  <si>
    <t>Tracsis Traffic Data Limited</t>
  </si>
  <si>
    <t>LS22 7BA</t>
  </si>
  <si>
    <t>S900002564</t>
  </si>
  <si>
    <t>Elizabeth Ford</t>
  </si>
  <si>
    <t>EN5 2RS</t>
  </si>
  <si>
    <t>S900002565</t>
  </si>
  <si>
    <t>Mr Martin Katz</t>
  </si>
  <si>
    <t>HA8 9TL</t>
  </si>
  <si>
    <t>S900002566</t>
  </si>
  <si>
    <t>Georgina Haines</t>
  </si>
  <si>
    <t>HA8 0DE</t>
  </si>
  <si>
    <t>S900002567</t>
  </si>
  <si>
    <t>Islington Limited</t>
  </si>
  <si>
    <t>N7 7EP</t>
  </si>
  <si>
    <t>S900002568</t>
  </si>
  <si>
    <t>Curtis Murphy</t>
  </si>
  <si>
    <t>S900002569</t>
  </si>
  <si>
    <t>Keltbray Built Environment Limited</t>
  </si>
  <si>
    <t>KT10 9TA</t>
  </si>
  <si>
    <t>S900002570</t>
  </si>
  <si>
    <t>Silviya Pishtikova</t>
  </si>
  <si>
    <t>N3 1YN</t>
  </si>
  <si>
    <t>S900002571</t>
  </si>
  <si>
    <t>Ms Marilou Evans</t>
  </si>
  <si>
    <t>HA8 0QY</t>
  </si>
  <si>
    <t>S900002572</t>
  </si>
  <si>
    <t>New Enterprise Pest Control (Herts) Limited</t>
  </si>
  <si>
    <t>HA8 9BU</t>
  </si>
  <si>
    <t>S900002573</t>
  </si>
  <si>
    <t>Moor House School and College</t>
  </si>
  <si>
    <t>RH8 9AQ</t>
  </si>
  <si>
    <t>S900002574</t>
  </si>
  <si>
    <t>Wkcic Group</t>
  </si>
  <si>
    <t>N7 0SP</t>
  </si>
  <si>
    <t>S900002575</t>
  </si>
  <si>
    <t>CWG Roofing Limited</t>
  </si>
  <si>
    <t>SG1 2BW</t>
  </si>
  <si>
    <t>S900002576</t>
  </si>
  <si>
    <t>Andrew Stratis</t>
  </si>
  <si>
    <t>N20 9JJ</t>
  </si>
  <si>
    <t>S900002577</t>
  </si>
  <si>
    <t>Mark Silverman</t>
  </si>
  <si>
    <t>EN5 5LD</t>
  </si>
  <si>
    <t>S900002578</t>
  </si>
  <si>
    <t>Mrs Josephine Maddalora</t>
  </si>
  <si>
    <t>N3 1JB</t>
  </si>
  <si>
    <t>S900002579</t>
  </si>
  <si>
    <t>Mr David Corker</t>
  </si>
  <si>
    <t>S900002580</t>
  </si>
  <si>
    <t>Ms Nosheen Bali</t>
  </si>
  <si>
    <t>NW10 1SU</t>
  </si>
  <si>
    <t>S900002581</t>
  </si>
  <si>
    <t>Miss Dahria Hall</t>
  </si>
  <si>
    <t>N3 1NH</t>
  </si>
  <si>
    <t>S900002582</t>
  </si>
  <si>
    <t>Mrs Rachel Mockton</t>
  </si>
  <si>
    <t>NW11 0DJ</t>
  </si>
  <si>
    <t>S900002583</t>
  </si>
  <si>
    <t>Mr Andre Santos</t>
  </si>
  <si>
    <t>HA8 8FX</t>
  </si>
  <si>
    <t>S900002584</t>
  </si>
  <si>
    <t>Glodi Nunes</t>
  </si>
  <si>
    <t>S900002585</t>
  </si>
  <si>
    <t>Fortis Care Limited</t>
  </si>
  <si>
    <t>N12 0BP</t>
  </si>
  <si>
    <t>S900002586</t>
  </si>
  <si>
    <t>Parent and Child Fostering Assessments</t>
  </si>
  <si>
    <t>KT12 3PD</t>
  </si>
  <si>
    <t>S900002587</t>
  </si>
  <si>
    <t>Grange Whitefield Care</t>
  </si>
  <si>
    <t>EN2 9BW</t>
  </si>
  <si>
    <t>S900002588</t>
  </si>
  <si>
    <t>Midco Care Limited</t>
  </si>
  <si>
    <t>PE1 2PN</t>
  </si>
  <si>
    <t>S900002589</t>
  </si>
  <si>
    <t>Rubicon Industries Limited</t>
  </si>
  <si>
    <t>SP11 7DE</t>
  </si>
  <si>
    <t>S900002590</t>
  </si>
  <si>
    <t>Mr Kamal Ferrari</t>
  </si>
  <si>
    <t>NW7 2RE</t>
  </si>
  <si>
    <t>S900002591</t>
  </si>
  <si>
    <t>Mrs Aisha Gora</t>
  </si>
  <si>
    <t>NW4 1LH</t>
  </si>
  <si>
    <t>S900002592</t>
  </si>
  <si>
    <t>40Seven Limited</t>
  </si>
  <si>
    <t>LS9 0SE</t>
  </si>
  <si>
    <t>S900002593</t>
  </si>
  <si>
    <t>Helenas Nursery Limited</t>
  </si>
  <si>
    <t>S900002594</t>
  </si>
  <si>
    <t>Steve Chamberlain Social Care Limited</t>
  </si>
  <si>
    <t>SW18 5RL</t>
  </si>
  <si>
    <t>S900002595</t>
  </si>
  <si>
    <t>Louise Fox Consulting Limited</t>
  </si>
  <si>
    <t>S900002596</t>
  </si>
  <si>
    <t>Equans E and S Infrastructure UK L</t>
  </si>
  <si>
    <t>RH16 3WZ</t>
  </si>
  <si>
    <t>S900002597</t>
  </si>
  <si>
    <t>Xhevdet Lilaj</t>
  </si>
  <si>
    <t>S900002598</t>
  </si>
  <si>
    <t>Cadent Gas Limited</t>
  </si>
  <si>
    <t>CV7 8PE</t>
  </si>
  <si>
    <t>S900002599</t>
  </si>
  <si>
    <t>Esther Rabson</t>
  </si>
  <si>
    <t>NW11 9NL</t>
  </si>
  <si>
    <t>S900002600</t>
  </si>
  <si>
    <t>Taylorfitch Limited</t>
  </si>
  <si>
    <t>PE31 8RZ</t>
  </si>
  <si>
    <t>S900002601</t>
  </si>
  <si>
    <t>Art Against Knives</t>
  </si>
  <si>
    <t>WC1N 3GS</t>
  </si>
  <si>
    <t>S900002602</t>
  </si>
  <si>
    <t>Ms Fathia Madar</t>
  </si>
  <si>
    <t>HA8 9BE</t>
  </si>
  <si>
    <t>S900002603</t>
  </si>
  <si>
    <t>Hunter and Partners Limited</t>
  </si>
  <si>
    <t>W6 0EA</t>
  </si>
  <si>
    <t>S900002604</t>
  </si>
  <si>
    <t>Edith Kay Independent School</t>
  </si>
  <si>
    <t>NW10 8HR</t>
  </si>
  <si>
    <t>S900002605</t>
  </si>
  <si>
    <t>GCH (Hertfordshire) Limited</t>
  </si>
  <si>
    <t>AL6 9SN</t>
  </si>
  <si>
    <t>S900002606</t>
  </si>
  <si>
    <t>Mrs Colette Kueyimossimi</t>
  </si>
  <si>
    <t>NW10 8HZ</t>
  </si>
  <si>
    <t>S900002608</t>
  </si>
  <si>
    <t>Mrs Rambhaben Khiroya</t>
  </si>
  <si>
    <t>NW4 1TE</t>
  </si>
  <si>
    <t>S900002609</t>
  </si>
  <si>
    <t>Canon (UK) Limited</t>
  </si>
  <si>
    <t>UB11 1AF</t>
  </si>
  <si>
    <t>S900002610</t>
  </si>
  <si>
    <t>Mr Richard Pearson</t>
  </si>
  <si>
    <t>S900002611</t>
  </si>
  <si>
    <t>Mary Sarpong</t>
  </si>
  <si>
    <t>NW9 5ZQ</t>
  </si>
  <si>
    <t>S900002612</t>
  </si>
  <si>
    <t>Kadisha Mansarray</t>
  </si>
  <si>
    <t>MK3 5LP</t>
  </si>
  <si>
    <t>S900002613</t>
  </si>
  <si>
    <t>QM Legal Costs Solutions Limited</t>
  </si>
  <si>
    <t>L2 2QF</t>
  </si>
  <si>
    <t>S900002614</t>
  </si>
  <si>
    <t>Thames21 Limited</t>
  </si>
  <si>
    <t>EC2V 7HH</t>
  </si>
  <si>
    <t>S900002615</t>
  </si>
  <si>
    <t>Mr and Mrs Akinrinlola</t>
  </si>
  <si>
    <t>N10 2PX</t>
  </si>
  <si>
    <t>S900002616</t>
  </si>
  <si>
    <t>Jean Geddes</t>
  </si>
  <si>
    <t>N20 0TN</t>
  </si>
  <si>
    <t>S900002617</t>
  </si>
  <si>
    <t>Global Msc Security Limited</t>
  </si>
  <si>
    <t>BS39 5UR</t>
  </si>
  <si>
    <t>S900002618</t>
  </si>
  <si>
    <t>Aarandale Manor Care Home</t>
  </si>
  <si>
    <t>NW7 1ND</t>
  </si>
  <si>
    <t>S900002619</t>
  </si>
  <si>
    <t>IC2 Cctv and Security Specialists (UK) Limited</t>
  </si>
  <si>
    <t>SE10 0RT</t>
  </si>
  <si>
    <t>S900002620</t>
  </si>
  <si>
    <t>Mr Babak Zolfaghari</t>
  </si>
  <si>
    <t>N12 0DG</t>
  </si>
  <si>
    <t>S900002621</t>
  </si>
  <si>
    <t>Affinity Fostering Services Limited</t>
  </si>
  <si>
    <t>CM4 9NR</t>
  </si>
  <si>
    <t>S900002622</t>
  </si>
  <si>
    <t>Rockstone Care Services</t>
  </si>
  <si>
    <t>WC1N 3AX</t>
  </si>
  <si>
    <t>S900002623</t>
  </si>
  <si>
    <t>Lara Bloom</t>
  </si>
  <si>
    <t>E11 4HB</t>
  </si>
  <si>
    <t>S900002624</t>
  </si>
  <si>
    <t>Royal National College For The Blind</t>
  </si>
  <si>
    <t>HR1 1DT</t>
  </si>
  <si>
    <t>S900002625</t>
  </si>
  <si>
    <t>Curam Domi Solutions Limited</t>
  </si>
  <si>
    <t>EC2A 4NE</t>
  </si>
  <si>
    <t>S900002626</t>
  </si>
  <si>
    <t>Carter Security Limited</t>
  </si>
  <si>
    <t>SS15 6SS</t>
  </si>
  <si>
    <t>S900002627</t>
  </si>
  <si>
    <t>This Is Focus Limited</t>
  </si>
  <si>
    <t>BS1 6PL</t>
  </si>
  <si>
    <t>S900002628</t>
  </si>
  <si>
    <t>Scott's Newsagents</t>
  </si>
  <si>
    <t>NW11 7TH</t>
  </si>
  <si>
    <t>S900002629</t>
  </si>
  <si>
    <t>Wirecard - Adult Services</t>
  </si>
  <si>
    <t>E14 5LQ</t>
  </si>
  <si>
    <t>S900002630</t>
  </si>
  <si>
    <t>Lisha Janie Taylor</t>
  </si>
  <si>
    <t>NW2 1RL</t>
  </si>
  <si>
    <t>S900002631</t>
  </si>
  <si>
    <t>Perfect Start Montessori</t>
  </si>
  <si>
    <t>S900002632</t>
  </si>
  <si>
    <t>Carole Norma Hodgetts</t>
  </si>
  <si>
    <t>S900002633</t>
  </si>
  <si>
    <t>Stay and Play Childcare Limited</t>
  </si>
  <si>
    <t>N3 3PB</t>
  </si>
  <si>
    <t>S900002634</t>
  </si>
  <si>
    <t>Learn and Play Childcare Limited</t>
  </si>
  <si>
    <t>NW9 5PX</t>
  </si>
  <si>
    <t>S900002635</t>
  </si>
  <si>
    <t>Mr Theodore Muigai</t>
  </si>
  <si>
    <t>N20 0RH</t>
  </si>
  <si>
    <t>S900002636</t>
  </si>
  <si>
    <t>The Bull Theatre</t>
  </si>
  <si>
    <t>EN5 5SJ</t>
  </si>
  <si>
    <t>S900002637</t>
  </si>
  <si>
    <t>Mems Limited</t>
  </si>
  <si>
    <t>ME8 6PS</t>
  </si>
  <si>
    <t>S900002638</t>
  </si>
  <si>
    <t>Millbrook Healthcare Group</t>
  </si>
  <si>
    <t>SO40 3XJ</t>
  </si>
  <si>
    <t>S900002639</t>
  </si>
  <si>
    <t>Microfish Communications Limited</t>
  </si>
  <si>
    <t>N16 7HD</t>
  </si>
  <si>
    <t>S900002640</t>
  </si>
  <si>
    <t>Access To Music Limited</t>
  </si>
  <si>
    <t>M2 2AS</t>
  </si>
  <si>
    <t>S900002641</t>
  </si>
  <si>
    <t>Synlab Laboratory Services</t>
  </si>
  <si>
    <t>NP7 7RX</t>
  </si>
  <si>
    <t>S900002642</t>
  </si>
  <si>
    <t>Adam Tunick</t>
  </si>
  <si>
    <t>N2 0DL</t>
  </si>
  <si>
    <t>S900002643</t>
  </si>
  <si>
    <t>Chase Side Primary School</t>
  </si>
  <si>
    <t>EN2 6NS</t>
  </si>
  <si>
    <t>S900002644</t>
  </si>
  <si>
    <t>Elysium Healthcare Limited</t>
  </si>
  <si>
    <t>WD6 1JN</t>
  </si>
  <si>
    <t>S900002645</t>
  </si>
  <si>
    <t>Susi Earnshaw Theatre School</t>
  </si>
  <si>
    <t>S900002646</t>
  </si>
  <si>
    <t>Hunter Vehicles Limited</t>
  </si>
  <si>
    <t>EN1 1UD</t>
  </si>
  <si>
    <t>S900002647</t>
  </si>
  <si>
    <t>Karen Ireland</t>
  </si>
  <si>
    <t>N12 0TD</t>
  </si>
  <si>
    <t>S900002648</t>
  </si>
  <si>
    <t>Michelle Eliasov</t>
  </si>
  <si>
    <t>S900002649</t>
  </si>
  <si>
    <t>Katerina Karefylaki</t>
  </si>
  <si>
    <t>S900002650</t>
  </si>
  <si>
    <t>Mrs Susan Hodges</t>
  </si>
  <si>
    <t>EN4 9AS</t>
  </si>
  <si>
    <t>S900002651</t>
  </si>
  <si>
    <t>Ioana Roussanova</t>
  </si>
  <si>
    <t>S900002652</t>
  </si>
  <si>
    <t>L and F Plant Hire Co Limited</t>
  </si>
  <si>
    <t>EN3 4TA</t>
  </si>
  <si>
    <t>S900002653</t>
  </si>
  <si>
    <t>Monica Wells Photography</t>
  </si>
  <si>
    <t>N1 0GL</t>
  </si>
  <si>
    <t>S900002654</t>
  </si>
  <si>
    <t>Barchester Healthcare (Thistle Hill Care</t>
  </si>
  <si>
    <t>HG5 8LS</t>
  </si>
  <si>
    <t>S900002655</t>
  </si>
  <si>
    <t>Gesher Primary School</t>
  </si>
  <si>
    <t>NW2 3BS</t>
  </si>
  <si>
    <t>S900002656</t>
  </si>
  <si>
    <t>Precious Child Contact Services Limited</t>
  </si>
  <si>
    <t>N1 7GU</t>
  </si>
  <si>
    <t>S900002657</t>
  </si>
  <si>
    <t>GCH (North London)</t>
  </si>
  <si>
    <t>PE2 8HR</t>
  </si>
  <si>
    <t>S900002658</t>
  </si>
  <si>
    <t>Mrs Arlene Einy</t>
  </si>
  <si>
    <t>NW11 6HP</t>
  </si>
  <si>
    <t>S900002659</t>
  </si>
  <si>
    <t>Miss Harley Kao</t>
  </si>
  <si>
    <t>HA8 0TD</t>
  </si>
  <si>
    <t>S900002660</t>
  </si>
  <si>
    <t>Joanna I Westley</t>
  </si>
  <si>
    <t>E3 4EZ</t>
  </si>
  <si>
    <t>S900002661</t>
  </si>
  <si>
    <t>Clarissa Feuerer</t>
  </si>
  <si>
    <t>N10 1DE</t>
  </si>
  <si>
    <t>S900002662</t>
  </si>
  <si>
    <t>Pod Point</t>
  </si>
  <si>
    <t>EC1Y 8QE</t>
  </si>
  <si>
    <t>S900002663</t>
  </si>
  <si>
    <t>Ms Andriani Georgiou</t>
  </si>
  <si>
    <t>N14 5ER</t>
  </si>
  <si>
    <t>S900002664</t>
  </si>
  <si>
    <t>The St Marylebone Ce Bridge School</t>
  </si>
  <si>
    <t>W1U 5BA</t>
  </si>
  <si>
    <t>S900002665</t>
  </si>
  <si>
    <t>Harrow Contact Centre</t>
  </si>
  <si>
    <t>HA1 1BE</t>
  </si>
  <si>
    <t>S900002666</t>
  </si>
  <si>
    <t>Medstar Domicilliary Care Services Limited</t>
  </si>
  <si>
    <t>N13 5UE</t>
  </si>
  <si>
    <t>S900002667</t>
  </si>
  <si>
    <t>Mrs Hiwet Gebreyesus</t>
  </si>
  <si>
    <t>S900002668</t>
  </si>
  <si>
    <t>Mrs Avideh Safavi</t>
  </si>
  <si>
    <t>N12 8LZ</t>
  </si>
  <si>
    <t>S900002669</t>
  </si>
  <si>
    <t>Nicholas Breakspear Catholic School</t>
  </si>
  <si>
    <t>AL4 0TT</t>
  </si>
  <si>
    <t>S900002670</t>
  </si>
  <si>
    <t>Caroline Rose</t>
  </si>
  <si>
    <t>NW4 2QN</t>
  </si>
  <si>
    <t>S900002671</t>
  </si>
  <si>
    <t>Mrs Raisa Leonenko</t>
  </si>
  <si>
    <t>S900002672</t>
  </si>
  <si>
    <t>Mrs Shirley Treger</t>
  </si>
  <si>
    <t>NW7 4RD</t>
  </si>
  <si>
    <t>S900002673</t>
  </si>
  <si>
    <t>London Basketball</t>
  </si>
  <si>
    <t>HA4 9QL</t>
  </si>
  <si>
    <t>S900002674</t>
  </si>
  <si>
    <t>MRDA Architects and Conservation Consult</t>
  </si>
  <si>
    <t>W6 0GY</t>
  </si>
  <si>
    <t>S900002675</t>
  </si>
  <si>
    <t>Dagmara Misewe</t>
  </si>
  <si>
    <t>N12 7BW</t>
  </si>
  <si>
    <t>S900002676</t>
  </si>
  <si>
    <t>Fluid Design Limited</t>
  </si>
  <si>
    <t>EC2A 3AT</t>
  </si>
  <si>
    <t>S900002677</t>
  </si>
  <si>
    <t>Miss Gadi Egbunike</t>
  </si>
  <si>
    <t>S900002678</t>
  </si>
  <si>
    <t>Mr Roman Dojka</t>
  </si>
  <si>
    <t>N2 8JP</t>
  </si>
  <si>
    <t>S900002679</t>
  </si>
  <si>
    <t>Traffic Data Centre</t>
  </si>
  <si>
    <t>HA4 9XA</t>
  </si>
  <si>
    <t>S900002680</t>
  </si>
  <si>
    <t>Jean Broughton</t>
  </si>
  <si>
    <t>CR0 0QJ</t>
  </si>
  <si>
    <t>S900002681</t>
  </si>
  <si>
    <t>Chryso Kyriacou</t>
  </si>
  <si>
    <t>N12 7LT</t>
  </si>
  <si>
    <t>HA8 5AN-2</t>
  </si>
  <si>
    <t>S900002683</t>
  </si>
  <si>
    <t>Lisa Bartlett</t>
  </si>
  <si>
    <t>SA5 4RQ</t>
  </si>
  <si>
    <t>S900002684</t>
  </si>
  <si>
    <t>Mr Morteza Zorieh</t>
  </si>
  <si>
    <t>N12 0EF</t>
  </si>
  <si>
    <t>S900002685</t>
  </si>
  <si>
    <t>Lift Safe Limited</t>
  </si>
  <si>
    <t>OL8 4PQ</t>
  </si>
  <si>
    <t>S900002686</t>
  </si>
  <si>
    <t>IMCS (UK) Plc</t>
  </si>
  <si>
    <t>SS6 0BU</t>
  </si>
  <si>
    <t>S900002687</t>
  </si>
  <si>
    <t>Wilton House Limited</t>
  </si>
  <si>
    <t>HP2 5JU</t>
  </si>
  <si>
    <t>S900002688</t>
  </si>
  <si>
    <t>Isleworth and Syon School</t>
  </si>
  <si>
    <t>TW7 5LJ</t>
  </si>
  <si>
    <t>S900002689</t>
  </si>
  <si>
    <t>Harvest Care Group</t>
  </si>
  <si>
    <t>LU3 2AB</t>
  </si>
  <si>
    <t>S900002690</t>
  </si>
  <si>
    <t>Carlotta Morgan</t>
  </si>
  <si>
    <t>HA8 0TE</t>
  </si>
  <si>
    <t>S900002691</t>
  </si>
  <si>
    <t>Big Wheel Theatre In Education</t>
  </si>
  <si>
    <t>EC1R 4QE</t>
  </si>
  <si>
    <t>S900002692</t>
  </si>
  <si>
    <t>Ms Fatmah Ghalib</t>
  </si>
  <si>
    <t>N20 9BN</t>
  </si>
  <si>
    <t>S900002693</t>
  </si>
  <si>
    <t>Narseema Mohammed</t>
  </si>
  <si>
    <t>NW9 6BR</t>
  </si>
  <si>
    <t>S900002695</t>
  </si>
  <si>
    <t>Hannah Zimbler</t>
  </si>
  <si>
    <t>NW4 2BT</t>
  </si>
  <si>
    <t>S900002696</t>
  </si>
  <si>
    <t>Mrs Doreen Penton</t>
  </si>
  <si>
    <t>S900002697</t>
  </si>
  <si>
    <t>Naomi Ruben</t>
  </si>
  <si>
    <t>N2 0SW</t>
  </si>
  <si>
    <t>S900002698</t>
  </si>
  <si>
    <t>The 4Front Project Limited</t>
  </si>
  <si>
    <t>NW9 5XB</t>
  </si>
  <si>
    <t>S900002699</t>
  </si>
  <si>
    <t>The Branded Merchandise Company</t>
  </si>
  <si>
    <t>NW7 3TE</t>
  </si>
  <si>
    <t>S900002700</t>
  </si>
  <si>
    <t>D D Mini Mart Newsagents and Off-Licence</t>
  </si>
  <si>
    <t>N14 5JP</t>
  </si>
  <si>
    <t>S900002701</t>
  </si>
  <si>
    <t>TBG Open Door Limited</t>
  </si>
  <si>
    <t>S900002702</t>
  </si>
  <si>
    <t>Mr John Barratt</t>
  </si>
  <si>
    <t>EN5 2RE</t>
  </si>
  <si>
    <t>S900002703</t>
  </si>
  <si>
    <t>Chiltern Development Training Limited</t>
  </si>
  <si>
    <t>HP6 6LH</t>
  </si>
  <si>
    <t>S900002704</t>
  </si>
  <si>
    <t>Brampton College</t>
  </si>
  <si>
    <t>NW4 4DQ</t>
  </si>
  <si>
    <t>S900002705</t>
  </si>
  <si>
    <t>Mahvash Zargari</t>
  </si>
  <si>
    <t>S900002706</t>
  </si>
  <si>
    <t>Majestic Family Services</t>
  </si>
  <si>
    <t>CT12 4EL</t>
  </si>
  <si>
    <t>S900002707</t>
  </si>
  <si>
    <t>Hako Machines Limited</t>
  </si>
  <si>
    <t>NN6 7UD</t>
  </si>
  <si>
    <t>S900002708</t>
  </si>
  <si>
    <t>Mr Rupert Valia</t>
  </si>
  <si>
    <t>N2 8EZ</t>
  </si>
  <si>
    <t>S900002709</t>
  </si>
  <si>
    <t>Azadeh Raofi</t>
  </si>
  <si>
    <t>HA8 8YW</t>
  </si>
  <si>
    <t>S900002710</t>
  </si>
  <si>
    <t>Stacey Jones</t>
  </si>
  <si>
    <t>EN5 4JQ</t>
  </si>
  <si>
    <t>S900002711</t>
  </si>
  <si>
    <t>Ms Caroline Payne</t>
  </si>
  <si>
    <t>N11 1LF</t>
  </si>
  <si>
    <t>S900002712</t>
  </si>
  <si>
    <t>Ms Jennifer Fairclough</t>
  </si>
  <si>
    <t>HA8 9SY</t>
  </si>
  <si>
    <t>S900002713</t>
  </si>
  <si>
    <t>Mr Hassan Razzaghian</t>
  </si>
  <si>
    <t>NW2 1RU</t>
  </si>
  <si>
    <t>S900002714</t>
  </si>
  <si>
    <t>Noemi De Vera Fuentes</t>
  </si>
  <si>
    <t>EN5 2PG</t>
  </si>
  <si>
    <t>S900002715</t>
  </si>
  <si>
    <t>Darit Puchkov</t>
  </si>
  <si>
    <t>N20 0PZ</t>
  </si>
  <si>
    <t>S900002716</t>
  </si>
  <si>
    <t>S900002717</t>
  </si>
  <si>
    <t>Christine Samuel</t>
  </si>
  <si>
    <t>NW11 0PY</t>
  </si>
  <si>
    <t>S900002718</t>
  </si>
  <si>
    <t>Wallace School of Transport</t>
  </si>
  <si>
    <t>NW10 7AR</t>
  </si>
  <si>
    <t>S900002719</t>
  </si>
  <si>
    <t>Direct Path Solutions Limited</t>
  </si>
  <si>
    <t>SG3 6JW</t>
  </si>
  <si>
    <t>S900002720</t>
  </si>
  <si>
    <t>Precious Homes Limited (Burghley Road)</t>
  </si>
  <si>
    <t>N8 0QG</t>
  </si>
  <si>
    <t>S900002721</t>
  </si>
  <si>
    <t>Lucie Mcgovern</t>
  </si>
  <si>
    <t>N12 0LD</t>
  </si>
  <si>
    <t>S900002722</t>
  </si>
  <si>
    <t>Mrs Shoaleh Givaki</t>
  </si>
  <si>
    <t>NW9 6FE</t>
  </si>
  <si>
    <t>S900002723</t>
  </si>
  <si>
    <t>Nadifo Husein</t>
  </si>
  <si>
    <t>W12 7NL</t>
  </si>
  <si>
    <t>S900002724</t>
  </si>
  <si>
    <t>Sophie Goligorsky</t>
  </si>
  <si>
    <t>NW4 3RR</t>
  </si>
  <si>
    <t>S900002725</t>
  </si>
  <si>
    <t>Mrs Patience Akpata</t>
  </si>
  <si>
    <t>NW7 3HL</t>
  </si>
  <si>
    <t>S900002726</t>
  </si>
  <si>
    <t>Queens Court Nursing Home</t>
  </si>
  <si>
    <t>IG9 6DS</t>
  </si>
  <si>
    <t>S900002727</t>
  </si>
  <si>
    <t>London Caretakers</t>
  </si>
  <si>
    <t>S900002728</t>
  </si>
  <si>
    <t>Ms Christobel Nolan</t>
  </si>
  <si>
    <t>LU6 3EZ</t>
  </si>
  <si>
    <t>S900002729</t>
  </si>
  <si>
    <t>Side By Side Side By Side Children Limited</t>
  </si>
  <si>
    <t>N16 0QJ</t>
  </si>
  <si>
    <t>S900002730</t>
  </si>
  <si>
    <t>North Bridge House School</t>
  </si>
  <si>
    <t>NW3 5UD</t>
  </si>
  <si>
    <t>S900002731</t>
  </si>
  <si>
    <t>Ian David Lloyd Jones</t>
  </si>
  <si>
    <t>LL53 5BY</t>
  </si>
  <si>
    <t>S900002732</t>
  </si>
  <si>
    <t>Amina Warsame</t>
  </si>
  <si>
    <t>S900002733</t>
  </si>
  <si>
    <t>Maryam Damari</t>
  </si>
  <si>
    <t>N11 3NH</t>
  </si>
  <si>
    <t>S900002734</t>
  </si>
  <si>
    <t>Mr Theocharis Bari</t>
  </si>
  <si>
    <t>S900002735</t>
  </si>
  <si>
    <t>Concept Care Solutions Limited</t>
  </si>
  <si>
    <t>HA8 7UU</t>
  </si>
  <si>
    <t>S900002736</t>
  </si>
  <si>
    <t>Little Lamps Nursery Limited</t>
  </si>
  <si>
    <t>NW2 1HP</t>
  </si>
  <si>
    <t>S900002737</t>
  </si>
  <si>
    <t>M M S Newsagents</t>
  </si>
  <si>
    <t>NW4 4BQ</t>
  </si>
  <si>
    <t>S900002738</t>
  </si>
  <si>
    <t>Mac-Uk</t>
  </si>
  <si>
    <t>EC1R 0NE</t>
  </si>
  <si>
    <t>S900002739</t>
  </si>
  <si>
    <t>TY Parenting Assessment Services Limited</t>
  </si>
  <si>
    <t>UB5 4PJ</t>
  </si>
  <si>
    <t>S900002740</t>
  </si>
  <si>
    <t>Journey To Independence Limited</t>
  </si>
  <si>
    <t>HA7 1JS</t>
  </si>
  <si>
    <t>S900002741</t>
  </si>
  <si>
    <t>Ezer Leyoldos Limited</t>
  </si>
  <si>
    <t>N16 5RN</t>
  </si>
  <si>
    <t>S900002742</t>
  </si>
  <si>
    <t>Darren Fogel</t>
  </si>
  <si>
    <t>S900002743</t>
  </si>
  <si>
    <t>Psycare Limited</t>
  </si>
  <si>
    <t>AL10 0BY</t>
  </si>
  <si>
    <t>S900002744</t>
  </si>
  <si>
    <t>Kevin Mccall - Mccall Consultancy</t>
  </si>
  <si>
    <t>TN5 6RS</t>
  </si>
  <si>
    <t>S900002745</t>
  </si>
  <si>
    <t>London Jewish Family Centre</t>
  </si>
  <si>
    <t>NW11 8HR</t>
  </si>
  <si>
    <t>S900002746</t>
  </si>
  <si>
    <t>Joseph Clarke School</t>
  </si>
  <si>
    <t>E4 9PP</t>
  </si>
  <si>
    <t>S900002747</t>
  </si>
  <si>
    <t>Link Treasury Services Limited Link Treasury Services Limited</t>
  </si>
  <si>
    <t>EC2V 7NQ</t>
  </si>
  <si>
    <t>S900002748</t>
  </si>
  <si>
    <t>AC Education Limited</t>
  </si>
  <si>
    <t>AL2 2DQ</t>
  </si>
  <si>
    <t>S900002749</t>
  </si>
  <si>
    <t>Diaa El-Hendi</t>
  </si>
  <si>
    <t>EN4 9BY</t>
  </si>
  <si>
    <t>S900002750</t>
  </si>
  <si>
    <t>Fostering Innovations Limited</t>
  </si>
  <si>
    <t>UB10 0SN</t>
  </si>
  <si>
    <t>S900002751</t>
  </si>
  <si>
    <t>Sha'Are Tsedek North London Reform Synag</t>
  </si>
  <si>
    <t>S900002752</t>
  </si>
  <si>
    <t>Ms Joanna Bentham</t>
  </si>
  <si>
    <t>HA8 0JW</t>
  </si>
  <si>
    <t>S900002753</t>
  </si>
  <si>
    <t>LB Barnet - Cop Deputy</t>
  </si>
  <si>
    <t>S900002754</t>
  </si>
  <si>
    <t>Mr Said Aladham</t>
  </si>
  <si>
    <t>NW4 2QH</t>
  </si>
  <si>
    <t>S900002755</t>
  </si>
  <si>
    <t>Mount House School</t>
  </si>
  <si>
    <t>EN4 0JN</t>
  </si>
  <si>
    <t>S900002756</t>
  </si>
  <si>
    <t>Mrs Susan Meyer</t>
  </si>
  <si>
    <t>NW11 7BS</t>
  </si>
  <si>
    <t>S900002757</t>
  </si>
  <si>
    <t>Trojan Consultants Limited</t>
  </si>
  <si>
    <t>B60 4DJ</t>
  </si>
  <si>
    <t>S900002758</t>
  </si>
  <si>
    <t>Popup Business School</t>
  </si>
  <si>
    <t>RG40 1AP</t>
  </si>
  <si>
    <t>S900002759</t>
  </si>
  <si>
    <t>The Local News</t>
  </si>
  <si>
    <t>E5 9ND</t>
  </si>
  <si>
    <t>S900002761</t>
  </si>
  <si>
    <t>Clare Lucas</t>
  </si>
  <si>
    <t>GL6 6AE</t>
  </si>
  <si>
    <t>S900002762</t>
  </si>
  <si>
    <t>Narinder Nagiah</t>
  </si>
  <si>
    <t>HA8 9UU</t>
  </si>
  <si>
    <t>S900002763</t>
  </si>
  <si>
    <t>Limesquare Vehicle Rental</t>
  </si>
  <si>
    <t>KT13 0TU</t>
  </si>
  <si>
    <t>S900002764</t>
  </si>
  <si>
    <t>The Chartered Institute of L and T</t>
  </si>
  <si>
    <t>NN17 4AX</t>
  </si>
  <si>
    <t>S900002765</t>
  </si>
  <si>
    <t>Margaret Owen</t>
  </si>
  <si>
    <t>EN5 3LU</t>
  </si>
  <si>
    <t>S900002766</t>
  </si>
  <si>
    <t>Miss Maria Leung</t>
  </si>
  <si>
    <t>N11 1LN</t>
  </si>
  <si>
    <t>S900002767</t>
  </si>
  <si>
    <t>King's College Hospital NHS Foundation T</t>
  </si>
  <si>
    <t>SE5 9RS</t>
  </si>
  <si>
    <t>S900002768</t>
  </si>
  <si>
    <t>The Seasonal Circular Limited</t>
  </si>
  <si>
    <t>S900002769</t>
  </si>
  <si>
    <t>Marcia Adeyemi</t>
  </si>
  <si>
    <t>E9 6AB</t>
  </si>
  <si>
    <t>S900002770</t>
  </si>
  <si>
    <t>Mrs Loulla Taliotis</t>
  </si>
  <si>
    <t>S900002771</t>
  </si>
  <si>
    <t>East Sussex Healthcare NHS Trust</t>
  </si>
  <si>
    <t>TN37 7PT</t>
  </si>
  <si>
    <t>S900002772</t>
  </si>
  <si>
    <t>Mountfield Surgery</t>
  </si>
  <si>
    <t>N3 3NR</t>
  </si>
  <si>
    <t>S900002773</t>
  </si>
  <si>
    <t>Boon Edam Limited</t>
  </si>
  <si>
    <t>TN24 0GR</t>
  </si>
  <si>
    <t>S900002774</t>
  </si>
  <si>
    <t>Smart Health Solutions Limited</t>
  </si>
  <si>
    <t>WC2N 4JF</t>
  </si>
  <si>
    <t>S900002775</t>
  </si>
  <si>
    <t>High Voltage Electrical Services Limited</t>
  </si>
  <si>
    <t>WD3 3NQ</t>
  </si>
  <si>
    <t>S900002776</t>
  </si>
  <si>
    <t>Mrs Elli Yianni</t>
  </si>
  <si>
    <t>NW7 2EL</t>
  </si>
  <si>
    <t>S900002777</t>
  </si>
  <si>
    <t>Mr Simon Dyer</t>
  </si>
  <si>
    <t>EN5 4NJ</t>
  </si>
  <si>
    <t>S900002778</t>
  </si>
  <si>
    <t>Sharon Jelen</t>
  </si>
  <si>
    <t>S900002779</t>
  </si>
  <si>
    <t>Mulberry Medical Practice</t>
  </si>
  <si>
    <t>NW7 3QB</t>
  </si>
  <si>
    <t>S900002780</t>
  </si>
  <si>
    <t>North Middlesex University Hos</t>
  </si>
  <si>
    <t>N18 1QX</t>
  </si>
  <si>
    <t>S900002781</t>
  </si>
  <si>
    <t>Nottingham University Hospitals Trust</t>
  </si>
  <si>
    <t>NG5 1PB</t>
  </si>
  <si>
    <t>S900002782</t>
  </si>
  <si>
    <t>The Old Courthouse Surgery</t>
  </si>
  <si>
    <t>EN5 4BB</t>
  </si>
  <si>
    <t>S900002783</t>
  </si>
  <si>
    <t>Shredall Sds Group</t>
  </si>
  <si>
    <t>NG6 8TQ</t>
  </si>
  <si>
    <t>S900002784</t>
  </si>
  <si>
    <t>Mr Marcelo Pindula-Smith (Dp)</t>
  </si>
  <si>
    <t>S900002785</t>
  </si>
  <si>
    <t>Miss Yasmin Lalani</t>
  </si>
  <si>
    <t>EN5 5HP</t>
  </si>
  <si>
    <t>S900002786</t>
  </si>
  <si>
    <t>Mrs Catherine Wilson</t>
  </si>
  <si>
    <t>S900002787</t>
  </si>
  <si>
    <t>Khadija Habib</t>
  </si>
  <si>
    <t>EN4 8BW</t>
  </si>
  <si>
    <t>S900002788</t>
  </si>
  <si>
    <t>Miss Mahnoosh K Tehrani</t>
  </si>
  <si>
    <t>HA8 9BJ</t>
  </si>
  <si>
    <t>S900002789</t>
  </si>
  <si>
    <t>Mr Thomas Matthews</t>
  </si>
  <si>
    <t>N2 9RB</t>
  </si>
  <si>
    <t>S900002790</t>
  </si>
  <si>
    <t>Oxford University Hospitals NHS Foundati</t>
  </si>
  <si>
    <t>OX4 2PG</t>
  </si>
  <si>
    <t>S900002791</t>
  </si>
  <si>
    <t>Parkview Surgery</t>
  </si>
  <si>
    <t>HA8 0RW</t>
  </si>
  <si>
    <t>S900002792</t>
  </si>
  <si>
    <t>PHGH Doctors</t>
  </si>
  <si>
    <t>NW11 7TE</t>
  </si>
  <si>
    <t>S900002793</t>
  </si>
  <si>
    <t>Royal Berkshire NHS Foundation Trust</t>
  </si>
  <si>
    <t>RG1 5AN</t>
  </si>
  <si>
    <t>S900002794</t>
  </si>
  <si>
    <t>Stairway Consulting Limited</t>
  </si>
  <si>
    <t>SL7 1BG</t>
  </si>
  <si>
    <t>S900002795</t>
  </si>
  <si>
    <t>Sarah Carr</t>
  </si>
  <si>
    <t>HA8 8PF</t>
  </si>
  <si>
    <t>S900002796</t>
  </si>
  <si>
    <t>SB Pharma Limited</t>
  </si>
  <si>
    <t>N2 0SZ</t>
  </si>
  <si>
    <t>S900002797</t>
  </si>
  <si>
    <t>The Speedwell Practice</t>
  </si>
  <si>
    <t>N12 9SS</t>
  </si>
  <si>
    <t>S900002798</t>
  </si>
  <si>
    <t>Squires Lane Medical Practice</t>
  </si>
  <si>
    <t>N3 2AU</t>
  </si>
  <si>
    <t>S900002799</t>
  </si>
  <si>
    <t>Sydney Blum and Co Limited</t>
  </si>
  <si>
    <t>EN5 5UR</t>
  </si>
  <si>
    <t>S900002800</t>
  </si>
  <si>
    <t>Torrington Park Group Practice</t>
  </si>
  <si>
    <t>S900002801</t>
  </si>
  <si>
    <t>University Hospitals Birmingham</t>
  </si>
  <si>
    <t>B16 6TT</t>
  </si>
  <si>
    <t>S900002802</t>
  </si>
  <si>
    <t>Watling Medical Centre</t>
  </si>
  <si>
    <t>HA8 0NR</t>
  </si>
  <si>
    <t>S900002803</t>
  </si>
  <si>
    <t>Contemplation Homes</t>
  </si>
  <si>
    <t>PO9 2RG</t>
  </si>
  <si>
    <t>S900002804</t>
  </si>
  <si>
    <t>Better Group Limited</t>
  </si>
  <si>
    <t>NW3 7HT</t>
  </si>
  <si>
    <t>S900002805</t>
  </si>
  <si>
    <t>Griffiths and Nielsen Limited</t>
  </si>
  <si>
    <t>RH13 0TW</t>
  </si>
  <si>
    <t>S900002806</t>
  </si>
  <si>
    <t>Augmentative and Alternative Communication Consultancy Limited</t>
  </si>
  <si>
    <t>OX7 3LX</t>
  </si>
  <si>
    <t>S900002807</t>
  </si>
  <si>
    <t>North 51 Limited</t>
  </si>
  <si>
    <t>DE65 6DW</t>
  </si>
  <si>
    <t>S900002808</t>
  </si>
  <si>
    <t>Barking Panelcraft</t>
  </si>
  <si>
    <t>S900002809</t>
  </si>
  <si>
    <t>Highlands School</t>
  </si>
  <si>
    <t>N21 1QQ</t>
  </si>
  <si>
    <t>S900002810</t>
  </si>
  <si>
    <t>GM Tree Training Limited</t>
  </si>
  <si>
    <t>BA11 2LG</t>
  </si>
  <si>
    <t>S900002811</t>
  </si>
  <si>
    <t>Addington Medical Centre</t>
  </si>
  <si>
    <t>EN5 1QH</t>
  </si>
  <si>
    <t>S900002812</t>
  </si>
  <si>
    <t>Dr Adler and Dr Rosenberg</t>
  </si>
  <si>
    <t>NW11 7NP</t>
  </si>
  <si>
    <t>S900002813</t>
  </si>
  <si>
    <t>Brunswick Park Mp</t>
  </si>
  <si>
    <t>N11 1EY</t>
  </si>
  <si>
    <t>S900002814</t>
  </si>
  <si>
    <t>Colney Hatch Lane Surgery</t>
  </si>
  <si>
    <t>N10 1ET</t>
  </si>
  <si>
    <t>S900002815</t>
  </si>
  <si>
    <t>Cornwall House Surgery</t>
  </si>
  <si>
    <t>N3 1LD</t>
  </si>
  <si>
    <t>S900002816</t>
  </si>
  <si>
    <t>East Finchley Medical Practice</t>
  </si>
  <si>
    <t>N2 9QD</t>
  </si>
  <si>
    <t>S900002817</t>
  </si>
  <si>
    <t>The Everglade Medical Practice</t>
  </si>
  <si>
    <t>NW9 5XT</t>
  </si>
  <si>
    <t>S900002818</t>
  </si>
  <si>
    <t>Friern Barnet Medical Centre</t>
  </si>
  <si>
    <t>N11 3BU</t>
  </si>
  <si>
    <t>S900002819</t>
  </si>
  <si>
    <t>Gateway Chemist</t>
  </si>
  <si>
    <t>N3 2LN</t>
  </si>
  <si>
    <t>S900002820</t>
  </si>
  <si>
    <t>Greenfield Medical Centre</t>
  </si>
  <si>
    <t>NW2 1HS</t>
  </si>
  <si>
    <t>S900002821</t>
  </si>
  <si>
    <t>Heathfielde Medical Centre</t>
  </si>
  <si>
    <t>N2 0EQ</t>
  </si>
  <si>
    <t>S900002822</t>
  </si>
  <si>
    <t>Hendon Way Surgery</t>
  </si>
  <si>
    <t>NW9 7DG</t>
  </si>
  <si>
    <t>S900002823</t>
  </si>
  <si>
    <t>Kent Community Health NHS Ft</t>
  </si>
  <si>
    <t>CT1 3NG</t>
  </si>
  <si>
    <t>S900002824</t>
  </si>
  <si>
    <t>Lane End Medical Group</t>
  </si>
  <si>
    <t>HA8 9GJ</t>
  </si>
  <si>
    <t>S900002825</t>
  </si>
  <si>
    <t>Langstone Way Surgery</t>
  </si>
  <si>
    <t>NW7 1GR</t>
  </si>
  <si>
    <t>S900002826</t>
  </si>
  <si>
    <t>Chelsea and Westminster Hospital</t>
  </si>
  <si>
    <t>SW10 9NH</t>
  </si>
  <si>
    <t>S900002827</t>
  </si>
  <si>
    <t>Guy's and St Thomas' NHS Ft</t>
  </si>
  <si>
    <t>SE1 9RT</t>
  </si>
  <si>
    <t>S900002828</t>
  </si>
  <si>
    <t>Amanda Margarita Balding</t>
  </si>
  <si>
    <t>S900002829</t>
  </si>
  <si>
    <t>Miss Jessica Yael Harounoff</t>
  </si>
  <si>
    <t>NW4 2DR</t>
  </si>
  <si>
    <t>S900002830</t>
  </si>
  <si>
    <t>Mr Polydoros Constantinou</t>
  </si>
  <si>
    <t>N14 5AH</t>
  </si>
  <si>
    <t>S900002831</t>
  </si>
  <si>
    <t>Mr Haseeb Shademan</t>
  </si>
  <si>
    <t>NW9 6GA</t>
  </si>
  <si>
    <t>S900002832</t>
  </si>
  <si>
    <t>Mrs Gelsomina Brownbill</t>
  </si>
  <si>
    <t>HA8 9HG</t>
  </si>
  <si>
    <t>S900002833</t>
  </si>
  <si>
    <t>Julie Mccarthy</t>
  </si>
  <si>
    <t>NW9 5YZ</t>
  </si>
  <si>
    <t>S900002834</t>
  </si>
  <si>
    <t>KMCA Consultancy Services Limited</t>
  </si>
  <si>
    <t>W7 2BU</t>
  </si>
  <si>
    <t>S900002835</t>
  </si>
  <si>
    <t>Rehability UK Community Limited</t>
  </si>
  <si>
    <t>B70 9LD</t>
  </si>
  <si>
    <t>S900002836</t>
  </si>
  <si>
    <t>Normanshire Care Services Limited</t>
  </si>
  <si>
    <t>E4 9HB</t>
  </si>
  <si>
    <t>S900002837</t>
  </si>
  <si>
    <t>Elite Entrance Systems Limited</t>
  </si>
  <si>
    <t>CM3 6FH</t>
  </si>
  <si>
    <t>S900002838</t>
  </si>
  <si>
    <t>Finchley Yochien</t>
  </si>
  <si>
    <t>N3 1UE</t>
  </si>
  <si>
    <t>S900002839</t>
  </si>
  <si>
    <t>The Sport Leisure and Culture Consultancy</t>
  </si>
  <si>
    <t>RH16 1BY</t>
  </si>
  <si>
    <t>S900002840</t>
  </si>
  <si>
    <t>Mrs Isabelle Geleit</t>
  </si>
  <si>
    <t>EN4 9DZ</t>
  </si>
  <si>
    <t>S900002841</t>
  </si>
  <si>
    <t>Mr Fabio Teixeira</t>
  </si>
  <si>
    <t>N10 2EP</t>
  </si>
  <si>
    <t>S900002842</t>
  </si>
  <si>
    <t>HSL Compliance Limited</t>
  </si>
  <si>
    <t>HR9 5BP</t>
  </si>
  <si>
    <t>S900002843</t>
  </si>
  <si>
    <t>Integrated Water Services Limited</t>
  </si>
  <si>
    <t>DA1 4AL</t>
  </si>
  <si>
    <t>S900002844</t>
  </si>
  <si>
    <t>Pickerings Lifts Limited</t>
  </si>
  <si>
    <t>RH1 4NU</t>
  </si>
  <si>
    <t>S900002845</t>
  </si>
  <si>
    <t>Purdy Contracts Limited</t>
  </si>
  <si>
    <t>E4 7RW</t>
  </si>
  <si>
    <t>S900002846</t>
  </si>
  <si>
    <t>Haidee Vaughan Bywater</t>
  </si>
  <si>
    <t>NN3 3AL</t>
  </si>
  <si>
    <t>S900002847</t>
  </si>
  <si>
    <t>UK Fuels Limited</t>
  </si>
  <si>
    <t>CW1 6EG</t>
  </si>
  <si>
    <t>S900002848</t>
  </si>
  <si>
    <t>Timeplan Fuel Solutions Limited</t>
  </si>
  <si>
    <t>BB5 5HY</t>
  </si>
  <si>
    <t>S900002849</t>
  </si>
  <si>
    <t>Debigno Limited</t>
  </si>
  <si>
    <t>W1B 3HH</t>
  </si>
  <si>
    <t>S900002850</t>
  </si>
  <si>
    <t>Sameerah Siddiqui</t>
  </si>
  <si>
    <t>S900002851</t>
  </si>
  <si>
    <t>Eunice Igwe</t>
  </si>
  <si>
    <t>EN4 8RF</t>
  </si>
  <si>
    <t>S900002852</t>
  </si>
  <si>
    <t>Community Health Partnerships</t>
  </si>
  <si>
    <t>M1 3LD</t>
  </si>
  <si>
    <t>S900002853</t>
  </si>
  <si>
    <t>University Hospitals Bristol</t>
  </si>
  <si>
    <t>BS1 9JR</t>
  </si>
  <si>
    <t>S900002854</t>
  </si>
  <si>
    <t>Parsons Marshall Psychology</t>
  </si>
  <si>
    <t>NE3 1HN</t>
  </si>
  <si>
    <t>S900002855</t>
  </si>
  <si>
    <t>Pennine Drive Surgery</t>
  </si>
  <si>
    <t>S900002856</t>
  </si>
  <si>
    <t>Colindale Medical Centre</t>
  </si>
  <si>
    <t>NW9 6DJ</t>
  </si>
  <si>
    <t>S900002857</t>
  </si>
  <si>
    <t>The Phoenix Practice</t>
  </si>
  <si>
    <t>NW4 4AE</t>
  </si>
  <si>
    <t>S900002858</t>
  </si>
  <si>
    <t>Tesco Stores Limited</t>
  </si>
  <si>
    <t>AL7 1GA</t>
  </si>
  <si>
    <t>S900002859</t>
  </si>
  <si>
    <t>Buckinghamshire Healthcare NHS Trust</t>
  </si>
  <si>
    <t>HP7 0JD</t>
  </si>
  <si>
    <t>S900002860</t>
  </si>
  <si>
    <t>Coventry and Warwickshire Partnership</t>
  </si>
  <si>
    <t>CV6 6NY</t>
  </si>
  <si>
    <t>S900002861</t>
  </si>
  <si>
    <t>Meducate Training Limited</t>
  </si>
  <si>
    <t>CO7 9RN</t>
  </si>
  <si>
    <t>S900002862</t>
  </si>
  <si>
    <t>Mrs Shahnaz Azizyazd Khasi</t>
  </si>
  <si>
    <t>S900002863</t>
  </si>
  <si>
    <t>The Hodford Road Surgery</t>
  </si>
  <si>
    <t>NW11 8NH</t>
  </si>
  <si>
    <t>S900002864</t>
  </si>
  <si>
    <t>Sharron Brown</t>
  </si>
  <si>
    <t>HA5 1HB</t>
  </si>
  <si>
    <t>S900002865</t>
  </si>
  <si>
    <t>Fawad Ahmed</t>
  </si>
  <si>
    <t>EN4 8RW</t>
  </si>
  <si>
    <t>S900002866</t>
  </si>
  <si>
    <t>Her Majestys Prison and Probat</t>
  </si>
  <si>
    <t>NP10 8FZ</t>
  </si>
  <si>
    <t>S900002867</t>
  </si>
  <si>
    <t>Mr Huseyin Alat</t>
  </si>
  <si>
    <t>N12 9TJ</t>
  </si>
  <si>
    <t>S900002868</t>
  </si>
  <si>
    <t>Lichfield Grove Surgery</t>
  </si>
  <si>
    <t>N3 2JP</t>
  </si>
  <si>
    <t>S900002869</t>
  </si>
  <si>
    <t>NHS Nelcsu</t>
  </si>
  <si>
    <t>S900002870</t>
  </si>
  <si>
    <t>The Village Surgery</t>
  </si>
  <si>
    <t>S900002871</t>
  </si>
  <si>
    <t>JAI Medical Centre</t>
  </si>
  <si>
    <t>HA8 8NB</t>
  </si>
  <si>
    <t>S900002872</t>
  </si>
  <si>
    <t>Wentworth Medical Practice</t>
  </si>
  <si>
    <t>N3 1YL</t>
  </si>
  <si>
    <t>S900002873</t>
  </si>
  <si>
    <t>Nurture Fostering Limited</t>
  </si>
  <si>
    <t>SE13 6LE</t>
  </si>
  <si>
    <t>S900002874</t>
  </si>
  <si>
    <t>Barts Health NHS Trust</t>
  </si>
  <si>
    <t>E1 8PR</t>
  </si>
  <si>
    <t>S900002875</t>
  </si>
  <si>
    <t>Kingston Hospital NHS Foundation Trust</t>
  </si>
  <si>
    <t>KT2 7QB</t>
  </si>
  <si>
    <t>S900002876</t>
  </si>
  <si>
    <t>Young Generation</t>
  </si>
  <si>
    <t>N15 4AZ</t>
  </si>
  <si>
    <t>S900002877</t>
  </si>
  <si>
    <t>Maidstone and Tunbridge Wells NHS Trust</t>
  </si>
  <si>
    <t>ME16 9QQ</t>
  </si>
  <si>
    <t>S900002878</t>
  </si>
  <si>
    <t>Williams and Associates</t>
  </si>
  <si>
    <t>E4 8BB</t>
  </si>
  <si>
    <t>S900002879</t>
  </si>
  <si>
    <t>Northamptonshire Healthcare NHS</t>
  </si>
  <si>
    <t>NN15 7PW</t>
  </si>
  <si>
    <t>S900002880</t>
  </si>
  <si>
    <t>Premier Surveys Limited</t>
  </si>
  <si>
    <t>NG5 1DX</t>
  </si>
  <si>
    <t>S900002881</t>
  </si>
  <si>
    <t>Medical Centre</t>
  </si>
  <si>
    <t>HA8 9NT</t>
  </si>
  <si>
    <t>S900002882</t>
  </si>
  <si>
    <t>Nafsiyat Limited</t>
  </si>
  <si>
    <t>N19 3QP</t>
  </si>
  <si>
    <t>S900002883</t>
  </si>
  <si>
    <t>Miss Hindy Grant</t>
  </si>
  <si>
    <t>N10 3HU</t>
  </si>
  <si>
    <t>S900002884</t>
  </si>
  <si>
    <t>Wakemans Hill Surgery</t>
  </si>
  <si>
    <t>NW9 0TA</t>
  </si>
  <si>
    <t>S900002885</t>
  </si>
  <si>
    <t>The Advocacy People</t>
  </si>
  <si>
    <t>TN34 1TL</t>
  </si>
  <si>
    <t>S900002886</t>
  </si>
  <si>
    <t>St George's Medical Centre</t>
  </si>
  <si>
    <t>NW4 4QR</t>
  </si>
  <si>
    <t>S900002887</t>
  </si>
  <si>
    <t>Deego Badeeo</t>
  </si>
  <si>
    <t>S900002888</t>
  </si>
  <si>
    <t>Spyroulla Pantelidou</t>
  </si>
  <si>
    <t>N14 5OG</t>
  </si>
  <si>
    <t>S900002889</t>
  </si>
  <si>
    <t>Fasmiya Kalilul Rahman</t>
  </si>
  <si>
    <t>S900002890</t>
  </si>
  <si>
    <t>Hannah Gordon</t>
  </si>
  <si>
    <t>N12 9NG</t>
  </si>
  <si>
    <t>S900002891</t>
  </si>
  <si>
    <t>Elle Media Group</t>
  </si>
  <si>
    <t>SS15 6SW</t>
  </si>
  <si>
    <t>S900002892</t>
  </si>
  <si>
    <t>HCUC</t>
  </si>
  <si>
    <t>S900002893</t>
  </si>
  <si>
    <t>Mr Ali Mohamed</t>
  </si>
  <si>
    <t>NW9 5PN</t>
  </si>
  <si>
    <t>S900002894</t>
  </si>
  <si>
    <t>Mark Grant</t>
  </si>
  <si>
    <t>NW2 1TP</t>
  </si>
  <si>
    <t>S900002895</t>
  </si>
  <si>
    <t>Ansacare Fostering Agency Limited</t>
  </si>
  <si>
    <t>CR0 4WF</t>
  </si>
  <si>
    <t>S900002896</t>
  </si>
  <si>
    <t>Sanije Valije</t>
  </si>
  <si>
    <t>NW2 1XA</t>
  </si>
  <si>
    <t>S900002897</t>
  </si>
  <si>
    <t>Dr Azim and Partners</t>
  </si>
  <si>
    <t>NW4 3EB</t>
  </si>
  <si>
    <t>S900002898</t>
  </si>
  <si>
    <t>Mr Mojtaba Hazrat</t>
  </si>
  <si>
    <t>N8 0NA</t>
  </si>
  <si>
    <t>S900002899</t>
  </si>
  <si>
    <t>Spiby Design Studio</t>
  </si>
  <si>
    <t>N4 4DX</t>
  </si>
  <si>
    <t>S900002900</t>
  </si>
  <si>
    <t>GreatwesternhospitalsNHSfoundationtrust</t>
  </si>
  <si>
    <t>SN3 6BB</t>
  </si>
  <si>
    <t>S900002901</t>
  </si>
  <si>
    <t>Channing School</t>
  </si>
  <si>
    <t>N6 5HF</t>
  </si>
  <si>
    <t>S900002902</t>
  </si>
  <si>
    <t>Capacitygrid Limited</t>
  </si>
  <si>
    <t>CF30 0FG</t>
  </si>
  <si>
    <t>S900002903</t>
  </si>
  <si>
    <t>Oakbridge Special Education</t>
  </si>
  <si>
    <t>S900002904</t>
  </si>
  <si>
    <t>Tanya and Marc Blake</t>
  </si>
  <si>
    <t>CO9 1TP</t>
  </si>
  <si>
    <t>S900002905</t>
  </si>
  <si>
    <t>MHFA England</t>
  </si>
  <si>
    <t>E1 8BB</t>
  </si>
  <si>
    <t>S900002906</t>
  </si>
  <si>
    <t>Woods Building Services</t>
  </si>
  <si>
    <t>CM20 2DP</t>
  </si>
  <si>
    <t>S900002907</t>
  </si>
  <si>
    <t>Carrylift Materials Handling L</t>
  </si>
  <si>
    <t>WN8 9PT</t>
  </si>
  <si>
    <t>S900002908</t>
  </si>
  <si>
    <t>Oakdale Pharmacy</t>
  </si>
  <si>
    <t>N2 8AQ</t>
  </si>
  <si>
    <t>S900002909</t>
  </si>
  <si>
    <t>Mr Mazhar Arefi</t>
  </si>
  <si>
    <t>EN5 1PR</t>
  </si>
  <si>
    <t>S900002910</t>
  </si>
  <si>
    <t>Naomi Bilus</t>
  </si>
  <si>
    <t>NW4 2AE</t>
  </si>
  <si>
    <t>S900002911</t>
  </si>
  <si>
    <t>Ricardo Degruttola</t>
  </si>
  <si>
    <t>NW7 1SA</t>
  </si>
  <si>
    <t>S900002912</t>
  </si>
  <si>
    <t>Ms Harriet Collins</t>
  </si>
  <si>
    <t>N3 1BG</t>
  </si>
  <si>
    <t>S900002913</t>
  </si>
  <si>
    <t>Workman LLP</t>
  </si>
  <si>
    <t>SN1 1DA</t>
  </si>
  <si>
    <t>S900002914</t>
  </si>
  <si>
    <t>Dr T L Mcclintock</t>
  </si>
  <si>
    <t>W1G 9PF</t>
  </si>
  <si>
    <t>S900002915</t>
  </si>
  <si>
    <t>Cambridgeshire Community Services</t>
  </si>
  <si>
    <t>CM8 2TL</t>
  </si>
  <si>
    <t>S900002916</t>
  </si>
  <si>
    <t>Launchpad Recruit Limited</t>
  </si>
  <si>
    <t>BR1 3QD</t>
  </si>
  <si>
    <t>S900002917</t>
  </si>
  <si>
    <t>Miss Ruchoma Libe Bernstein</t>
  </si>
  <si>
    <t>NW4 2PN</t>
  </si>
  <si>
    <t>S900002918</t>
  </si>
  <si>
    <t>Mark Sepple</t>
  </si>
  <si>
    <t>RM12 5JH</t>
  </si>
  <si>
    <t>S900002919</t>
  </si>
  <si>
    <t>Mrs Saheb Soltani - Mokri</t>
  </si>
  <si>
    <t>S900002920</t>
  </si>
  <si>
    <t>Ms Veselina Vaklinova</t>
  </si>
  <si>
    <t>S900002921</t>
  </si>
  <si>
    <t>Cotswold Chine School</t>
  </si>
  <si>
    <t>GL6 9AG</t>
  </si>
  <si>
    <t>S900002922</t>
  </si>
  <si>
    <t>Gary Jones</t>
  </si>
  <si>
    <t>EN5 4JL</t>
  </si>
  <si>
    <t>S900002923</t>
  </si>
  <si>
    <t>Shannon Childcare Limited</t>
  </si>
  <si>
    <t>HA8 9UD</t>
  </si>
  <si>
    <t>HA8 9UZ</t>
  </si>
  <si>
    <t>S900002925</t>
  </si>
  <si>
    <t>Dan's Carpets and Flooring Limited</t>
  </si>
  <si>
    <t>HA8 5LD</t>
  </si>
  <si>
    <t>S900002926</t>
  </si>
  <si>
    <t>Walsall Healthcare NHS Trust</t>
  </si>
  <si>
    <t>WS2 9PS</t>
  </si>
  <si>
    <t>S900002927</t>
  </si>
  <si>
    <t>Jean Claude Ablet</t>
  </si>
  <si>
    <t>S900002928</t>
  </si>
  <si>
    <t>PFB Construction Management Service Limited</t>
  </si>
  <si>
    <t>EC4N 6AE</t>
  </si>
  <si>
    <t>S900002929</t>
  </si>
  <si>
    <t>Soar Beyond Limited</t>
  </si>
  <si>
    <t>HP2 7BE</t>
  </si>
  <si>
    <t>S900002930</t>
  </si>
  <si>
    <t>The Royal Wolverhampton NHS Trust</t>
  </si>
  <si>
    <t>WV10 0QP</t>
  </si>
  <si>
    <t>S900002931</t>
  </si>
  <si>
    <t>Mr J Kowalczky and Mrs K Kowalczky</t>
  </si>
  <si>
    <t>NW2 6QB</t>
  </si>
  <si>
    <t>S900002932</t>
  </si>
  <si>
    <t>Arvon Foundation</t>
  </si>
  <si>
    <t>EC2R 8AU</t>
  </si>
  <si>
    <t>S900002933</t>
  </si>
  <si>
    <t>United Response</t>
  </si>
  <si>
    <t>SW19 1NE</t>
  </si>
  <si>
    <t>S900002934</t>
  </si>
  <si>
    <t>Sanjith Sivajanany</t>
  </si>
  <si>
    <t>N3 2RR</t>
  </si>
  <si>
    <t>S900002935</t>
  </si>
  <si>
    <t>The Newcastle Upon Tyne</t>
  </si>
  <si>
    <t>NE3 3HD</t>
  </si>
  <si>
    <t>S900002936</t>
  </si>
  <si>
    <t>Miss L A Ali</t>
  </si>
  <si>
    <t>NW1 1QE</t>
  </si>
  <si>
    <t>S900002937</t>
  </si>
  <si>
    <t>Kristi Saliko</t>
  </si>
  <si>
    <t>S900002938</t>
  </si>
  <si>
    <t>Miss Raqiya Mohammed</t>
  </si>
  <si>
    <t>S900002939</t>
  </si>
  <si>
    <t>Bridget Mbewe</t>
  </si>
  <si>
    <t>HA8 9AJ</t>
  </si>
  <si>
    <t>S900002940</t>
  </si>
  <si>
    <t>Booster Cushion Theatre Limited</t>
  </si>
  <si>
    <t>AL2 2RW</t>
  </si>
  <si>
    <t>S900002941</t>
  </si>
  <si>
    <t>Provide</t>
  </si>
  <si>
    <t>CO4 9YQ</t>
  </si>
  <si>
    <t>S900002942</t>
  </si>
  <si>
    <t>Luton and Dunstable U H</t>
  </si>
  <si>
    <t>LU4 0DZ</t>
  </si>
  <si>
    <t>S900002943</t>
  </si>
  <si>
    <t>Lewisham and Greenwich NHS Trust</t>
  </si>
  <si>
    <t>SE13 6LH</t>
  </si>
  <si>
    <t>S900002944</t>
  </si>
  <si>
    <t>Debbie Fluskey</t>
  </si>
  <si>
    <t>NW2 2HB</t>
  </si>
  <si>
    <t>S900002945</t>
  </si>
  <si>
    <t>Loanne Gordon (Adults Dp Only)</t>
  </si>
  <si>
    <t>N20 0AA</t>
  </si>
  <si>
    <t>S900002946</t>
  </si>
  <si>
    <t>Derek Spitz</t>
  </si>
  <si>
    <t>NW4 1DL</t>
  </si>
  <si>
    <t>S900002947</t>
  </si>
  <si>
    <t>Rozanne Jomehri</t>
  </si>
  <si>
    <t>EN4 9RN</t>
  </si>
  <si>
    <t>S900002948</t>
  </si>
  <si>
    <t>Mrs R Shad</t>
  </si>
  <si>
    <t>EN5 2NW</t>
  </si>
  <si>
    <t>S900002949</t>
  </si>
  <si>
    <t>KB Extruders</t>
  </si>
  <si>
    <t>B6 7DU</t>
  </si>
  <si>
    <t>S900002950</t>
  </si>
  <si>
    <t>Fieldfisher Llp</t>
  </si>
  <si>
    <t>EC4R 3TT</t>
  </si>
  <si>
    <t>S900002951</t>
  </si>
  <si>
    <t>Bharti Surati</t>
  </si>
  <si>
    <t>N3 2QS</t>
  </si>
  <si>
    <t>S900002952</t>
  </si>
  <si>
    <t>Linda Cohen</t>
  </si>
  <si>
    <t>N10 1AB</t>
  </si>
  <si>
    <t>S900002953</t>
  </si>
  <si>
    <t>Ann Stephenson</t>
  </si>
  <si>
    <t>EN5 5FS</t>
  </si>
  <si>
    <t>S900002954</t>
  </si>
  <si>
    <t>E-Penny Logistics Limited</t>
  </si>
  <si>
    <t>EN8 8BJ</t>
  </si>
  <si>
    <t>S900002955</t>
  </si>
  <si>
    <t>Rosarri Kema</t>
  </si>
  <si>
    <t>EN5 2UF</t>
  </si>
  <si>
    <t>S900002956</t>
  </si>
  <si>
    <t>Esther Elmkles</t>
  </si>
  <si>
    <t>HA8 8HB</t>
  </si>
  <si>
    <t>S900002957</t>
  </si>
  <si>
    <t>Sarafina Marcias</t>
  </si>
  <si>
    <t>HA8 7BJ</t>
  </si>
  <si>
    <t>S900002958</t>
  </si>
  <si>
    <t>Oakdene</t>
  </si>
  <si>
    <t>SW17 9PW</t>
  </si>
  <si>
    <t>S900002959</t>
  </si>
  <si>
    <t>Mrs Anub Mumin</t>
  </si>
  <si>
    <t>S900002960</t>
  </si>
  <si>
    <t>Lyndrose Limited</t>
  </si>
  <si>
    <t>M15 4DW</t>
  </si>
  <si>
    <t>S900002961</t>
  </si>
  <si>
    <t>Mischa Spiegel</t>
  </si>
  <si>
    <t>S900002962</t>
  </si>
  <si>
    <t>Mrs Shefali Sanghera</t>
  </si>
  <si>
    <t>NW7 2LB</t>
  </si>
  <si>
    <t>S900002963</t>
  </si>
  <si>
    <t>Oasis Place (Trading As One One Coco)</t>
  </si>
  <si>
    <t>IG1 2EQ</t>
  </si>
  <si>
    <t>S900002964</t>
  </si>
  <si>
    <t>Hearns Coaches Limited</t>
  </si>
  <si>
    <t>HA3 6AH</t>
  </si>
  <si>
    <t>S900002965</t>
  </si>
  <si>
    <t>Beis Chinuch Childcare</t>
  </si>
  <si>
    <t>S900002966</t>
  </si>
  <si>
    <t>Anwaar Hassan Hussain</t>
  </si>
  <si>
    <t>NW2 1AU</t>
  </si>
  <si>
    <t>S900002967</t>
  </si>
  <si>
    <t>Miss Robyn Denton</t>
  </si>
  <si>
    <t>S900002968</t>
  </si>
  <si>
    <t>Riffat Iqbal</t>
  </si>
  <si>
    <t>EN5 3ED</t>
  </si>
  <si>
    <t>S900002969</t>
  </si>
  <si>
    <t>Northern Commercials</t>
  </si>
  <si>
    <t>HD6 1PG</t>
  </si>
  <si>
    <t>S900002970</t>
  </si>
  <si>
    <t>Tushar Jogi</t>
  </si>
  <si>
    <t>S900002971</t>
  </si>
  <si>
    <t>Homerton University Hospital</t>
  </si>
  <si>
    <t>S900002972</t>
  </si>
  <si>
    <t>Cherise Naughten</t>
  </si>
  <si>
    <t>EN5 2PX</t>
  </si>
  <si>
    <t>S900002973</t>
  </si>
  <si>
    <t>Ammal Sayed</t>
  </si>
  <si>
    <t>S900002974</t>
  </si>
  <si>
    <t>Kerry Murphy</t>
  </si>
  <si>
    <t>S900002975</t>
  </si>
  <si>
    <t>Stonegrove Nursery</t>
  </si>
  <si>
    <t>S900002976</t>
  </si>
  <si>
    <t>Matrix Scm Limited</t>
  </si>
  <si>
    <t>MK5 8HJ</t>
  </si>
  <si>
    <t>S900002977</t>
  </si>
  <si>
    <t>Mrs R K Davies and Mr S J Davies</t>
  </si>
  <si>
    <t>NW9 6NX</t>
  </si>
  <si>
    <t>S900002978</t>
  </si>
  <si>
    <t>Mehrnaz Mir Panji</t>
  </si>
  <si>
    <t>NW9 6EL</t>
  </si>
  <si>
    <t>S900002979</t>
  </si>
  <si>
    <t>Denise Golding</t>
  </si>
  <si>
    <t>BR2 7BY</t>
  </si>
  <si>
    <t>S900002980</t>
  </si>
  <si>
    <t>C and F Engineering</t>
  </si>
  <si>
    <t>SG16 6DS</t>
  </si>
  <si>
    <t>S900002981</t>
  </si>
  <si>
    <t>Caroline Soccio</t>
  </si>
  <si>
    <t>S900002982</t>
  </si>
  <si>
    <t>Starbeck Educational Resources</t>
  </si>
  <si>
    <t>LE67 3LA</t>
  </si>
  <si>
    <t>S900002983</t>
  </si>
  <si>
    <t>Charlotte Ryan</t>
  </si>
  <si>
    <t>EN5 4HN</t>
  </si>
  <si>
    <t>S900002984</t>
  </si>
  <si>
    <t>Hertsmere Valley Care Services Limited</t>
  </si>
  <si>
    <t>NW4 2BP</t>
  </si>
  <si>
    <t>S900002985</t>
  </si>
  <si>
    <t>BMF Social Care Limited</t>
  </si>
  <si>
    <t>SE7 8DB</t>
  </si>
  <si>
    <t>S900002986</t>
  </si>
  <si>
    <t>The Link Care Nursing Agency Limited</t>
  </si>
  <si>
    <t>BR6 0DG</t>
  </si>
  <si>
    <t>S900002987</t>
  </si>
  <si>
    <t>Mayfair Homecare Limited</t>
  </si>
  <si>
    <t>WV9 5HD</t>
  </si>
  <si>
    <t>S900002988</t>
  </si>
  <si>
    <t>Mercury Care Services Limited</t>
  </si>
  <si>
    <t>CR7 6AW</t>
  </si>
  <si>
    <t>S900002989</t>
  </si>
  <si>
    <t>Servesoul Limited</t>
  </si>
  <si>
    <t>NW1 7JL</t>
  </si>
  <si>
    <t>S900002990</t>
  </si>
  <si>
    <t>Katrina Newman</t>
  </si>
  <si>
    <t>N13 6BZ</t>
  </si>
  <si>
    <t>S900002991</t>
  </si>
  <si>
    <t>Pamela Fairweather</t>
  </si>
  <si>
    <t>N12 9NH</t>
  </si>
  <si>
    <t>S900002992</t>
  </si>
  <si>
    <t>Yvonne French</t>
  </si>
  <si>
    <t>EN5 1JL</t>
  </si>
  <si>
    <t>S900002993</t>
  </si>
  <si>
    <t>Pristine Recruitment Limited</t>
  </si>
  <si>
    <t>N20 9QL</t>
  </si>
  <si>
    <t>S900002994</t>
  </si>
  <si>
    <t>SBL Care Services Limited</t>
  </si>
  <si>
    <t>FY5 4JZ</t>
  </si>
  <si>
    <t>S900002995</t>
  </si>
  <si>
    <t>Fresh Steps Education Centre</t>
  </si>
  <si>
    <t>EN2 9BQ</t>
  </si>
  <si>
    <t>S900002996</t>
  </si>
  <si>
    <t>JMN Solutions Limited</t>
  </si>
  <si>
    <t>HP16 9HG</t>
  </si>
  <si>
    <t>S900002997</t>
  </si>
  <si>
    <t>Protector Insurance UK</t>
  </si>
  <si>
    <t>M1 4BT</t>
  </si>
  <si>
    <t>S900002998</t>
  </si>
  <si>
    <t>Hc-One Oval Limited</t>
  </si>
  <si>
    <t>DL3 6AH</t>
  </si>
  <si>
    <t>S900002999</t>
  </si>
  <si>
    <t>Gemco Equipment Limited</t>
  </si>
  <si>
    <t>NN1 1QG</t>
  </si>
  <si>
    <t>S900003000</t>
  </si>
  <si>
    <t>Wave Anglian Water Business</t>
  </si>
  <si>
    <t>S98 1QU</t>
  </si>
  <si>
    <t>S900003001</t>
  </si>
  <si>
    <t>Miss A L Ryzman</t>
  </si>
  <si>
    <t>EN4 8PB</t>
  </si>
  <si>
    <t>S900003002</t>
  </si>
  <si>
    <t>MV Commercial Limited</t>
  </si>
  <si>
    <t>EH54 5DR</t>
  </si>
  <si>
    <t>S900003003</t>
  </si>
  <si>
    <t>Samantha Garcia-Thiem</t>
  </si>
  <si>
    <t>S900003004</t>
  </si>
  <si>
    <t>Loughlin Civil Engineering Limited</t>
  </si>
  <si>
    <t>WD6 5PH</t>
  </si>
  <si>
    <t>S900003005</t>
  </si>
  <si>
    <t>Steer Davies and Gleave Limited</t>
  </si>
  <si>
    <t>SE1 0RB</t>
  </si>
  <si>
    <t>S900003006</t>
  </si>
  <si>
    <t>Fiona Blyth Executive Development Limited</t>
  </si>
  <si>
    <t>BN7 1JA</t>
  </si>
  <si>
    <t>S900003007</t>
  </si>
  <si>
    <t>Alicia Jafery (Adults Dp)</t>
  </si>
  <si>
    <t>S900003008</t>
  </si>
  <si>
    <t>Terapia</t>
  </si>
  <si>
    <t>S900003009</t>
  </si>
  <si>
    <t>ABC Kidz Nurseries</t>
  </si>
  <si>
    <t>S900003010</t>
  </si>
  <si>
    <t>Bavna Hare</t>
  </si>
  <si>
    <t>N3 3PD</t>
  </si>
  <si>
    <t>S900003011</t>
  </si>
  <si>
    <t>St James School N10</t>
  </si>
  <si>
    <t>S900003012</t>
  </si>
  <si>
    <t>Nova Dom Care Limited</t>
  </si>
  <si>
    <t>N9 0AH</t>
  </si>
  <si>
    <t>S900003013</t>
  </si>
  <si>
    <t>O'Donovan (Waste Disposal) Limited</t>
  </si>
  <si>
    <t>S900003014</t>
  </si>
  <si>
    <t>Supreme Medical Centre</t>
  </si>
  <si>
    <t>N3 2JX</t>
  </si>
  <si>
    <t>S900003015</t>
  </si>
  <si>
    <t>Joanna O'Brien</t>
  </si>
  <si>
    <t>EN5 2NQ</t>
  </si>
  <si>
    <t>S900003016</t>
  </si>
  <si>
    <t>Barking Havering Redbridge NHS Trust</t>
  </si>
  <si>
    <t>S900003017</t>
  </si>
  <si>
    <t>Children and Adolescents Placements Prov</t>
  </si>
  <si>
    <t>MK40 2QT</t>
  </si>
  <si>
    <t>S900003018</t>
  </si>
  <si>
    <t>Renaissance Personnel Limited</t>
  </si>
  <si>
    <t>NW6 1AG</t>
  </si>
  <si>
    <t>S900003019</t>
  </si>
  <si>
    <t>Daniella Powell</t>
  </si>
  <si>
    <t>N12 9ST</t>
  </si>
  <si>
    <t>S900003020</t>
  </si>
  <si>
    <t>Christopher Cooper</t>
  </si>
  <si>
    <t>S900003021</t>
  </si>
  <si>
    <t>Charlotte Louch</t>
  </si>
  <si>
    <t>HA8 8XE</t>
  </si>
  <si>
    <t>S900003022</t>
  </si>
  <si>
    <t>Emergent Vernacular Architecture Limited</t>
  </si>
  <si>
    <t>E3 2NQ</t>
  </si>
  <si>
    <t>S900003023</t>
  </si>
  <si>
    <t>Dylan Harwood</t>
  </si>
  <si>
    <t>MK13 8BE</t>
  </si>
  <si>
    <t>S900003024</t>
  </si>
  <si>
    <t>Shannon Fenner</t>
  </si>
  <si>
    <t>S900003025</t>
  </si>
  <si>
    <t>Sabrinah Bernard</t>
  </si>
  <si>
    <t>S900003026</t>
  </si>
  <si>
    <t>Asmaa Alshammari</t>
  </si>
  <si>
    <t>HA8 0TS</t>
  </si>
  <si>
    <t>S900003027</t>
  </si>
  <si>
    <t>Ruklyo Ese</t>
  </si>
  <si>
    <t>S900003028</t>
  </si>
  <si>
    <t>Anna Montagna</t>
  </si>
  <si>
    <t>S900003029</t>
  </si>
  <si>
    <t>Broadlands Hall</t>
  </si>
  <si>
    <t>CB9 7UA</t>
  </si>
  <si>
    <t>S900003030</t>
  </si>
  <si>
    <t>Eva Behar</t>
  </si>
  <si>
    <t>N12 9PJ</t>
  </si>
  <si>
    <t>S900003031</t>
  </si>
  <si>
    <t>PPL Prs Limited</t>
  </si>
  <si>
    <t>LE1 1QG</t>
  </si>
  <si>
    <t>S900003032</t>
  </si>
  <si>
    <t>Young Barnet Foundation</t>
  </si>
  <si>
    <t>EN4 8SG</t>
  </si>
  <si>
    <t>S900003033</t>
  </si>
  <si>
    <t>Liora Reich</t>
  </si>
  <si>
    <t>N2 0SN</t>
  </si>
  <si>
    <t>S900003034</t>
  </si>
  <si>
    <t>Jack Moss</t>
  </si>
  <si>
    <t>EN5 1SD</t>
  </si>
  <si>
    <t>S900003035</t>
  </si>
  <si>
    <t>Southampton City Council</t>
  </si>
  <si>
    <t>SO14 7LY</t>
  </si>
  <si>
    <t>S900003036</t>
  </si>
  <si>
    <t>Latif Akthar Akram</t>
  </si>
  <si>
    <t>S900003037</t>
  </si>
  <si>
    <t>Russet House School</t>
  </si>
  <si>
    <t>EN1 4JA</t>
  </si>
  <si>
    <t>S900003038</t>
  </si>
  <si>
    <t>Pinner Park Primary School</t>
  </si>
  <si>
    <t>HA5 5TL</t>
  </si>
  <si>
    <t>S900003039</t>
  </si>
  <si>
    <t>Watford Grammar School For Boys</t>
  </si>
  <si>
    <t>WD18 7JF</t>
  </si>
  <si>
    <t>S900003040</t>
  </si>
  <si>
    <t>Mrs Halimo Adan</t>
  </si>
  <si>
    <t>N11 3JS</t>
  </si>
  <si>
    <t>S900003041</t>
  </si>
  <si>
    <t>Currie and Brown UK Limited</t>
  </si>
  <si>
    <t>EC1N 2NS</t>
  </si>
  <si>
    <t>S900003042</t>
  </si>
  <si>
    <t>Marc Sindole</t>
  </si>
  <si>
    <t>S900003043</t>
  </si>
  <si>
    <t>Mr John Roselie</t>
  </si>
  <si>
    <t>NW9 5NT</t>
  </si>
  <si>
    <t>S900003044</t>
  </si>
  <si>
    <t>ACLE Academy</t>
  </si>
  <si>
    <t>NR13 3ER</t>
  </si>
  <si>
    <t>S900003045</t>
  </si>
  <si>
    <t>Source 24/7 Recruitment Limited</t>
  </si>
  <si>
    <t>CM23 2LD</t>
  </si>
  <si>
    <t>S900003046</t>
  </si>
  <si>
    <t>Miss C M Mchugh and Mr J E Fenoughty</t>
  </si>
  <si>
    <t>EN5 2EA</t>
  </si>
  <si>
    <t>S900003047</t>
  </si>
  <si>
    <t>F Ryan (Direct Payments)</t>
  </si>
  <si>
    <t>S900003048</t>
  </si>
  <si>
    <t>Ms Bernice Primrose Molyneaux</t>
  </si>
  <si>
    <t>E17 6QT</t>
  </si>
  <si>
    <t>S900003049</t>
  </si>
  <si>
    <t>Mrs R Lessons</t>
  </si>
  <si>
    <t>N12 8TB</t>
  </si>
  <si>
    <t>S900003050</t>
  </si>
  <si>
    <t>Miss Aishea Kelly</t>
  </si>
  <si>
    <t>N3 3BN</t>
  </si>
  <si>
    <t>S900003051</t>
  </si>
  <si>
    <t>Mrs Behnaz Nikraz</t>
  </si>
  <si>
    <t>EN4 9DE</t>
  </si>
  <si>
    <t>S900003052</t>
  </si>
  <si>
    <t>Khalid Seikh</t>
  </si>
  <si>
    <t>NW7 3PT</t>
  </si>
  <si>
    <t>S900003053</t>
  </si>
  <si>
    <t>Yinka Thomas Training</t>
  </si>
  <si>
    <t>S900003054</t>
  </si>
  <si>
    <t>Ate (UK) Limited</t>
  </si>
  <si>
    <t>CO2 8HF</t>
  </si>
  <si>
    <t>S900003055</t>
  </si>
  <si>
    <t>OBI Egbunike</t>
  </si>
  <si>
    <t>S900003056</t>
  </si>
  <si>
    <t>Mia Ethymiou</t>
  </si>
  <si>
    <t>EN4 8JU</t>
  </si>
  <si>
    <t>S900003057</t>
  </si>
  <si>
    <t>Accomplish Group Support Limited</t>
  </si>
  <si>
    <t>S900003058</t>
  </si>
  <si>
    <t>Think Spinc Limited</t>
  </si>
  <si>
    <t>BN2 1TS</t>
  </si>
  <si>
    <t>S900003059</t>
  </si>
  <si>
    <t>Jane Reynolds</t>
  </si>
  <si>
    <t>W9 1NP</t>
  </si>
  <si>
    <t>S900003061</t>
  </si>
  <si>
    <t>Simon Wilson</t>
  </si>
  <si>
    <t>HA8 0RP</t>
  </si>
  <si>
    <t>S900003062</t>
  </si>
  <si>
    <t>The Ramsey Academy - Halstead</t>
  </si>
  <si>
    <t>CM2 9DZ</t>
  </si>
  <si>
    <t>S900003063</t>
  </si>
  <si>
    <t>Stepfamily Assess Limited</t>
  </si>
  <si>
    <t>NN3 9GA</t>
  </si>
  <si>
    <t>S900003064</t>
  </si>
  <si>
    <t>N17 9AR</t>
  </si>
  <si>
    <t>S900003065</t>
  </si>
  <si>
    <t>IU Mac</t>
  </si>
  <si>
    <t>N12 8J</t>
  </si>
  <si>
    <t>S900003066</t>
  </si>
  <si>
    <t>Zaha Eskandari</t>
  </si>
  <si>
    <t>NW2 6GN</t>
  </si>
  <si>
    <t>S900003067</t>
  </si>
  <si>
    <t>Evelyne Poznanski</t>
  </si>
  <si>
    <t>NW11 9AA</t>
  </si>
  <si>
    <t>S900003068</t>
  </si>
  <si>
    <t>Miss Helen Brown Ochiabuto</t>
  </si>
  <si>
    <t>NW9 6EY</t>
  </si>
  <si>
    <t>S900003069</t>
  </si>
  <si>
    <t>APT Training and Consultancy Limited</t>
  </si>
  <si>
    <t>LE7 9PH</t>
  </si>
  <si>
    <t>S900003070</t>
  </si>
  <si>
    <t>Intermedical UK Limited</t>
  </si>
  <si>
    <t>ME20 7JZ</t>
  </si>
  <si>
    <t>S900003071</t>
  </si>
  <si>
    <t>Parent Assess Limited</t>
  </si>
  <si>
    <t>MK16 0EG</t>
  </si>
  <si>
    <t>S900003073</t>
  </si>
  <si>
    <t>Angel Support Living Limited</t>
  </si>
  <si>
    <t>S900003074</t>
  </si>
  <si>
    <t>Hawabibi Dhupli</t>
  </si>
  <si>
    <t>HA8 9LL</t>
  </si>
  <si>
    <t>S900003075</t>
  </si>
  <si>
    <t>Mrs T M Cimen</t>
  </si>
  <si>
    <t>S900003076</t>
  </si>
  <si>
    <t>Concord Theatricals</t>
  </si>
  <si>
    <t>WC2B 4HN</t>
  </si>
  <si>
    <t>S900003077</t>
  </si>
  <si>
    <t>Keytracker Limited</t>
  </si>
  <si>
    <t>B65 0JY</t>
  </si>
  <si>
    <t>S900003078</t>
  </si>
  <si>
    <t>Mr Granit Hoxha</t>
  </si>
  <si>
    <t>N17 6AS</t>
  </si>
  <si>
    <t>S900003079</t>
  </si>
  <si>
    <t>Exela Technologies Limited</t>
  </si>
  <si>
    <t>TW20 9AB</t>
  </si>
  <si>
    <t>S900003080</t>
  </si>
  <si>
    <t>Unlocking Potential</t>
  </si>
  <si>
    <t>SE17 1RX</t>
  </si>
  <si>
    <t>S900003081</t>
  </si>
  <si>
    <t>Youth Realities</t>
  </si>
  <si>
    <t>S900003082</t>
  </si>
  <si>
    <t>Vera Bargroff</t>
  </si>
  <si>
    <t>N3 2NT</t>
  </si>
  <si>
    <t>S900003083</t>
  </si>
  <si>
    <t>Mary O'Brien</t>
  </si>
  <si>
    <t>S900003084</t>
  </si>
  <si>
    <t>Carla Miriam Silva</t>
  </si>
  <si>
    <t>S900003085</t>
  </si>
  <si>
    <t>Champaklal Shah</t>
  </si>
  <si>
    <t>S900003086</t>
  </si>
  <si>
    <t>PCC Traffic Info Consltcy Limited</t>
  </si>
  <si>
    <t>OX15 6AY</t>
  </si>
  <si>
    <t>S900003087</t>
  </si>
  <si>
    <t>Chalfont Lodge (Barchester Healthcare Ho</t>
  </si>
  <si>
    <t>SL9 0CQ</t>
  </si>
  <si>
    <t>S900003088</t>
  </si>
  <si>
    <t>Midlands Partnership NHS Ft</t>
  </si>
  <si>
    <t>ST16 3SR</t>
  </si>
  <si>
    <t>S900003089</t>
  </si>
  <si>
    <t>Jamies Farm</t>
  </si>
  <si>
    <t>SN13 8QA</t>
  </si>
  <si>
    <t>S900003090</t>
  </si>
  <si>
    <t>Walkgrove Limited</t>
  </si>
  <si>
    <t>DE55 2DS</t>
  </si>
  <si>
    <t>S900003091</t>
  </si>
  <si>
    <t>Little Simbas Limited</t>
  </si>
  <si>
    <t>NW7 1HN</t>
  </si>
  <si>
    <t>S900003092</t>
  </si>
  <si>
    <t>Sopra Steria Limited</t>
  </si>
  <si>
    <t>HP2 7AH</t>
  </si>
  <si>
    <t>S900003093</t>
  </si>
  <si>
    <t>Elisa and Corey Cook</t>
  </si>
  <si>
    <t>N20 0JZ</t>
  </si>
  <si>
    <t>S900003094</t>
  </si>
  <si>
    <t>Sarah Norris</t>
  </si>
  <si>
    <t>WD24 7ND</t>
  </si>
  <si>
    <t>S900003095</t>
  </si>
  <si>
    <t>Martha White</t>
  </si>
  <si>
    <t>EN5 5EZ</t>
  </si>
  <si>
    <t>S900003096</t>
  </si>
  <si>
    <t>Sonya Tury</t>
  </si>
  <si>
    <t>N12 7LL</t>
  </si>
  <si>
    <t>S900003097</t>
  </si>
  <si>
    <t>Dr Peter Maggs</t>
  </si>
  <si>
    <t>BN2 1FB</t>
  </si>
  <si>
    <t>S900003098</t>
  </si>
  <si>
    <t>Beniamin Sbircea</t>
  </si>
  <si>
    <t>EN2 0PF</t>
  </si>
  <si>
    <t>S900003099</t>
  </si>
  <si>
    <t>Mrs Duggamma Loton</t>
  </si>
  <si>
    <t>S900003100</t>
  </si>
  <si>
    <t>Elizabeth Myers and Alan Brown</t>
  </si>
  <si>
    <t>S900003101</t>
  </si>
  <si>
    <t>YMCA London City and North</t>
  </si>
  <si>
    <t>EC1Y 8SE</t>
  </si>
  <si>
    <t>S900003102</t>
  </si>
  <si>
    <t>Cootes Pharmacy</t>
  </si>
  <si>
    <t>S900003103</t>
  </si>
  <si>
    <t>FDL Developments</t>
  </si>
  <si>
    <t>SM6 8QX</t>
  </si>
  <si>
    <t>S900003104</t>
  </si>
  <si>
    <t>Margaret Dardis</t>
  </si>
  <si>
    <t>NW7 2FH</t>
  </si>
  <si>
    <t>S900003105</t>
  </si>
  <si>
    <t>Kehinde Idowu</t>
  </si>
  <si>
    <t>S900003106</t>
  </si>
  <si>
    <t>Nicole Lewis</t>
  </si>
  <si>
    <t>EN4 8NB</t>
  </si>
  <si>
    <t>S900003107</t>
  </si>
  <si>
    <t>Berta Kacsinko</t>
  </si>
  <si>
    <t>NW2 2QA</t>
  </si>
  <si>
    <t>S900003108</t>
  </si>
  <si>
    <t>Parkside Special School</t>
  </si>
  <si>
    <t>NR2 3JA</t>
  </si>
  <si>
    <t>S900003109</t>
  </si>
  <si>
    <t>Christina Flynn</t>
  </si>
  <si>
    <t>N22 8NB</t>
  </si>
  <si>
    <t>S900003110</t>
  </si>
  <si>
    <t>Sandhurst Primary School</t>
  </si>
  <si>
    <t>SE6 1NW</t>
  </si>
  <si>
    <t>S900003111</t>
  </si>
  <si>
    <t>Portalplanquest Limited</t>
  </si>
  <si>
    <t>GL3 4AH</t>
  </si>
  <si>
    <t>S900003112</t>
  </si>
  <si>
    <t>Tamdown Group Limited</t>
  </si>
  <si>
    <t>CM77 2AL</t>
  </si>
  <si>
    <t>S900003113</t>
  </si>
  <si>
    <t>Patrice-Syrus Farhang</t>
  </si>
  <si>
    <t>NW11 6PX</t>
  </si>
  <si>
    <t>S900003114</t>
  </si>
  <si>
    <t>Andrew Bentley</t>
  </si>
  <si>
    <t>EN5 5JY</t>
  </si>
  <si>
    <t>S900003115</t>
  </si>
  <si>
    <t>Locala Community Partnerships C I C</t>
  </si>
  <si>
    <t>WF17 5PW</t>
  </si>
  <si>
    <t>S900003116</t>
  </si>
  <si>
    <t>Vivien Kenley</t>
  </si>
  <si>
    <t>N6 5EX</t>
  </si>
  <si>
    <t>S900003117</t>
  </si>
  <si>
    <t>Iswp Assessment Services Limited</t>
  </si>
  <si>
    <t>N12 0DR</t>
  </si>
  <si>
    <t>S900003118</t>
  </si>
  <si>
    <t>Happy Tots</t>
  </si>
  <si>
    <t>NW4 2HA</t>
  </si>
  <si>
    <t>S900003119</t>
  </si>
  <si>
    <t>Kido Schools UK Limited</t>
  </si>
  <si>
    <t>WR9 0QH</t>
  </si>
  <si>
    <t>S900003120</t>
  </si>
  <si>
    <t>Staples UK Limited</t>
  </si>
  <si>
    <t>HP11 1JU</t>
  </si>
  <si>
    <t>S900003121</t>
  </si>
  <si>
    <t>Interlink Orthodox Jewish</t>
  </si>
  <si>
    <t>N16 5DN</t>
  </si>
  <si>
    <t>S900003122</t>
  </si>
  <si>
    <t>Local Government Technical Advisers Grou</t>
  </si>
  <si>
    <t>SE10 0ER</t>
  </si>
  <si>
    <t>S900003123</t>
  </si>
  <si>
    <t>Superdrug Pharmacy</t>
  </si>
  <si>
    <t>S900003124</t>
  </si>
  <si>
    <t>Green Hat People UK Limited</t>
  </si>
  <si>
    <t>SE1 1TY</t>
  </si>
  <si>
    <t>S900003125</t>
  </si>
  <si>
    <t>Opendoor Homes</t>
  </si>
  <si>
    <t>S900003126</t>
  </si>
  <si>
    <t>Taylor Wimpey North Thames</t>
  </si>
  <si>
    <t>S900003127</t>
  </si>
  <si>
    <t>Dr Carolyn Webber</t>
  </si>
  <si>
    <t>N3 3JJ</t>
  </si>
  <si>
    <t>S900003128</t>
  </si>
  <si>
    <t>Family Fund Trading (Crisis Fund)</t>
  </si>
  <si>
    <t>YO32 9WN</t>
  </si>
  <si>
    <t>S900003129</t>
  </si>
  <si>
    <t>Locale Limited</t>
  </si>
  <si>
    <t>OX1 4EH</t>
  </si>
  <si>
    <t>S900003130</t>
  </si>
  <si>
    <t>Orange Grove Fostercare Limited</t>
  </si>
  <si>
    <t>S900003131</t>
  </si>
  <si>
    <t>Dennis Etheridge</t>
  </si>
  <si>
    <t>PO37 7EJ</t>
  </si>
  <si>
    <t>S900003132</t>
  </si>
  <si>
    <t>Fen Regis Trophies Limited</t>
  </si>
  <si>
    <t>PE13 1RD</t>
  </si>
  <si>
    <t>S900003133</t>
  </si>
  <si>
    <t>Pabla and Pabla Solicitors</t>
  </si>
  <si>
    <t>M20 2NR</t>
  </si>
  <si>
    <t>S900003134</t>
  </si>
  <si>
    <t>Be My Family Fostering Agency Limited</t>
  </si>
  <si>
    <t>TW13 6RL</t>
  </si>
  <si>
    <t>S900003135</t>
  </si>
  <si>
    <t>Rethink Mental Illness</t>
  </si>
  <si>
    <t>DY4 7UF</t>
  </si>
  <si>
    <t>S900003136</t>
  </si>
  <si>
    <t>Caring Hearts Fostering</t>
  </si>
  <si>
    <t>UB6 7JZ</t>
  </si>
  <si>
    <t>S900003137</t>
  </si>
  <si>
    <t>S900003138</t>
  </si>
  <si>
    <t>The Collett School</t>
  </si>
  <si>
    <t>HP1 1TQ</t>
  </si>
  <si>
    <t>S900003139</t>
  </si>
  <si>
    <t>Time 4 U Limited</t>
  </si>
  <si>
    <t>ME4 6DQ</t>
  </si>
  <si>
    <t>S900003140</t>
  </si>
  <si>
    <t>UCS Hampstead</t>
  </si>
  <si>
    <t>NW3 6XH</t>
  </si>
  <si>
    <t>S900003141</t>
  </si>
  <si>
    <t>Heathside School Hampstead</t>
  </si>
  <si>
    <t>NW3 7UN</t>
  </si>
  <si>
    <t>S900003142</t>
  </si>
  <si>
    <t>Gilgen Door Systems UK Limited</t>
  </si>
  <si>
    <t>DE55 4LS</t>
  </si>
  <si>
    <t>S900003143</t>
  </si>
  <si>
    <t>Miss Leah Gill</t>
  </si>
  <si>
    <t>S900003144</t>
  </si>
  <si>
    <t>Metrosigns 2000 (Bedford) Limited</t>
  </si>
  <si>
    <t>MK41 7PB</t>
  </si>
  <si>
    <t>S900003145</t>
  </si>
  <si>
    <t>Amy Pelleginelli</t>
  </si>
  <si>
    <t>S900003146</t>
  </si>
  <si>
    <t>Caroline Grant</t>
  </si>
  <si>
    <t>N11 1EF</t>
  </si>
  <si>
    <t>S900003147</t>
  </si>
  <si>
    <t>Raquel Ramkhelawan</t>
  </si>
  <si>
    <t>S900003148</t>
  </si>
  <si>
    <t>Taylor Dolman Limited</t>
  </si>
  <si>
    <t>EN2 0EJ</t>
  </si>
  <si>
    <t>S900003149</t>
  </si>
  <si>
    <t>Mrs B Moss and Mr M Fox</t>
  </si>
  <si>
    <t>S900003150</t>
  </si>
  <si>
    <t>Barratt London</t>
  </si>
  <si>
    <t>TW8 0HD</t>
  </si>
  <si>
    <t>S900003151</t>
  </si>
  <si>
    <t>Society of Information Technology Manage</t>
  </si>
  <si>
    <t>NN4 5EZ</t>
  </si>
  <si>
    <t>S900003152</t>
  </si>
  <si>
    <t>Zoolab UK Limited</t>
  </si>
  <si>
    <t>G68 0HA</t>
  </si>
  <si>
    <t>S900003153</t>
  </si>
  <si>
    <t>Alam Bonner Limited</t>
  </si>
  <si>
    <t>W10 6ND</t>
  </si>
  <si>
    <t>S900003154</t>
  </si>
  <si>
    <t>Anthony Collins Solicitors</t>
  </si>
  <si>
    <t>S900003155</t>
  </si>
  <si>
    <t>Appletree Treatment Centre Limited</t>
  </si>
  <si>
    <t>LA9 7QS</t>
  </si>
  <si>
    <t>S900003156</t>
  </si>
  <si>
    <t>The Share Foundation</t>
  </si>
  <si>
    <t>HP20 9PG</t>
  </si>
  <si>
    <t>S900003157</t>
  </si>
  <si>
    <t>Larchwood Care Homes (South)Lt</t>
  </si>
  <si>
    <t>RG7 3BH</t>
  </si>
  <si>
    <t>S900003158</t>
  </si>
  <si>
    <t>Bromley and Croydon Womens Aid</t>
  </si>
  <si>
    <t>SE20 8QT</t>
  </si>
  <si>
    <t>S900003159</t>
  </si>
  <si>
    <t>The Golf Trust</t>
  </si>
  <si>
    <t>EN5 4RE</t>
  </si>
  <si>
    <t>S900003160</t>
  </si>
  <si>
    <t>Rickmansworth School</t>
  </si>
  <si>
    <t>WD3 3AQ</t>
  </si>
  <si>
    <t>S900003161</t>
  </si>
  <si>
    <t>One Housing Group - Baycroft Homes</t>
  </si>
  <si>
    <t>CM2 7TL</t>
  </si>
  <si>
    <t>S900003162</t>
  </si>
  <si>
    <t>Eva Mintz</t>
  </si>
  <si>
    <t>NW4 2PX</t>
  </si>
  <si>
    <t>S900003163</t>
  </si>
  <si>
    <t>Claudia Bennett Mcneill</t>
  </si>
  <si>
    <t>EN5 4AL</t>
  </si>
  <si>
    <t>S900003164</t>
  </si>
  <si>
    <t>Amwell Construction Limited</t>
  </si>
  <si>
    <t>EN9 2HB</t>
  </si>
  <si>
    <t>S900003165</t>
  </si>
  <si>
    <t>Larkfleet Limited</t>
  </si>
  <si>
    <t>PE10 0FF</t>
  </si>
  <si>
    <t>S900003166</t>
  </si>
  <si>
    <t>Ersida Dodgjini</t>
  </si>
  <si>
    <t>EN4 8BQ</t>
  </si>
  <si>
    <t>S900003167</t>
  </si>
  <si>
    <t>Bisbey Limited</t>
  </si>
  <si>
    <t>S900003168</t>
  </si>
  <si>
    <t>Nzube Onochie</t>
  </si>
  <si>
    <t>S900003169</t>
  </si>
  <si>
    <t>Croydon Health Service NHS Trust</t>
  </si>
  <si>
    <t>CR7 7YE</t>
  </si>
  <si>
    <t>S900003170</t>
  </si>
  <si>
    <t>Ricky Dearman</t>
  </si>
  <si>
    <t>BN2 5PF</t>
  </si>
  <si>
    <t>S900003171</t>
  </si>
  <si>
    <t>Domestic Lift Services Limited</t>
  </si>
  <si>
    <t>HP12 3RD</t>
  </si>
  <si>
    <t>S900003172</t>
  </si>
  <si>
    <t>Dr Joanna Sales</t>
  </si>
  <si>
    <t>SE10 8YR</t>
  </si>
  <si>
    <t>S900003173</t>
  </si>
  <si>
    <t>Alban Pre-School</t>
  </si>
  <si>
    <t>EN5 4LA</t>
  </si>
  <si>
    <t>S900003174</t>
  </si>
  <si>
    <t>Caring Homes Healthcare Group Limited T/</t>
  </si>
  <si>
    <t>S900003175</t>
  </si>
  <si>
    <t>Unversity of Bedfordshire Enterprises Lt</t>
  </si>
  <si>
    <t>S900003176</t>
  </si>
  <si>
    <t>BP Pulse</t>
  </si>
  <si>
    <t>MK14 6GY</t>
  </si>
  <si>
    <t>S900003177</t>
  </si>
  <si>
    <t>Anne Maria Davis</t>
  </si>
  <si>
    <t>S900003178</t>
  </si>
  <si>
    <t>JMW Solicitors LLP</t>
  </si>
  <si>
    <t>M3 3HG</t>
  </si>
  <si>
    <t>S900003179</t>
  </si>
  <si>
    <t>Debra O'Brien</t>
  </si>
  <si>
    <t>S900003180</t>
  </si>
  <si>
    <t>Our Yard</t>
  </si>
  <si>
    <t>S900003181</t>
  </si>
  <si>
    <t>Nicky Smith</t>
  </si>
  <si>
    <t>S900003182</t>
  </si>
  <si>
    <t>Ricardo Aea Limited</t>
  </si>
  <si>
    <t>OX11 0QR</t>
  </si>
  <si>
    <t>S900003183</t>
  </si>
  <si>
    <t>Aplomb Day Nursery</t>
  </si>
  <si>
    <t>NW9 7EB</t>
  </si>
  <si>
    <t>S900003184</t>
  </si>
  <si>
    <t>Ahmed Sahal Mohamed</t>
  </si>
  <si>
    <t>S900003185</t>
  </si>
  <si>
    <t>Country Court Care Homes</t>
  </si>
  <si>
    <t>PE4 6ZN</t>
  </si>
  <si>
    <t>S900003186</t>
  </si>
  <si>
    <t>Care R Us Essex Limited (Krossroads)</t>
  </si>
  <si>
    <t>N9 9DU</t>
  </si>
  <si>
    <t>S900003187</t>
  </si>
  <si>
    <t>Mr Avni Sopa</t>
  </si>
  <si>
    <t>NW3 3RE</t>
  </si>
  <si>
    <t>S900003188</t>
  </si>
  <si>
    <t>Ferdousi Begum</t>
  </si>
  <si>
    <t>EN5 3BZ</t>
  </si>
  <si>
    <t>S900003189</t>
  </si>
  <si>
    <t>C and F Scaffolding</t>
  </si>
  <si>
    <t>EN6 4QZ</t>
  </si>
  <si>
    <t>S900003190</t>
  </si>
  <si>
    <t>SSB Law</t>
  </si>
  <si>
    <t>S2 5SU</t>
  </si>
  <si>
    <t>S900003191</t>
  </si>
  <si>
    <t>Mr Roy Satchell</t>
  </si>
  <si>
    <t>EN5 2DH</t>
  </si>
  <si>
    <t>S900003192</t>
  </si>
  <si>
    <t>Manchester University NHS Foundation Tru</t>
  </si>
  <si>
    <t>M41 5SL</t>
  </si>
  <si>
    <t>S900003193</t>
  </si>
  <si>
    <t>Edna Lagu</t>
  </si>
  <si>
    <t>NW2 2LJ</t>
  </si>
  <si>
    <t>S900003194</t>
  </si>
  <si>
    <t>Fatjona Fekollari</t>
  </si>
  <si>
    <t>N12 0AU</t>
  </si>
  <si>
    <t>S900003195</t>
  </si>
  <si>
    <t>Elana Tal</t>
  </si>
  <si>
    <t>NW4 2ED</t>
  </si>
  <si>
    <t>S900003196</t>
  </si>
  <si>
    <t>Admiral Law</t>
  </si>
  <si>
    <t>BS1 9GS</t>
  </si>
  <si>
    <t>S900003197</t>
  </si>
  <si>
    <t>Vale School</t>
  </si>
  <si>
    <t>N17 0PG</t>
  </si>
  <si>
    <t>S900003198</t>
  </si>
  <si>
    <t>Kisharon Limited</t>
  </si>
  <si>
    <t>NW9 6TD</t>
  </si>
  <si>
    <t>S900003199</t>
  </si>
  <si>
    <t>Impamark</t>
  </si>
  <si>
    <t>CM0 8NB</t>
  </si>
  <si>
    <t>S900003200</t>
  </si>
  <si>
    <t>P Dutson Associates</t>
  </si>
  <si>
    <t>HA7 1BU</t>
  </si>
  <si>
    <t>S900003201</t>
  </si>
  <si>
    <t>Louise Howarth</t>
  </si>
  <si>
    <t>S900003202</t>
  </si>
  <si>
    <t>MP Brothers Building Contractors</t>
  </si>
  <si>
    <t>NW10 7NH</t>
  </si>
  <si>
    <t>S900003203</t>
  </si>
  <si>
    <t>Training Connections</t>
  </si>
  <si>
    <t>CM16 6DR</t>
  </si>
  <si>
    <t>S900003204</t>
  </si>
  <si>
    <t>Jackson Care Limited</t>
  </si>
  <si>
    <t>EN2 6EU</t>
  </si>
  <si>
    <t>S900003205</t>
  </si>
  <si>
    <t>AX</t>
  </si>
  <si>
    <t>B46 1GA</t>
  </si>
  <si>
    <t>S900003206</t>
  </si>
  <si>
    <t>Imperial Polythene Products Limited</t>
  </si>
  <si>
    <t>S900003207</t>
  </si>
  <si>
    <t>The Young Lives Foundation</t>
  </si>
  <si>
    <t>ME15 6SX</t>
  </si>
  <si>
    <t>S900003208</t>
  </si>
  <si>
    <t>Adejumoke Adegbenjo</t>
  </si>
  <si>
    <t>NW9 5UB</t>
  </si>
  <si>
    <t>S900003209</t>
  </si>
  <si>
    <t>Proddow Mackay Limited</t>
  </si>
  <si>
    <t>S9 1TP</t>
  </si>
  <si>
    <t>S900003210</t>
  </si>
  <si>
    <t>South East Eco Utilities Limited</t>
  </si>
  <si>
    <t>SS2 5RR</t>
  </si>
  <si>
    <t>S900003211</t>
  </si>
  <si>
    <t>Natalie Reed</t>
  </si>
  <si>
    <t>N12 9AY</t>
  </si>
  <si>
    <t>S900003212</t>
  </si>
  <si>
    <t>Nayna Tank</t>
  </si>
  <si>
    <t>S900003213</t>
  </si>
  <si>
    <t>Ms L De Jesus Pereira Cardoso</t>
  </si>
  <si>
    <t>NW9 5UT</t>
  </si>
  <si>
    <t>S900003214</t>
  </si>
  <si>
    <t>Maria Diane Battman</t>
  </si>
  <si>
    <t>HA8 0QD</t>
  </si>
  <si>
    <t>S900003215</t>
  </si>
  <si>
    <t>Risk Solutions</t>
  </si>
  <si>
    <t>PE11 9FJ</t>
  </si>
  <si>
    <t>S900003216</t>
  </si>
  <si>
    <t>Go Plant Fleet Services Limited</t>
  </si>
  <si>
    <t>LE67 1TT</t>
  </si>
  <si>
    <t>S900003217</t>
  </si>
  <si>
    <t>Casablanca Marquees and Catering</t>
  </si>
  <si>
    <t>NW9 8UP</t>
  </si>
  <si>
    <t>S900003218</t>
  </si>
  <si>
    <t>Sheila Goldsmith</t>
  </si>
  <si>
    <t>EN5 1JH</t>
  </si>
  <si>
    <t>S900003219</t>
  </si>
  <si>
    <t>Trade Union Legal LLP</t>
  </si>
  <si>
    <t>S900003220</t>
  </si>
  <si>
    <t>Leigh Day Solicitors</t>
  </si>
  <si>
    <t>EC1M 4LB</t>
  </si>
  <si>
    <t>S900003221</t>
  </si>
  <si>
    <t>Gillian Da Silva</t>
  </si>
  <si>
    <t>N11 3NN</t>
  </si>
  <si>
    <t>S900003222</t>
  </si>
  <si>
    <t>St Hilda's</t>
  </si>
  <si>
    <t>WD23 3DA</t>
  </si>
  <si>
    <t>S900003223</t>
  </si>
  <si>
    <t>Samila Samia</t>
  </si>
  <si>
    <t>HA8 9TA</t>
  </si>
  <si>
    <t>S900003224</t>
  </si>
  <si>
    <t>Julie Angela Fletcher</t>
  </si>
  <si>
    <t>N11 3HD</t>
  </si>
  <si>
    <t>S900003225</t>
  </si>
  <si>
    <t>Adam Creme</t>
  </si>
  <si>
    <t>NW7 3AF</t>
  </si>
  <si>
    <t>S900003226</t>
  </si>
  <si>
    <t>Mr Christopher Stark</t>
  </si>
  <si>
    <t>N20 9DE</t>
  </si>
  <si>
    <t>S900003227</t>
  </si>
  <si>
    <t>Buckingham Montessori School</t>
  </si>
  <si>
    <t>HA8 6LY</t>
  </si>
  <si>
    <t>S900003228</t>
  </si>
  <si>
    <t>Kooth Digital Health Limited</t>
  </si>
  <si>
    <t>EC1Y 1AA</t>
  </si>
  <si>
    <t>S900003230</t>
  </si>
  <si>
    <t>Hampstead Garden Suburb Synagogue</t>
  </si>
  <si>
    <t>S900003231</t>
  </si>
  <si>
    <t>Norse Commercial Services Limited</t>
  </si>
  <si>
    <t>NR6 6EQ</t>
  </si>
  <si>
    <t>S900003232</t>
  </si>
  <si>
    <t>Bradley Mann Psychological Services Limited</t>
  </si>
  <si>
    <t>NW2 6GY</t>
  </si>
  <si>
    <t>S900003233</t>
  </si>
  <si>
    <t>Choice Fostering Limited</t>
  </si>
  <si>
    <t>EN8 9SH</t>
  </si>
  <si>
    <t>S900003234</t>
  </si>
  <si>
    <t>Harry Patel</t>
  </si>
  <si>
    <t>HA8 8PZ</t>
  </si>
  <si>
    <t>S900003235</t>
  </si>
  <si>
    <t>Mohammed Ali Colujoog</t>
  </si>
  <si>
    <t>S900003236</t>
  </si>
  <si>
    <t>Ms Victoria Offokansi</t>
  </si>
  <si>
    <t>HA8 9DX</t>
  </si>
  <si>
    <t>S900003237</t>
  </si>
  <si>
    <t>Brigitte Clowsley</t>
  </si>
  <si>
    <t>N12 8AR</t>
  </si>
  <si>
    <t>S900003238</t>
  </si>
  <si>
    <t>Major Properties London Limited</t>
  </si>
  <si>
    <t>EN6 5BS</t>
  </si>
  <si>
    <t>S900003239</t>
  </si>
  <si>
    <t>Addiss</t>
  </si>
  <si>
    <t>S900003240</t>
  </si>
  <si>
    <t>Underhill Baptist Church</t>
  </si>
  <si>
    <t>S900003241</t>
  </si>
  <si>
    <t>Raul Nikhil Popat</t>
  </si>
  <si>
    <t>N12 7JN</t>
  </si>
  <si>
    <t>S900003242</t>
  </si>
  <si>
    <t>Mayur Chimanlel Tailor</t>
  </si>
  <si>
    <t>S900003243</t>
  </si>
  <si>
    <t>Esure</t>
  </si>
  <si>
    <t>RH2 0SG</t>
  </si>
  <si>
    <t>S900003244</t>
  </si>
  <si>
    <t>Channels and Choices</t>
  </si>
  <si>
    <t>CT16 3EQ</t>
  </si>
  <si>
    <t>S900003245</t>
  </si>
  <si>
    <t>Mr Rawzatullah Mohmand</t>
  </si>
  <si>
    <t>S900003246</t>
  </si>
  <si>
    <t>Edgware United Synagogue</t>
  </si>
  <si>
    <t>HA8 8YE</t>
  </si>
  <si>
    <t>S900003247</t>
  </si>
  <si>
    <t>CC Recruitment and Training Services Limited</t>
  </si>
  <si>
    <t>HA1 2PQ</t>
  </si>
  <si>
    <t>S900003248</t>
  </si>
  <si>
    <t>Unitas - Youth Zone</t>
  </si>
  <si>
    <t>HA8 0DT</t>
  </si>
  <si>
    <t>S900003249</t>
  </si>
  <si>
    <t>Auxillis</t>
  </si>
  <si>
    <t>SR8 2RR</t>
  </si>
  <si>
    <t>S900003250</t>
  </si>
  <si>
    <t>Hope Superjobs Limited</t>
  </si>
  <si>
    <t>IG1 4DU</t>
  </si>
  <si>
    <t>S900003251</t>
  </si>
  <si>
    <t>Rebecca Mccourt</t>
  </si>
  <si>
    <t>KY12 8UD</t>
  </si>
  <si>
    <t>S900003252</t>
  </si>
  <si>
    <t>Resolve Care Limited</t>
  </si>
  <si>
    <t>IG1 4QR</t>
  </si>
  <si>
    <t>S900003253</t>
  </si>
  <si>
    <t>Happy Journeys Day Nursery</t>
  </si>
  <si>
    <t>S900003254</t>
  </si>
  <si>
    <t>Chelsea Appleby</t>
  </si>
  <si>
    <t>N2 8HH</t>
  </si>
  <si>
    <t>S900003255</t>
  </si>
  <si>
    <t>Topper Consultancy Limited</t>
  </si>
  <si>
    <t>HA8 8JS</t>
  </si>
  <si>
    <t>S900003256</t>
  </si>
  <si>
    <t>London Mayors' Association</t>
  </si>
  <si>
    <t>W4 1QU</t>
  </si>
  <si>
    <t>S900003257</t>
  </si>
  <si>
    <t>Packed Lunch Productions</t>
  </si>
  <si>
    <t>SE19 1TN</t>
  </si>
  <si>
    <t>S900003258</t>
  </si>
  <si>
    <t>The Flower Bank</t>
  </si>
  <si>
    <t>EN4 8TE</t>
  </si>
  <si>
    <t>S900003259</t>
  </si>
  <si>
    <t>Mr G E Berlin</t>
  </si>
  <si>
    <t>HA8 8UE</t>
  </si>
  <si>
    <t>N10 2RT-2</t>
  </si>
  <si>
    <t>S900003261</t>
  </si>
  <si>
    <t>Sarah Sheridan</t>
  </si>
  <si>
    <t>S900003262</t>
  </si>
  <si>
    <t>Road Haulage Association Limited</t>
  </si>
  <si>
    <t>PE3 6SB</t>
  </si>
  <si>
    <t>S900003263</t>
  </si>
  <si>
    <t>FMG Support (Fim) Limited</t>
  </si>
  <si>
    <t>HD2 1GZ</t>
  </si>
  <si>
    <t>S900003264</t>
  </si>
  <si>
    <t>S7 Chauffeurs Limited</t>
  </si>
  <si>
    <t>TW4 7BN</t>
  </si>
  <si>
    <t>S900003265</t>
  </si>
  <si>
    <t>Axiom Dwfm Limited</t>
  </si>
  <si>
    <t>HA8 7EB</t>
  </si>
  <si>
    <t>S900003266</t>
  </si>
  <si>
    <t>TS Broadsword</t>
  </si>
  <si>
    <t>NW9 7PL</t>
  </si>
  <si>
    <t>S900003267</t>
  </si>
  <si>
    <t>Julaka Assenjee</t>
  </si>
  <si>
    <t>N14 5JL</t>
  </si>
  <si>
    <t>S900003268</t>
  </si>
  <si>
    <t>Highbroom Consultancy Limited Trading As</t>
  </si>
  <si>
    <t>BR3 3BJ</t>
  </si>
  <si>
    <t>S900003269</t>
  </si>
  <si>
    <t>Issop Assenjee</t>
  </si>
  <si>
    <t>S900003270</t>
  </si>
  <si>
    <t>Annie Gehring</t>
  </si>
  <si>
    <t>S900003271</t>
  </si>
  <si>
    <t>Nadia Tasmin Khan</t>
  </si>
  <si>
    <t>N12 8PH</t>
  </si>
  <si>
    <t>S900003272</t>
  </si>
  <si>
    <t>Courtney's Autos</t>
  </si>
  <si>
    <t>HA3 7SY</t>
  </si>
  <si>
    <t>S900003273</t>
  </si>
  <si>
    <t>Kamil J Lashley</t>
  </si>
  <si>
    <t>NW11 0AU</t>
  </si>
  <si>
    <t>S900003274</t>
  </si>
  <si>
    <t>Corbel of London</t>
  </si>
  <si>
    <t>NW10 7XP</t>
  </si>
  <si>
    <t>S900003275</t>
  </si>
  <si>
    <t>Express Utilities Limited</t>
  </si>
  <si>
    <t>CM20 2BN</t>
  </si>
  <si>
    <t>S900003276</t>
  </si>
  <si>
    <t>Katie Stefaniw</t>
  </si>
  <si>
    <t>N20 8ES</t>
  </si>
  <si>
    <t>S900003277</t>
  </si>
  <si>
    <t>Lisa Wheeler</t>
  </si>
  <si>
    <t>NW4 1BU</t>
  </si>
  <si>
    <t>S900003278</t>
  </si>
  <si>
    <t>Triconnex Limited</t>
  </si>
  <si>
    <t>CM7 2QL</t>
  </si>
  <si>
    <t>S900003279</t>
  </si>
  <si>
    <t>Garde Scaffolding Limited</t>
  </si>
  <si>
    <t>EN2 8AA</t>
  </si>
  <si>
    <t>S900003280</t>
  </si>
  <si>
    <t>South East Memory Assessment Serv Limited</t>
  </si>
  <si>
    <t>DA3 8DS</t>
  </si>
  <si>
    <t>S900003281</t>
  </si>
  <si>
    <t>Barnet Homes Assist</t>
  </si>
  <si>
    <t>S900003282</t>
  </si>
  <si>
    <t>Neelam Chawla Direct Payments Only</t>
  </si>
  <si>
    <t>NE7 2QB</t>
  </si>
  <si>
    <t>S900003283</t>
  </si>
  <si>
    <t>Laurent Barsotti</t>
  </si>
  <si>
    <t>N2 8BS</t>
  </si>
  <si>
    <t>S900003284</t>
  </si>
  <si>
    <t>Tudor (UK) Limited</t>
  </si>
  <si>
    <t>CV3 4FR</t>
  </si>
  <si>
    <t>S900003285</t>
  </si>
  <si>
    <t>Jenny Morton</t>
  </si>
  <si>
    <t>S900003286</t>
  </si>
  <si>
    <t>Social Care Consortium Limited</t>
  </si>
  <si>
    <t>N12 0DD</t>
  </si>
  <si>
    <t>S900003287</t>
  </si>
  <si>
    <t>Goodwyn School</t>
  </si>
  <si>
    <t>NW7 4DB</t>
  </si>
  <si>
    <t>S900003288</t>
  </si>
  <si>
    <t>Caring For Care Limited</t>
  </si>
  <si>
    <t>ST4 3BX</t>
  </si>
  <si>
    <t>S900003289</t>
  </si>
  <si>
    <t>Jean Hewson</t>
  </si>
  <si>
    <t>N3 1TA</t>
  </si>
  <si>
    <t>S900003290</t>
  </si>
  <si>
    <t>Ms Susan Sullivan</t>
  </si>
  <si>
    <t>NW2 1BB</t>
  </si>
  <si>
    <t>S900003291</t>
  </si>
  <si>
    <t>Charles Richardson-Musters</t>
  </si>
  <si>
    <t>E13 8SL</t>
  </si>
  <si>
    <t>S900003292</t>
  </si>
  <si>
    <t>Shared Lives Plus</t>
  </si>
  <si>
    <t>L5 9PR</t>
  </si>
  <si>
    <t>S900003293</t>
  </si>
  <si>
    <t>Mr Hamid Mehr-Ghorbani</t>
  </si>
  <si>
    <t>N2 0LR</t>
  </si>
  <si>
    <t>S900003294</t>
  </si>
  <si>
    <t>Mrs Sally Prowen</t>
  </si>
  <si>
    <t>S900003295</t>
  </si>
  <si>
    <t>Warwick Uni Training Limited</t>
  </si>
  <si>
    <t>CV1 5QZ</t>
  </si>
  <si>
    <t>S900003296</t>
  </si>
  <si>
    <t>Seatbelt Services Limited</t>
  </si>
  <si>
    <t>NW10 2AR</t>
  </si>
  <si>
    <t>S900003297</t>
  </si>
  <si>
    <t>Andrea Nyerges</t>
  </si>
  <si>
    <t>NW11 9DR</t>
  </si>
  <si>
    <t>S900003298</t>
  </si>
  <si>
    <t>Radha Consulting Limited</t>
  </si>
  <si>
    <t>NW7 1FX</t>
  </si>
  <si>
    <t>S900003299</t>
  </si>
  <si>
    <t>Jennifer Lloyd</t>
  </si>
  <si>
    <t>N12 8HG</t>
  </si>
  <si>
    <t>S900003300</t>
  </si>
  <si>
    <t>Norfolk County Council</t>
  </si>
  <si>
    <t>NR1 2DH</t>
  </si>
  <si>
    <t>S900003301</t>
  </si>
  <si>
    <t>Newgate (Newark) Limited</t>
  </si>
  <si>
    <t>NG24 2DE</t>
  </si>
  <si>
    <t>S900003302</t>
  </si>
  <si>
    <t>A H J David Limited</t>
  </si>
  <si>
    <t>PE26 1JR</t>
  </si>
  <si>
    <t>S900003303</t>
  </si>
  <si>
    <t>Kingdom La Support</t>
  </si>
  <si>
    <t>WA12 0HF</t>
  </si>
  <si>
    <t>S900003304</t>
  </si>
  <si>
    <t>National Association of Civic Officers</t>
  </si>
  <si>
    <t>CT9 5SQ</t>
  </si>
  <si>
    <t>S900003305</t>
  </si>
  <si>
    <t>Taylis Homes Limited</t>
  </si>
  <si>
    <t>N12 9EA</t>
  </si>
  <si>
    <t>S900003306</t>
  </si>
  <si>
    <t>Mr Anthony Curzon</t>
  </si>
  <si>
    <t>EN4 9BQ</t>
  </si>
  <si>
    <t>S900003307</t>
  </si>
  <si>
    <t>Individual Specialist Care</t>
  </si>
  <si>
    <t>B21 0AL</t>
  </si>
  <si>
    <t>S900003308</t>
  </si>
  <si>
    <t>South London and Maudsley NHS Fd</t>
  </si>
  <si>
    <t>CR0 1FE</t>
  </si>
  <si>
    <t>S900003309</t>
  </si>
  <si>
    <t>Duygu Cicen Karaduman</t>
  </si>
  <si>
    <t>N13 4AH</t>
  </si>
  <si>
    <t>S900003310</t>
  </si>
  <si>
    <t>Silver Lining Fostering Limited</t>
  </si>
  <si>
    <t>TW4 6JQ</t>
  </si>
  <si>
    <t>S900003311</t>
  </si>
  <si>
    <t>Cipfa</t>
  </si>
  <si>
    <t>S900003312</t>
  </si>
  <si>
    <t>Melissa Rooney</t>
  </si>
  <si>
    <t>EN4 8ET</t>
  </si>
  <si>
    <t>S900003313</t>
  </si>
  <si>
    <t>GLA Levies</t>
  </si>
  <si>
    <t>SE1 2AA</t>
  </si>
  <si>
    <t>S900003314</t>
  </si>
  <si>
    <t>Henry Planning Limited</t>
  </si>
  <si>
    <t>EN1 3EG</t>
  </si>
  <si>
    <t>S900003315</t>
  </si>
  <si>
    <t>Stark Works</t>
  </si>
  <si>
    <t>KT19 8DH</t>
  </si>
  <si>
    <t>S900003316</t>
  </si>
  <si>
    <t>Jessica D Williams</t>
  </si>
  <si>
    <t>S900003317</t>
  </si>
  <si>
    <t>Joanne Burke</t>
  </si>
  <si>
    <t>SE6 2TW</t>
  </si>
  <si>
    <t>S900003318</t>
  </si>
  <si>
    <t>Russell Worth Limited</t>
  </si>
  <si>
    <t>PL7 5JX</t>
  </si>
  <si>
    <t>S900003319</t>
  </si>
  <si>
    <t>Black Eagle Scaffolding Limited</t>
  </si>
  <si>
    <t>EN8 0HZ</t>
  </si>
  <si>
    <t>S900003320</t>
  </si>
  <si>
    <t>Weedfree Limited</t>
  </si>
  <si>
    <t>DN14 0EP</t>
  </si>
  <si>
    <t>S900003321</t>
  </si>
  <si>
    <t>Alia Habib</t>
  </si>
  <si>
    <t>NW9 5AD</t>
  </si>
  <si>
    <t>S900003322</t>
  </si>
  <si>
    <t>DLG Legal Services</t>
  </si>
  <si>
    <t>BR1 9YG</t>
  </si>
  <si>
    <t>S900003323</t>
  </si>
  <si>
    <t>Pavement Testing Services Limited</t>
  </si>
  <si>
    <t>PR2 5AR</t>
  </si>
  <si>
    <t>S900003324</t>
  </si>
  <si>
    <t>Carebuz</t>
  </si>
  <si>
    <t>SL4 4BL</t>
  </si>
  <si>
    <t>S900003325</t>
  </si>
  <si>
    <t>Michael Bolton</t>
  </si>
  <si>
    <t>S900003326</t>
  </si>
  <si>
    <t>Garden Court Chambers</t>
  </si>
  <si>
    <t>WC2A 3LJ</t>
  </si>
  <si>
    <t>S900003327</t>
  </si>
  <si>
    <t>Markerstudy Insurance Services</t>
  </si>
  <si>
    <t>TN13 2QB</t>
  </si>
  <si>
    <t>S900003328</t>
  </si>
  <si>
    <t>Association of Directors Ofpublic Health</t>
  </si>
  <si>
    <t>EC4Y 0HA</t>
  </si>
  <si>
    <t>S900003329</t>
  </si>
  <si>
    <t>Mimoza Vani</t>
  </si>
  <si>
    <t>S900003330</t>
  </si>
  <si>
    <t>Recruitment Team Nine Limited</t>
  </si>
  <si>
    <t>SG13 7LA</t>
  </si>
  <si>
    <t>S900003331</t>
  </si>
  <si>
    <t>Kim Kyprianou</t>
  </si>
  <si>
    <t>S900003332</t>
  </si>
  <si>
    <t>Apply4 Technology Limited</t>
  </si>
  <si>
    <t>SE1 0BB</t>
  </si>
  <si>
    <t>S900003333</t>
  </si>
  <si>
    <t>Jessica Farry</t>
  </si>
  <si>
    <t>HA8 8QJ</t>
  </si>
  <si>
    <t>S900003334</t>
  </si>
  <si>
    <t>Shanay Nursery Limited</t>
  </si>
  <si>
    <t>N11 3DT</t>
  </si>
  <si>
    <t>S900003335</t>
  </si>
  <si>
    <t>Temple Fortune Medical Group</t>
  </si>
  <si>
    <t>S900003336</t>
  </si>
  <si>
    <t>Renato Trevine</t>
  </si>
  <si>
    <t>EN4 8AP</t>
  </si>
  <si>
    <t>S900003337</t>
  </si>
  <si>
    <t>Miss Noreen O'Connor</t>
  </si>
  <si>
    <t>EN5 5JF</t>
  </si>
  <si>
    <t>S900003338</t>
  </si>
  <si>
    <t>Miriam Zucker</t>
  </si>
  <si>
    <t>NW11 9AB</t>
  </si>
  <si>
    <t>S900003339</t>
  </si>
  <si>
    <t>Nova Longao Aglamas</t>
  </si>
  <si>
    <t>NW2 6QL</t>
  </si>
  <si>
    <t>S900003340</t>
  </si>
  <si>
    <t>Hartley Hall</t>
  </si>
  <si>
    <t>NW7 2JA</t>
  </si>
  <si>
    <t>S900003341</t>
  </si>
  <si>
    <t>Mr P L Mccaffrey and Mrs E E Mccaffrey</t>
  </si>
  <si>
    <t>EN5 2LG</t>
  </si>
  <si>
    <t>S900003342</t>
  </si>
  <si>
    <t>Garvins Law Limited</t>
  </si>
  <si>
    <t>M22 4RW</t>
  </si>
  <si>
    <t>S900003343</t>
  </si>
  <si>
    <t>The Grove</t>
  </si>
  <si>
    <t>N22 7ST</t>
  </si>
  <si>
    <t>S900003344</t>
  </si>
  <si>
    <t>Mr M Miah</t>
  </si>
  <si>
    <t>HA8 8XH</t>
  </si>
  <si>
    <t>S900003345</t>
  </si>
  <si>
    <t>Monika Husi</t>
  </si>
  <si>
    <t>N2 OLL</t>
  </si>
  <si>
    <t>S900003346</t>
  </si>
  <si>
    <t>Ambrosial Services Limited</t>
  </si>
  <si>
    <t>E16 2DQ</t>
  </si>
  <si>
    <t>S900003347</t>
  </si>
  <si>
    <t>Love Aba Limited</t>
  </si>
  <si>
    <t>RM17 5EU</t>
  </si>
  <si>
    <t>S900003348</t>
  </si>
  <si>
    <t>Mrs Belqis Wazni</t>
  </si>
  <si>
    <t>S900003349</t>
  </si>
  <si>
    <t>Endeavour Automotive Limited</t>
  </si>
  <si>
    <t>WD6 3SA</t>
  </si>
  <si>
    <t>S900003350</t>
  </si>
  <si>
    <t>Elliot Conway</t>
  </si>
  <si>
    <t>N3 1TH</t>
  </si>
  <si>
    <t>S900003351</t>
  </si>
  <si>
    <t>Mr Kenan Da Cruz</t>
  </si>
  <si>
    <t>S900003352</t>
  </si>
  <si>
    <t>Miss Pamela Phiri</t>
  </si>
  <si>
    <t>SG1 3HQ</t>
  </si>
  <si>
    <t>S900003353</t>
  </si>
  <si>
    <t>Doris Dwamena</t>
  </si>
  <si>
    <t>N20 8EL</t>
  </si>
  <si>
    <t>S900003354</t>
  </si>
  <si>
    <t>Roadrunner Service Centre</t>
  </si>
  <si>
    <t>N3 1LS</t>
  </si>
  <si>
    <t>S900003355</t>
  </si>
  <si>
    <t>Meera Devi Limited</t>
  </si>
  <si>
    <t>NW9 5XH</t>
  </si>
  <si>
    <t>S900003356</t>
  </si>
  <si>
    <t>Olleco Food Waste</t>
  </si>
  <si>
    <t>NN7 3DR</t>
  </si>
  <si>
    <t>S900003357</t>
  </si>
  <si>
    <t>Bishopswood Estates Limited</t>
  </si>
  <si>
    <t>HA9 8BU</t>
  </si>
  <si>
    <t>S900003358</t>
  </si>
  <si>
    <t>Children and Family Services Limited</t>
  </si>
  <si>
    <t>LU1 1QZ</t>
  </si>
  <si>
    <t>S900003359</t>
  </si>
  <si>
    <t>Court Enforcement Services</t>
  </si>
  <si>
    <t>CM19 5PX</t>
  </si>
  <si>
    <t>S900003360</t>
  </si>
  <si>
    <t>Commhoist Limited</t>
  </si>
  <si>
    <t>WA3 1AB</t>
  </si>
  <si>
    <t>S900003361</t>
  </si>
  <si>
    <t>Achieve With Autism Consultancy Limited</t>
  </si>
  <si>
    <t>SW9 9RH</t>
  </si>
  <si>
    <t>S900003362</t>
  </si>
  <si>
    <t>Laurelle Brown Limited</t>
  </si>
  <si>
    <t>EC1V 2NX</t>
  </si>
  <si>
    <t>S900003363</t>
  </si>
  <si>
    <t>Abee Hire Limited</t>
  </si>
  <si>
    <t>NW9 1BJ</t>
  </si>
  <si>
    <t>S900003364</t>
  </si>
  <si>
    <t>Prepaid Financial Services</t>
  </si>
  <si>
    <t>W1W 8BJ</t>
  </si>
  <si>
    <t>S900003365</t>
  </si>
  <si>
    <t>Gavin and Doherty Geosolutions L</t>
  </si>
  <si>
    <t>W1W 7LT</t>
  </si>
  <si>
    <t>S900003366</t>
  </si>
  <si>
    <t>Hiba Hashi</t>
  </si>
  <si>
    <t>S900003367</t>
  </si>
  <si>
    <t>Fauzia Hussain</t>
  </si>
  <si>
    <t>N12 9DT</t>
  </si>
  <si>
    <t>S900003368</t>
  </si>
  <si>
    <t>Rose Ralton</t>
  </si>
  <si>
    <t>S900003369</t>
  </si>
  <si>
    <t>Amina Bashir</t>
  </si>
  <si>
    <t>S900003370</t>
  </si>
  <si>
    <t>Ruth Kuye</t>
  </si>
  <si>
    <t>NW2 2DW</t>
  </si>
  <si>
    <t>S900003371</t>
  </si>
  <si>
    <t>Marjancho Stojkov</t>
  </si>
  <si>
    <t>N11 1EL</t>
  </si>
  <si>
    <t>S900003372</t>
  </si>
  <si>
    <t>Helen Stone</t>
  </si>
  <si>
    <t>S900003373</t>
  </si>
  <si>
    <t>Park Royal Office Furniture Limited</t>
  </si>
  <si>
    <t>S900003374</t>
  </si>
  <si>
    <t>Child Therapeutic Arts</t>
  </si>
  <si>
    <t>EN5 5EE</t>
  </si>
  <si>
    <t>S900003375</t>
  </si>
  <si>
    <t>Redrow Homes</t>
  </si>
  <si>
    <t>NW9 4BQ</t>
  </si>
  <si>
    <t>S900003376</t>
  </si>
  <si>
    <t>Mr Ermias Ykalo</t>
  </si>
  <si>
    <t>N2 0UH</t>
  </si>
  <si>
    <t>S900003377</t>
  </si>
  <si>
    <t>Mr George Doherty Ephgrave</t>
  </si>
  <si>
    <t>N11 3EN</t>
  </si>
  <si>
    <t>S900003378</t>
  </si>
  <si>
    <t>Smart Horizons</t>
  </si>
  <si>
    <t>NN11 0QB</t>
  </si>
  <si>
    <t>S900003379</t>
  </si>
  <si>
    <t>Mr Ahmed Adam Yahya</t>
  </si>
  <si>
    <t>SE13 5PL</t>
  </si>
  <si>
    <t>S900003380</t>
  </si>
  <si>
    <t>Mr Nesrela Kemal</t>
  </si>
  <si>
    <t>N8 0LJ</t>
  </si>
  <si>
    <t>S900003381</t>
  </si>
  <si>
    <t>Mr Rogent Bala</t>
  </si>
  <si>
    <t>IG1 3TG</t>
  </si>
  <si>
    <t>S900003382</t>
  </si>
  <si>
    <t>Mr Sebastian Hollingshead</t>
  </si>
  <si>
    <t>S900003383</t>
  </si>
  <si>
    <t>HC One Beamish Limited</t>
  </si>
  <si>
    <t>DH1 5SE</t>
  </si>
  <si>
    <t>S900003384</t>
  </si>
  <si>
    <t>Strettons Limited</t>
  </si>
  <si>
    <t>W1T 6LQ</t>
  </si>
  <si>
    <t>S900003385</t>
  </si>
  <si>
    <t>Hutchison 3G UK Limited</t>
  </si>
  <si>
    <t>SL6 1EH</t>
  </si>
  <si>
    <t>S900003386</t>
  </si>
  <si>
    <t>Axa Insurance</t>
  </si>
  <si>
    <t>GL3 1JZ</t>
  </si>
  <si>
    <t>S900003387</t>
  </si>
  <si>
    <t>Limor Abramov</t>
  </si>
  <si>
    <t>NW11 6EY</t>
  </si>
  <si>
    <t>S900003388</t>
  </si>
  <si>
    <t>Clearcall2000 Limited</t>
  </si>
  <si>
    <t>S900003389</t>
  </si>
  <si>
    <t>Cifas</t>
  </si>
  <si>
    <t>WC1H 9LT</t>
  </si>
  <si>
    <t>S900003390</t>
  </si>
  <si>
    <t>Mr Dee Osbourne</t>
  </si>
  <si>
    <t>S900003391</t>
  </si>
  <si>
    <t>EN5 1DH</t>
  </si>
  <si>
    <t>S900003392</t>
  </si>
  <si>
    <t>Paola Postali</t>
  </si>
  <si>
    <t>N20 0PE</t>
  </si>
  <si>
    <t>S900003393</t>
  </si>
  <si>
    <t>Fresh Start In Education</t>
  </si>
  <si>
    <t>CT20 2TQ</t>
  </si>
  <si>
    <t>S900003394</t>
  </si>
  <si>
    <t>Marcelle Kabby Daniel</t>
  </si>
  <si>
    <t>NW4 4JL</t>
  </si>
  <si>
    <t>S900003395</t>
  </si>
  <si>
    <t>Seades Support Services Limited</t>
  </si>
  <si>
    <t>TN37 7NF</t>
  </si>
  <si>
    <t>EC3A 6AP</t>
  </si>
  <si>
    <t>S900003397</t>
  </si>
  <si>
    <t>Miss Leilah Bartley</t>
  </si>
  <si>
    <t>NW9 7HX</t>
  </si>
  <si>
    <t>S900003398</t>
  </si>
  <si>
    <t>Thriftwood Scout Campsite</t>
  </si>
  <si>
    <t>CM13 2DP</t>
  </si>
  <si>
    <t>S900003399</t>
  </si>
  <si>
    <t>Jahanara Kazim Hashim</t>
  </si>
  <si>
    <t>S900003400</t>
  </si>
  <si>
    <t>Anne-Marie Connelly</t>
  </si>
  <si>
    <t>EN5 2DS</t>
  </si>
  <si>
    <t>S900003401</t>
  </si>
  <si>
    <t>Mrs Jude Kotwal</t>
  </si>
  <si>
    <t>EN5 2PL</t>
  </si>
  <si>
    <t>S900003402</t>
  </si>
  <si>
    <t>Miss Zainab Onyango</t>
  </si>
  <si>
    <t>NW11 6PU</t>
  </si>
  <si>
    <t>S900003403</t>
  </si>
  <si>
    <t>Anna Bernard</t>
  </si>
  <si>
    <t>MK41 8HY</t>
  </si>
  <si>
    <t>NW9 5AP-1</t>
  </si>
  <si>
    <t>S900003405</t>
  </si>
  <si>
    <t>Ateres Beis Yaakov</t>
  </si>
  <si>
    <t>S900003406</t>
  </si>
  <si>
    <t>Bahar Arslan</t>
  </si>
  <si>
    <t>EC1N 2PZ</t>
  </si>
  <si>
    <t>S900003407</t>
  </si>
  <si>
    <t>Rana Ward</t>
  </si>
  <si>
    <t>NW7 2JT</t>
  </si>
  <si>
    <t>S900003408</t>
  </si>
  <si>
    <t>Mary Joy Thomas</t>
  </si>
  <si>
    <t>S900003409</t>
  </si>
  <si>
    <t>Event-X</t>
  </si>
  <si>
    <t>RH1 6RW</t>
  </si>
  <si>
    <t>S900003410</t>
  </si>
  <si>
    <t>Barnet Multi-Faith Forum</t>
  </si>
  <si>
    <t>N20 0JR</t>
  </si>
  <si>
    <t>S900003411</t>
  </si>
  <si>
    <t>Mrs Jane Shepherd</t>
  </si>
  <si>
    <t>NW4 2AB</t>
  </si>
  <si>
    <t>S900003412</t>
  </si>
  <si>
    <t>Dr Laura Smith</t>
  </si>
  <si>
    <t>N16 0ET</t>
  </si>
  <si>
    <t>S900003413</t>
  </si>
  <si>
    <t>Mrs Ruth Grace Cripps</t>
  </si>
  <si>
    <t>EN5 2QB</t>
  </si>
  <si>
    <t>S900003414</t>
  </si>
  <si>
    <t>National Association of Child Contact Ce</t>
  </si>
  <si>
    <t>NG1 6DQ</t>
  </si>
  <si>
    <t>S900003415</t>
  </si>
  <si>
    <t>Epsom and St Helier NHS Trust</t>
  </si>
  <si>
    <t>S900003416</t>
  </si>
  <si>
    <t>WFL (UK) Limited</t>
  </si>
  <si>
    <t>SN15 5DN</t>
  </si>
  <si>
    <t>S900003417</t>
  </si>
  <si>
    <t>Carpenters</t>
  </si>
  <si>
    <t>CH41 1FB</t>
  </si>
  <si>
    <t>S900003418</t>
  </si>
  <si>
    <t>DP9 Limited</t>
  </si>
  <si>
    <t>SW1Y 5NQ</t>
  </si>
  <si>
    <t>S900003419</t>
  </si>
  <si>
    <t>Miss Emma Harris</t>
  </si>
  <si>
    <t>S900003420</t>
  </si>
  <si>
    <t>The Pears Family Charitable Foundation S</t>
  </si>
  <si>
    <t>S900003421</t>
  </si>
  <si>
    <t>Kerry Ann Peters</t>
  </si>
  <si>
    <t>NW2 2AX</t>
  </si>
  <si>
    <t>S900003422</t>
  </si>
  <si>
    <t>Newsteer Limited</t>
  </si>
  <si>
    <t>EC4A 4AB</t>
  </si>
  <si>
    <t>S900003423</t>
  </si>
  <si>
    <t>Your Law</t>
  </si>
  <si>
    <t>CF10 2HE</t>
  </si>
  <si>
    <t>S900003424</t>
  </si>
  <si>
    <t>D and N Scaffolding Limited</t>
  </si>
  <si>
    <t>EN3 4AA</t>
  </si>
  <si>
    <t>S900003425</t>
  </si>
  <si>
    <t>Natasha Mwananshiku</t>
  </si>
  <si>
    <t>EN5 2SS</t>
  </si>
  <si>
    <t>S900003426</t>
  </si>
  <si>
    <t>Abi's Childcare Limited</t>
  </si>
  <si>
    <t>NW2 1EL</t>
  </si>
  <si>
    <t>S900003427</t>
  </si>
  <si>
    <t>Miss Barbara Catherine Lee</t>
  </si>
  <si>
    <t>S900003428</t>
  </si>
  <si>
    <t>Kinga Koziol</t>
  </si>
  <si>
    <t>CM4 0AL</t>
  </si>
  <si>
    <t>S900003429</t>
  </si>
  <si>
    <t>Abbeytown Limited</t>
  </si>
  <si>
    <t>S900003430</t>
  </si>
  <si>
    <t>Ms Rachael Owusu-Ansahboakye</t>
  </si>
  <si>
    <t>NW9 5TN</t>
  </si>
  <si>
    <t>S900003431</t>
  </si>
  <si>
    <t>The Helping Hand Company</t>
  </si>
  <si>
    <t>HR8 1NS</t>
  </si>
  <si>
    <t>S900003432</t>
  </si>
  <si>
    <t>Springvilla Care Limited</t>
  </si>
  <si>
    <t>S900003433</t>
  </si>
  <si>
    <t>Evelyn Joan Stentaford (Gavens)</t>
  </si>
  <si>
    <t>EN5 2NS</t>
  </si>
  <si>
    <t>S900003434</t>
  </si>
  <si>
    <t>Sarah Jacob</t>
  </si>
  <si>
    <t>HA8 7YB</t>
  </si>
  <si>
    <t>S900003435</t>
  </si>
  <si>
    <t>Sctrp Smoking Cessation Training</t>
  </si>
  <si>
    <t>N6 4ES</t>
  </si>
  <si>
    <t>S900003436</t>
  </si>
  <si>
    <t>JMM Consultants Limited</t>
  </si>
  <si>
    <t>AL8 7HQ</t>
  </si>
  <si>
    <t>S900003437</t>
  </si>
  <si>
    <t>Parentingu</t>
  </si>
  <si>
    <t>UB6 0BS</t>
  </si>
  <si>
    <t>S900003438</t>
  </si>
  <si>
    <t>The Hillview Surgery (Dr Samuel)</t>
  </si>
  <si>
    <t>NW4 1DG</t>
  </si>
  <si>
    <t>S900003439</t>
  </si>
  <si>
    <t>Jordan Adesanya</t>
  </si>
  <si>
    <t>HA8 9EG</t>
  </si>
  <si>
    <t>S900003440</t>
  </si>
  <si>
    <t>Arthur J Gallagher</t>
  </si>
  <si>
    <t>SN1 1GW</t>
  </si>
  <si>
    <t>S900003441</t>
  </si>
  <si>
    <t>Stella Christodoulou</t>
  </si>
  <si>
    <t>S900003442</t>
  </si>
  <si>
    <t>Dr Alicia Fairhurst</t>
  </si>
  <si>
    <t>SW19 2AR</t>
  </si>
  <si>
    <t>S900003443</t>
  </si>
  <si>
    <t>Lasalign Limited</t>
  </si>
  <si>
    <t>LE17 6AR</t>
  </si>
  <si>
    <t>S900003444</t>
  </si>
  <si>
    <t>H A Mcparland Chemist</t>
  </si>
  <si>
    <t>NW9 5ZN</t>
  </si>
  <si>
    <t>London Borough Of Enfield</t>
  </si>
  <si>
    <t>EN1 3XA</t>
  </si>
  <si>
    <t>S900003446</t>
  </si>
  <si>
    <t>HSN Care (Bricket Wood) Limited</t>
  </si>
  <si>
    <t>SL9 8SU</t>
  </si>
  <si>
    <t>S900003447</t>
  </si>
  <si>
    <t>Miss Lydia Natasha Williams</t>
  </si>
  <si>
    <t>NW9 5PA</t>
  </si>
  <si>
    <t>S900003448</t>
  </si>
  <si>
    <t>Darren Newman Employment Law Limited</t>
  </si>
  <si>
    <t>CB1 9AS</t>
  </si>
  <si>
    <t>S900003449</t>
  </si>
  <si>
    <t>Bread N Butter Cic</t>
  </si>
  <si>
    <t>N12 9AH</t>
  </si>
  <si>
    <t>S900003450</t>
  </si>
  <si>
    <t>Francis Ilobi</t>
  </si>
  <si>
    <t>HA8 9JG</t>
  </si>
  <si>
    <t>S900003451</t>
  </si>
  <si>
    <t>HSS Hire Group Plc</t>
  </si>
  <si>
    <t>NW2 7AN</t>
  </si>
  <si>
    <t>S900003452</t>
  </si>
  <si>
    <t>Haroon Niaz</t>
  </si>
  <si>
    <t>NW9 6PN</t>
  </si>
  <si>
    <t>S900003453</t>
  </si>
  <si>
    <t>Saima Ghani</t>
  </si>
  <si>
    <t>S900003454</t>
  </si>
  <si>
    <t>City Axis Limited</t>
  </si>
  <si>
    <t>W8 5EP</t>
  </si>
  <si>
    <t>S900003455</t>
  </si>
  <si>
    <t>Miss Rosemary Campbell</t>
  </si>
  <si>
    <t>HA8 0QP</t>
  </si>
  <si>
    <t>S900003456</t>
  </si>
  <si>
    <t>SJ Scaffolding Limited</t>
  </si>
  <si>
    <t>CM11 2UJ</t>
  </si>
  <si>
    <t>S900003457</t>
  </si>
  <si>
    <t>Bloom Procurement Services Limited</t>
  </si>
  <si>
    <t>NE8 2ET</t>
  </si>
  <si>
    <t>S900003458</t>
  </si>
  <si>
    <t>Belmont Farm Nursery School</t>
  </si>
  <si>
    <t>NW7 1QT</t>
  </si>
  <si>
    <t>S900003459</t>
  </si>
  <si>
    <t>Mrs Jennifer Susan Dinc</t>
  </si>
  <si>
    <t>HA8 0NN</t>
  </si>
  <si>
    <t>S900003460</t>
  </si>
  <si>
    <t>Alyth Kindergarten</t>
  </si>
  <si>
    <t>S900003461</t>
  </si>
  <si>
    <t>Progress Vehicle Mgmt Limited</t>
  </si>
  <si>
    <t>TN14 7NL</t>
  </si>
  <si>
    <t>S900003462</t>
  </si>
  <si>
    <t>Leafield Environmental Limited</t>
  </si>
  <si>
    <t>SN13 9UD</t>
  </si>
  <si>
    <t>S900003463</t>
  </si>
  <si>
    <t>Kevin John Day</t>
  </si>
  <si>
    <t>S900003464</t>
  </si>
  <si>
    <t>Constantia Care Limited</t>
  </si>
  <si>
    <t>S900003465</t>
  </si>
  <si>
    <t>Florence Alege</t>
  </si>
  <si>
    <t>HA8 9HH</t>
  </si>
  <si>
    <t>S900003466</t>
  </si>
  <si>
    <t>Canford Law</t>
  </si>
  <si>
    <t>AL7 2AA</t>
  </si>
  <si>
    <t>S900003467</t>
  </si>
  <si>
    <t>Mark Hewitt</t>
  </si>
  <si>
    <t>HA8 0DH</t>
  </si>
  <si>
    <t>S900003468</t>
  </si>
  <si>
    <t>Earth Creative Strategies Limited</t>
  </si>
  <si>
    <t>W1F 8WU</t>
  </si>
  <si>
    <t>S900003469</t>
  </si>
  <si>
    <t>Abracadabra Preschool Nursery</t>
  </si>
  <si>
    <t>S900003470</t>
  </si>
  <si>
    <t>P I P Lift Service Limited</t>
  </si>
  <si>
    <t>RM3 8SB</t>
  </si>
  <si>
    <t>S900003471</t>
  </si>
  <si>
    <t>Adrienne Davis</t>
  </si>
  <si>
    <t>NW4 2SU</t>
  </si>
  <si>
    <t>S900003472</t>
  </si>
  <si>
    <t>Ruth Lee</t>
  </si>
  <si>
    <t>EN5 5DR</t>
  </si>
  <si>
    <t>S900003473</t>
  </si>
  <si>
    <t>Mohamud Yousuf</t>
  </si>
  <si>
    <t>S900003474</t>
  </si>
  <si>
    <t>Binal's Dance Academy</t>
  </si>
  <si>
    <t>HA3 6HZ</t>
  </si>
  <si>
    <t>S900003475</t>
  </si>
  <si>
    <t>Collaborate I Cic</t>
  </si>
  <si>
    <t>SE1 6FE</t>
  </si>
  <si>
    <t>S900003476</t>
  </si>
  <si>
    <t>Merita Krasnici</t>
  </si>
  <si>
    <t>S900003477</t>
  </si>
  <si>
    <t>Penshurst Gardens Surgery</t>
  </si>
  <si>
    <t>HA8 9TN</t>
  </si>
  <si>
    <t>S900003478</t>
  </si>
  <si>
    <t>Falguni Gorecha</t>
  </si>
  <si>
    <t>NW9 5EF</t>
  </si>
  <si>
    <t>S900003479</t>
  </si>
  <si>
    <t>PK Immigration Law</t>
  </si>
  <si>
    <t>S900003480</t>
  </si>
  <si>
    <t>Jacob Gherson</t>
  </si>
  <si>
    <t>NW4 2JN</t>
  </si>
  <si>
    <t>S900003481</t>
  </si>
  <si>
    <t>EK Outreach Services Limited</t>
  </si>
  <si>
    <t>S900003482</t>
  </si>
  <si>
    <t>NVR Practitioners Consortium Cic</t>
  </si>
  <si>
    <t>S900003483</t>
  </si>
  <si>
    <t>Akram Mousazadeh</t>
  </si>
  <si>
    <t>HA8 0JH</t>
  </si>
  <si>
    <t>S900003484</t>
  </si>
  <si>
    <t>Everyone Health Limited</t>
  </si>
  <si>
    <t>LE10 3EY</t>
  </si>
  <si>
    <t>S900003485</t>
  </si>
  <si>
    <t>Home Office Shared Service</t>
  </si>
  <si>
    <t>NP20 9BB</t>
  </si>
  <si>
    <t>S900003486</t>
  </si>
  <si>
    <t>Anti Graffiti Systems Limited</t>
  </si>
  <si>
    <t>BN2 4JE</t>
  </si>
  <si>
    <t>S900003487</t>
  </si>
  <si>
    <t>Arshad Khan</t>
  </si>
  <si>
    <t>HA8 7LS</t>
  </si>
  <si>
    <t>S900003488</t>
  </si>
  <si>
    <t>Daniel Donovan</t>
  </si>
  <si>
    <t>NW9 7HL</t>
  </si>
  <si>
    <t>S900003489</t>
  </si>
  <si>
    <t>Miss Maryam Najmi</t>
  </si>
  <si>
    <t>NW9 9NE</t>
  </si>
  <si>
    <t>S900003490</t>
  </si>
  <si>
    <t>Agile Applications Limited</t>
  </si>
  <si>
    <t>BS20 0DD</t>
  </si>
  <si>
    <t>S900003491</t>
  </si>
  <si>
    <t>Lightley Consulting</t>
  </si>
  <si>
    <t>N13 5BJ</t>
  </si>
  <si>
    <t>S900003492</t>
  </si>
  <si>
    <t>Sparkes Medical Services Limited</t>
  </si>
  <si>
    <t>TN37 6RJ</t>
  </si>
  <si>
    <t>S900003493</t>
  </si>
  <si>
    <t>Mr K Graham and Ms A Ghoudikian</t>
  </si>
  <si>
    <t>NW7 1BQ</t>
  </si>
  <si>
    <t>S900003494</t>
  </si>
  <si>
    <t>Mrs Mary Brooks</t>
  </si>
  <si>
    <t>N12 0QN</t>
  </si>
  <si>
    <t>S900003495</t>
  </si>
  <si>
    <t>BT Openreach</t>
  </si>
  <si>
    <t>WC1H 9NP</t>
  </si>
  <si>
    <t>S900003496</t>
  </si>
  <si>
    <t>Mrs Razia Khanom</t>
  </si>
  <si>
    <t>S900003497</t>
  </si>
  <si>
    <t>Simmons House Classroom</t>
  </si>
  <si>
    <t>S900003498</t>
  </si>
  <si>
    <t>Ms Greta Austynaite</t>
  </si>
  <si>
    <t>NW2 2LB</t>
  </si>
  <si>
    <t>S900003499</t>
  </si>
  <si>
    <t>Macmillan Cancer Support</t>
  </si>
  <si>
    <t>SE1 7UQ</t>
  </si>
  <si>
    <t>S900003500</t>
  </si>
  <si>
    <t>Health Assured Limited</t>
  </si>
  <si>
    <t>M4 4FB</t>
  </si>
  <si>
    <t>S900003501</t>
  </si>
  <si>
    <t>Beis Yaakov Pre-Nursery</t>
  </si>
  <si>
    <t>NW4 2TH</t>
  </si>
  <si>
    <t>S900003502</t>
  </si>
  <si>
    <t>Shenton Group</t>
  </si>
  <si>
    <t>SP10 5LH</t>
  </si>
  <si>
    <t>S900003503</t>
  </si>
  <si>
    <t>Core Arts</t>
  </si>
  <si>
    <t>E9 6DJ</t>
  </si>
  <si>
    <t>S900003504</t>
  </si>
  <si>
    <t>Centre For Emotional Development</t>
  </si>
  <si>
    <t>BN1 6SJ</t>
  </si>
  <si>
    <t>S900003505</t>
  </si>
  <si>
    <t>Gapsquare Limited</t>
  </si>
  <si>
    <t>BS1 6QH</t>
  </si>
  <si>
    <t>S900003506</t>
  </si>
  <si>
    <t>Unity Montessori Nursery</t>
  </si>
  <si>
    <t>N12 8SQ</t>
  </si>
  <si>
    <t>S900003507</t>
  </si>
  <si>
    <t>Alcumus Infoexchange Limited</t>
  </si>
  <si>
    <t>CF15 7TW</t>
  </si>
  <si>
    <t>S900003508</t>
  </si>
  <si>
    <t>Ali Yusuf</t>
  </si>
  <si>
    <t>S900003509</t>
  </si>
  <si>
    <t>Ghasem Zolfaghari Shahrivar</t>
  </si>
  <si>
    <t>NW9 4BT</t>
  </si>
  <si>
    <t>S900003510</t>
  </si>
  <si>
    <t>Ahmed Omar</t>
  </si>
  <si>
    <t>S900003511</t>
  </si>
  <si>
    <t>Barnet Federated Gp's Cic</t>
  </si>
  <si>
    <t>N12 8LY</t>
  </si>
  <si>
    <t>S900003512</t>
  </si>
  <si>
    <t>Negotiators Limited Family Ce</t>
  </si>
  <si>
    <t>CR0 6RG</t>
  </si>
  <si>
    <t>S900003513</t>
  </si>
  <si>
    <t>Dawson Cornwell</t>
  </si>
  <si>
    <t>WC1V 7QH</t>
  </si>
  <si>
    <t>S900003514</t>
  </si>
  <si>
    <t>Forensis Limited</t>
  </si>
  <si>
    <t>NE5 1NB</t>
  </si>
  <si>
    <t>S900003515</t>
  </si>
  <si>
    <t>Miss O Andriesescu</t>
  </si>
  <si>
    <t>CV10 7BS</t>
  </si>
  <si>
    <t>S900003516</t>
  </si>
  <si>
    <t>Cityev Limited</t>
  </si>
  <si>
    <t>PO2 8FA</t>
  </si>
  <si>
    <t>S900003517</t>
  </si>
  <si>
    <t>Hasca Limited</t>
  </si>
  <si>
    <t>EN7 6HD</t>
  </si>
  <si>
    <t>S900003518</t>
  </si>
  <si>
    <t>SLR Consulting Limited</t>
  </si>
  <si>
    <t>HP18 9PH</t>
  </si>
  <si>
    <t>S900003519</t>
  </si>
  <si>
    <t>Iona Sava</t>
  </si>
  <si>
    <t>NW4 4BX</t>
  </si>
  <si>
    <t>S900003520</t>
  </si>
  <si>
    <t>Pamela Ann Moran</t>
  </si>
  <si>
    <t>NW7 1EZ</t>
  </si>
  <si>
    <t>S900003521</t>
  </si>
  <si>
    <t>Asite Solution Limited</t>
  </si>
  <si>
    <t>EC2A 4EG</t>
  </si>
  <si>
    <t>S900003522</t>
  </si>
  <si>
    <t>Horwich Farrelly Limited</t>
  </si>
  <si>
    <t>M50 2HF</t>
  </si>
  <si>
    <t>S900003523</t>
  </si>
  <si>
    <t>Kensington Aldridge Academy</t>
  </si>
  <si>
    <t>W10 6EX</t>
  </si>
  <si>
    <t>S900003524</t>
  </si>
  <si>
    <t>Mr Bereket Habte</t>
  </si>
  <si>
    <t>NW2 7JH</t>
  </si>
  <si>
    <t>S900003525</t>
  </si>
  <si>
    <t>Dilip Kotecha</t>
  </si>
  <si>
    <t>S900003526</t>
  </si>
  <si>
    <t>Volkerfitzpatrick Limited</t>
  </si>
  <si>
    <t>EN11 9BX</t>
  </si>
  <si>
    <t>S900003527</t>
  </si>
  <si>
    <t>Community Connex Limited</t>
  </si>
  <si>
    <t>S900003528</t>
  </si>
  <si>
    <t>Nadinee Arthur</t>
  </si>
  <si>
    <t>HA8 0AW</t>
  </si>
  <si>
    <t>S900003529</t>
  </si>
  <si>
    <t>Sharon Hosegood Associates</t>
  </si>
  <si>
    <t>CM1 3WT</t>
  </si>
  <si>
    <t>S900003530</t>
  </si>
  <si>
    <t>Dr Richard C Woolfson</t>
  </si>
  <si>
    <t>S900003531</t>
  </si>
  <si>
    <t>Seven Kings School</t>
  </si>
  <si>
    <t>IG2 7BT</t>
  </si>
  <si>
    <t>S900003532</t>
  </si>
  <si>
    <t>Next Step Care Management</t>
  </si>
  <si>
    <t>EN6 2JD</t>
  </si>
  <si>
    <t>S900003533</t>
  </si>
  <si>
    <t>Noa Girls</t>
  </si>
  <si>
    <t>S900003534</t>
  </si>
  <si>
    <t>Hedingham School and Sixth Form</t>
  </si>
  <si>
    <t>CO9 3QH</t>
  </si>
  <si>
    <t>S900003535</t>
  </si>
  <si>
    <t>Rayhan's Minibus and Coach Hire</t>
  </si>
  <si>
    <t>MK10 1SA</t>
  </si>
  <si>
    <t>HA9 6SU</t>
  </si>
  <si>
    <t>S900003537</t>
  </si>
  <si>
    <t>Cunningham Hill Junior School</t>
  </si>
  <si>
    <t>AL1 5QJ</t>
  </si>
  <si>
    <t>S900003539</t>
  </si>
  <si>
    <t>Park View</t>
  </si>
  <si>
    <t>N15 3QR</t>
  </si>
  <si>
    <t>S900003540</t>
  </si>
  <si>
    <t>Humankind Charity</t>
  </si>
  <si>
    <t>DH6 5PF</t>
  </si>
  <si>
    <t>S900003541</t>
  </si>
  <si>
    <t>Dr Barbara Mckay (Mckay Systemic</t>
  </si>
  <si>
    <t>S900003542</t>
  </si>
  <si>
    <t>Sheffield Teaching Hospitals NHS Trust</t>
  </si>
  <si>
    <t>S5 7AU</t>
  </si>
  <si>
    <t>S900003543</t>
  </si>
  <si>
    <t>Joanna Emsley</t>
  </si>
  <si>
    <t>W7 3ER</t>
  </si>
  <si>
    <t>S900003544</t>
  </si>
  <si>
    <t>David Ndoka</t>
  </si>
  <si>
    <t>S900003545</t>
  </si>
  <si>
    <t>The Sigma Trust</t>
  </si>
  <si>
    <t>CO16 8BE</t>
  </si>
  <si>
    <t>S900003546</t>
  </si>
  <si>
    <t>Prafulchandra Patel</t>
  </si>
  <si>
    <t>N20 8DB</t>
  </si>
  <si>
    <t>S900003547</t>
  </si>
  <si>
    <t>Anthony Osborne</t>
  </si>
  <si>
    <t>HA8 0TB</t>
  </si>
  <si>
    <t>S900003548</t>
  </si>
  <si>
    <t>Tracy Kallend</t>
  </si>
  <si>
    <t>S900003549</t>
  </si>
  <si>
    <t>Ivana Milicevic</t>
  </si>
  <si>
    <t>S900003550</t>
  </si>
  <si>
    <t>Orly Gabay</t>
  </si>
  <si>
    <t>NW11 9AP</t>
  </si>
  <si>
    <t>S900003551</t>
  </si>
  <si>
    <t>Lucie Palkova</t>
  </si>
  <si>
    <t>S900003552</t>
  </si>
  <si>
    <t>Laura Blackaller</t>
  </si>
  <si>
    <t>EN5 3AG</t>
  </si>
  <si>
    <t>S900003553</t>
  </si>
  <si>
    <t>Gali Genish</t>
  </si>
  <si>
    <t>S900003554</t>
  </si>
  <si>
    <t>Arti Zutshi</t>
  </si>
  <si>
    <t>N3 1PJ</t>
  </si>
  <si>
    <t>S900003555</t>
  </si>
  <si>
    <t>Bal Kaur Howard Training</t>
  </si>
  <si>
    <t>IP3 0NQ</t>
  </si>
  <si>
    <t>S900003556</t>
  </si>
  <si>
    <t>Dots For Children Limited</t>
  </si>
  <si>
    <t>SE1 2AX</t>
  </si>
  <si>
    <t>S900003557</t>
  </si>
  <si>
    <t>Early Crisis Prevention Services Limited</t>
  </si>
  <si>
    <t>LU2 8LA</t>
  </si>
  <si>
    <t>S900003558</t>
  </si>
  <si>
    <t>Weightron Bilanciai Limited</t>
  </si>
  <si>
    <t>S41 9QJ</t>
  </si>
  <si>
    <t>S900003559</t>
  </si>
  <si>
    <t>Mrs C J Smith</t>
  </si>
  <si>
    <t>HA8 8BU</t>
  </si>
  <si>
    <t>S900003560</t>
  </si>
  <si>
    <t>White Label Publishing Limited</t>
  </si>
  <si>
    <t>CR0 1PE</t>
  </si>
  <si>
    <t>S900003561</t>
  </si>
  <si>
    <t>Mrs Jane Elspeth Lawrence</t>
  </si>
  <si>
    <t>EN4 9AQ</t>
  </si>
  <si>
    <t>S900003562</t>
  </si>
  <si>
    <t>UK Insurance Limited</t>
  </si>
  <si>
    <t>LS1 4AZ</t>
  </si>
  <si>
    <t>S900003563</t>
  </si>
  <si>
    <t>Ms B K Kongo</t>
  </si>
  <si>
    <t>NW7 2SH</t>
  </si>
  <si>
    <t>S900003564</t>
  </si>
  <si>
    <t>Jonathan Crook</t>
  </si>
  <si>
    <t>N2 8DD</t>
  </si>
  <si>
    <t>S900003565</t>
  </si>
  <si>
    <t>Mr David Levy</t>
  </si>
  <si>
    <t>N20 0JE</t>
  </si>
  <si>
    <t>S900003566</t>
  </si>
  <si>
    <t>Nearly There Yet</t>
  </si>
  <si>
    <t>E17 6HB</t>
  </si>
  <si>
    <t>S900003567</t>
  </si>
  <si>
    <t>Virgin Media Limited</t>
  </si>
  <si>
    <t>S900003568</t>
  </si>
  <si>
    <t>Change Grow Live Services Limited</t>
  </si>
  <si>
    <t>BN1 1YR</t>
  </si>
  <si>
    <t>S900003569</t>
  </si>
  <si>
    <t>Mr Eddie Moore</t>
  </si>
  <si>
    <t>NW9 5PJ</t>
  </si>
  <si>
    <t>S900003570</t>
  </si>
  <si>
    <t>Integra User Group</t>
  </si>
  <si>
    <t>SG7 5LA</t>
  </si>
  <si>
    <t>S900003571</t>
  </si>
  <si>
    <t>Co-Op Insurance Services Limited</t>
  </si>
  <si>
    <t>S900003572</t>
  </si>
  <si>
    <t>PFS Fs - Staff Payments Ewallet</t>
  </si>
  <si>
    <t>W1B 3AT</t>
  </si>
  <si>
    <t>S900003573</t>
  </si>
  <si>
    <t>PFS Fs - Ongoing Payments Ewallet</t>
  </si>
  <si>
    <t>S900003574</t>
  </si>
  <si>
    <t>PFS Fs - Emergency Ewallet</t>
  </si>
  <si>
    <t>S900003575</t>
  </si>
  <si>
    <t>College Park School</t>
  </si>
  <si>
    <t>W2 4PH</t>
  </si>
  <si>
    <t>S900003576</t>
  </si>
  <si>
    <t>Euro Car Park Limited</t>
  </si>
  <si>
    <t>NW1 6QJ</t>
  </si>
  <si>
    <t>S900003577</t>
  </si>
  <si>
    <t>Sodexo Limited</t>
  </si>
  <si>
    <t>M50 2XW</t>
  </si>
  <si>
    <t>S900003578</t>
  </si>
  <si>
    <t>Simin Kalani</t>
  </si>
  <si>
    <t>S900003579</t>
  </si>
  <si>
    <t>Miss L Musse</t>
  </si>
  <si>
    <t>NW10 5JE</t>
  </si>
  <si>
    <t>S900003580</t>
  </si>
  <si>
    <t>Rachel Ruff</t>
  </si>
  <si>
    <t>NW7 4NJ</t>
  </si>
  <si>
    <t>S900003582</t>
  </si>
  <si>
    <t>Architecture 00 Limited Architecture 00 Limited</t>
  </si>
  <si>
    <t>E8 3QE</t>
  </si>
  <si>
    <t>S900003583</t>
  </si>
  <si>
    <t>Everest Scaffolding Limited</t>
  </si>
  <si>
    <t>E7 0PL</t>
  </si>
  <si>
    <t>S900003584</t>
  </si>
  <si>
    <t>Barchester Healthcare Homes Limited (Brook</t>
  </si>
  <si>
    <t>HA9 8UU</t>
  </si>
  <si>
    <t>S900003585</t>
  </si>
  <si>
    <t>Finchley United Synagogue</t>
  </si>
  <si>
    <t>WV1 9ZX</t>
  </si>
  <si>
    <t>S900003587</t>
  </si>
  <si>
    <t>MNS Care Plc</t>
  </si>
  <si>
    <t>HA1 4UH</t>
  </si>
  <si>
    <t>S900003588</t>
  </si>
  <si>
    <t>Homefinding and Fostering</t>
  </si>
  <si>
    <t>S900003589</t>
  </si>
  <si>
    <t>Euro Label Printers Limited</t>
  </si>
  <si>
    <t>SW9 0FN</t>
  </si>
  <si>
    <t>S900003590</t>
  </si>
  <si>
    <t>The London Borough of Merton</t>
  </si>
  <si>
    <t>SM4 5DX</t>
  </si>
  <si>
    <t>S900003591</t>
  </si>
  <si>
    <t>Ms Jacqueline Ambrose</t>
  </si>
  <si>
    <t>EN5 2DZ</t>
  </si>
  <si>
    <t>S900003592</t>
  </si>
  <si>
    <t>Grace Bennett</t>
  </si>
  <si>
    <t>SE18 1QB</t>
  </si>
  <si>
    <t>S900003593</t>
  </si>
  <si>
    <t>Access UK Limited</t>
  </si>
  <si>
    <t>CO7 6LZ</t>
  </si>
  <si>
    <t>S900003594</t>
  </si>
  <si>
    <t>Jorji Mae Lacey</t>
  </si>
  <si>
    <t>HA8 0BW</t>
  </si>
  <si>
    <t>S900003595</t>
  </si>
  <si>
    <t>Love Whetstone</t>
  </si>
  <si>
    <t>N20 9EG</t>
  </si>
  <si>
    <t>S900003596</t>
  </si>
  <si>
    <t>Asad Kohen</t>
  </si>
  <si>
    <t>N2 0RD</t>
  </si>
  <si>
    <t>S900003597</t>
  </si>
  <si>
    <t>Raza Haroon</t>
  </si>
  <si>
    <t>HA8 8YS</t>
  </si>
  <si>
    <t>S900003598</t>
  </si>
  <si>
    <t>The Barnet Band</t>
  </si>
  <si>
    <t>N4 1SA</t>
  </si>
  <si>
    <t>S900003599</t>
  </si>
  <si>
    <t>KT's Care Angels Limited</t>
  </si>
  <si>
    <t>S900003600</t>
  </si>
  <si>
    <t>Medigold Health Consultancy Li</t>
  </si>
  <si>
    <t>S900003601</t>
  </si>
  <si>
    <t>BXS Limited Partnership</t>
  </si>
  <si>
    <t>N1C 4AB</t>
  </si>
  <si>
    <t>S900003602</t>
  </si>
  <si>
    <t>The Polygon School</t>
  </si>
  <si>
    <t>SO15 2FH</t>
  </si>
  <si>
    <t>S900003603</t>
  </si>
  <si>
    <t>St Augustine's Federated</t>
  </si>
  <si>
    <t>NW6 5XA</t>
  </si>
  <si>
    <t>S900003604</t>
  </si>
  <si>
    <t>Maddison Graphic Limited</t>
  </si>
  <si>
    <t>NR2 1ER</t>
  </si>
  <si>
    <t>S900003605</t>
  </si>
  <si>
    <t>Mr Naser Yousefi</t>
  </si>
  <si>
    <t>S900003606</t>
  </si>
  <si>
    <t>PHF Training</t>
  </si>
  <si>
    <t>B98 8BP</t>
  </si>
  <si>
    <t>S900003607</t>
  </si>
  <si>
    <t>Mr Haroon Ismailkhail</t>
  </si>
  <si>
    <t>S900003608</t>
  </si>
  <si>
    <t>Samantha Currie</t>
  </si>
  <si>
    <t>N20 OLF</t>
  </si>
  <si>
    <t>S900003609</t>
  </si>
  <si>
    <t>OGR Stock Denton LLP</t>
  </si>
  <si>
    <t>N3 1HF</t>
  </si>
  <si>
    <t>S900003610</t>
  </si>
  <si>
    <t>Irena Denko</t>
  </si>
  <si>
    <t>N13 4NT</t>
  </si>
  <si>
    <t>S900003611</t>
  </si>
  <si>
    <t>Libraries Connected</t>
  </si>
  <si>
    <t>N5 1PF</t>
  </si>
  <si>
    <t>S900003612</t>
  </si>
  <si>
    <t>Pembury Fencing Limited</t>
  </si>
  <si>
    <t>MK44 2JB</t>
  </si>
  <si>
    <t>S900003613</t>
  </si>
  <si>
    <t>Bourne Medicolegal Limited</t>
  </si>
  <si>
    <t>BB2 9PJ</t>
  </si>
  <si>
    <t>S900003614</t>
  </si>
  <si>
    <t>St Mary's Ce Primary School</t>
  </si>
  <si>
    <t>N8 7QN</t>
  </si>
  <si>
    <t>S900003615</t>
  </si>
  <si>
    <t>Tenancy Fraud Forum</t>
  </si>
  <si>
    <t>TW1 4JF</t>
  </si>
  <si>
    <t>S900003616</t>
  </si>
  <si>
    <t>Brook Young People</t>
  </si>
  <si>
    <t>EC2P 2TA</t>
  </si>
  <si>
    <t>S900003617</t>
  </si>
  <si>
    <t>The Willows School Academy Trust</t>
  </si>
  <si>
    <t>UB4 9QB</t>
  </si>
  <si>
    <t>S900003618</t>
  </si>
  <si>
    <t>Mr Gentjan Lleshaj</t>
  </si>
  <si>
    <t>N8 0LB</t>
  </si>
  <si>
    <t>S900003619</t>
  </si>
  <si>
    <t>Dr Christopher Mayer</t>
  </si>
  <si>
    <t>IP33 1UZ</t>
  </si>
  <si>
    <t>S900003620</t>
  </si>
  <si>
    <t>Red Quadrant Limited</t>
  </si>
  <si>
    <t>SW8 1SZ</t>
  </si>
  <si>
    <t>S900003621</t>
  </si>
  <si>
    <t>Dr Rhiannon Lewis</t>
  </si>
  <si>
    <t>SW16 1HA</t>
  </si>
  <si>
    <t>S900003622</t>
  </si>
  <si>
    <t>Luke Clements Training</t>
  </si>
  <si>
    <t>HR1 2NZ</t>
  </si>
  <si>
    <t>S900003623</t>
  </si>
  <si>
    <t>Strata Solicitors Limited</t>
  </si>
  <si>
    <t>NN7 3DB</t>
  </si>
  <si>
    <t>S900003624</t>
  </si>
  <si>
    <t>Strictly Education 4S Limited</t>
  </si>
  <si>
    <t>RH4 1QA</t>
  </si>
  <si>
    <t>S900003625</t>
  </si>
  <si>
    <t>Samad Adam</t>
  </si>
  <si>
    <t>S900003626</t>
  </si>
  <si>
    <t>Gedaljahu Ebert</t>
  </si>
  <si>
    <t>NW11 8ST</t>
  </si>
  <si>
    <t>S900003627</t>
  </si>
  <si>
    <t>Miss Rochelle Mitchell</t>
  </si>
  <si>
    <t>N11 1DT</t>
  </si>
  <si>
    <t>S900003628</t>
  </si>
  <si>
    <t>Joao Miranda</t>
  </si>
  <si>
    <t>S900003629</t>
  </si>
  <si>
    <t>Christina Olympiou</t>
  </si>
  <si>
    <t>S900003630</t>
  </si>
  <si>
    <t>Patience Is A Virtue</t>
  </si>
  <si>
    <t>NW9 5GG</t>
  </si>
  <si>
    <t>S900003632</t>
  </si>
  <si>
    <t>Leszek Senkow</t>
  </si>
  <si>
    <t>S900003633</t>
  </si>
  <si>
    <t>L M T O'Callaghan</t>
  </si>
  <si>
    <t>N2 8JS</t>
  </si>
  <si>
    <t>S900003634</t>
  </si>
  <si>
    <t>Circling The Square</t>
  </si>
  <si>
    <t>IG9 5RS</t>
  </si>
  <si>
    <t>S900003635</t>
  </si>
  <si>
    <t>St Charles Catholic Sixth Form College</t>
  </si>
  <si>
    <t>W10 6EY</t>
  </si>
  <si>
    <t>S900003636</t>
  </si>
  <si>
    <t>Rapleys LLP</t>
  </si>
  <si>
    <t>SW1A 1NE</t>
  </si>
  <si>
    <t>S900003637</t>
  </si>
  <si>
    <t>Miss D M Townsend</t>
  </si>
  <si>
    <t>NW9 5JY</t>
  </si>
  <si>
    <t>S900003638</t>
  </si>
  <si>
    <t>Power Data Associates Limited</t>
  </si>
  <si>
    <t>MK45 4HR</t>
  </si>
  <si>
    <t>S900003639</t>
  </si>
  <si>
    <t>Cara Pellegrinelli</t>
  </si>
  <si>
    <t>S900003640</t>
  </si>
  <si>
    <t>Red and Black Scaffolding</t>
  </si>
  <si>
    <t>S900003641</t>
  </si>
  <si>
    <t>John Danso</t>
  </si>
  <si>
    <t>SG12 7PB</t>
  </si>
  <si>
    <t>S900003642</t>
  </si>
  <si>
    <t>Esther Njagi</t>
  </si>
  <si>
    <t>NW9 5UJ</t>
  </si>
  <si>
    <t>S900003643</t>
  </si>
  <si>
    <t>Julie Olive</t>
  </si>
  <si>
    <t>WD6 3DH</t>
  </si>
  <si>
    <t>S900003644</t>
  </si>
  <si>
    <t>Renee Goldsmid</t>
  </si>
  <si>
    <t>N20 9RN</t>
  </si>
  <si>
    <t>S900003645</t>
  </si>
  <si>
    <t>Atkins Limited</t>
  </si>
  <si>
    <t>KT18 5BW</t>
  </si>
  <si>
    <t>S900003646</t>
  </si>
  <si>
    <t>Hassane Mahha</t>
  </si>
  <si>
    <t>EN5 2LY</t>
  </si>
  <si>
    <t>S900003647</t>
  </si>
  <si>
    <t>Stanley Palmer</t>
  </si>
  <si>
    <t>N11 3JL</t>
  </si>
  <si>
    <t>S900003648</t>
  </si>
  <si>
    <t>Susan Morris</t>
  </si>
  <si>
    <t>S900003649</t>
  </si>
  <si>
    <t>23 Limited</t>
  </si>
  <si>
    <t>N19 5GT</t>
  </si>
  <si>
    <t>S900003650</t>
  </si>
  <si>
    <t>DBA Project</t>
  </si>
  <si>
    <t>NG4 2LA</t>
  </si>
  <si>
    <t>S900003651</t>
  </si>
  <si>
    <t>Wizard Theatre</t>
  </si>
  <si>
    <t>OX11 0DT</t>
  </si>
  <si>
    <t>S900003652</t>
  </si>
  <si>
    <t>Mr Amir Yesuf</t>
  </si>
  <si>
    <t>N15 3BT</t>
  </si>
  <si>
    <t>S900003653</t>
  </si>
  <si>
    <t>Mr M and Mrs R Rosenblum</t>
  </si>
  <si>
    <t>S900003654</t>
  </si>
  <si>
    <t>The Singhing Tree</t>
  </si>
  <si>
    <t>HA1 2QH</t>
  </si>
  <si>
    <t>S900003655</t>
  </si>
  <si>
    <t>Irwin Mitchell LLP</t>
  </si>
  <si>
    <t>S1 9BZ</t>
  </si>
  <si>
    <t>S900003656</t>
  </si>
  <si>
    <t>Ms Y Rashid</t>
  </si>
  <si>
    <t>E6 3HR</t>
  </si>
  <si>
    <t>S900003657</t>
  </si>
  <si>
    <t>Mr Niazullah Khan</t>
  </si>
  <si>
    <t>S900003658</t>
  </si>
  <si>
    <t>Reddo Care and Support C I C</t>
  </si>
  <si>
    <t>IG10 3EF</t>
  </si>
  <si>
    <t>S900003659</t>
  </si>
  <si>
    <t>Abubakakari Habib</t>
  </si>
  <si>
    <t>N3 3BP</t>
  </si>
  <si>
    <t>S900003660</t>
  </si>
  <si>
    <t>London Borough of Sutton</t>
  </si>
  <si>
    <t>SM1 1EA</t>
  </si>
  <si>
    <t>S900003661</t>
  </si>
  <si>
    <t>Blakedown Sport and Play Limited</t>
  </si>
  <si>
    <t>S900003662</t>
  </si>
  <si>
    <t>Joanna Kidd</t>
  </si>
  <si>
    <t>N7 8SP</t>
  </si>
  <si>
    <t>S900003663</t>
  </si>
  <si>
    <t>CMG Consultants Limited</t>
  </si>
  <si>
    <t>DA1 5FN</t>
  </si>
  <si>
    <t>S900003664</t>
  </si>
  <si>
    <t>UKevolve Limited</t>
  </si>
  <si>
    <t>EX10 0NL</t>
  </si>
  <si>
    <t>S900003665</t>
  </si>
  <si>
    <t>Abi Developments 3 Limited</t>
  </si>
  <si>
    <t>E4 7RG</t>
  </si>
  <si>
    <t>S900003666</t>
  </si>
  <si>
    <t>Savita Kalhan</t>
  </si>
  <si>
    <t>N3 1AJ</t>
  </si>
  <si>
    <t>S900003667</t>
  </si>
  <si>
    <t>Mr Jason Morton</t>
  </si>
  <si>
    <t>NW11 8SR</t>
  </si>
  <si>
    <t>S900003668</t>
  </si>
  <si>
    <t>Stella Cash</t>
  </si>
  <si>
    <t>RH15 8EH</t>
  </si>
  <si>
    <t>S900003669</t>
  </si>
  <si>
    <t>Ison Nursing Agency and Care Services Limited</t>
  </si>
  <si>
    <t>HA8 7EL</t>
  </si>
  <si>
    <t>S900003670</t>
  </si>
  <si>
    <t>The Purcell School</t>
  </si>
  <si>
    <t>WD23 2TS</t>
  </si>
  <si>
    <t>S900003671</t>
  </si>
  <si>
    <t>Community Network Group Cic</t>
  </si>
  <si>
    <t>S900003672</t>
  </si>
  <si>
    <t>Cleo Van Velsen</t>
  </si>
  <si>
    <t>N1 9 EA</t>
  </si>
  <si>
    <t>S900003673</t>
  </si>
  <si>
    <t>SDS Cleaning Limited</t>
  </si>
  <si>
    <t>E7 8DZ</t>
  </si>
  <si>
    <t>S900003674</t>
  </si>
  <si>
    <t>Winn Solicitors Limited</t>
  </si>
  <si>
    <t>NE6 1PL</t>
  </si>
  <si>
    <t>S900003675</t>
  </si>
  <si>
    <t>Performance In Education LLP</t>
  </si>
  <si>
    <t>HD9 3AS</t>
  </si>
  <si>
    <t>S900003676</t>
  </si>
  <si>
    <t>High Quality Home Care Limited</t>
  </si>
  <si>
    <t>S900003677</t>
  </si>
  <si>
    <t>Edith Pinkus</t>
  </si>
  <si>
    <t>HA8 8HW</t>
  </si>
  <si>
    <t>S900003678</t>
  </si>
  <si>
    <t>Shaan Mehmood</t>
  </si>
  <si>
    <t>S900003679</t>
  </si>
  <si>
    <t>Dolphin Mobility Hoists Limited</t>
  </si>
  <si>
    <t>GU24 8PD</t>
  </si>
  <si>
    <t>S900003680</t>
  </si>
  <si>
    <t>Dr Christopher J B Mcevedy</t>
  </si>
  <si>
    <t>S900003681</t>
  </si>
  <si>
    <t>Angelic Healthcare Services Limited</t>
  </si>
  <si>
    <t>S900003682</t>
  </si>
  <si>
    <t>Miss Ayomile Awe</t>
  </si>
  <si>
    <t>EN5 4AJ</t>
  </si>
  <si>
    <t>S900003683</t>
  </si>
  <si>
    <t>Dr Marc Lyall</t>
  </si>
  <si>
    <t>SG12 8LN</t>
  </si>
  <si>
    <t>S900003684</t>
  </si>
  <si>
    <t>Pringle's Care Services Limited</t>
  </si>
  <si>
    <t>NW10 7PN</t>
  </si>
  <si>
    <t>S900003685</t>
  </si>
  <si>
    <t>Manuella Care Limited</t>
  </si>
  <si>
    <t>EN5 5YL</t>
  </si>
  <si>
    <t>S900003686</t>
  </si>
  <si>
    <t>City Lifting</t>
  </si>
  <si>
    <t>RM15 4YD</t>
  </si>
  <si>
    <t>S900003687</t>
  </si>
  <si>
    <t>Inner Circle Consulting</t>
  </si>
  <si>
    <t>SE1 3UY</t>
  </si>
  <si>
    <t>S900003688</t>
  </si>
  <si>
    <t>North London Hospice</t>
  </si>
  <si>
    <t>N12 8TF</t>
  </si>
  <si>
    <t>S900003689</t>
  </si>
  <si>
    <t>Osvaldo Sousa</t>
  </si>
  <si>
    <t>N2 8NJ</t>
  </si>
  <si>
    <t>S900003690</t>
  </si>
  <si>
    <t>Evelyn Horesh</t>
  </si>
  <si>
    <t>N12 7ER</t>
  </si>
  <si>
    <t>S900003691</t>
  </si>
  <si>
    <t>Huguette Cukier</t>
  </si>
  <si>
    <t>NW4 1RD</t>
  </si>
  <si>
    <t>S900003692</t>
  </si>
  <si>
    <t>Active Recruitment Sen</t>
  </si>
  <si>
    <t>IG10 4PE</t>
  </si>
  <si>
    <t>S900003693</t>
  </si>
  <si>
    <t>Samira El-Turk</t>
  </si>
  <si>
    <t>NW5 1HA</t>
  </si>
  <si>
    <t>S900003694</t>
  </si>
  <si>
    <t>Parvin Setoodegan</t>
  </si>
  <si>
    <t>EN4 8TD</t>
  </si>
  <si>
    <t>S900003695</t>
  </si>
  <si>
    <t>Emap Publishing Limited</t>
  </si>
  <si>
    <t>EC4Y 8DP</t>
  </si>
  <si>
    <t>S900003696</t>
  </si>
  <si>
    <t>Homecare Alliance Limited</t>
  </si>
  <si>
    <t>N4 2DA</t>
  </si>
  <si>
    <t>S900003697</t>
  </si>
  <si>
    <t>Resolve Solicitors Limited</t>
  </si>
  <si>
    <t>BB9 5HW</t>
  </si>
  <si>
    <t>S900003698</t>
  </si>
  <si>
    <t>Ace Homecare Services Limited</t>
  </si>
  <si>
    <t>HA2 0DU</t>
  </si>
  <si>
    <t>S900003699</t>
  </si>
  <si>
    <t>Nationwide Care Finchley Limited</t>
  </si>
  <si>
    <t>N20 9BH</t>
  </si>
  <si>
    <t>S900003700</t>
  </si>
  <si>
    <t>Young Roots Care Services Limited</t>
  </si>
  <si>
    <t>E17 4AU</t>
  </si>
  <si>
    <t>S900003701</t>
  </si>
  <si>
    <t>Veterinary Education and Training Services Limited</t>
  </si>
  <si>
    <t>RM3 0QS</t>
  </si>
  <si>
    <t>S900003702</t>
  </si>
  <si>
    <t>Good Neighbour Care</t>
  </si>
  <si>
    <t>N3 1LQ</t>
  </si>
  <si>
    <t>S900003703</t>
  </si>
  <si>
    <t>Sarah Stollard Isw</t>
  </si>
  <si>
    <t>W13 9LP</t>
  </si>
  <si>
    <t>S900003704</t>
  </si>
  <si>
    <t>Edward Mccormack</t>
  </si>
  <si>
    <t>N10 2PP</t>
  </si>
  <si>
    <t>S900003705</t>
  </si>
  <si>
    <t>Ronny Danon</t>
  </si>
  <si>
    <t>NW4 3HW</t>
  </si>
  <si>
    <t>S900003706</t>
  </si>
  <si>
    <t>Chloe Tettey</t>
  </si>
  <si>
    <t>S900003707</t>
  </si>
  <si>
    <t>Deafblind UK</t>
  </si>
  <si>
    <t>PE7 8FD</t>
  </si>
  <si>
    <t>S900003708</t>
  </si>
  <si>
    <t>Narges Farjadi</t>
  </si>
  <si>
    <t>S900003709</t>
  </si>
  <si>
    <t>Russell-Cooke Solicitors</t>
  </si>
  <si>
    <t>SW15 6AB</t>
  </si>
  <si>
    <t>S900003710</t>
  </si>
  <si>
    <t>Edsel O Senya</t>
  </si>
  <si>
    <t>NW10 1EN</t>
  </si>
  <si>
    <t>S900003711</t>
  </si>
  <si>
    <t>Teana Cummins-Hammond</t>
  </si>
  <si>
    <t>NW3 3HR</t>
  </si>
  <si>
    <t>S900003712</t>
  </si>
  <si>
    <t>Mrs M Rosenfeld</t>
  </si>
  <si>
    <t>NW11 9DY</t>
  </si>
  <si>
    <t>S900003713</t>
  </si>
  <si>
    <t>Rudimental Social Care Limited</t>
  </si>
  <si>
    <t>E3 3LW</t>
  </si>
  <si>
    <t>S900003714</t>
  </si>
  <si>
    <t>Muriel La-Anyane</t>
  </si>
  <si>
    <t>S900003715</t>
  </si>
  <si>
    <t>Erion Daci</t>
  </si>
  <si>
    <t>N13 5TU</t>
  </si>
  <si>
    <t>S900003716</t>
  </si>
  <si>
    <t>Farman Ullah</t>
  </si>
  <si>
    <t>HA3 6AA</t>
  </si>
  <si>
    <t>S900003717</t>
  </si>
  <si>
    <t>Siyavash Hajian</t>
  </si>
  <si>
    <t>N5 1ND</t>
  </si>
  <si>
    <t>S900003718</t>
  </si>
  <si>
    <t>Clarke Willmott Solicitors</t>
  </si>
  <si>
    <t>TA1 2PG</t>
  </si>
  <si>
    <t>S900003719</t>
  </si>
  <si>
    <t>Bond Turner</t>
  </si>
  <si>
    <t>S900003720</t>
  </si>
  <si>
    <t>Dr Grange and Associates Limited</t>
  </si>
  <si>
    <t>S900003721</t>
  </si>
  <si>
    <t>Sarah Mozer</t>
  </si>
  <si>
    <t>N11 1EH</t>
  </si>
  <si>
    <t>S900003722</t>
  </si>
  <si>
    <t>Annie Rebecca Attwood</t>
  </si>
  <si>
    <t>NW7 2LF</t>
  </si>
  <si>
    <t>S900003723</t>
  </si>
  <si>
    <t>Sunbeam Pride Fostering Service</t>
  </si>
  <si>
    <t>SL3 6EZ</t>
  </si>
  <si>
    <t>S900003724</t>
  </si>
  <si>
    <t>Mrs Z Kamhi</t>
  </si>
  <si>
    <t>S900003725</t>
  </si>
  <si>
    <t>Mr Terry Gates</t>
  </si>
  <si>
    <t>EN5 4JW</t>
  </si>
  <si>
    <t>S900003726</t>
  </si>
  <si>
    <t>Khwaja Rohullah Sediqi</t>
  </si>
  <si>
    <t>HA9 6LA</t>
  </si>
  <si>
    <t>S900003727</t>
  </si>
  <si>
    <t>Shaista Adnan</t>
  </si>
  <si>
    <t>NW7 3HE-2</t>
  </si>
  <si>
    <t>S900003729</t>
  </si>
  <si>
    <t>Fatmata Kamara</t>
  </si>
  <si>
    <t>N17 6LP</t>
  </si>
  <si>
    <t>S900003730</t>
  </si>
  <si>
    <t>My Place Homes Limited</t>
  </si>
  <si>
    <t>N8 7BU</t>
  </si>
  <si>
    <t>S900003731</t>
  </si>
  <si>
    <t>Breens Solicitors</t>
  </si>
  <si>
    <t>PR9 0PA</t>
  </si>
  <si>
    <t>S900003732</t>
  </si>
  <si>
    <t>LJB Clothing Solutions Limited</t>
  </si>
  <si>
    <t>EN5 5TH</t>
  </si>
  <si>
    <t>S900003733</t>
  </si>
  <si>
    <t>Zahra Azari</t>
  </si>
  <si>
    <t>N11 3EP</t>
  </si>
  <si>
    <t>S900003734</t>
  </si>
  <si>
    <t>Naima Dilloo</t>
  </si>
  <si>
    <t>N13 4NX</t>
  </si>
  <si>
    <t>S900003735</t>
  </si>
  <si>
    <t>Avraham Breuer</t>
  </si>
  <si>
    <t>NW11 7TN</t>
  </si>
  <si>
    <t>S900003736</t>
  </si>
  <si>
    <t>Naka Rasuli</t>
  </si>
  <si>
    <t>N8 0JP</t>
  </si>
  <si>
    <t>S900003737</t>
  </si>
  <si>
    <t>Mehroo Ambler</t>
  </si>
  <si>
    <t>S900003738</t>
  </si>
  <si>
    <t>Brochoh Salek</t>
  </si>
  <si>
    <t>S900003739</t>
  </si>
  <si>
    <t>John Allan Frank</t>
  </si>
  <si>
    <t>N12 8RQ</t>
  </si>
  <si>
    <t>S900003740</t>
  </si>
  <si>
    <t>Arta Ahmetaj</t>
  </si>
  <si>
    <t>N11 3NX</t>
  </si>
  <si>
    <t>S900003741</t>
  </si>
  <si>
    <t>Elizabeth Quansah</t>
  </si>
  <si>
    <t>NW2 2PH</t>
  </si>
  <si>
    <t>S900003742</t>
  </si>
  <si>
    <t>Hojona Limited</t>
  </si>
  <si>
    <t>CM6 1AE</t>
  </si>
  <si>
    <t>S900003743</t>
  </si>
  <si>
    <t>Medical Expert Witness Alliance LLP</t>
  </si>
  <si>
    <t>B69 4BY</t>
  </si>
  <si>
    <t>S900003744</t>
  </si>
  <si>
    <t>Rohna Lynch</t>
  </si>
  <si>
    <t>S900003745</t>
  </si>
  <si>
    <t>Jahanara Begum</t>
  </si>
  <si>
    <t>S900003746</t>
  </si>
  <si>
    <t>Believe and Achieve Living Limited</t>
  </si>
  <si>
    <t>W10 5JR</t>
  </si>
  <si>
    <t>S900003747</t>
  </si>
  <si>
    <t>Aisjah Vedanayagam</t>
  </si>
  <si>
    <t>N11 1LB</t>
  </si>
  <si>
    <t>S900003748</t>
  </si>
  <si>
    <t>Carole Goldbart</t>
  </si>
  <si>
    <t>N12 0BG</t>
  </si>
  <si>
    <t>S900003749</t>
  </si>
  <si>
    <t>Grace Eka</t>
  </si>
  <si>
    <t>N3 1HG</t>
  </si>
  <si>
    <t>S900003750</t>
  </si>
  <si>
    <t>Kasra Taheri</t>
  </si>
  <si>
    <t>S900003751</t>
  </si>
  <si>
    <t>Duncan Lewis Solicitors</t>
  </si>
  <si>
    <t>HA1 3BN</t>
  </si>
  <si>
    <t>S900003752</t>
  </si>
  <si>
    <t>Jeffrey Schlagman</t>
  </si>
  <si>
    <t>S900003753</t>
  </si>
  <si>
    <t>Jacques Nanakow Hamilton</t>
  </si>
  <si>
    <t>HA8 0SD</t>
  </si>
  <si>
    <t>S900003754</t>
  </si>
  <si>
    <t>Sushila Halai</t>
  </si>
  <si>
    <t>NW9 5BU</t>
  </si>
  <si>
    <t>S900003755</t>
  </si>
  <si>
    <t>Paula Rodrigues</t>
  </si>
  <si>
    <t>NW7 2QB</t>
  </si>
  <si>
    <t>S900003756</t>
  </si>
  <si>
    <t>Rigers Lika</t>
  </si>
  <si>
    <t>N4 2JL</t>
  </si>
  <si>
    <t>S900003757</t>
  </si>
  <si>
    <t>Haleh Hooshyar</t>
  </si>
  <si>
    <t>S900003758</t>
  </si>
  <si>
    <t>Kinnear Landscape Architects Limited</t>
  </si>
  <si>
    <t>E2 9AG</t>
  </si>
  <si>
    <t>S900003759</t>
  </si>
  <si>
    <t>Sara Bonner</t>
  </si>
  <si>
    <t>HA8 9BZ</t>
  </si>
  <si>
    <t>S900003760</t>
  </si>
  <si>
    <t>Brisen Company Limited</t>
  </si>
  <si>
    <t>SE3 8DP</t>
  </si>
  <si>
    <t>S900003761</t>
  </si>
  <si>
    <t>Learning Labs Limited</t>
  </si>
  <si>
    <t>B7 4BP</t>
  </si>
  <si>
    <t>S900003762</t>
  </si>
  <si>
    <t>Coram Family and Childcare Trust</t>
  </si>
  <si>
    <t>S900003763</t>
  </si>
  <si>
    <t>National Lifting Solutions Limited</t>
  </si>
  <si>
    <t>HA4 8AN</t>
  </si>
  <si>
    <t>S900003764</t>
  </si>
  <si>
    <t>City Homecare Limited</t>
  </si>
  <si>
    <t>UB3 2HR</t>
  </si>
  <si>
    <t>S900003765</t>
  </si>
  <si>
    <t>Pinner High School</t>
  </si>
  <si>
    <t>HA5 1NB</t>
  </si>
  <si>
    <t>S900003766</t>
  </si>
  <si>
    <t>Tina Coco-Bassey</t>
  </si>
  <si>
    <t>NW9 6RX</t>
  </si>
  <si>
    <t>S900003767</t>
  </si>
  <si>
    <t>Rochelle Spence</t>
  </si>
  <si>
    <t>HA8 0QZ</t>
  </si>
  <si>
    <t>S900003768</t>
  </si>
  <si>
    <t>Speedstitch Clothing and Embroidery</t>
  </si>
  <si>
    <t>E17 4SX</t>
  </si>
  <si>
    <t>S900003769</t>
  </si>
  <si>
    <t>Real Accounting Solutions Limited</t>
  </si>
  <si>
    <t>UB6 0SE</t>
  </si>
  <si>
    <t>S900003770</t>
  </si>
  <si>
    <t>BRE Fabrications Limited</t>
  </si>
  <si>
    <t>S900003771</t>
  </si>
  <si>
    <t>Cassie Ilett</t>
  </si>
  <si>
    <t>EN7 6HJ</t>
  </si>
  <si>
    <t>S900003772</t>
  </si>
  <si>
    <t>Stefania Ligua Belescu</t>
  </si>
  <si>
    <t>EN9 3HY</t>
  </si>
  <si>
    <t>S900003773</t>
  </si>
  <si>
    <t>SOS Electricals and Services Limited</t>
  </si>
  <si>
    <t>WD6 1GW</t>
  </si>
  <si>
    <t>S900003774</t>
  </si>
  <si>
    <t>Terry Leigh</t>
  </si>
  <si>
    <t>TN4 9SE</t>
  </si>
  <si>
    <t>S900003775</t>
  </si>
  <si>
    <t>Record UK</t>
  </si>
  <si>
    <t>G72 0AH</t>
  </si>
  <si>
    <t>S900003776</t>
  </si>
  <si>
    <t>Donna Minott</t>
  </si>
  <si>
    <t>EN1 1GD</t>
  </si>
  <si>
    <t>S900003777</t>
  </si>
  <si>
    <t>Ajaz Sherzad</t>
  </si>
  <si>
    <t>NW9 6QF</t>
  </si>
  <si>
    <t>S900003778</t>
  </si>
  <si>
    <t>Rochelle Mitchell</t>
  </si>
  <si>
    <t>TW14 9PP</t>
  </si>
  <si>
    <t>S900003779</t>
  </si>
  <si>
    <t>Mr M Darsi</t>
  </si>
  <si>
    <t>S900003780</t>
  </si>
  <si>
    <t>Osama Salih Ali</t>
  </si>
  <si>
    <t>S900003781</t>
  </si>
  <si>
    <t>Cat Vi Thi Luong</t>
  </si>
  <si>
    <t>S900003782</t>
  </si>
  <si>
    <t>LAN Anh Nguyen</t>
  </si>
  <si>
    <t>S900003783</t>
  </si>
  <si>
    <t>Mehmet Sula</t>
  </si>
  <si>
    <t>S900003784</t>
  </si>
  <si>
    <t>Hameed Khan Hazarbuz</t>
  </si>
  <si>
    <t>E5 9JY</t>
  </si>
  <si>
    <t>S900003785</t>
  </si>
  <si>
    <t>Valson Kurtmetaj</t>
  </si>
  <si>
    <t>E1 5RU</t>
  </si>
  <si>
    <t>S900003786</t>
  </si>
  <si>
    <t>Assad Jan</t>
  </si>
  <si>
    <t>S900003787</t>
  </si>
  <si>
    <t>Egzon Lala</t>
  </si>
  <si>
    <t>E10 6RF</t>
  </si>
  <si>
    <t>S900003788</t>
  </si>
  <si>
    <t>Ergys Aliaj</t>
  </si>
  <si>
    <t>N11 3EU</t>
  </si>
  <si>
    <t>S900003789</t>
  </si>
  <si>
    <t>Omar Mansoor</t>
  </si>
  <si>
    <t>S900003790</t>
  </si>
  <si>
    <t>Fakhraldin Yadgar</t>
  </si>
  <si>
    <t>N8 0RL</t>
  </si>
  <si>
    <t>S900003791</t>
  </si>
  <si>
    <t>Besard Vladi</t>
  </si>
  <si>
    <t>S900003792</t>
  </si>
  <si>
    <t>Mr W O Khidir</t>
  </si>
  <si>
    <t>NW10 1PT</t>
  </si>
  <si>
    <t>S900003793</t>
  </si>
  <si>
    <t>Shane Griffiths Pollock</t>
  </si>
  <si>
    <t>S900003794</t>
  </si>
  <si>
    <t>Faizullah Esakhel</t>
  </si>
  <si>
    <t>NW2 1AY</t>
  </si>
  <si>
    <t>S900003795</t>
  </si>
  <si>
    <t>Zekrullah Anayatzada</t>
  </si>
  <si>
    <t>N11 1NA</t>
  </si>
  <si>
    <t>S900003796</t>
  </si>
  <si>
    <t>Zygimantas Austynas</t>
  </si>
  <si>
    <t>NW7 1SY</t>
  </si>
  <si>
    <t>S900003797</t>
  </si>
  <si>
    <t>Chioma Onwuanibe</t>
  </si>
  <si>
    <t>E17 7QL</t>
  </si>
  <si>
    <t>S900003798</t>
  </si>
  <si>
    <t>Heather Hanyani</t>
  </si>
  <si>
    <t>N17 0JH</t>
  </si>
  <si>
    <t>S900003799</t>
  </si>
  <si>
    <t>Idiris Mohamed</t>
  </si>
  <si>
    <t>N3 1TT</t>
  </si>
  <si>
    <t>S900003800</t>
  </si>
  <si>
    <t>Sediq Ali</t>
  </si>
  <si>
    <t>NW2 3NG</t>
  </si>
  <si>
    <t>S900003801</t>
  </si>
  <si>
    <t>Jackie Milne</t>
  </si>
  <si>
    <t>S900003802</t>
  </si>
  <si>
    <t>Ursula Dingwall</t>
  </si>
  <si>
    <t>NW9 5RY</t>
  </si>
  <si>
    <t>S900003803</t>
  </si>
  <si>
    <t>Soterios Hadjimichael</t>
  </si>
  <si>
    <t>N14 5BB</t>
  </si>
  <si>
    <t>S900003804</t>
  </si>
  <si>
    <t>Joe Jones-Dawson</t>
  </si>
  <si>
    <t>S900003805</t>
  </si>
  <si>
    <t>Idrees Khalid</t>
  </si>
  <si>
    <t>NW11 8SQ</t>
  </si>
  <si>
    <t>S900003806</t>
  </si>
  <si>
    <t>Samia Maali</t>
  </si>
  <si>
    <t>HA8 0SY</t>
  </si>
  <si>
    <t>S900003807</t>
  </si>
  <si>
    <t>N3 3QN</t>
  </si>
  <si>
    <t>S900003808</t>
  </si>
  <si>
    <t>Christopher Marston</t>
  </si>
  <si>
    <t>N2 9DJ</t>
  </si>
  <si>
    <t>S900003809</t>
  </si>
  <si>
    <t>Ashley Mckenzie</t>
  </si>
  <si>
    <t>NW9 7QG</t>
  </si>
  <si>
    <t>S900003810</t>
  </si>
  <si>
    <t>Zeka Moustafa</t>
  </si>
  <si>
    <t>S900003811</t>
  </si>
  <si>
    <t>Christopher Okolie</t>
  </si>
  <si>
    <t>HA8 9BG</t>
  </si>
  <si>
    <t>S900003812</t>
  </si>
  <si>
    <t>Zahia Oussalah</t>
  </si>
  <si>
    <t>S900003813</t>
  </si>
  <si>
    <t>Fredrick Price</t>
  </si>
  <si>
    <t>N3 2BS</t>
  </si>
  <si>
    <t>N2 0LN-1</t>
  </si>
  <si>
    <t>N2 8LA-1</t>
  </si>
  <si>
    <t>NW4 3TT-1</t>
  </si>
  <si>
    <t>S900003817</t>
  </si>
  <si>
    <t>Somaya Ahmadi</t>
  </si>
  <si>
    <t>N3 3AQ</t>
  </si>
  <si>
    <t>S900003818</t>
  </si>
  <si>
    <t>Patricia Holland</t>
  </si>
  <si>
    <t>S900003819</t>
  </si>
  <si>
    <t>Sam Scaffolding</t>
  </si>
  <si>
    <t>EN4 0DB</t>
  </si>
  <si>
    <t>S900003820</t>
  </si>
  <si>
    <t>Nationwide Traffic Solutions Limited</t>
  </si>
  <si>
    <t>S900003821</t>
  </si>
  <si>
    <t>Amos Ellis Consulting Limited</t>
  </si>
  <si>
    <t>TN9 1BE</t>
  </si>
  <si>
    <t>S900003822</t>
  </si>
  <si>
    <t>Joseph Rweyemamu</t>
  </si>
  <si>
    <t>NW9 5JP</t>
  </si>
  <si>
    <t>S900003823</t>
  </si>
  <si>
    <t>Koushan Forouzan</t>
  </si>
  <si>
    <t>S900003824</t>
  </si>
  <si>
    <t>Amotivate Limited</t>
  </si>
  <si>
    <t>AL3 6DS</t>
  </si>
  <si>
    <t>S900003825</t>
  </si>
  <si>
    <t>Narendra Dhruv</t>
  </si>
  <si>
    <t>S900003826</t>
  </si>
  <si>
    <t>Arthur Morrison Limited</t>
  </si>
  <si>
    <t>IG11 8BB</t>
  </si>
  <si>
    <t>S900003827</t>
  </si>
  <si>
    <t>Grace Mayamba Kabamba</t>
  </si>
  <si>
    <t>S900003828</t>
  </si>
  <si>
    <t>Bliss Care and Training Limited</t>
  </si>
  <si>
    <t>SW11 5JE</t>
  </si>
  <si>
    <t>S900003829</t>
  </si>
  <si>
    <t>Kaamil Education Limited</t>
  </si>
  <si>
    <t>N7 7PH</t>
  </si>
  <si>
    <t>S900003830</t>
  </si>
  <si>
    <t>Enterprise Care Support Limited</t>
  </si>
  <si>
    <t>CR4 3BN</t>
  </si>
  <si>
    <t>S900003831</t>
  </si>
  <si>
    <t>Eleanor Nursing and Social Care Limited</t>
  </si>
  <si>
    <t>SE12 8RG</t>
  </si>
  <si>
    <t>S900003832</t>
  </si>
  <si>
    <t>Primera Assisted Living Limited</t>
  </si>
  <si>
    <t>B3 1UE</t>
  </si>
  <si>
    <t>S900003833</t>
  </si>
  <si>
    <t>St Georges Home Care Limited</t>
  </si>
  <si>
    <t>S900003834</t>
  </si>
  <si>
    <t>Metro Homecare Limited</t>
  </si>
  <si>
    <t>S900003835</t>
  </si>
  <si>
    <t>I-Care Recruitment Services Limited</t>
  </si>
  <si>
    <t>EN1 1JP</t>
  </si>
  <si>
    <t>S900003836</t>
  </si>
  <si>
    <t>Zaffri Uzair</t>
  </si>
  <si>
    <t>S900003837</t>
  </si>
  <si>
    <t>Charlotte Brennan</t>
  </si>
  <si>
    <t>S900003838</t>
  </si>
  <si>
    <t>Fadumu M Elmi</t>
  </si>
  <si>
    <t>S900003839</t>
  </si>
  <si>
    <t>Samuel Peter Lyons</t>
  </si>
  <si>
    <t>N14 7LH</t>
  </si>
  <si>
    <t>S900003840</t>
  </si>
  <si>
    <t>Fixation Theatre Company</t>
  </si>
  <si>
    <t>S900003841</t>
  </si>
  <si>
    <t>Schools Plus Limited</t>
  </si>
  <si>
    <t>S900003842</t>
  </si>
  <si>
    <t>Proudlock Associates Limited</t>
  </si>
  <si>
    <t>N6 5HX</t>
  </si>
  <si>
    <t>S900003843</t>
  </si>
  <si>
    <t>Nermin Bekler</t>
  </si>
  <si>
    <t>NW7 3QR</t>
  </si>
  <si>
    <t>S900003844</t>
  </si>
  <si>
    <t>Williams Scaffolding Services Limited</t>
  </si>
  <si>
    <t>S900003845</t>
  </si>
  <si>
    <t>Jaya Kotecha</t>
  </si>
  <si>
    <t>S900003846</t>
  </si>
  <si>
    <t>Turnamms Assessors</t>
  </si>
  <si>
    <t>WD17 1JA</t>
  </si>
  <si>
    <t>S900003847</t>
  </si>
  <si>
    <t>EUI Limited</t>
  </si>
  <si>
    <t>CF10 2EH</t>
  </si>
  <si>
    <t>S900003848</t>
  </si>
  <si>
    <t>Steyning Grammar School</t>
  </si>
  <si>
    <t>BN44 3RX</t>
  </si>
  <si>
    <t>S900003849</t>
  </si>
  <si>
    <t>Olivia Buzdugan</t>
  </si>
  <si>
    <t>S900003850</t>
  </si>
  <si>
    <t>Milena Dagneva</t>
  </si>
  <si>
    <t>N20 0EU</t>
  </si>
  <si>
    <t>S900003851</t>
  </si>
  <si>
    <t>Barnet Homes</t>
  </si>
  <si>
    <t>S900003852</t>
  </si>
  <si>
    <t>Cumbrian Outbound Limited</t>
  </si>
  <si>
    <t>CA16 6QN</t>
  </si>
  <si>
    <t>S900003853</t>
  </si>
  <si>
    <t>Caroline Fletcher</t>
  </si>
  <si>
    <t>NW11 7JN</t>
  </si>
  <si>
    <t>S900003854</t>
  </si>
  <si>
    <t>Rajaa Ismaili-Idrissi</t>
  </si>
  <si>
    <t>NW2 9RY</t>
  </si>
  <si>
    <t>S900003855</t>
  </si>
  <si>
    <t>Croner-I Limited</t>
  </si>
  <si>
    <t>SE1 8NW</t>
  </si>
  <si>
    <t>S900003856</t>
  </si>
  <si>
    <t>Kingsley School</t>
  </si>
  <si>
    <t>EX39 3LY</t>
  </si>
  <si>
    <t>S900003857</t>
  </si>
  <si>
    <t>Tahira Khan</t>
  </si>
  <si>
    <t>NW10 0SG</t>
  </si>
  <si>
    <t>S900003858</t>
  </si>
  <si>
    <t>National Law Partners Limited</t>
  </si>
  <si>
    <t>L2 6RE</t>
  </si>
  <si>
    <t>S900003859</t>
  </si>
  <si>
    <t>David Maycox and Co Limited</t>
  </si>
  <si>
    <t>EN4 8SY</t>
  </si>
  <si>
    <t>S900003860</t>
  </si>
  <si>
    <t>Elizabeth Finn Homes Limited</t>
  </si>
  <si>
    <t>TN2 4UN</t>
  </si>
  <si>
    <t>S900003861</t>
  </si>
  <si>
    <t>Brownlow Enterprises Limited</t>
  </si>
  <si>
    <t>S900003862</t>
  </si>
  <si>
    <t>Katayoun Pilehvari</t>
  </si>
  <si>
    <t>N2 0LF</t>
  </si>
  <si>
    <t>S900003863</t>
  </si>
  <si>
    <t>L J P Scaffolding Limited</t>
  </si>
  <si>
    <t>EN6 1RH</t>
  </si>
  <si>
    <t>S900003864</t>
  </si>
  <si>
    <t>Dina Laila</t>
  </si>
  <si>
    <t>HA8 7FT</t>
  </si>
  <si>
    <t>S900003865</t>
  </si>
  <si>
    <t>Faisal Khan</t>
  </si>
  <si>
    <t>N13 4UX</t>
  </si>
  <si>
    <t>S900003866</t>
  </si>
  <si>
    <t>Jennifer Adams</t>
  </si>
  <si>
    <t>S900003867</t>
  </si>
  <si>
    <t>Yousef Saleeh</t>
  </si>
  <si>
    <t>S900003868</t>
  </si>
  <si>
    <t>Fabian Eze</t>
  </si>
  <si>
    <t>E6 6AF</t>
  </si>
  <si>
    <t>S900003869</t>
  </si>
  <si>
    <t>Age UK Barnet</t>
  </si>
  <si>
    <t>N2 8LT</t>
  </si>
  <si>
    <t>S900003870</t>
  </si>
  <si>
    <t>Deborah Tysman</t>
  </si>
  <si>
    <t>NW4 1SL</t>
  </si>
  <si>
    <t>S900003871</t>
  </si>
  <si>
    <t>TW7 7QN</t>
  </si>
  <si>
    <t>S900003872</t>
  </si>
  <si>
    <t>Zarina Kasory</t>
  </si>
  <si>
    <t>N19 5LF</t>
  </si>
  <si>
    <t>S900003873</t>
  </si>
  <si>
    <t>Tinky's Day Nursery</t>
  </si>
  <si>
    <t>NW4 4UR</t>
  </si>
  <si>
    <t>S900003874</t>
  </si>
  <si>
    <t>Samanta Austyaite</t>
  </si>
  <si>
    <t>N19 5GS</t>
  </si>
  <si>
    <t>S900003875</t>
  </si>
  <si>
    <t>PS Distribution Limited</t>
  </si>
  <si>
    <t>HP10 9AX</t>
  </si>
  <si>
    <t>S900003876</t>
  </si>
  <si>
    <t>Med-Pts Ambulance Services Limited</t>
  </si>
  <si>
    <t>NR21 9RJ</t>
  </si>
  <si>
    <t>S900003877</t>
  </si>
  <si>
    <t>Phoenix Child Care Limited</t>
  </si>
  <si>
    <t>EX19 8EY</t>
  </si>
  <si>
    <t>S900003878</t>
  </si>
  <si>
    <t>Huda Al-Gobory</t>
  </si>
  <si>
    <t>S900003879</t>
  </si>
  <si>
    <t>Mr Peter Thomas</t>
  </si>
  <si>
    <t>N20 9HD</t>
  </si>
  <si>
    <t>S900003880</t>
  </si>
  <si>
    <t>Caroline Moffatt</t>
  </si>
  <si>
    <t>EN4 9AN</t>
  </si>
  <si>
    <t>S900003881</t>
  </si>
  <si>
    <t>Capita Property and Infrastructure Limited</t>
  </si>
  <si>
    <t>S900003882</t>
  </si>
  <si>
    <t>Fouzia Karim</t>
  </si>
  <si>
    <t>NW7 3HA</t>
  </si>
  <si>
    <t>S900003883</t>
  </si>
  <si>
    <t>The Kings Fund</t>
  </si>
  <si>
    <t>W1G 0AN</t>
  </si>
  <si>
    <t>S900003884</t>
  </si>
  <si>
    <t>Mrs Irene Murray</t>
  </si>
  <si>
    <t>N2 0LW</t>
  </si>
  <si>
    <t>S900003885</t>
  </si>
  <si>
    <t>Simona Vasile</t>
  </si>
  <si>
    <t>S900003886</t>
  </si>
  <si>
    <t>Barnet Education and Learning Service Limited</t>
  </si>
  <si>
    <t>S900003887</t>
  </si>
  <si>
    <t>Kinetic Law</t>
  </si>
  <si>
    <t>BB1 5RW</t>
  </si>
  <si>
    <t>S900003888</t>
  </si>
  <si>
    <t>Mrs L Coffman</t>
  </si>
  <si>
    <t>Lisa Coffman</t>
  </si>
  <si>
    <t>S900003889</t>
  </si>
  <si>
    <t>Alan Fox</t>
  </si>
  <si>
    <t>EN2 7EQ</t>
  </si>
  <si>
    <t>S900003890</t>
  </si>
  <si>
    <t>Mia Jarvis</t>
  </si>
  <si>
    <t>HA8 0PL</t>
  </si>
  <si>
    <t>S900003891</t>
  </si>
  <si>
    <t>CIA Fire and Security Limited</t>
  </si>
  <si>
    <t>GL7 1YG</t>
  </si>
  <si>
    <t>S900003892</t>
  </si>
  <si>
    <t>Darcie Amiralli</t>
  </si>
  <si>
    <t>EN5 2XA</t>
  </si>
  <si>
    <t>S900003893</t>
  </si>
  <si>
    <t>S900003894</t>
  </si>
  <si>
    <t>Tiger Lily Willams</t>
  </si>
  <si>
    <t>S900003895</t>
  </si>
  <si>
    <t>Jerome Upham</t>
  </si>
  <si>
    <t>N12 9LA</t>
  </si>
  <si>
    <t>S900003896</t>
  </si>
  <si>
    <t>Extreme Scaffolding</t>
  </si>
  <si>
    <t>SG4 0TY</t>
  </si>
  <si>
    <t>S900003897</t>
  </si>
  <si>
    <t>Brush of Colour</t>
  </si>
  <si>
    <t>N6 4HT</t>
  </si>
  <si>
    <t>S900003898</t>
  </si>
  <si>
    <t>Rivka and Matthew Bick</t>
  </si>
  <si>
    <t>HA8 8PS</t>
  </si>
  <si>
    <t>S900003899</t>
  </si>
  <si>
    <t>A1 Self Storage Limited</t>
  </si>
  <si>
    <t>N20 9LZ</t>
  </si>
  <si>
    <t>S900003900</t>
  </si>
  <si>
    <t>Slater and Gordon Lawyers</t>
  </si>
  <si>
    <t>L3 4UU</t>
  </si>
  <si>
    <t>S900003901</t>
  </si>
  <si>
    <t>Gap Group Limited</t>
  </si>
  <si>
    <t>NE11 9HF</t>
  </si>
  <si>
    <t>S900003902</t>
  </si>
  <si>
    <t>Robert Mcgregor</t>
  </si>
  <si>
    <t>N2 0LB</t>
  </si>
  <si>
    <t>S900003903</t>
  </si>
  <si>
    <t>Vashti Fisher</t>
  </si>
  <si>
    <t>HA8 9UT</t>
  </si>
  <si>
    <t>S900003904</t>
  </si>
  <si>
    <t>BPA Care Limited</t>
  </si>
  <si>
    <t>CR7 7PQ</t>
  </si>
  <si>
    <t>S900003905</t>
  </si>
  <si>
    <t>Bales College</t>
  </si>
  <si>
    <t>W10 4AA</t>
  </si>
  <si>
    <t>S900003906</t>
  </si>
  <si>
    <t>Vacancy Filler Limited</t>
  </si>
  <si>
    <t>LE11 5XS</t>
  </si>
  <si>
    <t>S900003907</t>
  </si>
  <si>
    <t>We Are Grow</t>
  </si>
  <si>
    <t>S900003908</t>
  </si>
  <si>
    <t>Rebecca Friedlander</t>
  </si>
  <si>
    <t>S900003909</t>
  </si>
  <si>
    <t>Eman Muhammad</t>
  </si>
  <si>
    <t>S900003910</t>
  </si>
  <si>
    <t>Bianca Mcbarnette</t>
  </si>
  <si>
    <t>HA8 9HE</t>
  </si>
  <si>
    <t>S900003911</t>
  </si>
  <si>
    <t>Helen Prokopiou</t>
  </si>
  <si>
    <t>HA8 7RE</t>
  </si>
  <si>
    <t>S900003912</t>
  </si>
  <si>
    <t>Abike Daniel</t>
  </si>
  <si>
    <t>N12 7HA</t>
  </si>
  <si>
    <t>S900003913</t>
  </si>
  <si>
    <t>Ellen Kelly</t>
  </si>
  <si>
    <t>NW2 1PX</t>
  </si>
  <si>
    <t>S900003914</t>
  </si>
  <si>
    <t>Mandy Smith</t>
  </si>
  <si>
    <t>S900003915</t>
  </si>
  <si>
    <t>East London Cleaners Limited</t>
  </si>
  <si>
    <t>S900003916</t>
  </si>
  <si>
    <t>Wilbury Primary School</t>
  </si>
  <si>
    <t>N18 1DE</t>
  </si>
  <si>
    <t>S900003917</t>
  </si>
  <si>
    <t>Housing 21 Leaseholder Department</t>
  </si>
  <si>
    <t>S900003918</t>
  </si>
  <si>
    <t>Miss Shirin Virani</t>
  </si>
  <si>
    <t>S900003919</t>
  </si>
  <si>
    <t>Princess Williams</t>
  </si>
  <si>
    <t>S900003920</t>
  </si>
  <si>
    <t>Circles South East</t>
  </si>
  <si>
    <t>OX11 8XD</t>
  </si>
  <si>
    <t>S900003921</t>
  </si>
  <si>
    <t>Ravens Lawn Tennis Club</t>
  </si>
  <si>
    <t>N12 9PD</t>
  </si>
  <si>
    <t>S900003922</t>
  </si>
  <si>
    <t>Emma Hodsdon</t>
  </si>
  <si>
    <t>EN5 2NP</t>
  </si>
  <si>
    <t>S900003923</t>
  </si>
  <si>
    <t>Mr Richard J Webb and Mrs Sharon Webb</t>
  </si>
  <si>
    <t>EN5 1EE</t>
  </si>
  <si>
    <t>S900003924</t>
  </si>
  <si>
    <t>Hazem Husni Hamedan</t>
  </si>
  <si>
    <t>S900003925</t>
  </si>
  <si>
    <t>Gavin Theobald</t>
  </si>
  <si>
    <t>PL4 6LD</t>
  </si>
  <si>
    <t>S900003926</t>
  </si>
  <si>
    <t>Learning Disability Network London Limited</t>
  </si>
  <si>
    <t>W9 3HL</t>
  </si>
  <si>
    <t>S900003927</t>
  </si>
  <si>
    <t>Totteridge Village Hall</t>
  </si>
  <si>
    <t>N20 0JG</t>
  </si>
  <si>
    <t>S900003928</t>
  </si>
  <si>
    <t>Language Link UK Limited</t>
  </si>
  <si>
    <t>BR6 0NN</t>
  </si>
  <si>
    <t>S900003929</t>
  </si>
  <si>
    <t>Mary Holdstock</t>
  </si>
  <si>
    <t>EN5 4AU</t>
  </si>
  <si>
    <t>S900003930</t>
  </si>
  <si>
    <t>TBG Mosaic</t>
  </si>
  <si>
    <t>S900003931</t>
  </si>
  <si>
    <t>North Central London Ccg</t>
  </si>
  <si>
    <t>EN4 0DR</t>
  </si>
  <si>
    <t>S900003932</t>
  </si>
  <si>
    <t>Solo Protect Limited</t>
  </si>
  <si>
    <t>S9 1RG</t>
  </si>
  <si>
    <t>S900003933</t>
  </si>
  <si>
    <t>Shannon Macdonald</t>
  </si>
  <si>
    <t>S900003934</t>
  </si>
  <si>
    <t>Wilks Head and Eve LLP</t>
  </si>
  <si>
    <t>WC1A 1BS</t>
  </si>
  <si>
    <t>S900003935</t>
  </si>
  <si>
    <t>Caroline Kelly</t>
  </si>
  <si>
    <t>N11 1LR</t>
  </si>
  <si>
    <t>S900003936</t>
  </si>
  <si>
    <t>Lorraine Martin</t>
  </si>
  <si>
    <t>CV37 9DN</t>
  </si>
  <si>
    <t>S900003937</t>
  </si>
  <si>
    <t>Imran Hazarbus</t>
  </si>
  <si>
    <t>S900003938</t>
  </si>
  <si>
    <t>Ragaz Mamkak</t>
  </si>
  <si>
    <t>S900003939</t>
  </si>
  <si>
    <t>Careskills Academy</t>
  </si>
  <si>
    <t>N14 6HF</t>
  </si>
  <si>
    <t>S900003940</t>
  </si>
  <si>
    <t>Bindmans LLP</t>
  </si>
  <si>
    <t>WC1X 8HB</t>
  </si>
  <si>
    <t>S900003941</t>
  </si>
  <si>
    <t>Patience Adoma Oppong</t>
  </si>
  <si>
    <t>S900003942</t>
  </si>
  <si>
    <t>Hameed Waheed</t>
  </si>
  <si>
    <t>S900003943</t>
  </si>
  <si>
    <t>Toureen Contractors Limited</t>
  </si>
  <si>
    <t>HA3 5QY</t>
  </si>
  <si>
    <t>S900003944</t>
  </si>
  <si>
    <t>Effervesce Limited Effervesce Limited</t>
  </si>
  <si>
    <t>TA10 9LD</t>
  </si>
  <si>
    <t>S900003945</t>
  </si>
  <si>
    <t>Sherrardswood School</t>
  </si>
  <si>
    <t>AL6 0BJ</t>
  </si>
  <si>
    <t>S900003946</t>
  </si>
  <si>
    <t>Charalambia Petrou</t>
  </si>
  <si>
    <t>N20 8HJ</t>
  </si>
  <si>
    <t>S900003947</t>
  </si>
  <si>
    <t>Jane Kamushinda</t>
  </si>
  <si>
    <t>N12 0PY</t>
  </si>
  <si>
    <t>S900003948</t>
  </si>
  <si>
    <t>Our Rock Limited</t>
  </si>
  <si>
    <t>SE28 0AX</t>
  </si>
  <si>
    <t>S900003949</t>
  </si>
  <si>
    <t>GVAV Limited</t>
  </si>
  <si>
    <t>TW3 2EB</t>
  </si>
  <si>
    <t>LU1 1BE</t>
  </si>
  <si>
    <t>S900003951</t>
  </si>
  <si>
    <t>Dorothy Ansell</t>
  </si>
  <si>
    <t>SG14 3ES</t>
  </si>
  <si>
    <t>S900003952</t>
  </si>
  <si>
    <t>Peter Ansell</t>
  </si>
  <si>
    <t>S900003953</t>
  </si>
  <si>
    <t>Tais Lima</t>
  </si>
  <si>
    <t>E2 8JU</t>
  </si>
  <si>
    <t>S900003954</t>
  </si>
  <si>
    <t>Rosary Catholic Primary School</t>
  </si>
  <si>
    <t>NW3 2AE</t>
  </si>
  <si>
    <t>S900003955</t>
  </si>
  <si>
    <t>Perrie Asgari</t>
  </si>
  <si>
    <t>EN5 2BU</t>
  </si>
  <si>
    <t>S900003956</t>
  </si>
  <si>
    <t>SSG Support Services Group Limited</t>
  </si>
  <si>
    <t>RM7 7HL</t>
  </si>
  <si>
    <t>S900003957</t>
  </si>
  <si>
    <t>Ginny Lewis</t>
  </si>
  <si>
    <t>S900003958</t>
  </si>
  <si>
    <t>Helen Barrett</t>
  </si>
  <si>
    <t>S900003959</t>
  </si>
  <si>
    <t>J Browne Developer Services</t>
  </si>
  <si>
    <t>S900003960</t>
  </si>
  <si>
    <t>Jayne Jones</t>
  </si>
  <si>
    <t>EN5 5EH</t>
  </si>
  <si>
    <t>S900003961</t>
  </si>
  <si>
    <t>Thelma Martin</t>
  </si>
  <si>
    <t>NW7 2JP</t>
  </si>
  <si>
    <t>S900003962</t>
  </si>
  <si>
    <t>Louise Davis</t>
  </si>
  <si>
    <t>NW4 4EW</t>
  </si>
  <si>
    <t>S900003963</t>
  </si>
  <si>
    <t>Mills Whipp Projects Limited</t>
  </si>
  <si>
    <t>S900003964</t>
  </si>
  <si>
    <t>Calcine Harris</t>
  </si>
  <si>
    <t>N11 3QJ</t>
  </si>
  <si>
    <t>S900003965</t>
  </si>
  <si>
    <t>The Latymer School</t>
  </si>
  <si>
    <t>N9 9TN</t>
  </si>
  <si>
    <t>S900003966</t>
  </si>
  <si>
    <t>Sarah Wheeler</t>
  </si>
  <si>
    <t>S900003967</t>
  </si>
  <si>
    <t>Isabelle Lusignani</t>
  </si>
  <si>
    <t>S900003968</t>
  </si>
  <si>
    <t>Vania Da Silva</t>
  </si>
  <si>
    <t>S900003969</t>
  </si>
  <si>
    <t>Arish Mohammed Ahmadi</t>
  </si>
  <si>
    <t>UB10 0JB</t>
  </si>
  <si>
    <t>S900003970</t>
  </si>
  <si>
    <t>Parkgate-Aspen Limited</t>
  </si>
  <si>
    <t>NW4 4QE</t>
  </si>
  <si>
    <t>S900003971</t>
  </si>
  <si>
    <t>Naomi Rubin</t>
  </si>
  <si>
    <t>NW6 6DE</t>
  </si>
  <si>
    <t>S900003972</t>
  </si>
  <si>
    <t>Asif Sherzad</t>
  </si>
  <si>
    <t>IG3 9QS</t>
  </si>
  <si>
    <t>S900003973</t>
  </si>
  <si>
    <t>Pamela Kalenda</t>
  </si>
  <si>
    <t>E17 9DN</t>
  </si>
  <si>
    <t>S900003974</t>
  </si>
  <si>
    <t>Niki Pearson</t>
  </si>
  <si>
    <t>S900003975</t>
  </si>
  <si>
    <t>Christina Henrietta John</t>
  </si>
  <si>
    <t>N20 0RT</t>
  </si>
  <si>
    <t>S900003976</t>
  </si>
  <si>
    <t>Clearview Access Limited</t>
  </si>
  <si>
    <t>LS13 4LX</t>
  </si>
  <si>
    <t>S900003977</t>
  </si>
  <si>
    <t>Trustmarque Solutions Limited</t>
  </si>
  <si>
    <t>YO41 1LZ</t>
  </si>
  <si>
    <t>S900003978</t>
  </si>
  <si>
    <t>Public Practice</t>
  </si>
  <si>
    <t>EC1R 0BE</t>
  </si>
  <si>
    <t>S900003979</t>
  </si>
  <si>
    <t>Alternate Visions Coaching</t>
  </si>
  <si>
    <t>MK19 7HG</t>
  </si>
  <si>
    <t>S900003980</t>
  </si>
  <si>
    <t>Helen Patricia Oliver</t>
  </si>
  <si>
    <t>N11 1NX</t>
  </si>
  <si>
    <t>S900003981</t>
  </si>
  <si>
    <t>Valerie Lam</t>
  </si>
  <si>
    <t>S900003982</t>
  </si>
  <si>
    <t>Khadiji Habib</t>
  </si>
  <si>
    <t>EN4 8DP-1</t>
  </si>
  <si>
    <t>S900003984</t>
  </si>
  <si>
    <t>Mimie Abani</t>
  </si>
  <si>
    <t>EN4 8EN</t>
  </si>
  <si>
    <t>S900003985</t>
  </si>
  <si>
    <t>Jenny Melling</t>
  </si>
  <si>
    <t>EN4 8TT</t>
  </si>
  <si>
    <t>EN4 9AN-1</t>
  </si>
  <si>
    <t>S900003987</t>
  </si>
  <si>
    <t>Majlinda Lace</t>
  </si>
  <si>
    <t>S900003988</t>
  </si>
  <si>
    <t>Layla Ibrahim</t>
  </si>
  <si>
    <t>S900003989</t>
  </si>
  <si>
    <t>Natasha Bernard</t>
  </si>
  <si>
    <t>EN5 2FP</t>
  </si>
  <si>
    <t>S900003990</t>
  </si>
  <si>
    <t>Judith Suadoni</t>
  </si>
  <si>
    <t>S900003991</t>
  </si>
  <si>
    <t>Victoria Izzard</t>
  </si>
  <si>
    <t>EN5 2PW</t>
  </si>
  <si>
    <t>S900003992</t>
  </si>
  <si>
    <t>Emma Sullivan</t>
  </si>
  <si>
    <t>S900003993</t>
  </si>
  <si>
    <t>Gloria Peters</t>
  </si>
  <si>
    <t>EN5 2UD</t>
  </si>
  <si>
    <t>EN5 4DS-1</t>
  </si>
  <si>
    <t>S900003995</t>
  </si>
  <si>
    <t>Mercy Marfowaah</t>
  </si>
  <si>
    <t>EN5 5EG</t>
  </si>
  <si>
    <t>S900003996</t>
  </si>
  <si>
    <t>Mrs Andrea Dwyer</t>
  </si>
  <si>
    <t>EN5 5FY</t>
  </si>
  <si>
    <t>S900003997</t>
  </si>
  <si>
    <t>Hannah Butler</t>
  </si>
  <si>
    <t>S900003998</t>
  </si>
  <si>
    <t>Sara Rasouli</t>
  </si>
  <si>
    <t>HA8 0AS</t>
  </si>
  <si>
    <t>S900003999</t>
  </si>
  <si>
    <t>Jodie Cassem</t>
  </si>
  <si>
    <t>S900004000</t>
  </si>
  <si>
    <t>Aishling Dorrington</t>
  </si>
  <si>
    <t>S900004001</t>
  </si>
  <si>
    <t>Yadvina Boodhoo</t>
  </si>
  <si>
    <t>HA8 0EX</t>
  </si>
  <si>
    <t>S900004002</t>
  </si>
  <si>
    <t>Nadine Arthur</t>
  </si>
  <si>
    <t>S900004003</t>
  </si>
  <si>
    <t>Yenge Ikundaka</t>
  </si>
  <si>
    <t>HA8 0NL</t>
  </si>
  <si>
    <t>S900004004</t>
  </si>
  <si>
    <t>Irina Dabica</t>
  </si>
  <si>
    <t>S900004005</t>
  </si>
  <si>
    <t>Samantha French</t>
  </si>
  <si>
    <t>HA8 0PW</t>
  </si>
  <si>
    <t>S900004006</t>
  </si>
  <si>
    <t>Ana Maria Kutukozu</t>
  </si>
  <si>
    <t>HA8 5AN-1</t>
  </si>
  <si>
    <t>S900004008</t>
  </si>
  <si>
    <t>Reem Al Anzi</t>
  </si>
  <si>
    <t>S900004009</t>
  </si>
  <si>
    <t>Reuben Judah</t>
  </si>
  <si>
    <t>HA8 7SD</t>
  </si>
  <si>
    <t>S900004010</t>
  </si>
  <si>
    <t>Svetlana Jermakvia</t>
  </si>
  <si>
    <t>HA8 8BN</t>
  </si>
  <si>
    <t>HA8 8DT-1</t>
  </si>
  <si>
    <t>S900004012</t>
  </si>
  <si>
    <t>Sanjana Roy Choudhury</t>
  </si>
  <si>
    <t>S900004013</t>
  </si>
  <si>
    <t>Sharon Brett</t>
  </si>
  <si>
    <t>HA8 8JH</t>
  </si>
  <si>
    <t>S900004014</t>
  </si>
  <si>
    <t>Fiona Palmer</t>
  </si>
  <si>
    <t>HA8 8NZ</t>
  </si>
  <si>
    <t>S900004015</t>
  </si>
  <si>
    <t>Gemma Blaker</t>
  </si>
  <si>
    <t>S900004016</t>
  </si>
  <si>
    <t>Melissa Cohen</t>
  </si>
  <si>
    <t>S900004017</t>
  </si>
  <si>
    <t>Mrs Debra Lieberman</t>
  </si>
  <si>
    <t>HA8 8UG</t>
  </si>
  <si>
    <t>S900004018</t>
  </si>
  <si>
    <t>Chantal Mpetemba</t>
  </si>
  <si>
    <t>HA8 8YL</t>
  </si>
  <si>
    <t>S900004019</t>
  </si>
  <si>
    <t>Arshida Ahmadi</t>
  </si>
  <si>
    <t>S900004020</t>
  </si>
  <si>
    <t>Nadira Shirin</t>
  </si>
  <si>
    <t>HA8 9HB</t>
  </si>
  <si>
    <t>S900004021</t>
  </si>
  <si>
    <t>Suzana Ristic</t>
  </si>
  <si>
    <t>S900004022</t>
  </si>
  <si>
    <t>YAR Qand</t>
  </si>
  <si>
    <t>HA8 9QY</t>
  </si>
  <si>
    <t>S900004023</t>
  </si>
  <si>
    <t>Melanie Blass</t>
  </si>
  <si>
    <t>HA8 9TS</t>
  </si>
  <si>
    <t>S900004024</t>
  </si>
  <si>
    <t>Esther Berkovits</t>
  </si>
  <si>
    <t>S900004025</t>
  </si>
  <si>
    <t>Mrs Soumia Aitouche</t>
  </si>
  <si>
    <t>N10 2EU</t>
  </si>
  <si>
    <t>S900004026</t>
  </si>
  <si>
    <t>AMA Boateng</t>
  </si>
  <si>
    <t>HA8 0ES</t>
  </si>
  <si>
    <t>S900004027</t>
  </si>
  <si>
    <t>Marjanco Stojkov</t>
  </si>
  <si>
    <t>N11 1JQ-1</t>
  </si>
  <si>
    <t>S900004029</t>
  </si>
  <si>
    <t>Helen Parker</t>
  </si>
  <si>
    <t>EN5 5AW</t>
  </si>
  <si>
    <t>S900004030</t>
  </si>
  <si>
    <t>Bethany Chirnside</t>
  </si>
  <si>
    <t>N11 3FN</t>
  </si>
  <si>
    <t>S900004031</t>
  </si>
  <si>
    <t>Emma Marriot</t>
  </si>
  <si>
    <t>N12 7BW-1</t>
  </si>
  <si>
    <t>S900004033</t>
  </si>
  <si>
    <t>Mary Instone</t>
  </si>
  <si>
    <t>N12 7PH</t>
  </si>
  <si>
    <t>N12 8AR-2</t>
  </si>
  <si>
    <t>S900004035</t>
  </si>
  <si>
    <t>Mrs Linda Gent</t>
  </si>
  <si>
    <t>S900004036</t>
  </si>
  <si>
    <t>Aviva Leeman</t>
  </si>
  <si>
    <t>S900004037</t>
  </si>
  <si>
    <t>Belinda Dervish</t>
  </si>
  <si>
    <t>N14 5LN</t>
  </si>
  <si>
    <t>N2 8JL-1</t>
  </si>
  <si>
    <t>S900004039</t>
  </si>
  <si>
    <t>Margaret Egbe</t>
  </si>
  <si>
    <t>N2 8LB</t>
  </si>
  <si>
    <t>S900004040</t>
  </si>
  <si>
    <t>Mary Beer</t>
  </si>
  <si>
    <t>N2 9AP</t>
  </si>
  <si>
    <t>S900004041</t>
  </si>
  <si>
    <t>Yaw Etwi-Yeboah</t>
  </si>
  <si>
    <t>S900004042</t>
  </si>
  <si>
    <t>Anna Mcguigan</t>
  </si>
  <si>
    <t>N20 0DD</t>
  </si>
  <si>
    <t>S900004043</t>
  </si>
  <si>
    <t>Eglantina Vani</t>
  </si>
  <si>
    <t>N20 0EZ</t>
  </si>
  <si>
    <t>S900004044</t>
  </si>
  <si>
    <t>James O'Connell</t>
  </si>
  <si>
    <t>N2 8LG</t>
  </si>
  <si>
    <t>S900004045</t>
  </si>
  <si>
    <t>Elisa Cook</t>
  </si>
  <si>
    <t>N20 0TB-1</t>
  </si>
  <si>
    <t>S900004047</t>
  </si>
  <si>
    <t>Nabil Dar</t>
  </si>
  <si>
    <t>N20 8DJ</t>
  </si>
  <si>
    <t>S900004048</t>
  </si>
  <si>
    <t>Mr Damith Jayatilake</t>
  </si>
  <si>
    <t>N3 1PT</t>
  </si>
  <si>
    <t>S900004049</t>
  </si>
  <si>
    <t>Priyank Arora</t>
  </si>
  <si>
    <t>N3 1QQ</t>
  </si>
  <si>
    <t>S900004050</t>
  </si>
  <si>
    <t>Maria Smecicas</t>
  </si>
  <si>
    <t>N3 2PY</t>
  </si>
  <si>
    <t>S900004051</t>
  </si>
  <si>
    <t>Pamela Gradel</t>
  </si>
  <si>
    <t>N3 3AX</t>
  </si>
  <si>
    <t>S900004052</t>
  </si>
  <si>
    <t>Zeynep Sahindal</t>
  </si>
  <si>
    <t>S900004053</t>
  </si>
  <si>
    <t>Harriet Marcelo Asiong</t>
  </si>
  <si>
    <t>N3 3RN</t>
  </si>
  <si>
    <t>S900004055</t>
  </si>
  <si>
    <t>Shabana Rehman</t>
  </si>
  <si>
    <t>NW11 0ER</t>
  </si>
  <si>
    <t>NW11 0JY-1</t>
  </si>
  <si>
    <t>S900004057</t>
  </si>
  <si>
    <t>Nadine Klein</t>
  </si>
  <si>
    <t>NW11 6BU</t>
  </si>
  <si>
    <t>S900004058</t>
  </si>
  <si>
    <t>Katie Ellison</t>
  </si>
  <si>
    <t>NW11 7BB</t>
  </si>
  <si>
    <t>S900004059</t>
  </si>
  <si>
    <t>Roma Monk</t>
  </si>
  <si>
    <t>NW11 7ER</t>
  </si>
  <si>
    <t>S900004060</t>
  </si>
  <si>
    <t>Zulekha Raza-Awar</t>
  </si>
  <si>
    <t>NW11 7EU</t>
  </si>
  <si>
    <t>S900004061</t>
  </si>
  <si>
    <t>Jonathan Tobin</t>
  </si>
  <si>
    <t>NW11 7SP</t>
  </si>
  <si>
    <t>NW11 7UA</t>
  </si>
  <si>
    <t>S900004063</t>
  </si>
  <si>
    <t>Yuthika Vig</t>
  </si>
  <si>
    <t>NW11 8RA</t>
  </si>
  <si>
    <t>S900004064</t>
  </si>
  <si>
    <t>Daniel Edelstein</t>
  </si>
  <si>
    <t>NW11 9JG-1</t>
  </si>
  <si>
    <t>S900004066</t>
  </si>
  <si>
    <t>Rebecca Sanger</t>
  </si>
  <si>
    <t>S900004067</t>
  </si>
  <si>
    <t>Kayley Newman</t>
  </si>
  <si>
    <t>NW2 1AG</t>
  </si>
  <si>
    <t>S900004068</t>
  </si>
  <si>
    <t>Nasima Ramjee</t>
  </si>
  <si>
    <t>S900004069</t>
  </si>
  <si>
    <t>Daniella Leach</t>
  </si>
  <si>
    <t>NW2 1AS</t>
  </si>
  <si>
    <t>S900004070</t>
  </si>
  <si>
    <t>Shushma Jain</t>
  </si>
  <si>
    <t>S900004071</t>
  </si>
  <si>
    <t>Rose Kanyi</t>
  </si>
  <si>
    <t>S900004072</t>
  </si>
  <si>
    <t>Tokunbo Kuye</t>
  </si>
  <si>
    <t>NW2 2SL-2</t>
  </si>
  <si>
    <t>NW2 2TF-1</t>
  </si>
  <si>
    <t>S900004075</t>
  </si>
  <si>
    <t>Istar Fidow</t>
  </si>
  <si>
    <t>NW2 7RA</t>
  </si>
  <si>
    <t>S900004076</t>
  </si>
  <si>
    <t>Ionela Tanasa</t>
  </si>
  <si>
    <t>NW4 1BY</t>
  </si>
  <si>
    <t>S900004077</t>
  </si>
  <si>
    <t>Bar Tamar</t>
  </si>
  <si>
    <t>NW4 1EN</t>
  </si>
  <si>
    <t>S900004078</t>
  </si>
  <si>
    <t>Emma Avivi</t>
  </si>
  <si>
    <t>NW4 1HT</t>
  </si>
  <si>
    <t>S900004079</t>
  </si>
  <si>
    <t>Leonora Samuel</t>
  </si>
  <si>
    <t>S900004080</t>
  </si>
  <si>
    <t>Zakeia Amiri</t>
  </si>
  <si>
    <t>NW4 2BU</t>
  </si>
  <si>
    <t>S900004081</t>
  </si>
  <si>
    <t>Ruchama Barr</t>
  </si>
  <si>
    <t>NW4 2JP</t>
  </si>
  <si>
    <t>S900004082</t>
  </si>
  <si>
    <t>S900004083</t>
  </si>
  <si>
    <t>Rachel Roth</t>
  </si>
  <si>
    <t>NW4 2QS-1</t>
  </si>
  <si>
    <t>NW4 2LJ</t>
  </si>
  <si>
    <t>S900004086</t>
  </si>
  <si>
    <t>TAL Berman-Howarth</t>
  </si>
  <si>
    <t>EN5 5HG</t>
  </si>
  <si>
    <t>S900004087</t>
  </si>
  <si>
    <t>Anna Razeen</t>
  </si>
  <si>
    <t>NW4 4XS</t>
  </si>
  <si>
    <t>S900004088</t>
  </si>
  <si>
    <t>Karolina Ziemba</t>
  </si>
  <si>
    <t>S900004089</t>
  </si>
  <si>
    <t>Farzana Madjidi</t>
  </si>
  <si>
    <t>S900004090</t>
  </si>
  <si>
    <t>Linda Brobey</t>
  </si>
  <si>
    <t>NW7 1FY</t>
  </si>
  <si>
    <t>S900004091</t>
  </si>
  <si>
    <t>Svetlana Sadovyak</t>
  </si>
  <si>
    <t>NW7 1LJ</t>
  </si>
  <si>
    <t>NW7 2AU-1</t>
  </si>
  <si>
    <t>S900004093</t>
  </si>
  <si>
    <t>Shell Sanghera</t>
  </si>
  <si>
    <t>S900004094</t>
  </si>
  <si>
    <t>Debbie Rose</t>
  </si>
  <si>
    <t>NW7 3DS</t>
  </si>
  <si>
    <t>S900004095</t>
  </si>
  <si>
    <t>Yick Ngo</t>
  </si>
  <si>
    <t>NW7 4PL</t>
  </si>
  <si>
    <t>S900004096</t>
  </si>
  <si>
    <t>Jody Preston</t>
  </si>
  <si>
    <t>S900004097</t>
  </si>
  <si>
    <t>Ebtesaam Jehad</t>
  </si>
  <si>
    <t>S900004098</t>
  </si>
  <si>
    <t>Ange Momo</t>
  </si>
  <si>
    <t>NW9 5FB</t>
  </si>
  <si>
    <t>S900004099</t>
  </si>
  <si>
    <t>Nematscha Ahmadzai</t>
  </si>
  <si>
    <t>S900004100</t>
  </si>
  <si>
    <t>NW9 5GN</t>
  </si>
  <si>
    <t>S900004101</t>
  </si>
  <si>
    <t>Carrie Cotterill</t>
  </si>
  <si>
    <t>NW9 5GY</t>
  </si>
  <si>
    <t>S900004102</t>
  </si>
  <si>
    <t>Zabihullah Majidzada</t>
  </si>
  <si>
    <t>NW9 5JD</t>
  </si>
  <si>
    <t>S900004103</t>
  </si>
  <si>
    <t>Meryem Cam</t>
  </si>
  <si>
    <t>S900004104</t>
  </si>
  <si>
    <t>Savita Khetani</t>
  </si>
  <si>
    <t>S900004105</t>
  </si>
  <si>
    <t>Reshma Hirani</t>
  </si>
  <si>
    <t>NW9 5UF</t>
  </si>
  <si>
    <t>S900004106</t>
  </si>
  <si>
    <t>Jamshid Halili</t>
  </si>
  <si>
    <t>S900004107</t>
  </si>
  <si>
    <t>Hitesh Kapadia</t>
  </si>
  <si>
    <t>NW9 5BY</t>
  </si>
  <si>
    <t>NW9 6PR-1</t>
  </si>
  <si>
    <t>NW9 7DP-1</t>
  </si>
  <si>
    <t>S900004111</t>
  </si>
  <si>
    <t>Patsy Mckay</t>
  </si>
  <si>
    <t>EN4 8BN-1</t>
  </si>
  <si>
    <t>S900004113</t>
  </si>
  <si>
    <t>Chritstiana Okhankhuele</t>
  </si>
  <si>
    <t>HA8 0NB</t>
  </si>
  <si>
    <t>S900004114</t>
  </si>
  <si>
    <t>Samantha Cohen</t>
  </si>
  <si>
    <t>S900004115</t>
  </si>
  <si>
    <t>Farshid Yoosefijoveini</t>
  </si>
  <si>
    <t>NW9 5YH</t>
  </si>
  <si>
    <t>S900004116</t>
  </si>
  <si>
    <t>Meeta Patel</t>
  </si>
  <si>
    <t>NW7 1NE</t>
  </si>
  <si>
    <t>S900004117</t>
  </si>
  <si>
    <t>Viktoriya Shevchenko</t>
  </si>
  <si>
    <t>N12 0RR</t>
  </si>
  <si>
    <t>S900004118</t>
  </si>
  <si>
    <t>Annie Liu</t>
  </si>
  <si>
    <t>EN5 2EZ</t>
  </si>
  <si>
    <t>S900004119</t>
  </si>
  <si>
    <t>Fereshteh Pourkabirian</t>
  </si>
  <si>
    <t>S900004120</t>
  </si>
  <si>
    <t>Daiva Rimkuviene</t>
  </si>
  <si>
    <t>HA8 8YT</t>
  </si>
  <si>
    <t>S900004121</t>
  </si>
  <si>
    <t>Mayuri Vyas</t>
  </si>
  <si>
    <t>EN4 8EQ</t>
  </si>
  <si>
    <t>S900004122</t>
  </si>
  <si>
    <t>N20 0TT</t>
  </si>
  <si>
    <t>S900004123</t>
  </si>
  <si>
    <t>Ngozi Okonkwo</t>
  </si>
  <si>
    <t>NW9 5SJ</t>
  </si>
  <si>
    <t>S900004124</t>
  </si>
  <si>
    <t>David Tamman</t>
  </si>
  <si>
    <t>HA8 8RN</t>
  </si>
  <si>
    <t>S900004125</t>
  </si>
  <si>
    <t>Hassanatu Pixner</t>
  </si>
  <si>
    <t>N10 2RY</t>
  </si>
  <si>
    <t>S900004126</t>
  </si>
  <si>
    <t>Darina Toncheva</t>
  </si>
  <si>
    <t>NW4 3HY</t>
  </si>
  <si>
    <t>S900004127</t>
  </si>
  <si>
    <t>Victoria Mallat</t>
  </si>
  <si>
    <t>N20 0DR</t>
  </si>
  <si>
    <t>S900004128</t>
  </si>
  <si>
    <t>Lida Rassli</t>
  </si>
  <si>
    <t>NW7 3HE-1</t>
  </si>
  <si>
    <t>S900004130</t>
  </si>
  <si>
    <t>Horkpor Gono</t>
  </si>
  <si>
    <t>NW9 5EE</t>
  </si>
  <si>
    <t>S900004131</t>
  </si>
  <si>
    <t>Andrea Vitel</t>
  </si>
  <si>
    <t>HA8 9DW</t>
  </si>
  <si>
    <t>S900004132</t>
  </si>
  <si>
    <t>Emmanuella Kalangae</t>
  </si>
  <si>
    <t>N11 3JD</t>
  </si>
  <si>
    <t>S900004133</t>
  </si>
  <si>
    <t>Kelly Cox</t>
  </si>
  <si>
    <t>S900004134</t>
  </si>
  <si>
    <t>Rupal Maheshwari</t>
  </si>
  <si>
    <t>HA8 7JQ</t>
  </si>
  <si>
    <t>S900004135</t>
  </si>
  <si>
    <t>Kimi Waxman</t>
  </si>
  <si>
    <t>S900004136</t>
  </si>
  <si>
    <t>Fereshteh Khorouti</t>
  </si>
  <si>
    <t>NW2 1DE</t>
  </si>
  <si>
    <t>S900004137</t>
  </si>
  <si>
    <t>Tara Taupin</t>
  </si>
  <si>
    <t>S900004138</t>
  </si>
  <si>
    <t>Esther Elmkies</t>
  </si>
  <si>
    <t>S900004139</t>
  </si>
  <si>
    <t>Sarah Bordon</t>
  </si>
  <si>
    <t>NW11 0NR</t>
  </si>
  <si>
    <t>S900004140</t>
  </si>
  <si>
    <t>Sam Lopez</t>
  </si>
  <si>
    <t>NW7 1ED</t>
  </si>
  <si>
    <t>S900004141</t>
  </si>
  <si>
    <t>Asiyah Aminah Hussain</t>
  </si>
  <si>
    <t>NW7 1DE</t>
  </si>
  <si>
    <t>S900004142</t>
  </si>
  <si>
    <t>Jubilee Chowdhury</t>
  </si>
  <si>
    <t>S900004143</t>
  </si>
  <si>
    <t>Henriqueta Fernandes</t>
  </si>
  <si>
    <t>NW9 5YS-1</t>
  </si>
  <si>
    <t>EN4 9BY-1</t>
  </si>
  <si>
    <t>S900004146</t>
  </si>
  <si>
    <t>Hollie Cousins</t>
  </si>
  <si>
    <t>HA8 8AG</t>
  </si>
  <si>
    <t>S900004147</t>
  </si>
  <si>
    <t>Gita Lewis</t>
  </si>
  <si>
    <t>NW4 2QR</t>
  </si>
  <si>
    <t>S900004148</t>
  </si>
  <si>
    <t>Lauren Mcgilvray</t>
  </si>
  <si>
    <t>S900004149</t>
  </si>
  <si>
    <t>Charley Smith</t>
  </si>
  <si>
    <t>NW9 5AF-1</t>
  </si>
  <si>
    <t>S900004151</t>
  </si>
  <si>
    <t>Payam Farhadi</t>
  </si>
  <si>
    <t>N3 1UP</t>
  </si>
  <si>
    <t>S900004152</t>
  </si>
  <si>
    <t>Anthony Maher</t>
  </si>
  <si>
    <t>N20 9DT</t>
  </si>
  <si>
    <t>S900004153</t>
  </si>
  <si>
    <t>Mary Kerr</t>
  </si>
  <si>
    <t>NW3 3EJ</t>
  </si>
  <si>
    <t>S900004154</t>
  </si>
  <si>
    <t>Mark Morley Freeman</t>
  </si>
  <si>
    <t>N22 6JH</t>
  </si>
  <si>
    <t>S900004155</t>
  </si>
  <si>
    <t>Remark! Limited</t>
  </si>
  <si>
    <t>EC1N 7SU</t>
  </si>
  <si>
    <t>S900004156</t>
  </si>
  <si>
    <t>S K Clinical Psychology</t>
  </si>
  <si>
    <t>KT3 3HL</t>
  </si>
  <si>
    <t>S900004157</t>
  </si>
  <si>
    <t>Skyler Support Services Limited</t>
  </si>
  <si>
    <t>NN2 6EZ</t>
  </si>
  <si>
    <t>S900004158</t>
  </si>
  <si>
    <t>Fardous Kousar</t>
  </si>
  <si>
    <t>IG1 1SP</t>
  </si>
  <si>
    <t>S900004159</t>
  </si>
  <si>
    <t>Lycée International De Londres</t>
  </si>
  <si>
    <t>HA9 9LY</t>
  </si>
  <si>
    <t>S900004160</t>
  </si>
  <si>
    <t>Manjula Pujara</t>
  </si>
  <si>
    <t>N12 8HX</t>
  </si>
  <si>
    <t>S900004161</t>
  </si>
  <si>
    <t>Ersida Xhani</t>
  </si>
  <si>
    <t>N17 0JN</t>
  </si>
  <si>
    <t>S900004162</t>
  </si>
  <si>
    <t>Kevin Onyango</t>
  </si>
  <si>
    <t>HA8 8XG</t>
  </si>
  <si>
    <t>S900004163</t>
  </si>
  <si>
    <t>Frome Priory Priory Education Services</t>
  </si>
  <si>
    <t>DL2 1TS</t>
  </si>
  <si>
    <t>S900004164</t>
  </si>
  <si>
    <t>SSC Secure Transport Limited</t>
  </si>
  <si>
    <t>N21 3LP</t>
  </si>
  <si>
    <t>S900004165</t>
  </si>
  <si>
    <t>Matilda La'Crette</t>
  </si>
  <si>
    <t>NW2 1DX</t>
  </si>
  <si>
    <t>S900004166</t>
  </si>
  <si>
    <t>Fairport Containers</t>
  </si>
  <si>
    <t>PR7 4EZ</t>
  </si>
  <si>
    <t>S900004167</t>
  </si>
  <si>
    <t>Expert Peripheral Designs Limited</t>
  </si>
  <si>
    <t>GU31 4JN</t>
  </si>
  <si>
    <t>S900004168</t>
  </si>
  <si>
    <t>Andrew Garibaldinos</t>
  </si>
  <si>
    <t>EN4 8LE</t>
  </si>
  <si>
    <t>S900004169</t>
  </si>
  <si>
    <t>Kona Seibure</t>
  </si>
  <si>
    <t>IG6 3AG</t>
  </si>
  <si>
    <t>S900004170</t>
  </si>
  <si>
    <t>The Direct Office Supply Co Limited</t>
  </si>
  <si>
    <t>G74 0YY</t>
  </si>
  <si>
    <t>S900004171</t>
  </si>
  <si>
    <t>Fairplacecare Limited</t>
  </si>
  <si>
    <t>NW4 3AL</t>
  </si>
  <si>
    <t>S900004172</t>
  </si>
  <si>
    <t>Aurora Quality Care</t>
  </si>
  <si>
    <t>Fieldfisher LLP</t>
  </si>
  <si>
    <t>EC4R 3TT-1</t>
  </si>
  <si>
    <t>S900004174</t>
  </si>
  <si>
    <t>Ahmed Qadir</t>
  </si>
  <si>
    <t>NW2 7LB</t>
  </si>
  <si>
    <t>S900004175</t>
  </si>
  <si>
    <t>1st Central Insurance</t>
  </si>
  <si>
    <t>RH16 3TP</t>
  </si>
  <si>
    <t>S900004176</t>
  </si>
  <si>
    <t>ACS Homecare Limited</t>
  </si>
  <si>
    <t>EN5 1AH</t>
  </si>
  <si>
    <t>S900004177</t>
  </si>
  <si>
    <t>GCH North London Limited</t>
  </si>
  <si>
    <t>UB7 9GL</t>
  </si>
  <si>
    <t>S900004178</t>
  </si>
  <si>
    <t>Nicole Williams</t>
  </si>
  <si>
    <t>HP3 0AW</t>
  </si>
  <si>
    <t>S900004179</t>
  </si>
  <si>
    <t>E File UK Limited</t>
  </si>
  <si>
    <t>MK5 8HL</t>
  </si>
  <si>
    <t>S900004180</t>
  </si>
  <si>
    <t>Springwood Healthcare Services Limited</t>
  </si>
  <si>
    <t>S900004181</t>
  </si>
  <si>
    <t>Agua Fabrics Limited</t>
  </si>
  <si>
    <t>S900004182</t>
  </si>
  <si>
    <t>Vision Survey Limited</t>
  </si>
  <si>
    <t>RH10 1LQ</t>
  </si>
  <si>
    <t>S900004183</t>
  </si>
  <si>
    <t>Homeserve 4 Care Limited</t>
  </si>
  <si>
    <t>HA8 7JU</t>
  </si>
  <si>
    <t>S900004184</t>
  </si>
  <si>
    <t>Charity Chinza</t>
  </si>
  <si>
    <t>E17 6LU</t>
  </si>
  <si>
    <t>S900004185</t>
  </si>
  <si>
    <t>A La Carte Care Limited</t>
  </si>
  <si>
    <t>NW4 4AQ</t>
  </si>
  <si>
    <t>S900004186</t>
  </si>
  <si>
    <t>Cder Group Limited</t>
  </si>
  <si>
    <t>EC3R 8LJ</t>
  </si>
  <si>
    <t>S900004187</t>
  </si>
  <si>
    <t>GGN Limited</t>
  </si>
  <si>
    <t>S900004188</t>
  </si>
  <si>
    <t>Nhung Hong Nguyen</t>
  </si>
  <si>
    <t>N3 3DG</t>
  </si>
  <si>
    <t>S900004189</t>
  </si>
  <si>
    <t>Amy Sheriff</t>
  </si>
  <si>
    <t>S900004190</t>
  </si>
  <si>
    <t>Lauryn Angela Conway</t>
  </si>
  <si>
    <t>EN1 3QU</t>
  </si>
  <si>
    <t>S900004191</t>
  </si>
  <si>
    <t>Uriel Care2U Limited</t>
  </si>
  <si>
    <t>S900004192</t>
  </si>
  <si>
    <t>Witherslak Group Limited - Queensmead School</t>
  </si>
  <si>
    <t>LA6 2PR</t>
  </si>
  <si>
    <t>S900004193</t>
  </si>
  <si>
    <t>Rivkah Grant</t>
  </si>
  <si>
    <t>NW11 8DN</t>
  </si>
  <si>
    <t>S900004194</t>
  </si>
  <si>
    <t>HAI Mihn Ngo</t>
  </si>
  <si>
    <t>S900004195</t>
  </si>
  <si>
    <t>Mia Kirkham</t>
  </si>
  <si>
    <t>S900004196</t>
  </si>
  <si>
    <t>Maria Levenfiche</t>
  </si>
  <si>
    <t>E4 6QW</t>
  </si>
  <si>
    <t>S900004197</t>
  </si>
  <si>
    <t>Ali Kheiri</t>
  </si>
  <si>
    <t>N10 2PJ</t>
  </si>
  <si>
    <t>S900004198</t>
  </si>
  <si>
    <t>Continental Automotive Trading UK Limited</t>
  </si>
  <si>
    <t>B24 8TA</t>
  </si>
  <si>
    <t>S900004199</t>
  </si>
  <si>
    <t>Hossein Taherzadeh</t>
  </si>
  <si>
    <t>KT14 6JB</t>
  </si>
  <si>
    <t>S900004200</t>
  </si>
  <si>
    <t>Oaktree Homecare Services Limited</t>
  </si>
  <si>
    <t>S900004201</t>
  </si>
  <si>
    <t>Golden Hand Support Limited</t>
  </si>
  <si>
    <t>S900004202</t>
  </si>
  <si>
    <t>The West Finchley Presch Limited</t>
  </si>
  <si>
    <t>S900004203</t>
  </si>
  <si>
    <t>Sayed Hashemi</t>
  </si>
  <si>
    <t>S900004204</t>
  </si>
  <si>
    <t>Optimum Support Limited</t>
  </si>
  <si>
    <t>NW4 2PT</t>
  </si>
  <si>
    <t>S900004205</t>
  </si>
  <si>
    <t>Taniko Blanchette</t>
  </si>
  <si>
    <t>S900004206</t>
  </si>
  <si>
    <t>Jet Scaffolding</t>
  </si>
  <si>
    <t>WD6 1SF</t>
  </si>
  <si>
    <t>S900004207</t>
  </si>
  <si>
    <t>Hana Sambrook</t>
  </si>
  <si>
    <t>NW11 6YL</t>
  </si>
  <si>
    <t>S900004208</t>
  </si>
  <si>
    <t>PIC Limited - Kent House School</t>
  </si>
  <si>
    <t>S900004209</t>
  </si>
  <si>
    <t>Charlene Edwards</t>
  </si>
  <si>
    <t>S900004210</t>
  </si>
  <si>
    <t>Mara Childrens Nursery and Wor</t>
  </si>
  <si>
    <t>S900004211</t>
  </si>
  <si>
    <t>Coalescent Limited</t>
  </si>
  <si>
    <t>SO32 1AE</t>
  </si>
  <si>
    <t>S900004212</t>
  </si>
  <si>
    <t>Alliance Care (Dales Homes) Limited</t>
  </si>
  <si>
    <t>WD7 7HU</t>
  </si>
  <si>
    <t>S900004213</t>
  </si>
  <si>
    <t>Kandler Dental Clinic</t>
  </si>
  <si>
    <t>HA8 8SS</t>
  </si>
  <si>
    <t>S900004214</t>
  </si>
  <si>
    <t>Lisa Moggridge</t>
  </si>
  <si>
    <t>EN4 9RS</t>
  </si>
  <si>
    <t>S900004215</t>
  </si>
  <si>
    <t>Mohamed Abunada</t>
  </si>
  <si>
    <t>N9 0HS</t>
  </si>
  <si>
    <t>S900004216</t>
  </si>
  <si>
    <t>Pattinson and Brewer Solicitors</t>
  </si>
  <si>
    <t>YO26 4GB</t>
  </si>
  <si>
    <t>S900004217</t>
  </si>
  <si>
    <t>Angels Home Care Limited</t>
  </si>
  <si>
    <t>NW2 1DL</t>
  </si>
  <si>
    <t>S900004218</t>
  </si>
  <si>
    <t>Etc Partners Limited</t>
  </si>
  <si>
    <t>N14 7EL</t>
  </si>
  <si>
    <t>S900004219</t>
  </si>
  <si>
    <t>P and P Comm Services Limited</t>
  </si>
  <si>
    <t>EN5 2LS</t>
  </si>
  <si>
    <t>S900004220</t>
  </si>
  <si>
    <t>Jeanette Bowyer</t>
  </si>
  <si>
    <t>N14 7LY</t>
  </si>
  <si>
    <t>S900004221</t>
  </si>
  <si>
    <t>Bevington Care Services Limited</t>
  </si>
  <si>
    <t>EN5 1AD</t>
  </si>
  <si>
    <t>S900004222</t>
  </si>
  <si>
    <t>Susanne Bowers</t>
  </si>
  <si>
    <t>EN5 4JG</t>
  </si>
  <si>
    <t>HA8 0EP-1</t>
  </si>
  <si>
    <t>S900004224</t>
  </si>
  <si>
    <t>Connick Tree Care</t>
  </si>
  <si>
    <t>RH2 7QH</t>
  </si>
  <si>
    <t>S900004225</t>
  </si>
  <si>
    <t>Glassbusters Limited</t>
  </si>
  <si>
    <t>NW2 6RX</t>
  </si>
  <si>
    <t>S900004226</t>
  </si>
  <si>
    <t>Maureen Fox</t>
  </si>
  <si>
    <t>EN4 9EZ</t>
  </si>
  <si>
    <t>S900004227</t>
  </si>
  <si>
    <t>Red Spires Training Limited</t>
  </si>
  <si>
    <t>IP24 1FH</t>
  </si>
  <si>
    <t>S900004228</t>
  </si>
  <si>
    <t>Psychology Experts</t>
  </si>
  <si>
    <t>BN3 5PJ</t>
  </si>
  <si>
    <t>S900004229</t>
  </si>
  <si>
    <t>Kidatu Limited</t>
  </si>
  <si>
    <t>S900004230</t>
  </si>
  <si>
    <t>East West Connect Limited</t>
  </si>
  <si>
    <t>CM1 1BN</t>
  </si>
  <si>
    <t>S900004231</t>
  </si>
  <si>
    <t>St Martin of Porres</t>
  </si>
  <si>
    <t>N11 2AF</t>
  </si>
  <si>
    <t>S900004232</t>
  </si>
  <si>
    <t>Tyler Jayde Anne Gayle</t>
  </si>
  <si>
    <t>NW9 7FD</t>
  </si>
  <si>
    <t>S900004233</t>
  </si>
  <si>
    <t>Anna Zygmunt-Bronicka</t>
  </si>
  <si>
    <t>E15 1HR</t>
  </si>
  <si>
    <t>S900004234</t>
  </si>
  <si>
    <t>Lemar Allicock</t>
  </si>
  <si>
    <t>AL10 9LT</t>
  </si>
  <si>
    <t>S900004235</t>
  </si>
  <si>
    <t>Opus Pharmacy Services Limited</t>
  </si>
  <si>
    <t>GU16 7ER</t>
  </si>
  <si>
    <t>S900004236</t>
  </si>
  <si>
    <t>Maria Zaretskiy</t>
  </si>
  <si>
    <t>NW4 2ND</t>
  </si>
  <si>
    <t>S900004237</t>
  </si>
  <si>
    <t>Aisha Iqbal</t>
  </si>
  <si>
    <t>NW4 2DJ</t>
  </si>
  <si>
    <t>S900004238</t>
  </si>
  <si>
    <t>Tracy Waxman</t>
  </si>
  <si>
    <t>NW11 6NJ</t>
  </si>
  <si>
    <t>S900004239</t>
  </si>
  <si>
    <t>Sara Forta</t>
  </si>
  <si>
    <t>S900004240</t>
  </si>
  <si>
    <t>Morgan Papadopoulos</t>
  </si>
  <si>
    <t>N14 5DG</t>
  </si>
  <si>
    <t>S900004241</t>
  </si>
  <si>
    <t>Kishor Patel</t>
  </si>
  <si>
    <t>N12 9HY</t>
  </si>
  <si>
    <t>S900004242</t>
  </si>
  <si>
    <t>Susan Cristofou</t>
  </si>
  <si>
    <t>NW7 3AP</t>
  </si>
  <si>
    <t>S900004243</t>
  </si>
  <si>
    <t>Hannan Sghiar</t>
  </si>
  <si>
    <t>HA8 0EH</t>
  </si>
  <si>
    <t>S900004244</t>
  </si>
  <si>
    <t>Margaret Owen Clinton</t>
  </si>
  <si>
    <t>S900004245</t>
  </si>
  <si>
    <t>Habib Bazwan</t>
  </si>
  <si>
    <t>S900004246</t>
  </si>
  <si>
    <t>Katalin Kurtosi</t>
  </si>
  <si>
    <t>NW4 2AD</t>
  </si>
  <si>
    <t>S900004247</t>
  </si>
  <si>
    <t>S900004248</t>
  </si>
  <si>
    <t>Naureen Kauser</t>
  </si>
  <si>
    <t>N12 9AU</t>
  </si>
  <si>
    <t>S900004249</t>
  </si>
  <si>
    <t>Anna Starling</t>
  </si>
  <si>
    <t>NW7 2EA</t>
  </si>
  <si>
    <t>S900004250</t>
  </si>
  <si>
    <t>Daniela Druta</t>
  </si>
  <si>
    <t>NW9 6DU</t>
  </si>
  <si>
    <t>S900004251</t>
  </si>
  <si>
    <t>Mrs Bracha Hackner</t>
  </si>
  <si>
    <t>NW11 9EX</t>
  </si>
  <si>
    <t>S900004252</t>
  </si>
  <si>
    <t>Anne Trepp</t>
  </si>
  <si>
    <t>HA8 9QB</t>
  </si>
  <si>
    <t>S900004253</t>
  </si>
  <si>
    <t>Jonathan Roodyn</t>
  </si>
  <si>
    <t>S900004254</t>
  </si>
  <si>
    <t>Oana-Laura Madjarov</t>
  </si>
  <si>
    <t>NW9 5ZE</t>
  </si>
  <si>
    <t>S900004255</t>
  </si>
  <si>
    <t>Samara Braverman</t>
  </si>
  <si>
    <t>S900004256</t>
  </si>
  <si>
    <t>Emma Weisgard</t>
  </si>
  <si>
    <t>HA8 8HE</t>
  </si>
  <si>
    <t>S900004257</t>
  </si>
  <si>
    <t>Tanya Giovanni</t>
  </si>
  <si>
    <t>EN5 1BP</t>
  </si>
  <si>
    <t>S900004258</t>
  </si>
  <si>
    <t>Yetunde Alakiu</t>
  </si>
  <si>
    <t>NW9 7HU</t>
  </si>
  <si>
    <t>S900004259</t>
  </si>
  <si>
    <t>Anetta Falah</t>
  </si>
  <si>
    <t>N3 1NA</t>
  </si>
  <si>
    <t>S900004260</t>
  </si>
  <si>
    <t>Magdalena Stettner</t>
  </si>
  <si>
    <t>S900004261</t>
  </si>
  <si>
    <t>Sutuart Larkins</t>
  </si>
  <si>
    <t>S900004262</t>
  </si>
  <si>
    <t>Levy Vicks</t>
  </si>
  <si>
    <t>NW11 0DR</t>
  </si>
  <si>
    <t>S900004263</t>
  </si>
  <si>
    <t>Lisa Sheville</t>
  </si>
  <si>
    <t>HA8 9NU</t>
  </si>
  <si>
    <t>S900004264</t>
  </si>
  <si>
    <t>Khudaza Khan</t>
  </si>
  <si>
    <t>NW9 5YS-2</t>
  </si>
  <si>
    <t>S900004266</t>
  </si>
  <si>
    <t>Hadassa Ebert</t>
  </si>
  <si>
    <t>NW11 9DT</t>
  </si>
  <si>
    <t>S900004267</t>
  </si>
  <si>
    <t>Greta Collis</t>
  </si>
  <si>
    <t>N12 8DB</t>
  </si>
  <si>
    <t>S900004268</t>
  </si>
  <si>
    <t>Ewelina Gotkowicz</t>
  </si>
  <si>
    <t>S900004269</t>
  </si>
  <si>
    <t>Mihaela Toporascu</t>
  </si>
  <si>
    <t>N12 8PL</t>
  </si>
  <si>
    <t>S900004270</t>
  </si>
  <si>
    <t>Joanna Pietruszka</t>
  </si>
  <si>
    <t>HA8 9JN</t>
  </si>
  <si>
    <t>NW4 4EN-2</t>
  </si>
  <si>
    <t>S900004272</t>
  </si>
  <si>
    <t>Marin Brinzea</t>
  </si>
  <si>
    <t>S900004273</t>
  </si>
  <si>
    <t>Humaira Ahmed</t>
  </si>
  <si>
    <t>HA8 0RX</t>
  </si>
  <si>
    <t>S900004274</t>
  </si>
  <si>
    <t>Stacy Bianca Bloom</t>
  </si>
  <si>
    <t>NW4 2AJ</t>
  </si>
  <si>
    <t>S900004275</t>
  </si>
  <si>
    <t>Amin Ali</t>
  </si>
  <si>
    <t>NW9 5QE</t>
  </si>
  <si>
    <t>S900004276</t>
  </si>
  <si>
    <t>Ambreen Iqbal Muhammad</t>
  </si>
  <si>
    <t>EN5 1EH</t>
  </si>
  <si>
    <t>S900004277</t>
  </si>
  <si>
    <t>Aysel Denis</t>
  </si>
  <si>
    <t>NW7 1HR</t>
  </si>
  <si>
    <t>S900004278</t>
  </si>
  <si>
    <t>Leanne Sullivan</t>
  </si>
  <si>
    <t>NW9 5ZB</t>
  </si>
  <si>
    <t>S900004279</t>
  </si>
  <si>
    <t>Hiroaki Yoshimura</t>
  </si>
  <si>
    <t>S900004280</t>
  </si>
  <si>
    <t>Catrin Essery</t>
  </si>
  <si>
    <t>S900004281</t>
  </si>
  <si>
    <t>Nadia Gurney Randall</t>
  </si>
  <si>
    <t>S900004282</t>
  </si>
  <si>
    <t>Deirdre Mccaul</t>
  </si>
  <si>
    <t>S900004283</t>
  </si>
  <si>
    <t>Aneta Rozanski</t>
  </si>
  <si>
    <t>NW9 7AU</t>
  </si>
  <si>
    <t>S900004284</t>
  </si>
  <si>
    <t>Tamara Jacobs</t>
  </si>
  <si>
    <t>S900004285</t>
  </si>
  <si>
    <t>Tanuja Nicholls</t>
  </si>
  <si>
    <t>EN5 2LH</t>
  </si>
  <si>
    <t>N20 9BU-1</t>
  </si>
  <si>
    <t>S900004287</t>
  </si>
  <si>
    <t>Corina Gabriela Vichilu</t>
  </si>
  <si>
    <t>NW4 1EY</t>
  </si>
  <si>
    <t>S900004288</t>
  </si>
  <si>
    <t>Moshe Rosenblum</t>
  </si>
  <si>
    <t>NW11 9SJ</t>
  </si>
  <si>
    <t>S900004289</t>
  </si>
  <si>
    <t>Tharanga Baddegama</t>
  </si>
  <si>
    <t>S900004290</t>
  </si>
  <si>
    <t>Elisheva Aronovitz</t>
  </si>
  <si>
    <t>S900004291</t>
  </si>
  <si>
    <t>Caroline Manalansan</t>
  </si>
  <si>
    <t>NW2 2JJ</t>
  </si>
  <si>
    <t>S900004292</t>
  </si>
  <si>
    <t>Christalla O Keefe</t>
  </si>
  <si>
    <t>N12 0HJ</t>
  </si>
  <si>
    <t>S900004293</t>
  </si>
  <si>
    <t>Kyros Kyrou</t>
  </si>
  <si>
    <t>NW4 3PA</t>
  </si>
  <si>
    <t>EN5 5NU-1</t>
  </si>
  <si>
    <t>S900004295</t>
  </si>
  <si>
    <t>Natalia Nanton</t>
  </si>
  <si>
    <t>NW7 1FJ-1</t>
  </si>
  <si>
    <t>S900004297</t>
  </si>
  <si>
    <t>Hudson Alpress</t>
  </si>
  <si>
    <t>N3 3RP</t>
  </si>
  <si>
    <t>S900004298</t>
  </si>
  <si>
    <t>Ali Alwanzy</t>
  </si>
  <si>
    <t>NW9 5BL</t>
  </si>
  <si>
    <t>S900004299</t>
  </si>
  <si>
    <t>Saima Kausar</t>
  </si>
  <si>
    <t>N12 0JG</t>
  </si>
  <si>
    <t>HA8 9LL-1</t>
  </si>
  <si>
    <t>S900004301</t>
  </si>
  <si>
    <t>Amei Classen</t>
  </si>
  <si>
    <t>S900004302</t>
  </si>
  <si>
    <t>S900004303</t>
  </si>
  <si>
    <t>Jennifer Penna</t>
  </si>
  <si>
    <t>N2 0SX</t>
  </si>
  <si>
    <t>S900004304</t>
  </si>
  <si>
    <t>Hawa Ibrahim</t>
  </si>
  <si>
    <t>NW9 5TB</t>
  </si>
  <si>
    <t>S900004305</t>
  </si>
  <si>
    <t>Francis Egogo</t>
  </si>
  <si>
    <t>EN5 5BZ-1</t>
  </si>
  <si>
    <t>S900004307</t>
  </si>
  <si>
    <t>Nicola Gilboa</t>
  </si>
  <si>
    <t>N12 8AE</t>
  </si>
  <si>
    <t>S900004308</t>
  </si>
  <si>
    <t>Sarah Gomes</t>
  </si>
  <si>
    <t>N10 2HA</t>
  </si>
  <si>
    <t>S900004309</t>
  </si>
  <si>
    <t>Rachel Jacobson</t>
  </si>
  <si>
    <t>NW11 0LP</t>
  </si>
  <si>
    <t>S900004310</t>
  </si>
  <si>
    <t>Stacey Krett</t>
  </si>
  <si>
    <t>S900004311</t>
  </si>
  <si>
    <t>Inese Jefimova</t>
  </si>
  <si>
    <t>NW2 2SP</t>
  </si>
  <si>
    <t>S900004312</t>
  </si>
  <si>
    <t>Alosio Tavares</t>
  </si>
  <si>
    <t>N2 0LZ</t>
  </si>
  <si>
    <t>S900004313</t>
  </si>
  <si>
    <t>Victoria Lauri</t>
  </si>
  <si>
    <t>NW7 1FH</t>
  </si>
  <si>
    <t>S900004314</t>
  </si>
  <si>
    <t>Nathaniel Ribas</t>
  </si>
  <si>
    <t>NW2 1FB</t>
  </si>
  <si>
    <t>S900004315</t>
  </si>
  <si>
    <t>Nazifa Shah</t>
  </si>
  <si>
    <t>NW2 1UU</t>
  </si>
  <si>
    <t>S900004316</t>
  </si>
  <si>
    <t>Iese Innovation Limited</t>
  </si>
  <si>
    <t>CT1 2TU</t>
  </si>
  <si>
    <t>S900004317</t>
  </si>
  <si>
    <t>Harris Academy Tottenham</t>
  </si>
  <si>
    <t>S900004318</t>
  </si>
  <si>
    <t>Natalie Kelly</t>
  </si>
  <si>
    <t>N2 9BP</t>
  </si>
  <si>
    <t>S900004319</t>
  </si>
  <si>
    <t>Wonde Limited</t>
  </si>
  <si>
    <t>CB8 7SG</t>
  </si>
  <si>
    <t>S900004320</t>
  </si>
  <si>
    <t>ISW Assessment and Consultancy Limited</t>
  </si>
  <si>
    <t>GU15 3QJ</t>
  </si>
  <si>
    <t>S900004321</t>
  </si>
  <si>
    <t>Bright Little Stars Nursery Ba</t>
  </si>
  <si>
    <t>EN5 5EB</t>
  </si>
  <si>
    <t>S900004322</t>
  </si>
  <si>
    <t>Matthews and Son LLP</t>
  </si>
  <si>
    <t>WC1B 3HP</t>
  </si>
  <si>
    <t>S900004323</t>
  </si>
  <si>
    <t>Adrian Macdonald</t>
  </si>
  <si>
    <t>EN5 3AA</t>
  </si>
  <si>
    <t>S900004324</t>
  </si>
  <si>
    <t>Ehsanullah Uryakhil</t>
  </si>
  <si>
    <t>NW11 8JY</t>
  </si>
  <si>
    <t>S900004325</t>
  </si>
  <si>
    <t>Richard Marcus</t>
  </si>
  <si>
    <t>HA8 8TA</t>
  </si>
  <si>
    <t>S900004326</t>
  </si>
  <si>
    <t>Norziya Wali</t>
  </si>
  <si>
    <t>NW2 1NP</t>
  </si>
  <si>
    <t>S900004327</t>
  </si>
  <si>
    <t>Mark Cohen</t>
  </si>
  <si>
    <t>N11 3DE</t>
  </si>
  <si>
    <t>S900004328</t>
  </si>
  <si>
    <t>Ibrahim Harun</t>
  </si>
  <si>
    <t>NW9 5WB</t>
  </si>
  <si>
    <t>S900004329</t>
  </si>
  <si>
    <t>Maria Encheva</t>
  </si>
  <si>
    <t>S900004330</t>
  </si>
  <si>
    <t>Gemma James</t>
  </si>
  <si>
    <t>S900004331</t>
  </si>
  <si>
    <t>Natasha Davies</t>
  </si>
  <si>
    <t>EN2 8LG</t>
  </si>
  <si>
    <t>HA8 0TE-1</t>
  </si>
  <si>
    <t>S900004333</t>
  </si>
  <si>
    <t>Elena Brown</t>
  </si>
  <si>
    <t>NW4 2DN</t>
  </si>
  <si>
    <t>S900004334</t>
  </si>
  <si>
    <t>Mahdi Koutizadeh</t>
  </si>
  <si>
    <t>N12 0QD</t>
  </si>
  <si>
    <t>S900004335</t>
  </si>
  <si>
    <t>Karimova Karakasheva</t>
  </si>
  <si>
    <t>EN5 2QA</t>
  </si>
  <si>
    <t>S900004336</t>
  </si>
  <si>
    <t>NW9 5SZ</t>
  </si>
  <si>
    <t>S900004337</t>
  </si>
  <si>
    <t>Rebecca Josephs</t>
  </si>
  <si>
    <t>S900004338</t>
  </si>
  <si>
    <t>Azra Musinovic</t>
  </si>
  <si>
    <t>NW9 6DY</t>
  </si>
  <si>
    <t>S900004339</t>
  </si>
  <si>
    <t>Anna Grobelina-Puskarz</t>
  </si>
  <si>
    <t>S900004340</t>
  </si>
  <si>
    <t>Mandeep Kaur</t>
  </si>
  <si>
    <t>S900004341</t>
  </si>
  <si>
    <t>Angela Souza</t>
  </si>
  <si>
    <t>S900004342</t>
  </si>
  <si>
    <t>Stephanie Vegoda</t>
  </si>
  <si>
    <t>S900004343</t>
  </si>
  <si>
    <t>Asana Osman</t>
  </si>
  <si>
    <t>NW2 1BX</t>
  </si>
  <si>
    <t>S900004344</t>
  </si>
  <si>
    <t>Fatima Salah</t>
  </si>
  <si>
    <t>S900004345</t>
  </si>
  <si>
    <t>Rosell Park</t>
  </si>
  <si>
    <t>S900004346</t>
  </si>
  <si>
    <t>Lilach Spedtsbjerg</t>
  </si>
  <si>
    <t>N12 7BG</t>
  </si>
  <si>
    <t>S900004347</t>
  </si>
  <si>
    <t>Roshanak Shemirani</t>
  </si>
  <si>
    <t>NW7 2DJ</t>
  </si>
  <si>
    <t>S900004348</t>
  </si>
  <si>
    <t>Dina Laila Hossain</t>
  </si>
  <si>
    <t>S900004350</t>
  </si>
  <si>
    <t>Devini Chauhan</t>
  </si>
  <si>
    <t>S900004351</t>
  </si>
  <si>
    <t>Stela Cardoso-Bennamar</t>
  </si>
  <si>
    <t>S900004352</t>
  </si>
  <si>
    <t>Highgate Primary School</t>
  </si>
  <si>
    <t>N6 4ED</t>
  </si>
  <si>
    <t>S900004353</t>
  </si>
  <si>
    <t>Eagle Care Limited</t>
  </si>
  <si>
    <t>NW7 4RS</t>
  </si>
  <si>
    <t>S900004354</t>
  </si>
  <si>
    <t>Mr B Kapiti</t>
  </si>
  <si>
    <t>S900004355</t>
  </si>
  <si>
    <t>Channels and Choices Sallygate School</t>
  </si>
  <si>
    <t>S900004356</t>
  </si>
  <si>
    <t>Smart Play</t>
  </si>
  <si>
    <t>S900004357</t>
  </si>
  <si>
    <t>Duong Dai Nguyen</t>
  </si>
  <si>
    <t>S900004358</t>
  </si>
  <si>
    <t>Jasir Skeja</t>
  </si>
  <si>
    <t>S900004359</t>
  </si>
  <si>
    <t>Comforts Independent Living Care Limited</t>
  </si>
  <si>
    <t>S900004360</t>
  </si>
  <si>
    <t>Sharon Maynard Seath</t>
  </si>
  <si>
    <t>HA8 9JF</t>
  </si>
  <si>
    <t>S900004361</t>
  </si>
  <si>
    <t>Holy Trinity C of E Primary School</t>
  </si>
  <si>
    <t>SW19 8PW</t>
  </si>
  <si>
    <t>S900004362</t>
  </si>
  <si>
    <t>Norah Penawou</t>
  </si>
  <si>
    <t>HA8 9RW</t>
  </si>
  <si>
    <t>S900004363</t>
  </si>
  <si>
    <t>Joanne Waters</t>
  </si>
  <si>
    <t>S900004364</t>
  </si>
  <si>
    <t>Created2Care</t>
  </si>
  <si>
    <t>EN8 9QX</t>
  </si>
  <si>
    <t>S900004365</t>
  </si>
  <si>
    <t>Andrew Williams</t>
  </si>
  <si>
    <t>N21 2BA</t>
  </si>
  <si>
    <t>S900004366</t>
  </si>
  <si>
    <t>Keys Pce Limited</t>
  </si>
  <si>
    <t>B63 4AH</t>
  </si>
  <si>
    <t>S900004367</t>
  </si>
  <si>
    <t>Express Solicitors Limited</t>
  </si>
  <si>
    <t>M22 4HH</t>
  </si>
  <si>
    <t>S900004368</t>
  </si>
  <si>
    <t>Ms Samantha Cohen</t>
  </si>
  <si>
    <t>S900004369</t>
  </si>
  <si>
    <t>Queenie Chesses</t>
  </si>
  <si>
    <t>N16 7NT</t>
  </si>
  <si>
    <t>S900004370</t>
  </si>
  <si>
    <t>OGS Mechanics Keys Limited</t>
  </si>
  <si>
    <t>N3 2QG</t>
  </si>
  <si>
    <t>S900004371</t>
  </si>
  <si>
    <t>Frances Omisore</t>
  </si>
  <si>
    <t>NW11 7HW</t>
  </si>
  <si>
    <t>S900004372</t>
  </si>
  <si>
    <t>Marlborough Primary School</t>
  </si>
  <si>
    <t>HA1 1UJ</t>
  </si>
  <si>
    <t>S900004373</t>
  </si>
  <si>
    <t>Hussein Ragab Ahmed Morsy Ali</t>
  </si>
  <si>
    <t>S900004374</t>
  </si>
  <si>
    <t>Abhimanyu Kochhar</t>
  </si>
  <si>
    <t>NW3 7TS</t>
  </si>
  <si>
    <t>S900004375</t>
  </si>
  <si>
    <t>Blakedale Limited</t>
  </si>
  <si>
    <t>PR7 7NB</t>
  </si>
  <si>
    <t>S900004376</t>
  </si>
  <si>
    <t>Paulette Cato Tyson</t>
  </si>
  <si>
    <t>N9 0HP</t>
  </si>
  <si>
    <t>S900004377</t>
  </si>
  <si>
    <t>Sheila Wilkinson</t>
  </si>
  <si>
    <t>N20 9PQ</t>
  </si>
  <si>
    <t>S900004378</t>
  </si>
  <si>
    <t>Hajieh Agdarzadeh</t>
  </si>
  <si>
    <t>NW9 7FA</t>
  </si>
  <si>
    <t>S900004379</t>
  </si>
  <si>
    <t>M and O Contractors</t>
  </si>
  <si>
    <t>AL10 9JA</t>
  </si>
  <si>
    <t>S900004380</t>
  </si>
  <si>
    <t>Siemens Smart Infrastructure</t>
  </si>
  <si>
    <t>M20 2UR</t>
  </si>
  <si>
    <t>S900004381</t>
  </si>
  <si>
    <t>Sat</t>
  </si>
  <si>
    <t>CO6 1PZ</t>
  </si>
  <si>
    <t>S900004382</t>
  </si>
  <si>
    <t>Little Fellows Day Nursery</t>
  </si>
  <si>
    <t>S900004383</t>
  </si>
  <si>
    <t>J Magliocco</t>
  </si>
  <si>
    <t>PL24 2RP</t>
  </si>
  <si>
    <t>S900004384</t>
  </si>
  <si>
    <t>Hossnieh Daeizadeh</t>
  </si>
  <si>
    <t>N12 8DT</t>
  </si>
  <si>
    <t>S900004385</t>
  </si>
  <si>
    <t>B-Mat Scaffolding Limited</t>
  </si>
  <si>
    <t>EN9 2NX</t>
  </si>
  <si>
    <t>S900004386</t>
  </si>
  <si>
    <t>Brightly Software Limited</t>
  </si>
  <si>
    <t>ME4 4TE</t>
  </si>
  <si>
    <t>S900004387</t>
  </si>
  <si>
    <t>Barchester Healthcare Limited</t>
  </si>
  <si>
    <t>WD23 1QN</t>
  </si>
  <si>
    <t>S900004388</t>
  </si>
  <si>
    <t>Makumba Nathalie Buense</t>
  </si>
  <si>
    <t>S900004389</t>
  </si>
  <si>
    <t>Siddharth Aswani</t>
  </si>
  <si>
    <t>NW7 1FP</t>
  </si>
  <si>
    <t>S900004390</t>
  </si>
  <si>
    <t>Sybil Agada</t>
  </si>
  <si>
    <t>S900004391</t>
  </si>
  <si>
    <t>Shirley Cohen</t>
  </si>
  <si>
    <t>NW11 0JT</t>
  </si>
  <si>
    <t>S900004392</t>
  </si>
  <si>
    <t>Sam French</t>
  </si>
  <si>
    <t>S900004393</t>
  </si>
  <si>
    <t>Qmatic</t>
  </si>
  <si>
    <t>MK14 6PH</t>
  </si>
  <si>
    <t>S900004394</t>
  </si>
  <si>
    <t>Number 8 Events Limited</t>
  </si>
  <si>
    <t>EN8 0UG</t>
  </si>
  <si>
    <t>HA8 0AS-1</t>
  </si>
  <si>
    <t>N10 2EU-1</t>
  </si>
  <si>
    <t>S900004397</t>
  </si>
  <si>
    <t>Independent Living Alternatives</t>
  </si>
  <si>
    <t>S900004398</t>
  </si>
  <si>
    <t>Warren Heath Residential Home Limited</t>
  </si>
  <si>
    <t>IP3 8SZ</t>
  </si>
  <si>
    <t>S900004399</t>
  </si>
  <si>
    <t>Cosmur Construction (London)</t>
  </si>
  <si>
    <t>NW6 6NU</t>
  </si>
  <si>
    <t>S900004400</t>
  </si>
  <si>
    <t>All Souls C of E Primary School</t>
  </si>
  <si>
    <t>CT19 4LG</t>
  </si>
  <si>
    <t>S900004401</t>
  </si>
  <si>
    <t>Cherry Blossoms Childcare Limited</t>
  </si>
  <si>
    <t>NW7 4SY</t>
  </si>
  <si>
    <t>S900004402</t>
  </si>
  <si>
    <t>The Event Umbrella Limited</t>
  </si>
  <si>
    <t>CT5 4LS</t>
  </si>
  <si>
    <t>S900004403</t>
  </si>
  <si>
    <t>Keoghs LLP</t>
  </si>
  <si>
    <t>BL6 4SE</t>
  </si>
  <si>
    <t>S900004404</t>
  </si>
  <si>
    <t>Violet Foster</t>
  </si>
  <si>
    <t>HA8 0JE</t>
  </si>
  <si>
    <t>S900004405</t>
  </si>
  <si>
    <t>Anahita Rahmany</t>
  </si>
  <si>
    <t>HA8 0RG</t>
  </si>
  <si>
    <t>S900004406</t>
  </si>
  <si>
    <t>N15 3SJ</t>
  </si>
  <si>
    <t>S900004407</t>
  </si>
  <si>
    <t>Stella Nicolau</t>
  </si>
  <si>
    <t>EN4 9BX</t>
  </si>
  <si>
    <t>S900004408</t>
  </si>
  <si>
    <t>Daniella Shalev</t>
  </si>
  <si>
    <t>N3 2HH</t>
  </si>
  <si>
    <t>S900004409</t>
  </si>
  <si>
    <t>Tafari Judah Isles</t>
  </si>
  <si>
    <t>HA5 4DS</t>
  </si>
  <si>
    <t>S900004410</t>
  </si>
  <si>
    <t>Sally Strachey Historic Conservation Limited</t>
  </si>
  <si>
    <t>BA5 3DG</t>
  </si>
  <si>
    <t>S900004411</t>
  </si>
  <si>
    <t>Sasha Kingsley</t>
  </si>
  <si>
    <t>EN5 2DE</t>
  </si>
  <si>
    <t>S900004412</t>
  </si>
  <si>
    <t>Endurance Vehicle Solutions</t>
  </si>
  <si>
    <t>NP16 6UP</t>
  </si>
  <si>
    <t>S900004413</t>
  </si>
  <si>
    <t>North West Youth Services Limited</t>
  </si>
  <si>
    <t>FY5 2AA</t>
  </si>
  <si>
    <t>S900004414</t>
  </si>
  <si>
    <t>Khulisa</t>
  </si>
  <si>
    <t>SW1P 4QP</t>
  </si>
  <si>
    <t>S900004415</t>
  </si>
  <si>
    <t>Parvin Kimiyab</t>
  </si>
  <si>
    <t>NW11 8QJ</t>
  </si>
  <si>
    <t>S900004416</t>
  </si>
  <si>
    <t>Michael Poole</t>
  </si>
  <si>
    <t>S900004417</t>
  </si>
  <si>
    <t>All Seasons Hire Limited</t>
  </si>
  <si>
    <t>SP11 6LJ</t>
  </si>
  <si>
    <t>S900004418</t>
  </si>
  <si>
    <t>Kana Nurseries Limited</t>
  </si>
  <si>
    <t>S900004419</t>
  </si>
  <si>
    <t>Oracle Care</t>
  </si>
  <si>
    <t>DE56 0RN</t>
  </si>
  <si>
    <t>S900004420</t>
  </si>
  <si>
    <t>Shiras Devorah High School</t>
  </si>
  <si>
    <t>NW11 9EX-1</t>
  </si>
  <si>
    <t>S900004422</t>
  </si>
  <si>
    <t>Ermias Sisay</t>
  </si>
  <si>
    <t>N17 6TW</t>
  </si>
  <si>
    <t>S900004423</t>
  </si>
  <si>
    <t>Mahsa Babaei</t>
  </si>
  <si>
    <t>S900004424</t>
  </si>
  <si>
    <t>Richard and Dafna Hyman</t>
  </si>
  <si>
    <t>NW4 1ND</t>
  </si>
  <si>
    <t>S900004425</t>
  </si>
  <si>
    <t>Ester Lawrence</t>
  </si>
  <si>
    <t>NW4 3RE</t>
  </si>
  <si>
    <t>S900004426</t>
  </si>
  <si>
    <t>S900004427</t>
  </si>
  <si>
    <t>Ascendant Solutions Limited</t>
  </si>
  <si>
    <t>S72 8AY</t>
  </si>
  <si>
    <t>S900004428</t>
  </si>
  <si>
    <t>Wendy Alcock</t>
  </si>
  <si>
    <t>S900004429</t>
  </si>
  <si>
    <t>Saboor Ghiasi</t>
  </si>
  <si>
    <t>S900004430</t>
  </si>
  <si>
    <t>Maisie Simmons Turner</t>
  </si>
  <si>
    <t>NW5 2EG</t>
  </si>
  <si>
    <t>S900004431</t>
  </si>
  <si>
    <t>Eversley Primary School</t>
  </si>
  <si>
    <t>N21 1PD</t>
  </si>
  <si>
    <t>S900004432</t>
  </si>
  <si>
    <t>Ricky Kidrowicz</t>
  </si>
  <si>
    <t>S900004433</t>
  </si>
  <si>
    <t>Lovell Johns Limited</t>
  </si>
  <si>
    <t>OX29 8RU</t>
  </si>
  <si>
    <t>S900004434</t>
  </si>
  <si>
    <t>Department For Education</t>
  </si>
  <si>
    <t>CV1 2WT</t>
  </si>
  <si>
    <t>S900004435</t>
  </si>
  <si>
    <t>St Anne's Catholic High School For</t>
  </si>
  <si>
    <t>EN2 6EL</t>
  </si>
  <si>
    <t>S900004436</t>
  </si>
  <si>
    <t>Manbai Varsani</t>
  </si>
  <si>
    <t>NW4 4PZ</t>
  </si>
  <si>
    <t>S900004437</t>
  </si>
  <si>
    <t>Children's Medico-Legal Services Limited</t>
  </si>
  <si>
    <t>B91 2EG</t>
  </si>
  <si>
    <t>S900004438</t>
  </si>
  <si>
    <t>Kameron Parker</t>
  </si>
  <si>
    <t>N3 1ET</t>
  </si>
  <si>
    <t>S900004439</t>
  </si>
  <si>
    <t>Kanji Varsani</t>
  </si>
  <si>
    <t>S900004440</t>
  </si>
  <si>
    <t>Mrs Claire Ridehalgh</t>
  </si>
  <si>
    <t>S900004441</t>
  </si>
  <si>
    <t>West Yorkshire Pension Fund</t>
  </si>
  <si>
    <t>S900004442</t>
  </si>
  <si>
    <t>Ms Sarah K L Williams</t>
  </si>
  <si>
    <t>SE23 3RR</t>
  </si>
  <si>
    <t>HA8 9UP-1</t>
  </si>
  <si>
    <t>S900004444</t>
  </si>
  <si>
    <t>Harry Thompson</t>
  </si>
  <si>
    <t>WD6 4EB</t>
  </si>
  <si>
    <t>S900004445</t>
  </si>
  <si>
    <t>Nadeem Qaiser</t>
  </si>
  <si>
    <t>S900004446</t>
  </si>
  <si>
    <t>Ana Daniela Musa</t>
  </si>
  <si>
    <t>HA8 0AT</t>
  </si>
  <si>
    <t>S900004447</t>
  </si>
  <si>
    <t>Sabika Nale</t>
  </si>
  <si>
    <t>S900004448</t>
  </si>
  <si>
    <t>Annie Tombuk</t>
  </si>
  <si>
    <t>HA8 9LA</t>
  </si>
  <si>
    <t>S900004449</t>
  </si>
  <si>
    <t>Maryam Gelid Bari</t>
  </si>
  <si>
    <t>NW11 6RG</t>
  </si>
  <si>
    <t>S900004450</t>
  </si>
  <si>
    <t>Rowena Cheetham</t>
  </si>
  <si>
    <t>NW9 5XW</t>
  </si>
  <si>
    <t>S900004451</t>
  </si>
  <si>
    <t>Aimee Rogers</t>
  </si>
  <si>
    <t>S900004452</t>
  </si>
  <si>
    <t>HA8 8QJ-1</t>
  </si>
  <si>
    <t>S900004454</t>
  </si>
  <si>
    <t>Susan Dunne</t>
  </si>
  <si>
    <t>S900004455</t>
  </si>
  <si>
    <t>Justyna Dziedzic</t>
  </si>
  <si>
    <t>NW9 7AG</t>
  </si>
  <si>
    <t>S900004456</t>
  </si>
  <si>
    <t>Katie Hainbach</t>
  </si>
  <si>
    <t>S900004457</t>
  </si>
  <si>
    <t>Mr Behrouz Tehranchi</t>
  </si>
  <si>
    <t>HA8 9AG</t>
  </si>
  <si>
    <t>S900004458</t>
  </si>
  <si>
    <t>Bhavana Bjaj</t>
  </si>
  <si>
    <t>HA8 9SH</t>
  </si>
  <si>
    <t>S900004459</t>
  </si>
  <si>
    <t>Terri Creask</t>
  </si>
  <si>
    <t>S900004460</t>
  </si>
  <si>
    <t>Banner Group Limited</t>
  </si>
  <si>
    <t>WF6 2TZ</t>
  </si>
  <si>
    <t>S900004461</t>
  </si>
  <si>
    <t>Mr Tuong Huy Nguyen</t>
  </si>
  <si>
    <t>NW10 9AX</t>
  </si>
  <si>
    <t>S900004462</t>
  </si>
  <si>
    <t>LTA Operations Limited (North Region)</t>
  </si>
  <si>
    <t>SW15 5JQ</t>
  </si>
  <si>
    <t>S900004463</t>
  </si>
  <si>
    <t>D B Coaching and Consultancy Limited</t>
  </si>
  <si>
    <t>HP22 4FL</t>
  </si>
  <si>
    <t>S900004464</t>
  </si>
  <si>
    <t>Rose Ekeka</t>
  </si>
  <si>
    <t>S900004465</t>
  </si>
  <si>
    <t>William Dwek</t>
  </si>
  <si>
    <t>NW4 2RH</t>
  </si>
  <si>
    <t>S900004466</t>
  </si>
  <si>
    <t>David Philip Rinder</t>
  </si>
  <si>
    <t>S900004467</t>
  </si>
  <si>
    <t>Allweis and Co Solicitors</t>
  </si>
  <si>
    <t>M7 4AR</t>
  </si>
  <si>
    <t>S900004468</t>
  </si>
  <si>
    <t>Digital Content Associates</t>
  </si>
  <si>
    <t>TW11 0LJ</t>
  </si>
  <si>
    <t>S900004469</t>
  </si>
  <si>
    <t>Zdravka Mihaleva</t>
  </si>
  <si>
    <t>S900004470</t>
  </si>
  <si>
    <t>Nationwide Fostering</t>
  </si>
  <si>
    <t>UB8 1EX</t>
  </si>
  <si>
    <t>S900004471</t>
  </si>
  <si>
    <t>Jordan Xavier Limited</t>
  </si>
  <si>
    <t>HA7 4AW</t>
  </si>
  <si>
    <t>S900004472</t>
  </si>
  <si>
    <t>Jamila Popalzai</t>
  </si>
  <si>
    <t>EN5 2UA</t>
  </si>
  <si>
    <t>S900004473</t>
  </si>
  <si>
    <t>Rahim Alibhai</t>
  </si>
  <si>
    <t>S900004474</t>
  </si>
  <si>
    <t>Tarmackier Joint Venture</t>
  </si>
  <si>
    <t>M2 2EE</t>
  </si>
  <si>
    <t>S900004475</t>
  </si>
  <si>
    <t>Cat and Hutch Limited</t>
  </si>
  <si>
    <t>CR2 8DH</t>
  </si>
  <si>
    <t>S900004476</t>
  </si>
  <si>
    <t>Rachel Century</t>
  </si>
  <si>
    <t>EN4 8UW</t>
  </si>
  <si>
    <t>S900004477</t>
  </si>
  <si>
    <t>Ana Brownie</t>
  </si>
  <si>
    <t>EN5 3BL</t>
  </si>
  <si>
    <t>S900004478</t>
  </si>
  <si>
    <t>Laria</t>
  </si>
  <si>
    <t>YO23 3FS</t>
  </si>
  <si>
    <t>S900004479</t>
  </si>
  <si>
    <t>Oguldondi Hajyyeva</t>
  </si>
  <si>
    <t>N10 1HE</t>
  </si>
  <si>
    <t>S900004480</t>
  </si>
  <si>
    <t>Gan Gila Limited</t>
  </si>
  <si>
    <t>HA8 8NS</t>
  </si>
  <si>
    <t>S900004481</t>
  </si>
  <si>
    <t>Life Enhancement Group Limited</t>
  </si>
  <si>
    <t>WD6 2ET</t>
  </si>
  <si>
    <t>S900004482</t>
  </si>
  <si>
    <t>Ms Dimbu Ndandu</t>
  </si>
  <si>
    <t>NW9 5EP</t>
  </si>
  <si>
    <t>S900004483</t>
  </si>
  <si>
    <t>Accordia Care</t>
  </si>
  <si>
    <t>EC4A 3AG</t>
  </si>
  <si>
    <t>S900004484</t>
  </si>
  <si>
    <t>Esther Shaya</t>
  </si>
  <si>
    <t>HA8 8PD</t>
  </si>
  <si>
    <t>S900004485</t>
  </si>
  <si>
    <t>Najla Khan</t>
  </si>
  <si>
    <t>NW2 1QP</t>
  </si>
  <si>
    <t>S900004486</t>
  </si>
  <si>
    <t>Chana Hyams</t>
  </si>
  <si>
    <t>NW11 6AE</t>
  </si>
  <si>
    <t>S900004487</t>
  </si>
  <si>
    <t>Kasearma Limited</t>
  </si>
  <si>
    <t>HP18 0DZ</t>
  </si>
  <si>
    <t>S900004488</t>
  </si>
  <si>
    <t>Network Recruitment Solutions Limited</t>
  </si>
  <si>
    <t>S900004489</t>
  </si>
  <si>
    <t>Kainos Software Limited</t>
  </si>
  <si>
    <t>BT7 1NT</t>
  </si>
  <si>
    <t>S900004490</t>
  </si>
  <si>
    <t>Matthew Pottinger</t>
  </si>
  <si>
    <t>N9 7HL</t>
  </si>
  <si>
    <t>S900004491</t>
  </si>
  <si>
    <t>ATD Structures Limited</t>
  </si>
  <si>
    <t>UB7 7QT</t>
  </si>
  <si>
    <t>NW2 1UU-1</t>
  </si>
  <si>
    <t>S900004493</t>
  </si>
  <si>
    <t>Naseer Khan Tarakhail</t>
  </si>
  <si>
    <t>S900004494</t>
  </si>
  <si>
    <t>Abualbasher Malik Haidar</t>
  </si>
  <si>
    <t>S900004495</t>
  </si>
  <si>
    <t>Rendall and Rittner Limited</t>
  </si>
  <si>
    <t>M3 4LY</t>
  </si>
  <si>
    <t>S900004496</t>
  </si>
  <si>
    <t>Tyrrell Miller</t>
  </si>
  <si>
    <t>SE13 5LE</t>
  </si>
  <si>
    <t>S900004497</t>
  </si>
  <si>
    <t>Jade Kozlowski</t>
  </si>
  <si>
    <t>N11 1FA</t>
  </si>
  <si>
    <t>S900004498</t>
  </si>
  <si>
    <t>Oxford Consultants For Social Inclusion Limited</t>
  </si>
  <si>
    <t>BN1 4GQ</t>
  </si>
  <si>
    <t>S900004499</t>
  </si>
  <si>
    <t>Ehteram Hassanshahi Varposhti</t>
  </si>
  <si>
    <t>S900004500</t>
  </si>
  <si>
    <t>High View Care Services Limited</t>
  </si>
  <si>
    <t>BR1 3JE</t>
  </si>
  <si>
    <t>S900004501</t>
  </si>
  <si>
    <t>Silktide Limited</t>
  </si>
  <si>
    <t>DE24 8HR</t>
  </si>
  <si>
    <t>S900004502</t>
  </si>
  <si>
    <t>Maeve Singer</t>
  </si>
  <si>
    <t>N3 3DT</t>
  </si>
  <si>
    <t>S900004503</t>
  </si>
  <si>
    <t>Bernadette Alexander</t>
  </si>
  <si>
    <t>W4 3BH</t>
  </si>
  <si>
    <t>S900004504</t>
  </si>
  <si>
    <t>Persian Advice Bureau</t>
  </si>
  <si>
    <t>N12 8QJ</t>
  </si>
  <si>
    <t>S900004505</t>
  </si>
  <si>
    <t>Erith Contractors Limited</t>
  </si>
  <si>
    <t>DA8 1RP</t>
  </si>
  <si>
    <t>S900004506</t>
  </si>
  <si>
    <t>Ground Control Limited</t>
  </si>
  <si>
    <t>CM12 0EQ</t>
  </si>
  <si>
    <t>S900004507</t>
  </si>
  <si>
    <t>Jason Hyams</t>
  </si>
  <si>
    <t>EN5 1SU</t>
  </si>
  <si>
    <t>S900004508</t>
  </si>
  <si>
    <t>Esther Flores</t>
  </si>
  <si>
    <t>S900004509</t>
  </si>
  <si>
    <t>Mushtaq Akhoonjee</t>
  </si>
  <si>
    <t>E13 9HS</t>
  </si>
  <si>
    <t>S900004510</t>
  </si>
  <si>
    <t>Martin Phillip Ashton</t>
  </si>
  <si>
    <t>NW11 0JJ</t>
  </si>
  <si>
    <t>S900004511</t>
  </si>
  <si>
    <t>Khairunnisa Omar</t>
  </si>
  <si>
    <t>N11 3GU</t>
  </si>
  <si>
    <t>S900004512</t>
  </si>
  <si>
    <t>The Chartered Governance Institute</t>
  </si>
  <si>
    <t>S900004513</t>
  </si>
  <si>
    <t>Robert Lawlor</t>
  </si>
  <si>
    <t>HA8 9HF</t>
  </si>
  <si>
    <t>S900004514</t>
  </si>
  <si>
    <t>Blanche Lipman</t>
  </si>
  <si>
    <t>N20 8JZ</t>
  </si>
  <si>
    <t>S900004515</t>
  </si>
  <si>
    <t>Sara Seferi</t>
  </si>
  <si>
    <t>NW10 4UP</t>
  </si>
  <si>
    <t>S900004516</t>
  </si>
  <si>
    <t>All London Scaffolding Limited</t>
  </si>
  <si>
    <t>EN4 8PE</t>
  </si>
  <si>
    <t>S900004517</t>
  </si>
  <si>
    <t>Jeanette Paros</t>
  </si>
  <si>
    <t>HA8 8LN</t>
  </si>
  <si>
    <t>S900004518</t>
  </si>
  <si>
    <t>Rapid Ramp Limited</t>
  </si>
  <si>
    <t>TN38 9BB</t>
  </si>
  <si>
    <t>S900004519</t>
  </si>
  <si>
    <t>Wellcare Fostering Services Limited</t>
  </si>
  <si>
    <t>IG1 1BA</t>
  </si>
  <si>
    <t>S900004520</t>
  </si>
  <si>
    <t>D Patel</t>
  </si>
  <si>
    <t>EN5 4DZ</t>
  </si>
  <si>
    <t>S900004521</t>
  </si>
  <si>
    <t>Atlas UK Limited</t>
  </si>
  <si>
    <t>CO6 3NS</t>
  </si>
  <si>
    <t>S900004522</t>
  </si>
  <si>
    <t>St Clement Danes Church of</t>
  </si>
  <si>
    <t>WC2B 5SU</t>
  </si>
  <si>
    <t>S900004523</t>
  </si>
  <si>
    <t>Lincolnshire County Council</t>
  </si>
  <si>
    <t>LN2 1DY</t>
  </si>
  <si>
    <t>S900004524</t>
  </si>
  <si>
    <t>Gilead Homes Limited</t>
  </si>
  <si>
    <t>S900004525</t>
  </si>
  <si>
    <t>One Eighty Advisory Limited</t>
  </si>
  <si>
    <t>S900004526</t>
  </si>
  <si>
    <t>Sandra Redman - Talking Downs</t>
  </si>
  <si>
    <t>SG1 4FX</t>
  </si>
  <si>
    <t>S900004527</t>
  </si>
  <si>
    <t>Virtual Class Limited</t>
  </si>
  <si>
    <t>S900004528</t>
  </si>
  <si>
    <t>Hassan Alannazy</t>
  </si>
  <si>
    <t>S900004529</t>
  </si>
  <si>
    <t>Iktec Limited</t>
  </si>
  <si>
    <t>M33 2DD</t>
  </si>
  <si>
    <t>S900004530</t>
  </si>
  <si>
    <t>Haroon Tarin</t>
  </si>
  <si>
    <t>UB3 2SL</t>
  </si>
  <si>
    <t>S900004531</t>
  </si>
  <si>
    <t>Jade Archer</t>
  </si>
  <si>
    <t>S900004532</t>
  </si>
  <si>
    <t>JF Law Limited</t>
  </si>
  <si>
    <t>CH49 0AB</t>
  </si>
  <si>
    <t>S900004533</t>
  </si>
  <si>
    <t>J and G Traffic Limited</t>
  </si>
  <si>
    <t>RH14 9HR</t>
  </si>
  <si>
    <t>S900004534</t>
  </si>
  <si>
    <t>S900004535</t>
  </si>
  <si>
    <t>Rohullah Sherzad</t>
  </si>
  <si>
    <t>S900004536</t>
  </si>
  <si>
    <t>Jurema Richards</t>
  </si>
  <si>
    <t>NW4 1LJ</t>
  </si>
  <si>
    <t>S900004537</t>
  </si>
  <si>
    <t>Treyrou Harris</t>
  </si>
  <si>
    <t>S900004538</t>
  </si>
  <si>
    <t>Said Abubakar Said-Omar</t>
  </si>
  <si>
    <t>S900004539</t>
  </si>
  <si>
    <t>Stephen Baxter</t>
  </si>
  <si>
    <t>EN5 1LD</t>
  </si>
  <si>
    <t>S900004540</t>
  </si>
  <si>
    <t>Hekmatullah Noorzai</t>
  </si>
  <si>
    <t>NW9 8RN</t>
  </si>
  <si>
    <t>S900004541</t>
  </si>
  <si>
    <t>Zubair Khan</t>
  </si>
  <si>
    <t>S900004542</t>
  </si>
  <si>
    <t>Mohamad Arif</t>
  </si>
  <si>
    <t>EN4 8HO</t>
  </si>
  <si>
    <t>S900004543</t>
  </si>
  <si>
    <t>Mohammed Gamer Sharif</t>
  </si>
  <si>
    <t>N15 3AA</t>
  </si>
  <si>
    <t>S900004544</t>
  </si>
  <si>
    <t>Veronica Youdell</t>
  </si>
  <si>
    <t>S900004545</t>
  </si>
  <si>
    <t>Purely Nutrition Limited</t>
  </si>
  <si>
    <t>SL7 2QH</t>
  </si>
  <si>
    <t>S900004546</t>
  </si>
  <si>
    <t>Margaret Austin</t>
  </si>
  <si>
    <t>EN5 2QW</t>
  </si>
  <si>
    <t>S900004547</t>
  </si>
  <si>
    <t>Millicent Klu</t>
  </si>
  <si>
    <t>EN5 5JT</t>
  </si>
  <si>
    <t>S900004548</t>
  </si>
  <si>
    <t>Judi Lyons</t>
  </si>
  <si>
    <t>RG31 6JZ</t>
  </si>
  <si>
    <t>S900004549</t>
  </si>
  <si>
    <t>Marzia Jami</t>
  </si>
  <si>
    <t>NW2 1QN</t>
  </si>
  <si>
    <t>S900004550</t>
  </si>
  <si>
    <t>Maria Popescu</t>
  </si>
  <si>
    <t>NW1 4TJ</t>
  </si>
  <si>
    <t>S900004551</t>
  </si>
  <si>
    <t>Lida Fakiri</t>
  </si>
  <si>
    <t>NW7 3QA</t>
  </si>
  <si>
    <t>S900004552</t>
  </si>
  <si>
    <t>Duong Pham</t>
  </si>
  <si>
    <t>NW4 3PN</t>
  </si>
  <si>
    <t>S900004553</t>
  </si>
  <si>
    <t>Iran Baghei Bahremandi</t>
  </si>
  <si>
    <t>S900004554</t>
  </si>
  <si>
    <t>Emma Gray</t>
  </si>
  <si>
    <t>NW4 1ES</t>
  </si>
  <si>
    <t>S900004555</t>
  </si>
  <si>
    <t>Eliza Charwi</t>
  </si>
  <si>
    <t>S900004556</t>
  </si>
  <si>
    <t>Marie Davey</t>
  </si>
  <si>
    <t>EN5 5BJ</t>
  </si>
  <si>
    <t>S900004557</t>
  </si>
  <si>
    <t>Debra Hallegua-Rose</t>
  </si>
  <si>
    <t>S900004558</t>
  </si>
  <si>
    <t>Bushra Raza</t>
  </si>
  <si>
    <t>S900004559</t>
  </si>
  <si>
    <t>Anita Nastasaj</t>
  </si>
  <si>
    <t>NW4 3BY</t>
  </si>
  <si>
    <t>S900004560</t>
  </si>
  <si>
    <t>Amina Liban</t>
  </si>
  <si>
    <t>NW2 2RG</t>
  </si>
  <si>
    <t>S900004561</t>
  </si>
  <si>
    <t>Dmytro Korlotyan</t>
  </si>
  <si>
    <t>NW4 4XD</t>
  </si>
  <si>
    <t>NW11 0QX-1</t>
  </si>
  <si>
    <t>S900004563</t>
  </si>
  <si>
    <t>Hastings Direct</t>
  </si>
  <si>
    <t>TN39 3LW</t>
  </si>
  <si>
    <t>S900004564</t>
  </si>
  <si>
    <t>Avla Business Services Limited</t>
  </si>
  <si>
    <t>S900004565</t>
  </si>
  <si>
    <t>Jody Freeman</t>
  </si>
  <si>
    <t>S900004566</t>
  </si>
  <si>
    <t>Nitesh Mahtani</t>
  </si>
  <si>
    <t>S900004567</t>
  </si>
  <si>
    <t>Sahar Bazmeh</t>
  </si>
  <si>
    <t>N2 8LE</t>
  </si>
  <si>
    <t>S900004568</t>
  </si>
  <si>
    <t>Valbona Demaj</t>
  </si>
  <si>
    <t>N11 3AB</t>
  </si>
  <si>
    <t>S900004569</t>
  </si>
  <si>
    <t>Nadia Khan</t>
  </si>
  <si>
    <t>S900004570</t>
  </si>
  <si>
    <t>Monkida Fullerton</t>
  </si>
  <si>
    <t>S900004571</t>
  </si>
  <si>
    <t>Shai Moorcroft-Hogan</t>
  </si>
  <si>
    <t>S900004572</t>
  </si>
  <si>
    <t>Mohammed Shah</t>
  </si>
  <si>
    <t>S900004573</t>
  </si>
  <si>
    <t>Kai Daly</t>
  </si>
  <si>
    <t>S900004574</t>
  </si>
  <si>
    <t>Louise Ramsay</t>
  </si>
  <si>
    <t>N11 1FA-1</t>
  </si>
  <si>
    <t>S900004576</t>
  </si>
  <si>
    <t>Jordyn Parker</t>
  </si>
  <si>
    <t>EN4 8BH</t>
  </si>
  <si>
    <t>S900004577</t>
  </si>
  <si>
    <t>Mahtab Mogharrari</t>
  </si>
  <si>
    <t>S900004578</t>
  </si>
  <si>
    <t>Combined Tree Services - Tree Surgeons Limited</t>
  </si>
  <si>
    <t>TR14 0AH</t>
  </si>
  <si>
    <t>S900004579</t>
  </si>
  <si>
    <t>Trace N Ruiz-Rodriguez</t>
  </si>
  <si>
    <t>NG18 2EY</t>
  </si>
  <si>
    <t>S900004580</t>
  </si>
  <si>
    <t>The Big House Theatre Company</t>
  </si>
  <si>
    <t>N1 3LH</t>
  </si>
  <si>
    <t>S900004581</t>
  </si>
  <si>
    <t>Leo Daly</t>
  </si>
  <si>
    <t>S900004582</t>
  </si>
  <si>
    <t>Bishop Stopford's School</t>
  </si>
  <si>
    <t>EN1 3PU</t>
  </si>
  <si>
    <t>S900004583</t>
  </si>
  <si>
    <t>Jeffrey Appiah Graham</t>
  </si>
  <si>
    <t>WD25 0LH</t>
  </si>
  <si>
    <t>S900004584</t>
  </si>
  <si>
    <t>Pinpoint Drainage Services Limited</t>
  </si>
  <si>
    <t>TW15 1EL</t>
  </si>
  <si>
    <t>S900004585</t>
  </si>
  <si>
    <t>Gaydio</t>
  </si>
  <si>
    <t>M1 3LF</t>
  </si>
  <si>
    <t>S900004586</t>
  </si>
  <si>
    <t>Mark Deda</t>
  </si>
  <si>
    <t>S900004587</t>
  </si>
  <si>
    <t>Drane Deda</t>
  </si>
  <si>
    <t>S900004588</t>
  </si>
  <si>
    <t>Mermaids</t>
  </si>
  <si>
    <t>LS19 7SP</t>
  </si>
  <si>
    <t>S900004589</t>
  </si>
  <si>
    <t>Turner Schools Trust</t>
  </si>
  <si>
    <t>CT19 5FP</t>
  </si>
  <si>
    <t>S900004590</t>
  </si>
  <si>
    <t>Monkey Puzzle Muswell Hill</t>
  </si>
  <si>
    <t>N10 1LJ</t>
  </si>
  <si>
    <t>S900004591</t>
  </si>
  <si>
    <t>The Learning Experience East Finchley</t>
  </si>
  <si>
    <t>N2 8AU</t>
  </si>
  <si>
    <t>S900004592</t>
  </si>
  <si>
    <t>Settle Support</t>
  </si>
  <si>
    <t>E1W 2SF</t>
  </si>
  <si>
    <t>S900004593</t>
  </si>
  <si>
    <t>Vita Et Pax Preparatory School</t>
  </si>
  <si>
    <t>N14 4AT</t>
  </si>
  <si>
    <t>S900004594</t>
  </si>
  <si>
    <t>UK Public Health Register</t>
  </si>
  <si>
    <t>B4 7LR</t>
  </si>
  <si>
    <t>S900004595</t>
  </si>
  <si>
    <t>Anthony Ajak</t>
  </si>
  <si>
    <t>S900004596</t>
  </si>
  <si>
    <t>Spectrum Community Health Cic</t>
  </si>
  <si>
    <t>WF1 5RH</t>
  </si>
  <si>
    <t>S900004597</t>
  </si>
  <si>
    <t>David Mackenzie</t>
  </si>
  <si>
    <t>N11 3LR</t>
  </si>
  <si>
    <t>S900004598</t>
  </si>
  <si>
    <t>Stonegrove Community Trust</t>
  </si>
  <si>
    <t>S900004599</t>
  </si>
  <si>
    <t>Keith Graham</t>
  </si>
  <si>
    <t>S900004600</t>
  </si>
  <si>
    <t>THU Ky Nguyen</t>
  </si>
  <si>
    <t>S900004601</t>
  </si>
  <si>
    <t>Najim Salman</t>
  </si>
  <si>
    <t>EN4 9PB</t>
  </si>
  <si>
    <t>S900004602</t>
  </si>
  <si>
    <t>Style Door Systems Limited</t>
  </si>
  <si>
    <t>BH22 9JG</t>
  </si>
  <si>
    <t>S900004603</t>
  </si>
  <si>
    <t>All4U Fostering Limited</t>
  </si>
  <si>
    <t>TN14 7PF</t>
  </si>
  <si>
    <t>S900004604</t>
  </si>
  <si>
    <t>Natasha Da Cruz Gomes (Dp)</t>
  </si>
  <si>
    <t>S900004605</t>
  </si>
  <si>
    <t>Nazia Man</t>
  </si>
  <si>
    <t>N11 3PS</t>
  </si>
  <si>
    <t>S900004606</t>
  </si>
  <si>
    <t>Quicksilva Limited</t>
  </si>
  <si>
    <t>SN15 1JW</t>
  </si>
  <si>
    <t>S900004607</t>
  </si>
  <si>
    <t>Depak Soni</t>
  </si>
  <si>
    <t>NW7 3RY</t>
  </si>
  <si>
    <t>S900004608</t>
  </si>
  <si>
    <t>John Broadbent</t>
  </si>
  <si>
    <t>SK13 7DT</t>
  </si>
  <si>
    <t>S900004609</t>
  </si>
  <si>
    <t>Brady Construction (London) Limited</t>
  </si>
  <si>
    <t>S900004610</t>
  </si>
  <si>
    <t>Lee Brownlie</t>
  </si>
  <si>
    <t>S900004611</t>
  </si>
  <si>
    <t>Adil Mohamednur</t>
  </si>
  <si>
    <t>NW4 2BX</t>
  </si>
  <si>
    <t>S900004612</t>
  </si>
  <si>
    <t>Carl Turner Architects Limited</t>
  </si>
  <si>
    <t>E8 4QN</t>
  </si>
  <si>
    <t>S900004613</t>
  </si>
  <si>
    <t>Dr Marc Lester</t>
  </si>
  <si>
    <t>NW7 2AD</t>
  </si>
  <si>
    <t>S900004614</t>
  </si>
  <si>
    <t>K B Scaffolding (UK) Limited</t>
  </si>
  <si>
    <t>UB10 8LW</t>
  </si>
  <si>
    <t>S900004615</t>
  </si>
  <si>
    <t>Joanne Dean</t>
  </si>
  <si>
    <t>SA1 7FW</t>
  </si>
  <si>
    <t>S900004616</t>
  </si>
  <si>
    <t>O Borta</t>
  </si>
  <si>
    <t>NW4 1SG</t>
  </si>
  <si>
    <t>S900004617</t>
  </si>
  <si>
    <t>Mill Hill Village Sports Club</t>
  </si>
  <si>
    <t>S900004618</t>
  </si>
  <si>
    <t>Reuben and Devora Judah</t>
  </si>
  <si>
    <t>S900004619</t>
  </si>
  <si>
    <t>Shirley Campbell-Williams</t>
  </si>
  <si>
    <t>N22 8PJ</t>
  </si>
  <si>
    <t>S900004620</t>
  </si>
  <si>
    <t>Lara Sapkota</t>
  </si>
  <si>
    <t>S900004621</t>
  </si>
  <si>
    <t>Lift Assist Limited</t>
  </si>
  <si>
    <t>DA11 9SR</t>
  </si>
  <si>
    <t>S900004622</t>
  </si>
  <si>
    <t>Small Steps Consultants Limited</t>
  </si>
  <si>
    <t>S900004623</t>
  </si>
  <si>
    <t>Ayesha Kissay-Latif</t>
  </si>
  <si>
    <t>S900004624</t>
  </si>
  <si>
    <t>Twining Enterprise</t>
  </si>
  <si>
    <t>S900004625</t>
  </si>
  <si>
    <t>Hawa Kabba</t>
  </si>
  <si>
    <t>S900004626</t>
  </si>
  <si>
    <t>Little Mischief Makers</t>
  </si>
  <si>
    <t>S900004627</t>
  </si>
  <si>
    <t>Fenix Recruitment Solutions Limited</t>
  </si>
  <si>
    <t>IG10 2RX</t>
  </si>
  <si>
    <t>S900004628</t>
  </si>
  <si>
    <t>LMQ Roofing Contractors</t>
  </si>
  <si>
    <t>SE21 8BA</t>
  </si>
  <si>
    <t>S900004629</t>
  </si>
  <si>
    <t>Gail Warwick</t>
  </si>
  <si>
    <t>NW9 5TA</t>
  </si>
  <si>
    <t>S900004630</t>
  </si>
  <si>
    <t>Avanti Schools Trust</t>
  </si>
  <si>
    <t>HA7 2EQ</t>
  </si>
  <si>
    <t>S900004631</t>
  </si>
  <si>
    <t>Alexandra Hewett</t>
  </si>
  <si>
    <t>W13 9PN</t>
  </si>
  <si>
    <t>S900004632</t>
  </si>
  <si>
    <t>Aimal Nabizada</t>
  </si>
  <si>
    <t>S900004633</t>
  </si>
  <si>
    <t>Springwest Academy</t>
  </si>
  <si>
    <t>TW13 7EF</t>
  </si>
  <si>
    <t>S900004634</t>
  </si>
  <si>
    <t>Dwight School London Nli School Limited</t>
  </si>
  <si>
    <t>N12 8SY</t>
  </si>
  <si>
    <t>S900004635</t>
  </si>
  <si>
    <t>Mr Chula Goonewardene</t>
  </si>
  <si>
    <t>S900004636</t>
  </si>
  <si>
    <t>Vicky Pickering</t>
  </si>
  <si>
    <t>S900004637</t>
  </si>
  <si>
    <t>Mergul Law</t>
  </si>
  <si>
    <t>EN3 5JN</t>
  </si>
  <si>
    <t>S900004638</t>
  </si>
  <si>
    <t>Little Me Limited</t>
  </si>
  <si>
    <t>HA8 8RJ</t>
  </si>
  <si>
    <t>S900004639</t>
  </si>
  <si>
    <t>Amado Tirona</t>
  </si>
  <si>
    <t>NW11 8ED</t>
  </si>
  <si>
    <t>S900004640</t>
  </si>
  <si>
    <t>The London Oratory School</t>
  </si>
  <si>
    <t>SW6 1RX</t>
  </si>
  <si>
    <t>S900004641</t>
  </si>
  <si>
    <t>Altwood Housing Limited</t>
  </si>
  <si>
    <t>SL0 1AE</t>
  </si>
  <si>
    <t>S900004642</t>
  </si>
  <si>
    <t>Mrs Christine Rogers</t>
  </si>
  <si>
    <t>S900004643</t>
  </si>
  <si>
    <t>Shoshana Neumann</t>
  </si>
  <si>
    <t>NW11 2ET</t>
  </si>
  <si>
    <t>S900004644</t>
  </si>
  <si>
    <t>Ambreen Naziri</t>
  </si>
  <si>
    <t>S900004645</t>
  </si>
  <si>
    <t>Sonal Shah</t>
  </si>
  <si>
    <t>S900004646</t>
  </si>
  <si>
    <t>Katarzyna Gencer</t>
  </si>
  <si>
    <t>S900004647</t>
  </si>
  <si>
    <t>Jenny Hayes</t>
  </si>
  <si>
    <t>EN4 9AJ</t>
  </si>
  <si>
    <t>S900004648</t>
  </si>
  <si>
    <t>Trendafilova Fani</t>
  </si>
  <si>
    <t>NW11 6AN</t>
  </si>
  <si>
    <t>S900004649</t>
  </si>
  <si>
    <t>Dr Kika Partakis - The Healthy Mindset</t>
  </si>
  <si>
    <t>TN13 3PW</t>
  </si>
  <si>
    <t>S900004650</t>
  </si>
  <si>
    <t>Relino Cakoni</t>
  </si>
  <si>
    <t>S900004651</t>
  </si>
  <si>
    <t>Olivia Ancketill</t>
  </si>
  <si>
    <t>HA8 9LR</t>
  </si>
  <si>
    <t>S900004652</t>
  </si>
  <si>
    <t>Traffic Environment Systems</t>
  </si>
  <si>
    <t>MK17 9EW</t>
  </si>
  <si>
    <t>S900004653</t>
  </si>
  <si>
    <t>Ilie Petrica Ichim</t>
  </si>
  <si>
    <t>S900004654</t>
  </si>
  <si>
    <t>Rebecca Chalfen</t>
  </si>
  <si>
    <t>NW7 2LW</t>
  </si>
  <si>
    <t>S900004655</t>
  </si>
  <si>
    <t>Adela Alberto</t>
  </si>
  <si>
    <t>N20 9LN</t>
  </si>
  <si>
    <t>S900004656</t>
  </si>
  <si>
    <t>Hafsa Abohatem</t>
  </si>
  <si>
    <t>S900004657</t>
  </si>
  <si>
    <t>Stephanie Ward</t>
  </si>
  <si>
    <t>S900004658</t>
  </si>
  <si>
    <t>Joseph Cohen</t>
  </si>
  <si>
    <t>HA8 8JQ</t>
  </si>
  <si>
    <t>S900004659</t>
  </si>
  <si>
    <t>Magdalena Sayna</t>
  </si>
  <si>
    <t>NW4 4RE</t>
  </si>
  <si>
    <t>S900004660</t>
  </si>
  <si>
    <t>Mohammed Vosoughi</t>
  </si>
  <si>
    <t>S900004661</t>
  </si>
  <si>
    <t>Nicole Newby</t>
  </si>
  <si>
    <t>S900004662</t>
  </si>
  <si>
    <t>Archibong Coco-Bassey</t>
  </si>
  <si>
    <t>NW9 5YZ-1</t>
  </si>
  <si>
    <t>S900004664</t>
  </si>
  <si>
    <t>Kelly Stone</t>
  </si>
  <si>
    <t>NW9 7FG</t>
  </si>
  <si>
    <t>S900004665</t>
  </si>
  <si>
    <t>Special Accsess Scaffolding Limited</t>
  </si>
  <si>
    <t>N17 8NL</t>
  </si>
  <si>
    <t>S900004666</t>
  </si>
  <si>
    <t>Natasha Kaufman</t>
  </si>
  <si>
    <t>EN4 9RA</t>
  </si>
  <si>
    <t>S900004667</t>
  </si>
  <si>
    <t>Gbemisola Abiodun</t>
  </si>
  <si>
    <t>NW9 5FY</t>
  </si>
  <si>
    <t>S900004668</t>
  </si>
  <si>
    <t>Alamgir Khan</t>
  </si>
  <si>
    <t>S900004669</t>
  </si>
  <si>
    <t>Najib Mellan</t>
  </si>
  <si>
    <t>NW11 8QY</t>
  </si>
  <si>
    <t>S900004670</t>
  </si>
  <si>
    <t>Jelena Pivovarova</t>
  </si>
  <si>
    <t>NW7 2LG</t>
  </si>
  <si>
    <t>S900004671</t>
  </si>
  <si>
    <t>Vandana Alimchandani</t>
  </si>
  <si>
    <t>NW11 7NB</t>
  </si>
  <si>
    <t>S900004672</t>
  </si>
  <si>
    <t>Charlotte Lang</t>
  </si>
  <si>
    <t>NW2 1PE</t>
  </si>
  <si>
    <t>S900004673</t>
  </si>
  <si>
    <t>Summit Lodge Limited</t>
  </si>
  <si>
    <t>RM6 5SU</t>
  </si>
  <si>
    <t>S900004674</t>
  </si>
  <si>
    <t>Vladislava Edri</t>
  </si>
  <si>
    <t>S900004675</t>
  </si>
  <si>
    <t>Joyce Aden</t>
  </si>
  <si>
    <t>N1 8HP</t>
  </si>
  <si>
    <t>S900004676</t>
  </si>
  <si>
    <t>Pranali Tripathi</t>
  </si>
  <si>
    <t>S900004677</t>
  </si>
  <si>
    <t>Manju Sundaram</t>
  </si>
  <si>
    <t>S900004678</t>
  </si>
  <si>
    <t>Mark D Campbell Limited</t>
  </si>
  <si>
    <t>EN1 2HZ</t>
  </si>
  <si>
    <t>S900004679</t>
  </si>
  <si>
    <t>Giada Del Colombo</t>
  </si>
  <si>
    <t>N11 3FJ</t>
  </si>
  <si>
    <t>S900004680</t>
  </si>
  <si>
    <t>Joshua Harris-Tiplady</t>
  </si>
  <si>
    <t>N20 0TW</t>
  </si>
  <si>
    <t>S900004681</t>
  </si>
  <si>
    <t>Michele and Kevin Jones</t>
  </si>
  <si>
    <t>EN1 2EU</t>
  </si>
  <si>
    <t>S900004682</t>
  </si>
  <si>
    <t>Mohammad Sulieman Amine</t>
  </si>
  <si>
    <t>NW2 2LX</t>
  </si>
  <si>
    <t>S900004683</t>
  </si>
  <si>
    <t>Clearhead Media Limited</t>
  </si>
  <si>
    <t>LU1 2NR</t>
  </si>
  <si>
    <t>S900004684</t>
  </si>
  <si>
    <t>Chie Yoshida</t>
  </si>
  <si>
    <t>NW11 0DH</t>
  </si>
  <si>
    <t>S900004685</t>
  </si>
  <si>
    <t>Eleni Holmes</t>
  </si>
  <si>
    <t>EN4 9LA</t>
  </si>
  <si>
    <t>S900004686</t>
  </si>
  <si>
    <t>Edna G Lagu</t>
  </si>
  <si>
    <t>S900004687</t>
  </si>
  <si>
    <t>Naomi Roth</t>
  </si>
  <si>
    <t>HA8 8RS</t>
  </si>
  <si>
    <t>S900004688</t>
  </si>
  <si>
    <t>Clare O'Brien</t>
  </si>
  <si>
    <t>NW7 1SD</t>
  </si>
  <si>
    <t>S900004689</t>
  </si>
  <si>
    <t>Roots Foundation</t>
  </si>
  <si>
    <t>HA1 4DU</t>
  </si>
  <si>
    <t>S900004690</t>
  </si>
  <si>
    <t>Moreton Dairy London Limited</t>
  </si>
  <si>
    <t>EN10 7PP</t>
  </si>
  <si>
    <t>S900004691</t>
  </si>
  <si>
    <t>Nordic Products and Services Limited</t>
  </si>
  <si>
    <t>TS18 2HN</t>
  </si>
  <si>
    <t>S900004692</t>
  </si>
  <si>
    <t>Rosen Enchev</t>
  </si>
  <si>
    <t>S900004693</t>
  </si>
  <si>
    <t>Outspoken Logistics Limited</t>
  </si>
  <si>
    <t>CB4 0DL</t>
  </si>
  <si>
    <t>S900004694</t>
  </si>
  <si>
    <t>Adept</t>
  </si>
  <si>
    <t>NN4 6AT</t>
  </si>
  <si>
    <t>S900004695</t>
  </si>
  <si>
    <t>Sally Cray Associates Limited</t>
  </si>
  <si>
    <t>TN4 9UY</t>
  </si>
  <si>
    <t>S900004696</t>
  </si>
  <si>
    <t>Robbie Collins</t>
  </si>
  <si>
    <t>S900004697</t>
  </si>
  <si>
    <t>Kojo Maison</t>
  </si>
  <si>
    <t>NW9 6LE</t>
  </si>
  <si>
    <t>S900004698</t>
  </si>
  <si>
    <t>London Tower Crane Hire and Sales Limited</t>
  </si>
  <si>
    <t>WD6 1RN</t>
  </si>
  <si>
    <t>S900004699</t>
  </si>
  <si>
    <t>The Ellen Wilkinson School For Girls</t>
  </si>
  <si>
    <t>W3 0HW</t>
  </si>
  <si>
    <t>S900004700</t>
  </si>
  <si>
    <t>Six13 Security</t>
  </si>
  <si>
    <t>S900004701</t>
  </si>
  <si>
    <t>Shelly Mcgann</t>
  </si>
  <si>
    <t>EN5 2AS</t>
  </si>
  <si>
    <t>S900004702</t>
  </si>
  <si>
    <t>Oliver Kan Tree Services</t>
  </si>
  <si>
    <t>EN4 8SK</t>
  </si>
  <si>
    <t>S900004703</t>
  </si>
  <si>
    <t>Navarros Care Limited</t>
  </si>
  <si>
    <t>N20 0DG</t>
  </si>
  <si>
    <t>S900004704</t>
  </si>
  <si>
    <t>Danielle Cooke</t>
  </si>
  <si>
    <t>EN5 2RT</t>
  </si>
  <si>
    <t>S900004705</t>
  </si>
  <si>
    <t>West London Business</t>
  </si>
  <si>
    <t>UB3 1HA</t>
  </si>
  <si>
    <t>S900004706</t>
  </si>
  <si>
    <t>Gabrielis Mezanec</t>
  </si>
  <si>
    <t>S900004707</t>
  </si>
  <si>
    <t>Yasmine Rosenthall</t>
  </si>
  <si>
    <t>N10 1AD</t>
  </si>
  <si>
    <t>S900004708</t>
  </si>
  <si>
    <t>Westfield Academy</t>
  </si>
  <si>
    <t>WD18 6NS</t>
  </si>
  <si>
    <t>S900004709</t>
  </si>
  <si>
    <t>Jamal Lashley</t>
  </si>
  <si>
    <t>S900004710</t>
  </si>
  <si>
    <t>Nimitein George</t>
  </si>
  <si>
    <t>NW4 4JN</t>
  </si>
  <si>
    <t>S900004711</t>
  </si>
  <si>
    <t>Naseem Khan</t>
  </si>
  <si>
    <t>NW11 6QR</t>
  </si>
  <si>
    <t>S900004712</t>
  </si>
  <si>
    <t>Link Support Services (UK) Limited Link Support Services (UK) Limited</t>
  </si>
  <si>
    <t>CV7 7JL</t>
  </si>
  <si>
    <t>S900004713</t>
  </si>
  <si>
    <t>Network Rail Certification Body Limited</t>
  </si>
  <si>
    <t>NW1 2DN</t>
  </si>
  <si>
    <t>S900004714</t>
  </si>
  <si>
    <t>Akidspace</t>
  </si>
  <si>
    <t>N20 8HD</t>
  </si>
  <si>
    <t>N2 0LL</t>
  </si>
  <si>
    <t>S900004716</t>
  </si>
  <si>
    <t>Anna Karniadakis</t>
  </si>
  <si>
    <t>S900004717</t>
  </si>
  <si>
    <t>The National Logistics Academy Limited</t>
  </si>
  <si>
    <t>M24 1RU</t>
  </si>
  <si>
    <t>S900004718</t>
  </si>
  <si>
    <t>Flourish Fostering Limited</t>
  </si>
  <si>
    <t>ME6 5PL</t>
  </si>
  <si>
    <t>S900004719</t>
  </si>
  <si>
    <t>Fahmida Bano</t>
  </si>
  <si>
    <t>S900004720</t>
  </si>
  <si>
    <t>Rawa Ali</t>
  </si>
  <si>
    <t>E7 8JU</t>
  </si>
  <si>
    <t>S900004721</t>
  </si>
  <si>
    <t>Hextable Care Limited</t>
  </si>
  <si>
    <t>BR8 7FP</t>
  </si>
  <si>
    <t>S900004722</t>
  </si>
  <si>
    <t>North London Music Therapy</t>
  </si>
  <si>
    <t>NE21 5BT</t>
  </si>
  <si>
    <t>S900004723</t>
  </si>
  <si>
    <t>Parkguard Limited</t>
  </si>
  <si>
    <t>AL4 8HW</t>
  </si>
  <si>
    <t>S900004724</t>
  </si>
  <si>
    <t>Louise Cotter</t>
  </si>
  <si>
    <t>NW9 5EA</t>
  </si>
  <si>
    <t>S900004725</t>
  </si>
  <si>
    <t>Elizabeth Doyle</t>
  </si>
  <si>
    <t>NW2 2SS</t>
  </si>
  <si>
    <t>S900004726</t>
  </si>
  <si>
    <t>Ergys Ruci</t>
  </si>
  <si>
    <t>S900004727</t>
  </si>
  <si>
    <t>Justice Academy</t>
  </si>
  <si>
    <t>DH1 1TW</t>
  </si>
  <si>
    <t>S900004728</t>
  </si>
  <si>
    <t>Solace Connections</t>
  </si>
  <si>
    <t>NW2 2SL-1</t>
  </si>
  <si>
    <t>NW4 2AJ-1</t>
  </si>
  <si>
    <t>S900004731</t>
  </si>
  <si>
    <t>LTM Design Limited</t>
  </si>
  <si>
    <t>AL3 6PQ</t>
  </si>
  <si>
    <t>S900004732</t>
  </si>
  <si>
    <t>Progressive Care Limited</t>
  </si>
  <si>
    <t>S9 2AE</t>
  </si>
  <si>
    <t>S900004733</t>
  </si>
  <si>
    <t>Special Ambulance Transfer Services Limited</t>
  </si>
  <si>
    <t>NW2 7HD</t>
  </si>
  <si>
    <t>S900004734</t>
  </si>
  <si>
    <t>All Saints Childs Hill Parish</t>
  </si>
  <si>
    <t>S900004735</t>
  </si>
  <si>
    <t>Mr Osama Kastali</t>
  </si>
  <si>
    <t>S900004736</t>
  </si>
  <si>
    <t>Lydia Asumang</t>
  </si>
  <si>
    <t>EN1 1QS</t>
  </si>
  <si>
    <t>S900004737</t>
  </si>
  <si>
    <t>Shanly Homes Limited</t>
  </si>
  <si>
    <t>HP9 1LW</t>
  </si>
  <si>
    <t>S900004738</t>
  </si>
  <si>
    <t>Phoenix Traffic Surveys Limited</t>
  </si>
  <si>
    <t>RM3 8JP</t>
  </si>
  <si>
    <t>S900004739</t>
  </si>
  <si>
    <t>St Barnabus Church Pcc</t>
  </si>
  <si>
    <t>S900004740</t>
  </si>
  <si>
    <t>Eden Springs UK Limited</t>
  </si>
  <si>
    <t>G72 0BP</t>
  </si>
  <si>
    <t>S900004741</t>
  </si>
  <si>
    <t>Andriani Pashali</t>
  </si>
  <si>
    <t>S900004742</t>
  </si>
  <si>
    <t>East Barnet Valley Bowls Club</t>
  </si>
  <si>
    <t>EN4 9QA</t>
  </si>
  <si>
    <t>S900004743</t>
  </si>
  <si>
    <t>RO and Co General Builders Limited</t>
  </si>
  <si>
    <t>HA9 8AZ</t>
  </si>
  <si>
    <t>S900004744</t>
  </si>
  <si>
    <t>E J Saunders</t>
  </si>
  <si>
    <t>S900004745</t>
  </si>
  <si>
    <t>Daniel Cohen</t>
  </si>
  <si>
    <t>S900004746</t>
  </si>
  <si>
    <t>Yadollah Fallahi</t>
  </si>
  <si>
    <t>S900004747</t>
  </si>
  <si>
    <t>Madhavi N Yatagamage</t>
  </si>
  <si>
    <t>S900004748</t>
  </si>
  <si>
    <t>Georgina Georgiou</t>
  </si>
  <si>
    <t>N20 0AL</t>
  </si>
  <si>
    <t>S900004749</t>
  </si>
  <si>
    <t>Rasheed Sarpong</t>
  </si>
  <si>
    <t>NW4 3TU</t>
  </si>
  <si>
    <t>S900004750</t>
  </si>
  <si>
    <t>Radiant Medicare Limited</t>
  </si>
  <si>
    <t>HA8 4QG</t>
  </si>
  <si>
    <t>NW2 6GR-1</t>
  </si>
  <si>
    <t>NW4 1SL-1</t>
  </si>
  <si>
    <t>S900004753</t>
  </si>
  <si>
    <t>Lorena Márcia De Jesus P Cardoso</t>
  </si>
  <si>
    <t>N12 8LJ</t>
  </si>
  <si>
    <t>S900004754</t>
  </si>
  <si>
    <t>Deborah Emmanuel</t>
  </si>
  <si>
    <t>S900004755</t>
  </si>
  <si>
    <t>Oluwafunmilayo Jimoh</t>
  </si>
  <si>
    <t>S900004756</t>
  </si>
  <si>
    <t>Haileybury and Imperial Service College</t>
  </si>
  <si>
    <t>SG13 7NU</t>
  </si>
  <si>
    <t>S900004757</t>
  </si>
  <si>
    <t>Pawel Gulinski</t>
  </si>
  <si>
    <t>HA8 8EG</t>
  </si>
  <si>
    <t>S900004758</t>
  </si>
  <si>
    <t>Careplus Services Limited</t>
  </si>
  <si>
    <t>CT1 3JZ</t>
  </si>
  <si>
    <t>S900004759</t>
  </si>
  <si>
    <t>Gloucestershire Health and Care</t>
  </si>
  <si>
    <t>GL3 4AW</t>
  </si>
  <si>
    <t>S900004760</t>
  </si>
  <si>
    <t>Community Health Action Trust</t>
  </si>
  <si>
    <t>S900004761</t>
  </si>
  <si>
    <t>Yemariyam Welde-Amanuel</t>
  </si>
  <si>
    <t>EN5 8RW</t>
  </si>
  <si>
    <t>S900004762</t>
  </si>
  <si>
    <t>Zahra Sayed Baharun</t>
  </si>
  <si>
    <t>NW4 3TR</t>
  </si>
  <si>
    <t>S900004763</t>
  </si>
  <si>
    <t>Michael Allan Watson</t>
  </si>
  <si>
    <t>SG12 7LN</t>
  </si>
  <si>
    <t>S900004764</t>
  </si>
  <si>
    <t>Fereydoun Eirvagh</t>
  </si>
  <si>
    <t>S900004765</t>
  </si>
  <si>
    <t>Ahmed Nair Amin</t>
  </si>
  <si>
    <t>HA1 1XU</t>
  </si>
  <si>
    <t>S900004766</t>
  </si>
  <si>
    <t>B and M Care Limited</t>
  </si>
  <si>
    <t>WD17 4PE</t>
  </si>
  <si>
    <t>S900004767</t>
  </si>
  <si>
    <t>Solace Group</t>
  </si>
  <si>
    <t>WF8 1NT</t>
  </si>
  <si>
    <t>S900004768</t>
  </si>
  <si>
    <t>Shaev Chem Limited</t>
  </si>
  <si>
    <t>NW9 6RS</t>
  </si>
  <si>
    <t>S900004769</t>
  </si>
  <si>
    <t>Digital Id Limited</t>
  </si>
  <si>
    <t>SK1 3EY</t>
  </si>
  <si>
    <t>S900004770</t>
  </si>
  <si>
    <t>Radical Services Limited</t>
  </si>
  <si>
    <t>LS2 7JU</t>
  </si>
  <si>
    <t>S900004771</t>
  </si>
  <si>
    <t>Mary Prosser-Harries</t>
  </si>
  <si>
    <t>S900004772</t>
  </si>
  <si>
    <t>Miss P L Mattocks- Fogarty</t>
  </si>
  <si>
    <t>S900004773</t>
  </si>
  <si>
    <t>The Orders of St John Care Trust</t>
  </si>
  <si>
    <t>LN6 3LQ</t>
  </si>
  <si>
    <t>S900004774</t>
  </si>
  <si>
    <t>Playne Design Limited</t>
  </si>
  <si>
    <t>TN38 0DX</t>
  </si>
  <si>
    <t>S900004775</t>
  </si>
  <si>
    <t>University Hosp Sussex NHS Ft</t>
  </si>
  <si>
    <t>BN2 3EW</t>
  </si>
  <si>
    <t>S900004776</t>
  </si>
  <si>
    <t>Ahmed Haji Omar</t>
  </si>
  <si>
    <t>S900004777</t>
  </si>
  <si>
    <t>Tolkun Baitokova</t>
  </si>
  <si>
    <t>N3 1EP</t>
  </si>
  <si>
    <t>N3 1TA-1</t>
  </si>
  <si>
    <t>S900004779</t>
  </si>
  <si>
    <t>Solutions Not Sides</t>
  </si>
  <si>
    <t>S900004780</t>
  </si>
  <si>
    <t>Greenspace Information For Greater Londo</t>
  </si>
  <si>
    <t>EC4R 1BE</t>
  </si>
  <si>
    <t>S900004781</t>
  </si>
  <si>
    <t>Gulen Sahin</t>
  </si>
  <si>
    <t>N20 8DG</t>
  </si>
  <si>
    <t>S900004782</t>
  </si>
  <si>
    <t>Bright Heart Education Limited</t>
  </si>
  <si>
    <t>S900004783</t>
  </si>
  <si>
    <t>Sharon Anthony</t>
  </si>
  <si>
    <t>AL10 9FA</t>
  </si>
  <si>
    <t>S900004784</t>
  </si>
  <si>
    <t>Brand Russell Chemists Limited</t>
  </si>
  <si>
    <t>S900004785</t>
  </si>
  <si>
    <t>Hugh and Susan Rayner</t>
  </si>
  <si>
    <t>HA8 8HF</t>
  </si>
  <si>
    <t>S900004786</t>
  </si>
  <si>
    <t>Christina Bellwood</t>
  </si>
  <si>
    <t>S900004787</t>
  </si>
  <si>
    <t>Tari Igoni</t>
  </si>
  <si>
    <t>HA8 9EX</t>
  </si>
  <si>
    <t>S900004788</t>
  </si>
  <si>
    <t>Tanya Mulcahy</t>
  </si>
  <si>
    <t>EN5 3EG</t>
  </si>
  <si>
    <t>S900004789</t>
  </si>
  <si>
    <t>Donna Tuffs</t>
  </si>
  <si>
    <t>NW4 4RX</t>
  </si>
  <si>
    <t>S900004790</t>
  </si>
  <si>
    <t>Teodora Petrova</t>
  </si>
  <si>
    <t>NW2 1EP</t>
  </si>
  <si>
    <t>S900004791</t>
  </si>
  <si>
    <t>Tanya Papamichael</t>
  </si>
  <si>
    <t>N2 8LR</t>
  </si>
  <si>
    <t>S900004792</t>
  </si>
  <si>
    <t>Jumoke Ige</t>
  </si>
  <si>
    <t>S900004793</t>
  </si>
  <si>
    <t>WEI Chan</t>
  </si>
  <si>
    <t>N14 7JY</t>
  </si>
  <si>
    <t>S900004794</t>
  </si>
  <si>
    <t>Sheena Bahorun</t>
  </si>
  <si>
    <t>EN5 3BQ</t>
  </si>
  <si>
    <t>S900004795</t>
  </si>
  <si>
    <t>Caesara Gill</t>
  </si>
  <si>
    <t>EN5 4DR</t>
  </si>
  <si>
    <t>S900004796</t>
  </si>
  <si>
    <t>Joanna Van Dam</t>
  </si>
  <si>
    <t>N2 0HU</t>
  </si>
  <si>
    <t>S900004797</t>
  </si>
  <si>
    <t>Caroline Olshewsky</t>
  </si>
  <si>
    <t>NW11 6RN</t>
  </si>
  <si>
    <t>S900004798</t>
  </si>
  <si>
    <t>Vanessa Ponzoni</t>
  </si>
  <si>
    <t>S900004799</t>
  </si>
  <si>
    <t>Anjum Bokhari</t>
  </si>
  <si>
    <t>S900004800</t>
  </si>
  <si>
    <t>Water Plus Limited</t>
  </si>
  <si>
    <t>ST1 4FD</t>
  </si>
  <si>
    <t>S900004801</t>
  </si>
  <si>
    <t>Maryam Bagheri</t>
  </si>
  <si>
    <t>S900004802</t>
  </si>
  <si>
    <t>Mrs Vijyaben Shah</t>
  </si>
  <si>
    <t>S900004803</t>
  </si>
  <si>
    <t>Pioneer Digital Solutions</t>
  </si>
  <si>
    <t>SK1 2AE</t>
  </si>
  <si>
    <t>S900004804</t>
  </si>
  <si>
    <t>Barnet Early Years Alliance (Beya)</t>
  </si>
  <si>
    <t>S900004805</t>
  </si>
  <si>
    <t>St Martins Residential Homes Limited</t>
  </si>
  <si>
    <t>NN3 6HP</t>
  </si>
  <si>
    <t>S900004806</t>
  </si>
  <si>
    <t>Irina Pavlov</t>
  </si>
  <si>
    <t>EN2 8HR</t>
  </si>
  <si>
    <t>S900004807</t>
  </si>
  <si>
    <t>Rose School of Transformational Yoga</t>
  </si>
  <si>
    <t>EN5 4PX</t>
  </si>
  <si>
    <t>S900004808</t>
  </si>
  <si>
    <t>Fredrick Abiola-Cudjoe</t>
  </si>
  <si>
    <t>S900004809</t>
  </si>
  <si>
    <t>James Kon</t>
  </si>
  <si>
    <t>NW4 2EJ</t>
  </si>
  <si>
    <t>NW9 5FZ</t>
  </si>
  <si>
    <t>S900004811</t>
  </si>
  <si>
    <t>Cornelius and Davies Limited Trading As</t>
  </si>
  <si>
    <t>EC1N 8LE</t>
  </si>
  <si>
    <t>S900004812</t>
  </si>
  <si>
    <t>Barnet Combat Academy</t>
  </si>
  <si>
    <t>S900004813</t>
  </si>
  <si>
    <t>The Laurels Residential Care Homes Limited</t>
  </si>
  <si>
    <t>HA1 1NU</t>
  </si>
  <si>
    <t>S900004814</t>
  </si>
  <si>
    <t>Public Perspectives Limited</t>
  </si>
  <si>
    <t>AL1 5LL</t>
  </si>
  <si>
    <t>S900004815</t>
  </si>
  <si>
    <t>Malcolm Ward Safeguarding</t>
  </si>
  <si>
    <t>SW12 0NY</t>
  </si>
  <si>
    <t>S900004816</t>
  </si>
  <si>
    <t>Skillnet Limited</t>
  </si>
  <si>
    <t>WD18 8YS</t>
  </si>
  <si>
    <t>S900004817</t>
  </si>
  <si>
    <t>HA Thuy Pham</t>
  </si>
  <si>
    <t>S900004818</t>
  </si>
  <si>
    <t>Miss Jadea M E Brown</t>
  </si>
  <si>
    <t>S900004819</t>
  </si>
  <si>
    <t>G Clear Limited</t>
  </si>
  <si>
    <t>S900004821</t>
  </si>
  <si>
    <t>Theotherapy Christian Fellowship Trust</t>
  </si>
  <si>
    <t>S900004822</t>
  </si>
  <si>
    <t>SME Hci Limited (Trading As Vivup)</t>
  </si>
  <si>
    <t>GU9 7UD</t>
  </si>
  <si>
    <t>S900004823</t>
  </si>
  <si>
    <t>Rosetta Lucia Pisano</t>
  </si>
  <si>
    <t>N12 0PH</t>
  </si>
  <si>
    <t>S900004824</t>
  </si>
  <si>
    <t>Doreen Honour</t>
  </si>
  <si>
    <t>HA8 0HP</t>
  </si>
  <si>
    <t>S900004825</t>
  </si>
  <si>
    <t>E-Z-Rect Limited</t>
  </si>
  <si>
    <t>OX28 4FH</t>
  </si>
  <si>
    <t>S900004826</t>
  </si>
  <si>
    <t>Faculty of Public Health</t>
  </si>
  <si>
    <t>NW1 4LB</t>
  </si>
  <si>
    <t>S900004827</t>
  </si>
  <si>
    <t>PH Medical and Consulting Limited</t>
  </si>
  <si>
    <t>SL6 8AP</t>
  </si>
  <si>
    <t>S900004828</t>
  </si>
  <si>
    <t>Selecta UK Limited</t>
  </si>
  <si>
    <t>HA4 6QD</t>
  </si>
  <si>
    <t>S900004829</t>
  </si>
  <si>
    <t>Zahra Mohamed</t>
  </si>
  <si>
    <t>N11 2NN</t>
  </si>
  <si>
    <t>S900004830</t>
  </si>
  <si>
    <t>Dalila Lakhdari</t>
  </si>
  <si>
    <t>N3 1LU</t>
  </si>
  <si>
    <t>S900004831</t>
  </si>
  <si>
    <t>John Barrett</t>
  </si>
  <si>
    <t>HA8 9DF</t>
  </si>
  <si>
    <t>S900004832</t>
  </si>
  <si>
    <t>Behzad Azimi</t>
  </si>
  <si>
    <t>S900004833</t>
  </si>
  <si>
    <t>Alketa Nergjoni</t>
  </si>
  <si>
    <t>S900004834</t>
  </si>
  <si>
    <t>Edgaras Bendikas</t>
  </si>
  <si>
    <t>EN5 5PD</t>
  </si>
  <si>
    <t>S900004835</t>
  </si>
  <si>
    <t>Banny Jallow</t>
  </si>
  <si>
    <t>NW9 5LX</t>
  </si>
  <si>
    <t>S900004836</t>
  </si>
  <si>
    <t>Oana Cristina Naicu</t>
  </si>
  <si>
    <t>HA8 0PG</t>
  </si>
  <si>
    <t>S900004837</t>
  </si>
  <si>
    <t>Nora Mohamed</t>
  </si>
  <si>
    <t>S900004838</t>
  </si>
  <si>
    <t>Dimple Hemal Patel</t>
  </si>
  <si>
    <t>S900004839</t>
  </si>
  <si>
    <t>Hakar M Rasoli</t>
  </si>
  <si>
    <t>NW2 7QT</t>
  </si>
  <si>
    <t>S900004840</t>
  </si>
  <si>
    <t>Anna Krawiec</t>
  </si>
  <si>
    <t>S900004841</t>
  </si>
  <si>
    <t>Tooley Foster 1892</t>
  </si>
  <si>
    <t>IG9 5LQ</t>
  </si>
  <si>
    <t>S900004842</t>
  </si>
  <si>
    <t>Ahmed Abedalal</t>
  </si>
  <si>
    <t>S5 7EQ</t>
  </si>
  <si>
    <t>S900004843</t>
  </si>
  <si>
    <t>The Philosophy Foundation</t>
  </si>
  <si>
    <t>SE23 3HZ</t>
  </si>
  <si>
    <t>S900004844</t>
  </si>
  <si>
    <t>Fountain Montessori Early Years</t>
  </si>
  <si>
    <t>S900004845</t>
  </si>
  <si>
    <t>John Dowsett</t>
  </si>
  <si>
    <t>CR3 7EG</t>
  </si>
  <si>
    <t>S900004846</t>
  </si>
  <si>
    <t>Carecroft Limited</t>
  </si>
  <si>
    <t>S900004847</t>
  </si>
  <si>
    <t>Haling Park Care Home</t>
  </si>
  <si>
    <t>SL1 7LW</t>
  </si>
  <si>
    <t>S900004848</t>
  </si>
  <si>
    <t>Globalhome Estates Limited</t>
  </si>
  <si>
    <t>NW3 5JY</t>
  </si>
  <si>
    <t>S900004849</t>
  </si>
  <si>
    <t>Ross Mccarthy and Asscoiates</t>
  </si>
  <si>
    <t>W7 2JG</t>
  </si>
  <si>
    <t>S900004850</t>
  </si>
  <si>
    <t>Ashley and James Dempsey</t>
  </si>
  <si>
    <t>IG11 9XJ</t>
  </si>
  <si>
    <t>S900004851</t>
  </si>
  <si>
    <t>S900004852</t>
  </si>
  <si>
    <t>Maria Louisa Pindula</t>
  </si>
  <si>
    <t>S900004853</t>
  </si>
  <si>
    <t>Mr E Patel</t>
  </si>
  <si>
    <t>S900004854</t>
  </si>
  <si>
    <t>Zahra Moshen</t>
  </si>
  <si>
    <t>SE3 8BY</t>
  </si>
  <si>
    <t>S900004855</t>
  </si>
  <si>
    <t>Miss Cavelle F Burris</t>
  </si>
  <si>
    <t>WS10 8WA</t>
  </si>
  <si>
    <t>S900004856</t>
  </si>
  <si>
    <t>Marie Kelly-Tierney</t>
  </si>
  <si>
    <t>S900004857</t>
  </si>
  <si>
    <t>Ayman Aboalqasim Mohammed</t>
  </si>
  <si>
    <t>M25 1PY</t>
  </si>
  <si>
    <t>S900004858</t>
  </si>
  <si>
    <t>OVE Arup and Partners Limited</t>
  </si>
  <si>
    <t>W1T 4BJ</t>
  </si>
  <si>
    <t>S900004859</t>
  </si>
  <si>
    <t>Bernard Summers</t>
  </si>
  <si>
    <t>NW4 3SJ</t>
  </si>
  <si>
    <t>S900004860</t>
  </si>
  <si>
    <t>Societechy Limited</t>
  </si>
  <si>
    <t>SG6 2HB</t>
  </si>
  <si>
    <t>S900004861</t>
  </si>
  <si>
    <t>Iraj Massoudi Boroodjeni</t>
  </si>
  <si>
    <t>N3 3HX</t>
  </si>
  <si>
    <t>S900004862</t>
  </si>
  <si>
    <t>Monica Tuohy</t>
  </si>
  <si>
    <t>N17 8NH</t>
  </si>
  <si>
    <t>S900004863</t>
  </si>
  <si>
    <t>Aaed Hamza</t>
  </si>
  <si>
    <t>HA3 7PS</t>
  </si>
  <si>
    <t>S900004864</t>
  </si>
  <si>
    <t>Monika Kuzon</t>
  </si>
  <si>
    <t>HA8 9JG-1</t>
  </si>
  <si>
    <t>S900004866</t>
  </si>
  <si>
    <t>Safeside Supported Living Services Limited</t>
  </si>
  <si>
    <t>IG6 1AW</t>
  </si>
  <si>
    <t>S900004867</t>
  </si>
  <si>
    <t>Sarinitiy Homes Limited</t>
  </si>
  <si>
    <t>NW10 9DE</t>
  </si>
  <si>
    <t>S900004868</t>
  </si>
  <si>
    <t>Thomas Dixon</t>
  </si>
  <si>
    <t>W3 6PD</t>
  </si>
  <si>
    <t>S900004869</t>
  </si>
  <si>
    <t>The Medusa Project</t>
  </si>
  <si>
    <t>SE4 1TY</t>
  </si>
  <si>
    <t>S900004870</t>
  </si>
  <si>
    <t>Mclaughlin and Harvey Limited</t>
  </si>
  <si>
    <t>BT36 4TY</t>
  </si>
  <si>
    <t>S900004871</t>
  </si>
  <si>
    <t>Vera Shilvera Marchetti</t>
  </si>
  <si>
    <t>NW4 4XB</t>
  </si>
  <si>
    <t>S900004872</t>
  </si>
  <si>
    <t>Dijana Kesavaram</t>
  </si>
  <si>
    <t>EN5 2QR</t>
  </si>
  <si>
    <t>S900004873</t>
  </si>
  <si>
    <t>Extraspace Solutions (UK) Limited</t>
  </si>
  <si>
    <t>BT4 2AQ</t>
  </si>
  <si>
    <t>S900004874</t>
  </si>
  <si>
    <t>Sketch Studios Limited</t>
  </si>
  <si>
    <t>SE1 3JW</t>
  </si>
  <si>
    <t>S900004875</t>
  </si>
  <si>
    <t>St Anthony's School For Girls</t>
  </si>
  <si>
    <t>NW11 7SX</t>
  </si>
  <si>
    <t>S900004876</t>
  </si>
  <si>
    <t>Mandina Miri</t>
  </si>
  <si>
    <t>NW9 7HB</t>
  </si>
  <si>
    <t>S900004877</t>
  </si>
  <si>
    <t>Endi Topalli</t>
  </si>
  <si>
    <t>IG3 9TS</t>
  </si>
  <si>
    <t>S900004878</t>
  </si>
  <si>
    <t>Infinity Foster Care</t>
  </si>
  <si>
    <t>IG1 4PG</t>
  </si>
  <si>
    <t>S900004879</t>
  </si>
  <si>
    <t>Pro Touch Sa Community Interest Company</t>
  </si>
  <si>
    <t>NW3 5JB</t>
  </si>
  <si>
    <t>S900004880</t>
  </si>
  <si>
    <t>Carecore Limited</t>
  </si>
  <si>
    <t>N11 1RL</t>
  </si>
  <si>
    <t>S900004881</t>
  </si>
  <si>
    <t>Aladar Kovacs</t>
  </si>
  <si>
    <t>NW4 3RD</t>
  </si>
  <si>
    <t>S900004882</t>
  </si>
  <si>
    <t>Arinola Ojikutu</t>
  </si>
  <si>
    <t>EN5 1DG</t>
  </si>
  <si>
    <t>S900004883</t>
  </si>
  <si>
    <t>Elena Schiopu</t>
  </si>
  <si>
    <t>S900004884</t>
  </si>
  <si>
    <t>NIA Panayiotopoulos</t>
  </si>
  <si>
    <t>EN4 9EH</t>
  </si>
  <si>
    <t>S900004885</t>
  </si>
  <si>
    <t>Demsey Mosquera</t>
  </si>
  <si>
    <t>S900004886</t>
  </si>
  <si>
    <t>Leah Philip</t>
  </si>
  <si>
    <t>N10 1BA</t>
  </si>
  <si>
    <t>S900004887</t>
  </si>
  <si>
    <t>Tasneem Blondin</t>
  </si>
  <si>
    <t>EN4 9ET</t>
  </si>
  <si>
    <t>N3 2SG-1</t>
  </si>
  <si>
    <t>S900004889</t>
  </si>
  <si>
    <t>Maryam Keramati</t>
  </si>
  <si>
    <t>S900004890</t>
  </si>
  <si>
    <t>Milaela Mladenova</t>
  </si>
  <si>
    <t>EN4 9RE</t>
  </si>
  <si>
    <t>S900004891</t>
  </si>
  <si>
    <t>Igwe Eunice</t>
  </si>
  <si>
    <t>S900004892</t>
  </si>
  <si>
    <t>Petronella Lusengo</t>
  </si>
  <si>
    <t>EN4 9BH</t>
  </si>
  <si>
    <t>S900004893</t>
  </si>
  <si>
    <t>Croftstone Management Limited</t>
  </si>
  <si>
    <t>CV37 6UA</t>
  </si>
  <si>
    <t>S900004894</t>
  </si>
  <si>
    <t>Supreme Sports Development</t>
  </si>
  <si>
    <t>PE12 9DR</t>
  </si>
  <si>
    <t>S900004895</t>
  </si>
  <si>
    <t>Magic Life Limited</t>
  </si>
  <si>
    <t>N13 4TN</t>
  </si>
  <si>
    <t>S900004896</t>
  </si>
  <si>
    <t>Go Dharmic Welfare UK</t>
  </si>
  <si>
    <t>N1 0QH</t>
  </si>
  <si>
    <t>S900004897</t>
  </si>
  <si>
    <t>Listen Up Consultancy Limited</t>
  </si>
  <si>
    <t>M41 6HY</t>
  </si>
  <si>
    <t>S900004898</t>
  </si>
  <si>
    <t>Toulson Training Services Limited</t>
  </si>
  <si>
    <t>TA4 4LQ</t>
  </si>
  <si>
    <t>S900004899</t>
  </si>
  <si>
    <t>We Make Footballers Finchley LLP</t>
  </si>
  <si>
    <t>HP3 8AR</t>
  </si>
  <si>
    <t>S900004900</t>
  </si>
  <si>
    <t>TSG UK Solutions Limited</t>
  </si>
  <si>
    <t>DD2 5EB</t>
  </si>
  <si>
    <t>S900004901</t>
  </si>
  <si>
    <t>Sian and Mark Stubbings</t>
  </si>
  <si>
    <t>NW7 2QA</t>
  </si>
  <si>
    <t>S900004902</t>
  </si>
  <si>
    <t>Jamie Booker</t>
  </si>
  <si>
    <t>FY6 7HT</t>
  </si>
  <si>
    <t>S900004903</t>
  </si>
  <si>
    <t>RIE Shibata</t>
  </si>
  <si>
    <t>S900004904</t>
  </si>
  <si>
    <t>Moulton Tree Services Limited</t>
  </si>
  <si>
    <t>W7 1NQ</t>
  </si>
  <si>
    <t>S900004905</t>
  </si>
  <si>
    <t>Akshaya Patra UK Limited</t>
  </si>
  <si>
    <t>WD24 4YY</t>
  </si>
  <si>
    <t>S900004906</t>
  </si>
  <si>
    <t>WAC Arts</t>
  </si>
  <si>
    <t>NW3 4QP</t>
  </si>
  <si>
    <t>S900004907</t>
  </si>
  <si>
    <t>Alisha Ahmed</t>
  </si>
  <si>
    <t>NW11 8PD</t>
  </si>
  <si>
    <t>S900004908</t>
  </si>
  <si>
    <t>Elby Cinnamond</t>
  </si>
  <si>
    <t>EN5 4AR</t>
  </si>
  <si>
    <t>S900004909</t>
  </si>
  <si>
    <t>Priti Patel</t>
  </si>
  <si>
    <t>S900004910</t>
  </si>
  <si>
    <t>Zarina Hasrat</t>
  </si>
  <si>
    <t>NW9 4AL</t>
  </si>
  <si>
    <t>S900004911</t>
  </si>
  <si>
    <t>Faizun Nahar</t>
  </si>
  <si>
    <t>S900004912</t>
  </si>
  <si>
    <t>Aderonke Adejonwo</t>
  </si>
  <si>
    <t>NW4 2TE</t>
  </si>
  <si>
    <t>S900004913</t>
  </si>
  <si>
    <t>Grace Degamon</t>
  </si>
  <si>
    <t>S900004914</t>
  </si>
  <si>
    <t>Zahra Mosavi</t>
  </si>
  <si>
    <t>NW11 0FH</t>
  </si>
  <si>
    <t>S900004915</t>
  </si>
  <si>
    <t>Minh Nguyen</t>
  </si>
  <si>
    <t>HA8 7LD</t>
  </si>
  <si>
    <t>S900004916</t>
  </si>
  <si>
    <t>Prontaprint - Potters Bar</t>
  </si>
  <si>
    <t>EN6 1AF</t>
  </si>
  <si>
    <t>S900004917</t>
  </si>
  <si>
    <t>Candlewood House Care Home</t>
  </si>
  <si>
    <t>NW2 2TD</t>
  </si>
  <si>
    <t>S900004918</t>
  </si>
  <si>
    <t>Dora Gulacsi</t>
  </si>
  <si>
    <t>NW9 6PA</t>
  </si>
  <si>
    <t>S900004919</t>
  </si>
  <si>
    <t>Mr Simon Marlowe</t>
  </si>
  <si>
    <t>NW4 1JR</t>
  </si>
  <si>
    <t>S900004920</t>
  </si>
  <si>
    <t>Kevin and Pamela Kelly</t>
  </si>
  <si>
    <t>N2 9PB</t>
  </si>
  <si>
    <t>S900004921</t>
  </si>
  <si>
    <t>Steven Carnaby Associates Limited</t>
  </si>
  <si>
    <t>NR14 6QX</t>
  </si>
  <si>
    <t>S900004922</t>
  </si>
  <si>
    <t>Miss Carmen Payne</t>
  </si>
  <si>
    <t>N20 0PP</t>
  </si>
  <si>
    <t>S900004923</t>
  </si>
  <si>
    <t>Mr D Mantell</t>
  </si>
  <si>
    <t>S900004924</t>
  </si>
  <si>
    <t>Ahmad Amiry</t>
  </si>
  <si>
    <t>S900004925</t>
  </si>
  <si>
    <t>Cleanseforce UK</t>
  </si>
  <si>
    <t>HA5 4NQ</t>
  </si>
  <si>
    <t>S900004926</t>
  </si>
  <si>
    <t>Isaiah Romeo Lester</t>
  </si>
  <si>
    <t>HP2 6EG</t>
  </si>
  <si>
    <t>S900004927</t>
  </si>
  <si>
    <t>Daisy-Faye Palmer Fennell</t>
  </si>
  <si>
    <t>NW4 3RU</t>
  </si>
  <si>
    <t>S900004928</t>
  </si>
  <si>
    <t>Ana Chadwick</t>
  </si>
  <si>
    <t>N14 7LA</t>
  </si>
  <si>
    <t>S900004929</t>
  </si>
  <si>
    <t>Andrew Michael Broder Petersen</t>
  </si>
  <si>
    <t>HA8 0SE</t>
  </si>
  <si>
    <t>S900004930</t>
  </si>
  <si>
    <t>Simply Care (UK) Limited</t>
  </si>
  <si>
    <t>HA7 3QY</t>
  </si>
  <si>
    <t>S900004931</t>
  </si>
  <si>
    <t>D Stubbs</t>
  </si>
  <si>
    <t>NW7 1AR</t>
  </si>
  <si>
    <t>S900004932</t>
  </si>
  <si>
    <t>Tina Aminoff</t>
  </si>
  <si>
    <t>N6 4SX</t>
  </si>
  <si>
    <t>S900004933</t>
  </si>
  <si>
    <t>Torsten Kersandt</t>
  </si>
  <si>
    <t>NW7 2PB</t>
  </si>
  <si>
    <t>S900004934</t>
  </si>
  <si>
    <t>N17 6AN</t>
  </si>
  <si>
    <t>S900004935</t>
  </si>
  <si>
    <t>Gerda Ellis</t>
  </si>
  <si>
    <t>S900004936</t>
  </si>
  <si>
    <t>Nadira Huda</t>
  </si>
  <si>
    <t>SE26 5HT</t>
  </si>
  <si>
    <t>S900004937</t>
  </si>
  <si>
    <t>First Aid For Life Partnership Limited</t>
  </si>
  <si>
    <t>SW12 8QZ</t>
  </si>
  <si>
    <t>S900004938</t>
  </si>
  <si>
    <t>Lisa Ellis</t>
  </si>
  <si>
    <t>NW9 7DR</t>
  </si>
  <si>
    <t>S900004939</t>
  </si>
  <si>
    <t>Andrea Santos Rodrigues</t>
  </si>
  <si>
    <t>S900004940</t>
  </si>
  <si>
    <t>Rising Stars Activities</t>
  </si>
  <si>
    <t>NW11 8TG</t>
  </si>
  <si>
    <t>S900004941</t>
  </si>
  <si>
    <t>Geraldine Mcauliffe</t>
  </si>
  <si>
    <t>S900004942</t>
  </si>
  <si>
    <t>Barnabee Makindu</t>
  </si>
  <si>
    <t>NW9 5GW-1</t>
  </si>
  <si>
    <t>S900004944</t>
  </si>
  <si>
    <t>Real World Group</t>
  </si>
  <si>
    <t>S900004945</t>
  </si>
  <si>
    <t>Children's Complex Care Limited</t>
  </si>
  <si>
    <t>SE1 1UN</t>
  </si>
  <si>
    <t>S900004946</t>
  </si>
  <si>
    <t>Mica Architects Limited</t>
  </si>
  <si>
    <t>NW1 7JR</t>
  </si>
  <si>
    <t>S900004947</t>
  </si>
  <si>
    <t>Rita Noar</t>
  </si>
  <si>
    <t>HA5 4DZ</t>
  </si>
  <si>
    <t>S900004948</t>
  </si>
  <si>
    <t>Elly Njau</t>
  </si>
  <si>
    <t>N12 8PY</t>
  </si>
  <si>
    <t>S900004949</t>
  </si>
  <si>
    <t>Thebigword Group Limited</t>
  </si>
  <si>
    <t>LS12 6AB</t>
  </si>
  <si>
    <t>S900004950</t>
  </si>
  <si>
    <t>Mrs L Jefferies</t>
  </si>
  <si>
    <t>HA8 9RU</t>
  </si>
  <si>
    <t>HA8 9GD</t>
  </si>
  <si>
    <t>S900004952</t>
  </si>
  <si>
    <t>Marissa Mcellligott</t>
  </si>
  <si>
    <t>N20 0HA</t>
  </si>
  <si>
    <t>S900004953</t>
  </si>
  <si>
    <t>Katrina Aguilan</t>
  </si>
  <si>
    <t>NW4 4JE</t>
  </si>
  <si>
    <t>S900004954</t>
  </si>
  <si>
    <t>Chika Ojukwu</t>
  </si>
  <si>
    <t>NW11 9LJ</t>
  </si>
  <si>
    <t>S900004955</t>
  </si>
  <si>
    <t>Teresa Hatch</t>
  </si>
  <si>
    <t>HA8 0NF</t>
  </si>
  <si>
    <t>S900004956</t>
  </si>
  <si>
    <t>Priory Education Services- Roehampton</t>
  </si>
  <si>
    <t>S900004957</t>
  </si>
  <si>
    <t>Infinity Alliance Limited</t>
  </si>
  <si>
    <t>DA8 1QL</t>
  </si>
  <si>
    <t>S900004958</t>
  </si>
  <si>
    <t>Glen Parker</t>
  </si>
  <si>
    <t>HA8 8FP</t>
  </si>
  <si>
    <t>S900004959</t>
  </si>
  <si>
    <t>Emma Bates</t>
  </si>
  <si>
    <t>N2 9DY</t>
  </si>
  <si>
    <t>S900004960</t>
  </si>
  <si>
    <t>Kelly Parker</t>
  </si>
  <si>
    <t>N12 8PJ</t>
  </si>
  <si>
    <t>S900004961</t>
  </si>
  <si>
    <t>Mr M Hussein</t>
  </si>
  <si>
    <t>HA8 0UD</t>
  </si>
  <si>
    <t>S900004962</t>
  </si>
  <si>
    <t>NHS England</t>
  </si>
  <si>
    <t>LS11 1HP</t>
  </si>
  <si>
    <t>S900004963</t>
  </si>
  <si>
    <t>Amir Fashanu</t>
  </si>
  <si>
    <t>NW7 1TR</t>
  </si>
  <si>
    <t>S900004964</t>
  </si>
  <si>
    <t>Ida Care Management LLP</t>
  </si>
  <si>
    <t>HA0 3AF</t>
  </si>
  <si>
    <t>S900004965</t>
  </si>
  <si>
    <t>Patricia Hennessey</t>
  </si>
  <si>
    <t>S900004966</t>
  </si>
  <si>
    <t>Penelope (Penny) Rutter</t>
  </si>
  <si>
    <t>S900004967</t>
  </si>
  <si>
    <t>Claire Bradnum</t>
  </si>
  <si>
    <t>S900004968</t>
  </si>
  <si>
    <t>Osmosis Promotional Products</t>
  </si>
  <si>
    <t>S900004969</t>
  </si>
  <si>
    <t>Euginia Lolomari</t>
  </si>
  <si>
    <t>NW9 7RY</t>
  </si>
  <si>
    <t>S900004970</t>
  </si>
  <si>
    <t>Ellie's Little Kingdom</t>
  </si>
  <si>
    <t>N20 0ET</t>
  </si>
  <si>
    <t>S900004971</t>
  </si>
  <si>
    <t>Etc Sports Surfaces Limited</t>
  </si>
  <si>
    <t>CM8 3YU</t>
  </si>
  <si>
    <t>S900004972</t>
  </si>
  <si>
    <t>Lisa Hayes</t>
  </si>
  <si>
    <t>S900004973</t>
  </si>
  <si>
    <t>Lorna Whitney</t>
  </si>
  <si>
    <t>NW9 5BN</t>
  </si>
  <si>
    <t>S900004974</t>
  </si>
  <si>
    <t>Amina Khalid</t>
  </si>
  <si>
    <t>NW9 5WX</t>
  </si>
  <si>
    <t>S900004975</t>
  </si>
  <si>
    <t>Argjend Tuda</t>
  </si>
  <si>
    <t>EN5 5HH</t>
  </si>
  <si>
    <t>S900004976</t>
  </si>
  <si>
    <t>Falguni Popatiya</t>
  </si>
  <si>
    <t>EN5 2UD-1</t>
  </si>
  <si>
    <t>S900004978</t>
  </si>
  <si>
    <t>Abel Teame</t>
  </si>
  <si>
    <t>S900004979</t>
  </si>
  <si>
    <t>Tara Ward Ammoun</t>
  </si>
  <si>
    <t>NW11 0SA</t>
  </si>
  <si>
    <t>S900004980</t>
  </si>
  <si>
    <t>Urantugs Tserendorj</t>
  </si>
  <si>
    <t>NW9 4AF</t>
  </si>
  <si>
    <t>S900004981</t>
  </si>
  <si>
    <t>Khadija Said</t>
  </si>
  <si>
    <t>S900004982</t>
  </si>
  <si>
    <t>Hindy Chontow</t>
  </si>
  <si>
    <t>NW11 9JH</t>
  </si>
  <si>
    <t>S900004983</t>
  </si>
  <si>
    <t>Seema Ahlamyar</t>
  </si>
  <si>
    <t>NW9 5NE</t>
  </si>
  <si>
    <t>S900004984</t>
  </si>
  <si>
    <t>Joy Cowan</t>
  </si>
  <si>
    <t>S900004985</t>
  </si>
  <si>
    <t>Amal Sharifi Amaniye</t>
  </si>
  <si>
    <t>NW4 1NW</t>
  </si>
  <si>
    <t>S900004986</t>
  </si>
  <si>
    <t>Doris Bikok</t>
  </si>
  <si>
    <t>NW9 6AL</t>
  </si>
  <si>
    <t>S900004987</t>
  </si>
  <si>
    <t>Yeva Robinson</t>
  </si>
  <si>
    <t>N20 9AH</t>
  </si>
  <si>
    <t>S900004988</t>
  </si>
  <si>
    <t>Susan Yassin</t>
  </si>
  <si>
    <t>S900004989</t>
  </si>
  <si>
    <t>Julie Gaynor</t>
  </si>
  <si>
    <t>NW7 3HR</t>
  </si>
  <si>
    <t>S900004990</t>
  </si>
  <si>
    <t>Mymn Dawood</t>
  </si>
  <si>
    <t>NW9 4BP</t>
  </si>
  <si>
    <t>S900004991</t>
  </si>
  <si>
    <t>Manisha Patel</t>
  </si>
  <si>
    <t>S900004992</t>
  </si>
  <si>
    <t>Cedars Care Home (Southend) Limited</t>
  </si>
  <si>
    <t>SS2 6FQ</t>
  </si>
  <si>
    <t>S900004993</t>
  </si>
  <si>
    <t>Gerard Fitzgerald</t>
  </si>
  <si>
    <t>S900004994</t>
  </si>
  <si>
    <t>Grace Pinder</t>
  </si>
  <si>
    <t>N20 0FG</t>
  </si>
  <si>
    <t>S900004995</t>
  </si>
  <si>
    <t>Hallam Properties Limited</t>
  </si>
  <si>
    <t>NW11 9JT</t>
  </si>
  <si>
    <t>S900004996</t>
  </si>
  <si>
    <t>Heather Hetherington</t>
  </si>
  <si>
    <t>CA4 0AJ</t>
  </si>
  <si>
    <t>S900004997</t>
  </si>
  <si>
    <t>Saeid Azish</t>
  </si>
  <si>
    <t>EN5 2FN</t>
  </si>
  <si>
    <t>S900004998</t>
  </si>
  <si>
    <t>Clarissa Lam</t>
  </si>
  <si>
    <t>N2 0LP</t>
  </si>
  <si>
    <t>S900004999</t>
  </si>
  <si>
    <t>Rhodalline Graham</t>
  </si>
  <si>
    <t>S900005000</t>
  </si>
  <si>
    <t>Valentine Goulstine</t>
  </si>
  <si>
    <t>HA8 8PA</t>
  </si>
  <si>
    <t>S900005001</t>
  </si>
  <si>
    <t>Yasmeen Begum</t>
  </si>
  <si>
    <t>NW7 3AS</t>
  </si>
  <si>
    <t>S900005002</t>
  </si>
  <si>
    <t>Karen Ng Cheng Hin</t>
  </si>
  <si>
    <t>N12 0PG</t>
  </si>
  <si>
    <t>S900005003</t>
  </si>
  <si>
    <t>Tammy Javadipour</t>
  </si>
  <si>
    <t>S900005004</t>
  </si>
  <si>
    <t>Aryan Rahimi</t>
  </si>
  <si>
    <t>S900005005</t>
  </si>
  <si>
    <t>Chloe Marshall</t>
  </si>
  <si>
    <t>S900005006</t>
  </si>
  <si>
    <t>Ikra Choudhury</t>
  </si>
  <si>
    <t>N10 1JJ</t>
  </si>
  <si>
    <t>S900005007</t>
  </si>
  <si>
    <t>Ayoola Olabode</t>
  </si>
  <si>
    <t>N11 3AD</t>
  </si>
  <si>
    <t>S900005008</t>
  </si>
  <si>
    <t>Kiran Desai</t>
  </si>
  <si>
    <t>NW9 5UR</t>
  </si>
  <si>
    <t>S900005009</t>
  </si>
  <si>
    <t>Maithan Alwaeli</t>
  </si>
  <si>
    <t>NW11 8DD</t>
  </si>
  <si>
    <t>S900005010</t>
  </si>
  <si>
    <t>Helen Bolger</t>
  </si>
  <si>
    <t>S900005011</t>
  </si>
  <si>
    <t>Lisa Lawrence</t>
  </si>
  <si>
    <t>S900005012</t>
  </si>
  <si>
    <t>Jemma Ruff</t>
  </si>
  <si>
    <t>S900005013</t>
  </si>
  <si>
    <t>Igpp Limited Igpp Limited</t>
  </si>
  <si>
    <t>WN6 9DB</t>
  </si>
  <si>
    <t>S900005014</t>
  </si>
  <si>
    <t>Jade Townsend</t>
  </si>
  <si>
    <t>CM20 8NT</t>
  </si>
  <si>
    <t>S900005015</t>
  </si>
  <si>
    <t>Hitch Marketing Limited</t>
  </si>
  <si>
    <t>CH44 4BT</t>
  </si>
  <si>
    <t>S900005016</t>
  </si>
  <si>
    <t>AWH Legal Limited</t>
  </si>
  <si>
    <t>M12 6JH</t>
  </si>
  <si>
    <t>S900005017</t>
  </si>
  <si>
    <t>Miss Claire Macgloin</t>
  </si>
  <si>
    <t>EN5 1PX</t>
  </si>
  <si>
    <t>S900005018</t>
  </si>
  <si>
    <t>Paula Jones</t>
  </si>
  <si>
    <t>NW7 3QN</t>
  </si>
  <si>
    <t>S900005019</t>
  </si>
  <si>
    <t>Sharon Hennessy</t>
  </si>
  <si>
    <t>S900005020</t>
  </si>
  <si>
    <t>Rcct Cic</t>
  </si>
  <si>
    <t>HA2 0LH</t>
  </si>
  <si>
    <t>S900005021</t>
  </si>
  <si>
    <t>Claire Watkins</t>
  </si>
  <si>
    <t>N3 1EP-1</t>
  </si>
  <si>
    <t>S900005023</t>
  </si>
  <si>
    <t>Jason O'Hare</t>
  </si>
  <si>
    <t>NN4 7XD</t>
  </si>
  <si>
    <t>S900005024</t>
  </si>
  <si>
    <t>Mahlet Aman</t>
  </si>
  <si>
    <t>NW2 6NS</t>
  </si>
  <si>
    <t>S900005025</t>
  </si>
  <si>
    <t>Ajirun Nessa</t>
  </si>
  <si>
    <t>NW2 2AP</t>
  </si>
  <si>
    <t>NW7 2LG-1</t>
  </si>
  <si>
    <t>S900005027</t>
  </si>
  <si>
    <t>GT Stewart Limited</t>
  </si>
  <si>
    <t>CR0 2TD</t>
  </si>
  <si>
    <t>S900005028</t>
  </si>
  <si>
    <t>Zinedine Guernah</t>
  </si>
  <si>
    <t>S900005029</t>
  </si>
  <si>
    <t>UT Productions</t>
  </si>
  <si>
    <t>NP16 5HE</t>
  </si>
  <si>
    <t>S900005030</t>
  </si>
  <si>
    <t>W Driver Construction</t>
  </si>
  <si>
    <t>WD6 5LP</t>
  </si>
  <si>
    <t>S900005031</t>
  </si>
  <si>
    <t>Scheneile R Butler-Elliott</t>
  </si>
  <si>
    <t>E9 5QT</t>
  </si>
  <si>
    <t>S900005032</t>
  </si>
  <si>
    <t>Elfriede Mcternan</t>
  </si>
  <si>
    <t>EN4 9DP</t>
  </si>
  <si>
    <t>S900005033</t>
  </si>
  <si>
    <t>William B Grant</t>
  </si>
  <si>
    <t>N12 9NY</t>
  </si>
  <si>
    <t>S900005034</t>
  </si>
  <si>
    <t>Avon Lodge UK Limited</t>
  </si>
  <si>
    <t>EN1 4PD</t>
  </si>
  <si>
    <t>S900005035</t>
  </si>
  <si>
    <t>Miss Keisha Murdock</t>
  </si>
  <si>
    <t>S900005036</t>
  </si>
  <si>
    <t>Give Help Share</t>
  </si>
  <si>
    <t>WD6 3PP</t>
  </si>
  <si>
    <t>S900005037</t>
  </si>
  <si>
    <t>Svetlana Oukolova</t>
  </si>
  <si>
    <t>S900005038</t>
  </si>
  <si>
    <t>Afia Ahmed</t>
  </si>
  <si>
    <t>S900005039</t>
  </si>
  <si>
    <t>Lena Saglam</t>
  </si>
  <si>
    <t>EN4 9AH-1</t>
  </si>
  <si>
    <t>S900005041</t>
  </si>
  <si>
    <t>Mehrshad Nasiri Rizi</t>
  </si>
  <si>
    <t>HA2 0UB</t>
  </si>
  <si>
    <t>S900005042</t>
  </si>
  <si>
    <t>Michelle Dry</t>
  </si>
  <si>
    <t>WD6 2SA</t>
  </si>
  <si>
    <t>S900005043</t>
  </si>
  <si>
    <t>Samilia Gbanga</t>
  </si>
  <si>
    <t>S900005044</t>
  </si>
  <si>
    <t>Brett-Pitt Associates Limited</t>
  </si>
  <si>
    <t>S900005045</t>
  </si>
  <si>
    <t>NAA Aryeetey</t>
  </si>
  <si>
    <t>S900005046</t>
  </si>
  <si>
    <t>Jay Roach</t>
  </si>
  <si>
    <t>N2 8EE</t>
  </si>
  <si>
    <t>S900005047</t>
  </si>
  <si>
    <t>Leasowes High School</t>
  </si>
  <si>
    <t>B62 8PJ</t>
  </si>
  <si>
    <t>S900005048</t>
  </si>
  <si>
    <t>Mr Dean Faye</t>
  </si>
  <si>
    <t>CT2 0EP</t>
  </si>
  <si>
    <t>S900005049</t>
  </si>
  <si>
    <t>Amer Khalil</t>
  </si>
  <si>
    <t>S900005050</t>
  </si>
  <si>
    <t>Tomi Omidiora</t>
  </si>
  <si>
    <t>S900005051</t>
  </si>
  <si>
    <t>Susan Warren</t>
  </si>
  <si>
    <t>N10 1DB</t>
  </si>
  <si>
    <t>S900005052</t>
  </si>
  <si>
    <t>OHR Barak</t>
  </si>
  <si>
    <t>S900005053</t>
  </si>
  <si>
    <t>Cullen and Son Site Services</t>
  </si>
  <si>
    <t>SS15 6HF</t>
  </si>
  <si>
    <t>S900005054</t>
  </si>
  <si>
    <t>Lucy L Devaney</t>
  </si>
  <si>
    <t>NW9 5DY</t>
  </si>
  <si>
    <t>S900005055</t>
  </si>
  <si>
    <t>NW9 5YR</t>
  </si>
  <si>
    <t>S900005056</t>
  </si>
  <si>
    <t>Edgar D'Mello</t>
  </si>
  <si>
    <t>S900005057</t>
  </si>
  <si>
    <t>Aim Habonim</t>
  </si>
  <si>
    <t>M7 4NX</t>
  </si>
  <si>
    <t>S900005058</t>
  </si>
  <si>
    <t>Doncaster and Bassetlaw Teaching Hospitals</t>
  </si>
  <si>
    <t>DN2 5LT</t>
  </si>
  <si>
    <t>S900005059</t>
  </si>
  <si>
    <t>Aline Chrystian</t>
  </si>
  <si>
    <t>NW11 8SB</t>
  </si>
  <si>
    <t>S900005060</t>
  </si>
  <si>
    <t>Mr San Pius Rohita Leslie Mendis</t>
  </si>
  <si>
    <t>NW9 6ER</t>
  </si>
  <si>
    <t>S900005061</t>
  </si>
  <si>
    <t>Trinity School Rochester Limited</t>
  </si>
  <si>
    <t>SW1Y 4AR</t>
  </si>
  <si>
    <t>S900005062</t>
  </si>
  <si>
    <t>Angela Wingfield</t>
  </si>
  <si>
    <t>S900005063</t>
  </si>
  <si>
    <t>Ryan Wright</t>
  </si>
  <si>
    <t>EN3 5SY</t>
  </si>
  <si>
    <t>S900005064</t>
  </si>
  <si>
    <t>Jean Palmer</t>
  </si>
  <si>
    <t>N20 9AB</t>
  </si>
  <si>
    <t>S900005065</t>
  </si>
  <si>
    <t>Sadam Shirzad</t>
  </si>
  <si>
    <t>IG1 3SW</t>
  </si>
  <si>
    <t>S900005066</t>
  </si>
  <si>
    <t>Ethel Marshall</t>
  </si>
  <si>
    <t>N12 8EL</t>
  </si>
  <si>
    <t>S900005067</t>
  </si>
  <si>
    <t>The Big Initiative</t>
  </si>
  <si>
    <t>M3 2BY</t>
  </si>
  <si>
    <t>S900005068</t>
  </si>
  <si>
    <t>Opening Doors London</t>
  </si>
  <si>
    <t>WC1H 9NA</t>
  </si>
  <si>
    <t>S900005069</t>
  </si>
  <si>
    <t>Idna Genetics</t>
  </si>
  <si>
    <t>NR10 5FB</t>
  </si>
  <si>
    <t>S900005070</t>
  </si>
  <si>
    <t>Disability Matters Limited</t>
  </si>
  <si>
    <t>SW1V 1AJ</t>
  </si>
  <si>
    <t>S900005071</t>
  </si>
  <si>
    <t>Ellis Johnston</t>
  </si>
  <si>
    <t>S900005072</t>
  </si>
  <si>
    <t>Unitas Academy</t>
  </si>
  <si>
    <t>NR6 6AQ</t>
  </si>
  <si>
    <t>S900005073</t>
  </si>
  <si>
    <t>Ascension Supported Living Limited</t>
  </si>
  <si>
    <t>S900005074</t>
  </si>
  <si>
    <t>Tajdar Shah</t>
  </si>
  <si>
    <t>S900005075</t>
  </si>
  <si>
    <t>Hanan Thaher</t>
  </si>
  <si>
    <t>S900005076</t>
  </si>
  <si>
    <t>N3 2SN</t>
  </si>
  <si>
    <t>S900005077</t>
  </si>
  <si>
    <t>Focus Care Supported Living Service Limited</t>
  </si>
  <si>
    <t>PE2 7BX</t>
  </si>
  <si>
    <t>S900005078</t>
  </si>
  <si>
    <t>Government Events</t>
  </si>
  <si>
    <t>EC4A 2DQ</t>
  </si>
  <si>
    <t>S900005079</t>
  </si>
  <si>
    <t>Dalia Davis</t>
  </si>
  <si>
    <t>HA8 9QF</t>
  </si>
  <si>
    <t>S900005080</t>
  </si>
  <si>
    <t>Sina Ebadi</t>
  </si>
  <si>
    <t>WD24 5GY</t>
  </si>
  <si>
    <t>S900005081</t>
  </si>
  <si>
    <t>Mrs Jyotsna Tanna</t>
  </si>
  <si>
    <t>S900005082</t>
  </si>
  <si>
    <t>Carebase (Hemel) Limited</t>
  </si>
  <si>
    <t>HP3 9TE</t>
  </si>
  <si>
    <t>S900005083</t>
  </si>
  <si>
    <t>Mr Roy Ward</t>
  </si>
  <si>
    <t>S900005084</t>
  </si>
  <si>
    <t>Wonderland Day Nursery</t>
  </si>
  <si>
    <t>WS10 7DF</t>
  </si>
  <si>
    <t>S900005085</t>
  </si>
  <si>
    <t>Beatrice Ige</t>
  </si>
  <si>
    <t>S900005086</t>
  </si>
  <si>
    <t>Silvina Pinto</t>
  </si>
  <si>
    <t>N2 0AD</t>
  </si>
  <si>
    <t>S900005087</t>
  </si>
  <si>
    <t>Hamberley Care (Stepney) Limited</t>
  </si>
  <si>
    <t>W1J 0AH</t>
  </si>
  <si>
    <t>S900005088</t>
  </si>
  <si>
    <t>Bushbay Limited Pines and Needles</t>
  </si>
  <si>
    <t>W9 2EW</t>
  </si>
  <si>
    <t>S900005089</t>
  </si>
  <si>
    <t>Tara Gladdy</t>
  </si>
  <si>
    <t>S900005090</t>
  </si>
  <si>
    <t>Miss A Elmi</t>
  </si>
  <si>
    <t>NW10 9Z</t>
  </si>
  <si>
    <t>S900005091</t>
  </si>
  <si>
    <t>Shaun Alleyne</t>
  </si>
  <si>
    <t>S900005092</t>
  </si>
  <si>
    <t>Waheed Sultan</t>
  </si>
  <si>
    <t>S900005093</t>
  </si>
  <si>
    <t>Airey Miller Partnership LLP</t>
  </si>
  <si>
    <t>TN13 1YL</t>
  </si>
  <si>
    <t>S900005094</t>
  </si>
  <si>
    <t>Grassroots Suicide Prevention</t>
  </si>
  <si>
    <t>BN1 1EJ</t>
  </si>
  <si>
    <t>S900005095</t>
  </si>
  <si>
    <t>Calvary Pre School</t>
  </si>
  <si>
    <t>E10 5DX</t>
  </si>
  <si>
    <t>S900005096</t>
  </si>
  <si>
    <t>Norman Rourke Pryme</t>
  </si>
  <si>
    <t>SE1 0RF</t>
  </si>
  <si>
    <t>S900005097</t>
  </si>
  <si>
    <t>King Lifting Limited</t>
  </si>
  <si>
    <t>BS11 0FJ</t>
  </si>
  <si>
    <t>S900005098</t>
  </si>
  <si>
    <t>7Formation Limited</t>
  </si>
  <si>
    <t>NN17 5AF</t>
  </si>
  <si>
    <t>S900005099</t>
  </si>
  <si>
    <t>Albury Building Services Limited</t>
  </si>
  <si>
    <t>EN9 9HU</t>
  </si>
  <si>
    <t>S900005100</t>
  </si>
  <si>
    <t>Swiftdale Developments Limited</t>
  </si>
  <si>
    <t>NW11 9NJ</t>
  </si>
  <si>
    <t>S900005101</t>
  </si>
  <si>
    <t>Persona Care and Support Limited</t>
  </si>
  <si>
    <t>BL9 9AH</t>
  </si>
  <si>
    <t>S900005102</t>
  </si>
  <si>
    <t>Lower Green Limited</t>
  </si>
  <si>
    <t>WD4 8PP</t>
  </si>
  <si>
    <t>S900005103</t>
  </si>
  <si>
    <t>Filey Care and Support Limited</t>
  </si>
  <si>
    <t>EN2 0BX</t>
  </si>
  <si>
    <t>S900005104</t>
  </si>
  <si>
    <t>Mr Farshid Ariyan</t>
  </si>
  <si>
    <t>S900005105</t>
  </si>
  <si>
    <t>Davoud Mollapour</t>
  </si>
  <si>
    <t>NW4 3UE</t>
  </si>
  <si>
    <t>S900005106</t>
  </si>
  <si>
    <t>Limaks Services Limited</t>
  </si>
  <si>
    <t>NW7 1NG</t>
  </si>
  <si>
    <t>S900005107</t>
  </si>
  <si>
    <t>Angia Charles</t>
  </si>
  <si>
    <t>EN5 4PA</t>
  </si>
  <si>
    <t>S900005108</t>
  </si>
  <si>
    <t>Noria Sodqi</t>
  </si>
  <si>
    <t>NW9 5RH</t>
  </si>
  <si>
    <t>S900005109</t>
  </si>
  <si>
    <t>Saskia Wilson</t>
  </si>
  <si>
    <t>S900005110</t>
  </si>
  <si>
    <t>Zainab Ozcan</t>
  </si>
  <si>
    <t>HA8 0TG</t>
  </si>
  <si>
    <t>S900005111</t>
  </si>
  <si>
    <t>Delicious Deli Limited</t>
  </si>
  <si>
    <t>EN6 4JA</t>
  </si>
  <si>
    <t>S900005112</t>
  </si>
  <si>
    <t>Gemma Shah</t>
  </si>
  <si>
    <t>EN5 5JA</t>
  </si>
  <si>
    <t>S900005113</t>
  </si>
  <si>
    <t>Diana Harding</t>
  </si>
  <si>
    <t>N14 6RB</t>
  </si>
  <si>
    <t>S900005114</t>
  </si>
  <si>
    <t>Khotera Habibi</t>
  </si>
  <si>
    <t>NW10 8AE</t>
  </si>
  <si>
    <t>S900005115</t>
  </si>
  <si>
    <t>The Great Outdoor</t>
  </si>
  <si>
    <t>ME13 8GD</t>
  </si>
  <si>
    <t>S900005116</t>
  </si>
  <si>
    <t>Motus Truck and Van</t>
  </si>
  <si>
    <t>S900005117</t>
  </si>
  <si>
    <t>Morrisons Solicitors</t>
  </si>
  <si>
    <t>RH1 1LQ</t>
  </si>
  <si>
    <t>S900005118</t>
  </si>
  <si>
    <t>Maria Da Gloria Almeida</t>
  </si>
  <si>
    <t>S900005119</t>
  </si>
  <si>
    <t>John Jones</t>
  </si>
  <si>
    <t>NW2 2TE</t>
  </si>
  <si>
    <t>S900005120</t>
  </si>
  <si>
    <t>Mrs Hayley Douek</t>
  </si>
  <si>
    <t>S900005121</t>
  </si>
  <si>
    <t>Louis Markham</t>
  </si>
  <si>
    <t>EN5 1QF</t>
  </si>
  <si>
    <t>S900005122</t>
  </si>
  <si>
    <t>Seyedeh Pegah Nabavi</t>
  </si>
  <si>
    <t>N3 1DA</t>
  </si>
  <si>
    <t>S900005123</t>
  </si>
  <si>
    <t>Routewise Consulting</t>
  </si>
  <si>
    <t>SG13 8DU</t>
  </si>
  <si>
    <t>S900005124</t>
  </si>
  <si>
    <t>Mr Tim Blackaby</t>
  </si>
  <si>
    <t>S900005125</t>
  </si>
  <si>
    <t>Etty Freundlich</t>
  </si>
  <si>
    <t>M25 0GL</t>
  </si>
  <si>
    <t>S900005126</t>
  </si>
  <si>
    <t>Mr Agim Ndou</t>
  </si>
  <si>
    <t>S900005127</t>
  </si>
  <si>
    <t>Jodie Walsh</t>
  </si>
  <si>
    <t>NW6 4RB</t>
  </si>
  <si>
    <t>S900005128</t>
  </si>
  <si>
    <t>Komplex Care</t>
  </si>
  <si>
    <t>TF2 9TU</t>
  </si>
  <si>
    <t>S900005129</t>
  </si>
  <si>
    <t>Sian Hull</t>
  </si>
  <si>
    <t>S900005130</t>
  </si>
  <si>
    <t>The Metropolitan Police Service</t>
  </si>
  <si>
    <t>DA15 0BQ</t>
  </si>
  <si>
    <t>S900005131</t>
  </si>
  <si>
    <t>Care To Dance Limited</t>
  </si>
  <si>
    <t>OX5 1JE</t>
  </si>
  <si>
    <t>S900005132</t>
  </si>
  <si>
    <t>Bear Care Services Limited</t>
  </si>
  <si>
    <t>S900005133</t>
  </si>
  <si>
    <t>Mayer Brown Limited</t>
  </si>
  <si>
    <t>GU22 8AR</t>
  </si>
  <si>
    <t>S900005134</t>
  </si>
  <si>
    <t>Andrew Sissons Consulting (London) Limited</t>
  </si>
  <si>
    <t>EC1V 9EE</t>
  </si>
  <si>
    <t>S900005135</t>
  </si>
  <si>
    <t>Friends of Childs Hill Park</t>
  </si>
  <si>
    <t>S900005136</t>
  </si>
  <si>
    <t>Shoreditch Park Primary School</t>
  </si>
  <si>
    <t>N1 5JN</t>
  </si>
  <si>
    <t>S900005137</t>
  </si>
  <si>
    <t>David Miller</t>
  </si>
  <si>
    <t>S900005138</t>
  </si>
  <si>
    <t>Acorn Web Offset Limited</t>
  </si>
  <si>
    <t>WF6 1TW</t>
  </si>
  <si>
    <t>S900005139</t>
  </si>
  <si>
    <t>PFS Fs - Short Breaks (Personal Budgets)</t>
  </si>
  <si>
    <t>S900005140</t>
  </si>
  <si>
    <t>Ryan Ilyas</t>
  </si>
  <si>
    <t>S900005141</t>
  </si>
  <si>
    <t>Lesley Nicholson</t>
  </si>
  <si>
    <t>EN4 9TQ</t>
  </si>
  <si>
    <t>S900005142</t>
  </si>
  <si>
    <t>John Power</t>
  </si>
  <si>
    <t>WD17 3AF</t>
  </si>
  <si>
    <t>S900005143</t>
  </si>
  <si>
    <t>Friends of Victoria Park Finchley</t>
  </si>
  <si>
    <t>N3 2EB</t>
  </si>
  <si>
    <t>S900005144</t>
  </si>
  <si>
    <t>Shirish Desai</t>
  </si>
  <si>
    <t>WD6 3LE</t>
  </si>
  <si>
    <t>S900005145</t>
  </si>
  <si>
    <t>Ms Rebecca Bryant</t>
  </si>
  <si>
    <t>N2 0EA</t>
  </si>
  <si>
    <t>S900005146</t>
  </si>
  <si>
    <t>Tavistock Relationships</t>
  </si>
  <si>
    <t>W1W 6JL</t>
  </si>
  <si>
    <t>S900005147</t>
  </si>
  <si>
    <t>Potton Lower School</t>
  </si>
  <si>
    <t>SG19 2PG</t>
  </si>
  <si>
    <t>S900005148</t>
  </si>
  <si>
    <t>Miss Michaela D Tunstall</t>
  </si>
  <si>
    <t>NW7 1RW</t>
  </si>
  <si>
    <t>S900005149</t>
  </si>
  <si>
    <t>Key Changes Positive Mental Health Through Music Limited</t>
  </si>
  <si>
    <t>EC1V 8AJ</t>
  </si>
  <si>
    <t>S900005150</t>
  </si>
  <si>
    <t>Btvk Advisory LLP</t>
  </si>
  <si>
    <t>EC2Y 5AU</t>
  </si>
  <si>
    <t>S900005151</t>
  </si>
  <si>
    <t>Elizabeth Simons</t>
  </si>
  <si>
    <t>NW7 4AN</t>
  </si>
  <si>
    <t>S900005152</t>
  </si>
  <si>
    <t>Maleeha Malik</t>
  </si>
  <si>
    <t>S900005153</t>
  </si>
  <si>
    <t>Elizabeth Lauder</t>
  </si>
  <si>
    <t>LU1 5JJ</t>
  </si>
  <si>
    <t>S900005154</t>
  </si>
  <si>
    <t>Gemma Izzet</t>
  </si>
  <si>
    <t>S900005155</t>
  </si>
  <si>
    <t>Mark Williams</t>
  </si>
  <si>
    <t>LU5 4RD</t>
  </si>
  <si>
    <t>Mark John Williams</t>
  </si>
  <si>
    <t>S900005156</t>
  </si>
  <si>
    <t>Farkad Hasan</t>
  </si>
  <si>
    <t>HA8 8FY-1</t>
  </si>
  <si>
    <t>S900005158</t>
  </si>
  <si>
    <t>Ameet and Manisha Shah</t>
  </si>
  <si>
    <t>S900005159</t>
  </si>
  <si>
    <t>Familycare Homes Limited</t>
  </si>
  <si>
    <t>IG4 5PH</t>
  </si>
  <si>
    <t>S900005160</t>
  </si>
  <si>
    <t>Leaving Care Solutions Limited</t>
  </si>
  <si>
    <t>S900005161</t>
  </si>
  <si>
    <t>Runwood Homes Limited</t>
  </si>
  <si>
    <t>SS7 2QL</t>
  </si>
  <si>
    <t>S900005162</t>
  </si>
  <si>
    <t>Rupa Hiyara Hewage</t>
  </si>
  <si>
    <t>NW4 2EN</t>
  </si>
  <si>
    <t>S900005163</t>
  </si>
  <si>
    <t>J Nishanthi Peiris</t>
  </si>
  <si>
    <t>NW4 4RT</t>
  </si>
  <si>
    <t>S900005164</t>
  </si>
  <si>
    <t>Beacon Scaffolding Limited</t>
  </si>
  <si>
    <t>S900005165</t>
  </si>
  <si>
    <t>Nasrin Bahrami</t>
  </si>
  <si>
    <t>N3 2PE</t>
  </si>
  <si>
    <t>S900005166</t>
  </si>
  <si>
    <t>Claudia Eveleigh</t>
  </si>
  <si>
    <t>N11 3FE</t>
  </si>
  <si>
    <t>S900005167</t>
  </si>
  <si>
    <t>Barnet TV</t>
  </si>
  <si>
    <t>NW7 2AS</t>
  </si>
  <si>
    <t>S900005168</t>
  </si>
  <si>
    <t>Abubakar Mohamed</t>
  </si>
  <si>
    <t>HA8 8SD</t>
  </si>
  <si>
    <t>S900005169</t>
  </si>
  <si>
    <t>ANH Trang Nguyen</t>
  </si>
  <si>
    <t>S900005170</t>
  </si>
  <si>
    <t>Amelia Munir</t>
  </si>
  <si>
    <t>HA1 1SQ</t>
  </si>
  <si>
    <t>S900005171</t>
  </si>
  <si>
    <t>Opera Holland Park</t>
  </si>
  <si>
    <t>S900005172</t>
  </si>
  <si>
    <t>Wilkes and Sons Limited</t>
  </si>
  <si>
    <t>SM4 5BY</t>
  </si>
  <si>
    <t>S900005173</t>
  </si>
  <si>
    <t>Alpha Plus Group Limited</t>
  </si>
  <si>
    <t>SE1 7FX</t>
  </si>
  <si>
    <t>S900005174</t>
  </si>
  <si>
    <t>The Rapid Results College Limited</t>
  </si>
  <si>
    <t>SW19 4DS</t>
  </si>
  <si>
    <t>S900005175</t>
  </si>
  <si>
    <t>Bouygues (UK) Limited</t>
  </si>
  <si>
    <t>SE1 7EU</t>
  </si>
  <si>
    <t>S900005176</t>
  </si>
  <si>
    <t>Road Traffic Solutions</t>
  </si>
  <si>
    <t>DN15 7PQ</t>
  </si>
  <si>
    <t>S900005177</t>
  </si>
  <si>
    <t>Derek Gibson</t>
  </si>
  <si>
    <t>G67 2RH</t>
  </si>
  <si>
    <t>S900005178</t>
  </si>
  <si>
    <t>Sonya Ruth Estelle Lejeune</t>
  </si>
  <si>
    <t>HA8 0LZ</t>
  </si>
  <si>
    <t>S900005179</t>
  </si>
  <si>
    <t>Mudasir Ibrahim</t>
  </si>
  <si>
    <t>NW9 6FU</t>
  </si>
  <si>
    <t>S900005180</t>
  </si>
  <si>
    <t>Mohammad Sadatifard</t>
  </si>
  <si>
    <t>S900005181</t>
  </si>
  <si>
    <t>Luke Cooper</t>
  </si>
  <si>
    <t>MK5 6HB</t>
  </si>
  <si>
    <t>S900005182</t>
  </si>
  <si>
    <t>Mr Matthew Stuart Mills</t>
  </si>
  <si>
    <t>N10 2AE</t>
  </si>
  <si>
    <t>S900005183</t>
  </si>
  <si>
    <t>Topsy Turvy Day Nursery Limited</t>
  </si>
  <si>
    <t>NW4 3RW</t>
  </si>
  <si>
    <t>S900005184</t>
  </si>
  <si>
    <t>Zipporah Cohen</t>
  </si>
  <si>
    <t>S900005185</t>
  </si>
  <si>
    <t>Kaveh Kaviani</t>
  </si>
  <si>
    <t>N12 9TY</t>
  </si>
  <si>
    <t>S900005186</t>
  </si>
  <si>
    <t>Graeme Cherry</t>
  </si>
  <si>
    <t>EN5 1BB</t>
  </si>
  <si>
    <t>S900005187</t>
  </si>
  <si>
    <t>Christella Lucas</t>
  </si>
  <si>
    <t>NW9 9NS</t>
  </si>
  <si>
    <t>S900005188</t>
  </si>
  <si>
    <t>S900005189</t>
  </si>
  <si>
    <t>UB7 8AW</t>
  </si>
  <si>
    <t>S900005190</t>
  </si>
  <si>
    <t>Hussain Ismail Koko</t>
  </si>
  <si>
    <t>S900005191</t>
  </si>
  <si>
    <t>Iulia Cioara</t>
  </si>
  <si>
    <t>SP1 2SB</t>
  </si>
  <si>
    <t>S900005192</t>
  </si>
  <si>
    <t>TB Sports Limited</t>
  </si>
  <si>
    <t>EN1 3RE</t>
  </si>
  <si>
    <t>S900005193</t>
  </si>
  <si>
    <t>The Stanway School</t>
  </si>
  <si>
    <t>CO3 0QA</t>
  </si>
  <si>
    <t>S900005194</t>
  </si>
  <si>
    <t>Ms Fatou Sey</t>
  </si>
  <si>
    <t>S900005195</t>
  </si>
  <si>
    <t>Earnscliffe Davies Associates Limited</t>
  </si>
  <si>
    <t>BN3 3RQ</t>
  </si>
  <si>
    <t>S900005196</t>
  </si>
  <si>
    <t>Anj Scaffolding Limited</t>
  </si>
  <si>
    <t>WD25 9DU</t>
  </si>
  <si>
    <t>S900005197</t>
  </si>
  <si>
    <t>Farzaneh Tahajodi</t>
  </si>
  <si>
    <t>NW4 1EU</t>
  </si>
  <si>
    <t>S900005198</t>
  </si>
  <si>
    <t>Annabel Ayad</t>
  </si>
  <si>
    <t>N2 0LA</t>
  </si>
  <si>
    <t>S900005199</t>
  </si>
  <si>
    <t>Contract Lifting Solutions Limited</t>
  </si>
  <si>
    <t>OL8 2PF</t>
  </si>
  <si>
    <t>S900005200</t>
  </si>
  <si>
    <t>Mahogany Inclusion Partners</t>
  </si>
  <si>
    <t>S900005201</t>
  </si>
  <si>
    <t>Windtech Consultants (Europe) Limited</t>
  </si>
  <si>
    <t>EC1Y 0UJ</t>
  </si>
  <si>
    <t>S900005202</t>
  </si>
  <si>
    <t>Platinum Scaffolding Limited</t>
  </si>
  <si>
    <t>AL7 4SS</t>
  </si>
  <si>
    <t>S900005203</t>
  </si>
  <si>
    <t>Archant Community Media Limited</t>
  </si>
  <si>
    <t>NR1 1RE</t>
  </si>
  <si>
    <t>S900005204</t>
  </si>
  <si>
    <t>St Luke's Church of England School</t>
  </si>
  <si>
    <t>NW3 7SU</t>
  </si>
  <si>
    <t>S900005205</t>
  </si>
  <si>
    <t>Songul Yildiz</t>
  </si>
  <si>
    <t>S900005206</t>
  </si>
  <si>
    <t>Family First Care Services Limited</t>
  </si>
  <si>
    <t>N22 6UP</t>
  </si>
  <si>
    <t>S900005208</t>
  </si>
  <si>
    <t>Joseph Ogu</t>
  </si>
  <si>
    <t>S900005209</t>
  </si>
  <si>
    <t>Smith and Massen Limited</t>
  </si>
  <si>
    <t>W3 9EH</t>
  </si>
  <si>
    <t>S900005210</t>
  </si>
  <si>
    <t>Vida Adarkwa</t>
  </si>
  <si>
    <t>S900005211</t>
  </si>
  <si>
    <t>MTW Consultants Limited</t>
  </si>
  <si>
    <t>SW14 8QE</t>
  </si>
  <si>
    <t>S900005212</t>
  </si>
  <si>
    <t>Tzivos Hashem UK</t>
  </si>
  <si>
    <t>NW11 9HH</t>
  </si>
  <si>
    <t>S900005213</t>
  </si>
  <si>
    <t>Vimivale Limited</t>
  </si>
  <si>
    <t>SS14 1PE</t>
  </si>
  <si>
    <t>S900005214</t>
  </si>
  <si>
    <t>Christine Roma Yapage</t>
  </si>
  <si>
    <t>NW9 6HP</t>
  </si>
  <si>
    <t>S900005215</t>
  </si>
  <si>
    <t>Halo Technologies Europe Limited</t>
  </si>
  <si>
    <t>BT12 5GH</t>
  </si>
  <si>
    <t>S900005216</t>
  </si>
  <si>
    <t>Nassar Shafi</t>
  </si>
  <si>
    <t>NW4 3HR</t>
  </si>
  <si>
    <t>S900005217</t>
  </si>
  <si>
    <t>Kaywan M Azizi</t>
  </si>
  <si>
    <t>S900005218</t>
  </si>
  <si>
    <t>Hadayat Haqyar</t>
  </si>
  <si>
    <t>S900005219</t>
  </si>
  <si>
    <t>Purple Chilli Limited</t>
  </si>
  <si>
    <t>NE29 7XH</t>
  </si>
  <si>
    <t>S900005220</t>
  </si>
  <si>
    <t>Oakland Primecare Limited</t>
  </si>
  <si>
    <t>IG7 6HX</t>
  </si>
  <si>
    <t>S900005221</t>
  </si>
  <si>
    <t>Richard Foster</t>
  </si>
  <si>
    <t>NW11 9TN</t>
  </si>
  <si>
    <t>S900005222</t>
  </si>
  <si>
    <t>Mrs Rowena Dimayuga</t>
  </si>
  <si>
    <t>NW2 1QA</t>
  </si>
  <si>
    <t>S900005223</t>
  </si>
  <si>
    <t>SJN Limited</t>
  </si>
  <si>
    <t>CO5 7QR</t>
  </si>
  <si>
    <t>S900005224</t>
  </si>
  <si>
    <t>Moniteye Limited</t>
  </si>
  <si>
    <t>LE11 5RF</t>
  </si>
  <si>
    <t>S900005225</t>
  </si>
  <si>
    <t>Thangarathinam Gopalasingam</t>
  </si>
  <si>
    <t>S900005226</t>
  </si>
  <si>
    <t>John Arnold Barrett</t>
  </si>
  <si>
    <t>S900005227</t>
  </si>
  <si>
    <t>Silene Tarquino Velasco</t>
  </si>
  <si>
    <t>EN5 5FN</t>
  </si>
  <si>
    <t>S900005228</t>
  </si>
  <si>
    <t>Ethelbert Specialist Homes</t>
  </si>
  <si>
    <t>CT12 5EU</t>
  </si>
  <si>
    <t>S900005229</t>
  </si>
  <si>
    <t>Kamino Homecare Limited</t>
  </si>
  <si>
    <t>S900005230</t>
  </si>
  <si>
    <t>Reagle Home Care Services</t>
  </si>
  <si>
    <t>HA6 3EZ</t>
  </si>
  <si>
    <t>S900005231</t>
  </si>
  <si>
    <t>Elham Zormati</t>
  </si>
  <si>
    <t>S900005232</t>
  </si>
  <si>
    <t>Farman Habib</t>
  </si>
  <si>
    <t>NW9 6JR</t>
  </si>
  <si>
    <t>S900005233</t>
  </si>
  <si>
    <t>W G Wigginton Limited</t>
  </si>
  <si>
    <t>UB6 0AA</t>
  </si>
  <si>
    <t>S900005234</t>
  </si>
  <si>
    <t>Toomey Scaffolding</t>
  </si>
  <si>
    <t>KT17 2NQ</t>
  </si>
  <si>
    <t>S900005235</t>
  </si>
  <si>
    <t>Jayne Mackay</t>
  </si>
  <si>
    <t>WA4 6NP</t>
  </si>
  <si>
    <t>S900005236</t>
  </si>
  <si>
    <t>Anita Wickes</t>
  </si>
  <si>
    <t>N7 0PH</t>
  </si>
  <si>
    <t>S900005237</t>
  </si>
  <si>
    <t>Access 2 Limited</t>
  </si>
  <si>
    <t>NN4 7HS</t>
  </si>
  <si>
    <t>S900005238</t>
  </si>
  <si>
    <t>Talking Life Training</t>
  </si>
  <si>
    <t>CH47 3BW</t>
  </si>
  <si>
    <t>S900005239</t>
  </si>
  <si>
    <t>Diamonds Kidz Contact Services</t>
  </si>
  <si>
    <t>E17 7EF</t>
  </si>
  <si>
    <t>S900005240</t>
  </si>
  <si>
    <t>Bennett Memorial Diocesan School</t>
  </si>
  <si>
    <t>TN4 9SH</t>
  </si>
  <si>
    <t>S900005241</t>
  </si>
  <si>
    <t>Irshad Ali</t>
  </si>
  <si>
    <t>HA8 9SR</t>
  </si>
  <si>
    <t>S900005242</t>
  </si>
  <si>
    <t>Trident Lifting Solutions Limited</t>
  </si>
  <si>
    <t>S900005243</t>
  </si>
  <si>
    <t>Mahendra Patel</t>
  </si>
  <si>
    <t>EN5 5TB</t>
  </si>
  <si>
    <t>S900005244</t>
  </si>
  <si>
    <t>Hajer Almazwagi</t>
  </si>
  <si>
    <t>S900005245</t>
  </si>
  <si>
    <t>Mr G Simpson</t>
  </si>
  <si>
    <t>S900005246</t>
  </si>
  <si>
    <t>Nora Zeidan</t>
  </si>
  <si>
    <t>HA8 9AR</t>
  </si>
  <si>
    <t>S900005247</t>
  </si>
  <si>
    <t>The TCM Group</t>
  </si>
  <si>
    <t>S900005248</t>
  </si>
  <si>
    <t>Mary Sholagbade</t>
  </si>
  <si>
    <t>EN4 9DL</t>
  </si>
  <si>
    <t>NW2 1QA-2</t>
  </si>
  <si>
    <t>S900005250</t>
  </si>
  <si>
    <t>Sterling Developments (London) Limited</t>
  </si>
  <si>
    <t>S900005251</t>
  </si>
  <si>
    <t>Ardale (Potters Grange) Limited</t>
  </si>
  <si>
    <t>S900005252</t>
  </si>
  <si>
    <t>Kyie Hollingshead</t>
  </si>
  <si>
    <t>S900005253</t>
  </si>
  <si>
    <t>Emiliya Krasteva</t>
  </si>
  <si>
    <t>N11 1HE</t>
  </si>
  <si>
    <t>S900005254</t>
  </si>
  <si>
    <t>Mansour Adam</t>
  </si>
  <si>
    <t>S900005255</t>
  </si>
  <si>
    <t>Sufjan Kastrati</t>
  </si>
  <si>
    <t>S900005256</t>
  </si>
  <si>
    <t>Kara Roche</t>
  </si>
  <si>
    <t>NW4 2PL</t>
  </si>
  <si>
    <t>S900005257</t>
  </si>
  <si>
    <t>Milad Ayobi</t>
  </si>
  <si>
    <t>NW4 2BG</t>
  </si>
  <si>
    <t>S900005258</t>
  </si>
  <si>
    <t>Yechiel Sulzbacher</t>
  </si>
  <si>
    <t>NW11 9PR</t>
  </si>
  <si>
    <t>S900005259</t>
  </si>
  <si>
    <t>Shannon Raymen</t>
  </si>
  <si>
    <t>S900005260</t>
  </si>
  <si>
    <t>Yadrina Rughooputh</t>
  </si>
  <si>
    <t>NW2 1QA-1</t>
  </si>
  <si>
    <t>S900005262</t>
  </si>
  <si>
    <t>Ahmed Almazwagi</t>
  </si>
  <si>
    <t>NW9 5NG</t>
  </si>
  <si>
    <t>HA8 9AR-1</t>
  </si>
  <si>
    <t>S900005264</t>
  </si>
  <si>
    <t>Lauren Hardy</t>
  </si>
  <si>
    <t>NW2 1HN</t>
  </si>
  <si>
    <t>S900005265</t>
  </si>
  <si>
    <t>Laura Brodkin</t>
  </si>
  <si>
    <t>NW11 8AG</t>
  </si>
  <si>
    <t>S900005266</t>
  </si>
  <si>
    <t>Money Carer Foundation</t>
  </si>
  <si>
    <t>M33 7AR</t>
  </si>
  <si>
    <t>S900005267</t>
  </si>
  <si>
    <t>Peace A Fayombo</t>
  </si>
  <si>
    <t>E17 9BS</t>
  </si>
  <si>
    <t>S900005268</t>
  </si>
  <si>
    <t>Diana Kaganda</t>
  </si>
  <si>
    <t>HA8 0JQ</t>
  </si>
  <si>
    <t>S900005269</t>
  </si>
  <si>
    <t>Chariklia Kyriakides</t>
  </si>
  <si>
    <t>EN5 3BA</t>
  </si>
  <si>
    <t>S900005270</t>
  </si>
  <si>
    <t>Salima Lakhdari</t>
  </si>
  <si>
    <t>NW2 7ER</t>
  </si>
  <si>
    <t>S900005271</t>
  </si>
  <si>
    <t>Scooter Store (Cis)</t>
  </si>
  <si>
    <t>CM20 2HE</t>
  </si>
  <si>
    <t>S900005272</t>
  </si>
  <si>
    <t>Film Skool Deluxe</t>
  </si>
  <si>
    <t>N11 2EN</t>
  </si>
  <si>
    <t>S900005273</t>
  </si>
  <si>
    <t>Amherst Enterprises Limited</t>
  </si>
  <si>
    <t>NW6 4TE</t>
  </si>
  <si>
    <t>S900005274</t>
  </si>
  <si>
    <t>Peopletoo Limited</t>
  </si>
  <si>
    <t>NG2 5LN</t>
  </si>
  <si>
    <t>S900005275</t>
  </si>
  <si>
    <t>Avison Young (UK) Limited</t>
  </si>
  <si>
    <t>B1 2JB</t>
  </si>
  <si>
    <t>S900005276</t>
  </si>
  <si>
    <t>Abbas Cheblak</t>
  </si>
  <si>
    <t>S900005277</t>
  </si>
  <si>
    <t>Non Stop Action</t>
  </si>
  <si>
    <t>S900005278</t>
  </si>
  <si>
    <t>Mohammed Raheem Ali</t>
  </si>
  <si>
    <t>NW7 2AA</t>
  </si>
  <si>
    <t>S900005279</t>
  </si>
  <si>
    <t>Brenda Eggleston</t>
  </si>
  <si>
    <t>NW7 1DD</t>
  </si>
  <si>
    <t>S900005280</t>
  </si>
  <si>
    <t>Lily Huq</t>
  </si>
  <si>
    <t>EN5 2HR</t>
  </si>
  <si>
    <t>S900005281</t>
  </si>
  <si>
    <t>Dr Slawomir Rogowski</t>
  </si>
  <si>
    <t>SG12 0DE</t>
  </si>
  <si>
    <t>S900005282</t>
  </si>
  <si>
    <t>North London Community Consortium</t>
  </si>
  <si>
    <t>S900005283</t>
  </si>
  <si>
    <t>Toetoe Yee</t>
  </si>
  <si>
    <t>S900005284</t>
  </si>
  <si>
    <t>Samiullah Ehsas</t>
  </si>
  <si>
    <t>S900005285</t>
  </si>
  <si>
    <t>Erect Architecture Limited</t>
  </si>
  <si>
    <t>S900005286</t>
  </si>
  <si>
    <t>Tigistu Abebe</t>
  </si>
  <si>
    <t>S900005287</t>
  </si>
  <si>
    <t>Mrs Pauline Karbritz</t>
  </si>
  <si>
    <t>S900005288</t>
  </si>
  <si>
    <t>Margaret Pearce</t>
  </si>
  <si>
    <t>S900005289</t>
  </si>
  <si>
    <t>Maura Moloney</t>
  </si>
  <si>
    <t>RG42 4HH</t>
  </si>
  <si>
    <t>S900005290</t>
  </si>
  <si>
    <t>Mary Henry</t>
  </si>
  <si>
    <t>NW9 9BJ</t>
  </si>
  <si>
    <t>S900005291</t>
  </si>
  <si>
    <t>Ibrahim Ali Suleiman</t>
  </si>
  <si>
    <t>S900005292</t>
  </si>
  <si>
    <t>Gordon Smith</t>
  </si>
  <si>
    <t>HA7 3RP</t>
  </si>
  <si>
    <t>S900005293</t>
  </si>
  <si>
    <t>Faisal Hazarbuz</t>
  </si>
  <si>
    <t>S900005294</t>
  </si>
  <si>
    <t>Helen Seery</t>
  </si>
  <si>
    <t>S900005295</t>
  </si>
  <si>
    <t>Shi-Mindfulminds</t>
  </si>
  <si>
    <t>S900005296</t>
  </si>
  <si>
    <t>Daisy Cohen</t>
  </si>
  <si>
    <t>S900005297</t>
  </si>
  <si>
    <t>Mr E F D Greene and Mrs A L H Greene</t>
  </si>
  <si>
    <t>EN5 4EN</t>
  </si>
  <si>
    <t>S900005298</t>
  </si>
  <si>
    <t>Cheryl Kerens</t>
  </si>
  <si>
    <t>N12 0QJ</t>
  </si>
  <si>
    <t>S900005299</t>
  </si>
  <si>
    <t>Socotec UK Limited</t>
  </si>
  <si>
    <t>DE15 OYZ</t>
  </si>
  <si>
    <t>S900005300</t>
  </si>
  <si>
    <t>Mr David Cook</t>
  </si>
  <si>
    <t>S900005301</t>
  </si>
  <si>
    <t>Aydin Arslan</t>
  </si>
  <si>
    <t>S900005302</t>
  </si>
  <si>
    <t>Channels and Choices Therapeutic</t>
  </si>
  <si>
    <t>S900005303</t>
  </si>
  <si>
    <t>Spcl Limited</t>
  </si>
  <si>
    <t>NW7 1PU</t>
  </si>
  <si>
    <t>S900005304</t>
  </si>
  <si>
    <t>The Greengrocers Choice Limited</t>
  </si>
  <si>
    <t>EN5 5UW</t>
  </si>
  <si>
    <t>S900005305</t>
  </si>
  <si>
    <t>Anthony Warner</t>
  </si>
  <si>
    <t>N19 9EY</t>
  </si>
  <si>
    <t>S900005306</t>
  </si>
  <si>
    <t>West Lea School</t>
  </si>
  <si>
    <t>N9 9TU</t>
  </si>
  <si>
    <t>S900005307</t>
  </si>
  <si>
    <t>Mavis Wenham Ankh Services</t>
  </si>
  <si>
    <t>E6 5XP</t>
  </si>
  <si>
    <t>S900005308</t>
  </si>
  <si>
    <t>Soundskool Music</t>
  </si>
  <si>
    <t>EC1V 9HX</t>
  </si>
  <si>
    <t>S900005309</t>
  </si>
  <si>
    <t>Thermouhouse UK Limited</t>
  </si>
  <si>
    <t>SL1 2SF</t>
  </si>
  <si>
    <t>S900005310</t>
  </si>
  <si>
    <t>V and A Scaffolding Limited</t>
  </si>
  <si>
    <t>W6 9LE</t>
  </si>
  <si>
    <t>S900005311</t>
  </si>
  <si>
    <t>Microscope Consultants Limited</t>
  </si>
  <si>
    <t>HA3 0XY</t>
  </si>
  <si>
    <t>S900005312</t>
  </si>
  <si>
    <t>Adventure Playground Engineers Limited</t>
  </si>
  <si>
    <t>E16 4TL</t>
  </si>
  <si>
    <t>S900005313</t>
  </si>
  <si>
    <t>Precious Homes Support Limited</t>
  </si>
  <si>
    <t>S900005314</t>
  </si>
  <si>
    <t>Rabbi Dayan Henry Ehrentreu</t>
  </si>
  <si>
    <t>S900005315</t>
  </si>
  <si>
    <t>Make Good Limited</t>
  </si>
  <si>
    <t>SE16 4DG</t>
  </si>
  <si>
    <t>S900005316</t>
  </si>
  <si>
    <t>Fatouma Ali Moussa</t>
  </si>
  <si>
    <t>NW9 5FU</t>
  </si>
  <si>
    <t>S900005317</t>
  </si>
  <si>
    <t>Shaben M Ruseli</t>
  </si>
  <si>
    <t>N3 2PE-1</t>
  </si>
  <si>
    <t>S900005319</t>
  </si>
  <si>
    <t>Keyona Fraser</t>
  </si>
  <si>
    <t>S900005320</t>
  </si>
  <si>
    <t>Pentagon Paint and Body Limited</t>
  </si>
  <si>
    <t>AL9 5JN</t>
  </si>
  <si>
    <t>S900005321</t>
  </si>
  <si>
    <t>Elettra Bordonaro Limited</t>
  </si>
  <si>
    <t>KT1 4AS</t>
  </si>
  <si>
    <t>S900005322</t>
  </si>
  <si>
    <t>Lancam Care Services Limited</t>
  </si>
  <si>
    <t>EN3 5UJ</t>
  </si>
  <si>
    <t>S900005323</t>
  </si>
  <si>
    <t>Hatton School and Special Needs Centre</t>
  </si>
  <si>
    <t>IG8 8EU</t>
  </si>
  <si>
    <t>S900005324</t>
  </si>
  <si>
    <t>Mrs Y Rockmill and Mr I M Rockmill</t>
  </si>
  <si>
    <t>NW11 9RL</t>
  </si>
  <si>
    <t>S900005325</t>
  </si>
  <si>
    <t>Liz Scofield</t>
  </si>
  <si>
    <t>BN1 5PG</t>
  </si>
  <si>
    <t>S900005326</t>
  </si>
  <si>
    <t>Miss Hanan Ali</t>
  </si>
  <si>
    <t>S900005327</t>
  </si>
  <si>
    <t>Moving Up Care Limited</t>
  </si>
  <si>
    <t>WA1 2NL</t>
  </si>
  <si>
    <t>S900005328</t>
  </si>
  <si>
    <t>Alphatec 2000 Limited</t>
  </si>
  <si>
    <t>L33 7UY</t>
  </si>
  <si>
    <t>S900005329</t>
  </si>
  <si>
    <t>Furniture@Work Limited</t>
  </si>
  <si>
    <t>G41 1HJ</t>
  </si>
  <si>
    <t>S900005330</t>
  </si>
  <si>
    <t>Mr R Lee</t>
  </si>
  <si>
    <t>S900005331</t>
  </si>
  <si>
    <t>Mr Bashkim Lala</t>
  </si>
  <si>
    <t>N2 8PA</t>
  </si>
  <si>
    <t>S900005332</t>
  </si>
  <si>
    <t>Carol Thompson</t>
  </si>
  <si>
    <t>EN5 5JX</t>
  </si>
  <si>
    <t>S900005333</t>
  </si>
  <si>
    <t>Inez Francis</t>
  </si>
  <si>
    <t>S900005334</t>
  </si>
  <si>
    <t>Susan Okpani Evans</t>
  </si>
  <si>
    <t>N12 7DB</t>
  </si>
  <si>
    <t>S900005335</t>
  </si>
  <si>
    <t>Miss Yayush Alemu</t>
  </si>
  <si>
    <t>N10 2RW</t>
  </si>
  <si>
    <t>S900005336</t>
  </si>
  <si>
    <t>Rachel Cooper</t>
  </si>
  <si>
    <t>NW4 1TG</t>
  </si>
  <si>
    <t>S900005337</t>
  </si>
  <si>
    <t>Despo Magerou</t>
  </si>
  <si>
    <t>N13 4RJ</t>
  </si>
  <si>
    <t>S900005338</t>
  </si>
  <si>
    <t>Troy Homes Limited</t>
  </si>
  <si>
    <t>NW9 6BX</t>
  </si>
  <si>
    <t>S900005339</t>
  </si>
  <si>
    <t>Sumo Services Limited</t>
  </si>
  <si>
    <t>PO9 2NL</t>
  </si>
  <si>
    <t>S900005340</t>
  </si>
  <si>
    <t>Barnet Churches Action</t>
  </si>
  <si>
    <t>S900005341</t>
  </si>
  <si>
    <t>Occucom Limited</t>
  </si>
  <si>
    <t>CO1 2JS</t>
  </si>
  <si>
    <t>S900005342</t>
  </si>
  <si>
    <t>JK Assessment Services Limited</t>
  </si>
  <si>
    <t>LE2 5PB</t>
  </si>
  <si>
    <t>S900005343</t>
  </si>
  <si>
    <t>Hydra Capsule Limited</t>
  </si>
  <si>
    <t>WR6 5BP</t>
  </si>
  <si>
    <t>S900005344</t>
  </si>
  <si>
    <t>Bowerswood House Retirement Home Limited</t>
  </si>
  <si>
    <t>PR3 0JD</t>
  </si>
  <si>
    <t>S900005345</t>
  </si>
  <si>
    <t>Malhotra News Agent Limited</t>
  </si>
  <si>
    <t>S900005346</t>
  </si>
  <si>
    <t>Sadia Ahmed</t>
  </si>
  <si>
    <t>NW2 1UP</t>
  </si>
  <si>
    <t>S900005347</t>
  </si>
  <si>
    <t>Nechoma Schwab</t>
  </si>
  <si>
    <t>S900005348</t>
  </si>
  <si>
    <t>Shamina Ali</t>
  </si>
  <si>
    <t>S900005349</t>
  </si>
  <si>
    <t>Zahra Esmaeeli</t>
  </si>
  <si>
    <t>S900005350</t>
  </si>
  <si>
    <t>Cheryl Taylor</t>
  </si>
  <si>
    <t>S900005351</t>
  </si>
  <si>
    <t>Asher Butler</t>
  </si>
  <si>
    <t>NW10 8TQ</t>
  </si>
  <si>
    <t>S900005352</t>
  </si>
  <si>
    <t>Sadia Halane</t>
  </si>
  <si>
    <t>NW2 1DG</t>
  </si>
  <si>
    <t>S900005353</t>
  </si>
  <si>
    <t>Muqadas Mohamed</t>
  </si>
  <si>
    <t>S900005354</t>
  </si>
  <si>
    <t>Katrina Sladkova</t>
  </si>
  <si>
    <t>S900005355</t>
  </si>
  <si>
    <t>Sarah Milani</t>
  </si>
  <si>
    <t>N3 3HG</t>
  </si>
  <si>
    <t>S900005356</t>
  </si>
  <si>
    <t>Vasiliki Petrou</t>
  </si>
  <si>
    <t>N11 3PZ</t>
  </si>
  <si>
    <t>S900005357</t>
  </si>
  <si>
    <t>Iren Gyorgy</t>
  </si>
  <si>
    <t>N2 9PS</t>
  </si>
  <si>
    <t>S900005358</t>
  </si>
  <si>
    <t>Victoria Lee</t>
  </si>
  <si>
    <t>HA8 0JB</t>
  </si>
  <si>
    <t>S900005359</t>
  </si>
  <si>
    <t>Effat Saadat</t>
  </si>
  <si>
    <t>S900005360</t>
  </si>
  <si>
    <t>Bayihawa Ramli</t>
  </si>
  <si>
    <t>S900005361</t>
  </si>
  <si>
    <t>Marimuththu Thambiraza</t>
  </si>
  <si>
    <t>HA8 9AE</t>
  </si>
  <si>
    <t>S900005362</t>
  </si>
  <si>
    <t>Wendy Henrique</t>
  </si>
  <si>
    <t>S900005363</t>
  </si>
  <si>
    <t>Alliyah Neequaye</t>
  </si>
  <si>
    <t>N20 0FJ</t>
  </si>
  <si>
    <t>S900005364</t>
  </si>
  <si>
    <t>Ahmed Farag</t>
  </si>
  <si>
    <t>S900005365</t>
  </si>
  <si>
    <t>Valerie Oki</t>
  </si>
  <si>
    <t>S900005366</t>
  </si>
  <si>
    <t>Oak Tree Reliance Limited</t>
  </si>
  <si>
    <t>WD25 8HH</t>
  </si>
  <si>
    <t>S900005367</t>
  </si>
  <si>
    <t>Christ Church Cofe Primary School</t>
  </si>
  <si>
    <t>CR8 2QE</t>
  </si>
  <si>
    <t>S900005368</t>
  </si>
  <si>
    <t>AB Doron Limited</t>
  </si>
  <si>
    <t>WD6 4LA</t>
  </si>
  <si>
    <t>S900005369</t>
  </si>
  <si>
    <t>Active London Limited</t>
  </si>
  <si>
    <t>SG12 8FH</t>
  </si>
  <si>
    <t>S900005370</t>
  </si>
  <si>
    <t>PTP Training</t>
  </si>
  <si>
    <t>LE12 6TU</t>
  </si>
  <si>
    <t>S900005371</t>
  </si>
  <si>
    <t>Elevate Care Homes</t>
  </si>
  <si>
    <t>HA5 1NW</t>
  </si>
  <si>
    <t>S900005372</t>
  </si>
  <si>
    <t>Fosters Foliage By Design</t>
  </si>
  <si>
    <t>ST18 9EA</t>
  </si>
  <si>
    <t>S900005373</t>
  </si>
  <si>
    <t>Star Academies</t>
  </si>
  <si>
    <t>S900005374</t>
  </si>
  <si>
    <t>Lukka Care Homes Limited</t>
  </si>
  <si>
    <t>RM12 6 HT</t>
  </si>
  <si>
    <t>S900005375</t>
  </si>
  <si>
    <t>Workhorse Construction Limited</t>
  </si>
  <si>
    <t>RG8 7BJ</t>
  </si>
  <si>
    <t>N12 9EE-1</t>
  </si>
  <si>
    <t>S900005377</t>
  </si>
  <si>
    <t>Lookers Motor Group Limited</t>
  </si>
  <si>
    <t>S4 7UQ</t>
  </si>
  <si>
    <t>S900005378</t>
  </si>
  <si>
    <t>Kat Emmett</t>
  </si>
  <si>
    <t>S900005379</t>
  </si>
  <si>
    <t>Mrs Suzana Korca</t>
  </si>
  <si>
    <t>S900005380</t>
  </si>
  <si>
    <t>Felicity Thomas</t>
  </si>
  <si>
    <t>EH4 1EN</t>
  </si>
  <si>
    <t>S900005381</t>
  </si>
  <si>
    <t>Jaqueline Shinnick</t>
  </si>
  <si>
    <t>S900005382</t>
  </si>
  <si>
    <t>Eshu Limited</t>
  </si>
  <si>
    <t>SG5 1JW</t>
  </si>
  <si>
    <t>S900005383</t>
  </si>
  <si>
    <t>Law Together LLP</t>
  </si>
  <si>
    <t>M3 4SB</t>
  </si>
  <si>
    <t>S900005384</t>
  </si>
  <si>
    <t>George Spicer Primary School</t>
  </si>
  <si>
    <t>EN1 1YF</t>
  </si>
  <si>
    <t>S900005385</t>
  </si>
  <si>
    <t>Colt Property Improvements Limited</t>
  </si>
  <si>
    <t>LU6 2PP</t>
  </si>
  <si>
    <t>S900005386</t>
  </si>
  <si>
    <t>The Zen Project</t>
  </si>
  <si>
    <t>NW1 9TY</t>
  </si>
  <si>
    <t>S900005387</t>
  </si>
  <si>
    <t>Heath Hands</t>
  </si>
  <si>
    <t>NW3 7JN</t>
  </si>
  <si>
    <t>S900005388</t>
  </si>
  <si>
    <t>Our Home Our Planet C I C</t>
  </si>
  <si>
    <t>N3 3PG</t>
  </si>
  <si>
    <t>S900005389</t>
  </si>
  <si>
    <t>Fulfil Your Potential Cic</t>
  </si>
  <si>
    <t>HA3 0JU</t>
  </si>
  <si>
    <t>S900005390</t>
  </si>
  <si>
    <t>Capita Resourcing Limited</t>
  </si>
  <si>
    <t>RG22 4LT</t>
  </si>
  <si>
    <t>S900005391</t>
  </si>
  <si>
    <t>Vipc London Limited</t>
  </si>
  <si>
    <t>WD6 4QB</t>
  </si>
  <si>
    <t>S900005392</t>
  </si>
  <si>
    <t>H and L Resources Limited</t>
  </si>
  <si>
    <t>CR8 5JR</t>
  </si>
  <si>
    <t>S900005393</t>
  </si>
  <si>
    <t>Global Media Group Services Limited</t>
  </si>
  <si>
    <t>RG1 1AX</t>
  </si>
  <si>
    <t>S900005394</t>
  </si>
  <si>
    <t>Abbey Scaffolding (Swindon) Limited</t>
  </si>
  <si>
    <t>SN4 7DB</t>
  </si>
  <si>
    <t>S900005395</t>
  </si>
  <si>
    <t>Mr Mohammad Latifi</t>
  </si>
  <si>
    <t>NW9 5UD</t>
  </si>
  <si>
    <t>S900005396</t>
  </si>
  <si>
    <t>Fadila Alrufayi</t>
  </si>
  <si>
    <t>NW9 6PP</t>
  </si>
  <si>
    <t>S900005397</t>
  </si>
  <si>
    <t>Ms Rachel Sophie Elton</t>
  </si>
  <si>
    <t>S900005398</t>
  </si>
  <si>
    <t>Shahrzad Bayat</t>
  </si>
  <si>
    <t>N2 8JX</t>
  </si>
  <si>
    <t>S900005399</t>
  </si>
  <si>
    <t>Miguel Franqueira</t>
  </si>
  <si>
    <t>N12 9HD</t>
  </si>
  <si>
    <t>S900005400</t>
  </si>
  <si>
    <t>Elias Castleton</t>
  </si>
  <si>
    <t>S900005401</t>
  </si>
  <si>
    <t>African Refugee Community</t>
  </si>
  <si>
    <t>S900005402</t>
  </si>
  <si>
    <t>The Arts Xchange College</t>
  </si>
  <si>
    <t>EC1V 1JX</t>
  </si>
  <si>
    <t>S900005403</t>
  </si>
  <si>
    <t>Fern House School</t>
  </si>
  <si>
    <t>EN3 6YN</t>
  </si>
  <si>
    <t>S900005404</t>
  </si>
  <si>
    <t>Anita Lozda</t>
  </si>
  <si>
    <t>EN4 8BT</t>
  </si>
  <si>
    <t>S900005405</t>
  </si>
  <si>
    <t>AA Accident Assist</t>
  </si>
  <si>
    <t>TN9 9RR</t>
  </si>
  <si>
    <t>S900005406</t>
  </si>
  <si>
    <t>Rosalyn Seferi</t>
  </si>
  <si>
    <t>NW2 2NN</t>
  </si>
  <si>
    <t>S900005407</t>
  </si>
  <si>
    <t>Wild About Our Woods</t>
  </si>
  <si>
    <t>S900005408</t>
  </si>
  <si>
    <t>Ayman Tawadross</t>
  </si>
  <si>
    <t>NW3 7TT</t>
  </si>
  <si>
    <t>S900005409</t>
  </si>
  <si>
    <t>Andrzej Jagielski</t>
  </si>
  <si>
    <t>S900005410</t>
  </si>
  <si>
    <t>Fun Unique Social Enterprise C I C</t>
  </si>
  <si>
    <t>S900005411</t>
  </si>
  <si>
    <t>Peter Papasavvas</t>
  </si>
  <si>
    <t>SE5 0AU</t>
  </si>
  <si>
    <t>S900005412</t>
  </si>
  <si>
    <t>Lidia Kacprzak</t>
  </si>
  <si>
    <t>NW7 2QN</t>
  </si>
  <si>
    <t>S900005413</t>
  </si>
  <si>
    <t>Emerging Talent Programme</t>
  </si>
  <si>
    <t>S900005414</t>
  </si>
  <si>
    <t>Heritage Care Place Limited</t>
  </si>
  <si>
    <t>S900005415</t>
  </si>
  <si>
    <t>Hussein Al-Meriti</t>
  </si>
  <si>
    <t>HA8 0FG</t>
  </si>
  <si>
    <t>S900005416</t>
  </si>
  <si>
    <t>Talse- Hatice Sweeney</t>
  </si>
  <si>
    <t>NW10 8GL</t>
  </si>
  <si>
    <t>S900005417</t>
  </si>
  <si>
    <t>Obaid Hassan</t>
  </si>
  <si>
    <t>S900005418</t>
  </si>
  <si>
    <t>Centre Point Roofing Services</t>
  </si>
  <si>
    <t>CM2 8HY</t>
  </si>
  <si>
    <t>S900005419</t>
  </si>
  <si>
    <t>Live Unlimited</t>
  </si>
  <si>
    <t>S900005420</t>
  </si>
  <si>
    <t>Nahom Geremew</t>
  </si>
  <si>
    <t>N2 0UY</t>
  </si>
  <si>
    <t>S900005421</t>
  </si>
  <si>
    <t>Karen Nalini</t>
  </si>
  <si>
    <t>S900005422</t>
  </si>
  <si>
    <t>Mr J M Greenberg</t>
  </si>
  <si>
    <t>HA8 8TR</t>
  </si>
  <si>
    <t>S900005423</t>
  </si>
  <si>
    <t>CMA Building Services Limited</t>
  </si>
  <si>
    <t>NW6 6RA</t>
  </si>
  <si>
    <t>S900005424</t>
  </si>
  <si>
    <t>GBM Digital Technologies Limited</t>
  </si>
  <si>
    <t>M12 6LB</t>
  </si>
  <si>
    <t>S900005425</t>
  </si>
  <si>
    <t>Paragon Traffic Management Limited</t>
  </si>
  <si>
    <t>DN15 6UH</t>
  </si>
  <si>
    <t>S900005426</t>
  </si>
  <si>
    <t>Element Creative Projects</t>
  </si>
  <si>
    <t>W9 2BE</t>
  </si>
  <si>
    <t>S900005427</t>
  </si>
  <si>
    <t>Avignon Property Management Limited</t>
  </si>
  <si>
    <t>W1W 8RZ</t>
  </si>
  <si>
    <t>S900005428</t>
  </si>
  <si>
    <t>Universa Law</t>
  </si>
  <si>
    <t>EC4Y 0DA</t>
  </si>
  <si>
    <t>S900005429</t>
  </si>
  <si>
    <t>Direct Scaffolding Contractors Limited</t>
  </si>
  <si>
    <t>SG13 7EL</t>
  </si>
  <si>
    <t>S900005430</t>
  </si>
  <si>
    <t>Efficient Scaffolding Limited</t>
  </si>
  <si>
    <t>EN6 4QN</t>
  </si>
  <si>
    <t>S900005431</t>
  </si>
  <si>
    <t>Southern Health NHS Foundation Trust</t>
  </si>
  <si>
    <t>SO40 2RZ</t>
  </si>
  <si>
    <t>S900005432</t>
  </si>
  <si>
    <t>Icandance</t>
  </si>
  <si>
    <t>S900005433</t>
  </si>
  <si>
    <t>Ms C M Halpin</t>
  </si>
  <si>
    <t>N14 6LU</t>
  </si>
  <si>
    <t>S900005434</t>
  </si>
  <si>
    <t>Vertu Motors (Chingford) Limited</t>
  </si>
  <si>
    <t>E4 8PZ</t>
  </si>
  <si>
    <t>S900005435</t>
  </si>
  <si>
    <t>Vivacity Labs Limited</t>
  </si>
  <si>
    <t>EC1A 2BN</t>
  </si>
  <si>
    <t>S900005436</t>
  </si>
  <si>
    <t>S900005437</t>
  </si>
  <si>
    <t>Tommy Hardy</t>
  </si>
  <si>
    <t>NW4 4LE</t>
  </si>
  <si>
    <t>S900005438</t>
  </si>
  <si>
    <t>Sina Ahmadi</t>
  </si>
  <si>
    <t>N13 5EG</t>
  </si>
  <si>
    <t>S900005439</t>
  </si>
  <si>
    <t>Adam Chilton</t>
  </si>
  <si>
    <t>S900005440</t>
  </si>
  <si>
    <t>Sandra Shepherd</t>
  </si>
  <si>
    <t>EN5 1AN</t>
  </si>
  <si>
    <t>S900005441</t>
  </si>
  <si>
    <t>Pauline Cook</t>
  </si>
  <si>
    <t>LU5 5TR</t>
  </si>
  <si>
    <t>S900005442</t>
  </si>
  <si>
    <t>Public Health Eduqual Limited</t>
  </si>
  <si>
    <t>SW19 3HA</t>
  </si>
  <si>
    <t>S900005443</t>
  </si>
  <si>
    <t>Creative Hut For Education Limited</t>
  </si>
  <si>
    <t>WA5 1HQ</t>
  </si>
  <si>
    <t>S900005444</t>
  </si>
  <si>
    <t>The MOT Training and Compliance Group Limited</t>
  </si>
  <si>
    <t>HP21 7AD</t>
  </si>
  <si>
    <t>S900005445</t>
  </si>
  <si>
    <t>DE Bohun Primary School</t>
  </si>
  <si>
    <t>N14 4AD</t>
  </si>
  <si>
    <t>S900005446</t>
  </si>
  <si>
    <t>Mrs M Fine</t>
  </si>
  <si>
    <t>NW11 0RX</t>
  </si>
  <si>
    <t>S900005447</t>
  </si>
  <si>
    <t>Mrs M Brahimi Kaciu</t>
  </si>
  <si>
    <t>S900005448</t>
  </si>
  <si>
    <t>Berna Sarikaya</t>
  </si>
  <si>
    <t>S900005449</t>
  </si>
  <si>
    <t>Sami Sangar</t>
  </si>
  <si>
    <t>S900005450</t>
  </si>
  <si>
    <t>Levenes Solicitors</t>
  </si>
  <si>
    <t>S900005451</t>
  </si>
  <si>
    <t>Zirkon Limited</t>
  </si>
  <si>
    <t>OX15 6EP</t>
  </si>
  <si>
    <t>S900005452</t>
  </si>
  <si>
    <t>AHR Employment and Safety</t>
  </si>
  <si>
    <t>CV21 2DU</t>
  </si>
  <si>
    <t>S900005453</t>
  </si>
  <si>
    <t>Valentina Graur</t>
  </si>
  <si>
    <t>NW9 6HS</t>
  </si>
  <si>
    <t>S900005454</t>
  </si>
  <si>
    <t>Ugo Okonkwo</t>
  </si>
  <si>
    <t>NW7 4AL</t>
  </si>
  <si>
    <t>S900005455</t>
  </si>
  <si>
    <t>Natalie Boothe</t>
  </si>
  <si>
    <t>NW2 1XD</t>
  </si>
  <si>
    <t>S900005456</t>
  </si>
  <si>
    <t>Andolina Mjekiqi</t>
  </si>
  <si>
    <t>HA8 8YY</t>
  </si>
  <si>
    <t>S900005457</t>
  </si>
  <si>
    <t>Janine Gross</t>
  </si>
  <si>
    <t>NW2 2NE</t>
  </si>
  <si>
    <t>S900005458</t>
  </si>
  <si>
    <t>Quang Nguyen Trong</t>
  </si>
  <si>
    <t>S900005459</t>
  </si>
  <si>
    <t>Octa Construction Limited</t>
  </si>
  <si>
    <t>WD6 2LW</t>
  </si>
  <si>
    <t>S900005460</t>
  </si>
  <si>
    <t>Women's Environmental Network (Wen)</t>
  </si>
  <si>
    <t>E2 7EY</t>
  </si>
  <si>
    <t>S900005461</t>
  </si>
  <si>
    <t>Southern Sports Limited</t>
  </si>
  <si>
    <t>N3 1DE</t>
  </si>
  <si>
    <t>S900005462</t>
  </si>
  <si>
    <t>Inkluder Cic</t>
  </si>
  <si>
    <t>S900005463</t>
  </si>
  <si>
    <t>Dallas-Pierce-Quintero</t>
  </si>
  <si>
    <t>E5 8DP</t>
  </si>
  <si>
    <t>S900005464</t>
  </si>
  <si>
    <t>Psychiatry Experts Limited</t>
  </si>
  <si>
    <t>B15 3DH</t>
  </si>
  <si>
    <t>S900005465</t>
  </si>
  <si>
    <t>Jessica Rose Hockings</t>
  </si>
  <si>
    <t>S900005466</t>
  </si>
  <si>
    <t>Maxine Slapper</t>
  </si>
  <si>
    <t>E17 7DR</t>
  </si>
  <si>
    <t>S900005467</t>
  </si>
  <si>
    <t>Mehrab Mohamadi</t>
  </si>
  <si>
    <t>S900005468</t>
  </si>
  <si>
    <t>Mohammed Hussani</t>
  </si>
  <si>
    <t>S900005469</t>
  </si>
  <si>
    <t>Idriss Djamil Hassan</t>
  </si>
  <si>
    <t>UB6 8TG</t>
  </si>
  <si>
    <t>S900005470</t>
  </si>
  <si>
    <t>Obsa Jamal</t>
  </si>
  <si>
    <t>S900005471</t>
  </si>
  <si>
    <t>Aisha Sheikhnoor</t>
  </si>
  <si>
    <t>S900005472</t>
  </si>
  <si>
    <t>Miss Dilek Djemil</t>
  </si>
  <si>
    <t>S900005473</t>
  </si>
  <si>
    <t>David S Prasad</t>
  </si>
  <si>
    <t>S900005474</t>
  </si>
  <si>
    <t>Mr Robert Taylor and Mrs Susan Taylor</t>
  </si>
  <si>
    <t>S900005475</t>
  </si>
  <si>
    <t>Teach Now</t>
  </si>
  <si>
    <t>N3 2SZ</t>
  </si>
  <si>
    <t>S900005476</t>
  </si>
  <si>
    <t>Solutions 4 Health Limited</t>
  </si>
  <si>
    <t>RG1 8EQ</t>
  </si>
  <si>
    <t>S900005477</t>
  </si>
  <si>
    <t>Peters Limited</t>
  </si>
  <si>
    <t>B5 6RJ</t>
  </si>
  <si>
    <t>S900005478</t>
  </si>
  <si>
    <t>Enhanced Care Solutions Limited</t>
  </si>
  <si>
    <t>N12 0RS</t>
  </si>
  <si>
    <t>S900005479</t>
  </si>
  <si>
    <t>Starr Brothers Films Limited</t>
  </si>
  <si>
    <t>CM2 0AU</t>
  </si>
  <si>
    <t>S900005480</t>
  </si>
  <si>
    <t>Careforyou Limited</t>
  </si>
  <si>
    <t>S900005481</t>
  </si>
  <si>
    <t>PPMA</t>
  </si>
  <si>
    <t>BB3 2WT</t>
  </si>
  <si>
    <t>S900005482</t>
  </si>
  <si>
    <t>James Mcmullen</t>
  </si>
  <si>
    <t>HA8 0DZ</t>
  </si>
  <si>
    <t>S900005483</t>
  </si>
  <si>
    <t>Thames and Newcastle Limited</t>
  </si>
  <si>
    <t>IG11 0ND</t>
  </si>
  <si>
    <t>S900005484</t>
  </si>
  <si>
    <t>Ms Pastelle Cummings</t>
  </si>
  <si>
    <t>NW7 1SR</t>
  </si>
  <si>
    <t>S900005485</t>
  </si>
  <si>
    <t>Letechia Consulting Limited</t>
  </si>
  <si>
    <t>SE13 7DT</t>
  </si>
  <si>
    <t>S900005486</t>
  </si>
  <si>
    <t>Women In Development Enterprise</t>
  </si>
  <si>
    <t>NW4 1QN</t>
  </si>
  <si>
    <t>S900005487</t>
  </si>
  <si>
    <t>Incite Communications Limited</t>
  </si>
  <si>
    <t>RM6 4UB</t>
  </si>
  <si>
    <t>S900005488</t>
  </si>
  <si>
    <t>Keith Bailey</t>
  </si>
  <si>
    <t>OX2 7XH</t>
  </si>
  <si>
    <t>S900005489</t>
  </si>
  <si>
    <t>Mr Martin Fleishman</t>
  </si>
  <si>
    <t>N2 0HB</t>
  </si>
  <si>
    <t>S900005490</t>
  </si>
  <si>
    <t>Shantilal Thakker</t>
  </si>
  <si>
    <t>NW4 1QS</t>
  </si>
  <si>
    <t>S900005491</t>
  </si>
  <si>
    <t>Grewal Scaffolding Limited</t>
  </si>
  <si>
    <t>SL0 9DA</t>
  </si>
  <si>
    <t>S900005492</t>
  </si>
  <si>
    <t>Start Advisory Limited</t>
  </si>
  <si>
    <t>M27 9SA</t>
  </si>
  <si>
    <t>S900005493</t>
  </si>
  <si>
    <t>Professional Sportsturf Design (Nw) Limited</t>
  </si>
  <si>
    <t>PR25 5XW</t>
  </si>
  <si>
    <t>S900005494</t>
  </si>
  <si>
    <t>Governance Training and Consul</t>
  </si>
  <si>
    <t>BS8 4TU</t>
  </si>
  <si>
    <t>S900005495</t>
  </si>
  <si>
    <t>Mizen Design Build Limited</t>
  </si>
  <si>
    <t>TW7 7EP</t>
  </si>
  <si>
    <t>S900005496</t>
  </si>
  <si>
    <t>Kacey Devaney</t>
  </si>
  <si>
    <t>N10 2NT</t>
  </si>
  <si>
    <t>S900005497</t>
  </si>
  <si>
    <t>Patrick O'Donoghue</t>
  </si>
  <si>
    <t>S900005498</t>
  </si>
  <si>
    <t>Hawa Asare</t>
  </si>
  <si>
    <t>E4 9SY</t>
  </si>
  <si>
    <t>S900005499</t>
  </si>
  <si>
    <t>Ms J Gottardo</t>
  </si>
  <si>
    <t>EN5 2SX</t>
  </si>
  <si>
    <t>S900005500</t>
  </si>
  <si>
    <t>Barnwood N2 Cio</t>
  </si>
  <si>
    <t>N2 8LP</t>
  </si>
  <si>
    <t>S900005501</t>
  </si>
  <si>
    <t>Government Legal Department</t>
  </si>
  <si>
    <t>SW1H 9GL</t>
  </si>
  <si>
    <t>S900005502</t>
  </si>
  <si>
    <t>Lutron Ea Limited</t>
  </si>
  <si>
    <t>EC2A 1NQ</t>
  </si>
  <si>
    <t>S900005503</t>
  </si>
  <si>
    <t>Allen and Young Limited</t>
  </si>
  <si>
    <t>NW4 2RN</t>
  </si>
  <si>
    <t>S900005504</t>
  </si>
  <si>
    <t>The Brit School For Performing</t>
  </si>
  <si>
    <t>CR0 2HN</t>
  </si>
  <si>
    <t>S900005505</t>
  </si>
  <si>
    <t>Amenity Tree Care Limited</t>
  </si>
  <si>
    <t>CH3 9NX</t>
  </si>
  <si>
    <t>S900005506</t>
  </si>
  <si>
    <t>The Flying Seagull Project</t>
  </si>
  <si>
    <t>CM22 7JX</t>
  </si>
  <si>
    <t>S900005507</t>
  </si>
  <si>
    <t>Marlborough Science Academy</t>
  </si>
  <si>
    <t>AL1 2QA</t>
  </si>
  <si>
    <t>S900005508</t>
  </si>
  <si>
    <t>Immigration Social Work Services Limited</t>
  </si>
  <si>
    <t>IP33 3DE</t>
  </si>
  <si>
    <t>S900005509</t>
  </si>
  <si>
    <t>Mrs Karen Leigh Wright</t>
  </si>
  <si>
    <t>S900005510</t>
  </si>
  <si>
    <t>Mr James Harris</t>
  </si>
  <si>
    <t>N3 2DB</t>
  </si>
  <si>
    <t>S900005511</t>
  </si>
  <si>
    <t>Mr Steven Ready</t>
  </si>
  <si>
    <t>NW7 1HY</t>
  </si>
  <si>
    <t>S900005512</t>
  </si>
  <si>
    <t>Ian Myers and Fiona Palmer</t>
  </si>
  <si>
    <t>S900005513</t>
  </si>
  <si>
    <t>Suzaldesdias Da Silva</t>
  </si>
  <si>
    <t>S900005514</t>
  </si>
  <si>
    <t>Faiza Hassan</t>
  </si>
  <si>
    <t>S900005515</t>
  </si>
  <si>
    <t>The Hill Company Limited</t>
  </si>
  <si>
    <t>RM20 3LB</t>
  </si>
  <si>
    <t>S900005516</t>
  </si>
  <si>
    <t>Omni Colour Presentations Limited</t>
  </si>
  <si>
    <t>SE1 2EZ</t>
  </si>
  <si>
    <t>S900005517</t>
  </si>
  <si>
    <t>Applied Negative Emissions Centre</t>
  </si>
  <si>
    <t>EH11 4SP</t>
  </si>
  <si>
    <t>S900005518</t>
  </si>
  <si>
    <t>Safa Cic Burnt Oak Community Food Bank</t>
  </si>
  <si>
    <t>HA3 6AX</t>
  </si>
  <si>
    <t>S900005519</t>
  </si>
  <si>
    <t>WSP (Real Estate and Infrastructure) Limited</t>
  </si>
  <si>
    <t>S900005520</t>
  </si>
  <si>
    <t>Greyfox Communications and Marketing Limited</t>
  </si>
  <si>
    <t>L18 4PZ</t>
  </si>
  <si>
    <t>KT17 4QB</t>
  </si>
  <si>
    <t>S900005522</t>
  </si>
  <si>
    <t>Simiks Care Limited</t>
  </si>
  <si>
    <t>S900005523</t>
  </si>
  <si>
    <t>Tana King</t>
  </si>
  <si>
    <t>EN4 9NP</t>
  </si>
  <si>
    <t>S900005524</t>
  </si>
  <si>
    <t>S900005525</t>
  </si>
  <si>
    <t>Project Impact</t>
  </si>
  <si>
    <t>S900005526</t>
  </si>
  <si>
    <t>Treeconomics Limited Treeconomics Limited</t>
  </si>
  <si>
    <t>EX5 2FN</t>
  </si>
  <si>
    <t>S900005527</t>
  </si>
  <si>
    <t>Keneth Peters Asset Management Limited</t>
  </si>
  <si>
    <t>SG14 1HD</t>
  </si>
  <si>
    <t>S900005528</t>
  </si>
  <si>
    <t>AVI Teller</t>
  </si>
  <si>
    <t>HA8 8LH</t>
  </si>
  <si>
    <t>S900005529</t>
  </si>
  <si>
    <t>Mr Dennis Ibrahim</t>
  </si>
  <si>
    <t>S900005530</t>
  </si>
  <si>
    <t>Reeyana Ramrecha</t>
  </si>
  <si>
    <t>N14 5AR</t>
  </si>
  <si>
    <t>S900005531</t>
  </si>
  <si>
    <t>William De Souza</t>
  </si>
  <si>
    <t>S900005532</t>
  </si>
  <si>
    <t>Adam Viner</t>
  </si>
  <si>
    <t>EN5 2FT</t>
  </si>
  <si>
    <t>S900005533</t>
  </si>
  <si>
    <t>The Friends of Mill Hill Park</t>
  </si>
  <si>
    <t>NW7 2RY</t>
  </si>
  <si>
    <t>S900005534</t>
  </si>
  <si>
    <t>Explora Haven Training and Support Service</t>
  </si>
  <si>
    <t>NW2 6LN</t>
  </si>
  <si>
    <t>S900005535</t>
  </si>
  <si>
    <t>Oliwier Olczak</t>
  </si>
  <si>
    <t>HA8 0FR</t>
  </si>
  <si>
    <t>S900005536</t>
  </si>
  <si>
    <t>Deborah Baguma</t>
  </si>
  <si>
    <t>EN5 5DA</t>
  </si>
  <si>
    <t>S900005537</t>
  </si>
  <si>
    <t>Carol Herman</t>
  </si>
  <si>
    <t>S900005538</t>
  </si>
  <si>
    <t>Jacki Pritchard Limited</t>
  </si>
  <si>
    <t>S6 3RH</t>
  </si>
  <si>
    <t>S900005539</t>
  </si>
  <si>
    <t>Cherish Social Care Limited</t>
  </si>
  <si>
    <t>AL10 9NA</t>
  </si>
  <si>
    <t>S900005540</t>
  </si>
  <si>
    <t>Mount Pleasant Lane Primary School</t>
  </si>
  <si>
    <t>AL2 3XA</t>
  </si>
  <si>
    <t>S900005541</t>
  </si>
  <si>
    <t>Ashridge Executive and Organisation Development Limited</t>
  </si>
  <si>
    <t>HP4 1NS</t>
  </si>
  <si>
    <t>S900005542</t>
  </si>
  <si>
    <t>Martha Brown</t>
  </si>
  <si>
    <t>S900005543</t>
  </si>
  <si>
    <t>Mill Hill East Church</t>
  </si>
  <si>
    <t>S900005544</t>
  </si>
  <si>
    <t>Mrs Mandy Leigh</t>
  </si>
  <si>
    <t>HA8 8RU</t>
  </si>
  <si>
    <t>S900005545</t>
  </si>
  <si>
    <t>Recite Me Limited</t>
  </si>
  <si>
    <t>NE8 3DF</t>
  </si>
  <si>
    <t>S900005546</t>
  </si>
  <si>
    <t>Gemma Kittel</t>
  </si>
  <si>
    <t>S900005547</t>
  </si>
  <si>
    <t>Fran Leddra</t>
  </si>
  <si>
    <t>RM3 0RT</t>
  </si>
  <si>
    <t>S900005548</t>
  </si>
  <si>
    <t>Mr B and Mrs A Wilson</t>
  </si>
  <si>
    <t>S900005549</t>
  </si>
  <si>
    <t>Anita Eunice Kentridge</t>
  </si>
  <si>
    <t>S900005550</t>
  </si>
  <si>
    <t>Sebastian West</t>
  </si>
  <si>
    <t>N22 6RN</t>
  </si>
  <si>
    <t>S900005551</t>
  </si>
  <si>
    <t>Micah Samuel</t>
  </si>
  <si>
    <t>S900005552</t>
  </si>
  <si>
    <t>Campbell Law Solicitors</t>
  </si>
  <si>
    <t>MK15 0DF</t>
  </si>
  <si>
    <t>S900005553</t>
  </si>
  <si>
    <t>Safestore Limited</t>
  </si>
  <si>
    <t>WD6 2BT</t>
  </si>
  <si>
    <t>S900005554</t>
  </si>
  <si>
    <t>Grumbolds Limited</t>
  </si>
  <si>
    <t>GL8 8EN</t>
  </si>
  <si>
    <t>S900005555</t>
  </si>
  <si>
    <t>Melanie Gill</t>
  </si>
  <si>
    <t>BN3 2JN</t>
  </si>
  <si>
    <t>S900005556</t>
  </si>
  <si>
    <t>Belinda Yeboah</t>
  </si>
  <si>
    <t>NW9 5RW</t>
  </si>
  <si>
    <t>S900005557</t>
  </si>
  <si>
    <t>Leah Rose</t>
  </si>
  <si>
    <t>LU2 0EQ</t>
  </si>
  <si>
    <t>S900005558</t>
  </si>
  <si>
    <t>Niamh O'Loughlin</t>
  </si>
  <si>
    <t>HA3 9ES</t>
  </si>
  <si>
    <t>S900005559</t>
  </si>
  <si>
    <t>Gemteq</t>
  </si>
  <si>
    <t>S900005560</t>
  </si>
  <si>
    <t>Aysha Hashimi</t>
  </si>
  <si>
    <t>S900005561</t>
  </si>
  <si>
    <t>Nezhat Hosseini</t>
  </si>
  <si>
    <t>NW9 4FQ</t>
  </si>
  <si>
    <t>S900005562</t>
  </si>
  <si>
    <t>Barbara Frydenson</t>
  </si>
  <si>
    <t>NW11 9NG</t>
  </si>
  <si>
    <t>S900005563</t>
  </si>
  <si>
    <t>Sonia Mcneil</t>
  </si>
  <si>
    <t>WD25 9DN</t>
  </si>
  <si>
    <t>S900005564</t>
  </si>
  <si>
    <t>Wealden Rehab Limited</t>
  </si>
  <si>
    <t>S900005565</t>
  </si>
  <si>
    <t>Globe Scaffolding</t>
  </si>
  <si>
    <t>CR0 3RL</t>
  </si>
  <si>
    <t>S900005566</t>
  </si>
  <si>
    <t>JW3 Trading Limited</t>
  </si>
  <si>
    <t>NW3 6ET</t>
  </si>
  <si>
    <t>S900005567</t>
  </si>
  <si>
    <t>The Sacred Heart Language College</t>
  </si>
  <si>
    <t>HA3 7AY</t>
  </si>
  <si>
    <t>S900005568</t>
  </si>
  <si>
    <t>Praxis42 Limited</t>
  </si>
  <si>
    <t>IP7 6RJ</t>
  </si>
  <si>
    <t>S900005569</t>
  </si>
  <si>
    <t>YTS Estates Limited</t>
  </si>
  <si>
    <t>HA8 7JZ</t>
  </si>
  <si>
    <t>S900005570</t>
  </si>
  <si>
    <t>Mohammed Alim</t>
  </si>
  <si>
    <t>N12 9TX</t>
  </si>
  <si>
    <t>S900005571</t>
  </si>
  <si>
    <t>Howard Freeman</t>
  </si>
  <si>
    <t>NW11 7RX</t>
  </si>
  <si>
    <t>S900005572</t>
  </si>
  <si>
    <t>Synergy Fostering</t>
  </si>
  <si>
    <t>SE16 7EX</t>
  </si>
  <si>
    <t>S900005573</t>
  </si>
  <si>
    <t>Nomow Limited</t>
  </si>
  <si>
    <t>SK17 8BJ</t>
  </si>
  <si>
    <t>S900005574</t>
  </si>
  <si>
    <t>Childwise Research Limited</t>
  </si>
  <si>
    <t>NR1 3PL</t>
  </si>
  <si>
    <t>S900005575</t>
  </si>
  <si>
    <t>Life Build Solutions Limited</t>
  </si>
  <si>
    <t>HP13 5HW</t>
  </si>
  <si>
    <t>S900005576</t>
  </si>
  <si>
    <t>Steven Gowen</t>
  </si>
  <si>
    <t>CM7 2NS</t>
  </si>
  <si>
    <t>S900005577</t>
  </si>
  <si>
    <t>University of Sussex</t>
  </si>
  <si>
    <t>BN1 9RH</t>
  </si>
  <si>
    <t>S900005578</t>
  </si>
  <si>
    <t>Razna Khatun</t>
  </si>
  <si>
    <t>N14 5AX</t>
  </si>
  <si>
    <t>S900005579</t>
  </si>
  <si>
    <t>B Burn</t>
  </si>
  <si>
    <t>S900005580</t>
  </si>
  <si>
    <t>Ms C Banerjee</t>
  </si>
  <si>
    <t>NW2 6EL</t>
  </si>
  <si>
    <t>S900005581</t>
  </si>
  <si>
    <t>Four Seasons Health Care Limited</t>
  </si>
  <si>
    <t>N18 2DF</t>
  </si>
  <si>
    <t>S900005582</t>
  </si>
  <si>
    <t>Belifted Now</t>
  </si>
  <si>
    <t>NW10 3AB</t>
  </si>
  <si>
    <t>S900005583</t>
  </si>
  <si>
    <t>Blossoming Bees Childcare Limited</t>
  </si>
  <si>
    <t>N14 6HW</t>
  </si>
  <si>
    <t>S900005584</t>
  </si>
  <si>
    <t>Mrs Doreen Martin</t>
  </si>
  <si>
    <t>S900005585</t>
  </si>
  <si>
    <t>Mr Bobby Cross</t>
  </si>
  <si>
    <t>S900005586</t>
  </si>
  <si>
    <t>Blue Building and Maintenance Limited</t>
  </si>
  <si>
    <t>AL9 7RU</t>
  </si>
  <si>
    <t>S900005587</t>
  </si>
  <si>
    <t>Grove Care Partnership Limited</t>
  </si>
  <si>
    <t>S900005588</t>
  </si>
  <si>
    <t>Sign Solutions (Slia) Limited</t>
  </si>
  <si>
    <t>B98 0TJ</t>
  </si>
  <si>
    <t>S900005589</t>
  </si>
  <si>
    <t>Signs of The Times Limited</t>
  </si>
  <si>
    <t>LU7 9QG</t>
  </si>
  <si>
    <t>S900005590</t>
  </si>
  <si>
    <t>Chandos Lawn Tennis Club Limited</t>
  </si>
  <si>
    <t>N2 0RZ</t>
  </si>
  <si>
    <t>S900005591</t>
  </si>
  <si>
    <t>Papyrus Prevention of Young Suicide</t>
  </si>
  <si>
    <t>WA1 1UP</t>
  </si>
  <si>
    <t>S900005592</t>
  </si>
  <si>
    <t>Shift Traffic Events Limited</t>
  </si>
  <si>
    <t>DN16 1AD</t>
  </si>
  <si>
    <t>S900005593</t>
  </si>
  <si>
    <t>Pause Creating Space For Change</t>
  </si>
  <si>
    <t>EC1V 1JN</t>
  </si>
  <si>
    <t>N14 7DJ</t>
  </si>
  <si>
    <t>S900005595</t>
  </si>
  <si>
    <t>Kusumben Patel</t>
  </si>
  <si>
    <t>S900005596</t>
  </si>
  <si>
    <t>Brenda Robinson</t>
  </si>
  <si>
    <t>NW4 1SE</t>
  </si>
  <si>
    <t>S900005597</t>
  </si>
  <si>
    <t>Phoenix School</t>
  </si>
  <si>
    <t>E3 2AD</t>
  </si>
  <si>
    <t>S900005598</t>
  </si>
  <si>
    <t>Hustle and Heels Ladies Lunch Limited</t>
  </si>
  <si>
    <t>S900005599</t>
  </si>
  <si>
    <t>The Leys Primary and Nursery School</t>
  </si>
  <si>
    <t>SG1 4QZ</t>
  </si>
  <si>
    <t>S900005600</t>
  </si>
  <si>
    <t>West Grove Primary School</t>
  </si>
  <si>
    <t>N14 4LR</t>
  </si>
  <si>
    <t>S900005601</t>
  </si>
  <si>
    <t>LTS Traffic Management Limited</t>
  </si>
  <si>
    <t>RM4 1QJ</t>
  </si>
  <si>
    <t>S900005602</t>
  </si>
  <si>
    <t>Lisawallis</t>
  </si>
  <si>
    <t>S900005603</t>
  </si>
  <si>
    <t>Sylvia Mott</t>
  </si>
  <si>
    <t>HA8 8JZ</t>
  </si>
  <si>
    <t>S900005604</t>
  </si>
  <si>
    <t>Kiana Zarei Esfand Abadi</t>
  </si>
  <si>
    <t>AL9 7NF</t>
  </si>
  <si>
    <t>S900005605</t>
  </si>
  <si>
    <t>S900005606</t>
  </si>
  <si>
    <t>Callum Cleary Raphael</t>
  </si>
  <si>
    <t>S900005607</t>
  </si>
  <si>
    <t>Rahele Roastume</t>
  </si>
  <si>
    <t>S900005608</t>
  </si>
  <si>
    <t>Indecon Building Limited</t>
  </si>
  <si>
    <t>SS11 7PF</t>
  </si>
  <si>
    <t>S900005609</t>
  </si>
  <si>
    <t>1st and 3Rd New Barnet Scout Group</t>
  </si>
  <si>
    <t>EN4 9RB</t>
  </si>
  <si>
    <t>S900005610</t>
  </si>
  <si>
    <t>African Women's Care</t>
  </si>
  <si>
    <t>W10 5AA</t>
  </si>
  <si>
    <t>S900005611</t>
  </si>
  <si>
    <t>Hamid Alipour</t>
  </si>
  <si>
    <t>S900005612</t>
  </si>
  <si>
    <t>Multi Horizons Contact Centre</t>
  </si>
  <si>
    <t>NW4 2QJ</t>
  </si>
  <si>
    <t>S900005613</t>
  </si>
  <si>
    <t>Smart Property Service Limited</t>
  </si>
  <si>
    <t>S900005614</t>
  </si>
  <si>
    <t>Little Ilford School</t>
  </si>
  <si>
    <t>E12 6JB</t>
  </si>
  <si>
    <t>S900005615</t>
  </si>
  <si>
    <t>Anthony Gold Solicitors LLP</t>
  </si>
  <si>
    <t>SE1 2QN</t>
  </si>
  <si>
    <t>S900005616</t>
  </si>
  <si>
    <t>MXL Consulting Limited</t>
  </si>
  <si>
    <t>HP7 0PX</t>
  </si>
  <si>
    <t>S900005617</t>
  </si>
  <si>
    <t>Golden Crown Care and Support Services Limited</t>
  </si>
  <si>
    <t>EN4 9DQ</t>
  </si>
  <si>
    <t>S900005618</t>
  </si>
  <si>
    <t>Borras Construction Limited</t>
  </si>
  <si>
    <t>AL1 5HT</t>
  </si>
  <si>
    <t>S900005619</t>
  </si>
  <si>
    <t>Access Independent Limited</t>
  </si>
  <si>
    <t>CB1 2SN</t>
  </si>
  <si>
    <t>S900005620</t>
  </si>
  <si>
    <t>Shantaben Shah</t>
  </si>
  <si>
    <t>S900005621</t>
  </si>
  <si>
    <t>Sophie Holmes</t>
  </si>
  <si>
    <t>S900005622</t>
  </si>
  <si>
    <t>Zayd Miraj</t>
  </si>
  <si>
    <t>NW7 1GJ</t>
  </si>
  <si>
    <t>S900005623</t>
  </si>
  <si>
    <t>Ms L Attkins</t>
  </si>
  <si>
    <t>SG18 0FF</t>
  </si>
  <si>
    <t>S900005624</t>
  </si>
  <si>
    <t>Inform Printed Solutions Limited</t>
  </si>
  <si>
    <t>PE37 7XD</t>
  </si>
  <si>
    <t>S900005625</t>
  </si>
  <si>
    <t>Mr James Pigott</t>
  </si>
  <si>
    <t>N2 9AZ</t>
  </si>
  <si>
    <t>S900005626</t>
  </si>
  <si>
    <t>DUY Tran</t>
  </si>
  <si>
    <t>S900005627</t>
  </si>
  <si>
    <t>Mrs Gloria Block</t>
  </si>
  <si>
    <t>NW7 3QL</t>
  </si>
  <si>
    <t>S900005628</t>
  </si>
  <si>
    <t>Mr Alessio Strano</t>
  </si>
  <si>
    <t>NW2 2TG</t>
  </si>
  <si>
    <t>S900005629</t>
  </si>
  <si>
    <t>Renna and Sam Fennessy</t>
  </si>
  <si>
    <t>WD6 1LZ</t>
  </si>
  <si>
    <t>S900005630</t>
  </si>
  <si>
    <t>Ms M Quaresma</t>
  </si>
  <si>
    <t>S900005631</t>
  </si>
  <si>
    <t>Cricklewood Town Team</t>
  </si>
  <si>
    <t>NW2 6TU</t>
  </si>
  <si>
    <t>S900005632</t>
  </si>
  <si>
    <t>Quality Care Time Limited</t>
  </si>
  <si>
    <t>S900005633</t>
  </si>
  <si>
    <t>Faith Health Care Agency Limited</t>
  </si>
  <si>
    <t>S900005634</t>
  </si>
  <si>
    <t>LBC Supported Living</t>
  </si>
  <si>
    <t>NW4 4RS</t>
  </si>
  <si>
    <t>S900005635</t>
  </si>
  <si>
    <t>Thrive Safe Limited</t>
  </si>
  <si>
    <t>CO11 2JU</t>
  </si>
  <si>
    <t>S900005636</t>
  </si>
  <si>
    <t>Reigate and Banstead Borough Council</t>
  </si>
  <si>
    <t>RH2 0SH</t>
  </si>
  <si>
    <t>S900005637</t>
  </si>
  <si>
    <t>Crystalize Care Services Limited</t>
  </si>
  <si>
    <t>RM13 8LH</t>
  </si>
  <si>
    <t>S900005638</t>
  </si>
  <si>
    <t>Mrs Jennifer Penna-Cornelius</t>
  </si>
  <si>
    <t>NW11 7BB-1</t>
  </si>
  <si>
    <t>S900005640</t>
  </si>
  <si>
    <t>Mubariz Habibi</t>
  </si>
  <si>
    <t>E17 4ER</t>
  </si>
  <si>
    <t>S900005641</t>
  </si>
  <si>
    <t>Maulik Khetani</t>
  </si>
  <si>
    <t>S900005642</t>
  </si>
  <si>
    <t>David Kohl</t>
  </si>
  <si>
    <t>EN5 2SH</t>
  </si>
  <si>
    <t>S900005643</t>
  </si>
  <si>
    <t>Victoria Biloune</t>
  </si>
  <si>
    <t>N3 2DU</t>
  </si>
  <si>
    <t>S900005644</t>
  </si>
  <si>
    <t>Beatrice Kissiedu</t>
  </si>
  <si>
    <t>S900005645</t>
  </si>
  <si>
    <t>Little Raccoons Nursery Finchley</t>
  </si>
  <si>
    <t>S900005646</t>
  </si>
  <si>
    <t>Rasha Almufadi</t>
  </si>
  <si>
    <t>S900005647</t>
  </si>
  <si>
    <t>Welltex (UK) Limited</t>
  </si>
  <si>
    <t>SS13 1DJ</t>
  </si>
  <si>
    <t>S900005648</t>
  </si>
  <si>
    <t>Uttam Kaur</t>
  </si>
  <si>
    <t>N20 8AU</t>
  </si>
  <si>
    <t>S900005649</t>
  </si>
  <si>
    <t>Apex Fostering Limited</t>
  </si>
  <si>
    <t>CM16 6TH</t>
  </si>
  <si>
    <t>NW2 1AU-1</t>
  </si>
  <si>
    <t>S900005651</t>
  </si>
  <si>
    <t>Alicia Treacy</t>
  </si>
  <si>
    <t>S900005652</t>
  </si>
  <si>
    <t>Abbas Khan</t>
  </si>
  <si>
    <t>S900005653</t>
  </si>
  <si>
    <t>G2 Recruitment</t>
  </si>
  <si>
    <t>WC1X 8AL</t>
  </si>
  <si>
    <t>S900005654</t>
  </si>
  <si>
    <t>Young Programme Events Limited</t>
  </si>
  <si>
    <t>KA9 2PT</t>
  </si>
  <si>
    <t>S900005655</t>
  </si>
  <si>
    <t>Nwando Domiciliary Care Limited</t>
  </si>
  <si>
    <t>S900005656</t>
  </si>
  <si>
    <t>University of West London Commercial Limited</t>
  </si>
  <si>
    <t>W5 5RF</t>
  </si>
  <si>
    <t>S900005657</t>
  </si>
  <si>
    <t>Harrison Group Environmental Limited</t>
  </si>
  <si>
    <t>NR2 2RJ</t>
  </si>
  <si>
    <t>S900005658</t>
  </si>
  <si>
    <t>Human Engine Limited</t>
  </si>
  <si>
    <t>HP20 1TN</t>
  </si>
  <si>
    <t>S900005660</t>
  </si>
  <si>
    <t>Duprey Psychology Limited</t>
  </si>
  <si>
    <t>S900005661</t>
  </si>
  <si>
    <t>Enabling Spaces Cic</t>
  </si>
  <si>
    <t>CV8 2LG</t>
  </si>
  <si>
    <t>S900005662</t>
  </si>
  <si>
    <t>Ana D Ciuculete</t>
  </si>
  <si>
    <t>NW9 5 BR</t>
  </si>
  <si>
    <t>S900005663</t>
  </si>
  <si>
    <t>Keeley Devaney</t>
  </si>
  <si>
    <t>N21 2PP</t>
  </si>
  <si>
    <t>S900005664</t>
  </si>
  <si>
    <t>Robert Rayner</t>
  </si>
  <si>
    <t>WD6 3FH</t>
  </si>
  <si>
    <t>S900005665</t>
  </si>
  <si>
    <t>NW9 6DP</t>
  </si>
  <si>
    <t>S900005666</t>
  </si>
  <si>
    <t>Jose Sossongo</t>
  </si>
  <si>
    <t>NW9 5GP</t>
  </si>
  <si>
    <t>S900005667</t>
  </si>
  <si>
    <t>Future Scaffolding Limited</t>
  </si>
  <si>
    <t>CM19 5BN</t>
  </si>
  <si>
    <t>S900005668</t>
  </si>
  <si>
    <t>FN Medics Limited</t>
  </si>
  <si>
    <t>B8 3LD</t>
  </si>
  <si>
    <t>S900005669</t>
  </si>
  <si>
    <t>Rupert Harris Conservation</t>
  </si>
  <si>
    <t>E14 6PD</t>
  </si>
  <si>
    <t>S900005670</t>
  </si>
  <si>
    <t>C Franklin Limited</t>
  </si>
  <si>
    <t>CO16 9AF</t>
  </si>
  <si>
    <t>S900005671</t>
  </si>
  <si>
    <t>Philiam Construction Limited</t>
  </si>
  <si>
    <t>WD23 4EL</t>
  </si>
  <si>
    <t>S900005672</t>
  </si>
  <si>
    <t>Reeves Consultancy and Trg Limited</t>
  </si>
  <si>
    <t>TF1 6QJ</t>
  </si>
  <si>
    <t>S900005673</t>
  </si>
  <si>
    <t>Mary Haddow</t>
  </si>
  <si>
    <t>S900005674</t>
  </si>
  <si>
    <t>Isaac Reggie David</t>
  </si>
  <si>
    <t>SM7 1DX</t>
  </si>
  <si>
    <t>S900005675</t>
  </si>
  <si>
    <t>Jacqueline Segall</t>
  </si>
  <si>
    <t>NW7 4AJ</t>
  </si>
  <si>
    <t>S900005676</t>
  </si>
  <si>
    <t>Jacqui Lynskey</t>
  </si>
  <si>
    <t>EN6 2JY</t>
  </si>
  <si>
    <t>S900005677</t>
  </si>
  <si>
    <t>Mr Timothy Straker Qc</t>
  </si>
  <si>
    <t>WC1R 5AH</t>
  </si>
  <si>
    <t>S900005678</t>
  </si>
  <si>
    <t>Shiraz Akoo Limited</t>
  </si>
  <si>
    <t>GL5 5LJ</t>
  </si>
  <si>
    <t>S900005679</t>
  </si>
  <si>
    <t>E-Sign UK Limited</t>
  </si>
  <si>
    <t>L3 1BG</t>
  </si>
  <si>
    <t>S900005680</t>
  </si>
  <si>
    <t>Eleanor Lincoln-Antoniou</t>
  </si>
  <si>
    <t>PO10 8JT</t>
  </si>
  <si>
    <t>S900005681</t>
  </si>
  <si>
    <t>Rachel Gottlieb</t>
  </si>
  <si>
    <t>S900005682</t>
  </si>
  <si>
    <t>Hekmatullah Malahill</t>
  </si>
  <si>
    <t>S900005683</t>
  </si>
  <si>
    <t>Botan Latif</t>
  </si>
  <si>
    <t>S900005684</t>
  </si>
  <si>
    <t>Witibiyaada Sonia Ouedraogo</t>
  </si>
  <si>
    <t>S900005685</t>
  </si>
  <si>
    <t>Cherry Care Children's Home Limited</t>
  </si>
  <si>
    <t>N16 7DL</t>
  </si>
  <si>
    <t>S900005686</t>
  </si>
  <si>
    <t>Ashrey Care Limited</t>
  </si>
  <si>
    <t>S900005687</t>
  </si>
  <si>
    <t>Dr Ashish Kumar Pandey</t>
  </si>
  <si>
    <t>NR6 5BE</t>
  </si>
  <si>
    <t>S900005688</t>
  </si>
  <si>
    <t>Clothes2Order</t>
  </si>
  <si>
    <t>M17 1EH</t>
  </si>
  <si>
    <t>S900005689</t>
  </si>
  <si>
    <t>Safety Training (Yorks) Limited</t>
  </si>
  <si>
    <t>LS17 8XR</t>
  </si>
  <si>
    <t>S900005690</t>
  </si>
  <si>
    <t>Nader Waziri</t>
  </si>
  <si>
    <t>S900005691</t>
  </si>
  <si>
    <t>Leon Benarroch</t>
  </si>
  <si>
    <t>NW4 2HG</t>
  </si>
  <si>
    <t>S900005692</t>
  </si>
  <si>
    <t>Rabeya Chowdhury</t>
  </si>
  <si>
    <t>N12 0AB</t>
  </si>
  <si>
    <t>S900005693</t>
  </si>
  <si>
    <t>Shilon Begum</t>
  </si>
  <si>
    <t>S900005694</t>
  </si>
  <si>
    <t>Selina Okai</t>
  </si>
  <si>
    <t>HA8 9AN</t>
  </si>
  <si>
    <t>S900005695</t>
  </si>
  <si>
    <t>Oakley House Children's Home Limited</t>
  </si>
  <si>
    <t>E15 4QZ</t>
  </si>
  <si>
    <t>S900005696</t>
  </si>
  <si>
    <t>Dev Scaffolding Limited</t>
  </si>
  <si>
    <t>S900005697</t>
  </si>
  <si>
    <t>Morgan Carter Solicitors</t>
  </si>
  <si>
    <t>OL1 3TQ</t>
  </si>
  <si>
    <t>S900005698</t>
  </si>
  <si>
    <t>Kingfisher Direct Limited</t>
  </si>
  <si>
    <t>DN22 7WF</t>
  </si>
  <si>
    <t>S900005699</t>
  </si>
  <si>
    <t>E-On Next</t>
  </si>
  <si>
    <t>CV4 8LG</t>
  </si>
  <si>
    <t>S900005700</t>
  </si>
  <si>
    <t>Anita Agyakwa</t>
  </si>
  <si>
    <t>S900005701</t>
  </si>
  <si>
    <t>Myco Contracts Limited</t>
  </si>
  <si>
    <t>S900005702</t>
  </si>
  <si>
    <t>Edge Landscaping Limited</t>
  </si>
  <si>
    <t>RG14 1TP</t>
  </si>
  <si>
    <t>S900005703</t>
  </si>
  <si>
    <t>Selstar Fireworks Limited</t>
  </si>
  <si>
    <t>PO20 9AA</t>
  </si>
  <si>
    <t>S900005704</t>
  </si>
  <si>
    <t>Eva Rahman</t>
  </si>
  <si>
    <t>S900005705</t>
  </si>
  <si>
    <t>Dalia Nessim</t>
  </si>
  <si>
    <t>S900005706</t>
  </si>
  <si>
    <t>Nicky Marks</t>
  </si>
  <si>
    <t>EN5 5DN</t>
  </si>
  <si>
    <t>S900005707</t>
  </si>
  <si>
    <t>Ashleigh Nelson</t>
  </si>
  <si>
    <t>ST12 9FB</t>
  </si>
  <si>
    <t>S900005708</t>
  </si>
  <si>
    <t>Mr Phillip Reichman</t>
  </si>
  <si>
    <t>NW7 2RS</t>
  </si>
  <si>
    <t>S900005709</t>
  </si>
  <si>
    <t>Jayne Kelly</t>
  </si>
  <si>
    <t>N9 9TX</t>
  </si>
  <si>
    <t>S900005710</t>
  </si>
  <si>
    <t>Julia Hiller</t>
  </si>
  <si>
    <t>S900005711</t>
  </si>
  <si>
    <t>Sarah Anne Piper-Coleman</t>
  </si>
  <si>
    <t>HA8 9EQ</t>
  </si>
  <si>
    <t>S900005712</t>
  </si>
  <si>
    <t>Nida Asim</t>
  </si>
  <si>
    <t>NW9 4BJ</t>
  </si>
  <si>
    <t>S900005713</t>
  </si>
  <si>
    <t>Sheri Freed</t>
  </si>
  <si>
    <t>NW4 1AX</t>
  </si>
  <si>
    <t>S900005714</t>
  </si>
  <si>
    <t>Baseliza Castillo</t>
  </si>
  <si>
    <t>NW2 3LL</t>
  </si>
  <si>
    <t>S900005715</t>
  </si>
  <si>
    <t>Tyler Ethan Mcneill</t>
  </si>
  <si>
    <t>S900005716</t>
  </si>
  <si>
    <t>Mrs Tahirah De Aguiar Chaves</t>
  </si>
  <si>
    <t>EN2 2UT</t>
  </si>
  <si>
    <t>S900005717</t>
  </si>
  <si>
    <t>Stephanie Ezimako</t>
  </si>
  <si>
    <t>S900005718</t>
  </si>
  <si>
    <t>Mugel Alharazi</t>
  </si>
  <si>
    <t>S900005719</t>
  </si>
  <si>
    <t>Mrs Manjula Tailor</t>
  </si>
  <si>
    <t>N2 8NE</t>
  </si>
  <si>
    <t>S900005720</t>
  </si>
  <si>
    <t>Archie Meadham</t>
  </si>
  <si>
    <t>NW11 9TT</t>
  </si>
  <si>
    <t>S900005721</t>
  </si>
  <si>
    <t>Ismail Afghan</t>
  </si>
  <si>
    <t>N2 9DT</t>
  </si>
  <si>
    <t>S900005722</t>
  </si>
  <si>
    <t>Annelie Wilk</t>
  </si>
  <si>
    <t>HA8 9NH</t>
  </si>
  <si>
    <t>S900005723</t>
  </si>
  <si>
    <t>Miss Pamini Santhiramogan</t>
  </si>
  <si>
    <t>S900005724</t>
  </si>
  <si>
    <t>SW9 6UG</t>
  </si>
  <si>
    <t>S900005725</t>
  </si>
  <si>
    <t>Sterling Estates Management Limited</t>
  </si>
  <si>
    <t>HA7 4AR</t>
  </si>
  <si>
    <t>S900005726</t>
  </si>
  <si>
    <t>Ms Siobhan Rollinson Dawson</t>
  </si>
  <si>
    <t>S900005727</t>
  </si>
  <si>
    <t>Akila Hafiane</t>
  </si>
  <si>
    <t>S900005728</t>
  </si>
  <si>
    <t>Carol Leonard</t>
  </si>
  <si>
    <t>N14 4HX</t>
  </si>
  <si>
    <t>S900005729</t>
  </si>
  <si>
    <t>Wingate and Finchley Football Club</t>
  </si>
  <si>
    <t>N12 0PD</t>
  </si>
  <si>
    <t>S900005730</t>
  </si>
  <si>
    <t>Mordi and Co Solicitors</t>
  </si>
  <si>
    <t>S900005731</t>
  </si>
  <si>
    <t>The Village School Ballet Company</t>
  </si>
  <si>
    <t>MK19 7QL</t>
  </si>
  <si>
    <t>S900005732</t>
  </si>
  <si>
    <t>Osiq Limited</t>
  </si>
  <si>
    <t>E7 8AA</t>
  </si>
  <si>
    <t>S900005733</t>
  </si>
  <si>
    <t>Jeffrey Segall</t>
  </si>
  <si>
    <t>S900005734</t>
  </si>
  <si>
    <t>John Menich</t>
  </si>
  <si>
    <t>N13 4PR</t>
  </si>
  <si>
    <t>S900005735</t>
  </si>
  <si>
    <t>East Peninsula Trading Co Limited</t>
  </si>
  <si>
    <t>N13 4PP</t>
  </si>
  <si>
    <t>S900005736</t>
  </si>
  <si>
    <t>Tashan S Green</t>
  </si>
  <si>
    <t>S900005737</t>
  </si>
  <si>
    <t>Ezrah Harklees</t>
  </si>
  <si>
    <t>NN1 4QX</t>
  </si>
  <si>
    <t>S900005738</t>
  </si>
  <si>
    <t>Mrs Valentina Ionela Graur</t>
  </si>
  <si>
    <t>S900005739</t>
  </si>
  <si>
    <t>Ms Rebecca A Howlett</t>
  </si>
  <si>
    <t>S900005740</t>
  </si>
  <si>
    <t>Mrs Julie Preece</t>
  </si>
  <si>
    <t>N14 7BG</t>
  </si>
  <si>
    <t>S900005741</t>
  </si>
  <si>
    <t>Lucy Benson</t>
  </si>
  <si>
    <t>EN5 5LU</t>
  </si>
  <si>
    <t>S900005742</t>
  </si>
  <si>
    <t>Brent Cross Commercials Limited</t>
  </si>
  <si>
    <t>NW10 0UR</t>
  </si>
  <si>
    <t>S900005743</t>
  </si>
  <si>
    <t>Aurelia Gilbert</t>
  </si>
  <si>
    <t>NW4 4BB</t>
  </si>
  <si>
    <t>S900005744</t>
  </si>
  <si>
    <t>Nasreen Ullah</t>
  </si>
  <si>
    <t>NW9 4DW</t>
  </si>
  <si>
    <t>S900005745</t>
  </si>
  <si>
    <t>Get Licensed Limited</t>
  </si>
  <si>
    <t>NW5 3AN</t>
  </si>
  <si>
    <t>S900005746</t>
  </si>
  <si>
    <t>Kosh Care Limited</t>
  </si>
  <si>
    <t>NW9 8AQ</t>
  </si>
  <si>
    <t>S900005747</t>
  </si>
  <si>
    <t>Origin Access Limited</t>
  </si>
  <si>
    <t>MK45 4RX</t>
  </si>
  <si>
    <t>S900005748</t>
  </si>
  <si>
    <t>St Margaret's Church</t>
  </si>
  <si>
    <t>S900005749</t>
  </si>
  <si>
    <t>Regional Fostering Services</t>
  </si>
  <si>
    <t>S900005750</t>
  </si>
  <si>
    <t>Brooke Taylor Education Consultancy Limited</t>
  </si>
  <si>
    <t>SG3 6AP</t>
  </si>
  <si>
    <t>S900005751</t>
  </si>
  <si>
    <t>Bestchoice Global Limited</t>
  </si>
  <si>
    <t>RM10 9XR</t>
  </si>
  <si>
    <t>EN4 9ET-1</t>
  </si>
  <si>
    <t>S900005753</t>
  </si>
  <si>
    <t>Claudia Lindsay</t>
  </si>
  <si>
    <t>S900005754</t>
  </si>
  <si>
    <t>Mrs Sadan Dagistan</t>
  </si>
  <si>
    <t>S900005755</t>
  </si>
  <si>
    <t>St Alphage Church Hall</t>
  </si>
  <si>
    <t>S900005756</t>
  </si>
  <si>
    <t>Britsom</t>
  </si>
  <si>
    <t>S900005757</t>
  </si>
  <si>
    <t>Prime Way Care Limited</t>
  </si>
  <si>
    <t>S900005758</t>
  </si>
  <si>
    <t>Michaels Civic Robes Limited</t>
  </si>
  <si>
    <t>SK8 1BB</t>
  </si>
  <si>
    <t>S900005759</t>
  </si>
  <si>
    <t>North London Community Care Agency Limited</t>
  </si>
  <si>
    <t>N17 8JL</t>
  </si>
  <si>
    <t>S900005760</t>
  </si>
  <si>
    <t>Oxley Conservation Limited</t>
  </si>
  <si>
    <t>RG9 1AH</t>
  </si>
  <si>
    <t>S900005761</t>
  </si>
  <si>
    <t>Miss Sarah Harvard</t>
  </si>
  <si>
    <t>S900005762</t>
  </si>
  <si>
    <t>Amene Shabanharami</t>
  </si>
  <si>
    <t>E4 8AN</t>
  </si>
  <si>
    <t>S900005763</t>
  </si>
  <si>
    <t>Halapes</t>
  </si>
  <si>
    <t>LU3 4AZ</t>
  </si>
  <si>
    <t>S900005764</t>
  </si>
  <si>
    <t>Willboag Limited</t>
  </si>
  <si>
    <t>N17 9TA</t>
  </si>
  <si>
    <t>S900005765</t>
  </si>
  <si>
    <t>Saba Mohamadi</t>
  </si>
  <si>
    <t>S900005766</t>
  </si>
  <si>
    <t>Barbara Kasperska</t>
  </si>
  <si>
    <t>N3 1EY</t>
  </si>
  <si>
    <t>S900005767</t>
  </si>
  <si>
    <t>Sylvia Wood</t>
  </si>
  <si>
    <t>EN5 3JJ</t>
  </si>
  <si>
    <t>S900005768</t>
  </si>
  <si>
    <t>Ismail Maroofkhel</t>
  </si>
  <si>
    <t>S900005769</t>
  </si>
  <si>
    <t>S900005770</t>
  </si>
  <si>
    <t>Mr A Sangam</t>
  </si>
  <si>
    <t>HA5 1NF</t>
  </si>
  <si>
    <t>S900005771</t>
  </si>
  <si>
    <t>Pernell Owusu-Poku</t>
  </si>
  <si>
    <t>NW9 7HD</t>
  </si>
  <si>
    <t>S900005772</t>
  </si>
  <si>
    <t>Nini Social Care Limited</t>
  </si>
  <si>
    <t>B23 7QL</t>
  </si>
  <si>
    <t>S900005773</t>
  </si>
  <si>
    <t>GPDQ Limited</t>
  </si>
  <si>
    <t>N11 2HU</t>
  </si>
  <si>
    <t>S900005774</t>
  </si>
  <si>
    <t>GUL Taskin</t>
  </si>
  <si>
    <t>S900005775</t>
  </si>
  <si>
    <t>Sergio Perelberg</t>
  </si>
  <si>
    <t>NW11 8NL</t>
  </si>
  <si>
    <t>S900005776</t>
  </si>
  <si>
    <t>Tracey O'Grady</t>
  </si>
  <si>
    <t>EN5 5JR</t>
  </si>
  <si>
    <t>S900005777</t>
  </si>
  <si>
    <t>Frank Care Solutions</t>
  </si>
  <si>
    <t>SM3 9BY</t>
  </si>
  <si>
    <t>S900005778</t>
  </si>
  <si>
    <t>Dominique Watts</t>
  </si>
  <si>
    <t>NW9 4GH</t>
  </si>
  <si>
    <t>N10 1AD-1</t>
  </si>
  <si>
    <t>S900005780</t>
  </si>
  <si>
    <t>S900005781</t>
  </si>
  <si>
    <t>Sandra Brown</t>
  </si>
  <si>
    <t>S900005782</t>
  </si>
  <si>
    <t>Activetime Day Nursery Limited</t>
  </si>
  <si>
    <t>HA1 2BG</t>
  </si>
  <si>
    <t>S900005783</t>
  </si>
  <si>
    <t>Department For Communities</t>
  </si>
  <si>
    <t>BT49 4AN</t>
  </si>
  <si>
    <t>S900005784</t>
  </si>
  <si>
    <t>Ms Ayan Shire</t>
  </si>
  <si>
    <t>S900005785</t>
  </si>
  <si>
    <t>Dr Kathleen Chimera</t>
  </si>
  <si>
    <t>KT22 8WZ</t>
  </si>
  <si>
    <t>S900005786</t>
  </si>
  <si>
    <t>Nathan Tadesse</t>
  </si>
  <si>
    <t>S900005787</t>
  </si>
  <si>
    <t>Daniella Melamed</t>
  </si>
  <si>
    <t>S900005788</t>
  </si>
  <si>
    <t>Dr Subimal Banerjee</t>
  </si>
  <si>
    <t>HP5 2SA</t>
  </si>
  <si>
    <t>S900005789</t>
  </si>
  <si>
    <t>Mrs Joan Ratcliffe</t>
  </si>
  <si>
    <t>S900005790</t>
  </si>
  <si>
    <t>Just Incarnival Mas</t>
  </si>
  <si>
    <t>N11 3FT</t>
  </si>
  <si>
    <t>S900005791</t>
  </si>
  <si>
    <t>Barnet Partnership For School Sport</t>
  </si>
  <si>
    <t>S900005792</t>
  </si>
  <si>
    <t>Bleep 360 Care Limited</t>
  </si>
  <si>
    <t>E14 5RE</t>
  </si>
  <si>
    <t>S900005793</t>
  </si>
  <si>
    <t>Mr L X Da Silva Viegas</t>
  </si>
  <si>
    <t>NW2 3LP</t>
  </si>
  <si>
    <t>S900005794</t>
  </si>
  <si>
    <t>Jemma Parker</t>
  </si>
  <si>
    <t>NW9 5ER</t>
  </si>
  <si>
    <t>S900005795</t>
  </si>
  <si>
    <t>Faye Hodges</t>
  </si>
  <si>
    <t>HA8 0FS</t>
  </si>
  <si>
    <t>S900005796</t>
  </si>
  <si>
    <t>Hewa Ali Ibrahimpur</t>
  </si>
  <si>
    <t>S900005797</t>
  </si>
  <si>
    <t>Ms Joanne E Miller</t>
  </si>
  <si>
    <t>N12 8EJ</t>
  </si>
  <si>
    <t>S900005798</t>
  </si>
  <si>
    <t>Ms Rita Cummins</t>
  </si>
  <si>
    <t>NW9 5HB</t>
  </si>
  <si>
    <t>S900005799</t>
  </si>
  <si>
    <t>Mr Seamus Roarty</t>
  </si>
  <si>
    <t>S900005800</t>
  </si>
  <si>
    <t>Zahra Maye</t>
  </si>
  <si>
    <t>S900005801</t>
  </si>
  <si>
    <t>Oluwatosin Esther Orekoya</t>
  </si>
  <si>
    <t>SW3 6AX</t>
  </si>
  <si>
    <t>S900005802</t>
  </si>
  <si>
    <t>Oliver Bashford</t>
  </si>
  <si>
    <t>TN14 6DN</t>
  </si>
  <si>
    <t>S900005803</t>
  </si>
  <si>
    <t>Ylian Cakoni</t>
  </si>
  <si>
    <t>S900005804</t>
  </si>
  <si>
    <t>Constandina Paraskeva</t>
  </si>
  <si>
    <t>S900005805</t>
  </si>
  <si>
    <t>Gemma Mehmet</t>
  </si>
  <si>
    <t>S900005806</t>
  </si>
  <si>
    <t>Vybe365</t>
  </si>
  <si>
    <t>S900005807</t>
  </si>
  <si>
    <t>The Attachment Research Community</t>
  </si>
  <si>
    <t>CV37 6GJ</t>
  </si>
  <si>
    <t>S900005808</t>
  </si>
  <si>
    <t>Samantha Perotti</t>
  </si>
  <si>
    <t>SG14 3EP</t>
  </si>
  <si>
    <t>S900005809</t>
  </si>
  <si>
    <t>Fiction Explorer Limited</t>
  </si>
  <si>
    <t>LE12 6PF</t>
  </si>
  <si>
    <t>S900005810</t>
  </si>
  <si>
    <t>Julia Gibson-Cranch</t>
  </si>
  <si>
    <t>CO16 OJB</t>
  </si>
  <si>
    <t>S900005811</t>
  </si>
  <si>
    <t>Twinnsustainabilityinnovation (Tsi)</t>
  </si>
  <si>
    <t>IG8 9RB</t>
  </si>
  <si>
    <t>S900005812</t>
  </si>
  <si>
    <t>Senaj Properties Limited</t>
  </si>
  <si>
    <t>HA0 2TW</t>
  </si>
  <si>
    <t>S900005813</t>
  </si>
  <si>
    <t>Carol Bayford</t>
  </si>
  <si>
    <t>EN4 8AY</t>
  </si>
  <si>
    <t>S900005814</t>
  </si>
  <si>
    <t>Karen Gubbay</t>
  </si>
  <si>
    <t>N3 3PT</t>
  </si>
  <si>
    <t>S900005815</t>
  </si>
  <si>
    <t>Tate and Tonbridge Fencing Limited</t>
  </si>
  <si>
    <t>TN5 7PR</t>
  </si>
  <si>
    <t>S900005816</t>
  </si>
  <si>
    <t>Strong Grub</t>
  </si>
  <si>
    <t>N7 7BA</t>
  </si>
  <si>
    <t>S900005817</t>
  </si>
  <si>
    <t>Jigna Rao</t>
  </si>
  <si>
    <t>BN2 6RB</t>
  </si>
  <si>
    <t>S900005818</t>
  </si>
  <si>
    <t>Landscape Institute</t>
  </si>
  <si>
    <t>W1T 4TQ</t>
  </si>
  <si>
    <t>S900005819</t>
  </si>
  <si>
    <t>JP Healthwise Limited</t>
  </si>
  <si>
    <t>HA8 5NN</t>
  </si>
  <si>
    <t>S900005820</t>
  </si>
  <si>
    <t>Sport 4 Kids</t>
  </si>
  <si>
    <t>EN2 8JE</t>
  </si>
  <si>
    <t>S900005821</t>
  </si>
  <si>
    <t>High Barnet School of Dance</t>
  </si>
  <si>
    <t>EN5 3EE</t>
  </si>
  <si>
    <t>S900005822</t>
  </si>
  <si>
    <t>Power Jointing and Distribution Services Limited</t>
  </si>
  <si>
    <t>CV34 6TJ</t>
  </si>
  <si>
    <t>S900005823</t>
  </si>
  <si>
    <t>Exceptional Care At Home Limited</t>
  </si>
  <si>
    <t>NW4 4DJ</t>
  </si>
  <si>
    <t>S900005824</t>
  </si>
  <si>
    <t>A Wilderness Way Group Limited</t>
  </si>
  <si>
    <t>CA11 8RP</t>
  </si>
  <si>
    <t>S900005825</t>
  </si>
  <si>
    <t>GM Developments (Construction) Limited</t>
  </si>
  <si>
    <t>SW6 7RD</t>
  </si>
  <si>
    <t>S900005826</t>
  </si>
  <si>
    <t>Yousef Boshar</t>
  </si>
  <si>
    <t>S900005827</t>
  </si>
  <si>
    <t>Northvale Construction Limited</t>
  </si>
  <si>
    <t>WD18 8YA</t>
  </si>
  <si>
    <t>S900005828</t>
  </si>
  <si>
    <t>Thinking Space Systems Limited</t>
  </si>
  <si>
    <t>SO51 9DL</t>
  </si>
  <si>
    <t>S900005829</t>
  </si>
  <si>
    <t>London Therapy Associates Limited</t>
  </si>
  <si>
    <t>E6 2AH</t>
  </si>
  <si>
    <t>S900005830</t>
  </si>
  <si>
    <t>New Images Limited</t>
  </si>
  <si>
    <t>N3 3JY</t>
  </si>
  <si>
    <t>S900005831</t>
  </si>
  <si>
    <t>Brilliant Parents Limited</t>
  </si>
  <si>
    <t>S900005832</t>
  </si>
  <si>
    <t>Kristiana Heapy</t>
  </si>
  <si>
    <t>N18 1AL</t>
  </si>
  <si>
    <t>S900005833</t>
  </si>
  <si>
    <t>Deirdre Drew</t>
  </si>
  <si>
    <t>WD6 1TH</t>
  </si>
  <si>
    <t>S900005834</t>
  </si>
  <si>
    <t>Mr H Dhahbi</t>
  </si>
  <si>
    <t>NW2 7BS</t>
  </si>
  <si>
    <t>S900005835</t>
  </si>
  <si>
    <t>Victoria Martin</t>
  </si>
  <si>
    <t>AL4 0NP</t>
  </si>
  <si>
    <t>S900005836</t>
  </si>
  <si>
    <t>Luisa Stock</t>
  </si>
  <si>
    <t>EN5 2PA</t>
  </si>
  <si>
    <t>S900005837</t>
  </si>
  <si>
    <t>Jillian Sinnott</t>
  </si>
  <si>
    <t>N2 0DD</t>
  </si>
  <si>
    <t>S900005838</t>
  </si>
  <si>
    <t>Olivia Leich</t>
  </si>
  <si>
    <t>N2 0DG</t>
  </si>
  <si>
    <t>S900005839</t>
  </si>
  <si>
    <t>Olivia Kwabiah</t>
  </si>
  <si>
    <t>NW2 1TL</t>
  </si>
  <si>
    <t>S900005840</t>
  </si>
  <si>
    <t>Elana Stern</t>
  </si>
  <si>
    <t>S900005841</t>
  </si>
  <si>
    <t>Aspray House Limited</t>
  </si>
  <si>
    <t>E10 7EB</t>
  </si>
  <si>
    <t>S900005842</t>
  </si>
  <si>
    <t>Advanced New Technology Limited</t>
  </si>
  <si>
    <t>TN22 3HW</t>
  </si>
  <si>
    <t>S900005843</t>
  </si>
  <si>
    <t>Nada Pantelides</t>
  </si>
  <si>
    <t>S900005844</t>
  </si>
  <si>
    <t>Maria Elisa Monivas</t>
  </si>
  <si>
    <t>NW2 2QL</t>
  </si>
  <si>
    <t>S900005845</t>
  </si>
  <si>
    <t>Stevie Coombs</t>
  </si>
  <si>
    <t>S900005846</t>
  </si>
  <si>
    <t>Mrs Marsha E Francis</t>
  </si>
  <si>
    <t>N14 5SA</t>
  </si>
  <si>
    <t>S900005847</t>
  </si>
  <si>
    <t>Shree Muktajeevan Swamibapa Pipe Band</t>
  </si>
  <si>
    <t>S900005848</t>
  </si>
  <si>
    <t>Sion Sadik</t>
  </si>
  <si>
    <t>S900005849</t>
  </si>
  <si>
    <t>Freda Gordon</t>
  </si>
  <si>
    <t>NW11 8PR</t>
  </si>
  <si>
    <t>S900005850</t>
  </si>
  <si>
    <t>Hossein Zavareheian</t>
  </si>
  <si>
    <t>S900005851</t>
  </si>
  <si>
    <t>William Doherty</t>
  </si>
  <si>
    <t>F91 Y1X7</t>
  </si>
  <si>
    <t>S900005852</t>
  </si>
  <si>
    <t>Esmeralda Denaj</t>
  </si>
  <si>
    <t>EN4 8QT</t>
  </si>
  <si>
    <t>S900005853</t>
  </si>
  <si>
    <t>Ronai Gittens</t>
  </si>
  <si>
    <t>HA8 0HS</t>
  </si>
  <si>
    <t>S900005854</t>
  </si>
  <si>
    <t>Ruchael Hillel</t>
  </si>
  <si>
    <t>NW11 9UE</t>
  </si>
  <si>
    <t>S900005855</t>
  </si>
  <si>
    <t>Ntaiana Diana Saliko</t>
  </si>
  <si>
    <t>N12 8SP</t>
  </si>
  <si>
    <t>S900005856</t>
  </si>
  <si>
    <t>Kim Bennett</t>
  </si>
  <si>
    <t>S900005857</t>
  </si>
  <si>
    <t>Leyla Atayeva</t>
  </si>
  <si>
    <t>EN5 5LE</t>
  </si>
  <si>
    <t>S900005858</t>
  </si>
  <si>
    <t>Celicia David</t>
  </si>
  <si>
    <t>HA8 9YU</t>
  </si>
  <si>
    <t>S900005859</t>
  </si>
  <si>
    <t>Asif Khan</t>
  </si>
  <si>
    <t>S900005860</t>
  </si>
  <si>
    <t>Shiho Onishi</t>
  </si>
  <si>
    <t>NW4 3XJ</t>
  </si>
  <si>
    <t>S900005861</t>
  </si>
  <si>
    <t>Vladimir UKa</t>
  </si>
  <si>
    <t>S900005862</t>
  </si>
  <si>
    <t>Malcolm Hokoza</t>
  </si>
  <si>
    <t>S900005863</t>
  </si>
  <si>
    <t>Circle Care Limited</t>
  </si>
  <si>
    <t>N17 0SP</t>
  </si>
  <si>
    <t>S900005864</t>
  </si>
  <si>
    <t>Access Hire and Finance Limited</t>
  </si>
  <si>
    <t>M45 8GW</t>
  </si>
  <si>
    <t>S900005865</t>
  </si>
  <si>
    <t>The Dementia Training Company Limited</t>
  </si>
  <si>
    <t>PO30 1LH</t>
  </si>
  <si>
    <t>S900005866</t>
  </si>
  <si>
    <t>Mr Horace Francis</t>
  </si>
  <si>
    <t>S900005867</t>
  </si>
  <si>
    <t>Socitm Advisory Limited</t>
  </si>
  <si>
    <t>S900005868</t>
  </si>
  <si>
    <t>Stenball Group Limited</t>
  </si>
  <si>
    <t>GU3 1AF</t>
  </si>
  <si>
    <t>S900005869</t>
  </si>
  <si>
    <t>Mr Keith K Archer</t>
  </si>
  <si>
    <t>S900005870</t>
  </si>
  <si>
    <t>Golders Hill Services Limited</t>
  </si>
  <si>
    <t>NW3 7HD</t>
  </si>
  <si>
    <t>S900005871</t>
  </si>
  <si>
    <t>Ground Engineering Limited</t>
  </si>
  <si>
    <t>PE1 5UA</t>
  </si>
  <si>
    <t>S900005872</t>
  </si>
  <si>
    <t>Madelaine Beasley</t>
  </si>
  <si>
    <t>N8 9BG</t>
  </si>
  <si>
    <t>S900005873</t>
  </si>
  <si>
    <t>Horizon Law Limited</t>
  </si>
  <si>
    <t>S900005874</t>
  </si>
  <si>
    <t>Sidikatu Yussuf</t>
  </si>
  <si>
    <t>S900005875</t>
  </si>
  <si>
    <t>Systra Limited Systra Limited</t>
  </si>
  <si>
    <t>S900005876</t>
  </si>
  <si>
    <t>Diallo Djibril</t>
  </si>
  <si>
    <t>S900005877</t>
  </si>
  <si>
    <t>Dssl Group Limited</t>
  </si>
  <si>
    <t>SS13 1EU</t>
  </si>
  <si>
    <t>S900005878</t>
  </si>
  <si>
    <t>Mr Keith Hunt</t>
  </si>
  <si>
    <t>N3 1PT-2</t>
  </si>
  <si>
    <t>HA8 8RU-1</t>
  </si>
  <si>
    <t>S900005881</t>
  </si>
  <si>
    <t>Ingrid Vasques Restelli</t>
  </si>
  <si>
    <t>N2 8JF</t>
  </si>
  <si>
    <t>S900005882</t>
  </si>
  <si>
    <t>Brochoh Granat</t>
  </si>
  <si>
    <t>S900005883</t>
  </si>
  <si>
    <t>Samara Levicki</t>
  </si>
  <si>
    <t>NW4 1PB</t>
  </si>
  <si>
    <t>S900005884</t>
  </si>
  <si>
    <t>Mr Saeed Hyatullah</t>
  </si>
  <si>
    <t>S900005885</t>
  </si>
  <si>
    <t>Allfor Care Services Limited</t>
  </si>
  <si>
    <t>TW3 2DL</t>
  </si>
  <si>
    <t>S900005886</t>
  </si>
  <si>
    <t>Maybo</t>
  </si>
  <si>
    <t>TN32 5NA</t>
  </si>
  <si>
    <t>EN5 5FY-1</t>
  </si>
  <si>
    <t>S900005889</t>
  </si>
  <si>
    <t>Families North London</t>
  </si>
  <si>
    <t>EN5 2QD</t>
  </si>
  <si>
    <t>S900005890</t>
  </si>
  <si>
    <t>Antoni R Seferi</t>
  </si>
  <si>
    <t>S900005891</t>
  </si>
  <si>
    <t>Margaret Wawero</t>
  </si>
  <si>
    <t>S900005892</t>
  </si>
  <si>
    <t>Rochelle Laryea</t>
  </si>
  <si>
    <t>N9 8RN</t>
  </si>
  <si>
    <t>S900005893</t>
  </si>
  <si>
    <t>Susan N Bullen</t>
  </si>
  <si>
    <t>N3 1TD</t>
  </si>
  <si>
    <t>S900005894</t>
  </si>
  <si>
    <t>Sandie Crosby</t>
  </si>
  <si>
    <t>N2 8JA</t>
  </si>
  <si>
    <t>S900005895</t>
  </si>
  <si>
    <t>Jade Frost</t>
  </si>
  <si>
    <t>S900005896</t>
  </si>
  <si>
    <t>Iconic</t>
  </si>
  <si>
    <t>RH1 2LZ</t>
  </si>
  <si>
    <t>S900005897</t>
  </si>
  <si>
    <t>Scott Cooper</t>
  </si>
  <si>
    <t>NW4 1PW</t>
  </si>
  <si>
    <t>S900005898</t>
  </si>
  <si>
    <t>Anna Nikitina</t>
  </si>
  <si>
    <t>S900005899</t>
  </si>
  <si>
    <t>N11 3GF</t>
  </si>
  <si>
    <t>HA8 0JE-1</t>
  </si>
  <si>
    <t>S900005901</t>
  </si>
  <si>
    <t>Morgan Has Solicitors</t>
  </si>
  <si>
    <t>N16 8BT</t>
  </si>
  <si>
    <t>S900005902</t>
  </si>
  <si>
    <t>Jenny Lines</t>
  </si>
  <si>
    <t>EN5 2FA</t>
  </si>
  <si>
    <t>S900005903</t>
  </si>
  <si>
    <t>Mrs Jean G Cumming</t>
  </si>
  <si>
    <t>NW2 2EP</t>
  </si>
  <si>
    <t>S900005904</t>
  </si>
  <si>
    <t>Miss Floriane Montserrat F Zinzen</t>
  </si>
  <si>
    <t>S900005905</t>
  </si>
  <si>
    <t>Bastian Willicott</t>
  </si>
  <si>
    <t>S900005906</t>
  </si>
  <si>
    <t>GAC and Sjc Consultants Limited</t>
  </si>
  <si>
    <t>BR2 8AJ</t>
  </si>
  <si>
    <t>EN4 8QU-1</t>
  </si>
  <si>
    <t>S900005908</t>
  </si>
  <si>
    <t>Louise Davies</t>
  </si>
  <si>
    <t>S900005909</t>
  </si>
  <si>
    <t>Svetlana Jermakova</t>
  </si>
  <si>
    <t>S900005910</t>
  </si>
  <si>
    <t>Best Home Solutions</t>
  </si>
  <si>
    <t>NW2 7JP</t>
  </si>
  <si>
    <t>S900005911</t>
  </si>
  <si>
    <t>Krushita Rabadia</t>
  </si>
  <si>
    <t>S900005912</t>
  </si>
  <si>
    <t>Miss Hanife Sus</t>
  </si>
  <si>
    <t>N11 3GE</t>
  </si>
  <si>
    <t>S900005913</t>
  </si>
  <si>
    <t>Rakiatu Terry</t>
  </si>
  <si>
    <t>S900005914</t>
  </si>
  <si>
    <t>Jennifer Menon</t>
  </si>
  <si>
    <t>S900005915</t>
  </si>
  <si>
    <t>Samantha Martin</t>
  </si>
  <si>
    <t>S900005916</t>
  </si>
  <si>
    <t>Fouzia Chaudry</t>
  </si>
  <si>
    <t>S900005917</t>
  </si>
  <si>
    <t>Titilopemi Owoyemi</t>
  </si>
  <si>
    <t>N11 3DW</t>
  </si>
  <si>
    <t>S900005918</t>
  </si>
  <si>
    <t>Anila Shehu</t>
  </si>
  <si>
    <t>N12 8RB</t>
  </si>
  <si>
    <t>S900005919</t>
  </si>
  <si>
    <t>Annika James</t>
  </si>
  <si>
    <t>S900005920</t>
  </si>
  <si>
    <t>Melissa Crawford</t>
  </si>
  <si>
    <t>EN5 5NZ</t>
  </si>
  <si>
    <t>S900005921</t>
  </si>
  <si>
    <t>Nima Wasuge</t>
  </si>
  <si>
    <t>NW4 1PN</t>
  </si>
  <si>
    <t>S900005922</t>
  </si>
  <si>
    <t>Enayat Noori</t>
  </si>
  <si>
    <t>N12 8BB</t>
  </si>
  <si>
    <t>S900005923</t>
  </si>
  <si>
    <t>Kassim Dalley</t>
  </si>
  <si>
    <t>HA8 9EN</t>
  </si>
  <si>
    <t>S900005924</t>
  </si>
  <si>
    <t>Lynn Mcnish</t>
  </si>
  <si>
    <t>S900005925</t>
  </si>
  <si>
    <t>Miss A M Demetriou</t>
  </si>
  <si>
    <t>EN4 8HU</t>
  </si>
  <si>
    <t>S900005926</t>
  </si>
  <si>
    <t>Neusa Almeida</t>
  </si>
  <si>
    <t>S900005927</t>
  </si>
  <si>
    <t>Marjana Ndreca</t>
  </si>
  <si>
    <t>N12 0DZ</t>
  </si>
  <si>
    <t>S900005928</t>
  </si>
  <si>
    <t>Camila Pimentel</t>
  </si>
  <si>
    <t>N10 2HY</t>
  </si>
  <si>
    <t>S900005929</t>
  </si>
  <si>
    <t>Florinda Bernardo</t>
  </si>
  <si>
    <t>S900005930</t>
  </si>
  <si>
    <t>Raj Bhania</t>
  </si>
  <si>
    <t>EN5 2QG</t>
  </si>
  <si>
    <t>S900005931</t>
  </si>
  <si>
    <t>Mr Giovanni Stoppiello</t>
  </si>
  <si>
    <t>V95</t>
  </si>
  <si>
    <t>S900005932</t>
  </si>
  <si>
    <t>MNM Property Services Limited</t>
  </si>
  <si>
    <t>NW10 2XA</t>
  </si>
  <si>
    <t>S900005933</t>
  </si>
  <si>
    <t>Jeff Harris</t>
  </si>
  <si>
    <t>EN4 9QU</t>
  </si>
  <si>
    <t>S900005934</t>
  </si>
  <si>
    <t>Sarah Graham</t>
  </si>
  <si>
    <t>EN5 3BT</t>
  </si>
  <si>
    <t>S900005935</t>
  </si>
  <si>
    <t>Dean Thomas</t>
  </si>
  <si>
    <t>S900005936</t>
  </si>
  <si>
    <t>Ana Cazacu</t>
  </si>
  <si>
    <t>S900005937</t>
  </si>
  <si>
    <t>Natalie Feldmann</t>
  </si>
  <si>
    <t>HA8 8SR</t>
  </si>
  <si>
    <t>S900005938</t>
  </si>
  <si>
    <t>Julia Osterley</t>
  </si>
  <si>
    <t>EN5 5AP</t>
  </si>
  <si>
    <t>NW4 2ED-1</t>
  </si>
  <si>
    <t>S900005940</t>
  </si>
  <si>
    <t>Lucie Faltynkova</t>
  </si>
  <si>
    <t>S900005941</t>
  </si>
  <si>
    <t>Babli Begum</t>
  </si>
  <si>
    <t>S900005942</t>
  </si>
  <si>
    <t>Angela Winters</t>
  </si>
  <si>
    <t>EN4 8LZ</t>
  </si>
  <si>
    <t>S900005943</t>
  </si>
  <si>
    <t>Rivka Steinberg</t>
  </si>
  <si>
    <t>NW4 2SD</t>
  </si>
  <si>
    <t>S900005944</t>
  </si>
  <si>
    <t>Leah Flinn</t>
  </si>
  <si>
    <t>NW4 4FA</t>
  </si>
  <si>
    <t>S900005945</t>
  </si>
  <si>
    <t>Charlotte Gouveia</t>
  </si>
  <si>
    <t>S900005946</t>
  </si>
  <si>
    <t>Iman Farousi</t>
  </si>
  <si>
    <t>S900005947</t>
  </si>
  <si>
    <t>Chontae Hardie</t>
  </si>
  <si>
    <t>HA8 OTE</t>
  </si>
  <si>
    <t>S900005948</t>
  </si>
  <si>
    <t>Ms Ratanbai Vekariya</t>
  </si>
  <si>
    <t>S900005949</t>
  </si>
  <si>
    <t>Dylan Owen Lowe</t>
  </si>
  <si>
    <t>S900005950</t>
  </si>
  <si>
    <t>Mrs Olulana Nwosu</t>
  </si>
  <si>
    <t>N14 5JX</t>
  </si>
  <si>
    <t>S900005951</t>
  </si>
  <si>
    <t>Amuda Ogunnusi</t>
  </si>
  <si>
    <t>S900005952</t>
  </si>
  <si>
    <t>Chart Associates Limited</t>
  </si>
  <si>
    <t>OX17 2DR.</t>
  </si>
  <si>
    <t>S900005953</t>
  </si>
  <si>
    <t>Momentum Transport Planning Limited</t>
  </si>
  <si>
    <t>W1T 3BL</t>
  </si>
  <si>
    <t>S900005954</t>
  </si>
  <si>
    <t>Sarah Ward</t>
  </si>
  <si>
    <t>S900005955</t>
  </si>
  <si>
    <t>Ranju Shah</t>
  </si>
  <si>
    <t>S900005956</t>
  </si>
  <si>
    <t>Mark Sassoon</t>
  </si>
  <si>
    <t>NW4 1AU-1</t>
  </si>
  <si>
    <t>S900005958</t>
  </si>
  <si>
    <t>Abigail Ebbing</t>
  </si>
  <si>
    <t>S900005959</t>
  </si>
  <si>
    <t>Maryam Nasim</t>
  </si>
  <si>
    <t>S900005960</t>
  </si>
  <si>
    <t>Travelers Insurance Company Limited</t>
  </si>
  <si>
    <t>RH1 1NA</t>
  </si>
  <si>
    <t>S900005961</t>
  </si>
  <si>
    <t>Card Geotechnics Limited</t>
  </si>
  <si>
    <t>GU7 1XW</t>
  </si>
  <si>
    <t>S900005962</t>
  </si>
  <si>
    <t>Mrs Danielle Savvas</t>
  </si>
  <si>
    <t>N12 7DT</t>
  </si>
  <si>
    <t>S900005963</t>
  </si>
  <si>
    <t>Huq Industries Limited</t>
  </si>
  <si>
    <t>SO23 7BT</t>
  </si>
  <si>
    <t>S900005964</t>
  </si>
  <si>
    <t>Asi Wise Limited</t>
  </si>
  <si>
    <t>CW9 7DA</t>
  </si>
  <si>
    <t>S900005965</t>
  </si>
  <si>
    <t>Boughton Lodge Care Home</t>
  </si>
  <si>
    <t>NN2 7SU</t>
  </si>
  <si>
    <t>S900005966</t>
  </si>
  <si>
    <t>Accelerate Sports</t>
  </si>
  <si>
    <t>S900005967</t>
  </si>
  <si>
    <t>ID Medical Group Limited</t>
  </si>
  <si>
    <t>MK12 5ZD</t>
  </si>
  <si>
    <t>S900005968</t>
  </si>
  <si>
    <t>Chen Hoon Chew</t>
  </si>
  <si>
    <t>NW9 7SA</t>
  </si>
  <si>
    <t>S900005969</t>
  </si>
  <si>
    <t>Mary Onyinah</t>
  </si>
  <si>
    <t>HA8 8DS</t>
  </si>
  <si>
    <t>EN5 4LB</t>
  </si>
  <si>
    <t>S900005971</t>
  </si>
  <si>
    <t>Constantina Paraskeva</t>
  </si>
  <si>
    <t>S900005972</t>
  </si>
  <si>
    <t>Nazila Amirzadeh</t>
  </si>
  <si>
    <t>N12 8SA</t>
  </si>
  <si>
    <t>NW9 5RW-1</t>
  </si>
  <si>
    <t>S900005974</t>
  </si>
  <si>
    <t>Zaheda Khodeir</t>
  </si>
  <si>
    <t>NW2 1EW</t>
  </si>
  <si>
    <t>S900005975</t>
  </si>
  <si>
    <t>Teresa Afonso</t>
  </si>
  <si>
    <t>NW9 5UH</t>
  </si>
  <si>
    <t>S900005976</t>
  </si>
  <si>
    <t>Leopold Bayvel</t>
  </si>
  <si>
    <t>N2 0PT</t>
  </si>
  <si>
    <t>S900005977</t>
  </si>
  <si>
    <t>Phillip Schofield</t>
  </si>
  <si>
    <t>S900005978</t>
  </si>
  <si>
    <t>Kerry Taylor</t>
  </si>
  <si>
    <t>EN5 4LQ</t>
  </si>
  <si>
    <t>S900005979</t>
  </si>
  <si>
    <t>Barbara Kanatukunda</t>
  </si>
  <si>
    <t>S900005980</t>
  </si>
  <si>
    <t>Robert Wood</t>
  </si>
  <si>
    <t>NW4 4HD</t>
  </si>
  <si>
    <t>S900005981</t>
  </si>
  <si>
    <t>Nina Baker</t>
  </si>
  <si>
    <t>S900005983</t>
  </si>
  <si>
    <t>Petra Lukacinova</t>
  </si>
  <si>
    <t>S900005984</t>
  </si>
  <si>
    <t>Mr Ellis Bennion</t>
  </si>
  <si>
    <t>HA8 9DA</t>
  </si>
  <si>
    <t>NW7 3QA-1</t>
  </si>
  <si>
    <t>S900005986</t>
  </si>
  <si>
    <t>Matt Poyser</t>
  </si>
  <si>
    <t>NW11 9JU</t>
  </si>
  <si>
    <t>S900005987</t>
  </si>
  <si>
    <t>Miss Stephanie Kelsey</t>
  </si>
  <si>
    <t>S900005988</t>
  </si>
  <si>
    <t>Ivy Walters</t>
  </si>
  <si>
    <t>S900005989</t>
  </si>
  <si>
    <t>Ann Craft Trust</t>
  </si>
  <si>
    <t>NG7 2RD</t>
  </si>
  <si>
    <t>S900005990</t>
  </si>
  <si>
    <t>N Family Club - Whetsone</t>
  </si>
  <si>
    <t>N20 9ET</t>
  </si>
  <si>
    <t>S900005991</t>
  </si>
  <si>
    <t>Jamie Abiodun</t>
  </si>
  <si>
    <t>N1 5NY</t>
  </si>
  <si>
    <t>S900005992</t>
  </si>
  <si>
    <t>The Playhouse Nursery</t>
  </si>
  <si>
    <t>N10 2NX</t>
  </si>
  <si>
    <t>S900005993</t>
  </si>
  <si>
    <t>Manjinder Purewal</t>
  </si>
  <si>
    <t>WS5 4RL</t>
  </si>
  <si>
    <t>S900005994</t>
  </si>
  <si>
    <t>Mr S Thondiraj and Ms P Lobo</t>
  </si>
  <si>
    <t>S900005995</t>
  </si>
  <si>
    <t>Zagorka Le Couteur</t>
  </si>
  <si>
    <t>HP13 6NZ</t>
  </si>
  <si>
    <t>S900005996</t>
  </si>
  <si>
    <t>Kingsway Solicitors</t>
  </si>
  <si>
    <t>M19 2ND</t>
  </si>
  <si>
    <t>S900005997</t>
  </si>
  <si>
    <t>Taylor Kao</t>
  </si>
  <si>
    <t>HX2 8TW</t>
  </si>
  <si>
    <t>S900005998</t>
  </si>
  <si>
    <t>Susie Hargreaves</t>
  </si>
  <si>
    <t>N14 4NA</t>
  </si>
  <si>
    <t>S900005999</t>
  </si>
  <si>
    <t>Henry Gradwell</t>
  </si>
  <si>
    <t>S900006000</t>
  </si>
  <si>
    <t>Benedicta Asamoah-Russell</t>
  </si>
  <si>
    <t>NW2 7FL</t>
  </si>
  <si>
    <t>S900006001</t>
  </si>
  <si>
    <t>Construction Materials Limited</t>
  </si>
  <si>
    <t>HP16 0AL</t>
  </si>
  <si>
    <t>S900006002</t>
  </si>
  <si>
    <t>The Community Cooks</t>
  </si>
  <si>
    <t>N11 3LJ</t>
  </si>
  <si>
    <t>S900006003</t>
  </si>
  <si>
    <t>LRC Plans Limited</t>
  </si>
  <si>
    <t>M18 7AF</t>
  </si>
  <si>
    <t>S900006004</t>
  </si>
  <si>
    <t>Create Ideas Limited</t>
  </si>
  <si>
    <t>BS40 5JQ</t>
  </si>
  <si>
    <t>S900006005</t>
  </si>
  <si>
    <t>SMI Int Group Limited</t>
  </si>
  <si>
    <t>GU27 2QH</t>
  </si>
  <si>
    <t>S900006006</t>
  </si>
  <si>
    <t>Pearl and Co Solicitors</t>
  </si>
  <si>
    <t>NW4 3SP</t>
  </si>
  <si>
    <t>S900006007</t>
  </si>
  <si>
    <t>DKLM Solicitors</t>
  </si>
  <si>
    <t>EC1V 9PE</t>
  </si>
  <si>
    <t>S900006008</t>
  </si>
  <si>
    <t>Luciana-Ioana Soare</t>
  </si>
  <si>
    <t>N12 0AN</t>
  </si>
  <si>
    <t>S900006009</t>
  </si>
  <si>
    <t>B1 Creative</t>
  </si>
  <si>
    <t>S900006010</t>
  </si>
  <si>
    <t>Ms Amina Waido</t>
  </si>
  <si>
    <t>N11 1NY</t>
  </si>
  <si>
    <t>S900006011</t>
  </si>
  <si>
    <t>Healys LLP</t>
  </si>
  <si>
    <t>WC1R 4QR</t>
  </si>
  <si>
    <t>S900006012</t>
  </si>
  <si>
    <t>ASE Corporate Eyecare Limited</t>
  </si>
  <si>
    <t>TN32 5RA</t>
  </si>
  <si>
    <t>S900006013</t>
  </si>
  <si>
    <t>Riello Property and Construction Limited</t>
  </si>
  <si>
    <t>S900006014</t>
  </si>
  <si>
    <t>Eva Hary</t>
  </si>
  <si>
    <t>S900006015</t>
  </si>
  <si>
    <t>Kajani Ratnam</t>
  </si>
  <si>
    <t>NW4 3UL</t>
  </si>
  <si>
    <t>S900006016</t>
  </si>
  <si>
    <t>Mr Robert Duschinsky</t>
  </si>
  <si>
    <t>S900006017</t>
  </si>
  <si>
    <t>CIA Construction Limited</t>
  </si>
  <si>
    <t>BR5 1NP</t>
  </si>
  <si>
    <t>S900006018</t>
  </si>
  <si>
    <t>The Institute of Public Rights of Way Lt</t>
  </si>
  <si>
    <t>LA1 9LN</t>
  </si>
  <si>
    <t>S900006019</t>
  </si>
  <si>
    <t>Mrs Nithya Anantharaman</t>
  </si>
  <si>
    <t>EN5 2RB</t>
  </si>
  <si>
    <t>S900006020</t>
  </si>
  <si>
    <t>Emily Farruku</t>
  </si>
  <si>
    <t>NW9 6RG</t>
  </si>
  <si>
    <t>S900006021</t>
  </si>
  <si>
    <t>Fixright Scaffolding Limited</t>
  </si>
  <si>
    <t>LU7 0DF</t>
  </si>
  <si>
    <t>S900006022</t>
  </si>
  <si>
    <t>A and R Elite Scaffolding Limited</t>
  </si>
  <si>
    <t>RM16 4LQ</t>
  </si>
  <si>
    <t>S900006023</t>
  </si>
  <si>
    <t>Owen Cronin</t>
  </si>
  <si>
    <t>N20 0BB</t>
  </si>
  <si>
    <t>S900006024</t>
  </si>
  <si>
    <t>Parkwood Hall Co-Operative Academy</t>
  </si>
  <si>
    <t>BR8 8DR</t>
  </si>
  <si>
    <t>S900006025</t>
  </si>
  <si>
    <t>Jasoda Kerai</t>
  </si>
  <si>
    <t>S900006026</t>
  </si>
  <si>
    <t>Neda Changizi</t>
  </si>
  <si>
    <t>N3 3QP</t>
  </si>
  <si>
    <t>S900006027</t>
  </si>
  <si>
    <t>Lesley Mcnealis</t>
  </si>
  <si>
    <t>N11 3QJ-1</t>
  </si>
  <si>
    <t>S900006029</t>
  </si>
  <si>
    <t>Lee Lifting Services Limited</t>
  </si>
  <si>
    <t>TW14 0XJ</t>
  </si>
  <si>
    <t>S900006030</t>
  </si>
  <si>
    <t>Coral Community Assessments Limited</t>
  </si>
  <si>
    <t>SW2 1BZ</t>
  </si>
  <si>
    <t>S900006031</t>
  </si>
  <si>
    <t>Lumby Consultancy</t>
  </si>
  <si>
    <t>DY8 3UF</t>
  </si>
  <si>
    <t>S900006032</t>
  </si>
  <si>
    <t>Raquel Pimentel Rocigno</t>
  </si>
  <si>
    <t>NW9 5WD</t>
  </si>
  <si>
    <t>S900006033</t>
  </si>
  <si>
    <t>Gloria Bryan</t>
  </si>
  <si>
    <t>NW4 3JD</t>
  </si>
  <si>
    <t>S900006034</t>
  </si>
  <si>
    <t>Trevi Women Limited</t>
  </si>
  <si>
    <t>PL4 6BW</t>
  </si>
  <si>
    <t>S900006035</t>
  </si>
  <si>
    <t>The Valley School</t>
  </si>
  <si>
    <t>SG2 9BN</t>
  </si>
  <si>
    <t>S900006036</t>
  </si>
  <si>
    <t>Pulse Management UK Limited</t>
  </si>
  <si>
    <t>KT11 3JZ</t>
  </si>
  <si>
    <t>S900006037</t>
  </si>
  <si>
    <t>Jennifer Dias</t>
  </si>
  <si>
    <t>N11 1AX</t>
  </si>
  <si>
    <t>S900006038</t>
  </si>
  <si>
    <t>Marie Price</t>
  </si>
  <si>
    <t>S900006039</t>
  </si>
  <si>
    <t>Joanne Watson</t>
  </si>
  <si>
    <t>N2 8ND</t>
  </si>
  <si>
    <t>S900006040</t>
  </si>
  <si>
    <t>Deborah Ward</t>
  </si>
  <si>
    <t>S900006041</t>
  </si>
  <si>
    <t>Donna Gould</t>
  </si>
  <si>
    <t>NW9 5AT</t>
  </si>
  <si>
    <t>S900006042</t>
  </si>
  <si>
    <t>Natalie Granat</t>
  </si>
  <si>
    <t>HA8 8QA</t>
  </si>
  <si>
    <t>S900006043</t>
  </si>
  <si>
    <t>HAI Anh Nguyen</t>
  </si>
  <si>
    <t>S900006044</t>
  </si>
  <si>
    <t>Newgrange of Cheshunt Limited</t>
  </si>
  <si>
    <t>EN8 9JX</t>
  </si>
  <si>
    <t>S900006045</t>
  </si>
  <si>
    <t>Collective Space</t>
  </si>
  <si>
    <t>E3 2NX</t>
  </si>
  <si>
    <t>S900006046</t>
  </si>
  <si>
    <t>Laila Jeraj</t>
  </si>
  <si>
    <t>NW9 4EL</t>
  </si>
  <si>
    <t>S900006047</t>
  </si>
  <si>
    <t>Lucy Perfect</t>
  </si>
  <si>
    <t>S900006048</t>
  </si>
  <si>
    <t>Tomoko St John</t>
  </si>
  <si>
    <t>S900006049</t>
  </si>
  <si>
    <t>Paula Beggs</t>
  </si>
  <si>
    <t>HA8 8NF</t>
  </si>
  <si>
    <t>S900006050</t>
  </si>
  <si>
    <t>Bedspace Resource Limited</t>
  </si>
  <si>
    <t>M16 9HF</t>
  </si>
  <si>
    <t>S900006051</t>
  </si>
  <si>
    <t>Signature Dining Limited</t>
  </si>
  <si>
    <t>EC1V 9DD</t>
  </si>
  <si>
    <t>S900006052</t>
  </si>
  <si>
    <t>Silver Dcc Limited</t>
  </si>
  <si>
    <t>EC4N 6HL</t>
  </si>
  <si>
    <t>S900006053</t>
  </si>
  <si>
    <t>Laser Surveys Limited</t>
  </si>
  <si>
    <t>WR14 1UT</t>
  </si>
  <si>
    <t>S900006054</t>
  </si>
  <si>
    <t>Meriem Tazerouti</t>
  </si>
  <si>
    <t>N3 3SF</t>
  </si>
  <si>
    <t>S900006055</t>
  </si>
  <si>
    <t>N10 1AR</t>
  </si>
  <si>
    <t>S900006056</t>
  </si>
  <si>
    <t>Benita Fuss</t>
  </si>
  <si>
    <t>NW4 1LW</t>
  </si>
  <si>
    <t>S900006057</t>
  </si>
  <si>
    <t>Kristine Jikidze</t>
  </si>
  <si>
    <t>N3 1NX</t>
  </si>
  <si>
    <t>S900006058</t>
  </si>
  <si>
    <t>Mohammed Abubaker</t>
  </si>
  <si>
    <t>S900006059</t>
  </si>
  <si>
    <t>Sari Rubin-Mcwhir</t>
  </si>
  <si>
    <t>NW4 1JT</t>
  </si>
  <si>
    <t>S900006060</t>
  </si>
  <si>
    <t>Najat Dekkak</t>
  </si>
  <si>
    <t>NW9 5UL</t>
  </si>
  <si>
    <t>S900006061</t>
  </si>
  <si>
    <t>Gentjana Asllanaj</t>
  </si>
  <si>
    <t>N10 1BA-1</t>
  </si>
  <si>
    <t>S900006063</t>
  </si>
  <si>
    <t>Zara Winstone</t>
  </si>
  <si>
    <t>S900006064</t>
  </si>
  <si>
    <t>Janie Debiol</t>
  </si>
  <si>
    <t>N2 0SS</t>
  </si>
  <si>
    <t>S900006065</t>
  </si>
  <si>
    <t>Omar Jan</t>
  </si>
  <si>
    <t>S900006066</t>
  </si>
  <si>
    <t>Nneka Otuechere</t>
  </si>
  <si>
    <t>S900006067</t>
  </si>
  <si>
    <t>Elizabeth Soyer</t>
  </si>
  <si>
    <t>EN4 9NA</t>
  </si>
  <si>
    <t>S900006068</t>
  </si>
  <si>
    <t>Joy Kirika</t>
  </si>
  <si>
    <t>EN4 8AN</t>
  </si>
  <si>
    <t>HA8 0SX</t>
  </si>
  <si>
    <t>S900006070</t>
  </si>
  <si>
    <t>Sonia Omar</t>
  </si>
  <si>
    <t>N2 0JT</t>
  </si>
  <si>
    <t>S900006071</t>
  </si>
  <si>
    <t>SandrineDjanogly</t>
  </si>
  <si>
    <t>S900006072</t>
  </si>
  <si>
    <t>Damilola Ayanga</t>
  </si>
  <si>
    <t>NW11 8JX</t>
  </si>
  <si>
    <t>S900006073</t>
  </si>
  <si>
    <t>Nana Ampiah</t>
  </si>
  <si>
    <t>S900006074</t>
  </si>
  <si>
    <t>Aurelia Swider</t>
  </si>
  <si>
    <t>NW4 2HL</t>
  </si>
  <si>
    <t>S900006075</t>
  </si>
  <si>
    <t>Preeti Anand</t>
  </si>
  <si>
    <t>NW11 9HJ</t>
  </si>
  <si>
    <t>S900006076</t>
  </si>
  <si>
    <t>Joanne Donnelly</t>
  </si>
  <si>
    <t>S900006077</t>
  </si>
  <si>
    <t>Pinar Yilmaz</t>
  </si>
  <si>
    <t>N14 5AS</t>
  </si>
  <si>
    <t>N2 9PS-1</t>
  </si>
  <si>
    <t>S900006079</t>
  </si>
  <si>
    <t>Ann Radford</t>
  </si>
  <si>
    <t>EN5 4PU</t>
  </si>
  <si>
    <t>S900006080</t>
  </si>
  <si>
    <t>TOV 777 Limited</t>
  </si>
  <si>
    <t>NW4 3XA</t>
  </si>
  <si>
    <t>S900006081</t>
  </si>
  <si>
    <t>Cartlidge and Stewart Limited</t>
  </si>
  <si>
    <t>SO22 6PW</t>
  </si>
  <si>
    <t>S900006082</t>
  </si>
  <si>
    <t>Green Lanes Primary School</t>
  </si>
  <si>
    <t>AL10 9JY</t>
  </si>
  <si>
    <t>S900006083</t>
  </si>
  <si>
    <t>Chhaganlal Patel</t>
  </si>
  <si>
    <t>NW4 3JA</t>
  </si>
  <si>
    <t>S900006084</t>
  </si>
  <si>
    <t>Mrs Daxa Vadhvania</t>
  </si>
  <si>
    <t>S900006085</t>
  </si>
  <si>
    <t>Claudine Archer</t>
  </si>
  <si>
    <t>HA8 0HW</t>
  </si>
  <si>
    <t>S900006086</t>
  </si>
  <si>
    <t>Ravenscroft Medical Centre</t>
  </si>
  <si>
    <t>NW11 8BB</t>
  </si>
  <si>
    <t>S900006087</t>
  </si>
  <si>
    <t>YÜ Energy</t>
  </si>
  <si>
    <t>NG8 6PY</t>
  </si>
  <si>
    <t>S900006088</t>
  </si>
  <si>
    <t>Mr Denis Kaveney</t>
  </si>
  <si>
    <t>S900006089</t>
  </si>
  <si>
    <t>Illuminance Fostering Service</t>
  </si>
  <si>
    <t>CM13 3FR</t>
  </si>
  <si>
    <t>S900006090</t>
  </si>
  <si>
    <t>Sensory Technology Limited</t>
  </si>
  <si>
    <t>DE7 4RA</t>
  </si>
  <si>
    <t>S900006091</t>
  </si>
  <si>
    <t>See Rail Limited</t>
  </si>
  <si>
    <t>S900006092</t>
  </si>
  <si>
    <t>Liz Kliman Psychological Services</t>
  </si>
  <si>
    <t>NW4 3AF</t>
  </si>
  <si>
    <t>S900006093</t>
  </si>
  <si>
    <t>Jan Kattein Architects Limited</t>
  </si>
  <si>
    <t>N1 7AA</t>
  </si>
  <si>
    <t>S900006094</t>
  </si>
  <si>
    <t>127 Consultancies Limited</t>
  </si>
  <si>
    <t>MK43 9EG</t>
  </si>
  <si>
    <t>S900006095</t>
  </si>
  <si>
    <t>Senate Bespoke Construction Limited</t>
  </si>
  <si>
    <t>AL2 3QB</t>
  </si>
  <si>
    <t>S900006096</t>
  </si>
  <si>
    <t>St Joseph's Catholic Junior School</t>
  </si>
  <si>
    <t>S900006097</t>
  </si>
  <si>
    <t>Dr Annette Foster</t>
  </si>
  <si>
    <t>CT5 1HS</t>
  </si>
  <si>
    <t>S900006098</t>
  </si>
  <si>
    <t>Ms Valerie Lupson</t>
  </si>
  <si>
    <t>S900006099</t>
  </si>
  <si>
    <t>Barnet Hub C I C</t>
  </si>
  <si>
    <t>S900006100</t>
  </si>
  <si>
    <t>Princess-Pheobe Mayaki</t>
  </si>
  <si>
    <t>EN5 2RL</t>
  </si>
  <si>
    <t>S900006101</t>
  </si>
  <si>
    <t>Pah Building and Construction Limited</t>
  </si>
  <si>
    <t>SO32 3QY</t>
  </si>
  <si>
    <t>S900006102</t>
  </si>
  <si>
    <t>Sunlight Lofts (UK) Limited</t>
  </si>
  <si>
    <t>EN4 0DF</t>
  </si>
  <si>
    <t>S900006103</t>
  </si>
  <si>
    <t>Skybridge Albion Limited</t>
  </si>
  <si>
    <t>TW8 0GP</t>
  </si>
  <si>
    <t>HA8 8UG-1</t>
  </si>
  <si>
    <t>S900006105</t>
  </si>
  <si>
    <t>Rainbow Pre-School</t>
  </si>
  <si>
    <t>N10 2PT</t>
  </si>
  <si>
    <t>S900006106</t>
  </si>
  <si>
    <t>Tat Building Limited</t>
  </si>
  <si>
    <t>CR0 6RP</t>
  </si>
  <si>
    <t>S900006107</t>
  </si>
  <si>
    <t>Affix Scaffolding Limited</t>
  </si>
  <si>
    <t>SE7 8NQ</t>
  </si>
  <si>
    <t>S900006108</t>
  </si>
  <si>
    <t>CMU Infrastructure Limited</t>
  </si>
  <si>
    <t>CF33 6BZ</t>
  </si>
  <si>
    <t>EN5 1LD-1</t>
  </si>
  <si>
    <t>S900006110</t>
  </si>
  <si>
    <t>Phoenix Cinema</t>
  </si>
  <si>
    <t>S900006111</t>
  </si>
  <si>
    <t>Easidrive Limited</t>
  </si>
  <si>
    <t>S900006112</t>
  </si>
  <si>
    <t>Acacia Lodge Care Home Limited</t>
  </si>
  <si>
    <t>NN9 5RE</t>
  </si>
  <si>
    <t>S900006113</t>
  </si>
  <si>
    <t>Mrs Wafaa Chahrour</t>
  </si>
  <si>
    <t>NW9 6SD</t>
  </si>
  <si>
    <t>S900006114</t>
  </si>
  <si>
    <t>Treasure Trails</t>
  </si>
  <si>
    <t>TR1 2AJ</t>
  </si>
  <si>
    <t>NW4 3UL-1</t>
  </si>
  <si>
    <t>S900006116</t>
  </si>
  <si>
    <t>Nicola Curtis</t>
  </si>
  <si>
    <t>N12 7BU</t>
  </si>
  <si>
    <t>S900006117</t>
  </si>
  <si>
    <t>Alana Kent</t>
  </si>
  <si>
    <t>EN4 8RA</t>
  </si>
  <si>
    <t>S900006118</t>
  </si>
  <si>
    <t>Debbie Radomsky</t>
  </si>
  <si>
    <t>EN4 8NH</t>
  </si>
  <si>
    <t>S900006119</t>
  </si>
  <si>
    <t>Besa Krasniqi</t>
  </si>
  <si>
    <t>NW7 1BH-1</t>
  </si>
  <si>
    <t>S900006121</t>
  </si>
  <si>
    <t>Creating Tomorrow Multi Academy Trust</t>
  </si>
  <si>
    <t>LU2 0HA</t>
  </si>
  <si>
    <t>N12 8PJ-1</t>
  </si>
  <si>
    <t>S900006123</t>
  </si>
  <si>
    <t>Joanne Waterman</t>
  </si>
  <si>
    <t>S900006124</t>
  </si>
  <si>
    <t>Wellness Cuisine London</t>
  </si>
  <si>
    <t>S900006125</t>
  </si>
  <si>
    <t>Sonia Lucas Cake Boutique</t>
  </si>
  <si>
    <t>S900006126</t>
  </si>
  <si>
    <t>Alex Foster Illustration</t>
  </si>
  <si>
    <t>CT9 5NZ</t>
  </si>
  <si>
    <t>S900006127</t>
  </si>
  <si>
    <t>Eugen Prendi</t>
  </si>
  <si>
    <t>S900006128</t>
  </si>
  <si>
    <t>Mrs Jane Caine</t>
  </si>
  <si>
    <t>RM5 3LL</t>
  </si>
  <si>
    <t>S900006129</t>
  </si>
  <si>
    <t>Bilal Zarab</t>
  </si>
  <si>
    <t>S900006130</t>
  </si>
  <si>
    <t>Motolani Martin</t>
  </si>
  <si>
    <t>KT11 2HB</t>
  </si>
  <si>
    <t>S900006131</t>
  </si>
  <si>
    <t>No1 Fitness Education Academy</t>
  </si>
  <si>
    <t>S900006132</t>
  </si>
  <si>
    <t>Mrs Kamari Amana</t>
  </si>
  <si>
    <t>S900006133</t>
  </si>
  <si>
    <t>Tessa Kern</t>
  </si>
  <si>
    <t>NW7 3SS</t>
  </si>
  <si>
    <t>S900006134</t>
  </si>
  <si>
    <t>Aaron Jacobson</t>
  </si>
  <si>
    <t>S900006135</t>
  </si>
  <si>
    <t>Idayatulai Adejoke Gallinelli</t>
  </si>
  <si>
    <t>N12 7NS</t>
  </si>
  <si>
    <t>S900006136</t>
  </si>
  <si>
    <t>Dean Langton</t>
  </si>
  <si>
    <t>NW4 3BQ</t>
  </si>
  <si>
    <t>S900006137</t>
  </si>
  <si>
    <t>Michael and Karen Nelson</t>
  </si>
  <si>
    <t>ME8 6XQ</t>
  </si>
  <si>
    <t>S900006138</t>
  </si>
  <si>
    <t>Daniel Shekari</t>
  </si>
  <si>
    <t>N14 5QH</t>
  </si>
  <si>
    <t>S900006139</t>
  </si>
  <si>
    <t>John Mackey</t>
  </si>
  <si>
    <t>NW7 2PY</t>
  </si>
  <si>
    <t>S900006140</t>
  </si>
  <si>
    <t>Sandie Mouhtiseb</t>
  </si>
  <si>
    <t>S900006141</t>
  </si>
  <si>
    <t>Mohamed Hashik Badurdeen</t>
  </si>
  <si>
    <t>N2 8AJ</t>
  </si>
  <si>
    <t>S900006142</t>
  </si>
  <si>
    <t>NW9 7BA</t>
  </si>
  <si>
    <t>S900006143</t>
  </si>
  <si>
    <t>N3 1PA</t>
  </si>
  <si>
    <t>S900006144</t>
  </si>
  <si>
    <t>Ilana Leigh</t>
  </si>
  <si>
    <t>NW9 4AG</t>
  </si>
  <si>
    <t>S900006145</t>
  </si>
  <si>
    <t>Maria Evaghoras</t>
  </si>
  <si>
    <t>N14 5JS</t>
  </si>
  <si>
    <t>S900006146</t>
  </si>
  <si>
    <t>Dalia Daugelaite</t>
  </si>
  <si>
    <t>EN5 1SX</t>
  </si>
  <si>
    <t>S900006147</t>
  </si>
  <si>
    <t>Flavia Soares De Araujo</t>
  </si>
  <si>
    <t>EN4 8DF</t>
  </si>
  <si>
    <t>S900006148</t>
  </si>
  <si>
    <t>Family Assessment and Intervention</t>
  </si>
  <si>
    <t>PE2 8SP</t>
  </si>
  <si>
    <t>S900006149</t>
  </si>
  <si>
    <t>Symbol Family Support Services Limited</t>
  </si>
  <si>
    <t>ME17 1TH</t>
  </si>
  <si>
    <t>S900006150</t>
  </si>
  <si>
    <t>Connie Bhuiyan</t>
  </si>
  <si>
    <t>NW7 1LY</t>
  </si>
  <si>
    <t>S900006151</t>
  </si>
  <si>
    <t>Walthamstow Academy</t>
  </si>
  <si>
    <t>E17 5DP</t>
  </si>
  <si>
    <t>S900006152</t>
  </si>
  <si>
    <t>Parent-Help Limited</t>
  </si>
  <si>
    <t>S900006153</t>
  </si>
  <si>
    <t>Genell Support Community Interest Compan</t>
  </si>
  <si>
    <t>PE7 3AU</t>
  </si>
  <si>
    <t>S900006154</t>
  </si>
  <si>
    <t>T W Barber Limited</t>
  </si>
  <si>
    <t>E7 0NQ</t>
  </si>
  <si>
    <t>S900006155</t>
  </si>
  <si>
    <t>Silent Disco Party UK</t>
  </si>
  <si>
    <t>NP44 6JL</t>
  </si>
  <si>
    <t>S900006156</t>
  </si>
  <si>
    <t>A D Assessments Limited</t>
  </si>
  <si>
    <t>CO1 1XR</t>
  </si>
  <si>
    <t>S900006157</t>
  </si>
  <si>
    <t>Chief Vehicle Rentals Limited</t>
  </si>
  <si>
    <t>TQ4 6DS</t>
  </si>
  <si>
    <t>S900006158</t>
  </si>
  <si>
    <t>Shukriyah Alsarhani</t>
  </si>
  <si>
    <t>NW2 3LS</t>
  </si>
  <si>
    <t>S900006159</t>
  </si>
  <si>
    <t>Julie Grimes</t>
  </si>
  <si>
    <t>CM16 6FP</t>
  </si>
  <si>
    <t>S900006160</t>
  </si>
  <si>
    <t>Mccare</t>
  </si>
  <si>
    <t>DA1 1UP</t>
  </si>
  <si>
    <t>S900006161</t>
  </si>
  <si>
    <t>S900006162</t>
  </si>
  <si>
    <t>Giorgio Michael</t>
  </si>
  <si>
    <t>EN5 4DB</t>
  </si>
  <si>
    <t>S900006163</t>
  </si>
  <si>
    <t>Humanity Works Consultancy</t>
  </si>
  <si>
    <t>EN4 8QD</t>
  </si>
  <si>
    <t>S900006164</t>
  </si>
  <si>
    <t>Enigma Cctv Limited</t>
  </si>
  <si>
    <t>RM3 8UR</t>
  </si>
  <si>
    <t>S900006165</t>
  </si>
  <si>
    <t>Treacle Seven Limited</t>
  </si>
  <si>
    <t>S900006166</t>
  </si>
  <si>
    <t>Rollyn Chibley</t>
  </si>
  <si>
    <t>HA8 8XB</t>
  </si>
  <si>
    <t>S900006167</t>
  </si>
  <si>
    <t>Milanscaffolding</t>
  </si>
  <si>
    <t>LU2 7QG</t>
  </si>
  <si>
    <t>S900006168</t>
  </si>
  <si>
    <t>Naimo Hussein</t>
  </si>
  <si>
    <t>NW11 8QG</t>
  </si>
  <si>
    <t>S900006169</t>
  </si>
  <si>
    <t>Beauhurst (Business Funding Research Limited</t>
  </si>
  <si>
    <t>MK44 3QL</t>
  </si>
  <si>
    <t>S900006170</t>
  </si>
  <si>
    <t>ADC</t>
  </si>
  <si>
    <t>SM3 9JP</t>
  </si>
  <si>
    <t>S900006171</t>
  </si>
  <si>
    <t>Claire Goldsmith</t>
  </si>
  <si>
    <t>S900006172</t>
  </si>
  <si>
    <t>Seva Education Health and Care Limited</t>
  </si>
  <si>
    <t>S900006173</t>
  </si>
  <si>
    <t>Ground and Water Limited</t>
  </si>
  <si>
    <t>GU34 3NB</t>
  </si>
  <si>
    <t>S900006174</t>
  </si>
  <si>
    <t>Belguzar Danaci</t>
  </si>
  <si>
    <t>N22 8HH</t>
  </si>
  <si>
    <t>S900006175</t>
  </si>
  <si>
    <t>Rebekah Gavra</t>
  </si>
  <si>
    <t>BH20 5RU</t>
  </si>
  <si>
    <t>S900006176</t>
  </si>
  <si>
    <t>Nicola Foster</t>
  </si>
  <si>
    <t>HA8 9JT</t>
  </si>
  <si>
    <t>S900006177</t>
  </si>
  <si>
    <t>Richard Villar</t>
  </si>
  <si>
    <t>W1G 8JL</t>
  </si>
  <si>
    <t>S900006178</t>
  </si>
  <si>
    <t>Chuba Obi</t>
  </si>
  <si>
    <t>EN4 8TS</t>
  </si>
  <si>
    <t>S900006179</t>
  </si>
  <si>
    <t>Mr Arudkumar Rasadurai</t>
  </si>
  <si>
    <t>S900006180</t>
  </si>
  <si>
    <t>Darren Booker</t>
  </si>
  <si>
    <t>S900006181</t>
  </si>
  <si>
    <t>Trinity Support Limited</t>
  </si>
  <si>
    <t>S900006182</t>
  </si>
  <si>
    <t>MC Construction and Eletrical Contractors</t>
  </si>
  <si>
    <t>S900006183</t>
  </si>
  <si>
    <t>Molly Tiroche</t>
  </si>
  <si>
    <t>S900006184</t>
  </si>
  <si>
    <t>DWF Law LLP</t>
  </si>
  <si>
    <t>L3 9AE</t>
  </si>
  <si>
    <t>S900006185</t>
  </si>
  <si>
    <t>A Weerasinghe Re-Nikitha</t>
  </si>
  <si>
    <t>NW7 2DL</t>
  </si>
  <si>
    <t>S900006186</t>
  </si>
  <si>
    <t>Arco Developments Limited</t>
  </si>
  <si>
    <t>EN4 9HN</t>
  </si>
  <si>
    <t>S900006187</t>
  </si>
  <si>
    <t>Saffiya Noroozi</t>
  </si>
  <si>
    <t>S900006188</t>
  </si>
  <si>
    <t>Grove Developments Limited</t>
  </si>
  <si>
    <t>TW6 2TA</t>
  </si>
  <si>
    <t>S900006189</t>
  </si>
  <si>
    <t>Springboard Youth Academy Cio</t>
  </si>
  <si>
    <t>WD18 9AB</t>
  </si>
  <si>
    <t>S900006190</t>
  </si>
  <si>
    <t>Mabrooka Bader</t>
  </si>
  <si>
    <t>S900006191</t>
  </si>
  <si>
    <t>Super Star Sport Nwl</t>
  </si>
  <si>
    <t>AL2 2FG</t>
  </si>
  <si>
    <t>S900006192</t>
  </si>
  <si>
    <t>Wernick Construction</t>
  </si>
  <si>
    <t>SS11 8QG</t>
  </si>
  <si>
    <t>TW3 2DL-1</t>
  </si>
  <si>
    <t>S900006194</t>
  </si>
  <si>
    <t>Heidi Herkes</t>
  </si>
  <si>
    <t>S900006195</t>
  </si>
  <si>
    <t>Tara Bacall</t>
  </si>
  <si>
    <t>S900006196</t>
  </si>
  <si>
    <t>My Construction Limited</t>
  </si>
  <si>
    <t>NW11 7QE</t>
  </si>
  <si>
    <t>S900006197</t>
  </si>
  <si>
    <t>Tiger Brazil</t>
  </si>
  <si>
    <t>EN5 2BY-2</t>
  </si>
  <si>
    <t>S900006199</t>
  </si>
  <si>
    <t>Mrs D Jones and Mr M Watts</t>
  </si>
  <si>
    <t>N12 9DH</t>
  </si>
  <si>
    <t>S900006200</t>
  </si>
  <si>
    <t>Fouzia Shah-Habibi</t>
  </si>
  <si>
    <t>S900006201</t>
  </si>
  <si>
    <t>Taktam Tam</t>
  </si>
  <si>
    <t>NW9 4DL</t>
  </si>
  <si>
    <t>S900006202</t>
  </si>
  <si>
    <t>Afrahim Ahmed</t>
  </si>
  <si>
    <t>S900006203</t>
  </si>
  <si>
    <t>Matilda Bafti</t>
  </si>
  <si>
    <t>NW11 6JT</t>
  </si>
  <si>
    <t>S900006204</t>
  </si>
  <si>
    <t>THU Huyen Nguyen</t>
  </si>
  <si>
    <t>NW7 2HB</t>
  </si>
  <si>
    <t>S900006205</t>
  </si>
  <si>
    <t>Tami Rabbie</t>
  </si>
  <si>
    <t>N12 8JJ</t>
  </si>
  <si>
    <t>S900006206</t>
  </si>
  <si>
    <t>Sara Siraj</t>
  </si>
  <si>
    <t>S900006207</t>
  </si>
  <si>
    <t>Sue-Lynn Moon</t>
  </si>
  <si>
    <t>S900006208</t>
  </si>
  <si>
    <t>Shereen Mohamed</t>
  </si>
  <si>
    <t>NW2 1JJ</t>
  </si>
  <si>
    <t>S900006209</t>
  </si>
  <si>
    <t>Zarghuna Bilal</t>
  </si>
  <si>
    <t>NW11 6LH</t>
  </si>
  <si>
    <t>S900006210</t>
  </si>
  <si>
    <t>Sam Hughes</t>
  </si>
  <si>
    <t>S900006211</t>
  </si>
  <si>
    <t>Mahyar Besharat</t>
  </si>
  <si>
    <t>N2 8EW</t>
  </si>
  <si>
    <t>S900006212</t>
  </si>
  <si>
    <t>Salza Bright Limited</t>
  </si>
  <si>
    <t>N21 3NA</t>
  </si>
  <si>
    <t>S900006213</t>
  </si>
  <si>
    <t>Ahmed Alharthi</t>
  </si>
  <si>
    <t>NW9 4FF</t>
  </si>
  <si>
    <t>S900006214</t>
  </si>
  <si>
    <t>Lynne Phair Consulting Limited</t>
  </si>
  <si>
    <t>TN21 8AL</t>
  </si>
  <si>
    <t>S900006215</t>
  </si>
  <si>
    <t>Hira Talhat</t>
  </si>
  <si>
    <t>NW4 4SZ</t>
  </si>
  <si>
    <t>S900006216</t>
  </si>
  <si>
    <t>Khadija Mosaid</t>
  </si>
  <si>
    <t>NW9 5JU</t>
  </si>
  <si>
    <t>S900006217</t>
  </si>
  <si>
    <t>Ms Shabana Rehman</t>
  </si>
  <si>
    <t>S900006218</t>
  </si>
  <si>
    <t>Civil Service College Limited</t>
  </si>
  <si>
    <t>SW1H 9BH</t>
  </si>
  <si>
    <t>S900006219</t>
  </si>
  <si>
    <t>1st Waste Management Consultants Limited</t>
  </si>
  <si>
    <t>BH1 1SD</t>
  </si>
  <si>
    <t>S900006220</t>
  </si>
  <si>
    <t>APA Concrete Repairs Limited Apa Concrete Repairs Limited</t>
  </si>
  <si>
    <t>S900006221</t>
  </si>
  <si>
    <t>Luis Alfredo Hernandez</t>
  </si>
  <si>
    <t>S900006222</t>
  </si>
  <si>
    <t>Alison Collins</t>
  </si>
  <si>
    <t>S900006223</t>
  </si>
  <si>
    <t>The Stoke Poges School</t>
  </si>
  <si>
    <t>SL2 4LN</t>
  </si>
  <si>
    <t>S900006224</t>
  </si>
  <si>
    <t>LCS Roofing and Cladding</t>
  </si>
  <si>
    <t>W6 0NB</t>
  </si>
  <si>
    <t>S900006225</t>
  </si>
  <si>
    <t>Footgolf (London) Limited / Horsenden Hill A</t>
  </si>
  <si>
    <t>UB6 0RD</t>
  </si>
  <si>
    <t>S900006226</t>
  </si>
  <si>
    <t>Chocolato Limited</t>
  </si>
  <si>
    <t>N17 6BA</t>
  </si>
  <si>
    <t>S900006227</t>
  </si>
  <si>
    <t>Mary Goodman</t>
  </si>
  <si>
    <t>SG3 6RR</t>
  </si>
  <si>
    <t>S900006228</t>
  </si>
  <si>
    <t>Max Lewis</t>
  </si>
  <si>
    <t>S900006229</t>
  </si>
  <si>
    <t>Topcare Limited</t>
  </si>
  <si>
    <t>E10 7EL</t>
  </si>
  <si>
    <t>S900006230</t>
  </si>
  <si>
    <t>Yasmin Rahman</t>
  </si>
  <si>
    <t>S900006231</t>
  </si>
  <si>
    <t>Miguel Angel Ortiz Santos</t>
  </si>
  <si>
    <t>S900006232</t>
  </si>
  <si>
    <t>David Du Vergier</t>
  </si>
  <si>
    <t>N2 9BX</t>
  </si>
  <si>
    <t>S900006233</t>
  </si>
  <si>
    <t>Beavercourt Limited</t>
  </si>
  <si>
    <t>CM5 9NG</t>
  </si>
  <si>
    <t>S900006234</t>
  </si>
  <si>
    <t>Neurobox Limited</t>
  </si>
  <si>
    <t>CB4 2HY</t>
  </si>
  <si>
    <t>S900006235</t>
  </si>
  <si>
    <t>Elizabeth Delange</t>
  </si>
  <si>
    <t>S900006236</t>
  </si>
  <si>
    <t>Richman Emdr Training Limited</t>
  </si>
  <si>
    <t>S900006237</t>
  </si>
  <si>
    <t>Kingsbury Green Primary School</t>
  </si>
  <si>
    <t>NW9 9ND</t>
  </si>
  <si>
    <t>S900006238</t>
  </si>
  <si>
    <t>Generalz Productions</t>
  </si>
  <si>
    <t>NW10 9EG</t>
  </si>
  <si>
    <t>S900006239</t>
  </si>
  <si>
    <t>Katie Rogers</t>
  </si>
  <si>
    <t>S900006240</t>
  </si>
  <si>
    <t>Multitech Site Services Limited</t>
  </si>
  <si>
    <t>CM6 1XJ</t>
  </si>
  <si>
    <t>S900006241</t>
  </si>
  <si>
    <t>Mr M Beejadhur</t>
  </si>
  <si>
    <t>S900006242</t>
  </si>
  <si>
    <t>Dr Ming Hui Li and Mrs Yi Hong Lu</t>
  </si>
  <si>
    <t>HA8 8JU</t>
  </si>
  <si>
    <t>S900006243</t>
  </si>
  <si>
    <t>Anna A Krawiec</t>
  </si>
  <si>
    <t>KT16 9FN</t>
  </si>
  <si>
    <t>S900006244</t>
  </si>
  <si>
    <t>Excelsior Nursery Limited</t>
  </si>
  <si>
    <t>NW10 8UG</t>
  </si>
  <si>
    <t>S900006245</t>
  </si>
  <si>
    <t>Lorna Williams</t>
  </si>
  <si>
    <t>HA5 3SG</t>
  </si>
  <si>
    <t>S900006246</t>
  </si>
  <si>
    <t>Newlaw Solicitors</t>
  </si>
  <si>
    <t>S900006247</t>
  </si>
  <si>
    <t>Next Step Support (Oh) Limited</t>
  </si>
  <si>
    <t>S900006248</t>
  </si>
  <si>
    <t>Donna Nugent</t>
  </si>
  <si>
    <t>S900006249</t>
  </si>
  <si>
    <t>Yvette Eichen</t>
  </si>
  <si>
    <t>NW4 4FD</t>
  </si>
  <si>
    <t>S900006250</t>
  </si>
  <si>
    <t>Stella Lykourgos</t>
  </si>
  <si>
    <t>EN5 3HB</t>
  </si>
  <si>
    <t>NW4 2QN-1</t>
  </si>
  <si>
    <t>S900006252</t>
  </si>
  <si>
    <t>Mrs V Bray</t>
  </si>
  <si>
    <t>S900006253</t>
  </si>
  <si>
    <t>Daniel Mulcahy</t>
  </si>
  <si>
    <t>SK17 7TS</t>
  </si>
  <si>
    <t>S900006254</t>
  </si>
  <si>
    <t>Mrs Joyce Beauchamp</t>
  </si>
  <si>
    <t>S900006255</t>
  </si>
  <si>
    <t>Lingwood Training and Consultancy</t>
  </si>
  <si>
    <t>SG18 8PA</t>
  </si>
  <si>
    <t>S900006256</t>
  </si>
  <si>
    <t>2U Getsmarter (Us) Llc</t>
  </si>
  <si>
    <t>MD 20706</t>
  </si>
  <si>
    <t>S900006257</t>
  </si>
  <si>
    <t>Holly Bedford</t>
  </si>
  <si>
    <t>IP6 8PH</t>
  </si>
  <si>
    <t>S900006258</t>
  </si>
  <si>
    <t>LBB Woodside Avenue Imprest</t>
  </si>
  <si>
    <t>N12 8AT</t>
  </si>
  <si>
    <t>S900006259</t>
  </si>
  <si>
    <t>Abby Pulfer</t>
  </si>
  <si>
    <t>S900006261</t>
  </si>
  <si>
    <t>Magda Khammal Jamal</t>
  </si>
  <si>
    <t>S900006262</t>
  </si>
  <si>
    <t>Justyna Nabrzewska</t>
  </si>
  <si>
    <t>NW9 5JG</t>
  </si>
  <si>
    <t>S900006263</t>
  </si>
  <si>
    <t>Anna Levitt</t>
  </si>
  <si>
    <t>HA8 9PT</t>
  </si>
  <si>
    <t>S900006264</t>
  </si>
  <si>
    <t>Havva Pavli</t>
  </si>
  <si>
    <t>S900006265</t>
  </si>
  <si>
    <t>Mahshid Yadollahi</t>
  </si>
  <si>
    <t>N12 0ND</t>
  </si>
  <si>
    <t>S900006266</t>
  </si>
  <si>
    <t>Jayanti Poddar</t>
  </si>
  <si>
    <t>S900006267</t>
  </si>
  <si>
    <t>Wing Ki Winky Wong</t>
  </si>
  <si>
    <t>NW9 5FD</t>
  </si>
  <si>
    <t>S900006268</t>
  </si>
  <si>
    <t>Simon Rowbory</t>
  </si>
  <si>
    <t>HA8 9XB</t>
  </si>
  <si>
    <t>S900006269</t>
  </si>
  <si>
    <t>Venesia Samuels</t>
  </si>
  <si>
    <t>NW4 1PQ</t>
  </si>
  <si>
    <t>S900006270</t>
  </si>
  <si>
    <t>Shahad Sadeq</t>
  </si>
  <si>
    <t>NW4 4AR</t>
  </si>
  <si>
    <t>S900006271</t>
  </si>
  <si>
    <t>Sigalit Jacobs</t>
  </si>
  <si>
    <t>S900006272</t>
  </si>
  <si>
    <t>Frankie Quest</t>
  </si>
  <si>
    <t>S900006273</t>
  </si>
  <si>
    <t>Trojan Energy Limited</t>
  </si>
  <si>
    <t>AB12 3LE</t>
  </si>
  <si>
    <t>S900006274</t>
  </si>
  <si>
    <t>Unlock Staff Potential Limited</t>
  </si>
  <si>
    <t>IP7 5NG</t>
  </si>
  <si>
    <t>S900006275</t>
  </si>
  <si>
    <t>Idiris Soleyman</t>
  </si>
  <si>
    <t>HA8 9BN</t>
  </si>
  <si>
    <t>S900006276</t>
  </si>
  <si>
    <t>Angela Chatzitzanakis</t>
  </si>
  <si>
    <t>S900006277</t>
  </si>
  <si>
    <t>Jonathan Kandler</t>
  </si>
  <si>
    <t>NW11 0JS</t>
  </si>
  <si>
    <t>S900006278</t>
  </si>
  <si>
    <t>Sarah Wilson</t>
  </si>
  <si>
    <t>S900006279</t>
  </si>
  <si>
    <t>Asya Likhtman</t>
  </si>
  <si>
    <t>NW5 4QY</t>
  </si>
  <si>
    <t>S900006280</t>
  </si>
  <si>
    <t>Freeths LLP</t>
  </si>
  <si>
    <t>NG1 6HH</t>
  </si>
  <si>
    <t>S900006281</t>
  </si>
  <si>
    <t>S900006282</t>
  </si>
  <si>
    <t>Love Smoothies Blender Bikes Limited</t>
  </si>
  <si>
    <t>N16 9BU</t>
  </si>
  <si>
    <t>TN13 1XH</t>
  </si>
  <si>
    <t>S900006284</t>
  </si>
  <si>
    <t>Dobrila and Dobrila Limited</t>
  </si>
  <si>
    <t>NW9 6EU</t>
  </si>
  <si>
    <t>S900006285</t>
  </si>
  <si>
    <t>Mefsin T Demu</t>
  </si>
  <si>
    <t>N2 0UX</t>
  </si>
  <si>
    <t>S900006286</t>
  </si>
  <si>
    <t>Javed Oryakhil</t>
  </si>
  <si>
    <t>SW16 5JH</t>
  </si>
  <si>
    <t>S900006287</t>
  </si>
  <si>
    <t>Stav Athanasiou</t>
  </si>
  <si>
    <t>S900006288</t>
  </si>
  <si>
    <t>Emanuelia Mezanec</t>
  </si>
  <si>
    <t>N9 9XB</t>
  </si>
  <si>
    <t>S900006289</t>
  </si>
  <si>
    <t>Jumma Khan</t>
  </si>
  <si>
    <t>CR5 2AT</t>
  </si>
  <si>
    <t>S900006290</t>
  </si>
  <si>
    <t>Magdaelna Stettner</t>
  </si>
  <si>
    <t>S900006291</t>
  </si>
  <si>
    <t>Miss Sarrana Hunte</t>
  </si>
  <si>
    <t>S900006292</t>
  </si>
  <si>
    <t>Mrs Feifei Bahmann</t>
  </si>
  <si>
    <t>NW10 7EB</t>
  </si>
  <si>
    <t>S900006293</t>
  </si>
  <si>
    <t>Natalie S Ibrahim</t>
  </si>
  <si>
    <t>S900006294</t>
  </si>
  <si>
    <t>Enver Brace</t>
  </si>
  <si>
    <t>EN9 1NS</t>
  </si>
  <si>
    <t>S900006295</t>
  </si>
  <si>
    <t>Miss Rhiya A Ramos</t>
  </si>
  <si>
    <t>S900006296</t>
  </si>
  <si>
    <t>Young Enterprise</t>
  </si>
  <si>
    <t>OX4 2JY</t>
  </si>
  <si>
    <t>S900006297</t>
  </si>
  <si>
    <t>Surecare Residential Limited</t>
  </si>
  <si>
    <t>CM23 3LJ</t>
  </si>
  <si>
    <t>S900006298</t>
  </si>
  <si>
    <t>Mr Ellis Bell</t>
  </si>
  <si>
    <t>NW7 4PY</t>
  </si>
  <si>
    <t>S900006299</t>
  </si>
  <si>
    <t>Sandwood Design and Build Limited</t>
  </si>
  <si>
    <t>N8 9BT</t>
  </si>
  <si>
    <t>S900006300</t>
  </si>
  <si>
    <t>Time For Change Kids</t>
  </si>
  <si>
    <t>CM20 3NP</t>
  </si>
  <si>
    <t>S900006301</t>
  </si>
  <si>
    <t>Amaniel Goitom</t>
  </si>
  <si>
    <t>S900006302</t>
  </si>
  <si>
    <t>Abacus Lawrence Group Limited</t>
  </si>
  <si>
    <t>HP22 5BL</t>
  </si>
  <si>
    <t>S900006303</t>
  </si>
  <si>
    <t>Stanborough School</t>
  </si>
  <si>
    <t>WD25 9JT</t>
  </si>
  <si>
    <t>S900006304</t>
  </si>
  <si>
    <t>Dr B Duncan</t>
  </si>
  <si>
    <t>SG4 7ER</t>
  </si>
  <si>
    <t>S900006305</t>
  </si>
  <si>
    <t>Inclusive Care Support</t>
  </si>
  <si>
    <t>E7 0EL</t>
  </si>
  <si>
    <t>S900006306</t>
  </si>
  <si>
    <t>Teshta Limited</t>
  </si>
  <si>
    <t>CM1 7LE</t>
  </si>
  <si>
    <t>S900006307</t>
  </si>
  <si>
    <t>Diagrama Foundation</t>
  </si>
  <si>
    <t>ME5 8UD</t>
  </si>
  <si>
    <t>S900006308</t>
  </si>
  <si>
    <t>Gladiator Limited</t>
  </si>
  <si>
    <t>DE1 3QB</t>
  </si>
  <si>
    <t>S900006309</t>
  </si>
  <si>
    <t>The Air Conditioning Company</t>
  </si>
  <si>
    <t>NW7 1BA</t>
  </si>
  <si>
    <t>S900006310</t>
  </si>
  <si>
    <t>Rishmil Limited</t>
  </si>
  <si>
    <t>HA0 4TL</t>
  </si>
  <si>
    <t>NW4 3HY-1</t>
  </si>
  <si>
    <t>S900006312</t>
  </si>
  <si>
    <t>Francor Limited</t>
  </si>
  <si>
    <t>W10 5DW</t>
  </si>
  <si>
    <t>S900006313</t>
  </si>
  <si>
    <t>Celia Alves</t>
  </si>
  <si>
    <t>S900006314</t>
  </si>
  <si>
    <t>Peashang Ababs Mohammedi</t>
  </si>
  <si>
    <t>S900006315</t>
  </si>
  <si>
    <t>Miss Y K J Chan and Mr M S Skjonsberg</t>
  </si>
  <si>
    <t>S900006316</t>
  </si>
  <si>
    <t>Behavioural Science and Public Health</t>
  </si>
  <si>
    <t>SG1 2DX</t>
  </si>
  <si>
    <t>S900006317</t>
  </si>
  <si>
    <t>Dr Gillian A Livingston and Mr D Rickman</t>
  </si>
  <si>
    <t>N2 0LT</t>
  </si>
  <si>
    <t>S900006318</t>
  </si>
  <si>
    <t>A1 Office Furniture</t>
  </si>
  <si>
    <t>SO16 6PB</t>
  </si>
  <si>
    <t>S900006319</t>
  </si>
  <si>
    <t>Land Use Consultants Limited</t>
  </si>
  <si>
    <t>SE1 8RD</t>
  </si>
  <si>
    <t>S900006320</t>
  </si>
  <si>
    <t>Post Office Limited</t>
  </si>
  <si>
    <t>S49 1PF</t>
  </si>
  <si>
    <t>S900006321</t>
  </si>
  <si>
    <t>Tina Mcknuff</t>
  </si>
  <si>
    <t>S900006322</t>
  </si>
  <si>
    <t>Miss Shoynzae Imaani Ayodele Lapite</t>
  </si>
  <si>
    <t>S900006323</t>
  </si>
  <si>
    <t>Ann Marie Stephenson</t>
  </si>
  <si>
    <t>S900006324</t>
  </si>
  <si>
    <t>London Design and Management Limited</t>
  </si>
  <si>
    <t>S900006325</t>
  </si>
  <si>
    <t>Great British Communications Limited</t>
  </si>
  <si>
    <t>WA8 0SL</t>
  </si>
  <si>
    <t>S900006326</t>
  </si>
  <si>
    <t>Sattari UK Limited</t>
  </si>
  <si>
    <t>N3 3HN</t>
  </si>
  <si>
    <t>S900006327</t>
  </si>
  <si>
    <t>Mr G J Thornett</t>
  </si>
  <si>
    <t>N3 1PS</t>
  </si>
  <si>
    <t>S900006328</t>
  </si>
  <si>
    <t>Shoshana Gelfand</t>
  </si>
  <si>
    <t>S900006329</t>
  </si>
  <si>
    <t>St Augustine's Federated Schools (High)</t>
  </si>
  <si>
    <t>NW6 5SN</t>
  </si>
  <si>
    <t>S900006330</t>
  </si>
  <si>
    <t>Raquel Silva</t>
  </si>
  <si>
    <t>S900006331</t>
  </si>
  <si>
    <t>Leonie Roberts</t>
  </si>
  <si>
    <t>N2 0UT</t>
  </si>
  <si>
    <t>S900006332</t>
  </si>
  <si>
    <t>Orion Building Engineering Services Limited</t>
  </si>
  <si>
    <t>HP2 7TE</t>
  </si>
  <si>
    <t>S900006333</t>
  </si>
  <si>
    <t>Keystone Site Solutions Limited</t>
  </si>
  <si>
    <t>ME14 3JT</t>
  </si>
  <si>
    <t>S900006334</t>
  </si>
  <si>
    <t>Gallagher Bassett International Limited</t>
  </si>
  <si>
    <t>B77 4DU</t>
  </si>
  <si>
    <t>NW7 2AY-1</t>
  </si>
  <si>
    <t>S900006336</t>
  </si>
  <si>
    <t>Solomon Brief</t>
  </si>
  <si>
    <t>NW11 9TP</t>
  </si>
  <si>
    <t>S900006337</t>
  </si>
  <si>
    <t>First Environment Limited</t>
  </si>
  <si>
    <t>WS12 0QU</t>
  </si>
  <si>
    <t>S900006338</t>
  </si>
  <si>
    <t>Ms Lisa-Marsha Matthews</t>
  </si>
  <si>
    <t>N2 8LX</t>
  </si>
  <si>
    <t>S900006339</t>
  </si>
  <si>
    <t>Paul James Warren</t>
  </si>
  <si>
    <t>EN5 1PN</t>
  </si>
  <si>
    <t>S900006340</t>
  </si>
  <si>
    <t>Joan Whyte</t>
  </si>
  <si>
    <t>NW9 7HJ</t>
  </si>
  <si>
    <t>S900006341</t>
  </si>
  <si>
    <t>Surecast Limited</t>
  </si>
  <si>
    <t>EN8 7AF</t>
  </si>
  <si>
    <t>S900006342</t>
  </si>
  <si>
    <t>Mr Zulfiqar Ali</t>
  </si>
  <si>
    <t>S900006343</t>
  </si>
  <si>
    <t>Ground Up Solutions Limited</t>
  </si>
  <si>
    <t>M30 7RH</t>
  </si>
  <si>
    <t>NW9 4FW</t>
  </si>
  <si>
    <t>S900006345</t>
  </si>
  <si>
    <t>Sarah Dabiri</t>
  </si>
  <si>
    <t>S900006346</t>
  </si>
  <si>
    <t>Eytan Goldfinger</t>
  </si>
  <si>
    <t>NW4 3QY</t>
  </si>
  <si>
    <t>S900006347</t>
  </si>
  <si>
    <t>Dilek Inan</t>
  </si>
  <si>
    <t>S900006348</t>
  </si>
  <si>
    <t>Tinuola Ajbike</t>
  </si>
  <si>
    <t>S900006349</t>
  </si>
  <si>
    <t>Aysegul Aydin</t>
  </si>
  <si>
    <t>S900006350</t>
  </si>
  <si>
    <t>Miss Maria Barbu</t>
  </si>
  <si>
    <t>E5 0LW</t>
  </si>
  <si>
    <t>S900006351</t>
  </si>
  <si>
    <t>Ms A Nistor</t>
  </si>
  <si>
    <t>SE14 5NJ</t>
  </si>
  <si>
    <t>S900006352</t>
  </si>
  <si>
    <t>Miss J Westley</t>
  </si>
  <si>
    <t>EN4 8AH</t>
  </si>
  <si>
    <t>S900006353</t>
  </si>
  <si>
    <t>Cobham Free School Trust</t>
  </si>
  <si>
    <t>KT11 1TF</t>
  </si>
  <si>
    <t>S900006354</t>
  </si>
  <si>
    <t>Devonshire House Preparatory School</t>
  </si>
  <si>
    <t>NW3 6AE</t>
  </si>
  <si>
    <t>S900006355</t>
  </si>
  <si>
    <t>Mr P Sullivan</t>
  </si>
  <si>
    <t>NW9 5TL</t>
  </si>
  <si>
    <t>S900006356</t>
  </si>
  <si>
    <t>Marie Ngouambo</t>
  </si>
  <si>
    <t>EN4 9QF</t>
  </si>
  <si>
    <t>S900006357</t>
  </si>
  <si>
    <t>St Matthew's Conference Centre Limited</t>
  </si>
  <si>
    <t>SW1P 2BU</t>
  </si>
  <si>
    <t>S900006358</t>
  </si>
  <si>
    <t>Labosport Limited</t>
  </si>
  <si>
    <t>NG15 6DW</t>
  </si>
  <si>
    <t>S900006359</t>
  </si>
  <si>
    <t>Bold Moves Limited</t>
  </si>
  <si>
    <t>HA3 9BT</t>
  </si>
  <si>
    <t>S900006360</t>
  </si>
  <si>
    <t>Ann Bromley</t>
  </si>
  <si>
    <t>N10 2LP</t>
  </si>
  <si>
    <t>NW4 4HD-1</t>
  </si>
  <si>
    <t>S900006362</t>
  </si>
  <si>
    <t>Daniel Pellegrinelli</t>
  </si>
  <si>
    <t>S900006363</t>
  </si>
  <si>
    <t>Charles Nwosu</t>
  </si>
  <si>
    <t>S900006364</t>
  </si>
  <si>
    <t>Amadi Inyama</t>
  </si>
  <si>
    <t>S900006365</t>
  </si>
  <si>
    <t>Parkwood Primary School</t>
  </si>
  <si>
    <t>ME8 9LP</t>
  </si>
  <si>
    <t>S900006366</t>
  </si>
  <si>
    <t>Jason Young</t>
  </si>
  <si>
    <t>N12 8FA</t>
  </si>
  <si>
    <t>S900006367</t>
  </si>
  <si>
    <t>St Francis De Sales Junior School</t>
  </si>
  <si>
    <t>N17 8AZ</t>
  </si>
  <si>
    <t>S900006368</t>
  </si>
  <si>
    <t>Green Park Community Primary School</t>
  </si>
  <si>
    <t>CT16 2BN</t>
  </si>
  <si>
    <t>S900006369</t>
  </si>
  <si>
    <t>Hendon Carpets Limited</t>
  </si>
  <si>
    <t>NW9 7EE</t>
  </si>
  <si>
    <t>N2 0LA-2</t>
  </si>
  <si>
    <t>S900006371</t>
  </si>
  <si>
    <t>Building Blocks Education Limited</t>
  </si>
  <si>
    <t>S900006372</t>
  </si>
  <si>
    <t>Kid and Play Trading Limited</t>
  </si>
  <si>
    <t>EN5 4QS</t>
  </si>
  <si>
    <t>S900006373</t>
  </si>
  <si>
    <t>Anita Winkler</t>
  </si>
  <si>
    <t>NW4 1AH</t>
  </si>
  <si>
    <t>S900006374</t>
  </si>
  <si>
    <t>Alita De Vaz</t>
  </si>
  <si>
    <t>S900006375</t>
  </si>
  <si>
    <t>Dr Haider Malik</t>
  </si>
  <si>
    <t>MK8 1AB</t>
  </si>
  <si>
    <t>S900006376</t>
  </si>
  <si>
    <t>Haywood Grove School</t>
  </si>
  <si>
    <t>HP2 7BG</t>
  </si>
  <si>
    <t>S900006377</t>
  </si>
  <si>
    <t>Timely Support Services Limited</t>
  </si>
  <si>
    <t>LU1 2SJ</t>
  </si>
  <si>
    <t>S900006378</t>
  </si>
  <si>
    <t>Chase Conlon</t>
  </si>
  <si>
    <t>NW4 4LD</t>
  </si>
  <si>
    <t>S900006379</t>
  </si>
  <si>
    <t>Gemma Cole</t>
  </si>
  <si>
    <t>N10 1AH</t>
  </si>
  <si>
    <t>S900006380</t>
  </si>
  <si>
    <t>Syeda-Mahima Ali</t>
  </si>
  <si>
    <t>S900006381</t>
  </si>
  <si>
    <t>N2 8JQ</t>
  </si>
  <si>
    <t>S900006382</t>
  </si>
  <si>
    <t>Josephine Suniga</t>
  </si>
  <si>
    <t>S900006383</t>
  </si>
  <si>
    <t>Mr J Jurkiewicz</t>
  </si>
  <si>
    <t>NW4 4RP</t>
  </si>
  <si>
    <t>S900006384</t>
  </si>
  <si>
    <t>Lisa Smith</t>
  </si>
  <si>
    <t>S900006385</t>
  </si>
  <si>
    <t>NHS North Central London Icb</t>
  </si>
  <si>
    <t>N1 1TH</t>
  </si>
  <si>
    <t>S900006386</t>
  </si>
  <si>
    <t>Maciej Nowakowski</t>
  </si>
  <si>
    <t>N10 1LT</t>
  </si>
  <si>
    <t>S900006387</t>
  </si>
  <si>
    <t>Alicia Jafery</t>
  </si>
  <si>
    <t>S900006388</t>
  </si>
  <si>
    <t>Mr Marlon Mcmillan</t>
  </si>
  <si>
    <t>N3 1EN</t>
  </si>
  <si>
    <t>S900006389</t>
  </si>
  <si>
    <t>Catherine Riley and Natalie Koffman</t>
  </si>
  <si>
    <t>N4 2RB</t>
  </si>
  <si>
    <t>S900006390</t>
  </si>
  <si>
    <t>Mr R C Crowther</t>
  </si>
  <si>
    <t>EN5 1DX</t>
  </si>
  <si>
    <t>S900006391</t>
  </si>
  <si>
    <t>Mrs Henriqueta Tavares</t>
  </si>
  <si>
    <t>HA8 8QA-1</t>
  </si>
  <si>
    <t>S900006393</t>
  </si>
  <si>
    <t>Simple Green Energy</t>
  </si>
  <si>
    <t>B3 1RL</t>
  </si>
  <si>
    <t>S900006394</t>
  </si>
  <si>
    <t>Lee Marley Brickwork Limited</t>
  </si>
  <si>
    <t>RG5 4DZ</t>
  </si>
  <si>
    <t>S900006395</t>
  </si>
  <si>
    <t>Motacus Construction Limited</t>
  </si>
  <si>
    <t>NW2 7JR</t>
  </si>
  <si>
    <t>S900006396</t>
  </si>
  <si>
    <t>JPS Scaffolding Solutions Limited</t>
  </si>
  <si>
    <t>EN8 9SP</t>
  </si>
  <si>
    <t>S900006397</t>
  </si>
  <si>
    <t>Lee Cook</t>
  </si>
  <si>
    <t>HU6 9AB</t>
  </si>
  <si>
    <t>S900006398</t>
  </si>
  <si>
    <t>Yusuf Ibraheem</t>
  </si>
  <si>
    <t>NW10 5JW</t>
  </si>
  <si>
    <t>S900006399</t>
  </si>
  <si>
    <t>Melanie Nevill</t>
  </si>
  <si>
    <t>AL2 3QA</t>
  </si>
  <si>
    <t>AL2 3QA-1</t>
  </si>
  <si>
    <t>S900006401</t>
  </si>
  <si>
    <t>Sandra Santana</t>
  </si>
  <si>
    <t>NW2 1JG</t>
  </si>
  <si>
    <t>S900006402</t>
  </si>
  <si>
    <t>Sharon Mcintosh</t>
  </si>
  <si>
    <t>S900006403</t>
  </si>
  <si>
    <t>Ramandeep Kumari</t>
  </si>
  <si>
    <t>N3 3JP</t>
  </si>
  <si>
    <t>S900006404</t>
  </si>
  <si>
    <t>Laura White</t>
  </si>
  <si>
    <t>HA8 0HZ</t>
  </si>
  <si>
    <t>S900006405</t>
  </si>
  <si>
    <t>Joanna Weitzman</t>
  </si>
  <si>
    <t>N3 3RA</t>
  </si>
  <si>
    <t>S900006406</t>
  </si>
  <si>
    <t>Matthew Pressman</t>
  </si>
  <si>
    <t>S900006407</t>
  </si>
  <si>
    <t>Breindy Weg</t>
  </si>
  <si>
    <t>NW11 9DP</t>
  </si>
  <si>
    <t>S900006408</t>
  </si>
  <si>
    <t>Kiran Bundhoo</t>
  </si>
  <si>
    <t>N3 1PE</t>
  </si>
  <si>
    <t>NW11 6EY-1</t>
  </si>
  <si>
    <t>NW9 4BP-1</t>
  </si>
  <si>
    <t>S900006411</t>
  </si>
  <si>
    <t>Hamed Abolghasemi</t>
  </si>
  <si>
    <t>EN5 1PB</t>
  </si>
  <si>
    <t>S900006412</t>
  </si>
  <si>
    <t>Cheryl Stewart</t>
  </si>
  <si>
    <t>S900006413</t>
  </si>
  <si>
    <t>Amy Keith</t>
  </si>
  <si>
    <t>S900006414</t>
  </si>
  <si>
    <t>Payam Ali Hosseinzadeh</t>
  </si>
  <si>
    <t>N12 0HS</t>
  </si>
  <si>
    <t>S900006415</t>
  </si>
  <si>
    <t>Afreen Ali</t>
  </si>
  <si>
    <t>S900006416</t>
  </si>
  <si>
    <t>Sabrine Al-Aynein</t>
  </si>
  <si>
    <t>S900006417</t>
  </si>
  <si>
    <t>Maria Domingo</t>
  </si>
  <si>
    <t>S900006418</t>
  </si>
  <si>
    <t>Arben Hysenaj</t>
  </si>
  <si>
    <t>S900006419</t>
  </si>
  <si>
    <t>Karol Dlugolecki</t>
  </si>
  <si>
    <t>S900006420</t>
  </si>
  <si>
    <t>Lorraine Hockings</t>
  </si>
  <si>
    <t>S900006421</t>
  </si>
  <si>
    <t>Karis Edwards</t>
  </si>
  <si>
    <t>N2 8HN</t>
  </si>
  <si>
    <t>S900006422</t>
  </si>
  <si>
    <t>Mrs Chryso Ellinas</t>
  </si>
  <si>
    <t>N12 9AN</t>
  </si>
  <si>
    <t>S900006423</t>
  </si>
  <si>
    <t>Gabriel Ewan Williams</t>
  </si>
  <si>
    <t>BN2 6LE</t>
  </si>
  <si>
    <t>S900006424</t>
  </si>
  <si>
    <t>Elena Seredinschi</t>
  </si>
  <si>
    <t>S900006425</t>
  </si>
  <si>
    <t>Sahra Farah</t>
  </si>
  <si>
    <t>S900006426</t>
  </si>
  <si>
    <t>Faruna Abu</t>
  </si>
  <si>
    <t>EN5 1RF</t>
  </si>
  <si>
    <t>S900006427</t>
  </si>
  <si>
    <t>LV Connections Limited</t>
  </si>
  <si>
    <t>EN2 9BH</t>
  </si>
  <si>
    <t>S900006428</t>
  </si>
  <si>
    <t>Emma Louise Graham</t>
  </si>
  <si>
    <t>WD7 9JZ</t>
  </si>
  <si>
    <t>S900006429</t>
  </si>
  <si>
    <t>Damir Jovanovic</t>
  </si>
  <si>
    <t>HA8 8SW</t>
  </si>
  <si>
    <t>S900006430</t>
  </si>
  <si>
    <t>Riverstone 13 Limited</t>
  </si>
  <si>
    <t>NW11 8RQ</t>
  </si>
  <si>
    <t>S900006431</t>
  </si>
  <si>
    <t>Alisa Grace Williams</t>
  </si>
  <si>
    <t>BN1 4NH</t>
  </si>
  <si>
    <t>S900006432</t>
  </si>
  <si>
    <t>Elegance Furniture Supplies Limited</t>
  </si>
  <si>
    <t>N11 2JG</t>
  </si>
  <si>
    <t>S900006433</t>
  </si>
  <si>
    <t>Ms S Fernandes</t>
  </si>
  <si>
    <t>S900006434</t>
  </si>
  <si>
    <t>Taylors Foundry Limited</t>
  </si>
  <si>
    <t>CB9 8PP</t>
  </si>
  <si>
    <t>S900006435</t>
  </si>
  <si>
    <t>Mr Shah Zaman Sahak</t>
  </si>
  <si>
    <t>N12 9PT</t>
  </si>
  <si>
    <t>S900006436</t>
  </si>
  <si>
    <t>Mr Said S D Bulale</t>
  </si>
  <si>
    <t>NW4 3HB</t>
  </si>
  <si>
    <t>S900006437</t>
  </si>
  <si>
    <t>NSS Maintenance Limited</t>
  </si>
  <si>
    <t>WA15 9NE</t>
  </si>
  <si>
    <t>S900006438</t>
  </si>
  <si>
    <t>Liandra Limited</t>
  </si>
  <si>
    <t>EN1 2PU</t>
  </si>
  <si>
    <t>S900006439</t>
  </si>
  <si>
    <t>Roadworks Information Limited</t>
  </si>
  <si>
    <t>EC4A 4EN</t>
  </si>
  <si>
    <t>S900006440</t>
  </si>
  <si>
    <t>Signature Senior Lifestyle Limited</t>
  </si>
  <si>
    <t>S900006441</t>
  </si>
  <si>
    <t>Diane Knowles</t>
  </si>
  <si>
    <t>NW2 2RS</t>
  </si>
  <si>
    <t>S900006442</t>
  </si>
  <si>
    <t>Veronica Doollee</t>
  </si>
  <si>
    <t>N18 2BT</t>
  </si>
  <si>
    <t>S900006443</t>
  </si>
  <si>
    <t>My Future Matters Limited</t>
  </si>
  <si>
    <t>BH16 6FA</t>
  </si>
  <si>
    <t>S900006444</t>
  </si>
  <si>
    <t>Kamina Khan</t>
  </si>
  <si>
    <t>S900006445</t>
  </si>
  <si>
    <t>Farnaz Ebrahimi</t>
  </si>
  <si>
    <t>S900006446</t>
  </si>
  <si>
    <t>Ms Jane Elizabeth Ray</t>
  </si>
  <si>
    <t>S900006447</t>
  </si>
  <si>
    <t>Anila Khanna</t>
  </si>
  <si>
    <t>S900006448</t>
  </si>
  <si>
    <t>Nicole Aharon</t>
  </si>
  <si>
    <t>HA8 8SY</t>
  </si>
  <si>
    <t>S900006449</t>
  </si>
  <si>
    <t>Afaf Abouelela</t>
  </si>
  <si>
    <t>N3 1PH</t>
  </si>
  <si>
    <t>S900006450</t>
  </si>
  <si>
    <t>Barbara Sobolewska</t>
  </si>
  <si>
    <t>NW9 6QH</t>
  </si>
  <si>
    <t>S900006451</t>
  </si>
  <si>
    <t>Holly Adamou</t>
  </si>
  <si>
    <t>EN5 4HF</t>
  </si>
  <si>
    <t>S900006452</t>
  </si>
  <si>
    <t>Luul Mohamed</t>
  </si>
  <si>
    <t>NW2 2BA</t>
  </si>
  <si>
    <t>S900006453</t>
  </si>
  <si>
    <t>Judit Horvath</t>
  </si>
  <si>
    <t>N11 3JB</t>
  </si>
  <si>
    <t>S900006454</t>
  </si>
  <si>
    <t>Daulotan Aktar Banu</t>
  </si>
  <si>
    <t>HA8 7NZ</t>
  </si>
  <si>
    <t>S900006455</t>
  </si>
  <si>
    <t>Alisha Marr</t>
  </si>
  <si>
    <t>S900006456</t>
  </si>
  <si>
    <t>Sarla Shah</t>
  </si>
  <si>
    <t>HG1 2ER</t>
  </si>
  <si>
    <t>S900006457</t>
  </si>
  <si>
    <t>Gary Kyriacou</t>
  </si>
  <si>
    <t>EN5 2TF</t>
  </si>
  <si>
    <t>S900006458</t>
  </si>
  <si>
    <t>Changing Generations Jm Limited</t>
  </si>
  <si>
    <t>SE6 1EJ</t>
  </si>
  <si>
    <t>S900006459</t>
  </si>
  <si>
    <t>Dalmawtee Gya</t>
  </si>
  <si>
    <t>EN3 7LF</t>
  </si>
  <si>
    <t>S900006460</t>
  </si>
  <si>
    <t>Ms Joanna Ossetti</t>
  </si>
  <si>
    <t>S900006461</t>
  </si>
  <si>
    <t>Maria Soledad-Romero</t>
  </si>
  <si>
    <t>EN4 8UY</t>
  </si>
  <si>
    <t>S900006462</t>
  </si>
  <si>
    <t>Basis Limited</t>
  </si>
  <si>
    <t>SE1 7TY</t>
  </si>
  <si>
    <t>S900006463</t>
  </si>
  <si>
    <t>Mr J D Dickie and Miss J R Smith</t>
  </si>
  <si>
    <t>S900006464</t>
  </si>
  <si>
    <t>Scarlett Stuart</t>
  </si>
  <si>
    <t>EN5 3AN</t>
  </si>
  <si>
    <t>S900006465</t>
  </si>
  <si>
    <t>Bevington Primary School</t>
  </si>
  <si>
    <t>W10 5TW</t>
  </si>
  <si>
    <t>S900006466</t>
  </si>
  <si>
    <t>Leila Emami Saravi</t>
  </si>
  <si>
    <t>S900006467</t>
  </si>
  <si>
    <t>Willin Limited</t>
  </si>
  <si>
    <t>BH23 4RE</t>
  </si>
  <si>
    <t>S900006468</t>
  </si>
  <si>
    <t>Quantum-360 Limited</t>
  </si>
  <si>
    <t>S900006469</t>
  </si>
  <si>
    <t>Dorroy Limited Trading As Sohal Associates</t>
  </si>
  <si>
    <t>TW1 4PY</t>
  </si>
  <si>
    <t>S900006470</t>
  </si>
  <si>
    <t>Mrs E Sus and Mr M Sus</t>
  </si>
  <si>
    <t>S900006471</t>
  </si>
  <si>
    <t>Mrs L M Truong</t>
  </si>
  <si>
    <t>BR6 9TN</t>
  </si>
  <si>
    <t>S900006472</t>
  </si>
  <si>
    <t>Ms Irene Cunha</t>
  </si>
  <si>
    <t>HP5 2ZW</t>
  </si>
  <si>
    <t>S900006473</t>
  </si>
  <si>
    <t>Dr Fraser Head</t>
  </si>
  <si>
    <t>BA1 3LQ</t>
  </si>
  <si>
    <t>S900006474</t>
  </si>
  <si>
    <t>Fazilla Popal</t>
  </si>
  <si>
    <t>S900006475</t>
  </si>
  <si>
    <t>Pallavi Patel</t>
  </si>
  <si>
    <t>S900006476</t>
  </si>
  <si>
    <t>Tony Russell</t>
  </si>
  <si>
    <t>SE15 3DZ</t>
  </si>
  <si>
    <t>S900006477</t>
  </si>
  <si>
    <t>Deepdale Trees Limited</t>
  </si>
  <si>
    <t>SG19 2DX</t>
  </si>
  <si>
    <t>S900006478</t>
  </si>
  <si>
    <t>Care 4 All Limited</t>
  </si>
  <si>
    <t>LU1 1BW</t>
  </si>
  <si>
    <t>S900006479</t>
  </si>
  <si>
    <t>Allied Care (Mh) Limited</t>
  </si>
  <si>
    <t>GU21 4QR</t>
  </si>
  <si>
    <t>S900006480</t>
  </si>
  <si>
    <t>Hampstead School of Art</t>
  </si>
  <si>
    <t>S900006481</t>
  </si>
  <si>
    <t>Max Gold</t>
  </si>
  <si>
    <t>EN5 3BE</t>
  </si>
  <si>
    <t>S900006482</t>
  </si>
  <si>
    <t>Janet Christine Loxley-Blount</t>
  </si>
  <si>
    <t>S900006483</t>
  </si>
  <si>
    <t>Holistic Housing and Care Limited</t>
  </si>
  <si>
    <t>IG5 0XJ</t>
  </si>
  <si>
    <t>S900006484</t>
  </si>
  <si>
    <t>Design Jd Limited</t>
  </si>
  <si>
    <t>SM3 9HE</t>
  </si>
  <si>
    <t>S900006485</t>
  </si>
  <si>
    <t>DMP Healthcare (Ogilvy) Limited</t>
  </si>
  <si>
    <t>HA1 2EN</t>
  </si>
  <si>
    <t>S900006486</t>
  </si>
  <si>
    <t>Sheila Bowden</t>
  </si>
  <si>
    <t>N12 0EW</t>
  </si>
  <si>
    <t>S900006487</t>
  </si>
  <si>
    <t>Assgedech Wondemagenehu</t>
  </si>
  <si>
    <t>S900006488</t>
  </si>
  <si>
    <t>Behjat Tootoonchian</t>
  </si>
  <si>
    <t>N3 1YP</t>
  </si>
  <si>
    <t>S900006489</t>
  </si>
  <si>
    <t>New London Architecture Limited</t>
  </si>
  <si>
    <t>S900006490</t>
  </si>
  <si>
    <t>Colney Heath School and Nursery</t>
  </si>
  <si>
    <t>S900006491</t>
  </si>
  <si>
    <t>Monique Staff</t>
  </si>
  <si>
    <t>NW4 2BH</t>
  </si>
  <si>
    <t>S900006492</t>
  </si>
  <si>
    <t>Company Watch Limited</t>
  </si>
  <si>
    <t>EC3A 7LP</t>
  </si>
  <si>
    <t>S900006493</t>
  </si>
  <si>
    <t>Good Elf Limited</t>
  </si>
  <si>
    <t>WD6 2QX</t>
  </si>
  <si>
    <t>S900006494</t>
  </si>
  <si>
    <t>Ablecross Limited</t>
  </si>
  <si>
    <t>S900006495</t>
  </si>
  <si>
    <t>Dana Walfisz</t>
  </si>
  <si>
    <t>S900006496</t>
  </si>
  <si>
    <t>Personalised Community Care Limited</t>
  </si>
  <si>
    <t>S900006497</t>
  </si>
  <si>
    <t>Lauren Toure</t>
  </si>
  <si>
    <t>S900006498</t>
  </si>
  <si>
    <t>Zeynep Pacaci Yilmaz</t>
  </si>
  <si>
    <t>S900006499</t>
  </si>
  <si>
    <t>Kerry Butler</t>
  </si>
  <si>
    <t>S900006500</t>
  </si>
  <si>
    <t>Catherine King- Bosso</t>
  </si>
  <si>
    <t>NW2 1TG</t>
  </si>
  <si>
    <t>S900006501</t>
  </si>
  <si>
    <t>Oliver Landon Limited</t>
  </si>
  <si>
    <t>N4 3PZ</t>
  </si>
  <si>
    <t>BH21 5RT</t>
  </si>
  <si>
    <t>S900006503</t>
  </si>
  <si>
    <t>Kledjon Sinamati</t>
  </si>
  <si>
    <t>S900006504</t>
  </si>
  <si>
    <t>Woodpecker Court</t>
  </si>
  <si>
    <t>S900006505</t>
  </si>
  <si>
    <t>Mgukf Cic (Mguk Foundation)</t>
  </si>
  <si>
    <t>S900006506</t>
  </si>
  <si>
    <t>Alina Cavaleru</t>
  </si>
  <si>
    <t>NW4 2SA</t>
  </si>
  <si>
    <t>S900006507</t>
  </si>
  <si>
    <t>Hot Seat</t>
  </si>
  <si>
    <t>NW6 2EP</t>
  </si>
  <si>
    <t>S900006508</t>
  </si>
  <si>
    <t>Veronica Tabbal</t>
  </si>
  <si>
    <t>NW4 4BY</t>
  </si>
  <si>
    <t>S900006509</t>
  </si>
  <si>
    <t>Network Homes</t>
  </si>
  <si>
    <t>HA9 0HP</t>
  </si>
  <si>
    <t>S900006510</t>
  </si>
  <si>
    <t>Harrison Consultants</t>
  </si>
  <si>
    <t>NW6 7HG</t>
  </si>
  <si>
    <t>S900006511</t>
  </si>
  <si>
    <t>John O'Conner (Grounds Maintenance) Limited</t>
  </si>
  <si>
    <t>AL6 0PL</t>
  </si>
  <si>
    <t>S900006512</t>
  </si>
  <si>
    <t>Vivantio Limited</t>
  </si>
  <si>
    <t>BS32 4QW</t>
  </si>
  <si>
    <t>S900006513</t>
  </si>
  <si>
    <t>Coram Children's Legal Centre</t>
  </si>
  <si>
    <t>CO3 3DA</t>
  </si>
  <si>
    <t>S900006514</t>
  </si>
  <si>
    <t>Dementia Club UK</t>
  </si>
  <si>
    <t>S900006515</t>
  </si>
  <si>
    <t>Windsor Clinical and Homecare Services</t>
  </si>
  <si>
    <t>SL6 5LH</t>
  </si>
  <si>
    <t>S900006516</t>
  </si>
  <si>
    <t>Cleantec Services Limited</t>
  </si>
  <si>
    <t>WD25 9EJ</t>
  </si>
  <si>
    <t>NW9 6PA-1</t>
  </si>
  <si>
    <t>S900006518</t>
  </si>
  <si>
    <t>Nutmeg Community</t>
  </si>
  <si>
    <t>NW7 4SD</t>
  </si>
  <si>
    <t>S900006519</t>
  </si>
  <si>
    <t>Proactis Tenders Limited</t>
  </si>
  <si>
    <t>AB10 1SH</t>
  </si>
  <si>
    <t>S900006520</t>
  </si>
  <si>
    <t>Avril Kaufman</t>
  </si>
  <si>
    <t>AL5 1RP</t>
  </si>
  <si>
    <t>S900006521</t>
  </si>
  <si>
    <t>Active Support Clifton Limited</t>
  </si>
  <si>
    <t>S900006522</t>
  </si>
  <si>
    <t>Finchley Cricket Club</t>
  </si>
  <si>
    <t>N3 2TA</t>
  </si>
  <si>
    <t>NW4 2BU-1</t>
  </si>
  <si>
    <t>S900006524</t>
  </si>
  <si>
    <t>Durants School</t>
  </si>
  <si>
    <t>N14 6BN</t>
  </si>
  <si>
    <t>S900006525</t>
  </si>
  <si>
    <t>Yasmin Javeda</t>
  </si>
  <si>
    <t>S900006526</t>
  </si>
  <si>
    <t>Umer Kayani</t>
  </si>
  <si>
    <t>N14 5DE</t>
  </si>
  <si>
    <t>S900006527</t>
  </si>
  <si>
    <t>Bytes Software Services Limited</t>
  </si>
  <si>
    <t>KT22 7TW</t>
  </si>
  <si>
    <t>S900006528</t>
  </si>
  <si>
    <t>Tute Education Limited</t>
  </si>
  <si>
    <t>LL13 7YT</t>
  </si>
  <si>
    <t>S900006529</t>
  </si>
  <si>
    <t>Greatly Sarpong</t>
  </si>
  <si>
    <t>S900006530</t>
  </si>
  <si>
    <t>Sky UK Limited</t>
  </si>
  <si>
    <t>TW7 5QD</t>
  </si>
  <si>
    <t>S900006531</t>
  </si>
  <si>
    <t>Heathplace Limited</t>
  </si>
  <si>
    <t>S900006532</t>
  </si>
  <si>
    <t>Kiran Roy Bundhoo</t>
  </si>
  <si>
    <t>S900006533</t>
  </si>
  <si>
    <t>Sidney Phillips Limited</t>
  </si>
  <si>
    <t>HR2 9UA</t>
  </si>
  <si>
    <t>S900006534</t>
  </si>
  <si>
    <t>Blachere Illumination UK Limited</t>
  </si>
  <si>
    <t>KY15 7LB</t>
  </si>
  <si>
    <t>S900006535</t>
  </si>
  <si>
    <t>Sweco UK Limited</t>
  </si>
  <si>
    <t>LS7 4DN</t>
  </si>
  <si>
    <t>S900006536</t>
  </si>
  <si>
    <t>Treework Services Limited T</t>
  </si>
  <si>
    <t>BS3 2BX</t>
  </si>
  <si>
    <t>S900006537</t>
  </si>
  <si>
    <t>I N Pancholi</t>
  </si>
  <si>
    <t>S900006538</t>
  </si>
  <si>
    <t>Diana Goldin</t>
  </si>
  <si>
    <t>N6 6LS</t>
  </si>
  <si>
    <t>S900006539</t>
  </si>
  <si>
    <t>John Servante</t>
  </si>
  <si>
    <t>SE25 4BB</t>
  </si>
  <si>
    <t>S900006540</t>
  </si>
  <si>
    <t>Elena-Petruta Seredinschi</t>
  </si>
  <si>
    <t>S900006541</t>
  </si>
  <si>
    <t>Michael Nessim</t>
  </si>
  <si>
    <t>S900006542</t>
  </si>
  <si>
    <t>Belet and Care Limited</t>
  </si>
  <si>
    <t>NW10 7TR</t>
  </si>
  <si>
    <t>S900006543</t>
  </si>
  <si>
    <t>UP Projects</t>
  </si>
  <si>
    <t>N4 3JP</t>
  </si>
  <si>
    <t>S900006544</t>
  </si>
  <si>
    <t>The Kemnal Academies Trust</t>
  </si>
  <si>
    <t>ME8 0BX</t>
  </si>
  <si>
    <t>S900006545</t>
  </si>
  <si>
    <t>Mr Robert S Falk</t>
  </si>
  <si>
    <t>BN10 7SY</t>
  </si>
  <si>
    <t>S900006546</t>
  </si>
  <si>
    <t>Parisa Doosty</t>
  </si>
  <si>
    <t>N3 2RD</t>
  </si>
  <si>
    <t>S900006547</t>
  </si>
  <si>
    <t>Mr Mostafa Farham</t>
  </si>
  <si>
    <t>S900006548</t>
  </si>
  <si>
    <t>Diane Green</t>
  </si>
  <si>
    <t>S900006549</t>
  </si>
  <si>
    <t>Roretti Limited</t>
  </si>
  <si>
    <t>EN6 1AQ</t>
  </si>
  <si>
    <t>S49 1HQ-1</t>
  </si>
  <si>
    <t>S900006551</t>
  </si>
  <si>
    <t>Rosenberg and Co Solicitors LLP</t>
  </si>
  <si>
    <t>NW2 2JP</t>
  </si>
  <si>
    <t>S900006552</t>
  </si>
  <si>
    <t>Zoe Guyan</t>
  </si>
  <si>
    <t>CR3 5TN</t>
  </si>
  <si>
    <t>S900006553</t>
  </si>
  <si>
    <t>Kabe Limited</t>
  </si>
  <si>
    <t>E16 1YL</t>
  </si>
  <si>
    <t>S900006554</t>
  </si>
  <si>
    <t>Scope Surveys Limited Scope Suveys Limited</t>
  </si>
  <si>
    <t>SE19 1TP</t>
  </si>
  <si>
    <t>S900006555</t>
  </si>
  <si>
    <t>Seddons Law LLP</t>
  </si>
  <si>
    <t>W1H 6NT</t>
  </si>
  <si>
    <t>S900006556</t>
  </si>
  <si>
    <t>PSHE Association</t>
  </si>
  <si>
    <t>S900006557</t>
  </si>
  <si>
    <t>Coppetts Wood Conservationists</t>
  </si>
  <si>
    <t>N12 0LT</t>
  </si>
  <si>
    <t>S900006558</t>
  </si>
  <si>
    <t>Dacia Rochester-Martin</t>
  </si>
  <si>
    <t>EN5 3AH</t>
  </si>
  <si>
    <t>S900006559</t>
  </si>
  <si>
    <t>Tuskerdirect Limited</t>
  </si>
  <si>
    <t>WD18 8YF</t>
  </si>
  <si>
    <t>S900006560</t>
  </si>
  <si>
    <t>Crawford and Company Legal Services</t>
  </si>
  <si>
    <t>S900006561</t>
  </si>
  <si>
    <t>Shannon Pipe Contractors</t>
  </si>
  <si>
    <t>SS1 2PQ</t>
  </si>
  <si>
    <t>S900006562</t>
  </si>
  <si>
    <t>Connect Schools Academy Trust - Crofton</t>
  </si>
  <si>
    <t>BR5 1EL</t>
  </si>
  <si>
    <t>S900006563</t>
  </si>
  <si>
    <t>Lucy Maynard</t>
  </si>
  <si>
    <t>EN5 1LZ</t>
  </si>
  <si>
    <t>S900006564</t>
  </si>
  <si>
    <t>Ikram Sahak</t>
  </si>
  <si>
    <t>S900006565</t>
  </si>
  <si>
    <t>Addis Zeray</t>
  </si>
  <si>
    <t>N10 2JA</t>
  </si>
  <si>
    <t>NW2 2JJ-1</t>
  </si>
  <si>
    <t>S900006567</t>
  </si>
  <si>
    <t>Elizabeth Poulloura</t>
  </si>
  <si>
    <t>S900006568</t>
  </si>
  <si>
    <t>Ahmed Hamdi Abushahin</t>
  </si>
  <si>
    <t>S900006569</t>
  </si>
  <si>
    <t>Charlotte Thompson</t>
  </si>
  <si>
    <t>S900006570</t>
  </si>
  <si>
    <t>Seated Furniture Limited</t>
  </si>
  <si>
    <t>WS7 3GG</t>
  </si>
  <si>
    <t>S900006571</t>
  </si>
  <si>
    <t>Irena Peskett</t>
  </si>
  <si>
    <t>EN4 8PY</t>
  </si>
  <si>
    <t>S900006572</t>
  </si>
  <si>
    <t>Two Rivers High School</t>
  </si>
  <si>
    <t>B77 2HJ</t>
  </si>
  <si>
    <t>S900006573</t>
  </si>
  <si>
    <t>Tanrong Yu</t>
  </si>
  <si>
    <t>NW9 5ED</t>
  </si>
  <si>
    <t>S900006574</t>
  </si>
  <si>
    <t>Neamo Jama</t>
  </si>
  <si>
    <t>S900006575</t>
  </si>
  <si>
    <t>Peter Cartwright</t>
  </si>
  <si>
    <t>SE23 2AR</t>
  </si>
  <si>
    <t>S900006576</t>
  </si>
  <si>
    <t>Fouzieh Arjmandzadeh</t>
  </si>
  <si>
    <t>S900006577</t>
  </si>
  <si>
    <t>Abbey College Ramsey</t>
  </si>
  <si>
    <t>PE26 1DG</t>
  </si>
  <si>
    <t>EN5 2RB-1</t>
  </si>
  <si>
    <t>S900006579</t>
  </si>
  <si>
    <t>Miraj Uddin</t>
  </si>
  <si>
    <t>S900006580</t>
  </si>
  <si>
    <t>Angel Support Living (UK) Limited</t>
  </si>
  <si>
    <t>S900006581</t>
  </si>
  <si>
    <t>Miss Rikki Ormerod</t>
  </si>
  <si>
    <t>S900006582</t>
  </si>
  <si>
    <t>Ashill Vc Primary School</t>
  </si>
  <si>
    <t>IP25 7AP</t>
  </si>
  <si>
    <t>S900006583</t>
  </si>
  <si>
    <t>Bantu Arts C I C</t>
  </si>
  <si>
    <t>TW3 1ES</t>
  </si>
  <si>
    <t>S900006584</t>
  </si>
  <si>
    <t>Infinite You Limited</t>
  </si>
  <si>
    <t>OX25 6NE</t>
  </si>
  <si>
    <t>S900006585</t>
  </si>
  <si>
    <t>Melanies Event Catering Limited</t>
  </si>
  <si>
    <t>EN5 4DJ</t>
  </si>
  <si>
    <t>S900006586</t>
  </si>
  <si>
    <t>Miss Calcine Harris</t>
  </si>
  <si>
    <t>S900006587</t>
  </si>
  <si>
    <t>Enron Estates Limited</t>
  </si>
  <si>
    <t>EN7 6RZ</t>
  </si>
  <si>
    <t>S900006588</t>
  </si>
  <si>
    <t>Anila Kaci</t>
  </si>
  <si>
    <t>N20 0TU</t>
  </si>
  <si>
    <t>S900006589</t>
  </si>
  <si>
    <t>Kamaljit Pacura</t>
  </si>
  <si>
    <t>S900006590</t>
  </si>
  <si>
    <t>Rita Levy</t>
  </si>
  <si>
    <t>N3 3ES</t>
  </si>
  <si>
    <t>S900006591</t>
  </si>
  <si>
    <t>Glow Domiciliary Healthcare Limited</t>
  </si>
  <si>
    <t>S900006592</t>
  </si>
  <si>
    <t>British Dyslexia Association</t>
  </si>
  <si>
    <t>RG12 8FB</t>
  </si>
  <si>
    <t>S900006593</t>
  </si>
  <si>
    <t>NHS North West London</t>
  </si>
  <si>
    <t>NW1 5JD</t>
  </si>
  <si>
    <t>S900006594</t>
  </si>
  <si>
    <t>ISG Retail Limited</t>
  </si>
  <si>
    <t>CT5 2QJ</t>
  </si>
  <si>
    <t>S900006595</t>
  </si>
  <si>
    <t>White Iris Limited</t>
  </si>
  <si>
    <t>GL50 3AW</t>
  </si>
  <si>
    <t>S900006596</t>
  </si>
  <si>
    <t>Five Rivers Environmental Contracting Lt</t>
  </si>
  <si>
    <t>SP11 8PW</t>
  </si>
  <si>
    <t>S900006597</t>
  </si>
  <si>
    <t>P Fitzsimmons P Fitzsimmons Limited</t>
  </si>
  <si>
    <t>PO16 6 8TT</t>
  </si>
  <si>
    <t>S900006598</t>
  </si>
  <si>
    <t>The Artist Esperanza</t>
  </si>
  <si>
    <t>HA8 7UB</t>
  </si>
  <si>
    <t>S900006599</t>
  </si>
  <si>
    <t>St Margaret's United Reformed Church</t>
  </si>
  <si>
    <t>S900006600</t>
  </si>
  <si>
    <t>Find Your Place (UK) Limited</t>
  </si>
  <si>
    <t>NW6 7QE</t>
  </si>
  <si>
    <t>S900006601</t>
  </si>
  <si>
    <t>Gail Bedding</t>
  </si>
  <si>
    <t>GU26 6NA</t>
  </si>
  <si>
    <t>S900006602</t>
  </si>
  <si>
    <t>Ruth Collins - Carnival and Cultural Youth</t>
  </si>
  <si>
    <t>E9 5RA</t>
  </si>
  <si>
    <t>S900006603</t>
  </si>
  <si>
    <t>Subhra Majumdar</t>
  </si>
  <si>
    <t>S900006604</t>
  </si>
  <si>
    <t>Portmaster Limited</t>
  </si>
  <si>
    <t>SW18 4HJ</t>
  </si>
  <si>
    <t>S900006605</t>
  </si>
  <si>
    <t>Mulberry Gbc Limited</t>
  </si>
  <si>
    <t>ME2 4DP</t>
  </si>
  <si>
    <t>S900006606</t>
  </si>
  <si>
    <t>Bahareh Darayani</t>
  </si>
  <si>
    <t>S900006607</t>
  </si>
  <si>
    <t>Edge Services</t>
  </si>
  <si>
    <t>YO1 9TT</t>
  </si>
  <si>
    <t>S900006608</t>
  </si>
  <si>
    <t>Trees For Cities</t>
  </si>
  <si>
    <t>SE11 4AS</t>
  </si>
  <si>
    <t>S900006609</t>
  </si>
  <si>
    <t>Ann Butler</t>
  </si>
  <si>
    <t>S900006610</t>
  </si>
  <si>
    <t>Gee Jay Arts</t>
  </si>
  <si>
    <t>N14 5EX</t>
  </si>
  <si>
    <t>S900006611</t>
  </si>
  <si>
    <t>Beauty Couture London</t>
  </si>
  <si>
    <t>E2 9FP</t>
  </si>
  <si>
    <t>S900006612</t>
  </si>
  <si>
    <t>The London Sound Healer</t>
  </si>
  <si>
    <t>S900006613</t>
  </si>
  <si>
    <t>Cherí Pick'D</t>
  </si>
  <si>
    <t>NW7 2JN</t>
  </si>
  <si>
    <t>S900006614</t>
  </si>
  <si>
    <t>Trevor Heaps Arboricultural Consultancy</t>
  </si>
  <si>
    <t>SO41 0XF</t>
  </si>
  <si>
    <t>S900006615</t>
  </si>
  <si>
    <t>New Bold Associates</t>
  </si>
  <si>
    <t>PE2 6LR</t>
  </si>
  <si>
    <t>S900006616</t>
  </si>
  <si>
    <t>Greenford Security Services Limited</t>
  </si>
  <si>
    <t>W7 1HA</t>
  </si>
  <si>
    <t>N3 1HA</t>
  </si>
  <si>
    <t>S900006618</t>
  </si>
  <si>
    <t>Outlook Windows Limited</t>
  </si>
  <si>
    <t>HP3 9HD</t>
  </si>
  <si>
    <t>S900006619</t>
  </si>
  <si>
    <t>T Scaffolding Limited</t>
  </si>
  <si>
    <t>W6 8AF</t>
  </si>
  <si>
    <t>S900006620</t>
  </si>
  <si>
    <t>Frances Mckenzie</t>
  </si>
  <si>
    <t>S900006621</t>
  </si>
  <si>
    <t>Ross Cousins</t>
  </si>
  <si>
    <t>S900006622</t>
  </si>
  <si>
    <t>Vatel Limited</t>
  </si>
  <si>
    <t>N3 2LJ</t>
  </si>
  <si>
    <t>S900006623</t>
  </si>
  <si>
    <t>Riverside School - Secondary</t>
  </si>
  <si>
    <t>IG11 0FU</t>
  </si>
  <si>
    <t>S900006624</t>
  </si>
  <si>
    <t>Ms J Hughes</t>
  </si>
  <si>
    <t>S900006625</t>
  </si>
  <si>
    <t>Rai Psychiatry Limited</t>
  </si>
  <si>
    <t>CB1 8QA</t>
  </si>
  <si>
    <t>S900006626</t>
  </si>
  <si>
    <t>Holistic Health Limited</t>
  </si>
  <si>
    <t>GU22 7AH</t>
  </si>
  <si>
    <t>S900006627</t>
  </si>
  <si>
    <t>Shabina Cannon</t>
  </si>
  <si>
    <t>S900006628</t>
  </si>
  <si>
    <t>Miss J Goldberg</t>
  </si>
  <si>
    <t>N11 3AU</t>
  </si>
  <si>
    <t>S900006629</t>
  </si>
  <si>
    <t>Saya Enterprises Limited</t>
  </si>
  <si>
    <t>HA0 1BH</t>
  </si>
  <si>
    <t>S900006630</t>
  </si>
  <si>
    <t>Sarah Alun-Jones Designs</t>
  </si>
  <si>
    <t>E10 5JS</t>
  </si>
  <si>
    <t>S900006631</t>
  </si>
  <si>
    <t>Elizabeth Waltzer</t>
  </si>
  <si>
    <t>EN5 5TG</t>
  </si>
  <si>
    <t>S900006632</t>
  </si>
  <si>
    <t>Nirmalaben Patel</t>
  </si>
  <si>
    <t>S900006633</t>
  </si>
  <si>
    <t>Kcg-Uk Limited</t>
  </si>
  <si>
    <t>N11 2PP</t>
  </si>
  <si>
    <t>S900006634</t>
  </si>
  <si>
    <t>Pemworks</t>
  </si>
  <si>
    <t>NW2 3XJ</t>
  </si>
  <si>
    <t>S900006635</t>
  </si>
  <si>
    <t>Gamma Network Solutions Limited</t>
  </si>
  <si>
    <t>RG14 5BY</t>
  </si>
  <si>
    <t>S900006636</t>
  </si>
  <si>
    <t>Hetleys (UK) Limited</t>
  </si>
  <si>
    <t>G67 2TT</t>
  </si>
  <si>
    <t>S900006637</t>
  </si>
  <si>
    <t>Heather Barradell</t>
  </si>
  <si>
    <t>S10 1UW</t>
  </si>
  <si>
    <t>S900006638</t>
  </si>
  <si>
    <t>Harmony Fostering Services</t>
  </si>
  <si>
    <t>HA1 2SP</t>
  </si>
  <si>
    <t>S900006639</t>
  </si>
  <si>
    <t>Arifa Uddin</t>
  </si>
  <si>
    <t>EN5 2TE</t>
  </si>
  <si>
    <t>S900006640</t>
  </si>
  <si>
    <t>Eden Tribe Residential Home Limited</t>
  </si>
  <si>
    <t>ME4 6RS</t>
  </si>
  <si>
    <t>S900006641</t>
  </si>
  <si>
    <t>Ruzena Levy</t>
  </si>
  <si>
    <t>NW11 9AF</t>
  </si>
  <si>
    <t>S900006642</t>
  </si>
  <si>
    <t>Dorset Healthcare University NHS</t>
  </si>
  <si>
    <t>BH17 0RB</t>
  </si>
  <si>
    <t>S900006643</t>
  </si>
  <si>
    <t>Hall of Flowers and Events</t>
  </si>
  <si>
    <t>EN6 3HB</t>
  </si>
  <si>
    <t>S900006644</t>
  </si>
  <si>
    <t>Phelan Construction Limited</t>
  </si>
  <si>
    <t>CO15 4LU</t>
  </si>
  <si>
    <t>S900006645</t>
  </si>
  <si>
    <t>2Tone Scaffolding Limited</t>
  </si>
  <si>
    <t>ME12 3RR</t>
  </si>
  <si>
    <t>S900006646</t>
  </si>
  <si>
    <t>John P Houghton</t>
  </si>
  <si>
    <t>N2 0DF</t>
  </si>
  <si>
    <t>S900006647</t>
  </si>
  <si>
    <t>We Are Community Souls</t>
  </si>
  <si>
    <t>S900006648</t>
  </si>
  <si>
    <t>Aviccena Psychiatry Limited</t>
  </si>
  <si>
    <t>SM2 5QZ</t>
  </si>
  <si>
    <t>S900006649</t>
  </si>
  <si>
    <t>Care Shield Services Limited</t>
  </si>
  <si>
    <t>HA7 1DA</t>
  </si>
  <si>
    <t>S900006650</t>
  </si>
  <si>
    <t>Mansoor Sailab</t>
  </si>
  <si>
    <t>S900006651</t>
  </si>
  <si>
    <t>Kwesi Asante</t>
  </si>
  <si>
    <t>S900006652</t>
  </si>
  <si>
    <t>Farhat Younus</t>
  </si>
  <si>
    <t>N12 8TD</t>
  </si>
  <si>
    <t>S900006653</t>
  </si>
  <si>
    <t>Valmire Arens</t>
  </si>
  <si>
    <t>S900006654</t>
  </si>
  <si>
    <t>Aiko Watari</t>
  </si>
  <si>
    <t>S900006655</t>
  </si>
  <si>
    <t>Dhara Goradia</t>
  </si>
  <si>
    <t>HA8 8FA</t>
  </si>
  <si>
    <t>S900006656</t>
  </si>
  <si>
    <t>Jasper Enterprises Limited</t>
  </si>
  <si>
    <t>PE9 2DS</t>
  </si>
  <si>
    <t>S900006657</t>
  </si>
  <si>
    <t>Sureserve Fire and Electrical Limited</t>
  </si>
  <si>
    <t>RH12 5QE</t>
  </si>
  <si>
    <t>S900006658</t>
  </si>
  <si>
    <t>Katarzyna Lala</t>
  </si>
  <si>
    <t>S900006659</t>
  </si>
  <si>
    <t>Miss Terry Tigwell</t>
  </si>
  <si>
    <t>S900006660</t>
  </si>
  <si>
    <t>Mr Ian Redgrave</t>
  </si>
  <si>
    <t>S900006661</t>
  </si>
  <si>
    <t>The Zahra Trust</t>
  </si>
  <si>
    <t>HA8 0AY</t>
  </si>
  <si>
    <t>S900006662</t>
  </si>
  <si>
    <t>Kasra Emami</t>
  </si>
  <si>
    <t>S900006663</t>
  </si>
  <si>
    <t>Barbara Emami</t>
  </si>
  <si>
    <t>EN5 2SB</t>
  </si>
  <si>
    <t>S900006664</t>
  </si>
  <si>
    <t>Hope North London</t>
  </si>
  <si>
    <t>S900006665</t>
  </si>
  <si>
    <t>S900006666</t>
  </si>
  <si>
    <t>Conceicao Morais</t>
  </si>
  <si>
    <t>S900006667</t>
  </si>
  <si>
    <t>Harpreet Kaur</t>
  </si>
  <si>
    <t>N12 8DZ</t>
  </si>
  <si>
    <t>E1 8EE</t>
  </si>
  <si>
    <t>S900006669</t>
  </si>
  <si>
    <t>All About Kidz N20 Limited</t>
  </si>
  <si>
    <t>AL7 4ED</t>
  </si>
  <si>
    <t>S900006670</t>
  </si>
  <si>
    <t>UK Advice Finder</t>
  </si>
  <si>
    <t>E1 7SA</t>
  </si>
  <si>
    <t>S900006671</t>
  </si>
  <si>
    <t>Graftingardeners Limited</t>
  </si>
  <si>
    <t>SW15 4ES</t>
  </si>
  <si>
    <t>S900006672</t>
  </si>
  <si>
    <t>Sure Start Fostering Agency</t>
  </si>
  <si>
    <t>RM6 5EA</t>
  </si>
  <si>
    <t>S900006673</t>
  </si>
  <si>
    <t>Bournemouth University</t>
  </si>
  <si>
    <t>BH1 3NA</t>
  </si>
  <si>
    <t>S900006674</t>
  </si>
  <si>
    <t>Buzybees Childcare Limited</t>
  </si>
  <si>
    <t>WD6 2TB</t>
  </si>
  <si>
    <t>S900006675</t>
  </si>
  <si>
    <t>The Yum Yum Food Company Limited</t>
  </si>
  <si>
    <t>N12 7BL</t>
  </si>
  <si>
    <t>S900006676</t>
  </si>
  <si>
    <t>Riverside Environmental Services Limited</t>
  </si>
  <si>
    <t>BR8 7PQ</t>
  </si>
  <si>
    <t>S900006677</t>
  </si>
  <si>
    <t>LVS Designs</t>
  </si>
  <si>
    <t>NW10 2SG</t>
  </si>
  <si>
    <t>S900006678</t>
  </si>
  <si>
    <t>Farquharson Training and Consultancy</t>
  </si>
  <si>
    <t>B92 7ET</t>
  </si>
  <si>
    <t>S900006679</t>
  </si>
  <si>
    <t>Ebony Ambassadors</t>
  </si>
  <si>
    <t>B18 7LZ</t>
  </si>
  <si>
    <t>S900006680</t>
  </si>
  <si>
    <t>Good Homes Alliance</t>
  </si>
  <si>
    <t>N1 7RU</t>
  </si>
  <si>
    <t>S900006681</t>
  </si>
  <si>
    <t>Abbas Alharazi</t>
  </si>
  <si>
    <t>S900006682</t>
  </si>
  <si>
    <t>Essential Therapeutic Care and Education</t>
  </si>
  <si>
    <t>RG19 3JG</t>
  </si>
  <si>
    <t>S900006683</t>
  </si>
  <si>
    <t>Canterbury Hr Limited</t>
  </si>
  <si>
    <t>CT3 1UP</t>
  </si>
  <si>
    <t>S900006684</t>
  </si>
  <si>
    <t>L Jeffery Roofing and Building Limited</t>
  </si>
  <si>
    <t>N10 2A</t>
  </si>
  <si>
    <t>S900006685</t>
  </si>
  <si>
    <t>Creative Build Evolution Limited</t>
  </si>
  <si>
    <t>NW7 2QD</t>
  </si>
  <si>
    <t>S900006686</t>
  </si>
  <si>
    <t>Mr Arun Rishi</t>
  </si>
  <si>
    <t>NW4 1DB</t>
  </si>
  <si>
    <t>S900006687</t>
  </si>
  <si>
    <t>Strive and Succeed Limited</t>
  </si>
  <si>
    <t>S900006688</t>
  </si>
  <si>
    <t>Pillbox38 (UK) Limited</t>
  </si>
  <si>
    <t>BB2 2QR</t>
  </si>
  <si>
    <t>S900006689</t>
  </si>
  <si>
    <t>Paragon Locums Limited</t>
  </si>
  <si>
    <t>S900006690</t>
  </si>
  <si>
    <t>Terranova Crane Sales Limited</t>
  </si>
  <si>
    <t>GU10 5RP</t>
  </si>
  <si>
    <t>S900006691</t>
  </si>
  <si>
    <t>Workplace Resolutions Limited</t>
  </si>
  <si>
    <t>S900006692</t>
  </si>
  <si>
    <t>Raphael Law Limited</t>
  </si>
  <si>
    <t>HA8 5AW</t>
  </si>
  <si>
    <t>S900006693</t>
  </si>
  <si>
    <t>Life Care Plus Limited</t>
  </si>
  <si>
    <t>UB8 1JZ</t>
  </si>
  <si>
    <t>S900006694</t>
  </si>
  <si>
    <t>Rona Merkel</t>
  </si>
  <si>
    <t>S900006695</t>
  </si>
  <si>
    <t>Ryan O' Donovan Haulage Limited</t>
  </si>
  <si>
    <t>S900006696</t>
  </si>
  <si>
    <t>Santos Sequeira</t>
  </si>
  <si>
    <t>NW9 5XJ</t>
  </si>
  <si>
    <t>S900006697</t>
  </si>
  <si>
    <t>Denis J Vickers</t>
  </si>
  <si>
    <t>RM8 2LR</t>
  </si>
  <si>
    <t>S900006698</t>
  </si>
  <si>
    <t>Lawrence and Co Solicitors LLP</t>
  </si>
  <si>
    <t>UB2 4BQ</t>
  </si>
  <si>
    <t>EN4 9BH-1</t>
  </si>
  <si>
    <t>S900006700</t>
  </si>
  <si>
    <t>Ms Anna V Klockgether</t>
  </si>
  <si>
    <t>N11 2SL</t>
  </si>
  <si>
    <t>S900006701</t>
  </si>
  <si>
    <t>Bagnall Training and Consultancy Limited</t>
  </si>
  <si>
    <t>OX3 0PW</t>
  </si>
  <si>
    <t>S900006702</t>
  </si>
  <si>
    <t>Serenity Welfare Limited</t>
  </si>
  <si>
    <t>EN10 7QQ</t>
  </si>
  <si>
    <t>S900006703</t>
  </si>
  <si>
    <t>Trauma Informed Services Limited</t>
  </si>
  <si>
    <t>WR9 0QE</t>
  </si>
  <si>
    <t>S900006704</t>
  </si>
  <si>
    <t>Churchill and Partners</t>
  </si>
  <si>
    <t>W1F 8TG</t>
  </si>
  <si>
    <t>S900006705</t>
  </si>
  <si>
    <t>Mr M Mcauliffe and Mrs Y M Mcauliffe</t>
  </si>
  <si>
    <t>S900006706</t>
  </si>
  <si>
    <t>Mr D Barnard</t>
  </si>
  <si>
    <t>S900006707</t>
  </si>
  <si>
    <t>Brothers UK Scaffolding Limited</t>
  </si>
  <si>
    <t>SS15 4JB</t>
  </si>
  <si>
    <t>S900006708</t>
  </si>
  <si>
    <t>Mr M K Ehyaii</t>
  </si>
  <si>
    <t>NW2 2NJ</t>
  </si>
  <si>
    <t>S900006709</t>
  </si>
  <si>
    <t>Creative Education Limited</t>
  </si>
  <si>
    <t>BN26 6EA</t>
  </si>
  <si>
    <t>S900006710</t>
  </si>
  <si>
    <t>Mr S J Marshall and Ms E Vasiliou</t>
  </si>
  <si>
    <t>S900006711</t>
  </si>
  <si>
    <t>South West Councils</t>
  </si>
  <si>
    <t>TA1 1SH</t>
  </si>
  <si>
    <t>S900006712</t>
  </si>
  <si>
    <t>Build Aid Limited</t>
  </si>
  <si>
    <t>N3 2HJ</t>
  </si>
  <si>
    <t>S900006713</t>
  </si>
  <si>
    <t>Inclusion Unlimited</t>
  </si>
  <si>
    <t>S900006714</t>
  </si>
  <si>
    <t>Esher Scaffolding Group Limited</t>
  </si>
  <si>
    <t>KT10 8BJ</t>
  </si>
  <si>
    <t>S900006715</t>
  </si>
  <si>
    <t>Laura Wiltshire</t>
  </si>
  <si>
    <t>NW9 5GZ</t>
  </si>
  <si>
    <t>S900006716</t>
  </si>
  <si>
    <t>Dino Alfieri</t>
  </si>
  <si>
    <t>S900006717</t>
  </si>
  <si>
    <t>Javarnie Williams</t>
  </si>
  <si>
    <t>S900006718</t>
  </si>
  <si>
    <t>Adekorede Doherty</t>
  </si>
  <si>
    <t>NW11 8SN</t>
  </si>
  <si>
    <t>S900006719</t>
  </si>
  <si>
    <t>Babak Rahmat</t>
  </si>
  <si>
    <t>S900006720</t>
  </si>
  <si>
    <t>Barbara Attwood</t>
  </si>
  <si>
    <t>S900006721</t>
  </si>
  <si>
    <t>Bentley Wood High School For Girls</t>
  </si>
  <si>
    <t>HA7 3JW</t>
  </si>
  <si>
    <t>S900006722</t>
  </si>
  <si>
    <t>Ahmed Busafwan Mohamed</t>
  </si>
  <si>
    <t>NW9 5QU</t>
  </si>
  <si>
    <t>S900006723</t>
  </si>
  <si>
    <t>Mr Peter John Smith</t>
  </si>
  <si>
    <t>S900006724</t>
  </si>
  <si>
    <t>RTR Woods</t>
  </si>
  <si>
    <t>S900006725</t>
  </si>
  <si>
    <t>The Beckmead Trust</t>
  </si>
  <si>
    <t>CR2 0LY</t>
  </si>
  <si>
    <t>S900006726</t>
  </si>
  <si>
    <t>S C Cousins Scaffolding Limited</t>
  </si>
  <si>
    <t>CM77 8LL</t>
  </si>
  <si>
    <t>S900006727</t>
  </si>
  <si>
    <t>Burnt Oak Christian Fellowship</t>
  </si>
  <si>
    <t>HA8 5DT</t>
  </si>
  <si>
    <t>S900006728</t>
  </si>
  <si>
    <t>St Mary At Finchley</t>
  </si>
  <si>
    <t>S900006729</t>
  </si>
  <si>
    <t>Kadeem Ferguson</t>
  </si>
  <si>
    <t>NW9 7HN</t>
  </si>
  <si>
    <t>S900006730</t>
  </si>
  <si>
    <t>Mehtap Keles</t>
  </si>
  <si>
    <t>N14 5ND</t>
  </si>
  <si>
    <t>S900006731</t>
  </si>
  <si>
    <t>Bernadett Oyoo</t>
  </si>
  <si>
    <t>EN4 9PE</t>
  </si>
  <si>
    <t>S900006732</t>
  </si>
  <si>
    <t>Aland Osman</t>
  </si>
  <si>
    <t>S900006733</t>
  </si>
  <si>
    <t>Lorine Maroun</t>
  </si>
  <si>
    <t>W13 0DD</t>
  </si>
  <si>
    <t>S900006734</t>
  </si>
  <si>
    <t>St Matthews Limited</t>
  </si>
  <si>
    <t>NN3 6BA</t>
  </si>
  <si>
    <t>S900006735</t>
  </si>
  <si>
    <t>R H and M K Gaskill</t>
  </si>
  <si>
    <t>S900006736</t>
  </si>
  <si>
    <t>TRM Academy Limited</t>
  </si>
  <si>
    <t>SA4 3PH</t>
  </si>
  <si>
    <t>S900006737</t>
  </si>
  <si>
    <t>City Mission Child Contact Centre</t>
  </si>
  <si>
    <t>NW10 8SY</t>
  </si>
  <si>
    <t>S900006738</t>
  </si>
  <si>
    <t>Inspired Fostering Limited</t>
  </si>
  <si>
    <t>TN25 4FN</t>
  </si>
  <si>
    <t>S900006739</t>
  </si>
  <si>
    <t>Bartosz Cichowski</t>
  </si>
  <si>
    <t>S900006740</t>
  </si>
  <si>
    <t>Festim Hoxha</t>
  </si>
  <si>
    <t>S900006741</t>
  </si>
  <si>
    <t>Naseebullah Afghan</t>
  </si>
  <si>
    <t>S900006742</t>
  </si>
  <si>
    <t>Emma Garner</t>
  </si>
  <si>
    <t>HA2 7QG</t>
  </si>
  <si>
    <t>S900006743</t>
  </si>
  <si>
    <t>Silvacare Homes</t>
  </si>
  <si>
    <t>WD17 4EP</t>
  </si>
  <si>
    <t>S900006744</t>
  </si>
  <si>
    <t>S900006745</t>
  </si>
  <si>
    <t>Woodford Stauffer Solicitors</t>
  </si>
  <si>
    <t>GU14 6EJ</t>
  </si>
  <si>
    <t>S900006746</t>
  </si>
  <si>
    <t>Julia Hennessey</t>
  </si>
  <si>
    <t>N14 4NS</t>
  </si>
  <si>
    <t>S900006747</t>
  </si>
  <si>
    <t>Acute Consolidated Limited</t>
  </si>
  <si>
    <t>HA8 9LA-1</t>
  </si>
  <si>
    <t>S900006749</t>
  </si>
  <si>
    <t>UK Uyghur Community</t>
  </si>
  <si>
    <t>S900006750</t>
  </si>
  <si>
    <t>Mahak Giyahchi</t>
  </si>
  <si>
    <t>NW7 3RJ</t>
  </si>
  <si>
    <t>S900006751</t>
  </si>
  <si>
    <t>Precision Grind</t>
  </si>
  <si>
    <t>UB6 8JQ</t>
  </si>
  <si>
    <t>S900006752</t>
  </si>
  <si>
    <t>Chabad Mill Hill East</t>
  </si>
  <si>
    <t>NW7 1BP</t>
  </si>
  <si>
    <t>NW2 2LJ-1</t>
  </si>
  <si>
    <t>S900006754</t>
  </si>
  <si>
    <t>New System Limited</t>
  </si>
  <si>
    <t>GU22 0HF</t>
  </si>
  <si>
    <t>S900006755</t>
  </si>
  <si>
    <t>UK Green Building Council</t>
  </si>
  <si>
    <t>WC1E 7BT</t>
  </si>
  <si>
    <t>S900006756</t>
  </si>
  <si>
    <t>The Jerk Place - Transport Now Limited</t>
  </si>
  <si>
    <t>S900006757</t>
  </si>
  <si>
    <t>Jaspar Management Limited</t>
  </si>
  <si>
    <t>S900006758</t>
  </si>
  <si>
    <t>Cotswold Doors Limited</t>
  </si>
  <si>
    <t>GL7 4DT</t>
  </si>
  <si>
    <t>S900006759</t>
  </si>
  <si>
    <t>Mr Iqbal Chauguley</t>
  </si>
  <si>
    <t>NW4 3QA</t>
  </si>
  <si>
    <t>S900006760</t>
  </si>
  <si>
    <t>KEF Kids</t>
  </si>
  <si>
    <t>S900006761</t>
  </si>
  <si>
    <t>Jamie Oliver</t>
  </si>
  <si>
    <t>N7 7BL</t>
  </si>
  <si>
    <t>S900006762</t>
  </si>
  <si>
    <t>Hillyfield Rest Home Limited</t>
  </si>
  <si>
    <t>SO41 0RP</t>
  </si>
  <si>
    <t>S900006763</t>
  </si>
  <si>
    <t>Hayley Watts</t>
  </si>
  <si>
    <t>TW18 3EH</t>
  </si>
  <si>
    <t>S900006764</t>
  </si>
  <si>
    <t>Samiat Tobun</t>
  </si>
  <si>
    <t>S900006765</t>
  </si>
  <si>
    <t>Miss E L Taylor Dawson</t>
  </si>
  <si>
    <t>NW2 6EQ</t>
  </si>
  <si>
    <t>S900006766</t>
  </si>
  <si>
    <t>Rimsha Khan</t>
  </si>
  <si>
    <t>HA3 9TQ</t>
  </si>
  <si>
    <t>S900006767</t>
  </si>
  <si>
    <t>SJ Stephens Associates Limited</t>
  </si>
  <si>
    <t>SN8 3LL</t>
  </si>
  <si>
    <t>S900006768</t>
  </si>
  <si>
    <t>Frances Musker</t>
  </si>
  <si>
    <t>N3 2JJ</t>
  </si>
  <si>
    <t>S900006769</t>
  </si>
  <si>
    <t>Jane Thorne Property Services Limited</t>
  </si>
  <si>
    <t>S900006770</t>
  </si>
  <si>
    <t>Mr G Sisinni</t>
  </si>
  <si>
    <t>S900006771</t>
  </si>
  <si>
    <t>Francisca Paiva</t>
  </si>
  <si>
    <t>S900006772</t>
  </si>
  <si>
    <t>Rivers Multi Acad Tst</t>
  </si>
  <si>
    <t>CM21 9BY</t>
  </si>
  <si>
    <t>S900006773</t>
  </si>
  <si>
    <t>Story Boat Tales Limited</t>
  </si>
  <si>
    <t>HP2 4FA</t>
  </si>
  <si>
    <t>S900006774</t>
  </si>
  <si>
    <t>CPD Europe Limited</t>
  </si>
  <si>
    <t>CO11 2LH</t>
  </si>
  <si>
    <t>S900006775</t>
  </si>
  <si>
    <t>Smarty Paints Mobile Pottery</t>
  </si>
  <si>
    <t>TW9 2DY</t>
  </si>
  <si>
    <t>S900006776</t>
  </si>
  <si>
    <t>Mastek Systems Company Limited</t>
  </si>
  <si>
    <t>HA1 4HN</t>
  </si>
  <si>
    <t>S900006777</t>
  </si>
  <si>
    <t>Miss Caroline M Moffatt</t>
  </si>
  <si>
    <t>S900006778</t>
  </si>
  <si>
    <t>All Saints Catholic College</t>
  </si>
  <si>
    <t>W10 6EL</t>
  </si>
  <si>
    <t>S900006779</t>
  </si>
  <si>
    <t>Martin Shepherd Solicitor</t>
  </si>
  <si>
    <t>S900006780</t>
  </si>
  <si>
    <t>Diana Snell</t>
  </si>
  <si>
    <t>BH23 2NG</t>
  </si>
  <si>
    <t>S900006781</t>
  </si>
  <si>
    <t>Barnhill Community High School</t>
  </si>
  <si>
    <t>UB4 9LE</t>
  </si>
  <si>
    <t>S900006782</t>
  </si>
  <si>
    <t>Centurion Site Services Limited</t>
  </si>
  <si>
    <t>LS10 1RT</t>
  </si>
  <si>
    <t>S900006783</t>
  </si>
  <si>
    <t>Sheen Lane Developments Limited</t>
  </si>
  <si>
    <t>TW9 1DJ</t>
  </si>
  <si>
    <t>S900006784</t>
  </si>
  <si>
    <t>Stay and Play Nursery Limited</t>
  </si>
  <si>
    <t>EN5 1PH</t>
  </si>
  <si>
    <t>S900006785</t>
  </si>
  <si>
    <t>Sidiqa Haider</t>
  </si>
  <si>
    <t>NW9 5SL</t>
  </si>
  <si>
    <t>S900006786</t>
  </si>
  <si>
    <t>Joanna Sampaney</t>
  </si>
  <si>
    <t>S900006787</t>
  </si>
  <si>
    <t>S900006788</t>
  </si>
  <si>
    <t>Hayley Hurst</t>
  </si>
  <si>
    <t>S900006789</t>
  </si>
  <si>
    <t>Mudiaga Sota</t>
  </si>
  <si>
    <t>S900006790</t>
  </si>
  <si>
    <t>Shahram Ahmadi</t>
  </si>
  <si>
    <t>NW9 5JS</t>
  </si>
  <si>
    <t>S900006791</t>
  </si>
  <si>
    <t>FBC Manby Bowdler Solicitors</t>
  </si>
  <si>
    <t>WV2 4DN</t>
  </si>
  <si>
    <t>S900006792</t>
  </si>
  <si>
    <t>Zoe Harris</t>
  </si>
  <si>
    <t>S900006793</t>
  </si>
  <si>
    <t>Iman Nasiri</t>
  </si>
  <si>
    <t>S900006794</t>
  </si>
  <si>
    <t>Richard Parker</t>
  </si>
  <si>
    <t>N20 0AT</t>
  </si>
  <si>
    <t>S900006795</t>
  </si>
  <si>
    <t>Paul Brand</t>
  </si>
  <si>
    <t>N2 8BH</t>
  </si>
  <si>
    <t>S900006796</t>
  </si>
  <si>
    <t>Mozhgan Asadkhahsoorkouhi</t>
  </si>
  <si>
    <t>NW9 7FT</t>
  </si>
  <si>
    <t>N12 8AR-1</t>
  </si>
  <si>
    <t>S900006798</t>
  </si>
  <si>
    <t>Teamcare Limited</t>
  </si>
  <si>
    <t>PR6 7HW</t>
  </si>
  <si>
    <t>S900006799</t>
  </si>
  <si>
    <t>Shida Fakhiri</t>
  </si>
  <si>
    <t>S900006800</t>
  </si>
  <si>
    <t>Tyler Luke Cunningham</t>
  </si>
  <si>
    <t>ST15 0FQ</t>
  </si>
  <si>
    <t>S900006801</t>
  </si>
  <si>
    <t>Charmaine Esprit</t>
  </si>
  <si>
    <t>N20 0TR</t>
  </si>
  <si>
    <t>S900006802</t>
  </si>
  <si>
    <t>Metis Consultants Limited</t>
  </si>
  <si>
    <t>TW9 1AE</t>
  </si>
  <si>
    <t>S900006804</t>
  </si>
  <si>
    <t>Carol Barrett</t>
  </si>
  <si>
    <t>SL0 0PT</t>
  </si>
  <si>
    <t>S900006805</t>
  </si>
  <si>
    <t>Premier Marketing and Distribution Limited</t>
  </si>
  <si>
    <t>N3 1LJ</t>
  </si>
  <si>
    <t>S900006806</t>
  </si>
  <si>
    <t>Aurora Thanasi</t>
  </si>
  <si>
    <t>S900006807</t>
  </si>
  <si>
    <t>Kathryn Emmett-Brostow</t>
  </si>
  <si>
    <t>S900006808</t>
  </si>
  <si>
    <t>Alicia Gilbert</t>
  </si>
  <si>
    <t>HA8 9UA</t>
  </si>
  <si>
    <t>N20 0RT-1</t>
  </si>
  <si>
    <t>S900006810</t>
  </si>
  <si>
    <t>Patrick Anaele</t>
  </si>
  <si>
    <t>N3 2SH</t>
  </si>
  <si>
    <t>S900006811</t>
  </si>
  <si>
    <t>Bradley Hartstone</t>
  </si>
  <si>
    <t>EN5 5NG</t>
  </si>
  <si>
    <t>S900006812</t>
  </si>
  <si>
    <t>West Hampstead Primary School</t>
  </si>
  <si>
    <t>NW6 1QL</t>
  </si>
  <si>
    <t>S900006813</t>
  </si>
  <si>
    <t>Parity Projects Limited</t>
  </si>
  <si>
    <t>SE11 5DP</t>
  </si>
  <si>
    <t>N3 3AX-1</t>
  </si>
  <si>
    <t>EN2 9HT</t>
  </si>
  <si>
    <t>S900006816</t>
  </si>
  <si>
    <t>Christian Stanley</t>
  </si>
  <si>
    <t>EN5 4LD</t>
  </si>
  <si>
    <t>N12 9LA-1</t>
  </si>
  <si>
    <t>S900006818</t>
  </si>
  <si>
    <t>Jessica Hoxha</t>
  </si>
  <si>
    <t>EN4 9FG</t>
  </si>
  <si>
    <t>S900006819</t>
  </si>
  <si>
    <t>Marco Polo Decor Limited</t>
  </si>
  <si>
    <t>NW11 6JY</t>
  </si>
  <si>
    <t>S900006820</t>
  </si>
  <si>
    <t>Anthony Lewin</t>
  </si>
  <si>
    <t>S900006821</t>
  </si>
  <si>
    <t>Maria Hadjiconstanti</t>
  </si>
  <si>
    <t>N12 8AG</t>
  </si>
  <si>
    <t>S900006822</t>
  </si>
  <si>
    <t>Sonia Mizner</t>
  </si>
  <si>
    <t>NW4 3DG</t>
  </si>
  <si>
    <t>S900006823</t>
  </si>
  <si>
    <t>Milan Bishop</t>
  </si>
  <si>
    <t>S900006824</t>
  </si>
  <si>
    <t>Lisa Cross</t>
  </si>
  <si>
    <t>HA8 8LA</t>
  </si>
  <si>
    <t>S900006825</t>
  </si>
  <si>
    <t>Mohammed Khan</t>
  </si>
  <si>
    <t>S900006826</t>
  </si>
  <si>
    <t>Susana Da Silva</t>
  </si>
  <si>
    <t>HA8 0RB</t>
  </si>
  <si>
    <t>S900006827</t>
  </si>
  <si>
    <t>C A and S C Thompson</t>
  </si>
  <si>
    <t>S900006828</t>
  </si>
  <si>
    <t>Azizulah Maroof</t>
  </si>
  <si>
    <t>S900006829</t>
  </si>
  <si>
    <t>The Construction Industry Training Board</t>
  </si>
  <si>
    <t>PE2 8TY</t>
  </si>
  <si>
    <t>S900006830</t>
  </si>
  <si>
    <t>Aryan Adam</t>
  </si>
  <si>
    <t>S900006831</t>
  </si>
  <si>
    <t>Phillis Hahn</t>
  </si>
  <si>
    <t>NW4 1LS</t>
  </si>
  <si>
    <t>S900006832</t>
  </si>
  <si>
    <t>Eleonora Fedorova</t>
  </si>
  <si>
    <t>S900006833</t>
  </si>
  <si>
    <t>Chantelle Smith</t>
  </si>
  <si>
    <t>S900006834</t>
  </si>
  <si>
    <t>Mrs J N Ohio-Ezomo</t>
  </si>
  <si>
    <t>HA7 2DY</t>
  </si>
  <si>
    <t>S900006835</t>
  </si>
  <si>
    <t>Hill Partnerships Limited</t>
  </si>
  <si>
    <t>EN9 1BN</t>
  </si>
  <si>
    <t>S900006836</t>
  </si>
  <si>
    <t>Limalinda Quilter</t>
  </si>
  <si>
    <t>S900006837</t>
  </si>
  <si>
    <t>Jade Thanh Kim Ngoc Le</t>
  </si>
  <si>
    <t>S900006838</t>
  </si>
  <si>
    <t>Planet Youth</t>
  </si>
  <si>
    <t>NW9 5XX</t>
  </si>
  <si>
    <t>S900006839</t>
  </si>
  <si>
    <t>Joseph L Goodlink</t>
  </si>
  <si>
    <t>S900006840</t>
  </si>
  <si>
    <t>Hs Scaffolding Limited</t>
  </si>
  <si>
    <t>LU1 4FT</t>
  </si>
  <si>
    <t>S900006841</t>
  </si>
  <si>
    <t>Sundus Ali Hussein Al-Tameemi</t>
  </si>
  <si>
    <t>EN4 9DJ</t>
  </si>
  <si>
    <t>S900006842</t>
  </si>
  <si>
    <t>Tigon Scaffolding Limited</t>
  </si>
  <si>
    <t>SW11 5QL</t>
  </si>
  <si>
    <t>S900006843</t>
  </si>
  <si>
    <t>What A Load of Rubbish Limited</t>
  </si>
  <si>
    <t>SW5 9FE</t>
  </si>
  <si>
    <t>S900006844</t>
  </si>
  <si>
    <t>Beresford House Limited</t>
  </si>
  <si>
    <t>N8 0RE</t>
  </si>
  <si>
    <t>S900006845</t>
  </si>
  <si>
    <t>Tanya Benardout</t>
  </si>
  <si>
    <t>NW11 7ET</t>
  </si>
  <si>
    <t>S900006846</t>
  </si>
  <si>
    <t>The Bright Connections Contact Centre Lt</t>
  </si>
  <si>
    <t>CM18 6YJ</t>
  </si>
  <si>
    <t>S900006847</t>
  </si>
  <si>
    <t>Madeleine Wildey Consulting Limited</t>
  </si>
  <si>
    <t>SE5 8LY</t>
  </si>
  <si>
    <t>S900006848</t>
  </si>
  <si>
    <t>Kasey Jane Williams</t>
  </si>
  <si>
    <t>EN2 8NX</t>
  </si>
  <si>
    <t>S900006849</t>
  </si>
  <si>
    <t>Deborah Methven</t>
  </si>
  <si>
    <t>HA8 0FS-1</t>
  </si>
  <si>
    <t>S900006851</t>
  </si>
  <si>
    <t>GCH (Hatfield) Limited</t>
  </si>
  <si>
    <t>UB8 1QE</t>
  </si>
  <si>
    <t>S900006852</t>
  </si>
  <si>
    <t>LE67 1UF</t>
  </si>
  <si>
    <t>S900006853</t>
  </si>
  <si>
    <t>Calm Mediation</t>
  </si>
  <si>
    <t>SE5 0EG</t>
  </si>
  <si>
    <t>S900006854</t>
  </si>
  <si>
    <t>Staffi Darko</t>
  </si>
  <si>
    <t>NW7 2DF</t>
  </si>
  <si>
    <t>S900006855</t>
  </si>
  <si>
    <t>Lizzi Goldfarb</t>
  </si>
  <si>
    <t>N20 0FU</t>
  </si>
  <si>
    <t>S900006856</t>
  </si>
  <si>
    <t>Mr David Lang</t>
  </si>
  <si>
    <t>S900006857</t>
  </si>
  <si>
    <t>Panumas Kittichayakornkul</t>
  </si>
  <si>
    <t>IG11 7GF</t>
  </si>
  <si>
    <t>S900006858</t>
  </si>
  <si>
    <t>Ursuline College</t>
  </si>
  <si>
    <t>CT8 8LX</t>
  </si>
  <si>
    <t>S900006859</t>
  </si>
  <si>
    <t>Online50 Limited</t>
  </si>
  <si>
    <t>E14 8PX</t>
  </si>
  <si>
    <t>S900006860</t>
  </si>
  <si>
    <t>Advanced Training Services</t>
  </si>
  <si>
    <t>DG6 4XL</t>
  </si>
  <si>
    <t>S900006861</t>
  </si>
  <si>
    <t>H G T Properties</t>
  </si>
  <si>
    <t>NW4 3LH</t>
  </si>
  <si>
    <t>S900006862</t>
  </si>
  <si>
    <t>Flush Hygiene Limited</t>
  </si>
  <si>
    <t>BR6 7AB</t>
  </si>
  <si>
    <t>S900006863</t>
  </si>
  <si>
    <t>The Audience Agency</t>
  </si>
  <si>
    <t>E1 6LA</t>
  </si>
  <si>
    <t>S900006864</t>
  </si>
  <si>
    <t>National Association of Financial Asses</t>
  </si>
  <si>
    <t>RG14 5LD</t>
  </si>
  <si>
    <t>S900006865</t>
  </si>
  <si>
    <t>Planning Jungle Limited</t>
  </si>
  <si>
    <t>SM4 5LX</t>
  </si>
  <si>
    <t>S900006866</t>
  </si>
  <si>
    <t>Wrs Group</t>
  </si>
  <si>
    <t>FY7 7PB</t>
  </si>
  <si>
    <t>S900006867</t>
  </si>
  <si>
    <t>Lavender Grove Cares</t>
  </si>
  <si>
    <t>CM5 0GA</t>
  </si>
  <si>
    <t>S900006868</t>
  </si>
  <si>
    <t>Galliard Primary School</t>
  </si>
  <si>
    <t>N9 7PE</t>
  </si>
  <si>
    <t>S900006869</t>
  </si>
  <si>
    <t>Food Safety Direct Limited</t>
  </si>
  <si>
    <t>LA1 3AW</t>
  </si>
  <si>
    <t>S900006870</t>
  </si>
  <si>
    <t>Inewari Diete-Spiff</t>
  </si>
  <si>
    <t>S900006871</t>
  </si>
  <si>
    <t>Ermira Banaj</t>
  </si>
  <si>
    <t>N12 0HQ</t>
  </si>
  <si>
    <t>S900006872</t>
  </si>
  <si>
    <t>Carmela Antoniou</t>
  </si>
  <si>
    <t>S900006873</t>
  </si>
  <si>
    <t>Maria Brookes-Labonne</t>
  </si>
  <si>
    <t>S900006874</t>
  </si>
  <si>
    <t>Katarina Marcingerova</t>
  </si>
  <si>
    <t>HA8 0PJ</t>
  </si>
  <si>
    <t>S900006875</t>
  </si>
  <si>
    <t>Jagyit Surdhar</t>
  </si>
  <si>
    <t>EN5 4HJ</t>
  </si>
  <si>
    <t>S900006876</t>
  </si>
  <si>
    <t>Adiba Ebrahimi</t>
  </si>
  <si>
    <t>N3 1JP</t>
  </si>
  <si>
    <t>EN5 4PA-1</t>
  </si>
  <si>
    <t>S900006878</t>
  </si>
  <si>
    <t>Olulana Nwosu</t>
  </si>
  <si>
    <t>NW9 4FA</t>
  </si>
  <si>
    <t>N2 0LR-1</t>
  </si>
  <si>
    <t>S900006880</t>
  </si>
  <si>
    <t>Conker Nation Limited</t>
  </si>
  <si>
    <t>S900006881</t>
  </si>
  <si>
    <t>Sweet Science Limited</t>
  </si>
  <si>
    <t>HA4 8GF</t>
  </si>
  <si>
    <t>S900006882</t>
  </si>
  <si>
    <t>Bucher Municipal Limited Bucher Municipal Limited</t>
  </si>
  <si>
    <t>RH4 1XF</t>
  </si>
  <si>
    <t>S900006883</t>
  </si>
  <si>
    <t>Wa Products (UK) Limited</t>
  </si>
  <si>
    <t>CM0 8TE</t>
  </si>
  <si>
    <t>S900006884</t>
  </si>
  <si>
    <t>A C Stoneworks</t>
  </si>
  <si>
    <t>SG8 5QZ</t>
  </si>
  <si>
    <t>S900006885</t>
  </si>
  <si>
    <t>Londonenvironmental Health Practitioner</t>
  </si>
  <si>
    <t>S900006886</t>
  </si>
  <si>
    <t>Fairview Estates (Housing) Limited</t>
  </si>
  <si>
    <t>EN2 0BY</t>
  </si>
  <si>
    <t>S900006887</t>
  </si>
  <si>
    <t>Association For Cognitive Analytic Therapy Limited</t>
  </si>
  <si>
    <t>DT1 9DL</t>
  </si>
  <si>
    <t>S900006888</t>
  </si>
  <si>
    <t>Mrs Alison Marie Ann Spellman</t>
  </si>
  <si>
    <t>NW7 1BB</t>
  </si>
  <si>
    <t>S900006889</t>
  </si>
  <si>
    <t>Martin Woodrow</t>
  </si>
  <si>
    <t>EN4 8LJ</t>
  </si>
  <si>
    <t>S900006890</t>
  </si>
  <si>
    <t>S M Ayliffe</t>
  </si>
  <si>
    <t>N10 3JY</t>
  </si>
  <si>
    <t>S900006891</t>
  </si>
  <si>
    <t>Bl Prime Scaffolding Limited</t>
  </si>
  <si>
    <t>UB8 1PH</t>
  </si>
  <si>
    <t>S900006892</t>
  </si>
  <si>
    <t>Empire Residential Lettings Limited</t>
  </si>
  <si>
    <t>N13 5UP</t>
  </si>
  <si>
    <t>S900006893</t>
  </si>
  <si>
    <t>Aselb</t>
  </si>
  <si>
    <t>W8 7NX</t>
  </si>
  <si>
    <t>S900006894</t>
  </si>
  <si>
    <t>Gladstones Clinic Limited</t>
  </si>
  <si>
    <t>NP25 3SR</t>
  </si>
  <si>
    <t>S900006895</t>
  </si>
  <si>
    <t>St Margaret's School</t>
  </si>
  <si>
    <t>WD23 1DT</t>
  </si>
  <si>
    <t>S900006896</t>
  </si>
  <si>
    <t>Leanna Skeete</t>
  </si>
  <si>
    <t>S900006897</t>
  </si>
  <si>
    <t>Elliot Waxman</t>
  </si>
  <si>
    <t>S900006898</t>
  </si>
  <si>
    <t>Biggadike Construction</t>
  </si>
  <si>
    <t>SG6 4XR</t>
  </si>
  <si>
    <t>S900006899</t>
  </si>
  <si>
    <t>Aubrey Isaacson Solicitors</t>
  </si>
  <si>
    <t>BL9 8HJ</t>
  </si>
  <si>
    <t>S900006900</t>
  </si>
  <si>
    <t>Athena Care Homes (Gaywood) Limited</t>
  </si>
  <si>
    <t>PE30 3DQ</t>
  </si>
  <si>
    <t>S900006901</t>
  </si>
  <si>
    <t>Flamstead Building Services Limited</t>
  </si>
  <si>
    <t>S900006902</t>
  </si>
  <si>
    <t>Fouad Haghighat</t>
  </si>
  <si>
    <t>EN4 0NS</t>
  </si>
  <si>
    <t>S900006903</t>
  </si>
  <si>
    <t>Selina Owusu Shyngle</t>
  </si>
  <si>
    <t>TW9 4FF</t>
  </si>
  <si>
    <t>S900006904</t>
  </si>
  <si>
    <t>Kelly Marie Laine</t>
  </si>
  <si>
    <t>N10 1HA</t>
  </si>
  <si>
    <t>S900006905</t>
  </si>
  <si>
    <t>Dcs Universal Building Contractors Limited</t>
  </si>
  <si>
    <t>WD24 4AY</t>
  </si>
  <si>
    <t>S900006906</t>
  </si>
  <si>
    <t>Modayo Ambali</t>
  </si>
  <si>
    <t>HA8 8BL</t>
  </si>
  <si>
    <t>S900006907</t>
  </si>
  <si>
    <t>Twins Building Services Limited</t>
  </si>
  <si>
    <t>HA8 5EH</t>
  </si>
  <si>
    <t>S900006908</t>
  </si>
  <si>
    <t>Marilyn Murray</t>
  </si>
  <si>
    <t>NW7 2JH</t>
  </si>
  <si>
    <t>S900006909</t>
  </si>
  <si>
    <t>Enkelejda Tarazhi</t>
  </si>
  <si>
    <t>N10 2HT</t>
  </si>
  <si>
    <t>S900006910</t>
  </si>
  <si>
    <t>Ann Marie Bellamy-Nolan</t>
  </si>
  <si>
    <t>S900006911</t>
  </si>
  <si>
    <t>Print Trade Suppliers Limited</t>
  </si>
  <si>
    <t>BB5 3NY</t>
  </si>
  <si>
    <t>S900006912</t>
  </si>
  <si>
    <t>Precisely Software Limited</t>
  </si>
  <si>
    <t>RG1 1NH</t>
  </si>
  <si>
    <t>S900006913</t>
  </si>
  <si>
    <t>Running Imp Limited</t>
  </si>
  <si>
    <t>S900006914</t>
  </si>
  <si>
    <t>Underpin and Makegood (Contracting) Limited</t>
  </si>
  <si>
    <t>S900006915</t>
  </si>
  <si>
    <t>Verulam Chartered Surveyors</t>
  </si>
  <si>
    <t>AL4 0SD</t>
  </si>
  <si>
    <t>S900006916</t>
  </si>
  <si>
    <t>Ecolamp Recycling Limited</t>
  </si>
  <si>
    <t>WA8 0YQ</t>
  </si>
  <si>
    <t>S900006917</t>
  </si>
  <si>
    <t>Claire Oborne</t>
  </si>
  <si>
    <t>S900006918</t>
  </si>
  <si>
    <t>Maplefield Properties Limited</t>
  </si>
  <si>
    <t>S900006919</t>
  </si>
  <si>
    <t>Mariam Joseph</t>
  </si>
  <si>
    <t>NW7 1GZ</t>
  </si>
  <si>
    <t>S900006920</t>
  </si>
  <si>
    <t>Elaine Furze</t>
  </si>
  <si>
    <t>NW7 1US</t>
  </si>
  <si>
    <t>S900006921</t>
  </si>
  <si>
    <t>Rachel Benouaich</t>
  </si>
  <si>
    <t>NW4 2ND-1</t>
  </si>
  <si>
    <t>S900006923</t>
  </si>
  <si>
    <t>Advije Sallova</t>
  </si>
  <si>
    <t>S900006924</t>
  </si>
  <si>
    <t>Bal Sanghera</t>
  </si>
  <si>
    <t>NW7 2HJ</t>
  </si>
  <si>
    <t>S900006925</t>
  </si>
  <si>
    <t>Kirsten Mercer</t>
  </si>
  <si>
    <t>S900006926</t>
  </si>
  <si>
    <t>Adikarige Silva</t>
  </si>
  <si>
    <t>N11 1DJ</t>
  </si>
  <si>
    <t>NW11 9DU-1</t>
  </si>
  <si>
    <t>S900006929</t>
  </si>
  <si>
    <t>Touchbase Centre Cic</t>
  </si>
  <si>
    <t>BN3 5DQ</t>
  </si>
  <si>
    <t>S900006930</t>
  </si>
  <si>
    <t>Odlings Limited</t>
  </si>
  <si>
    <t>HU8 7HB</t>
  </si>
  <si>
    <t>NW11 9HJ-1</t>
  </si>
  <si>
    <t>S900006932</t>
  </si>
  <si>
    <t>High Linden Psychology Services Limited</t>
  </si>
  <si>
    <t>WC2H 9JQ</t>
  </si>
  <si>
    <t>S900006933</t>
  </si>
  <si>
    <t>Hood Cic</t>
  </si>
  <si>
    <t>NW2 7HU</t>
  </si>
  <si>
    <t>S900006934</t>
  </si>
  <si>
    <t>Magic Scaffolding</t>
  </si>
  <si>
    <t>NW7 1HQ</t>
  </si>
  <si>
    <t>S900006935</t>
  </si>
  <si>
    <t>Wellbeing Together Cic</t>
  </si>
  <si>
    <t>S900006936</t>
  </si>
  <si>
    <t>Unified Consultancy Limited</t>
  </si>
  <si>
    <t>PO16 8SS</t>
  </si>
  <si>
    <t>S900006937</t>
  </si>
  <si>
    <t>Freeway Lift Services Limited</t>
  </si>
  <si>
    <t>UB8 2UB</t>
  </si>
  <si>
    <t>S900006938</t>
  </si>
  <si>
    <t>William Hunt Consulting</t>
  </si>
  <si>
    <t>CV23 9JG</t>
  </si>
  <si>
    <t>S900006939</t>
  </si>
  <si>
    <t>Celine Michael</t>
  </si>
  <si>
    <t>N12 7AN</t>
  </si>
  <si>
    <t>S900006940</t>
  </si>
  <si>
    <t>The Institute of Licensing Limited</t>
  </si>
  <si>
    <t>BA5 3AH</t>
  </si>
  <si>
    <t>S900006941</t>
  </si>
  <si>
    <t>Extel Limited</t>
  </si>
  <si>
    <t>B38 9QW</t>
  </si>
  <si>
    <t>S900006942</t>
  </si>
  <si>
    <t>Population Health Limited</t>
  </si>
  <si>
    <t>GU7 2RA</t>
  </si>
  <si>
    <t>S900006943</t>
  </si>
  <si>
    <t>Reconstruct (Children and Adult Services) Limited</t>
  </si>
  <si>
    <t>S900006944</t>
  </si>
  <si>
    <t>Secuguard Limited</t>
  </si>
  <si>
    <t>NW4 1AE</t>
  </si>
  <si>
    <t>S900006945</t>
  </si>
  <si>
    <t>Dr Tina Grimble Bm Mrcgp</t>
  </si>
  <si>
    <t>N12 0HD</t>
  </si>
  <si>
    <t>S900006946</t>
  </si>
  <si>
    <t>Susan Mckenzie</t>
  </si>
  <si>
    <t>SL1 1JS</t>
  </si>
  <si>
    <t>S900006947</t>
  </si>
  <si>
    <t>S900006948</t>
  </si>
  <si>
    <t>Olivier Malaki</t>
  </si>
  <si>
    <t>S900006949</t>
  </si>
  <si>
    <t>Options180 Limited</t>
  </si>
  <si>
    <t>EC1V 2PN</t>
  </si>
  <si>
    <t>S900006950</t>
  </si>
  <si>
    <t>Avc Wise Limited</t>
  </si>
  <si>
    <t>RM2 5SH</t>
  </si>
  <si>
    <t>S900006951</t>
  </si>
  <si>
    <t>Built Environment Networking Limited</t>
  </si>
  <si>
    <t>LS15 8GB</t>
  </si>
  <si>
    <t>S900006952</t>
  </si>
  <si>
    <t>Net World Sports Limited</t>
  </si>
  <si>
    <t>LL13 9UT</t>
  </si>
  <si>
    <t>EN5 2BY-1</t>
  </si>
  <si>
    <t>S900006954</t>
  </si>
  <si>
    <t>Kingkraft Limited</t>
  </si>
  <si>
    <t>S13 9NQ</t>
  </si>
  <si>
    <t>S900006955</t>
  </si>
  <si>
    <t>Mrs Olivia Frances Leich</t>
  </si>
  <si>
    <t>S900006956</t>
  </si>
  <si>
    <t>Michael Steiner</t>
  </si>
  <si>
    <t>NW11 7AB</t>
  </si>
  <si>
    <t>S900006957</t>
  </si>
  <si>
    <t>Phd Chartered Town Planners Limited</t>
  </si>
  <si>
    <t>AL2 3WB</t>
  </si>
  <si>
    <t>NW2 5QT-1</t>
  </si>
  <si>
    <t>S900006959</t>
  </si>
  <si>
    <t>Ergys Kurti</t>
  </si>
  <si>
    <t>S900006960</t>
  </si>
  <si>
    <t>Edward Young Notaries</t>
  </si>
  <si>
    <t>W1K 3AT</t>
  </si>
  <si>
    <t>S900006961</t>
  </si>
  <si>
    <t>Angies Keep Calm and Sing Group</t>
  </si>
  <si>
    <t>N2 9DR</t>
  </si>
  <si>
    <t>S900006962</t>
  </si>
  <si>
    <t>Barley Lane Primary School</t>
  </si>
  <si>
    <t>RM6 4RJ</t>
  </si>
  <si>
    <t>S900006963</t>
  </si>
  <si>
    <t>East Barnet Parish Church (St Mary The</t>
  </si>
  <si>
    <t>S900006964</t>
  </si>
  <si>
    <t>Surerend Limited</t>
  </si>
  <si>
    <t>N3 1SN</t>
  </si>
  <si>
    <t>S900006965</t>
  </si>
  <si>
    <t>Back In Action</t>
  </si>
  <si>
    <t>HP6 6AA</t>
  </si>
  <si>
    <t>S900006966</t>
  </si>
  <si>
    <t>Kkamaris Event Catering</t>
  </si>
  <si>
    <t>N12 9RU</t>
  </si>
  <si>
    <t>RG1 8DB</t>
  </si>
  <si>
    <t>S900006968</t>
  </si>
  <si>
    <t>Courtney Rhiannon Phillipps</t>
  </si>
  <si>
    <t>S900006969</t>
  </si>
  <si>
    <t>Mrs L Michaelson</t>
  </si>
  <si>
    <t>NW7 2LY</t>
  </si>
  <si>
    <t>S900006970</t>
  </si>
  <si>
    <t>Daniel Parker</t>
  </si>
  <si>
    <t>N3 1PR</t>
  </si>
  <si>
    <t>S900006971</t>
  </si>
  <si>
    <t>The Romanian and Eastern European Hub</t>
  </si>
  <si>
    <t>S900006972</t>
  </si>
  <si>
    <t>Louisa Marie Lisa Kyriakides</t>
  </si>
  <si>
    <t>S900006973</t>
  </si>
  <si>
    <t>Mohammed Laamarti</t>
  </si>
  <si>
    <t>S900006974</t>
  </si>
  <si>
    <t>Warren Primary School</t>
  </si>
  <si>
    <t>RM16 6NB</t>
  </si>
  <si>
    <t>S900006975</t>
  </si>
  <si>
    <t>Amina Adouzz</t>
  </si>
  <si>
    <t>S900006976</t>
  </si>
  <si>
    <t>Azra Iajaz</t>
  </si>
  <si>
    <t>S900006977</t>
  </si>
  <si>
    <t>Taruna Dhruve</t>
  </si>
  <si>
    <t>EN5 2NX-1</t>
  </si>
  <si>
    <t>S900006979</t>
  </si>
  <si>
    <t>Maxine Yvonne Baldwin</t>
  </si>
  <si>
    <t>S900006980</t>
  </si>
  <si>
    <t>Mrs J Patel</t>
  </si>
  <si>
    <t>HA8 0BL</t>
  </si>
  <si>
    <t>S900006981</t>
  </si>
  <si>
    <t>Bloody Good Employers Limited</t>
  </si>
  <si>
    <t>S900006982</t>
  </si>
  <si>
    <t>Shamara Leonie Gayle</t>
  </si>
  <si>
    <t>B21 8AH</t>
  </si>
  <si>
    <t>S900006983</t>
  </si>
  <si>
    <t>Clear Skies Software Limited</t>
  </si>
  <si>
    <t>S900006984</t>
  </si>
  <si>
    <t>Dementia Prevention UK</t>
  </si>
  <si>
    <t>WD6 4JX,</t>
  </si>
  <si>
    <t>S900006985</t>
  </si>
  <si>
    <t>Rotterm Keret Mosseri</t>
  </si>
  <si>
    <t>N3 3BH</t>
  </si>
  <si>
    <t>S900006986</t>
  </si>
  <si>
    <t>Brookfield School</t>
  </si>
  <si>
    <t>FY6 7HE</t>
  </si>
  <si>
    <t>S900006987</t>
  </si>
  <si>
    <t>Civic Engineers Limited</t>
  </si>
  <si>
    <t>M1 2HG</t>
  </si>
  <si>
    <t>S900006988</t>
  </si>
  <si>
    <t>Tpximpact Limited</t>
  </si>
  <si>
    <t>SE1 9RG</t>
  </si>
  <si>
    <t>S900006989</t>
  </si>
  <si>
    <t>Angela Creery</t>
  </si>
  <si>
    <t>N10 3QP</t>
  </si>
  <si>
    <t>S900006990</t>
  </si>
  <si>
    <t>Maydencroft Limited</t>
  </si>
  <si>
    <t>SG4 7QA</t>
  </si>
  <si>
    <t>S900006991</t>
  </si>
  <si>
    <t>Dr Duncan Mclean</t>
  </si>
  <si>
    <t>N4 3LP</t>
  </si>
  <si>
    <t>S900006992</t>
  </si>
  <si>
    <t>Praxis Community Projects</t>
  </si>
  <si>
    <t>E2 0EF</t>
  </si>
  <si>
    <t>S900006993</t>
  </si>
  <si>
    <t>Opus Energy Limited (Gas)</t>
  </si>
  <si>
    <t>NN4 7YD</t>
  </si>
  <si>
    <t>S900006994</t>
  </si>
  <si>
    <t>Oxford University Innovation Limited</t>
  </si>
  <si>
    <t>OX2 0JB</t>
  </si>
  <si>
    <t>S900006995</t>
  </si>
  <si>
    <t>Enfield Counselling Services</t>
  </si>
  <si>
    <t>EN2 6BN</t>
  </si>
  <si>
    <t>S900006996</t>
  </si>
  <si>
    <t>Lock It Safe Limited</t>
  </si>
  <si>
    <t>DN37 9TT</t>
  </si>
  <si>
    <t>S900006997</t>
  </si>
  <si>
    <t>Rochelle Morelle</t>
  </si>
  <si>
    <t>NW4 4AG</t>
  </si>
  <si>
    <t>S900006998</t>
  </si>
  <si>
    <t>Kromers Limited</t>
  </si>
  <si>
    <t>S900006999</t>
  </si>
  <si>
    <t>The Horse Trust</t>
  </si>
  <si>
    <t>HP27 0PP</t>
  </si>
  <si>
    <t>S900007000</t>
  </si>
  <si>
    <t>Neil Curtis and Sons Funeral Contractors</t>
  </si>
  <si>
    <t>RG41 4DJ</t>
  </si>
  <si>
    <t>S900007001</t>
  </si>
  <si>
    <t>Blue Citi Evolution Limited</t>
  </si>
  <si>
    <t>W2 1JU</t>
  </si>
  <si>
    <t>S900007002</t>
  </si>
  <si>
    <t>The Langdon Foundation</t>
  </si>
  <si>
    <t>WD6 3FG</t>
  </si>
  <si>
    <t>S900007003</t>
  </si>
  <si>
    <t>Samuel Cammerman</t>
  </si>
  <si>
    <t>S900007004</t>
  </si>
  <si>
    <t>Max (Makoto) Frewin</t>
  </si>
  <si>
    <t>N2 8BE</t>
  </si>
  <si>
    <t>N12 0HQ-1</t>
  </si>
  <si>
    <t>S900007006</t>
  </si>
  <si>
    <t>Jewish Community Council</t>
  </si>
  <si>
    <t>S900007007</t>
  </si>
  <si>
    <t>Edina Uri</t>
  </si>
  <si>
    <t>N12 7LG</t>
  </si>
  <si>
    <t>S900007008</t>
  </si>
  <si>
    <t>Mr Rahul Patel</t>
  </si>
  <si>
    <t>EN5 1LH</t>
  </si>
  <si>
    <t>S900007009</t>
  </si>
  <si>
    <t>Wahidullah Azizi</t>
  </si>
  <si>
    <t>S900007010</t>
  </si>
  <si>
    <t>Habitus Collective</t>
  </si>
  <si>
    <t>WC2A 2JR</t>
  </si>
  <si>
    <t>S900007011</t>
  </si>
  <si>
    <t>Dorothea Spitzer</t>
  </si>
  <si>
    <t>NW11 9TS</t>
  </si>
  <si>
    <t>S900007012</t>
  </si>
  <si>
    <t>Shirley Freeman</t>
  </si>
  <si>
    <t>N3 3TZ</t>
  </si>
  <si>
    <t>S900007013</t>
  </si>
  <si>
    <t>Hart Brown LLP</t>
  </si>
  <si>
    <t>GU1 4UX</t>
  </si>
  <si>
    <t>S900007014</t>
  </si>
  <si>
    <t>Yin Ching Yuen</t>
  </si>
  <si>
    <t>NW9 4EE</t>
  </si>
  <si>
    <t>S900007015</t>
  </si>
  <si>
    <t>Sophie Norburn</t>
  </si>
  <si>
    <t>S900007016</t>
  </si>
  <si>
    <t>Big Time Pre Prep Limited</t>
  </si>
  <si>
    <t>S900007017</t>
  </si>
  <si>
    <t>Ams Sanderson Limited</t>
  </si>
  <si>
    <t>NG22 0HP</t>
  </si>
  <si>
    <t>S900007018</t>
  </si>
  <si>
    <t>S900007019</t>
  </si>
  <si>
    <t>Corinne Micallef</t>
  </si>
  <si>
    <t>OX3 7AE</t>
  </si>
  <si>
    <t>S900007020</t>
  </si>
  <si>
    <t>Zoe Moraz</t>
  </si>
  <si>
    <t>NW4 1SJ</t>
  </si>
  <si>
    <t>S900007021</t>
  </si>
  <si>
    <t>Servicetracker Limited</t>
  </si>
  <si>
    <t>CF83 3GG</t>
  </si>
  <si>
    <t>S900007022</t>
  </si>
  <si>
    <t>Collison Fire Limited</t>
  </si>
  <si>
    <t>ME13 0RS</t>
  </si>
  <si>
    <t>S900007023</t>
  </si>
  <si>
    <t>London Trading Standards</t>
  </si>
  <si>
    <t>SW20 8AG</t>
  </si>
  <si>
    <t>S900007025</t>
  </si>
  <si>
    <t>Beam Up Limited</t>
  </si>
  <si>
    <t>E2 8JF</t>
  </si>
  <si>
    <t>S900007026</t>
  </si>
  <si>
    <t>Aqa Education</t>
  </si>
  <si>
    <t>M15 6EX</t>
  </si>
  <si>
    <t>S900007027</t>
  </si>
  <si>
    <t>Beatrice Baumgartner-Cohen</t>
  </si>
  <si>
    <t>NW11 7BT</t>
  </si>
  <si>
    <t>S900007028</t>
  </si>
  <si>
    <t>Markus Cohen</t>
  </si>
  <si>
    <t>SW5 9EU</t>
  </si>
  <si>
    <t>S900007029</t>
  </si>
  <si>
    <t>Cartwright Cunningham Haselgrove and Co</t>
  </si>
  <si>
    <t>E17 9PL</t>
  </si>
  <si>
    <t>S900007030</t>
  </si>
  <si>
    <t>Gbp Consult Limited</t>
  </si>
  <si>
    <t>B16 8QG</t>
  </si>
  <si>
    <t>S900007031</t>
  </si>
  <si>
    <t>Vivedia Limited</t>
  </si>
  <si>
    <t>S900007032</t>
  </si>
  <si>
    <t>Paris Demetriou</t>
  </si>
  <si>
    <t>NW2 6HP</t>
  </si>
  <si>
    <t>S900007033</t>
  </si>
  <si>
    <t>Protego Contact Services Limited</t>
  </si>
  <si>
    <t>N3 1DP</t>
  </si>
  <si>
    <t>S900007034</t>
  </si>
  <si>
    <t>R C Cuttings and Co Limited</t>
  </si>
  <si>
    <t>S900007035</t>
  </si>
  <si>
    <t>Quinz Company Limited</t>
  </si>
  <si>
    <t>HA3 8LY</t>
  </si>
  <si>
    <t>S900007036</t>
  </si>
  <si>
    <t>Brenda Storrie</t>
  </si>
  <si>
    <t>W4 2LA</t>
  </si>
  <si>
    <t>S900007037</t>
  </si>
  <si>
    <t>Fresh N Funky Catering Limited</t>
  </si>
  <si>
    <t>NW10 8RW</t>
  </si>
  <si>
    <t>S900007038</t>
  </si>
  <si>
    <t>Influential Software Services Limited</t>
  </si>
  <si>
    <t>ME14 5PP</t>
  </si>
  <si>
    <t>S900007039</t>
  </si>
  <si>
    <t>Adicocare Limited</t>
  </si>
  <si>
    <t>EN11 8LQ</t>
  </si>
  <si>
    <t>S900007040</t>
  </si>
  <si>
    <t>Iran Farzanpour</t>
  </si>
  <si>
    <t>N3 3DH</t>
  </si>
  <si>
    <t>S900007041</t>
  </si>
  <si>
    <t>Liaise (East Anglia) Limited</t>
  </si>
  <si>
    <t>S900007042</t>
  </si>
  <si>
    <t>Harris Fowler Limited</t>
  </si>
  <si>
    <t>TA1 1RZ</t>
  </si>
  <si>
    <t>S900007043</t>
  </si>
  <si>
    <t>Sandra Osei</t>
  </si>
  <si>
    <t>W12 8BL</t>
  </si>
  <si>
    <t>S900007044</t>
  </si>
  <si>
    <t>Mrs H Ahmed</t>
  </si>
  <si>
    <t>S900007045</t>
  </si>
  <si>
    <t>Tamara Al-Jawahiri</t>
  </si>
  <si>
    <t>S900007046</t>
  </si>
  <si>
    <t>Psychology For Peak Performance Limited</t>
  </si>
  <si>
    <t>NE3 4HT</t>
  </si>
  <si>
    <t>S900007047</t>
  </si>
  <si>
    <t>P W Moody</t>
  </si>
  <si>
    <t>EN4 8RQ</t>
  </si>
  <si>
    <t>S900007048</t>
  </si>
  <si>
    <t>Secure-A-Field Limited</t>
  </si>
  <si>
    <t>LE12 9UJ</t>
  </si>
  <si>
    <t>S900007049</t>
  </si>
  <si>
    <t>Psychiatric Services North East Limited</t>
  </si>
  <si>
    <t>NE30 1AF</t>
  </si>
  <si>
    <t>S900007050</t>
  </si>
  <si>
    <t>Center of Excellence</t>
  </si>
  <si>
    <t>S900007051</t>
  </si>
  <si>
    <t>Marcela Birzan</t>
  </si>
  <si>
    <t>S900007052</t>
  </si>
  <si>
    <t>Sortition Foundation</t>
  </si>
  <si>
    <t>CB4 3HR</t>
  </si>
  <si>
    <t>S900007053</t>
  </si>
  <si>
    <t>Chartered Insurance Institute</t>
  </si>
  <si>
    <t>EC3M 3BY</t>
  </si>
  <si>
    <t>S900007054</t>
  </si>
  <si>
    <t>Isabella Girling</t>
  </si>
  <si>
    <t>N11 2QU</t>
  </si>
  <si>
    <t>S900007055</t>
  </si>
  <si>
    <t>Mayor of Wandsworth Charity</t>
  </si>
  <si>
    <t>SW18 2PU</t>
  </si>
  <si>
    <t>S900007056</t>
  </si>
  <si>
    <t>Chiltern Sports Contractors Limited</t>
  </si>
  <si>
    <t>HP8 4AJ</t>
  </si>
  <si>
    <t>S900007057</t>
  </si>
  <si>
    <t>Local Land Charges Institute</t>
  </si>
  <si>
    <t>SG5 9FY</t>
  </si>
  <si>
    <t>S900007058</t>
  </si>
  <si>
    <t>Bournemouth Christchurch and Poole Council</t>
  </si>
  <si>
    <t>BH2 6DY</t>
  </si>
  <si>
    <t>S900007059</t>
  </si>
  <si>
    <t>Mr Agostino Mascio</t>
  </si>
  <si>
    <t>EN5 5NT</t>
  </si>
  <si>
    <t>S900007060</t>
  </si>
  <si>
    <t>Energy Smart</t>
  </si>
  <si>
    <t>MK41 7NW</t>
  </si>
  <si>
    <t>S900007061</t>
  </si>
  <si>
    <t>Ideal Mats Limited</t>
  </si>
  <si>
    <t>IP1 1RJ</t>
  </si>
  <si>
    <t>S900007062</t>
  </si>
  <si>
    <t>Seaward Travel Limited</t>
  </si>
  <si>
    <t>DT3 6NE</t>
  </si>
  <si>
    <t>S900007063</t>
  </si>
  <si>
    <t>Nicola Morgan</t>
  </si>
  <si>
    <t>NW11 6BS</t>
  </si>
  <si>
    <t>S900007064</t>
  </si>
  <si>
    <t>Mary Nimako</t>
  </si>
  <si>
    <t>HA8 0FN</t>
  </si>
  <si>
    <t>S900007065</t>
  </si>
  <si>
    <t>Priya Shah</t>
  </si>
  <si>
    <t>N3 2HG</t>
  </si>
  <si>
    <t>S900007066</t>
  </si>
  <si>
    <t>Marie Santos</t>
  </si>
  <si>
    <t>S900007067</t>
  </si>
  <si>
    <t>Golap Hussain</t>
  </si>
  <si>
    <t>HA8 8FG</t>
  </si>
  <si>
    <t>S900007068</t>
  </si>
  <si>
    <t>Dls Scaffolding Services UK Limited</t>
  </si>
  <si>
    <t>RM5 2AA</t>
  </si>
  <si>
    <t>S900007069</t>
  </si>
  <si>
    <t>Deanna Cohen</t>
  </si>
  <si>
    <t>S900007070</t>
  </si>
  <si>
    <t>Nadine Payne</t>
  </si>
  <si>
    <t>NW2 2NH</t>
  </si>
  <si>
    <t>S900007071</t>
  </si>
  <si>
    <t>Leyla Tehrani</t>
  </si>
  <si>
    <t>NW2 2BE</t>
  </si>
  <si>
    <t>S900007072</t>
  </si>
  <si>
    <t>Anna Coles</t>
  </si>
  <si>
    <t>S900007073</t>
  </si>
  <si>
    <t>Miss J M White</t>
  </si>
  <si>
    <t>CM2 0EN</t>
  </si>
  <si>
    <t>S900007074</t>
  </si>
  <si>
    <t>Masoumeh Bayat</t>
  </si>
  <si>
    <t>EN5 5EA</t>
  </si>
  <si>
    <t>S900007075</t>
  </si>
  <si>
    <t>Meristem Design Limited</t>
  </si>
  <si>
    <t>W1T 1JU</t>
  </si>
  <si>
    <t>S900007076</t>
  </si>
  <si>
    <t>Natalie Arnold</t>
  </si>
  <si>
    <t>NW11 7DL</t>
  </si>
  <si>
    <t>S900007077</t>
  </si>
  <si>
    <t>Glendoagh Construction Consultants Limited</t>
  </si>
  <si>
    <t>N18 1LQ</t>
  </si>
  <si>
    <t>S900007078</t>
  </si>
  <si>
    <t>Ruth Thornett</t>
  </si>
  <si>
    <t>S900007079</t>
  </si>
  <si>
    <t>Riverside Primary School</t>
  </si>
  <si>
    <t>S900007080</t>
  </si>
  <si>
    <t>Juliette Littley</t>
  </si>
  <si>
    <t>BR6 0QH</t>
  </si>
  <si>
    <t>S900007081</t>
  </si>
  <si>
    <t>Expertease Tuition Limited</t>
  </si>
  <si>
    <t>LU6 1SU</t>
  </si>
  <si>
    <t>S900007082</t>
  </si>
  <si>
    <t>Concept Home Improvements Limited</t>
  </si>
  <si>
    <t>RM11 1XP</t>
  </si>
  <si>
    <t>S900007083</t>
  </si>
  <si>
    <t>S and G Response</t>
  </si>
  <si>
    <t>SK9 1HG</t>
  </si>
  <si>
    <t>S900007084</t>
  </si>
  <si>
    <t>Mohammed Assenjee</t>
  </si>
  <si>
    <t>S900007085</t>
  </si>
  <si>
    <t>Viera Legezova</t>
  </si>
  <si>
    <t>S900007086</t>
  </si>
  <si>
    <t>Peter Arnold Ajit</t>
  </si>
  <si>
    <t>S900007087</t>
  </si>
  <si>
    <t>Edith Perez Perez</t>
  </si>
  <si>
    <t>NW9 7RJ</t>
  </si>
  <si>
    <t>S900007088</t>
  </si>
  <si>
    <t>Kariz Limited</t>
  </si>
  <si>
    <t>LE2 4EG</t>
  </si>
  <si>
    <t>S900007089</t>
  </si>
  <si>
    <t>Dnh Roofing Specialists Limited</t>
  </si>
  <si>
    <t>S900007090</t>
  </si>
  <si>
    <t>Teresa Maurini</t>
  </si>
  <si>
    <t>N12 7LR</t>
  </si>
  <si>
    <t>S900007091</t>
  </si>
  <si>
    <t>Joyce Iwugo</t>
  </si>
  <si>
    <t>N12 8TG</t>
  </si>
  <si>
    <t>S900007092</t>
  </si>
  <si>
    <t>Catherine Elizabeth Sexton</t>
  </si>
  <si>
    <t>EN5 2GJ</t>
  </si>
  <si>
    <t>S900007093</t>
  </si>
  <si>
    <t>Reagan Pearson</t>
  </si>
  <si>
    <t>S900007094</t>
  </si>
  <si>
    <t>Floura Mouri</t>
  </si>
  <si>
    <t>NW11 8BS</t>
  </si>
  <si>
    <t>S900007095</t>
  </si>
  <si>
    <t>RPS Consulting Services</t>
  </si>
  <si>
    <t>OX14 4SH</t>
  </si>
  <si>
    <t>S900007096</t>
  </si>
  <si>
    <t>Novuna Vehicle Solutions</t>
  </si>
  <si>
    <t>BA14 0FL</t>
  </si>
  <si>
    <t>S900007097</t>
  </si>
  <si>
    <t>Lci Productions Limited Lci Productions Limited</t>
  </si>
  <si>
    <t>SW13 8DL</t>
  </si>
  <si>
    <t>S900007098</t>
  </si>
  <si>
    <t>Sadaf Muosin</t>
  </si>
  <si>
    <t>N10 1AS</t>
  </si>
  <si>
    <t>S900007099</t>
  </si>
  <si>
    <t>Irene Martin-Alam</t>
  </si>
  <si>
    <t>TW9 4RS</t>
  </si>
  <si>
    <t>S900007100</t>
  </si>
  <si>
    <t>Nichola Mears</t>
  </si>
  <si>
    <t>HA8 9UZ-1</t>
  </si>
  <si>
    <t>S900007102</t>
  </si>
  <si>
    <t>Anthony Keith</t>
  </si>
  <si>
    <t>WD23 1AN</t>
  </si>
  <si>
    <t>S900007103</t>
  </si>
  <si>
    <t>Clare Kissane Coaching</t>
  </si>
  <si>
    <t>N11 2QL</t>
  </si>
  <si>
    <t>S900007104</t>
  </si>
  <si>
    <t>Kope-Medics Limited</t>
  </si>
  <si>
    <t>SE16 2XB</t>
  </si>
  <si>
    <t>S900007105</t>
  </si>
  <si>
    <t>Claimont Health Limited</t>
  </si>
  <si>
    <t>RH16 1UA</t>
  </si>
  <si>
    <t>S900007106</t>
  </si>
  <si>
    <t>Accent London Limited</t>
  </si>
  <si>
    <t>E15 2SW</t>
  </si>
  <si>
    <t>S900007107</t>
  </si>
  <si>
    <t>Icthus Event Solutions Limited</t>
  </si>
  <si>
    <t>SO20 6LG</t>
  </si>
  <si>
    <t>S900007108</t>
  </si>
  <si>
    <t>Ian Kemp (Sole Trader)</t>
  </si>
  <si>
    <t>WR9 1DW</t>
  </si>
  <si>
    <t>S900007109</t>
  </si>
  <si>
    <t>Teaching Talent Limited</t>
  </si>
  <si>
    <t>S900007110</t>
  </si>
  <si>
    <t>Mohammad Amirlou</t>
  </si>
  <si>
    <t>NW11 9TE</t>
  </si>
  <si>
    <t>S900007111</t>
  </si>
  <si>
    <t>Vogue Future Living Limited</t>
  </si>
  <si>
    <t>NN2 8NF</t>
  </si>
  <si>
    <t>S900007112</t>
  </si>
  <si>
    <t>Benjamin Skinner</t>
  </si>
  <si>
    <t>NW4 4HA</t>
  </si>
  <si>
    <t>S900007113</t>
  </si>
  <si>
    <t>Umbrella Company Limited</t>
  </si>
  <si>
    <t>SK9 1DP</t>
  </si>
  <si>
    <t>S900007114</t>
  </si>
  <si>
    <t>Osayi Enoma</t>
  </si>
  <si>
    <t>S900007115</t>
  </si>
  <si>
    <t>Nadezhda Neuymina</t>
  </si>
  <si>
    <t>EN5 5AY</t>
  </si>
  <si>
    <t>S900007116</t>
  </si>
  <si>
    <t>Rachel Morris</t>
  </si>
  <si>
    <t>S900007117</t>
  </si>
  <si>
    <t>Sara Gubbay</t>
  </si>
  <si>
    <t>NW11 9QL</t>
  </si>
  <si>
    <t>S900007118</t>
  </si>
  <si>
    <t>Docusign International (Emea) Limited</t>
  </si>
  <si>
    <t>D02 VY79</t>
  </si>
  <si>
    <t>S900007119</t>
  </si>
  <si>
    <t>Natalie Pitsialis</t>
  </si>
  <si>
    <t>NW9 5BX</t>
  </si>
  <si>
    <t>S900007120</t>
  </si>
  <si>
    <t>Minna Daum</t>
  </si>
  <si>
    <t>NW6 6LP</t>
  </si>
  <si>
    <t>S900007121</t>
  </si>
  <si>
    <t>Acoustics Noise and Vibration Limited</t>
  </si>
  <si>
    <t>S900007122</t>
  </si>
  <si>
    <t>Jordan Fiifi Nyamekey Egyepong</t>
  </si>
  <si>
    <t>S900007123</t>
  </si>
  <si>
    <t>Zareena Sameer Mohamed</t>
  </si>
  <si>
    <t>S900007124</t>
  </si>
  <si>
    <t>Thomas Silverman</t>
  </si>
  <si>
    <t>S900007125</t>
  </si>
  <si>
    <t>Dana Knapikova</t>
  </si>
  <si>
    <t>S900007126</t>
  </si>
  <si>
    <t>Wernick Buildings Limited</t>
  </si>
  <si>
    <t>S900007127</t>
  </si>
  <si>
    <t>Aridegbe Soluade</t>
  </si>
  <si>
    <t>N11 3AE</t>
  </si>
  <si>
    <t>S900007128</t>
  </si>
  <si>
    <t>Ghulam Mustafa</t>
  </si>
  <si>
    <t>HA8 0NS</t>
  </si>
  <si>
    <t>S900007129</t>
  </si>
  <si>
    <t>Asset and Maintenance Solutions Limited</t>
  </si>
  <si>
    <t>S900007130</t>
  </si>
  <si>
    <t>Sensory Education Limited</t>
  </si>
  <si>
    <t>WS9 8DT</t>
  </si>
  <si>
    <t>S900007131</t>
  </si>
  <si>
    <t>Friends of The Elderly (Retired Nurses</t>
  </si>
  <si>
    <t>SW1W 0LZ</t>
  </si>
  <si>
    <t>S900007132</t>
  </si>
  <si>
    <t>Nicholas Smith</t>
  </si>
  <si>
    <t>S900007133</t>
  </si>
  <si>
    <t>Mr Nexhat Mahmuti</t>
  </si>
  <si>
    <t>EN5 2FZ</t>
  </si>
  <si>
    <t>S900007134</t>
  </si>
  <si>
    <t>Axa Ppp Healthcare</t>
  </si>
  <si>
    <t>TN1 2LP</t>
  </si>
  <si>
    <t>S900007135</t>
  </si>
  <si>
    <t>Harold Benjamin Solicitors Limited</t>
  </si>
  <si>
    <t>N2 0LA-1</t>
  </si>
  <si>
    <t>S900007137</t>
  </si>
  <si>
    <t>Mrs Humaira Ahmed</t>
  </si>
  <si>
    <t>N14 5DU-1</t>
  </si>
  <si>
    <t>S900007139</t>
  </si>
  <si>
    <t>Sarah Katz</t>
  </si>
  <si>
    <t>HA8 8RH</t>
  </si>
  <si>
    <t>S900007140</t>
  </si>
  <si>
    <t>Vantage Building Consultancy Limited</t>
  </si>
  <si>
    <t>PE9 2AZ</t>
  </si>
  <si>
    <t>S900007141</t>
  </si>
  <si>
    <t>St Johns Church New Barnet</t>
  </si>
  <si>
    <t>S900007142</t>
  </si>
  <si>
    <t>Verity Healthcare Limited</t>
  </si>
  <si>
    <t>S900007143</t>
  </si>
  <si>
    <t>Miss Shukri Gabow</t>
  </si>
  <si>
    <t>S900007144</t>
  </si>
  <si>
    <t>Mrs V and Mr B Gjikolli</t>
  </si>
  <si>
    <t>S900007145</t>
  </si>
  <si>
    <t>Esquire Engineering UK Limited</t>
  </si>
  <si>
    <t>S900007146</t>
  </si>
  <si>
    <t>Miss Brenda Bennett</t>
  </si>
  <si>
    <t>CT10 1PP</t>
  </si>
  <si>
    <t>S900007147</t>
  </si>
  <si>
    <t>Golders Hill Day Nursery Limited</t>
  </si>
  <si>
    <t>NW11 7NT</t>
  </si>
  <si>
    <t>S900007148</t>
  </si>
  <si>
    <t>Ms Ada Okoli</t>
  </si>
  <si>
    <t>S900007149</t>
  </si>
  <si>
    <t>Vidale Consulting Services Limited</t>
  </si>
  <si>
    <t>M11 2EN</t>
  </si>
  <si>
    <t>S900007150</t>
  </si>
  <si>
    <t>Omser (Scotland) Limited</t>
  </si>
  <si>
    <t>G83 8RT</t>
  </si>
  <si>
    <t>S900007151</t>
  </si>
  <si>
    <t>Kare Maintenance Services Limited</t>
  </si>
  <si>
    <t>SS14 3DF</t>
  </si>
  <si>
    <t>S900007152</t>
  </si>
  <si>
    <t>Fire Plus Security</t>
  </si>
  <si>
    <t>SW19 2TJ</t>
  </si>
  <si>
    <t>S900007153</t>
  </si>
  <si>
    <t>Pride of Asia</t>
  </si>
  <si>
    <t>S900007154</t>
  </si>
  <si>
    <t>Vestguard UK Limited</t>
  </si>
  <si>
    <t>CO2 8HH</t>
  </si>
  <si>
    <t>S900007155</t>
  </si>
  <si>
    <t>Mr S Tilley</t>
  </si>
  <si>
    <t>S900007156</t>
  </si>
  <si>
    <t>Intisar Nayyef Khazzar Khazzar</t>
  </si>
  <si>
    <t>HA8 8AS</t>
  </si>
  <si>
    <t>S900007157</t>
  </si>
  <si>
    <t>LEV Golberg</t>
  </si>
  <si>
    <t>S900007158</t>
  </si>
  <si>
    <t>Evolver LLP</t>
  </si>
  <si>
    <t>KT6 6AH</t>
  </si>
  <si>
    <t>S900007159</t>
  </si>
  <si>
    <t>Natalie Fisher</t>
  </si>
  <si>
    <t>EN5 2TA</t>
  </si>
  <si>
    <t>S900007160</t>
  </si>
  <si>
    <t>Mr Italo Massaro</t>
  </si>
  <si>
    <t>HA8 0LY</t>
  </si>
  <si>
    <t>S900007161</t>
  </si>
  <si>
    <t>Clive J Webster</t>
  </si>
  <si>
    <t>GL51 9AS</t>
  </si>
  <si>
    <t>S900007162</t>
  </si>
  <si>
    <t>Break Communications Limited</t>
  </si>
  <si>
    <t>SW2 2AG</t>
  </si>
  <si>
    <t>S900007163</t>
  </si>
  <si>
    <t>Brookside Walk Community</t>
  </si>
  <si>
    <t>NW4 2JL</t>
  </si>
  <si>
    <t>S900007164</t>
  </si>
  <si>
    <t>Shine Fostering Limited</t>
  </si>
  <si>
    <t>E18 1AN</t>
  </si>
  <si>
    <t>S900007165</t>
  </si>
  <si>
    <t>Camp Gan Isreal</t>
  </si>
  <si>
    <t>N3 1YH</t>
  </si>
  <si>
    <t>NW7 1FY-1</t>
  </si>
  <si>
    <t>S900007167</t>
  </si>
  <si>
    <t>Sahra Ali</t>
  </si>
  <si>
    <t>S900007168</t>
  </si>
  <si>
    <t>Cambridge Marketing College Limited</t>
  </si>
  <si>
    <t>CB24 4AA</t>
  </si>
  <si>
    <t>S900007169</t>
  </si>
  <si>
    <t>Zanab Mahmood</t>
  </si>
  <si>
    <t>IG1 3EL</t>
  </si>
  <si>
    <t>S900007170</t>
  </si>
  <si>
    <t>Maliq Killner</t>
  </si>
  <si>
    <t>S900007171</t>
  </si>
  <si>
    <t>Mind Transformation Solutions</t>
  </si>
  <si>
    <t>S900007172</t>
  </si>
  <si>
    <t>Agnieszka Norris</t>
  </si>
  <si>
    <t>S900007173</t>
  </si>
  <si>
    <t>Karen Cook</t>
  </si>
  <si>
    <t>SE25 5DS</t>
  </si>
  <si>
    <t>S900007174</t>
  </si>
  <si>
    <t>Psychology Consultancy Services Limited</t>
  </si>
  <si>
    <t>WS14 0YS</t>
  </si>
  <si>
    <t>S900007175</t>
  </si>
  <si>
    <t>Mohammad Hashem Nazem</t>
  </si>
  <si>
    <t>RM6 4TS</t>
  </si>
  <si>
    <t>S900007176</t>
  </si>
  <si>
    <t>Miss J M Bentley</t>
  </si>
  <si>
    <t>NW7 3NY</t>
  </si>
  <si>
    <t>S900007177</t>
  </si>
  <si>
    <t>Mr Peter Gerbrand Luzac</t>
  </si>
  <si>
    <t>NW4 4HN</t>
  </si>
  <si>
    <t>S900007178</t>
  </si>
  <si>
    <t>Mr and Mrs Cronin</t>
  </si>
  <si>
    <t>N12 0DU</t>
  </si>
  <si>
    <t>S900007179</t>
  </si>
  <si>
    <t>Jonathan Weiner</t>
  </si>
  <si>
    <t>N12 7EY</t>
  </si>
  <si>
    <t>S900007180</t>
  </si>
  <si>
    <t>Mr A Lancaster</t>
  </si>
  <si>
    <t>S900007181</t>
  </si>
  <si>
    <t>Pelle Limited</t>
  </si>
  <si>
    <t>S900007182</t>
  </si>
  <si>
    <t>Mrs M S Mahmood</t>
  </si>
  <si>
    <t>N3 1 ND</t>
  </si>
  <si>
    <t>S900007183</t>
  </si>
  <si>
    <t>Anand Pandey</t>
  </si>
  <si>
    <t>S900007184</t>
  </si>
  <si>
    <t>Ms Vijayakula Katha Jeyakumar</t>
  </si>
  <si>
    <t>NW9 6NY</t>
  </si>
  <si>
    <t>S900007185</t>
  </si>
  <si>
    <t>Meridian Wellbeing</t>
  </si>
  <si>
    <t>S900007186</t>
  </si>
  <si>
    <t>Nightingale Hammerson</t>
  </si>
  <si>
    <t>N2 0BE</t>
  </si>
  <si>
    <t>S900007187</t>
  </si>
  <si>
    <t>Ashleigh Signs</t>
  </si>
  <si>
    <t>WF6 1TE</t>
  </si>
  <si>
    <t>S900007188</t>
  </si>
  <si>
    <t>Big Time Scaffolding</t>
  </si>
  <si>
    <t>RH1 3ND</t>
  </si>
  <si>
    <t>S900007189</t>
  </si>
  <si>
    <t>High Scaffolding Limited</t>
  </si>
  <si>
    <t>EN9 1FP</t>
  </si>
  <si>
    <t>S900007190</t>
  </si>
  <si>
    <t>Rock Power Connections Limited</t>
  </si>
  <si>
    <t>S900007191</t>
  </si>
  <si>
    <t>Tgtm Limited</t>
  </si>
  <si>
    <t>CR2 0AE</t>
  </si>
  <si>
    <t>S900007192</t>
  </si>
  <si>
    <t>Ms S J Claxton</t>
  </si>
  <si>
    <t>S900007193</t>
  </si>
  <si>
    <t>Mandy Goldfarb</t>
  </si>
  <si>
    <t>S900007194</t>
  </si>
  <si>
    <t>Savannah Lodge Limited</t>
  </si>
  <si>
    <t>CM19 4JU</t>
  </si>
  <si>
    <t>S900007195</t>
  </si>
  <si>
    <t>Sera Neon Limited</t>
  </si>
  <si>
    <t>S900007196</t>
  </si>
  <si>
    <t>Bramley Health</t>
  </si>
  <si>
    <t>CR0 6XE</t>
  </si>
  <si>
    <t>S900007197</t>
  </si>
  <si>
    <t>Food Standards Agency</t>
  </si>
  <si>
    <t>S900007198</t>
  </si>
  <si>
    <t>Banyard Consultants Limited</t>
  </si>
  <si>
    <t>S900007199</t>
  </si>
  <si>
    <t>B Bids</t>
  </si>
  <si>
    <t>IP4 2EA</t>
  </si>
  <si>
    <t>S900007200</t>
  </si>
  <si>
    <t>Seyed Wali Marouf</t>
  </si>
  <si>
    <t>S900007201</t>
  </si>
  <si>
    <t>Freddie Ellison</t>
  </si>
  <si>
    <t>S900007202</t>
  </si>
  <si>
    <t>Danielle Rhodes Communications Consultan</t>
  </si>
  <si>
    <t>N19 5QA</t>
  </si>
  <si>
    <t>S900007203</t>
  </si>
  <si>
    <t>Executors of Paul Sarjantson</t>
  </si>
  <si>
    <t>OX28 2EG</t>
  </si>
  <si>
    <t>S900007204</t>
  </si>
  <si>
    <t>Liban Hassan</t>
  </si>
  <si>
    <t>N12 8PN</t>
  </si>
  <si>
    <t>S900007205</t>
  </si>
  <si>
    <t>Mastani Shukla</t>
  </si>
  <si>
    <t>EN4 8FH</t>
  </si>
  <si>
    <t>S900007206</t>
  </si>
  <si>
    <t>Blue Fox Technology Limited</t>
  </si>
  <si>
    <t>LL29 7LD</t>
  </si>
  <si>
    <t>S900007207</t>
  </si>
  <si>
    <t>Step Change Studios C I C</t>
  </si>
  <si>
    <t>S900007208</t>
  </si>
  <si>
    <t>Atlantis Office Limited</t>
  </si>
  <si>
    <t>CO2 8HL</t>
  </si>
  <si>
    <t>S900007209</t>
  </si>
  <si>
    <t>Talk Consent Limited</t>
  </si>
  <si>
    <t>SW17 9RY</t>
  </si>
  <si>
    <t>S900007210</t>
  </si>
  <si>
    <t>Ms Ugo Okonkwo</t>
  </si>
  <si>
    <t>S900007211</t>
  </si>
  <si>
    <t>High Voltage Systems and Services Limited</t>
  </si>
  <si>
    <t>NN16 8NN</t>
  </si>
  <si>
    <t>S900007212</t>
  </si>
  <si>
    <t>Adrianne Alan</t>
  </si>
  <si>
    <t>S900007213</t>
  </si>
  <si>
    <t>Miss Tracey Havens</t>
  </si>
  <si>
    <t>NW7 4LX</t>
  </si>
  <si>
    <t>S900007214</t>
  </si>
  <si>
    <t>Maxability</t>
  </si>
  <si>
    <t>N14 7DB</t>
  </si>
  <si>
    <t>S900007215</t>
  </si>
  <si>
    <t>Amirali Mahmoodiyan</t>
  </si>
  <si>
    <t>IG9 5LP</t>
  </si>
  <si>
    <t>S900007216</t>
  </si>
  <si>
    <t>Elli Papamichael</t>
  </si>
  <si>
    <t>N20 8QH</t>
  </si>
  <si>
    <t>S900007217</t>
  </si>
  <si>
    <t>Harry Motors Ii Limited</t>
  </si>
  <si>
    <t>N7 0SH</t>
  </si>
  <si>
    <t>S900007218</t>
  </si>
  <si>
    <t>West Hendon Arts and Culture Society</t>
  </si>
  <si>
    <t>S900007219</t>
  </si>
  <si>
    <t>The Byt Project (Orion School)</t>
  </si>
  <si>
    <t>S900007220</t>
  </si>
  <si>
    <t>Finchley Progressive Synagogue</t>
  </si>
  <si>
    <t>N12 8DR</t>
  </si>
  <si>
    <t>S900007221</t>
  </si>
  <si>
    <t>Highview Care Limited</t>
  </si>
  <si>
    <t>AL9 7SA</t>
  </si>
  <si>
    <t>S900007222</t>
  </si>
  <si>
    <t>Darul Noor Islamic Centre</t>
  </si>
  <si>
    <t>S900007223</t>
  </si>
  <si>
    <t>Madly Merch</t>
  </si>
  <si>
    <t>BT24 7AA</t>
  </si>
  <si>
    <t>S900007224</t>
  </si>
  <si>
    <t>Afi Boboye</t>
  </si>
  <si>
    <t>NW7 2HL</t>
  </si>
  <si>
    <t>S900007225</t>
  </si>
  <si>
    <t>A and T Scaffolding Limited</t>
  </si>
  <si>
    <t>TW3 2AH</t>
  </si>
  <si>
    <t>S900007226</t>
  </si>
  <si>
    <t>Girlguiding 7Th Barnet Rainbows and Bro</t>
  </si>
  <si>
    <t>EN5 4BW</t>
  </si>
  <si>
    <t>S900007227</t>
  </si>
  <si>
    <t>The City Literary Institute</t>
  </si>
  <si>
    <t>WC2B 4BA</t>
  </si>
  <si>
    <t>S900007228</t>
  </si>
  <si>
    <t>Chiroc Medicals Limited</t>
  </si>
  <si>
    <t>ME4 6BE</t>
  </si>
  <si>
    <t>S900007229</t>
  </si>
  <si>
    <t>Ferrolake Limited</t>
  </si>
  <si>
    <t>BR1 3AA</t>
  </si>
  <si>
    <t>S900007230</t>
  </si>
  <si>
    <t>Harveys Contracting Group Limited</t>
  </si>
  <si>
    <t>ME2 4NZ</t>
  </si>
  <si>
    <t>S900007231</t>
  </si>
  <si>
    <t>Barnardo Counselling</t>
  </si>
  <si>
    <t>N5 1LP</t>
  </si>
  <si>
    <t>S900007232</t>
  </si>
  <si>
    <t>Durham County Council</t>
  </si>
  <si>
    <t>DL15 9ES</t>
  </si>
  <si>
    <t>S900007233</t>
  </si>
  <si>
    <t>Angela Sharon Mariyaseelan</t>
  </si>
  <si>
    <t>S900007234</t>
  </si>
  <si>
    <t>Microlink Pc (UK) Limited</t>
  </si>
  <si>
    <t>SO53 4DP</t>
  </si>
  <si>
    <t>S900007235</t>
  </si>
  <si>
    <t>Kes-Tchaas Eccleston</t>
  </si>
  <si>
    <t>HA9 6NW</t>
  </si>
  <si>
    <t>S900007236</t>
  </si>
  <si>
    <t>City Science Corporation Limited</t>
  </si>
  <si>
    <t>EX1 1TS</t>
  </si>
  <si>
    <t>S900007237</t>
  </si>
  <si>
    <t>Wastestream Services Limited</t>
  </si>
  <si>
    <t>S900007238</t>
  </si>
  <si>
    <t>G Nicastro Limited</t>
  </si>
  <si>
    <t>EN1 1YB</t>
  </si>
  <si>
    <t>S900007239</t>
  </si>
  <si>
    <t>Ewaszalek</t>
  </si>
  <si>
    <t>S900007240</t>
  </si>
  <si>
    <t>Reach Out Care Services Limited</t>
  </si>
  <si>
    <t>SS2 4DN</t>
  </si>
  <si>
    <t>S900007241</t>
  </si>
  <si>
    <t>The Jain Network</t>
  </si>
  <si>
    <t>NW11 9QX</t>
  </si>
  <si>
    <t>S900007242</t>
  </si>
  <si>
    <t>Miss G Sergi</t>
  </si>
  <si>
    <t>S900007243</t>
  </si>
  <si>
    <t>Viva Access Limited</t>
  </si>
  <si>
    <t>S900007244</t>
  </si>
  <si>
    <t>Wj South Limited</t>
  </si>
  <si>
    <t>MK17 0BH</t>
  </si>
  <si>
    <t>S900007245</t>
  </si>
  <si>
    <t>Husson UK Limited</t>
  </si>
  <si>
    <t>S900007246</t>
  </si>
  <si>
    <t>Tanya Jackson</t>
  </si>
  <si>
    <t>S900007247</t>
  </si>
  <si>
    <t>B Y Creche Limited</t>
  </si>
  <si>
    <t>NW2 2LD</t>
  </si>
  <si>
    <t>S900007248</t>
  </si>
  <si>
    <t>Hunnie Kerr</t>
  </si>
  <si>
    <t>N20 9FD</t>
  </si>
  <si>
    <t>S900007249</t>
  </si>
  <si>
    <t>SVM Building Services Design</t>
  </si>
  <si>
    <t>HP4 3AP</t>
  </si>
  <si>
    <t>S900007250</t>
  </si>
  <si>
    <t>Mill Hill Residents Association</t>
  </si>
  <si>
    <t>NW7 2LR</t>
  </si>
  <si>
    <t>S900007251</t>
  </si>
  <si>
    <t>Springboard Services Limited</t>
  </si>
  <si>
    <t>CT5 2JD</t>
  </si>
  <si>
    <t>S900007252</t>
  </si>
  <si>
    <t>Sosena Tang</t>
  </si>
  <si>
    <t>NW4 4EY</t>
  </si>
  <si>
    <t>S900007253</t>
  </si>
  <si>
    <t>Luton Town Taxis</t>
  </si>
  <si>
    <t>LU4 8LG</t>
  </si>
  <si>
    <t>S900007254</t>
  </si>
  <si>
    <t>Studio Mothership</t>
  </si>
  <si>
    <t>BS4 4HH</t>
  </si>
  <si>
    <t>S900007255</t>
  </si>
  <si>
    <t>R and M Construction Services Limited</t>
  </si>
  <si>
    <t>RG7 5AR</t>
  </si>
  <si>
    <t>S900007256</t>
  </si>
  <si>
    <t>Jane Ayirebi-Acquah</t>
  </si>
  <si>
    <t>S900007257</t>
  </si>
  <si>
    <t>Bhanumati Dattani</t>
  </si>
  <si>
    <t>S900007258</t>
  </si>
  <si>
    <t>Zayed Uzair</t>
  </si>
  <si>
    <t>S900007259</t>
  </si>
  <si>
    <t>Rebecca Bethune</t>
  </si>
  <si>
    <t>DA8 2FP</t>
  </si>
  <si>
    <t>S900007260</t>
  </si>
  <si>
    <t>Mrs Aatika Ali</t>
  </si>
  <si>
    <t>HA8 8RG</t>
  </si>
  <si>
    <t>S900007261</t>
  </si>
  <si>
    <t>Kate Tansley</t>
  </si>
  <si>
    <t>EN4 8PZ</t>
  </si>
  <si>
    <t>S900007262</t>
  </si>
  <si>
    <t>Developing Resilient Learners</t>
  </si>
  <si>
    <t>TW17 0HX</t>
  </si>
  <si>
    <t>S900007263</t>
  </si>
  <si>
    <t>Marlborough Highways Limited</t>
  </si>
  <si>
    <t>CM3 3FY</t>
  </si>
  <si>
    <t>S900007264</t>
  </si>
  <si>
    <t>Julie Otiti</t>
  </si>
  <si>
    <t>EN5 1QJ</t>
  </si>
  <si>
    <t>S900007265</t>
  </si>
  <si>
    <t>Claudeth Santos</t>
  </si>
  <si>
    <t>S900007266</t>
  </si>
  <si>
    <t>Soodeh Rahmani</t>
  </si>
  <si>
    <t>N3 2DW</t>
  </si>
  <si>
    <t>S900007267</t>
  </si>
  <si>
    <t>Qasem Mohammadi</t>
  </si>
  <si>
    <t>N14 7LE</t>
  </si>
  <si>
    <t>S900007268</t>
  </si>
  <si>
    <t>Shelley Farmer</t>
  </si>
  <si>
    <t>S900007269</t>
  </si>
  <si>
    <t>Lyndy Dollman</t>
  </si>
  <si>
    <t>N3 3EZ</t>
  </si>
  <si>
    <t>S900007270</t>
  </si>
  <si>
    <t>Donna Dowling</t>
  </si>
  <si>
    <t>N12 0QA</t>
  </si>
  <si>
    <t>S900007271</t>
  </si>
  <si>
    <t>Chloe Wiltshire</t>
  </si>
  <si>
    <t>S900007272</t>
  </si>
  <si>
    <t>Kryn Aber</t>
  </si>
  <si>
    <t>S900007273</t>
  </si>
  <si>
    <t>Gemma Reynolds</t>
  </si>
  <si>
    <t>EN5 5HS</t>
  </si>
  <si>
    <t>S900007274</t>
  </si>
  <si>
    <t>Helen Smith</t>
  </si>
  <si>
    <t>S900007275</t>
  </si>
  <si>
    <t>Dipti Rajurkar</t>
  </si>
  <si>
    <t>S900007276</t>
  </si>
  <si>
    <t>Jennifer Gerber</t>
  </si>
  <si>
    <t>N3 1BE</t>
  </si>
  <si>
    <t>S900007277</t>
  </si>
  <si>
    <t>Badria Abucar</t>
  </si>
  <si>
    <t>HA8 8YP</t>
  </si>
  <si>
    <t>S900007278</t>
  </si>
  <si>
    <t>Hina Zafar</t>
  </si>
  <si>
    <t>EN5 3EZ</t>
  </si>
  <si>
    <t>S900007279</t>
  </si>
  <si>
    <t>Janet Robinson</t>
  </si>
  <si>
    <t>NW11 9JX-1</t>
  </si>
  <si>
    <t>S900007281</t>
  </si>
  <si>
    <t>Kefron International Limited</t>
  </si>
  <si>
    <t>S900007282</t>
  </si>
  <si>
    <t>Ruby Holmes</t>
  </si>
  <si>
    <t>S900007283</t>
  </si>
  <si>
    <t>Maria Metheniti</t>
  </si>
  <si>
    <t>S900007284</t>
  </si>
  <si>
    <t>Sara Sobhani</t>
  </si>
  <si>
    <t>S900007285</t>
  </si>
  <si>
    <t>Beata Luther</t>
  </si>
  <si>
    <t>HA8 0FL</t>
  </si>
  <si>
    <t>S900007286</t>
  </si>
  <si>
    <t>Tatyana Bambans</t>
  </si>
  <si>
    <t>NW7 3PR</t>
  </si>
  <si>
    <t>S900007287</t>
  </si>
  <si>
    <t>Rebecca Benouaich</t>
  </si>
  <si>
    <t>S900007288</t>
  </si>
  <si>
    <t>Jenny Mc Corry</t>
  </si>
  <si>
    <t>S900007289</t>
  </si>
  <si>
    <t>Helena Greenfield</t>
  </si>
  <si>
    <t>NW7 3EL</t>
  </si>
  <si>
    <t>S900007290</t>
  </si>
  <si>
    <t>Marzena Wikalinska</t>
  </si>
  <si>
    <t>S900007291</t>
  </si>
  <si>
    <t>Joselito Peradil</t>
  </si>
  <si>
    <t>S900007292</t>
  </si>
  <si>
    <t>Menka Jha</t>
  </si>
  <si>
    <t>NW7 1LL</t>
  </si>
  <si>
    <t>S900007293</t>
  </si>
  <si>
    <t>Sharon Golden</t>
  </si>
  <si>
    <t>S900007294</t>
  </si>
  <si>
    <t>Sophie Swain</t>
  </si>
  <si>
    <t>EN4 8RZ</t>
  </si>
  <si>
    <t>N14 5ND-1</t>
  </si>
  <si>
    <t>S900007296</t>
  </si>
  <si>
    <t>Jane Lam</t>
  </si>
  <si>
    <t>E14 7GG</t>
  </si>
  <si>
    <t>S900007297</t>
  </si>
  <si>
    <t>Inga Bhatt</t>
  </si>
  <si>
    <t>N20 0FH</t>
  </si>
  <si>
    <t>S900007298</t>
  </si>
  <si>
    <t>O Hara Bros Surfacing Limited</t>
  </si>
  <si>
    <t>HA5 4AW</t>
  </si>
  <si>
    <t>S900007299</t>
  </si>
  <si>
    <t>546 Developments Limited</t>
  </si>
  <si>
    <t>NW6 7EX</t>
  </si>
  <si>
    <t>S900007300</t>
  </si>
  <si>
    <t>Saul Adler</t>
  </si>
  <si>
    <t>N3 1RY</t>
  </si>
  <si>
    <t>S900007301</t>
  </si>
  <si>
    <t>PC Kyriacou</t>
  </si>
  <si>
    <t>S900007302</t>
  </si>
  <si>
    <t>Maria Louise Brookes</t>
  </si>
  <si>
    <t>S900007303</t>
  </si>
  <si>
    <t>Mrs Fatima Abidat</t>
  </si>
  <si>
    <t>N11 1NR</t>
  </si>
  <si>
    <t>S900007304</t>
  </si>
  <si>
    <t>Ms Sarah Wray</t>
  </si>
  <si>
    <t>AL4 8NQ</t>
  </si>
  <si>
    <t>S900007305</t>
  </si>
  <si>
    <t>Masorti Judaism</t>
  </si>
  <si>
    <t>S900007306</t>
  </si>
  <si>
    <t>Yasmin Akhtar Ashraf</t>
  </si>
  <si>
    <t>CR0 3RB</t>
  </si>
  <si>
    <t>S900007307</t>
  </si>
  <si>
    <t>Gina D'Auria</t>
  </si>
  <si>
    <t>BS3 5LE</t>
  </si>
  <si>
    <t>S900007308</t>
  </si>
  <si>
    <t>Maximilian Askew</t>
  </si>
  <si>
    <t>S900007309</t>
  </si>
  <si>
    <t>Najibullah Doulatzai</t>
  </si>
  <si>
    <t>RM14 3JX</t>
  </si>
  <si>
    <t>S900007310</t>
  </si>
  <si>
    <t>Peter Jackman</t>
  </si>
  <si>
    <t>N20 0QG</t>
  </si>
  <si>
    <t>S900007311</t>
  </si>
  <si>
    <t>Thi Tran</t>
  </si>
  <si>
    <t>S900007312</t>
  </si>
  <si>
    <t>Philip Redman</t>
  </si>
  <si>
    <t>SQ14 3DH</t>
  </si>
  <si>
    <t>S900007313</t>
  </si>
  <si>
    <t>Margaret Redman</t>
  </si>
  <si>
    <t>S900007314</t>
  </si>
  <si>
    <t>Shoshana Cope</t>
  </si>
  <si>
    <t>S900007315</t>
  </si>
  <si>
    <t>Beis Hamedrash Nishmas Yisroel Limited</t>
  </si>
  <si>
    <t>NW11 7RJ</t>
  </si>
  <si>
    <t>S900007316</t>
  </si>
  <si>
    <t>Mrs Ann Bain</t>
  </si>
  <si>
    <t>HA8 9HR</t>
  </si>
  <si>
    <t>S900007317</t>
  </si>
  <si>
    <t>Totm Limited</t>
  </si>
  <si>
    <t>CF24 5AB</t>
  </si>
  <si>
    <t>S900007318</t>
  </si>
  <si>
    <t>C and M Properties London Limited</t>
  </si>
  <si>
    <t>E1 7DJ</t>
  </si>
  <si>
    <t>S900007319</t>
  </si>
  <si>
    <t>Mr A Nazari</t>
  </si>
  <si>
    <t>HA8 0BN</t>
  </si>
  <si>
    <t>S900007320</t>
  </si>
  <si>
    <t>Heltwate School</t>
  </si>
  <si>
    <t>PE1 3RB</t>
  </si>
  <si>
    <t>S900007321</t>
  </si>
  <si>
    <t>Miss N M Kaufman</t>
  </si>
  <si>
    <t>S900007322</t>
  </si>
  <si>
    <t>Downsview Primary and Nursery School</t>
  </si>
  <si>
    <t>SE19 3XE</t>
  </si>
  <si>
    <t>S900007323</t>
  </si>
  <si>
    <t>Norma Michaels</t>
  </si>
  <si>
    <t>HA8 7TY</t>
  </si>
  <si>
    <t>S900007324</t>
  </si>
  <si>
    <t>Express Solutions Group Limited</t>
  </si>
  <si>
    <t>TW18 2QW</t>
  </si>
  <si>
    <t>S900007325</t>
  </si>
  <si>
    <t>Affinity Seven Law Solicitors Limited</t>
  </si>
  <si>
    <t>OL16 1PS</t>
  </si>
  <si>
    <t>S900007326</t>
  </si>
  <si>
    <t>Gulnabi Akhunzada</t>
  </si>
  <si>
    <t>S900007327</t>
  </si>
  <si>
    <t>Dr A S Malik</t>
  </si>
  <si>
    <t>HA8 9HP</t>
  </si>
  <si>
    <t>S900007328</t>
  </si>
  <si>
    <t>Wuma Sports Limited</t>
  </si>
  <si>
    <t>S900007329</t>
  </si>
  <si>
    <t>Complete Sports Limited</t>
  </si>
  <si>
    <t>SL7 1NX</t>
  </si>
  <si>
    <t>S900007330</t>
  </si>
  <si>
    <t>Ermira Banaj (Adults)</t>
  </si>
  <si>
    <t>N11 1NS</t>
  </si>
  <si>
    <t>S900007331</t>
  </si>
  <si>
    <t>Clementine Caine</t>
  </si>
  <si>
    <t>EN5 2RQ</t>
  </si>
  <si>
    <t>S900007332</t>
  </si>
  <si>
    <t>Rona Ramadan</t>
  </si>
  <si>
    <t>EN5 2NJ</t>
  </si>
  <si>
    <t>S900007333</t>
  </si>
  <si>
    <t>Lingotot Barnet</t>
  </si>
  <si>
    <t>N14 4NR</t>
  </si>
  <si>
    <t>S900007334</t>
  </si>
  <si>
    <t>St Mary's Church Hendon</t>
  </si>
  <si>
    <t>S900007335</t>
  </si>
  <si>
    <t>Cornwall Insight</t>
  </si>
  <si>
    <t>NR3 1AB</t>
  </si>
  <si>
    <t>S900007336</t>
  </si>
  <si>
    <t>Olena Nesterenko - Big Bubble Show</t>
  </si>
  <si>
    <t>S900007337</t>
  </si>
  <si>
    <t>Keep Rolling Project</t>
  </si>
  <si>
    <t>HA8 9JL</t>
  </si>
  <si>
    <t>S900007338</t>
  </si>
  <si>
    <t>Araksja Nalbandjan</t>
  </si>
  <si>
    <t>HA8 8TU</t>
  </si>
  <si>
    <t>S900007339</t>
  </si>
  <si>
    <t>St Michael's Ce Primary School</t>
  </si>
  <si>
    <t>N22 8HE</t>
  </si>
  <si>
    <t>S900007340</t>
  </si>
  <si>
    <t>Mrs S Malone (Deceased) and Mr M Kingstone</t>
  </si>
  <si>
    <t>HA8 9BT</t>
  </si>
  <si>
    <t>S900007341</t>
  </si>
  <si>
    <t>S900007342</t>
  </si>
  <si>
    <t>Adeola Olasupo</t>
  </si>
  <si>
    <t>S900007343</t>
  </si>
  <si>
    <t>Leila Fooladfar</t>
  </si>
  <si>
    <t>N11 3EX</t>
  </si>
  <si>
    <t>S900007344</t>
  </si>
  <si>
    <t>Zara Andleeb</t>
  </si>
  <si>
    <t>N3 3BY</t>
  </si>
  <si>
    <t>S900007345</t>
  </si>
  <si>
    <t>Gitty Elzas</t>
  </si>
  <si>
    <t>HA8 8JF</t>
  </si>
  <si>
    <t>S900007346</t>
  </si>
  <si>
    <t>Abyan Amin</t>
  </si>
  <si>
    <t>N11 1EQ</t>
  </si>
  <si>
    <t>S900007347</t>
  </si>
  <si>
    <t>Ilkay Polat</t>
  </si>
  <si>
    <t>S900007348</t>
  </si>
  <si>
    <t>Chaim Miller</t>
  </si>
  <si>
    <t>W10 6TW</t>
  </si>
  <si>
    <t>S900007349</t>
  </si>
  <si>
    <t>Muhammad Tayyab</t>
  </si>
  <si>
    <t>E6 2BJ</t>
  </si>
  <si>
    <t>S900007350</t>
  </si>
  <si>
    <t>Shinaayo Owoola</t>
  </si>
  <si>
    <t>SO19 9FZ</t>
  </si>
  <si>
    <t>S900007351</t>
  </si>
  <si>
    <t>Adrian-Daniel Parfanovici</t>
  </si>
  <si>
    <t>S900007352</t>
  </si>
  <si>
    <t>Lifestyle Inclusion Future Together</t>
  </si>
  <si>
    <t>HA8 8EN</t>
  </si>
  <si>
    <t>S900007353</t>
  </si>
  <si>
    <t>Friends of Tudor Park and Pavilion</t>
  </si>
  <si>
    <t>EN5 5AZ</t>
  </si>
  <si>
    <t>S900007354</t>
  </si>
  <si>
    <t>Yaran Womens Club</t>
  </si>
  <si>
    <t>S900007355</t>
  </si>
  <si>
    <t>Nikki Glantz</t>
  </si>
  <si>
    <t>N11 3JP</t>
  </si>
  <si>
    <t>S900007356</t>
  </si>
  <si>
    <t>Maya Peer Jakubowicz</t>
  </si>
  <si>
    <t>N3 1SQ</t>
  </si>
  <si>
    <t>S900007357</t>
  </si>
  <si>
    <t>Shimla Begum</t>
  </si>
  <si>
    <t>EN4 9AR</t>
  </si>
  <si>
    <t>S900007358</t>
  </si>
  <si>
    <t>Judine Brown</t>
  </si>
  <si>
    <t>S900007359</t>
  </si>
  <si>
    <t>Mr Mansoor Fazli</t>
  </si>
  <si>
    <t>S900007360</t>
  </si>
  <si>
    <t>Silvia Nastase</t>
  </si>
  <si>
    <t>NW4 3EU</t>
  </si>
  <si>
    <t>S900007361</t>
  </si>
  <si>
    <t>Trics Consortium Limited</t>
  </si>
  <si>
    <t>S900007362</t>
  </si>
  <si>
    <t>Dr Kevin Silver</t>
  </si>
  <si>
    <t>N2 8AX</t>
  </si>
  <si>
    <t>S900007363</t>
  </si>
  <si>
    <t>Jennifer Ann Kent</t>
  </si>
  <si>
    <t>SL9 0AB</t>
  </si>
  <si>
    <t>S900007364</t>
  </si>
  <si>
    <t>Exiled Writers Ink</t>
  </si>
  <si>
    <t>S900007365</t>
  </si>
  <si>
    <t>Social Finance Limited</t>
  </si>
  <si>
    <t>SE11 5HJ</t>
  </si>
  <si>
    <t>S900007366</t>
  </si>
  <si>
    <t>Russums (E Russum and Sons Limited )</t>
  </si>
  <si>
    <t>S60 1LB</t>
  </si>
  <si>
    <t>S900007367</t>
  </si>
  <si>
    <t>Hailey Hall Academy</t>
  </si>
  <si>
    <t>SG13 7PB</t>
  </si>
  <si>
    <t>NW4 4EN-1</t>
  </si>
  <si>
    <t>S900007369</t>
  </si>
  <si>
    <t>Mrs Mary Mcnamara</t>
  </si>
  <si>
    <t>N11 3AR</t>
  </si>
  <si>
    <t>S900007370</t>
  </si>
  <si>
    <t>International Workplace Limited</t>
  </si>
  <si>
    <t>NR23 1EQ</t>
  </si>
  <si>
    <t>S900007371</t>
  </si>
  <si>
    <t>Aarthi Sinha</t>
  </si>
  <si>
    <t>S900007372</t>
  </si>
  <si>
    <t>Michaela Zhivini</t>
  </si>
  <si>
    <t>NW7 3HP</t>
  </si>
  <si>
    <t>S900007373</t>
  </si>
  <si>
    <t>Meera Subron</t>
  </si>
  <si>
    <t>S900007374</t>
  </si>
  <si>
    <t>Patrycja Ziolek-Khanlo</t>
  </si>
  <si>
    <t>N12 8RF</t>
  </si>
  <si>
    <t>S900007375</t>
  </si>
  <si>
    <t>Mariam Ghaznwi</t>
  </si>
  <si>
    <t>S900007376</t>
  </si>
  <si>
    <t>Anna Maciaszek</t>
  </si>
  <si>
    <t>S900007377</t>
  </si>
  <si>
    <t>Raghuraman Sridharan</t>
  </si>
  <si>
    <t>NW7 2BX</t>
  </si>
  <si>
    <t>S900007378</t>
  </si>
  <si>
    <t>Candice Hayden</t>
  </si>
  <si>
    <t>N3 1HG-1</t>
  </si>
  <si>
    <t>S900007380</t>
  </si>
  <si>
    <t>Amna Anwar</t>
  </si>
  <si>
    <t>S900007381</t>
  </si>
  <si>
    <t>Valerie Roscoe</t>
  </si>
  <si>
    <t>S900007382</t>
  </si>
  <si>
    <t>Zack Baker</t>
  </si>
  <si>
    <t>S900007383</t>
  </si>
  <si>
    <t>Theotou Evangeli</t>
  </si>
  <si>
    <t>NW11 0AH</t>
  </si>
  <si>
    <t>S900007384</t>
  </si>
  <si>
    <t>Nahid Khobjou Bagheri</t>
  </si>
  <si>
    <t>S900007385</t>
  </si>
  <si>
    <t>Joseph Cope</t>
  </si>
  <si>
    <t>NW11 0HD</t>
  </si>
  <si>
    <t>S900007386</t>
  </si>
  <si>
    <t>Mr Cyril Davies</t>
  </si>
  <si>
    <t>S900007387</t>
  </si>
  <si>
    <t>Mercury 14 Limited</t>
  </si>
  <si>
    <t>HA1 1SE</t>
  </si>
  <si>
    <t>S900007388</t>
  </si>
  <si>
    <t>Nadia Ghomizadeh</t>
  </si>
  <si>
    <t>S900007389</t>
  </si>
  <si>
    <t>Mary Brigid Canavan</t>
  </si>
  <si>
    <t>N12 0LX</t>
  </si>
  <si>
    <t>S900007390</t>
  </si>
  <si>
    <t>Avari Events Limited</t>
  </si>
  <si>
    <t>HA1 2RX</t>
  </si>
  <si>
    <t>S900007391</t>
  </si>
  <si>
    <t>Jab Scaffolding Services Limited</t>
  </si>
  <si>
    <t>EN7 6BA</t>
  </si>
  <si>
    <t>S900007392</t>
  </si>
  <si>
    <t>Capital City College Group</t>
  </si>
  <si>
    <t>SW1P 2PD</t>
  </si>
  <si>
    <t>S900007393</t>
  </si>
  <si>
    <t>Survey Solutions</t>
  </si>
  <si>
    <t>IP8 4DE</t>
  </si>
  <si>
    <t>S900007394</t>
  </si>
  <si>
    <t>Maisie Wheeler</t>
  </si>
  <si>
    <t>S900007395</t>
  </si>
  <si>
    <t>Violette Saleh</t>
  </si>
  <si>
    <t>S900007396</t>
  </si>
  <si>
    <t>Yuta Yoshimura</t>
  </si>
  <si>
    <t>S900007397</t>
  </si>
  <si>
    <t>Dudrich (Holdings) Limited</t>
  </si>
  <si>
    <t>N14 6HA</t>
  </si>
  <si>
    <t>S900007398</t>
  </si>
  <si>
    <t>Yousef Salah</t>
  </si>
  <si>
    <t>N15 5BH</t>
  </si>
  <si>
    <t>S900007399</t>
  </si>
  <si>
    <t>Mrs Vasanti Shah</t>
  </si>
  <si>
    <t>S900007400</t>
  </si>
  <si>
    <t>Julie Arnold</t>
  </si>
  <si>
    <t>S900007401</t>
  </si>
  <si>
    <t>Mindcatcher Limited</t>
  </si>
  <si>
    <t>N11 1LL</t>
  </si>
  <si>
    <t>S900007402</t>
  </si>
  <si>
    <t>Clearance Solutions Limited</t>
  </si>
  <si>
    <t>RG19 8AU</t>
  </si>
  <si>
    <t>S900007403</t>
  </si>
  <si>
    <t>Dr Felix Nomuoja</t>
  </si>
  <si>
    <t>GU14 8JT</t>
  </si>
  <si>
    <t>S900007404</t>
  </si>
  <si>
    <t>Proactive Interventions Limited</t>
  </si>
  <si>
    <t>DN4 8DE</t>
  </si>
  <si>
    <t>S900007405</t>
  </si>
  <si>
    <t>Paul Navarajh Joseph</t>
  </si>
  <si>
    <t>TW2 7QN</t>
  </si>
  <si>
    <t>S900007406</t>
  </si>
  <si>
    <t>Sheshar Zerak</t>
  </si>
  <si>
    <t>S900007407</t>
  </si>
  <si>
    <t>Michael Roscoe</t>
  </si>
  <si>
    <t>S900007408</t>
  </si>
  <si>
    <t>Mahin Emslie</t>
  </si>
  <si>
    <t>S900007409</t>
  </si>
  <si>
    <t>Aspinall Verdi Limited</t>
  </si>
  <si>
    <t>EC1R 0AT</t>
  </si>
  <si>
    <t>N3 1PT-1</t>
  </si>
  <si>
    <t>N10 2RT-1</t>
  </si>
  <si>
    <t>S900007412</t>
  </si>
  <si>
    <t>Nowah Browne</t>
  </si>
  <si>
    <t>S900007413</t>
  </si>
  <si>
    <t>Renaissance Care Services Limited</t>
  </si>
  <si>
    <t>TQ1 3JE</t>
  </si>
  <si>
    <t>S900007414</t>
  </si>
  <si>
    <t>Diva Creative Limited</t>
  </si>
  <si>
    <t>S1 2BX</t>
  </si>
  <si>
    <t>S900007415</t>
  </si>
  <si>
    <t>The Somali Bravenese Welfare Association</t>
  </si>
  <si>
    <t>S900007416</t>
  </si>
  <si>
    <t>Nashe-Uk Limited</t>
  </si>
  <si>
    <t>HP19 9BA</t>
  </si>
  <si>
    <t>S900007417</t>
  </si>
  <si>
    <t>Provence Private Hire</t>
  </si>
  <si>
    <t>AL4 0LQ</t>
  </si>
  <si>
    <t>S900007418</t>
  </si>
  <si>
    <t>Enviro Medical Limited - Coniston House</t>
  </si>
  <si>
    <t>IP11 7PY</t>
  </si>
  <si>
    <t>S900007419</t>
  </si>
  <si>
    <t>Anthony Mahama</t>
  </si>
  <si>
    <t>N22 6UJ</t>
  </si>
  <si>
    <t>S900007420</t>
  </si>
  <si>
    <t>Street Doctors Limited</t>
  </si>
  <si>
    <t>E1 1EW</t>
  </si>
  <si>
    <t>S900007421</t>
  </si>
  <si>
    <t>Rachana Patel</t>
  </si>
  <si>
    <t>S900007422</t>
  </si>
  <si>
    <t>Mahesh Patel</t>
  </si>
  <si>
    <t>S900007423</t>
  </si>
  <si>
    <t>Mrs Anna Christou</t>
  </si>
  <si>
    <t>EN4 9DN</t>
  </si>
  <si>
    <t>S900007424</t>
  </si>
  <si>
    <t>Magdalena Wanat</t>
  </si>
  <si>
    <t>N20 9EU</t>
  </si>
  <si>
    <t>S900007425</t>
  </si>
  <si>
    <t>Filmfixer Limited / Barnet Film Office</t>
  </si>
  <si>
    <t>S900007426</t>
  </si>
  <si>
    <t>Allium UK Holding Limited</t>
  </si>
  <si>
    <t>EC1A 4HD</t>
  </si>
  <si>
    <t>S900007427</t>
  </si>
  <si>
    <t>Sarah Holt</t>
  </si>
  <si>
    <t>EN5 2RH</t>
  </si>
  <si>
    <t>S900007428</t>
  </si>
  <si>
    <t>Diane Akers</t>
  </si>
  <si>
    <t>S900007429</t>
  </si>
  <si>
    <t>Salihati Sheikh-Tahir</t>
  </si>
  <si>
    <t>NW9 4GJ</t>
  </si>
  <si>
    <t>S900007430</t>
  </si>
  <si>
    <t>Assetou Sylla</t>
  </si>
  <si>
    <t>N9 9SW</t>
  </si>
  <si>
    <t>S900007431</t>
  </si>
  <si>
    <t>Angel UK Care</t>
  </si>
  <si>
    <t>RM8 1YX</t>
  </si>
  <si>
    <t>S900007432</t>
  </si>
  <si>
    <t>Ramah Ullah Maroofkhal</t>
  </si>
  <si>
    <t>E17 6RZ</t>
  </si>
  <si>
    <t>S900007433</t>
  </si>
  <si>
    <t>Rajaledchumy Thiyagarajah</t>
  </si>
  <si>
    <t>S900007434</t>
  </si>
  <si>
    <t>Simon Shaer</t>
  </si>
  <si>
    <t>S900007435</t>
  </si>
  <si>
    <t>Greengage Environmental Limited</t>
  </si>
  <si>
    <t>SE1 2EL</t>
  </si>
  <si>
    <t>S900007436</t>
  </si>
  <si>
    <t>St John The Baptist Ce Va Primary School</t>
  </si>
  <si>
    <t>SG12 9SE</t>
  </si>
  <si>
    <t>S900007437</t>
  </si>
  <si>
    <t>Pepita Balshaw</t>
  </si>
  <si>
    <t>S900007438</t>
  </si>
  <si>
    <t>Farhad Ahmed Solicitors</t>
  </si>
  <si>
    <t>E2 6GG</t>
  </si>
  <si>
    <t>S900007439</t>
  </si>
  <si>
    <t>Neighbourly Lab</t>
  </si>
  <si>
    <t>SW1H 9EA</t>
  </si>
  <si>
    <t>S900007440</t>
  </si>
  <si>
    <t>Elidona Gjoka</t>
  </si>
  <si>
    <t>S900007441</t>
  </si>
  <si>
    <t>Patience N Aryeetey</t>
  </si>
  <si>
    <t>S900007442</t>
  </si>
  <si>
    <t>Efthymia Efthymiou</t>
  </si>
  <si>
    <t>S900007443</t>
  </si>
  <si>
    <t>Marit Hammond</t>
  </si>
  <si>
    <t>N2 8AT</t>
  </si>
  <si>
    <t>S900007444</t>
  </si>
  <si>
    <t>Jason Wolfe</t>
  </si>
  <si>
    <t>EN5 2DT</t>
  </si>
  <si>
    <t>S900007445</t>
  </si>
  <si>
    <t>Mohammad Qasim Naqvi</t>
  </si>
  <si>
    <t>N3 1LB</t>
  </si>
  <si>
    <t>S900007446</t>
  </si>
  <si>
    <t>Sophie Ganz</t>
  </si>
  <si>
    <t>NW11 0JR</t>
  </si>
  <si>
    <t>EN5 2TA-1</t>
  </si>
  <si>
    <t>S900007448</t>
  </si>
  <si>
    <t>Paulina Kabali</t>
  </si>
  <si>
    <t>S900007449</t>
  </si>
  <si>
    <t>Tukiana Lobato De Morais</t>
  </si>
  <si>
    <t>S900007450</t>
  </si>
  <si>
    <t>Restorative Justice Council</t>
  </si>
  <si>
    <t>NR1 1RB</t>
  </si>
  <si>
    <t>S900007451</t>
  </si>
  <si>
    <t>Ruby P M Shaw</t>
  </si>
  <si>
    <t>S900007452</t>
  </si>
  <si>
    <t>Poppleston Allen</t>
  </si>
  <si>
    <t>NG1 1LS</t>
  </si>
  <si>
    <t>S900007453</t>
  </si>
  <si>
    <t>Ryan Parker</t>
  </si>
  <si>
    <t>S900007454</t>
  </si>
  <si>
    <t>Mary Loretta De Freitas</t>
  </si>
  <si>
    <t>NW11 6NA</t>
  </si>
  <si>
    <t>S900007455</t>
  </si>
  <si>
    <t>Karwan Osman</t>
  </si>
  <si>
    <t>NW9 6GB</t>
  </si>
  <si>
    <t>S900007456</t>
  </si>
  <si>
    <t>Company of Things London Limited</t>
  </si>
  <si>
    <t>BN7 1RS</t>
  </si>
  <si>
    <t>S900007457</t>
  </si>
  <si>
    <t>Kidz 1st Community Project</t>
  </si>
  <si>
    <t>NW10 8UN</t>
  </si>
  <si>
    <t>S900007458</t>
  </si>
  <si>
    <t>Newtrality Limited</t>
  </si>
  <si>
    <t>B60 3AL</t>
  </si>
  <si>
    <t>S900007459</t>
  </si>
  <si>
    <t>Ora Steinberg</t>
  </si>
  <si>
    <t>S900007460</t>
  </si>
  <si>
    <t>Ramiben Yadav</t>
  </si>
  <si>
    <t>S900007461</t>
  </si>
  <si>
    <t>Zaara Bashir</t>
  </si>
  <si>
    <t>S900007462</t>
  </si>
  <si>
    <t>Becos Designs Limited</t>
  </si>
  <si>
    <t>SW16 2UU</t>
  </si>
  <si>
    <t>S900007463</t>
  </si>
  <si>
    <t>Gill Taylor Consulting</t>
  </si>
  <si>
    <t>N15 6RR</t>
  </si>
  <si>
    <t>S900007464</t>
  </si>
  <si>
    <t>Graham Edwards Trailers Limited</t>
  </si>
  <si>
    <t>YO41 1HX</t>
  </si>
  <si>
    <t>S900007465</t>
  </si>
  <si>
    <t>Mrs Jeanette Griffin</t>
  </si>
  <si>
    <t>GL54 5YW</t>
  </si>
  <si>
    <t>S900007466</t>
  </si>
  <si>
    <t>Lucy Knight</t>
  </si>
  <si>
    <t>E4 7DP</t>
  </si>
  <si>
    <t>S900007467</t>
  </si>
  <si>
    <t>J P O'Shea Construction Limited</t>
  </si>
  <si>
    <t>S900007468</t>
  </si>
  <si>
    <t>Aleckcika Don</t>
  </si>
  <si>
    <t>UB4 8QE</t>
  </si>
  <si>
    <t>S900007469</t>
  </si>
  <si>
    <t>Kaarbon Technology Limited Kaarbon Technology Limited</t>
  </si>
  <si>
    <t>BH22 8LR</t>
  </si>
  <si>
    <t>S900007470</t>
  </si>
  <si>
    <t>Ganra Galit Sellam</t>
  </si>
  <si>
    <t>NW4 1EB</t>
  </si>
  <si>
    <t>S900007471</t>
  </si>
  <si>
    <t>Lucy Hass</t>
  </si>
  <si>
    <t>S900007472</t>
  </si>
  <si>
    <t>Emilie Camalapen</t>
  </si>
  <si>
    <t>N11 1HP</t>
  </si>
  <si>
    <t>S900007473</t>
  </si>
  <si>
    <t>Ngozi Obi</t>
  </si>
  <si>
    <t>S900007474</t>
  </si>
  <si>
    <t>S900007475</t>
  </si>
  <si>
    <t>Mickayla Pope</t>
  </si>
  <si>
    <t>EN5 5HU</t>
  </si>
  <si>
    <t>S900007476</t>
  </si>
  <si>
    <t>Anayansi Chadwick</t>
  </si>
  <si>
    <t>S900007477</t>
  </si>
  <si>
    <t>Canons Cc</t>
  </si>
  <si>
    <t>NW11 8AX</t>
  </si>
  <si>
    <t>S900007478</t>
  </si>
  <si>
    <t>4 Qubes Limited</t>
  </si>
  <si>
    <t>NW2 7HJ</t>
  </si>
  <si>
    <t>S900007479</t>
  </si>
  <si>
    <t>Lalji Bakrania</t>
  </si>
  <si>
    <t>HA8 0DJ-1</t>
  </si>
  <si>
    <t>S900007481</t>
  </si>
  <si>
    <t>Ht Scaffolding Limited</t>
  </si>
  <si>
    <t>E11 1HT</t>
  </si>
  <si>
    <t>S900007482</t>
  </si>
  <si>
    <t>Asw Ecology Limited</t>
  </si>
  <si>
    <t>WC1H 0BS</t>
  </si>
  <si>
    <t>S900007483</t>
  </si>
  <si>
    <t>Macc Care Limited</t>
  </si>
  <si>
    <t>B24 8BZ</t>
  </si>
  <si>
    <t>S900007484</t>
  </si>
  <si>
    <t>Kholoud Kazem</t>
  </si>
  <si>
    <t>HA8 5DF</t>
  </si>
  <si>
    <t>S900007485</t>
  </si>
  <si>
    <t>Work Works Training Solutions C I C</t>
  </si>
  <si>
    <t>S900007486</t>
  </si>
  <si>
    <t>Scarlett Camellieri</t>
  </si>
  <si>
    <t>NW9 9TE</t>
  </si>
  <si>
    <t>S900007487</t>
  </si>
  <si>
    <t>Antoinette Taitt</t>
  </si>
  <si>
    <t>N11 1LS</t>
  </si>
  <si>
    <t>S900007488</t>
  </si>
  <si>
    <t>Ehsanullah Daoud</t>
  </si>
  <si>
    <t>NW9 9DF</t>
  </si>
  <si>
    <t>S900007489</t>
  </si>
  <si>
    <t>Yasmin Hossain</t>
  </si>
  <si>
    <t>NW7 1SL</t>
  </si>
  <si>
    <t>S900007490</t>
  </si>
  <si>
    <t>Rita and Christopher Dalby</t>
  </si>
  <si>
    <t>S900007491</t>
  </si>
  <si>
    <t>Rachel Shaya</t>
  </si>
  <si>
    <t>S900007492</t>
  </si>
  <si>
    <t>Daniel Roth</t>
  </si>
  <si>
    <t>EN5 2LY-1</t>
  </si>
  <si>
    <t>S900007494</t>
  </si>
  <si>
    <t>Teresa Correia</t>
  </si>
  <si>
    <t>HA8 0DQ</t>
  </si>
  <si>
    <t>S900007495</t>
  </si>
  <si>
    <t>Jean Nolan</t>
  </si>
  <si>
    <t>S900007496</t>
  </si>
  <si>
    <t>Zunilda De Chambe</t>
  </si>
  <si>
    <t>S900007497</t>
  </si>
  <si>
    <t>Bvl Scaffolding Co Limited</t>
  </si>
  <si>
    <t>DA1 3QU</t>
  </si>
  <si>
    <t>S900007498</t>
  </si>
  <si>
    <t>Bafca</t>
  </si>
  <si>
    <t>S900007499</t>
  </si>
  <si>
    <t>Stewart Woodward</t>
  </si>
  <si>
    <t>N20 8LS</t>
  </si>
  <si>
    <t>N14 7LE-1</t>
  </si>
  <si>
    <t>S900007501</t>
  </si>
  <si>
    <t>Gerald and Juanita Simler</t>
  </si>
  <si>
    <t>NW3 7PH</t>
  </si>
  <si>
    <t>S900007502</t>
  </si>
  <si>
    <t>Emily Towers</t>
  </si>
  <si>
    <t>S900007503</t>
  </si>
  <si>
    <t>Barnet African Caribbean Association</t>
  </si>
  <si>
    <t>S900007504</t>
  </si>
  <si>
    <t>Angel Café Limited</t>
  </si>
  <si>
    <t>EN4 9DD</t>
  </si>
  <si>
    <t>S900007505</t>
  </si>
  <si>
    <t>Paul Steele</t>
  </si>
  <si>
    <t>S900007506</t>
  </si>
  <si>
    <t>Miss Oznur Kahveci</t>
  </si>
  <si>
    <t>NW11 7EL</t>
  </si>
  <si>
    <t>S900007507</t>
  </si>
  <si>
    <t>Mrs O Jimoh</t>
  </si>
  <si>
    <t>S900007508</t>
  </si>
  <si>
    <t>Aspect4 Construction Limited</t>
  </si>
  <si>
    <t>N3 1QA</t>
  </si>
  <si>
    <t>S900007509</t>
  </si>
  <si>
    <t>Ratneswary Balasubramaniam</t>
  </si>
  <si>
    <t>S900007510</t>
  </si>
  <si>
    <t>Lynda Aribi</t>
  </si>
  <si>
    <t>NW9 7AW</t>
  </si>
  <si>
    <t>S900007511</t>
  </si>
  <si>
    <t>Clare Farrelly</t>
  </si>
  <si>
    <t>N11 3JB-1</t>
  </si>
  <si>
    <t>S900007513</t>
  </si>
  <si>
    <t>Felix Barreto</t>
  </si>
  <si>
    <t>NW2 2NG</t>
  </si>
  <si>
    <t>S900007514</t>
  </si>
  <si>
    <t>Jody Jacobs</t>
  </si>
  <si>
    <t>S900007515</t>
  </si>
  <si>
    <t>Kirsty Murphy</t>
  </si>
  <si>
    <t>EN5 2QP</t>
  </si>
  <si>
    <t>S900007516</t>
  </si>
  <si>
    <t>Rajaa Ismailli -Idrissi</t>
  </si>
  <si>
    <t>NW2 2RY</t>
  </si>
  <si>
    <t>S900007517</t>
  </si>
  <si>
    <t>Felix Achonu</t>
  </si>
  <si>
    <t>N14 7LX</t>
  </si>
  <si>
    <t>S900007518</t>
  </si>
  <si>
    <t>Zeinab Alhadi</t>
  </si>
  <si>
    <t>S900007519</t>
  </si>
  <si>
    <t>Studio Dekka Limited</t>
  </si>
  <si>
    <t>YO23 1LB</t>
  </si>
  <si>
    <t>S900007520</t>
  </si>
  <si>
    <t>Mr Daniel Chernick</t>
  </si>
  <si>
    <t>HA8 0SF</t>
  </si>
  <si>
    <t>S900007521</t>
  </si>
  <si>
    <t>Odette Stephens</t>
  </si>
  <si>
    <t>S900007522</t>
  </si>
  <si>
    <t>Amelie White</t>
  </si>
  <si>
    <t>N20 0DY</t>
  </si>
  <si>
    <t>S900007523</t>
  </si>
  <si>
    <t>Ms Amina Naemi</t>
  </si>
  <si>
    <t>S900007524</t>
  </si>
  <si>
    <t>Muhibur Rahman</t>
  </si>
  <si>
    <t>S900007525</t>
  </si>
  <si>
    <t>Reeceys Limited</t>
  </si>
  <si>
    <t>EN4 8PG</t>
  </si>
  <si>
    <t>S900007526</t>
  </si>
  <si>
    <t>GPL Scaffolding</t>
  </si>
  <si>
    <t>CM19 5LD</t>
  </si>
  <si>
    <t>S900007527</t>
  </si>
  <si>
    <t>Pete Barr Design</t>
  </si>
  <si>
    <t>NW3 4PH</t>
  </si>
  <si>
    <t>S900007528</t>
  </si>
  <si>
    <t>Ms L N Irons</t>
  </si>
  <si>
    <t>TQ3 2PB</t>
  </si>
  <si>
    <t>EN5 2TA-2</t>
  </si>
  <si>
    <t>S900007530</t>
  </si>
  <si>
    <t>Rebecca Lyon</t>
  </si>
  <si>
    <t>S900007531</t>
  </si>
  <si>
    <t>Rockford Trading Company Limited</t>
  </si>
  <si>
    <t>LN6 7XN</t>
  </si>
  <si>
    <t>S900007532</t>
  </si>
  <si>
    <t>Mr Swapan R Chowdhury</t>
  </si>
  <si>
    <t>S900007533</t>
  </si>
  <si>
    <t>Carole Nash Legal Services</t>
  </si>
  <si>
    <t>S900007534</t>
  </si>
  <si>
    <t>Marleny Castano Salazar</t>
  </si>
  <si>
    <t>E17 8AA</t>
  </si>
  <si>
    <t>S900007535</t>
  </si>
  <si>
    <t>Ms Elaheh Javanmardi</t>
  </si>
  <si>
    <t>NW2 1DJ</t>
  </si>
  <si>
    <t>NW9 6FF-1</t>
  </si>
  <si>
    <t>S900007537</t>
  </si>
  <si>
    <t>Freedom4Girls UK</t>
  </si>
  <si>
    <t>LS8 4DX</t>
  </si>
  <si>
    <t>S900007538</t>
  </si>
  <si>
    <t>Sinai Jewish Primary School</t>
  </si>
  <si>
    <t>HA3 9UD</t>
  </si>
  <si>
    <t>S900007539</t>
  </si>
  <si>
    <t>Braggs Clothing Limited</t>
  </si>
  <si>
    <t>S900007540</t>
  </si>
  <si>
    <t>Medina Hussain</t>
  </si>
  <si>
    <t>E4 8YF</t>
  </si>
  <si>
    <t>S900007541</t>
  </si>
  <si>
    <t>Kelly Marriner</t>
  </si>
  <si>
    <t>HA8 8EP</t>
  </si>
  <si>
    <t>S900007542</t>
  </si>
  <si>
    <t>Claremore Mechanical Services Limited</t>
  </si>
  <si>
    <t>E6 1HB</t>
  </si>
  <si>
    <t>S900007543</t>
  </si>
  <si>
    <t>Sami Sencinar</t>
  </si>
  <si>
    <t>S900007544</t>
  </si>
  <si>
    <t>Julia Laws</t>
  </si>
  <si>
    <t>HA2 6JX</t>
  </si>
  <si>
    <t>S900007545</t>
  </si>
  <si>
    <t>Lyons School Shop Limited</t>
  </si>
  <si>
    <t>WD6 3TN</t>
  </si>
  <si>
    <t>S900007546</t>
  </si>
  <si>
    <t>Gabriel Murtaza Syed</t>
  </si>
  <si>
    <t>NW9 4DT</t>
  </si>
  <si>
    <t>S900007547</t>
  </si>
  <si>
    <t>Schoolwear of Hendon</t>
  </si>
  <si>
    <t>S900007548</t>
  </si>
  <si>
    <t>Chloe Joyce Rushton</t>
  </si>
  <si>
    <t>S900007549</t>
  </si>
  <si>
    <t>Kgm Underwriting Services</t>
  </si>
  <si>
    <t>RM1 3NH</t>
  </si>
  <si>
    <t>S900007550</t>
  </si>
  <si>
    <t>S900007551</t>
  </si>
  <si>
    <t>Claire Warburton</t>
  </si>
  <si>
    <t>S900007552</t>
  </si>
  <si>
    <t>Angela Ehigiator</t>
  </si>
  <si>
    <t>HA8 0PF</t>
  </si>
  <si>
    <t>S900007553</t>
  </si>
  <si>
    <t>Sonia Emordi</t>
  </si>
  <si>
    <t>N12 0JQ</t>
  </si>
  <si>
    <t>S900007554</t>
  </si>
  <si>
    <t>True Solicitors LLP</t>
  </si>
  <si>
    <t>NE1 4PW</t>
  </si>
  <si>
    <t>S900007555</t>
  </si>
  <si>
    <t>Bull Care Services Limited</t>
  </si>
  <si>
    <t>DA1 2EN</t>
  </si>
  <si>
    <t>S900007556</t>
  </si>
  <si>
    <t>Avenues Management Services Limited</t>
  </si>
  <si>
    <t>DA14 5TA</t>
  </si>
  <si>
    <t>S900007557</t>
  </si>
  <si>
    <t>Issa Kargbo</t>
  </si>
  <si>
    <t>S900007558</t>
  </si>
  <si>
    <t>Tealisha Onyumbe</t>
  </si>
  <si>
    <t>N13 4UA</t>
  </si>
  <si>
    <t>S900007559</t>
  </si>
  <si>
    <t>Zeco Energy Limited</t>
  </si>
  <si>
    <t>LS22 6LT</t>
  </si>
  <si>
    <t>S900007560</t>
  </si>
  <si>
    <t>NW7 Hub Charity</t>
  </si>
  <si>
    <t>S900007561</t>
  </si>
  <si>
    <t>Ilse Herman</t>
  </si>
  <si>
    <t>WD3 7NZ</t>
  </si>
  <si>
    <t>S900007562</t>
  </si>
  <si>
    <t>Stevensons Group Limited</t>
  </si>
  <si>
    <t>S900007563</t>
  </si>
  <si>
    <t>Bott and Co Solicitors Limited Client A/C</t>
  </si>
  <si>
    <t>S900007564</t>
  </si>
  <si>
    <t>Stiltz Limited</t>
  </si>
  <si>
    <t>DY6 7TD</t>
  </si>
  <si>
    <t>S900007565</t>
  </si>
  <si>
    <t>Ross Dei</t>
  </si>
  <si>
    <t>HA8 0PU</t>
  </si>
  <si>
    <t>S900007566</t>
  </si>
  <si>
    <t>Tevin Dei</t>
  </si>
  <si>
    <t>S900007567</t>
  </si>
  <si>
    <t>Cranover Properties Limited</t>
  </si>
  <si>
    <t>S900007568</t>
  </si>
  <si>
    <t>Emma Omijie</t>
  </si>
  <si>
    <t>S900007569</t>
  </si>
  <si>
    <t>Victoria Ahmadi</t>
  </si>
  <si>
    <t>S900007570</t>
  </si>
  <si>
    <t>Airscience Technology International Limi</t>
  </si>
  <si>
    <t>MK44 3ET</t>
  </si>
  <si>
    <t>S900007571</t>
  </si>
  <si>
    <t>Earthwise Girls Limited</t>
  </si>
  <si>
    <t>OX10 9TA</t>
  </si>
  <si>
    <t>S900007572</t>
  </si>
  <si>
    <t>Millennium Performing Arts Limited</t>
  </si>
  <si>
    <t>NW1 6XT</t>
  </si>
  <si>
    <t>S900007573</t>
  </si>
  <si>
    <t>Signature Devco 5 Property Holdings Limited</t>
  </si>
  <si>
    <t>HP9 1FN</t>
  </si>
  <si>
    <t>S900007574</t>
  </si>
  <si>
    <t>Chan Neill Solicitors LLP</t>
  </si>
  <si>
    <t>EC1M 6HW</t>
  </si>
  <si>
    <t>S900007575</t>
  </si>
  <si>
    <t>Mr Y Y Potash and Mrs E Potash</t>
  </si>
  <si>
    <t>S900007576</t>
  </si>
  <si>
    <t>Drama Hub</t>
  </si>
  <si>
    <t>EN5 4LR</t>
  </si>
  <si>
    <t>S900007577</t>
  </si>
  <si>
    <t>Daniel Saunders</t>
  </si>
  <si>
    <t>NW11 9AN</t>
  </si>
  <si>
    <t>S900007578</t>
  </si>
  <si>
    <t>Alda Bricky</t>
  </si>
  <si>
    <t>NW9 5SA</t>
  </si>
  <si>
    <t>S900007579</t>
  </si>
  <si>
    <t>Sabre Insurance Company Limited</t>
  </si>
  <si>
    <t>RH4 2YY</t>
  </si>
  <si>
    <t>S900007580</t>
  </si>
  <si>
    <t>Eljona Kalemi</t>
  </si>
  <si>
    <t>S900007581</t>
  </si>
  <si>
    <t>Donata Cerniukaite</t>
  </si>
  <si>
    <t>HA8 9JH</t>
  </si>
  <si>
    <t>NW7 1FH-1</t>
  </si>
  <si>
    <t>S900007583</t>
  </si>
  <si>
    <t>Kamrul Kamal</t>
  </si>
  <si>
    <t>S900007584</t>
  </si>
  <si>
    <t>Andrea Kourris</t>
  </si>
  <si>
    <t>S900007585</t>
  </si>
  <si>
    <t>Cornerstone Training and Support Limited</t>
  </si>
  <si>
    <t>S900007586</t>
  </si>
  <si>
    <t>Mrs Sandra White</t>
  </si>
  <si>
    <t>S900007587</t>
  </si>
  <si>
    <t>Social-Ability Limited</t>
  </si>
  <si>
    <t>TN9 1SP</t>
  </si>
  <si>
    <t>S900007588</t>
  </si>
  <si>
    <t>Care2Care Children's Home Limited</t>
  </si>
  <si>
    <t>S900007589</t>
  </si>
  <si>
    <t>Centre For Local Economic Strategies</t>
  </si>
  <si>
    <t>M4 5JA</t>
  </si>
  <si>
    <t>S900007590</t>
  </si>
  <si>
    <t>Melvyn Gilmont</t>
  </si>
  <si>
    <t>N20 8QR</t>
  </si>
  <si>
    <t>S900007591</t>
  </si>
  <si>
    <t>CBRE Limited</t>
  </si>
  <si>
    <t>W1G 0NB</t>
  </si>
  <si>
    <t>S900007592</t>
  </si>
  <si>
    <t>Wyndhams Cars Limited</t>
  </si>
  <si>
    <t>W3 0TR</t>
  </si>
  <si>
    <t>S900007593</t>
  </si>
  <si>
    <t>Working Environments Furniture Limited</t>
  </si>
  <si>
    <t>BN7 2DY</t>
  </si>
  <si>
    <t>S900007594</t>
  </si>
  <si>
    <t>Nef Consulting Limited</t>
  </si>
  <si>
    <t>SE1 7HB</t>
  </si>
  <si>
    <t>S900007595</t>
  </si>
  <si>
    <t>Hillsong Church</t>
  </si>
  <si>
    <t>WC1A 2HH</t>
  </si>
  <si>
    <t>S900007596</t>
  </si>
  <si>
    <t>Suzanne Kaufman</t>
  </si>
  <si>
    <t>NW4 1NP</t>
  </si>
  <si>
    <t>NW7 3HR-1</t>
  </si>
  <si>
    <t>S900007598</t>
  </si>
  <si>
    <t>U and U Construction Limited</t>
  </si>
  <si>
    <t>LU6 3QP</t>
  </si>
  <si>
    <t>S900007600</t>
  </si>
  <si>
    <t>Kehine Ayodeji O Aro</t>
  </si>
  <si>
    <t>N20 0RY</t>
  </si>
  <si>
    <t>S900007601</t>
  </si>
  <si>
    <t>Property Elite LLP</t>
  </si>
  <si>
    <t>S900007602</t>
  </si>
  <si>
    <t>Whyte Bros Limited</t>
  </si>
  <si>
    <t>SE5 7HX</t>
  </si>
  <si>
    <t>S900007603</t>
  </si>
  <si>
    <t>Esti Nassim</t>
  </si>
  <si>
    <t>HA8 8DU</t>
  </si>
  <si>
    <t>S900007604</t>
  </si>
  <si>
    <t>Mr Eddie and Mrs Visitalion Visaya</t>
  </si>
  <si>
    <t>EN5 5JD</t>
  </si>
  <si>
    <t>S900007605</t>
  </si>
  <si>
    <t>Alireza Mosleh</t>
  </si>
  <si>
    <t>N12 0EQ</t>
  </si>
  <si>
    <t>S900007606</t>
  </si>
  <si>
    <t>Real Care Children Services Limited</t>
  </si>
  <si>
    <t>PR2 8JE</t>
  </si>
  <si>
    <t>S900007607</t>
  </si>
  <si>
    <t>Swan Family Centres Limited</t>
  </si>
  <si>
    <t>DA2 6QD</t>
  </si>
  <si>
    <t>S900007608</t>
  </si>
  <si>
    <t>S900007609</t>
  </si>
  <si>
    <t>Amicus Solicitors</t>
  </si>
  <si>
    <t>M20 6RN</t>
  </si>
  <si>
    <t>S900007610</t>
  </si>
  <si>
    <t>Strada Assist Limited</t>
  </si>
  <si>
    <t>M16 0QG</t>
  </si>
  <si>
    <t>S900007611</t>
  </si>
  <si>
    <t>Bruern Abbey School</t>
  </si>
  <si>
    <t>OX26 1UY</t>
  </si>
  <si>
    <t>S900007612</t>
  </si>
  <si>
    <t>Nottingham Rehab Limited</t>
  </si>
  <si>
    <t>LE67 1UB</t>
  </si>
  <si>
    <t>S900007613</t>
  </si>
  <si>
    <t>Max James Handscomb [Birth Name Tia]</t>
  </si>
  <si>
    <t>W5 5PX</t>
  </si>
  <si>
    <t>S900007614</t>
  </si>
  <si>
    <t>Martinez and Sons Building Maintenance Limited</t>
  </si>
  <si>
    <t>NW2 6JR</t>
  </si>
  <si>
    <t>S900007615</t>
  </si>
  <si>
    <t>Maya Thadani</t>
  </si>
  <si>
    <t>S900007616</t>
  </si>
  <si>
    <t>Aria Healthcare Group Limited</t>
  </si>
  <si>
    <t>S900007617</t>
  </si>
  <si>
    <t>Amie Taylor</t>
  </si>
  <si>
    <t>BR3 4LX</t>
  </si>
  <si>
    <t>NW9 7FJ</t>
  </si>
  <si>
    <t>S900007619</t>
  </si>
  <si>
    <t>Fastgrand Limited</t>
  </si>
  <si>
    <t>N15 6JN</t>
  </si>
  <si>
    <t>S900007621</t>
  </si>
  <si>
    <t>Profuse Care Limited</t>
  </si>
  <si>
    <t>N13 5BY</t>
  </si>
  <si>
    <t>S900007622</t>
  </si>
  <si>
    <t>Ayni Mohamed</t>
  </si>
  <si>
    <t>S900007623</t>
  </si>
  <si>
    <t>Miski Ahmed</t>
  </si>
  <si>
    <t>HA3 7HQ</t>
  </si>
  <si>
    <t>N2 0DD-1</t>
  </si>
  <si>
    <t>S900007625</t>
  </si>
  <si>
    <t>Foran Construction Limited</t>
  </si>
  <si>
    <t>TW8 9EW</t>
  </si>
  <si>
    <t>S900007626</t>
  </si>
  <si>
    <t>Liselle Social Care Limited</t>
  </si>
  <si>
    <t>EN1 1QD</t>
  </si>
  <si>
    <t>S900007627</t>
  </si>
  <si>
    <t>Royal Association For Deaf People</t>
  </si>
  <si>
    <t>S900007628</t>
  </si>
  <si>
    <t>Lily Bigland</t>
  </si>
  <si>
    <t>S900007629</t>
  </si>
  <si>
    <t>1st Staff</t>
  </si>
  <si>
    <t>CM16 4BZ</t>
  </si>
  <si>
    <t>N12 0JQ-1</t>
  </si>
  <si>
    <t>S900007631</t>
  </si>
  <si>
    <t>Charlotte Bascombe</t>
  </si>
  <si>
    <t>S900007632</t>
  </si>
  <si>
    <t>Lisa Silverman</t>
  </si>
  <si>
    <t>S900007633</t>
  </si>
  <si>
    <t>Paulina Farganus</t>
  </si>
  <si>
    <t>S900007634</t>
  </si>
  <si>
    <t>Sundip Nanjee</t>
  </si>
  <si>
    <t>S900007635</t>
  </si>
  <si>
    <t>Brickwall Property Solutions Limited</t>
  </si>
  <si>
    <t>HP2 7DN</t>
  </si>
  <si>
    <t>S900007636</t>
  </si>
  <si>
    <t>Ayan Issa</t>
  </si>
  <si>
    <t>S900007637</t>
  </si>
  <si>
    <t>Youthworx London Limited</t>
  </si>
  <si>
    <t>EN3 6LD</t>
  </si>
  <si>
    <t>S900007638</t>
  </si>
  <si>
    <t>Iwona Rokoszewska</t>
  </si>
  <si>
    <t>N12 0QP</t>
  </si>
  <si>
    <t>S900007639</t>
  </si>
  <si>
    <t>Western Red Productions Limited</t>
  </si>
  <si>
    <t>PE2 7DF</t>
  </si>
  <si>
    <t>N12 0LD-1</t>
  </si>
  <si>
    <t>S900007641</t>
  </si>
  <si>
    <t>J Smiths and Sons Schoolwear</t>
  </si>
  <si>
    <t>EN2 0JN</t>
  </si>
  <si>
    <t>S900007642</t>
  </si>
  <si>
    <t>Karen Lawson</t>
  </si>
  <si>
    <t>S900007643</t>
  </si>
  <si>
    <t>Create London</t>
  </si>
  <si>
    <t>EC2Y 8DS</t>
  </si>
  <si>
    <t>S900007644</t>
  </si>
  <si>
    <t>Julie Schulman</t>
  </si>
  <si>
    <t>S900007645</t>
  </si>
  <si>
    <t>Robert Gradel</t>
  </si>
  <si>
    <t>S900007646</t>
  </si>
  <si>
    <t>Eva Mansell</t>
  </si>
  <si>
    <t>S900007647</t>
  </si>
  <si>
    <t>Narges Qauyumi</t>
  </si>
  <si>
    <t>NG8 3LA</t>
  </si>
  <si>
    <t>S900007648</t>
  </si>
  <si>
    <t>Edward Mann</t>
  </si>
  <si>
    <t>SW16 6AZ</t>
  </si>
  <si>
    <t>S900007649</t>
  </si>
  <si>
    <t>Dulce Gomes</t>
  </si>
  <si>
    <t>S900007650</t>
  </si>
  <si>
    <t>Eileen Mack</t>
  </si>
  <si>
    <t>HA8 0BX</t>
  </si>
  <si>
    <t>S900007651</t>
  </si>
  <si>
    <t>Theresa Kabei</t>
  </si>
  <si>
    <t>N3 2JS</t>
  </si>
  <si>
    <t>S900007652</t>
  </si>
  <si>
    <t>Austen Group Limited</t>
  </si>
  <si>
    <t>GL8 8YL</t>
  </si>
  <si>
    <t>S900007653</t>
  </si>
  <si>
    <t>Sarah Gottlieb</t>
  </si>
  <si>
    <t>NW9 7AB</t>
  </si>
  <si>
    <t>S900007654</t>
  </si>
  <si>
    <t>Ms Althea Ayanda Onagbeboma-Holmes</t>
  </si>
  <si>
    <t>N11 1DD</t>
  </si>
  <si>
    <t>S900007655</t>
  </si>
  <si>
    <t>Lisa Moore</t>
  </si>
  <si>
    <t>S900007656</t>
  </si>
  <si>
    <t>James Kimalat</t>
  </si>
  <si>
    <t>EN5 2PJ</t>
  </si>
  <si>
    <t>NW4 4HA-1</t>
  </si>
  <si>
    <t>S900007658</t>
  </si>
  <si>
    <t>Ag Contact Centres Limited</t>
  </si>
  <si>
    <t>BN6 8AP</t>
  </si>
  <si>
    <t>S900007659</t>
  </si>
  <si>
    <t>Elevation Yorkshire Limited</t>
  </si>
  <si>
    <t>HU3 4TG</t>
  </si>
  <si>
    <t>S900007660</t>
  </si>
  <si>
    <t>Allyship Development Limited</t>
  </si>
  <si>
    <t>BH9 1DQ</t>
  </si>
  <si>
    <t>S900007661</t>
  </si>
  <si>
    <t>Noorul Hada Rezai</t>
  </si>
  <si>
    <t>NW4 1DY</t>
  </si>
  <si>
    <t>S900007662</t>
  </si>
  <si>
    <t>Triple Value Impact</t>
  </si>
  <si>
    <t>KT7 0YP</t>
  </si>
  <si>
    <t>S900007663</t>
  </si>
  <si>
    <t>Dr J Herberg</t>
  </si>
  <si>
    <t>N2 9PU</t>
  </si>
  <si>
    <t>S900007664</t>
  </si>
  <si>
    <t>Ryan Lynch</t>
  </si>
  <si>
    <t>SG2 9UA</t>
  </si>
  <si>
    <t>S900007665</t>
  </si>
  <si>
    <t>Benjamin Stevens</t>
  </si>
  <si>
    <t>HA8 7AT</t>
  </si>
  <si>
    <t>S900007666</t>
  </si>
  <si>
    <t>Haven Insurance Company</t>
  </si>
  <si>
    <t>TN13 1BT</t>
  </si>
  <si>
    <t>S900007667</t>
  </si>
  <si>
    <t>Asha Mohamed Ali</t>
  </si>
  <si>
    <t>S900007668</t>
  </si>
  <si>
    <t>GM Sweepers UK Limited Gm Sweepers UK Limited</t>
  </si>
  <si>
    <t>G68 0LW</t>
  </si>
  <si>
    <t>TW20 9FB</t>
  </si>
  <si>
    <t>S900007670</t>
  </si>
  <si>
    <t>Streetspace Limited</t>
  </si>
  <si>
    <t>CT21 4LR</t>
  </si>
  <si>
    <t>S900007671</t>
  </si>
  <si>
    <t>Eileen Woods</t>
  </si>
  <si>
    <t>S900007672</t>
  </si>
  <si>
    <t>Kj Mukuru</t>
  </si>
  <si>
    <t>S900007673</t>
  </si>
  <si>
    <t>Zainab Beckford</t>
  </si>
  <si>
    <t>S900007674</t>
  </si>
  <si>
    <t>Kelly Rogers</t>
  </si>
  <si>
    <t>S900007675</t>
  </si>
  <si>
    <t>Kimberley Gabriel</t>
  </si>
  <si>
    <t>S900007676</t>
  </si>
  <si>
    <t>Prince Evans Solicitors LLP</t>
  </si>
  <si>
    <t>W5 2BS</t>
  </si>
  <si>
    <t>S900007677</t>
  </si>
  <si>
    <t>Khalid Dawoodzai</t>
  </si>
  <si>
    <t>S900007678</t>
  </si>
  <si>
    <t>Chyna James</t>
  </si>
  <si>
    <t>S900007679</t>
  </si>
  <si>
    <t>Betty Mupfupi</t>
  </si>
  <si>
    <t>S900007680</t>
  </si>
  <si>
    <t>Heritage Community Crafts Cic</t>
  </si>
  <si>
    <t>S900007681</t>
  </si>
  <si>
    <t>Shinevision Limited</t>
  </si>
  <si>
    <t>S900007682</t>
  </si>
  <si>
    <t>Owen White and Catlin LLP Solicitors</t>
  </si>
  <si>
    <t>TW13 4ES</t>
  </si>
  <si>
    <t>S900007683</t>
  </si>
  <si>
    <t>Finchley Pratap and Shakti Shakha (Hss UK)</t>
  </si>
  <si>
    <t>LE4 5LD</t>
  </si>
  <si>
    <t>S900007684</t>
  </si>
  <si>
    <t>Claire Benjamin</t>
  </si>
  <si>
    <t>CR2 6RE</t>
  </si>
  <si>
    <t>S900007685</t>
  </si>
  <si>
    <t>Morag Duff</t>
  </si>
  <si>
    <t>BH21 2UB</t>
  </si>
  <si>
    <t>S900007686</t>
  </si>
  <si>
    <t>Protect Fire Limited</t>
  </si>
  <si>
    <t>S900007687</t>
  </si>
  <si>
    <t>Glenn Mapanao</t>
  </si>
  <si>
    <t>S900007688</t>
  </si>
  <si>
    <t>Ojoma Ahmed</t>
  </si>
  <si>
    <t>S900007689</t>
  </si>
  <si>
    <t>Chinyere Ebiogwu</t>
  </si>
  <si>
    <t>S900007690</t>
  </si>
  <si>
    <t>Charlotte Gosling</t>
  </si>
  <si>
    <t>S900007691</t>
  </si>
  <si>
    <t>Kimberley Asumang</t>
  </si>
  <si>
    <t>S900007692</t>
  </si>
  <si>
    <t>Hornbeck Limited</t>
  </si>
  <si>
    <t>S900007693</t>
  </si>
  <si>
    <t>Stepping Stones Coaching Limited</t>
  </si>
  <si>
    <t>NW7 2PJ</t>
  </si>
  <si>
    <t>S900007694</t>
  </si>
  <si>
    <t>Yisroel Monk</t>
  </si>
  <si>
    <t>S900007695</t>
  </si>
  <si>
    <t>Melika Edwards</t>
  </si>
  <si>
    <t>N11 3NL</t>
  </si>
  <si>
    <t>S900007696</t>
  </si>
  <si>
    <t>Ylbere Jukaj</t>
  </si>
  <si>
    <t>S900007697</t>
  </si>
  <si>
    <t>Henry Scaffolding Limited</t>
  </si>
  <si>
    <t>TN12 6PZ</t>
  </si>
  <si>
    <t>S900007698</t>
  </si>
  <si>
    <t>Barnet Medieval Festival Committee</t>
  </si>
  <si>
    <t>S900007699</t>
  </si>
  <si>
    <t>Outdoor Recreation Network</t>
  </si>
  <si>
    <t>BT9 5PB</t>
  </si>
  <si>
    <t>S900007700</t>
  </si>
  <si>
    <t>Prina Patel</t>
  </si>
  <si>
    <t>S900007701</t>
  </si>
  <si>
    <t>Grace Leeman</t>
  </si>
  <si>
    <t>RM19 1LG</t>
  </si>
  <si>
    <t>S900007702</t>
  </si>
  <si>
    <t>Old Cholmeleian Sports Club</t>
  </si>
  <si>
    <t>N10 1NU</t>
  </si>
  <si>
    <t>S900007703</t>
  </si>
  <si>
    <t>Premier Paper Group</t>
  </si>
  <si>
    <t>B76 1AF</t>
  </si>
  <si>
    <t>S900007704</t>
  </si>
  <si>
    <t>Active Successful Engagement Cic</t>
  </si>
  <si>
    <t>W13 9BE</t>
  </si>
  <si>
    <t>S900007705</t>
  </si>
  <si>
    <t>Lsi Independent College Lsi Education Limited</t>
  </si>
  <si>
    <t>NW3 5QA</t>
  </si>
  <si>
    <t>S900007706</t>
  </si>
  <si>
    <t>Ismanhan Osman</t>
  </si>
  <si>
    <t>HA8 0TT</t>
  </si>
  <si>
    <t>S900007707</t>
  </si>
  <si>
    <t>Peshwa X1 Cc</t>
  </si>
  <si>
    <t>HA0 3RB</t>
  </si>
  <si>
    <t>S900007708</t>
  </si>
  <si>
    <t>Khadaja Victor</t>
  </si>
  <si>
    <t>HA8 9HA</t>
  </si>
  <si>
    <t>S900007709</t>
  </si>
  <si>
    <t>Mohamed Nur Mohamed</t>
  </si>
  <si>
    <t>S900007710</t>
  </si>
  <si>
    <t>S900007711</t>
  </si>
  <si>
    <t>Tilhill Forestry Limited</t>
  </si>
  <si>
    <t>FK7 9NS</t>
  </si>
  <si>
    <t>S900007712</t>
  </si>
  <si>
    <t>Ashanti Hall</t>
  </si>
  <si>
    <t>S900007713</t>
  </si>
  <si>
    <t>Reham Durib</t>
  </si>
  <si>
    <t>S900007714</t>
  </si>
  <si>
    <t>Citysprint (UK) Limited</t>
  </si>
  <si>
    <t>RH1 1SH</t>
  </si>
  <si>
    <t>S900007715</t>
  </si>
  <si>
    <t>Mrs A Gurfinkel</t>
  </si>
  <si>
    <t>S900007716</t>
  </si>
  <si>
    <t>Office Furniture Online</t>
  </si>
  <si>
    <t>DG1 3SJ</t>
  </si>
  <si>
    <t>S900007717</t>
  </si>
  <si>
    <t>Northwood St Albans Limited</t>
  </si>
  <si>
    <t>AL1 1NG</t>
  </si>
  <si>
    <t>S900007718</t>
  </si>
  <si>
    <t>Ad Hoc Security UK Limited</t>
  </si>
  <si>
    <t>S900007719</t>
  </si>
  <si>
    <t>NW9 7EA</t>
  </si>
  <si>
    <t>S900007720</t>
  </si>
  <si>
    <t>Expert Court Report Limited</t>
  </si>
  <si>
    <t>OX2 7DL</t>
  </si>
  <si>
    <t>S900007721</t>
  </si>
  <si>
    <t>Mow- Sure Training Limited</t>
  </si>
  <si>
    <t>MK42 7JW</t>
  </si>
  <si>
    <t>S900007722</t>
  </si>
  <si>
    <t>The Lullaby Trust</t>
  </si>
  <si>
    <t>SE1 1SZ</t>
  </si>
  <si>
    <t>S900007723</t>
  </si>
  <si>
    <t>Ali Mouref Parvar</t>
  </si>
  <si>
    <t>W3 7TQ</t>
  </si>
  <si>
    <t>S900007724</t>
  </si>
  <si>
    <t>Headway Support Homes Limited</t>
  </si>
  <si>
    <t>E17 4DB</t>
  </si>
  <si>
    <t>S900007725</t>
  </si>
  <si>
    <t>Margaret Connors</t>
  </si>
  <si>
    <t>NW9 6DD</t>
  </si>
  <si>
    <t>S900007726</t>
  </si>
  <si>
    <t>Mansfield Solicitors and Advocates Limited</t>
  </si>
  <si>
    <t>BR6 0LG</t>
  </si>
  <si>
    <t>S900007727</t>
  </si>
  <si>
    <t>Huntley Cartwright</t>
  </si>
  <si>
    <t>CR3 6HY</t>
  </si>
  <si>
    <t>S900007728</t>
  </si>
  <si>
    <t>Empowering Black Children and Families L</t>
  </si>
  <si>
    <t>HA3 9RD</t>
  </si>
  <si>
    <t>S900007729</t>
  </si>
  <si>
    <t>Mckinnons</t>
  </si>
  <si>
    <t>S900007730</t>
  </si>
  <si>
    <t>Delta Security Systems</t>
  </si>
  <si>
    <t>E8 1AL</t>
  </si>
  <si>
    <t>S900007731</t>
  </si>
  <si>
    <t>Hemingway Design</t>
  </si>
  <si>
    <t>HA9 8HD</t>
  </si>
  <si>
    <t>S900007732</t>
  </si>
  <si>
    <t>FN Management Consulting Limited</t>
  </si>
  <si>
    <t>LS13 1RE</t>
  </si>
  <si>
    <t>S900007733</t>
  </si>
  <si>
    <t>Christine Thoma</t>
  </si>
  <si>
    <t>S900007734</t>
  </si>
  <si>
    <t>Fahima Habibzadeh</t>
  </si>
  <si>
    <t>NW9 5WA</t>
  </si>
  <si>
    <t>S900007735</t>
  </si>
  <si>
    <t>Maria Demosthenous</t>
  </si>
  <si>
    <t>EN4 8PQ</t>
  </si>
  <si>
    <t>S900007736</t>
  </si>
  <si>
    <t>Melissa Hastie</t>
  </si>
  <si>
    <t>S900007737</t>
  </si>
  <si>
    <t>Chelsea Thomas</t>
  </si>
  <si>
    <t>S900007738</t>
  </si>
  <si>
    <t>Ana Magdici</t>
  </si>
  <si>
    <t>HA8 8XN</t>
  </si>
  <si>
    <t>HA8 0AJ-1</t>
  </si>
  <si>
    <t>S900007740</t>
  </si>
  <si>
    <t>Emma Sanders</t>
  </si>
  <si>
    <t>S900007741</t>
  </si>
  <si>
    <t>Mountain Events and Maintenance Limited</t>
  </si>
  <si>
    <t>RM5 2UL</t>
  </si>
  <si>
    <t>S900007742</t>
  </si>
  <si>
    <t>Lene Venga</t>
  </si>
  <si>
    <t>S900007743</t>
  </si>
  <si>
    <t>Nyerges UK Limited</t>
  </si>
  <si>
    <t>S900007744</t>
  </si>
  <si>
    <t>Kabaku General Services Limited</t>
  </si>
  <si>
    <t>S900007745</t>
  </si>
  <si>
    <t>Tasmin Odonnell</t>
  </si>
  <si>
    <t>S900007746</t>
  </si>
  <si>
    <t>Trading Standards Institute</t>
  </si>
  <si>
    <t>S900007747</t>
  </si>
  <si>
    <t>Onemedia Services Limited</t>
  </si>
  <si>
    <t>RG4 9PB</t>
  </si>
  <si>
    <t>S900007748</t>
  </si>
  <si>
    <t>BUPA Care Homes (Akw) Limited</t>
  </si>
  <si>
    <t>GU15 1LD</t>
  </si>
  <si>
    <t>S900007749</t>
  </si>
  <si>
    <t>D Alexa Limited</t>
  </si>
  <si>
    <t>HA7 2DX</t>
  </si>
  <si>
    <t>S900007750</t>
  </si>
  <si>
    <t>Claire Swift</t>
  </si>
  <si>
    <t>NW2 4BP</t>
  </si>
  <si>
    <t>S900007751</t>
  </si>
  <si>
    <t>Air Sports Network</t>
  </si>
  <si>
    <t>CM13 1AB</t>
  </si>
  <si>
    <t>S900007752</t>
  </si>
  <si>
    <t>Deborah Mcdowell</t>
  </si>
  <si>
    <t>S900007753</t>
  </si>
  <si>
    <t>Varitech Systems Limited</t>
  </si>
  <si>
    <t>TQ12 6UD</t>
  </si>
  <si>
    <t>S900007754</t>
  </si>
  <si>
    <t>UK Linguistic Services Limited</t>
  </si>
  <si>
    <t>L1 4DQ</t>
  </si>
  <si>
    <t>S900007755</t>
  </si>
  <si>
    <t>Pcp (Luton) Limited</t>
  </si>
  <si>
    <t>LU1 5BE</t>
  </si>
  <si>
    <t>S900007756</t>
  </si>
  <si>
    <t>Narjes Khatoon Shirazi</t>
  </si>
  <si>
    <t>S900007757</t>
  </si>
  <si>
    <t>Shira Myers</t>
  </si>
  <si>
    <t>S900007759</t>
  </si>
  <si>
    <t>Max Hudson</t>
  </si>
  <si>
    <t>N5 2EA</t>
  </si>
  <si>
    <t>S900007760</t>
  </si>
  <si>
    <t>The Restoration and Refurbishment Co Limited</t>
  </si>
  <si>
    <t>SE26 6QF</t>
  </si>
  <si>
    <t>S900007761</t>
  </si>
  <si>
    <t>Mr Michael Smith</t>
  </si>
  <si>
    <t>EN4 9AT</t>
  </si>
  <si>
    <t>S900007762</t>
  </si>
  <si>
    <t>Burleigh Dell Developments Limited</t>
  </si>
  <si>
    <t>AL7 1GX</t>
  </si>
  <si>
    <t>S900007763</t>
  </si>
  <si>
    <t>Odyssey Education Services Limited</t>
  </si>
  <si>
    <t>S900007764</t>
  </si>
  <si>
    <t>St George's Catholic School</t>
  </si>
  <si>
    <t>W9 1RB</t>
  </si>
  <si>
    <t>S900007765</t>
  </si>
  <si>
    <t>Deborah Bees</t>
  </si>
  <si>
    <t>S900007766</t>
  </si>
  <si>
    <t>Abundance London</t>
  </si>
  <si>
    <t>W4 3EG</t>
  </si>
  <si>
    <t>S900007767</t>
  </si>
  <si>
    <t>Andrew Young</t>
  </si>
  <si>
    <t>S900007768</t>
  </si>
  <si>
    <t>Caroline Richardson</t>
  </si>
  <si>
    <t>S900007769</t>
  </si>
  <si>
    <t>Mridula Rana</t>
  </si>
  <si>
    <t>NW4 4TG</t>
  </si>
  <si>
    <t>S900007770</t>
  </si>
  <si>
    <t>Hayatullah Nasiri</t>
  </si>
  <si>
    <t>S900007771</t>
  </si>
  <si>
    <t>Danish Ahmed</t>
  </si>
  <si>
    <t>TW13 5JZ</t>
  </si>
  <si>
    <t>S900007772</t>
  </si>
  <si>
    <t>Natalie Franklin</t>
  </si>
  <si>
    <t>S900007773</t>
  </si>
  <si>
    <t>Mohamed Shafiq</t>
  </si>
  <si>
    <t>N12 0NX</t>
  </si>
  <si>
    <t>S900007774</t>
  </si>
  <si>
    <t>Trekking Company Limited</t>
  </si>
  <si>
    <t>BN7 3NB</t>
  </si>
  <si>
    <t>S900007775</t>
  </si>
  <si>
    <t>Barnet Pcn 1D</t>
  </si>
  <si>
    <t>S900007776</t>
  </si>
  <si>
    <t>Nebjosa Jancovic</t>
  </si>
  <si>
    <t>HA1 2HX</t>
  </si>
  <si>
    <t>S900007777</t>
  </si>
  <si>
    <t>Carlene Lovell</t>
  </si>
  <si>
    <t>S900007778</t>
  </si>
  <si>
    <t>Omatosan Adjene</t>
  </si>
  <si>
    <t>S900007779</t>
  </si>
  <si>
    <t>Ade Osonubi</t>
  </si>
  <si>
    <t>S900007780</t>
  </si>
  <si>
    <t>Ernada Nurce</t>
  </si>
  <si>
    <t>NW9 5DD</t>
  </si>
  <si>
    <t>S900007781</t>
  </si>
  <si>
    <t>Sami Beigi</t>
  </si>
  <si>
    <t>N20 0LR</t>
  </si>
  <si>
    <t>S900007782</t>
  </si>
  <si>
    <t>Nyajuma Jo Nyiker</t>
  </si>
  <si>
    <t>S900007783</t>
  </si>
  <si>
    <t>Olivia Amoako</t>
  </si>
  <si>
    <t>N17 6HD</t>
  </si>
  <si>
    <t>S900007784</t>
  </si>
  <si>
    <t>Eric Parker</t>
  </si>
  <si>
    <t>HA8 8XR</t>
  </si>
  <si>
    <t>S900007785</t>
  </si>
  <si>
    <t>New Studio Pre-Schoo</t>
  </si>
  <si>
    <t>W10 6LS</t>
  </si>
  <si>
    <t>S900007786</t>
  </si>
  <si>
    <t>Knowledge Train Limited</t>
  </si>
  <si>
    <t>EC4M 7AN</t>
  </si>
  <si>
    <t>S900007787</t>
  </si>
  <si>
    <t>S900007788</t>
  </si>
  <si>
    <t>St George North London</t>
  </si>
  <si>
    <t>SW6 2UB</t>
  </si>
  <si>
    <t>S900007789</t>
  </si>
  <si>
    <t>Shila Patel</t>
  </si>
  <si>
    <t>N11 3NP</t>
  </si>
  <si>
    <t>S900007790</t>
  </si>
  <si>
    <t>Mr M A Khan-Cheema</t>
  </si>
  <si>
    <t>L15 4NA</t>
  </si>
  <si>
    <t>S900007791</t>
  </si>
  <si>
    <t>Heather Macdonald</t>
  </si>
  <si>
    <t>NW1 0DE</t>
  </si>
  <si>
    <t>S900007792</t>
  </si>
  <si>
    <t>Jimmy's Fireworks Limited</t>
  </si>
  <si>
    <t>S75 3DL</t>
  </si>
  <si>
    <t>S900007793</t>
  </si>
  <si>
    <t>Oluwatobi Bode-Odeyemi</t>
  </si>
  <si>
    <t>EN5 1DZ</t>
  </si>
  <si>
    <t>S900007794</t>
  </si>
  <si>
    <t>Mccanns Hrc Limited</t>
  </si>
  <si>
    <t>NW2 5SJ</t>
  </si>
  <si>
    <t>S900007795</t>
  </si>
  <si>
    <t>Hijratullah Faizi</t>
  </si>
  <si>
    <t>S900007796</t>
  </si>
  <si>
    <t>X-Venture Limited</t>
  </si>
  <si>
    <t>HP11 1QU</t>
  </si>
  <si>
    <t>S900007797</t>
  </si>
  <si>
    <t>Kulvinderkaur</t>
  </si>
  <si>
    <t>NG8 4GZ</t>
  </si>
  <si>
    <t>S900007798</t>
  </si>
  <si>
    <t>Royal Devon University Healthcare NHSft</t>
  </si>
  <si>
    <t>EX1 2ED</t>
  </si>
  <si>
    <t>S900007799</t>
  </si>
  <si>
    <t>Insight Mental Health Limited</t>
  </si>
  <si>
    <t>GU51 5RX</t>
  </si>
  <si>
    <t>S900007800</t>
  </si>
  <si>
    <t>Itsa Limited</t>
  </si>
  <si>
    <t>S900007801</t>
  </si>
  <si>
    <t>Wastewise Management Solutuions Limited</t>
  </si>
  <si>
    <t>B72 1RR</t>
  </si>
  <si>
    <t>S900007802</t>
  </si>
  <si>
    <t>Right Digital Solutions Limited</t>
  </si>
  <si>
    <t>B24 9PD</t>
  </si>
  <si>
    <t>S900007803</t>
  </si>
  <si>
    <t>Doussou Souare</t>
  </si>
  <si>
    <t>N11 2ND</t>
  </si>
  <si>
    <t>S900007804</t>
  </si>
  <si>
    <t>Mr Terence Andrews</t>
  </si>
  <si>
    <t>N10 2NP</t>
  </si>
  <si>
    <t>S900007805</t>
  </si>
  <si>
    <t>To The Moon and Back Foster Care Limited</t>
  </si>
  <si>
    <t>S900007806</t>
  </si>
  <si>
    <t>Tafa Building Services Limited</t>
  </si>
  <si>
    <t>S900007807</t>
  </si>
  <si>
    <t>Family Works Fostering</t>
  </si>
  <si>
    <t>SS9 3EB</t>
  </si>
  <si>
    <t>S900007808</t>
  </si>
  <si>
    <t>Urban Movement Limited</t>
  </si>
  <si>
    <t>EC1R 0JH</t>
  </si>
  <si>
    <t>S900007809</t>
  </si>
  <si>
    <t>Michelle Hyams</t>
  </si>
  <si>
    <t>S900007810</t>
  </si>
  <si>
    <t>Digital Library Limited</t>
  </si>
  <si>
    <t>LS27 0BZ</t>
  </si>
  <si>
    <t>S900007811</t>
  </si>
  <si>
    <t>V-Care Homes (UK) Limited</t>
  </si>
  <si>
    <t>IG5 0UE</t>
  </si>
  <si>
    <t>S900007812</t>
  </si>
  <si>
    <t>Monir Vali-Zadeh</t>
  </si>
  <si>
    <t>S900007813</t>
  </si>
  <si>
    <t>Tabitha Clay-Peters</t>
  </si>
  <si>
    <t>S900007814</t>
  </si>
  <si>
    <t>Flatley Construction Limited</t>
  </si>
  <si>
    <t>S900007815</t>
  </si>
  <si>
    <t>Helena Fernandes</t>
  </si>
  <si>
    <t>S900007816</t>
  </si>
  <si>
    <t>Heart of The Forest Community Special Sc</t>
  </si>
  <si>
    <t>GL16 7EJ</t>
  </si>
  <si>
    <t>S900007817</t>
  </si>
  <si>
    <t>Edgware Bid Limited</t>
  </si>
  <si>
    <t>S900007818</t>
  </si>
  <si>
    <t>Haringey Learning Partnership</t>
  </si>
  <si>
    <t>N22 8DZ</t>
  </si>
  <si>
    <t>S900007819</t>
  </si>
  <si>
    <t>Daniella Reeves</t>
  </si>
  <si>
    <t>NW2 2RJ</t>
  </si>
  <si>
    <t>S900007820</t>
  </si>
  <si>
    <t>Daylight Signs</t>
  </si>
  <si>
    <t>EN3 7BB</t>
  </si>
  <si>
    <t>S900007821</t>
  </si>
  <si>
    <t>Sandra Caplin</t>
  </si>
  <si>
    <t>IP28 8PN</t>
  </si>
  <si>
    <t>S900007822</t>
  </si>
  <si>
    <t>Paradigm Care Services Limited</t>
  </si>
  <si>
    <t>L32 6QT</t>
  </si>
  <si>
    <t>S900007823</t>
  </si>
  <si>
    <t>Witherslack Group Limited</t>
  </si>
  <si>
    <t>S900007824</t>
  </si>
  <si>
    <t>Hoshang Ahmed</t>
  </si>
  <si>
    <t>S900007825</t>
  </si>
  <si>
    <t>Protect Earth</t>
  </si>
  <si>
    <t>SN13 0RP</t>
  </si>
  <si>
    <t>S900007826</t>
  </si>
  <si>
    <t>Dr Hannah Jones Consultancy</t>
  </si>
  <si>
    <t>SG12 9EE</t>
  </si>
  <si>
    <t>S900007827</t>
  </si>
  <si>
    <t>Mohammad Asif Jafere</t>
  </si>
  <si>
    <t>S900007828</t>
  </si>
  <si>
    <t>Irwin Mitchell</t>
  </si>
  <si>
    <t>S3 8DT</t>
  </si>
  <si>
    <t>S900007829</t>
  </si>
  <si>
    <t>Revolution Consulting Limited</t>
  </si>
  <si>
    <t>EX2 6LR</t>
  </si>
  <si>
    <t>S900007830</t>
  </si>
  <si>
    <t>Rachael Sanderson</t>
  </si>
  <si>
    <t>N3 3AB</t>
  </si>
  <si>
    <t>S900007831</t>
  </si>
  <si>
    <t>Hertford Regional College</t>
  </si>
  <si>
    <t>SG12 9JF</t>
  </si>
  <si>
    <t>S900007832</t>
  </si>
  <si>
    <t>Topaz Care and Support</t>
  </si>
  <si>
    <t>RM13 8EU</t>
  </si>
  <si>
    <t>S900007833</t>
  </si>
  <si>
    <t>Chesterton Education</t>
  </si>
  <si>
    <t>HP18 9LR</t>
  </si>
  <si>
    <t>S900007834</t>
  </si>
  <si>
    <t>Hamid Ibrahim Mohammadi</t>
  </si>
  <si>
    <t>S900007835</t>
  </si>
  <si>
    <t>Omid Safari</t>
  </si>
  <si>
    <t>S900007836</t>
  </si>
  <si>
    <t>Nivar Deler Aziz</t>
  </si>
  <si>
    <t>S900007837</t>
  </si>
  <si>
    <t>Michael Dodoo Botchway</t>
  </si>
  <si>
    <t>S900007838</t>
  </si>
  <si>
    <t>Gulnaz Hassan</t>
  </si>
  <si>
    <t>EN4 8LF</t>
  </si>
  <si>
    <t>S900007839</t>
  </si>
  <si>
    <t>Clouds End Services Limited</t>
  </si>
  <si>
    <t>TN15 0AN</t>
  </si>
  <si>
    <t>S900007840</t>
  </si>
  <si>
    <t>Dr Nicola Sarah Jones</t>
  </si>
  <si>
    <t>HR3 6LS</t>
  </si>
  <si>
    <t>S900007841</t>
  </si>
  <si>
    <t>Kyara Da Silva</t>
  </si>
  <si>
    <t>S900007842</t>
  </si>
  <si>
    <t>Odunayo Johnson</t>
  </si>
  <si>
    <t>HA8 9QG</t>
  </si>
  <si>
    <t>S900007843</t>
  </si>
  <si>
    <t>Marisa Jones</t>
  </si>
  <si>
    <t>S900007844</t>
  </si>
  <si>
    <t>Olga Cohen</t>
  </si>
  <si>
    <t>NW11 0LR</t>
  </si>
  <si>
    <t>S900007845</t>
  </si>
  <si>
    <t>Linkfield Accident Management Limited</t>
  </si>
  <si>
    <t>RH1 1BL</t>
  </si>
  <si>
    <t>S900007846</t>
  </si>
  <si>
    <t>Mr O A Opasanya</t>
  </si>
  <si>
    <t>SW10 0QP</t>
  </si>
  <si>
    <t>S900007847</t>
  </si>
  <si>
    <t>Sadhna Shah</t>
  </si>
  <si>
    <t>S900007848</t>
  </si>
  <si>
    <t>Daniel Green</t>
  </si>
  <si>
    <t>HA8 8UJ</t>
  </si>
  <si>
    <t>S900007849</t>
  </si>
  <si>
    <t>Dalila Gamhiouen</t>
  </si>
  <si>
    <t>NW9 5NU</t>
  </si>
  <si>
    <t>S900007850</t>
  </si>
  <si>
    <t>Marlene Stewart</t>
  </si>
  <si>
    <t>EN5 5FX</t>
  </si>
  <si>
    <t>S900007851</t>
  </si>
  <si>
    <t>Atiya Tabatabaei Azad</t>
  </si>
  <si>
    <t>EN5 3AB</t>
  </si>
  <si>
    <t>S900007852</t>
  </si>
  <si>
    <t>Danielle Tavares Chaves</t>
  </si>
  <si>
    <t>NW9 4DF</t>
  </si>
  <si>
    <t>S900007853</t>
  </si>
  <si>
    <t>Ryu Kent</t>
  </si>
  <si>
    <t>N12 9AA</t>
  </si>
  <si>
    <t>S900007854</t>
  </si>
  <si>
    <t>Llibertat Limited</t>
  </si>
  <si>
    <t>BN22 7QP</t>
  </si>
  <si>
    <t>S900007855</t>
  </si>
  <si>
    <t>Lucia Moy</t>
  </si>
  <si>
    <t>S900007856</t>
  </si>
  <si>
    <t>Werton Woodside Park Limited</t>
  </si>
  <si>
    <t>N12 9AU-1</t>
  </si>
  <si>
    <t>S900007858</t>
  </si>
  <si>
    <t>Tracy Jones</t>
  </si>
  <si>
    <t>S900007859</t>
  </si>
  <si>
    <t>Dr Karen Moreira</t>
  </si>
  <si>
    <t>IP5 2DT</t>
  </si>
  <si>
    <t>S900007860</t>
  </si>
  <si>
    <t>HA8 9HT</t>
  </si>
  <si>
    <t>S900007861</t>
  </si>
  <si>
    <t>Nest Resident Projects Limited</t>
  </si>
  <si>
    <t>SE1 4ND</t>
  </si>
  <si>
    <t>S900007862</t>
  </si>
  <si>
    <t>Language Link Plus Limited</t>
  </si>
  <si>
    <t>SL1 4DX</t>
  </si>
  <si>
    <t>S900007863</t>
  </si>
  <si>
    <t>Mosaic Publicity Limited</t>
  </si>
  <si>
    <t>CO4 9PD</t>
  </si>
  <si>
    <t>S900007864</t>
  </si>
  <si>
    <t>Hakim Nemutullah</t>
  </si>
  <si>
    <t>S900007865</t>
  </si>
  <si>
    <t>Newsteam Group Limited</t>
  </si>
  <si>
    <t>ST4 7AA</t>
  </si>
  <si>
    <t>S900007866</t>
  </si>
  <si>
    <t>Greater London Demolition Limited</t>
  </si>
  <si>
    <t>EN3 7PJ</t>
  </si>
  <si>
    <t>S900007867</t>
  </si>
  <si>
    <t>Lyra Homes (Crawley) Limited</t>
  </si>
  <si>
    <t>WD3 1RE</t>
  </si>
  <si>
    <t>S900007868</t>
  </si>
  <si>
    <t>Mauro Mascate</t>
  </si>
  <si>
    <t>NW10 1LF</t>
  </si>
  <si>
    <t>S900007869</t>
  </si>
  <si>
    <t>Elizabeth Brindley</t>
  </si>
  <si>
    <t>WD23 3FD</t>
  </si>
  <si>
    <t>S900007870</t>
  </si>
  <si>
    <t>Mr Gamal Gheedan</t>
  </si>
  <si>
    <t>S900007871</t>
  </si>
  <si>
    <t>Lexicon Linguistics Limited</t>
  </si>
  <si>
    <t>BN1 5NG</t>
  </si>
  <si>
    <t>S900007872</t>
  </si>
  <si>
    <t>Oxpen Solutions Limited</t>
  </si>
  <si>
    <t>OX3 7BQ</t>
  </si>
  <si>
    <t>S900007873</t>
  </si>
  <si>
    <t>Ddm Health Limited</t>
  </si>
  <si>
    <t>CV4 7EZ</t>
  </si>
  <si>
    <t>S900007874</t>
  </si>
  <si>
    <t>Jagadamba Yoga</t>
  </si>
  <si>
    <t>S900007875</t>
  </si>
  <si>
    <t>Bbe Training Limited</t>
  </si>
  <si>
    <t>NN9 5QF</t>
  </si>
  <si>
    <t>S900007876</t>
  </si>
  <si>
    <t>Benson Construction Limited</t>
  </si>
  <si>
    <t>NW11 8RY</t>
  </si>
  <si>
    <t>S900007877</t>
  </si>
  <si>
    <t>Jasmine Casey BowdenJas</t>
  </si>
  <si>
    <t>S900007878</t>
  </si>
  <si>
    <t>Anointed Favour George</t>
  </si>
  <si>
    <t>S900007879</t>
  </si>
  <si>
    <t>Swift Removal London Services</t>
  </si>
  <si>
    <t>NW10 7EE</t>
  </si>
  <si>
    <t>EN5 5HA-1</t>
  </si>
  <si>
    <t>S900007881</t>
  </si>
  <si>
    <t>S Mac</t>
  </si>
  <si>
    <t>S900007882</t>
  </si>
  <si>
    <t>P Chalk Limited</t>
  </si>
  <si>
    <t>DA8 2LF</t>
  </si>
  <si>
    <t>S900007883</t>
  </si>
  <si>
    <t>Scl Education and Training Limited</t>
  </si>
  <si>
    <t>GU47 9DN</t>
  </si>
  <si>
    <t>S900007884</t>
  </si>
  <si>
    <t>Parkside Residential Home</t>
  </si>
  <si>
    <t>S900007885</t>
  </si>
  <si>
    <t>The Monarch Academy</t>
  </si>
  <si>
    <t>EN11 0HL</t>
  </si>
  <si>
    <t>S900007886</t>
  </si>
  <si>
    <t>Trinity (Where Your Life Matters) Limited</t>
  </si>
  <si>
    <t>S900007887</t>
  </si>
  <si>
    <t>Wye Village Hall and Recreation Ground C</t>
  </si>
  <si>
    <t>TN25 5EA</t>
  </si>
  <si>
    <t>S900007888</t>
  </si>
  <si>
    <t>Ahmad Farid Sultan</t>
  </si>
  <si>
    <t>NW4 4AJ</t>
  </si>
  <si>
    <t>S900007889</t>
  </si>
  <si>
    <t>Meavo Limited</t>
  </si>
  <si>
    <t>S900007890</t>
  </si>
  <si>
    <t>Mohammed Panahimanesh</t>
  </si>
  <si>
    <t>N3 2DX</t>
  </si>
  <si>
    <t>S900007891</t>
  </si>
  <si>
    <t>Boubacar Diallo</t>
  </si>
  <si>
    <t>S900007892</t>
  </si>
  <si>
    <t>Roselyn Goldfoot</t>
  </si>
  <si>
    <t>S900007893</t>
  </si>
  <si>
    <t>Parisa Borhani</t>
  </si>
  <si>
    <t>S900007894</t>
  </si>
  <si>
    <t>Lina Nkiere Nsekli</t>
  </si>
  <si>
    <t>S900007895</t>
  </si>
  <si>
    <t>Jana Stanton</t>
  </si>
  <si>
    <t>S900007896</t>
  </si>
  <si>
    <t>Luci Galan</t>
  </si>
  <si>
    <t>N20 8DH</t>
  </si>
  <si>
    <t>S900007897</t>
  </si>
  <si>
    <t>Shannon Bradley</t>
  </si>
  <si>
    <t>S900007898</t>
  </si>
  <si>
    <t>Harpreet Rai</t>
  </si>
  <si>
    <t>S900007899</t>
  </si>
  <si>
    <t>Ahmed Ibrahim</t>
  </si>
  <si>
    <t>EN4 9RW-1</t>
  </si>
  <si>
    <t>S900007901</t>
  </si>
  <si>
    <t>Joan Lynn</t>
  </si>
  <si>
    <t>S900007902</t>
  </si>
  <si>
    <t>Minos Kok</t>
  </si>
  <si>
    <t>NW4 3PD</t>
  </si>
  <si>
    <t>S900007903</t>
  </si>
  <si>
    <t>Nisha Guri</t>
  </si>
  <si>
    <t>N20 0EL</t>
  </si>
  <si>
    <t>S900007904</t>
  </si>
  <si>
    <t>Catherine Isichei</t>
  </si>
  <si>
    <t>EN4 9RF</t>
  </si>
  <si>
    <t>NW9 7HE-1</t>
  </si>
  <si>
    <t>S900007906</t>
  </si>
  <si>
    <t>Maro Construction Limited</t>
  </si>
  <si>
    <t>SW11 1NJ</t>
  </si>
  <si>
    <t>S900007907</t>
  </si>
  <si>
    <t>Lena Farzam</t>
  </si>
  <si>
    <t>N12 9RW</t>
  </si>
  <si>
    <t>S900007908</t>
  </si>
  <si>
    <t>Henrietta Matthews</t>
  </si>
  <si>
    <t>SE1 7JB-1</t>
  </si>
  <si>
    <t>S900007910</t>
  </si>
  <si>
    <t>Frame Projects Limited</t>
  </si>
  <si>
    <t>N1 7UX</t>
  </si>
  <si>
    <t>S900007911</t>
  </si>
  <si>
    <t>Woolenwick Junior School</t>
  </si>
  <si>
    <t>SG1 2NU</t>
  </si>
  <si>
    <t>S900007912</t>
  </si>
  <si>
    <t>Lea Valley Primary School</t>
  </si>
  <si>
    <t>N17 0PT</t>
  </si>
  <si>
    <t>S900007913</t>
  </si>
  <si>
    <t>N12 9RY</t>
  </si>
  <si>
    <t>S900007914</t>
  </si>
  <si>
    <t>Alquenia M Gregorio</t>
  </si>
  <si>
    <t>NW9 5XU</t>
  </si>
  <si>
    <t>S900007915</t>
  </si>
  <si>
    <t>Eduart Koka</t>
  </si>
  <si>
    <t>S900007916</t>
  </si>
  <si>
    <t>Arjeta Sinanaj</t>
  </si>
  <si>
    <t>S900007917</t>
  </si>
  <si>
    <t>Ana Isabel Sc Martin</t>
  </si>
  <si>
    <t>S900007918</t>
  </si>
  <si>
    <t>Arzu Boran</t>
  </si>
  <si>
    <t>S900007919</t>
  </si>
  <si>
    <t>Adam Kantepudi</t>
  </si>
  <si>
    <t>N11 3FB</t>
  </si>
  <si>
    <t>EN5 3AP-1</t>
  </si>
  <si>
    <t>S900007921</t>
  </si>
  <si>
    <t>Dr Kaneshanathan</t>
  </si>
  <si>
    <t>S900007922</t>
  </si>
  <si>
    <t>Aspire Schools</t>
  </si>
  <si>
    <t>S900007923</t>
  </si>
  <si>
    <t>Cubix Holdings Limited</t>
  </si>
  <si>
    <t>S900007924</t>
  </si>
  <si>
    <t>Building Bloqs At Meridian Works Limited</t>
  </si>
  <si>
    <t>N18 3QT</t>
  </si>
  <si>
    <t>S900007925</t>
  </si>
  <si>
    <t>Raed Zuwayed</t>
  </si>
  <si>
    <t>E17 5SB</t>
  </si>
  <si>
    <t>S900007926</t>
  </si>
  <si>
    <t>Laje Muca</t>
  </si>
  <si>
    <t>EN1 4EJ</t>
  </si>
  <si>
    <t>S900007927</t>
  </si>
  <si>
    <t>Md Projects London Limited</t>
  </si>
  <si>
    <t>EN10 7QN</t>
  </si>
  <si>
    <t>S900007928</t>
  </si>
  <si>
    <t>Louis Mcguinness</t>
  </si>
  <si>
    <t>EN6 5DL</t>
  </si>
  <si>
    <t>S900007929</t>
  </si>
  <si>
    <t>Meegen Mcewen</t>
  </si>
  <si>
    <t>N20 9JG</t>
  </si>
  <si>
    <t>S900007930</t>
  </si>
  <si>
    <t>Lukasz Molik Trading As Gems</t>
  </si>
  <si>
    <t>MK40 4FT</t>
  </si>
  <si>
    <t>S900007931</t>
  </si>
  <si>
    <t>St John Fisher Catholic Primary School</t>
  </si>
  <si>
    <t>UB6 7AF</t>
  </si>
  <si>
    <t>S900007932</t>
  </si>
  <si>
    <t>Samiullah Wafa</t>
  </si>
  <si>
    <t>IG1 1SS</t>
  </si>
  <si>
    <t>S900007933</t>
  </si>
  <si>
    <t>Retrofit Action For Tomorrow Cic</t>
  </si>
  <si>
    <t>SE23 3TL</t>
  </si>
  <si>
    <t>S900007934</t>
  </si>
  <si>
    <t>Purfleet Primary Academy</t>
  </si>
  <si>
    <t>RM19 1TA</t>
  </si>
  <si>
    <t>S900007935</t>
  </si>
  <si>
    <t>Woolenwick Infant and Nursery School</t>
  </si>
  <si>
    <t>S900007936</t>
  </si>
  <si>
    <t>We Are The Fair Limited</t>
  </si>
  <si>
    <t>B3 2HB</t>
  </si>
  <si>
    <t>S900007937</t>
  </si>
  <si>
    <t>Claudia Rosano Fernandes Bastos</t>
  </si>
  <si>
    <t>HA8 8YR</t>
  </si>
  <si>
    <t>S900007938</t>
  </si>
  <si>
    <t>Rayan Omer Nadir</t>
  </si>
  <si>
    <t>S900007939</t>
  </si>
  <si>
    <t>Tring School</t>
  </si>
  <si>
    <t>HP23 5JD</t>
  </si>
  <si>
    <t>S900007940</t>
  </si>
  <si>
    <t>Yuri Brown</t>
  </si>
  <si>
    <t>S900007941</t>
  </si>
  <si>
    <t>Suzaldes Dias Da Silva</t>
  </si>
  <si>
    <t>S900007942</t>
  </si>
  <si>
    <t>Catherine Carmel</t>
  </si>
  <si>
    <t>S900007943</t>
  </si>
  <si>
    <t>James Duffy (James Norton)</t>
  </si>
  <si>
    <t>SW20 8LB</t>
  </si>
  <si>
    <t>S900007944</t>
  </si>
  <si>
    <t>Barnet Wellness Circle</t>
  </si>
  <si>
    <t>NW4 4BA</t>
  </si>
  <si>
    <t>S900007945</t>
  </si>
  <si>
    <t>Farzad Ahmedi</t>
  </si>
  <si>
    <t>N17 6NQ</t>
  </si>
  <si>
    <t>S900007946</t>
  </si>
  <si>
    <t>North Star Community Trust</t>
  </si>
  <si>
    <t>N9 8DR</t>
  </si>
  <si>
    <t>S900007947</t>
  </si>
  <si>
    <t>Broadbean Technology Limited</t>
  </si>
  <si>
    <t>E14 9SH</t>
  </si>
  <si>
    <t>S900007948</t>
  </si>
  <si>
    <t>Eclipse Automotive Technology Limited</t>
  </si>
  <si>
    <t>DE11 9DH</t>
  </si>
  <si>
    <t>S900007949</t>
  </si>
  <si>
    <t>Lauren Rapacioli</t>
  </si>
  <si>
    <t>S900007950</t>
  </si>
  <si>
    <t>Meherzad Pakdel</t>
  </si>
  <si>
    <t>S900007951</t>
  </si>
  <si>
    <t>Halima Mohamed</t>
  </si>
  <si>
    <t>S900007952</t>
  </si>
  <si>
    <t>Atlas Multi Academy Trust</t>
  </si>
  <si>
    <t>AL3 6DB</t>
  </si>
  <si>
    <t>S900007953</t>
  </si>
  <si>
    <t>Shiv Catering Limited</t>
  </si>
  <si>
    <t>S900007954</t>
  </si>
  <si>
    <t>Mr Martin Niederberg</t>
  </si>
  <si>
    <t>NW7 1QE</t>
  </si>
  <si>
    <t>N20 8DG-1</t>
  </si>
  <si>
    <t>S900007956</t>
  </si>
  <si>
    <t>Mr Mark Chippeck</t>
  </si>
  <si>
    <t>NW9 5JZ</t>
  </si>
  <si>
    <t>S900007957</t>
  </si>
  <si>
    <t>Andrea Bilbow</t>
  </si>
  <si>
    <t>HA8 9TU</t>
  </si>
  <si>
    <t>S900007958</t>
  </si>
  <si>
    <t>Franklin Wilkins</t>
  </si>
  <si>
    <t>S900007959</t>
  </si>
  <si>
    <t>Christopher Whittle</t>
  </si>
  <si>
    <t>S900007960</t>
  </si>
  <si>
    <t>Revera Signature Opco LLP</t>
  </si>
  <si>
    <t>S900007961</t>
  </si>
  <si>
    <t>Invicta Primary School</t>
  </si>
  <si>
    <t>SE3 7HE</t>
  </si>
  <si>
    <t>S900007962</t>
  </si>
  <si>
    <t>Brickwall Films Limited</t>
  </si>
  <si>
    <t>S900007963</t>
  </si>
  <si>
    <t>Dark Matter Laboratories Limited (Dml)</t>
  </si>
  <si>
    <t>S900007964</t>
  </si>
  <si>
    <t>Mrs Margaret Deitch</t>
  </si>
  <si>
    <t>N5 2EP</t>
  </si>
  <si>
    <t>S900007965</t>
  </si>
  <si>
    <t>Lilibeth Mercado</t>
  </si>
  <si>
    <t>NW9 5PB</t>
  </si>
  <si>
    <t>S900007966</t>
  </si>
  <si>
    <t>Stour Valley Educational Trust</t>
  </si>
  <si>
    <t>CO10 8PJ</t>
  </si>
  <si>
    <t>S900007967</t>
  </si>
  <si>
    <t>Hd Services</t>
  </si>
  <si>
    <t>AL2 1NX</t>
  </si>
  <si>
    <t>S900007968</t>
  </si>
  <si>
    <t>Karen Christine Whybro</t>
  </si>
  <si>
    <t>CM1 4EG</t>
  </si>
  <si>
    <t>S900007969</t>
  </si>
  <si>
    <t>Ceylan Acar</t>
  </si>
  <si>
    <t>N20 9AG</t>
  </si>
  <si>
    <t>S900007970</t>
  </si>
  <si>
    <t>Shani Wilson-Tutu</t>
  </si>
  <si>
    <t>S900007971</t>
  </si>
  <si>
    <t>Rise Adaptations Limited Rise Adaptations Limited</t>
  </si>
  <si>
    <t>DN4 5NU</t>
  </si>
  <si>
    <t>S900007972</t>
  </si>
  <si>
    <t>Benro Limited</t>
  </si>
  <si>
    <t>N20 0DX</t>
  </si>
  <si>
    <t>S900007973</t>
  </si>
  <si>
    <t>Bab Contractors Limited</t>
  </si>
  <si>
    <t>SS15 6PX</t>
  </si>
  <si>
    <t>S900007974</t>
  </si>
  <si>
    <t>Powervault Limited</t>
  </si>
  <si>
    <t>S900007975</t>
  </si>
  <si>
    <t>Merryhills Primary School</t>
  </si>
  <si>
    <t>EN2 7RE</t>
  </si>
  <si>
    <t>S900007976</t>
  </si>
  <si>
    <t>Dr Stella Compton Dickinson</t>
  </si>
  <si>
    <t>SE1 9RS</t>
  </si>
  <si>
    <t>S900007977</t>
  </si>
  <si>
    <t>Babatat Studio</t>
  </si>
  <si>
    <t>DH2 2BN</t>
  </si>
  <si>
    <t>S900007978</t>
  </si>
  <si>
    <t>Roman Shams</t>
  </si>
  <si>
    <t>S900007979</t>
  </si>
  <si>
    <t>Asmaa Elahrache</t>
  </si>
  <si>
    <t>S900007980</t>
  </si>
  <si>
    <t>Khawla Ghazi</t>
  </si>
  <si>
    <t>NW2 1EJ</t>
  </si>
  <si>
    <t>S900007981</t>
  </si>
  <si>
    <t>Teri Young</t>
  </si>
  <si>
    <t>HA8 9DT</t>
  </si>
  <si>
    <t>S900007982</t>
  </si>
  <si>
    <t>Chloe Evans</t>
  </si>
  <si>
    <t>S900007983</t>
  </si>
  <si>
    <t>Compass Fostering South Limited</t>
  </si>
  <si>
    <t>S900007984</t>
  </si>
  <si>
    <t>Aspires 2 Be Limited</t>
  </si>
  <si>
    <t>HA5 4HS</t>
  </si>
  <si>
    <t>S900007985</t>
  </si>
  <si>
    <t>S900007986</t>
  </si>
  <si>
    <t>Sidonie Rees</t>
  </si>
  <si>
    <t>WD6 3QQ</t>
  </si>
  <si>
    <t>S900007987</t>
  </si>
  <si>
    <t>Ilsa Ahmad Anjum</t>
  </si>
  <si>
    <t>UB6 9AU</t>
  </si>
  <si>
    <t>S900007988</t>
  </si>
  <si>
    <t>Activexchange Limited</t>
  </si>
  <si>
    <t>HP18 0AP</t>
  </si>
  <si>
    <t>S900007989</t>
  </si>
  <si>
    <t>Beenstock Home Management Co Limited</t>
  </si>
  <si>
    <t>M7 4RP</t>
  </si>
  <si>
    <t>S900007990</t>
  </si>
  <si>
    <t>Sawda Ibraheem</t>
  </si>
  <si>
    <t>S900007991</t>
  </si>
  <si>
    <t>Amv Law Limited</t>
  </si>
  <si>
    <t>S900007992</t>
  </si>
  <si>
    <t>Sutcliffe Play Limited</t>
  </si>
  <si>
    <t>WF9 1JS</t>
  </si>
  <si>
    <t>WS7 9QP</t>
  </si>
  <si>
    <t>S900007994</t>
  </si>
  <si>
    <t>Exacom Systems Limited</t>
  </si>
  <si>
    <t>CO5 8EB</t>
  </si>
  <si>
    <t>S900007995</t>
  </si>
  <si>
    <t>Chartered Institute of Waste Management</t>
  </si>
  <si>
    <t>NN4 7YJ</t>
  </si>
  <si>
    <t>S900007996</t>
  </si>
  <si>
    <t>Mo Chara</t>
  </si>
  <si>
    <t>N20 8ED</t>
  </si>
  <si>
    <t>S900007997</t>
  </si>
  <si>
    <t>Revel Pucks Limited</t>
  </si>
  <si>
    <t>E15 2SX</t>
  </si>
  <si>
    <t>S900007998</t>
  </si>
  <si>
    <t>Dounana Patricia Timi-Ajayi</t>
  </si>
  <si>
    <t>NW9 5XF</t>
  </si>
  <si>
    <t>S900007999</t>
  </si>
  <si>
    <t>Christopher Diomedous</t>
  </si>
  <si>
    <t>NW3 4PA</t>
  </si>
  <si>
    <t>S900008000</t>
  </si>
  <si>
    <t>Mahad Farah</t>
  </si>
  <si>
    <t>EN2 8JL</t>
  </si>
  <si>
    <t>S900008001</t>
  </si>
  <si>
    <t>Dani Jeffrey</t>
  </si>
  <si>
    <t>S900008002</t>
  </si>
  <si>
    <t>Samson Smus</t>
  </si>
  <si>
    <t>NW11 9PU</t>
  </si>
  <si>
    <t>S900008003</t>
  </si>
  <si>
    <t>Adenbuild Construction Limited</t>
  </si>
  <si>
    <t>S900008004</t>
  </si>
  <si>
    <t>Tuma Mohamed</t>
  </si>
  <si>
    <t>S900008005</t>
  </si>
  <si>
    <t>Elaine Young</t>
  </si>
  <si>
    <t>S900008006</t>
  </si>
  <si>
    <t>Dipa Shah-Johal</t>
  </si>
  <si>
    <t>EN5 1HP</t>
  </si>
  <si>
    <t>S900008007</t>
  </si>
  <si>
    <t>Avrohom Levy</t>
  </si>
  <si>
    <t>S900008008</t>
  </si>
  <si>
    <t>Asha Moalim</t>
  </si>
  <si>
    <t>S900008009</t>
  </si>
  <si>
    <t>Eugenijus Griunevas</t>
  </si>
  <si>
    <t>RM7 0BS</t>
  </si>
  <si>
    <t>S900008010</t>
  </si>
  <si>
    <t>Idrees Akhtar</t>
  </si>
  <si>
    <t>S900008011</t>
  </si>
  <si>
    <t>Alex Draper</t>
  </si>
  <si>
    <t>S900008012</t>
  </si>
  <si>
    <t>Beth Greenfield</t>
  </si>
  <si>
    <t>HA8 8HJ</t>
  </si>
  <si>
    <t>S900008013</t>
  </si>
  <si>
    <t>Janeta Bodisteanu</t>
  </si>
  <si>
    <t>NW9 4AB</t>
  </si>
  <si>
    <t>OX2 9NL</t>
  </si>
  <si>
    <t>S900008015</t>
  </si>
  <si>
    <t>Sublime Science Limited</t>
  </si>
  <si>
    <t>LE19 4AQ</t>
  </si>
  <si>
    <t>S900008016</t>
  </si>
  <si>
    <t>Cristina Denley</t>
  </si>
  <si>
    <t>NW7 2RA</t>
  </si>
  <si>
    <t>S900008017</t>
  </si>
  <si>
    <t>Drop Shot Squash Academy</t>
  </si>
  <si>
    <t>RM3 9JL</t>
  </si>
  <si>
    <t>S900008018</t>
  </si>
  <si>
    <t>Joanna Defendi</t>
  </si>
  <si>
    <t>NW9 4AZ</t>
  </si>
  <si>
    <t>S900008019</t>
  </si>
  <si>
    <t>Jerome Jones</t>
  </si>
  <si>
    <t>HA8 9JQ</t>
  </si>
  <si>
    <t>S900008020</t>
  </si>
  <si>
    <t>Croft Communications Limited</t>
  </si>
  <si>
    <t>SG13 7NN</t>
  </si>
  <si>
    <t>S900008021</t>
  </si>
  <si>
    <t>DS Scaffolding Limited</t>
  </si>
  <si>
    <t>CO13 0JT</t>
  </si>
  <si>
    <t>S900008022</t>
  </si>
  <si>
    <t>Alison Law Solicitors</t>
  </si>
  <si>
    <t>S2 4HJ</t>
  </si>
  <si>
    <t>S900008023</t>
  </si>
  <si>
    <t>Carerra Yeung Wan-Warsop</t>
  </si>
  <si>
    <t>N9 7DD</t>
  </si>
  <si>
    <t>S900008024</t>
  </si>
  <si>
    <t>Sadie Bloom</t>
  </si>
  <si>
    <t>NW4 1LG</t>
  </si>
  <si>
    <t>S900008025</t>
  </si>
  <si>
    <t>Milena Stanley</t>
  </si>
  <si>
    <t>S900008026</t>
  </si>
  <si>
    <t>N18 3HT</t>
  </si>
  <si>
    <t>S900008027</t>
  </si>
  <si>
    <t>Ramin Mahmoudi</t>
  </si>
  <si>
    <t>S900008028</t>
  </si>
  <si>
    <t>Grace Kelly</t>
  </si>
  <si>
    <t>S900008029</t>
  </si>
  <si>
    <t>Trading Standards South East Limited</t>
  </si>
  <si>
    <t>KT22 7AY</t>
  </si>
  <si>
    <t>S900008030</t>
  </si>
  <si>
    <t>Treowuk Limited</t>
  </si>
  <si>
    <t>DT1 2RD</t>
  </si>
  <si>
    <t>S900008031</t>
  </si>
  <si>
    <t>Hendon Bagel Bakery and Delicatessan</t>
  </si>
  <si>
    <t>NW4 4DU</t>
  </si>
  <si>
    <t>S900008032</t>
  </si>
  <si>
    <t>London Hearts</t>
  </si>
  <si>
    <t>SE1 1JA</t>
  </si>
  <si>
    <t>S900008033</t>
  </si>
  <si>
    <t>Stefan Peart Psychology Limited</t>
  </si>
  <si>
    <t>SE16 4AS</t>
  </si>
  <si>
    <t>S900008034</t>
  </si>
  <si>
    <t>Dr Scaffolding Limited</t>
  </si>
  <si>
    <t>WD3 5EX</t>
  </si>
  <si>
    <t>S900008035</t>
  </si>
  <si>
    <t>Omg Media Limited</t>
  </si>
  <si>
    <t>E4 9JH</t>
  </si>
  <si>
    <t>S900008036</t>
  </si>
  <si>
    <t>Simran Kaur</t>
  </si>
  <si>
    <t>N3 2BA</t>
  </si>
  <si>
    <t>S900008037</t>
  </si>
  <si>
    <t>Independia Limited</t>
  </si>
  <si>
    <t>UB8 2EX</t>
  </si>
  <si>
    <t>S900008038</t>
  </si>
  <si>
    <t>Chabad House of Hendon</t>
  </si>
  <si>
    <t>S900008039</t>
  </si>
  <si>
    <t>Jr Scaffolding (Hitchin) Limited</t>
  </si>
  <si>
    <t>SG5 4LW</t>
  </si>
  <si>
    <t>S900008040</t>
  </si>
  <si>
    <t>ABC Social Work Services</t>
  </si>
  <si>
    <t>S900008041</t>
  </si>
  <si>
    <t>Shahla Abbasi Beni</t>
  </si>
  <si>
    <t>NW11 8SG</t>
  </si>
  <si>
    <t>S900008042</t>
  </si>
  <si>
    <t>Ilm Law Limited</t>
  </si>
  <si>
    <t>LS27 7TB</t>
  </si>
  <si>
    <t>S900008043</t>
  </si>
  <si>
    <t>Water2Business Limited</t>
  </si>
  <si>
    <t>BS48 1RQ</t>
  </si>
  <si>
    <t>S900008044</t>
  </si>
  <si>
    <t>Kunal Kumar</t>
  </si>
  <si>
    <t>CR2 9BE</t>
  </si>
  <si>
    <t>S900008045</t>
  </si>
  <si>
    <t>Oaqgrove Limited</t>
  </si>
  <si>
    <t>FY5 5HT</t>
  </si>
  <si>
    <t>S900008046</t>
  </si>
  <si>
    <t>Priti Depala</t>
  </si>
  <si>
    <t>NW9 5JQ</t>
  </si>
  <si>
    <t>S900008047</t>
  </si>
  <si>
    <t>Hampstead Parochial Church of England</t>
  </si>
  <si>
    <t>NW3 6TX</t>
  </si>
  <si>
    <t>S900008048</t>
  </si>
  <si>
    <t>Fifield Glyn Limited</t>
  </si>
  <si>
    <t>CW9 7UD</t>
  </si>
  <si>
    <t>S900008049</t>
  </si>
  <si>
    <t>Frances Cooke</t>
  </si>
  <si>
    <t>LN4 4EZ</t>
  </si>
  <si>
    <t>S900008050</t>
  </si>
  <si>
    <t>Faithorn Farrell Timms LLP</t>
  </si>
  <si>
    <t>BR6 0JA</t>
  </si>
  <si>
    <t>S900008051</t>
  </si>
  <si>
    <t>Hujjat School Trust</t>
  </si>
  <si>
    <t>HA3 6RR</t>
  </si>
  <si>
    <t>S900008052</t>
  </si>
  <si>
    <t>Taranto Systems Limited</t>
  </si>
  <si>
    <t>S900008053</t>
  </si>
  <si>
    <t>Mrs Feyi Hamilton</t>
  </si>
  <si>
    <t>S900008054</t>
  </si>
  <si>
    <t>Dr Oliver Gledhill</t>
  </si>
  <si>
    <t>S900008055</t>
  </si>
  <si>
    <t>Icilda Williams</t>
  </si>
  <si>
    <t>S900008056</t>
  </si>
  <si>
    <t>Miss Donna Jayne Wiltshire</t>
  </si>
  <si>
    <t>NW9 5AX</t>
  </si>
  <si>
    <t>S900008057</t>
  </si>
  <si>
    <t>Lauren Langham Counselling</t>
  </si>
  <si>
    <t>N2 0JH</t>
  </si>
  <si>
    <t>S900008058</t>
  </si>
  <si>
    <t>Regina Jallow</t>
  </si>
  <si>
    <t>S900008059</t>
  </si>
  <si>
    <t>Priyanka Marasini</t>
  </si>
  <si>
    <t>S900008060</t>
  </si>
  <si>
    <t>S I Martin</t>
  </si>
  <si>
    <t>SE5 9QH</t>
  </si>
  <si>
    <t>S900008061</t>
  </si>
  <si>
    <t>Pawel Pasek</t>
  </si>
  <si>
    <t>N10 2RS</t>
  </si>
  <si>
    <t>S900008062</t>
  </si>
  <si>
    <t>Violina Vladimirova</t>
  </si>
  <si>
    <t>EN5 4EU</t>
  </si>
  <si>
    <t>S900008063</t>
  </si>
  <si>
    <t>Elev8 Access Platforms Limited</t>
  </si>
  <si>
    <t>S9 2PF</t>
  </si>
  <si>
    <t>S900008064</t>
  </si>
  <si>
    <t>Rishad Boolaky</t>
  </si>
  <si>
    <t>N17 9RN</t>
  </si>
  <si>
    <t>S900008065</t>
  </si>
  <si>
    <t>Devika Hurkoo</t>
  </si>
  <si>
    <t>N20 0AJ</t>
  </si>
  <si>
    <t>S900008066</t>
  </si>
  <si>
    <t>Azhar Iqbal</t>
  </si>
  <si>
    <t>S900008067</t>
  </si>
  <si>
    <t>Rrc Consultancy</t>
  </si>
  <si>
    <t>S900008068</t>
  </si>
  <si>
    <t>Dorset Council</t>
  </si>
  <si>
    <t>DT1 1XJ</t>
  </si>
  <si>
    <t>S900008069</t>
  </si>
  <si>
    <t>Nazhat Abbas</t>
  </si>
  <si>
    <t>NW11 0AF</t>
  </si>
  <si>
    <t>S900008070</t>
  </si>
  <si>
    <t>Derrick Whitely</t>
  </si>
  <si>
    <t>HA5 4AA</t>
  </si>
  <si>
    <t>S900008071</t>
  </si>
  <si>
    <t>Ms N Bradford and Mr R Marom</t>
  </si>
  <si>
    <t>WD6 4TX</t>
  </si>
  <si>
    <t>S900008072</t>
  </si>
  <si>
    <t>Remarkable City</t>
  </si>
  <si>
    <t>W1W 6YT</t>
  </si>
  <si>
    <t>S900008073</t>
  </si>
  <si>
    <t>Placement Support Limited</t>
  </si>
  <si>
    <t>LE16 7NU</t>
  </si>
  <si>
    <t>WC1H 9JE-1</t>
  </si>
  <si>
    <t>S900008075</t>
  </si>
  <si>
    <t>Our Streets Now</t>
  </si>
  <si>
    <t>S900008076</t>
  </si>
  <si>
    <t>Compass Partnership of Schools</t>
  </si>
  <si>
    <t>CM7 1HL</t>
  </si>
  <si>
    <t>S900008077</t>
  </si>
  <si>
    <t>Tae Psychology Limited</t>
  </si>
  <si>
    <t>EC1V 2NZ</t>
  </si>
  <si>
    <t>S900008078</t>
  </si>
  <si>
    <t>Naila Khan</t>
  </si>
  <si>
    <t>S900008079</t>
  </si>
  <si>
    <t>Lauren Gowers</t>
  </si>
  <si>
    <t>EN5 3JY</t>
  </si>
  <si>
    <t>S900008080</t>
  </si>
  <si>
    <t>Mrs Ayan Siyad</t>
  </si>
  <si>
    <t>S900008081</t>
  </si>
  <si>
    <t>Stylianos Lambrou</t>
  </si>
  <si>
    <t>S900008082</t>
  </si>
  <si>
    <t>Jayamohan Limited</t>
  </si>
  <si>
    <t>OX3 9FN</t>
  </si>
  <si>
    <t>S900008083</t>
  </si>
  <si>
    <t>Lakeside Primary Academy</t>
  </si>
  <si>
    <t>YO30 4YL</t>
  </si>
  <si>
    <t>S900008084</t>
  </si>
  <si>
    <t>Open Systems Lab Limited</t>
  </si>
  <si>
    <t>PE27 5JL</t>
  </si>
  <si>
    <t>S900008085</t>
  </si>
  <si>
    <t>Charlene Killner</t>
  </si>
  <si>
    <t>S900008086</t>
  </si>
  <si>
    <t>Ms Catherine Jones</t>
  </si>
  <si>
    <t>CF5 1AN</t>
  </si>
  <si>
    <t>S900008087</t>
  </si>
  <si>
    <t>Woods Countryside and Leisure Limited</t>
  </si>
  <si>
    <t>NN12 8UY</t>
  </si>
  <si>
    <t>S900008088</t>
  </si>
  <si>
    <t>Catherine Turbett</t>
  </si>
  <si>
    <t>S900008089</t>
  </si>
  <si>
    <t>Ms Deborah Cummins</t>
  </si>
  <si>
    <t>N12 0PN</t>
  </si>
  <si>
    <t>S900008090</t>
  </si>
  <si>
    <t>Marygold Care UK Limited</t>
  </si>
  <si>
    <t>HA1 4LB</t>
  </si>
  <si>
    <t>S900008091</t>
  </si>
  <si>
    <t>Ernest Annor Barnes</t>
  </si>
  <si>
    <t>S900008092</t>
  </si>
  <si>
    <t>Ellis Odhran Lynch</t>
  </si>
  <si>
    <t>S900008093</t>
  </si>
  <si>
    <t>Godly Spirit Isles</t>
  </si>
  <si>
    <t>HA3 5NQ</t>
  </si>
  <si>
    <t>S900008094</t>
  </si>
  <si>
    <t>West London Performing Arts Academy</t>
  </si>
  <si>
    <t>W5 4UB</t>
  </si>
  <si>
    <t>S900008095</t>
  </si>
  <si>
    <t>Sadia Sohail</t>
  </si>
  <si>
    <t>NW7 2DG</t>
  </si>
  <si>
    <t>S900008096</t>
  </si>
  <si>
    <t>Sina Mohammad Elysizadeh</t>
  </si>
  <si>
    <t>NW4 4NL</t>
  </si>
  <si>
    <t>S900008097</t>
  </si>
  <si>
    <t>Morfeusz Staszczyk</t>
  </si>
  <si>
    <t>S900008098</t>
  </si>
  <si>
    <t>Print Image Network Limited</t>
  </si>
  <si>
    <t>SK4 1AS</t>
  </si>
  <si>
    <t>S900008099</t>
  </si>
  <si>
    <t>Oasis Academy Hadley</t>
  </si>
  <si>
    <t>EN3 4PX</t>
  </si>
  <si>
    <t>S900008100</t>
  </si>
  <si>
    <t>Electrical Testing Limited</t>
  </si>
  <si>
    <t>NR13 3AT</t>
  </si>
  <si>
    <t>S900008101</t>
  </si>
  <si>
    <t>David Garland Consulting Limited</t>
  </si>
  <si>
    <t>RM8 2PT</t>
  </si>
  <si>
    <t>S900008102</t>
  </si>
  <si>
    <t>Zowie Daly</t>
  </si>
  <si>
    <t>NW4 4TR</t>
  </si>
  <si>
    <t>S900008103</t>
  </si>
  <si>
    <t>Baaz Scaffolding Limited</t>
  </si>
  <si>
    <t>UB2 5RT</t>
  </si>
  <si>
    <t>S900008104</t>
  </si>
  <si>
    <t>Streetwave Limited</t>
  </si>
  <si>
    <t>NP18 2YB</t>
  </si>
  <si>
    <t>S900008105</t>
  </si>
  <si>
    <t>S900008106</t>
  </si>
  <si>
    <t>Dorothea Restorations</t>
  </si>
  <si>
    <t>BS3 5RJ</t>
  </si>
  <si>
    <t>S900008107</t>
  </si>
  <si>
    <t>Malcolm Kaplan</t>
  </si>
  <si>
    <t>S900008108</t>
  </si>
  <si>
    <t>Pashtunyar Aziz</t>
  </si>
  <si>
    <t>SM6 8PS</t>
  </si>
  <si>
    <t>S900008109</t>
  </si>
  <si>
    <t>Care Quality Commission</t>
  </si>
  <si>
    <t>NE1 4PA</t>
  </si>
  <si>
    <t>S900008110</t>
  </si>
  <si>
    <t>Maha Ibrahim</t>
  </si>
  <si>
    <t>N11 1TG</t>
  </si>
  <si>
    <t>S900008111</t>
  </si>
  <si>
    <t>Nadia Fois Travelodge Hotels Limited</t>
  </si>
  <si>
    <t>WD6 1SD</t>
  </si>
  <si>
    <t>S900008112</t>
  </si>
  <si>
    <t>Georgette Dionisyou</t>
  </si>
  <si>
    <t>N2 9DB</t>
  </si>
  <si>
    <t>S900008113</t>
  </si>
  <si>
    <t>Florence Gold</t>
  </si>
  <si>
    <t>S900008114</t>
  </si>
  <si>
    <t>London Dj and Mc Academy Cic</t>
  </si>
  <si>
    <t>S900008115</t>
  </si>
  <si>
    <t>Luljeta Beqja</t>
  </si>
  <si>
    <t>HA8 0LL</t>
  </si>
  <si>
    <t>S900008116</t>
  </si>
  <si>
    <t>Sadika Begum</t>
  </si>
  <si>
    <t>N3 3DD</t>
  </si>
  <si>
    <t>S900008117</t>
  </si>
  <si>
    <t>Azadeh Karbalaeiamini</t>
  </si>
  <si>
    <t>S900008118</t>
  </si>
  <si>
    <t>Danielle Barry</t>
  </si>
  <si>
    <t>N11 1DU</t>
  </si>
  <si>
    <t>S900008119</t>
  </si>
  <si>
    <t>Smile and Shine Nursery</t>
  </si>
  <si>
    <t>NW7 4SE</t>
  </si>
  <si>
    <t>S900008120</t>
  </si>
  <si>
    <t>Istar Aden</t>
  </si>
  <si>
    <t>S900008121</t>
  </si>
  <si>
    <t>Nursing Direct Healthcare Limited</t>
  </si>
  <si>
    <t>CR8 2AF</t>
  </si>
  <si>
    <t>S900008122</t>
  </si>
  <si>
    <t>Lata Patel</t>
  </si>
  <si>
    <t>N2 9AL</t>
  </si>
  <si>
    <t>S900008123</t>
  </si>
  <si>
    <t>Rrc (GB) Limited</t>
  </si>
  <si>
    <t>CR0 3AS</t>
  </si>
  <si>
    <t>S900008124</t>
  </si>
  <si>
    <t>Sylvia Sandler</t>
  </si>
  <si>
    <t>N3 1SP</t>
  </si>
  <si>
    <t>S900008125</t>
  </si>
  <si>
    <t>Joseph Davies</t>
  </si>
  <si>
    <t>S900008126</t>
  </si>
  <si>
    <t>Nayhara Schwarz</t>
  </si>
  <si>
    <t>N11 3HY</t>
  </si>
  <si>
    <t>S900008127</t>
  </si>
  <si>
    <t>Ebony Moss-Martin</t>
  </si>
  <si>
    <t>N11 1HA</t>
  </si>
  <si>
    <t>S900008128</t>
  </si>
  <si>
    <t>Rumi Begum</t>
  </si>
  <si>
    <t>S900008129</t>
  </si>
  <si>
    <t>Julia Mackay</t>
  </si>
  <si>
    <t>S900008130</t>
  </si>
  <si>
    <t>Ana Maria Calinescu</t>
  </si>
  <si>
    <t>NW7 2DN</t>
  </si>
  <si>
    <t>S900008131</t>
  </si>
  <si>
    <t>Helen Yadgar Restan</t>
  </si>
  <si>
    <t>N20 0FG-1</t>
  </si>
  <si>
    <t>S900008133</t>
  </si>
  <si>
    <t>Mrs A Grobelna-Puskarz</t>
  </si>
  <si>
    <t>FK10 4EY</t>
  </si>
  <si>
    <t>S900008134</t>
  </si>
  <si>
    <t>Neslihan Ozer Dogan</t>
  </si>
  <si>
    <t>S900008135</t>
  </si>
  <si>
    <t>Olivia Mejias</t>
  </si>
  <si>
    <t>S900008136</t>
  </si>
  <si>
    <t>St Joseph In The Park School</t>
  </si>
  <si>
    <t>SG14 2LX</t>
  </si>
  <si>
    <t>S900008137</t>
  </si>
  <si>
    <t>Reana Rehani</t>
  </si>
  <si>
    <t>S900008138</t>
  </si>
  <si>
    <t>Zoritsa Antovska</t>
  </si>
  <si>
    <t>S900008139</t>
  </si>
  <si>
    <t>Danuta Walas-Miazga</t>
  </si>
  <si>
    <t>EN5 4NF</t>
  </si>
  <si>
    <t>S900008140</t>
  </si>
  <si>
    <t>Greta Pire</t>
  </si>
  <si>
    <t>N14 5JN</t>
  </si>
  <si>
    <t>S900008141</t>
  </si>
  <si>
    <t>Nawroz Sabir</t>
  </si>
  <si>
    <t>N11 1BX</t>
  </si>
  <si>
    <t>S900008142</t>
  </si>
  <si>
    <t>Safora Ghaznawi</t>
  </si>
  <si>
    <t>S900008143</t>
  </si>
  <si>
    <t>Laila Atouabat</t>
  </si>
  <si>
    <t>WD6 1EQ</t>
  </si>
  <si>
    <t>S900008144</t>
  </si>
  <si>
    <t>Farzana Kadiri-Madjidi</t>
  </si>
  <si>
    <t>HA8 9RJ</t>
  </si>
  <si>
    <t>S900008145</t>
  </si>
  <si>
    <t>Sara Shalloe</t>
  </si>
  <si>
    <t>NR30 3JH</t>
  </si>
  <si>
    <t>S900008146</t>
  </si>
  <si>
    <t>Highview Montessori Day Nursery</t>
  </si>
  <si>
    <t>S900008147</t>
  </si>
  <si>
    <t>Subari Foster Care Limited</t>
  </si>
  <si>
    <t>CR0 4HA</t>
  </si>
  <si>
    <t>S900008148</t>
  </si>
  <si>
    <t>Dk Coaching</t>
  </si>
  <si>
    <t>EN7 5NA</t>
  </si>
  <si>
    <t>S900008149</t>
  </si>
  <si>
    <t>Ariuntsetseg Erdenedavaa</t>
  </si>
  <si>
    <t>N20 0QD</t>
  </si>
  <si>
    <t>S900008150</t>
  </si>
  <si>
    <t>Michael Cardy</t>
  </si>
  <si>
    <t>N11 3AX</t>
  </si>
  <si>
    <t>S900008151</t>
  </si>
  <si>
    <t>Nicola Stammers</t>
  </si>
  <si>
    <t>SG5 3RB</t>
  </si>
  <si>
    <t>S900008152</t>
  </si>
  <si>
    <t>Stivi Dukaj</t>
  </si>
  <si>
    <t>N2 9BW</t>
  </si>
  <si>
    <t>S900008153</t>
  </si>
  <si>
    <t>Vu City Limited</t>
  </si>
  <si>
    <t>SE1 8GA</t>
  </si>
  <si>
    <t>WR1 3ZQ-1</t>
  </si>
  <si>
    <t>S900008155</t>
  </si>
  <si>
    <t>Eintac Limited</t>
  </si>
  <si>
    <t>CM7 2YW</t>
  </si>
  <si>
    <t>N1 1XR-1</t>
  </si>
  <si>
    <t>S900008157</t>
  </si>
  <si>
    <t>Saxon Investments Limited</t>
  </si>
  <si>
    <t>N2 0TT</t>
  </si>
  <si>
    <t>S900008158</t>
  </si>
  <si>
    <t>Inoapps Limited</t>
  </si>
  <si>
    <t>AB15 4ZT</t>
  </si>
  <si>
    <t>EN5 5PD-1</t>
  </si>
  <si>
    <t>S900008160</t>
  </si>
  <si>
    <t>Treats From The Kitchen</t>
  </si>
  <si>
    <t>SG8 8ND</t>
  </si>
  <si>
    <t>S900008161</t>
  </si>
  <si>
    <t>Hide Takemoto</t>
  </si>
  <si>
    <t>N12 0LG</t>
  </si>
  <si>
    <t>S900008162</t>
  </si>
  <si>
    <t>Mrs U Karim</t>
  </si>
  <si>
    <t>S900008163</t>
  </si>
  <si>
    <t>Playdayz Nursery Limited</t>
  </si>
  <si>
    <t>S900008164</t>
  </si>
  <si>
    <t>Safeguarding Circle LLP</t>
  </si>
  <si>
    <t>HA7 3AZ</t>
  </si>
  <si>
    <t>S900008165</t>
  </si>
  <si>
    <t>Unity Education Trust</t>
  </si>
  <si>
    <t>NR20 4AG</t>
  </si>
  <si>
    <t>S900008166</t>
  </si>
  <si>
    <t>Southern Landscape and Construction Limited</t>
  </si>
  <si>
    <t>CM12 9HS</t>
  </si>
  <si>
    <t>S900008167</t>
  </si>
  <si>
    <t>Chabad of Finchley</t>
  </si>
  <si>
    <t>S900008168</t>
  </si>
  <si>
    <t>Jonathan Dryer</t>
  </si>
  <si>
    <t>S900008169</t>
  </si>
  <si>
    <t>HA8 8RZ</t>
  </si>
  <si>
    <t>S900008170</t>
  </si>
  <si>
    <t>New Local Limited</t>
  </si>
  <si>
    <t>S900008171</t>
  </si>
  <si>
    <t>Poppy Fishman</t>
  </si>
  <si>
    <t>S900008172</t>
  </si>
  <si>
    <t>Eade Planning Limited</t>
  </si>
  <si>
    <t>N4 1TJ</t>
  </si>
  <si>
    <t>S900008173</t>
  </si>
  <si>
    <t>Meirav Wakefield</t>
  </si>
  <si>
    <t>NW4 1NJ</t>
  </si>
  <si>
    <t>S900008174</t>
  </si>
  <si>
    <t>Din and Associates Limited</t>
  </si>
  <si>
    <t>HX1 1HS</t>
  </si>
  <si>
    <t>S900008175</t>
  </si>
  <si>
    <t>Jamie Barton Isw Limited</t>
  </si>
  <si>
    <t>SG19 1PQ</t>
  </si>
  <si>
    <t>S900008176</t>
  </si>
  <si>
    <t>Scarlett Kearns</t>
  </si>
  <si>
    <t>NW9 8AH</t>
  </si>
  <si>
    <t>S900008177</t>
  </si>
  <si>
    <t>Family Support Care Limited</t>
  </si>
  <si>
    <t>SN5 7YJ</t>
  </si>
  <si>
    <t>S900008178</t>
  </si>
  <si>
    <t>Nikoletta Siskopoulou</t>
  </si>
  <si>
    <t>EN4 8DE</t>
  </si>
  <si>
    <t>S900008179</t>
  </si>
  <si>
    <t>Jana Macickova</t>
  </si>
  <si>
    <t>N3 2QT</t>
  </si>
  <si>
    <t>S900008180</t>
  </si>
  <si>
    <t>Labin Gurung</t>
  </si>
  <si>
    <t>HA8 0DD</t>
  </si>
  <si>
    <t>S900008181</t>
  </si>
  <si>
    <t>Anna Paola Frigent</t>
  </si>
  <si>
    <t>S900008182</t>
  </si>
  <si>
    <t>Daniela Gheorghita</t>
  </si>
  <si>
    <t>N3 1HJ</t>
  </si>
  <si>
    <t>S900008183</t>
  </si>
  <si>
    <t>Steve Ward</t>
  </si>
  <si>
    <t>S900008184</t>
  </si>
  <si>
    <t>Jay Pinara</t>
  </si>
  <si>
    <t>NW9 5QG</t>
  </si>
  <si>
    <t>S900008185</t>
  </si>
  <si>
    <t>Pamela Udolisa</t>
  </si>
  <si>
    <t>S900008186</t>
  </si>
  <si>
    <t>Nourhan Kedou</t>
  </si>
  <si>
    <t>HA8 7AX</t>
  </si>
  <si>
    <t>S900008187</t>
  </si>
  <si>
    <t>Mihani Osmani</t>
  </si>
  <si>
    <t>S900008188</t>
  </si>
  <si>
    <t>Simon Daniels</t>
  </si>
  <si>
    <t>S900008189</t>
  </si>
  <si>
    <t>Maria A Rodeles-Panopio</t>
  </si>
  <si>
    <t>S900008190</t>
  </si>
  <si>
    <t>Fabjona Peka</t>
  </si>
  <si>
    <t>N11 1TD</t>
  </si>
  <si>
    <t>S900008191</t>
  </si>
  <si>
    <t>Anne Slane</t>
  </si>
  <si>
    <t>S900008192</t>
  </si>
  <si>
    <t>Landscaping Design Limited</t>
  </si>
  <si>
    <t>NW11 9ST</t>
  </si>
  <si>
    <t>S900008193</t>
  </si>
  <si>
    <t>Iuliana Madalina Miu</t>
  </si>
  <si>
    <t>HA8 9AF</t>
  </si>
  <si>
    <t>S900008194</t>
  </si>
  <si>
    <t>Amanda Sweeney</t>
  </si>
  <si>
    <t>N12 0TG</t>
  </si>
  <si>
    <t>S900008195</t>
  </si>
  <si>
    <t>Tmr Health Professionals and Training Limited</t>
  </si>
  <si>
    <t>BT9 6JJ</t>
  </si>
  <si>
    <t>S900008196</t>
  </si>
  <si>
    <t>Giggling Panda Limited</t>
  </si>
  <si>
    <t>NW7 3BH</t>
  </si>
  <si>
    <t>S900008197</t>
  </si>
  <si>
    <t>2Econd Chance Cic</t>
  </si>
  <si>
    <t>NW4 2HN</t>
  </si>
  <si>
    <t>S900008198</t>
  </si>
  <si>
    <t>Ms Eileen Munro</t>
  </si>
  <si>
    <t>TW1 3EA</t>
  </si>
  <si>
    <t>S900008199</t>
  </si>
  <si>
    <t>Satya Wati Malik</t>
  </si>
  <si>
    <t>S900008200</t>
  </si>
  <si>
    <t>Trunesh Shiferawe Woledetsadike</t>
  </si>
  <si>
    <t>E10 6DL</t>
  </si>
  <si>
    <t>S900008201</t>
  </si>
  <si>
    <t>Marjan Mohammadi</t>
  </si>
  <si>
    <t>EN5 5EY</t>
  </si>
  <si>
    <t>S900008202</t>
  </si>
  <si>
    <t>The Family Learning Hub Limited</t>
  </si>
  <si>
    <t>HA3 6TG</t>
  </si>
  <si>
    <t>S900008203</t>
  </si>
  <si>
    <t>The Association For Decentralised Energy</t>
  </si>
  <si>
    <t>SW1H 0DX</t>
  </si>
  <si>
    <t>EN5 5AY-1</t>
  </si>
  <si>
    <t>S900008205</t>
  </si>
  <si>
    <t>Transoft Solutions UK Limited</t>
  </si>
  <si>
    <t>B49 6DP</t>
  </si>
  <si>
    <t>S900008206</t>
  </si>
  <si>
    <t>Edna LaguEdna Lagu</t>
  </si>
  <si>
    <t>S900008207</t>
  </si>
  <si>
    <t>Noman Hazarbuz</t>
  </si>
  <si>
    <t>EN3 5RU</t>
  </si>
  <si>
    <t>S900008208</t>
  </si>
  <si>
    <t>Jemuel Nunes</t>
  </si>
  <si>
    <t>S900008209</t>
  </si>
  <si>
    <t>Sajjad Ahmad</t>
  </si>
  <si>
    <t>S900008210</t>
  </si>
  <si>
    <t>S900008211</t>
  </si>
  <si>
    <t>Rebaz Ahmedi</t>
  </si>
  <si>
    <t>S900008212</t>
  </si>
  <si>
    <t>Keiana Murdock</t>
  </si>
  <si>
    <t>HA8 8YY-1</t>
  </si>
  <si>
    <t>HA8 8XX</t>
  </si>
  <si>
    <t>S900008215</t>
  </si>
  <si>
    <t>Golden Heights Limited</t>
  </si>
  <si>
    <t>HA3 5HA</t>
  </si>
  <si>
    <t>S900008216</t>
  </si>
  <si>
    <t>Samantha Tiplady</t>
  </si>
  <si>
    <t>EN4 9QL</t>
  </si>
  <si>
    <t>S900008217</t>
  </si>
  <si>
    <t>Millgate Limited</t>
  </si>
  <si>
    <t>S900008218</t>
  </si>
  <si>
    <t>Hhj Margaret De Haas</t>
  </si>
  <si>
    <t>WA14 2LG</t>
  </si>
  <si>
    <t>S900008219</t>
  </si>
  <si>
    <t>RNIB Enterprises Limited</t>
  </si>
  <si>
    <t>PE1 1YN</t>
  </si>
  <si>
    <t>S900008220</t>
  </si>
  <si>
    <t>Estate Agents Clearing House Limited</t>
  </si>
  <si>
    <t>W14 0PP</t>
  </si>
  <si>
    <t>S900008221</t>
  </si>
  <si>
    <t>Mrs Mary Patricia O'Keefe</t>
  </si>
  <si>
    <t>S900008222</t>
  </si>
  <si>
    <t>Sharon Kidrowicz</t>
  </si>
  <si>
    <t>S900008223</t>
  </si>
  <si>
    <t>Cromer Road School Association</t>
  </si>
  <si>
    <t>S900008224</t>
  </si>
  <si>
    <t>Zack Daswani</t>
  </si>
  <si>
    <t>S900008225</t>
  </si>
  <si>
    <t>Social Life Limited</t>
  </si>
  <si>
    <t>SE17 3LH</t>
  </si>
  <si>
    <t>S900008226</t>
  </si>
  <si>
    <t>Vale of York Academy</t>
  </si>
  <si>
    <t>YO30 6ZS</t>
  </si>
  <si>
    <t>S900008227</t>
  </si>
  <si>
    <t>Misgav UK Limited</t>
  </si>
  <si>
    <t>S900008228</t>
  </si>
  <si>
    <t>Wembley Primary School</t>
  </si>
  <si>
    <t>HA9 7NW</t>
  </si>
  <si>
    <t>S900008229</t>
  </si>
  <si>
    <t>Laurel Jones</t>
  </si>
  <si>
    <t>S900008230</t>
  </si>
  <si>
    <t>Mr E and Mrs X Sekiraqa</t>
  </si>
  <si>
    <t>S900008231</t>
  </si>
  <si>
    <t>Joanne Demetri</t>
  </si>
  <si>
    <t>S900008232</t>
  </si>
  <si>
    <t>Anjlee Rayatt</t>
  </si>
  <si>
    <t>EN5 2QH</t>
  </si>
  <si>
    <t>S900008233</t>
  </si>
  <si>
    <t>Nasia Polycarpou</t>
  </si>
  <si>
    <t>HA8 8PG-1</t>
  </si>
  <si>
    <t>S900008235</t>
  </si>
  <si>
    <t>Vivid Resourcing</t>
  </si>
  <si>
    <t>EC4M 7NG</t>
  </si>
  <si>
    <t>S900008236</t>
  </si>
  <si>
    <t>Norlington School and 6Th Form</t>
  </si>
  <si>
    <t>E10 6JZ</t>
  </si>
  <si>
    <t>S900008237</t>
  </si>
  <si>
    <t>Active Safeguarding Resolutions Limited</t>
  </si>
  <si>
    <t>DL14 0AY</t>
  </si>
  <si>
    <t>S900008238</t>
  </si>
  <si>
    <t>Hottinger Bruel and Kjaer UK Limited</t>
  </si>
  <si>
    <t>S60 5WG</t>
  </si>
  <si>
    <t>S900008239</t>
  </si>
  <si>
    <t>Exposure Organisation Limited</t>
  </si>
  <si>
    <t>N10 3QJ</t>
  </si>
  <si>
    <t>S900008240</t>
  </si>
  <si>
    <t>Jian Kay Psychotherapist and Counsellor</t>
  </si>
  <si>
    <t>S900008241</t>
  </si>
  <si>
    <t>Savills Property Management</t>
  </si>
  <si>
    <t>M2 4AW</t>
  </si>
  <si>
    <t>S900008242</t>
  </si>
  <si>
    <t>Samantha Henning</t>
  </si>
  <si>
    <t>NW4 3SD</t>
  </si>
  <si>
    <t>S900008243</t>
  </si>
  <si>
    <t>Autism and Adhd</t>
  </si>
  <si>
    <t>IP6 0NL</t>
  </si>
  <si>
    <t>S900008244</t>
  </si>
  <si>
    <t>Jas Bhalla Architects</t>
  </si>
  <si>
    <t>SW11 3BL</t>
  </si>
  <si>
    <t>S900008245</t>
  </si>
  <si>
    <t>Ms Maria Katrivessi</t>
  </si>
  <si>
    <t>BN2 6BL</t>
  </si>
  <si>
    <t>S900008246</t>
  </si>
  <si>
    <t>Hemel Developments Limited</t>
  </si>
  <si>
    <t>HP3 8BY</t>
  </si>
  <si>
    <t>S900008247</t>
  </si>
  <si>
    <t>Joanna Dray</t>
  </si>
  <si>
    <t>N11 1EP</t>
  </si>
  <si>
    <t>S900008248</t>
  </si>
  <si>
    <t>Mackada Lennon</t>
  </si>
  <si>
    <t>S900008249</t>
  </si>
  <si>
    <t>Mr K Patel</t>
  </si>
  <si>
    <t>NW7 4HU</t>
  </si>
  <si>
    <t>S900008250</t>
  </si>
  <si>
    <t>Audrie Sarah Daniels</t>
  </si>
  <si>
    <t>S900008251</t>
  </si>
  <si>
    <t>Jewish Blind and Disabled</t>
  </si>
  <si>
    <t>S900008252</t>
  </si>
  <si>
    <t>Basira Aslami</t>
  </si>
  <si>
    <t>S900008253</t>
  </si>
  <si>
    <t>Mr Kishor Patel</t>
  </si>
  <si>
    <t>S900008254</t>
  </si>
  <si>
    <t>Lionwood Infant and Nursery School</t>
  </si>
  <si>
    <t>NR1 4AN</t>
  </si>
  <si>
    <t>S900008255</t>
  </si>
  <si>
    <t>Momamed Junaid Amani</t>
  </si>
  <si>
    <t>S900008256</t>
  </si>
  <si>
    <t>Faiths Forum For London (Ffl)</t>
  </si>
  <si>
    <t>W1T 4PW</t>
  </si>
  <si>
    <t>S900008257</t>
  </si>
  <si>
    <t>Shlomo Lieberman</t>
  </si>
  <si>
    <t>S900008258</t>
  </si>
  <si>
    <t>Chessbrook Education Support Centre</t>
  </si>
  <si>
    <t>W18 6LJ</t>
  </si>
  <si>
    <t>S900008259</t>
  </si>
  <si>
    <t>Kudos Legal Limited</t>
  </si>
  <si>
    <t>S900008260</t>
  </si>
  <si>
    <t>Alisha Hartland-Sandiford</t>
  </si>
  <si>
    <t>S900008261</t>
  </si>
  <si>
    <t>Navigate Your Mind</t>
  </si>
  <si>
    <t>EN4 0ES</t>
  </si>
  <si>
    <t>S900008262</t>
  </si>
  <si>
    <t>Alan Warner</t>
  </si>
  <si>
    <t>S900008263</t>
  </si>
  <si>
    <t>YMCA Cheltenham</t>
  </si>
  <si>
    <t>GL50 1TP</t>
  </si>
  <si>
    <t>S900008264</t>
  </si>
  <si>
    <t>Tamarindo Care Limited</t>
  </si>
  <si>
    <t>S900008265</t>
  </si>
  <si>
    <t>Argus Software (UK) Limited</t>
  </si>
  <si>
    <t>EC1N 8QP</t>
  </si>
  <si>
    <t>S900008266</t>
  </si>
  <si>
    <t>Keble Prep</t>
  </si>
  <si>
    <t>N21 1BG</t>
  </si>
  <si>
    <t>S900008267</t>
  </si>
  <si>
    <t>Cascaidr Trading Limited</t>
  </si>
  <si>
    <t>GU9 8UE</t>
  </si>
  <si>
    <t>S900008268</t>
  </si>
  <si>
    <t>Care Givers Limited</t>
  </si>
  <si>
    <t>S900008269</t>
  </si>
  <si>
    <t>Arthouse 97/Easy Read UK</t>
  </si>
  <si>
    <t>WF2 0UL</t>
  </si>
  <si>
    <t>S900008270</t>
  </si>
  <si>
    <t>Ncb Rip Limited</t>
  </si>
  <si>
    <t>E8 3PN</t>
  </si>
  <si>
    <t>S900008271</t>
  </si>
  <si>
    <t>Martin Chapman</t>
  </si>
  <si>
    <t>DA17 5DN</t>
  </si>
  <si>
    <t>S900008272</t>
  </si>
  <si>
    <t>Cherry Lane Primary School</t>
  </si>
  <si>
    <t>UB7 9DL</t>
  </si>
  <si>
    <t>S900008273</t>
  </si>
  <si>
    <t>LBB Children and Families Central Imp</t>
  </si>
  <si>
    <t>S900008274</t>
  </si>
  <si>
    <t>LBB 68A Meadow Close Imprest</t>
  </si>
  <si>
    <t>S900008275</t>
  </si>
  <si>
    <t>LBB New Park House Imprest</t>
  </si>
  <si>
    <t>S900008276</t>
  </si>
  <si>
    <t>LBB Mental Health S/W Dept Imprest</t>
  </si>
  <si>
    <t>S900008343</t>
  </si>
  <si>
    <t>Summerside School</t>
  </si>
  <si>
    <t>S900008803</t>
  </si>
  <si>
    <t>St John's College</t>
  </si>
  <si>
    <t>BN2 0AF</t>
  </si>
  <si>
    <t>S900008804</t>
  </si>
  <si>
    <t>Supreme Care Services Limited</t>
  </si>
  <si>
    <t>SM4 5DA</t>
  </si>
  <si>
    <t>S900008805</t>
  </si>
  <si>
    <t>Alina Homecare Limited</t>
  </si>
  <si>
    <t>KT22 8DN</t>
  </si>
  <si>
    <t>S900008806</t>
  </si>
  <si>
    <t>Pitney Bowes Software Europe Limited</t>
  </si>
  <si>
    <t>S900008807</t>
  </si>
  <si>
    <t>Paypoint Collections Limited</t>
  </si>
  <si>
    <t>AL7 1EL</t>
  </si>
  <si>
    <t>S900008808</t>
  </si>
  <si>
    <t>New Level Academy</t>
  </si>
  <si>
    <t>NW10 8LW</t>
  </si>
  <si>
    <t>S900008809</t>
  </si>
  <si>
    <t>Pearl Scan</t>
  </si>
  <si>
    <t>M3 1EZ</t>
  </si>
  <si>
    <t>S900008810</t>
  </si>
  <si>
    <t>Liquid Personnel Limited</t>
  </si>
  <si>
    <t>M1 1JB</t>
  </si>
  <si>
    <t>S900008811</t>
  </si>
  <si>
    <t>Empowering Social Work Limited</t>
  </si>
  <si>
    <t>NW9 8XY</t>
  </si>
  <si>
    <t>S900008812</t>
  </si>
  <si>
    <t>Njp Consulting Limited</t>
  </si>
  <si>
    <t>EN10 7TG</t>
  </si>
  <si>
    <t>S900008485</t>
  </si>
  <si>
    <t>Puwertec Limited</t>
  </si>
  <si>
    <t>CF5 3QS-1</t>
  </si>
  <si>
    <t>S900008814</t>
  </si>
  <si>
    <t>Barnet Pcn 3</t>
  </si>
  <si>
    <t>New Oracle Cloud Code</t>
  </si>
  <si>
    <t>Entity</t>
  </si>
  <si>
    <t>Subjective</t>
  </si>
  <si>
    <t>Analysis</t>
  </si>
  <si>
    <t>Project</t>
  </si>
  <si>
    <t>Spare</t>
  </si>
  <si>
    <t>Full COA Mapped Code</t>
  </si>
  <si>
    <t>A1</t>
  </si>
  <si>
    <t>9999999</t>
  </si>
  <si>
    <t>G10024</t>
  </si>
  <si>
    <t>A1.G10024.661225.99999.9999999.999999</t>
  </si>
  <si>
    <t>G10039</t>
  </si>
  <si>
    <t>A1.G10039.661225.99999.9999999.999999</t>
  </si>
  <si>
    <t>D10041</t>
  </si>
  <si>
    <t>A1.D10041.661225.99999.9999999.999999</t>
  </si>
  <si>
    <t>D10104</t>
  </si>
  <si>
    <t>A1.D10104.661225.99999.9999999.999999</t>
  </si>
  <si>
    <t>D10106</t>
  </si>
  <si>
    <t>A1.D10106.661225.99999.9999999.999999</t>
  </si>
  <si>
    <t>E10156</t>
  </si>
  <si>
    <t>A1.E10156.661225.99999.9999999.999999</t>
  </si>
  <si>
    <t>E10157</t>
  </si>
  <si>
    <t>A1.E10157.661225.99999.9999999.999999</t>
  </si>
  <si>
    <t>E10158</t>
  </si>
  <si>
    <t>A1.E10158.661225.99999.9999999.999999</t>
  </si>
  <si>
    <t>D10160</t>
  </si>
  <si>
    <t>A1.D10160.661225.99999.9999999.999999</t>
  </si>
  <si>
    <t>D10162</t>
  </si>
  <si>
    <t>A1.D10162.661225.99999.9999999.999999</t>
  </si>
  <si>
    <t>D10163</t>
  </si>
  <si>
    <t>A1.D10163.661225.99999.9999999.999999</t>
  </si>
  <si>
    <t>G10173</t>
  </si>
  <si>
    <t>A1.G10173.661225.99999.9999999.999999</t>
  </si>
  <si>
    <t>G10234</t>
  </si>
  <si>
    <t>A1.G10234.661225.99999.9999999.999999</t>
  </si>
  <si>
    <t>D10284</t>
  </si>
  <si>
    <t>A1.D10284.661225.99999.9999999.999999</t>
  </si>
  <si>
    <t>D10285</t>
  </si>
  <si>
    <t>A1.D10285.661225.99999.9999999.999999</t>
  </si>
  <si>
    <t>G10405</t>
  </si>
  <si>
    <t>A1.G10405.661225.99999.9999999.999999</t>
  </si>
  <si>
    <t>G10407</t>
  </si>
  <si>
    <t>A1.G10407.661225.99999.9999999.999999</t>
  </si>
  <si>
    <t>G10410</t>
  </si>
  <si>
    <t>A1.G10410.661225.99999.9999999.999999</t>
  </si>
  <si>
    <t>G10411</t>
  </si>
  <si>
    <t>A1.G10411.661225.99999.9999999.999999</t>
  </si>
  <si>
    <t>G10412</t>
  </si>
  <si>
    <t>A1.G10412.661225.99999.9999999.999999</t>
  </si>
  <si>
    <t>G10414</t>
  </si>
  <si>
    <t>A1.G10414.661225.99999.9999999.999999</t>
  </si>
  <si>
    <t>G10415</t>
  </si>
  <si>
    <t>A1.G10415.661225.99999.9999999.999999</t>
  </si>
  <si>
    <t>G10416</t>
  </si>
  <si>
    <t>A1.G10416.661225.99999.9999999.999999</t>
  </si>
  <si>
    <t>G10417</t>
  </si>
  <si>
    <t>A1.G10417.661225.99999.9999999.999999</t>
  </si>
  <si>
    <t>G10418</t>
  </si>
  <si>
    <t>A1.G10418.661225.99999.9999999.999999</t>
  </si>
  <si>
    <t>G10419</t>
  </si>
  <si>
    <t>A1.G10419.661225.99999.9999999.999999</t>
  </si>
  <si>
    <t>G10420</t>
  </si>
  <si>
    <t>A1.G10420.661225.99999.9999999.999999</t>
  </si>
  <si>
    <t>G10433</t>
  </si>
  <si>
    <t>A1.G10433.661225.99999.9999999.999999</t>
  </si>
  <si>
    <t>A1.D10694.661225.99999.9999999.999999</t>
  </si>
  <si>
    <t>E10698</t>
  </si>
  <si>
    <t>A1.E10698.661225.99999.9999999.999999</t>
  </si>
  <si>
    <t>O19999</t>
  </si>
  <si>
    <t>G10990</t>
  </si>
  <si>
    <t>A1.G10990.661225.99999.9999999.999999</t>
  </si>
  <si>
    <t>A1.D11294.661225.99999.9999999.999999</t>
  </si>
  <si>
    <t>A1.D11298.661225.99999.9999999.999999</t>
  </si>
  <si>
    <t>D11299</t>
  </si>
  <si>
    <t>A1.D11299.661225.99999.9999999.999999</t>
  </si>
  <si>
    <t>D11312</t>
  </si>
  <si>
    <t>A1.D11312.661225.99999.9999999.999999</t>
  </si>
  <si>
    <t>G11316</t>
  </si>
  <si>
    <t>A1.G11316.661225.99999.9999999.999999</t>
  </si>
  <si>
    <t>A1.D11327.661225.99999.9999999.999999</t>
  </si>
  <si>
    <t>A1.D11331.661225.99999.9999999.999999</t>
  </si>
  <si>
    <t>A1.D11332.661225.99999.9999999.999999</t>
  </si>
  <si>
    <t>A1.D11333.661225.99999.9999999.999999</t>
  </si>
  <si>
    <t>A1.D11334.661225.99999.9999999.999999</t>
  </si>
  <si>
    <t>A1.D11339.661225.99999.9999999.999999</t>
  </si>
  <si>
    <t>A1.D11340.661225.99999.9999999.999999</t>
  </si>
  <si>
    <t>G11343</t>
  </si>
  <si>
    <t>A1.G11343.661225.99999.9999999.999999</t>
  </si>
  <si>
    <t>G11351</t>
  </si>
  <si>
    <t>A1.G11351.661225.99999.9999999.999999</t>
  </si>
  <si>
    <t>D11410</t>
  </si>
  <si>
    <t>A1.D11410.661225.99999.9999999.999999</t>
  </si>
  <si>
    <t>D11411</t>
  </si>
  <si>
    <t>A1.D11411.661225.99999.9999999.999999</t>
  </si>
  <si>
    <t>G11412</t>
  </si>
  <si>
    <t>A1.G11412.661225.99999.9999999.999999</t>
  </si>
  <si>
    <t>D11413</t>
  </si>
  <si>
    <t>A1.D11413.661225.99999.9999999.999999</t>
  </si>
  <si>
    <t>D11420</t>
  </si>
  <si>
    <t>A1.D11420.661225.99999.9999999.999999</t>
  </si>
  <si>
    <t>G11426</t>
  </si>
  <si>
    <t>A1.G11426.661225.99999.9999999.999999</t>
  </si>
  <si>
    <t>D11427</t>
  </si>
  <si>
    <t>A1.D11427.661225.99999.9999999.999999</t>
  </si>
  <si>
    <t>D11429</t>
  </si>
  <si>
    <t>A1.D11429.661225.99999.9999999.999999</t>
  </si>
  <si>
    <t>D11437</t>
  </si>
  <si>
    <t>A1.D11437.661225.99999.9999999.999999</t>
  </si>
  <si>
    <t>D11440</t>
  </si>
  <si>
    <t>A1.D11440.661225.99999.9999999.999999</t>
  </si>
  <si>
    <t>A1.D11442.661225.99999.9999999.999999</t>
  </si>
  <si>
    <t>A1.D11443.661225.99999.9999999.999999</t>
  </si>
  <si>
    <t>A1.D11447.661225.99999.9999999.999999</t>
  </si>
  <si>
    <t>G11498</t>
  </si>
  <si>
    <t>A1.G11498.661225.99999.9999999.999999</t>
  </si>
  <si>
    <t>A1.D11499.661225.99999.9999999.999999</t>
  </si>
  <si>
    <t>G11500</t>
  </si>
  <si>
    <t>A1.G11500.661225.99999.9999999.999999</t>
  </si>
  <si>
    <t>D11511</t>
  </si>
  <si>
    <t>A1.D11511.661225.99999.9999999.999999</t>
  </si>
  <si>
    <t>D11579</t>
  </si>
  <si>
    <t>A1.D11579.661225.99999.9999999.999999</t>
  </si>
  <si>
    <t>G11619</t>
  </si>
  <si>
    <t>A1.G11619.661225.99999.9999999.999999</t>
  </si>
  <si>
    <t>G11622</t>
  </si>
  <si>
    <t>A1.G11622.661225.99999.9999999.999999</t>
  </si>
  <si>
    <t>G11623</t>
  </si>
  <si>
    <t>A1.G11623.661225.99999.9999999.999999</t>
  </si>
  <si>
    <t>G11624</t>
  </si>
  <si>
    <t>A1.G11624.661225.99999.9999999.999999</t>
  </si>
  <si>
    <t>G11628</t>
  </si>
  <si>
    <t>A1.G11628.661225.99999.9999999.999999</t>
  </si>
  <si>
    <t>G11629</t>
  </si>
  <si>
    <t>A1.G11629.661225.99999.9999999.999999</t>
  </si>
  <si>
    <t>G11630</t>
  </si>
  <si>
    <t>A1.G11630.661225.99999.9999999.999999</t>
  </si>
  <si>
    <t>G11631</t>
  </si>
  <si>
    <t>A1.G11631.661225.99999.9999999.999999</t>
  </si>
  <si>
    <t>G11632</t>
  </si>
  <si>
    <t>A1.G11632.661225.99999.9999999.999999</t>
  </si>
  <si>
    <t>G11633</t>
  </si>
  <si>
    <t>A1.G11633.661225.99999.9999999.999999</t>
  </si>
  <si>
    <t>G11634</t>
  </si>
  <si>
    <t>A1.G11634.661225.99999.9999999.999999</t>
  </si>
  <si>
    <t>G11635</t>
  </si>
  <si>
    <t>A1.G11635.661225.99999.9999999.999999</t>
  </si>
  <si>
    <t>G11636</t>
  </si>
  <si>
    <t>A1.G11636.661225.99999.9999999.999999</t>
  </si>
  <si>
    <t>G11637</t>
  </si>
  <si>
    <t>A1.G11637.661225.99999.9999999.999999</t>
  </si>
  <si>
    <t>G11638</t>
  </si>
  <si>
    <t>A1.G11638.661225.99999.9999999.999999</t>
  </si>
  <si>
    <t>G11639</t>
  </si>
  <si>
    <t>A1.G11639.661225.99999.9999999.999999</t>
  </si>
  <si>
    <t>G11640</t>
  </si>
  <si>
    <t>A1.G11640.661225.99999.9999999.999999</t>
  </si>
  <si>
    <t>G11642</t>
  </si>
  <si>
    <t>A1.G11642.661225.99999.9999999.999999</t>
  </si>
  <si>
    <t>D11647</t>
  </si>
  <si>
    <t>A1.D11647.661225.99999.9999999.999999</t>
  </si>
  <si>
    <t>D11649</t>
  </si>
  <si>
    <t>A1.D11649.661225.99999.9999999.999999</t>
  </si>
  <si>
    <t>D11650</t>
  </si>
  <si>
    <t>A1.D11650.661225.99999.9999999.999999</t>
  </si>
  <si>
    <t>D11651</t>
  </si>
  <si>
    <t>A1.D11651.661225.99999.9999999.999999</t>
  </si>
  <si>
    <t>D11652</t>
  </si>
  <si>
    <t>A1.D11652.661225.99999.9999999.999999</t>
  </si>
  <si>
    <t>D11653</t>
  </si>
  <si>
    <t>A1.D11653.661225.99999.9999999.999999</t>
  </si>
  <si>
    <t>D11654</t>
  </si>
  <si>
    <t>A1.D11654.661225.99999.9999999.999999</t>
  </si>
  <si>
    <t>D11655</t>
  </si>
  <si>
    <t>A1.D11655.661225.99999.9999999.999999</t>
  </si>
  <si>
    <t>G11681</t>
  </si>
  <si>
    <t>A1.G11681.661225.99999.9999999.999999</t>
  </si>
  <si>
    <t>G11682</t>
  </si>
  <si>
    <t>A1.G11682.661225.99999.9999999.999999</t>
  </si>
  <si>
    <t>G11683</t>
  </si>
  <si>
    <t>A1.G11683.661225.99999.9999999.999999</t>
  </si>
  <si>
    <t>G11685</t>
  </si>
  <si>
    <t>A1.G11685.661225.99999.9999999.999999</t>
  </si>
  <si>
    <t>G11691</t>
  </si>
  <si>
    <t>A1.G11691.661225.99999.9999999.999999</t>
  </si>
  <si>
    <t>G11692</t>
  </si>
  <si>
    <t>A1.G11692.661225.99999.9999999.999999</t>
  </si>
  <si>
    <t>D11694</t>
  </si>
  <si>
    <t>A1.D11694.661225.99999.9999999.999999</t>
  </si>
  <si>
    <t>D11695</t>
  </si>
  <si>
    <t>A1.D11695.661225.99999.9999999.999999</t>
  </si>
  <si>
    <t>D11696</t>
  </si>
  <si>
    <t>A1.D11696.661225.99999.9999999.999999</t>
  </si>
  <si>
    <t>G11713</t>
  </si>
  <si>
    <t>A1.G11713.661225.99999.9999999.999999</t>
  </si>
  <si>
    <t>G11716</t>
  </si>
  <si>
    <t>A1.G11716.661225.99999.9999999.999999</t>
  </si>
  <si>
    <t>G11722</t>
  </si>
  <si>
    <t>A1.G11722.661225.99999.9999999.999999</t>
  </si>
  <si>
    <t>G11725</t>
  </si>
  <si>
    <t>A1.G11725.661225.99999.9999999.999999</t>
  </si>
  <si>
    <t>G11735</t>
  </si>
  <si>
    <t>A1.G11735.661225.99999.9999999.999999</t>
  </si>
  <si>
    <t>G11763</t>
  </si>
  <si>
    <t>A1.G11763.661225.99999.9999999.999999</t>
  </si>
  <si>
    <t>G11797</t>
  </si>
  <si>
    <t>A1.G11797.661225.99999.9999999.999999</t>
  </si>
  <si>
    <t>G11803</t>
  </si>
  <si>
    <t>A1.G11803.661225.99999.9999999.999999</t>
  </si>
  <si>
    <t>G11804</t>
  </si>
  <si>
    <t>A1.G11804.661225.99999.9999999.999999</t>
  </si>
  <si>
    <t>G11805</t>
  </si>
  <si>
    <t>A1.G11805.661225.99999.9999999.999999</t>
  </si>
  <si>
    <t>G11806</t>
  </si>
  <si>
    <t>A1.G11806.661225.99999.9999999.999999</t>
  </si>
  <si>
    <t>G11807</t>
  </si>
  <si>
    <t>A1.G11807.661225.99999.9999999.999999</t>
  </si>
  <si>
    <t>G11809</t>
  </si>
  <si>
    <t>A1.G11809.661225.99999.9999999.999999</t>
  </si>
  <si>
    <t>G11811</t>
  </si>
  <si>
    <t>A1.G11811.661225.99999.9999999.999999</t>
  </si>
  <si>
    <t>G11812</t>
  </si>
  <si>
    <t>A1.G11812.661225.99999.9999999.999999</t>
  </si>
  <si>
    <t>G11814</t>
  </si>
  <si>
    <t>A1.G11814.661225.99999.9999999.999999</t>
  </si>
  <si>
    <t>G11818</t>
  </si>
  <si>
    <t>A1.G11818.661225.99999.9999999.999999</t>
  </si>
  <si>
    <t>G11820</t>
  </si>
  <si>
    <t>A1.G11820.661225.99999.9999999.999999</t>
  </si>
  <si>
    <t>G11831</t>
  </si>
  <si>
    <t>A1.G11831.661225.99999.9999999.999999</t>
  </si>
  <si>
    <t>G11842</t>
  </si>
  <si>
    <t>A1.G11842.661225.99999.9999999.999999</t>
  </si>
  <si>
    <t>G11845</t>
  </si>
  <si>
    <t>A1.G11845.661225.99999.9999999.999999</t>
  </si>
  <si>
    <t>A1.O19999.661225.99999.9999999.999999</t>
  </si>
  <si>
    <t>G30911</t>
  </si>
  <si>
    <t>A1.G30911.661225.99999.9999999.999999</t>
  </si>
  <si>
    <t>Etz Chaim Jewish Primary School</t>
  </si>
  <si>
    <t>Brookland Infant  &amp; Nursery School</t>
  </si>
  <si>
    <t>Deansbrook Junior School</t>
  </si>
  <si>
    <t>Parkfield Primary School</t>
  </si>
  <si>
    <t>Watling Park Free School</t>
  </si>
  <si>
    <t>Noam Primary School</t>
  </si>
  <si>
    <t>Danegrove JMI School</t>
  </si>
  <si>
    <t>Wessex  Gardens Primary School</t>
  </si>
  <si>
    <t>Christ Church CE Primary School</t>
  </si>
  <si>
    <t>Monken Hadley C E Primary School</t>
  </si>
  <si>
    <t>St Pauls CE Primary, NW7</t>
  </si>
  <si>
    <t>St Catherines R C Primary</t>
  </si>
  <si>
    <t>Menorah High School (Girls)</t>
  </si>
  <si>
    <t>St Michaels Catholic Grammar School</t>
  </si>
  <si>
    <t>St. James' Catholic High School</t>
  </si>
  <si>
    <t>Remittance Reference</t>
  </si>
  <si>
    <t>April Deduction</t>
  </si>
  <si>
    <t>May Deduction</t>
  </si>
  <si>
    <t>Select school from dropdown</t>
  </si>
  <si>
    <t>Universal Free Schools Meal KS2</t>
  </si>
  <si>
    <t>Etz Chaim Jewish  Sc</t>
  </si>
  <si>
    <t>Independent Jewish D</t>
  </si>
  <si>
    <t>Kisharon Inclusive S</t>
  </si>
  <si>
    <t>Mathilda Marks-Kenne</t>
  </si>
  <si>
    <t>Menorah Primary Scho</t>
  </si>
  <si>
    <t>Millbrook Park CE  S</t>
  </si>
  <si>
    <t>Sacks Morasha Academ</t>
  </si>
  <si>
    <t>St Mary's &amp; St John'</t>
  </si>
  <si>
    <t>St.  Pauls N11</t>
  </si>
  <si>
    <t>teaching staff</t>
  </si>
  <si>
    <t>education support staff</t>
  </si>
  <si>
    <t>administrative and clerical staff</t>
  </si>
  <si>
    <t>catering staff</t>
  </si>
  <si>
    <t>cost of other staff</t>
  </si>
  <si>
    <t>indirect employee expenses</t>
  </si>
  <si>
    <t>community-focused school staff</t>
  </si>
  <si>
    <t>supply teaching staff</t>
  </si>
  <si>
    <t>premises staff</t>
  </si>
  <si>
    <t>Total Payroll to LA</t>
  </si>
  <si>
    <t>Total Payroll to School</t>
  </si>
  <si>
    <t>[a]</t>
  </si>
  <si>
    <t>[b]</t>
  </si>
  <si>
    <t>[c]</t>
  </si>
  <si>
    <t>[a] - [b]</t>
  </si>
  <si>
    <t>[a] - [c]</t>
  </si>
  <si>
    <t>PE &amp; Sports Premium</t>
  </si>
  <si>
    <t>FSMKS2.I07</t>
  </si>
  <si>
    <t>Senior Mental Health Leads</t>
  </si>
  <si>
    <t>Growth Fund</t>
  </si>
  <si>
    <t>Salary Reimbursement</t>
  </si>
  <si>
    <t>High Needs: Place Funding Pupil Referral Unit</t>
  </si>
  <si>
    <t>High Needs Funding: Pupil Referral Unit</t>
  </si>
  <si>
    <t>[b] - [c]</t>
  </si>
  <si>
    <t>Monthly Payroll Received by Local Authority from Capita</t>
  </si>
  <si>
    <t>Section 3: Payroll Reconciliation</t>
  </si>
  <si>
    <t>Difference Between Payroll Report Sent to School vs Local Authority</t>
  </si>
  <si>
    <t>Total Payroll Variance</t>
  </si>
  <si>
    <r>
      <t xml:space="preserve">Central Account: </t>
    </r>
    <r>
      <rPr>
        <b/>
        <sz val="12"/>
        <color rgb="FFFF0000"/>
        <rFont val="Aptos"/>
        <family val="2"/>
      </rPr>
      <t>(Creditor)</t>
    </r>
  </si>
  <si>
    <t>[a] Total Grant Payments</t>
  </si>
  <si>
    <t>[b] Total Deductions</t>
  </si>
  <si>
    <t>[a] - [b] Total Monthly Payment to the schools bank account</t>
  </si>
  <si>
    <t>Section 1: Monthly Payments
(Should agree to the remittance advice)</t>
  </si>
  <si>
    <t>Net Salary Deduction (Posted to Central Account)</t>
  </si>
  <si>
    <t xml:space="preserve">Monthly Payroll Received by School from Capita </t>
  </si>
  <si>
    <t>Comments</t>
  </si>
  <si>
    <t>TPG</t>
  </si>
  <si>
    <t>Northgate School</t>
  </si>
  <si>
    <t>Oakleigh School &amp; Acorn Assessment Centre</t>
  </si>
  <si>
    <t>Kisharon School</t>
  </si>
  <si>
    <t>Responsible</t>
  </si>
  <si>
    <t>Movers In.I01</t>
  </si>
  <si>
    <t>I05</t>
  </si>
  <si>
    <t>Movers-In with Complex Needs funding</t>
  </si>
  <si>
    <t>KN Trad Union Duties 2022-2023</t>
  </si>
  <si>
    <t>KN Trad Union Duties 2023-2024</t>
  </si>
  <si>
    <t>Union Duties 2223.I01</t>
  </si>
  <si>
    <t>Union Duties 2324.I01</t>
  </si>
  <si>
    <t>NPQ</t>
  </si>
  <si>
    <t>National Professional Qualification</t>
  </si>
  <si>
    <t>Pupil Premium FSM (PRI)</t>
  </si>
  <si>
    <t>PPFSMPRI</t>
  </si>
  <si>
    <t>Pupil Premium FSM (SEC)</t>
  </si>
  <si>
    <t>PPFSMSEC</t>
  </si>
  <si>
    <t>Pupil Premium Service</t>
  </si>
  <si>
    <t>PPSERVICE</t>
  </si>
  <si>
    <t>Pupil Premium Post LAC</t>
  </si>
  <si>
    <t>PPPOST-LAC</t>
  </si>
  <si>
    <t>National Non-Domestic Rates (NNDR)</t>
  </si>
  <si>
    <t>3.4% Additional High Needs</t>
  </si>
  <si>
    <t>34ADDHN</t>
  </si>
  <si>
    <t>Teacher's Pay Grant</t>
  </si>
  <si>
    <t>NPQ.I05</t>
  </si>
  <si>
    <t>PPFSMPRI.I05</t>
  </si>
  <si>
    <t>PPFSMSEC.I05</t>
  </si>
  <si>
    <t>TPG.I01</t>
  </si>
  <si>
    <t>34ADDHN.I01</t>
  </si>
  <si>
    <t>Post 16 Programme Funding</t>
  </si>
  <si>
    <t>Post 16 Student Financial Support</t>
  </si>
  <si>
    <t>Post 16 Adv. Maths Premium</t>
  </si>
  <si>
    <t>Post 16 High Value Courses Premium</t>
  </si>
  <si>
    <t>PPG</t>
  </si>
  <si>
    <t>Cash Advance Recovery</t>
  </si>
  <si>
    <t>School Budget Share APT</t>
  </si>
  <si>
    <t>Nursery Supplement</t>
  </si>
  <si>
    <t>St Margarets Nursery School</t>
  </si>
  <si>
    <t>S900007630</t>
  </si>
  <si>
    <t>June Deduction</t>
  </si>
  <si>
    <t>LBB Supplier</t>
  </si>
  <si>
    <t>Linked to the Funding Allocation Sheet (Full APT Allocation)</t>
  </si>
  <si>
    <t xml:space="preserve">Part of net monthly payment paid to schools. </t>
  </si>
  <si>
    <t>DFENo LookUp Adjustment</t>
  </si>
  <si>
    <t>Total I05</t>
  </si>
  <si>
    <t>July Deduction</t>
  </si>
  <si>
    <t>Total check against allocation sheets</t>
  </si>
  <si>
    <t>Check against Remitance Sheet</t>
  </si>
  <si>
    <t>DfE</t>
  </si>
  <si>
    <t>Queenswell Infant and Nursery School</t>
  </si>
  <si>
    <t>Notes</t>
  </si>
  <si>
    <t>Left to pay</t>
  </si>
  <si>
    <t>Total Payments 
to date</t>
  </si>
  <si>
    <t>Pri &amp; Sec Schools</t>
  </si>
  <si>
    <t>Salary recovery method</t>
  </si>
  <si>
    <t>Budget Share Deductions</t>
  </si>
  <si>
    <t>Invoiced</t>
  </si>
  <si>
    <t>Deduction</t>
  </si>
  <si>
    <t>Difference</t>
  </si>
  <si>
    <t>Special &amp; PRU</t>
  </si>
  <si>
    <t>DSG Trade Union Facility Time</t>
  </si>
  <si>
    <t>School Contingency</t>
  </si>
  <si>
    <t>Sheet Name</t>
  </si>
  <si>
    <t>Payment Description</t>
  </si>
  <si>
    <t>CFR Code</t>
  </si>
  <si>
    <t>Ledge Code Name</t>
  </si>
  <si>
    <t>APT 24-25</t>
  </si>
  <si>
    <t>Individual schools budget share</t>
  </si>
  <si>
    <t>Ledger Code (Distribution Combination)</t>
  </si>
  <si>
    <t>CFR Reference</t>
  </si>
  <si>
    <t>Pavilion StudyCt PRU</t>
  </si>
  <si>
    <t>Fiscal Period</t>
  </si>
  <si>
    <t>DfE No.</t>
  </si>
  <si>
    <t>NurserySupplement</t>
  </si>
  <si>
    <t>HN Places</t>
  </si>
  <si>
    <t>HN TopUp</t>
  </si>
  <si>
    <t>POST16</t>
  </si>
  <si>
    <t>PESports</t>
  </si>
  <si>
    <t>Asylum</t>
  </si>
  <si>
    <t>TPECG &amp; TPG</t>
  </si>
  <si>
    <t>3.4% HN</t>
  </si>
  <si>
    <t>UFSM</t>
  </si>
  <si>
    <t>NPQ.I06</t>
  </si>
  <si>
    <t>NPQ.I07</t>
  </si>
  <si>
    <t>I08</t>
  </si>
  <si>
    <t>NPQ.I08</t>
  </si>
  <si>
    <t>StatRedund.I01</t>
  </si>
  <si>
    <t>TradeUnion Claim.I01</t>
  </si>
  <si>
    <t>CFR</t>
  </si>
  <si>
    <t>Net Amount</t>
  </si>
  <si>
    <t>Source</t>
  </si>
  <si>
    <t>Grand Total</t>
  </si>
  <si>
    <t>Shorfall/Excess Recovered</t>
  </si>
  <si>
    <t>Salary Deduction</t>
  </si>
  <si>
    <t>August Deduction</t>
  </si>
  <si>
    <t xml:space="preserve">Cash Advance payback </t>
  </si>
  <si>
    <t>Movement</t>
  </si>
  <si>
    <t>Redundancy Cost Reimbursement</t>
  </si>
  <si>
    <t>Trade Union Duties 2024-2025</t>
  </si>
  <si>
    <t>UIFSM2425</t>
  </si>
  <si>
    <t>Universal Infant Free Schools Meal AY 24-25</t>
  </si>
  <si>
    <t>Salary Deductions</t>
  </si>
  <si>
    <t>Maintained Total</t>
  </si>
  <si>
    <t>Academy Total</t>
  </si>
  <si>
    <t>All Schools Total</t>
  </si>
  <si>
    <t>Salaries</t>
  </si>
  <si>
    <t>Payroll Deductions</t>
  </si>
  <si>
    <t>Oracle Payment Template</t>
  </si>
  <si>
    <t>Cash Advance</t>
  </si>
  <si>
    <t>School &amp; Nursery Budget Share - including Cash Advance and Mainstream Nursery Supplement</t>
  </si>
  <si>
    <t>High Needs Place</t>
  </si>
  <si>
    <t>MISC - Trade Union Duties 2024-2025</t>
  </si>
  <si>
    <t>MISC - Redundancy Cost Reimbursement</t>
  </si>
  <si>
    <t>Check Difference</t>
  </si>
  <si>
    <t>Universal Infant Free School Meal Funding 24/25</t>
  </si>
  <si>
    <t>September Deduction</t>
  </si>
  <si>
    <t>P16 FY2324.I02</t>
  </si>
  <si>
    <t>Post 16 Funding relating to FY 2023-24</t>
  </si>
  <si>
    <t>EYTPAG2324</t>
  </si>
  <si>
    <t>EYTPAG2324.I01</t>
  </si>
  <si>
    <t>Post 16: 16 to 19Tution Funding</t>
  </si>
  <si>
    <t>1619Tuition.I02</t>
  </si>
  <si>
    <t>Post 16 16 to 19Tution Funding</t>
  </si>
  <si>
    <t>Short fall</t>
  </si>
  <si>
    <t>Excess recoverd</t>
  </si>
  <si>
    <t>TPAG 24-25 Allocation</t>
  </si>
  <si>
    <t>Maintream</t>
  </si>
  <si>
    <t>Converted t oAcademy in 1/9/2024</t>
  </si>
  <si>
    <t>Actuals Bills vs Deductions</t>
  </si>
  <si>
    <t>Early Years TPAG</t>
  </si>
  <si>
    <t>Current Month</t>
  </si>
  <si>
    <t>Variance</t>
  </si>
  <si>
    <r>
      <rPr>
        <b/>
        <sz val="12"/>
        <color rgb="FFFF0000"/>
        <rFont val="Aptos"/>
        <family val="2"/>
      </rPr>
      <t xml:space="preserve"> (over recovery)</t>
    </r>
    <r>
      <rPr>
        <b/>
        <sz val="12"/>
        <color theme="1"/>
        <rFont val="Aptos"/>
        <family val="2"/>
      </rPr>
      <t xml:space="preserve"> / under recovery</t>
    </r>
  </si>
  <si>
    <t>Full School Name</t>
  </si>
  <si>
    <t>Childs Hill Primary School</t>
  </si>
  <si>
    <t>Sacks Morasha Jewish Primary School</t>
  </si>
  <si>
    <t>The Archer Academy</t>
  </si>
  <si>
    <t>Bishop Douglass School Finchley</t>
  </si>
  <si>
    <t>Hasmonean High School for Boys</t>
  </si>
  <si>
    <t>The Henrietta Barnett School</t>
  </si>
  <si>
    <t>Queen Elizabeth's School, Barnet</t>
  </si>
  <si>
    <t>The Totteridge Academy</t>
  </si>
  <si>
    <t>Wren Academy Finchley</t>
  </si>
  <si>
    <t>Devolved Formula Capital</t>
  </si>
  <si>
    <t>Integra Customer Number</t>
  </si>
  <si>
    <t>ColindAOe School</t>
  </si>
  <si>
    <t>ShAOom Noam Primary School</t>
  </si>
  <si>
    <t>ChAOgrove School</t>
  </si>
  <si>
    <t>NW7 2AO</t>
  </si>
  <si>
    <t>AOl Saints' Ce School Nw2</t>
  </si>
  <si>
    <t>Moss HAOl Nursery School</t>
  </si>
  <si>
    <t>Woodridge</t>
  </si>
  <si>
    <t>Whitings Hill</t>
  </si>
  <si>
    <t>Underhill</t>
  </si>
  <si>
    <t>Watling Park Free</t>
  </si>
  <si>
    <t>Sunnyfields</t>
  </si>
  <si>
    <t>Trent  CE</t>
  </si>
  <si>
    <t>Brookland Infant</t>
  </si>
  <si>
    <t>Beit Shvidler</t>
  </si>
  <si>
    <t>Blessed Dominic</t>
  </si>
  <si>
    <t>Total Salary</t>
  </si>
  <si>
    <t>October Deduction</t>
  </si>
  <si>
    <t>November Deductions</t>
  </si>
  <si>
    <t>December Deduction</t>
  </si>
  <si>
    <t>February Deduction</t>
  </si>
  <si>
    <t>March Deduction</t>
  </si>
  <si>
    <t>Total Salary Bill</t>
  </si>
  <si>
    <t>Full Year</t>
  </si>
  <si>
    <t>Shorfall/ Excess Recovered</t>
  </si>
  <si>
    <t>All Saints NW2 Sch</t>
  </si>
  <si>
    <t>All Saints N20 Sch</t>
  </si>
  <si>
    <t>Ashmole Primary</t>
  </si>
  <si>
    <t>Brunswick Park</t>
  </si>
  <si>
    <t>Chalgrove</t>
  </si>
  <si>
    <t>Church Hill</t>
  </si>
  <si>
    <t>Courtland</t>
  </si>
  <si>
    <t>Cromer Road</t>
  </si>
  <si>
    <t>Fairway</t>
  </si>
  <si>
    <t>Goldbeaters</t>
  </si>
  <si>
    <t>Hasmonean</t>
  </si>
  <si>
    <t>Manorside</t>
  </si>
  <si>
    <t>Menorah Foundation</t>
  </si>
  <si>
    <t>Monken Hadley</t>
  </si>
  <si>
    <t>Shalom Noam</t>
  </si>
  <si>
    <t>Orion</t>
  </si>
  <si>
    <t>Osidge</t>
  </si>
  <si>
    <t>Our Lady of Lourdes</t>
  </si>
  <si>
    <t>Pardes House</t>
  </si>
  <si>
    <t>Queenswell Junior</t>
  </si>
  <si>
    <t>Rimon Jewish</t>
  </si>
  <si>
    <t>Sacred Heart</t>
  </si>
  <si>
    <t>St Agnes RC</t>
  </si>
  <si>
    <t>St Catherines R C</t>
  </si>
  <si>
    <t>St Joseph's</t>
  </si>
  <si>
    <t>St Theresa's RC</t>
  </si>
  <si>
    <t>St. James' Catholic High</t>
  </si>
  <si>
    <t>St Mary's &amp; St John's</t>
  </si>
  <si>
    <t>DFC.CI01</t>
  </si>
  <si>
    <t>Total Capital Grants</t>
  </si>
  <si>
    <t>CI01</t>
  </si>
  <si>
    <t>Salaries.</t>
  </si>
  <si>
    <t>Old NTP Deductions</t>
  </si>
  <si>
    <t>QA sheet value</t>
  </si>
  <si>
    <t>QA sheet Check</t>
  </si>
  <si>
    <t>Maintained Total from each funding sheet</t>
  </si>
  <si>
    <t>Funding sheet Check</t>
  </si>
  <si>
    <t>Recovery Premium</t>
  </si>
  <si>
    <t>MISC - Movers In</t>
  </si>
  <si>
    <t>MISC - GRWTH</t>
  </si>
  <si>
    <t>National Professional Qualification (NPQ)</t>
  </si>
  <si>
    <t>Integra Vendor Number</t>
  </si>
  <si>
    <t>A1.D11436.657120.99999.9999999.999999</t>
  </si>
  <si>
    <t>Trade Union Duties 22/23</t>
  </si>
  <si>
    <t>Trade Union Duties 23/24</t>
  </si>
  <si>
    <t>Trade Union Duties 24/25</t>
  </si>
  <si>
    <t>TU Claim 22/23.I01</t>
  </si>
  <si>
    <t>TU Claim 23/24.I01</t>
  </si>
  <si>
    <t>TU Claim 24/25.I01</t>
  </si>
  <si>
    <t>TPECG16-19.I01</t>
  </si>
  <si>
    <t>TPECG(16-19)</t>
  </si>
  <si>
    <t>Teachers' pension employer contribution grant 16-19 (TPECG16-19)</t>
  </si>
  <si>
    <t>Bellevue Place Education Trust -Watling Park School</t>
  </si>
  <si>
    <t>Corresponding School Name</t>
  </si>
  <si>
    <t>SW17 7BS</t>
  </si>
  <si>
    <t>CSBG</t>
  </si>
  <si>
    <t>CSBG.I01</t>
  </si>
  <si>
    <t>Core School's Budget Grant</t>
  </si>
  <si>
    <t>Core Schools Budget Grant</t>
  </si>
  <si>
    <t>ECFMB</t>
  </si>
  <si>
    <t>ECF Mentor Backfill</t>
  </si>
  <si>
    <t>HN Top-Up EHCPN Deduction</t>
  </si>
  <si>
    <t>RPA Adjustment</t>
  </si>
  <si>
    <t>MISC - RPA  Adjustment</t>
  </si>
  <si>
    <t>3023513 &amp; 3022061</t>
  </si>
  <si>
    <t>(Posted to Income and Expenditure and Central Account. Please type over the correct salary amounts posted to the schools financial system)</t>
  </si>
  <si>
    <t>Task</t>
  </si>
  <si>
    <t>Duration</t>
  </si>
  <si>
    <t>FM to QA the payment sheets and submit for AD approval</t>
  </si>
  <si>
    <t>AD to Approve the payments</t>
  </si>
  <si>
    <t>Send the tempates to AP</t>
  </si>
  <si>
    <t>Create new monthly tempalte</t>
  </si>
  <si>
    <t>Update task sheet</t>
  </si>
  <si>
    <t>Check for new grants and unpaid grants</t>
  </si>
  <si>
    <t>Calculate the monthly Payroll Deduction</t>
  </si>
  <si>
    <t>Update Monthly Payroll Deduction and Month's sheet with payroll deduction</t>
  </si>
  <si>
    <t xml:space="preserve">15th </t>
  </si>
  <si>
    <t>10th</t>
  </si>
  <si>
    <t>9th</t>
  </si>
  <si>
    <t>11th</t>
  </si>
  <si>
    <t>Start Date</t>
  </si>
  <si>
    <t>Update payment template with grant allocation</t>
  </si>
  <si>
    <t>1st</t>
  </si>
  <si>
    <t>Copy the latest version of the template and change the name to the next month and put it in a new folder for the new month</t>
  </si>
  <si>
    <t>Update the task sheet with the tasks for upcoming payment run, this includes remaining tasks from the previous month and pending tasks for the new month</t>
  </si>
  <si>
    <t>Update the Remittance Sheet/QA sheet/Montly Grant Tab</t>
  </si>
  <si>
    <t>Check to see if eveyrthing is correct</t>
  </si>
  <si>
    <t>Check for eamils (SchoolFunding@Barnet.gov.uk or Lead FM/HoF Email) received from DfE for remitances, updates on gov.uk and Dfe sign-in. Monthly/reucrring grants like POST 16 normally remain the same, but be prepared to update it for the new month if there are any changes. Returning grants (TPAG - twice a year) may coinicde with your payment so be prepared to receive them and include in the payment.</t>
  </si>
  <si>
    <t>Add the allocations to the relavent grant sheets in the template (TPECG allocation  for Nov goes in the TPECG tab in the Nov Column - Make sure the correct amount go to the correct schools as ESFA allocation may not be in the same order as ours). Link the grant tabs to the monthly payment sheet in the template (you are using formaulas to collect the total amount paid out into one monthly sheet - you can look at previous months to see the format). Ensure the grants link to Remitance (Grants received should match the allocation and show be paid out promtly - make sure they match)</t>
  </si>
  <si>
    <t>Put the Payroll deduction amounts into the template (Payroll deduction sheet, Monthly Payroll deductions and Monthly Payment Sheet, e.g. Nov Sheet). Total Payments - Deductions for a school should not be less than £1. You can adjust payroll deductions for changes (this could be from previous months or the current month)</t>
  </si>
  <si>
    <t>Wait for approval. If approval is taking long, email asking for a folluw up</t>
  </si>
  <si>
    <t>Ensure that the Remiances sheet reflects the Remitance Received by the schools. Add new rows where appropriate for new grants. When adding new rows, check that the total is carried for the total columns on the right side of the remittance and the bottom if the remittance.</t>
  </si>
  <si>
    <t>Financial year 2024-2025 | Barnet - WWC</t>
  </si>
  <si>
    <t>Upload Renittance Template to Barnet Website</t>
  </si>
  <si>
    <t>Upload HN Template Template to Barnet Website</t>
  </si>
  <si>
    <t>Be careful for allocation changes, as HN Top allocation changes to summer allocation in October. You can speak with Marta Jarszak, Siobhan or anyone else in BELS for guidance on HN allocation</t>
  </si>
  <si>
    <t>14th</t>
  </si>
  <si>
    <t>8th</t>
  </si>
  <si>
    <t>5th</t>
  </si>
  <si>
    <t>25th</t>
  </si>
  <si>
    <t>Update Grant reconcilaiton Workbook and deal with any queries that schools may have with latest payment</t>
  </si>
  <si>
    <t>Ongoing</t>
  </si>
  <si>
    <t>1 day</t>
  </si>
  <si>
    <t>1day</t>
  </si>
  <si>
    <t>AFM</t>
  </si>
  <si>
    <t>FM</t>
  </si>
  <si>
    <t>Yaqoub</t>
  </si>
  <si>
    <t>ECFNR</t>
  </si>
  <si>
    <t>ECF National Rollout</t>
  </si>
  <si>
    <t>NTP Recovery</t>
  </si>
  <si>
    <t>ECF Backfill</t>
  </si>
  <si>
    <t>ECF Rollout</t>
  </si>
  <si>
    <t>POST 16 Adjustment</t>
  </si>
  <si>
    <t>RPA</t>
  </si>
  <si>
    <t>RPA.I01</t>
  </si>
  <si>
    <t>PPG Adjustment</t>
  </si>
  <si>
    <t>Risk Protection Arrangement (RPA)</t>
  </si>
  <si>
    <t>MISC - Bank Charge Reimbursement</t>
  </si>
  <si>
    <t>Sep241</t>
  </si>
  <si>
    <t>Sep24</t>
  </si>
  <si>
    <t>Oct241</t>
  </si>
  <si>
    <t>Oct24</t>
  </si>
  <si>
    <t>Nov241</t>
  </si>
  <si>
    <t>Nov24</t>
  </si>
  <si>
    <t>Dec241</t>
  </si>
  <si>
    <t>Dec24</t>
  </si>
  <si>
    <t>Jan241</t>
  </si>
  <si>
    <t>Jan24</t>
  </si>
  <si>
    <t>Feb241</t>
  </si>
  <si>
    <t>Feb24</t>
  </si>
  <si>
    <t>Mar251</t>
  </si>
  <si>
    <t>Mar25</t>
  </si>
  <si>
    <t>3023513 &amp; 3020124</t>
  </si>
  <si>
    <t>$O7&amp;"."&amp;RIGHT($B7,4)&amp;"."&amp;$M7&amp;"."&amp;AT$3</t>
  </si>
  <si>
    <t>January Deduction</t>
  </si>
  <si>
    <t>Mos Hall Federation</t>
  </si>
  <si>
    <t>Saracens Bell Lane</t>
  </si>
  <si>
    <t>Moss Hall Federation</t>
  </si>
  <si>
    <t>3022043 &amp; 3022044</t>
  </si>
  <si>
    <t>Movers In</t>
  </si>
  <si>
    <t>Estimated</t>
  </si>
  <si>
    <t>NO.</t>
  </si>
  <si>
    <t>Status</t>
  </si>
  <si>
    <t>Date for money received from DfE</t>
  </si>
  <si>
    <t>Update QA Sheet</t>
  </si>
  <si>
    <t>Check if trent has paid off April Salary Invoice</t>
  </si>
  <si>
    <t>Add Apr Payment tab</t>
  </si>
  <si>
    <t>Add Apr Payroll report</t>
  </si>
  <si>
    <t>Apr payment upload - School Budget Share</t>
  </si>
  <si>
    <t>Apr payment upload - Salary Deductions (Tell AP Team to upload this dedcution first)</t>
  </si>
  <si>
    <t>Apr payment upload - HN Top-Up</t>
  </si>
  <si>
    <t>Apr payment upload - Post16</t>
  </si>
  <si>
    <t>Apr Upload to wesbite Remittance</t>
  </si>
  <si>
    <t>Apr Payment upload - MISC - MoversIn (From Ferzana)</t>
  </si>
  <si>
    <t>Reconcile Salary Deductions from April-March</t>
  </si>
  <si>
    <t>Apr Payment upload - PPG (From Previous FY)</t>
  </si>
  <si>
    <t>Apr Payment upload - SMHL</t>
  </si>
  <si>
    <t>Check which school the RPA deduction in DSG payment is meant for and create a deduction</t>
  </si>
  <si>
    <t>Use DSG and Sanjaya's previous work as a guide</t>
  </si>
  <si>
    <t>3.4% and TPG will most likely be from June onwards</t>
  </si>
  <si>
    <t>April Salary Deduction</t>
  </si>
  <si>
    <t>Confirm with Adam first</t>
  </si>
  <si>
    <t>Not possible - deadline for invoice creation is 21st March so create together with April Invoice</t>
  </si>
  <si>
    <t>If paid, this clears the extra BS.01 that was paid to them</t>
  </si>
  <si>
    <t>Find out which school the Spec Sch CSBG/TPAG/TPECG grant in March 31st is for</t>
  </si>
  <si>
    <t>Calculate the 2025/26 DSG Allocation for Nursery's</t>
  </si>
  <si>
    <t>Calculate the 2025/26 DSG Allocation for HN Top Up I03</t>
  </si>
  <si>
    <t>Prepare to deduct the final over/recovery</t>
  </si>
  <si>
    <t>Completed</t>
  </si>
  <si>
    <t>Create invoices for remaining March bulk-invoice</t>
  </si>
  <si>
    <t>Final FY 24/25 March PPG Payment (Paid put in April FY25/26)</t>
  </si>
  <si>
    <t>W17 7LW</t>
  </si>
  <si>
    <t>W18 3HH</t>
  </si>
  <si>
    <t>BS34 7W</t>
  </si>
  <si>
    <t>K AWulle</t>
  </si>
  <si>
    <t>W7 2EA</t>
  </si>
  <si>
    <t>W1 4RU</t>
  </si>
  <si>
    <t>Fowzia AWo</t>
  </si>
  <si>
    <t>WC1E 7W</t>
  </si>
  <si>
    <t>W98 1YY</t>
  </si>
  <si>
    <t>NW2 1W</t>
  </si>
  <si>
    <t>W1 4LL</t>
  </si>
  <si>
    <t>W1 5HQ</t>
  </si>
  <si>
    <t>Wm Business Solutions Limited</t>
  </si>
  <si>
    <t>Nimco AWi</t>
  </si>
  <si>
    <t>AWinasir Jamac</t>
  </si>
  <si>
    <t>AWullah Sharif</t>
  </si>
  <si>
    <t>Miss Iman AWullahi</t>
  </si>
  <si>
    <t>WO LLP</t>
  </si>
  <si>
    <t>Mrs Seleqa AWalla</t>
  </si>
  <si>
    <t>HA3 5W</t>
  </si>
  <si>
    <t>N12 0W</t>
  </si>
  <si>
    <t>EN5 1W</t>
  </si>
  <si>
    <t>Mr Hitham AWulkarim</t>
  </si>
  <si>
    <t>HA8 7W</t>
  </si>
  <si>
    <t>Wld Cic</t>
  </si>
  <si>
    <t>NW7 1W</t>
  </si>
  <si>
    <t>Layla AWullahi</t>
  </si>
  <si>
    <t>MK43 9W</t>
  </si>
  <si>
    <t>W4 8PW</t>
  </si>
  <si>
    <t>NW9 4W</t>
  </si>
  <si>
    <t>AWulkadir Malin</t>
  </si>
  <si>
    <t>NW4 2W</t>
  </si>
  <si>
    <t>DN21 4W</t>
  </si>
  <si>
    <t>Safia AWulle</t>
  </si>
  <si>
    <t>Layla AWulle</t>
  </si>
  <si>
    <t>NW11 8W</t>
  </si>
  <si>
    <t>W5 05W</t>
  </si>
  <si>
    <t>AWul Bashir</t>
  </si>
  <si>
    <t>Idil AWi</t>
  </si>
  <si>
    <t>Riyaad AWullahi</t>
  </si>
  <si>
    <t>AWi Suad</t>
  </si>
  <si>
    <t>Muna AWullahi</t>
  </si>
  <si>
    <t>AWulrahim Yaqoob</t>
  </si>
  <si>
    <t>Mariam AWi</t>
  </si>
  <si>
    <t>W1 1UP</t>
  </si>
  <si>
    <t>Natalie AWolahi</t>
  </si>
  <si>
    <t>AWulkarim Musa</t>
  </si>
  <si>
    <t>AWullah Esfandiari</t>
  </si>
  <si>
    <t>Salah AWallah Abkar</t>
  </si>
  <si>
    <t>Shakeela AWul Rehman</t>
  </si>
  <si>
    <t>Setareh AWol-Ali</t>
  </si>
  <si>
    <t>Salih AWullah Hussaini</t>
  </si>
  <si>
    <t>Mohamat AWulaye</t>
  </si>
  <si>
    <t>Faris AWullah AWuljabar</t>
  </si>
  <si>
    <t>AWullah Alikheder Muradi</t>
  </si>
  <si>
    <t>Hardi AWullahi</t>
  </si>
  <si>
    <t>CM14 4W</t>
  </si>
  <si>
    <t>EC4V 5W</t>
  </si>
  <si>
    <t>AWul Talukder</t>
  </si>
  <si>
    <t>Bukhari Hawez AWullah</t>
  </si>
  <si>
    <t>Anab AWi Ali</t>
  </si>
  <si>
    <t>AWul Samed Badiudeen</t>
  </si>
  <si>
    <t>Zainab Rida AWul Rassoul</t>
  </si>
  <si>
    <t>AWul Usman</t>
  </si>
  <si>
    <t>Noman AWilhadi</t>
  </si>
  <si>
    <t>W12 0TQ</t>
  </si>
  <si>
    <t>Iman AWul-Redha</t>
  </si>
  <si>
    <t>Amel B AWullah</t>
  </si>
  <si>
    <t>N11 3W</t>
  </si>
  <si>
    <t>N3 1W</t>
  </si>
  <si>
    <t>Mr AWullah Hazarbuz</t>
  </si>
  <si>
    <t>Hassan AWi</t>
  </si>
  <si>
    <t>AWul Haseeb Ahmadi</t>
  </si>
  <si>
    <t>WW Trading Limited - Building Safety Unit</t>
  </si>
  <si>
    <t>Wasim AWulrahimzai</t>
  </si>
  <si>
    <t>Yasmin AWourahim</t>
  </si>
  <si>
    <t>RM6 4W</t>
  </si>
  <si>
    <t>AWulhakim Idriss Abbakir</t>
  </si>
  <si>
    <t>Fatima AWikani</t>
  </si>
  <si>
    <t>Rezan AWel-Hafeez</t>
  </si>
  <si>
    <t>N11 3W-1</t>
  </si>
  <si>
    <t>Hassan AWul Latif</t>
  </si>
  <si>
    <t>EN4 8W</t>
  </si>
  <si>
    <t>Sidad AWillah</t>
  </si>
  <si>
    <t>AWul Rahman Rustam</t>
  </si>
  <si>
    <t>AWoul Saheb Fouladvand</t>
  </si>
  <si>
    <t>Mr Mohamed AWulah</t>
  </si>
  <si>
    <t>Muna AWulkadir Hussein</t>
  </si>
  <si>
    <t>AWulbasit Ahmadi</t>
  </si>
  <si>
    <t>Wi Securities UK Limited</t>
  </si>
  <si>
    <t>W5 0BH</t>
  </si>
  <si>
    <t>AWalla Eldaim</t>
  </si>
  <si>
    <t>Mohammad Fuad AWul Rahman</t>
  </si>
  <si>
    <t>Zana AWulbaqi</t>
  </si>
  <si>
    <t>HA8 OW</t>
  </si>
  <si>
    <t>HA8 8W</t>
  </si>
  <si>
    <t>E14 5W</t>
  </si>
  <si>
    <t>EC4A 3W</t>
  </si>
  <si>
    <t>S41 7W</t>
  </si>
  <si>
    <t>NW11 0W</t>
  </si>
  <si>
    <t>N20 0W</t>
  </si>
  <si>
    <t>NN4 7W</t>
  </si>
  <si>
    <t>TN25 4W</t>
  </si>
  <si>
    <t>NW11 0W-1</t>
  </si>
  <si>
    <t>IG8 0W</t>
  </si>
  <si>
    <t>Wurnished London Limited</t>
  </si>
  <si>
    <t>NW3 7W</t>
  </si>
  <si>
    <t>CT15 4W</t>
  </si>
  <si>
    <t>DA17 6W</t>
  </si>
  <si>
    <t>NW9 5W</t>
  </si>
  <si>
    <t>N4 1W</t>
  </si>
  <si>
    <t>W1U 2W</t>
  </si>
  <si>
    <t>NW9 7W</t>
  </si>
  <si>
    <t>Recovered/Unrecovered Salary FY 24/25</t>
  </si>
  <si>
    <t>April Salary</t>
  </si>
  <si>
    <t>Total Salary Owed</t>
  </si>
  <si>
    <t>HN Top Up - Marta Jarszak</t>
  </si>
  <si>
    <t>POST 16 - Dharika Hindocha</t>
  </si>
  <si>
    <t>MISC - Unpaid 24/25 HNTopUp</t>
  </si>
  <si>
    <t>FY 24/25 Shortfall Deduction/Payment Possible</t>
  </si>
  <si>
    <t xml:space="preserve">FY 24/25 </t>
  </si>
  <si>
    <t>Total FY 24/25 Remaining Salary Balance</t>
  </si>
  <si>
    <t>Total Deductions</t>
  </si>
  <si>
    <r>
      <rPr>
        <b/>
        <sz val="11"/>
        <color rgb="FFFF0000"/>
        <rFont val="Aptos Narrow"/>
        <family val="2"/>
        <scheme val="minor"/>
      </rPr>
      <t>April Total Salary Deduction</t>
    </r>
    <r>
      <rPr>
        <b/>
        <sz val="11"/>
        <rFont val="Aptos Narrow"/>
        <family val="2"/>
        <scheme val="minor"/>
      </rPr>
      <t xml:space="preserve"> (FY 24/25 Recov/Payment + Apr Deduction)</t>
    </r>
  </si>
  <si>
    <t>Under Recovery (Deduction)</t>
  </si>
  <si>
    <t>Over Recovery Payment</t>
  </si>
  <si>
    <t>FY24/25 Recovery/Payment Split</t>
  </si>
  <si>
    <t>Total Deduction</t>
  </si>
  <si>
    <t>Total Deduction/Payment</t>
  </si>
  <si>
    <t>Remaining FY 24/25 Salary</t>
  </si>
  <si>
    <t>SEN 2425.I03</t>
  </si>
  <si>
    <t>Salary Deductions (Apr + FY 24/25)</t>
  </si>
  <si>
    <t>FY 24/25 Under Recovery Deduction</t>
  </si>
  <si>
    <t>FY 24/25 Over Recovery Payment</t>
  </si>
  <si>
    <t>N11 1BF</t>
  </si>
  <si>
    <t xml:space="preserve">NW4 1TP </t>
  </si>
  <si>
    <t xml:space="preserve">N11 1BF </t>
  </si>
  <si>
    <t>2025/26 Monthly School Payroll Costs and Deductions</t>
  </si>
  <si>
    <t>2025/26 LA Statement of Funding and Provisional School Budget Payment Schedule</t>
  </si>
  <si>
    <t>2025/26 LA Statement of Funding and Provisional School Budget Allocation Schedule</t>
  </si>
  <si>
    <r>
      <rPr>
        <b/>
        <sz val="12"/>
        <color rgb="FFFF0000"/>
        <rFont val="Aptos"/>
        <family val="2"/>
      </rPr>
      <t>Final (over recovery)</t>
    </r>
    <r>
      <rPr>
        <b/>
        <sz val="12"/>
        <color theme="1"/>
        <rFont val="Aptos"/>
        <family val="2"/>
      </rPr>
      <t xml:space="preserve"> / Final under recovery</t>
    </r>
  </si>
  <si>
    <t>Monthly Salary Deduction (This may not match your actual payroll)</t>
  </si>
  <si>
    <t>FY 2024/25 Under-Recovery Deduction/Over Recovery Payment</t>
  </si>
  <si>
    <t>Update the reconcilitiation file with the expected received amount and the AEtual received amount - the expected pay out and the AEtual pay out.</t>
  </si>
  <si>
    <t xml:space="preserve">Download Payroll Report OrAEle (Titled GL TransAEtion Listing). Month 6's Deduction will use Month 5's payroll report. </t>
  </si>
  <si>
    <t>Create OrAEle Report and OrAEle Control Sheet</t>
  </si>
  <si>
    <t>Fill out the OrAEle payment sheet for eAEh grant including an OrAEle sheet for Payroll deductions. Check previous months or cycles to see the correct format.</t>
  </si>
  <si>
    <t xml:space="preserve">Drag the formula to the new month column (be careful when dragging as he formula may change - only drag cells that share the same payment grant as the values are being pulled from the same grant sheet). Formula is a simple SUMIF formula that uses DFE number and CFR code to get the value from eAEh grant sheet. Check previous Cycle templates if formaula is unavailable. </t>
  </si>
  <si>
    <t>Allocations should be correct. Remittance Sheet/QA sheet/Montly Grant sheet should all reconcile and match. Confirm supplier details is correct in the orAEle report as incorrect supplier details requires correction and causes delays in payments)</t>
  </si>
  <si>
    <t>AFM to SEND payment template and the OrAEle payment and control Sheet to FM (CC School Funding email)</t>
  </si>
  <si>
    <t>Email contains a table - the grants in one column and their corresponding amounts in another - with the sum below. Emai also has a link to the folder that contains all the OrAEle payment sheets and their respective Control Sheets for eAEh grant (and deduction). - You can find previous examples of this in  school funding email.</t>
  </si>
  <si>
    <t>FM must now send the previous AFM email to AD for approval.  Remove link from the email and attAEh - all the orAEle report sheets for eAEh grant and their corresponding control sheets</t>
  </si>
  <si>
    <t>Send an email to AEcounts payable team. Email should be the same as the email sent to AD. MAKE SURE DEDUCTIONS ARE SENT FIRST IN THE PAYMENT RUN TO AP. IF NOT PAYMENT TRANSAETIONS WILL FAIL FOR THE 46 SCHOOLS HAVE DEDUCTIONS)</t>
  </si>
  <si>
    <t>Confrim AEcurAEy of the Remitance, Funding Allocation and Payroll Reconcilaiton Sheets</t>
  </si>
  <si>
    <t>If Remittance tab AEcurately reflects correct amounts the schools should receive, you can now uplosd to the LBB website. Hide all other sheets expect the Remittance, Funding Allocation and Payroll Reconcilliation. Protect sheet and workbook. ContAEt Eriona Zeneli for guidance and training on Drupal.</t>
  </si>
  <si>
    <t>Upload HN monthly Template. Copy HN Top up amounts and HN PlAEe amount from the grants tab and paste into HN Template (can be found in "Upload to website folder in latest cycle). Make sure the listing of the schools in the grant tab and HN template are the same before copying, if not you will asign incorrect values to the schools and the template values will be innAEurate. Conclusion - E.g. Copy November HN Top Up column to HN Template November Column. Hide all other sheets excpect remittance sheet. Remove any filter on MAEros sheet. Proetct sheet and workbook and upload to LBB website.</t>
  </si>
  <si>
    <t>HN PlAEe - Siobhan StAEey</t>
  </si>
  <si>
    <t>TPG/CSBG - Siobhan StAEey</t>
  </si>
  <si>
    <t>3.4% HN - Siobhan StAEey</t>
  </si>
  <si>
    <t>Apr payment upload - HN PlAEe</t>
  </si>
  <si>
    <t>Remaining 24/25 SEN Inclusion</t>
  </si>
  <si>
    <t>TradeUnion Claim</t>
  </si>
  <si>
    <t>S900008717</t>
  </si>
  <si>
    <t>Saracens Multi Academy Trust</t>
  </si>
  <si>
    <t>S900008308</t>
  </si>
  <si>
    <r>
      <rPr>
        <b/>
        <sz val="12"/>
        <color rgb="FFFF0000"/>
        <rFont val="Aptos"/>
        <family val="2"/>
      </rPr>
      <t>FY 24/25  (Over Recovery) Payment</t>
    </r>
    <r>
      <rPr>
        <b/>
        <sz val="12"/>
        <color theme="1"/>
        <rFont val="Aptos"/>
        <family val="2"/>
      </rPr>
      <t xml:space="preserve"> / FY 24/25 Under Recovery Deduction</t>
    </r>
  </si>
  <si>
    <r>
      <rPr>
        <b/>
        <sz val="12"/>
        <color rgb="FFFF0000"/>
        <rFont val="Aptos"/>
        <family val="2"/>
      </rPr>
      <t>Remaining (Over Recovery)</t>
    </r>
    <r>
      <rPr>
        <b/>
        <sz val="12"/>
        <color theme="1"/>
        <rFont val="Aptos"/>
        <family val="2"/>
      </rPr>
      <t xml:space="preserve"> / Final Under Recovery</t>
    </r>
  </si>
  <si>
    <t>PE Sports</t>
  </si>
  <si>
    <r>
      <rPr>
        <b/>
        <sz val="11"/>
        <color rgb="FFFF0000"/>
        <rFont val="Aptos Narrow"/>
        <family val="2"/>
        <scheme val="minor"/>
      </rPr>
      <t>May Total Salary Deduction</t>
    </r>
    <r>
      <rPr>
        <b/>
        <sz val="11"/>
        <rFont val="Aptos Narrow"/>
        <family val="2"/>
        <scheme val="minor"/>
      </rPr>
      <t xml:space="preserve"> (FY 24/25 Recov/Payment + May Deduction)</t>
    </r>
  </si>
  <si>
    <t>Remaining Recovered/Unrecovered Salary FY 24/25</t>
  </si>
  <si>
    <t>May Salary</t>
  </si>
  <si>
    <t>DONE</t>
  </si>
  <si>
    <t>2025_04 Apr</t>
  </si>
  <si>
    <t>2025_05 May</t>
  </si>
  <si>
    <t>2025_06 Jun</t>
  </si>
  <si>
    <t>2025_07 Jul</t>
  </si>
  <si>
    <t>2025_08 Aug</t>
  </si>
  <si>
    <t>2025_09 Sep</t>
  </si>
  <si>
    <t>2025_10 Oct</t>
  </si>
  <si>
    <t>2025_11 Nov</t>
  </si>
  <si>
    <t>2025_12 Dec</t>
  </si>
  <si>
    <t>2026_01 Jan</t>
  </si>
  <si>
    <t>2026_02 Feb</t>
  </si>
  <si>
    <t>2026_03 Mar</t>
  </si>
  <si>
    <t>E10042</t>
  </si>
  <si>
    <t>All Saints' CE N20</t>
  </si>
  <si>
    <t>E10043</t>
  </si>
  <si>
    <t>Annunciation RC Infant</t>
  </si>
  <si>
    <t>E10048</t>
  </si>
  <si>
    <t>Brunswick Park School</t>
  </si>
  <si>
    <t>E10051</t>
  </si>
  <si>
    <t>E10055</t>
  </si>
  <si>
    <t>E10056</t>
  </si>
  <si>
    <t>E10057</t>
  </si>
  <si>
    <t>E10059</t>
  </si>
  <si>
    <t>E10064</t>
  </si>
  <si>
    <t>E10065</t>
  </si>
  <si>
    <t>E10067</t>
  </si>
  <si>
    <t>E10068</t>
  </si>
  <si>
    <t>E10069</t>
  </si>
  <si>
    <t>E10071</t>
  </si>
  <si>
    <t>E10072</t>
  </si>
  <si>
    <t>E10073</t>
  </si>
  <si>
    <t>Holy Trinity CE School</t>
  </si>
  <si>
    <t>E10074</t>
  </si>
  <si>
    <t>E10075</t>
  </si>
  <si>
    <t>E10080</t>
  </si>
  <si>
    <t>E10081</t>
  </si>
  <si>
    <t>E10082</t>
  </si>
  <si>
    <t>E10085</t>
  </si>
  <si>
    <t>Our Lady Of Lourdes</t>
  </si>
  <si>
    <t>E10087</t>
  </si>
  <si>
    <t>St Agnes' RC School</t>
  </si>
  <si>
    <t>E10088</t>
  </si>
  <si>
    <t>E10089</t>
  </si>
  <si>
    <t>St John's CE N11</t>
  </si>
  <si>
    <t>E10093</t>
  </si>
  <si>
    <t>St Mary's CE EN4</t>
  </si>
  <si>
    <t>E10094</t>
  </si>
  <si>
    <t>St Paul's CE N11</t>
  </si>
  <si>
    <t>E10096</t>
  </si>
  <si>
    <t>St Vincent's RC School</t>
  </si>
  <si>
    <t>E10100</t>
  </si>
  <si>
    <t>Trent CE School</t>
  </si>
  <si>
    <t>E10101</t>
  </si>
  <si>
    <t>E10107</t>
  </si>
  <si>
    <t>St Joseph's RC Primary</t>
  </si>
  <si>
    <t>E10108</t>
  </si>
  <si>
    <t>St Theresa's RC School</t>
  </si>
  <si>
    <t>E10109</t>
  </si>
  <si>
    <t>E10110</t>
  </si>
  <si>
    <t>Sacred Heart RC School</t>
  </si>
  <si>
    <t>E10114</t>
  </si>
  <si>
    <t>E10115</t>
  </si>
  <si>
    <t>Blessed Dominic RC</t>
  </si>
  <si>
    <t>E10117</t>
  </si>
  <si>
    <t>Annunciation RC Junior</t>
  </si>
  <si>
    <t>E10118</t>
  </si>
  <si>
    <t>E10121</t>
  </si>
  <si>
    <t>E10127</t>
  </si>
  <si>
    <t>Orion School</t>
  </si>
  <si>
    <t>E10128</t>
  </si>
  <si>
    <t>E10129</t>
  </si>
  <si>
    <t>E10132</t>
  </si>
  <si>
    <t>E10135</t>
  </si>
  <si>
    <t>Barnet Early Years Alliance</t>
  </si>
  <si>
    <t>E10185</t>
  </si>
  <si>
    <t>Northgate PRU</t>
  </si>
  <si>
    <t>E11094</t>
  </si>
  <si>
    <t>Akiva</t>
  </si>
  <si>
    <t>E11278</t>
  </si>
  <si>
    <t>Beit Schvidler</t>
  </si>
  <si>
    <t>E10188</t>
  </si>
  <si>
    <t>May Salary Deduction</t>
  </si>
  <si>
    <t>May Net Payment (after May Deduction)</t>
  </si>
  <si>
    <t>Total FY 24/25 Recovery (Deduction/Paymet)</t>
  </si>
  <si>
    <t>PEGrt.I06</t>
  </si>
  <si>
    <t>UIFSM2526.I06</t>
  </si>
  <si>
    <t>SEN 2425</t>
  </si>
  <si>
    <t>Breakfast Clubs Initial Early Adopter Schools Grant FY 2024-25</t>
  </si>
  <si>
    <t>Breakfast Club IEYA.I06</t>
  </si>
  <si>
    <t>Breakfast Club IEYA</t>
  </si>
  <si>
    <t>UIFSM2425.I06</t>
  </si>
  <si>
    <t>Universal Infant Free School Meal Funding 25/26</t>
  </si>
  <si>
    <t>Universal Infant Free Schools Meal AY 25-26</t>
  </si>
  <si>
    <t>Yacqub</t>
  </si>
  <si>
    <t>Speak with Siobhan - Siobhan will do this in May/June</t>
  </si>
  <si>
    <t>Check if there will be a HN Place</t>
  </si>
  <si>
    <t>Allocation for the year was received from Siobhan</t>
  </si>
  <si>
    <t>Calulcate FY 25/26 HN Allocation (Speak with Siobhan/Marta from BELS) - Allocation received from BELS (Marta &amp; Siobhan)</t>
  </si>
  <si>
    <t>Apr Payment upload - MISC - £139 remaning HN TopUp from FY 24/25</t>
  </si>
  <si>
    <t>Not yet - Check if Trent can pay bit by bit</t>
  </si>
  <si>
    <t>Add May Payment tab</t>
  </si>
  <si>
    <t>Add May Payroll report</t>
  </si>
  <si>
    <t>Mayil Salary Deduction</t>
  </si>
  <si>
    <t>May payment upload - School Budget Share</t>
  </si>
  <si>
    <t>May payment upload - Salary Deductions (Tell AP Team to upload this dedcution first)</t>
  </si>
  <si>
    <t>May payment upload - HN Place</t>
  </si>
  <si>
    <t>May payment upload - HN Top-Up</t>
  </si>
  <si>
    <t>May payment upload - Post16</t>
  </si>
  <si>
    <t>May Payment upload - MISC TU Claim</t>
  </si>
  <si>
    <t>May Payment upload - MISC Breakfast Early Years Adopters for Tudor</t>
  </si>
  <si>
    <t>May Payment upload - PPG (From Previous FY)</t>
  </si>
  <si>
    <t>May Payment upload - SMHL</t>
  </si>
  <si>
    <t>Create invoices for remaining March and May bulk-invoice for Nursery's</t>
  </si>
  <si>
    <t>Check if trent has paid off Mayil Salary Invoice</t>
  </si>
  <si>
    <t>May Upload to wesbite Remittance</t>
  </si>
  <si>
    <t>April Payments adjustments</t>
  </si>
  <si>
    <t>May Payments adjustments</t>
  </si>
  <si>
    <t>Apr payment upload - Salary Deductions Over/Under Recovery Payment &amp; Deduction (Tell AP Team to upload this dedcution first)</t>
  </si>
  <si>
    <t xml:space="preserve">£60k cash advance deduction from St Michael's BS </t>
  </si>
  <si>
    <t>ONLY FOR MAY</t>
  </si>
  <si>
    <t>Fix Salary discrepancies Salary Deductions from Sep - May</t>
  </si>
  <si>
    <t>D10165</t>
  </si>
  <si>
    <t>A1.D10165.661225.99999.9999999.999999</t>
  </si>
  <si>
    <t>Breakfast Club</t>
  </si>
  <si>
    <t>1000.SEN .I03.Ma251</t>
  </si>
  <si>
    <t>Brookhill Nursery School.1000.SEN .I03.Ma25</t>
  </si>
  <si>
    <t>1000.EHCPN.I03.Ma251</t>
  </si>
  <si>
    <t>Brookhill Nursery School.1000.EHCPN.I03.Ma25</t>
  </si>
  <si>
    <t>1001.EHCPN.I03.Ma251</t>
  </si>
  <si>
    <t>Hampden Way Nursery School.1001.EHCPN.I03.Ma25</t>
  </si>
  <si>
    <t>1001.SEN .I03.Ma251</t>
  </si>
  <si>
    <t>Hampden Way Nursery School.1001.SEN .I03.Ma25</t>
  </si>
  <si>
    <t>1002.SEN .I03.Ma251</t>
  </si>
  <si>
    <t>Moss Hall Nursery School.1002.SEN .I03.Ma25</t>
  </si>
  <si>
    <t>1002.EHCPN.I03.Ma251</t>
  </si>
  <si>
    <t>Moss Hall Nursery School.1002.EHCPN.I03.Ma25</t>
  </si>
  <si>
    <t>1003.SEN .I03.Ma251</t>
  </si>
  <si>
    <t>St Margaret's Nursery School.1003.SEN .I03.Ma25</t>
  </si>
  <si>
    <t>1003.EHCPN.I03.Ma251</t>
  </si>
  <si>
    <t>St Margaret's Nursery School.1003.EHCPN.I03.Ma25</t>
  </si>
  <si>
    <t>1100.PRUs.I03.Ma251</t>
  </si>
  <si>
    <t>Pavilion Study Centre.1100.PRUs.I03.Ma25</t>
  </si>
  <si>
    <t>1102.PRUs.I03.Ma251</t>
  </si>
  <si>
    <t>Northgate.1102.PRUs.I03.Ma25</t>
  </si>
  <si>
    <t>2001.EHCP.I03.Ma251</t>
  </si>
  <si>
    <t>ETZ Chaim Jewish Primary School.2001.EHCP.I03.Ma25</t>
  </si>
  <si>
    <t>2002.EHCP.I03.Ma251</t>
  </si>
  <si>
    <t>Barnfield School.2002.EHCP.I03.Ma25</t>
  </si>
  <si>
    <t>2002.SEN .I03.Ma251</t>
  </si>
  <si>
    <t>Barnfield School.2002.SEN .I03.Ma25</t>
  </si>
  <si>
    <t>2066.EHCP.I03.Ma251</t>
  </si>
  <si>
    <t>Bell Lane School.2066.EHCP.I03.Ma25</t>
  </si>
  <si>
    <t>2066.SEN .I03.Ma251</t>
  </si>
  <si>
    <t>Bell Lane School.2066.SEN .I03.Ma25</t>
  </si>
  <si>
    <t>2004.EHCP.I03.Ma251</t>
  </si>
  <si>
    <t>Rimon Jewish Primary School.2004.EHCP.I03.Ma25</t>
  </si>
  <si>
    <t>2007.EHCP.I03.Ma251</t>
  </si>
  <si>
    <t>Brookland Junior School.2007.EHCP.I03.Ma25</t>
  </si>
  <si>
    <t>2008.EHCP.I03.Ma251</t>
  </si>
  <si>
    <t>Brookland Infant School.2008.EHCP.I03.Ma25</t>
  </si>
  <si>
    <t>2008.SEN .I03.Ma251</t>
  </si>
  <si>
    <t>Brookland Infant School.2008.SEN .I03.Ma25</t>
  </si>
  <si>
    <t>2009.SEN .I03.Ma251</t>
  </si>
  <si>
    <t>Brunswick Park Primary and Nursery Sc.2009.SEN .I03.Ma25</t>
  </si>
  <si>
    <t>2009.EHCP.I03.Ma251</t>
  </si>
  <si>
    <t>Brunswick Park Primary and Nursery Sc.2009.EHCP.I03.Ma25</t>
  </si>
  <si>
    <t>2010.SEN .I03.Ma251</t>
  </si>
  <si>
    <t>Childs Hill School.2010.SEN .I03.Ma25</t>
  </si>
  <si>
    <t>2010.ARPs.I03.Ma251</t>
  </si>
  <si>
    <t>Childs Hill School.2010.ARPs.I03.Ma25</t>
  </si>
  <si>
    <t>2010.EHCP.I03.Ma251</t>
  </si>
  <si>
    <t>Childs Hill School.2010.EHCP.I03.Ma25</t>
  </si>
  <si>
    <t>2011.EHCP.I03.Ma251</t>
  </si>
  <si>
    <t>Church Hill School.2011.EHCP.I03.Ma25</t>
  </si>
  <si>
    <t>2014.ARPs.I03.Ma251</t>
  </si>
  <si>
    <t>Colindale School.2014.ARPs.I03.Ma25</t>
  </si>
  <si>
    <t>2014.EHCP.I03.Ma251</t>
  </si>
  <si>
    <t>Colindale School.2014.EHCP.I03.Ma25</t>
  </si>
  <si>
    <t>2014.SEN .I03.Ma251</t>
  </si>
  <si>
    <t>Colindale School.2014.SEN .I03.Ma25</t>
  </si>
  <si>
    <t>2015.ARPs.I03.Ma251</t>
  </si>
  <si>
    <t>Coppetts Wood School.2015.ARPs.I03.Ma25</t>
  </si>
  <si>
    <t>2015.EHCP.I03.Ma251</t>
  </si>
  <si>
    <t>Coppetts Wood School.2015.EHCP.I03.Ma25</t>
  </si>
  <si>
    <t>2015.SEN .I03.Ma251</t>
  </si>
  <si>
    <t>Coppetts Wood School.2015.SEN .I03.Ma25</t>
  </si>
  <si>
    <t>2016.EHCP.I03.Ma251</t>
  </si>
  <si>
    <t>Courtland School.2016.EHCP.I03.Ma25</t>
  </si>
  <si>
    <t>2017.EHCP.I03.Ma251</t>
  </si>
  <si>
    <t>Cromer Road School.2017.EHCP.I03.Ma25</t>
  </si>
  <si>
    <t>2018.EHCP.I03.Ma251</t>
  </si>
  <si>
    <t>Deansbrook Junior Academy.2018.EHCP.I03.Ma25</t>
  </si>
  <si>
    <t>2019.SEN .I03.Ma251</t>
  </si>
  <si>
    <t>Deansbrook Infant School.2019.SEN .I03.Ma25</t>
  </si>
  <si>
    <t>2019.EHCP.I03.Ma251</t>
  </si>
  <si>
    <t>Deansbrook Infant School.2019.EHCP.I03.Ma25</t>
  </si>
  <si>
    <t>2020.EHCP.I03.Ma251</t>
  </si>
  <si>
    <t>Alma Primary.2020.EHCP.I03.Ma25</t>
  </si>
  <si>
    <t>2021.EHCP.I03.Ma251</t>
  </si>
  <si>
    <t>Dollis Primary School.2021.EHCP.I03.Ma25</t>
  </si>
  <si>
    <t>2021.SEN .I03.Ma251</t>
  </si>
  <si>
    <t>Dollis Primary School.2021.SEN .I03.Ma25</t>
  </si>
  <si>
    <t>2023.EHCP.I03.Ma251</t>
  </si>
  <si>
    <t>Edgware Primary School.2023.EHCP.I03.Ma25</t>
  </si>
  <si>
    <t>2024.EHCP.I03.Ma251</t>
  </si>
  <si>
    <t>Fairway School.2024.EHCP.I03.Ma25</t>
  </si>
  <si>
    <t>2024.SEN .I03.Ma251</t>
  </si>
  <si>
    <t>Fairway School.2024.SEN .I03.Ma25</t>
  </si>
  <si>
    <t>2025.EHCP.I03.Ma251</t>
  </si>
  <si>
    <t>Foulds School.2025.EHCP.I03.Ma25</t>
  </si>
  <si>
    <t>2026.EHCP.I03.Ma251</t>
  </si>
  <si>
    <t>Frith Manor School.2026.EHCP.I03.Ma25</t>
  </si>
  <si>
    <t>2026.SEN .I03.Ma251</t>
  </si>
  <si>
    <t>Frith Manor School.2026.SEN .I03.Ma25</t>
  </si>
  <si>
    <t>2027.EHCP.I03.Ma251</t>
  </si>
  <si>
    <t>Garden Suburb Junior School.2027.EHCP.I03.Ma25</t>
  </si>
  <si>
    <t>2028.EHCP.I03.Ma251</t>
  </si>
  <si>
    <t>Garden Suburb Infant School.2028.EHCP.I03.Ma25</t>
  </si>
  <si>
    <t>2029.EHCP.I03.Ma251</t>
  </si>
  <si>
    <t>Goldbeaters School.2029.EHCP.I03.Ma25</t>
  </si>
  <si>
    <t>2029.SEN .I03.Ma251</t>
  </si>
  <si>
    <t>Goldbeaters School.2029.SEN .I03.Ma25</t>
  </si>
  <si>
    <t>2031.EHCP.I03.Ma251</t>
  </si>
  <si>
    <t>Hollickwood School.2031.EHCP.I03.Ma25</t>
  </si>
  <si>
    <t>2032.EHCP.I03.Ma251</t>
  </si>
  <si>
    <t>Holly Park School.2032.EHCP.I03.Ma25</t>
  </si>
  <si>
    <t>2032.SEN .I03.Ma251</t>
  </si>
  <si>
    <t>Holly Park School.2032.SEN .I03.Ma25</t>
  </si>
  <si>
    <t>2036.ARPs.I03.Ma251</t>
  </si>
  <si>
    <t>Livingstone School.2036.ARPs.I03.Ma25</t>
  </si>
  <si>
    <t>2036.EHCP.I03.Ma251</t>
  </si>
  <si>
    <t>Livingstone School.2036.EHCP.I03.Ma25</t>
  </si>
  <si>
    <t>2037.SEN .I03.Ma251</t>
  </si>
  <si>
    <t>Manorside School.2037.SEN .I03.Ma25</t>
  </si>
  <si>
    <t>2037.EHCP.I03.Ma251</t>
  </si>
  <si>
    <t>Manorside School.2037.EHCP.I03.Ma25</t>
  </si>
  <si>
    <t>2038.EHCP.I03.Ma251</t>
  </si>
  <si>
    <t>Parkfield Academy.2038.EHCP.I03.Ma25</t>
  </si>
  <si>
    <t>2038.SEN .I03.Ma251</t>
  </si>
  <si>
    <t>Parkfield Academy.2038.SEN .I03.Ma25</t>
  </si>
  <si>
    <t>2041.EHCP.I03.Ma251</t>
  </si>
  <si>
    <t>Sacks Morasha Jewish Primary.2041.EHCP.I03.Ma25</t>
  </si>
  <si>
    <t>2042.EHCP.I03.Ma251</t>
  </si>
  <si>
    <t>Monkfrith School.2042.EHCP.I03.Ma25</t>
  </si>
  <si>
    <t>2043.EHCP.I03.Ma251</t>
  </si>
  <si>
    <t>Moss Hall Junior School.2043.EHCP.I03.Ma25</t>
  </si>
  <si>
    <t>Moss Hall Infant School.2043.EHCP.I03.Ma25</t>
  </si>
  <si>
    <t>2045.EHCP.I03.Ma251</t>
  </si>
  <si>
    <t>Northside School.2045.EHCP.I03.Ma25</t>
  </si>
  <si>
    <t>2045.SEN .I03.Ma251</t>
  </si>
  <si>
    <t>Northside School.2045.SEN .I03.Ma25</t>
  </si>
  <si>
    <t>2047.SEN .I03.Ma251</t>
  </si>
  <si>
    <t>The Hyde School.2047.SEN .I03.Ma25</t>
  </si>
  <si>
    <t>2047.EHCP.I03.Ma251</t>
  </si>
  <si>
    <t>The Hyde School.2047.EHCP.I03.Ma25</t>
  </si>
  <si>
    <t>2048.EHCP.I03.Ma251</t>
  </si>
  <si>
    <t>Millbrook Park Primary School.2048.EHCP.I03.Ma25</t>
  </si>
  <si>
    <t>2048.SEN .I03.Ma251</t>
  </si>
  <si>
    <t>Millbrook Park Primary School.2048.SEN .I03.Ma25</t>
  </si>
  <si>
    <t>2049.EHCP.I03.Ma251</t>
  </si>
  <si>
    <t>Watling Park School.2049.EHCP.I03.Ma25</t>
  </si>
  <si>
    <t>2050.EHCP.I03.Ma251</t>
  </si>
  <si>
    <t>Ashmole Primary School.2050.EHCP.I03.Ma25</t>
  </si>
  <si>
    <t>2051.EHCP.I03.Ma251</t>
  </si>
  <si>
    <t>Summerside Primary Academy.2051.EHCP.I03.Ma25</t>
  </si>
  <si>
    <t>2051.ARPs.I03.Ma251</t>
  </si>
  <si>
    <t>Summerside Primary Academy.2051.ARPs.I03.Ma25</t>
  </si>
  <si>
    <t>2051.SEN .I03.Ma251</t>
  </si>
  <si>
    <t>Summerside Primary Academy.2051.SEN .I03.Ma25</t>
  </si>
  <si>
    <t>2053.EHCP.I03.Ma251</t>
  </si>
  <si>
    <t>Shalom Noam Primary School.2053.EHCP.I03.Ma25</t>
  </si>
  <si>
    <t>2053.SEN .I03.Ma251</t>
  </si>
  <si>
    <t>Shalom Noam Primary School.2053.SEN .I03.Ma25</t>
  </si>
  <si>
    <t>2054.EHCP.I03.Ma251</t>
  </si>
  <si>
    <t>Woodridge School.2054.EHCP.I03.Ma25</t>
  </si>
  <si>
    <t>2055.EHCP.I03.Ma251</t>
  </si>
  <si>
    <t>Tudor School.2055.EHCP.I03.Ma25</t>
  </si>
  <si>
    <t>2055.SEN .I03.Ma251</t>
  </si>
  <si>
    <t>Tudor School.2055.SEN .I03.Ma25</t>
  </si>
  <si>
    <t>2057.EHCP.I03.Ma251</t>
  </si>
  <si>
    <t>Underhill School.2057.EHCP.I03.Ma25</t>
  </si>
  <si>
    <t>2057.SEN .I03.Ma251</t>
  </si>
  <si>
    <t>Underhill School.2057.SEN .I03.Ma25</t>
  </si>
  <si>
    <t>2060.EHCP.I03.Ma251</t>
  </si>
  <si>
    <t>Whitings Hill School.2060.EHCP.I03.Ma25</t>
  </si>
  <si>
    <t>2060.SEN .I03.Ma251</t>
  </si>
  <si>
    <t>Whitings Hill School.2060.SEN .I03.Ma25</t>
  </si>
  <si>
    <t>2067.EHCP.I03.Ma251</t>
  </si>
  <si>
    <t>Chalgrove School.2067.EHCP.I03.Ma25</t>
  </si>
  <si>
    <t>2067.ARPs.I03.Ma251</t>
  </si>
  <si>
    <t>Chalgrove School.2067.ARPs.I03.Ma25</t>
  </si>
  <si>
    <t>2070.EHCP.I03.Ma251</t>
  </si>
  <si>
    <t>Sunnyfields School.2070.EHCP.I03.Ma25</t>
  </si>
  <si>
    <t>2070.SEN .I03.Ma251</t>
  </si>
  <si>
    <t>Sunnyfields School.2070.SEN .I03.Ma25</t>
  </si>
  <si>
    <t>2072.EHCP.I03.Ma251</t>
  </si>
  <si>
    <t>Queenswell Junior School.2072.EHCP.I03.Ma25</t>
  </si>
  <si>
    <t>2072.SEN .I03.Ma251</t>
  </si>
  <si>
    <t>Queenswell Junior School.2072.SEN .I03.Ma25</t>
  </si>
  <si>
    <t>2072.ARPs.I03.Ma251</t>
  </si>
  <si>
    <t>Queenswell Junior School.2072.ARPs.I03.Ma25</t>
  </si>
  <si>
    <t>2073.EHCP.I03.Ma251</t>
  </si>
  <si>
    <t>Danegrove Primary School.2073.EHCP.I03.Ma25</t>
  </si>
  <si>
    <t>2076.EHCP.I03.Ma251</t>
  </si>
  <si>
    <t>Wessex Gardens School.2076.EHCP.I03.Ma25</t>
  </si>
  <si>
    <t>2076.SEN .I03.Ma251</t>
  </si>
  <si>
    <t>Wessex Gardens School.2076.SEN .I03.Ma25</t>
  </si>
  <si>
    <t>2077.ARPs.I03.Ma251</t>
  </si>
  <si>
    <t>The Orion Primary School.2077.ARPs.I03.Ma25</t>
  </si>
  <si>
    <t>2077.EHCP.I03.Ma251</t>
  </si>
  <si>
    <t>The Orion Primary School.2077.EHCP.I03.Ma25</t>
  </si>
  <si>
    <t>2077.SEN .I03.Ma251</t>
  </si>
  <si>
    <t>The Orion Primary School.2077.SEN .I03.Ma25</t>
  </si>
  <si>
    <t>2078.EHCP.I03.Ma251</t>
  </si>
  <si>
    <t>Pardes House School.2078.EHCP.I03.Ma25</t>
  </si>
  <si>
    <t>2079.EHCP.I03.Ma251</t>
  </si>
  <si>
    <t>Beis Yaakov School.2079.EHCP.I03.Ma25</t>
  </si>
  <si>
    <t>3300.EHCP.I03.Ma251</t>
  </si>
  <si>
    <t>All Saints' Ce School Nw2.3300.EHCP.I03.Ma25</t>
  </si>
  <si>
    <t>3302.EHCP.I03.Ma251</t>
  </si>
  <si>
    <t>Christ Church Ce School.3302.EHCP.I03.Ma25</t>
  </si>
  <si>
    <t>3304.EHCP.I03.Ma251</t>
  </si>
  <si>
    <t>Holy Trinity Ce School.3304.EHCP.I03.Ma25</t>
  </si>
  <si>
    <t>3304.SEN .I03.Ma251</t>
  </si>
  <si>
    <t>Holy Trinity Ce School.3304.SEN .I03.Ma25</t>
  </si>
  <si>
    <t>3305.EHCP.I03.Ma251</t>
  </si>
  <si>
    <t>Monken Hadley Ce School.3305.EHCP.I03.Ma25</t>
  </si>
  <si>
    <t>3307.EHCP.I03.Ma251</t>
  </si>
  <si>
    <t>St John's Ce School N11.3307.EHCP.I03.Ma25</t>
  </si>
  <si>
    <t>3309.EHCP.I03.Ma251</t>
  </si>
  <si>
    <t>St John's Ce School N20.3309.EHCP.I03.Ma25</t>
  </si>
  <si>
    <t>3309.SEN .I03.Ma251</t>
  </si>
  <si>
    <t>St John's Ce School N20.3309.SEN .I03.Ma25</t>
  </si>
  <si>
    <t>3311.EHCP.I03.Ma251</t>
  </si>
  <si>
    <t>St Marys Ce School N3.3311.EHCP.I03.Ma25</t>
  </si>
  <si>
    <t>3311.SEN .I03.Ma251</t>
  </si>
  <si>
    <t>St Marys Ce School N3.3311.SEN .I03.Ma25</t>
  </si>
  <si>
    <t>3312.EHCP.I03.Ma251</t>
  </si>
  <si>
    <t>St Mary's Ce School En4.3312.EHCP.I03.Ma25</t>
  </si>
  <si>
    <t>3313.EHCP.I03.Ma251</t>
  </si>
  <si>
    <t>St Paul's Ce School N11.3313.EHCP.I03.Ma25</t>
  </si>
  <si>
    <t>3313.SEN .I03.Ma251</t>
  </si>
  <si>
    <t>St Paul's Ce School N11.3313.SEN .I03.Ma25</t>
  </si>
  <si>
    <t>3314.EHCP.I03.Ma251</t>
  </si>
  <si>
    <t>St Paul's Ce School Nw7.3314.EHCP.I03.Ma25</t>
  </si>
  <si>
    <t>3315.EHCP.I03.Ma251</t>
  </si>
  <si>
    <t>St Andrew's Ce School.3315.EHCP.I03.Ma25</t>
  </si>
  <si>
    <t>3316.EHCP.I03.Ma251</t>
  </si>
  <si>
    <t>Trent Ce School.3316.EHCP.I03.Ma25</t>
  </si>
  <si>
    <t>3317.SEN .I03.Ma251</t>
  </si>
  <si>
    <t>All Saints' Ce School N20.3317.SEN .I03.Ma25</t>
  </si>
  <si>
    <t>3317.EHCP.I03.Ma251</t>
  </si>
  <si>
    <t>All Saints' Ce School N20.3317.EHCP.I03.Ma25</t>
  </si>
  <si>
    <t>3500.EHCP.I03.Ma251</t>
  </si>
  <si>
    <t>The Annunciation Rc Infant School.3500.EHCP.I03.Ma25</t>
  </si>
  <si>
    <t>3500.SEN .I03.Ma251</t>
  </si>
  <si>
    <t>The Annunciation Rc Infant School.3500.SEN .I03.Ma25</t>
  </si>
  <si>
    <t>3501.EHCP.I03.Ma251</t>
  </si>
  <si>
    <t>Our Lady of Lourdes Rc School.3501.EHCP.I03.Ma25</t>
  </si>
  <si>
    <t>3501.SEN .I03.Ma251</t>
  </si>
  <si>
    <t>Our Lady of Lourdes Rc School.3501.SEN .I03.Ma25</t>
  </si>
  <si>
    <t>3502.EHCP.I03.Ma251</t>
  </si>
  <si>
    <t>St Agness Rc School.3502.EHCP.I03.Ma25</t>
  </si>
  <si>
    <t>3504.EHCP.I03.Ma251</t>
  </si>
  <si>
    <t>St Catherine's Rc School.3504.EHCP.I03.Ma25</t>
  </si>
  <si>
    <t>3504.SEN .I03.Ma251</t>
  </si>
  <si>
    <t>St Catherine's Rc School.3504.SEN .I03.Ma25</t>
  </si>
  <si>
    <t>3506.SEN .I03.Ma251</t>
  </si>
  <si>
    <t>St Vincent's Rc School.3506.SEN .I03.Ma25</t>
  </si>
  <si>
    <t>3506.EHCP.I03.Ma251</t>
  </si>
  <si>
    <t>St Vincent's Rc School.3506.EHCP.I03.Ma25</t>
  </si>
  <si>
    <t>3507.EHCP.I03.Ma251</t>
  </si>
  <si>
    <t>St Theresa's Rc School.3507.EHCP.I03.Ma25</t>
  </si>
  <si>
    <t>3509.EHCP.I03.Ma251</t>
  </si>
  <si>
    <t>St Joseph's Catholic Primary School.3509.EHCP.I03.Ma25</t>
  </si>
  <si>
    <t>3509.SEN .I03.Ma251</t>
  </si>
  <si>
    <t>St Joseph's Catholic Primary School.3509.SEN .I03.Ma25</t>
  </si>
  <si>
    <t>3510.EHCP.I03.Ma251</t>
  </si>
  <si>
    <t>Sacred Heart Rc School.3510.EHCP.I03.Ma25</t>
  </si>
  <si>
    <t>3511.EHCP.I03.Ma251</t>
  </si>
  <si>
    <t>Blessed Dominic Rc School.3511.EHCP.I03.Ma25</t>
  </si>
  <si>
    <t>3511.SEN .I03.Ma251</t>
  </si>
  <si>
    <t>Blessed Dominic Rc School.3511.SEN .I03.Ma25</t>
  </si>
  <si>
    <t>3512.SEN .I03.Ma251</t>
  </si>
  <si>
    <t>Rosh Pinah School.3512.SEN .I03.Ma25</t>
  </si>
  <si>
    <t>3512.EHCP.I03.Ma251</t>
  </si>
  <si>
    <t>Rosh Pinah School.3512.EHCP.I03.Ma25</t>
  </si>
  <si>
    <t>3513.EHCP.I03.Ma251</t>
  </si>
  <si>
    <t>Menorah Primary School.3513.EHCP.I03.Ma25</t>
  </si>
  <si>
    <t>3514.EHCP.I03.Ma251</t>
  </si>
  <si>
    <t>The Annunciation Rc Junior School.3514.EHCP.I03.Ma25</t>
  </si>
  <si>
    <t>3515.EHCP.I03.Ma251</t>
  </si>
  <si>
    <t>Independent Jewish Day School.3515.EHCP.I03.Ma25</t>
  </si>
  <si>
    <t>3516.EHCP.I03.Ma251</t>
  </si>
  <si>
    <t>Hasmonean Primary School.3516.EHCP.I03.Ma25</t>
  </si>
  <si>
    <t>3518.SEN .I03.Ma251</t>
  </si>
  <si>
    <t>Woodcroft School.3518.SEN .I03.Ma25</t>
  </si>
  <si>
    <t>3518.EHCP.I03.Ma251</t>
  </si>
  <si>
    <t>Woodcroft School.3518.EHCP.I03.Ma25</t>
  </si>
  <si>
    <t>3519.EHCP.I03.Ma251</t>
  </si>
  <si>
    <t>Broadfields Academy.3519.EHCP.I03.Ma25</t>
  </si>
  <si>
    <t>3519.SEN .I03.Ma251</t>
  </si>
  <si>
    <t>Broadfields Academy.3519.SEN .I03.Ma25</t>
  </si>
  <si>
    <t>3519.ARPs.I03.Ma251</t>
  </si>
  <si>
    <t>Broadfields Academy.3519.ARPs.I03.Ma25</t>
  </si>
  <si>
    <t>3520.EHCP.I03.Ma251</t>
  </si>
  <si>
    <t>Akiva School.3520.EHCP.I03.Ma25</t>
  </si>
  <si>
    <t>3521.EHCP.I03.Ma251</t>
  </si>
  <si>
    <t>St Marys and St Johns Ce School.3521.EHCP.I03.Ma25</t>
  </si>
  <si>
    <t>3521.SEN .I03.Ma251</t>
  </si>
  <si>
    <t>St Marys and St Johns Ce School.3521.SEN .I03.Ma25</t>
  </si>
  <si>
    <t>3522.ARPs.I03.Ma251</t>
  </si>
  <si>
    <t>Claremont Primary School.3522.ARPs.I03.Ma25</t>
  </si>
  <si>
    <t>3522.EHCP.I03.Ma251</t>
  </si>
  <si>
    <t>Claremont Primary School.3522.EHCP.I03.Ma25</t>
  </si>
  <si>
    <t>3523.SEN .I03.Ma251</t>
  </si>
  <si>
    <t>Martin Primary School.3523.SEN .I03.Ma25</t>
  </si>
  <si>
    <t>3523.EHCP.I03.Ma251</t>
  </si>
  <si>
    <t>Martin Primary School.3523.EHCP.I03.Ma25</t>
  </si>
  <si>
    <t>3524.EHCP.I03.Ma251</t>
  </si>
  <si>
    <t>Beit Shvidler Primary School.3524.EHCP.I03.Ma25</t>
  </si>
  <si>
    <t>4000.EHCPS.I03.Ma251</t>
  </si>
  <si>
    <t>St Andrew The Apostle.4000.EHCPS.I03.Ma25</t>
  </si>
  <si>
    <t>4001.EHCPS.I03.Ma251</t>
  </si>
  <si>
    <t>Archer Academy.4001.EHCPS.I03.Ma25</t>
  </si>
  <si>
    <t>4003.ARPs.I03.Ma251</t>
  </si>
  <si>
    <t>Friern Barnet School.4003.ARPs.I03.Ma25</t>
  </si>
  <si>
    <t>4003.EHCPS.I03.Ma251</t>
  </si>
  <si>
    <t>Friern Barnet School.4003.EHCPS.I03.Ma25</t>
  </si>
  <si>
    <t>4004.EHCPS.I03.Ma251</t>
  </si>
  <si>
    <t>Menorah High School For Girls.4004.EHCPS.I03.Ma25</t>
  </si>
  <si>
    <t>4010.EHCPS.I03.Ma251</t>
  </si>
  <si>
    <t>Totteridge Academy.4010.EHCPS.I03.Ma25</t>
  </si>
  <si>
    <t>4011.EHCPS.I03.Ma251</t>
  </si>
  <si>
    <t>Saracens High School.4011.EHCPS.I03.Ma25</t>
  </si>
  <si>
    <t>4012.ARPs.I03.Ma251</t>
  </si>
  <si>
    <t>Whitefield School Academy Trust Co.4012.ARPs.I03.Ma25</t>
  </si>
  <si>
    <t>4012.EHCPS.I03.Ma251</t>
  </si>
  <si>
    <t>Whitefield School Academy Trust Co.4012.EHCPS.I03.Ma25</t>
  </si>
  <si>
    <t>4013.EHCPS.I03.Ma251</t>
  </si>
  <si>
    <t>Ark Pioneer Academy.4013.EHCPS.I03.Ma25</t>
  </si>
  <si>
    <t>4208.EHCPS.I03.Ma251</t>
  </si>
  <si>
    <t>Queen Elizabeth's Girls Academy.4208.EHCPS.I03.Ma25</t>
  </si>
  <si>
    <t>4210.EHCPS.I03.Ma251</t>
  </si>
  <si>
    <t>Copthall School (Academy).4210.EHCPS.I03.Ma25</t>
  </si>
  <si>
    <t>4211.EHCPS.I03.Ma251</t>
  </si>
  <si>
    <t>Christ's College Finchley Academy.4211.EHCPS.I03.Ma25</t>
  </si>
  <si>
    <t>4212.EHCPS.I03.Ma251</t>
  </si>
  <si>
    <t>East Barnet School.4212.EHCPS.I03.Ma25</t>
  </si>
  <si>
    <t>4215.EHCPS.I03.Ma251</t>
  </si>
  <si>
    <t>The Compton School.4215.EHCPS.I03.Ma25</t>
  </si>
  <si>
    <t>5201.EHCP.I03.Ma251</t>
  </si>
  <si>
    <t>Osidge School.5201.EHCP.I03.Ma25</t>
  </si>
  <si>
    <t>5400.ARPs.I03.Ma251</t>
  </si>
  <si>
    <t>Hendon School (Academy).5400.ARPs.I03.Ma25</t>
  </si>
  <si>
    <t>5400.EHCPS.I03.Ma251</t>
  </si>
  <si>
    <t>Hendon School (Academy).5400.EHCPS.I03.Ma25</t>
  </si>
  <si>
    <t>5401.EHCPS.I03.Ma251</t>
  </si>
  <si>
    <t>Queen Elizabeth's School (Boys).5401.EHCPS.I03.Ma25</t>
  </si>
  <si>
    <t>5402.EHCPS.I03.Ma251</t>
  </si>
  <si>
    <t>Mill Hill County High School.5402.EHCPS.I03.Ma25</t>
  </si>
  <si>
    <t>5404.EHCPS.I03.Ma251</t>
  </si>
  <si>
    <t>St Michael's Catholic Grammar School.5404.EHCPS.I03.Ma25</t>
  </si>
  <si>
    <t>5405.EHCPS.I03.Ma251</t>
  </si>
  <si>
    <t>Finchley Catholic High School.5405.EHCPS.I03.Ma25</t>
  </si>
  <si>
    <t>5406.EHCPS.I03.Ma251</t>
  </si>
  <si>
    <t>Ashmole Academy.5406.EHCPS.I03.Ma25</t>
  </si>
  <si>
    <t>5407.EHCPS.I03.Ma251</t>
  </si>
  <si>
    <t>St James' Catholic High School.5407.EHCPS.I03.Ma25</t>
  </si>
  <si>
    <t>5408.EHCPS.I03.Ma251</t>
  </si>
  <si>
    <t>Bishop Douglass Catholic School Academy.5408.EHCPS.I03.Ma25</t>
  </si>
  <si>
    <t>5409.EHCPS.I03.Ma251</t>
  </si>
  <si>
    <t>Hasmonean High School.5409.EHCPS.I03.Ma25</t>
  </si>
  <si>
    <t>5427.ARPs.I03.Ma251</t>
  </si>
  <si>
    <t>Jcoss.5427.ARPs.I03.Ma25</t>
  </si>
  <si>
    <t>5427.EHCPS.I03.Ma251</t>
  </si>
  <si>
    <t>Jcoss.5427.EHCPS.I03.Ma25</t>
  </si>
  <si>
    <t>5948.EHCP.I03.Ma251</t>
  </si>
  <si>
    <t>Mathilda Marks-Kennedy School.5948.EHCP.I03.Ma25</t>
  </si>
  <si>
    <t>5949.EHCP.I03.Ma251</t>
  </si>
  <si>
    <t>Menorah Foundation School.5949.EHCP.I03.Ma25</t>
  </si>
  <si>
    <t>5950.Spec.I03.Ma251</t>
  </si>
  <si>
    <t>Oak Hill School.5950.Spec.I03.Ma25</t>
  </si>
  <si>
    <t>6085.Spec.I03.Ma251</t>
  </si>
  <si>
    <t>Kisharon Day School.6085.Spec.I03.Ma25</t>
  </si>
  <si>
    <t>6905.EHCP.I03.Ma251</t>
  </si>
  <si>
    <t>London Academy.6905.EHCP.I03.Ma25</t>
  </si>
  <si>
    <t>6906.EHCP.I03.Ma251</t>
  </si>
  <si>
    <t>Wren Academy.6906.EHCP.I03.Ma25</t>
  </si>
  <si>
    <t>7000.Spec.I03.Ma251</t>
  </si>
  <si>
    <t>Oak Lodge School Academy.7000.Spec.I03.Ma25</t>
  </si>
  <si>
    <t>7002.Spec.I03.Ma251</t>
  </si>
  <si>
    <t>Barnet Special Education Trust.7002.Spec.I03.Ma25</t>
  </si>
  <si>
    <t>7005.Spec.I03.Ma251</t>
  </si>
  <si>
    <t>Northway School.7005.Spec.I03.Ma25</t>
  </si>
  <si>
    <t>7009.Spec.I03.Ma251</t>
  </si>
  <si>
    <t>Oakleigh School.7009.Spec.I03.Ma25</t>
  </si>
  <si>
    <t>7010.Spec.I03.Ma251</t>
  </si>
  <si>
    <t>Mapledown School.7010.Spec.I03.Ma25</t>
  </si>
  <si>
    <t>Summer 25 Funding Figures (update with new submission)</t>
  </si>
  <si>
    <t>EYBG2425</t>
  </si>
  <si>
    <t>0</t>
  </si>
  <si>
    <t>FY 24/25 Under Recovery (Deduction)</t>
  </si>
  <si>
    <t>5404.CashAdvDed.01</t>
  </si>
  <si>
    <t>2023.CashAdvDed.I01</t>
  </si>
  <si>
    <t>A1.D10163.661225.99999.9999999.1000000</t>
  </si>
  <si>
    <t>June Salary Deduction</t>
  </si>
  <si>
    <t>June Salary</t>
  </si>
  <si>
    <t>June Net Payment (after June Deduction)</t>
  </si>
  <si>
    <t>Payment Type</t>
  </si>
  <si>
    <t>April Net Payment (after April Deduction)</t>
  </si>
  <si>
    <t>Trade Union Duties</t>
  </si>
  <si>
    <t>UIFSM2526</t>
  </si>
  <si>
    <t>Frith Manor</t>
  </si>
  <si>
    <t>2026.CashAdvDed.I01</t>
  </si>
  <si>
    <t>2053.CashAdvDed.I01</t>
  </si>
  <si>
    <t>NTP REC 22.23</t>
  </si>
  <si>
    <t>SLT REC 21.22</t>
  </si>
  <si>
    <t>P16 SBG</t>
  </si>
  <si>
    <t>Post 16 School Budget Grant: April to EoAY</t>
  </si>
  <si>
    <t>P16 SBG.I02</t>
  </si>
  <si>
    <t>School-led Tutoring Recovery 21-22</t>
  </si>
  <si>
    <t>National Tutoring Programme Recovery 22-23</t>
  </si>
  <si>
    <t>NTP REC 22.23.I18C</t>
  </si>
  <si>
    <t>SLT REC 21.22.I18C</t>
  </si>
  <si>
    <t>Universal Infant Free School Meal Funding 24/25 - final</t>
  </si>
  <si>
    <t>Universal Infant Free School Meal Funding 25/26 - provisional</t>
  </si>
  <si>
    <t>CashAdvDed.I01</t>
  </si>
  <si>
    <t>Other</t>
  </si>
  <si>
    <t>NTP Recovery 22/23</t>
  </si>
  <si>
    <t>SLT Recovery 21/22</t>
  </si>
  <si>
    <t>July Salary (estimate)</t>
  </si>
  <si>
    <t>July Salary Deduction</t>
  </si>
  <si>
    <t>S900008315</t>
  </si>
  <si>
    <t>NW4 2AS</t>
  </si>
  <si>
    <t>NTP Recovery 22-23</t>
  </si>
  <si>
    <t>SLT Recovery 21-22</t>
  </si>
  <si>
    <t>P16 School's Budget Grant</t>
  </si>
  <si>
    <t>MISC - Unpaid Budget Share</t>
  </si>
  <si>
    <t>Payment Types</t>
  </si>
  <si>
    <t>SLT REC 21.22.I06</t>
  </si>
  <si>
    <t>NTP REC 22.23.I06</t>
  </si>
  <si>
    <t>As at July 2025</t>
  </si>
  <si>
    <t>TLIP</t>
  </si>
  <si>
    <t>CC Guidance</t>
  </si>
  <si>
    <t>Note: TPG &amp; 3.4% are funded from HN Block</t>
  </si>
  <si>
    <t>TLIP.I02</t>
  </si>
  <si>
    <t>T Level Industrial Placements</t>
  </si>
  <si>
    <t>Aug Salary (estimate)</t>
  </si>
  <si>
    <t>Aug Salary Deduction</t>
  </si>
  <si>
    <r>
      <rPr>
        <b/>
        <sz val="11"/>
        <color rgb="FFFF0000"/>
        <rFont val="Aptos Narrow"/>
        <family val="2"/>
        <scheme val="minor"/>
      </rPr>
      <t>Aug Total Salary Deduction</t>
    </r>
    <r>
      <rPr>
        <b/>
        <sz val="11"/>
        <rFont val="Aptos Narrow"/>
        <family val="2"/>
        <scheme val="minor"/>
      </rPr>
      <t xml:space="preserve"> (FY 24/25 Recov/Payment + Aug Deduction)</t>
    </r>
  </si>
  <si>
    <t xml:space="preserve">P16 </t>
  </si>
  <si>
    <t xml:space="preserve"> </t>
  </si>
  <si>
    <t>Sep Salary (estimate)</t>
  </si>
  <si>
    <t>Sep Salary Deduction</t>
  </si>
  <si>
    <t>Sep Net Payment (after Sep Deduction)</t>
  </si>
  <si>
    <r>
      <rPr>
        <b/>
        <sz val="11"/>
        <color rgb="FFFF0000"/>
        <rFont val="Aptos Narrow"/>
        <family val="2"/>
        <scheme val="minor"/>
      </rPr>
      <t>Sep Total Salary Deduction</t>
    </r>
    <r>
      <rPr>
        <b/>
        <sz val="11"/>
        <rFont val="Aptos Narrow"/>
        <family val="2"/>
        <scheme val="minor"/>
      </rPr>
      <t xml:space="preserve"> (FY 24/25 Recov/Payment + Sep Deduction)</t>
    </r>
  </si>
  <si>
    <t>Teachers Pay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</si>
</sst>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_(&quot;£&quot;* #,##0.00_);_(&quot;£&quot;* \(#,##0.00\);_(&quot;£&quot;* &quot;-&quot;??_);_(@_)"/>
    <numFmt numFmtId="166" formatCode="&quot;£&quot;#,##0_);[Red]\(&quot;£&quot;#,##0\)"/>
    <numFmt numFmtId="167" formatCode="&quot;£&quot;#,##0"/>
    <numFmt numFmtId="168" formatCode="&quot;£&quot;#,##0.00"/>
    <numFmt numFmtId="169" formatCode="dd\-mmm\-yyyy"/>
    <numFmt numFmtId="170" formatCode="#,##0.00;[Red]\(#,##0.00\)"/>
    <numFmt numFmtId="171" formatCode="_-&quot;£&quot;* #,##0_-;\-&quot;£&quot;* #,##0_-;_-&quot;£&quot;* &quot;-&quot;??_-;_-@_-"/>
    <numFmt numFmtId="172" formatCode="_-[$£-809]* #,##0.00_-;\-[$£-809]* #,##0.00_-;_-[$£-809]* &quot;-&quot;??_-;_-@_-"/>
    <numFmt numFmtId="173" formatCode="#,##0.00_ ;[Red]\-#,##0.00\ "/>
    <numFmt numFmtId="174" formatCode="#,##0.0;[Red]\-#,##0.0"/>
  </numFmts>
  <fonts count="43" x14ac:knownFonts="1">
    <font>
      <sz val="11"/>
      <color theme="1"/>
      <name val="Aptos Narrow"/>
      <family val="2"/>
      <scheme val="minor"/>
    </font>
    <font>
      <sz val="11"/>
      <color theme="1"/>
      <name val="Aptos Narrow"/>
      <family val="2"/>
      <scheme val="minor"/>
    </font>
    <font>
      <b/>
      <sz val="11"/>
      <color theme="1"/>
      <name val="Aptos Narrow"/>
      <family val="2"/>
      <scheme val="minor"/>
    </font>
    <font>
      <b/>
      <sz val="14"/>
      <color theme="1"/>
      <name val="Aptos Narrow"/>
      <family val="2"/>
      <scheme val="minor"/>
    </font>
    <font>
      <sz val="11"/>
      <name val="Aptos Narrow"/>
      <family val="2"/>
      <scheme val="minor"/>
    </font>
    <font>
      <b/>
      <sz val="11"/>
      <name val="Aptos Narrow"/>
      <family val="2"/>
      <scheme val="minor"/>
    </font>
    <font>
      <b/>
      <sz val="10"/>
      <name val="Tahoma"/>
      <family val="2"/>
    </font>
    <font>
      <sz val="8"/>
      <name val="Aptos Narrow"/>
      <family val="2"/>
      <scheme val="minor"/>
    </font>
    <font>
      <i/>
      <sz val="8"/>
      <color theme="1"/>
      <name val="Aptos Narrow"/>
      <family val="2"/>
      <scheme val="minor"/>
    </font>
    <font>
      <b/>
      <sz val="9"/>
      <color indexed="81"/>
      <name val="Tahoma"/>
      <family val="2"/>
    </font>
    <font>
      <sz val="9"/>
      <color indexed="81"/>
      <name val="Tahoma"/>
      <family val="2"/>
    </font>
    <font>
      <sz val="11"/>
      <color rgb="FF9C0006"/>
      <name val="Aptos Narrow"/>
      <family val="2"/>
      <scheme val="minor"/>
    </font>
    <font>
      <sz val="10"/>
      <name val="Arial"/>
      <family val="2"/>
    </font>
    <font>
      <sz val="11"/>
      <name val="Arial"/>
      <family val="2"/>
    </font>
    <font>
      <sz val="11"/>
      <color indexed="8"/>
      <name val="Aptos Narrow"/>
      <family val="2"/>
      <scheme val="minor"/>
    </font>
    <font>
      <b/>
      <sz val="11"/>
      <color indexed="8"/>
      <name val="Aptos Narrow"/>
      <family val="2"/>
      <scheme val="minor"/>
    </font>
    <font>
      <b/>
      <sz val="11"/>
      <color indexed="9"/>
      <name val="Aptos Narrow"/>
      <family val="2"/>
      <scheme val="minor"/>
    </font>
    <font>
      <b/>
      <sz val="16"/>
      <color theme="1"/>
      <name val="Arial Black"/>
      <family val="2"/>
    </font>
    <font>
      <sz val="10"/>
      <name val="Tahoma"/>
      <family val="2"/>
    </font>
    <font>
      <sz val="11"/>
      <color rgb="FF000000"/>
      <name val="Aptos Narrow"/>
      <family val="2"/>
      <scheme val="minor"/>
    </font>
    <font>
      <sz val="12"/>
      <color theme="0"/>
      <name val="Aptos"/>
      <family val="2"/>
    </font>
    <font>
      <sz val="12"/>
      <color theme="1"/>
      <name val="Aptos"/>
      <family val="2"/>
    </font>
    <font>
      <b/>
      <sz val="12"/>
      <color theme="1"/>
      <name val="Aptos"/>
      <family val="2"/>
    </font>
    <font>
      <b/>
      <sz val="14"/>
      <color theme="0"/>
      <name val="Aptos"/>
      <family val="2"/>
    </font>
    <font>
      <sz val="14"/>
      <color theme="0"/>
      <name val="Aptos"/>
      <family val="2"/>
    </font>
    <font>
      <b/>
      <i/>
      <sz val="14"/>
      <color theme="0"/>
      <name val="Aptos"/>
      <family val="2"/>
    </font>
    <font>
      <sz val="14"/>
      <color theme="1"/>
      <name val="Aptos"/>
      <family val="2"/>
    </font>
    <font>
      <b/>
      <sz val="14"/>
      <color theme="1"/>
      <name val="Aptos"/>
      <family val="2"/>
    </font>
    <font>
      <b/>
      <sz val="12"/>
      <color rgb="FFFF0000"/>
      <name val="Aptos"/>
      <family val="2"/>
    </font>
    <font>
      <sz val="11"/>
      <color theme="1"/>
      <name val="Aptos"/>
      <family val="2"/>
    </font>
    <font>
      <b/>
      <sz val="11"/>
      <color theme="1"/>
      <name val="Aptos"/>
      <family val="2"/>
    </font>
    <font>
      <b/>
      <sz val="12"/>
      <color theme="0"/>
      <name val="Aptos"/>
      <family val="2"/>
    </font>
    <font>
      <sz val="11"/>
      <color theme="1"/>
      <name val="Calibri"/>
      <family val="2"/>
    </font>
    <font>
      <b/>
      <sz val="11"/>
      <color theme="0"/>
      <name val="Calibri"/>
      <family val="2"/>
    </font>
    <font>
      <b/>
      <sz val="11"/>
      <color theme="0"/>
      <name val="Aptos"/>
      <family val="2"/>
    </font>
    <font>
      <sz val="11"/>
      <color rgb="FFFF0000"/>
      <name val="Aptos Narrow"/>
      <family val="2"/>
      <scheme val="minor"/>
    </font>
    <font>
      <sz val="11"/>
      <color rgb="FFFF0000"/>
      <name val="Aptos"/>
      <family val="2"/>
    </font>
    <font>
      <u/>
      <sz val="11"/>
      <color theme="10"/>
      <name val="Aptos Narrow"/>
      <family val="2"/>
      <scheme val="minor"/>
    </font>
    <font>
      <i/>
      <sz val="10"/>
      <color indexed="8"/>
      <name val="Aptos Narrow"/>
      <family val="2"/>
      <scheme val="minor"/>
    </font>
    <font>
      <b/>
      <u/>
      <sz val="11"/>
      <color theme="1"/>
      <name val="Aptos Narrow"/>
      <family val="2"/>
      <scheme val="minor"/>
    </font>
    <font>
      <b/>
      <sz val="11"/>
      <color rgb="FFFF0000"/>
      <name val="Aptos Narrow"/>
      <family val="2"/>
      <scheme val="minor"/>
    </font>
    <font>
      <b/>
      <i/>
      <u/>
      <sz val="11"/>
      <color theme="1"/>
      <name val="Aptos Narrow"/>
      <family val="2"/>
      <scheme val="minor"/>
    </font>
    <font>
      <b/>
      <u val="singleAccounting"/>
      <sz val="11"/>
      <color indexed="8"/>
      <name val="Aptos Narrow"/>
      <family val="2"/>
      <scheme val="minor"/>
    </font>
  </fonts>
  <fills count="46">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indexed="4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CCFF"/>
        <bgColor indexed="64"/>
      </patternFill>
    </fill>
    <fill>
      <patternFill patternType="solid">
        <fgColor rgb="FFFFC7CE"/>
      </patternFill>
    </fill>
    <fill>
      <patternFill patternType="solid">
        <fgColor rgb="FFC0C0C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9999FF"/>
        <bgColor indexed="64"/>
      </patternFill>
    </fill>
    <fill>
      <patternFill patternType="solid">
        <fgColor theme="1"/>
        <bgColor indexed="64"/>
      </patternFill>
    </fill>
    <fill>
      <patternFill patternType="solid">
        <fgColor rgb="FFCCFFFF"/>
        <bgColor indexed="64"/>
      </patternFill>
    </fill>
    <fill>
      <patternFill patternType="darkGray">
        <fgColor theme="1" tint="0.34998626667073579"/>
        <bgColor rgb="FFCCFFFF"/>
      </patternFill>
    </fill>
    <fill>
      <patternFill patternType="solid">
        <fgColor theme="8"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darkGray">
        <fgColor theme="1" tint="0.34998626667073579"/>
        <bgColor theme="0" tint="-0.34998626667073579"/>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9"/>
        <bgColor indexed="64"/>
      </patternFill>
    </fill>
    <fill>
      <patternFill patternType="solid">
        <fgColor theme="9" tint="0.59999389629810485"/>
        <bgColor indexed="64"/>
      </patternFill>
    </fill>
    <fill>
      <patternFill patternType="solid">
        <fgColor rgb="FF9999FF"/>
        <bgColor rgb="FF000000"/>
      </patternFill>
    </fill>
    <fill>
      <patternFill patternType="solid">
        <fgColor rgb="FFFFCC00"/>
        <bgColor rgb="FF000000"/>
      </patternFill>
    </fill>
    <fill>
      <patternFill patternType="solid">
        <fgColor rgb="FFFFF2CC"/>
        <bgColor indexed="64"/>
      </patternFill>
    </fill>
    <fill>
      <patternFill patternType="solid">
        <fgColor rgb="FF00B2A9"/>
        <bgColor indexed="64"/>
      </patternFill>
    </fill>
    <fill>
      <patternFill patternType="solid">
        <fgColor rgb="FF00B0F0"/>
        <bgColor indexed="64"/>
      </patternFill>
    </fill>
    <fill>
      <patternFill patternType="solid">
        <fgColor rgb="FF00B050"/>
        <bgColor indexed="64"/>
      </patternFill>
    </fill>
    <fill>
      <patternFill patternType="solid">
        <fgColor theme="2"/>
        <bgColor indexed="64"/>
      </patternFill>
    </fill>
    <fill>
      <patternFill patternType="solid">
        <fgColor theme="0"/>
        <bgColor indexed="64"/>
      </patternFill>
    </fill>
    <fill>
      <patternFill patternType="solid">
        <fgColor theme="4"/>
        <bgColor theme="4"/>
      </patternFill>
    </fill>
    <fill>
      <patternFill patternType="solid">
        <fgColor theme="3" tint="0.89999084444715716"/>
        <bgColor indexed="64"/>
      </patternFill>
    </fill>
    <fill>
      <patternFill patternType="solid">
        <fgColor rgb="FF002060"/>
        <bgColor indexed="64"/>
      </patternFill>
    </fill>
    <fill>
      <patternFill patternType="solid">
        <fgColor theme="5"/>
        <bgColor indexed="64"/>
      </patternFill>
    </fill>
    <fill>
      <patternFill patternType="solid">
        <fgColor rgb="FF0070C0"/>
        <bgColor indexed="64"/>
      </patternFill>
    </fill>
    <fill>
      <patternFill patternType="solid">
        <fgColor rgb="FF29FFF5"/>
        <bgColor indexed="64"/>
      </patternFill>
    </fill>
    <fill>
      <patternFill patternType="solid">
        <fgColor rgb="FF92D050"/>
        <bgColor indexed="64"/>
      </patternFill>
    </fill>
  </fills>
  <borders count="6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double">
        <color theme="4" tint="0.39994506668294322"/>
      </top>
      <bottom style="double">
        <color theme="4" tint="0.39994506668294322"/>
      </bottom>
      <diagonal/>
    </border>
    <border>
      <left/>
      <right/>
      <top style="double">
        <color theme="5" tint="-0.499984740745262"/>
      </top>
      <bottom style="double">
        <color theme="5" tint="-0.499984740745262"/>
      </bottom>
      <diagonal/>
    </border>
    <border>
      <left/>
      <right/>
      <top/>
      <bottom style="double">
        <color theme="5" tint="-0.499984740745262"/>
      </bottom>
      <diagonal/>
    </border>
    <border>
      <left style="double">
        <color theme="4" tint="0.39994506668294322"/>
      </left>
      <right/>
      <top style="double">
        <color theme="4" tint="0.39994506668294322"/>
      </top>
      <bottom style="double">
        <color theme="4" tint="0.39994506668294322"/>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style="thick">
        <color rgb="FF0070C0"/>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medium">
        <color indexed="64"/>
      </bottom>
      <diagonal/>
    </border>
    <border>
      <left style="thin">
        <color theme="0"/>
      </left>
      <right/>
      <top/>
      <bottom/>
      <diagonal/>
    </border>
    <border>
      <left/>
      <right/>
      <top/>
      <bottom style="thick">
        <color indexed="64"/>
      </bottom>
      <diagonal/>
    </border>
    <border>
      <left style="thin">
        <color indexed="64"/>
      </left>
      <right/>
      <top/>
      <bottom style="thin">
        <color indexed="64"/>
      </bottom>
      <diagonal/>
    </border>
    <border>
      <left/>
      <right style="thin">
        <color indexed="64"/>
      </right>
      <top style="thin">
        <color indexed="64"/>
      </top>
      <bottom/>
      <diagonal/>
    </border>
  </borders>
  <cellStyleXfs count="17">
    <xf numFmtId="0" fontId="0" fillId="0" borderId="0"/>
    <xf numFmtId="43" fontId="1" fillId="0" borderId="0" applyFont="0" applyFill="0" applyBorder="0" applyAlignment="0" applyProtection="0"/>
    <xf numFmtId="0" fontId="6" fillId="4" borderId="13">
      <alignment horizontal="left" wrapText="1"/>
    </xf>
    <xf numFmtId="44" fontId="1" fillId="0" borderId="0" applyFont="0" applyFill="0" applyBorder="0" applyAlignment="0" applyProtection="0"/>
    <xf numFmtId="0" fontId="11" fillId="8" borderId="0" applyNumberFormat="0" applyBorder="0" applyAlignment="0" applyProtection="0"/>
    <xf numFmtId="165" fontId="12" fillId="0" borderId="0" applyFont="0" applyFill="0" applyBorder="0" applyAlignment="0" applyProtection="0"/>
    <xf numFmtId="9" fontId="12" fillId="0" borderId="0" applyFont="0" applyFill="0" applyBorder="0" applyAlignment="0" applyProtection="0"/>
    <xf numFmtId="0" fontId="13" fillId="0" borderId="0"/>
    <xf numFmtId="0" fontId="12" fillId="0" borderId="0"/>
    <xf numFmtId="0" fontId="14" fillId="0" borderId="0"/>
    <xf numFmtId="0" fontId="6" fillId="4" borderId="13"/>
    <xf numFmtId="4" fontId="18" fillId="29" borderId="13"/>
    <xf numFmtId="0" fontId="14" fillId="0" borderId="0"/>
    <xf numFmtId="0" fontId="32" fillId="0" borderId="0"/>
    <xf numFmtId="0" fontId="1" fillId="0" borderId="0"/>
    <xf numFmtId="0" fontId="37" fillId="0" borderId="0" applyNumberFormat="0" applyFill="0" applyBorder="0" applyAlignment="0" applyProtection="0"/>
    <xf numFmtId="43" fontId="1" fillId="0" borderId="0" applyFont="0" applyFill="0" applyBorder="0" applyAlignment="0" applyProtection="0"/>
  </cellStyleXfs>
  <cellXfs count="591">
    <xf numFmtId="0" fontId="0" fillId="0" borderId="0" xfId="0"/>
    <xf numFmtId="0" fontId="2" fillId="0" borderId="0" xfId="0" applyFont="1"/>
    <xf numFmtId="0" fontId="3" fillId="0" borderId="0" xfId="0" applyFont="1"/>
    <xf numFmtId="0" fontId="0" fillId="0" borderId="0" xfId="0" applyAlignment="1">
      <alignment horizontal="center"/>
    </xf>
    <xf numFmtId="0" fontId="0" fillId="3" borderId="0" xfId="0" applyFill="1"/>
    <xf numFmtId="43" fontId="0" fillId="0" borderId="0" xfId="0" applyNumberFormat="1"/>
    <xf numFmtId="0" fontId="0" fillId="0" borderId="9" xfId="0" applyBorder="1"/>
    <xf numFmtId="43" fontId="0" fillId="0" borderId="0" xfId="1" applyFont="1"/>
    <xf numFmtId="0" fontId="0" fillId="5" borderId="0" xfId="0" applyFill="1"/>
    <xf numFmtId="43" fontId="0" fillId="5" borderId="0" xfId="0" applyNumberFormat="1" applyFill="1"/>
    <xf numFmtId="0" fontId="5" fillId="4" borderId="13" xfId="2" applyFont="1">
      <alignment horizontal="left" wrapText="1"/>
    </xf>
    <xf numFmtId="0" fontId="5" fillId="4" borderId="0" xfId="2" applyFont="1" applyBorder="1">
      <alignment horizontal="left" wrapText="1"/>
    </xf>
    <xf numFmtId="0" fontId="2" fillId="6" borderId="1" xfId="0" applyFont="1" applyFill="1" applyBorder="1"/>
    <xf numFmtId="0" fontId="2" fillId="6" borderId="3" xfId="0" applyFont="1" applyFill="1" applyBorder="1"/>
    <xf numFmtId="14" fontId="2" fillId="6" borderId="6" xfId="0" applyNumberFormat="1" applyFont="1" applyFill="1" applyBorder="1"/>
    <xf numFmtId="0" fontId="2" fillId="6" borderId="8" xfId="0" applyFont="1" applyFill="1" applyBorder="1"/>
    <xf numFmtId="0" fontId="8" fillId="0" borderId="12" xfId="0" applyFont="1" applyBorder="1" applyAlignment="1">
      <alignment horizontal="center"/>
    </xf>
    <xf numFmtId="0" fontId="2" fillId="0" borderId="9" xfId="0" applyFont="1" applyBorder="1" applyAlignment="1">
      <alignment horizontal="center" wrapText="1"/>
    </xf>
    <xf numFmtId="0" fontId="0" fillId="0" borderId="0" xfId="0" applyAlignment="1">
      <alignment horizontal="center" wrapText="1"/>
    </xf>
    <xf numFmtId="2" fontId="0" fillId="0" borderId="0" xfId="0" applyNumberFormat="1"/>
    <xf numFmtId="0" fontId="0" fillId="0" borderId="0" xfId="0" applyAlignment="1">
      <alignment horizontal="right" vertical="top"/>
    </xf>
    <xf numFmtId="0" fontId="4" fillId="9" borderId="9" xfId="0" applyFont="1" applyFill="1" applyBorder="1" applyAlignment="1">
      <alignment horizontal="center" vertical="center" wrapText="1"/>
    </xf>
    <xf numFmtId="1" fontId="4" fillId="9" borderId="9" xfId="0" applyNumberFormat="1" applyFont="1" applyFill="1" applyBorder="1" applyAlignment="1">
      <alignment horizontal="center" vertical="center" wrapText="1"/>
    </xf>
    <xf numFmtId="166" fontId="4" fillId="9" borderId="9" xfId="5" applyNumberFormat="1" applyFont="1" applyFill="1" applyBorder="1" applyAlignment="1" applyProtection="1">
      <alignment horizontal="center" vertical="center" wrapText="1"/>
    </xf>
    <xf numFmtId="166" fontId="4" fillId="9" borderId="10" xfId="5" applyNumberFormat="1" applyFont="1" applyFill="1" applyBorder="1" applyAlignment="1" applyProtection="1">
      <alignment horizontal="center" vertical="center" wrapText="1"/>
    </xf>
    <xf numFmtId="166" fontId="4" fillId="10" borderId="9" xfId="0" applyNumberFormat="1" applyFont="1" applyFill="1" applyBorder="1" applyAlignment="1">
      <alignment horizontal="center" vertical="center" wrapText="1"/>
    </xf>
    <xf numFmtId="166" fontId="4" fillId="9" borderId="9" xfId="0" applyNumberFormat="1" applyFont="1" applyFill="1" applyBorder="1" applyAlignment="1">
      <alignment horizontal="center" vertical="center" wrapText="1"/>
    </xf>
    <xf numFmtId="10" fontId="4" fillId="10" borderId="9" xfId="6" applyNumberFormat="1" applyFont="1" applyFill="1" applyBorder="1" applyAlignment="1" applyProtection="1">
      <alignment horizontal="center" vertical="center" wrapText="1"/>
    </xf>
    <xf numFmtId="10" fontId="4" fillId="9" borderId="9" xfId="6" applyNumberFormat="1" applyFont="1" applyFill="1" applyBorder="1" applyAlignment="1" applyProtection="1">
      <alignment horizontal="center" vertical="center" wrapText="1"/>
    </xf>
    <xf numFmtId="166" fontId="4" fillId="11" borderId="9" xfId="0" applyNumberFormat="1" applyFont="1" applyFill="1" applyBorder="1" applyAlignment="1">
      <alignment horizontal="center" vertical="center" wrapText="1"/>
    </xf>
    <xf numFmtId="166" fontId="4" fillId="3" borderId="9" xfId="0" applyNumberFormat="1" applyFont="1" applyFill="1" applyBorder="1" applyAlignment="1">
      <alignment horizontal="center" vertical="center" wrapText="1"/>
    </xf>
    <xf numFmtId="166" fontId="4" fillId="9" borderId="10" xfId="0" applyNumberFormat="1" applyFont="1" applyFill="1" applyBorder="1" applyAlignment="1">
      <alignment horizontal="center" vertical="center" wrapText="1"/>
    </xf>
    <xf numFmtId="0" fontId="4" fillId="9" borderId="10" xfId="0" applyFont="1" applyFill="1" applyBorder="1" applyAlignment="1">
      <alignment horizontal="center" vertical="center" wrapText="1"/>
    </xf>
    <xf numFmtId="0" fontId="2" fillId="0" borderId="0" xfId="0" applyFont="1" applyAlignment="1">
      <alignment wrapText="1"/>
    </xf>
    <xf numFmtId="0" fontId="5" fillId="12" borderId="10" xfId="0" applyFont="1" applyFill="1" applyBorder="1" applyAlignment="1">
      <alignment horizontal="left" wrapText="1"/>
    </xf>
    <xf numFmtId="0" fontId="5" fillId="12" borderId="17" xfId="0" applyFont="1" applyFill="1" applyBorder="1" applyAlignment="1">
      <alignment horizontal="left" wrapText="1"/>
    </xf>
    <xf numFmtId="0" fontId="5" fillId="12" borderId="16" xfId="0" applyFont="1" applyFill="1" applyBorder="1" applyAlignment="1">
      <alignment horizontal="left" wrapText="1"/>
    </xf>
    <xf numFmtId="3" fontId="5" fillId="12" borderId="9" xfId="0" applyNumberFormat="1" applyFont="1" applyFill="1" applyBorder="1" applyAlignment="1">
      <alignment horizontal="right" wrapText="1"/>
    </xf>
    <xf numFmtId="167" fontId="5" fillId="12" borderId="9" xfId="0" applyNumberFormat="1" applyFont="1" applyFill="1" applyBorder="1" applyAlignment="1">
      <alignment horizontal="right" wrapText="1"/>
    </xf>
    <xf numFmtId="167" fontId="5" fillId="13" borderId="9" xfId="0" applyNumberFormat="1" applyFont="1" applyFill="1" applyBorder="1" applyAlignment="1">
      <alignment horizontal="right" wrapText="1"/>
    </xf>
    <xf numFmtId="167" fontId="5" fillId="3" borderId="9" xfId="0" applyNumberFormat="1" applyFont="1" applyFill="1" applyBorder="1" applyAlignment="1">
      <alignment horizontal="right" wrapText="1"/>
    </xf>
    <xf numFmtId="0" fontId="5" fillId="3" borderId="9" xfId="0" applyFont="1" applyFill="1" applyBorder="1" applyAlignment="1">
      <alignment horizontal="right" wrapText="1"/>
    </xf>
    <xf numFmtId="168" fontId="4" fillId="14" borderId="9" xfId="8" applyNumberFormat="1" applyFont="1" applyFill="1" applyBorder="1" applyAlignment="1" applyProtection="1">
      <alignment vertical="center"/>
      <protection locked="0"/>
    </xf>
    <xf numFmtId="168" fontId="4" fillId="14" borderId="9" xfId="8" applyNumberFormat="1" applyFont="1" applyFill="1" applyBorder="1" applyProtection="1">
      <protection locked="0"/>
    </xf>
    <xf numFmtId="168" fontId="4" fillId="15" borderId="9" xfId="8" applyNumberFormat="1" applyFont="1" applyFill="1" applyBorder="1" applyAlignment="1" applyProtection="1">
      <alignment vertical="center"/>
      <protection locked="0"/>
    </xf>
    <xf numFmtId="168" fontId="2" fillId="16" borderId="0" xfId="1" applyNumberFormat="1" applyFont="1" applyFill="1"/>
    <xf numFmtId="1" fontId="4" fillId="7" borderId="9" xfId="0" applyNumberFormat="1" applyFont="1" applyFill="1" applyBorder="1" applyAlignment="1">
      <alignment horizontal="left"/>
    </xf>
    <xf numFmtId="168" fontId="4" fillId="0" borderId="0" xfId="6" applyNumberFormat="1" applyFont="1" applyFill="1" applyBorder="1" applyAlignment="1" applyProtection="1">
      <alignment horizontal="right"/>
    </xf>
    <xf numFmtId="0" fontId="4" fillId="0" borderId="0" xfId="6" applyNumberFormat="1" applyFont="1" applyFill="1" applyBorder="1" applyAlignment="1" applyProtection="1">
      <alignment horizontal="right"/>
    </xf>
    <xf numFmtId="168" fontId="0" fillId="0" borderId="0" xfId="0" applyNumberFormat="1"/>
    <xf numFmtId="1" fontId="4" fillId="17" borderId="9" xfId="0" applyNumberFormat="1" applyFont="1" applyFill="1" applyBorder="1" applyAlignment="1">
      <alignment horizontal="left"/>
    </xf>
    <xf numFmtId="0" fontId="4" fillId="17" borderId="9" xfId="0" applyFont="1" applyFill="1" applyBorder="1" applyAlignment="1">
      <alignment horizontal="left"/>
    </xf>
    <xf numFmtId="168" fontId="4" fillId="17" borderId="0" xfId="6" applyNumberFormat="1" applyFont="1" applyFill="1" applyBorder="1" applyAlignment="1" applyProtection="1">
      <alignment horizontal="right"/>
    </xf>
    <xf numFmtId="0" fontId="4" fillId="17" borderId="0" xfId="6" applyNumberFormat="1" applyFont="1" applyFill="1" applyBorder="1" applyAlignment="1" applyProtection="1">
      <alignment horizontal="right"/>
    </xf>
    <xf numFmtId="168" fontId="0" fillId="17" borderId="0" xfId="0" applyNumberFormat="1" applyFill="1"/>
    <xf numFmtId="168" fontId="0" fillId="18" borderId="0" xfId="0" applyNumberFormat="1" applyFill="1"/>
    <xf numFmtId="168" fontId="2" fillId="18" borderId="0" xfId="0" applyNumberFormat="1" applyFont="1" applyFill="1"/>
    <xf numFmtId="1" fontId="4" fillId="3" borderId="9" xfId="0" applyNumberFormat="1" applyFont="1" applyFill="1" applyBorder="1" applyAlignment="1">
      <alignment horizontal="left"/>
    </xf>
    <xf numFmtId="0" fontId="4" fillId="3" borderId="9" xfId="0" applyFont="1" applyFill="1" applyBorder="1" applyAlignment="1">
      <alignment horizontal="left"/>
    </xf>
    <xf numFmtId="168" fontId="4" fillId="3" borderId="0" xfId="6" applyNumberFormat="1" applyFont="1" applyFill="1" applyBorder="1" applyAlignment="1" applyProtection="1">
      <alignment horizontal="right"/>
    </xf>
    <xf numFmtId="168" fontId="0" fillId="3" borderId="0" xfId="0" applyNumberFormat="1" applyFill="1"/>
    <xf numFmtId="168" fontId="2" fillId="3" borderId="0" xfId="0" applyNumberFormat="1" applyFont="1" applyFill="1"/>
    <xf numFmtId="0" fontId="5" fillId="17" borderId="10" xfId="0" applyFont="1" applyFill="1" applyBorder="1" applyAlignment="1">
      <alignment horizontal="left" wrapText="1"/>
    </xf>
    <xf numFmtId="0" fontId="5" fillId="17" borderId="17" xfId="0" applyFont="1" applyFill="1" applyBorder="1" applyAlignment="1">
      <alignment horizontal="left" wrapText="1"/>
    </xf>
    <xf numFmtId="0" fontId="5" fillId="17" borderId="16" xfId="0" applyFont="1" applyFill="1" applyBorder="1" applyAlignment="1">
      <alignment horizontal="left" wrapText="1"/>
    </xf>
    <xf numFmtId="3" fontId="5" fillId="17" borderId="9" xfId="0" applyNumberFormat="1" applyFont="1" applyFill="1" applyBorder="1" applyAlignment="1">
      <alignment horizontal="right" wrapText="1"/>
    </xf>
    <xf numFmtId="167" fontId="5" fillId="17" borderId="9" xfId="0" applyNumberFormat="1" applyFont="1" applyFill="1" applyBorder="1" applyAlignment="1">
      <alignment horizontal="right" wrapText="1"/>
    </xf>
    <xf numFmtId="167" fontId="5" fillId="17" borderId="0" xfId="0" applyNumberFormat="1" applyFont="1" applyFill="1" applyAlignment="1">
      <alignment horizontal="right" wrapText="1"/>
    </xf>
    <xf numFmtId="0" fontId="5" fillId="17" borderId="0" xfId="0" applyFont="1" applyFill="1" applyAlignment="1">
      <alignment horizontal="right" wrapText="1"/>
    </xf>
    <xf numFmtId="168" fontId="4" fillId="17" borderId="0" xfId="8" applyNumberFormat="1" applyFont="1" applyFill="1" applyAlignment="1" applyProtection="1">
      <alignment vertical="center"/>
      <protection locked="0"/>
    </xf>
    <xf numFmtId="168" fontId="4" fillId="17" borderId="0" xfId="8" applyNumberFormat="1" applyFont="1" applyFill="1" applyProtection="1">
      <protection locked="0"/>
    </xf>
    <xf numFmtId="168" fontId="4" fillId="19" borderId="0" xfId="8" applyNumberFormat="1" applyFont="1" applyFill="1" applyAlignment="1" applyProtection="1">
      <alignment vertical="center"/>
      <protection locked="0"/>
    </xf>
    <xf numFmtId="0" fontId="0" fillId="17" borderId="0" xfId="0" applyFill="1"/>
    <xf numFmtId="168" fontId="2" fillId="17" borderId="0" xfId="1" applyNumberFormat="1" applyFont="1" applyFill="1"/>
    <xf numFmtId="0" fontId="14" fillId="0" borderId="0" xfId="9"/>
    <xf numFmtId="43" fontId="15" fillId="20" borderId="10" xfId="9" applyNumberFormat="1" applyFont="1" applyFill="1" applyBorder="1"/>
    <xf numFmtId="0" fontId="15" fillId="20" borderId="9" xfId="9" applyFont="1" applyFill="1" applyBorder="1" applyAlignment="1">
      <alignment horizontal="center"/>
    </xf>
    <xf numFmtId="0" fontId="14" fillId="0" borderId="9" xfId="9" applyBorder="1"/>
    <xf numFmtId="4" fontId="14" fillId="0" borderId="9" xfId="9" applyNumberFormat="1" applyBorder="1"/>
    <xf numFmtId="44" fontId="14" fillId="0" borderId="9" xfId="1" applyNumberFormat="1" applyFont="1" applyBorder="1"/>
    <xf numFmtId="43" fontId="14" fillId="0" borderId="9" xfId="9" applyNumberFormat="1" applyBorder="1"/>
    <xf numFmtId="0" fontId="15" fillId="17" borderId="9" xfId="9" applyFont="1" applyFill="1" applyBorder="1" applyAlignment="1">
      <alignment horizontal="center"/>
    </xf>
    <xf numFmtId="43" fontId="15" fillId="17" borderId="10" xfId="9" applyNumberFormat="1" applyFont="1" applyFill="1" applyBorder="1"/>
    <xf numFmtId="0" fontId="11" fillId="0" borderId="0" xfId="4" applyFill="1"/>
    <xf numFmtId="4" fontId="15" fillId="21" borderId="9" xfId="9" applyNumberFormat="1" applyFont="1" applyFill="1" applyBorder="1"/>
    <xf numFmtId="43" fontId="15" fillId="22" borderId="10" xfId="9" applyNumberFormat="1" applyFont="1" applyFill="1" applyBorder="1"/>
    <xf numFmtId="43" fontId="15" fillId="20" borderId="16" xfId="9" applyNumberFormat="1" applyFont="1" applyFill="1" applyBorder="1" applyAlignment="1">
      <alignment horizontal="center"/>
    </xf>
    <xf numFmtId="43" fontId="15" fillId="20" borderId="17" xfId="9" applyNumberFormat="1" applyFont="1" applyFill="1" applyBorder="1" applyAlignment="1">
      <alignment horizontal="center"/>
    </xf>
    <xf numFmtId="43" fontId="15" fillId="22" borderId="16" xfId="9" applyNumberFormat="1" applyFont="1" applyFill="1" applyBorder="1" applyAlignment="1">
      <alignment horizontal="center"/>
    </xf>
    <xf numFmtId="43" fontId="15" fillId="22" borderId="17" xfId="9" applyNumberFormat="1" applyFont="1" applyFill="1" applyBorder="1" applyAlignment="1">
      <alignment horizontal="center"/>
    </xf>
    <xf numFmtId="0" fontId="2" fillId="10" borderId="0" xfId="0" applyFont="1" applyFill="1" applyAlignment="1">
      <alignment horizontal="center" textRotation="90"/>
    </xf>
    <xf numFmtId="0" fontId="2" fillId="10" borderId="0" xfId="0" applyFont="1" applyFill="1" applyAlignment="1">
      <alignment horizontal="center"/>
    </xf>
    <xf numFmtId="168" fontId="2" fillId="10" borderId="0" xfId="0" applyNumberFormat="1" applyFont="1" applyFill="1" applyAlignment="1">
      <alignment horizontal="center"/>
    </xf>
    <xf numFmtId="44" fontId="15" fillId="23" borderId="9" xfId="3" applyFont="1" applyFill="1" applyBorder="1"/>
    <xf numFmtId="43" fontId="15" fillId="22" borderId="9" xfId="9" applyNumberFormat="1" applyFont="1" applyFill="1" applyBorder="1" applyAlignment="1">
      <alignment horizontal="center"/>
    </xf>
    <xf numFmtId="0" fontId="15" fillId="0" borderId="0" xfId="9" applyFont="1"/>
    <xf numFmtId="0" fontId="14" fillId="0" borderId="0" xfId="9" applyAlignment="1">
      <alignment horizontal="center"/>
    </xf>
    <xf numFmtId="44" fontId="0" fillId="0" borderId="0" xfId="3" applyFont="1"/>
    <xf numFmtId="0" fontId="0" fillId="6" borderId="0" xfId="0" applyFill="1"/>
    <xf numFmtId="44" fontId="0" fillId="0" borderId="0" xfId="0" applyNumberFormat="1"/>
    <xf numFmtId="0" fontId="0" fillId="0" borderId="0" xfId="0" applyAlignment="1">
      <alignment horizontal="right"/>
    </xf>
    <xf numFmtId="0" fontId="16" fillId="24" borderId="0" xfId="0" applyFont="1" applyFill="1" applyAlignment="1">
      <alignment vertical="center" wrapText="1"/>
    </xf>
    <xf numFmtId="0" fontId="16" fillId="24" borderId="19" xfId="0" applyFont="1" applyFill="1" applyBorder="1" applyAlignment="1">
      <alignment vertical="center" wrapText="1"/>
    </xf>
    <xf numFmtId="44" fontId="16" fillId="24" borderId="0" xfId="3" applyFont="1" applyFill="1" applyAlignment="1">
      <alignment vertical="center" wrapText="1"/>
    </xf>
    <xf numFmtId="43" fontId="15" fillId="25" borderId="20" xfId="1" applyFont="1" applyFill="1" applyBorder="1" applyAlignment="1">
      <alignment vertical="center" wrapText="1"/>
    </xf>
    <xf numFmtId="0" fontId="15" fillId="25" borderId="20" xfId="0" applyFont="1" applyFill="1" applyBorder="1" applyAlignment="1">
      <alignment vertical="center" wrapText="1"/>
    </xf>
    <xf numFmtId="0" fontId="0" fillId="26" borderId="0" xfId="0" applyFill="1"/>
    <xf numFmtId="43" fontId="0" fillId="0" borderId="0" xfId="1" applyFont="1" applyFill="1"/>
    <xf numFmtId="44" fontId="2" fillId="0" borderId="0" xfId="0" applyNumberFormat="1" applyFont="1" applyAlignment="1">
      <alignment horizontal="center"/>
    </xf>
    <xf numFmtId="44" fontId="0" fillId="0" borderId="0" xfId="3" applyFont="1" applyFill="1" applyBorder="1"/>
    <xf numFmtId="0" fontId="16" fillId="5" borderId="0" xfId="0" applyFont="1" applyFill="1" applyAlignment="1">
      <alignment vertical="center" wrapText="1"/>
    </xf>
    <xf numFmtId="44" fontId="16" fillId="5" borderId="0" xfId="3" applyFont="1" applyFill="1" applyAlignment="1">
      <alignment vertical="center" wrapText="1"/>
    </xf>
    <xf numFmtId="43" fontId="15" fillId="5" borderId="0" xfId="1" applyFont="1" applyFill="1" applyBorder="1" applyAlignment="1">
      <alignment vertical="center" wrapText="1"/>
    </xf>
    <xf numFmtId="0" fontId="15" fillId="5" borderId="0" xfId="0" applyFont="1" applyFill="1" applyAlignment="1">
      <alignment vertical="center" wrapText="1"/>
    </xf>
    <xf numFmtId="8" fontId="2" fillId="0" borderId="21" xfId="0" applyNumberFormat="1" applyFont="1" applyBorder="1"/>
    <xf numFmtId="0" fontId="16" fillId="24" borderId="22" xfId="0" applyFont="1" applyFill="1" applyBorder="1" applyAlignment="1">
      <alignment horizontal="center" vertical="center" wrapText="1"/>
    </xf>
    <xf numFmtId="0" fontId="0" fillId="0" borderId="0" xfId="0" applyAlignment="1">
      <alignment vertical="center" wrapText="1"/>
    </xf>
    <xf numFmtId="0" fontId="0" fillId="21" borderId="0" xfId="0" applyFill="1"/>
    <xf numFmtId="8" fontId="0" fillId="0" borderId="0" xfId="3" applyNumberFormat="1" applyFont="1"/>
    <xf numFmtId="8" fontId="0" fillId="0" borderId="0" xfId="0" applyNumberFormat="1"/>
    <xf numFmtId="0" fontId="17" fillId="0" borderId="0" xfId="0" applyFont="1" applyAlignment="1">
      <alignment horizontal="center"/>
    </xf>
    <xf numFmtId="8" fontId="0" fillId="0" borderId="0" xfId="3" applyNumberFormat="1" applyFont="1" applyFill="1"/>
    <xf numFmtId="0" fontId="0" fillId="10" borderId="0" xfId="0" applyFill="1"/>
    <xf numFmtId="14" fontId="0" fillId="0" borderId="0" xfId="0" applyNumberFormat="1"/>
    <xf numFmtId="44" fontId="2" fillId="21" borderId="0" xfId="3" applyFont="1" applyFill="1"/>
    <xf numFmtId="0" fontId="6" fillId="4" borderId="13" xfId="10"/>
    <xf numFmtId="0" fontId="6" fillId="4" borderId="13" xfId="2">
      <alignment horizontal="left" wrapText="1"/>
    </xf>
    <xf numFmtId="49" fontId="0" fillId="0" borderId="0" xfId="0" applyNumberFormat="1"/>
    <xf numFmtId="0" fontId="0" fillId="27" borderId="0" xfId="0" applyFill="1"/>
    <xf numFmtId="0" fontId="16" fillId="24" borderId="0" xfId="0" applyFont="1" applyFill="1" applyAlignment="1">
      <alignment horizontal="center" vertical="center" wrapText="1"/>
    </xf>
    <xf numFmtId="0" fontId="15" fillId="26" borderId="21" xfId="0" applyFont="1" applyFill="1" applyBorder="1" applyAlignment="1">
      <alignment vertical="center" wrapText="1"/>
    </xf>
    <xf numFmtId="0" fontId="15" fillId="25" borderId="21" xfId="0" applyFont="1" applyFill="1" applyBorder="1" applyAlignment="1">
      <alignment vertical="center" wrapText="1"/>
    </xf>
    <xf numFmtId="0" fontId="2" fillId="0" borderId="0" xfId="0" applyFont="1" applyAlignment="1">
      <alignment horizontal="center" wrapText="1"/>
    </xf>
    <xf numFmtId="0" fontId="2" fillId="5" borderId="0" xfId="0" applyFont="1" applyFill="1" applyAlignment="1">
      <alignment horizontal="center" wrapText="1"/>
    </xf>
    <xf numFmtId="0" fontId="2" fillId="6" borderId="0" xfId="0" applyFont="1" applyFill="1"/>
    <xf numFmtId="43" fontId="2" fillId="0" borderId="21" xfId="1" applyFont="1" applyBorder="1"/>
    <xf numFmtId="8" fontId="2" fillId="0" borderId="21" xfId="1" applyNumberFormat="1" applyFont="1" applyBorder="1"/>
    <xf numFmtId="0" fontId="5" fillId="4" borderId="50" xfId="2" applyFont="1" applyBorder="1">
      <alignment horizontal="left" wrapText="1"/>
    </xf>
    <xf numFmtId="0" fontId="0" fillId="0" borderId="51" xfId="0" applyBorder="1"/>
    <xf numFmtId="0" fontId="0" fillId="0" borderId="52" xfId="0" applyBorder="1"/>
    <xf numFmtId="49" fontId="16" fillId="24" borderId="19" xfId="0" applyNumberFormat="1" applyFont="1" applyFill="1" applyBorder="1" applyAlignment="1">
      <alignment vertical="center" wrapText="1"/>
    </xf>
    <xf numFmtId="49" fontId="16" fillId="24" borderId="0" xfId="0" applyNumberFormat="1" applyFont="1" applyFill="1" applyAlignment="1">
      <alignment vertical="center" wrapText="1"/>
    </xf>
    <xf numFmtId="49" fontId="0" fillId="10" borderId="0" xfId="0" applyNumberFormat="1" applyFill="1"/>
    <xf numFmtId="49" fontId="4" fillId="7" borderId="9" xfId="0" applyNumberFormat="1" applyFont="1" applyFill="1" applyBorder="1" applyAlignment="1">
      <alignment horizontal="left"/>
    </xf>
    <xf numFmtId="0" fontId="15" fillId="20" borderId="11" xfId="9" applyFont="1" applyFill="1" applyBorder="1" applyAlignment="1">
      <alignment horizontal="center"/>
    </xf>
    <xf numFmtId="0" fontId="15" fillId="22" borderId="11" xfId="9" applyFont="1" applyFill="1" applyBorder="1" applyAlignment="1">
      <alignment horizontal="center"/>
    </xf>
    <xf numFmtId="169" fontId="15" fillId="30" borderId="0" xfId="0" applyNumberFormat="1" applyFont="1" applyFill="1" applyAlignment="1">
      <alignment horizontal="center" vertical="center" wrapText="1"/>
    </xf>
    <xf numFmtId="0" fontId="19" fillId="31" borderId="0" xfId="0" applyFont="1" applyFill="1" applyAlignment="1">
      <alignment wrapText="1"/>
    </xf>
    <xf numFmtId="0" fontId="19" fillId="32" borderId="0" xfId="0" applyFont="1" applyFill="1"/>
    <xf numFmtId="0" fontId="19" fillId="0" borderId="0" xfId="0" applyFont="1"/>
    <xf numFmtId="1" fontId="4" fillId="0" borderId="9" xfId="0" applyNumberFormat="1" applyFont="1" applyBorder="1" applyAlignment="1">
      <alignment horizontal="left"/>
    </xf>
    <xf numFmtId="0" fontId="4" fillId="0" borderId="9" xfId="0" applyFont="1" applyBorder="1" applyAlignment="1">
      <alignment horizontal="left"/>
    </xf>
    <xf numFmtId="0" fontId="4" fillId="9" borderId="53" xfId="0" applyFont="1" applyFill="1" applyBorder="1" applyAlignment="1">
      <alignment horizontal="center" vertical="center" wrapText="1"/>
    </xf>
    <xf numFmtId="8" fontId="2" fillId="0" borderId="0" xfId="3" applyNumberFormat="1" applyFont="1" applyFill="1"/>
    <xf numFmtId="44" fontId="2" fillId="0" borderId="0" xfId="3" applyFont="1" applyFill="1"/>
    <xf numFmtId="4" fontId="4" fillId="0" borderId="9" xfId="6" applyNumberFormat="1" applyFont="1" applyFill="1" applyBorder="1" applyAlignment="1" applyProtection="1">
      <alignment horizontal="right"/>
    </xf>
    <xf numFmtId="168" fontId="2" fillId="0" borderId="0" xfId="0" applyNumberFormat="1" applyFont="1" applyAlignment="1">
      <alignment horizontal="center"/>
    </xf>
    <xf numFmtId="168" fontId="2" fillId="0" borderId="0" xfId="0" applyNumberFormat="1" applyFont="1"/>
    <xf numFmtId="0" fontId="15" fillId="17" borderId="10" xfId="9" applyFont="1" applyFill="1" applyBorder="1" applyAlignment="1">
      <alignment horizontal="center"/>
    </xf>
    <xf numFmtId="4" fontId="14" fillId="21" borderId="9" xfId="9" applyNumberFormat="1" applyFill="1" applyBorder="1"/>
    <xf numFmtId="44" fontId="14" fillId="23" borderId="9" xfId="3" applyFont="1" applyFill="1" applyBorder="1"/>
    <xf numFmtId="0" fontId="4" fillId="9" borderId="0" xfId="0" applyFont="1" applyFill="1" applyAlignment="1">
      <alignment horizontal="center" vertical="center" wrapText="1"/>
    </xf>
    <xf numFmtId="0" fontId="21" fillId="0" borderId="0" xfId="0" applyFont="1" applyProtection="1">
      <protection hidden="1"/>
    </xf>
    <xf numFmtId="0" fontId="20" fillId="0" borderId="0" xfId="0" applyFont="1" applyProtection="1">
      <protection hidden="1"/>
    </xf>
    <xf numFmtId="0" fontId="21" fillId="34" borderId="0" xfId="0" applyFont="1" applyFill="1" applyProtection="1">
      <protection hidden="1"/>
    </xf>
    <xf numFmtId="0" fontId="21" fillId="34" borderId="5" xfId="0" applyFont="1" applyFill="1" applyBorder="1" applyProtection="1">
      <protection hidden="1"/>
    </xf>
    <xf numFmtId="0" fontId="21" fillId="34" borderId="7" xfId="0" applyFont="1" applyFill="1" applyBorder="1" applyProtection="1">
      <protection hidden="1"/>
    </xf>
    <xf numFmtId="0" fontId="22" fillId="0" borderId="0" xfId="0" applyFont="1" applyProtection="1">
      <protection hidden="1"/>
    </xf>
    <xf numFmtId="0" fontId="21" fillId="34" borderId="2" xfId="0" applyFont="1" applyFill="1" applyBorder="1" applyProtection="1">
      <protection hidden="1"/>
    </xf>
    <xf numFmtId="164" fontId="21" fillId="34" borderId="2" xfId="1" applyNumberFormat="1" applyFont="1" applyFill="1" applyBorder="1" applyProtection="1">
      <protection hidden="1"/>
    </xf>
    <xf numFmtId="164" fontId="21" fillId="34" borderId="2" xfId="0" applyNumberFormat="1" applyFont="1" applyFill="1" applyBorder="1" applyAlignment="1" applyProtection="1">
      <alignment horizontal="center"/>
      <protection hidden="1"/>
    </xf>
    <xf numFmtId="0" fontId="21" fillId="34" borderId="2" xfId="0" applyFont="1" applyFill="1" applyBorder="1" applyAlignment="1" applyProtection="1">
      <alignment horizontal="center"/>
      <protection hidden="1"/>
    </xf>
    <xf numFmtId="0" fontId="21" fillId="34" borderId="3" xfId="0" applyFont="1" applyFill="1" applyBorder="1" applyProtection="1">
      <protection hidden="1"/>
    </xf>
    <xf numFmtId="0" fontId="22" fillId="5" borderId="1" xfId="0" applyFont="1" applyFill="1" applyBorder="1" applyAlignment="1" applyProtection="1">
      <alignment horizontal="left" vertical="top" wrapText="1"/>
      <protection hidden="1"/>
    </xf>
    <xf numFmtId="164" fontId="22" fillId="5" borderId="2" xfId="1" applyNumberFormat="1" applyFont="1" applyFill="1" applyBorder="1" applyAlignment="1" applyProtection="1">
      <alignment horizontal="left" vertical="center" wrapText="1"/>
      <protection hidden="1"/>
    </xf>
    <xf numFmtId="17" fontId="22" fillId="5" borderId="23" xfId="0" applyNumberFormat="1" applyFont="1" applyFill="1" applyBorder="1" applyAlignment="1" applyProtection="1">
      <alignment horizontal="center" vertical="center" wrapText="1"/>
      <protection hidden="1"/>
    </xf>
    <xf numFmtId="17" fontId="22" fillId="5" borderId="24" xfId="0" applyNumberFormat="1" applyFont="1" applyFill="1" applyBorder="1" applyAlignment="1" applyProtection="1">
      <alignment horizontal="center" vertical="center" wrapText="1"/>
      <protection hidden="1"/>
    </xf>
    <xf numFmtId="0" fontId="22" fillId="5" borderId="25" xfId="0" applyFont="1" applyFill="1" applyBorder="1" applyAlignment="1" applyProtection="1">
      <alignment horizontal="center" vertical="center" wrapText="1"/>
      <protection hidden="1"/>
    </xf>
    <xf numFmtId="0" fontId="22" fillId="5" borderId="4" xfId="0" applyFont="1" applyFill="1" applyBorder="1" applyProtection="1">
      <protection hidden="1"/>
    </xf>
    <xf numFmtId="164" fontId="22" fillId="5" borderId="0" xfId="1" applyNumberFormat="1" applyFont="1" applyFill="1" applyBorder="1" applyAlignment="1" applyProtection="1">
      <alignment wrapText="1"/>
      <protection hidden="1"/>
    </xf>
    <xf numFmtId="17" fontId="22" fillId="5" borderId="9" xfId="0" applyNumberFormat="1" applyFont="1" applyFill="1" applyBorder="1" applyAlignment="1" applyProtection="1">
      <alignment horizontal="center" vertical="center" wrapText="1"/>
      <protection hidden="1"/>
    </xf>
    <xf numFmtId="17" fontId="22" fillId="5" borderId="10" xfId="0" applyNumberFormat="1" applyFont="1" applyFill="1" applyBorder="1" applyAlignment="1" applyProtection="1">
      <alignment horizontal="center" vertical="center" wrapText="1"/>
      <protection hidden="1"/>
    </xf>
    <xf numFmtId="0" fontId="22" fillId="5" borderId="26" xfId="0" applyFont="1" applyFill="1" applyBorder="1" applyAlignment="1" applyProtection="1">
      <alignment horizontal="center" vertical="center" wrapText="1"/>
      <protection hidden="1"/>
    </xf>
    <xf numFmtId="0" fontId="21" fillId="0" borderId="32" xfId="0" applyFont="1" applyBorder="1" applyAlignment="1" applyProtection="1">
      <alignment wrapText="1"/>
      <protection hidden="1"/>
    </xf>
    <xf numFmtId="164" fontId="21" fillId="0" borderId="36" xfId="1" applyNumberFormat="1" applyFont="1" applyBorder="1" applyProtection="1">
      <protection hidden="1"/>
    </xf>
    <xf numFmtId="170" fontId="21" fillId="0" borderId="58" xfId="1" applyNumberFormat="1" applyFont="1" applyBorder="1" applyAlignment="1" applyProtection="1">
      <alignment horizontal="right"/>
      <protection hidden="1"/>
    </xf>
    <xf numFmtId="170" fontId="21" fillId="0" borderId="33" xfId="1" applyNumberFormat="1" applyFont="1" applyFill="1" applyBorder="1" applyAlignment="1" applyProtection="1">
      <alignment horizontal="right"/>
      <protection hidden="1"/>
    </xf>
    <xf numFmtId="170" fontId="21" fillId="0" borderId="33" xfId="1" applyNumberFormat="1" applyFont="1" applyBorder="1" applyAlignment="1" applyProtection="1">
      <alignment horizontal="right"/>
      <protection hidden="1"/>
    </xf>
    <xf numFmtId="170" fontId="22" fillId="0" borderId="44" xfId="0" applyNumberFormat="1" applyFont="1" applyBorder="1" applyAlignment="1" applyProtection="1">
      <alignment horizontal="right"/>
      <protection hidden="1"/>
    </xf>
    <xf numFmtId="0" fontId="21" fillId="0" borderId="35" xfId="0" applyFont="1" applyBorder="1" applyAlignment="1" applyProtection="1">
      <alignment wrapText="1"/>
      <protection hidden="1"/>
    </xf>
    <xf numFmtId="170" fontId="21" fillId="0" borderId="60" xfId="1" applyNumberFormat="1" applyFont="1" applyBorder="1" applyAlignment="1" applyProtection="1">
      <alignment horizontal="right"/>
      <protection hidden="1"/>
    </xf>
    <xf numFmtId="170" fontId="21" fillId="0" borderId="36" xfId="1" applyNumberFormat="1" applyFont="1" applyFill="1" applyBorder="1" applyAlignment="1" applyProtection="1">
      <alignment horizontal="right"/>
      <protection hidden="1"/>
    </xf>
    <xf numFmtId="170" fontId="21" fillId="0" borderId="36" xfId="1" applyNumberFormat="1" applyFont="1" applyBorder="1" applyAlignment="1" applyProtection="1">
      <alignment horizontal="right"/>
      <protection hidden="1"/>
    </xf>
    <xf numFmtId="170" fontId="22" fillId="0" borderId="45" xfId="0" applyNumberFormat="1" applyFont="1" applyBorder="1" applyAlignment="1" applyProtection="1">
      <alignment horizontal="right"/>
      <protection hidden="1"/>
    </xf>
    <xf numFmtId="0" fontId="21" fillId="0" borderId="35" xfId="0" applyFont="1" applyBorder="1" applyProtection="1">
      <protection hidden="1"/>
    </xf>
    <xf numFmtId="164" fontId="21" fillId="0" borderId="36" xfId="1" applyNumberFormat="1" applyFont="1" applyFill="1" applyBorder="1" applyProtection="1">
      <protection hidden="1"/>
    </xf>
    <xf numFmtId="0" fontId="22" fillId="5" borderId="30" xfId="0" applyFont="1" applyFill="1" applyBorder="1" applyProtection="1">
      <protection hidden="1"/>
    </xf>
    <xf numFmtId="164" fontId="22" fillId="5" borderId="17" xfId="1" applyNumberFormat="1" applyFont="1" applyFill="1" applyBorder="1" applyProtection="1">
      <protection hidden="1"/>
    </xf>
    <xf numFmtId="170" fontId="22" fillId="5" borderId="17" xfId="1" applyNumberFormat="1" applyFont="1" applyFill="1" applyBorder="1" applyAlignment="1" applyProtection="1">
      <alignment horizontal="right"/>
      <protection hidden="1"/>
    </xf>
    <xf numFmtId="170" fontId="22" fillId="5" borderId="9" xfId="1" applyNumberFormat="1" applyFont="1" applyFill="1" applyBorder="1" applyAlignment="1" applyProtection="1">
      <alignment horizontal="right"/>
      <protection hidden="1"/>
    </xf>
    <xf numFmtId="0" fontId="21" fillId="0" borderId="32" xfId="0" applyFont="1" applyBorder="1" applyProtection="1">
      <protection hidden="1"/>
    </xf>
    <xf numFmtId="164" fontId="21" fillId="0" borderId="33" xfId="1" applyNumberFormat="1" applyFont="1" applyBorder="1" applyProtection="1">
      <protection hidden="1"/>
    </xf>
    <xf numFmtId="170" fontId="22" fillId="0" borderId="44" xfId="1" applyNumberFormat="1" applyFont="1" applyBorder="1" applyAlignment="1" applyProtection="1">
      <alignment horizontal="right"/>
      <protection hidden="1"/>
    </xf>
    <xf numFmtId="0" fontId="21" fillId="0" borderId="4" xfId="0" applyFont="1" applyBorder="1" applyProtection="1">
      <protection hidden="1"/>
    </xf>
    <xf numFmtId="164" fontId="21" fillId="0" borderId="0" xfId="1" applyNumberFormat="1" applyFont="1" applyBorder="1" applyProtection="1">
      <protection hidden="1"/>
    </xf>
    <xf numFmtId="0" fontId="22" fillId="5" borderId="31" xfId="0" applyFont="1" applyFill="1" applyBorder="1" applyProtection="1">
      <protection hidden="1"/>
    </xf>
    <xf numFmtId="164" fontId="22" fillId="5" borderId="15" xfId="1" applyNumberFormat="1" applyFont="1" applyFill="1" applyBorder="1" applyProtection="1">
      <protection hidden="1"/>
    </xf>
    <xf numFmtId="170" fontId="22" fillId="5" borderId="15" xfId="1" applyNumberFormat="1" applyFont="1" applyFill="1" applyBorder="1" applyAlignment="1" applyProtection="1">
      <alignment horizontal="right"/>
      <protection hidden="1"/>
    </xf>
    <xf numFmtId="170" fontId="22" fillId="5" borderId="47" xfId="0" applyNumberFormat="1" applyFont="1" applyFill="1" applyBorder="1" applyAlignment="1" applyProtection="1">
      <alignment horizontal="right"/>
      <protection hidden="1"/>
    </xf>
    <xf numFmtId="17" fontId="22" fillId="0" borderId="9" xfId="0" applyNumberFormat="1" applyFont="1" applyBorder="1" applyAlignment="1" applyProtection="1">
      <alignment horizontal="center" vertical="center" wrapText="1"/>
      <protection hidden="1"/>
    </xf>
    <xf numFmtId="0" fontId="22" fillId="5" borderId="0" xfId="0" applyFont="1" applyFill="1" applyAlignment="1" applyProtection="1">
      <alignment horizontal="center" vertical="center" wrapText="1"/>
      <protection hidden="1"/>
    </xf>
    <xf numFmtId="17" fontId="22" fillId="5" borderId="0" xfId="0" applyNumberFormat="1" applyFont="1" applyFill="1" applyAlignment="1" applyProtection="1">
      <alignment horizontal="center" vertical="center" wrapText="1"/>
      <protection hidden="1"/>
    </xf>
    <xf numFmtId="0" fontId="22" fillId="5" borderId="5" xfId="0" applyFont="1" applyFill="1" applyBorder="1" applyAlignment="1" applyProtection="1">
      <alignment horizontal="center" vertical="center" wrapText="1"/>
      <protection hidden="1"/>
    </xf>
    <xf numFmtId="164" fontId="21" fillId="0" borderId="36" xfId="1" applyNumberFormat="1" applyFont="1" applyBorder="1" applyAlignment="1" applyProtection="1">
      <alignment horizontal="center"/>
      <protection hidden="1"/>
    </xf>
    <xf numFmtId="0" fontId="21" fillId="0" borderId="38" xfId="0" applyFont="1" applyBorder="1" applyProtection="1">
      <protection hidden="1"/>
    </xf>
    <xf numFmtId="0" fontId="22" fillId="5" borderId="30" xfId="0" applyFont="1" applyFill="1" applyBorder="1" applyAlignment="1" applyProtection="1">
      <alignment horizontal="right"/>
      <protection hidden="1"/>
    </xf>
    <xf numFmtId="0" fontId="21" fillId="0" borderId="33" xfId="0" applyFont="1" applyBorder="1" applyAlignment="1" applyProtection="1">
      <alignment horizontal="center"/>
      <protection hidden="1"/>
    </xf>
    <xf numFmtId="164" fontId="21" fillId="0" borderId="0" xfId="1" applyNumberFormat="1" applyFont="1" applyBorder="1" applyAlignment="1" applyProtection="1">
      <alignment horizontal="center"/>
      <protection hidden="1"/>
    </xf>
    <xf numFmtId="164" fontId="22" fillId="5" borderId="17" xfId="1" applyNumberFormat="1" applyFont="1" applyFill="1" applyBorder="1" applyAlignment="1" applyProtection="1">
      <alignment horizontal="center"/>
      <protection hidden="1"/>
    </xf>
    <xf numFmtId="0" fontId="21" fillId="0" borderId="41" xfId="0" applyFont="1" applyBorder="1" applyProtection="1">
      <protection hidden="1"/>
    </xf>
    <xf numFmtId="164" fontId="21" fillId="0" borderId="42" xfId="1" applyNumberFormat="1" applyFont="1" applyBorder="1" applyAlignment="1" applyProtection="1">
      <alignment horizontal="center"/>
      <protection hidden="1"/>
    </xf>
    <xf numFmtId="164" fontId="21" fillId="0" borderId="36" xfId="1" applyNumberFormat="1" applyFont="1" applyFill="1" applyBorder="1" applyAlignment="1" applyProtection="1">
      <alignment horizontal="center"/>
      <protection hidden="1"/>
    </xf>
    <xf numFmtId="0" fontId="22" fillId="5" borderId="31" xfId="0" applyFont="1" applyFill="1" applyBorder="1" applyAlignment="1" applyProtection="1">
      <alignment horizontal="right"/>
      <protection hidden="1"/>
    </xf>
    <xf numFmtId="164" fontId="22" fillId="5" borderId="15" xfId="1" applyNumberFormat="1" applyFont="1" applyFill="1" applyBorder="1" applyAlignment="1" applyProtection="1">
      <alignment horizontal="center"/>
      <protection hidden="1"/>
    </xf>
    <xf numFmtId="0" fontId="22" fillId="0" borderId="1" xfId="0" applyFont="1" applyBorder="1" applyProtection="1">
      <protection hidden="1"/>
    </xf>
    <xf numFmtId="164" fontId="21" fillId="0" borderId="2" xfId="1" applyNumberFormat="1" applyFont="1" applyBorder="1" applyAlignment="1" applyProtection="1">
      <alignment horizontal="center"/>
      <protection hidden="1"/>
    </xf>
    <xf numFmtId="164" fontId="21" fillId="0" borderId="39" xfId="1" applyNumberFormat="1" applyFont="1" applyBorder="1" applyAlignment="1" applyProtection="1">
      <alignment horizontal="center"/>
      <protection hidden="1"/>
    </xf>
    <xf numFmtId="164" fontId="21" fillId="5" borderId="15" xfId="1" applyNumberFormat="1" applyFont="1" applyFill="1" applyBorder="1" applyAlignment="1" applyProtection="1">
      <alignment horizontal="center"/>
      <protection hidden="1"/>
    </xf>
    <xf numFmtId="164" fontId="21" fillId="34" borderId="7" xfId="1" applyNumberFormat="1" applyFont="1" applyFill="1" applyBorder="1" applyProtection="1">
      <protection hidden="1"/>
    </xf>
    <xf numFmtId="43" fontId="21" fillId="0" borderId="0" xfId="0" applyNumberFormat="1" applyFont="1" applyAlignment="1" applyProtection="1">
      <alignment horizontal="center"/>
      <protection hidden="1"/>
    </xf>
    <xf numFmtId="43" fontId="21" fillId="0" borderId="0" xfId="0" applyNumberFormat="1" applyFont="1" applyProtection="1">
      <protection hidden="1"/>
    </xf>
    <xf numFmtId="0" fontId="23" fillId="34" borderId="2" xfId="0" applyFont="1" applyFill="1" applyBorder="1" applyProtection="1">
      <protection hidden="1"/>
    </xf>
    <xf numFmtId="0" fontId="24" fillId="34" borderId="2" xfId="0" applyFont="1" applyFill="1" applyBorder="1" applyProtection="1">
      <protection hidden="1"/>
    </xf>
    <xf numFmtId="0" fontId="25" fillId="34" borderId="2" xfId="0" applyFont="1" applyFill="1" applyBorder="1" applyProtection="1">
      <protection hidden="1"/>
    </xf>
    <xf numFmtId="0" fontId="24" fillId="34" borderId="3" xfId="0" applyFont="1" applyFill="1" applyBorder="1" applyProtection="1">
      <protection hidden="1"/>
    </xf>
    <xf numFmtId="0" fontId="26" fillId="0" borderId="0" xfId="0" applyFont="1" applyProtection="1">
      <protection hidden="1"/>
    </xf>
    <xf numFmtId="0" fontId="24" fillId="0" borderId="0" xfId="0" applyFont="1" applyProtection="1">
      <protection hidden="1"/>
    </xf>
    <xf numFmtId="0" fontId="23" fillId="34" borderId="0" xfId="0" applyFont="1" applyFill="1" applyProtection="1">
      <protection hidden="1"/>
    </xf>
    <xf numFmtId="0" fontId="24" fillId="34" borderId="0" xfId="0" applyFont="1" applyFill="1" applyProtection="1">
      <protection hidden="1"/>
    </xf>
    <xf numFmtId="0" fontId="24" fillId="34" borderId="5" xfId="0" applyFont="1" applyFill="1" applyBorder="1" applyProtection="1">
      <protection hidden="1"/>
    </xf>
    <xf numFmtId="0" fontId="23" fillId="34" borderId="0" xfId="0" applyFont="1" applyFill="1" applyAlignment="1" applyProtection="1">
      <alignment horizontal="right"/>
      <protection hidden="1"/>
    </xf>
    <xf numFmtId="0" fontId="23" fillId="34" borderId="0" xfId="0" applyFont="1" applyFill="1" applyAlignment="1" applyProtection="1">
      <alignment horizontal="left"/>
      <protection hidden="1"/>
    </xf>
    <xf numFmtId="0" fontId="27" fillId="2" borderId="0" xfId="0" applyFont="1" applyFill="1" applyAlignment="1" applyProtection="1">
      <alignment horizontal="right"/>
      <protection hidden="1"/>
    </xf>
    <xf numFmtId="0" fontId="26" fillId="2" borderId="0" xfId="0" applyFont="1" applyFill="1" applyProtection="1">
      <protection hidden="1"/>
    </xf>
    <xf numFmtId="0" fontId="26" fillId="34" borderId="0" xfId="0" applyFont="1" applyFill="1" applyProtection="1">
      <protection hidden="1"/>
    </xf>
    <xf numFmtId="0" fontId="27" fillId="34" borderId="7" xfId="0" applyFont="1" applyFill="1" applyBorder="1" applyProtection="1">
      <protection hidden="1"/>
    </xf>
    <xf numFmtId="0" fontId="26" fillId="34" borderId="7" xfId="0" applyFont="1" applyFill="1" applyBorder="1" applyProtection="1">
      <protection hidden="1"/>
    </xf>
    <xf numFmtId="0" fontId="23" fillId="34" borderId="7" xfId="0" applyFont="1" applyFill="1" applyBorder="1" applyProtection="1">
      <protection hidden="1"/>
    </xf>
    <xf numFmtId="0" fontId="24" fillId="34" borderId="7" xfId="0" applyFont="1" applyFill="1" applyBorder="1" applyProtection="1">
      <protection hidden="1"/>
    </xf>
    <xf numFmtId="0" fontId="24" fillId="34" borderId="8" xfId="0" applyFont="1" applyFill="1" applyBorder="1" applyProtection="1">
      <protection hidden="1"/>
    </xf>
    <xf numFmtId="0" fontId="22" fillId="5" borderId="1" xfId="0" applyFont="1" applyFill="1" applyBorder="1" applyProtection="1">
      <protection hidden="1"/>
    </xf>
    <xf numFmtId="17" fontId="22" fillId="5" borderId="57" xfId="0" applyNumberFormat="1" applyFont="1" applyFill="1" applyBorder="1" applyAlignment="1" applyProtection="1">
      <alignment horizontal="center" vertical="center" wrapText="1"/>
      <protection hidden="1"/>
    </xf>
    <xf numFmtId="164" fontId="21" fillId="34" borderId="0" xfId="1" applyNumberFormat="1" applyFont="1" applyFill="1" applyBorder="1" applyAlignment="1" applyProtection="1">
      <alignment horizontal="center"/>
      <protection hidden="1"/>
    </xf>
    <xf numFmtId="0" fontId="22" fillId="0" borderId="0" xfId="0" applyFont="1" applyAlignment="1" applyProtection="1">
      <alignment horizontal="center"/>
      <protection hidden="1"/>
    </xf>
    <xf numFmtId="170" fontId="22" fillId="10" borderId="15" xfId="1" applyNumberFormat="1" applyFont="1" applyFill="1" applyBorder="1" applyProtection="1">
      <protection hidden="1"/>
    </xf>
    <xf numFmtId="170" fontId="21" fillId="0" borderId="0" xfId="1" applyNumberFormat="1" applyFont="1" applyProtection="1">
      <protection hidden="1"/>
    </xf>
    <xf numFmtId="0" fontId="21" fillId="0" borderId="36" xfId="0" applyFont="1" applyBorder="1" applyProtection="1">
      <protection hidden="1"/>
    </xf>
    <xf numFmtId="170" fontId="21" fillId="0" borderId="36" xfId="1" applyNumberFormat="1" applyFont="1" applyBorder="1" applyProtection="1">
      <protection hidden="1"/>
    </xf>
    <xf numFmtId="170" fontId="22" fillId="28" borderId="36" xfId="1" applyNumberFormat="1" applyFont="1" applyFill="1" applyBorder="1" applyProtection="1">
      <protection hidden="1"/>
    </xf>
    <xf numFmtId="0" fontId="21" fillId="0" borderId="39" xfId="0" applyFont="1" applyBorder="1" applyProtection="1">
      <protection hidden="1"/>
    </xf>
    <xf numFmtId="170" fontId="21" fillId="0" borderId="39" xfId="1" applyNumberFormat="1" applyFont="1" applyBorder="1" applyProtection="1">
      <protection hidden="1"/>
    </xf>
    <xf numFmtId="0" fontId="22" fillId="0" borderId="0" xfId="0" applyFont="1" applyAlignment="1" applyProtection="1">
      <alignment horizontal="right"/>
      <protection hidden="1"/>
    </xf>
    <xf numFmtId="43" fontId="2" fillId="0" borderId="0" xfId="1" applyFont="1"/>
    <xf numFmtId="0" fontId="14" fillId="0" borderId="9" xfId="1" applyNumberFormat="1" applyFont="1" applyBorder="1"/>
    <xf numFmtId="170" fontId="21" fillId="33" borderId="36" xfId="1" applyNumberFormat="1" applyFont="1" applyFill="1" applyBorder="1" applyProtection="1">
      <protection locked="0"/>
    </xf>
    <xf numFmtId="170" fontId="21" fillId="33" borderId="39" xfId="1" applyNumberFormat="1" applyFont="1" applyFill="1" applyBorder="1" applyProtection="1">
      <protection locked="0"/>
    </xf>
    <xf numFmtId="0" fontId="0" fillId="0" borderId="0" xfId="0" applyAlignment="1">
      <alignment wrapText="1"/>
    </xf>
    <xf numFmtId="0" fontId="0" fillId="0" borderId="3" xfId="0" applyBorder="1"/>
    <xf numFmtId="0" fontId="0" fillId="0" borderId="4" xfId="0" applyBorder="1"/>
    <xf numFmtId="0" fontId="0" fillId="0" borderId="5" xfId="0" applyBorder="1"/>
    <xf numFmtId="3" fontId="0" fillId="0" borderId="5" xfId="0" applyNumberFormat="1" applyBorder="1"/>
    <xf numFmtId="0" fontId="0" fillId="0" borderId="2" xfId="0" applyBorder="1" applyAlignment="1">
      <alignment wrapText="1"/>
    </xf>
    <xf numFmtId="3" fontId="0" fillId="0" borderId="0" xfId="0" applyNumberFormat="1"/>
    <xf numFmtId="0" fontId="0" fillId="3" borderId="5" xfId="0" applyFill="1" applyBorder="1"/>
    <xf numFmtId="17" fontId="0" fillId="3" borderId="0" xfId="0" quotePrefix="1" applyNumberFormat="1" applyFill="1"/>
    <xf numFmtId="0" fontId="0" fillId="3" borderId="0" xfId="0" quotePrefix="1" applyFill="1"/>
    <xf numFmtId="0" fontId="2" fillId="10" borderId="0" xfId="0" applyFont="1" applyFill="1" applyAlignment="1">
      <alignment wrapText="1"/>
    </xf>
    <xf numFmtId="0" fontId="2" fillId="10" borderId="0" xfId="0" applyFont="1" applyFill="1"/>
    <xf numFmtId="0" fontId="5" fillId="35" borderId="9" xfId="2" applyFont="1" applyFill="1" applyBorder="1" applyAlignment="1">
      <alignment horizontal="center" vertical="top" wrapText="1"/>
    </xf>
    <xf numFmtId="43" fontId="5" fillId="35" borderId="9" xfId="2" applyNumberFormat="1" applyFont="1" applyFill="1" applyBorder="1" applyAlignment="1">
      <alignment horizontal="center" vertical="center" wrapText="1"/>
    </xf>
    <xf numFmtId="43" fontId="2" fillId="0" borderId="15" xfId="0" applyNumberFormat="1" applyFont="1" applyBorder="1"/>
    <xf numFmtId="43" fontId="2" fillId="26" borderId="15" xfId="0" applyNumberFormat="1" applyFont="1" applyFill="1" applyBorder="1"/>
    <xf numFmtId="43" fontId="2" fillId="36" borderId="15" xfId="0" applyNumberFormat="1" applyFont="1" applyFill="1" applyBorder="1"/>
    <xf numFmtId="43" fontId="2" fillId="16" borderId="15" xfId="0" applyNumberFormat="1" applyFont="1" applyFill="1" applyBorder="1"/>
    <xf numFmtId="43" fontId="2" fillId="0" borderId="0" xfId="0" applyNumberFormat="1" applyFont="1"/>
    <xf numFmtId="0" fontId="5" fillId="35" borderId="9" xfId="2" applyFont="1" applyFill="1" applyBorder="1">
      <alignment horizontal="left" wrapText="1"/>
    </xf>
    <xf numFmtId="38" fontId="0" fillId="0" borderId="0" xfId="0" applyNumberFormat="1"/>
    <xf numFmtId="44" fontId="14" fillId="0" borderId="0" xfId="9" applyNumberFormat="1"/>
    <xf numFmtId="0" fontId="0" fillId="0" borderId="0" xfId="0" applyAlignment="1">
      <alignment vertical="top" wrapText="1"/>
    </xf>
    <xf numFmtId="0" fontId="2" fillId="34" borderId="0" xfId="0" applyFont="1" applyFill="1" applyAlignment="1">
      <alignment horizontal="center"/>
    </xf>
    <xf numFmtId="0" fontId="2" fillId="16" borderId="0" xfId="0" applyFont="1" applyFill="1" applyAlignment="1">
      <alignment horizontal="center"/>
    </xf>
    <xf numFmtId="0" fontId="0" fillId="16" borderId="0" xfId="0" applyFill="1"/>
    <xf numFmtId="164" fontId="21" fillId="0" borderId="33" xfId="1" applyNumberFormat="1" applyFont="1" applyBorder="1" applyAlignment="1" applyProtection="1">
      <alignment horizontal="center"/>
      <protection hidden="1"/>
    </xf>
    <xf numFmtId="164" fontId="21" fillId="0" borderId="0" xfId="1" applyNumberFormat="1" applyFont="1" applyBorder="1" applyAlignment="1" applyProtection="1">
      <alignment horizontal="right"/>
      <protection hidden="1"/>
    </xf>
    <xf numFmtId="0" fontId="2" fillId="0" borderId="9" xfId="0" applyFont="1" applyBorder="1"/>
    <xf numFmtId="0" fontId="2" fillId="38" borderId="9" xfId="0" applyFont="1" applyFill="1" applyBorder="1"/>
    <xf numFmtId="171" fontId="0" fillId="37" borderId="9" xfId="3" applyNumberFormat="1" applyFont="1" applyFill="1" applyBorder="1"/>
    <xf numFmtId="0" fontId="30" fillId="0" borderId="0" xfId="0" applyFont="1" applyAlignment="1">
      <alignment horizontal="center"/>
    </xf>
    <xf numFmtId="0" fontId="29" fillId="0" borderId="0" xfId="0" applyFont="1"/>
    <xf numFmtId="167" fontId="14" fillId="0" borderId="0" xfId="1" applyNumberFormat="1" applyFont="1" applyAlignment="1">
      <alignment horizontal="center"/>
    </xf>
    <xf numFmtId="0" fontId="14" fillId="3" borderId="9" xfId="9" applyFill="1" applyBorder="1"/>
    <xf numFmtId="164" fontId="24" fillId="0" borderId="0" xfId="1" applyNumberFormat="1" applyFont="1" applyProtection="1">
      <protection hidden="1"/>
    </xf>
    <xf numFmtId="164" fontId="20" fillId="0" borderId="0" xfId="1" applyNumberFormat="1" applyFont="1" applyProtection="1">
      <protection hidden="1"/>
    </xf>
    <xf numFmtId="164" fontId="20" fillId="0" borderId="0" xfId="1" applyNumberFormat="1" applyFont="1" applyAlignment="1" applyProtection="1">
      <alignment wrapText="1"/>
      <protection hidden="1"/>
    </xf>
    <xf numFmtId="43" fontId="20" fillId="0" borderId="0" xfId="0" applyNumberFormat="1" applyFont="1" applyProtection="1">
      <protection hidden="1"/>
    </xf>
    <xf numFmtId="164" fontId="31" fillId="0" borderId="0" xfId="1" applyNumberFormat="1" applyFont="1" applyProtection="1">
      <protection hidden="1"/>
    </xf>
    <xf numFmtId="0" fontId="0" fillId="0" borderId="0" xfId="0" applyAlignment="1">
      <alignment horizontal="left" vertical="top" wrapText="1"/>
    </xf>
    <xf numFmtId="0" fontId="2" fillId="0" borderId="48" xfId="0" applyFont="1" applyBorder="1"/>
    <xf numFmtId="0" fontId="32" fillId="0" borderId="0" xfId="13"/>
    <xf numFmtId="0" fontId="33" fillId="39" borderId="0" xfId="13" applyFont="1" applyFill="1"/>
    <xf numFmtId="0" fontId="33" fillId="39" borderId="62" xfId="13" applyFont="1" applyFill="1" applyBorder="1"/>
    <xf numFmtId="43" fontId="14" fillId="0" borderId="0" xfId="9" applyNumberFormat="1"/>
    <xf numFmtId="43" fontId="14" fillId="0" borderId="0" xfId="1" applyFont="1"/>
    <xf numFmtId="0" fontId="14" fillId="3" borderId="0" xfId="9" applyFill="1"/>
    <xf numFmtId="43" fontId="33" fillId="39" borderId="62" xfId="1" applyFont="1" applyFill="1" applyBorder="1"/>
    <xf numFmtId="0" fontId="16" fillId="27" borderId="22" xfId="0" applyFont="1" applyFill="1" applyBorder="1" applyAlignment="1">
      <alignment horizontal="center" vertical="center" wrapText="1"/>
    </xf>
    <xf numFmtId="43" fontId="29" fillId="0" borderId="0" xfId="0" applyNumberFormat="1" applyFont="1"/>
    <xf numFmtId="172" fontId="29" fillId="0" borderId="0" xfId="1" applyNumberFormat="1" applyFont="1"/>
    <xf numFmtId="0" fontId="30" fillId="10" borderId="0" xfId="0" applyFont="1" applyFill="1" applyAlignment="1">
      <alignment horizontal="center"/>
    </xf>
    <xf numFmtId="43" fontId="30" fillId="10" borderId="0" xfId="0" applyNumberFormat="1" applyFont="1" applyFill="1" applyAlignment="1">
      <alignment horizontal="center"/>
    </xf>
    <xf numFmtId="6" fontId="0" fillId="0" borderId="0" xfId="0" applyNumberFormat="1"/>
    <xf numFmtId="8" fontId="0" fillId="3" borderId="0" xfId="3" applyNumberFormat="1" applyFont="1" applyFill="1"/>
    <xf numFmtId="167" fontId="14" fillId="25" borderId="0" xfId="1" applyNumberFormat="1" applyFont="1" applyFill="1" applyAlignment="1">
      <alignment horizontal="center"/>
    </xf>
    <xf numFmtId="43" fontId="15" fillId="20" borderId="16" xfId="1" applyFont="1" applyFill="1" applyBorder="1" applyAlignment="1">
      <alignment horizontal="center"/>
    </xf>
    <xf numFmtId="43" fontId="15" fillId="20" borderId="10" xfId="1" applyFont="1" applyFill="1" applyBorder="1"/>
    <xf numFmtId="43" fontId="15" fillId="17" borderId="10" xfId="1" applyFont="1" applyFill="1" applyBorder="1"/>
    <xf numFmtId="43" fontId="14" fillId="0" borderId="9" xfId="1" applyFont="1" applyBorder="1"/>
    <xf numFmtId="173" fontId="14" fillId="0" borderId="0" xfId="9" applyNumberFormat="1"/>
    <xf numFmtId="173" fontId="14" fillId="0" borderId="0" xfId="1" applyNumberFormat="1" applyFont="1" applyAlignment="1">
      <alignment horizontal="center"/>
    </xf>
    <xf numFmtId="173" fontId="14" fillId="0" borderId="0" xfId="1" applyNumberFormat="1" applyFont="1"/>
    <xf numFmtId="43" fontId="0" fillId="0" borderId="0" xfId="1" applyFont="1" applyAlignment="1">
      <alignment horizontal="center"/>
    </xf>
    <xf numFmtId="43" fontId="0" fillId="0" borderId="0" xfId="1" applyFont="1" applyAlignment="1">
      <alignment horizontal="center" wrapText="1"/>
    </xf>
    <xf numFmtId="43" fontId="0" fillId="0" borderId="0" xfId="3" applyNumberFormat="1" applyFont="1" applyFill="1"/>
    <xf numFmtId="43" fontId="15" fillId="0" borderId="0" xfId="9" applyNumberFormat="1" applyFont="1"/>
    <xf numFmtId="0" fontId="30" fillId="5" borderId="15" xfId="0" applyFont="1" applyFill="1" applyBorder="1"/>
    <xf numFmtId="172" fontId="30" fillId="5" borderId="15" xfId="1" applyNumberFormat="1" applyFont="1" applyFill="1" applyBorder="1"/>
    <xf numFmtId="0" fontId="30" fillId="5" borderId="0" xfId="0" applyFont="1" applyFill="1" applyAlignment="1">
      <alignment horizontal="center"/>
    </xf>
    <xf numFmtId="43" fontId="30" fillId="5" borderId="0" xfId="0" applyNumberFormat="1" applyFont="1" applyFill="1" applyAlignment="1">
      <alignment horizontal="center"/>
    </xf>
    <xf numFmtId="0" fontId="30" fillId="0" borderId="0" xfId="0" applyFont="1"/>
    <xf numFmtId="0" fontId="30" fillId="5" borderId="0" xfId="0" applyFont="1" applyFill="1"/>
    <xf numFmtId="44" fontId="30" fillId="5" borderId="0" xfId="3" applyFont="1" applyFill="1"/>
    <xf numFmtId="0" fontId="15" fillId="25" borderId="0" xfId="9" applyFont="1" applyFill="1" applyAlignment="1">
      <alignment horizontal="center"/>
    </xf>
    <xf numFmtId="0" fontId="34" fillId="41" borderId="0" xfId="0" applyFont="1" applyFill="1" applyAlignment="1">
      <alignment horizontal="center"/>
    </xf>
    <xf numFmtId="0" fontId="29" fillId="0" borderId="36" xfId="0" applyFont="1" applyBorder="1" applyAlignment="1" applyProtection="1">
      <alignment wrapText="1"/>
      <protection hidden="1"/>
    </xf>
    <xf numFmtId="43" fontId="29" fillId="40" borderId="36" xfId="1" applyFont="1" applyFill="1" applyBorder="1"/>
    <xf numFmtId="43" fontId="29" fillId="0" borderId="36" xfId="1" applyFont="1" applyBorder="1"/>
    <xf numFmtId="43" fontId="29" fillId="40" borderId="36" xfId="0" applyNumberFormat="1" applyFont="1" applyFill="1" applyBorder="1"/>
    <xf numFmtId="0" fontId="29" fillId="40" borderId="36" xfId="0" applyFont="1" applyFill="1" applyBorder="1"/>
    <xf numFmtId="0" fontId="29" fillId="0" borderId="36" xfId="0" applyFont="1" applyBorder="1"/>
    <xf numFmtId="0" fontId="29" fillId="0" borderId="36" xfId="0" applyFont="1" applyBorder="1" applyProtection="1">
      <protection hidden="1"/>
    </xf>
    <xf numFmtId="43" fontId="29" fillId="0" borderId="36" xfId="1" applyFont="1" applyFill="1" applyBorder="1"/>
    <xf numFmtId="0" fontId="29" fillId="0" borderId="36" xfId="0" applyFont="1" applyBorder="1" applyAlignment="1">
      <alignment wrapText="1"/>
    </xf>
    <xf numFmtId="172" fontId="29" fillId="40" borderId="36" xfId="1" applyNumberFormat="1" applyFont="1" applyFill="1" applyBorder="1"/>
    <xf numFmtId="172" fontId="29" fillId="0" borderId="36" xfId="1" applyNumberFormat="1" applyFont="1" applyBorder="1"/>
    <xf numFmtId="43" fontId="30" fillId="42" borderId="0" xfId="0" applyNumberFormat="1" applyFont="1" applyFill="1" applyAlignment="1">
      <alignment horizontal="center"/>
    </xf>
    <xf numFmtId="43" fontId="30" fillId="0" borderId="0" xfId="0" applyNumberFormat="1" applyFont="1" applyAlignment="1">
      <alignment horizontal="center"/>
    </xf>
    <xf numFmtId="0" fontId="30" fillId="0" borderId="0" xfId="0" applyFont="1" applyAlignment="1">
      <alignment horizontal="left"/>
    </xf>
    <xf numFmtId="0" fontId="30" fillId="10" borderId="0" xfId="0" applyFont="1" applyFill="1"/>
    <xf numFmtId="164" fontId="29" fillId="0" borderId="36" xfId="1" applyNumberFormat="1" applyFont="1" applyBorder="1" applyAlignment="1" applyProtection="1">
      <protection hidden="1"/>
    </xf>
    <xf numFmtId="0" fontId="0" fillId="35" borderId="0" xfId="0" applyFill="1"/>
    <xf numFmtId="0" fontId="15" fillId="22" borderId="0" xfId="9" applyFont="1" applyFill="1" applyAlignment="1">
      <alignment horizontal="center"/>
    </xf>
    <xf numFmtId="173" fontId="14" fillId="25" borderId="0" xfId="1" applyNumberFormat="1" applyFont="1" applyFill="1" applyAlignment="1">
      <alignment horizontal="center" wrapText="1"/>
    </xf>
    <xf numFmtId="43" fontId="2" fillId="0" borderId="0" xfId="1" applyFont="1" applyAlignment="1">
      <alignment wrapText="1"/>
    </xf>
    <xf numFmtId="173" fontId="5" fillId="4" borderId="14" xfId="2" applyNumberFormat="1" applyFont="1" applyBorder="1">
      <alignment horizontal="left" wrapText="1"/>
    </xf>
    <xf numFmtId="173" fontId="2" fillId="0" borderId="0" xfId="0" applyNumberFormat="1" applyFont="1"/>
    <xf numFmtId="173" fontId="2" fillId="5" borderId="0" xfId="0" applyNumberFormat="1" applyFont="1" applyFill="1"/>
    <xf numFmtId="173" fontId="2" fillId="0" borderId="0" xfId="1" applyNumberFormat="1" applyFont="1"/>
    <xf numFmtId="8" fontId="0" fillId="0" borderId="0" xfId="1" applyNumberFormat="1" applyFont="1"/>
    <xf numFmtId="43" fontId="2" fillId="0" borderId="0" xfId="1" applyFont="1" applyFill="1"/>
    <xf numFmtId="43" fontId="2" fillId="0" borderId="15" xfId="1" applyFont="1" applyFill="1" applyBorder="1"/>
    <xf numFmtId="43" fontId="0" fillId="0" borderId="0" xfId="1" applyFont="1" applyAlignment="1"/>
    <xf numFmtId="44" fontId="29" fillId="0" borderId="36" xfId="0" applyNumberFormat="1" applyFont="1" applyBorder="1"/>
    <xf numFmtId="44" fontId="29" fillId="40" borderId="36" xfId="1" applyNumberFormat="1" applyFont="1" applyFill="1" applyBorder="1"/>
    <xf numFmtId="44" fontId="29" fillId="40" borderId="36" xfId="0" applyNumberFormat="1" applyFont="1" applyFill="1" applyBorder="1"/>
    <xf numFmtId="172" fontId="29" fillId="0" borderId="36" xfId="0" applyNumberFormat="1" applyFont="1" applyBorder="1"/>
    <xf numFmtId="172" fontId="29" fillId="0" borderId="0" xfId="0" applyNumberFormat="1" applyFont="1"/>
    <xf numFmtId="0" fontId="0" fillId="11" borderId="0" xfId="0" applyFill="1"/>
    <xf numFmtId="0" fontId="0" fillId="11" borderId="0" xfId="0" applyFill="1" applyAlignment="1">
      <alignment horizontal="center"/>
    </xf>
    <xf numFmtId="0" fontId="35" fillId="0" borderId="0" xfId="0" applyFont="1" applyAlignment="1">
      <alignment wrapText="1"/>
    </xf>
    <xf numFmtId="8" fontId="2" fillId="21" borderId="0" xfId="3" applyNumberFormat="1" applyFont="1" applyFill="1"/>
    <xf numFmtId="168" fontId="0" fillId="0" borderId="0" xfId="3" applyNumberFormat="1" applyFont="1" applyFill="1"/>
    <xf numFmtId="43" fontId="0" fillId="6" borderId="0" xfId="1" applyFont="1" applyFill="1"/>
    <xf numFmtId="0" fontId="0" fillId="0" borderId="0" xfId="3" applyNumberFormat="1" applyFont="1" applyFill="1"/>
    <xf numFmtId="174" fontId="0" fillId="0" borderId="0" xfId="0" applyNumberFormat="1"/>
    <xf numFmtId="174" fontId="0" fillId="0" borderId="0" xfId="1" applyNumberFormat="1" applyFont="1"/>
    <xf numFmtId="174" fontId="0" fillId="0" borderId="0" xfId="1" applyNumberFormat="1" applyFont="1" applyFill="1"/>
    <xf numFmtId="174" fontId="2" fillId="0" borderId="0" xfId="1" applyNumberFormat="1" applyFont="1" applyFill="1"/>
    <xf numFmtId="8" fontId="29" fillId="40" borderId="36" xfId="0" applyNumberFormat="1" applyFont="1" applyFill="1" applyBorder="1"/>
    <xf numFmtId="43" fontId="2" fillId="43" borderId="15" xfId="0" applyNumberFormat="1" applyFont="1" applyFill="1" applyBorder="1"/>
    <xf numFmtId="8" fontId="29" fillId="40" borderId="36" xfId="1" applyNumberFormat="1" applyFont="1" applyFill="1" applyBorder="1"/>
    <xf numFmtId="43" fontId="21" fillId="0" borderId="36" xfId="1" applyFont="1" applyFill="1" applyBorder="1" applyProtection="1">
      <protection hidden="1"/>
    </xf>
    <xf numFmtId="43" fontId="22" fillId="28" borderId="36" xfId="1" applyFont="1" applyFill="1" applyBorder="1" applyProtection="1">
      <protection hidden="1"/>
    </xf>
    <xf numFmtId="43" fontId="21" fillId="0" borderId="45" xfId="1" applyFont="1" applyBorder="1" applyProtection="1">
      <protection hidden="1"/>
    </xf>
    <xf numFmtId="43" fontId="22" fillId="28" borderId="37" xfId="1" applyFont="1" applyFill="1" applyBorder="1" applyProtection="1">
      <protection hidden="1"/>
    </xf>
    <xf numFmtId="43" fontId="21" fillId="34" borderId="5" xfId="0" applyNumberFormat="1" applyFont="1" applyFill="1" applyBorder="1" applyProtection="1">
      <protection hidden="1"/>
    </xf>
    <xf numFmtId="43" fontId="21" fillId="0" borderId="36" xfId="1" applyFont="1" applyBorder="1" applyAlignment="1" applyProtection="1">
      <alignment horizontal="right"/>
      <protection hidden="1"/>
    </xf>
    <xf numFmtId="43" fontId="21" fillId="0" borderId="36" xfId="1" applyFont="1" applyBorder="1" applyProtection="1">
      <protection hidden="1"/>
    </xf>
    <xf numFmtId="43" fontId="22" fillId="5" borderId="17" xfId="1" applyFont="1" applyFill="1" applyBorder="1" applyProtection="1">
      <protection hidden="1"/>
    </xf>
    <xf numFmtId="43" fontId="22" fillId="5" borderId="9" xfId="1" applyFont="1" applyFill="1" applyBorder="1" applyProtection="1">
      <protection hidden="1"/>
    </xf>
    <xf numFmtId="43" fontId="22" fillId="5" borderId="29" xfId="1" applyFont="1" applyFill="1" applyBorder="1" applyProtection="1">
      <protection hidden="1"/>
    </xf>
    <xf numFmtId="43" fontId="21" fillId="0" borderId="33" xfId="1" applyFont="1" applyBorder="1" applyProtection="1">
      <protection hidden="1"/>
    </xf>
    <xf numFmtId="43" fontId="21" fillId="28" borderId="33" xfId="1" applyFont="1" applyFill="1" applyBorder="1" applyProtection="1">
      <protection hidden="1"/>
    </xf>
    <xf numFmtId="43" fontId="21" fillId="0" borderId="44" xfId="1" applyFont="1" applyBorder="1" applyProtection="1">
      <protection hidden="1"/>
    </xf>
    <xf numFmtId="43" fontId="21" fillId="28" borderId="34" xfId="1" applyFont="1" applyFill="1" applyBorder="1" applyProtection="1">
      <protection hidden="1"/>
    </xf>
    <xf numFmtId="43" fontId="21" fillId="0" borderId="45" xfId="1" applyFont="1" applyBorder="1" applyAlignment="1" applyProtection="1">
      <alignment horizontal="center"/>
      <protection hidden="1"/>
    </xf>
    <xf numFmtId="43" fontId="22" fillId="28" borderId="42" xfId="1" applyFont="1" applyFill="1" applyBorder="1" applyProtection="1">
      <protection hidden="1"/>
    </xf>
    <xf numFmtId="43" fontId="21" fillId="0" borderId="49" xfId="1" applyFont="1" applyBorder="1" applyAlignment="1" applyProtection="1">
      <alignment horizontal="center"/>
      <protection hidden="1"/>
    </xf>
    <xf numFmtId="43" fontId="22" fillId="28" borderId="43" xfId="1" applyFont="1" applyFill="1" applyBorder="1" applyProtection="1">
      <protection hidden="1"/>
    </xf>
    <xf numFmtId="43" fontId="21" fillId="0" borderId="44" xfId="1" applyFont="1" applyBorder="1" applyAlignment="1" applyProtection="1">
      <alignment horizontal="center"/>
      <protection hidden="1"/>
    </xf>
    <xf numFmtId="43" fontId="22" fillId="28" borderId="33" xfId="1" applyFont="1" applyFill="1" applyBorder="1" applyProtection="1">
      <protection hidden="1"/>
    </xf>
    <xf numFmtId="43" fontId="22" fillId="28" borderId="34" xfId="1" applyFont="1" applyFill="1" applyBorder="1" applyProtection="1">
      <protection hidden="1"/>
    </xf>
    <xf numFmtId="43" fontId="21" fillId="0" borderId="0" xfId="1" applyFont="1" applyBorder="1" applyProtection="1">
      <protection hidden="1"/>
    </xf>
    <xf numFmtId="43" fontId="21" fillId="0" borderId="48" xfId="1" applyFont="1" applyBorder="1" applyAlignment="1" applyProtection="1">
      <alignment horizontal="center"/>
      <protection hidden="1"/>
    </xf>
    <xf numFmtId="43" fontId="22" fillId="34" borderId="5" xfId="0" applyNumberFormat="1" applyFont="1" applyFill="1" applyBorder="1" applyProtection="1">
      <protection hidden="1"/>
    </xf>
    <xf numFmtId="43" fontId="21" fillId="0" borderId="0" xfId="1" applyFont="1" applyBorder="1" applyAlignment="1" applyProtection="1">
      <alignment horizontal="center"/>
      <protection hidden="1"/>
    </xf>
    <xf numFmtId="43" fontId="21" fillId="0" borderId="0" xfId="1" applyFont="1" applyFill="1" applyBorder="1" applyAlignment="1" applyProtection="1">
      <alignment horizontal="center"/>
      <protection hidden="1"/>
    </xf>
    <xf numFmtId="43" fontId="22" fillId="0" borderId="0" xfId="1" applyFont="1" applyFill="1" applyBorder="1" applyProtection="1">
      <protection hidden="1"/>
    </xf>
    <xf numFmtId="43" fontId="21" fillId="0" borderId="48" xfId="1" applyFont="1" applyFill="1" applyBorder="1" applyAlignment="1" applyProtection="1">
      <alignment horizontal="center"/>
      <protection hidden="1"/>
    </xf>
    <xf numFmtId="43" fontId="22" fillId="0" borderId="5" xfId="1" applyFont="1" applyFill="1" applyBorder="1" applyProtection="1">
      <protection hidden="1"/>
    </xf>
    <xf numFmtId="43" fontId="22" fillId="5" borderId="15" xfId="1" applyFont="1" applyFill="1" applyBorder="1" applyProtection="1">
      <protection hidden="1"/>
    </xf>
    <xf numFmtId="43" fontId="22" fillId="5" borderId="47" xfId="1" applyFont="1" applyFill="1" applyBorder="1" applyProtection="1">
      <protection hidden="1"/>
    </xf>
    <xf numFmtId="43" fontId="22" fillId="5" borderId="27" xfId="1" applyFont="1" applyFill="1" applyBorder="1" applyProtection="1">
      <protection hidden="1"/>
    </xf>
    <xf numFmtId="43" fontId="21" fillId="34" borderId="0" xfId="1" applyFont="1" applyFill="1" applyBorder="1" applyProtection="1">
      <protection hidden="1"/>
    </xf>
    <xf numFmtId="43" fontId="22" fillId="34" borderId="0" xfId="1" applyFont="1" applyFill="1" applyBorder="1" applyProtection="1">
      <protection hidden="1"/>
    </xf>
    <xf numFmtId="43" fontId="21" fillId="0" borderId="2" xfId="1" applyFont="1" applyBorder="1" applyProtection="1">
      <protection hidden="1"/>
    </xf>
    <xf numFmtId="43" fontId="21" fillId="0" borderId="2" xfId="1" applyFont="1" applyBorder="1" applyAlignment="1" applyProtection="1">
      <alignment horizontal="center"/>
      <protection hidden="1"/>
    </xf>
    <xf numFmtId="43" fontId="22" fillId="28" borderId="2" xfId="1" applyFont="1" applyFill="1" applyBorder="1" applyAlignment="1" applyProtection="1">
      <alignment horizontal="center"/>
      <protection hidden="1"/>
    </xf>
    <xf numFmtId="43" fontId="21" fillId="0" borderId="28" xfId="1" applyFont="1" applyBorder="1" applyAlignment="1" applyProtection="1">
      <alignment horizontal="center"/>
      <protection hidden="1"/>
    </xf>
    <xf numFmtId="43" fontId="21" fillId="28" borderId="3" xfId="1" applyFont="1" applyFill="1" applyBorder="1" applyAlignment="1" applyProtection="1">
      <alignment horizontal="center"/>
      <protection hidden="1"/>
    </xf>
    <xf numFmtId="43" fontId="21" fillId="0" borderId="39" xfId="1" applyFont="1" applyBorder="1" applyProtection="1">
      <protection hidden="1"/>
    </xf>
    <xf numFmtId="43" fontId="22" fillId="28" borderId="39" xfId="1" applyFont="1" applyFill="1" applyBorder="1" applyProtection="1">
      <protection hidden="1"/>
    </xf>
    <xf numFmtId="43" fontId="21" fillId="0" borderId="46" xfId="1" applyFont="1" applyBorder="1" applyProtection="1">
      <protection hidden="1"/>
    </xf>
    <xf numFmtId="43" fontId="22" fillId="28" borderId="40" xfId="1" applyFont="1" applyFill="1" applyBorder="1" applyProtection="1">
      <protection hidden="1"/>
    </xf>
    <xf numFmtId="43" fontId="21" fillId="34" borderId="7" xfId="1" applyFont="1" applyFill="1" applyBorder="1" applyProtection="1">
      <protection hidden="1"/>
    </xf>
    <xf numFmtId="43" fontId="21" fillId="34" borderId="7" xfId="0" applyNumberFormat="1" applyFont="1" applyFill="1" applyBorder="1" applyAlignment="1" applyProtection="1">
      <alignment horizontal="center"/>
      <protection hidden="1"/>
    </xf>
    <xf numFmtId="43" fontId="21" fillId="0" borderId="0" xfId="1" applyFont="1" applyAlignment="1" applyProtection="1">
      <alignment horizontal="center"/>
      <protection hidden="1"/>
    </xf>
    <xf numFmtId="168" fontId="35" fillId="0" borderId="0" xfId="0" applyNumberFormat="1" applyFont="1"/>
    <xf numFmtId="43" fontId="36" fillId="40" borderId="36" xfId="0" applyNumberFormat="1" applyFont="1" applyFill="1" applyBorder="1"/>
    <xf numFmtId="43" fontId="24" fillId="34" borderId="2" xfId="0" applyNumberFormat="1" applyFont="1" applyFill="1" applyBorder="1" applyProtection="1">
      <protection hidden="1"/>
    </xf>
    <xf numFmtId="43" fontId="24" fillId="34" borderId="0" xfId="0" applyNumberFormat="1" applyFont="1" applyFill="1" applyProtection="1">
      <protection hidden="1"/>
    </xf>
    <xf numFmtId="43" fontId="26" fillId="2" borderId="0" xfId="0" applyNumberFormat="1" applyFont="1" applyFill="1" applyProtection="1">
      <protection hidden="1"/>
    </xf>
    <xf numFmtId="43" fontId="26" fillId="34" borderId="0" xfId="0" applyNumberFormat="1" applyFont="1" applyFill="1" applyProtection="1">
      <protection hidden="1"/>
    </xf>
    <xf numFmtId="43" fontId="26" fillId="34" borderId="7" xfId="0" applyNumberFormat="1" applyFont="1" applyFill="1" applyBorder="1" applyProtection="1">
      <protection hidden="1"/>
    </xf>
    <xf numFmtId="43" fontId="21" fillId="34" borderId="2" xfId="0" applyNumberFormat="1" applyFont="1" applyFill="1" applyBorder="1" applyAlignment="1" applyProtection="1">
      <alignment horizontal="center"/>
      <protection hidden="1"/>
    </xf>
    <xf numFmtId="43" fontId="22" fillId="5" borderId="23" xfId="0" applyNumberFormat="1" applyFont="1" applyFill="1" applyBorder="1" applyAlignment="1" applyProtection="1">
      <alignment horizontal="center" vertical="center" wrapText="1"/>
      <protection hidden="1"/>
    </xf>
    <xf numFmtId="43" fontId="22" fillId="5" borderId="9" xfId="0" applyNumberFormat="1" applyFont="1" applyFill="1" applyBorder="1" applyAlignment="1" applyProtection="1">
      <alignment horizontal="center" vertical="center" wrapText="1"/>
      <protection hidden="1"/>
    </xf>
    <xf numFmtId="43" fontId="22" fillId="28" borderId="59" xfId="1" applyFont="1" applyFill="1" applyBorder="1" applyAlignment="1" applyProtection="1">
      <alignment horizontal="right"/>
      <protection hidden="1"/>
    </xf>
    <xf numFmtId="43" fontId="22" fillId="5" borderId="16" xfId="1" applyFont="1" applyFill="1" applyBorder="1" applyAlignment="1" applyProtection="1">
      <alignment horizontal="right"/>
      <protection hidden="1"/>
    </xf>
    <xf numFmtId="43" fontId="22" fillId="5" borderId="61" xfId="1" applyFont="1" applyFill="1" applyBorder="1" applyAlignment="1" applyProtection="1">
      <alignment horizontal="right"/>
      <protection hidden="1"/>
    </xf>
    <xf numFmtId="170" fontId="22" fillId="28" borderId="36" xfId="1" applyNumberFormat="1" applyFont="1" applyFill="1" applyBorder="1" applyAlignment="1" applyProtection="1">
      <alignment horizontal="right"/>
      <protection hidden="1"/>
    </xf>
    <xf numFmtId="170" fontId="22" fillId="5" borderId="9" xfId="0" applyNumberFormat="1" applyFont="1" applyFill="1" applyBorder="1" applyAlignment="1" applyProtection="1">
      <alignment horizontal="right"/>
      <protection hidden="1"/>
    </xf>
    <xf numFmtId="43" fontId="22" fillId="28" borderId="49" xfId="1" applyFont="1" applyFill="1" applyBorder="1" applyAlignment="1" applyProtection="1">
      <alignment horizontal="right"/>
      <protection hidden="1"/>
    </xf>
    <xf numFmtId="170" fontId="22" fillId="28" borderId="45" xfId="1" applyNumberFormat="1" applyFont="1" applyFill="1" applyBorder="1" applyAlignment="1" applyProtection="1">
      <alignment horizontal="right"/>
      <protection hidden="1"/>
    </xf>
    <xf numFmtId="43" fontId="22" fillId="28" borderId="44" xfId="1" applyFont="1" applyFill="1" applyBorder="1" applyAlignment="1" applyProtection="1">
      <alignment horizontal="right"/>
      <protection hidden="1"/>
    </xf>
    <xf numFmtId="0" fontId="28" fillId="0" borderId="0" xfId="0" applyFont="1" applyProtection="1">
      <protection hidden="1"/>
    </xf>
    <xf numFmtId="0" fontId="37" fillId="0" borderId="0" xfId="15"/>
    <xf numFmtId="0" fontId="0" fillId="10" borderId="0" xfId="0" applyFill="1" applyAlignment="1">
      <alignment wrapText="1"/>
    </xf>
    <xf numFmtId="173" fontId="14" fillId="18" borderId="0" xfId="1" applyNumberFormat="1" applyFont="1" applyFill="1"/>
    <xf numFmtId="43" fontId="0" fillId="0" borderId="0" xfId="1" applyFont="1" applyAlignment="1">
      <alignment wrapText="1"/>
    </xf>
    <xf numFmtId="8" fontId="30" fillId="5" borderId="0" xfId="3" applyNumberFormat="1" applyFont="1" applyFill="1"/>
    <xf numFmtId="4" fontId="32" fillId="0" borderId="0" xfId="13" applyNumberFormat="1"/>
    <xf numFmtId="4" fontId="29" fillId="0" borderId="0" xfId="0" applyNumberFormat="1" applyFont="1"/>
    <xf numFmtId="168" fontId="0" fillId="0" borderId="0" xfId="3" applyNumberFormat="1" applyFont="1"/>
    <xf numFmtId="168" fontId="35" fillId="0" borderId="0" xfId="3" applyNumberFormat="1" applyFont="1"/>
    <xf numFmtId="44" fontId="0" fillId="0" borderId="0" xfId="3" applyFont="1" applyAlignment="1">
      <alignment wrapText="1"/>
    </xf>
    <xf numFmtId="44" fontId="0" fillId="0" borderId="0" xfId="0" applyNumberFormat="1" applyAlignment="1">
      <alignment wrapText="1"/>
    </xf>
    <xf numFmtId="0" fontId="38" fillId="0" borderId="0" xfId="0" applyFont="1" applyAlignment="1">
      <alignment horizontal="left"/>
    </xf>
    <xf numFmtId="43" fontId="0" fillId="0" borderId="0" xfId="16" applyFont="1" applyFill="1" applyBorder="1"/>
    <xf numFmtId="43" fontId="0" fillId="0" borderId="0" xfId="16" applyFont="1"/>
    <xf numFmtId="40" fontId="29" fillId="40" borderId="36" xfId="0" applyNumberFormat="1" applyFont="1" applyFill="1" applyBorder="1"/>
    <xf numFmtId="0" fontId="29" fillId="0" borderId="4" xfId="0" applyFont="1" applyBorder="1" applyAlignment="1" applyProtection="1">
      <alignment vertical="top" wrapText="1"/>
      <protection hidden="1"/>
    </xf>
    <xf numFmtId="0" fontId="29" fillId="0" borderId="0" xfId="0" applyFont="1" applyAlignment="1" applyProtection="1">
      <alignment vertical="top" wrapText="1"/>
      <protection hidden="1"/>
    </xf>
    <xf numFmtId="4" fontId="4" fillId="3" borderId="9" xfId="6" applyNumberFormat="1" applyFont="1" applyFill="1" applyBorder="1" applyAlignment="1" applyProtection="1">
      <alignment horizontal="right"/>
    </xf>
    <xf numFmtId="168" fontId="2" fillId="3" borderId="0" xfId="0" applyNumberFormat="1" applyFont="1" applyFill="1" applyAlignment="1">
      <alignment horizontal="center"/>
    </xf>
    <xf numFmtId="168" fontId="2" fillId="17" borderId="0" xfId="0" applyNumberFormat="1" applyFont="1" applyFill="1" applyAlignment="1">
      <alignment horizontal="center"/>
    </xf>
    <xf numFmtId="40" fontId="14" fillId="0" borderId="0" xfId="9" applyNumberFormat="1"/>
    <xf numFmtId="0" fontId="0" fillId="0" borderId="11" xfId="0" applyBorder="1"/>
    <xf numFmtId="43" fontId="2" fillId="44" borderId="15" xfId="0" applyNumberFormat="1" applyFont="1" applyFill="1" applyBorder="1"/>
    <xf numFmtId="43" fontId="15" fillId="20" borderId="9" xfId="9" applyNumberFormat="1" applyFont="1" applyFill="1" applyBorder="1" applyAlignment="1">
      <alignment horizontal="center"/>
    </xf>
    <xf numFmtId="40" fontId="14" fillId="0" borderId="9" xfId="9" applyNumberFormat="1" applyBorder="1"/>
    <xf numFmtId="0" fontId="39" fillId="0" borderId="0" xfId="0" applyFont="1" applyAlignment="1">
      <alignment horizontal="center" vertical="center"/>
    </xf>
    <xf numFmtId="40" fontId="0" fillId="0" borderId="0" xfId="0" applyNumberFormat="1"/>
    <xf numFmtId="43" fontId="2" fillId="27" borderId="0" xfId="1" applyFont="1" applyFill="1" applyAlignment="1">
      <alignment wrapText="1"/>
    </xf>
    <xf numFmtId="43" fontId="2" fillId="27" borderId="9" xfId="1" applyFont="1" applyFill="1" applyBorder="1" applyAlignment="1">
      <alignment wrapText="1"/>
    </xf>
    <xf numFmtId="168" fontId="2" fillId="45" borderId="9" xfId="1" applyNumberFormat="1" applyFont="1" applyFill="1" applyBorder="1" applyAlignment="1">
      <alignment wrapText="1"/>
    </xf>
    <xf numFmtId="168" fontId="2" fillId="27" borderId="9" xfId="3" applyNumberFormat="1" applyFont="1" applyFill="1" applyBorder="1" applyAlignment="1">
      <alignment wrapText="1"/>
    </xf>
    <xf numFmtId="43" fontId="2" fillId="45" borderId="9" xfId="1" applyFont="1" applyFill="1" applyBorder="1" applyAlignment="1">
      <alignment wrapText="1"/>
    </xf>
    <xf numFmtId="0" fontId="14" fillId="45" borderId="11" xfId="9" applyFill="1" applyBorder="1" applyAlignment="1">
      <alignment horizontal="center"/>
    </xf>
    <xf numFmtId="43" fontId="15" fillId="22" borderId="10" xfId="9" applyNumberFormat="1" applyFont="1" applyFill="1" applyBorder="1" applyAlignment="1">
      <alignment wrapText="1"/>
    </xf>
    <xf numFmtId="43" fontId="15" fillId="22" borderId="10" xfId="9" applyNumberFormat="1" applyFont="1" applyFill="1" applyBorder="1" applyAlignment="1">
      <alignment horizontal="center" vertical="center" wrapText="1"/>
    </xf>
    <xf numFmtId="0" fontId="5" fillId="4" borderId="9" xfId="2" applyFont="1" applyBorder="1" applyAlignment="1">
      <alignment horizontal="center" vertical="top" wrapText="1"/>
    </xf>
    <xf numFmtId="173" fontId="5" fillId="4" borderId="9" xfId="2" applyNumberFormat="1" applyFont="1" applyBorder="1" applyAlignment="1">
      <alignment horizontal="center" vertical="top" wrapText="1"/>
    </xf>
    <xf numFmtId="43" fontId="15" fillId="22" borderId="9" xfId="9" applyNumberFormat="1" applyFont="1" applyFill="1" applyBorder="1"/>
    <xf numFmtId="44" fontId="14" fillId="0" borderId="0" xfId="3" applyFont="1"/>
    <xf numFmtId="4" fontId="14" fillId="0" borderId="0" xfId="9" applyNumberFormat="1"/>
    <xf numFmtId="172" fontId="36" fillId="40" borderId="36" xfId="1" applyNumberFormat="1" applyFont="1" applyFill="1" applyBorder="1"/>
    <xf numFmtId="170" fontId="21" fillId="0" borderId="0" xfId="1" applyNumberFormat="1" applyFont="1" applyBorder="1" applyAlignment="1" applyProtection="1">
      <alignment horizontal="right"/>
      <protection hidden="1"/>
    </xf>
    <xf numFmtId="43" fontId="22" fillId="28" borderId="0" xfId="1" applyFont="1" applyFill="1" applyBorder="1" applyAlignment="1" applyProtection="1">
      <alignment horizontal="right"/>
      <protection hidden="1"/>
    </xf>
    <xf numFmtId="170" fontId="22" fillId="0" borderId="48" xfId="0" applyNumberFormat="1" applyFont="1" applyBorder="1" applyAlignment="1" applyProtection="1">
      <alignment horizontal="right"/>
      <protection hidden="1"/>
    </xf>
    <xf numFmtId="43" fontId="22" fillId="28" borderId="48" xfId="1" applyFont="1" applyFill="1" applyBorder="1" applyAlignment="1" applyProtection="1">
      <alignment horizontal="right"/>
      <protection hidden="1"/>
    </xf>
    <xf numFmtId="0" fontId="22" fillId="0" borderId="0" xfId="0" applyFont="1" applyAlignment="1" applyProtection="1">
      <alignment horizontal="left" vertical="center" wrapText="1"/>
      <protection hidden="1"/>
    </xf>
    <xf numFmtId="0" fontId="15" fillId="25" borderId="21" xfId="0" applyFont="1" applyFill="1" applyBorder="1" applyAlignment="1">
      <alignment vertical="center"/>
    </xf>
    <xf numFmtId="0" fontId="22" fillId="0" borderId="0" xfId="0" applyFont="1" applyAlignment="1" applyProtection="1">
      <alignment wrapText="1"/>
      <protection hidden="1"/>
    </xf>
    <xf numFmtId="43" fontId="2" fillId="27" borderId="0" xfId="1" applyFont="1" applyFill="1" applyAlignment="1">
      <alignment horizontal="center" vertical="center" wrapText="1"/>
    </xf>
    <xf numFmtId="43" fontId="2" fillId="45" borderId="0" xfId="1" applyFont="1" applyFill="1" applyAlignment="1">
      <alignment horizontal="center" vertical="center" wrapText="1"/>
    </xf>
    <xf numFmtId="4" fontId="0" fillId="0" borderId="0" xfId="0" applyNumberFormat="1"/>
    <xf numFmtId="168" fontId="14" fillId="0" borderId="0" xfId="9" applyNumberFormat="1"/>
    <xf numFmtId="164" fontId="20" fillId="13" borderId="0" xfId="1" applyNumberFormat="1" applyFont="1" applyFill="1" applyProtection="1">
      <protection hidden="1"/>
    </xf>
    <xf numFmtId="40" fontId="0" fillId="0" borderId="0" xfId="3" applyNumberFormat="1" applyFont="1" applyFill="1"/>
    <xf numFmtId="173" fontId="0" fillId="0" borderId="0" xfId="0" applyNumberFormat="1"/>
    <xf numFmtId="43" fontId="15" fillId="22" borderId="16" xfId="9" applyNumberFormat="1" applyFont="1" applyFill="1" applyBorder="1" applyAlignment="1">
      <alignment horizontal="center" wrapText="1"/>
    </xf>
    <xf numFmtId="40" fontId="15" fillId="23" borderId="9" xfId="3" applyNumberFormat="1" applyFont="1" applyFill="1" applyBorder="1"/>
    <xf numFmtId="43" fontId="42" fillId="22" borderId="16" xfId="9" applyNumberFormat="1" applyFont="1" applyFill="1" applyBorder="1" applyAlignment="1">
      <alignment horizontal="center" vertical="center"/>
    </xf>
    <xf numFmtId="43" fontId="42" fillId="22" borderId="16" xfId="9" applyNumberFormat="1" applyFont="1" applyFill="1" applyBorder="1" applyAlignment="1">
      <alignment horizontal="center" vertical="center" wrapText="1"/>
    </xf>
    <xf numFmtId="44" fontId="32" fillId="0" borderId="0" xfId="3" applyFont="1"/>
    <xf numFmtId="0" fontId="16" fillId="24" borderId="19" xfId="0" applyFont="1" applyFill="1" applyBorder="1" applyAlignment="1">
      <alignment horizontal="center" vertical="center" wrapText="1"/>
    </xf>
    <xf numFmtId="43" fontId="15" fillId="20" borderId="16" xfId="9" applyNumberFormat="1" applyFont="1" applyFill="1" applyBorder="1" applyAlignment="1">
      <alignment horizontal="center" wrapText="1"/>
    </xf>
    <xf numFmtId="8" fontId="29" fillId="0" borderId="36" xfId="0" applyNumberFormat="1" applyFont="1" applyBorder="1"/>
    <xf numFmtId="0" fontId="29" fillId="0" borderId="33" xfId="0" applyFont="1" applyBorder="1" applyAlignment="1">
      <alignment wrapText="1"/>
    </xf>
    <xf numFmtId="8" fontId="29" fillId="40" borderId="33" xfId="1" applyNumberFormat="1" applyFont="1" applyFill="1" applyBorder="1"/>
    <xf numFmtId="8" fontId="29" fillId="0" borderId="33" xfId="0" applyNumberFormat="1" applyFont="1" applyBorder="1"/>
    <xf numFmtId="44" fontId="29" fillId="40" borderId="33" xfId="1" applyNumberFormat="1" applyFont="1" applyFill="1" applyBorder="1"/>
    <xf numFmtId="0" fontId="30" fillId="0" borderId="7" xfId="0" applyFont="1" applyBorder="1" applyAlignment="1">
      <alignment horizontal="center"/>
    </xf>
    <xf numFmtId="0" fontId="34" fillId="41" borderId="7" xfId="0" applyFont="1" applyFill="1" applyBorder="1" applyAlignment="1">
      <alignment horizontal="center"/>
    </xf>
    <xf numFmtId="0" fontId="29" fillId="0" borderId="0" xfId="0" applyFont="1" applyAlignment="1">
      <alignment wrapText="1"/>
    </xf>
    <xf numFmtId="43" fontId="5" fillId="35" borderId="16" xfId="2" applyNumberFormat="1" applyFont="1" applyFill="1" applyBorder="1" applyAlignment="1">
      <alignment horizontal="center" vertical="center" wrapText="1"/>
    </xf>
    <xf numFmtId="164" fontId="21" fillId="0" borderId="0" xfId="1" applyNumberFormat="1" applyFont="1" applyFill="1" applyBorder="1" applyAlignment="1" applyProtection="1">
      <alignment horizontal="center"/>
      <protection hidden="1"/>
    </xf>
    <xf numFmtId="8" fontId="0" fillId="3" borderId="0" xfId="1" applyNumberFormat="1" applyFont="1" applyFill="1"/>
    <xf numFmtId="43" fontId="15" fillId="22" borderId="17" xfId="9" applyNumberFormat="1" applyFont="1" applyFill="1" applyBorder="1" applyAlignment="1">
      <alignment horizontal="center" wrapText="1"/>
    </xf>
    <xf numFmtId="43" fontId="5" fillId="0" borderId="17" xfId="2" applyNumberFormat="1" applyFont="1" applyFill="1" applyBorder="1" applyAlignment="1">
      <alignment vertical="center" wrapText="1"/>
    </xf>
    <xf numFmtId="43" fontId="5" fillId="0" borderId="16" xfId="2" applyNumberFormat="1" applyFont="1" applyFill="1" applyBorder="1" applyAlignment="1">
      <alignment vertical="center" wrapText="1"/>
    </xf>
    <xf numFmtId="43" fontId="0" fillId="3" borderId="0" xfId="1" applyFont="1" applyFill="1"/>
    <xf numFmtId="172" fontId="30" fillId="40" borderId="36" xfId="1" applyNumberFormat="1" applyFont="1" applyFill="1" applyBorder="1"/>
    <xf numFmtId="44" fontId="30" fillId="0" borderId="36" xfId="0" applyNumberFormat="1" applyFont="1" applyBorder="1"/>
    <xf numFmtId="44" fontId="30" fillId="40" borderId="36" xfId="0" applyNumberFormat="1" applyFont="1" applyFill="1" applyBorder="1"/>
    <xf numFmtId="43" fontId="29" fillId="40" borderId="33" xfId="0" applyNumberFormat="1" applyFont="1" applyFill="1" applyBorder="1"/>
    <xf numFmtId="0" fontId="30" fillId="0" borderId="63" xfId="0" applyFont="1" applyBorder="1" applyAlignment="1">
      <alignment horizontal="center"/>
    </xf>
    <xf numFmtId="0" fontId="34" fillId="41" borderId="63" xfId="0" applyFont="1" applyFill="1" applyBorder="1" applyAlignment="1">
      <alignment horizontal="center"/>
    </xf>
    <xf numFmtId="8" fontId="0" fillId="0" borderId="0" xfId="1" applyNumberFormat="1" applyFont="1" applyFill="1"/>
    <xf numFmtId="0" fontId="0" fillId="0" borderId="0" xfId="0" applyAlignment="1">
      <alignment horizontal="left"/>
    </xf>
    <xf numFmtId="43" fontId="5" fillId="35" borderId="10" xfId="2" applyNumberFormat="1" applyFont="1" applyFill="1" applyBorder="1" applyAlignment="1">
      <alignment vertical="center" wrapText="1"/>
    </xf>
    <xf numFmtId="43" fontId="5" fillId="35" borderId="9" xfId="2" applyNumberFormat="1" applyFont="1" applyFill="1" applyBorder="1" applyAlignment="1">
      <alignment vertical="center" wrapText="1"/>
    </xf>
    <xf numFmtId="40" fontId="0" fillId="3" borderId="0" xfId="3" applyNumberFormat="1" applyFont="1" applyFill="1"/>
    <xf numFmtId="43" fontId="15" fillId="22" borderId="12" xfId="9" applyNumberFormat="1" applyFont="1" applyFill="1" applyBorder="1" applyAlignment="1">
      <alignment horizontal="center"/>
    </xf>
    <xf numFmtId="43" fontId="15" fillId="22" borderId="64" xfId="9" applyNumberFormat="1" applyFont="1" applyFill="1" applyBorder="1" applyAlignment="1">
      <alignment horizontal="center"/>
    </xf>
    <xf numFmtId="43" fontId="15" fillId="22" borderId="11" xfId="9" applyNumberFormat="1" applyFont="1" applyFill="1" applyBorder="1" applyAlignment="1">
      <alignment horizontal="center"/>
    </xf>
    <xf numFmtId="43" fontId="15" fillId="22" borderId="11" xfId="9" applyNumberFormat="1" applyFont="1" applyFill="1" applyBorder="1" applyAlignment="1">
      <alignment horizontal="center" wrapText="1"/>
    </xf>
    <xf numFmtId="43" fontId="15" fillId="22" borderId="65" xfId="9" applyNumberFormat="1" applyFont="1" applyFill="1" applyBorder="1" applyAlignment="1">
      <alignment horizontal="center" wrapText="1"/>
    </xf>
    <xf numFmtId="170" fontId="21" fillId="0" borderId="0" xfId="1" applyNumberFormat="1" applyFont="1" applyFill="1" applyBorder="1" applyAlignment="1" applyProtection="1">
      <alignment horizontal="right"/>
      <protection hidden="1"/>
    </xf>
    <xf numFmtId="43" fontId="22" fillId="28" borderId="53" xfId="1" applyFont="1" applyFill="1" applyBorder="1" applyAlignment="1" applyProtection="1">
      <alignment horizontal="right"/>
      <protection hidden="1"/>
    </xf>
    <xf numFmtId="44" fontId="0" fillId="0" borderId="0" xfId="0" applyNumberFormat="1" applyAlignment="1">
      <alignment horizontal="center" wrapText="1"/>
    </xf>
    <xf numFmtId="0" fontId="27" fillId="0" borderId="54" xfId="0" applyFont="1" applyBorder="1" applyAlignment="1" applyProtection="1">
      <alignment horizontal="left"/>
      <protection locked="0"/>
    </xf>
    <xf numFmtId="0" fontId="27" fillId="0" borderId="55" xfId="0" applyFont="1" applyBorder="1" applyAlignment="1" applyProtection="1">
      <alignment horizontal="left"/>
      <protection locked="0"/>
    </xf>
    <xf numFmtId="0" fontId="27" fillId="0" borderId="56" xfId="0" applyFont="1" applyBorder="1" applyAlignment="1" applyProtection="1">
      <alignment horizontal="left"/>
      <protection locked="0"/>
    </xf>
    <xf numFmtId="0" fontId="22" fillId="5" borderId="28"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3" fillId="34" borderId="54" xfId="0" applyFont="1" applyFill="1" applyBorder="1" applyAlignment="1" applyProtection="1">
      <alignment horizontal="left"/>
      <protection hidden="1"/>
    </xf>
    <xf numFmtId="0" fontId="23" fillId="34" borderId="55" xfId="0" applyFont="1" applyFill="1" applyBorder="1" applyAlignment="1" applyProtection="1">
      <alignment horizontal="left"/>
      <protection hidden="1"/>
    </xf>
    <xf numFmtId="0" fontId="23" fillId="34" borderId="56" xfId="0" applyFont="1" applyFill="1" applyBorder="1" applyAlignment="1" applyProtection="1">
      <alignment horizontal="left"/>
      <protection hidden="1"/>
    </xf>
    <xf numFmtId="0" fontId="23" fillId="34" borderId="54" xfId="0" applyFont="1" applyFill="1" applyBorder="1" applyProtection="1">
      <protection hidden="1"/>
    </xf>
    <xf numFmtId="0" fontId="23" fillId="34" borderId="55" xfId="0" applyFont="1" applyFill="1" applyBorder="1" applyProtection="1">
      <protection hidden="1"/>
    </xf>
    <xf numFmtId="0" fontId="23" fillId="34" borderId="56" xfId="0" applyFont="1" applyFill="1" applyBorder="1" applyProtection="1">
      <protection hidden="1"/>
    </xf>
    <xf numFmtId="0" fontId="15" fillId="22" borderId="11" xfId="9" applyFont="1" applyFill="1" applyBorder="1" applyAlignment="1">
      <alignment horizontal="center"/>
    </xf>
    <xf numFmtId="0" fontId="15" fillId="20" borderId="11" xfId="9" applyFont="1" applyFill="1" applyBorder="1" applyAlignment="1">
      <alignment horizontal="center"/>
    </xf>
    <xf numFmtId="0" fontId="14" fillId="45" borderId="11" xfId="9" applyFill="1" applyBorder="1" applyAlignment="1">
      <alignment horizontal="center"/>
    </xf>
    <xf numFmtId="167" fontId="15" fillId="25" borderId="0" xfId="1" applyNumberFormat="1" applyFont="1" applyFill="1" applyAlignment="1">
      <alignment horizontal="center"/>
    </xf>
    <xf numFmtId="0" fontId="15" fillId="22" borderId="18" xfId="9" applyFont="1" applyFill="1" applyBorder="1" applyAlignment="1">
      <alignment horizontal="center"/>
    </xf>
    <xf numFmtId="0" fontId="15" fillId="20" borderId="18" xfId="9" applyFont="1" applyFill="1" applyBorder="1" applyAlignment="1">
      <alignment horizontal="center"/>
    </xf>
    <xf numFmtId="43" fontId="15" fillId="20" borderId="17" xfId="9" applyNumberFormat="1" applyFont="1" applyFill="1" applyBorder="1" applyAlignment="1">
      <alignment horizontal="center"/>
    </xf>
    <xf numFmtId="0" fontId="15" fillId="22" borderId="10" xfId="9" applyFont="1" applyFill="1" applyBorder="1" applyAlignment="1">
      <alignment horizontal="center"/>
    </xf>
    <xf numFmtId="0" fontId="15" fillId="22" borderId="17" xfId="9" applyFont="1" applyFill="1" applyBorder="1" applyAlignment="1">
      <alignment horizontal="center"/>
    </xf>
    <xf numFmtId="0" fontId="15" fillId="22" borderId="16" xfId="9" applyFont="1" applyFill="1" applyBorder="1" applyAlignment="1">
      <alignment horizontal="center"/>
    </xf>
    <xf numFmtId="0" fontId="2" fillId="34" borderId="0" xfId="0" applyFont="1" applyFill="1" applyAlignment="1">
      <alignment horizontal="center"/>
    </xf>
    <xf numFmtId="0" fontId="2" fillId="16" borderId="0" xfId="0" applyFont="1" applyFill="1" applyAlignment="1">
      <alignment horizontal="center"/>
    </xf>
    <xf numFmtId="0" fontId="4" fillId="11" borderId="10" xfId="7" applyFont="1" applyFill="1" applyBorder="1" applyAlignment="1">
      <alignment horizontal="center" vertical="center" wrapText="1"/>
    </xf>
    <xf numFmtId="0" fontId="4" fillId="11" borderId="16" xfId="7"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173" fontId="0" fillId="0" borderId="0" xfId="0" applyNumberFormat="1" applyAlignment="1">
      <alignment horizontal="center"/>
    </xf>
    <xf numFmtId="0" fontId="0" fillId="0" borderId="0" xfId="0" applyAlignment="1">
      <alignment horizontal="center"/>
    </xf>
    <xf numFmtId="43" fontId="5" fillId="35" borderId="9" xfId="2" applyNumberFormat="1" applyFont="1" applyFill="1" applyBorder="1" applyAlignment="1">
      <alignment horizontal="center" vertical="center" wrapText="1"/>
    </xf>
    <xf numFmtId="0" fontId="5" fillId="35" borderId="9" xfId="2" applyFont="1" applyFill="1" applyBorder="1" applyAlignment="1">
      <alignment horizontal="center" vertical="center" wrapText="1"/>
    </xf>
    <xf numFmtId="0" fontId="5" fillId="35" borderId="10" xfId="2" applyFont="1" applyFill="1" applyBorder="1" applyAlignment="1">
      <alignment horizontal="center" vertical="center" wrapText="1"/>
    </xf>
    <xf numFmtId="0" fontId="5" fillId="35" borderId="17" xfId="2" applyFont="1" applyFill="1" applyBorder="1" applyAlignment="1">
      <alignment horizontal="center" vertical="center" wrapText="1"/>
    </xf>
    <xf numFmtId="0" fontId="5" fillId="35" borderId="16" xfId="2" applyFont="1" applyFill="1" applyBorder="1" applyAlignment="1">
      <alignment horizontal="center" vertical="center" wrapText="1"/>
    </xf>
    <xf numFmtId="43" fontId="5" fillId="35" borderId="10" xfId="2" applyNumberFormat="1" applyFont="1" applyFill="1" applyBorder="1" applyAlignment="1">
      <alignment horizontal="center" vertical="center" wrapText="1"/>
    </xf>
    <xf numFmtId="43" fontId="5" fillId="35" borderId="16" xfId="2" applyNumberFormat="1" applyFont="1" applyFill="1" applyBorder="1" applyAlignment="1">
      <alignment horizontal="center" vertical="center" wrapText="1"/>
    </xf>
    <xf numFmtId="168" fontId="41" fillId="36" borderId="0" xfId="0" applyNumberFormat="1" applyFont="1" applyFill="1" applyAlignment="1">
      <alignment horizontal="center" vertical="center"/>
    </xf>
    <xf numFmtId="168" fontId="41" fillId="3" borderId="0" xfId="0" applyNumberFormat="1" applyFont="1" applyFill="1" applyAlignment="1">
      <alignment horizontal="center" vertical="center"/>
    </xf>
    <xf numFmtId="43" fontId="5" fillId="35" borderId="17" xfId="2" applyNumberFormat="1" applyFont="1" applyFill="1" applyBorder="1" applyAlignment="1">
      <alignment horizontal="center" vertical="center" wrapText="1"/>
    </xf>
    <xf numFmtId="0" fontId="0" fillId="36" borderId="0" xfId="0" applyFill="1" applyAlignment="1">
      <alignment horizontal="center"/>
    </xf>
  </cellXfs>
  <cellStyles count="17">
    <cellStyle name="APPS_DEG_Basic_White_Cell_Amount" xfId="11" xr:uid="{39FECF02-C614-4452-92FE-54B813599F5A}"/>
    <cellStyle name="APPS_DEG_Header" xfId="10" xr:uid="{961DA74C-7060-4037-AC4E-782218059EF5}"/>
    <cellStyle name="APPS_DEG_Header_Row_Cell_Wrap" xfId="2" xr:uid="{0FBAD445-303D-48CA-BD35-8C035021993C}"/>
    <cellStyle name="Bad" xfId="4" builtinId="27"/>
    <cellStyle name="Comma" xfId="1" builtinId="3"/>
    <cellStyle name="Comma 2 2" xfId="16" xr:uid="{CD35E534-FA5A-4DF1-93FE-A8A16350A551}"/>
    <cellStyle name="Currency" xfId="3" builtinId="4"/>
    <cellStyle name="Currency 3" xfId="5" xr:uid="{51E497FE-D902-49AC-A827-61D0487A1893}"/>
    <cellStyle name="Hyperlink" xfId="15" builtinId="8"/>
    <cellStyle name="Normal" xfId="0" builtinId="0"/>
    <cellStyle name="Normal 2" xfId="8" xr:uid="{9AF59007-B3B7-4292-A9BE-7E6B96524EFE}"/>
    <cellStyle name="Normal 2 2" xfId="12" xr:uid="{5BA062D9-45C6-4098-82FC-CD31E5FC25B5}"/>
    <cellStyle name="Normal 3" xfId="13" xr:uid="{D70B9880-7F89-49C7-BA85-EE4B6D7828B3}"/>
    <cellStyle name="Normal 3 2" xfId="14" xr:uid="{2F4D707C-51E1-4BBF-86F8-61FB84978EFA}"/>
    <cellStyle name="Normal 82" xfId="9" xr:uid="{46081529-C767-4476-B281-574A1503A77D}"/>
    <cellStyle name="Normal_Sheet1" xfId="7" xr:uid="{FFA0AD08-9BEF-4C9A-BE4C-0FA124322AD6}"/>
    <cellStyle name="Percent 2" xfId="6" xr:uid="{C3FAA915-96D2-4CFE-A974-BECE5F895C16}"/>
  </cellStyles>
  <dxfs count="6">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s>
  <tableStyles count="0" defaultTableStyle="TableStyleMedium2" defaultPivotStyle="PivotStyleLight16"/>
  <colors>
    <mruColors>
      <color rgb="FF29FFF5"/>
      <color rgb="FF782170"/>
      <color rgb="FF00B2A9"/>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School%20Funding\Cycle%2016%20-%202024-25\School%20Payments\Upload%20to%20Website\2024-25%20High%20Needs%20Payment%20-%20March%202025.xlsm" TargetMode="External"/><Relationship Id="rId1" Type="http://schemas.openxmlformats.org/officeDocument/2006/relationships/externalLinkPath" Target="/School%20Funding/Cycle%2016%20-%202024-25/School%20Payments/Upload%20to%20Website/2024-25%20High%20Needs%20Payment%20-%20March%202025.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X:\School%20Funding\Cycle%2017%20-%202025-26\Grants\Core%20schools%20budget%20grant%20(CSBG)\CSBG%20Maintained%20&amp;%20Special%20Schools.xlsx" TargetMode="External"/><Relationship Id="rId1" Type="http://schemas.openxmlformats.org/officeDocument/2006/relationships/externalLinkPath" Target="/School%20Funding/Cycle%2017%20-%202025-26/Grants/Core%20schools%20budget%20grant%20(CSBG)/CSBG%20Maintained%20&amp;%20Special%20School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S:\School%20Funding\Cycle%2016%20-%202024-25\School%20Payments\12%20Mar\March%20Payment%20draft%20v6.xlsx" TargetMode="External"/><Relationship Id="rId1" Type="http://schemas.openxmlformats.org/officeDocument/2006/relationships/externalLinkPath" Target="/School%20Funding/Cycle%2016%20-%202024-25/School%20Payments/12%20Mar/March%20Payment%20draft%20v6.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S:\School%20Funding\Cycle%2016%20-%202024-25\Grants\Pupil%20Premium\Q4\LA%20-%20Pupil%20Premium%20Q4%20-%20Mar25.xlsx" TargetMode="External"/><Relationship Id="rId1" Type="http://schemas.openxmlformats.org/officeDocument/2006/relationships/externalLinkPath" Target="/School%20Funding/Cycle%2016%20-%202024-25/Grants/Pupil%20Premium/Q4/LA%20-%20Pupil%20Premium%20Q4%20-%20Mar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yment Report"/>
      <sheetName val="Sheet2"/>
      <sheetName val="Sheet3"/>
      <sheetName val="Funding"/>
      <sheetName val="Schools"/>
      <sheetName val="Variable"/>
      <sheetName val="HNTopUp (3)"/>
      <sheetName val="HNTopUp"/>
      <sheetName val="HNTopUp (2)"/>
      <sheetName val="HNPlaces"/>
    </sheetNames>
    <sheetDataSet>
      <sheetData sheetId="0"/>
      <sheetData sheetId="1"/>
      <sheetData sheetId="2"/>
      <sheetData sheetId="3"/>
      <sheetData sheetId="4"/>
      <sheetData sheetId="5">
        <row r="4">
          <cell r="D4">
            <v>45383</v>
          </cell>
        </row>
        <row r="5">
          <cell r="D5">
            <v>45535</v>
          </cell>
        </row>
        <row r="6">
          <cell r="D6">
            <v>45657</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2">
          <cell r="B2" t="str">
            <v>LA Code1</v>
          </cell>
          <cell r="G2" t="str">
            <v>Independent Special Schools Placements</v>
          </cell>
        </row>
        <row r="3">
          <cell r="B3">
            <v>302</v>
          </cell>
          <cell r="G3">
            <v>202</v>
          </cell>
        </row>
        <row r="6">
          <cell r="B6" t="str">
            <v>DFE no.</v>
          </cell>
        </row>
        <row r="7">
          <cell r="B7">
            <v>3021100</v>
          </cell>
          <cell r="G7">
            <v>313609.47878711735</v>
          </cell>
        </row>
        <row r="8">
          <cell r="B8">
            <v>3021102</v>
          </cell>
          <cell r="G8">
            <v>27469.443397411735</v>
          </cell>
        </row>
        <row r="9">
          <cell r="B9">
            <v>3025950</v>
          </cell>
          <cell r="G9">
            <v>114456.01415588224</v>
          </cell>
        </row>
        <row r="10">
          <cell r="B10">
            <v>3026085</v>
          </cell>
          <cell r="G10">
            <v>164816.66038447042</v>
          </cell>
        </row>
        <row r="11">
          <cell r="B11">
            <v>3027000</v>
          </cell>
          <cell r="G11">
            <v>451139.82539682544</v>
          </cell>
        </row>
        <row r="12">
          <cell r="B12">
            <v>3027002</v>
          </cell>
          <cell r="G12">
            <v>125901.61557147047</v>
          </cell>
        </row>
        <row r="13">
          <cell r="B13">
            <v>3027005</v>
          </cell>
          <cell r="G13">
            <v>375415.7264312937</v>
          </cell>
        </row>
        <row r="14">
          <cell r="B14">
            <v>3027009</v>
          </cell>
          <cell r="G14">
            <v>350235.40331699961</v>
          </cell>
        </row>
        <row r="15">
          <cell r="B15">
            <v>3027010</v>
          </cell>
          <cell r="G15">
            <v>263248.83255852916</v>
          </cell>
        </row>
        <row r="16">
          <cell r="B16" t="str">
            <v>Total Allocation for Special Schools and PRUs</v>
          </cell>
          <cell r="G16">
            <v>2186293</v>
          </cell>
        </row>
        <row r="17">
          <cell r="B17" t="str">
            <v>Independent Special School ( Journal to High Needs Block CC D11429 )</v>
          </cell>
          <cell r="G17">
            <v>361997</v>
          </cell>
        </row>
        <row r="18">
          <cell r="B18" t="str">
            <v>Hospital School ( Journal to High Needs Block CC D11336)</v>
          </cell>
          <cell r="G18">
            <v>54357</v>
          </cell>
        </row>
        <row r="19">
          <cell r="B19" t="str">
            <v>Total Grant Allocation</v>
          </cell>
          <cell r="G19">
            <v>2602647</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eck list"/>
      <sheetName val="Payment Time Line"/>
      <sheetName val="Tasks"/>
      <sheetName val="Remittances"/>
      <sheetName val="Funding Allocation"/>
      <sheetName val="Payroll Reconciliation"/>
      <sheetName val="Monthly Payroll Deductions"/>
      <sheetName val="All Payrolls"/>
      <sheetName val="Payroll Return_2024Q1"/>
      <sheetName val="QA Sheet"/>
      <sheetName val="High Needs Summer Rec"/>
      <sheetName val="Grant Payment Summary"/>
      <sheetName val="School CFR"/>
      <sheetName val="APT 24-25"/>
      <sheetName val="NurserySupplement"/>
      <sheetName val="HNPlaces"/>
      <sheetName val="HNTopUp"/>
      <sheetName val="HNTopUp (3)"/>
      <sheetName val="POST16"/>
      <sheetName val="RecPrem"/>
      <sheetName val="NTP"/>
      <sheetName val="NTP Recovery"/>
      <sheetName val="PESports"/>
      <sheetName val="SMHL"/>
      <sheetName val="Asylum"/>
      <sheetName val="TPAG"/>
      <sheetName val="TPECG &amp; TPG"/>
      <sheetName val="3.4% HN"/>
      <sheetName val="UFSM KS2"/>
      <sheetName val="UIFSM"/>
      <sheetName val="PPG"/>
      <sheetName val="NPQ"/>
      <sheetName val="ExcluPu"/>
      <sheetName val="MISC"/>
      <sheetName val="DFC"/>
      <sheetName val="CSBG"/>
      <sheetName val="ECF Backfill"/>
      <sheetName val="ECF Rollout"/>
      <sheetName val="POST16 Adj"/>
      <sheetName val="RPA"/>
      <sheetName val="Cash Advance"/>
      <sheetName val="Actual Payroll from Capita"/>
      <sheetName val="April Payment"/>
      <sheetName val="May Payment"/>
      <sheetName val="June Payment"/>
      <sheetName val="July Payment"/>
      <sheetName val="Aug Payment"/>
      <sheetName val="Sep Payment"/>
      <sheetName val="Oct Payment"/>
      <sheetName val="Nov Payment"/>
      <sheetName val="Dec Payment"/>
      <sheetName val="Jan Payment"/>
      <sheetName val="Feb Payment"/>
      <sheetName val="Mar Payment"/>
      <sheetName val="Drop Down"/>
      <sheetName val="School Details"/>
      <sheetName val="CCs"/>
      <sheetName val="Variables"/>
      <sheetName val="LBB_Code"/>
      <sheetName val="TemplateVe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1">
          <cell r="A1" t="str">
            <v>Information required for schools</v>
          </cell>
        </row>
        <row r="2">
          <cell r="A2">
            <v>44026</v>
          </cell>
        </row>
        <row r="3">
          <cell r="A3">
            <v>1</v>
          </cell>
          <cell r="B3">
            <v>2</v>
          </cell>
          <cell r="C3">
            <v>4</v>
          </cell>
          <cell r="D3">
            <v>5</v>
          </cell>
          <cell r="E3">
            <v>6</v>
          </cell>
          <cell r="F3">
            <v>7</v>
          </cell>
          <cell r="G3">
            <v>8</v>
          </cell>
          <cell r="H3">
            <v>9</v>
          </cell>
          <cell r="I3">
            <v>10</v>
          </cell>
          <cell r="J3">
            <v>11</v>
          </cell>
          <cell r="K3">
            <v>12</v>
          </cell>
        </row>
        <row r="5">
          <cell r="A5" t="str">
            <v>DfENo</v>
          </cell>
          <cell r="B5" t="str">
            <v>Name</v>
          </cell>
          <cell r="C5" t="str">
            <v>Federation Status</v>
          </cell>
          <cell r="D5" t="str">
            <v>Academy /Maintained</v>
          </cell>
          <cell r="E5" t="str">
            <v>Sector</v>
          </cell>
          <cell r="F5" t="str">
            <v>Governance</v>
          </cell>
          <cell r="G5" t="str">
            <v>Federation</v>
          </cell>
          <cell r="H5" t="str">
            <v>URN</v>
          </cell>
          <cell r="I5" t="str">
            <v>Integra Customer Number</v>
          </cell>
          <cell r="J5" t="str">
            <v>Vendor</v>
          </cell>
          <cell r="K5" t="str">
            <v>Costcentre</v>
          </cell>
        </row>
        <row r="7">
          <cell r="A7">
            <v>0</v>
          </cell>
          <cell r="D7" t="str">
            <v>None</v>
          </cell>
          <cell r="E7">
            <v>0</v>
          </cell>
          <cell r="F7" t="str">
            <v/>
          </cell>
          <cell r="H7">
            <v>0</v>
          </cell>
          <cell r="J7">
            <v>0</v>
          </cell>
          <cell r="K7">
            <v>0</v>
          </cell>
        </row>
        <row r="8">
          <cell r="A8">
            <v>3020135</v>
          </cell>
          <cell r="B8" t="str">
            <v>BEYA</v>
          </cell>
          <cell r="D8" t="str">
            <v>M</v>
          </cell>
          <cell r="E8" t="str">
            <v>Nursery</v>
          </cell>
          <cell r="F8" t="str">
            <v>Community</v>
          </cell>
          <cell r="G8">
            <v>3020135</v>
          </cell>
          <cell r="H8">
            <v>101251</v>
          </cell>
          <cell r="J8">
            <v>400102</v>
          </cell>
          <cell r="K8">
            <v>10135</v>
          </cell>
        </row>
        <row r="9">
          <cell r="A9">
            <v>3021000</v>
          </cell>
          <cell r="B9" t="str">
            <v>Brookhill Nursery</v>
          </cell>
          <cell r="D9" t="str">
            <v>M</v>
          </cell>
          <cell r="E9" t="str">
            <v>Nursery</v>
          </cell>
          <cell r="F9" t="str">
            <v>Community</v>
          </cell>
          <cell r="G9">
            <v>3020135</v>
          </cell>
          <cell r="H9">
            <v>101251</v>
          </cell>
          <cell r="I9">
            <v>10021968</v>
          </cell>
          <cell r="J9">
            <v>400102</v>
          </cell>
          <cell r="K9">
            <v>10130</v>
          </cell>
        </row>
        <row r="10">
          <cell r="A10">
            <v>3021001</v>
          </cell>
          <cell r="B10" t="str">
            <v>Hampden Way Nursery</v>
          </cell>
          <cell r="D10" t="str">
            <v>M</v>
          </cell>
          <cell r="E10" t="str">
            <v>Nursery</v>
          </cell>
          <cell r="F10" t="str">
            <v>Community</v>
          </cell>
          <cell r="G10">
            <v>3020135</v>
          </cell>
          <cell r="H10">
            <v>101252</v>
          </cell>
          <cell r="I10">
            <v>10028845</v>
          </cell>
          <cell r="J10">
            <v>400102</v>
          </cell>
          <cell r="K10">
            <v>10131</v>
          </cell>
        </row>
        <row r="11">
          <cell r="A11">
            <v>3021003</v>
          </cell>
          <cell r="B11" t="str">
            <v>St Margaret's Nursery</v>
          </cell>
          <cell r="D11" t="str">
            <v>M</v>
          </cell>
          <cell r="E11" t="str">
            <v>Nursery</v>
          </cell>
          <cell r="F11" t="str">
            <v>Community</v>
          </cell>
          <cell r="G11">
            <v>3020135</v>
          </cell>
          <cell r="H11">
            <v>101254</v>
          </cell>
          <cell r="I11">
            <v>10010756</v>
          </cell>
          <cell r="J11">
            <v>400102</v>
          </cell>
          <cell r="K11">
            <v>10133</v>
          </cell>
        </row>
        <row r="12">
          <cell r="A12">
            <v>3021002</v>
          </cell>
          <cell r="B12" t="str">
            <v>Moss Hall Nursery</v>
          </cell>
          <cell r="D12" t="str">
            <v>M</v>
          </cell>
          <cell r="E12" t="str">
            <v>Nursery</v>
          </cell>
          <cell r="F12" t="str">
            <v>Community</v>
          </cell>
          <cell r="G12">
            <v>3021002</v>
          </cell>
          <cell r="H12">
            <v>101253</v>
          </cell>
          <cell r="I12">
            <v>10006116</v>
          </cell>
          <cell r="J12">
            <v>400072</v>
          </cell>
          <cell r="K12">
            <v>10132</v>
          </cell>
        </row>
        <row r="13">
          <cell r="D13" t="str">
            <v>None</v>
          </cell>
          <cell r="E13">
            <v>0</v>
          </cell>
          <cell r="F13" t="str">
            <v/>
          </cell>
          <cell r="G13">
            <v>0</v>
          </cell>
          <cell r="H13">
            <v>0</v>
          </cell>
          <cell r="J13">
            <v>0</v>
          </cell>
          <cell r="K13">
            <v>0</v>
          </cell>
        </row>
        <row r="14">
          <cell r="A14">
            <v>3023520</v>
          </cell>
          <cell r="B14" t="str">
            <v>Akiva Sch</v>
          </cell>
          <cell r="D14" t="str">
            <v>M</v>
          </cell>
          <cell r="E14" t="str">
            <v>Primary</v>
          </cell>
          <cell r="F14" t="str">
            <v>Voluntary Aided</v>
          </cell>
          <cell r="G14">
            <v>3023520</v>
          </cell>
          <cell r="H14">
            <v>135086</v>
          </cell>
          <cell r="I14">
            <v>10030154</v>
          </cell>
          <cell r="J14">
            <v>400125</v>
          </cell>
          <cell r="K14">
            <v>11094</v>
          </cell>
        </row>
        <row r="15">
          <cell r="A15">
            <v>3023300</v>
          </cell>
          <cell r="B15" t="str">
            <v>All Saints NW2 Sch</v>
          </cell>
          <cell r="D15" t="str">
            <v>M</v>
          </cell>
          <cell r="E15" t="str">
            <v>Primary</v>
          </cell>
          <cell r="F15" t="str">
            <v>Voluntary Aided</v>
          </cell>
          <cell r="G15">
            <v>3023300</v>
          </cell>
          <cell r="H15">
            <v>101315</v>
          </cell>
          <cell r="I15">
            <v>10006117</v>
          </cell>
          <cell r="J15">
            <v>400069</v>
          </cell>
          <cell r="K15">
            <v>10040</v>
          </cell>
        </row>
        <row r="16">
          <cell r="A16">
            <v>3023317</v>
          </cell>
          <cell r="B16" t="str">
            <v>All Saints N20 Sch</v>
          </cell>
          <cell r="D16" t="str">
            <v>M</v>
          </cell>
          <cell r="E16" t="str">
            <v>Primary</v>
          </cell>
          <cell r="F16" t="str">
            <v>Voluntary Aided</v>
          </cell>
          <cell r="G16">
            <v>3023317</v>
          </cell>
          <cell r="H16">
            <v>101329</v>
          </cell>
          <cell r="I16">
            <v>10006041</v>
          </cell>
          <cell r="J16">
            <v>400015</v>
          </cell>
          <cell r="K16">
            <v>10042</v>
          </cell>
        </row>
        <row r="17">
          <cell r="A17">
            <v>3022020</v>
          </cell>
          <cell r="B17" t="str">
            <v>Alma Primary</v>
          </cell>
          <cell r="D17" t="str">
            <v>A</v>
          </cell>
          <cell r="E17" t="str">
            <v>Primary</v>
          </cell>
          <cell r="F17" t="str">
            <v>Free School</v>
          </cell>
          <cell r="G17">
            <v>3022020</v>
          </cell>
          <cell r="H17">
            <v>139562</v>
          </cell>
          <cell r="J17">
            <v>156270</v>
          </cell>
          <cell r="K17" t="str">
            <v>Academy</v>
          </cell>
        </row>
        <row r="18">
          <cell r="A18">
            <v>3023500</v>
          </cell>
          <cell r="B18" t="str">
            <v>Annunciation Infant</v>
          </cell>
          <cell r="D18" t="str">
            <v>M</v>
          </cell>
          <cell r="E18" t="str">
            <v>Primary</v>
          </cell>
          <cell r="F18" t="str">
            <v>Voluntary Aided</v>
          </cell>
          <cell r="G18">
            <v>3023500</v>
          </cell>
          <cell r="H18">
            <v>101330</v>
          </cell>
          <cell r="I18">
            <v>10008146</v>
          </cell>
          <cell r="J18">
            <v>400023</v>
          </cell>
          <cell r="K18">
            <v>10043</v>
          </cell>
        </row>
        <row r="19">
          <cell r="A19">
            <v>3023514</v>
          </cell>
          <cell r="B19" t="str">
            <v>Annunciation Junior</v>
          </cell>
          <cell r="D19" t="str">
            <v>M</v>
          </cell>
          <cell r="E19" t="str">
            <v>Primary</v>
          </cell>
          <cell r="F19" t="str">
            <v>Voluntary Aided</v>
          </cell>
          <cell r="G19">
            <v>3023514</v>
          </cell>
          <cell r="H19">
            <v>101342</v>
          </cell>
          <cell r="I19">
            <v>10007147</v>
          </cell>
          <cell r="J19">
            <v>400107</v>
          </cell>
          <cell r="K19">
            <v>10117</v>
          </cell>
        </row>
        <row r="20">
          <cell r="A20">
            <v>3022050</v>
          </cell>
          <cell r="B20" t="str">
            <v>Ashmole Primary</v>
          </cell>
          <cell r="D20" t="str">
            <v>A</v>
          </cell>
          <cell r="E20" t="str">
            <v>Primary</v>
          </cell>
          <cell r="F20" t="str">
            <v>Free School</v>
          </cell>
          <cell r="G20">
            <v>3022050</v>
          </cell>
          <cell r="H20">
            <v>142772</v>
          </cell>
          <cell r="J20">
            <v>157839</v>
          </cell>
          <cell r="K20" t="str">
            <v>Academy</v>
          </cell>
        </row>
        <row r="21">
          <cell r="A21">
            <v>3022002</v>
          </cell>
          <cell r="B21" t="str">
            <v>Barnfield</v>
          </cell>
          <cell r="D21" t="str">
            <v>M</v>
          </cell>
          <cell r="E21" t="str">
            <v>Primary</v>
          </cell>
          <cell r="F21" t="str">
            <v>Community</v>
          </cell>
          <cell r="G21">
            <v>3022002</v>
          </cell>
          <cell r="H21">
            <v>101258</v>
          </cell>
          <cell r="I21">
            <v>10007053</v>
          </cell>
          <cell r="J21">
            <v>400005</v>
          </cell>
          <cell r="K21">
            <v>10044</v>
          </cell>
        </row>
        <row r="22">
          <cell r="A22">
            <v>3022079</v>
          </cell>
          <cell r="B22" t="str">
            <v>Beis Yaakov</v>
          </cell>
          <cell r="D22" t="str">
            <v>M</v>
          </cell>
          <cell r="E22" t="str">
            <v>Primary</v>
          </cell>
          <cell r="F22" t="str">
            <v>Voluntary Aided</v>
          </cell>
          <cell r="G22">
            <v>3022079</v>
          </cell>
          <cell r="H22">
            <v>133365</v>
          </cell>
          <cell r="I22">
            <v>10028579</v>
          </cell>
          <cell r="J22">
            <v>400070</v>
          </cell>
          <cell r="K22">
            <v>10128</v>
          </cell>
        </row>
        <row r="23">
          <cell r="A23">
            <v>3023524</v>
          </cell>
          <cell r="B23" t="str">
            <v>Beit Shvidler</v>
          </cell>
          <cell r="D23" t="str">
            <v>M</v>
          </cell>
          <cell r="E23" t="str">
            <v>Primary</v>
          </cell>
          <cell r="F23" t="str">
            <v>Voluntary Aided</v>
          </cell>
          <cell r="G23">
            <v>3023524</v>
          </cell>
          <cell r="H23">
            <v>136402</v>
          </cell>
          <cell r="I23">
            <v>10067446</v>
          </cell>
          <cell r="J23">
            <v>400150</v>
          </cell>
          <cell r="K23">
            <v>11278</v>
          </cell>
        </row>
        <row r="24">
          <cell r="A24">
            <v>3022003</v>
          </cell>
          <cell r="B24" t="str">
            <v>Bell Lane</v>
          </cell>
          <cell r="D24" t="str">
            <v>A</v>
          </cell>
          <cell r="E24" t="str">
            <v>Primary</v>
          </cell>
          <cell r="F24" t="str">
            <v>Community</v>
          </cell>
          <cell r="G24">
            <v>3022003</v>
          </cell>
          <cell r="H24">
            <v>101259</v>
          </cell>
          <cell r="I24">
            <v>10006405</v>
          </cell>
          <cell r="J24">
            <v>400051</v>
          </cell>
          <cell r="K24">
            <v>10045</v>
          </cell>
        </row>
        <row r="25">
          <cell r="A25">
            <v>3023511</v>
          </cell>
          <cell r="B25" t="str">
            <v>Blessed Dominic</v>
          </cell>
          <cell r="D25" t="str">
            <v>M</v>
          </cell>
          <cell r="E25" t="str">
            <v>Primary</v>
          </cell>
          <cell r="F25" t="str">
            <v>Voluntary Aided</v>
          </cell>
          <cell r="G25">
            <v>3023511</v>
          </cell>
          <cell r="H25">
            <v>101339</v>
          </cell>
          <cell r="I25">
            <v>10007834</v>
          </cell>
          <cell r="J25">
            <v>400024</v>
          </cell>
          <cell r="K25">
            <v>10115</v>
          </cell>
        </row>
        <row r="26">
          <cell r="A26">
            <v>3023519</v>
          </cell>
          <cell r="B26" t="str">
            <v>Broadfields</v>
          </cell>
          <cell r="D26" t="str">
            <v>A</v>
          </cell>
          <cell r="E26" t="str">
            <v>Primary</v>
          </cell>
          <cell r="F26" t="str">
            <v>Academy</v>
          </cell>
          <cell r="G26">
            <v>3023519</v>
          </cell>
          <cell r="H26">
            <v>140236</v>
          </cell>
          <cell r="I26">
            <v>10007054</v>
          </cell>
          <cell r="J26">
            <v>152128</v>
          </cell>
          <cell r="K26" t="str">
            <v>Academy</v>
          </cell>
        </row>
        <row r="27">
          <cell r="A27">
            <v>3022008</v>
          </cell>
          <cell r="B27" t="str">
            <v>Brookland Infant</v>
          </cell>
          <cell r="D27" t="str">
            <v>M</v>
          </cell>
          <cell r="E27" t="str">
            <v>Primary</v>
          </cell>
          <cell r="F27" t="str">
            <v>Community</v>
          </cell>
          <cell r="G27">
            <v>3022008</v>
          </cell>
          <cell r="H27">
            <v>101263</v>
          </cell>
          <cell r="I27">
            <v>10006742</v>
          </cell>
          <cell r="J27">
            <v>400057</v>
          </cell>
          <cell r="K27">
            <v>10047</v>
          </cell>
        </row>
        <row r="28">
          <cell r="A28">
            <v>3022007</v>
          </cell>
          <cell r="B28" t="str">
            <v>Brookland Junior</v>
          </cell>
          <cell r="D28" t="str">
            <v>M</v>
          </cell>
          <cell r="E28" t="str">
            <v>Primary</v>
          </cell>
          <cell r="F28" t="str">
            <v>Community</v>
          </cell>
          <cell r="G28">
            <v>3022007</v>
          </cell>
          <cell r="H28">
            <v>101262</v>
          </cell>
          <cell r="I28">
            <v>10007055</v>
          </cell>
          <cell r="J28">
            <v>400040</v>
          </cell>
          <cell r="K28">
            <v>10046</v>
          </cell>
        </row>
        <row r="29">
          <cell r="A29">
            <v>3022009</v>
          </cell>
          <cell r="B29" t="str">
            <v>Brunswick Park</v>
          </cell>
          <cell r="D29" t="str">
            <v>M</v>
          </cell>
          <cell r="E29" t="str">
            <v>Primary</v>
          </cell>
          <cell r="F29" t="str">
            <v>Community</v>
          </cell>
          <cell r="G29">
            <v>3022009</v>
          </cell>
          <cell r="H29">
            <v>101264</v>
          </cell>
          <cell r="I29">
            <v>10007056</v>
          </cell>
          <cell r="J29">
            <v>400061</v>
          </cell>
          <cell r="K29">
            <v>10048</v>
          </cell>
        </row>
        <row r="30">
          <cell r="A30">
            <v>3022067</v>
          </cell>
          <cell r="B30" t="str">
            <v>Chalgrove</v>
          </cell>
          <cell r="D30" t="str">
            <v>M</v>
          </cell>
          <cell r="E30" t="str">
            <v>Primary</v>
          </cell>
          <cell r="F30" t="str">
            <v>Community</v>
          </cell>
          <cell r="G30">
            <v>3022067</v>
          </cell>
          <cell r="H30">
            <v>101309</v>
          </cell>
          <cell r="I30">
            <v>10006373</v>
          </cell>
          <cell r="J30">
            <v>400065</v>
          </cell>
          <cell r="K30">
            <v>10118</v>
          </cell>
        </row>
        <row r="31">
          <cell r="A31">
            <v>3022010</v>
          </cell>
          <cell r="B31" t="str">
            <v>Child's Hill Academy</v>
          </cell>
          <cell r="D31" t="str">
            <v>A</v>
          </cell>
          <cell r="E31" t="str">
            <v>Primary</v>
          </cell>
          <cell r="F31" t="str">
            <v>Academy</v>
          </cell>
          <cell r="G31">
            <v>3022010</v>
          </cell>
          <cell r="H31">
            <v>101265</v>
          </cell>
          <cell r="J31">
            <v>160141</v>
          </cell>
          <cell r="K31" t="str">
            <v>Academy</v>
          </cell>
        </row>
        <row r="32">
          <cell r="A32">
            <v>3023302</v>
          </cell>
          <cell r="B32" t="str">
            <v>Christ Church Sch</v>
          </cell>
          <cell r="D32" t="str">
            <v>M</v>
          </cell>
          <cell r="E32" t="str">
            <v>Primary</v>
          </cell>
          <cell r="F32" t="str">
            <v>Voluntary Aided</v>
          </cell>
          <cell r="G32">
            <v>3023302</v>
          </cell>
          <cell r="H32">
            <v>101316</v>
          </cell>
          <cell r="I32">
            <v>10004765</v>
          </cell>
          <cell r="J32">
            <v>400039</v>
          </cell>
          <cell r="K32">
            <v>10050</v>
          </cell>
        </row>
        <row r="33">
          <cell r="A33">
            <v>3022011</v>
          </cell>
          <cell r="B33" t="str">
            <v>Church Hill</v>
          </cell>
          <cell r="D33" t="str">
            <v>M</v>
          </cell>
          <cell r="E33" t="str">
            <v>Primary</v>
          </cell>
          <cell r="F33" t="str">
            <v>Community</v>
          </cell>
          <cell r="G33">
            <v>3022011</v>
          </cell>
          <cell r="H33">
            <v>101266</v>
          </cell>
          <cell r="I33">
            <v>10028842</v>
          </cell>
          <cell r="J33">
            <v>400020</v>
          </cell>
          <cell r="K33">
            <v>10051</v>
          </cell>
        </row>
        <row r="34">
          <cell r="A34">
            <v>3023522</v>
          </cell>
          <cell r="B34" t="str">
            <v>Claremont Academy</v>
          </cell>
          <cell r="D34" t="str">
            <v>A</v>
          </cell>
          <cell r="E34" t="str">
            <v>Primary</v>
          </cell>
          <cell r="F34" t="str">
            <v>Academy</v>
          </cell>
          <cell r="G34">
            <v>3023522</v>
          </cell>
          <cell r="H34">
            <v>142636</v>
          </cell>
          <cell r="J34">
            <v>156151</v>
          </cell>
          <cell r="K34" t="str">
            <v>Academy</v>
          </cell>
        </row>
        <row r="35">
          <cell r="A35">
            <v>3022014</v>
          </cell>
          <cell r="B35" t="str">
            <v>Colindale</v>
          </cell>
          <cell r="D35" t="str">
            <v>M</v>
          </cell>
          <cell r="E35" t="str">
            <v>Primary</v>
          </cell>
          <cell r="F35" t="str">
            <v>Community</v>
          </cell>
          <cell r="G35">
            <v>3022014</v>
          </cell>
          <cell r="H35">
            <v>101269</v>
          </cell>
          <cell r="I35">
            <v>10006223</v>
          </cell>
          <cell r="J35">
            <v>400050</v>
          </cell>
          <cell r="K35">
            <v>10054</v>
          </cell>
        </row>
        <row r="36">
          <cell r="A36">
            <v>3022015</v>
          </cell>
          <cell r="B36" t="str">
            <v>Coppetts Wood</v>
          </cell>
          <cell r="D36" t="str">
            <v>M</v>
          </cell>
          <cell r="E36" t="str">
            <v>Primary</v>
          </cell>
          <cell r="F36" t="str">
            <v>Community</v>
          </cell>
          <cell r="G36">
            <v>3022015</v>
          </cell>
          <cell r="H36">
            <v>101270</v>
          </cell>
          <cell r="I36">
            <v>10029750</v>
          </cell>
          <cell r="J36">
            <v>400059</v>
          </cell>
          <cell r="K36">
            <v>10055</v>
          </cell>
        </row>
        <row r="37">
          <cell r="A37">
            <v>3022016</v>
          </cell>
          <cell r="B37" t="str">
            <v>Courtland</v>
          </cell>
          <cell r="D37" t="str">
            <v>M</v>
          </cell>
          <cell r="E37" t="str">
            <v>Primary</v>
          </cell>
          <cell r="F37" t="str">
            <v>Community</v>
          </cell>
          <cell r="G37">
            <v>3022016</v>
          </cell>
          <cell r="H37">
            <v>101271</v>
          </cell>
          <cell r="I37">
            <v>10007246</v>
          </cell>
          <cell r="J37">
            <v>400049</v>
          </cell>
          <cell r="K37">
            <v>10056</v>
          </cell>
        </row>
        <row r="38">
          <cell r="A38">
            <v>3022017</v>
          </cell>
          <cell r="B38" t="str">
            <v>Cromer Road</v>
          </cell>
          <cell r="D38" t="str">
            <v>M</v>
          </cell>
          <cell r="E38" t="str">
            <v>Primary</v>
          </cell>
          <cell r="F38" t="str">
            <v>Community</v>
          </cell>
          <cell r="G38">
            <v>3022017</v>
          </cell>
          <cell r="H38">
            <v>101272</v>
          </cell>
          <cell r="I38">
            <v>10005184</v>
          </cell>
          <cell r="J38">
            <v>400080</v>
          </cell>
          <cell r="K38">
            <v>10057</v>
          </cell>
        </row>
        <row r="39">
          <cell r="A39">
            <v>3022073</v>
          </cell>
          <cell r="B39" t="str">
            <v>Danegrove JMI Sch</v>
          </cell>
          <cell r="D39" t="str">
            <v>M</v>
          </cell>
          <cell r="E39" t="str">
            <v>Primary</v>
          </cell>
          <cell r="F39" t="str">
            <v>Community</v>
          </cell>
          <cell r="G39">
            <v>3022073</v>
          </cell>
          <cell r="H39">
            <v>101314</v>
          </cell>
          <cell r="I39">
            <v>10004576</v>
          </cell>
          <cell r="J39">
            <v>400105</v>
          </cell>
          <cell r="K39">
            <v>10083</v>
          </cell>
        </row>
        <row r="40">
          <cell r="A40">
            <v>3022019</v>
          </cell>
          <cell r="B40" t="str">
            <v>Deansbrook Infant</v>
          </cell>
          <cell r="D40" t="str">
            <v>M</v>
          </cell>
          <cell r="E40" t="str">
            <v>Primary</v>
          </cell>
          <cell r="F40" t="str">
            <v>Community</v>
          </cell>
          <cell r="G40">
            <v>3022019</v>
          </cell>
          <cell r="H40">
            <v>101274</v>
          </cell>
          <cell r="I40">
            <v>10004642</v>
          </cell>
          <cell r="J40">
            <v>400036</v>
          </cell>
          <cell r="K40">
            <v>10059</v>
          </cell>
        </row>
        <row r="41">
          <cell r="A41">
            <v>3022018</v>
          </cell>
          <cell r="B41" t="str">
            <v>Deansbrook Junior</v>
          </cell>
          <cell r="D41" t="str">
            <v>A</v>
          </cell>
          <cell r="E41" t="str">
            <v>Primary</v>
          </cell>
          <cell r="F41" t="str">
            <v>Academy</v>
          </cell>
          <cell r="G41">
            <v>3022018</v>
          </cell>
          <cell r="H41">
            <v>139489</v>
          </cell>
          <cell r="I41">
            <v>10004641</v>
          </cell>
          <cell r="J41">
            <v>151094</v>
          </cell>
          <cell r="K41" t="str">
            <v>Academy</v>
          </cell>
        </row>
        <row r="42">
          <cell r="A42">
            <v>3022021</v>
          </cell>
          <cell r="B42" t="str">
            <v>Dollis Primary</v>
          </cell>
          <cell r="D42" t="str">
            <v>A</v>
          </cell>
          <cell r="E42" t="str">
            <v>Primary</v>
          </cell>
          <cell r="F42" t="str">
            <v>Community</v>
          </cell>
          <cell r="G42">
            <v>3022021</v>
          </cell>
          <cell r="H42">
            <v>101275</v>
          </cell>
          <cell r="I42">
            <v>10008630</v>
          </cell>
          <cell r="J42">
            <v>400042</v>
          </cell>
          <cell r="K42">
            <v>10061</v>
          </cell>
        </row>
        <row r="43">
          <cell r="A43">
            <v>3022023</v>
          </cell>
          <cell r="B43" t="str">
            <v>Edgware Primary</v>
          </cell>
          <cell r="D43" t="str">
            <v>M</v>
          </cell>
          <cell r="E43" t="str">
            <v>Primary</v>
          </cell>
          <cell r="F43" t="str">
            <v>Community</v>
          </cell>
          <cell r="G43">
            <v>3022023</v>
          </cell>
          <cell r="H43">
            <v>101277</v>
          </cell>
          <cell r="I43">
            <v>1063</v>
          </cell>
          <cell r="J43">
            <v>400159</v>
          </cell>
          <cell r="K43">
            <v>10063</v>
          </cell>
        </row>
        <row r="44">
          <cell r="A44">
            <v>3022001</v>
          </cell>
          <cell r="B44" t="str">
            <v>Etz Chaim Jewish  School</v>
          </cell>
          <cell r="D44" t="str">
            <v>A</v>
          </cell>
          <cell r="E44" t="str">
            <v>Primary</v>
          </cell>
          <cell r="F44" t="str">
            <v>Free School</v>
          </cell>
          <cell r="G44">
            <v>3022001</v>
          </cell>
          <cell r="H44">
            <v>136938</v>
          </cell>
          <cell r="J44">
            <v>143691</v>
          </cell>
          <cell r="K44" t="str">
            <v>Academy</v>
          </cell>
        </row>
        <row r="45">
          <cell r="A45">
            <v>3022024</v>
          </cell>
          <cell r="B45" t="str">
            <v>Fairway</v>
          </cell>
          <cell r="D45" t="str">
            <v>M</v>
          </cell>
          <cell r="E45" t="str">
            <v>Primary</v>
          </cell>
          <cell r="F45" t="str">
            <v>Community</v>
          </cell>
          <cell r="G45">
            <v>3022024</v>
          </cell>
          <cell r="H45">
            <v>101278</v>
          </cell>
          <cell r="I45">
            <v>10006689</v>
          </cell>
          <cell r="J45">
            <v>400047</v>
          </cell>
          <cell r="K45">
            <v>10064</v>
          </cell>
        </row>
        <row r="46">
          <cell r="A46">
            <v>3022025</v>
          </cell>
          <cell r="B46" t="str">
            <v>Foulds</v>
          </cell>
          <cell r="D46" t="str">
            <v>M</v>
          </cell>
          <cell r="E46" t="str">
            <v>Primary</v>
          </cell>
          <cell r="F46" t="str">
            <v>Community</v>
          </cell>
          <cell r="G46">
            <v>3022025</v>
          </cell>
          <cell r="H46">
            <v>101279</v>
          </cell>
          <cell r="I46">
            <v>10027412</v>
          </cell>
          <cell r="J46">
            <v>400001</v>
          </cell>
          <cell r="K46">
            <v>10065</v>
          </cell>
        </row>
        <row r="47">
          <cell r="A47">
            <v>3022026</v>
          </cell>
          <cell r="B47" t="str">
            <v>Frith Manor Sch</v>
          </cell>
          <cell r="D47" t="str">
            <v>M</v>
          </cell>
          <cell r="E47" t="str">
            <v>Primary</v>
          </cell>
          <cell r="F47" t="str">
            <v>Community</v>
          </cell>
          <cell r="G47">
            <v>3022026</v>
          </cell>
          <cell r="H47">
            <v>101280</v>
          </cell>
          <cell r="I47">
            <v>10007765</v>
          </cell>
          <cell r="J47">
            <v>400082</v>
          </cell>
          <cell r="K47">
            <v>10066</v>
          </cell>
        </row>
        <row r="48">
          <cell r="A48">
            <v>3022028</v>
          </cell>
          <cell r="B48" t="str">
            <v>Garden Suburb Infant</v>
          </cell>
          <cell r="D48" t="str">
            <v>M</v>
          </cell>
          <cell r="E48" t="str">
            <v>Primary</v>
          </cell>
          <cell r="F48" t="str">
            <v>Community</v>
          </cell>
          <cell r="G48">
            <v>3022028</v>
          </cell>
          <cell r="H48">
            <v>101282</v>
          </cell>
          <cell r="I48">
            <v>10006049</v>
          </cell>
          <cell r="J48">
            <v>400067</v>
          </cell>
          <cell r="K48">
            <v>10068</v>
          </cell>
        </row>
        <row r="49">
          <cell r="A49">
            <v>3022027</v>
          </cell>
          <cell r="B49" t="str">
            <v>Garden Suburb Junior</v>
          </cell>
          <cell r="D49" t="str">
            <v>M</v>
          </cell>
          <cell r="E49" t="str">
            <v>Primary</v>
          </cell>
          <cell r="F49" t="str">
            <v>Community</v>
          </cell>
          <cell r="G49">
            <v>3022027</v>
          </cell>
          <cell r="H49">
            <v>101281</v>
          </cell>
          <cell r="I49">
            <v>10005165</v>
          </cell>
          <cell r="J49">
            <v>400002</v>
          </cell>
          <cell r="K49">
            <v>10067</v>
          </cell>
        </row>
        <row r="50">
          <cell r="A50">
            <v>3022029</v>
          </cell>
          <cell r="B50" t="str">
            <v>Goldbeaters</v>
          </cell>
          <cell r="D50" t="str">
            <v>M</v>
          </cell>
          <cell r="E50" t="str">
            <v>Primary</v>
          </cell>
          <cell r="F50" t="str">
            <v>Community</v>
          </cell>
          <cell r="G50">
            <v>3022029</v>
          </cell>
          <cell r="H50">
            <v>101283</v>
          </cell>
          <cell r="I50">
            <v>10008175</v>
          </cell>
          <cell r="J50">
            <v>400035</v>
          </cell>
          <cell r="K50">
            <v>10069</v>
          </cell>
        </row>
        <row r="51">
          <cell r="A51">
            <v>3022030</v>
          </cell>
          <cell r="B51" t="str">
            <v>Grasvenor Avenue Infants</v>
          </cell>
          <cell r="D51" t="str">
            <v>A</v>
          </cell>
          <cell r="E51" t="str">
            <v>Primary</v>
          </cell>
          <cell r="F51" t="str">
            <v>Academy</v>
          </cell>
          <cell r="G51">
            <v>3022030</v>
          </cell>
          <cell r="H51">
            <v>138649</v>
          </cell>
          <cell r="J51">
            <v>148347</v>
          </cell>
          <cell r="K51" t="str">
            <v>Academy</v>
          </cell>
        </row>
        <row r="52">
          <cell r="A52">
            <v>3023516</v>
          </cell>
          <cell r="B52" t="str">
            <v>Hasmonean</v>
          </cell>
          <cell r="D52" t="str">
            <v>M</v>
          </cell>
          <cell r="E52" t="str">
            <v>Primary</v>
          </cell>
          <cell r="F52" t="str">
            <v>Voluntary Aided</v>
          </cell>
          <cell r="G52">
            <v>3023516</v>
          </cell>
          <cell r="H52">
            <v>130998</v>
          </cell>
          <cell r="I52">
            <v>10006802</v>
          </cell>
          <cell r="J52">
            <v>400108</v>
          </cell>
          <cell r="K52">
            <v>10121</v>
          </cell>
        </row>
        <row r="53">
          <cell r="A53">
            <v>3022031</v>
          </cell>
          <cell r="B53" t="str">
            <v>Hollickwood JMI Sch</v>
          </cell>
          <cell r="D53" t="str">
            <v>M</v>
          </cell>
          <cell r="E53" t="str">
            <v>Primary</v>
          </cell>
          <cell r="F53" t="str">
            <v>Foundation</v>
          </cell>
          <cell r="G53">
            <v>3022031</v>
          </cell>
          <cell r="H53">
            <v>101285</v>
          </cell>
          <cell r="I53">
            <v>10008170</v>
          </cell>
          <cell r="J53">
            <v>400026</v>
          </cell>
          <cell r="K53">
            <v>10071</v>
          </cell>
        </row>
        <row r="54">
          <cell r="A54">
            <v>3022032</v>
          </cell>
          <cell r="B54" t="str">
            <v>Holly Park School</v>
          </cell>
          <cell r="D54" t="str">
            <v>M</v>
          </cell>
          <cell r="E54" t="str">
            <v>Primary</v>
          </cell>
          <cell r="F54" t="str">
            <v>Community</v>
          </cell>
          <cell r="G54">
            <v>3022032</v>
          </cell>
          <cell r="H54">
            <v>101286</v>
          </cell>
          <cell r="I54">
            <v>10007226</v>
          </cell>
          <cell r="J54">
            <v>400084</v>
          </cell>
          <cell r="K54">
            <v>10072</v>
          </cell>
        </row>
        <row r="55">
          <cell r="A55">
            <v>3023304</v>
          </cell>
          <cell r="B55" t="str">
            <v>Holy Trinity School</v>
          </cell>
          <cell r="D55" t="str">
            <v>M</v>
          </cell>
          <cell r="E55" t="str">
            <v>Primary</v>
          </cell>
          <cell r="F55" t="str">
            <v>Voluntary Aided</v>
          </cell>
          <cell r="G55">
            <v>3023304</v>
          </cell>
          <cell r="H55">
            <v>101317</v>
          </cell>
          <cell r="I55">
            <v>10006043</v>
          </cell>
          <cell r="J55">
            <v>400008</v>
          </cell>
          <cell r="K55">
            <v>10073</v>
          </cell>
        </row>
        <row r="56">
          <cell r="A56">
            <v>3022047</v>
          </cell>
          <cell r="B56" t="str">
            <v>Hyde School</v>
          </cell>
          <cell r="D56" t="str">
            <v>A</v>
          </cell>
          <cell r="E56" t="str">
            <v>Primary</v>
          </cell>
          <cell r="F56" t="str">
            <v>Academy</v>
          </cell>
          <cell r="G56">
            <v>3022047</v>
          </cell>
          <cell r="H56">
            <v>139817</v>
          </cell>
          <cell r="J56">
            <v>151702</v>
          </cell>
          <cell r="K56" t="str">
            <v>Academy</v>
          </cell>
        </row>
        <row r="57">
          <cell r="A57">
            <v>3023515</v>
          </cell>
          <cell r="B57" t="str">
            <v>Independent Jewish Day School</v>
          </cell>
          <cell r="D57" t="str">
            <v>A</v>
          </cell>
          <cell r="E57" t="str">
            <v>Primary</v>
          </cell>
          <cell r="F57" t="str">
            <v>Academy</v>
          </cell>
          <cell r="G57">
            <v>3023515</v>
          </cell>
          <cell r="H57">
            <v>137303</v>
          </cell>
          <cell r="J57">
            <v>143982</v>
          </cell>
          <cell r="K57" t="str">
            <v>Academy</v>
          </cell>
        </row>
        <row r="58">
          <cell r="A58">
            <v>3022036</v>
          </cell>
          <cell r="B58" t="str">
            <v>Livingstone School</v>
          </cell>
          <cell r="D58" t="str">
            <v>M</v>
          </cell>
          <cell r="E58" t="str">
            <v>Primary</v>
          </cell>
          <cell r="F58" t="str">
            <v>Community</v>
          </cell>
          <cell r="G58">
            <v>3022036</v>
          </cell>
          <cell r="H58">
            <v>101289</v>
          </cell>
          <cell r="I58">
            <v>10007060</v>
          </cell>
          <cell r="J58">
            <v>400046</v>
          </cell>
          <cell r="K58">
            <v>10074</v>
          </cell>
        </row>
        <row r="59">
          <cell r="A59">
            <v>3022037</v>
          </cell>
          <cell r="B59" t="str">
            <v>Manorside</v>
          </cell>
          <cell r="D59" t="str">
            <v>M</v>
          </cell>
          <cell r="E59" t="str">
            <v>Primary</v>
          </cell>
          <cell r="F59" t="str">
            <v>Community</v>
          </cell>
          <cell r="G59">
            <v>3022037</v>
          </cell>
          <cell r="H59">
            <v>101290</v>
          </cell>
          <cell r="I59">
            <v>10007061</v>
          </cell>
          <cell r="J59">
            <v>400030</v>
          </cell>
          <cell r="K59">
            <v>10075</v>
          </cell>
        </row>
        <row r="60">
          <cell r="A60">
            <v>3023523</v>
          </cell>
          <cell r="B60" t="str">
            <v>Martin</v>
          </cell>
          <cell r="D60" t="str">
            <v>M</v>
          </cell>
          <cell r="E60" t="str">
            <v>Primary</v>
          </cell>
          <cell r="F60" t="str">
            <v>Community</v>
          </cell>
          <cell r="G60">
            <v>3023523</v>
          </cell>
          <cell r="H60">
            <v>135226</v>
          </cell>
          <cell r="I60">
            <v>10007063</v>
          </cell>
          <cell r="J60">
            <v>400130</v>
          </cell>
          <cell r="K60">
            <v>11093</v>
          </cell>
        </row>
        <row r="61">
          <cell r="A61">
            <v>3025948</v>
          </cell>
          <cell r="B61" t="str">
            <v>Mathilda Marks-Kennedy</v>
          </cell>
          <cell r="D61" t="str">
            <v>M</v>
          </cell>
          <cell r="E61" t="str">
            <v>Primary</v>
          </cell>
          <cell r="F61" t="str">
            <v>Voluntary Aided</v>
          </cell>
          <cell r="G61">
            <v>3025948</v>
          </cell>
          <cell r="H61">
            <v>101376</v>
          </cell>
          <cell r="I61">
            <v>10006913</v>
          </cell>
          <cell r="J61">
            <v>400112</v>
          </cell>
          <cell r="K61">
            <v>10125</v>
          </cell>
        </row>
        <row r="62">
          <cell r="A62">
            <v>3025949</v>
          </cell>
          <cell r="B62" t="str">
            <v>Menorah Foundation</v>
          </cell>
          <cell r="D62" t="str">
            <v>M</v>
          </cell>
          <cell r="E62" t="str">
            <v>Primary</v>
          </cell>
          <cell r="F62" t="str">
            <v>Voluntary Aided</v>
          </cell>
          <cell r="G62">
            <v>3025949</v>
          </cell>
          <cell r="H62">
            <v>131359</v>
          </cell>
          <cell r="I62">
            <v>10007662</v>
          </cell>
          <cell r="J62">
            <v>400110</v>
          </cell>
          <cell r="K62">
            <v>10126</v>
          </cell>
        </row>
        <row r="63">
          <cell r="A63">
            <v>3023513</v>
          </cell>
          <cell r="B63" t="str">
            <v>Menorah Primary School For Girls</v>
          </cell>
          <cell r="D63" t="str">
            <v>M</v>
          </cell>
          <cell r="E63" t="str">
            <v>Primary</v>
          </cell>
          <cell r="F63" t="str">
            <v>Voluntary Aided</v>
          </cell>
          <cell r="G63">
            <v>3023513</v>
          </cell>
          <cell r="H63">
            <v>101341</v>
          </cell>
          <cell r="I63">
            <v>10004701</v>
          </cell>
          <cell r="J63">
            <v>400007</v>
          </cell>
          <cell r="K63">
            <v>10114</v>
          </cell>
        </row>
        <row r="64">
          <cell r="A64">
            <v>3022061</v>
          </cell>
          <cell r="B64" t="str">
            <v>Menorah Primary School for Boys</v>
          </cell>
          <cell r="D64" t="str">
            <v>M</v>
          </cell>
          <cell r="E64" t="str">
            <v>Primary</v>
          </cell>
          <cell r="F64" t="str">
            <v>Voluntary Aided</v>
          </cell>
          <cell r="G64">
            <v>3022061</v>
          </cell>
          <cell r="H64">
            <v>150274</v>
          </cell>
          <cell r="I64">
            <v>10004701</v>
          </cell>
          <cell r="J64">
            <v>400007</v>
          </cell>
          <cell r="K64">
            <v>10114</v>
          </cell>
        </row>
        <row r="65">
          <cell r="A65">
            <v>3022048</v>
          </cell>
          <cell r="B65" t="str">
            <v>Millbrook Park CE  School</v>
          </cell>
          <cell r="D65" t="str">
            <v>A</v>
          </cell>
          <cell r="E65" t="str">
            <v>Primary</v>
          </cell>
          <cell r="F65" t="str">
            <v>Academy</v>
          </cell>
          <cell r="G65">
            <v>3022048</v>
          </cell>
          <cell r="H65">
            <v>140601</v>
          </cell>
          <cell r="J65">
            <v>155126</v>
          </cell>
          <cell r="K65" t="str">
            <v>Academy</v>
          </cell>
        </row>
        <row r="66">
          <cell r="A66">
            <v>3023305</v>
          </cell>
          <cell r="B66" t="str">
            <v>Monken Hadley</v>
          </cell>
          <cell r="D66" t="str">
            <v>M</v>
          </cell>
          <cell r="E66" t="str">
            <v>Primary</v>
          </cell>
          <cell r="F66" t="str">
            <v>Voluntary Aided</v>
          </cell>
          <cell r="G66">
            <v>3023305</v>
          </cell>
          <cell r="H66">
            <v>101318</v>
          </cell>
          <cell r="I66">
            <v>10007576</v>
          </cell>
          <cell r="J66">
            <v>400086</v>
          </cell>
          <cell r="K66">
            <v>10078</v>
          </cell>
        </row>
        <row r="67">
          <cell r="A67">
            <v>3022042</v>
          </cell>
          <cell r="B67" t="str">
            <v>Monkfrith Sch</v>
          </cell>
          <cell r="D67" t="str">
            <v>M</v>
          </cell>
          <cell r="E67" t="str">
            <v>Primary</v>
          </cell>
          <cell r="F67" t="str">
            <v>Community</v>
          </cell>
          <cell r="G67">
            <v>3022042</v>
          </cell>
          <cell r="H67">
            <v>101293</v>
          </cell>
          <cell r="I67">
            <v>10007064</v>
          </cell>
          <cell r="J67">
            <v>400048</v>
          </cell>
          <cell r="K67">
            <v>10079</v>
          </cell>
        </row>
        <row r="68">
          <cell r="A68">
            <v>3022044</v>
          </cell>
          <cell r="B68" t="str">
            <v>Moss Hall Infant</v>
          </cell>
          <cell r="D68" t="str">
            <v>M</v>
          </cell>
          <cell r="E68" t="str">
            <v>Primary</v>
          </cell>
          <cell r="F68" t="str">
            <v>Community</v>
          </cell>
          <cell r="G68">
            <v>3022044</v>
          </cell>
          <cell r="H68">
            <v>101295</v>
          </cell>
          <cell r="I68">
            <v>10006045</v>
          </cell>
          <cell r="J68">
            <v>400087</v>
          </cell>
          <cell r="K68">
            <v>10081</v>
          </cell>
        </row>
        <row r="69">
          <cell r="A69">
            <v>3022043</v>
          </cell>
          <cell r="B69" t="str">
            <v>Moss Hall Junior</v>
          </cell>
          <cell r="D69" t="str">
            <v>M</v>
          </cell>
          <cell r="E69" t="str">
            <v>Primary</v>
          </cell>
          <cell r="F69" t="str">
            <v>Community</v>
          </cell>
          <cell r="G69">
            <v>3022043</v>
          </cell>
          <cell r="H69">
            <v>101294</v>
          </cell>
          <cell r="I69">
            <v>10006046</v>
          </cell>
          <cell r="J69">
            <v>400088</v>
          </cell>
          <cell r="K69">
            <v>10080</v>
          </cell>
        </row>
        <row r="70">
          <cell r="A70">
            <v>3022053</v>
          </cell>
          <cell r="B70" t="str">
            <v>Shalom Noam</v>
          </cell>
          <cell r="D70" t="str">
            <v>M</v>
          </cell>
          <cell r="E70" t="str">
            <v>Primary</v>
          </cell>
          <cell r="F70" t="str">
            <v>Voluntary Aided</v>
          </cell>
          <cell r="G70">
            <v>3022053</v>
          </cell>
          <cell r="H70">
            <v>146803</v>
          </cell>
          <cell r="J70">
            <v>158733</v>
          </cell>
          <cell r="K70">
            <v>10113</v>
          </cell>
        </row>
        <row r="71">
          <cell r="A71">
            <v>3022045</v>
          </cell>
          <cell r="B71" t="str">
            <v>Northside</v>
          </cell>
          <cell r="D71" t="str">
            <v>M</v>
          </cell>
          <cell r="E71" t="str">
            <v>Primary</v>
          </cell>
          <cell r="F71" t="str">
            <v>Community</v>
          </cell>
          <cell r="G71">
            <v>3022045</v>
          </cell>
          <cell r="H71">
            <v>101296</v>
          </cell>
          <cell r="I71">
            <v>10006042</v>
          </cell>
          <cell r="J71">
            <v>400089</v>
          </cell>
          <cell r="K71">
            <v>10082</v>
          </cell>
        </row>
        <row r="72">
          <cell r="A72">
            <v>3022077</v>
          </cell>
          <cell r="B72" t="str">
            <v>Orion</v>
          </cell>
          <cell r="D72" t="str">
            <v>M</v>
          </cell>
          <cell r="E72" t="str">
            <v>Primary</v>
          </cell>
          <cell r="F72" t="str">
            <v>Community</v>
          </cell>
          <cell r="G72">
            <v>3022077</v>
          </cell>
          <cell r="H72">
            <v>131970</v>
          </cell>
          <cell r="I72">
            <v>10006118</v>
          </cell>
          <cell r="J72">
            <v>400113</v>
          </cell>
          <cell r="K72">
            <v>10127</v>
          </cell>
        </row>
        <row r="73">
          <cell r="A73">
            <v>3025201</v>
          </cell>
          <cell r="B73" t="str">
            <v>Osidge</v>
          </cell>
          <cell r="D73" t="str">
            <v>A</v>
          </cell>
          <cell r="E73" t="str">
            <v>Primary</v>
          </cell>
          <cell r="F73" t="str">
            <v>Foundation</v>
          </cell>
          <cell r="G73">
            <v>3025201</v>
          </cell>
          <cell r="H73">
            <v>101356</v>
          </cell>
          <cell r="I73">
            <v>10006718</v>
          </cell>
          <cell r="J73">
            <v>400021</v>
          </cell>
          <cell r="K73">
            <v>10084</v>
          </cell>
        </row>
        <row r="74">
          <cell r="A74">
            <v>3023501</v>
          </cell>
          <cell r="B74" t="str">
            <v>Our Lady of Lourdes</v>
          </cell>
          <cell r="D74" t="str">
            <v>M</v>
          </cell>
          <cell r="E74" t="str">
            <v>Primary</v>
          </cell>
          <cell r="F74" t="str">
            <v>Voluntary Aided</v>
          </cell>
          <cell r="G74">
            <v>3023501</v>
          </cell>
          <cell r="H74">
            <v>101331</v>
          </cell>
          <cell r="I74">
            <v>10006044</v>
          </cell>
          <cell r="J74">
            <v>400003</v>
          </cell>
          <cell r="K74">
            <v>10085</v>
          </cell>
        </row>
        <row r="75">
          <cell r="A75">
            <v>3022078</v>
          </cell>
          <cell r="B75" t="str">
            <v>Pardes House</v>
          </cell>
          <cell r="D75" t="str">
            <v>M</v>
          </cell>
          <cell r="E75" t="str">
            <v>Primary</v>
          </cell>
          <cell r="F75" t="str">
            <v>Voluntary Aided</v>
          </cell>
          <cell r="G75">
            <v>3022078</v>
          </cell>
          <cell r="H75">
            <v>133364</v>
          </cell>
          <cell r="I75">
            <v>10007235</v>
          </cell>
          <cell r="J75">
            <v>400014</v>
          </cell>
          <cell r="K75">
            <v>10129</v>
          </cell>
        </row>
        <row r="76">
          <cell r="A76">
            <v>3022038</v>
          </cell>
          <cell r="B76" t="str">
            <v>Parkfield</v>
          </cell>
          <cell r="D76" t="str">
            <v>A</v>
          </cell>
          <cell r="E76" t="str">
            <v>Primary</v>
          </cell>
          <cell r="F76" t="str">
            <v>Academy</v>
          </cell>
          <cell r="G76">
            <v>3022038</v>
          </cell>
          <cell r="H76">
            <v>139633</v>
          </cell>
          <cell r="J76">
            <v>152217</v>
          </cell>
          <cell r="K76" t="str">
            <v>Academy</v>
          </cell>
        </row>
        <row r="77">
          <cell r="A77">
            <v>3022071</v>
          </cell>
          <cell r="B77" t="str">
            <v xml:space="preserve">Queenswell Infant </v>
          </cell>
          <cell r="D77" t="str">
            <v>M</v>
          </cell>
          <cell r="E77" t="str">
            <v>Primary</v>
          </cell>
          <cell r="F77" t="str">
            <v>Community</v>
          </cell>
          <cell r="G77">
            <v>3022071</v>
          </cell>
          <cell r="H77">
            <v>101312</v>
          </cell>
          <cell r="I77">
            <v>10004332</v>
          </cell>
          <cell r="J77">
            <v>400012</v>
          </cell>
          <cell r="K77">
            <v>10086</v>
          </cell>
        </row>
        <row r="78">
          <cell r="A78">
            <v>3022072</v>
          </cell>
          <cell r="B78" t="str">
            <v>Queenswell Junior</v>
          </cell>
          <cell r="D78" t="str">
            <v>M</v>
          </cell>
          <cell r="E78" t="str">
            <v>Primary</v>
          </cell>
          <cell r="F78" t="str">
            <v>Community</v>
          </cell>
          <cell r="G78">
            <v>3022072</v>
          </cell>
          <cell r="H78">
            <v>101313</v>
          </cell>
          <cell r="I78">
            <v>10004332</v>
          </cell>
          <cell r="J78">
            <v>400012</v>
          </cell>
          <cell r="K78">
            <v>10086</v>
          </cell>
        </row>
        <row r="79">
          <cell r="A79">
            <v>3022004</v>
          </cell>
          <cell r="B79" t="str">
            <v>Rimon Jewish</v>
          </cell>
          <cell r="D79" t="str">
            <v>A</v>
          </cell>
          <cell r="E79" t="str">
            <v>Primary</v>
          </cell>
          <cell r="F79" t="str">
            <v>Free School</v>
          </cell>
          <cell r="G79">
            <v>3022004</v>
          </cell>
          <cell r="H79">
            <v>138272</v>
          </cell>
          <cell r="J79">
            <v>155029</v>
          </cell>
          <cell r="K79" t="str">
            <v>Academy</v>
          </cell>
        </row>
        <row r="80">
          <cell r="A80">
            <v>3023512</v>
          </cell>
          <cell r="B80" t="str">
            <v>Rosh Pinah</v>
          </cell>
          <cell r="D80" t="str">
            <v>M</v>
          </cell>
          <cell r="E80" t="str">
            <v>Primary</v>
          </cell>
          <cell r="F80" t="str">
            <v>Voluntary Aided</v>
          </cell>
          <cell r="G80">
            <v>3023512</v>
          </cell>
          <cell r="H80">
            <v>101340</v>
          </cell>
          <cell r="I80">
            <v>10005964</v>
          </cell>
          <cell r="J80">
            <v>400093</v>
          </cell>
          <cell r="K80">
            <v>10112</v>
          </cell>
        </row>
        <row r="81">
          <cell r="A81">
            <v>3022041</v>
          </cell>
          <cell r="B81" t="str">
            <v>Sacks Morasha Academy</v>
          </cell>
          <cell r="D81" t="str">
            <v>A</v>
          </cell>
          <cell r="E81" t="str">
            <v>Primary</v>
          </cell>
          <cell r="F81" t="str">
            <v>Academy</v>
          </cell>
          <cell r="G81">
            <v>3022041</v>
          </cell>
          <cell r="H81">
            <v>139727</v>
          </cell>
          <cell r="J81">
            <v>160025</v>
          </cell>
          <cell r="K81">
            <v>11381</v>
          </cell>
        </row>
        <row r="82">
          <cell r="A82">
            <v>3023510</v>
          </cell>
          <cell r="B82" t="str">
            <v>Sacred Heart</v>
          </cell>
          <cell r="D82" t="str">
            <v>M</v>
          </cell>
          <cell r="E82" t="str">
            <v>Primary</v>
          </cell>
          <cell r="F82" t="str">
            <v>Voluntary Aided</v>
          </cell>
          <cell r="G82">
            <v>3023510</v>
          </cell>
          <cell r="H82">
            <v>101338</v>
          </cell>
          <cell r="I82">
            <v>10004882</v>
          </cell>
          <cell r="J82">
            <v>400071</v>
          </cell>
          <cell r="K82">
            <v>10110</v>
          </cell>
        </row>
        <row r="83">
          <cell r="A83">
            <v>3023502</v>
          </cell>
          <cell r="B83" t="str">
            <v>St Agnes RC</v>
          </cell>
          <cell r="D83" t="str">
            <v>M</v>
          </cell>
          <cell r="E83" t="str">
            <v>Primary</v>
          </cell>
          <cell r="F83" t="str">
            <v>Voluntary Aided</v>
          </cell>
          <cell r="G83">
            <v>3023502</v>
          </cell>
          <cell r="H83">
            <v>101332</v>
          </cell>
          <cell r="I83">
            <v>10007803</v>
          </cell>
          <cell r="J83">
            <v>400096</v>
          </cell>
          <cell r="K83">
            <v>10087</v>
          </cell>
        </row>
        <row r="84">
          <cell r="A84">
            <v>3023315</v>
          </cell>
          <cell r="B84" t="str">
            <v>St Andrew's C E</v>
          </cell>
          <cell r="D84" t="str">
            <v>M</v>
          </cell>
          <cell r="E84" t="str">
            <v>Primary</v>
          </cell>
          <cell r="F84" t="str">
            <v>Voluntary Aided</v>
          </cell>
          <cell r="G84">
            <v>3023315</v>
          </cell>
          <cell r="H84">
            <v>101327</v>
          </cell>
          <cell r="I84">
            <v>10004672</v>
          </cell>
          <cell r="J84">
            <v>400062</v>
          </cell>
          <cell r="K84">
            <v>10099</v>
          </cell>
        </row>
        <row r="85">
          <cell r="A85">
            <v>3023504</v>
          </cell>
          <cell r="B85" t="str">
            <v>St Catherines R C</v>
          </cell>
          <cell r="D85" t="str">
            <v>M</v>
          </cell>
          <cell r="E85" t="str">
            <v>Primary</v>
          </cell>
          <cell r="F85" t="str">
            <v>Voluntary Aided</v>
          </cell>
          <cell r="G85">
            <v>3023504</v>
          </cell>
          <cell r="H85">
            <v>101333</v>
          </cell>
          <cell r="I85">
            <v>10007065</v>
          </cell>
          <cell r="J85">
            <v>400064</v>
          </cell>
          <cell r="K85">
            <v>10088</v>
          </cell>
        </row>
        <row r="86">
          <cell r="A86">
            <v>3023309</v>
          </cell>
          <cell r="B86" t="str">
            <v>St Johns CE N20</v>
          </cell>
          <cell r="D86" t="str">
            <v>M</v>
          </cell>
          <cell r="E86" t="str">
            <v>Primary</v>
          </cell>
          <cell r="F86" t="str">
            <v>Voluntary Aided</v>
          </cell>
          <cell r="G86">
            <v>3023309</v>
          </cell>
          <cell r="H86">
            <v>101321</v>
          </cell>
          <cell r="I86">
            <v>10006508</v>
          </cell>
          <cell r="J86">
            <v>400098</v>
          </cell>
          <cell r="K86">
            <v>10116</v>
          </cell>
        </row>
        <row r="87">
          <cell r="A87">
            <v>3023307</v>
          </cell>
          <cell r="B87" t="str">
            <v>St John's CE  N11</v>
          </cell>
          <cell r="D87" t="str">
            <v>M</v>
          </cell>
          <cell r="E87" t="str">
            <v>Primary</v>
          </cell>
          <cell r="F87" t="str">
            <v>Voluntary Aided</v>
          </cell>
          <cell r="G87">
            <v>3023307</v>
          </cell>
          <cell r="H87">
            <v>101319</v>
          </cell>
          <cell r="I87">
            <v>10007066</v>
          </cell>
          <cell r="J87">
            <v>400114</v>
          </cell>
          <cell r="K87">
            <v>10089</v>
          </cell>
        </row>
        <row r="88">
          <cell r="A88">
            <v>3023509</v>
          </cell>
          <cell r="B88" t="str">
            <v>St Joseph's</v>
          </cell>
          <cell r="D88" t="str">
            <v>M</v>
          </cell>
          <cell r="E88" t="str">
            <v>Primary</v>
          </cell>
          <cell r="F88" t="str">
            <v>Voluntary Aided</v>
          </cell>
          <cell r="G88">
            <v>3023509</v>
          </cell>
          <cell r="H88">
            <v>101337</v>
          </cell>
          <cell r="I88">
            <v>10022140</v>
          </cell>
          <cell r="J88">
            <v>400066</v>
          </cell>
          <cell r="K88">
            <v>10107</v>
          </cell>
        </row>
        <row r="89">
          <cell r="A89">
            <v>3023311</v>
          </cell>
          <cell r="B89" t="str">
            <v>St Mary's  N3</v>
          </cell>
          <cell r="D89" t="str">
            <v>M</v>
          </cell>
          <cell r="E89" t="str">
            <v>Primary</v>
          </cell>
          <cell r="F89" t="str">
            <v>Voluntary Aided</v>
          </cell>
          <cell r="G89">
            <v>3023311</v>
          </cell>
          <cell r="H89">
            <v>101323</v>
          </cell>
          <cell r="I89">
            <v>10008120</v>
          </cell>
          <cell r="J89">
            <v>400058</v>
          </cell>
          <cell r="K89">
            <v>10092</v>
          </cell>
        </row>
        <row r="90">
          <cell r="A90">
            <v>3023312</v>
          </cell>
          <cell r="B90" t="str">
            <v>St Mary's  EN4</v>
          </cell>
          <cell r="D90" t="str">
            <v>M</v>
          </cell>
          <cell r="E90" t="str">
            <v>Primary</v>
          </cell>
          <cell r="F90" t="str">
            <v>Voluntary Aided</v>
          </cell>
          <cell r="G90">
            <v>3023312</v>
          </cell>
          <cell r="H90">
            <v>101324</v>
          </cell>
          <cell r="I90">
            <v>10004397</v>
          </cell>
          <cell r="J90">
            <v>400017</v>
          </cell>
          <cell r="K90">
            <v>10093</v>
          </cell>
        </row>
        <row r="91">
          <cell r="A91">
            <v>3023314</v>
          </cell>
          <cell r="B91" t="str">
            <v>St Pauls NW7</v>
          </cell>
          <cell r="D91" t="str">
            <v>M</v>
          </cell>
          <cell r="E91" t="str">
            <v>Primary</v>
          </cell>
          <cell r="F91" t="str">
            <v>Voluntary Aided</v>
          </cell>
          <cell r="G91">
            <v>3023314</v>
          </cell>
          <cell r="H91">
            <v>101326</v>
          </cell>
          <cell r="I91">
            <v>10005209</v>
          </cell>
          <cell r="J91">
            <v>400094</v>
          </cell>
          <cell r="K91">
            <v>10095</v>
          </cell>
        </row>
        <row r="92">
          <cell r="A92">
            <v>3023313</v>
          </cell>
          <cell r="B92" t="str">
            <v>St. Pauls N11</v>
          </cell>
          <cell r="D92" t="str">
            <v>M</v>
          </cell>
          <cell r="E92" t="str">
            <v>Primary</v>
          </cell>
          <cell r="F92" t="str">
            <v>Voluntary Aided</v>
          </cell>
          <cell r="G92">
            <v>3023313</v>
          </cell>
          <cell r="H92">
            <v>101325</v>
          </cell>
          <cell r="I92">
            <v>10007095</v>
          </cell>
          <cell r="J92">
            <v>400006</v>
          </cell>
          <cell r="K92">
            <v>10094</v>
          </cell>
        </row>
        <row r="93">
          <cell r="A93">
            <v>3023507</v>
          </cell>
          <cell r="B93" t="str">
            <v>St Theresa's RC</v>
          </cell>
          <cell r="D93" t="str">
            <v>M</v>
          </cell>
          <cell r="E93" t="str">
            <v>Primary</v>
          </cell>
          <cell r="F93" t="str">
            <v>Voluntary Aided</v>
          </cell>
          <cell r="G93">
            <v>3023507</v>
          </cell>
          <cell r="H93">
            <v>101335</v>
          </cell>
          <cell r="I93">
            <v>10027404</v>
          </cell>
          <cell r="J93">
            <v>400037</v>
          </cell>
          <cell r="K93">
            <v>10108</v>
          </cell>
        </row>
        <row r="94">
          <cell r="A94">
            <v>3023506</v>
          </cell>
          <cell r="B94" t="str">
            <v>St Vincent's RC</v>
          </cell>
          <cell r="D94" t="str">
            <v>M</v>
          </cell>
          <cell r="E94" t="str">
            <v>Primary</v>
          </cell>
          <cell r="F94" t="str">
            <v>Voluntary Aided</v>
          </cell>
          <cell r="G94">
            <v>3023506</v>
          </cell>
          <cell r="H94">
            <v>101334</v>
          </cell>
          <cell r="I94">
            <v>10007826</v>
          </cell>
          <cell r="J94">
            <v>400009</v>
          </cell>
          <cell r="K94">
            <v>10096</v>
          </cell>
        </row>
        <row r="95">
          <cell r="A95">
            <v>3022051</v>
          </cell>
          <cell r="B95" t="str">
            <v>Summerside  Academy</v>
          </cell>
          <cell r="D95" t="str">
            <v>A</v>
          </cell>
          <cell r="E95" t="str">
            <v>Primary</v>
          </cell>
          <cell r="F95" t="str">
            <v>Academy</v>
          </cell>
          <cell r="G95">
            <v>3022051</v>
          </cell>
          <cell r="H95">
            <v>144653</v>
          </cell>
          <cell r="J95">
            <v>157542</v>
          </cell>
          <cell r="K95" t="str">
            <v>Academy</v>
          </cell>
        </row>
        <row r="96">
          <cell r="A96">
            <v>3022070</v>
          </cell>
          <cell r="B96" t="str">
            <v>Sunnyfields</v>
          </cell>
          <cell r="D96" t="str">
            <v>M</v>
          </cell>
          <cell r="E96" t="str">
            <v>Primary</v>
          </cell>
          <cell r="F96" t="str">
            <v>Community</v>
          </cell>
          <cell r="G96">
            <v>3022070</v>
          </cell>
          <cell r="H96">
            <v>101311</v>
          </cell>
          <cell r="I96">
            <v>10006577</v>
          </cell>
          <cell r="J96">
            <v>400038</v>
          </cell>
          <cell r="K96">
            <v>10097</v>
          </cell>
        </row>
        <row r="97">
          <cell r="A97">
            <v>3023316</v>
          </cell>
          <cell r="B97" t="str">
            <v>Trent  CE</v>
          </cell>
          <cell r="D97" t="str">
            <v>M</v>
          </cell>
          <cell r="E97" t="str">
            <v>Primary</v>
          </cell>
          <cell r="F97" t="str">
            <v>Voluntary Aided</v>
          </cell>
          <cell r="G97">
            <v>3023316</v>
          </cell>
          <cell r="H97">
            <v>101328</v>
          </cell>
          <cell r="I97">
            <v>10006115</v>
          </cell>
          <cell r="J97">
            <v>400100</v>
          </cell>
          <cell r="K97">
            <v>10100</v>
          </cell>
        </row>
        <row r="98">
          <cell r="A98">
            <v>3022055</v>
          </cell>
          <cell r="B98" t="str">
            <v>Tudor</v>
          </cell>
          <cell r="D98" t="str">
            <v>M</v>
          </cell>
          <cell r="E98" t="str">
            <v>Primary</v>
          </cell>
          <cell r="F98" t="str">
            <v>Community</v>
          </cell>
          <cell r="G98">
            <v>3022055</v>
          </cell>
          <cell r="H98">
            <v>101299</v>
          </cell>
          <cell r="I98">
            <v>10007069</v>
          </cell>
          <cell r="J98">
            <v>400101</v>
          </cell>
          <cell r="K98">
            <v>10101</v>
          </cell>
        </row>
        <row r="99">
          <cell r="A99">
            <v>3022057</v>
          </cell>
          <cell r="B99" t="str">
            <v>Underhill</v>
          </cell>
          <cell r="D99" t="str">
            <v>M</v>
          </cell>
          <cell r="E99" t="str">
            <v>Primary</v>
          </cell>
          <cell r="F99" t="str">
            <v>Community</v>
          </cell>
          <cell r="G99">
            <v>3022057</v>
          </cell>
          <cell r="H99">
            <v>101301</v>
          </cell>
          <cell r="I99">
            <v>1263</v>
          </cell>
          <cell r="J99">
            <v>400053</v>
          </cell>
          <cell r="K99">
            <v>10103</v>
          </cell>
        </row>
        <row r="100">
          <cell r="A100">
            <v>3022049</v>
          </cell>
          <cell r="B100" t="str">
            <v>Watling Park Free</v>
          </cell>
          <cell r="D100" t="str">
            <v>A</v>
          </cell>
          <cell r="E100" t="str">
            <v>Primary</v>
          </cell>
          <cell r="F100" t="str">
            <v>Academy</v>
          </cell>
          <cell r="G100">
            <v>3022049</v>
          </cell>
          <cell r="H100">
            <v>142114</v>
          </cell>
          <cell r="J100">
            <v>157055</v>
          </cell>
          <cell r="K100" t="str">
            <v>Academy</v>
          </cell>
        </row>
        <row r="101">
          <cell r="A101">
            <v>3022076</v>
          </cell>
          <cell r="B101" t="str">
            <v>Wessex Gardens</v>
          </cell>
          <cell r="D101" t="str">
            <v>M</v>
          </cell>
          <cell r="E101" t="str">
            <v>Primary</v>
          </cell>
          <cell r="F101" t="str">
            <v>Community</v>
          </cell>
          <cell r="G101">
            <v>3022076</v>
          </cell>
          <cell r="H101">
            <v>131617</v>
          </cell>
          <cell r="I101">
            <v>10027395</v>
          </cell>
          <cell r="J101">
            <v>400111</v>
          </cell>
          <cell r="K101">
            <v>10124</v>
          </cell>
        </row>
        <row r="102">
          <cell r="A102">
            <v>3022060</v>
          </cell>
          <cell r="B102" t="str">
            <v>Whitings Hill</v>
          </cell>
          <cell r="D102" t="str">
            <v>M</v>
          </cell>
          <cell r="E102" t="str">
            <v>Primary</v>
          </cell>
          <cell r="F102" t="str">
            <v>Community</v>
          </cell>
          <cell r="G102">
            <v>3022060</v>
          </cell>
          <cell r="H102">
            <v>101304</v>
          </cell>
          <cell r="I102">
            <v>10007070</v>
          </cell>
          <cell r="J102">
            <v>400011</v>
          </cell>
          <cell r="K102">
            <v>10105</v>
          </cell>
        </row>
        <row r="103">
          <cell r="A103">
            <v>3023518</v>
          </cell>
          <cell r="B103" t="str">
            <v>Woodcroft</v>
          </cell>
          <cell r="D103" t="str">
            <v>M</v>
          </cell>
          <cell r="E103" t="str">
            <v>Primary</v>
          </cell>
          <cell r="F103" t="str">
            <v>Community</v>
          </cell>
          <cell r="G103">
            <v>3023518</v>
          </cell>
          <cell r="H103">
            <v>134677</v>
          </cell>
          <cell r="I103">
            <v>10006392</v>
          </cell>
          <cell r="J103">
            <v>400117</v>
          </cell>
          <cell r="K103">
            <v>10123</v>
          </cell>
        </row>
        <row r="104">
          <cell r="A104">
            <v>3022054</v>
          </cell>
          <cell r="B104" t="str">
            <v>Woodridge</v>
          </cell>
          <cell r="D104" t="str">
            <v>M</v>
          </cell>
          <cell r="E104" t="str">
            <v>Primary</v>
          </cell>
          <cell r="F104" t="str">
            <v>Community</v>
          </cell>
          <cell r="G104">
            <v>3022054</v>
          </cell>
          <cell r="H104">
            <v>101298</v>
          </cell>
          <cell r="I104">
            <v>10007071</v>
          </cell>
          <cell r="J104">
            <v>400004</v>
          </cell>
          <cell r="K104">
            <v>10109</v>
          </cell>
        </row>
        <row r="106">
          <cell r="A106">
            <v>3021102</v>
          </cell>
          <cell r="B106" t="str">
            <v>Northgate</v>
          </cell>
          <cell r="D106" t="str">
            <v>M</v>
          </cell>
          <cell r="E106" t="str">
            <v>PRU</v>
          </cell>
          <cell r="F106" t="str">
            <v>Community</v>
          </cell>
          <cell r="G106">
            <v>3021102</v>
          </cell>
          <cell r="H106">
            <v>133749</v>
          </cell>
          <cell r="I106">
            <v>10071851</v>
          </cell>
          <cell r="J106">
            <v>400157</v>
          </cell>
          <cell r="K106">
            <v>10185</v>
          </cell>
        </row>
        <row r="107">
          <cell r="A107">
            <v>3021100</v>
          </cell>
          <cell r="B107" t="str">
            <v>Pavilion</v>
          </cell>
          <cell r="D107" t="str">
            <v>M</v>
          </cell>
          <cell r="E107" t="str">
            <v>PRU</v>
          </cell>
          <cell r="F107" t="str">
            <v>Community</v>
          </cell>
          <cell r="G107">
            <v>3021100</v>
          </cell>
          <cell r="H107">
            <v>101255</v>
          </cell>
          <cell r="I107">
            <v>10028935</v>
          </cell>
          <cell r="J107">
            <v>400156</v>
          </cell>
          <cell r="K107">
            <v>10188</v>
          </cell>
        </row>
        <row r="109">
          <cell r="A109">
            <v>3024001</v>
          </cell>
          <cell r="B109" t="str">
            <v>Archer Academy</v>
          </cell>
          <cell r="D109" t="str">
            <v>A</v>
          </cell>
          <cell r="E109" t="str">
            <v>Secondary</v>
          </cell>
          <cell r="F109" t="str">
            <v>Free School</v>
          </cell>
          <cell r="G109">
            <v>3024001</v>
          </cell>
          <cell r="H109">
            <v>139594</v>
          </cell>
          <cell r="J109">
            <v>153627</v>
          </cell>
          <cell r="K109" t="str">
            <v>Academy</v>
          </cell>
        </row>
        <row r="110">
          <cell r="A110">
            <v>3024013</v>
          </cell>
          <cell r="B110" t="str">
            <v>ARK Pioneer Academy</v>
          </cell>
          <cell r="D110" t="str">
            <v>A</v>
          </cell>
          <cell r="E110" t="str">
            <v>Secondary</v>
          </cell>
          <cell r="F110" t="str">
            <v>Free School</v>
          </cell>
          <cell r="G110">
            <v>3024013</v>
          </cell>
          <cell r="H110">
            <v>149999</v>
          </cell>
          <cell r="J110">
            <v>159947</v>
          </cell>
          <cell r="K110" t="str">
            <v>Academy</v>
          </cell>
        </row>
        <row r="111">
          <cell r="A111">
            <v>3025406</v>
          </cell>
          <cell r="B111" t="str">
            <v>Ashmole Academy</v>
          </cell>
          <cell r="D111" t="str">
            <v>A</v>
          </cell>
          <cell r="E111" t="str">
            <v>Secondary</v>
          </cell>
          <cell r="F111" t="str">
            <v>Academy</v>
          </cell>
          <cell r="G111">
            <v>3025406</v>
          </cell>
          <cell r="H111">
            <v>136308</v>
          </cell>
          <cell r="J111">
            <v>140909</v>
          </cell>
          <cell r="K111" t="str">
            <v>Academy</v>
          </cell>
        </row>
        <row r="112">
          <cell r="A112">
            <v>3025408</v>
          </cell>
          <cell r="B112" t="str">
            <v>Bishop Douglass Academy</v>
          </cell>
          <cell r="D112" t="str">
            <v>A</v>
          </cell>
          <cell r="E112" t="str">
            <v>Secondary</v>
          </cell>
          <cell r="F112" t="str">
            <v>Academy</v>
          </cell>
          <cell r="G112">
            <v>3025408</v>
          </cell>
          <cell r="H112">
            <v>143082</v>
          </cell>
          <cell r="J112">
            <v>156628</v>
          </cell>
          <cell r="K112" t="str">
            <v>Academy</v>
          </cell>
        </row>
        <row r="113">
          <cell r="A113">
            <v>3024211</v>
          </cell>
          <cell r="B113" t="str">
            <v>Christ's College Finchley</v>
          </cell>
          <cell r="D113" t="str">
            <v>A</v>
          </cell>
          <cell r="E113" t="str">
            <v>Secondary</v>
          </cell>
          <cell r="F113" t="str">
            <v>Academy</v>
          </cell>
          <cell r="G113">
            <v>3024211</v>
          </cell>
          <cell r="H113">
            <v>137388</v>
          </cell>
          <cell r="J113">
            <v>144389</v>
          </cell>
          <cell r="K113" t="str">
            <v>Academy</v>
          </cell>
        </row>
        <row r="114">
          <cell r="A114">
            <v>3024215</v>
          </cell>
          <cell r="B114" t="str">
            <v>Compton School</v>
          </cell>
          <cell r="D114" t="str">
            <v>A</v>
          </cell>
          <cell r="E114" t="str">
            <v>Secondary</v>
          </cell>
          <cell r="F114" t="str">
            <v>Academy</v>
          </cell>
          <cell r="G114">
            <v>3024215</v>
          </cell>
          <cell r="H114">
            <v>136418</v>
          </cell>
          <cell r="J114">
            <v>140894</v>
          </cell>
          <cell r="K114" t="str">
            <v>Academy</v>
          </cell>
        </row>
        <row r="115">
          <cell r="A115">
            <v>3024210</v>
          </cell>
          <cell r="B115" t="str">
            <v>Copthall School</v>
          </cell>
          <cell r="D115" t="str">
            <v>A</v>
          </cell>
          <cell r="E115" t="str">
            <v>Secondary</v>
          </cell>
          <cell r="F115" t="str">
            <v>Academy</v>
          </cell>
          <cell r="G115">
            <v>3024210</v>
          </cell>
          <cell r="H115">
            <v>138685</v>
          </cell>
          <cell r="J115">
            <v>148020</v>
          </cell>
          <cell r="K115" t="str">
            <v>Academy</v>
          </cell>
        </row>
        <row r="116">
          <cell r="A116">
            <v>3024212</v>
          </cell>
          <cell r="B116" t="str">
            <v>East Barnet School</v>
          </cell>
          <cell r="D116" t="str">
            <v>A</v>
          </cell>
          <cell r="E116" t="str">
            <v>Secondary</v>
          </cell>
          <cell r="F116" t="str">
            <v>Academy</v>
          </cell>
          <cell r="G116">
            <v>3024212</v>
          </cell>
          <cell r="H116">
            <v>136658</v>
          </cell>
          <cell r="J116">
            <v>143727</v>
          </cell>
          <cell r="K116" t="str">
            <v>Academy</v>
          </cell>
        </row>
        <row r="117">
          <cell r="A117">
            <v>3025405</v>
          </cell>
          <cell r="B117" t="str">
            <v>Finchley Catholic High Sch</v>
          </cell>
          <cell r="D117" t="str">
            <v>M</v>
          </cell>
          <cell r="E117" t="str">
            <v>Secondary</v>
          </cell>
          <cell r="F117" t="str">
            <v>Voluntary Aided</v>
          </cell>
          <cell r="G117">
            <v>3025405</v>
          </cell>
          <cell r="H117">
            <v>101362</v>
          </cell>
          <cell r="I117">
            <v>10028710</v>
          </cell>
          <cell r="J117">
            <v>400041</v>
          </cell>
          <cell r="K117">
            <v>10145</v>
          </cell>
        </row>
        <row r="118">
          <cell r="A118">
            <v>3024003</v>
          </cell>
          <cell r="B118" t="str">
            <v>Friern Barnet Sch</v>
          </cell>
          <cell r="D118" t="str">
            <v>M</v>
          </cell>
          <cell r="E118" t="str">
            <v>Secondary</v>
          </cell>
          <cell r="F118" t="str">
            <v>Community</v>
          </cell>
          <cell r="G118">
            <v>3024003</v>
          </cell>
          <cell r="H118">
            <v>101345</v>
          </cell>
          <cell r="I118">
            <v>10027413</v>
          </cell>
          <cell r="J118">
            <v>400033</v>
          </cell>
          <cell r="K118">
            <v>10139</v>
          </cell>
        </row>
        <row r="119">
          <cell r="A119">
            <v>3025409</v>
          </cell>
          <cell r="B119" t="str">
            <v>Hasmonean High School</v>
          </cell>
          <cell r="D119" t="str">
            <v>A</v>
          </cell>
          <cell r="E119" t="str">
            <v>Secondary</v>
          </cell>
          <cell r="F119" t="str">
            <v>Academy</v>
          </cell>
          <cell r="G119">
            <v>3025409</v>
          </cell>
          <cell r="H119">
            <v>137539</v>
          </cell>
          <cell r="J119">
            <v>145386</v>
          </cell>
          <cell r="K119" t="str">
            <v>Academy</v>
          </cell>
        </row>
        <row r="120">
          <cell r="A120">
            <v>3024014</v>
          </cell>
          <cell r="B120" t="str">
            <v>Hasmonean High School for Girls</v>
          </cell>
          <cell r="D120" t="str">
            <v>A</v>
          </cell>
          <cell r="E120" t="str">
            <v>Secondary</v>
          </cell>
          <cell r="F120" t="str">
            <v>Academy</v>
          </cell>
          <cell r="G120">
            <v>3024014</v>
          </cell>
          <cell r="J120">
            <v>145386</v>
          </cell>
          <cell r="K120" t="str">
            <v>Academy</v>
          </cell>
        </row>
        <row r="121">
          <cell r="A121">
            <v>3025400</v>
          </cell>
          <cell r="B121" t="str">
            <v>Hendon School</v>
          </cell>
          <cell r="D121" t="str">
            <v>A</v>
          </cell>
          <cell r="E121" t="str">
            <v>Secondary</v>
          </cell>
          <cell r="F121" t="str">
            <v>Academy</v>
          </cell>
          <cell r="G121">
            <v>3025400</v>
          </cell>
          <cell r="H121">
            <v>137645</v>
          </cell>
          <cell r="J121">
            <v>145169</v>
          </cell>
          <cell r="K121" t="str">
            <v>Academy</v>
          </cell>
        </row>
        <row r="122">
          <cell r="A122">
            <v>3024752</v>
          </cell>
          <cell r="B122" t="str">
            <v>Henrietta Barnett School</v>
          </cell>
          <cell r="D122" t="str">
            <v>A</v>
          </cell>
          <cell r="E122" t="str">
            <v>Secondary</v>
          </cell>
          <cell r="F122" t="str">
            <v>Academy</v>
          </cell>
          <cell r="G122">
            <v>3024752</v>
          </cell>
          <cell r="H122">
            <v>138051</v>
          </cell>
          <cell r="J122">
            <v>147243</v>
          </cell>
          <cell r="K122" t="str">
            <v>Academy</v>
          </cell>
        </row>
        <row r="123">
          <cell r="A123">
            <v>3025427</v>
          </cell>
          <cell r="B123" t="str">
            <v>JCoSS</v>
          </cell>
          <cell r="D123" t="str">
            <v>M</v>
          </cell>
          <cell r="E123" t="str">
            <v>Secondary</v>
          </cell>
          <cell r="F123" t="str">
            <v>Voluntary Aided</v>
          </cell>
          <cell r="G123">
            <v>3025427</v>
          </cell>
          <cell r="H123">
            <v>135747</v>
          </cell>
          <cell r="I123">
            <v>10057017</v>
          </cell>
          <cell r="J123">
            <v>400140</v>
          </cell>
          <cell r="K123">
            <v>11174</v>
          </cell>
        </row>
        <row r="124">
          <cell r="A124">
            <v>3024004</v>
          </cell>
          <cell r="B124" t="str">
            <v>Menorah High Sch Girls</v>
          </cell>
          <cell r="D124" t="str">
            <v>M</v>
          </cell>
          <cell r="E124" t="str">
            <v>Secondary</v>
          </cell>
          <cell r="F124" t="str">
            <v>Voluntary Aided</v>
          </cell>
          <cell r="G124">
            <v>3024004</v>
          </cell>
          <cell r="H124">
            <v>142627</v>
          </cell>
          <cell r="I124">
            <v>10029127</v>
          </cell>
          <cell r="J124">
            <v>107953</v>
          </cell>
          <cell r="K124">
            <v>11513</v>
          </cell>
        </row>
        <row r="125">
          <cell r="A125">
            <v>3025402</v>
          </cell>
          <cell r="B125" t="str">
            <v>Mill Hill County High School</v>
          </cell>
          <cell r="D125" t="str">
            <v>A</v>
          </cell>
          <cell r="E125" t="str">
            <v>Secondary</v>
          </cell>
          <cell r="F125" t="str">
            <v>Academy</v>
          </cell>
          <cell r="G125">
            <v>3025402</v>
          </cell>
          <cell r="H125">
            <v>137386</v>
          </cell>
          <cell r="J125">
            <v>144069</v>
          </cell>
          <cell r="K125" t="str">
            <v>Academy</v>
          </cell>
        </row>
        <row r="126">
          <cell r="A126">
            <v>3024208</v>
          </cell>
          <cell r="B126" t="str">
            <v>Queen Elizabeth's Girls' School</v>
          </cell>
          <cell r="D126" t="str">
            <v>A</v>
          </cell>
          <cell r="E126" t="str">
            <v>Secondary</v>
          </cell>
          <cell r="F126" t="str">
            <v>Academy</v>
          </cell>
          <cell r="G126">
            <v>3024208</v>
          </cell>
          <cell r="H126">
            <v>137131</v>
          </cell>
          <cell r="J126">
            <v>144387</v>
          </cell>
          <cell r="K126" t="str">
            <v>Academy</v>
          </cell>
        </row>
        <row r="127">
          <cell r="A127">
            <v>3025401</v>
          </cell>
          <cell r="B127" t="str">
            <v>Queen Elizabeth's School (Boys)</v>
          </cell>
          <cell r="D127" t="str">
            <v>A</v>
          </cell>
          <cell r="E127" t="str">
            <v>Secondary</v>
          </cell>
          <cell r="F127" t="str">
            <v>Academy</v>
          </cell>
          <cell r="G127">
            <v>3025401</v>
          </cell>
          <cell r="H127">
            <v>136290</v>
          </cell>
          <cell r="J127">
            <v>139142</v>
          </cell>
          <cell r="K127" t="str">
            <v>Academy</v>
          </cell>
        </row>
        <row r="128">
          <cell r="A128">
            <v>3024011</v>
          </cell>
          <cell r="B128" t="str">
            <v>Saracens High School</v>
          </cell>
          <cell r="D128" t="str">
            <v>A</v>
          </cell>
          <cell r="E128" t="str">
            <v>Secondary</v>
          </cell>
          <cell r="F128" t="str">
            <v>Free School</v>
          </cell>
          <cell r="G128">
            <v>3024011</v>
          </cell>
          <cell r="H128">
            <v>145921</v>
          </cell>
          <cell r="J128">
            <v>158756</v>
          </cell>
          <cell r="K128" t="str">
            <v>Academy</v>
          </cell>
        </row>
        <row r="129">
          <cell r="A129">
            <v>3024000</v>
          </cell>
          <cell r="B129" t="str">
            <v>St Andrew the Apostle Greek Orthodox School</v>
          </cell>
          <cell r="D129" t="str">
            <v>A</v>
          </cell>
          <cell r="E129" t="str">
            <v>Secondary</v>
          </cell>
          <cell r="F129" t="str">
            <v>Free School</v>
          </cell>
          <cell r="G129">
            <v>3024000</v>
          </cell>
          <cell r="H129">
            <v>139410</v>
          </cell>
          <cell r="J129">
            <v>156093</v>
          </cell>
          <cell r="K129" t="str">
            <v>Academy</v>
          </cell>
        </row>
        <row r="130">
          <cell r="A130">
            <v>3025404</v>
          </cell>
          <cell r="B130" t="str">
            <v>St Michaels Catholic Grammar</v>
          </cell>
          <cell r="D130" t="str">
            <v>M</v>
          </cell>
          <cell r="E130" t="str">
            <v>Secondary</v>
          </cell>
          <cell r="F130" t="str">
            <v>Voluntary Aided</v>
          </cell>
          <cell r="G130">
            <v>3025404</v>
          </cell>
          <cell r="H130">
            <v>101361</v>
          </cell>
          <cell r="I130">
            <v>10005539</v>
          </cell>
          <cell r="J130">
            <v>400029</v>
          </cell>
          <cell r="K130">
            <v>10148</v>
          </cell>
        </row>
        <row r="131">
          <cell r="A131">
            <v>3025407</v>
          </cell>
          <cell r="B131" t="str">
            <v>St. James' Catholic High</v>
          </cell>
          <cell r="D131" t="str">
            <v>M</v>
          </cell>
          <cell r="E131" t="str">
            <v>Secondary</v>
          </cell>
          <cell r="F131" t="str">
            <v>Voluntary Aided</v>
          </cell>
          <cell r="G131">
            <v>3025407</v>
          </cell>
          <cell r="H131">
            <v>101364</v>
          </cell>
          <cell r="I131">
            <v>10028917</v>
          </cell>
          <cell r="J131">
            <v>400013</v>
          </cell>
          <cell r="K131">
            <v>10142</v>
          </cell>
        </row>
        <row r="132">
          <cell r="A132">
            <v>3024010</v>
          </cell>
          <cell r="B132" t="str">
            <v>Totteridge Academy</v>
          </cell>
          <cell r="D132" t="str">
            <v>A</v>
          </cell>
          <cell r="E132" t="str">
            <v>Secondary</v>
          </cell>
          <cell r="F132" t="str">
            <v>Academy</v>
          </cell>
          <cell r="G132">
            <v>3024010</v>
          </cell>
          <cell r="H132">
            <v>144502</v>
          </cell>
          <cell r="J132">
            <v>144388</v>
          </cell>
          <cell r="K132" t="str">
            <v>Academy</v>
          </cell>
        </row>
        <row r="133">
          <cell r="A133">
            <v>3024012</v>
          </cell>
          <cell r="B133" t="str">
            <v>Whitefield School</v>
          </cell>
          <cell r="D133" t="str">
            <v>A</v>
          </cell>
          <cell r="E133" t="str">
            <v>Secondary</v>
          </cell>
          <cell r="F133" t="str">
            <v>Academy</v>
          </cell>
          <cell r="G133">
            <v>3024012</v>
          </cell>
          <cell r="H133">
            <v>137361</v>
          </cell>
          <cell r="J133">
            <v>144062</v>
          </cell>
          <cell r="K133" t="str">
            <v>Academy</v>
          </cell>
        </row>
        <row r="135">
          <cell r="A135">
            <v>3026085</v>
          </cell>
          <cell r="B135" t="str">
            <v>Kisharon Inclusive Special Free School</v>
          </cell>
          <cell r="D135" t="str">
            <v>A</v>
          </cell>
          <cell r="E135" t="str">
            <v>Special</v>
          </cell>
          <cell r="F135" t="str">
            <v>Free School</v>
          </cell>
          <cell r="G135">
            <v>3026085</v>
          </cell>
          <cell r="H135">
            <v>101386</v>
          </cell>
          <cell r="J135">
            <v>105221</v>
          </cell>
          <cell r="K135" t="str">
            <v>Academy</v>
          </cell>
        </row>
        <row r="136">
          <cell r="A136">
            <v>3027010</v>
          </cell>
          <cell r="B136" t="str">
            <v>Mapledown</v>
          </cell>
          <cell r="D136" t="str">
            <v>M</v>
          </cell>
          <cell r="E136" t="str">
            <v>Special</v>
          </cell>
          <cell r="F136" t="str">
            <v>Community</v>
          </cell>
          <cell r="G136">
            <v>3027010</v>
          </cell>
          <cell r="H136">
            <v>101397</v>
          </cell>
          <cell r="I136">
            <v>10007062</v>
          </cell>
          <cell r="J136">
            <v>400063</v>
          </cell>
          <cell r="K136">
            <v>10159</v>
          </cell>
        </row>
        <row r="137">
          <cell r="A137">
            <v>3027005</v>
          </cell>
          <cell r="B137" t="str">
            <v>Northway</v>
          </cell>
          <cell r="D137" t="str">
            <v>M</v>
          </cell>
          <cell r="E137" t="str">
            <v>Special</v>
          </cell>
          <cell r="F137" t="str">
            <v>Community</v>
          </cell>
          <cell r="G137">
            <v>3027005</v>
          </cell>
          <cell r="H137">
            <v>101395</v>
          </cell>
          <cell r="I137">
            <v>10006690</v>
          </cell>
          <cell r="J137">
            <v>400034</v>
          </cell>
          <cell r="K137">
            <v>10157</v>
          </cell>
        </row>
        <row r="138">
          <cell r="A138">
            <v>3025950</v>
          </cell>
          <cell r="B138" t="str">
            <v>Oak Hill School</v>
          </cell>
          <cell r="D138" t="str">
            <v>A</v>
          </cell>
          <cell r="E138" t="str">
            <v>Special</v>
          </cell>
          <cell r="F138" t="str">
            <v>Academy</v>
          </cell>
          <cell r="G138">
            <v>3025950</v>
          </cell>
          <cell r="H138">
            <v>0</v>
          </cell>
          <cell r="J138">
            <v>157308</v>
          </cell>
          <cell r="K138" t="str">
            <v>Academy</v>
          </cell>
        </row>
        <row r="139">
          <cell r="A139">
            <v>3027000</v>
          </cell>
          <cell r="B139" t="str">
            <v>Oak Lodge Academy</v>
          </cell>
          <cell r="C139" t="str">
            <v>BARNET SPECIAL EDUCATION TRUST</v>
          </cell>
          <cell r="D139" t="str">
            <v>A</v>
          </cell>
          <cell r="E139" t="str">
            <v>Special</v>
          </cell>
          <cell r="F139" t="str">
            <v>Academy</v>
          </cell>
          <cell r="G139">
            <v>3027000</v>
          </cell>
          <cell r="H139">
            <v>0</v>
          </cell>
          <cell r="J139">
            <v>156901</v>
          </cell>
          <cell r="K139" t="str">
            <v>Academy</v>
          </cell>
        </row>
        <row r="140">
          <cell r="A140">
            <v>3027002</v>
          </cell>
          <cell r="B140" t="str">
            <v>The Windmill School</v>
          </cell>
          <cell r="C140" t="str">
            <v>BARNET SPECIAL EDUCATION TRUST</v>
          </cell>
          <cell r="D140" t="str">
            <v>A</v>
          </cell>
          <cell r="E140" t="str">
            <v>Special</v>
          </cell>
          <cell r="F140" t="str">
            <v>Academy</v>
          </cell>
          <cell r="J140">
            <v>165464</v>
          </cell>
        </row>
        <row r="141">
          <cell r="A141">
            <v>3027009</v>
          </cell>
          <cell r="B141" t="str">
            <v>Oakleigh</v>
          </cell>
          <cell r="D141" t="str">
            <v>M</v>
          </cell>
          <cell r="E141" t="str">
            <v>Special</v>
          </cell>
          <cell r="F141" t="str">
            <v>Community</v>
          </cell>
          <cell r="G141">
            <v>3027009</v>
          </cell>
          <cell r="H141">
            <v>101396</v>
          </cell>
          <cell r="I141">
            <v>10006957</v>
          </cell>
          <cell r="J141">
            <v>400091</v>
          </cell>
          <cell r="K141">
            <v>10158</v>
          </cell>
        </row>
        <row r="143">
          <cell r="A143">
            <v>3026905</v>
          </cell>
          <cell r="B143" t="str">
            <v>London Academy</v>
          </cell>
          <cell r="D143" t="str">
            <v>A</v>
          </cell>
          <cell r="E143" t="str">
            <v>All through</v>
          </cell>
          <cell r="F143" t="str">
            <v>Academy</v>
          </cell>
          <cell r="G143">
            <v>3026905</v>
          </cell>
          <cell r="H143">
            <v>134798</v>
          </cell>
          <cell r="J143">
            <v>400116</v>
          </cell>
          <cell r="K143" t="str">
            <v>Academy</v>
          </cell>
        </row>
        <row r="144">
          <cell r="A144">
            <v>3023521</v>
          </cell>
          <cell r="B144" t="str">
            <v>St Mary's &amp; St John's</v>
          </cell>
          <cell r="D144" t="str">
            <v>M</v>
          </cell>
          <cell r="E144" t="str">
            <v>All through</v>
          </cell>
          <cell r="F144" t="str">
            <v>Voluntary Aided</v>
          </cell>
          <cell r="G144">
            <v>3023521</v>
          </cell>
          <cell r="H144">
            <v>103119</v>
          </cell>
          <cell r="I144">
            <v>10007067</v>
          </cell>
          <cell r="J144">
            <v>400135</v>
          </cell>
          <cell r="K144">
            <v>10698</v>
          </cell>
        </row>
        <row r="145">
          <cell r="A145">
            <v>3026906</v>
          </cell>
          <cell r="B145" t="str">
            <v>Wren Academy</v>
          </cell>
          <cell r="D145" t="str">
            <v>A</v>
          </cell>
          <cell r="E145" t="str">
            <v>All through</v>
          </cell>
          <cell r="F145" t="str">
            <v>Academy</v>
          </cell>
          <cell r="G145">
            <v>3026906</v>
          </cell>
          <cell r="H145">
            <v>135507</v>
          </cell>
          <cell r="J145">
            <v>128957</v>
          </cell>
          <cell r="K145" t="str">
            <v>Academy</v>
          </cell>
        </row>
        <row r="146">
          <cell r="A146">
            <v>3028600</v>
          </cell>
          <cell r="B146" t="str">
            <v>Woodhouse college</v>
          </cell>
          <cell r="D146" t="str">
            <v>A</v>
          </cell>
          <cell r="F146" t="str">
            <v>Academy</v>
          </cell>
          <cell r="G146">
            <v>3028600</v>
          </cell>
          <cell r="H146">
            <v>148421</v>
          </cell>
          <cell r="K146" t="str">
            <v>Academy</v>
          </cell>
        </row>
      </sheetData>
      <sheetData sheetId="56" refreshError="1"/>
      <sheetData sheetId="57">
        <row r="5">
          <cell r="C5" t="str">
            <v>Ap241</v>
          </cell>
          <cell r="D5" t="str">
            <v>Ap24</v>
          </cell>
        </row>
        <row r="6">
          <cell r="C6" t="str">
            <v>Ma241</v>
          </cell>
          <cell r="D6" t="str">
            <v>Ma24</v>
          </cell>
        </row>
        <row r="7">
          <cell r="C7" t="str">
            <v>Ju241</v>
          </cell>
          <cell r="D7" t="str">
            <v>Ju24</v>
          </cell>
        </row>
        <row r="8">
          <cell r="C8" t="str">
            <v>Jul241</v>
          </cell>
          <cell r="D8" t="str">
            <v>Jul24</v>
          </cell>
        </row>
        <row r="9">
          <cell r="C9" t="str">
            <v>Aug241</v>
          </cell>
          <cell r="D9" t="str">
            <v>Aug24</v>
          </cell>
        </row>
        <row r="10">
          <cell r="C10" t="str">
            <v>Sep241</v>
          </cell>
          <cell r="D10" t="str">
            <v>Sep24</v>
          </cell>
        </row>
        <row r="11">
          <cell r="C11" t="str">
            <v>Oct241</v>
          </cell>
          <cell r="D11" t="str">
            <v>Oct24</v>
          </cell>
        </row>
        <row r="12">
          <cell r="C12" t="str">
            <v>Nov241</v>
          </cell>
          <cell r="D12" t="str">
            <v>Nov24</v>
          </cell>
        </row>
        <row r="13">
          <cell r="C13" t="str">
            <v>Dec241</v>
          </cell>
          <cell r="D13" t="str">
            <v>Dec24</v>
          </cell>
        </row>
        <row r="14">
          <cell r="C14" t="str">
            <v>Jan251</v>
          </cell>
          <cell r="D14" t="str">
            <v>Jan25</v>
          </cell>
        </row>
        <row r="15">
          <cell r="C15" t="str">
            <v>Feb251</v>
          </cell>
          <cell r="D15" t="str">
            <v>Feb25</v>
          </cell>
        </row>
        <row r="16">
          <cell r="C16" t="str">
            <v>Mar251</v>
          </cell>
          <cell r="D16" t="str">
            <v>Mar25</v>
          </cell>
        </row>
      </sheetData>
      <sheetData sheetId="58" refreshError="1"/>
      <sheetData sheetId="5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P LA pivot"/>
      <sheetName val="PP school profile"/>
      <sheetName val="Sheet1"/>
    </sheetNames>
    <sheetDataSet>
      <sheetData sheetId="0" refreshError="1"/>
      <sheetData sheetId="1" refreshError="1"/>
      <sheetData sheetId="2">
        <row r="3">
          <cell r="D3">
            <v>3025405</v>
          </cell>
          <cell r="M3">
            <v>38525</v>
          </cell>
        </row>
        <row r="4">
          <cell r="D4" t="e">
            <v>#N/A</v>
          </cell>
          <cell r="M4">
            <v>144454</v>
          </cell>
        </row>
        <row r="5">
          <cell r="D5">
            <v>3025407</v>
          </cell>
          <cell r="M5">
            <v>84525</v>
          </cell>
        </row>
        <row r="6">
          <cell r="D6">
            <v>3025404</v>
          </cell>
          <cell r="M6">
            <v>20469</v>
          </cell>
        </row>
        <row r="7">
          <cell r="D7">
            <v>3024003</v>
          </cell>
          <cell r="M7">
            <v>79949</v>
          </cell>
        </row>
        <row r="8">
          <cell r="D8">
            <v>3021102</v>
          </cell>
          <cell r="M8">
            <v>789</v>
          </cell>
        </row>
        <row r="9">
          <cell r="D9">
            <v>3027010</v>
          </cell>
          <cell r="M9">
            <v>9189</v>
          </cell>
        </row>
        <row r="10">
          <cell r="D10">
            <v>3021100</v>
          </cell>
          <cell r="M10">
            <v>7195</v>
          </cell>
        </row>
        <row r="11">
          <cell r="D11">
            <v>3022015</v>
          </cell>
          <cell r="M11">
            <v>26174</v>
          </cell>
        </row>
        <row r="12">
          <cell r="D12">
            <v>3025427</v>
          </cell>
          <cell r="M12">
            <v>15814</v>
          </cell>
        </row>
        <row r="13">
          <cell r="D13">
            <v>3022057</v>
          </cell>
          <cell r="M13">
            <v>68450</v>
          </cell>
        </row>
        <row r="14">
          <cell r="D14">
            <v>3024004</v>
          </cell>
          <cell r="M14">
            <v>2625</v>
          </cell>
        </row>
        <row r="15">
          <cell r="D15">
            <v>3023521</v>
          </cell>
          <cell r="M15">
            <v>127090</v>
          </cell>
        </row>
        <row r="16">
          <cell r="D16">
            <v>3025201</v>
          </cell>
          <cell r="M16">
            <v>0</v>
          </cell>
        </row>
        <row r="17">
          <cell r="D17">
            <v>3022031</v>
          </cell>
          <cell r="M17">
            <v>29970</v>
          </cell>
        </row>
        <row r="18">
          <cell r="D18">
            <v>3022073</v>
          </cell>
          <cell r="M18">
            <v>77330</v>
          </cell>
        </row>
        <row r="19">
          <cell r="D19">
            <v>3022042</v>
          </cell>
          <cell r="M19">
            <v>8685</v>
          </cell>
        </row>
        <row r="20">
          <cell r="D20">
            <v>3022025</v>
          </cell>
          <cell r="M20">
            <v>4790</v>
          </cell>
        </row>
        <row r="21">
          <cell r="D21">
            <v>3022017</v>
          </cell>
          <cell r="M21">
            <v>29504</v>
          </cell>
        </row>
        <row r="22">
          <cell r="D22" t="e">
            <v>#N/A</v>
          </cell>
          <cell r="M22">
            <v>0</v>
          </cell>
        </row>
        <row r="23">
          <cell r="D23">
            <v>3023523</v>
          </cell>
          <cell r="M23">
            <v>71955</v>
          </cell>
        </row>
        <row r="24">
          <cell r="D24">
            <v>3022060</v>
          </cell>
          <cell r="M24">
            <v>45685</v>
          </cell>
        </row>
        <row r="25">
          <cell r="D25">
            <v>3022055</v>
          </cell>
          <cell r="M25">
            <v>15170</v>
          </cell>
        </row>
        <row r="26">
          <cell r="D26">
            <v>3022045</v>
          </cell>
          <cell r="M26">
            <v>13320</v>
          </cell>
        </row>
        <row r="27">
          <cell r="D27">
            <v>3022037</v>
          </cell>
          <cell r="M27">
            <v>13594</v>
          </cell>
        </row>
        <row r="28">
          <cell r="D28">
            <v>3022032</v>
          </cell>
          <cell r="M28">
            <v>33944</v>
          </cell>
        </row>
        <row r="29">
          <cell r="D29">
            <v>3022029</v>
          </cell>
          <cell r="M29">
            <v>64730</v>
          </cell>
        </row>
        <row r="30">
          <cell r="D30">
            <v>3022024</v>
          </cell>
          <cell r="M30">
            <v>31430</v>
          </cell>
        </row>
        <row r="31">
          <cell r="D31">
            <v>3022023</v>
          </cell>
          <cell r="M31">
            <v>54390</v>
          </cell>
        </row>
        <row r="32">
          <cell r="D32">
            <v>3022009</v>
          </cell>
          <cell r="M32">
            <v>31529</v>
          </cell>
        </row>
        <row r="33">
          <cell r="D33">
            <v>3022002</v>
          </cell>
          <cell r="M33">
            <v>31450</v>
          </cell>
        </row>
        <row r="34">
          <cell r="D34">
            <v>3023316</v>
          </cell>
          <cell r="M34">
            <v>7285</v>
          </cell>
        </row>
        <row r="35">
          <cell r="D35">
            <v>3023514</v>
          </cell>
          <cell r="M35">
            <v>17845</v>
          </cell>
        </row>
        <row r="36">
          <cell r="D36">
            <v>3023511</v>
          </cell>
          <cell r="M36">
            <v>31800</v>
          </cell>
        </row>
        <row r="37">
          <cell r="D37">
            <v>3023510</v>
          </cell>
          <cell r="M37">
            <v>20065</v>
          </cell>
        </row>
        <row r="38">
          <cell r="D38">
            <v>3023509</v>
          </cell>
          <cell r="M38">
            <v>38480</v>
          </cell>
        </row>
        <row r="39">
          <cell r="D39">
            <v>3023507</v>
          </cell>
          <cell r="M39">
            <v>12854</v>
          </cell>
        </row>
        <row r="40">
          <cell r="D40">
            <v>3023506</v>
          </cell>
          <cell r="M40">
            <v>10264</v>
          </cell>
        </row>
        <row r="41">
          <cell r="D41">
            <v>3023504</v>
          </cell>
          <cell r="M41">
            <v>10634</v>
          </cell>
        </row>
        <row r="42">
          <cell r="D42">
            <v>3023502</v>
          </cell>
          <cell r="M42">
            <v>39025</v>
          </cell>
        </row>
        <row r="43">
          <cell r="D43">
            <v>3023501</v>
          </cell>
          <cell r="M43">
            <v>15989</v>
          </cell>
        </row>
        <row r="44">
          <cell r="D44">
            <v>3023518</v>
          </cell>
          <cell r="M44">
            <v>47360</v>
          </cell>
        </row>
        <row r="45">
          <cell r="D45">
            <v>3022071</v>
          </cell>
          <cell r="M45">
            <v>20805</v>
          </cell>
        </row>
        <row r="46">
          <cell r="D46">
            <v>3022044</v>
          </cell>
          <cell r="M46">
            <v>17760</v>
          </cell>
        </row>
        <row r="47">
          <cell r="D47">
            <v>3022028</v>
          </cell>
          <cell r="M47">
            <v>20350</v>
          </cell>
        </row>
        <row r="48">
          <cell r="D48">
            <v>3022021</v>
          </cell>
          <cell r="M48">
            <v>0</v>
          </cell>
        </row>
        <row r="49">
          <cell r="D49">
            <v>3022019</v>
          </cell>
          <cell r="M49">
            <v>14800</v>
          </cell>
        </row>
        <row r="50">
          <cell r="D50">
            <v>3022008</v>
          </cell>
          <cell r="M50">
            <v>10360</v>
          </cell>
        </row>
        <row r="51">
          <cell r="D51">
            <v>3023520</v>
          </cell>
          <cell r="M51">
            <v>1110</v>
          </cell>
        </row>
        <row r="52">
          <cell r="D52">
            <v>3022036</v>
          </cell>
          <cell r="M52">
            <v>24050</v>
          </cell>
        </row>
        <row r="53">
          <cell r="D53">
            <v>3022026</v>
          </cell>
          <cell r="M53">
            <v>24694</v>
          </cell>
        </row>
        <row r="54">
          <cell r="D54">
            <v>3022014</v>
          </cell>
          <cell r="M54">
            <v>65764</v>
          </cell>
        </row>
        <row r="55">
          <cell r="D55">
            <v>3025948</v>
          </cell>
          <cell r="M55">
            <v>1850</v>
          </cell>
        </row>
        <row r="56">
          <cell r="D56">
            <v>3023513</v>
          </cell>
          <cell r="M56">
            <v>2590</v>
          </cell>
        </row>
        <row r="57">
          <cell r="D57">
            <v>3023512</v>
          </cell>
          <cell r="M57">
            <v>1850</v>
          </cell>
        </row>
        <row r="58">
          <cell r="D58" t="e">
            <v>#N/A</v>
          </cell>
          <cell r="M58">
            <v>20429</v>
          </cell>
        </row>
        <row r="59">
          <cell r="D59">
            <v>3023313</v>
          </cell>
          <cell r="M59">
            <v>19415</v>
          </cell>
        </row>
        <row r="60">
          <cell r="D60">
            <v>3023311</v>
          </cell>
          <cell r="M60">
            <v>23759</v>
          </cell>
        </row>
        <row r="61">
          <cell r="D61">
            <v>3023309</v>
          </cell>
          <cell r="M61">
            <v>10069</v>
          </cell>
        </row>
        <row r="62">
          <cell r="D62">
            <v>3023307</v>
          </cell>
          <cell r="M62">
            <v>12289</v>
          </cell>
        </row>
        <row r="63">
          <cell r="D63">
            <v>3023304</v>
          </cell>
          <cell r="M63">
            <v>17664</v>
          </cell>
        </row>
        <row r="64">
          <cell r="D64">
            <v>3023302</v>
          </cell>
          <cell r="M64">
            <v>9699</v>
          </cell>
        </row>
        <row r="65">
          <cell r="D65">
            <v>3023315</v>
          </cell>
          <cell r="M65">
            <v>4344</v>
          </cell>
        </row>
        <row r="66">
          <cell r="D66">
            <v>3023314</v>
          </cell>
          <cell r="M66">
            <v>16184</v>
          </cell>
        </row>
        <row r="67">
          <cell r="D67">
            <v>3023312</v>
          </cell>
          <cell r="M67">
            <v>11450</v>
          </cell>
        </row>
        <row r="68">
          <cell r="D68">
            <v>3023305</v>
          </cell>
          <cell r="M68">
            <v>9524</v>
          </cell>
        </row>
        <row r="69">
          <cell r="D69">
            <v>3023300</v>
          </cell>
          <cell r="M69">
            <v>32930</v>
          </cell>
        </row>
        <row r="70">
          <cell r="D70">
            <v>3022072</v>
          </cell>
          <cell r="M70">
            <v>32275</v>
          </cell>
        </row>
        <row r="71">
          <cell r="D71">
            <v>3022043</v>
          </cell>
          <cell r="M71">
            <v>32735</v>
          </cell>
        </row>
        <row r="72">
          <cell r="D72">
            <v>3022027</v>
          </cell>
          <cell r="M72">
            <v>32735</v>
          </cell>
        </row>
        <row r="73">
          <cell r="D73">
            <v>3022007</v>
          </cell>
          <cell r="M73">
            <v>27089</v>
          </cell>
        </row>
        <row r="74">
          <cell r="D74">
            <v>3022079</v>
          </cell>
          <cell r="M74">
            <v>3700</v>
          </cell>
        </row>
        <row r="75">
          <cell r="D75">
            <v>3022078</v>
          </cell>
          <cell r="M75">
            <v>5920</v>
          </cell>
        </row>
        <row r="76">
          <cell r="D76">
            <v>3022076</v>
          </cell>
          <cell r="M76">
            <v>31450</v>
          </cell>
        </row>
        <row r="77">
          <cell r="D77">
            <v>3022070</v>
          </cell>
          <cell r="M77">
            <v>23680</v>
          </cell>
        </row>
        <row r="78">
          <cell r="D78">
            <v>3022077</v>
          </cell>
          <cell r="M78">
            <v>147240</v>
          </cell>
        </row>
        <row r="79">
          <cell r="D79">
            <v>3027009</v>
          </cell>
          <cell r="M79">
            <v>25530</v>
          </cell>
        </row>
        <row r="80">
          <cell r="D80">
            <v>3027005</v>
          </cell>
          <cell r="M80">
            <v>22450</v>
          </cell>
        </row>
        <row r="81">
          <cell r="D81">
            <v>3025949</v>
          </cell>
          <cell r="M81">
            <v>4440</v>
          </cell>
        </row>
        <row r="82">
          <cell r="D82">
            <v>3023524</v>
          </cell>
          <cell r="M82">
            <v>3700</v>
          </cell>
        </row>
        <row r="83">
          <cell r="D83">
            <v>3023500</v>
          </cell>
          <cell r="M83">
            <v>14060</v>
          </cell>
        </row>
        <row r="84">
          <cell r="D84">
            <v>3022067</v>
          </cell>
          <cell r="M84">
            <v>13320</v>
          </cell>
        </row>
        <row r="85">
          <cell r="D85">
            <v>3022054</v>
          </cell>
          <cell r="M85">
            <v>3974</v>
          </cell>
        </row>
        <row r="86">
          <cell r="D86">
            <v>3022016</v>
          </cell>
          <cell r="M86">
            <v>11919</v>
          </cell>
        </row>
        <row r="87">
          <cell r="D87">
            <v>3022011</v>
          </cell>
          <cell r="M87">
            <v>15074</v>
          </cell>
        </row>
        <row r="88">
          <cell r="D88">
            <v>3023516</v>
          </cell>
          <cell r="M88">
            <v>12950</v>
          </cell>
        </row>
        <row r="89">
          <cell r="D89">
            <v>3022053</v>
          </cell>
          <cell r="M89">
            <v>1850</v>
          </cell>
        </row>
      </sheetData>
    </sheetDataSet>
  </externalBook>
</externalLink>
</file>

<file path=xl/persons/person.xml><?xml version="1.0" encoding="utf-8"?>
<personList xmlns="http://schemas.microsoft.com/office/spreadsheetml/2018/threadedcomments" xmlns:x="http://schemas.openxmlformats.org/spreadsheetml/2006/main">
  <person displayName="Lau, Nathan (LBB)" id="{70B207D1-1362-44F0-AB59-A8A291AB6794}" userId="S::Nathan.Lau@barnet.gov.uk::b1a7da85-c7a3-4129-872a-95aeff2b4332" providerId="AD"/>
  <person displayName="Warfa, Yacqub (LBB)" id="{413019C9-232C-4A37-B372-F4BC6D144AC1}" userId="S::Yacqub.Warfa@barnet.gov.uk::dcbc8cb3-a402-437e-aeff-2cb4ba5fe09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I3" dT="2025-04-08T18:05:55.32" personId="{413019C9-232C-4A37-B372-F4BC6D144AC1}" id="{0C7592CC-B1CA-408A-94E9-363551450E21}">
    <text>Oracle Sheet 1 (Credit - Must be Negative in the oracle sheet)</text>
  </threadedComment>
  <threadedComment ref="J3" dT="2025-04-08T18:06:37.40" personId="{413019C9-232C-4A37-B372-F4BC6D144AC1}" id="{D87ECE11-B54F-4103-BA69-D730499B13AF}">
    <text>Oracle Sheet 2 (positive payment)</text>
  </threadedComment>
  <threadedComment ref="L3" dT="2025-04-08T18:11:07.23" personId="{413019C9-232C-4A37-B372-F4BC6D144AC1}" id="{C242F474-CC64-4EF3-BE29-010173F2B0E3}">
    <text>Bring this balance forward for next month</text>
  </threadedComment>
</ThreadedComments>
</file>

<file path=xl/threadedComments/threadedComment10.xml><?xml version="1.0" encoding="utf-8"?>
<ThreadedComments xmlns="http://schemas.microsoft.com/office/spreadsheetml/2018/threadedcomments" xmlns:x="http://schemas.openxmlformats.org/spreadsheetml/2006/main">
  <threadedComment ref="E51" dT="2025-03-28T14:36:05.95" personId="{413019C9-232C-4A37-B372-F4BC6D144AC1}" id="{7CFB4DE6-40DF-45FD-9B18-0DDD036F5093}">
    <text>Infant &amp; Junior schools have become federated</text>
  </threadedComment>
</ThreadedComments>
</file>

<file path=xl/threadedComments/threadedComment11.xml><?xml version="1.0" encoding="utf-8"?>
<ThreadedComments xmlns="http://schemas.microsoft.com/office/spreadsheetml/2018/threadedcomments" xmlns:x="http://schemas.openxmlformats.org/spreadsheetml/2006/main">
  <threadedComment ref="D15" dT="2025-09-10T12:34:18.19" personId="{413019C9-232C-4A37-B372-F4BC6D144AC1}" id="{73A08623-DD69-43B7-9641-2F6D0A99294E}">
    <text>Converted to Academy on 01/09/25</text>
  </threadedComment>
  <threadedComment ref="D42" dT="2024-09-16T13:24:09.13" personId="{70B207D1-1362-44F0-AB59-A8A291AB6794}" id="{DA1F4593-56AB-459A-B537-58D8D65F7419}">
    <text>Converted to Academy on 1st/Sep 2024</text>
  </threadedComment>
  <threadedComment ref="A63" dT="2024-10-04T11:17:22.73" personId="{70B207D1-1362-44F0-AB59-A8A291AB6794}" id="{742EC166-BACC-4909-A4F2-9FBA76DF597B}">
    <text>Menorah Primary Schools Federation:
3023513 &amp; 3020124</text>
  </threadedComment>
  <threadedComment ref="B63" dT="2024-10-16T15:36:18.52" personId="{70B207D1-1362-44F0-AB59-A8A291AB6794}" id="{D3DD09D5-B0E9-4A77-B06A-061A4BFB47E6}">
    <text>Use this school for Menorah Primary School for Boys payments</text>
  </threadedComment>
  <threadedComment ref="B64" dT="2024-10-16T15:35:33.83" personId="{70B207D1-1362-44F0-AB59-A8A291AB6794}" id="{3ED822EF-F31F-4D5C-A511-DD2F7B8B5885}">
    <text>Do not use this school. Use Menorah Primary School For Girls</text>
  </threadedComment>
  <threadedComment ref="A77" dT="2024-10-04T11:16:13.73" personId="{70B207D1-1362-44F0-AB59-A8A291AB6794}" id="{E93E997A-5188-436A-ACA7-6133A010B795}">
    <text>Queenswell Federation: 
3022071 &amp; 3022072</text>
  </threadedComment>
  <threadedComment ref="A78" dT="2024-10-04T11:16:52.78" personId="{70B207D1-1362-44F0-AB59-A8A291AB6794}" id="{D3DDF159-4A59-4B2B-BF3D-151DD56E4C94}">
    <text>Queenswell Federation: 
3022071 &amp; 3022072</text>
  </threadedComment>
</ThreadedComments>
</file>

<file path=xl/threadedComments/threadedComment12.xml><?xml version="1.0" encoding="utf-8"?>
<ThreadedComments xmlns="http://schemas.microsoft.com/office/spreadsheetml/2018/threadedcomments" xmlns:x="http://schemas.openxmlformats.org/spreadsheetml/2006/main">
  <threadedComment ref="A8313" dT="2024-09-20T09:03:22.72" personId="{70B207D1-1362-44F0-AB59-A8A291AB6794}" id="{853B9F78-E61A-4FA6-BA11-28F168B3A395}">
    <text>Bell Lane School's supplier changed to be Saracens since Sep/2024</text>
  </threadedComment>
  <threadedComment ref="A8333" dT="2025-03-24T15:43:41.07" personId="{413019C9-232C-4A37-B372-F4BC6D144AC1}" id="{DECCFCC6-16DB-4DE8-9064-3B076A507D1E}">
    <text>Infant and Junior Schools Federated</text>
  </threadedComment>
</ThreadedComments>
</file>

<file path=xl/threadedComments/threadedComment2.xml><?xml version="1.0" encoding="utf-8"?>
<ThreadedComments xmlns="http://schemas.microsoft.com/office/spreadsheetml/2018/threadedcomments" xmlns:x="http://schemas.openxmlformats.org/spreadsheetml/2006/main">
  <threadedComment ref="T30" dT="2024-11-26T11:57:47.03" personId="{413019C9-232C-4A37-B372-F4BC6D144AC1}" id="{34C361B8-199A-4135-8D63-6D7C98D88884}">
    <text xml:space="preserve">Recovery from new HN TopUp Summer Allocation  </text>
  </threadedComment>
  <threadedComment ref="P45" dT="2024-10-18T09:31:07.55" personId="{70B207D1-1362-44F0-AB59-A8A291AB6794}" id="{ACE6E383-669C-4049-A91F-912280BBE5EE}">
    <text>Deduction for duplicated May24 payment to St John's CE N20</text>
  </threadedComment>
  <threadedComment ref="R45" dT="2024-10-18T09:31:07.55" personId="{70B207D1-1362-44F0-AB59-A8A291AB6794}" id="{1D7B8BC0-FF2C-431C-B15D-0032C6FC7FDD}">
    <text>Deduction for duplicated May24 payment to St John's CE N20</text>
  </threadedComment>
  <threadedComment ref="L107" dT="2025-08-14T09:31:21.61" personId="{413019C9-232C-4A37-B372-F4BC6D144AC1}" id="{BD667CBC-8C6E-43FA-B288-0D3CF5E65F28}">
    <text>Difference from Martin Sch HN Top Up Deduction (Not done)</text>
  </threadedComment>
</ThreadedComments>
</file>

<file path=xl/threadedComments/threadedComment3.xml><?xml version="1.0" encoding="utf-8"?>
<ThreadedComments xmlns="http://schemas.microsoft.com/office/spreadsheetml/2018/threadedcomments" xmlns:x="http://schemas.openxmlformats.org/spreadsheetml/2006/main">
  <threadedComment ref="S7" dT="2025-03-24T15:18:24.56" personId="{413019C9-232C-4A37-B372-F4BC6D144AC1}" id="{0BE48E0B-8C95-4D5C-AF21-6561C4378D14}">
    <text>This not a HN CC</text>
  </threadedComment>
</ThreadedComments>
</file>

<file path=xl/threadedComments/threadedComment4.xml><?xml version="1.0" encoding="utf-8"?>
<ThreadedComments xmlns="http://schemas.microsoft.com/office/spreadsheetml/2018/threadedcomments" xmlns:x="http://schemas.openxmlformats.org/spreadsheetml/2006/main">
  <threadedComment ref="AF97" dT="2024-09-05T14:52:55.12" personId="{70B207D1-1362-44F0-AB59-A8A291AB6794}" id="{89C4CEEA-9199-48FD-8D36-B70E01F494B3}">
    <text>These are EY TPAG and needs to be journal out to D10694</text>
  </threadedComment>
  <threadedComment ref="AF98" dT="2024-09-05T14:59:06.18" personId="{70B207D1-1362-44F0-AB59-A8A291AB6794}" id="{66F29FD5-F4F3-4579-BEF6-AD075CA705EC}">
    <text>These are EY TPAG and needs to be journal out to D10694</text>
  </threadedComment>
  <threadedComment ref="AF99" dT="2024-09-05T14:59:09.79" personId="{70B207D1-1362-44F0-AB59-A8A291AB6794}" id="{DCCC5C5C-11FE-4804-86DE-7FCCCA538715}">
    <text>These are EY TPAG and needs to be journal out to D10694</text>
  </threadedComment>
  <threadedComment ref="AF100" dT="2024-09-05T14:59:13.79" personId="{70B207D1-1362-44F0-AB59-A8A291AB6794}" id="{2515931F-5EF8-491C-BF18-2118D0998043}">
    <text>These are EY TPAG and needs to be journal out to D10694</text>
  </threadedComment>
</ThreadedComments>
</file>

<file path=xl/threadedComments/threadedComment5.xml><?xml version="1.0" encoding="utf-8"?>
<ThreadedComments xmlns="http://schemas.microsoft.com/office/spreadsheetml/2018/threadedcomments" xmlns:x="http://schemas.openxmlformats.org/spreadsheetml/2006/main">
  <threadedComment ref="AN29" dT="2025-04-30T10:28:08.98" personId="{413019C9-232C-4A37-B372-F4BC6D144AC1}" id="{899BDE50-1803-477E-8F51-6619FC92035D}">
    <text xml:space="preserve">Make sure Federation Salarey amounts add up to inf +Jr     or change monthly payroll deduction tab </text>
  </threadedComment>
</ThreadedComments>
</file>

<file path=xl/threadedComments/threadedComment6.xml><?xml version="1.0" encoding="utf-8"?>
<ThreadedComments xmlns="http://schemas.microsoft.com/office/spreadsheetml/2018/threadedcomments" xmlns:x="http://schemas.openxmlformats.org/spreadsheetml/2006/main">
  <threadedComment ref="AL29" dT="2025-04-30T10:28:08.98" personId="{413019C9-232C-4A37-B372-F4BC6D144AC1}" id="{FE387222-4006-4125-B31B-96D23B8C248C}">
    <text xml:space="preserve">Make sure Federation Salarey amounts add up to inf +Jr     or change monthly payroll deduction tab </text>
  </threadedComment>
</ThreadedComments>
</file>

<file path=xl/threadedComments/threadedComment7.xml><?xml version="1.0" encoding="utf-8"?>
<ThreadedComments xmlns="http://schemas.microsoft.com/office/spreadsheetml/2018/threadedcomments" xmlns:x="http://schemas.openxmlformats.org/spreadsheetml/2006/main">
  <threadedComment ref="AP29" dT="2025-04-30T10:28:08.98" personId="{413019C9-232C-4A37-B372-F4BC6D144AC1}" id="{A634F4B4-5F26-4837-8088-0300C059F66E}">
    <text xml:space="preserve">Make sure Federation Salarey amounts add up to inf +Jr     or change monthly payroll deduction tab </text>
  </threadedComment>
</ThreadedComments>
</file>

<file path=xl/threadedComments/threadedComment8.xml><?xml version="1.0" encoding="utf-8"?>
<ThreadedComments xmlns="http://schemas.microsoft.com/office/spreadsheetml/2018/threadedcomments" xmlns:x="http://schemas.openxmlformats.org/spreadsheetml/2006/main">
  <threadedComment ref="AL29" dT="2025-04-30T10:28:08.98" personId="{413019C9-232C-4A37-B372-F4BC6D144AC1}" id="{459E4A2A-34D7-477B-936B-514D59DB8A2D}">
    <text xml:space="preserve">Make sure Federation Salarey amounts add up to inf +Jr     or change monthly payroll deduction tab </text>
  </threadedComment>
</ThreadedComments>
</file>

<file path=xl/threadedComments/threadedComment9.xml><?xml version="1.0" encoding="utf-8"?>
<ThreadedComments xmlns="http://schemas.microsoft.com/office/spreadsheetml/2018/threadedcomments" xmlns:x="http://schemas.openxmlformats.org/spreadsheetml/2006/main">
  <threadedComment ref="AL29" dT="2025-04-30T10:28:08.98" personId="{413019C9-232C-4A37-B372-F4BC6D144AC1}" id="{3C21A42E-2CF3-4DBC-873C-BAA4D78A83BF}">
    <text xml:space="preserve">Make sure Federation Salarey amounts add up to inf +Jr     or change monthly payroll deduction tab </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c.barnet.gov.uk/wwc/working-children-barnet/information-schools/school-funding-and-finance/financial-year-2024-202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 Id="rId4" Type="http://schemas.microsoft.com/office/2017/10/relationships/threadedComment" Target="../threadedComments/threadedComment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3.bin"/><Relationship Id="rId4" Type="http://schemas.microsoft.com/office/2017/10/relationships/threadedComment" Target="../threadedComments/threadedComment4.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2.bin"/><Relationship Id="rId4" Type="http://schemas.microsoft.com/office/2017/10/relationships/threadedComment" Target="../threadedComments/threadedComment5.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3.bin"/><Relationship Id="rId4" Type="http://schemas.microsoft.com/office/2017/10/relationships/threadedComment" Target="../threadedComments/threadedComment6.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4.bin"/><Relationship Id="rId4" Type="http://schemas.microsoft.com/office/2017/10/relationships/threadedComment" Target="../threadedComments/threadedComment7.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5.bin"/><Relationship Id="rId4" Type="http://schemas.microsoft.com/office/2017/10/relationships/threadedComment" Target="../threadedComments/threadedComment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6.bin"/><Relationship Id="rId4" Type="http://schemas.microsoft.com/office/2017/10/relationships/threadedComment" Target="../threadedComments/threadedComment9.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7.bin"/><Relationship Id="rId4" Type="http://schemas.microsoft.com/office/2017/10/relationships/threadedComment" Target="../threadedComments/threadedComment10.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8.bin"/><Relationship Id="rId4" Type="http://schemas.microsoft.com/office/2017/10/relationships/threadedComment" Target="../threadedComments/threadedComment1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0.bin"/><Relationship Id="rId4" Type="http://schemas.microsoft.com/office/2017/10/relationships/threadedComment" Target="../threadedComments/threadedComment1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B09F-4E3B-4A5D-BFC9-96C8FFC7CF48}">
  <sheetPr>
    <tabColor rgb="FFFFC000"/>
  </sheetPr>
  <dimension ref="B2:J20"/>
  <sheetViews>
    <sheetView topLeftCell="B14" zoomScale="87" zoomScaleNormal="130" workbookViewId="0">
      <selection activeCell="H3422" sqref="H3422"/>
    </sheetView>
  </sheetViews>
  <sheetFormatPr defaultRowHeight="15" x14ac:dyDescent="0.25"/>
  <cols>
    <col min="2" max="2" width="96.85546875" bestFit="1" customWidth="1"/>
    <col min="5" max="5" width="11.42578125" bestFit="1" customWidth="1"/>
    <col min="6" max="6" width="14.5703125" customWidth="1"/>
    <col min="7" max="8" width="15.28515625" customWidth="1"/>
    <col min="9" max="9" width="103" bestFit="1" customWidth="1"/>
    <col min="10" max="10" width="37.140625" style="266" bestFit="1" customWidth="1"/>
  </cols>
  <sheetData>
    <row r="2" spans="2:10" x14ac:dyDescent="0.25">
      <c r="E2" s="1" t="s">
        <v>23670</v>
      </c>
      <c r="F2" s="1"/>
    </row>
    <row r="3" spans="2:10" s="1" customFormat="1" x14ac:dyDescent="0.25">
      <c r="B3" s="1" t="s">
        <v>23903</v>
      </c>
      <c r="C3" s="1" t="s">
        <v>23917</v>
      </c>
      <c r="D3" s="1" t="s">
        <v>23904</v>
      </c>
      <c r="E3" s="1" t="s">
        <v>409</v>
      </c>
      <c r="F3" s="1" t="s">
        <v>382</v>
      </c>
      <c r="G3" s="1" t="s">
        <v>393</v>
      </c>
      <c r="H3" s="1" t="s">
        <v>382</v>
      </c>
      <c r="I3" s="1" t="s">
        <v>23665</v>
      </c>
      <c r="J3" s="33"/>
    </row>
    <row r="4" spans="2:10" ht="54.75" customHeight="1" x14ac:dyDescent="0.25">
      <c r="B4" t="s">
        <v>23908</v>
      </c>
      <c r="C4" t="s">
        <v>23913</v>
      </c>
      <c r="D4" t="s">
        <v>23939</v>
      </c>
      <c r="E4" t="s">
        <v>23941</v>
      </c>
      <c r="F4" t="s">
        <v>23943</v>
      </c>
      <c r="G4" t="s">
        <v>23942</v>
      </c>
      <c r="I4" s="266" t="s">
        <v>23920</v>
      </c>
    </row>
    <row r="5" spans="2:10" ht="86.25" customHeight="1" x14ac:dyDescent="0.25">
      <c r="B5" t="s">
        <v>23909</v>
      </c>
      <c r="C5" t="s">
        <v>23913</v>
      </c>
      <c r="D5" t="s">
        <v>23940</v>
      </c>
      <c r="E5" t="s">
        <v>23941</v>
      </c>
      <c r="F5" t="s">
        <v>23943</v>
      </c>
      <c r="G5" t="s">
        <v>23942</v>
      </c>
      <c r="I5" s="266" t="s">
        <v>23921</v>
      </c>
    </row>
    <row r="6" spans="2:10" ht="60" x14ac:dyDescent="0.25">
      <c r="B6" t="s">
        <v>23910</v>
      </c>
      <c r="C6" t="s">
        <v>23913</v>
      </c>
      <c r="D6" t="s">
        <v>23938</v>
      </c>
      <c r="E6" t="s">
        <v>23941</v>
      </c>
      <c r="F6" t="s">
        <v>23943</v>
      </c>
      <c r="G6" t="s">
        <v>23942</v>
      </c>
      <c r="I6" s="266" t="s">
        <v>23924</v>
      </c>
    </row>
    <row r="7" spans="2:10" ht="90" x14ac:dyDescent="0.25">
      <c r="B7" t="s">
        <v>23918</v>
      </c>
      <c r="C7" t="s">
        <v>23913</v>
      </c>
      <c r="D7">
        <v>14</v>
      </c>
      <c r="E7" t="s">
        <v>23941</v>
      </c>
      <c r="F7" t="s">
        <v>23943</v>
      </c>
      <c r="G7" t="s">
        <v>23942</v>
      </c>
      <c r="I7" s="266" t="s">
        <v>23925</v>
      </c>
    </row>
    <row r="8" spans="2:10" ht="30" x14ac:dyDescent="0.25">
      <c r="B8" t="s">
        <v>23937</v>
      </c>
      <c r="C8" t="s">
        <v>23913</v>
      </c>
      <c r="D8" t="s">
        <v>23938</v>
      </c>
      <c r="E8" t="s">
        <v>23941</v>
      </c>
      <c r="F8" t="s">
        <v>23943</v>
      </c>
      <c r="G8" t="s">
        <v>23942</v>
      </c>
      <c r="I8" s="266" t="s">
        <v>24151</v>
      </c>
    </row>
    <row r="9" spans="2:10" ht="30" x14ac:dyDescent="0.25">
      <c r="B9" t="s">
        <v>23911</v>
      </c>
      <c r="C9" t="s">
        <v>23936</v>
      </c>
      <c r="D9">
        <v>7</v>
      </c>
      <c r="E9" t="s">
        <v>23942</v>
      </c>
      <c r="F9" t="s">
        <v>23943</v>
      </c>
      <c r="G9" t="s">
        <v>23941</v>
      </c>
      <c r="I9" s="266" t="s">
        <v>24152</v>
      </c>
    </row>
    <row r="10" spans="2:10" ht="45" x14ac:dyDescent="0.25">
      <c r="B10" t="s">
        <v>23912</v>
      </c>
      <c r="C10" t="s">
        <v>23919</v>
      </c>
      <c r="D10">
        <v>7</v>
      </c>
      <c r="E10" t="s">
        <v>23942</v>
      </c>
      <c r="G10" t="s">
        <v>23941</v>
      </c>
      <c r="I10" s="266" t="s">
        <v>23926</v>
      </c>
    </row>
    <row r="11" spans="2:10" ht="30" x14ac:dyDescent="0.25">
      <c r="B11" t="s">
        <v>24153</v>
      </c>
      <c r="C11" t="s">
        <v>23919</v>
      </c>
      <c r="D11">
        <v>7</v>
      </c>
      <c r="E11" t="s">
        <v>23941</v>
      </c>
      <c r="G11" t="s">
        <v>23942</v>
      </c>
      <c r="I11" s="266" t="s">
        <v>24154</v>
      </c>
    </row>
    <row r="12" spans="2:10" ht="60" x14ac:dyDescent="0.25">
      <c r="B12" t="s">
        <v>23922</v>
      </c>
      <c r="C12" t="s">
        <v>23935</v>
      </c>
      <c r="D12">
        <v>5</v>
      </c>
      <c r="E12" t="s">
        <v>23941</v>
      </c>
      <c r="G12" t="s">
        <v>23942</v>
      </c>
      <c r="I12" s="266" t="s">
        <v>24155</v>
      </c>
    </row>
    <row r="13" spans="2:10" ht="45" x14ac:dyDescent="0.25">
      <c r="B13" t="s">
        <v>23923</v>
      </c>
      <c r="C13" t="s">
        <v>23934</v>
      </c>
      <c r="D13">
        <v>2</v>
      </c>
      <c r="E13" t="s">
        <v>23941</v>
      </c>
      <c r="G13" t="s">
        <v>23942</v>
      </c>
      <c r="I13" s="266" t="s">
        <v>24156</v>
      </c>
    </row>
    <row r="14" spans="2:10" ht="45" x14ac:dyDescent="0.25">
      <c r="B14" t="s">
        <v>24157</v>
      </c>
      <c r="C14" t="s">
        <v>23915</v>
      </c>
      <c r="D14">
        <v>1</v>
      </c>
      <c r="E14" t="s">
        <v>23941</v>
      </c>
      <c r="G14" t="s">
        <v>23942</v>
      </c>
      <c r="I14" s="266" t="s">
        <v>24158</v>
      </c>
    </row>
    <row r="15" spans="2:10" ht="30" x14ac:dyDescent="0.25">
      <c r="B15" t="s">
        <v>23905</v>
      </c>
      <c r="C15" t="s">
        <v>23915</v>
      </c>
      <c r="D15">
        <v>1</v>
      </c>
      <c r="E15" t="s">
        <v>23941</v>
      </c>
      <c r="G15" t="s">
        <v>23942</v>
      </c>
      <c r="I15" s="266" t="s">
        <v>24159</v>
      </c>
    </row>
    <row r="16" spans="2:10" x14ac:dyDescent="0.25">
      <c r="B16" t="s">
        <v>23906</v>
      </c>
      <c r="C16" t="s">
        <v>23914</v>
      </c>
      <c r="D16">
        <v>1</v>
      </c>
      <c r="E16" t="s">
        <v>23941</v>
      </c>
      <c r="G16" t="s">
        <v>23942</v>
      </c>
      <c r="I16" s="266" t="s">
        <v>23927</v>
      </c>
    </row>
    <row r="17" spans="2:10" ht="45" x14ac:dyDescent="0.25">
      <c r="B17" t="s">
        <v>23907</v>
      </c>
      <c r="C17" t="s">
        <v>23914</v>
      </c>
      <c r="D17">
        <v>1</v>
      </c>
      <c r="E17" t="s">
        <v>23941</v>
      </c>
      <c r="G17" t="s">
        <v>23942</v>
      </c>
      <c r="I17" s="266" t="s">
        <v>24160</v>
      </c>
    </row>
    <row r="18" spans="2:10" ht="45" x14ac:dyDescent="0.25">
      <c r="B18" t="s">
        <v>24161</v>
      </c>
      <c r="C18" t="s">
        <v>23916</v>
      </c>
      <c r="D18">
        <v>1</v>
      </c>
      <c r="E18" t="s">
        <v>23941</v>
      </c>
      <c r="G18" t="s">
        <v>23942</v>
      </c>
      <c r="I18" s="266" t="s">
        <v>23928</v>
      </c>
    </row>
    <row r="19" spans="2:10" ht="45" x14ac:dyDescent="0.25">
      <c r="B19" t="s">
        <v>23930</v>
      </c>
      <c r="C19" t="s">
        <v>23933</v>
      </c>
      <c r="D19">
        <v>14</v>
      </c>
      <c r="E19" t="s">
        <v>23941</v>
      </c>
      <c r="G19" t="s">
        <v>23942</v>
      </c>
      <c r="I19" s="266" t="s">
        <v>24162</v>
      </c>
      <c r="J19" s="455" t="s">
        <v>23929</v>
      </c>
    </row>
    <row r="20" spans="2:10" ht="90" x14ac:dyDescent="0.25">
      <c r="B20" t="s">
        <v>23931</v>
      </c>
      <c r="C20" t="s">
        <v>23933</v>
      </c>
      <c r="D20">
        <v>14</v>
      </c>
      <c r="E20" t="s">
        <v>23941</v>
      </c>
      <c r="G20" t="s">
        <v>23942</v>
      </c>
      <c r="I20" s="266" t="s">
        <v>24163</v>
      </c>
      <c r="J20" s="266" t="s">
        <v>23932</v>
      </c>
    </row>
  </sheetData>
  <hyperlinks>
    <hyperlink ref="J19" r:id="rId1" display="https://wwc.barnet.gov.uk/wwc/working-children-barnet/information-schools/school-funding-and-finance/financial-year-2024-2025" xr:uid="{2314FA69-2DEE-4EBE-905E-6CC26852F299}"/>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5C08-D60B-4D1A-BA48-0EA057A50000}">
  <sheetPr filterMode="1"/>
  <dimension ref="A1:CW111"/>
  <sheetViews>
    <sheetView workbookViewId="0">
      <selection activeCell="AL13" sqref="AL13"/>
    </sheetView>
  </sheetViews>
  <sheetFormatPr defaultRowHeight="15" x14ac:dyDescent="0.25"/>
  <cols>
    <col min="1" max="1" width="18.7109375" customWidth="1"/>
    <col min="2" max="2" width="38.140625" bestFit="1" customWidth="1"/>
    <col min="3" max="3" width="9.85546875" customWidth="1"/>
    <col min="4" max="4" width="20.140625" customWidth="1"/>
    <col min="5" max="5" width="14.28515625" customWidth="1"/>
    <col min="6" max="6" width="12.7109375" customWidth="1"/>
    <col min="7" max="7" width="36.140625" customWidth="1"/>
    <col min="8" max="10" width="38.140625" customWidth="1"/>
    <col min="11" max="11" width="12.7109375" customWidth="1"/>
    <col min="12" max="12" width="12.85546875" customWidth="1"/>
    <col min="13" max="15" width="10" bestFit="1" customWidth="1"/>
    <col min="16" max="18" width="10" customWidth="1"/>
    <col min="19" max="19" width="9" bestFit="1" customWidth="1"/>
  </cols>
  <sheetData>
    <row r="1" spans="1:101" x14ac:dyDescent="0.25">
      <c r="K1" s="294" t="s">
        <v>23716</v>
      </c>
      <c r="L1" s="295">
        <v>3023520</v>
      </c>
      <c r="M1" s="295">
        <v>3023300</v>
      </c>
      <c r="N1" s="295">
        <v>3023317</v>
      </c>
      <c r="O1" s="295">
        <v>3023500</v>
      </c>
      <c r="P1" s="295">
        <v>3023514</v>
      </c>
      <c r="Q1" s="295">
        <v>3022002</v>
      </c>
      <c r="R1" s="295">
        <v>3022079</v>
      </c>
      <c r="S1" s="295">
        <v>3023524</v>
      </c>
      <c r="T1" s="295">
        <v>3022066</v>
      </c>
      <c r="U1" s="295">
        <v>3023511</v>
      </c>
      <c r="V1" s="295">
        <v>3022008</v>
      </c>
      <c r="W1" s="295">
        <v>3022007</v>
      </c>
      <c r="X1" s="295">
        <v>3022009</v>
      </c>
      <c r="Y1" s="295">
        <v>3022067</v>
      </c>
      <c r="Z1" s="295">
        <v>3023302</v>
      </c>
      <c r="AA1" s="295">
        <v>3022011</v>
      </c>
      <c r="AB1" s="295">
        <v>3022014</v>
      </c>
      <c r="AC1" s="295">
        <v>3022015</v>
      </c>
      <c r="AD1" s="295">
        <v>3022016</v>
      </c>
      <c r="AE1" s="295">
        <v>3022017</v>
      </c>
      <c r="AF1" s="295">
        <v>3022073</v>
      </c>
      <c r="AG1" s="295">
        <v>3022019</v>
      </c>
      <c r="AH1" s="295">
        <v>3022021</v>
      </c>
      <c r="AI1" s="295">
        <v>3022023</v>
      </c>
      <c r="AJ1" s="295">
        <v>3022024</v>
      </c>
      <c r="AK1" s="295">
        <v>3022025</v>
      </c>
      <c r="AL1" s="295">
        <v>3022026</v>
      </c>
      <c r="AM1" s="295">
        <v>3022028</v>
      </c>
      <c r="AN1" s="295">
        <v>3022027</v>
      </c>
      <c r="AO1" s="295">
        <v>3022029</v>
      </c>
      <c r="AP1" s="295">
        <v>3023516</v>
      </c>
      <c r="AQ1" s="295">
        <v>3022031</v>
      </c>
      <c r="AR1" s="295">
        <v>3022032</v>
      </c>
      <c r="AS1" s="295">
        <v>3023304</v>
      </c>
      <c r="AT1" s="295">
        <v>3022036</v>
      </c>
      <c r="AU1" s="295">
        <v>3022037</v>
      </c>
      <c r="AV1" s="295">
        <v>3023523</v>
      </c>
      <c r="AW1" s="295">
        <v>3025948</v>
      </c>
      <c r="AX1" s="295">
        <v>3025949</v>
      </c>
      <c r="AY1" s="295">
        <v>3023513</v>
      </c>
      <c r="AZ1" s="295">
        <v>3023305</v>
      </c>
      <c r="BA1" s="295">
        <v>3022042</v>
      </c>
      <c r="BB1" s="295">
        <v>3022044</v>
      </c>
      <c r="BC1" s="295">
        <v>3022043</v>
      </c>
      <c r="BD1" s="295">
        <v>3022053</v>
      </c>
      <c r="BE1" s="295">
        <v>3022045</v>
      </c>
      <c r="BF1" s="295">
        <v>3022077</v>
      </c>
      <c r="BG1" s="295">
        <v>3025201</v>
      </c>
      <c r="BH1" s="295">
        <v>3023501</v>
      </c>
      <c r="BI1" s="295">
        <v>3022078</v>
      </c>
      <c r="BJ1" s="295">
        <v>3022071</v>
      </c>
      <c r="BK1" s="295">
        <v>3022072</v>
      </c>
      <c r="BL1" s="295">
        <v>3023512</v>
      </c>
      <c r="BM1" s="295">
        <v>3023510</v>
      </c>
      <c r="BN1" s="295">
        <v>3023502</v>
      </c>
      <c r="BO1" s="295">
        <v>3023315</v>
      </c>
      <c r="BP1" s="295">
        <v>3023504</v>
      </c>
      <c r="BQ1" s="295">
        <v>3023309</v>
      </c>
      <c r="BR1" s="295">
        <v>3023307</v>
      </c>
      <c r="BS1" s="295">
        <v>3023509</v>
      </c>
      <c r="BT1" s="295">
        <v>3023311</v>
      </c>
      <c r="BU1" s="295">
        <v>3023312</v>
      </c>
      <c r="BV1" s="295">
        <v>3023314</v>
      </c>
      <c r="BW1" s="295">
        <v>3023313</v>
      </c>
      <c r="BX1" s="295">
        <v>3023507</v>
      </c>
      <c r="BY1" s="295">
        <v>3023506</v>
      </c>
      <c r="BZ1" s="295">
        <v>3022070</v>
      </c>
      <c r="CA1" s="295">
        <v>3023316</v>
      </c>
      <c r="CB1" s="295">
        <v>3022055</v>
      </c>
      <c r="CC1" s="295">
        <v>3022057</v>
      </c>
      <c r="CD1" s="295">
        <v>3022076</v>
      </c>
      <c r="CE1" s="295">
        <v>3022060</v>
      </c>
      <c r="CF1" s="295">
        <v>3023518</v>
      </c>
      <c r="CG1" s="295">
        <v>3022054</v>
      </c>
      <c r="CH1" s="295">
        <v>3021102</v>
      </c>
      <c r="CI1" s="295">
        <v>3021100</v>
      </c>
      <c r="CJ1" s="295">
        <v>3025405</v>
      </c>
      <c r="CK1" s="295">
        <v>3024003</v>
      </c>
      <c r="CL1" s="295">
        <v>3025427</v>
      </c>
      <c r="CM1" s="295">
        <v>3024004</v>
      </c>
      <c r="CN1" s="295">
        <v>3025404</v>
      </c>
      <c r="CO1" s="295">
        <v>3025407</v>
      </c>
      <c r="CP1" s="295">
        <v>3027010</v>
      </c>
      <c r="CQ1" s="295">
        <v>3027005</v>
      </c>
      <c r="CR1" s="295">
        <v>3027009</v>
      </c>
      <c r="CS1" s="295">
        <v>3023521</v>
      </c>
      <c r="CT1" s="295">
        <v>3021000</v>
      </c>
      <c r="CU1" s="295">
        <v>3021001</v>
      </c>
      <c r="CV1" s="295">
        <v>3021003</v>
      </c>
      <c r="CW1" s="295">
        <v>3021002</v>
      </c>
    </row>
    <row r="2" spans="1:101" x14ac:dyDescent="0.25">
      <c r="A2" s="294" t="s">
        <v>23730</v>
      </c>
      <c r="B2" s="294" t="s">
        <v>23731</v>
      </c>
      <c r="C2" s="294" t="s">
        <v>23732</v>
      </c>
      <c r="D2" s="294" t="s">
        <v>23737</v>
      </c>
      <c r="E2" s="294" t="s">
        <v>759</v>
      </c>
      <c r="F2" s="294" t="s">
        <v>384</v>
      </c>
      <c r="G2" s="294" t="s">
        <v>23736</v>
      </c>
      <c r="H2" s="294" t="s">
        <v>23733</v>
      </c>
      <c r="I2" s="294" t="s">
        <v>565</v>
      </c>
      <c r="J2" s="294" t="s">
        <v>879</v>
      </c>
      <c r="K2" s="294" t="s">
        <v>606</v>
      </c>
      <c r="L2" s="294" t="s">
        <v>145</v>
      </c>
      <c r="M2" s="294" t="s">
        <v>413</v>
      </c>
      <c r="N2" s="294" t="s">
        <v>415</v>
      </c>
      <c r="O2" s="294" t="s">
        <v>419</v>
      </c>
      <c r="P2" s="294" t="s">
        <v>421</v>
      </c>
      <c r="Q2" s="294" t="s">
        <v>139</v>
      </c>
      <c r="R2" s="294" t="s">
        <v>425</v>
      </c>
      <c r="S2" s="294" t="s">
        <v>187</v>
      </c>
      <c r="T2" s="294" t="s">
        <v>428</v>
      </c>
      <c r="U2" s="294" t="s">
        <v>430</v>
      </c>
      <c r="V2" s="294" t="s">
        <v>23602</v>
      </c>
      <c r="W2" s="294" t="s">
        <v>73</v>
      </c>
      <c r="X2" s="294" t="s">
        <v>435</v>
      </c>
      <c r="Y2" s="294" t="s">
        <v>437</v>
      </c>
      <c r="Z2" s="294" t="s">
        <v>23609</v>
      </c>
      <c r="AA2" s="294" t="s">
        <v>441</v>
      </c>
      <c r="AB2" s="294" t="s">
        <v>91</v>
      </c>
      <c r="AC2" s="294" t="s">
        <v>445</v>
      </c>
      <c r="AD2" s="294" t="s">
        <v>160</v>
      </c>
      <c r="AE2" s="294" t="s">
        <v>448</v>
      </c>
      <c r="AF2" s="294" t="s">
        <v>23607</v>
      </c>
      <c r="AG2" s="294" t="s">
        <v>40</v>
      </c>
      <c r="AH2" s="294" t="s">
        <v>196</v>
      </c>
      <c r="AI2" s="294" t="s">
        <v>88</v>
      </c>
      <c r="AJ2" s="294" t="s">
        <v>456</v>
      </c>
      <c r="AK2" s="294" t="s">
        <v>457</v>
      </c>
      <c r="AL2" s="294" t="s">
        <v>115</v>
      </c>
      <c r="AM2" s="294" t="s">
        <v>94</v>
      </c>
      <c r="AN2" s="294" t="s">
        <v>460</v>
      </c>
      <c r="AO2" s="294" t="s">
        <v>462</v>
      </c>
      <c r="AP2" s="294" t="s">
        <v>19</v>
      </c>
      <c r="AQ2" s="294" t="s">
        <v>467</v>
      </c>
      <c r="AR2" s="294" t="s">
        <v>148</v>
      </c>
      <c r="AS2" s="294" t="s">
        <v>468</v>
      </c>
      <c r="AT2" s="294" t="s">
        <v>175</v>
      </c>
      <c r="AU2" s="294" t="s">
        <v>471</v>
      </c>
      <c r="AV2" s="294" t="s">
        <v>203</v>
      </c>
      <c r="AW2" s="294" t="s">
        <v>70</v>
      </c>
      <c r="AX2" s="294" t="s">
        <v>85</v>
      </c>
      <c r="AY2" s="294" t="s">
        <v>76</v>
      </c>
      <c r="AZ2" s="294" t="s">
        <v>23610</v>
      </c>
      <c r="BA2" s="294" t="s">
        <v>22</v>
      </c>
      <c r="BB2" s="294" t="s">
        <v>109</v>
      </c>
      <c r="BC2" s="294" t="s">
        <v>198</v>
      </c>
      <c r="BD2" s="294" t="s">
        <v>23606</v>
      </c>
      <c r="BE2" s="294" t="s">
        <v>43</v>
      </c>
      <c r="BF2" s="294" t="s">
        <v>485</v>
      </c>
      <c r="BG2" s="294" t="s">
        <v>487</v>
      </c>
      <c r="BH2" s="294" t="s">
        <v>489</v>
      </c>
      <c r="BI2" s="294" t="s">
        <v>232</v>
      </c>
      <c r="BJ2" s="294" t="s">
        <v>23717</v>
      </c>
      <c r="BK2" s="294" t="s">
        <v>52</v>
      </c>
      <c r="BL2" s="294" t="s">
        <v>495</v>
      </c>
      <c r="BM2" s="294" t="s">
        <v>498</v>
      </c>
      <c r="BN2" s="294" t="s">
        <v>500</v>
      </c>
      <c r="BO2" s="294" t="s">
        <v>501</v>
      </c>
      <c r="BP2" s="294" t="s">
        <v>23612</v>
      </c>
      <c r="BQ2" s="294" t="s">
        <v>503</v>
      </c>
      <c r="BR2" s="294" t="s">
        <v>505</v>
      </c>
      <c r="BS2" s="294" t="s">
        <v>507</v>
      </c>
      <c r="BT2" s="294" t="s">
        <v>509</v>
      </c>
      <c r="BU2" s="294" t="s">
        <v>511</v>
      </c>
      <c r="BV2" s="294" t="s">
        <v>23611</v>
      </c>
      <c r="BW2" s="294" t="s">
        <v>514</v>
      </c>
      <c r="BX2" s="294" t="s">
        <v>516</v>
      </c>
      <c r="BY2" s="294" t="s">
        <v>518</v>
      </c>
      <c r="BZ2" s="294" t="s">
        <v>521</v>
      </c>
      <c r="CA2" s="294" t="s">
        <v>523</v>
      </c>
      <c r="CB2" s="294" t="s">
        <v>37</v>
      </c>
      <c r="CC2" s="294" t="s">
        <v>226</v>
      </c>
      <c r="CD2" s="294" t="s">
        <v>23608</v>
      </c>
      <c r="CE2" s="294" t="s">
        <v>530</v>
      </c>
      <c r="CF2" s="294" t="s">
        <v>532</v>
      </c>
      <c r="CG2" s="294" t="s">
        <v>534</v>
      </c>
      <c r="CH2" s="294" t="s">
        <v>259</v>
      </c>
      <c r="CI2" s="294" t="s">
        <v>536</v>
      </c>
      <c r="CJ2" s="294" t="s">
        <v>220</v>
      </c>
      <c r="CK2" s="294" t="s">
        <v>184</v>
      </c>
      <c r="CL2" s="294" t="s">
        <v>547</v>
      </c>
      <c r="CM2" s="294" t="s">
        <v>23613</v>
      </c>
      <c r="CN2" s="294" t="s">
        <v>23614</v>
      </c>
      <c r="CO2" s="294" t="s">
        <v>23615</v>
      </c>
      <c r="CP2" s="294" t="s">
        <v>557</v>
      </c>
      <c r="CQ2" s="294" t="s">
        <v>558</v>
      </c>
      <c r="CR2" s="294" t="s">
        <v>560</v>
      </c>
      <c r="CS2" s="294" t="s">
        <v>563</v>
      </c>
      <c r="CT2" s="294" t="s">
        <v>404</v>
      </c>
      <c r="CU2" s="294" t="s">
        <v>405</v>
      </c>
      <c r="CV2" s="294" t="s">
        <v>406</v>
      </c>
      <c r="CW2" s="294" t="s">
        <v>407</v>
      </c>
    </row>
    <row r="3" spans="1:101" hidden="1" x14ac:dyDescent="0.25">
      <c r="A3" s="295" t="s">
        <v>23734</v>
      </c>
      <c r="B3" s="294" t="s">
        <v>23735</v>
      </c>
      <c r="C3" s="294" t="s">
        <v>10</v>
      </c>
      <c r="D3" s="294"/>
      <c r="E3" s="294"/>
      <c r="F3" s="294"/>
      <c r="G3" s="294"/>
      <c r="H3" s="294"/>
      <c r="I3" s="294" t="str">
        <f>MID(G3,4,6)</f>
        <v/>
      </c>
      <c r="J3" s="294"/>
      <c r="K3" s="296"/>
      <c r="L3" s="296"/>
      <c r="M3" s="296"/>
      <c r="N3" s="296"/>
      <c r="O3" s="296"/>
      <c r="P3" s="296"/>
      <c r="Q3" s="296"/>
      <c r="R3" s="296"/>
      <c r="S3" s="296"/>
    </row>
    <row r="4" spans="1:101" hidden="1" x14ac:dyDescent="0.25">
      <c r="A4" s="295" t="s">
        <v>23741</v>
      </c>
      <c r="B4" s="294"/>
      <c r="C4" s="294" t="s">
        <v>10</v>
      </c>
      <c r="D4" s="294" t="s">
        <v>994</v>
      </c>
      <c r="E4" s="294" t="s">
        <v>400</v>
      </c>
      <c r="F4" s="294" t="s">
        <v>390</v>
      </c>
      <c r="G4" s="294" t="s">
        <v>933</v>
      </c>
      <c r="H4" s="294"/>
      <c r="I4" s="294" t="str">
        <f t="shared" ref="I4:I67" si="0">MID(G4,4,6)</f>
        <v>D10164</v>
      </c>
      <c r="J4" s="294" t="e">
        <f>_xlfn.XLOOKUP(I4,CCs!Q:Q,CCs!R:R)</f>
        <v>#N/A</v>
      </c>
      <c r="K4" s="296"/>
      <c r="L4" s="296"/>
      <c r="M4" s="296"/>
      <c r="N4" s="296"/>
      <c r="O4" s="296"/>
      <c r="P4" s="296"/>
      <c r="Q4" s="296"/>
      <c r="R4" s="296"/>
      <c r="S4" s="296"/>
    </row>
    <row r="5" spans="1:101" hidden="1" x14ac:dyDescent="0.25">
      <c r="A5" s="295" t="s">
        <v>23741</v>
      </c>
      <c r="B5" s="294"/>
      <c r="C5" s="294" t="s">
        <v>10</v>
      </c>
      <c r="D5" s="294" t="s">
        <v>994</v>
      </c>
      <c r="E5" s="294" t="s">
        <v>400</v>
      </c>
      <c r="F5" s="294" t="s">
        <v>390</v>
      </c>
      <c r="G5" s="294" t="s">
        <v>934</v>
      </c>
      <c r="H5" s="294"/>
      <c r="I5" s="294" t="str">
        <f t="shared" si="0"/>
        <v>D11510</v>
      </c>
      <c r="J5" s="294" t="e">
        <f>_xlfn.XLOOKUP(I5,CCs!Q:Q,CCs!R:R)</f>
        <v>#N/A</v>
      </c>
      <c r="K5" s="296"/>
      <c r="L5" s="296"/>
      <c r="M5" s="296"/>
      <c r="N5" s="296"/>
      <c r="O5" s="296"/>
      <c r="P5" s="296"/>
      <c r="Q5" s="296"/>
      <c r="R5" s="296"/>
      <c r="S5" s="296"/>
    </row>
    <row r="6" spans="1:101" x14ac:dyDescent="0.25">
      <c r="A6" s="295" t="s">
        <v>23742</v>
      </c>
      <c r="B6" s="294"/>
      <c r="C6" s="294" t="s">
        <v>10</v>
      </c>
      <c r="D6" s="294" t="s">
        <v>952</v>
      </c>
      <c r="E6" s="294" t="s">
        <v>400</v>
      </c>
      <c r="F6" s="294" t="s">
        <v>535</v>
      </c>
      <c r="G6" s="294" t="s">
        <v>947</v>
      </c>
      <c r="H6" s="294"/>
      <c r="I6" s="294" t="str">
        <f t="shared" si="0"/>
        <v>D11392</v>
      </c>
      <c r="J6" s="294" t="e">
        <f>_xlfn.XLOOKUP(I6,CCs!Q:Q,CCs!R:R)</f>
        <v>#N/A</v>
      </c>
      <c r="K6" s="296"/>
      <c r="L6" s="296"/>
      <c r="M6" s="296"/>
      <c r="N6" s="296"/>
      <c r="O6" s="296"/>
      <c r="P6" s="296"/>
      <c r="Q6" s="296"/>
      <c r="R6" s="296"/>
      <c r="S6" s="296"/>
    </row>
    <row r="7" spans="1:101" x14ac:dyDescent="0.25">
      <c r="A7" s="295" t="s">
        <v>23742</v>
      </c>
      <c r="B7" s="294"/>
      <c r="C7" s="294" t="s">
        <v>10</v>
      </c>
      <c r="D7" s="294" t="s">
        <v>953</v>
      </c>
      <c r="E7" s="294" t="s">
        <v>400</v>
      </c>
      <c r="F7" s="294" t="s">
        <v>535</v>
      </c>
      <c r="G7" s="294" t="s">
        <v>948</v>
      </c>
      <c r="H7" s="294"/>
      <c r="I7" s="294" t="str">
        <f t="shared" si="0"/>
        <v>D11336</v>
      </c>
      <c r="J7" s="294" t="e">
        <f>_xlfn.XLOOKUP(I7,CCs!Q:Q,CCs!R:R)</f>
        <v>#N/A</v>
      </c>
      <c r="K7" s="296"/>
      <c r="L7" s="296"/>
      <c r="M7" s="296"/>
      <c r="N7" s="296"/>
      <c r="O7" s="296"/>
      <c r="P7" s="296"/>
      <c r="Q7" s="296"/>
      <c r="R7" s="296"/>
      <c r="S7" s="296"/>
    </row>
    <row r="8" spans="1:101" x14ac:dyDescent="0.25">
      <c r="A8" s="295" t="s">
        <v>23742</v>
      </c>
      <c r="B8" s="294"/>
      <c r="C8" s="294" t="s">
        <v>10</v>
      </c>
      <c r="D8" s="294" t="s">
        <v>954</v>
      </c>
      <c r="E8" s="294" t="s">
        <v>400</v>
      </c>
      <c r="F8" s="294" t="s">
        <v>535</v>
      </c>
      <c r="G8" s="294" t="s">
        <v>947</v>
      </c>
      <c r="H8" s="294"/>
      <c r="I8" s="294" t="str">
        <f t="shared" si="0"/>
        <v>D11392</v>
      </c>
      <c r="J8" s="294" t="e">
        <f>_xlfn.XLOOKUP(I8,CCs!Q:Q,CCs!R:R)</f>
        <v>#N/A</v>
      </c>
      <c r="K8" s="296"/>
      <c r="L8" s="296"/>
      <c r="M8" s="296"/>
      <c r="N8" s="296"/>
      <c r="O8" s="296"/>
      <c r="P8" s="296"/>
      <c r="Q8" s="296"/>
      <c r="R8" s="296"/>
      <c r="S8" s="296"/>
    </row>
    <row r="9" spans="1:101" hidden="1" x14ac:dyDescent="0.25">
      <c r="A9" s="295" t="s">
        <v>23742</v>
      </c>
      <c r="B9" s="294"/>
      <c r="C9" s="294" t="s">
        <v>10</v>
      </c>
      <c r="D9" s="294" t="s">
        <v>955</v>
      </c>
      <c r="E9" s="294" t="s">
        <v>400</v>
      </c>
      <c r="F9" s="294" t="s">
        <v>556</v>
      </c>
      <c r="G9" s="294" t="s">
        <v>949</v>
      </c>
      <c r="H9" s="294"/>
      <c r="I9" s="294" t="str">
        <f t="shared" si="0"/>
        <v>D10161</v>
      </c>
      <c r="J9" s="294" t="e">
        <f>_xlfn.XLOOKUP(I9,CCs!Q:Q,CCs!R:R)</f>
        <v>#N/A</v>
      </c>
      <c r="K9" s="296"/>
      <c r="L9" s="296"/>
      <c r="M9" s="296"/>
      <c r="N9" s="296"/>
      <c r="O9" s="296"/>
      <c r="P9" s="296"/>
      <c r="Q9" s="296"/>
      <c r="R9" s="296"/>
      <c r="S9" s="296"/>
    </row>
    <row r="10" spans="1:101" hidden="1" x14ac:dyDescent="0.25">
      <c r="A10" s="295" t="s">
        <v>23742</v>
      </c>
      <c r="B10" s="294"/>
      <c r="C10" s="294" t="s">
        <v>10</v>
      </c>
      <c r="D10" s="294" t="s">
        <v>956</v>
      </c>
      <c r="E10" s="294" t="s">
        <v>400</v>
      </c>
      <c r="F10" s="294" t="s">
        <v>556</v>
      </c>
      <c r="G10" s="294" t="s">
        <v>949</v>
      </c>
      <c r="H10" s="294"/>
      <c r="I10" s="294" t="str">
        <f t="shared" si="0"/>
        <v>D10161</v>
      </c>
      <c r="J10" s="294" t="e">
        <f>_xlfn.XLOOKUP(I10,CCs!Q:Q,CCs!R:R)</f>
        <v>#N/A</v>
      </c>
      <c r="K10" s="296"/>
      <c r="L10" s="296"/>
      <c r="M10" s="296"/>
      <c r="N10" s="296"/>
      <c r="O10" s="296"/>
      <c r="P10" s="296"/>
      <c r="Q10" s="296"/>
      <c r="R10" s="296"/>
      <c r="S10" s="296"/>
    </row>
    <row r="11" spans="1:101" x14ac:dyDescent="0.25">
      <c r="A11" s="295" t="s">
        <v>23742</v>
      </c>
      <c r="B11" s="294"/>
      <c r="C11" s="294" t="s">
        <v>10</v>
      </c>
      <c r="D11" s="294" t="s">
        <v>957</v>
      </c>
      <c r="E11" s="294" t="s">
        <v>400</v>
      </c>
      <c r="F11" s="294" t="s">
        <v>409</v>
      </c>
      <c r="G11" s="294" t="s">
        <v>950</v>
      </c>
      <c r="H11" s="294"/>
      <c r="I11" s="294" t="str">
        <f t="shared" si="0"/>
        <v>D11438</v>
      </c>
      <c r="J11" s="294" t="e">
        <f>_xlfn.XLOOKUP(I11,CCs!Q:Q,CCs!R:R)</f>
        <v>#N/A</v>
      </c>
      <c r="K11" s="296"/>
      <c r="L11" s="296"/>
      <c r="M11" s="296"/>
      <c r="N11" s="296"/>
      <c r="O11" s="296"/>
      <c r="P11" s="296"/>
      <c r="Q11" s="296"/>
      <c r="R11" s="296"/>
      <c r="S11" s="296"/>
    </row>
    <row r="12" spans="1:101" hidden="1" x14ac:dyDescent="0.25">
      <c r="A12" s="295" t="s">
        <v>23742</v>
      </c>
      <c r="B12" s="294"/>
      <c r="C12" s="294" t="s">
        <v>10</v>
      </c>
      <c r="D12" s="294" t="s">
        <v>958</v>
      </c>
      <c r="E12" s="294" t="s">
        <v>400</v>
      </c>
      <c r="F12" s="294" t="s">
        <v>409</v>
      </c>
      <c r="G12" s="294" t="s">
        <v>950</v>
      </c>
      <c r="H12" s="294"/>
      <c r="I12" s="294" t="str">
        <f t="shared" si="0"/>
        <v>D11438</v>
      </c>
      <c r="J12" s="294" t="e">
        <f>_xlfn.XLOOKUP(I12,CCs!Q:Q,CCs!R:R)</f>
        <v>#N/A</v>
      </c>
      <c r="K12" s="296"/>
      <c r="L12" s="296"/>
      <c r="M12" s="296"/>
      <c r="N12" s="296"/>
      <c r="O12" s="296"/>
      <c r="P12" s="296"/>
      <c r="Q12" s="296"/>
      <c r="R12" s="296"/>
      <c r="S12" s="296"/>
    </row>
    <row r="13" spans="1:101" x14ac:dyDescent="0.25">
      <c r="A13" s="295" t="s">
        <v>23742</v>
      </c>
      <c r="B13" s="294"/>
      <c r="C13" s="294" t="s">
        <v>10</v>
      </c>
      <c r="D13" s="294" t="s">
        <v>957</v>
      </c>
      <c r="E13" s="294" t="s">
        <v>400</v>
      </c>
      <c r="F13" s="294" t="s">
        <v>393</v>
      </c>
      <c r="G13" s="294" t="s">
        <v>950</v>
      </c>
      <c r="H13" s="294"/>
      <c r="I13" s="294" t="str">
        <f t="shared" si="0"/>
        <v>D11438</v>
      </c>
      <c r="J13" s="294" t="e">
        <f>_xlfn.XLOOKUP(I13,CCs!Q:Q,CCs!R:R)</f>
        <v>#N/A</v>
      </c>
      <c r="K13" s="296"/>
      <c r="L13" s="296"/>
      <c r="M13" s="296"/>
      <c r="N13" s="296"/>
      <c r="O13" s="296"/>
      <c r="P13" s="296"/>
      <c r="Q13" s="296"/>
      <c r="R13" s="296"/>
      <c r="S13" s="296"/>
    </row>
    <row r="14" spans="1:101" x14ac:dyDescent="0.25">
      <c r="A14" s="295" t="s">
        <v>23742</v>
      </c>
      <c r="B14" s="294"/>
      <c r="C14" s="294" t="s">
        <v>10</v>
      </c>
      <c r="D14" s="294" t="s">
        <v>957</v>
      </c>
      <c r="E14" s="294" t="s">
        <v>403</v>
      </c>
      <c r="F14" s="294" t="s">
        <v>409</v>
      </c>
      <c r="G14" s="294" t="s">
        <v>950</v>
      </c>
      <c r="H14" s="294"/>
      <c r="I14" s="294" t="str">
        <f t="shared" si="0"/>
        <v>D11438</v>
      </c>
      <c r="J14" s="294" t="e">
        <f>_xlfn.XLOOKUP(I14,CCs!Q:Q,CCs!R:R)</f>
        <v>#N/A</v>
      </c>
      <c r="K14" s="296"/>
      <c r="L14" s="296"/>
      <c r="M14" s="296"/>
      <c r="N14" s="296"/>
      <c r="O14" s="296"/>
      <c r="P14" s="296"/>
      <c r="Q14" s="296"/>
      <c r="R14" s="296"/>
      <c r="S14" s="296"/>
    </row>
    <row r="15" spans="1:101" hidden="1" x14ac:dyDescent="0.25">
      <c r="A15" s="295" t="s">
        <v>23743</v>
      </c>
      <c r="B15" s="294"/>
      <c r="C15" s="294" t="s">
        <v>12</v>
      </c>
      <c r="D15" s="294" t="s">
        <v>965</v>
      </c>
      <c r="E15" s="294" t="s">
        <v>400</v>
      </c>
      <c r="F15" s="294" t="s">
        <v>390</v>
      </c>
      <c r="G15" s="294" t="s">
        <v>840</v>
      </c>
      <c r="H15" s="294"/>
      <c r="I15" s="294" t="str">
        <f t="shared" si="0"/>
        <v>D10265</v>
      </c>
      <c r="J15" s="294" t="str">
        <f>_xlfn.XLOOKUP(I15,CCs!Q:Q,CCs!R:R)</f>
        <v>SEN Inclusion</v>
      </c>
      <c r="K15" s="296"/>
      <c r="L15" s="296"/>
      <c r="M15" s="296"/>
      <c r="N15" s="296"/>
      <c r="O15" s="296"/>
      <c r="P15" s="296"/>
      <c r="Q15" s="296"/>
      <c r="R15" s="296"/>
      <c r="S15" s="296"/>
    </row>
    <row r="16" spans="1:101" hidden="1" x14ac:dyDescent="0.25">
      <c r="A16" s="295" t="s">
        <v>23743</v>
      </c>
      <c r="B16" s="294"/>
      <c r="C16" s="294" t="s">
        <v>12</v>
      </c>
      <c r="D16" s="294" t="s">
        <v>966</v>
      </c>
      <c r="E16" s="294" t="s">
        <v>400</v>
      </c>
      <c r="F16" s="294" t="s">
        <v>390</v>
      </c>
      <c r="G16" s="294" t="s">
        <v>841</v>
      </c>
      <c r="H16" s="294"/>
      <c r="I16" s="294" t="str">
        <f t="shared" si="0"/>
        <v>D11439</v>
      </c>
      <c r="J16" s="294" t="str">
        <f>_xlfn.XLOOKUP(I16,CCs!Q:Q,CCs!R:R)</f>
        <v>Nursery Schools</v>
      </c>
      <c r="K16" s="296"/>
      <c r="L16" s="296"/>
      <c r="M16" s="296"/>
      <c r="N16" s="296"/>
      <c r="O16" s="296"/>
      <c r="P16" s="296"/>
      <c r="Q16" s="296"/>
      <c r="R16" s="296"/>
      <c r="S16" s="296"/>
    </row>
    <row r="17" spans="1:19" hidden="1" x14ac:dyDescent="0.25">
      <c r="A17" s="295" t="s">
        <v>23743</v>
      </c>
      <c r="B17" s="6"/>
      <c r="C17" s="294" t="s">
        <v>12</v>
      </c>
      <c r="D17" s="294" t="s">
        <v>968</v>
      </c>
      <c r="E17" s="294" t="s">
        <v>400</v>
      </c>
      <c r="F17" s="294" t="s">
        <v>409</v>
      </c>
      <c r="G17" s="294" t="s">
        <v>844</v>
      </c>
      <c r="H17" s="294"/>
      <c r="I17" s="294" t="str">
        <f t="shared" si="0"/>
        <v>D11431</v>
      </c>
      <c r="J17" s="294" t="str">
        <f>_xlfn.XLOOKUP(I17,CCs!Q:Q,CCs!R:R)</f>
        <v>Maintained Primary</v>
      </c>
      <c r="K17" s="296"/>
      <c r="L17" s="296"/>
      <c r="M17" s="296"/>
      <c r="N17" s="296"/>
      <c r="O17" s="296"/>
      <c r="P17" s="296"/>
      <c r="Q17" s="296"/>
      <c r="R17" s="296"/>
      <c r="S17" s="296"/>
    </row>
    <row r="18" spans="1:19" hidden="1" x14ac:dyDescent="0.25">
      <c r="A18" s="295" t="s">
        <v>23743</v>
      </c>
      <c r="B18" s="6"/>
      <c r="C18" s="294" t="s">
        <v>12</v>
      </c>
      <c r="D18" s="294" t="s">
        <v>966</v>
      </c>
      <c r="E18" s="294" t="s">
        <v>400</v>
      </c>
      <c r="F18" s="294" t="s">
        <v>409</v>
      </c>
      <c r="G18" s="294" t="s">
        <v>847</v>
      </c>
      <c r="H18" s="294"/>
      <c r="I18" s="294" t="str">
        <f t="shared" si="0"/>
        <v>D11436</v>
      </c>
      <c r="J18" s="294" t="str">
        <f>_xlfn.XLOOKUP(I18,CCs!Q:Q,CCs!R:R)</f>
        <v>Maintained Nursery Clases</v>
      </c>
      <c r="K18" s="296"/>
      <c r="L18" s="296"/>
      <c r="M18" s="296"/>
      <c r="N18" s="296"/>
      <c r="O18" s="296"/>
      <c r="P18" s="296"/>
      <c r="Q18" s="296"/>
      <c r="R18" s="296"/>
      <c r="S18" s="296"/>
    </row>
    <row r="19" spans="1:19" hidden="1" x14ac:dyDescent="0.25">
      <c r="A19" s="295" t="s">
        <v>23743</v>
      </c>
      <c r="B19" s="6"/>
      <c r="C19" s="294" t="s">
        <v>12</v>
      </c>
      <c r="D19" s="294" t="s">
        <v>965</v>
      </c>
      <c r="E19" s="294" t="s">
        <v>400</v>
      </c>
      <c r="F19" s="294" t="s">
        <v>409</v>
      </c>
      <c r="G19" s="294" t="s">
        <v>840</v>
      </c>
      <c r="H19" s="294"/>
      <c r="I19" s="294" t="str">
        <f t="shared" si="0"/>
        <v>D10265</v>
      </c>
      <c r="J19" s="294" t="str">
        <f>_xlfn.XLOOKUP(I19,CCs!Q:Q,CCs!R:R)</f>
        <v>SEN Inclusion</v>
      </c>
      <c r="K19" s="296"/>
      <c r="L19" s="296"/>
      <c r="M19" s="296"/>
      <c r="N19" s="296"/>
      <c r="O19" s="296"/>
      <c r="P19" s="296"/>
      <c r="Q19" s="296"/>
      <c r="R19" s="296"/>
      <c r="S19" s="296"/>
    </row>
    <row r="20" spans="1:19" hidden="1" x14ac:dyDescent="0.25">
      <c r="A20" s="295" t="s">
        <v>23743</v>
      </c>
      <c r="B20" s="6"/>
      <c r="C20" s="294" t="s">
        <v>12</v>
      </c>
      <c r="D20" s="294" t="s">
        <v>969</v>
      </c>
      <c r="E20" s="294" t="s">
        <v>400</v>
      </c>
      <c r="F20" s="294" t="s">
        <v>409</v>
      </c>
      <c r="G20" s="294" t="s">
        <v>846</v>
      </c>
      <c r="H20" s="294"/>
      <c r="I20" s="294" t="str">
        <f t="shared" si="0"/>
        <v>D11432</v>
      </c>
      <c r="J20" s="294" t="str">
        <f>_xlfn.XLOOKUP(I20,CCs!Q:Q,CCs!R:R)</f>
        <v>Maintained Primary</v>
      </c>
      <c r="K20" s="296"/>
      <c r="L20" s="296"/>
      <c r="M20" s="296"/>
      <c r="N20" s="296"/>
      <c r="O20" s="296"/>
      <c r="P20" s="296"/>
      <c r="Q20" s="296"/>
      <c r="R20" s="296"/>
      <c r="S20" s="296"/>
    </row>
    <row r="21" spans="1:19" hidden="1" x14ac:dyDescent="0.25">
      <c r="A21" s="295" t="s">
        <v>23743</v>
      </c>
      <c r="B21" s="294"/>
      <c r="C21" s="294" t="s">
        <v>12</v>
      </c>
      <c r="D21" s="294" t="s">
        <v>969</v>
      </c>
      <c r="E21" s="294" t="s">
        <v>403</v>
      </c>
      <c r="F21" s="294" t="s">
        <v>409</v>
      </c>
      <c r="G21" s="294" t="s">
        <v>845</v>
      </c>
      <c r="H21" s="294"/>
      <c r="I21" s="294" t="str">
        <f t="shared" si="0"/>
        <v>D11422</v>
      </c>
      <c r="J21" s="294" t="str">
        <f>_xlfn.XLOOKUP(I21,CCs!Q:Q,CCs!R:R)</f>
        <v>Academy Primary</v>
      </c>
      <c r="K21" s="296"/>
      <c r="L21" s="296"/>
      <c r="M21" s="296"/>
      <c r="N21" s="296"/>
      <c r="O21" s="296"/>
      <c r="P21" s="296"/>
      <c r="Q21" s="296"/>
      <c r="R21" s="296"/>
      <c r="S21" s="296"/>
    </row>
    <row r="22" spans="1:19" hidden="1" x14ac:dyDescent="0.25">
      <c r="A22" s="295" t="s">
        <v>23743</v>
      </c>
      <c r="B22" s="294"/>
      <c r="C22" s="294" t="s">
        <v>12</v>
      </c>
      <c r="D22" s="294" t="s">
        <v>968</v>
      </c>
      <c r="E22" s="294" t="s">
        <v>403</v>
      </c>
      <c r="F22" s="294" t="s">
        <v>409</v>
      </c>
      <c r="G22" s="294" t="s">
        <v>843</v>
      </c>
      <c r="H22" s="294"/>
      <c r="I22" s="294" t="str">
        <f t="shared" si="0"/>
        <v>D11443</v>
      </c>
      <c r="J22" s="294" t="str">
        <f>_xlfn.XLOOKUP(I22,CCs!Q:Q,CCs!R:R)</f>
        <v>Academy Primary</v>
      </c>
      <c r="K22" s="296"/>
      <c r="L22" s="296"/>
      <c r="M22" s="296"/>
      <c r="N22" s="296"/>
      <c r="O22" s="296"/>
      <c r="P22" s="296"/>
      <c r="Q22" s="296"/>
      <c r="R22" s="296"/>
      <c r="S22" s="296"/>
    </row>
    <row r="23" spans="1:19" hidden="1" x14ac:dyDescent="0.25">
      <c r="A23" s="295" t="s">
        <v>23743</v>
      </c>
      <c r="B23" s="294"/>
      <c r="C23" s="294" t="s">
        <v>12</v>
      </c>
      <c r="D23" s="294" t="s">
        <v>966</v>
      </c>
      <c r="E23" s="294" t="s">
        <v>403</v>
      </c>
      <c r="F23" s="294" t="s">
        <v>409</v>
      </c>
      <c r="G23" s="294" t="s">
        <v>848</v>
      </c>
      <c r="H23" s="294"/>
      <c r="I23" s="294" t="str">
        <f t="shared" si="0"/>
        <v>D11451</v>
      </c>
      <c r="J23" s="294" t="str">
        <f>_xlfn.XLOOKUP(I23,CCs!Q:Q,CCs!R:R)</f>
        <v>Academy Nursery Clases</v>
      </c>
      <c r="K23" s="296"/>
      <c r="L23" s="296"/>
      <c r="M23" s="296"/>
      <c r="N23" s="296"/>
      <c r="O23" s="296"/>
      <c r="P23" s="296"/>
      <c r="Q23" s="296"/>
      <c r="R23" s="296"/>
      <c r="S23" s="296"/>
    </row>
    <row r="24" spans="1:19" hidden="1" x14ac:dyDescent="0.25">
      <c r="A24" s="295" t="s">
        <v>23743</v>
      </c>
      <c r="B24" s="294"/>
      <c r="C24" s="294" t="s">
        <v>12</v>
      </c>
      <c r="D24" s="294" t="s">
        <v>965</v>
      </c>
      <c r="E24" s="294" t="s">
        <v>403</v>
      </c>
      <c r="F24" s="294" t="s">
        <v>409</v>
      </c>
      <c r="G24" s="294" t="s">
        <v>881</v>
      </c>
      <c r="H24" s="294"/>
      <c r="I24" s="294" t="str">
        <f t="shared" si="0"/>
        <v>D10265</v>
      </c>
      <c r="J24" s="294" t="str">
        <f>_xlfn.XLOOKUP(I24,CCs!Q:Q,CCs!R:R)</f>
        <v>SEN Inclusion</v>
      </c>
      <c r="K24" s="296"/>
      <c r="L24" s="296"/>
      <c r="M24" s="296"/>
      <c r="N24" s="296"/>
      <c r="O24" s="296"/>
      <c r="P24" s="296"/>
      <c r="Q24" s="296"/>
      <c r="R24" s="296"/>
      <c r="S24" s="296"/>
    </row>
    <row r="25" spans="1:19" hidden="1" x14ac:dyDescent="0.25">
      <c r="A25" s="295" t="s">
        <v>23743</v>
      </c>
      <c r="B25" s="6"/>
      <c r="C25" s="294" t="s">
        <v>12</v>
      </c>
      <c r="D25" s="294" t="s">
        <v>967</v>
      </c>
      <c r="E25" s="294" t="s">
        <v>400</v>
      </c>
      <c r="F25" s="294" t="s">
        <v>535</v>
      </c>
      <c r="G25" s="294" t="s">
        <v>842</v>
      </c>
      <c r="H25" s="294"/>
      <c r="I25" s="294" t="str">
        <f t="shared" si="0"/>
        <v>D11425</v>
      </c>
      <c r="J25" s="294" t="str">
        <f>_xlfn.XLOOKUP(I25,CCs!Q:Q,CCs!R:R)</f>
        <v>PRUs</v>
      </c>
      <c r="K25" s="296"/>
      <c r="L25" s="296"/>
      <c r="M25" s="296"/>
      <c r="N25" s="296"/>
      <c r="O25" s="296"/>
      <c r="P25" s="296"/>
      <c r="Q25" s="296"/>
      <c r="R25" s="296"/>
      <c r="S25" s="296"/>
    </row>
    <row r="26" spans="1:19" hidden="1" x14ac:dyDescent="0.25">
      <c r="A26" s="295" t="s">
        <v>23743</v>
      </c>
      <c r="B26" s="294"/>
      <c r="C26" s="294" t="s">
        <v>12</v>
      </c>
      <c r="D26" s="294" t="s">
        <v>969</v>
      </c>
      <c r="E26" s="294" t="s">
        <v>400</v>
      </c>
      <c r="F26" s="294" t="s">
        <v>393</v>
      </c>
      <c r="G26" s="294" t="s">
        <v>851</v>
      </c>
      <c r="H26" s="294"/>
      <c r="I26" s="294" t="str">
        <f t="shared" si="0"/>
        <v>D11434</v>
      </c>
      <c r="J26" s="294" t="str">
        <f>_xlfn.XLOOKUP(I26,CCs!Q:Q,CCs!R:R)</f>
        <v>Maintained Secondary</v>
      </c>
      <c r="K26" s="296"/>
      <c r="L26" s="296"/>
      <c r="M26" s="296"/>
      <c r="N26" s="296"/>
      <c r="O26" s="296"/>
      <c r="P26" s="296"/>
      <c r="Q26" s="296"/>
      <c r="R26" s="296"/>
      <c r="S26" s="296"/>
    </row>
    <row r="27" spans="1:19" hidden="1" x14ac:dyDescent="0.25">
      <c r="A27" s="295" t="s">
        <v>23743</v>
      </c>
      <c r="B27" s="294"/>
      <c r="C27" s="294" t="s">
        <v>12</v>
      </c>
      <c r="D27" s="294" t="s">
        <v>970</v>
      </c>
      <c r="E27" s="294" t="s">
        <v>400</v>
      </c>
      <c r="F27" s="294" t="s">
        <v>393</v>
      </c>
      <c r="G27" s="294" t="s">
        <v>849</v>
      </c>
      <c r="H27" s="294"/>
      <c r="I27" s="294" t="str">
        <f t="shared" si="0"/>
        <v>D11435</v>
      </c>
      <c r="J27" s="294" t="str">
        <f>_xlfn.XLOOKUP(I27,CCs!Q:Q,CCs!R:R)</f>
        <v>Maintained Secondary</v>
      </c>
      <c r="K27" s="296"/>
      <c r="L27" s="296"/>
      <c r="M27" s="296"/>
      <c r="N27" s="296"/>
      <c r="O27" s="296"/>
      <c r="P27" s="296"/>
      <c r="Q27" s="296"/>
      <c r="R27" s="296"/>
      <c r="S27" s="296"/>
    </row>
    <row r="28" spans="1:19" hidden="1" x14ac:dyDescent="0.25">
      <c r="A28" s="295" t="s">
        <v>23743</v>
      </c>
      <c r="B28" s="294"/>
      <c r="C28" s="294" t="s">
        <v>12</v>
      </c>
      <c r="D28" s="294" t="s">
        <v>970</v>
      </c>
      <c r="E28" s="294" t="s">
        <v>403</v>
      </c>
      <c r="F28" s="294" t="s">
        <v>393</v>
      </c>
      <c r="G28" s="294" t="s">
        <v>850</v>
      </c>
      <c r="H28" s="294"/>
      <c r="I28" s="294" t="str">
        <f t="shared" si="0"/>
        <v>D11442</v>
      </c>
      <c r="J28" s="294" t="str">
        <f>_xlfn.XLOOKUP(I28,CCs!Q:Q,CCs!R:R)</f>
        <v>Academy Secondary</v>
      </c>
      <c r="K28" s="296"/>
      <c r="L28" s="296"/>
      <c r="M28" s="296"/>
      <c r="N28" s="296"/>
      <c r="O28" s="296"/>
      <c r="P28" s="296"/>
      <c r="Q28" s="296"/>
      <c r="R28" s="296"/>
      <c r="S28" s="296"/>
    </row>
    <row r="29" spans="1:19" hidden="1" x14ac:dyDescent="0.25">
      <c r="A29" s="295" t="s">
        <v>23743</v>
      </c>
      <c r="B29" s="294"/>
      <c r="C29" s="294" t="s">
        <v>12</v>
      </c>
      <c r="D29" s="294" t="s">
        <v>969</v>
      </c>
      <c r="E29" s="294" t="s">
        <v>403</v>
      </c>
      <c r="F29" s="294" t="s">
        <v>393</v>
      </c>
      <c r="G29" s="294" t="s">
        <v>852</v>
      </c>
      <c r="H29" s="294"/>
      <c r="I29" s="294" t="str">
        <f t="shared" si="0"/>
        <v>D11423</v>
      </c>
      <c r="J29" s="294" t="str">
        <f>_xlfn.XLOOKUP(I29,CCs!Q:Q,CCs!R:R)</f>
        <v>Academy Secondary</v>
      </c>
      <c r="K29" s="296"/>
      <c r="L29" s="296"/>
      <c r="M29" s="296"/>
      <c r="N29" s="296"/>
      <c r="O29" s="296"/>
      <c r="P29" s="296"/>
      <c r="Q29" s="296"/>
      <c r="R29" s="296"/>
      <c r="S29" s="296"/>
    </row>
    <row r="30" spans="1:19" hidden="1" x14ac:dyDescent="0.25">
      <c r="A30" s="295" t="s">
        <v>23743</v>
      </c>
      <c r="B30" s="294"/>
      <c r="C30" s="294" t="s">
        <v>12</v>
      </c>
      <c r="D30" s="294" t="s">
        <v>968</v>
      </c>
      <c r="E30" s="294" t="s">
        <v>400</v>
      </c>
      <c r="F30" s="294" t="s">
        <v>561</v>
      </c>
      <c r="G30" s="294" t="s">
        <v>844</v>
      </c>
      <c r="H30" s="294"/>
      <c r="I30" s="294" t="str">
        <f t="shared" si="0"/>
        <v>D11431</v>
      </c>
      <c r="J30" s="294" t="str">
        <f>_xlfn.XLOOKUP(I30,CCs!Q:Q,CCs!R:R)</f>
        <v>Maintained Primary</v>
      </c>
      <c r="K30" s="296"/>
      <c r="L30" s="296"/>
      <c r="M30" s="296"/>
      <c r="N30" s="296"/>
      <c r="O30" s="296"/>
      <c r="P30" s="296"/>
      <c r="Q30" s="296"/>
      <c r="R30" s="296"/>
      <c r="S30" s="296"/>
    </row>
    <row r="31" spans="1:19" hidden="1" x14ac:dyDescent="0.25">
      <c r="A31" s="295" t="s">
        <v>23743</v>
      </c>
      <c r="B31" s="294"/>
      <c r="C31" s="294" t="s">
        <v>12</v>
      </c>
      <c r="D31" s="294" t="s">
        <v>970</v>
      </c>
      <c r="E31" s="294" t="s">
        <v>400</v>
      </c>
      <c r="F31" s="294" t="s">
        <v>561</v>
      </c>
      <c r="G31" s="294" t="s">
        <v>849</v>
      </c>
      <c r="H31" s="294"/>
      <c r="I31" s="294" t="str">
        <f t="shared" si="0"/>
        <v>D11435</v>
      </c>
      <c r="J31" s="294" t="str">
        <f>_xlfn.XLOOKUP(I31,CCs!Q:Q,CCs!R:R)</f>
        <v>Maintained Secondary</v>
      </c>
      <c r="K31" s="296"/>
      <c r="L31" s="296"/>
      <c r="M31" s="296"/>
      <c r="N31" s="296"/>
      <c r="O31" s="296"/>
      <c r="P31" s="296"/>
      <c r="Q31" s="296"/>
      <c r="R31" s="296"/>
      <c r="S31" s="296"/>
    </row>
    <row r="32" spans="1:19" hidden="1" x14ac:dyDescent="0.25">
      <c r="A32" s="295" t="s">
        <v>23743</v>
      </c>
      <c r="B32" s="294"/>
      <c r="C32" s="294" t="s">
        <v>12</v>
      </c>
      <c r="D32" s="294" t="s">
        <v>965</v>
      </c>
      <c r="E32" s="294" t="s">
        <v>400</v>
      </c>
      <c r="F32" s="294" t="s">
        <v>561</v>
      </c>
      <c r="G32" s="294" t="s">
        <v>840</v>
      </c>
      <c r="H32" s="294"/>
      <c r="I32" s="294" t="str">
        <f t="shared" si="0"/>
        <v>D10265</v>
      </c>
      <c r="J32" s="294" t="str">
        <f>_xlfn.XLOOKUP(I32,CCs!Q:Q,CCs!R:R)</f>
        <v>SEN Inclusion</v>
      </c>
      <c r="K32" s="296"/>
      <c r="L32" s="296"/>
      <c r="M32" s="296"/>
      <c r="N32" s="296"/>
      <c r="O32" s="296"/>
      <c r="P32" s="296"/>
      <c r="Q32" s="296"/>
      <c r="R32" s="296"/>
      <c r="S32" s="296"/>
    </row>
    <row r="33" spans="1:19" hidden="1" x14ac:dyDescent="0.25">
      <c r="A33" s="295" t="s">
        <v>23743</v>
      </c>
      <c r="B33" s="294"/>
      <c r="C33" s="294" t="s">
        <v>12</v>
      </c>
      <c r="D33" s="294" t="s">
        <v>969</v>
      </c>
      <c r="E33" s="294" t="s">
        <v>403</v>
      </c>
      <c r="F33" s="294" t="s">
        <v>561</v>
      </c>
      <c r="G33" s="294" t="s">
        <v>852</v>
      </c>
      <c r="H33" s="294"/>
      <c r="I33" s="294" t="str">
        <f t="shared" si="0"/>
        <v>D11423</v>
      </c>
      <c r="J33" s="294" t="str">
        <f>_xlfn.XLOOKUP(I33,CCs!Q:Q,CCs!R:R)</f>
        <v>Academy Secondary</v>
      </c>
      <c r="K33" s="296"/>
      <c r="L33" s="296"/>
      <c r="M33" s="296"/>
      <c r="N33" s="296"/>
      <c r="O33" s="296"/>
      <c r="P33" s="296"/>
      <c r="Q33" s="296"/>
      <c r="R33" s="296"/>
      <c r="S33" s="296"/>
    </row>
    <row r="34" spans="1:19" hidden="1" x14ac:dyDescent="0.25">
      <c r="A34" s="295" t="s">
        <v>23743</v>
      </c>
      <c r="B34" s="294"/>
      <c r="C34" s="294" t="s">
        <v>12</v>
      </c>
      <c r="D34" s="294" t="s">
        <v>970</v>
      </c>
      <c r="E34" s="294" t="s">
        <v>403</v>
      </c>
      <c r="F34" s="294" t="s">
        <v>561</v>
      </c>
      <c r="G34" s="294" t="s">
        <v>850</v>
      </c>
      <c r="H34" s="294"/>
      <c r="I34" s="294" t="str">
        <f t="shared" si="0"/>
        <v>D11442</v>
      </c>
      <c r="J34" s="294" t="str">
        <f>_xlfn.XLOOKUP(I34,CCs!Q:Q,CCs!R:R)</f>
        <v>Academy Secondary</v>
      </c>
      <c r="K34" s="296"/>
      <c r="L34" s="296"/>
      <c r="M34" s="296"/>
      <c r="N34" s="296"/>
      <c r="O34" s="296"/>
      <c r="P34" s="296"/>
      <c r="Q34" s="296"/>
      <c r="R34" s="296"/>
      <c r="S34" s="296"/>
    </row>
    <row r="35" spans="1:19" hidden="1" x14ac:dyDescent="0.25">
      <c r="A35" s="295" t="s">
        <v>23743</v>
      </c>
      <c r="B35" s="294"/>
      <c r="C35" s="294" t="s">
        <v>12</v>
      </c>
      <c r="D35" s="294" t="s">
        <v>968</v>
      </c>
      <c r="E35" s="294" t="s">
        <v>403</v>
      </c>
      <c r="F35" s="294" t="s">
        <v>561</v>
      </c>
      <c r="G35" s="294" t="s">
        <v>843</v>
      </c>
      <c r="H35" s="294"/>
      <c r="I35" s="294" t="str">
        <f t="shared" si="0"/>
        <v>D11443</v>
      </c>
      <c r="J35" s="294" t="str">
        <f>_xlfn.XLOOKUP(I35,CCs!Q:Q,CCs!R:R)</f>
        <v>Academy Primary</v>
      </c>
      <c r="K35" s="296"/>
      <c r="L35" s="296"/>
      <c r="M35" s="296"/>
      <c r="N35" s="296"/>
      <c r="O35" s="296"/>
      <c r="P35" s="296"/>
      <c r="Q35" s="296"/>
      <c r="R35" s="296"/>
      <c r="S35" s="296"/>
    </row>
    <row r="36" spans="1:19" hidden="1" x14ac:dyDescent="0.25">
      <c r="A36" s="295" t="s">
        <v>23743</v>
      </c>
      <c r="B36" s="294"/>
      <c r="C36" s="294" t="s">
        <v>12</v>
      </c>
      <c r="D36" s="294" t="s">
        <v>971</v>
      </c>
      <c r="E36" s="294" t="s">
        <v>400</v>
      </c>
      <c r="F36" s="294" t="s">
        <v>556</v>
      </c>
      <c r="G36" s="294" t="s">
        <v>854</v>
      </c>
      <c r="H36" s="294"/>
      <c r="I36" s="294" t="str">
        <f t="shared" si="0"/>
        <v>D11433</v>
      </c>
      <c r="J36" s="294" t="str">
        <f>_xlfn.XLOOKUP(I36,CCs!Q:Q,CCs!R:R)</f>
        <v>Maintained Special Schools</v>
      </c>
      <c r="K36" s="296"/>
      <c r="L36" s="296"/>
      <c r="M36" s="296"/>
      <c r="N36" s="296"/>
      <c r="O36" s="296"/>
      <c r="P36" s="296"/>
      <c r="Q36" s="296"/>
      <c r="R36" s="296"/>
      <c r="S36" s="296"/>
    </row>
    <row r="37" spans="1:19" hidden="1" x14ac:dyDescent="0.25">
      <c r="A37" s="295" t="s">
        <v>23743</v>
      </c>
      <c r="B37" s="294"/>
      <c r="C37" s="294" t="s">
        <v>12</v>
      </c>
      <c r="D37" s="294" t="s">
        <v>971</v>
      </c>
      <c r="E37" s="294" t="s">
        <v>403</v>
      </c>
      <c r="F37" s="294" t="s">
        <v>556</v>
      </c>
      <c r="G37" s="294" t="s">
        <v>978</v>
      </c>
      <c r="H37" s="294"/>
      <c r="I37" s="294" t="str">
        <f t="shared" si="0"/>
        <v>D11491</v>
      </c>
      <c r="J37" s="294" t="str">
        <f>_xlfn.XLOOKUP(I37,CCs!Q:Q,CCs!R:R)</f>
        <v>Academy Special Schools</v>
      </c>
      <c r="K37" s="296"/>
      <c r="L37" s="296"/>
      <c r="M37" s="296"/>
      <c r="N37" s="296"/>
      <c r="O37" s="296"/>
      <c r="P37" s="296"/>
      <c r="Q37" s="296"/>
      <c r="R37" s="296"/>
      <c r="S37" s="296"/>
    </row>
    <row r="38" spans="1:19" hidden="1" x14ac:dyDescent="0.25">
      <c r="A38" s="295" t="s">
        <v>23744</v>
      </c>
      <c r="B38" s="294"/>
      <c r="C38" s="294" t="s">
        <v>11</v>
      </c>
      <c r="D38" s="294" t="s">
        <v>982</v>
      </c>
      <c r="E38" s="294" t="s">
        <v>400</v>
      </c>
      <c r="F38" s="294" t="s">
        <v>393</v>
      </c>
      <c r="G38" s="294" t="s">
        <v>981</v>
      </c>
      <c r="H38" s="294"/>
      <c r="I38" s="294" t="str">
        <f t="shared" si="0"/>
        <v>D11441</v>
      </c>
      <c r="J38" s="294" t="e">
        <f>_xlfn.XLOOKUP(I38,CCs!Q:Q,CCs!R:R)</f>
        <v>#N/A</v>
      </c>
      <c r="K38" s="296"/>
      <c r="L38" s="296"/>
      <c r="M38" s="296"/>
      <c r="N38" s="296"/>
      <c r="O38" s="296"/>
      <c r="P38" s="296"/>
      <c r="Q38" s="296"/>
      <c r="R38" s="296"/>
      <c r="S38" s="296"/>
    </row>
    <row r="39" spans="1:19" hidden="1" x14ac:dyDescent="0.25">
      <c r="A39" s="295" t="s">
        <v>23744</v>
      </c>
      <c r="B39" s="294"/>
      <c r="C39" s="294" t="s">
        <v>11</v>
      </c>
      <c r="D39" s="294" t="s">
        <v>983</v>
      </c>
      <c r="E39" s="294" t="s">
        <v>400</v>
      </c>
      <c r="F39" s="294" t="s">
        <v>393</v>
      </c>
      <c r="G39" s="294" t="s">
        <v>981</v>
      </c>
      <c r="H39" s="294"/>
      <c r="I39" s="294" t="str">
        <f t="shared" si="0"/>
        <v>D11441</v>
      </c>
      <c r="J39" s="294" t="e">
        <f>_xlfn.XLOOKUP(I39,CCs!Q:Q,CCs!R:R)</f>
        <v>#N/A</v>
      </c>
      <c r="K39" s="296"/>
      <c r="L39" s="296"/>
      <c r="M39" s="296"/>
      <c r="N39" s="296"/>
      <c r="O39" s="296"/>
      <c r="P39" s="296"/>
      <c r="Q39" s="296"/>
      <c r="R39" s="296"/>
      <c r="S39" s="296"/>
    </row>
    <row r="40" spans="1:19" hidden="1" x14ac:dyDescent="0.25">
      <c r="A40" s="295" t="s">
        <v>23744</v>
      </c>
      <c r="B40" s="294"/>
      <c r="C40" s="294" t="s">
        <v>11</v>
      </c>
      <c r="D40" s="294" t="s">
        <v>984</v>
      </c>
      <c r="E40" s="294" t="s">
        <v>400</v>
      </c>
      <c r="F40" s="294" t="s">
        <v>393</v>
      </c>
      <c r="G40" s="294" t="s">
        <v>981</v>
      </c>
      <c r="H40" s="294"/>
      <c r="I40" s="294" t="str">
        <f t="shared" si="0"/>
        <v>D11441</v>
      </c>
      <c r="J40" s="294" t="e">
        <f>_xlfn.XLOOKUP(I40,CCs!Q:Q,CCs!R:R)</f>
        <v>#N/A</v>
      </c>
      <c r="K40" s="296"/>
      <c r="L40" s="296"/>
      <c r="M40" s="296"/>
      <c r="N40" s="296"/>
      <c r="O40" s="296"/>
      <c r="P40" s="296"/>
      <c r="Q40" s="296"/>
      <c r="R40" s="296"/>
      <c r="S40" s="296"/>
    </row>
    <row r="41" spans="1:19" hidden="1" x14ac:dyDescent="0.25">
      <c r="A41" s="295" t="s">
        <v>23744</v>
      </c>
      <c r="B41" s="294"/>
      <c r="C41" s="294" t="s">
        <v>11</v>
      </c>
      <c r="D41" s="294" t="s">
        <v>985</v>
      </c>
      <c r="E41" s="294" t="s">
        <v>400</v>
      </c>
      <c r="F41" s="294" t="s">
        <v>393</v>
      </c>
      <c r="G41" s="294" t="s">
        <v>981</v>
      </c>
      <c r="H41" s="294"/>
      <c r="I41" s="294" t="str">
        <f t="shared" si="0"/>
        <v>D11441</v>
      </c>
      <c r="J41" s="294" t="e">
        <f>_xlfn.XLOOKUP(I41,CCs!Q:Q,CCs!R:R)</f>
        <v>#N/A</v>
      </c>
      <c r="K41" s="296"/>
      <c r="L41" s="296"/>
      <c r="M41" s="296"/>
      <c r="N41" s="296"/>
      <c r="O41" s="296"/>
      <c r="P41" s="296"/>
      <c r="Q41" s="296"/>
      <c r="R41" s="296"/>
      <c r="S41" s="296"/>
    </row>
    <row r="42" spans="1:19" hidden="1" x14ac:dyDescent="0.25">
      <c r="A42" s="295" t="s">
        <v>23744</v>
      </c>
      <c r="B42" s="294"/>
      <c r="C42" s="294" t="s">
        <v>11</v>
      </c>
      <c r="D42" s="294" t="s">
        <v>982</v>
      </c>
      <c r="E42" s="294" t="s">
        <v>400</v>
      </c>
      <c r="F42" s="294" t="s">
        <v>561</v>
      </c>
      <c r="G42" s="294" t="s">
        <v>981</v>
      </c>
      <c r="H42" s="294"/>
      <c r="I42" s="294" t="str">
        <f t="shared" si="0"/>
        <v>D11441</v>
      </c>
      <c r="J42" s="294" t="e">
        <f>_xlfn.XLOOKUP(I42,CCs!Q:Q,CCs!R:R)</f>
        <v>#N/A</v>
      </c>
      <c r="K42" s="296"/>
      <c r="L42" s="296"/>
      <c r="M42" s="296"/>
      <c r="N42" s="296"/>
      <c r="O42" s="296"/>
      <c r="P42" s="296"/>
      <c r="Q42" s="296"/>
      <c r="R42" s="296"/>
      <c r="S42" s="296"/>
    </row>
    <row r="43" spans="1:19" hidden="1" x14ac:dyDescent="0.25">
      <c r="A43" s="295" t="s">
        <v>23744</v>
      </c>
      <c r="B43" s="294"/>
      <c r="C43" s="294" t="s">
        <v>11</v>
      </c>
      <c r="D43" s="294" t="s">
        <v>983</v>
      </c>
      <c r="E43" s="294" t="s">
        <v>400</v>
      </c>
      <c r="F43" s="294" t="s">
        <v>561</v>
      </c>
      <c r="G43" s="294" t="s">
        <v>981</v>
      </c>
      <c r="H43" s="294"/>
      <c r="I43" s="294" t="str">
        <f t="shared" si="0"/>
        <v>D11441</v>
      </c>
      <c r="J43" s="294" t="e">
        <f>_xlfn.XLOOKUP(I43,CCs!Q:Q,CCs!R:R)</f>
        <v>#N/A</v>
      </c>
      <c r="K43" s="296"/>
      <c r="L43" s="296"/>
      <c r="M43" s="296"/>
      <c r="N43" s="296"/>
      <c r="O43" s="296"/>
      <c r="P43" s="296"/>
      <c r="Q43" s="296"/>
      <c r="R43" s="296"/>
      <c r="S43" s="296"/>
    </row>
    <row r="44" spans="1:19" hidden="1" x14ac:dyDescent="0.25">
      <c r="A44" s="295" t="s">
        <v>23744</v>
      </c>
      <c r="B44" s="294"/>
      <c r="C44" s="294" t="s">
        <v>11</v>
      </c>
      <c r="D44" s="294" t="s">
        <v>984</v>
      </c>
      <c r="E44" s="294" t="s">
        <v>400</v>
      </c>
      <c r="F44" s="294" t="s">
        <v>561</v>
      </c>
      <c r="G44" s="294" t="s">
        <v>981</v>
      </c>
      <c r="H44" s="294"/>
      <c r="I44" s="294" t="str">
        <f t="shared" si="0"/>
        <v>D11441</v>
      </c>
      <c r="J44" s="294" t="e">
        <f>_xlfn.XLOOKUP(I44,CCs!Q:Q,CCs!R:R)</f>
        <v>#N/A</v>
      </c>
      <c r="K44" s="296"/>
      <c r="L44" s="296"/>
      <c r="M44" s="296"/>
      <c r="N44" s="296"/>
      <c r="O44" s="296"/>
      <c r="P44" s="296"/>
      <c r="Q44" s="296"/>
      <c r="R44" s="296"/>
      <c r="S44" s="296"/>
    </row>
    <row r="45" spans="1:19" hidden="1" x14ac:dyDescent="0.25">
      <c r="A45" s="295" t="s">
        <v>23744</v>
      </c>
      <c r="B45" s="294"/>
      <c r="C45" s="294" t="s">
        <v>11</v>
      </c>
      <c r="D45" s="294" t="s">
        <v>985</v>
      </c>
      <c r="E45" s="294" t="s">
        <v>400</v>
      </c>
      <c r="F45" s="294" t="s">
        <v>561</v>
      </c>
      <c r="G45" s="294" t="s">
        <v>981</v>
      </c>
      <c r="H45" s="294"/>
      <c r="I45" s="294" t="str">
        <f t="shared" si="0"/>
        <v>D11441</v>
      </c>
      <c r="J45" s="294" t="e">
        <f>_xlfn.XLOOKUP(I45,CCs!Q:Q,CCs!R:R)</f>
        <v>#N/A</v>
      </c>
      <c r="K45" s="296"/>
      <c r="L45" s="296"/>
      <c r="M45" s="296"/>
      <c r="N45" s="296"/>
      <c r="O45" s="296"/>
      <c r="P45" s="296"/>
      <c r="Q45" s="296"/>
      <c r="R45" s="296"/>
      <c r="S45" s="296"/>
    </row>
    <row r="46" spans="1:19" hidden="1" x14ac:dyDescent="0.25">
      <c r="A46" s="295" t="s">
        <v>795</v>
      </c>
      <c r="B46" s="294"/>
      <c r="C46" s="294" t="s">
        <v>367</v>
      </c>
      <c r="D46" s="294" t="s">
        <v>988</v>
      </c>
      <c r="E46" s="294" t="s">
        <v>400</v>
      </c>
      <c r="F46" s="294" t="s">
        <v>561</v>
      </c>
      <c r="G46" s="294" t="s">
        <v>897</v>
      </c>
      <c r="H46" s="294"/>
      <c r="I46" s="294" t="str">
        <f t="shared" si="0"/>
        <v>D11329</v>
      </c>
      <c r="J46" s="294" t="str">
        <f>_xlfn.XLOOKUP(I46,CCs!Q:Q,CCs!R:R)</f>
        <v>SF Grnt Pd-All thru</v>
      </c>
      <c r="K46" s="296"/>
      <c r="L46" s="296"/>
      <c r="M46" s="296"/>
      <c r="N46" s="296"/>
      <c r="O46" s="296"/>
      <c r="P46" s="296"/>
      <c r="Q46" s="296"/>
      <c r="R46" s="296"/>
      <c r="S46" s="296"/>
    </row>
    <row r="47" spans="1:19" hidden="1" x14ac:dyDescent="0.25">
      <c r="A47" s="295" t="s">
        <v>795</v>
      </c>
      <c r="B47" s="294"/>
      <c r="C47" s="294" t="s">
        <v>367</v>
      </c>
      <c r="D47" s="294" t="s">
        <v>988</v>
      </c>
      <c r="E47" s="294" t="s">
        <v>400</v>
      </c>
      <c r="F47" s="294" t="s">
        <v>409</v>
      </c>
      <c r="G47" s="294" t="s">
        <v>895</v>
      </c>
      <c r="H47" s="294"/>
      <c r="I47" s="294" t="str">
        <f t="shared" si="0"/>
        <v>D10166</v>
      </c>
      <c r="J47" s="294" t="str">
        <f>_xlfn.XLOOKUP(I47,CCs!Q:Q,CCs!R:R)</f>
        <v>SF Grnt Pd-Pri Sch</v>
      </c>
      <c r="K47" s="296"/>
      <c r="L47" s="296"/>
      <c r="M47" s="296"/>
      <c r="N47" s="296"/>
      <c r="O47" s="296"/>
      <c r="P47" s="296"/>
      <c r="Q47" s="296"/>
      <c r="R47" s="296"/>
      <c r="S47" s="296"/>
    </row>
    <row r="48" spans="1:19" hidden="1" x14ac:dyDescent="0.25">
      <c r="A48" s="295" t="s">
        <v>795</v>
      </c>
      <c r="B48" s="294"/>
      <c r="C48" s="294" t="s">
        <v>367</v>
      </c>
      <c r="D48" s="294" t="s">
        <v>988</v>
      </c>
      <c r="E48" s="294" t="s">
        <v>400</v>
      </c>
      <c r="F48" s="294" t="s">
        <v>535</v>
      </c>
      <c r="G48" s="294" t="s">
        <v>893</v>
      </c>
      <c r="H48" s="294"/>
      <c r="I48" s="294" t="str">
        <f t="shared" si="0"/>
        <v>D10168</v>
      </c>
      <c r="J48" s="294" t="str">
        <f>_xlfn.XLOOKUP(I48,CCs!Q:Q,CCs!R:R)</f>
        <v>SF Grnt Pd-Spec Sch</v>
      </c>
      <c r="K48" s="296"/>
      <c r="L48" s="296"/>
      <c r="M48" s="296"/>
      <c r="N48" s="296"/>
      <c r="O48" s="296"/>
      <c r="P48" s="296"/>
      <c r="Q48" s="296"/>
      <c r="R48" s="296"/>
      <c r="S48" s="296"/>
    </row>
    <row r="49" spans="1:19" hidden="1" x14ac:dyDescent="0.25">
      <c r="A49" s="295" t="s">
        <v>795</v>
      </c>
      <c r="B49" s="294"/>
      <c r="C49" s="294" t="s">
        <v>367</v>
      </c>
      <c r="D49" s="294" t="s">
        <v>988</v>
      </c>
      <c r="E49" s="294" t="s">
        <v>400</v>
      </c>
      <c r="F49" s="294" t="s">
        <v>393</v>
      </c>
      <c r="G49" s="294" t="s">
        <v>900</v>
      </c>
      <c r="H49" s="294"/>
      <c r="I49" s="294" t="str">
        <f t="shared" si="0"/>
        <v>D10167</v>
      </c>
      <c r="J49" s="294" t="str">
        <f>_xlfn.XLOOKUP(I49,CCs!Q:Q,CCs!R:R)</f>
        <v>SF Grnt Pd-Sec Sch</v>
      </c>
      <c r="K49" s="296"/>
      <c r="L49" s="296"/>
      <c r="M49" s="296"/>
      <c r="N49" s="296"/>
      <c r="O49" s="296"/>
      <c r="P49" s="296"/>
      <c r="Q49" s="296"/>
      <c r="R49" s="296"/>
      <c r="S49" s="296"/>
    </row>
    <row r="50" spans="1:19" hidden="1" x14ac:dyDescent="0.25">
      <c r="A50" s="295" t="s">
        <v>795</v>
      </c>
      <c r="B50" s="294"/>
      <c r="C50" s="294" t="s">
        <v>367</v>
      </c>
      <c r="D50" s="294" t="s">
        <v>988</v>
      </c>
      <c r="E50" s="294" t="s">
        <v>400</v>
      </c>
      <c r="F50" s="294" t="s">
        <v>556</v>
      </c>
      <c r="G50" s="294" t="s">
        <v>893</v>
      </c>
      <c r="H50" s="294"/>
      <c r="I50" s="294" t="str">
        <f t="shared" si="0"/>
        <v>D10168</v>
      </c>
      <c r="J50" s="294" t="str">
        <f>_xlfn.XLOOKUP(I50,CCs!Q:Q,CCs!R:R)</f>
        <v>SF Grnt Pd-Spec Sch</v>
      </c>
      <c r="K50" s="296"/>
      <c r="L50" s="296"/>
      <c r="M50" s="296"/>
      <c r="N50" s="296"/>
      <c r="O50" s="296"/>
      <c r="P50" s="296"/>
      <c r="Q50" s="296"/>
      <c r="R50" s="296"/>
      <c r="S50" s="296"/>
    </row>
    <row r="51" spans="1:19" hidden="1" x14ac:dyDescent="0.25">
      <c r="A51" s="295" t="s">
        <v>366</v>
      </c>
      <c r="B51" s="294"/>
      <c r="C51" s="294" t="s">
        <v>367</v>
      </c>
      <c r="D51" s="294" t="s">
        <v>989</v>
      </c>
      <c r="E51" s="294" t="s">
        <v>400</v>
      </c>
      <c r="F51" s="294" t="s">
        <v>561</v>
      </c>
      <c r="G51" s="294" t="s">
        <v>897</v>
      </c>
      <c r="H51" s="294"/>
      <c r="I51" s="294" t="str">
        <f t="shared" si="0"/>
        <v>D11329</v>
      </c>
      <c r="J51" s="294" t="str">
        <f>_xlfn.XLOOKUP(I51,CCs!Q:Q,CCs!R:R)</f>
        <v>SF Grnt Pd-All thru</v>
      </c>
      <c r="K51" s="296"/>
      <c r="L51" s="296"/>
      <c r="M51" s="296"/>
      <c r="N51" s="296"/>
      <c r="O51" s="296"/>
      <c r="P51" s="296"/>
      <c r="Q51" s="296"/>
      <c r="R51" s="296"/>
      <c r="S51" s="296"/>
    </row>
    <row r="52" spans="1:19" hidden="1" x14ac:dyDescent="0.25">
      <c r="A52" s="295" t="s">
        <v>366</v>
      </c>
      <c r="B52" s="294"/>
      <c r="C52" s="294" t="s">
        <v>367</v>
      </c>
      <c r="D52" s="294" t="s">
        <v>989</v>
      </c>
      <c r="E52" s="294" t="s">
        <v>400</v>
      </c>
      <c r="F52" s="294" t="s">
        <v>409</v>
      </c>
      <c r="G52" s="294" t="s">
        <v>895</v>
      </c>
      <c r="H52" s="294"/>
      <c r="I52" s="294" t="str">
        <f t="shared" si="0"/>
        <v>D10166</v>
      </c>
      <c r="J52" s="294" t="str">
        <f>_xlfn.XLOOKUP(I52,CCs!Q:Q,CCs!R:R)</f>
        <v>SF Grnt Pd-Pri Sch</v>
      </c>
      <c r="K52" s="296"/>
      <c r="L52" s="296"/>
      <c r="M52" s="296"/>
      <c r="N52" s="296"/>
      <c r="O52" s="296"/>
      <c r="P52" s="296"/>
      <c r="Q52" s="296"/>
      <c r="R52" s="296"/>
      <c r="S52" s="296"/>
    </row>
    <row r="53" spans="1:19" hidden="1" x14ac:dyDescent="0.25">
      <c r="A53" s="295" t="s">
        <v>366</v>
      </c>
      <c r="B53" s="294"/>
      <c r="C53" s="294" t="s">
        <v>367</v>
      </c>
      <c r="D53" s="294" t="s">
        <v>989</v>
      </c>
      <c r="E53" s="294" t="s">
        <v>400</v>
      </c>
      <c r="F53" s="294" t="s">
        <v>535</v>
      </c>
      <c r="G53" s="294" t="s">
        <v>893</v>
      </c>
      <c r="H53" s="294"/>
      <c r="I53" s="294" t="str">
        <f t="shared" si="0"/>
        <v>D10168</v>
      </c>
      <c r="J53" s="294" t="str">
        <f>_xlfn.XLOOKUP(I53,CCs!Q:Q,CCs!R:R)</f>
        <v>SF Grnt Pd-Spec Sch</v>
      </c>
      <c r="K53" s="296"/>
      <c r="L53" s="296"/>
      <c r="M53" s="296"/>
      <c r="N53" s="296"/>
      <c r="O53" s="296"/>
      <c r="P53" s="296"/>
      <c r="Q53" s="296"/>
      <c r="R53" s="296"/>
      <c r="S53" s="296"/>
    </row>
    <row r="54" spans="1:19" hidden="1" x14ac:dyDescent="0.25">
      <c r="A54" s="295" t="s">
        <v>366</v>
      </c>
      <c r="B54" s="294"/>
      <c r="C54" s="294" t="s">
        <v>367</v>
      </c>
      <c r="D54" s="294" t="s">
        <v>989</v>
      </c>
      <c r="E54" s="294" t="s">
        <v>400</v>
      </c>
      <c r="F54" s="294" t="s">
        <v>393</v>
      </c>
      <c r="G54" s="294" t="s">
        <v>900</v>
      </c>
      <c r="H54" s="294"/>
      <c r="I54" s="294" t="str">
        <f t="shared" si="0"/>
        <v>D10167</v>
      </c>
      <c r="J54" s="294" t="str">
        <f>_xlfn.XLOOKUP(I54,CCs!Q:Q,CCs!R:R)</f>
        <v>SF Grnt Pd-Sec Sch</v>
      </c>
      <c r="K54" s="296"/>
      <c r="L54" s="296"/>
      <c r="M54" s="296"/>
      <c r="N54" s="296"/>
      <c r="O54" s="296"/>
      <c r="P54" s="296"/>
      <c r="Q54" s="296"/>
      <c r="R54" s="296"/>
      <c r="S54" s="296"/>
    </row>
    <row r="55" spans="1:19" hidden="1" x14ac:dyDescent="0.25">
      <c r="A55" s="295" t="s">
        <v>366</v>
      </c>
      <c r="B55" s="294"/>
      <c r="C55" s="294" t="s">
        <v>367</v>
      </c>
      <c r="D55" s="294" t="s">
        <v>989</v>
      </c>
      <c r="E55" s="294" t="s">
        <v>400</v>
      </c>
      <c r="F55" s="294" t="s">
        <v>556</v>
      </c>
      <c r="G55" s="294" t="s">
        <v>893</v>
      </c>
      <c r="H55" s="294"/>
      <c r="I55" s="294" t="str">
        <f t="shared" si="0"/>
        <v>D10168</v>
      </c>
      <c r="J55" s="294" t="str">
        <f>_xlfn.XLOOKUP(I55,CCs!Q:Q,CCs!R:R)</f>
        <v>SF Grnt Pd-Spec Sch</v>
      </c>
      <c r="K55" s="296"/>
      <c r="L55" s="296"/>
      <c r="M55" s="296"/>
      <c r="N55" s="296"/>
      <c r="O55" s="296"/>
      <c r="P55" s="296"/>
      <c r="Q55" s="296"/>
      <c r="R55" s="296"/>
      <c r="S55" s="296"/>
    </row>
    <row r="56" spans="1:19" hidden="1" x14ac:dyDescent="0.25">
      <c r="A56" s="295" t="s">
        <v>23745</v>
      </c>
      <c r="B56" s="294"/>
      <c r="C56" s="294" t="s">
        <v>369</v>
      </c>
      <c r="D56" s="294" t="s">
        <v>990</v>
      </c>
      <c r="E56" s="294" t="s">
        <v>400</v>
      </c>
      <c r="F56" s="294" t="s">
        <v>561</v>
      </c>
      <c r="G56" s="294" t="s">
        <v>897</v>
      </c>
      <c r="H56" s="294"/>
      <c r="I56" s="294" t="str">
        <f t="shared" si="0"/>
        <v>D11329</v>
      </c>
      <c r="J56" s="294" t="str">
        <f>_xlfn.XLOOKUP(I56,CCs!Q:Q,CCs!R:R)</f>
        <v>SF Grnt Pd-All thru</v>
      </c>
      <c r="K56" s="296"/>
      <c r="L56" s="296"/>
      <c r="M56" s="296"/>
      <c r="N56" s="296"/>
      <c r="O56" s="296"/>
      <c r="P56" s="296"/>
      <c r="Q56" s="296"/>
      <c r="R56" s="296"/>
      <c r="S56" s="296"/>
    </row>
    <row r="57" spans="1:19" hidden="1" x14ac:dyDescent="0.25">
      <c r="A57" s="295" t="s">
        <v>23745</v>
      </c>
      <c r="B57" s="294"/>
      <c r="C57" s="294" t="s">
        <v>369</v>
      </c>
      <c r="D57" s="294" t="s">
        <v>990</v>
      </c>
      <c r="E57" s="294" t="s">
        <v>400</v>
      </c>
      <c r="F57" s="294" t="s">
        <v>409</v>
      </c>
      <c r="G57" s="294" t="s">
        <v>895</v>
      </c>
      <c r="H57" s="294"/>
      <c r="I57" s="294" t="str">
        <f t="shared" si="0"/>
        <v>D10166</v>
      </c>
      <c r="J57" s="294" t="str">
        <f>_xlfn.XLOOKUP(I57,CCs!Q:Q,CCs!R:R)</f>
        <v>SF Grnt Pd-Pri Sch</v>
      </c>
      <c r="K57" s="296"/>
      <c r="L57" s="296"/>
      <c r="M57" s="296"/>
      <c r="N57" s="296"/>
      <c r="O57" s="296"/>
      <c r="P57" s="296"/>
      <c r="Q57" s="296"/>
      <c r="R57" s="296"/>
      <c r="S57" s="296"/>
    </row>
    <row r="58" spans="1:19" hidden="1" x14ac:dyDescent="0.25">
      <c r="A58" s="295" t="s">
        <v>23745</v>
      </c>
      <c r="B58" s="294"/>
      <c r="C58" s="294" t="s">
        <v>369</v>
      </c>
      <c r="D58" s="294" t="s">
        <v>990</v>
      </c>
      <c r="E58" s="294" t="s">
        <v>400</v>
      </c>
      <c r="F58" s="294" t="s">
        <v>535</v>
      </c>
      <c r="G58" s="294" t="s">
        <v>893</v>
      </c>
      <c r="H58" s="294"/>
      <c r="I58" s="294" t="str">
        <f t="shared" si="0"/>
        <v>D10168</v>
      </c>
      <c r="J58" s="294" t="str">
        <f>_xlfn.XLOOKUP(I58,CCs!Q:Q,CCs!R:R)</f>
        <v>SF Grnt Pd-Spec Sch</v>
      </c>
      <c r="K58" s="296"/>
      <c r="L58" s="296"/>
      <c r="M58" s="296"/>
      <c r="N58" s="296"/>
      <c r="O58" s="296"/>
      <c r="P58" s="296"/>
      <c r="Q58" s="296"/>
      <c r="R58" s="296"/>
      <c r="S58" s="296"/>
    </row>
    <row r="59" spans="1:19" hidden="1" x14ac:dyDescent="0.25">
      <c r="A59" s="295" t="s">
        <v>23745</v>
      </c>
      <c r="B59" s="294"/>
      <c r="C59" s="294" t="s">
        <v>369</v>
      </c>
      <c r="D59" s="294" t="s">
        <v>990</v>
      </c>
      <c r="E59" s="294" t="s">
        <v>400</v>
      </c>
      <c r="F59" s="294" t="s">
        <v>556</v>
      </c>
      <c r="G59" s="294" t="s">
        <v>893</v>
      </c>
      <c r="H59" s="294"/>
      <c r="I59" s="294" t="str">
        <f t="shared" si="0"/>
        <v>D10168</v>
      </c>
      <c r="J59" s="294" t="str">
        <f>_xlfn.XLOOKUP(I59,CCs!Q:Q,CCs!R:R)</f>
        <v>SF Grnt Pd-Spec Sch</v>
      </c>
      <c r="K59" s="296"/>
      <c r="L59" s="296"/>
      <c r="M59" s="296"/>
      <c r="N59" s="296"/>
      <c r="O59" s="296"/>
      <c r="P59" s="296"/>
      <c r="Q59" s="296"/>
      <c r="R59" s="296"/>
      <c r="S59" s="296"/>
    </row>
    <row r="60" spans="1:19" hidden="1" x14ac:dyDescent="0.25">
      <c r="A60" s="295" t="s">
        <v>901</v>
      </c>
      <c r="B60" s="294"/>
      <c r="C60" s="294" t="s">
        <v>15</v>
      </c>
      <c r="D60" s="294" t="s">
        <v>992</v>
      </c>
      <c r="E60" s="294" t="s">
        <v>400</v>
      </c>
      <c r="F60" s="294" t="s">
        <v>409</v>
      </c>
      <c r="G60" s="294" t="s">
        <v>895</v>
      </c>
      <c r="H60" s="294"/>
      <c r="I60" s="294" t="str">
        <f t="shared" si="0"/>
        <v>D10166</v>
      </c>
      <c r="J60" s="294" t="str">
        <f>_xlfn.XLOOKUP(I60,CCs!Q:Q,CCs!R:R)</f>
        <v>SF Grnt Pd-Pri Sch</v>
      </c>
      <c r="K60" s="296"/>
      <c r="L60" s="296"/>
      <c r="M60" s="296"/>
      <c r="N60" s="296"/>
      <c r="O60" s="296"/>
      <c r="P60" s="296"/>
      <c r="Q60" s="296"/>
      <c r="R60" s="296"/>
      <c r="S60" s="296"/>
    </row>
    <row r="61" spans="1:19" hidden="1" x14ac:dyDescent="0.25">
      <c r="A61" s="295" t="s">
        <v>901</v>
      </c>
      <c r="B61" s="294"/>
      <c r="C61" s="294" t="s">
        <v>15</v>
      </c>
      <c r="D61" s="294" t="s">
        <v>992</v>
      </c>
      <c r="E61" s="294" t="s">
        <v>400</v>
      </c>
      <c r="F61" s="294" t="s">
        <v>535</v>
      </c>
      <c r="G61" s="294" t="s">
        <v>893</v>
      </c>
      <c r="H61" s="294"/>
      <c r="I61" s="294" t="str">
        <f t="shared" si="0"/>
        <v>D10168</v>
      </c>
      <c r="J61" s="294" t="str">
        <f>_xlfn.XLOOKUP(I61,CCs!Q:Q,CCs!R:R)</f>
        <v>SF Grnt Pd-Spec Sch</v>
      </c>
      <c r="K61" s="296"/>
      <c r="L61" s="296"/>
      <c r="M61" s="296"/>
      <c r="N61" s="296"/>
      <c r="O61" s="296"/>
      <c r="P61" s="296"/>
      <c r="Q61" s="296"/>
      <c r="R61" s="296"/>
      <c r="S61" s="296"/>
    </row>
    <row r="62" spans="1:19" hidden="1" x14ac:dyDescent="0.25">
      <c r="A62" s="295" t="s">
        <v>901</v>
      </c>
      <c r="B62" s="294"/>
      <c r="C62" s="294" t="s">
        <v>15</v>
      </c>
      <c r="D62" s="294" t="s">
        <v>992</v>
      </c>
      <c r="E62" s="294" t="s">
        <v>400</v>
      </c>
      <c r="F62" s="294" t="s">
        <v>393</v>
      </c>
      <c r="G62" s="294" t="s">
        <v>900</v>
      </c>
      <c r="H62" s="294"/>
      <c r="I62" s="294" t="str">
        <f t="shared" si="0"/>
        <v>D10167</v>
      </c>
      <c r="J62" s="294" t="str">
        <f>_xlfn.XLOOKUP(I62,CCs!Q:Q,CCs!R:R)</f>
        <v>SF Grnt Pd-Sec Sch</v>
      </c>
      <c r="K62" s="296"/>
      <c r="L62" s="296"/>
      <c r="M62" s="296"/>
      <c r="N62" s="296"/>
      <c r="O62" s="296"/>
      <c r="P62" s="296"/>
      <c r="Q62" s="296"/>
      <c r="R62" s="296"/>
      <c r="S62" s="296"/>
    </row>
    <row r="63" spans="1:19" hidden="1" x14ac:dyDescent="0.25">
      <c r="A63" s="295" t="s">
        <v>901</v>
      </c>
      <c r="B63" s="294"/>
      <c r="C63" s="294" t="s">
        <v>15</v>
      </c>
      <c r="D63" s="294" t="s">
        <v>992</v>
      </c>
      <c r="E63" s="294" t="s">
        <v>400</v>
      </c>
      <c r="F63" s="294" t="s">
        <v>556</v>
      </c>
      <c r="G63" s="294" t="s">
        <v>893</v>
      </c>
      <c r="H63" s="294"/>
      <c r="I63" s="294" t="str">
        <f t="shared" si="0"/>
        <v>D10168</v>
      </c>
      <c r="J63" s="294" t="str">
        <f>_xlfn.XLOOKUP(I63,CCs!Q:Q,CCs!R:R)</f>
        <v>SF Grnt Pd-Spec Sch</v>
      </c>
      <c r="K63" s="296"/>
      <c r="L63" s="296"/>
      <c r="M63" s="296"/>
      <c r="N63" s="296"/>
      <c r="O63" s="296"/>
      <c r="P63" s="296"/>
      <c r="Q63" s="296"/>
      <c r="R63" s="296"/>
      <c r="S63" s="296"/>
    </row>
    <row r="64" spans="1:19" hidden="1" x14ac:dyDescent="0.25">
      <c r="A64" s="295" t="s">
        <v>23746</v>
      </c>
      <c r="B64" s="294"/>
      <c r="C64" s="294" t="s">
        <v>986</v>
      </c>
      <c r="D64" s="294" t="s">
        <v>991</v>
      </c>
      <c r="E64" s="294" t="s">
        <v>400</v>
      </c>
      <c r="F64" s="294" t="s">
        <v>561</v>
      </c>
      <c r="G64" s="294" t="s">
        <v>897</v>
      </c>
      <c r="H64" s="294"/>
      <c r="I64" s="294" t="str">
        <f t="shared" si="0"/>
        <v>D11329</v>
      </c>
      <c r="J64" s="294" t="str">
        <f>_xlfn.XLOOKUP(I64,CCs!Q:Q,CCs!R:R)</f>
        <v>SF Grnt Pd-All thru</v>
      </c>
      <c r="K64" s="296"/>
      <c r="L64" s="296"/>
      <c r="M64" s="296"/>
      <c r="N64" s="296"/>
      <c r="O64" s="296"/>
      <c r="P64" s="296"/>
      <c r="Q64" s="296"/>
      <c r="R64" s="296"/>
      <c r="S64" s="296"/>
    </row>
    <row r="65" spans="1:19" hidden="1" x14ac:dyDescent="0.25">
      <c r="A65" s="295" t="s">
        <v>23746</v>
      </c>
      <c r="B65" s="294"/>
      <c r="C65" s="294" t="s">
        <v>986</v>
      </c>
      <c r="D65" s="294" t="s">
        <v>991</v>
      </c>
      <c r="E65" s="294" t="s">
        <v>400</v>
      </c>
      <c r="F65" s="294" t="s">
        <v>409</v>
      </c>
      <c r="G65" s="294" t="s">
        <v>895</v>
      </c>
      <c r="H65" s="294"/>
      <c r="I65" s="294" t="str">
        <f t="shared" si="0"/>
        <v>D10166</v>
      </c>
      <c r="J65" s="294" t="str">
        <f>_xlfn.XLOOKUP(I65,CCs!Q:Q,CCs!R:R)</f>
        <v>SF Grnt Pd-Pri Sch</v>
      </c>
      <c r="K65" s="296"/>
      <c r="L65" s="296"/>
      <c r="M65" s="296"/>
      <c r="N65" s="296"/>
      <c r="O65" s="296"/>
      <c r="P65" s="296"/>
      <c r="Q65" s="296"/>
      <c r="R65" s="296"/>
      <c r="S65" s="296"/>
    </row>
    <row r="66" spans="1:19" hidden="1" x14ac:dyDescent="0.25">
      <c r="A66" s="295" t="s">
        <v>23746</v>
      </c>
      <c r="B66" s="294"/>
      <c r="C66" s="294" t="s">
        <v>986</v>
      </c>
      <c r="D66" s="294" t="s">
        <v>991</v>
      </c>
      <c r="E66" s="294" t="s">
        <v>403</v>
      </c>
      <c r="F66" s="294" t="s">
        <v>409</v>
      </c>
      <c r="G66" s="294" t="s">
        <v>895</v>
      </c>
      <c r="H66" s="294"/>
      <c r="I66" s="294" t="str">
        <f t="shared" si="0"/>
        <v>D10166</v>
      </c>
      <c r="J66" s="294" t="str">
        <f>_xlfn.XLOOKUP(I66,CCs!Q:Q,CCs!R:R)</f>
        <v>SF Grnt Pd-Pri Sch</v>
      </c>
      <c r="K66" s="296"/>
      <c r="L66" s="296"/>
      <c r="M66" s="296"/>
      <c r="N66" s="296"/>
      <c r="O66" s="296"/>
      <c r="P66" s="296"/>
      <c r="Q66" s="296"/>
      <c r="R66" s="296"/>
      <c r="S66" s="296"/>
    </row>
    <row r="67" spans="1:19" hidden="1" x14ac:dyDescent="0.25">
      <c r="A67" s="295" t="s">
        <v>23746</v>
      </c>
      <c r="B67" s="294"/>
      <c r="C67" s="294" t="s">
        <v>986</v>
      </c>
      <c r="D67" s="294" t="s">
        <v>991</v>
      </c>
      <c r="E67" s="294" t="s">
        <v>403</v>
      </c>
      <c r="F67" s="294" t="s">
        <v>393</v>
      </c>
      <c r="G67" s="294" t="s">
        <v>900</v>
      </c>
      <c r="H67" s="294"/>
      <c r="I67" s="294" t="str">
        <f t="shared" si="0"/>
        <v>D10167</v>
      </c>
      <c r="J67" s="294" t="str">
        <f>_xlfn.XLOOKUP(I67,CCs!Q:Q,CCs!R:R)</f>
        <v>SF Grnt Pd-Sec Sch</v>
      </c>
      <c r="K67" s="296"/>
      <c r="L67" s="296"/>
      <c r="M67" s="296"/>
      <c r="N67" s="296"/>
      <c r="O67" s="296"/>
      <c r="P67" s="296"/>
      <c r="Q67" s="296"/>
      <c r="R67" s="296"/>
      <c r="S67" s="296"/>
    </row>
    <row r="68" spans="1:19" hidden="1" x14ac:dyDescent="0.25">
      <c r="A68" s="295" t="s">
        <v>913</v>
      </c>
      <c r="B68" s="294"/>
      <c r="C68" s="294" t="s">
        <v>10</v>
      </c>
      <c r="D68" s="294" t="s">
        <v>976</v>
      </c>
      <c r="E68" s="294" t="s">
        <v>400</v>
      </c>
      <c r="F68" s="294" t="s">
        <v>409</v>
      </c>
      <c r="G68" s="294" t="s">
        <v>895</v>
      </c>
      <c r="H68" s="294"/>
      <c r="I68" s="294" t="str">
        <f t="shared" ref="I68:I111" si="1">MID(G68,4,6)</f>
        <v>D10166</v>
      </c>
      <c r="J68" s="294" t="str">
        <f>_xlfn.XLOOKUP(I68,CCs!Q:Q,CCs!R:R)</f>
        <v>SF Grnt Pd-Pri Sch</v>
      </c>
      <c r="K68" s="296"/>
      <c r="L68" s="296"/>
      <c r="M68" s="296"/>
      <c r="N68" s="296"/>
      <c r="O68" s="296"/>
      <c r="P68" s="296"/>
      <c r="Q68" s="296"/>
      <c r="R68" s="296"/>
      <c r="S68" s="296"/>
    </row>
    <row r="69" spans="1:19" hidden="1" x14ac:dyDescent="0.25">
      <c r="A69" s="295" t="s">
        <v>913</v>
      </c>
      <c r="B69" s="294"/>
      <c r="C69" s="294" t="s">
        <v>10</v>
      </c>
      <c r="D69" s="294" t="s">
        <v>976</v>
      </c>
      <c r="E69" s="294" t="s">
        <v>400</v>
      </c>
      <c r="F69" s="294" t="s">
        <v>535</v>
      </c>
      <c r="G69" s="294" t="s">
        <v>893</v>
      </c>
      <c r="H69" s="294"/>
      <c r="I69" s="294" t="str">
        <f t="shared" si="1"/>
        <v>D10168</v>
      </c>
      <c r="J69" s="294" t="str">
        <f>_xlfn.XLOOKUP(I69,CCs!Q:Q,CCs!R:R)</f>
        <v>SF Grnt Pd-Spec Sch</v>
      </c>
      <c r="K69" s="296"/>
      <c r="L69" s="296"/>
      <c r="M69" s="296"/>
      <c r="N69" s="296"/>
      <c r="O69" s="296"/>
      <c r="P69" s="296"/>
      <c r="Q69" s="296"/>
      <c r="R69" s="296"/>
      <c r="S69" s="296"/>
    </row>
    <row r="70" spans="1:19" hidden="1" x14ac:dyDescent="0.25">
      <c r="A70" s="295" t="s">
        <v>913</v>
      </c>
      <c r="B70" s="294"/>
      <c r="C70" s="294" t="s">
        <v>10</v>
      </c>
      <c r="D70" s="294" t="s">
        <v>976</v>
      </c>
      <c r="E70" s="294" t="s">
        <v>400</v>
      </c>
      <c r="F70" s="294" t="s">
        <v>393</v>
      </c>
      <c r="G70" s="294" t="s">
        <v>900</v>
      </c>
      <c r="H70" s="294"/>
      <c r="I70" s="294" t="str">
        <f t="shared" si="1"/>
        <v>D10167</v>
      </c>
      <c r="J70" s="294" t="str">
        <f>_xlfn.XLOOKUP(I70,CCs!Q:Q,CCs!R:R)</f>
        <v>SF Grnt Pd-Sec Sch</v>
      </c>
      <c r="K70" s="296"/>
      <c r="L70" s="296"/>
      <c r="M70" s="296"/>
      <c r="N70" s="296"/>
      <c r="O70" s="296"/>
      <c r="P70" s="296"/>
      <c r="Q70" s="296"/>
      <c r="R70" s="296"/>
      <c r="S70" s="296"/>
    </row>
    <row r="71" spans="1:19" hidden="1" x14ac:dyDescent="0.25">
      <c r="A71" s="295" t="s">
        <v>913</v>
      </c>
      <c r="B71" s="294"/>
      <c r="C71" s="294" t="s">
        <v>10</v>
      </c>
      <c r="D71" s="294" t="s">
        <v>976</v>
      </c>
      <c r="E71" s="294" t="s">
        <v>400</v>
      </c>
      <c r="F71" s="294" t="s">
        <v>556</v>
      </c>
      <c r="G71" s="294" t="s">
        <v>893</v>
      </c>
      <c r="H71" s="294"/>
      <c r="I71" s="294" t="str">
        <f t="shared" si="1"/>
        <v>D10168</v>
      </c>
      <c r="J71" s="294" t="str">
        <f>_xlfn.XLOOKUP(I71,CCs!Q:Q,CCs!R:R)</f>
        <v>SF Grnt Pd-Spec Sch</v>
      </c>
      <c r="K71" s="296"/>
      <c r="L71" s="296"/>
      <c r="M71" s="296"/>
      <c r="N71" s="296"/>
      <c r="O71" s="296"/>
      <c r="P71" s="296"/>
      <c r="Q71" s="296"/>
      <c r="R71" s="296"/>
      <c r="S71" s="296"/>
    </row>
    <row r="72" spans="1:19" hidden="1" x14ac:dyDescent="0.25">
      <c r="A72" s="295" t="s">
        <v>913</v>
      </c>
      <c r="B72" s="294"/>
      <c r="C72" s="294" t="s">
        <v>10</v>
      </c>
      <c r="D72" s="294" t="s">
        <v>976</v>
      </c>
      <c r="E72" s="307" t="s">
        <v>403</v>
      </c>
      <c r="F72" s="294" t="s">
        <v>556</v>
      </c>
      <c r="G72" s="294" t="s">
        <v>893</v>
      </c>
      <c r="H72" s="294"/>
      <c r="I72" s="294" t="str">
        <f t="shared" si="1"/>
        <v>D10168</v>
      </c>
      <c r="J72" s="294" t="str">
        <f>_xlfn.XLOOKUP(I72,CCs!Q:Q,CCs!R:R)</f>
        <v>SF Grnt Pd-Spec Sch</v>
      </c>
      <c r="K72" s="296"/>
      <c r="L72" s="296"/>
      <c r="M72" s="296"/>
      <c r="N72" s="296"/>
      <c r="O72" s="296"/>
      <c r="P72" s="296"/>
      <c r="Q72" s="296"/>
      <c r="R72" s="296"/>
      <c r="S72" s="296"/>
    </row>
    <row r="73" spans="1:19" hidden="1" x14ac:dyDescent="0.25">
      <c r="A73" s="295" t="s">
        <v>913</v>
      </c>
      <c r="B73" s="294"/>
      <c r="C73" s="294" t="s">
        <v>10</v>
      </c>
      <c r="D73" s="294" t="s">
        <v>976</v>
      </c>
      <c r="E73" s="294" t="s">
        <v>400</v>
      </c>
      <c r="F73" s="294" t="s">
        <v>390</v>
      </c>
      <c r="G73" s="294" t="s">
        <v>933</v>
      </c>
      <c r="H73" s="294"/>
      <c r="I73" s="294" t="str">
        <f t="shared" si="1"/>
        <v>D10164</v>
      </c>
      <c r="J73" s="294" t="e">
        <f>_xlfn.XLOOKUP(I73,CCs!Q:Q,CCs!R:R)</f>
        <v>#N/A</v>
      </c>
      <c r="K73" s="296"/>
      <c r="L73" s="296"/>
      <c r="M73" s="296"/>
      <c r="N73" s="296"/>
      <c r="O73" s="296"/>
      <c r="P73" s="296"/>
      <c r="Q73" s="296"/>
      <c r="R73" s="296"/>
      <c r="S73" s="296"/>
    </row>
    <row r="74" spans="1:19" hidden="1" x14ac:dyDescent="0.25">
      <c r="A74" s="295" t="s">
        <v>913</v>
      </c>
      <c r="B74" s="294"/>
      <c r="C74" s="294" t="s">
        <v>10</v>
      </c>
      <c r="D74" s="294" t="s">
        <v>976</v>
      </c>
      <c r="E74" s="294" t="s">
        <v>400</v>
      </c>
      <c r="F74" s="294" t="s">
        <v>390</v>
      </c>
      <c r="G74" s="294" t="s">
        <v>934</v>
      </c>
      <c r="H74" s="294"/>
      <c r="I74" s="294" t="str">
        <f t="shared" si="1"/>
        <v>D11510</v>
      </c>
      <c r="J74" s="294" t="e">
        <f>_xlfn.XLOOKUP(I74,CCs!Q:Q,CCs!R:R)</f>
        <v>#N/A</v>
      </c>
      <c r="K74" s="296"/>
      <c r="L74" s="296"/>
      <c r="M74" s="296"/>
      <c r="N74" s="296"/>
      <c r="O74" s="296"/>
      <c r="P74" s="296"/>
      <c r="Q74" s="296"/>
      <c r="R74" s="296"/>
      <c r="S74" s="296"/>
    </row>
    <row r="75" spans="1:19" hidden="1" x14ac:dyDescent="0.25">
      <c r="A75" s="295" t="s">
        <v>23747</v>
      </c>
      <c r="B75" s="294"/>
      <c r="C75" s="294" t="s">
        <v>10</v>
      </c>
      <c r="D75" s="294" t="s">
        <v>977</v>
      </c>
      <c r="E75" s="294" t="s">
        <v>400</v>
      </c>
      <c r="F75" s="294" t="s">
        <v>561</v>
      </c>
      <c r="G75" s="294" t="s">
        <v>897</v>
      </c>
      <c r="H75" s="294"/>
      <c r="I75" s="294" t="str">
        <f t="shared" si="1"/>
        <v>D11329</v>
      </c>
      <c r="J75" s="294" t="str">
        <f>_xlfn.XLOOKUP(I75,CCs!Q:Q,CCs!R:R)</f>
        <v>SF Grnt Pd-All thru</v>
      </c>
      <c r="K75" s="296"/>
      <c r="L75" s="296"/>
      <c r="M75" s="296"/>
      <c r="N75" s="296"/>
      <c r="O75" s="296"/>
      <c r="P75" s="296"/>
      <c r="Q75" s="296"/>
      <c r="R75" s="296"/>
      <c r="S75" s="296"/>
    </row>
    <row r="76" spans="1:19" hidden="1" x14ac:dyDescent="0.25">
      <c r="A76" s="295" t="s">
        <v>23747</v>
      </c>
      <c r="B76" s="294"/>
      <c r="C76" s="294" t="s">
        <v>10</v>
      </c>
      <c r="D76" s="294" t="s">
        <v>977</v>
      </c>
      <c r="E76" s="294" t="s">
        <v>400</v>
      </c>
      <c r="F76" s="294" t="s">
        <v>409</v>
      </c>
      <c r="G76" s="294" t="s">
        <v>895</v>
      </c>
      <c r="H76" s="294"/>
      <c r="I76" s="294" t="str">
        <f t="shared" si="1"/>
        <v>D10166</v>
      </c>
      <c r="J76" s="294" t="str">
        <f>_xlfn.XLOOKUP(I76,CCs!Q:Q,CCs!R:R)</f>
        <v>SF Grnt Pd-Pri Sch</v>
      </c>
      <c r="K76" s="296"/>
      <c r="L76" s="296"/>
      <c r="M76" s="296"/>
      <c r="N76" s="296"/>
      <c r="O76" s="296"/>
      <c r="P76" s="296"/>
      <c r="Q76" s="296"/>
      <c r="R76" s="296"/>
      <c r="S76" s="296"/>
    </row>
    <row r="77" spans="1:19" hidden="1" x14ac:dyDescent="0.25">
      <c r="A77" s="295" t="s">
        <v>23747</v>
      </c>
      <c r="B77" s="294"/>
      <c r="C77" s="294" t="s">
        <v>10</v>
      </c>
      <c r="D77" s="294" t="s">
        <v>977</v>
      </c>
      <c r="E77" s="294" t="s">
        <v>400</v>
      </c>
      <c r="F77" s="294" t="s">
        <v>535</v>
      </c>
      <c r="G77" s="294" t="s">
        <v>893</v>
      </c>
      <c r="H77" s="294"/>
      <c r="I77" s="294" t="str">
        <f t="shared" si="1"/>
        <v>D10168</v>
      </c>
      <c r="J77" s="294" t="str">
        <f>_xlfn.XLOOKUP(I77,CCs!Q:Q,CCs!R:R)</f>
        <v>SF Grnt Pd-Spec Sch</v>
      </c>
      <c r="K77" s="296"/>
      <c r="L77" s="296"/>
      <c r="M77" s="296"/>
      <c r="N77" s="296"/>
      <c r="O77" s="296"/>
      <c r="P77" s="296"/>
      <c r="Q77" s="296"/>
      <c r="R77" s="296"/>
      <c r="S77" s="296"/>
    </row>
    <row r="78" spans="1:19" hidden="1" x14ac:dyDescent="0.25">
      <c r="A78" s="295" t="s">
        <v>23747</v>
      </c>
      <c r="B78" s="294"/>
      <c r="C78" s="294" t="s">
        <v>10</v>
      </c>
      <c r="D78" s="294" t="s">
        <v>977</v>
      </c>
      <c r="E78" s="294" t="s">
        <v>400</v>
      </c>
      <c r="F78" s="294" t="s">
        <v>393</v>
      </c>
      <c r="G78" s="294" t="s">
        <v>900</v>
      </c>
      <c r="H78" s="294"/>
      <c r="I78" s="294" t="str">
        <f t="shared" si="1"/>
        <v>D10167</v>
      </c>
      <c r="J78" s="294" t="str">
        <f>_xlfn.XLOOKUP(I78,CCs!Q:Q,CCs!R:R)</f>
        <v>SF Grnt Pd-Sec Sch</v>
      </c>
      <c r="K78" s="296"/>
      <c r="L78" s="296"/>
      <c r="M78" s="296"/>
      <c r="N78" s="296"/>
      <c r="O78" s="296"/>
      <c r="P78" s="296"/>
      <c r="Q78" s="296"/>
      <c r="R78" s="296"/>
      <c r="S78" s="296"/>
    </row>
    <row r="79" spans="1:19" hidden="1" x14ac:dyDescent="0.25">
      <c r="A79" s="295" t="s">
        <v>23747</v>
      </c>
      <c r="B79" s="294"/>
      <c r="C79" s="294" t="s">
        <v>10</v>
      </c>
      <c r="D79" s="294" t="s">
        <v>977</v>
      </c>
      <c r="E79" s="294" t="s">
        <v>400</v>
      </c>
      <c r="F79" s="294" t="s">
        <v>556</v>
      </c>
      <c r="G79" s="294" t="s">
        <v>893</v>
      </c>
      <c r="H79" s="294"/>
      <c r="I79" s="294" t="str">
        <f t="shared" si="1"/>
        <v>D10168</v>
      </c>
      <c r="J79" s="294" t="str">
        <f>_xlfn.XLOOKUP(I79,CCs!Q:Q,CCs!R:R)</f>
        <v>SF Grnt Pd-Spec Sch</v>
      </c>
      <c r="K79" s="296"/>
      <c r="L79" s="296"/>
      <c r="M79" s="296"/>
      <c r="N79" s="296"/>
      <c r="O79" s="296"/>
      <c r="P79" s="296"/>
      <c r="Q79" s="296"/>
      <c r="R79" s="296"/>
      <c r="S79" s="296"/>
    </row>
    <row r="80" spans="1:19" hidden="1" x14ac:dyDescent="0.25">
      <c r="A80" s="295" t="s">
        <v>23747</v>
      </c>
      <c r="B80" s="294"/>
      <c r="C80" s="294" t="s">
        <v>10</v>
      </c>
      <c r="D80" s="294" t="s">
        <v>977</v>
      </c>
      <c r="E80" s="307" t="s">
        <v>403</v>
      </c>
      <c r="F80" s="294" t="s">
        <v>556</v>
      </c>
      <c r="G80" s="294" t="s">
        <v>893</v>
      </c>
      <c r="H80" s="294"/>
      <c r="I80" s="294" t="str">
        <f t="shared" si="1"/>
        <v>D10168</v>
      </c>
      <c r="J80" s="294" t="str">
        <f>_xlfn.XLOOKUP(I80,CCs!Q:Q,CCs!R:R)</f>
        <v>SF Grnt Pd-Spec Sch</v>
      </c>
      <c r="K80" s="296"/>
      <c r="L80" s="296"/>
      <c r="M80" s="296"/>
      <c r="N80" s="296"/>
      <c r="O80" s="296"/>
      <c r="P80" s="296"/>
      <c r="Q80" s="296"/>
      <c r="R80" s="296"/>
      <c r="S80" s="296"/>
    </row>
    <row r="81" spans="1:19" hidden="1" x14ac:dyDescent="0.25">
      <c r="A81" s="295" t="s">
        <v>23747</v>
      </c>
      <c r="B81" s="294"/>
      <c r="C81" s="294" t="s">
        <v>10</v>
      </c>
      <c r="D81" s="294" t="s">
        <v>23695</v>
      </c>
      <c r="E81" s="294" t="s">
        <v>400</v>
      </c>
      <c r="F81" s="294" t="s">
        <v>535</v>
      </c>
      <c r="G81" s="294" t="s">
        <v>893</v>
      </c>
      <c r="H81" s="294"/>
      <c r="I81" s="294" t="str">
        <f t="shared" si="1"/>
        <v>D10168</v>
      </c>
      <c r="J81" s="294" t="str">
        <f>_xlfn.XLOOKUP(I81,CCs!Q:Q,CCs!R:R)</f>
        <v>SF Grnt Pd-Spec Sch</v>
      </c>
      <c r="K81" s="296"/>
      <c r="L81" s="296"/>
      <c r="M81" s="296"/>
      <c r="N81" s="296"/>
      <c r="O81" s="296"/>
      <c r="P81" s="296"/>
      <c r="Q81" s="296"/>
      <c r="R81" s="296"/>
      <c r="S81" s="296"/>
    </row>
    <row r="82" spans="1:19" hidden="1" x14ac:dyDescent="0.25">
      <c r="A82" s="295" t="s">
        <v>23747</v>
      </c>
      <c r="B82" s="294"/>
      <c r="C82" s="294" t="s">
        <v>10</v>
      </c>
      <c r="D82" s="294" t="s">
        <v>23695</v>
      </c>
      <c r="E82" s="294" t="s">
        <v>400</v>
      </c>
      <c r="F82" s="294" t="s">
        <v>556</v>
      </c>
      <c r="G82" s="294" t="s">
        <v>893</v>
      </c>
      <c r="H82" s="294"/>
      <c r="I82" s="294" t="str">
        <f t="shared" si="1"/>
        <v>D10168</v>
      </c>
      <c r="J82" s="294" t="str">
        <f>_xlfn.XLOOKUP(I82,CCs!Q:Q,CCs!R:R)</f>
        <v>SF Grnt Pd-Spec Sch</v>
      </c>
      <c r="K82" s="296"/>
      <c r="L82" s="296"/>
      <c r="M82" s="296"/>
      <c r="N82" s="296"/>
      <c r="O82" s="296"/>
      <c r="P82" s="296"/>
      <c r="Q82" s="296"/>
      <c r="R82" s="296"/>
      <c r="S82" s="296"/>
    </row>
    <row r="83" spans="1:19" hidden="1" x14ac:dyDescent="0.25">
      <c r="A83" s="295" t="s">
        <v>23747</v>
      </c>
      <c r="B83" s="294"/>
      <c r="C83" s="294" t="s">
        <v>10</v>
      </c>
      <c r="D83" s="294" t="s">
        <v>23695</v>
      </c>
      <c r="E83" s="307" t="s">
        <v>403</v>
      </c>
      <c r="F83" s="294" t="s">
        <v>556</v>
      </c>
      <c r="G83" s="294" t="s">
        <v>893</v>
      </c>
      <c r="H83" s="294"/>
      <c r="I83" s="294" t="str">
        <f t="shared" si="1"/>
        <v>D10168</v>
      </c>
      <c r="J83" s="294" t="str">
        <f>_xlfn.XLOOKUP(I83,CCs!Q:Q,CCs!R:R)</f>
        <v>SF Grnt Pd-Spec Sch</v>
      </c>
      <c r="K83" s="296"/>
      <c r="L83" s="296"/>
      <c r="M83" s="296"/>
      <c r="N83" s="296"/>
      <c r="O83" s="296"/>
      <c r="P83" s="296"/>
      <c r="Q83" s="296"/>
      <c r="R83" s="296"/>
      <c r="S83" s="296"/>
    </row>
    <row r="84" spans="1:19" hidden="1" x14ac:dyDescent="0.25">
      <c r="A84" s="295" t="s">
        <v>23748</v>
      </c>
      <c r="B84" s="294"/>
      <c r="C84" s="294" t="s">
        <v>10</v>
      </c>
      <c r="D84" s="294" t="s">
        <v>23696</v>
      </c>
      <c r="E84" s="294" t="s">
        <v>400</v>
      </c>
      <c r="F84" s="294" t="s">
        <v>535</v>
      </c>
      <c r="G84" s="294" t="s">
        <v>893</v>
      </c>
      <c r="H84" s="294"/>
      <c r="I84" s="294" t="str">
        <f t="shared" si="1"/>
        <v>D10168</v>
      </c>
      <c r="J84" s="294" t="str">
        <f>_xlfn.XLOOKUP(I84,CCs!Q:Q,CCs!R:R)</f>
        <v>SF Grnt Pd-Spec Sch</v>
      </c>
      <c r="K84" s="296"/>
      <c r="L84" s="296"/>
      <c r="M84" s="296"/>
      <c r="N84" s="296"/>
      <c r="O84" s="296"/>
      <c r="P84" s="296"/>
      <c r="Q84" s="296"/>
      <c r="R84" s="296"/>
      <c r="S84" s="296"/>
    </row>
    <row r="85" spans="1:19" hidden="1" x14ac:dyDescent="0.25">
      <c r="A85" s="295" t="s">
        <v>23748</v>
      </c>
      <c r="B85" s="294"/>
      <c r="C85" s="294" t="s">
        <v>10</v>
      </c>
      <c r="D85" s="294" t="s">
        <v>23696</v>
      </c>
      <c r="E85" s="294" t="s">
        <v>400</v>
      </c>
      <c r="F85" s="294" t="s">
        <v>556</v>
      </c>
      <c r="G85" s="294" t="s">
        <v>893</v>
      </c>
      <c r="H85" s="294"/>
      <c r="I85" s="294" t="str">
        <f t="shared" si="1"/>
        <v>D10168</v>
      </c>
      <c r="J85" s="294" t="str">
        <f>_xlfn.XLOOKUP(I85,CCs!Q:Q,CCs!R:R)</f>
        <v>SF Grnt Pd-Spec Sch</v>
      </c>
      <c r="K85" s="296"/>
      <c r="L85" s="296"/>
      <c r="M85" s="296"/>
      <c r="N85" s="296"/>
      <c r="O85" s="296"/>
      <c r="P85" s="296"/>
      <c r="Q85" s="296"/>
      <c r="R85" s="296"/>
      <c r="S85" s="296"/>
    </row>
    <row r="86" spans="1:19" hidden="1" x14ac:dyDescent="0.25">
      <c r="A86" s="295" t="s">
        <v>23748</v>
      </c>
      <c r="B86" s="294"/>
      <c r="C86" s="294" t="s">
        <v>10</v>
      </c>
      <c r="D86" s="294" t="s">
        <v>23696</v>
      </c>
      <c r="E86" s="307" t="s">
        <v>403</v>
      </c>
      <c r="F86" s="294" t="s">
        <v>556</v>
      </c>
      <c r="G86" s="294" t="s">
        <v>893</v>
      </c>
      <c r="H86" s="294"/>
      <c r="I86" s="294" t="str">
        <f t="shared" si="1"/>
        <v>D10168</v>
      </c>
      <c r="J86" s="294" t="str">
        <f>_xlfn.XLOOKUP(I86,CCs!Q:Q,CCs!R:R)</f>
        <v>SF Grnt Pd-Spec Sch</v>
      </c>
      <c r="K86" s="296"/>
      <c r="L86" s="296"/>
      <c r="M86" s="296"/>
      <c r="N86" s="296"/>
      <c r="O86" s="296"/>
      <c r="P86" s="296"/>
      <c r="Q86" s="296"/>
      <c r="R86" s="296"/>
      <c r="S86" s="296"/>
    </row>
    <row r="87" spans="1:19" hidden="1" x14ac:dyDescent="0.25">
      <c r="A87" s="295" t="s">
        <v>23749</v>
      </c>
      <c r="B87" s="294"/>
      <c r="C87" s="294" t="s">
        <v>986</v>
      </c>
      <c r="D87" s="294" t="s">
        <v>23647</v>
      </c>
      <c r="E87" s="294" t="s">
        <v>400</v>
      </c>
      <c r="F87" s="294" t="s">
        <v>561</v>
      </c>
      <c r="G87" s="294" t="s">
        <v>897</v>
      </c>
      <c r="H87" s="294"/>
      <c r="I87" s="294" t="str">
        <f t="shared" si="1"/>
        <v>D11329</v>
      </c>
      <c r="J87" s="294" t="str">
        <f>_xlfn.XLOOKUP(I87,CCs!Q:Q,CCs!R:R)</f>
        <v>SF Grnt Pd-All thru</v>
      </c>
      <c r="K87" s="296"/>
      <c r="L87" s="296"/>
      <c r="M87" s="296"/>
      <c r="N87" s="296"/>
      <c r="O87" s="296"/>
      <c r="P87" s="296"/>
      <c r="Q87" s="296"/>
      <c r="R87" s="296"/>
      <c r="S87" s="296"/>
    </row>
    <row r="88" spans="1:19" hidden="1" x14ac:dyDescent="0.25">
      <c r="A88" s="295" t="s">
        <v>23749</v>
      </c>
      <c r="B88" s="294"/>
      <c r="C88" s="294" t="s">
        <v>986</v>
      </c>
      <c r="D88" s="294" t="s">
        <v>23647</v>
      </c>
      <c r="E88" s="294" t="s">
        <v>400</v>
      </c>
      <c r="F88" s="294" t="s">
        <v>409</v>
      </c>
      <c r="G88" s="294" t="s">
        <v>895</v>
      </c>
      <c r="H88" s="294"/>
      <c r="I88" s="294" t="str">
        <f t="shared" si="1"/>
        <v>D10166</v>
      </c>
      <c r="J88" s="294" t="str">
        <f>_xlfn.XLOOKUP(I88,CCs!Q:Q,CCs!R:R)</f>
        <v>SF Grnt Pd-Pri Sch</v>
      </c>
      <c r="K88" s="296"/>
      <c r="L88" s="296"/>
      <c r="M88" s="296"/>
      <c r="N88" s="296"/>
      <c r="O88" s="296"/>
      <c r="P88" s="296"/>
      <c r="Q88" s="296"/>
      <c r="R88" s="296"/>
      <c r="S88" s="296"/>
    </row>
    <row r="89" spans="1:19" hidden="1" x14ac:dyDescent="0.25">
      <c r="A89" s="295" t="s">
        <v>23749</v>
      </c>
      <c r="B89" s="294"/>
      <c r="C89" s="294" t="s">
        <v>986</v>
      </c>
      <c r="D89" s="294" t="s">
        <v>23647</v>
      </c>
      <c r="E89" s="294" t="s">
        <v>400</v>
      </c>
      <c r="F89" s="294" t="s">
        <v>409</v>
      </c>
      <c r="G89" s="294" t="s">
        <v>895</v>
      </c>
      <c r="H89" s="294"/>
      <c r="I89" s="294" t="str">
        <f t="shared" si="1"/>
        <v>D10166</v>
      </c>
      <c r="J89" s="294" t="str">
        <f>_xlfn.XLOOKUP(I89,CCs!Q:Q,CCs!R:R)</f>
        <v>SF Grnt Pd-Pri Sch</v>
      </c>
      <c r="K89" s="296"/>
      <c r="L89" s="296"/>
      <c r="M89" s="296"/>
      <c r="N89" s="296"/>
      <c r="O89" s="296"/>
      <c r="P89" s="296"/>
      <c r="Q89" s="296"/>
      <c r="R89" s="296"/>
      <c r="S89" s="296"/>
    </row>
    <row r="90" spans="1:19" hidden="1" x14ac:dyDescent="0.25">
      <c r="A90" s="295" t="s">
        <v>23749</v>
      </c>
      <c r="B90" s="294"/>
      <c r="C90" s="294" t="s">
        <v>986</v>
      </c>
      <c r="D90" s="294" t="s">
        <v>23647</v>
      </c>
      <c r="E90" s="294" t="s">
        <v>400</v>
      </c>
      <c r="F90" s="294" t="s">
        <v>556</v>
      </c>
      <c r="G90" s="294" t="s">
        <v>893</v>
      </c>
      <c r="H90" s="294"/>
      <c r="I90" s="294" t="str">
        <f t="shared" si="1"/>
        <v>D10168</v>
      </c>
      <c r="J90" s="294" t="str">
        <f>_xlfn.XLOOKUP(I90,CCs!Q:Q,CCs!R:R)</f>
        <v>SF Grnt Pd-Spec Sch</v>
      </c>
      <c r="K90" s="296"/>
      <c r="L90" s="296"/>
      <c r="M90" s="296"/>
      <c r="N90" s="296"/>
      <c r="O90" s="296"/>
      <c r="P90" s="296"/>
      <c r="Q90" s="296"/>
      <c r="R90" s="296"/>
      <c r="S90" s="296"/>
    </row>
    <row r="91" spans="1:19" hidden="1" x14ac:dyDescent="0.25">
      <c r="A91" s="295" t="s">
        <v>23749</v>
      </c>
      <c r="B91" s="294"/>
      <c r="C91" s="294" t="s">
        <v>986</v>
      </c>
      <c r="D91" s="294" t="s">
        <v>23647</v>
      </c>
      <c r="E91" s="294" t="s">
        <v>403</v>
      </c>
      <c r="F91" s="294" t="s">
        <v>561</v>
      </c>
      <c r="G91" s="294" t="s">
        <v>897</v>
      </c>
      <c r="H91" s="294"/>
      <c r="I91" s="294" t="str">
        <f t="shared" si="1"/>
        <v>D11329</v>
      </c>
      <c r="J91" s="294" t="str">
        <f>_xlfn.XLOOKUP(I91,CCs!Q:Q,CCs!R:R)</f>
        <v>SF Grnt Pd-All thru</v>
      </c>
      <c r="K91" s="296"/>
      <c r="L91" s="296"/>
      <c r="M91" s="296"/>
      <c r="N91" s="296"/>
      <c r="O91" s="296"/>
      <c r="P91" s="296"/>
      <c r="Q91" s="296"/>
      <c r="R91" s="296"/>
      <c r="S91" s="296"/>
    </row>
    <row r="92" spans="1:19" hidden="1" x14ac:dyDescent="0.25">
      <c r="A92" s="295" t="s">
        <v>23749</v>
      </c>
      <c r="B92" s="294"/>
      <c r="C92" s="294" t="s">
        <v>986</v>
      </c>
      <c r="D92" s="294" t="s">
        <v>23647</v>
      </c>
      <c r="E92" s="294" t="s">
        <v>403</v>
      </c>
      <c r="F92" s="294" t="s">
        <v>409</v>
      </c>
      <c r="G92" s="294" t="s">
        <v>895</v>
      </c>
      <c r="H92" s="294"/>
      <c r="I92" s="294" t="str">
        <f t="shared" si="1"/>
        <v>D10166</v>
      </c>
      <c r="J92" s="294" t="str">
        <f>_xlfn.XLOOKUP(I92,CCs!Q:Q,CCs!R:R)</f>
        <v>SF Grnt Pd-Pri Sch</v>
      </c>
      <c r="K92" s="296"/>
      <c r="L92" s="296"/>
      <c r="M92" s="296"/>
      <c r="N92" s="296"/>
      <c r="O92" s="296"/>
      <c r="P92" s="296"/>
      <c r="Q92" s="296"/>
      <c r="R92" s="296"/>
      <c r="S92" s="296"/>
    </row>
    <row r="93" spans="1:19" hidden="1" x14ac:dyDescent="0.25">
      <c r="A93" s="295" t="s">
        <v>23749</v>
      </c>
      <c r="B93" s="294"/>
      <c r="C93" s="294" t="s">
        <v>986</v>
      </c>
      <c r="D93" s="294" t="s">
        <v>23647</v>
      </c>
      <c r="E93" s="294" t="s">
        <v>403</v>
      </c>
      <c r="F93" s="294" t="s">
        <v>409</v>
      </c>
      <c r="G93" s="294" t="s">
        <v>895</v>
      </c>
      <c r="H93" s="294"/>
      <c r="I93" s="294" t="str">
        <f t="shared" si="1"/>
        <v>D10166</v>
      </c>
      <c r="J93" s="294" t="str">
        <f>_xlfn.XLOOKUP(I93,CCs!Q:Q,CCs!R:R)</f>
        <v>SF Grnt Pd-Pri Sch</v>
      </c>
      <c r="K93" s="296"/>
      <c r="L93" s="296"/>
      <c r="M93" s="296"/>
      <c r="N93" s="296"/>
      <c r="O93" s="296"/>
      <c r="P93" s="296"/>
      <c r="Q93" s="296"/>
      <c r="R93" s="296"/>
      <c r="S93" s="296"/>
    </row>
    <row r="94" spans="1:19" hidden="1" x14ac:dyDescent="0.25">
      <c r="A94" s="295" t="s">
        <v>23749</v>
      </c>
      <c r="B94" s="294"/>
      <c r="C94" s="294" t="s">
        <v>986</v>
      </c>
      <c r="D94" s="294" t="s">
        <v>23647</v>
      </c>
      <c r="E94" s="294" t="s">
        <v>403</v>
      </c>
      <c r="F94" s="294" t="s">
        <v>556</v>
      </c>
      <c r="G94" s="294" t="s">
        <v>893</v>
      </c>
      <c r="I94" s="294" t="str">
        <f t="shared" si="1"/>
        <v>D10168</v>
      </c>
      <c r="J94" s="294" t="str">
        <f>_xlfn.XLOOKUP(I94,CCs!Q:Q,CCs!R:R)</f>
        <v>SF Grnt Pd-Spec Sch</v>
      </c>
    </row>
    <row r="95" spans="1:19" hidden="1" x14ac:dyDescent="0.25">
      <c r="A95" s="295" t="s">
        <v>23701</v>
      </c>
      <c r="B95" s="6"/>
      <c r="C95" s="294" t="s">
        <v>23672</v>
      </c>
      <c r="D95" s="294" t="s">
        <v>23693</v>
      </c>
      <c r="E95" s="294" t="s">
        <v>400</v>
      </c>
      <c r="F95" s="294" t="s">
        <v>561</v>
      </c>
      <c r="G95" s="294" t="s">
        <v>23447</v>
      </c>
      <c r="I95" s="294" t="str">
        <f t="shared" si="1"/>
        <v>D11334</v>
      </c>
      <c r="J95" s="294" t="str">
        <f>_xlfn.XLOOKUP(I95,CCs!Q:Q,CCs!R:R)</f>
        <v>Pupil Premium Primar</v>
      </c>
    </row>
    <row r="96" spans="1:19" hidden="1" x14ac:dyDescent="0.25">
      <c r="A96" s="295" t="s">
        <v>23701</v>
      </c>
      <c r="B96" s="6"/>
      <c r="C96" s="294" t="s">
        <v>23672</v>
      </c>
      <c r="D96" s="294" t="s">
        <v>23693</v>
      </c>
      <c r="E96" s="294" t="s">
        <v>400</v>
      </c>
      <c r="F96" s="294" t="s">
        <v>409</v>
      </c>
      <c r="G96" s="294" t="s">
        <v>23447</v>
      </c>
      <c r="I96" s="294" t="str">
        <f t="shared" si="1"/>
        <v>D11334</v>
      </c>
      <c r="J96" s="294" t="str">
        <f>_xlfn.XLOOKUP(I96,CCs!Q:Q,CCs!R:R)</f>
        <v>Pupil Premium Primar</v>
      </c>
    </row>
    <row r="97" spans="1:10" hidden="1" x14ac:dyDescent="0.25">
      <c r="A97" s="295" t="s">
        <v>23701</v>
      </c>
      <c r="B97" s="6"/>
      <c r="C97" s="294" t="s">
        <v>23672</v>
      </c>
      <c r="D97" s="294" t="s">
        <v>23693</v>
      </c>
      <c r="E97" s="294" t="s">
        <v>400</v>
      </c>
      <c r="F97" s="294" t="s">
        <v>535</v>
      </c>
      <c r="G97" s="294" t="s">
        <v>23445</v>
      </c>
      <c r="I97" s="294" t="str">
        <f t="shared" si="1"/>
        <v>D11332</v>
      </c>
      <c r="J97" s="294" t="str">
        <f>_xlfn.XLOOKUP(I97,CCs!Q:Q,CCs!R:R)</f>
        <v>Pupil Premium Specia</v>
      </c>
    </row>
    <row r="98" spans="1:10" hidden="1" x14ac:dyDescent="0.25">
      <c r="A98" s="295" t="s">
        <v>23701</v>
      </c>
      <c r="B98" s="6"/>
      <c r="C98" s="294" t="s">
        <v>23672</v>
      </c>
      <c r="D98" s="294" t="s">
        <v>23693</v>
      </c>
      <c r="E98" s="294" t="s">
        <v>400</v>
      </c>
      <c r="F98" s="294" t="s">
        <v>393</v>
      </c>
      <c r="G98" s="294" t="s">
        <v>23446</v>
      </c>
      <c r="I98" s="294" t="str">
        <f t="shared" si="1"/>
        <v>D11333</v>
      </c>
      <c r="J98" s="294" t="str">
        <f>_xlfn.XLOOKUP(I98,CCs!Q:Q,CCs!R:R)</f>
        <v>Pupil Premium Second</v>
      </c>
    </row>
    <row r="99" spans="1:10" hidden="1" x14ac:dyDescent="0.25">
      <c r="A99" s="295" t="s">
        <v>23701</v>
      </c>
      <c r="B99" s="6"/>
      <c r="C99" s="294" t="s">
        <v>23672</v>
      </c>
      <c r="D99" s="294" t="s">
        <v>23693</v>
      </c>
      <c r="E99" s="294" t="s">
        <v>400</v>
      </c>
      <c r="F99" s="294" t="s">
        <v>556</v>
      </c>
      <c r="G99" s="294" t="s">
        <v>23445</v>
      </c>
      <c r="I99" s="294" t="str">
        <f t="shared" si="1"/>
        <v>D11332</v>
      </c>
      <c r="J99" s="294" t="str">
        <f>_xlfn.XLOOKUP(I99,CCs!Q:Q,CCs!R:R)</f>
        <v>Pupil Premium Specia</v>
      </c>
    </row>
    <row r="100" spans="1:10" hidden="1" x14ac:dyDescent="0.25">
      <c r="A100" s="295" t="s">
        <v>23678</v>
      </c>
      <c r="B100" s="6"/>
      <c r="C100" s="294" t="s">
        <v>23672</v>
      </c>
      <c r="D100" s="294" t="s">
        <v>23692</v>
      </c>
      <c r="E100" s="294" t="s">
        <v>400</v>
      </c>
      <c r="F100" s="294" t="s">
        <v>409</v>
      </c>
      <c r="G100" s="294" t="s">
        <v>895</v>
      </c>
      <c r="I100" s="294" t="str">
        <f t="shared" si="1"/>
        <v>D10166</v>
      </c>
      <c r="J100" s="294" t="str">
        <f>_xlfn.XLOOKUP(I100,CCs!Q:Q,CCs!R:R)</f>
        <v>SF Grnt Pd-Pri Sch</v>
      </c>
    </row>
    <row r="101" spans="1:10" hidden="1" x14ac:dyDescent="0.25">
      <c r="A101" s="295" t="s">
        <v>23678</v>
      </c>
      <c r="B101" s="6"/>
      <c r="C101" s="294" t="s">
        <v>15</v>
      </c>
      <c r="D101" s="294" t="s">
        <v>23750</v>
      </c>
      <c r="E101" s="294" t="s">
        <v>400</v>
      </c>
      <c r="F101" s="294" t="s">
        <v>535</v>
      </c>
      <c r="G101" s="294" t="s">
        <v>893</v>
      </c>
      <c r="I101" s="294" t="str">
        <f t="shared" si="1"/>
        <v>D10168</v>
      </c>
      <c r="J101" s="294" t="str">
        <f>_xlfn.XLOOKUP(I101,CCs!Q:Q,CCs!R:R)</f>
        <v>SF Grnt Pd-Spec Sch</v>
      </c>
    </row>
    <row r="102" spans="1:10" hidden="1" x14ac:dyDescent="0.25">
      <c r="A102" s="295" t="s">
        <v>23678</v>
      </c>
      <c r="B102" s="6"/>
      <c r="C102" s="294" t="s">
        <v>986</v>
      </c>
      <c r="D102" s="294" t="s">
        <v>23751</v>
      </c>
      <c r="E102" s="294" t="s">
        <v>400</v>
      </c>
      <c r="F102" s="294" t="s">
        <v>393</v>
      </c>
      <c r="G102" s="294" t="s">
        <v>900</v>
      </c>
      <c r="I102" s="294" t="str">
        <f t="shared" si="1"/>
        <v>D10167</v>
      </c>
      <c r="J102" s="294" t="str">
        <f>_xlfn.XLOOKUP(I102,CCs!Q:Q,CCs!R:R)</f>
        <v>SF Grnt Pd-Sec Sch</v>
      </c>
    </row>
    <row r="103" spans="1:10" hidden="1" x14ac:dyDescent="0.25">
      <c r="A103" s="295" t="s">
        <v>23678</v>
      </c>
      <c r="B103" s="6"/>
      <c r="C103" s="294" t="s">
        <v>23752</v>
      </c>
      <c r="D103" s="294" t="s">
        <v>23753</v>
      </c>
      <c r="E103" s="294" t="s">
        <v>400</v>
      </c>
      <c r="F103" s="294" t="s">
        <v>556</v>
      </c>
      <c r="G103" s="294" t="s">
        <v>893</v>
      </c>
      <c r="I103" s="294" t="str">
        <f t="shared" si="1"/>
        <v>D10168</v>
      </c>
      <c r="J103" s="294" t="str">
        <f>_xlfn.XLOOKUP(I103,CCs!Q:Q,CCs!R:R)</f>
        <v>SF Grnt Pd-Spec Sch</v>
      </c>
    </row>
    <row r="104" spans="1:10" hidden="1" x14ac:dyDescent="0.25">
      <c r="A104" s="295" t="s">
        <v>583</v>
      </c>
      <c r="B104" s="295"/>
      <c r="C104" s="295" t="s">
        <v>10</v>
      </c>
      <c r="D104" s="295" t="s">
        <v>999</v>
      </c>
      <c r="E104" s="295" t="s">
        <v>403</v>
      </c>
      <c r="F104" s="295" t="s">
        <v>393</v>
      </c>
      <c r="G104" s="295" t="s">
        <v>917</v>
      </c>
      <c r="I104" s="294" t="str">
        <f t="shared" si="1"/>
        <v>D11448</v>
      </c>
      <c r="J104" s="294" t="str">
        <f>_xlfn.XLOOKUP(I104,CCs!Q:Q,CCs!R:R)</f>
        <v>Growth Fund</v>
      </c>
    </row>
    <row r="105" spans="1:10" hidden="1" x14ac:dyDescent="0.25">
      <c r="A105" s="295" t="s">
        <v>583</v>
      </c>
      <c r="B105" s="295"/>
      <c r="C105" s="295" t="s">
        <v>10</v>
      </c>
      <c r="D105" s="295" t="s">
        <v>1000</v>
      </c>
      <c r="E105" s="295" t="s">
        <v>400</v>
      </c>
      <c r="F105" s="295" t="s">
        <v>409</v>
      </c>
      <c r="G105" s="295" t="s">
        <v>895</v>
      </c>
      <c r="I105" s="294" t="str">
        <f t="shared" si="1"/>
        <v>D10166</v>
      </c>
      <c r="J105" s="294" t="str">
        <f>_xlfn.XLOOKUP(I105,CCs!Q:Q,CCs!R:R)</f>
        <v>SF Grnt Pd-Pri Sch</v>
      </c>
    </row>
    <row r="106" spans="1:10" hidden="1" x14ac:dyDescent="0.25">
      <c r="A106" s="295" t="s">
        <v>583</v>
      </c>
      <c r="B106" s="295"/>
      <c r="C106" s="295" t="s">
        <v>10</v>
      </c>
      <c r="D106" s="295" t="s">
        <v>23671</v>
      </c>
      <c r="E106" s="295" t="s">
        <v>400</v>
      </c>
      <c r="F106" s="295" t="s">
        <v>409</v>
      </c>
      <c r="G106" s="295" t="s">
        <v>895</v>
      </c>
      <c r="I106" s="294" t="str">
        <f t="shared" si="1"/>
        <v>D10166</v>
      </c>
      <c r="J106" s="294" t="str">
        <f>_xlfn.XLOOKUP(I106,CCs!Q:Q,CCs!R:R)</f>
        <v>SF Grnt Pd-Pri Sch</v>
      </c>
    </row>
    <row r="107" spans="1:10" hidden="1" x14ac:dyDescent="0.25">
      <c r="A107" s="295" t="s">
        <v>583</v>
      </c>
      <c r="B107" s="295"/>
      <c r="C107" s="295" t="s">
        <v>10</v>
      </c>
      <c r="D107" s="295" t="s">
        <v>23671</v>
      </c>
      <c r="E107" s="295" t="s">
        <v>400</v>
      </c>
      <c r="F107" s="295" t="s">
        <v>393</v>
      </c>
      <c r="G107" s="295" t="s">
        <v>917</v>
      </c>
      <c r="I107" s="294" t="str">
        <f t="shared" si="1"/>
        <v>D11448</v>
      </c>
      <c r="J107" s="294" t="str">
        <f>_xlfn.XLOOKUP(I107,CCs!Q:Q,CCs!R:R)</f>
        <v>Growth Fund</v>
      </c>
    </row>
    <row r="108" spans="1:10" hidden="1" x14ac:dyDescent="0.25">
      <c r="A108" s="295" t="s">
        <v>583</v>
      </c>
      <c r="B108" s="295"/>
      <c r="C108" s="295" t="s">
        <v>10</v>
      </c>
      <c r="D108" s="295" t="s">
        <v>23676</v>
      </c>
      <c r="E108" s="295" t="s">
        <v>400</v>
      </c>
      <c r="F108" s="295" t="s">
        <v>535</v>
      </c>
      <c r="G108" s="295" t="s">
        <v>23438</v>
      </c>
      <c r="I108" s="294" t="str">
        <f t="shared" si="1"/>
        <v>D11299</v>
      </c>
      <c r="J108" s="294" t="str">
        <f>_xlfn.XLOOKUP(I108,CCs!Q:Q,CCs!R:R)</f>
        <v>DSG Trade Union Facility Time</v>
      </c>
    </row>
    <row r="109" spans="1:10" hidden="1" x14ac:dyDescent="0.25">
      <c r="A109" s="295" t="s">
        <v>583</v>
      </c>
      <c r="B109" s="295"/>
      <c r="C109" s="295" t="s">
        <v>10</v>
      </c>
      <c r="D109" s="295" t="s">
        <v>23677</v>
      </c>
      <c r="E109" s="295" t="s">
        <v>400</v>
      </c>
      <c r="F109" s="295" t="s">
        <v>535</v>
      </c>
      <c r="G109" s="295" t="s">
        <v>23438</v>
      </c>
      <c r="I109" s="294" t="str">
        <f t="shared" si="1"/>
        <v>D11299</v>
      </c>
      <c r="J109" s="294" t="str">
        <f>_xlfn.XLOOKUP(I109,CCs!Q:Q,CCs!R:R)</f>
        <v>DSG Trade Union Facility Time</v>
      </c>
    </row>
    <row r="110" spans="1:10" hidden="1" x14ac:dyDescent="0.25">
      <c r="A110" s="295" t="s">
        <v>583</v>
      </c>
      <c r="B110" s="295"/>
      <c r="C110" s="295" t="s">
        <v>10</v>
      </c>
      <c r="D110" s="295" t="s">
        <v>23754</v>
      </c>
      <c r="E110" s="295" t="s">
        <v>400</v>
      </c>
      <c r="F110" s="295" t="s">
        <v>409</v>
      </c>
      <c r="G110" s="295" t="s">
        <v>23380</v>
      </c>
      <c r="I110" s="294" t="str">
        <f t="shared" si="1"/>
        <v>D10104</v>
      </c>
      <c r="J110" s="294" t="str">
        <f>_xlfn.XLOOKUP(I110,CCs!Q:Q,CCs!R:R)</f>
        <v>School Contingency</v>
      </c>
    </row>
    <row r="111" spans="1:10" hidden="1" x14ac:dyDescent="0.25">
      <c r="A111" s="295" t="s">
        <v>583</v>
      </c>
      <c r="B111" s="295"/>
      <c r="C111" s="295" t="s">
        <v>10</v>
      </c>
      <c r="D111" s="295" t="s">
        <v>23755</v>
      </c>
      <c r="E111" s="295" t="s">
        <v>403</v>
      </c>
      <c r="F111" s="295" t="s">
        <v>393</v>
      </c>
      <c r="G111" s="295" t="s">
        <v>23438</v>
      </c>
      <c r="I111" s="294" t="str">
        <f t="shared" si="1"/>
        <v>D11299</v>
      </c>
      <c r="J111" s="294" t="str">
        <f>_xlfn.XLOOKUP(I111,CCs!Q:Q,CCs!R:R)</f>
        <v>DSG Trade Union Facility Time</v>
      </c>
    </row>
  </sheetData>
  <autoFilter ref="A2:G111" xr:uid="{C00B5C08-D60B-4D1A-BA48-0EA057A50000}">
    <filterColumn colId="3">
      <filters>
        <filter val="ARP.I01"/>
        <filter val="HOS.I01"/>
        <filter val="PRU.I01"/>
        <filter val="PRU2.I01"/>
      </filters>
    </filterColumn>
  </autoFilter>
  <phoneticPr fontId="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3874-415A-4EFF-9C93-37D6F4923435}">
  <dimension ref="B1:AD112"/>
  <sheetViews>
    <sheetView showGridLines="0" zoomScale="78" zoomScaleNormal="80" workbookViewId="0">
      <pane xSplit="3" ySplit="3" topLeftCell="J61" activePane="bottomRight" state="frozen"/>
      <selection activeCell="H3422" sqref="H3422"/>
      <selection pane="topRight" activeCell="H3422" sqref="H3422"/>
      <selection pane="bottomLeft" activeCell="H3422" sqref="H3422"/>
      <selection pane="bottomRight" activeCell="H3422" sqref="H3422"/>
    </sheetView>
  </sheetViews>
  <sheetFormatPr defaultColWidth="9.140625" defaultRowHeight="15" x14ac:dyDescent="0.25"/>
  <cols>
    <col min="1" max="1" width="9.140625" style="298"/>
    <col min="2" max="2" width="63.7109375" style="298" customWidth="1"/>
    <col min="3" max="3" width="25.42578125" style="298" bestFit="1" customWidth="1"/>
    <col min="4" max="6" width="16.85546875" style="298" bestFit="1" customWidth="1"/>
    <col min="7" max="7" width="15.7109375" style="298" bestFit="1" customWidth="1"/>
    <col min="8" max="8" width="16.85546875" style="298" bestFit="1" customWidth="1"/>
    <col min="9" max="9" width="15.7109375" style="298" bestFit="1" customWidth="1"/>
    <col min="10" max="10" width="16.85546875" style="298" bestFit="1" customWidth="1"/>
    <col min="11" max="11" width="15.7109375" style="298" bestFit="1" customWidth="1"/>
    <col min="12" max="12" width="16.85546875" style="298" bestFit="1" customWidth="1"/>
    <col min="13" max="13" width="16.28515625" style="298" customWidth="1"/>
    <col min="14" max="14" width="16.85546875" style="298" bestFit="1" customWidth="1"/>
    <col min="15" max="15" width="16.28515625" style="298" customWidth="1"/>
    <col min="16" max="16" width="16.85546875" style="298" bestFit="1" customWidth="1"/>
    <col min="17" max="17" width="16.28515625" style="298" customWidth="1"/>
    <col min="18" max="18" width="16.85546875" style="298" bestFit="1" customWidth="1"/>
    <col min="19" max="19" width="16.28515625" style="298" customWidth="1"/>
    <col min="20" max="20" width="16.85546875" style="298" bestFit="1" customWidth="1"/>
    <col min="21" max="21" width="16.28515625" style="298" customWidth="1"/>
    <col min="22" max="22" width="16.28515625" style="298" bestFit="1" customWidth="1"/>
    <col min="23" max="23" width="16.28515625" style="298" customWidth="1"/>
    <col min="24" max="24" width="16.28515625" style="298" bestFit="1" customWidth="1"/>
    <col min="25" max="25" width="16.28515625" style="298" customWidth="1"/>
    <col min="26" max="26" width="16.28515625" style="298" bestFit="1" customWidth="1"/>
    <col min="27" max="27" width="18.140625" style="298" bestFit="1" customWidth="1"/>
    <col min="28" max="28" width="21.5703125" style="298" customWidth="1"/>
    <col min="29" max="29" width="19.140625" style="298" customWidth="1"/>
    <col min="30" max="30" width="86.140625" style="298" customWidth="1"/>
    <col min="31" max="16384" width="9.140625" style="298"/>
  </cols>
  <sheetData>
    <row r="1" spans="2:30" x14ac:dyDescent="0.25">
      <c r="D1" s="316"/>
      <c r="F1" s="316"/>
      <c r="N1" s="354" t="s">
        <v>23798</v>
      </c>
      <c r="P1" s="316"/>
    </row>
    <row r="2" spans="2:30" s="297" customFormat="1" x14ac:dyDescent="0.25">
      <c r="C2" s="338"/>
      <c r="D2" s="342" t="s">
        <v>687</v>
      </c>
      <c r="E2" s="297" t="s">
        <v>23764</v>
      </c>
      <c r="F2" s="342" t="s">
        <v>688</v>
      </c>
      <c r="G2" s="297" t="s">
        <v>23764</v>
      </c>
      <c r="H2" s="342" t="s">
        <v>689</v>
      </c>
      <c r="I2" s="297" t="s">
        <v>23764</v>
      </c>
      <c r="J2" s="342" t="s">
        <v>690</v>
      </c>
      <c r="K2" s="297" t="s">
        <v>23764</v>
      </c>
      <c r="L2" s="342" t="s">
        <v>691</v>
      </c>
      <c r="M2" s="355" t="s">
        <v>23764</v>
      </c>
      <c r="N2" s="342" t="s">
        <v>692</v>
      </c>
      <c r="O2" s="355" t="s">
        <v>23764</v>
      </c>
      <c r="P2" s="342" t="s">
        <v>693</v>
      </c>
      <c r="Q2" s="355" t="s">
        <v>23764</v>
      </c>
      <c r="R2" s="342" t="s">
        <v>694</v>
      </c>
      <c r="S2" s="355" t="s">
        <v>23764</v>
      </c>
      <c r="T2" s="342" t="s">
        <v>695</v>
      </c>
      <c r="U2" s="355" t="s">
        <v>23764</v>
      </c>
      <c r="V2" s="342" t="s">
        <v>696</v>
      </c>
      <c r="W2" s="355" t="s">
        <v>23764</v>
      </c>
      <c r="X2" s="342" t="s">
        <v>697</v>
      </c>
      <c r="Y2" s="355" t="s">
        <v>23764</v>
      </c>
      <c r="Z2" s="342" t="s">
        <v>698</v>
      </c>
      <c r="AA2" s="342" t="s">
        <v>7</v>
      </c>
      <c r="AB2" s="297" t="s">
        <v>800</v>
      </c>
      <c r="AC2" s="297" t="s">
        <v>23719</v>
      </c>
      <c r="AD2" s="356" t="s">
        <v>23718</v>
      </c>
    </row>
    <row r="3" spans="2:30" s="297" customFormat="1" x14ac:dyDescent="0.25">
      <c r="B3" s="336"/>
      <c r="C3" s="336" t="s">
        <v>7</v>
      </c>
      <c r="D3" s="337">
        <f t="shared" ref="D3:I3" ca="1" si="0">SUM(D5:D56)</f>
        <v>24504727.753866792</v>
      </c>
      <c r="E3" s="337">
        <f t="shared" ca="1" si="0"/>
        <v>-11734718.318213519</v>
      </c>
      <c r="F3" s="337">
        <f t="shared" ca="1" si="0"/>
        <v>12770009.435653277</v>
      </c>
      <c r="G3" s="337">
        <f t="shared" ca="1" si="0"/>
        <v>-2779667.742558483</v>
      </c>
      <c r="H3" s="337">
        <f t="shared" si="0"/>
        <v>15549677.178211752</v>
      </c>
      <c r="I3" s="337">
        <f t="shared" si="0"/>
        <v>1002457.5712914952</v>
      </c>
      <c r="J3" s="337">
        <f>SUM(J5:J56)</f>
        <v>16552134.749503251</v>
      </c>
      <c r="K3" s="337">
        <f t="shared" ref="K3:U3" si="1">SUM(K5:K54)</f>
        <v>-4008638.79894921</v>
      </c>
      <c r="L3" s="337">
        <f>SUM(L5:L59)</f>
        <v>13259311.570554044</v>
      </c>
      <c r="M3" s="337">
        <f t="shared" si="1"/>
        <v>0</v>
      </c>
      <c r="N3" s="337">
        <f t="shared" si="1"/>
        <v>10700046.985404441</v>
      </c>
      <c r="O3" s="337">
        <f t="shared" si="1"/>
        <v>0</v>
      </c>
      <c r="P3" s="337">
        <f t="shared" si="1"/>
        <v>0</v>
      </c>
      <c r="Q3" s="337">
        <f t="shared" si="1"/>
        <v>0</v>
      </c>
      <c r="R3" s="337">
        <f t="shared" si="1"/>
        <v>0</v>
      </c>
      <c r="S3" s="337">
        <f t="shared" si="1"/>
        <v>0</v>
      </c>
      <c r="T3" s="337">
        <f t="shared" si="1"/>
        <v>0</v>
      </c>
      <c r="U3" s="337">
        <f t="shared" si="1"/>
        <v>0</v>
      </c>
      <c r="V3" s="337">
        <f>SUM(V5:V56)</f>
        <v>0</v>
      </c>
      <c r="W3" s="337">
        <f>SUM(W5:W56)</f>
        <v>0</v>
      </c>
      <c r="X3" s="337">
        <f>SUM(X5:X56)</f>
        <v>0</v>
      </c>
      <c r="Y3" s="337">
        <f>SUM(Y5:Y56)</f>
        <v>0</v>
      </c>
      <c r="Z3" s="337">
        <f>SUM(Z5:Z56)</f>
        <v>0</v>
      </c>
      <c r="AA3" s="337" t="e">
        <f ca="1">SUM(AA5:AA48)</f>
        <v>#REF!</v>
      </c>
      <c r="AB3" s="337">
        <f>SUM(AB5:AB48)</f>
        <v>0</v>
      </c>
      <c r="AC3" s="337">
        <f>SUM(AC5:AC48)</f>
        <v>0</v>
      </c>
      <c r="AD3" s="336"/>
    </row>
    <row r="4" spans="2:30" s="297" customFormat="1" x14ac:dyDescent="0.25">
      <c r="B4" s="318"/>
      <c r="C4" s="357"/>
      <c r="D4" s="319"/>
      <c r="E4" s="319"/>
      <c r="F4" s="319"/>
      <c r="G4" s="319"/>
      <c r="H4" s="319"/>
      <c r="I4" s="319"/>
      <c r="J4" s="319"/>
      <c r="K4" s="319"/>
      <c r="L4" s="319"/>
      <c r="M4" s="319"/>
      <c r="N4" s="319"/>
      <c r="O4" s="319"/>
      <c r="P4" s="319"/>
      <c r="Q4" s="319"/>
      <c r="R4" s="319"/>
      <c r="S4" s="319"/>
      <c r="T4" s="319"/>
      <c r="U4" s="319"/>
      <c r="V4" s="319"/>
      <c r="W4" s="319"/>
      <c r="X4" s="319"/>
      <c r="Y4" s="319"/>
      <c r="Z4" s="319"/>
      <c r="AA4" s="319"/>
      <c r="AB4" s="318"/>
      <c r="AC4" s="318"/>
      <c r="AD4" s="318"/>
    </row>
    <row r="5" spans="2:30" x14ac:dyDescent="0.25">
      <c r="B5" s="343" t="s">
        <v>993</v>
      </c>
      <c r="C5" s="358" t="s">
        <v>994</v>
      </c>
      <c r="D5" s="344">
        <f>'APT 25-26'!CQ4</f>
        <v>24453916.948052898</v>
      </c>
      <c r="E5" s="345">
        <f>F5-D5</f>
        <v>-10489660.249881094</v>
      </c>
      <c r="F5" s="344">
        <f>'APT 25-26'!CR4</f>
        <v>13964256.698171804</v>
      </c>
      <c r="G5" s="345">
        <f>F5-H5</f>
        <v>868649.11207267642</v>
      </c>
      <c r="H5" s="344">
        <f>'APT 25-26'!CS4</f>
        <v>13095607.586099127</v>
      </c>
      <c r="I5" s="345">
        <f>J5-H5</f>
        <v>0</v>
      </c>
      <c r="J5" s="344">
        <f>'APT 25-26'!CT4</f>
        <v>13095607.586099127</v>
      </c>
      <c r="K5" s="345">
        <f>L5-J5</f>
        <v>0</v>
      </c>
      <c r="L5" s="344">
        <f>'APT 25-26'!CU4</f>
        <v>13095607.586099127</v>
      </c>
      <c r="M5" s="345"/>
      <c r="N5" s="344">
        <f>'APT 25-26'!CV4</f>
        <v>12226958.474026449</v>
      </c>
      <c r="O5" s="345"/>
      <c r="P5" s="344"/>
      <c r="Q5" s="345"/>
      <c r="R5" s="344"/>
      <c r="S5" s="345"/>
      <c r="T5" s="344"/>
      <c r="U5" s="345"/>
      <c r="V5" s="344"/>
      <c r="W5" s="345"/>
      <c r="X5" s="344"/>
      <c r="Y5" s="345"/>
      <c r="Z5" s="344"/>
      <c r="AA5" s="344">
        <f>D5+F5+H5+J5+L5+N5+P5+R5+T5+V5+X5+Z5</f>
        <v>89931954.878548533</v>
      </c>
      <c r="AB5" s="348"/>
      <c r="AC5" s="348"/>
      <c r="AD5" s="348"/>
    </row>
    <row r="6" spans="2:30" x14ac:dyDescent="0.25">
      <c r="B6" s="343" t="s">
        <v>23776</v>
      </c>
      <c r="C6" s="358"/>
      <c r="D6" s="344">
        <f>'Cash Advance'!J$7</f>
        <v>0</v>
      </c>
      <c r="E6" s="345">
        <f t="shared" ref="E6:E58" si="2">F6-D6</f>
        <v>-60000</v>
      </c>
      <c r="F6" s="344">
        <f>'Cash Advance'!K$7</f>
        <v>-60000</v>
      </c>
      <c r="G6" s="345">
        <f t="shared" ref="G6:G58" si="3">F6-H6</f>
        <v>-57500</v>
      </c>
      <c r="H6" s="344">
        <f>'Cash Advance'!L$7</f>
        <v>-2500</v>
      </c>
      <c r="I6" s="345">
        <f t="shared" ref="I6:I58" si="4">J6-H6</f>
        <v>-47013.440000000002</v>
      </c>
      <c r="J6" s="344">
        <f>'Cash Advance'!N$7</f>
        <v>-49513.440000000002</v>
      </c>
      <c r="K6" s="345">
        <f t="shared" ref="K6:K59" si="5">L6-J6</f>
        <v>33333</v>
      </c>
      <c r="L6" s="344">
        <f>'Cash Advance'!O$7</f>
        <v>-16180.44</v>
      </c>
      <c r="M6" s="345"/>
      <c r="N6" s="344">
        <f>'Cash Advance'!P$7</f>
        <v>-16180.44</v>
      </c>
      <c r="O6" s="345"/>
      <c r="P6" s="344"/>
      <c r="Q6" s="345"/>
      <c r="R6" s="344"/>
      <c r="S6" s="345"/>
      <c r="T6" s="344"/>
      <c r="U6" s="345"/>
      <c r="V6" s="344"/>
      <c r="W6" s="345"/>
      <c r="X6" s="344"/>
      <c r="Y6" s="345"/>
      <c r="Z6" s="344"/>
      <c r="AA6" s="344">
        <f t="shared" ref="AA6:AA56" si="6">D6+F6+H6+J6+L6+N6+P6+R6+T6+V6+X6+Z6</f>
        <v>-144374.32</v>
      </c>
      <c r="AB6" s="348"/>
      <c r="AC6" s="348"/>
      <c r="AD6" s="348"/>
    </row>
    <row r="7" spans="2:30" x14ac:dyDescent="0.25">
      <c r="B7" s="343" t="s">
        <v>931</v>
      </c>
      <c r="C7" s="358" t="s">
        <v>994</v>
      </c>
      <c r="D7" s="344">
        <f>NurserySupplement!W5</f>
        <v>152043.55384615384</v>
      </c>
      <c r="E7" s="345">
        <f t="shared" si="2"/>
        <v>-76021.776923076919</v>
      </c>
      <c r="F7" s="389">
        <f>NurserySupplement!Z5</f>
        <v>76021.776923076919</v>
      </c>
      <c r="G7" s="345">
        <f t="shared" si="3"/>
        <v>0</v>
      </c>
      <c r="H7" s="389">
        <f>NurserySupplement!AC5</f>
        <v>76021.776923076919</v>
      </c>
      <c r="I7" s="345">
        <f t="shared" si="4"/>
        <v>-76021.776923076919</v>
      </c>
      <c r="J7" s="389">
        <f>NurserySupplement!AE5</f>
        <v>0</v>
      </c>
      <c r="K7" s="345">
        <f t="shared" si="5"/>
        <v>0</v>
      </c>
      <c r="L7" s="344">
        <f>NurserySupplement!AG5</f>
        <v>0</v>
      </c>
      <c r="M7" s="345"/>
      <c r="N7" s="389">
        <f>NurserySupplement!AL5</f>
        <v>76021.776923076919</v>
      </c>
      <c r="O7" s="345"/>
      <c r="P7" s="344"/>
      <c r="Q7" s="345"/>
      <c r="R7" s="389"/>
      <c r="S7" s="345"/>
      <c r="T7" s="344"/>
      <c r="U7" s="345"/>
      <c r="V7" s="389"/>
      <c r="W7" s="345"/>
      <c r="X7" s="389"/>
      <c r="Y7" s="345"/>
      <c r="Z7" s="389"/>
      <c r="AA7" s="344">
        <f t="shared" si="6"/>
        <v>380108.88461538462</v>
      </c>
      <c r="AB7" s="348"/>
      <c r="AC7" s="348"/>
      <c r="AD7" s="348"/>
    </row>
    <row r="8" spans="2:30" x14ac:dyDescent="0.25">
      <c r="B8" s="349" t="s">
        <v>23651</v>
      </c>
      <c r="C8" s="358" t="s">
        <v>952</v>
      </c>
      <c r="D8" s="344">
        <f>SUMIF(HNPlaces!$M:$M,'QA Sheet'!$C8,HNPlaces!W:W)</f>
        <v>213846.15384615384</v>
      </c>
      <c r="E8" s="345">
        <f t="shared" si="2"/>
        <v>-106923.07692307692</v>
      </c>
      <c r="F8" s="344">
        <f>SUMIF(HNPlaces!$M:$M,'QA Sheet'!$C8,HNPlaces!Z:Z)</f>
        <v>106923.07692307692</v>
      </c>
      <c r="G8" s="345">
        <f t="shared" si="3"/>
        <v>0</v>
      </c>
      <c r="H8" s="344">
        <f>SUMIF(HNPlaces!$M:$M,'QA Sheet'!$C8,HNPlaces!AC:AC)</f>
        <v>106923.07692307692</v>
      </c>
      <c r="I8" s="345">
        <f t="shared" si="4"/>
        <v>0</v>
      </c>
      <c r="J8" s="344">
        <f>SUMIF(HNPlaces!$M:$M,'QA Sheet'!$C8,HNPlaces!AE:AE)</f>
        <v>106923.07692307692</v>
      </c>
      <c r="K8" s="345">
        <f t="shared" si="5"/>
        <v>0</v>
      </c>
      <c r="L8" s="344">
        <f>SUMIF(HNPlaces!$M:$M,'QA Sheet'!$C8,HNPlaces!AI:AI)</f>
        <v>106923.07692307692</v>
      </c>
      <c r="M8" s="345"/>
      <c r="N8" s="344">
        <f>SUMIF(HNPlaces!$M:$M,'QA Sheet'!$C8,HNPlaces!AL:AL)</f>
        <v>106923.07692307692</v>
      </c>
      <c r="O8" s="345"/>
      <c r="P8" s="344"/>
      <c r="Q8" s="345"/>
      <c r="R8" s="344"/>
      <c r="S8" s="345"/>
      <c r="T8" s="344"/>
      <c r="U8" s="345"/>
      <c r="V8" s="344"/>
      <c r="W8" s="345"/>
      <c r="X8" s="344"/>
      <c r="Y8" s="345"/>
      <c r="Z8" s="344"/>
      <c r="AA8" s="344">
        <f t="shared" si="6"/>
        <v>748461.53846153838</v>
      </c>
      <c r="AB8" s="348"/>
      <c r="AC8" s="348"/>
      <c r="AD8" s="348"/>
    </row>
    <row r="9" spans="2:30" x14ac:dyDescent="0.25">
      <c r="B9" s="349" t="s">
        <v>23651</v>
      </c>
      <c r="C9" s="358" t="s">
        <v>954</v>
      </c>
      <c r="D9" s="344">
        <f>SUMIF(HNPlaces!$M:$M,'QA Sheet'!$C9,HNPlaces!W:W)</f>
        <v>15384.615384615385</v>
      </c>
      <c r="E9" s="345">
        <f t="shared" si="2"/>
        <v>-7692.3076923076924</v>
      </c>
      <c r="F9" s="344">
        <f>SUMIF(HNPlaces!$M:$M,'QA Sheet'!$C9,HNPlaces!Z:Z)</f>
        <v>7692.3076923076924</v>
      </c>
      <c r="G9" s="345">
        <f t="shared" si="3"/>
        <v>0</v>
      </c>
      <c r="H9" s="344">
        <f>SUMIF(HNPlaces!$M:$M,'QA Sheet'!$C9,HNPlaces!AC:AC)</f>
        <v>7692.3076923076924</v>
      </c>
      <c r="I9" s="345">
        <f t="shared" si="4"/>
        <v>0</v>
      </c>
      <c r="J9" s="344">
        <f>SUMIF(HNPlaces!$M:$M,'QA Sheet'!$C9,HNPlaces!AE:AE)</f>
        <v>7692.3076923076924</v>
      </c>
      <c r="K9" s="345">
        <f t="shared" si="5"/>
        <v>0</v>
      </c>
      <c r="L9" s="344">
        <f>SUMIF(HNPlaces!$M:$M,'QA Sheet'!$C9,HNPlaces!AI:AI)</f>
        <v>7692.3076923076924</v>
      </c>
      <c r="M9" s="345"/>
      <c r="N9" s="344">
        <f>SUMIF(HNPlaces!$M:$M,'QA Sheet'!$C9,HNPlaces!AL:AL)</f>
        <v>7692.3076923076924</v>
      </c>
      <c r="O9" s="345"/>
      <c r="P9" s="344"/>
      <c r="Q9" s="345"/>
      <c r="R9" s="344"/>
      <c r="S9" s="345"/>
      <c r="T9" s="344"/>
      <c r="U9" s="345"/>
      <c r="V9" s="344"/>
      <c r="W9" s="345"/>
      <c r="X9" s="344"/>
      <c r="Y9" s="345"/>
      <c r="Z9" s="344"/>
      <c r="AA9" s="344">
        <f t="shared" si="6"/>
        <v>53846.153846153851</v>
      </c>
      <c r="AB9" s="348"/>
      <c r="AC9" s="348"/>
      <c r="AD9" s="348"/>
    </row>
    <row r="10" spans="2:30" x14ac:dyDescent="0.25">
      <c r="B10" s="349" t="s">
        <v>963</v>
      </c>
      <c r="C10" s="358" t="s">
        <v>953</v>
      </c>
      <c r="D10" s="344">
        <f>SUMIF(HNPlaces!$M:$M,'QA Sheet'!$C10,HNPlaces!W:W)</f>
        <v>106660.46153846153</v>
      </c>
      <c r="E10" s="345">
        <f t="shared" si="2"/>
        <v>-53330.230769230766</v>
      </c>
      <c r="F10" s="344">
        <f>SUMIF(HNPlaces!$M:$M,'QA Sheet'!$C10,HNPlaces!Z:Z)</f>
        <v>53330.230769230766</v>
      </c>
      <c r="G10" s="345">
        <f t="shared" si="3"/>
        <v>0</v>
      </c>
      <c r="H10" s="344">
        <f>SUMIF(HNPlaces!$M:$M,'QA Sheet'!$C10,HNPlaces!AC:AC)</f>
        <v>53330.230769230766</v>
      </c>
      <c r="I10" s="345">
        <f t="shared" si="4"/>
        <v>0</v>
      </c>
      <c r="J10" s="344">
        <f>SUMIF(HNPlaces!$M:$M,'QA Sheet'!$C10,HNPlaces!AE:AE)</f>
        <v>53330.230769230766</v>
      </c>
      <c r="K10" s="345">
        <f t="shared" si="5"/>
        <v>0</v>
      </c>
      <c r="L10" s="344">
        <f>SUMIF(HNPlaces!$M:$M,'QA Sheet'!$C10,HNPlaces!AI:AI)</f>
        <v>53330.230769230766</v>
      </c>
      <c r="M10" s="345"/>
      <c r="N10" s="344">
        <f>SUMIF(HNPlaces!$M:$M,'QA Sheet'!$C10,HNPlaces!AL:AL)</f>
        <v>53330.230769230766</v>
      </c>
      <c r="O10" s="345"/>
      <c r="P10" s="344"/>
      <c r="Q10" s="345"/>
      <c r="R10" s="344"/>
      <c r="S10" s="345"/>
      <c r="T10" s="344"/>
      <c r="U10" s="345"/>
      <c r="V10" s="344"/>
      <c r="W10" s="345"/>
      <c r="X10" s="344"/>
      <c r="Y10" s="345"/>
      <c r="Z10" s="344"/>
      <c r="AA10" s="344">
        <f t="shared" si="6"/>
        <v>373311.61538461532</v>
      </c>
      <c r="AB10" s="348"/>
      <c r="AC10" s="348"/>
      <c r="AD10" s="348"/>
    </row>
    <row r="11" spans="2:30" x14ac:dyDescent="0.25">
      <c r="B11" s="349" t="s">
        <v>961</v>
      </c>
      <c r="C11" s="348" t="s">
        <v>955</v>
      </c>
      <c r="D11" s="344">
        <f>SUMIF(HNPlaces!$M:$M,'QA Sheet'!$C11,HNPlaces!W:W)</f>
        <v>653076.92307692312</v>
      </c>
      <c r="E11" s="345">
        <f t="shared" si="2"/>
        <v>-326538.46153846156</v>
      </c>
      <c r="F11" s="344">
        <f>SUMIF(HNPlaces!$M:$M,'QA Sheet'!$C11,HNPlaces!Z:Z)</f>
        <v>326538.46153846156</v>
      </c>
      <c r="G11" s="345">
        <f t="shared" si="3"/>
        <v>0</v>
      </c>
      <c r="H11" s="344">
        <f>SUMIF(HNPlaces!$M:$M,'QA Sheet'!$C11,HNPlaces!AC:AC)</f>
        <v>326538.46153846156</v>
      </c>
      <c r="I11" s="345">
        <f t="shared" si="4"/>
        <v>0</v>
      </c>
      <c r="J11" s="344">
        <f>SUMIF(HNPlaces!$M:$M,'QA Sheet'!$C11,HNPlaces!AE:AE)</f>
        <v>326538.46153846156</v>
      </c>
      <c r="K11" s="345">
        <f t="shared" si="5"/>
        <v>0</v>
      </c>
      <c r="L11" s="344">
        <f>SUMIF(HNPlaces!$M:$M,'QA Sheet'!$C11,HNPlaces!AI:AI)</f>
        <v>326538.46153846156</v>
      </c>
      <c r="M11" s="345"/>
      <c r="N11" s="344">
        <f>SUMIF(HNPlaces!$M:$M,'QA Sheet'!$C11,HNPlaces!AL:AL)</f>
        <v>326538.46153846156</v>
      </c>
      <c r="O11" s="345"/>
      <c r="P11" s="344"/>
      <c r="Q11" s="345"/>
      <c r="R11" s="344"/>
      <c r="S11" s="345"/>
      <c r="T11" s="344"/>
      <c r="U11" s="345"/>
      <c r="V11" s="344"/>
      <c r="W11" s="345"/>
      <c r="X11" s="344"/>
      <c r="Y11" s="345"/>
      <c r="Z11" s="344"/>
      <c r="AA11" s="344">
        <f t="shared" si="6"/>
        <v>2285769.230769231</v>
      </c>
      <c r="AB11" s="348"/>
      <c r="AC11" s="348"/>
      <c r="AD11" s="348"/>
    </row>
    <row r="12" spans="2:30" x14ac:dyDescent="0.25">
      <c r="B12" s="349" t="s">
        <v>962</v>
      </c>
      <c r="C12" s="348" t="s">
        <v>956</v>
      </c>
      <c r="D12" s="344">
        <f>SUMIF(HNPlaces!$M:$M,'QA Sheet'!$C12,HNPlaces!W:W)</f>
        <v>96871.38461538461</v>
      </c>
      <c r="E12" s="345">
        <f t="shared" si="2"/>
        <v>-48435.692307692305</v>
      </c>
      <c r="F12" s="344">
        <f>SUMIF(HNPlaces!$M:$M,'QA Sheet'!$C12,HNPlaces!Z:Z)</f>
        <v>48435.692307692305</v>
      </c>
      <c r="G12" s="345">
        <f t="shared" si="3"/>
        <v>0</v>
      </c>
      <c r="H12" s="344">
        <f>SUMIF(HNPlaces!$M:$M,'QA Sheet'!$C12,HNPlaces!AC:AC)</f>
        <v>48435.692307692305</v>
      </c>
      <c r="I12" s="345">
        <f t="shared" si="4"/>
        <v>0</v>
      </c>
      <c r="J12" s="344">
        <f>SUMIF(HNPlaces!$M:$M,'QA Sheet'!$C12,HNPlaces!AE:AE)</f>
        <v>48435.692307692305</v>
      </c>
      <c r="K12" s="345">
        <f t="shared" si="5"/>
        <v>0</v>
      </c>
      <c r="L12" s="344">
        <f>SUMIF(HNPlaces!$M:$M,'QA Sheet'!$C12,HNPlaces!AI:AI)</f>
        <v>48435.692307692305</v>
      </c>
      <c r="M12" s="345"/>
      <c r="N12" s="344">
        <f>SUMIF(HNPlaces!$M:$M,'QA Sheet'!$C12,HNPlaces!AL:AL)</f>
        <v>48435.692307692305</v>
      </c>
      <c r="O12" s="345"/>
      <c r="P12" s="344"/>
      <c r="Q12" s="345"/>
      <c r="R12" s="344"/>
      <c r="S12" s="345"/>
      <c r="T12" s="344"/>
      <c r="U12" s="345"/>
      <c r="V12" s="344"/>
      <c r="W12" s="345"/>
      <c r="X12" s="344"/>
      <c r="Y12" s="345"/>
      <c r="Z12" s="344"/>
      <c r="AA12" s="344">
        <f t="shared" si="6"/>
        <v>339049.84615384613</v>
      </c>
      <c r="AB12" s="348"/>
      <c r="AC12" s="348"/>
      <c r="AD12" s="348"/>
    </row>
    <row r="13" spans="2:30" x14ac:dyDescent="0.25">
      <c r="B13" s="349" t="s">
        <v>959</v>
      </c>
      <c r="C13" s="348" t="s">
        <v>957</v>
      </c>
      <c r="D13" s="344">
        <f>SUMIF(HNPlaces!$M:$M,'QA Sheet'!$C13,HNPlaces!W:W)</f>
        <v>167076.92307692309</v>
      </c>
      <c r="E13" s="345">
        <f t="shared" si="2"/>
        <v>-83538.461538461546</v>
      </c>
      <c r="F13" s="344">
        <f>SUMIF(HNPlaces!$M:$M,'QA Sheet'!$C13,HNPlaces!Z:Z)</f>
        <v>83538.461538461546</v>
      </c>
      <c r="G13" s="345">
        <f t="shared" si="3"/>
        <v>0</v>
      </c>
      <c r="H13" s="344">
        <f>SUMIF(HNPlaces!$M:$M,'QA Sheet'!$C13,HNPlaces!AC:AC)</f>
        <v>83538.461538461546</v>
      </c>
      <c r="I13" s="345">
        <f t="shared" si="4"/>
        <v>0</v>
      </c>
      <c r="J13" s="344">
        <f>SUMIF(HNPlaces!$M:$M,'QA Sheet'!$C13,HNPlaces!AE:AE)</f>
        <v>83538.461538461546</v>
      </c>
      <c r="K13" s="345">
        <f t="shared" si="5"/>
        <v>0</v>
      </c>
      <c r="L13" s="344">
        <f>SUMIF(HNPlaces!$M:$M,'QA Sheet'!$C13,HNPlaces!AI:AI)</f>
        <v>83538.461538461546</v>
      </c>
      <c r="M13" s="345"/>
      <c r="N13" s="344">
        <f>SUMIF(HNPlaces!$M:$M,'QA Sheet'!$C13,HNPlaces!AL:AL)</f>
        <v>83538.461538461546</v>
      </c>
      <c r="O13" s="345"/>
      <c r="P13" s="344"/>
      <c r="Q13" s="345"/>
      <c r="R13" s="344"/>
      <c r="S13" s="345"/>
      <c r="T13" s="344"/>
      <c r="U13" s="345"/>
      <c r="V13" s="344"/>
      <c r="W13" s="345"/>
      <c r="X13" s="344"/>
      <c r="Y13" s="345"/>
      <c r="Z13" s="344"/>
      <c r="AA13" s="344">
        <f t="shared" si="6"/>
        <v>584769.23076923087</v>
      </c>
      <c r="AB13" s="348"/>
      <c r="AC13" s="348"/>
      <c r="AD13" s="348"/>
    </row>
    <row r="14" spans="2:30" x14ac:dyDescent="0.25">
      <c r="B14" s="349" t="s">
        <v>960</v>
      </c>
      <c r="C14" s="348" t="s">
        <v>958</v>
      </c>
      <c r="D14" s="344">
        <f>SUMIF(HNPlaces!$M:$M,'QA Sheet'!$C14,HNPlaces!W:W)</f>
        <v>22300.615384615383</v>
      </c>
      <c r="E14" s="345">
        <f t="shared" si="2"/>
        <v>-11150.307692307691</v>
      </c>
      <c r="F14" s="344">
        <f>SUMIF(HNPlaces!$M:$M,'QA Sheet'!$C14,HNPlaces!Z:Z)</f>
        <v>11150.307692307691</v>
      </c>
      <c r="G14" s="345">
        <f t="shared" si="3"/>
        <v>0</v>
      </c>
      <c r="H14" s="344">
        <f>SUMIF(HNPlaces!$M:$M,'QA Sheet'!$C14,HNPlaces!AC:AC)</f>
        <v>11150.307692307691</v>
      </c>
      <c r="I14" s="345">
        <f t="shared" si="4"/>
        <v>0</v>
      </c>
      <c r="J14" s="344">
        <f>SUMIF(HNPlaces!$M:$M,'QA Sheet'!$C14,HNPlaces!AE:AE)</f>
        <v>11150.307692307691</v>
      </c>
      <c r="K14" s="345">
        <f t="shared" si="5"/>
        <v>0</v>
      </c>
      <c r="L14" s="344">
        <f>SUMIF(HNPlaces!$M:$M,'QA Sheet'!$C14,HNPlaces!AI:AI)</f>
        <v>11150.307692307691</v>
      </c>
      <c r="M14" s="345"/>
      <c r="N14" s="344">
        <f>SUMIF(HNPlaces!$M:$M,'QA Sheet'!$C14,HNPlaces!AL:AL)</f>
        <v>11150.307692307691</v>
      </c>
      <c r="O14" s="345"/>
      <c r="P14" s="344"/>
      <c r="Q14" s="345"/>
      <c r="R14" s="344"/>
      <c r="S14" s="345"/>
      <c r="T14" s="344"/>
      <c r="U14" s="345"/>
      <c r="V14" s="344"/>
      <c r="W14" s="345"/>
      <c r="X14" s="344"/>
      <c r="Y14" s="345"/>
      <c r="Z14" s="344"/>
      <c r="AA14" s="344">
        <f t="shared" si="6"/>
        <v>78052.153846153829</v>
      </c>
      <c r="AB14" s="348"/>
      <c r="AC14" s="348"/>
      <c r="AD14" s="348"/>
    </row>
    <row r="15" spans="2:30" x14ac:dyDescent="0.25">
      <c r="B15" s="349" t="s">
        <v>23689</v>
      </c>
      <c r="C15" s="348" t="s">
        <v>23696</v>
      </c>
      <c r="D15" s="344">
        <f>SUMIF('3.4% HN 2'!$M:$M,'QA Sheet'!$C15,'3.4% HN 2'!W:W)</f>
        <v>0</v>
      </c>
      <c r="E15" s="345">
        <f t="shared" ref="E15" si="7">F15-D15</f>
        <v>0</v>
      </c>
      <c r="F15" s="344">
        <f>SUMIF('3.4% HN 2'!$M:$M,'QA Sheet'!$C15,'3.4% HN 2'!Z:Z)</f>
        <v>0</v>
      </c>
      <c r="G15" s="345">
        <f t="shared" ref="G15" si="8">F15-H15</f>
        <v>0</v>
      </c>
      <c r="H15" s="344">
        <f>SUMIF('3.4% HN 2'!$M:$M,'QA Sheet'!$C15,'3.4% HN 2'!AC:AC)</f>
        <v>0</v>
      </c>
      <c r="I15" s="345">
        <f t="shared" ref="I15" si="9">J15-H15</f>
        <v>0</v>
      </c>
      <c r="J15" s="344">
        <f>SUMIF('3.4% HN 2'!$M:$M,'QA Sheet'!$C15,'3.4% HN 2'!AE:AE)</f>
        <v>0</v>
      </c>
      <c r="K15" s="345">
        <f t="shared" si="5"/>
        <v>899103</v>
      </c>
      <c r="L15" s="344">
        <f>SUMIF('3.4% HN 2'!$M:$M,'QA Sheet'!$C15,'3.4% HN 2'!AI:AI)</f>
        <v>899103</v>
      </c>
      <c r="M15" s="345"/>
      <c r="N15" s="344"/>
      <c r="O15" s="345"/>
      <c r="P15" s="344"/>
      <c r="Q15" s="345"/>
      <c r="R15" s="344"/>
      <c r="S15" s="345"/>
      <c r="T15" s="344"/>
      <c r="U15" s="345"/>
      <c r="V15" s="344"/>
      <c r="W15" s="345"/>
      <c r="X15" s="344"/>
      <c r="Y15" s="345"/>
      <c r="Z15" s="344"/>
      <c r="AA15" s="344">
        <f t="shared" si="6"/>
        <v>899103</v>
      </c>
    </row>
    <row r="16" spans="2:30" x14ac:dyDescent="0.25">
      <c r="B16" s="349" t="s">
        <v>23649</v>
      </c>
      <c r="C16" s="348" t="s">
        <v>999</v>
      </c>
      <c r="D16" s="344">
        <f ca="1">SUMIF(MISC!$M:$M,'QA Sheet'!$C16,MISC!W1)</f>
        <v>0</v>
      </c>
      <c r="E16" s="345">
        <f t="shared" ca="1" si="2"/>
        <v>0</v>
      </c>
      <c r="F16" s="344">
        <f ca="1">SUMIF(MISC!$M:$M,'QA Sheet'!$C16,MISC!Y1)</f>
        <v>0</v>
      </c>
      <c r="G16" s="345">
        <f t="shared" ca="1" si="3"/>
        <v>0</v>
      </c>
      <c r="H16" s="344"/>
      <c r="I16" s="345">
        <f t="shared" si="4"/>
        <v>0</v>
      </c>
      <c r="J16" s="344"/>
      <c r="K16" s="345">
        <f t="shared" si="5"/>
        <v>0</v>
      </c>
      <c r="L16" s="344"/>
      <c r="M16" s="345"/>
      <c r="N16" s="344"/>
      <c r="O16" s="345"/>
      <c r="P16" s="344"/>
      <c r="Q16" s="345"/>
      <c r="R16" s="344"/>
      <c r="S16" s="345"/>
      <c r="T16" s="344"/>
      <c r="U16" s="345"/>
      <c r="V16" s="344"/>
      <c r="W16" s="345"/>
      <c r="X16" s="344"/>
      <c r="Y16" s="345"/>
      <c r="Z16" s="344"/>
      <c r="AA16" s="344">
        <f t="shared" ca="1" si="6"/>
        <v>0</v>
      </c>
    </row>
    <row r="17" spans="2:27" x14ac:dyDescent="0.25">
      <c r="B17" s="349" t="s">
        <v>23650</v>
      </c>
      <c r="C17" s="348" t="s">
        <v>1000</v>
      </c>
      <c r="D17" s="344">
        <f>SUMIF(MISC!$M:$M,'QA Sheet'!$C17,MISC!W:W)</f>
        <v>0</v>
      </c>
      <c r="E17" s="345">
        <f t="shared" si="2"/>
        <v>0</v>
      </c>
      <c r="F17" s="344">
        <f>SUMIF(MISC!$M:$M,'QA Sheet'!$C17,MISC!Z:Z)</f>
        <v>0</v>
      </c>
      <c r="G17" s="345">
        <f t="shared" si="3"/>
        <v>0</v>
      </c>
      <c r="H17" s="344"/>
      <c r="I17" s="345">
        <f t="shared" si="4"/>
        <v>0</v>
      </c>
      <c r="J17" s="344"/>
      <c r="K17" s="345">
        <f t="shared" si="5"/>
        <v>0</v>
      </c>
      <c r="L17" s="344"/>
      <c r="M17" s="345"/>
      <c r="N17" s="344"/>
      <c r="O17" s="345"/>
      <c r="P17" s="344"/>
      <c r="Q17" s="345"/>
      <c r="R17" s="344"/>
      <c r="S17" s="345"/>
      <c r="T17" s="344"/>
      <c r="U17" s="345"/>
      <c r="V17" s="344"/>
      <c r="W17" s="345"/>
      <c r="X17" s="344"/>
      <c r="Y17" s="345"/>
      <c r="Z17" s="344"/>
      <c r="AA17" s="344" t="e">
        <f>D17+F17+H17+J17+L17+#REF!+P17+R17+T17+V17+X17+Z17</f>
        <v>#REF!</v>
      </c>
    </row>
    <row r="18" spans="2:27" x14ac:dyDescent="0.25">
      <c r="B18" s="349" t="s">
        <v>23673</v>
      </c>
      <c r="C18" s="348" t="s">
        <v>23671</v>
      </c>
      <c r="D18" s="344">
        <f>SUMIF(MISC!$M:$M,'QA Sheet'!$C18,MISC!W:W)</f>
        <v>5000</v>
      </c>
      <c r="E18" s="345">
        <f t="shared" si="2"/>
        <v>-5000</v>
      </c>
      <c r="F18" s="344">
        <f>SUMIF(MISC!$M:$M,'QA Sheet'!$C18,MISC!Z:Z)</f>
        <v>0</v>
      </c>
      <c r="G18" s="345">
        <f t="shared" si="3"/>
        <v>0</v>
      </c>
      <c r="H18" s="344"/>
      <c r="I18" s="345">
        <f t="shared" si="4"/>
        <v>0</v>
      </c>
      <c r="J18" s="344"/>
      <c r="K18" s="345">
        <f t="shared" si="5"/>
        <v>0</v>
      </c>
      <c r="L18" s="344"/>
      <c r="M18" s="345"/>
      <c r="N18" s="344">
        <f>SUMIF(MISC!$M:$M,'QA Sheet'!$C18,MISC!AL:AL)</f>
        <v>5000</v>
      </c>
      <c r="O18" s="345"/>
      <c r="P18" s="344"/>
      <c r="Q18" s="345"/>
      <c r="R18" s="344"/>
      <c r="S18" s="345"/>
      <c r="T18" s="344"/>
      <c r="U18" s="345"/>
      <c r="V18" s="344"/>
      <c r="W18" s="345"/>
      <c r="X18" s="344"/>
      <c r="Y18" s="345"/>
      <c r="Z18" s="344"/>
      <c r="AA18" s="344">
        <f>D18+F18+H18+J18+L18+N18+P18+R18+T18+V18+X18+Z18</f>
        <v>10000</v>
      </c>
    </row>
    <row r="19" spans="2:27" x14ac:dyDescent="0.25">
      <c r="B19" s="349" t="s">
        <v>23674</v>
      </c>
      <c r="C19" s="348" t="s">
        <v>23676</v>
      </c>
      <c r="D19" s="344">
        <f>SUMIF(MISC!$M:$M,'QA Sheet'!$C19,MISC!W:W)</f>
        <v>0</v>
      </c>
      <c r="E19" s="345">
        <f t="shared" si="2"/>
        <v>0</v>
      </c>
      <c r="F19" s="344">
        <f>SUMIF(MISC!$M:$M,'QA Sheet'!$C19,MISC!Z:Z)</f>
        <v>0</v>
      </c>
      <c r="G19" s="345">
        <f t="shared" si="3"/>
        <v>0</v>
      </c>
      <c r="H19" s="344"/>
      <c r="I19" s="345">
        <f t="shared" si="4"/>
        <v>0</v>
      </c>
      <c r="J19" s="344"/>
      <c r="K19" s="345">
        <f t="shared" si="5"/>
        <v>0</v>
      </c>
      <c r="L19" s="344"/>
      <c r="M19" s="345"/>
      <c r="N19" s="344"/>
      <c r="O19" s="345"/>
      <c r="P19" s="344"/>
      <c r="Q19" s="345"/>
      <c r="R19" s="344"/>
      <c r="S19" s="345"/>
      <c r="T19" s="344"/>
      <c r="U19" s="345"/>
      <c r="V19" s="344"/>
      <c r="W19" s="345"/>
      <c r="X19" s="344"/>
      <c r="Y19" s="345"/>
      <c r="Z19" s="344"/>
      <c r="AA19" s="344">
        <f t="shared" si="6"/>
        <v>0</v>
      </c>
    </row>
    <row r="20" spans="2:27" x14ac:dyDescent="0.25">
      <c r="B20" s="349" t="s">
        <v>23675</v>
      </c>
      <c r="C20" s="348" t="s">
        <v>23677</v>
      </c>
      <c r="D20" s="344">
        <f>SUMIF(MISC!$M:$M,'QA Sheet'!$C20,MISC!W:W)</f>
        <v>0</v>
      </c>
      <c r="E20" s="345">
        <f t="shared" si="2"/>
        <v>0</v>
      </c>
      <c r="F20" s="344">
        <f>SUMIF(MISC!$M:$M,'QA Sheet'!$C20,MISC!Z:Z)</f>
        <v>0</v>
      </c>
      <c r="G20" s="345">
        <f t="shared" si="3"/>
        <v>0</v>
      </c>
      <c r="H20" s="344"/>
      <c r="I20" s="345">
        <f t="shared" si="4"/>
        <v>0</v>
      </c>
      <c r="J20" s="344"/>
      <c r="K20" s="345">
        <f t="shared" si="5"/>
        <v>0</v>
      </c>
      <c r="L20" s="344"/>
      <c r="M20" s="345"/>
      <c r="N20" s="344"/>
      <c r="O20" s="345"/>
      <c r="P20" s="344"/>
      <c r="Q20" s="345"/>
      <c r="R20" s="344"/>
      <c r="S20" s="345"/>
      <c r="T20" s="344"/>
      <c r="U20" s="345"/>
      <c r="V20" s="344"/>
      <c r="W20" s="345"/>
      <c r="X20" s="344"/>
      <c r="Y20" s="345"/>
      <c r="Z20" s="344"/>
      <c r="AA20" s="344">
        <f t="shared" si="6"/>
        <v>0</v>
      </c>
    </row>
    <row r="21" spans="2:27" x14ac:dyDescent="0.25">
      <c r="B21" s="349" t="s">
        <v>23765</v>
      </c>
      <c r="C21" s="348" t="s">
        <v>23754</v>
      </c>
      <c r="D21" s="344">
        <f>SUMIF(MISC!$M:$M,'QA Sheet'!$C21,MISC!W:W)</f>
        <v>0</v>
      </c>
      <c r="E21" s="345">
        <f t="shared" si="2"/>
        <v>0</v>
      </c>
      <c r="F21" s="344">
        <f>SUMIF(MISC!$M:$M,'QA Sheet'!$C21,MISC!Z:Z)</f>
        <v>0</v>
      </c>
      <c r="G21" s="345">
        <f t="shared" si="3"/>
        <v>0</v>
      </c>
      <c r="H21" s="344"/>
      <c r="I21" s="345">
        <f t="shared" si="4"/>
        <v>0</v>
      </c>
      <c r="J21" s="344"/>
      <c r="K21" s="345">
        <f t="shared" si="5"/>
        <v>0</v>
      </c>
      <c r="L21" s="344"/>
      <c r="M21" s="345"/>
      <c r="N21" s="344"/>
      <c r="O21" s="345"/>
      <c r="P21" s="344"/>
      <c r="Q21" s="345"/>
      <c r="R21" s="344"/>
      <c r="S21" s="345"/>
      <c r="T21" s="344"/>
      <c r="U21" s="345"/>
      <c r="V21" s="344"/>
      <c r="W21" s="345"/>
      <c r="X21" s="344"/>
      <c r="Y21" s="345"/>
      <c r="Z21" s="344"/>
      <c r="AA21" s="344">
        <f t="shared" si="6"/>
        <v>0</v>
      </c>
    </row>
    <row r="22" spans="2:27" x14ac:dyDescent="0.25">
      <c r="B22" s="349" t="s">
        <v>23766</v>
      </c>
      <c r="C22" s="348" t="s">
        <v>23755</v>
      </c>
      <c r="D22" s="344">
        <f>SUMIF(MISC!$M:$M,'QA Sheet'!$C22,MISC!W:W)</f>
        <v>0</v>
      </c>
      <c r="E22" s="345">
        <f t="shared" si="2"/>
        <v>8199.7999999999993</v>
      </c>
      <c r="F22" s="344">
        <f>SUMIF(MISC!$M:$M,'QA Sheet'!$C22,MISC!Z:Z)</f>
        <v>8199.7999999999993</v>
      </c>
      <c r="G22" s="345">
        <f t="shared" si="3"/>
        <v>1900.4999999999991</v>
      </c>
      <c r="H22" s="344">
        <f>SUMIF(MISC!$M:$M,'QA Sheet'!$C22,MISC!AC:AC)</f>
        <v>6299.3</v>
      </c>
      <c r="I22" s="345">
        <f t="shared" si="4"/>
        <v>-6299.3</v>
      </c>
      <c r="J22" s="344">
        <f>SUMIF(MISC!$M:$M,'QA Sheet'!$C22,MISC!AF:AF)</f>
        <v>0</v>
      </c>
      <c r="K22" s="345">
        <f t="shared" si="5"/>
        <v>0</v>
      </c>
      <c r="L22" s="344"/>
      <c r="M22" s="345"/>
      <c r="N22" s="344"/>
      <c r="O22" s="345"/>
      <c r="P22" s="344"/>
      <c r="Q22" s="345"/>
      <c r="R22" s="344"/>
      <c r="S22" s="345"/>
      <c r="T22" s="344"/>
      <c r="U22" s="345"/>
      <c r="V22" s="344"/>
      <c r="W22" s="345"/>
      <c r="X22" s="344"/>
      <c r="Y22" s="345"/>
      <c r="Z22" s="344"/>
      <c r="AA22" s="344">
        <f t="shared" si="6"/>
        <v>14499.099999999999</v>
      </c>
    </row>
    <row r="23" spans="2:27" x14ac:dyDescent="0.25">
      <c r="B23" s="349" t="s">
        <v>23697</v>
      </c>
      <c r="C23" s="348" t="s">
        <v>982</v>
      </c>
      <c r="D23" s="344">
        <f>SUMIF(POST16!$M:$M,'QA Sheet'!$C23,POST16!W:W)</f>
        <v>581653.16666666663</v>
      </c>
      <c r="E23" s="345">
        <f>F23-D23</f>
        <v>0</v>
      </c>
      <c r="F23" s="344">
        <f>SUMIF(POST16!$M:$M,'QA Sheet'!$C23,POST16!Z:Z)</f>
        <v>581653.16666666663</v>
      </c>
      <c r="G23" s="345">
        <f t="shared" si="3"/>
        <v>0</v>
      </c>
      <c r="H23" s="344">
        <f>SUMIF(POST16!$M:$M,'QA Sheet'!$C23,POST16!AC:AC)</f>
        <v>581653.16666666663</v>
      </c>
      <c r="I23" s="345">
        <f t="shared" si="4"/>
        <v>0</v>
      </c>
      <c r="J23" s="344">
        <f>SUMIF(POST16!$M:$M,'QA Sheet'!$C23,POST16!AF:AF)</f>
        <v>581653.16666666663</v>
      </c>
      <c r="K23" s="345">
        <f t="shared" si="5"/>
        <v>78194.916666666744</v>
      </c>
      <c r="L23" s="344">
        <f>SUMIF(POST16!$M:$M,'QA Sheet'!$C23,POST16!AI:AI)</f>
        <v>659848.08333333337</v>
      </c>
      <c r="M23" s="345"/>
      <c r="N23" s="344">
        <f>SUMIF(POST16!$M:$M,'QA Sheet'!$C23,POST16!AL:AL)</f>
        <v>597877.33333333337</v>
      </c>
      <c r="O23" s="345"/>
      <c r="P23" s="344"/>
      <c r="Q23" s="345"/>
      <c r="R23" s="344"/>
      <c r="S23" s="345"/>
      <c r="T23" s="344"/>
      <c r="U23" s="345"/>
      <c r="V23" s="344"/>
      <c r="W23" s="345"/>
      <c r="X23" s="344"/>
      <c r="Y23" s="345"/>
      <c r="Z23" s="344"/>
      <c r="AA23" s="344">
        <f t="shared" si="6"/>
        <v>3584338.0833333335</v>
      </c>
    </row>
    <row r="24" spans="2:27" x14ac:dyDescent="0.25">
      <c r="B24" s="349" t="s">
        <v>23698</v>
      </c>
      <c r="C24" s="348" t="s">
        <v>983</v>
      </c>
      <c r="D24" s="344">
        <f>SUMIF(POST16!$M:$M,'QA Sheet'!$C24,POST16!W:W)</f>
        <v>4945.666666666667</v>
      </c>
      <c r="E24" s="345">
        <f t="shared" si="2"/>
        <v>0</v>
      </c>
      <c r="F24" s="344">
        <f>SUMIF(POST16!$M:$M,'QA Sheet'!$C24,POST16!Z:Z)</f>
        <v>4945.666666666667</v>
      </c>
      <c r="G24" s="345">
        <f t="shared" si="3"/>
        <v>0</v>
      </c>
      <c r="H24" s="344">
        <f>SUMIF(POST16!$M:$M,'QA Sheet'!$C24,POST16!AC:AC)</f>
        <v>4945.666666666667</v>
      </c>
      <c r="I24" s="345">
        <f t="shared" si="4"/>
        <v>0</v>
      </c>
      <c r="J24" s="344">
        <f>SUMIF(POST16!$M:$M,'QA Sheet'!$C24,POST16!AF:AF)</f>
        <v>4945.666666666667</v>
      </c>
      <c r="K24" s="345">
        <f t="shared" si="5"/>
        <v>559.83333333333212</v>
      </c>
      <c r="L24" s="344">
        <f>SUMIF(POST16!$M:$M,'QA Sheet'!$C24,POST16!AI:AI)</f>
        <v>5505.4999999999991</v>
      </c>
      <c r="M24" s="345"/>
      <c r="N24" s="344">
        <f>SUMIF(POST16!$M:$M,'QA Sheet'!$C24,POST16!AL:AL)</f>
        <v>5152.9999999999991</v>
      </c>
      <c r="O24" s="345"/>
      <c r="P24" s="344"/>
      <c r="Q24" s="345"/>
      <c r="R24" s="344"/>
      <c r="S24" s="345"/>
      <c r="T24" s="344"/>
      <c r="U24" s="345"/>
      <c r="V24" s="344"/>
      <c r="W24" s="345"/>
      <c r="X24" s="344"/>
      <c r="Y24" s="345"/>
      <c r="Z24" s="344"/>
      <c r="AA24" s="344">
        <f t="shared" si="6"/>
        <v>30441.166666666668</v>
      </c>
    </row>
    <row r="25" spans="2:27" x14ac:dyDescent="0.25">
      <c r="B25" s="349" t="s">
        <v>23699</v>
      </c>
      <c r="C25" s="348" t="s">
        <v>984</v>
      </c>
      <c r="D25" s="344">
        <f>SUMIF(POST16!$M:$M,'QA Sheet'!$C25,POST16!W:W)</f>
        <v>9375</v>
      </c>
      <c r="E25" s="345">
        <f t="shared" si="2"/>
        <v>0</v>
      </c>
      <c r="F25" s="344">
        <f>SUMIF(POST16!$M:$M,'QA Sheet'!$C25,POST16!Z:Z)</f>
        <v>9375</v>
      </c>
      <c r="G25" s="345">
        <f t="shared" si="3"/>
        <v>0</v>
      </c>
      <c r="H25" s="344">
        <f>SUMIF(POST16!$M:$M,'QA Sheet'!$C25,POST16!AC:AC)</f>
        <v>9375</v>
      </c>
      <c r="I25" s="345">
        <f t="shared" si="4"/>
        <v>0</v>
      </c>
      <c r="J25" s="344">
        <f>SUMIF(POST16!$M:$M,'QA Sheet'!$C25,POST16!AF:AF)</f>
        <v>9375</v>
      </c>
      <c r="K25" s="345">
        <f t="shared" si="5"/>
        <v>5925</v>
      </c>
      <c r="L25" s="344">
        <f>SUMIF(POST16!$M:$M,'QA Sheet'!$C25,POST16!AI:AI)</f>
        <v>15300</v>
      </c>
      <c r="M25" s="345"/>
      <c r="N25" s="344">
        <f>SUMIF(POST16!$M:$M,'QA Sheet'!$C25,POST16!AL:AL)</f>
        <v>12525</v>
      </c>
      <c r="O25" s="345"/>
      <c r="P25" s="344"/>
      <c r="Q25" s="345"/>
      <c r="R25" s="344"/>
      <c r="S25" s="345"/>
      <c r="T25" s="344"/>
      <c r="U25" s="345"/>
      <c r="V25" s="344"/>
      <c r="W25" s="345"/>
      <c r="X25" s="344"/>
      <c r="Y25" s="345"/>
      <c r="Z25" s="344"/>
      <c r="AA25" s="344">
        <f t="shared" si="6"/>
        <v>65325</v>
      </c>
    </row>
    <row r="26" spans="2:27" x14ac:dyDescent="0.25">
      <c r="B26" s="349" t="s">
        <v>23700</v>
      </c>
      <c r="C26" s="348" t="s">
        <v>985</v>
      </c>
      <c r="D26" s="344">
        <f>SUMIF(POST16!$M:$M,'QA Sheet'!$C26,POST16!W:W)</f>
        <v>22600</v>
      </c>
      <c r="E26" s="345">
        <f t="shared" si="2"/>
        <v>0</v>
      </c>
      <c r="F26" s="344">
        <f>SUMIF(POST16!$M:$M,'QA Sheet'!$C26,POST16!Z:Z)</f>
        <v>22600</v>
      </c>
      <c r="G26" s="345">
        <f t="shared" si="3"/>
        <v>0</v>
      </c>
      <c r="H26" s="344">
        <f>SUMIF(POST16!$M:$M,'QA Sheet'!$C26,POST16!AC:AC)</f>
        <v>22600</v>
      </c>
      <c r="I26" s="345">
        <f t="shared" si="4"/>
        <v>0</v>
      </c>
      <c r="J26" s="344">
        <f>SUMIF(POST16!$M:$M,'QA Sheet'!$C26,POST16!AF:AF)</f>
        <v>22600</v>
      </c>
      <c r="K26" s="345">
        <f t="shared" si="5"/>
        <v>-450</v>
      </c>
      <c r="L26" s="344">
        <f>SUMIF(POST16!$M:$M,'QA Sheet'!$C26,POST16!AI:AI)</f>
        <v>22150</v>
      </c>
      <c r="M26" s="345"/>
      <c r="N26" s="344">
        <f>SUMIF(POST16!$M:$M,'QA Sheet'!$C26,POST16!AL:AL)</f>
        <v>18950</v>
      </c>
      <c r="O26" s="345"/>
      <c r="P26" s="344"/>
      <c r="Q26" s="345"/>
      <c r="R26" s="344"/>
      <c r="S26" s="345"/>
      <c r="T26" s="344"/>
      <c r="U26" s="345"/>
      <c r="V26" s="344"/>
      <c r="W26" s="345"/>
      <c r="X26" s="344"/>
      <c r="Y26" s="345"/>
      <c r="Z26" s="344"/>
      <c r="AA26" s="344">
        <f t="shared" si="6"/>
        <v>131500</v>
      </c>
    </row>
    <row r="27" spans="2:27" x14ac:dyDescent="0.25">
      <c r="B27" s="349" t="s">
        <v>24727</v>
      </c>
      <c r="C27" s="348" t="s">
        <v>24726</v>
      </c>
      <c r="D27" s="344"/>
      <c r="E27" s="345"/>
      <c r="F27" s="344"/>
      <c r="G27" s="345"/>
      <c r="H27" s="344"/>
      <c r="I27" s="345"/>
      <c r="J27" s="344"/>
      <c r="K27" s="345">
        <f t="shared" si="5"/>
        <v>1260.4166666666665</v>
      </c>
      <c r="L27" s="344">
        <f>SUMIF(POST16!$M:$M,'QA Sheet'!$C27,POST16!AI:AI)</f>
        <v>1260.4166666666665</v>
      </c>
      <c r="M27" s="345"/>
      <c r="N27" s="344">
        <f>SUMIF(POST16!$M:$M,'QA Sheet'!$C27,POST16!AL:AL)</f>
        <v>1260.4166666666665</v>
      </c>
      <c r="O27" s="345"/>
      <c r="P27" s="344"/>
      <c r="Q27" s="345"/>
      <c r="R27" s="344"/>
      <c r="S27" s="345"/>
      <c r="T27" s="344"/>
      <c r="U27" s="345"/>
      <c r="V27" s="344"/>
      <c r="W27" s="345"/>
      <c r="X27" s="344"/>
      <c r="Y27" s="345"/>
      <c r="Z27" s="344"/>
      <c r="AA27" s="344"/>
    </row>
    <row r="28" spans="2:27" x14ac:dyDescent="0.25">
      <c r="B28" s="349" t="s">
        <v>23790</v>
      </c>
      <c r="C28" s="348" t="s">
        <v>23789</v>
      </c>
      <c r="D28" s="344">
        <f>SUMIF(POST16!$M:$M,'QA Sheet'!$C28,POST16!W:W)</f>
        <v>0</v>
      </c>
      <c r="E28" s="345">
        <f>F28-D28</f>
        <v>0</v>
      </c>
      <c r="F28" s="344">
        <f>SUMIF(POST16!$M:$M,'QA Sheet'!$C28,POST16!Z:Z)</f>
        <v>0</v>
      </c>
      <c r="G28" s="345">
        <f t="shared" si="3"/>
        <v>0</v>
      </c>
      <c r="H28" s="344">
        <f>SUMIF(POST16!$M:$M,'QA Sheet'!$C28,POST16!AC:AC)</f>
        <v>0</v>
      </c>
      <c r="I28" s="345">
        <f t="shared" si="4"/>
        <v>0</v>
      </c>
      <c r="J28" s="344"/>
      <c r="K28" s="345">
        <f t="shared" si="5"/>
        <v>0</v>
      </c>
      <c r="L28" s="344"/>
      <c r="M28" s="345"/>
      <c r="N28" s="344"/>
      <c r="O28" s="345"/>
      <c r="P28" s="344"/>
      <c r="Q28" s="345"/>
      <c r="R28" s="344"/>
      <c r="S28" s="345"/>
      <c r="T28" s="344"/>
      <c r="U28" s="345"/>
      <c r="V28" s="344"/>
      <c r="W28" s="345"/>
      <c r="X28" s="344"/>
      <c r="Y28" s="345"/>
      <c r="Z28" s="344"/>
      <c r="AA28" s="344">
        <f t="shared" si="6"/>
        <v>0</v>
      </c>
    </row>
    <row r="29" spans="2:27" x14ac:dyDescent="0.25">
      <c r="B29" s="349" t="s">
        <v>23785</v>
      </c>
      <c r="C29" s="348" t="s">
        <v>23784</v>
      </c>
      <c r="D29" s="344">
        <f>SUMIF(POST16!$M:$M,'QA Sheet'!$C29,POST16!W:W)</f>
        <v>0</v>
      </c>
      <c r="E29" s="345">
        <f t="shared" si="2"/>
        <v>0</v>
      </c>
      <c r="F29" s="344">
        <f>SUMIF(POST16!$M:$M,'QA Sheet'!$C29,POST16!Z:Z)</f>
        <v>0</v>
      </c>
      <c r="G29" s="345">
        <f t="shared" si="3"/>
        <v>0</v>
      </c>
      <c r="H29" s="344">
        <f>SUMIF(POST16!$M:$M,'QA Sheet'!$C29,POST16!AC:AC)</f>
        <v>0</v>
      </c>
      <c r="I29" s="345">
        <f t="shared" si="4"/>
        <v>0</v>
      </c>
      <c r="J29" s="344"/>
      <c r="K29" s="345">
        <f t="shared" si="5"/>
        <v>0</v>
      </c>
      <c r="L29" s="344"/>
      <c r="M29" s="345"/>
      <c r="N29" s="344"/>
      <c r="O29" s="345"/>
      <c r="P29" s="344"/>
      <c r="Q29" s="345"/>
      <c r="R29" s="344"/>
      <c r="S29" s="345"/>
      <c r="T29" s="344"/>
      <c r="U29" s="345"/>
      <c r="V29" s="344"/>
      <c r="W29" s="345"/>
      <c r="X29" s="344"/>
      <c r="Y29" s="345"/>
      <c r="Z29" s="344"/>
      <c r="AA29" s="344">
        <f t="shared" si="6"/>
        <v>0</v>
      </c>
    </row>
    <row r="30" spans="2:27" x14ac:dyDescent="0.25">
      <c r="B30" s="349" t="s">
        <v>924</v>
      </c>
      <c r="C30" s="348" t="s">
        <v>966</v>
      </c>
      <c r="D30" s="344">
        <f>SUMIF(HNTopUp!$M:$M,'QA Sheet'!$C30,HNTopUp!W:W)</f>
        <v>0</v>
      </c>
      <c r="E30" s="345">
        <f t="shared" si="2"/>
        <v>0</v>
      </c>
      <c r="F30" s="344">
        <f>SUMIF(HNTopUp!$M:$M,'QA Sheet'!$C30,HNTopUp!Z:Z)</f>
        <v>0</v>
      </c>
      <c r="G30" s="345">
        <f t="shared" si="3"/>
        <v>0</v>
      </c>
      <c r="H30" s="344"/>
      <c r="I30" s="345">
        <f t="shared" si="4"/>
        <v>0</v>
      </c>
      <c r="J30" s="344"/>
      <c r="K30" s="345">
        <f t="shared" si="5"/>
        <v>0</v>
      </c>
      <c r="L30" s="344"/>
      <c r="M30" s="345"/>
      <c r="N30" s="344"/>
      <c r="O30" s="345"/>
      <c r="P30" s="344"/>
      <c r="Q30" s="345"/>
      <c r="R30" s="344"/>
      <c r="S30" s="345"/>
      <c r="T30" s="344"/>
      <c r="U30" s="345"/>
      <c r="V30" s="344"/>
      <c r="W30" s="345"/>
      <c r="X30" s="344"/>
      <c r="Y30" s="345"/>
      <c r="Z30" s="344"/>
      <c r="AA30" s="344">
        <f t="shared" si="6"/>
        <v>0</v>
      </c>
    </row>
    <row r="31" spans="2:27" x14ac:dyDescent="0.25">
      <c r="B31" s="349" t="s">
        <v>972</v>
      </c>
      <c r="C31" s="348" t="s">
        <v>968</v>
      </c>
      <c r="D31" s="344">
        <f>SUMIF(HNTopUp!$M:$M,'QA Sheet'!$C31,HNTopUp!W:W)</f>
        <v>3069460.4920512829</v>
      </c>
      <c r="E31" s="345">
        <f t="shared" si="2"/>
        <v>-1534730.2460256414</v>
      </c>
      <c r="F31" s="344">
        <f>SUMIF(HNTopUp!$M:$M,'QA Sheet'!$C31,HNTopUp!Z:Z)</f>
        <v>1534730.2460256414</v>
      </c>
      <c r="G31" s="345">
        <f t="shared" si="3"/>
        <v>-49790.311666666996</v>
      </c>
      <c r="H31" s="344">
        <f>SUMIF(HNTopUp!$M:$M,'QA Sheet'!$C31,HNTopUp!AC:AC)</f>
        <v>1584520.5576923084</v>
      </c>
      <c r="I31" s="345">
        <f t="shared" si="4"/>
        <v>0</v>
      </c>
      <c r="J31" s="344">
        <f>SUMIF(HNTopUp!$M:$M,'QA Sheet'!$C31,HNTopUp!AF:AF)</f>
        <v>1584520.5576923084</v>
      </c>
      <c r="K31" s="345">
        <f t="shared" si="5"/>
        <v>0</v>
      </c>
      <c r="L31" s="344">
        <f>SUMIF(HNTopUp!$M:$M,'QA Sheet'!$C31,HNTopUp!AI:AI)</f>
        <v>1584520.5576923084</v>
      </c>
      <c r="M31" s="345"/>
      <c r="N31" s="344">
        <f>SUMIF(HNTopUp!$M:$M,'QA Sheet'!$C31,HNTopUp!AL:AL)</f>
        <v>1584520.5576923084</v>
      </c>
      <c r="O31" s="345"/>
      <c r="P31" s="344"/>
      <c r="Q31" s="345"/>
      <c r="R31" s="344"/>
      <c r="S31" s="345"/>
      <c r="T31" s="344"/>
      <c r="U31" s="345"/>
      <c r="V31" s="344"/>
      <c r="W31" s="345"/>
      <c r="X31" s="344"/>
      <c r="Y31" s="345"/>
      <c r="Z31" s="344"/>
      <c r="AA31" s="344">
        <f t="shared" si="6"/>
        <v>10942272.968846157</v>
      </c>
    </row>
    <row r="32" spans="2:27" x14ac:dyDescent="0.25">
      <c r="B32" s="349" t="s">
        <v>973</v>
      </c>
      <c r="C32" s="348" t="s">
        <v>970</v>
      </c>
      <c r="D32" s="344">
        <f>SUMIF(HNTopUp!$M:$M,'QA Sheet'!$C32,HNTopUp!W:W)</f>
        <v>0</v>
      </c>
      <c r="E32" s="345">
        <f t="shared" si="2"/>
        <v>0</v>
      </c>
      <c r="F32" s="344">
        <f>SUMIF(HNTopUp!$M:$M,'QA Sheet'!$C32,HNTopUp!Z:Z)</f>
        <v>0</v>
      </c>
      <c r="G32" s="345">
        <f t="shared" si="3"/>
        <v>0</v>
      </c>
      <c r="H32" s="344">
        <f>SUMIF(HNTopUp!$M:$M,'QA Sheet'!$C32,HNTopUp!AC:AC)</f>
        <v>0</v>
      </c>
      <c r="I32" s="345">
        <f t="shared" si="4"/>
        <v>0</v>
      </c>
      <c r="J32" s="344">
        <f>SUMIF(HNTopUp!$M:$M,'QA Sheet'!$C32,HNTopUp!AF:AF)</f>
        <v>0</v>
      </c>
      <c r="K32" s="345">
        <f t="shared" si="5"/>
        <v>0</v>
      </c>
      <c r="L32" s="344">
        <f>SUMIF(HNTopUp!$M:$M,'QA Sheet'!$C32,HNTopUp!AI:AI)</f>
        <v>0</v>
      </c>
      <c r="M32" s="345"/>
      <c r="N32" s="344">
        <f>SUMIF(HNTopUp!$M:$M,'QA Sheet'!$C32,HNTopUp!AL:AL)</f>
        <v>0</v>
      </c>
      <c r="O32" s="345"/>
      <c r="P32" s="344"/>
      <c r="Q32" s="345"/>
      <c r="R32" s="344"/>
      <c r="S32" s="345"/>
      <c r="T32" s="344"/>
      <c r="U32" s="345"/>
      <c r="V32" s="344"/>
      <c r="W32" s="345"/>
      <c r="X32" s="344"/>
      <c r="Y32" s="345"/>
      <c r="Z32" s="344"/>
      <c r="AA32" s="344">
        <f t="shared" si="6"/>
        <v>0</v>
      </c>
    </row>
    <row r="33" spans="2:27" x14ac:dyDescent="0.25">
      <c r="B33" s="349" t="s">
        <v>772</v>
      </c>
      <c r="C33" s="348" t="s">
        <v>969</v>
      </c>
      <c r="D33" s="344">
        <f>SUMIF(HNTopUp!$M:$M,'QA Sheet'!$C33,HNTopUp!W:W)</f>
        <v>841546.21102564107</v>
      </c>
      <c r="E33" s="345">
        <f t="shared" si="2"/>
        <v>-420773.10551282053</v>
      </c>
      <c r="F33" s="344">
        <f>SUMIF(HNTopUp!$M:$M,'QA Sheet'!$C33,HNTopUp!Z:Z)</f>
        <v>420773.10551282053</v>
      </c>
      <c r="G33" s="345">
        <f t="shared" si="3"/>
        <v>1846.4024999999674</v>
      </c>
      <c r="H33" s="344">
        <f>SUMIF(HNTopUp!$M:$M,'QA Sheet'!$C33,HNTopUp!AC:AC)</f>
        <v>418926.70301282057</v>
      </c>
      <c r="I33" s="345">
        <f t="shared" si="4"/>
        <v>0</v>
      </c>
      <c r="J33" s="344">
        <f>SUMIF(HNTopUp!$M:$M,'QA Sheet'!$C33,HNTopUp!AF:AF)</f>
        <v>418926.70301282057</v>
      </c>
      <c r="K33" s="345">
        <f t="shared" si="5"/>
        <v>0</v>
      </c>
      <c r="L33" s="344">
        <f>SUMIF(HNTopUp!$M:$M,'QA Sheet'!$C33,HNTopUp!AI:AI)</f>
        <v>418926.70301282057</v>
      </c>
      <c r="M33" s="345"/>
      <c r="N33" s="344">
        <f>SUMIF(HNTopUp!$M:$M,'QA Sheet'!$C33,HNTopUp!AL:AL)</f>
        <v>418926.70301282057</v>
      </c>
      <c r="O33" s="345"/>
      <c r="P33" s="344"/>
      <c r="Q33" s="345"/>
      <c r="R33" s="344"/>
      <c r="S33" s="345"/>
      <c r="T33" s="344"/>
      <c r="U33" s="345"/>
      <c r="V33" s="344"/>
      <c r="W33" s="345"/>
      <c r="X33" s="344"/>
      <c r="Y33" s="345"/>
      <c r="Z33" s="344"/>
      <c r="AA33" s="344">
        <f t="shared" si="6"/>
        <v>2938026.1285897437</v>
      </c>
    </row>
    <row r="34" spans="2:27" x14ac:dyDescent="0.25">
      <c r="B34" s="349" t="s">
        <v>773</v>
      </c>
      <c r="C34" s="348" t="s">
        <v>965</v>
      </c>
      <c r="D34" s="344">
        <f>SUMIF(HNTopUp!$M:$M,'QA Sheet'!$C34,HNTopUp!W:W)</f>
        <v>10431.692307692305</v>
      </c>
      <c r="E34" s="345">
        <f t="shared" si="2"/>
        <v>-5215.8461538461524</v>
      </c>
      <c r="F34" s="344">
        <f>SUMIF(HNTopUp!$M:$M,'QA Sheet'!$C34,HNTopUp!Z:Z)</f>
        <v>5215.8461538461524</v>
      </c>
      <c r="G34" s="345">
        <f t="shared" si="3"/>
        <v>-4315.4000000000015</v>
      </c>
      <c r="H34" s="344">
        <f>SUMIF(HNTopUp!$M:$M,'QA Sheet'!$C34,HNTopUp!AC:AC)</f>
        <v>9531.2461538461539</v>
      </c>
      <c r="I34" s="345">
        <f t="shared" si="4"/>
        <v>0</v>
      </c>
      <c r="J34" s="344">
        <f>SUMIF(HNTopUp!$M:$M,'QA Sheet'!$C34,HNTopUp!AF:AF)</f>
        <v>9531.2461538461539</v>
      </c>
      <c r="K34" s="345">
        <f t="shared" si="5"/>
        <v>0</v>
      </c>
      <c r="L34" s="344">
        <f>SUMIF(HNTopUp!$M:$M,'QA Sheet'!$C34,HNTopUp!AI:AI)</f>
        <v>9531.2461538461539</v>
      </c>
      <c r="M34" s="345"/>
      <c r="N34" s="344">
        <f>SUMIF(HNTopUp!$M:$M,'QA Sheet'!$C34,HNTopUp!AL:AL)</f>
        <v>9531.2461538461539</v>
      </c>
      <c r="O34" s="345"/>
      <c r="P34" s="344"/>
      <c r="Q34" s="345"/>
      <c r="R34" s="344"/>
      <c r="S34" s="345"/>
      <c r="T34" s="344"/>
      <c r="U34" s="345"/>
      <c r="V34" s="344"/>
      <c r="W34" s="345"/>
      <c r="X34" s="344"/>
      <c r="Y34" s="345"/>
      <c r="Z34" s="344"/>
      <c r="AA34" s="344">
        <f t="shared" si="6"/>
        <v>53772.523076923069</v>
      </c>
    </row>
    <row r="35" spans="2:27" x14ac:dyDescent="0.25">
      <c r="B35" s="349" t="s">
        <v>23652</v>
      </c>
      <c r="C35" s="348" t="s">
        <v>967</v>
      </c>
      <c r="D35" s="344">
        <f>SUMIF(HNTopUp!$M:$M,'QA Sheet'!$C35,HNTopUp!W:W)</f>
        <v>182310.46153846153</v>
      </c>
      <c r="E35" s="345">
        <f t="shared" si="2"/>
        <v>-91155.230769230766</v>
      </c>
      <c r="F35" s="344">
        <f>SUMIF(HNTopUp!$M:$M,'QA Sheet'!$C35,HNTopUp!Z:Z)</f>
        <v>91155.230769230766</v>
      </c>
      <c r="G35" s="345">
        <f t="shared" si="3"/>
        <v>-2202.7080000000278</v>
      </c>
      <c r="H35" s="344">
        <f>SUMIF(HNTopUp!$M:$M,'QA Sheet'!$C35,HNTopUp!AC:AC)</f>
        <v>93357.938769230794</v>
      </c>
      <c r="I35" s="345">
        <f t="shared" si="4"/>
        <v>0</v>
      </c>
      <c r="J35" s="344">
        <f>SUMIF(HNTopUp!$M:$M,'QA Sheet'!$C35,HNTopUp!AF:AF)</f>
        <v>93357.938769230794</v>
      </c>
      <c r="K35" s="345">
        <f t="shared" si="5"/>
        <v>0</v>
      </c>
      <c r="L35" s="344">
        <f>SUMIF(HNTopUp!$M:$M,'QA Sheet'!$C35,HNTopUp!AI:AI)</f>
        <v>93357.938769230794</v>
      </c>
      <c r="M35" s="345"/>
      <c r="N35" s="344">
        <f>SUMIF(HNTopUp!$M:$M,'QA Sheet'!$C35,HNTopUp!AL:AL)</f>
        <v>93357.938769230794</v>
      </c>
      <c r="O35" s="345"/>
      <c r="P35" s="344"/>
      <c r="Q35" s="345"/>
      <c r="R35" s="344"/>
      <c r="S35" s="345"/>
      <c r="T35" s="344"/>
      <c r="U35" s="345"/>
      <c r="V35" s="344"/>
      <c r="W35" s="345"/>
      <c r="X35" s="344"/>
      <c r="Y35" s="345"/>
      <c r="Z35" s="344"/>
      <c r="AA35" s="344">
        <f t="shared" si="6"/>
        <v>646897.44738461543</v>
      </c>
    </row>
    <row r="36" spans="2:27" x14ac:dyDescent="0.25">
      <c r="B36" s="349" t="s">
        <v>975</v>
      </c>
      <c r="C36" s="348" t="s">
        <v>971</v>
      </c>
      <c r="D36" s="344">
        <f>SUMIF(HNTopUp!$M:$M,'QA Sheet'!$C36,HNTopUp!W:W)</f>
        <v>2124657.2425641026</v>
      </c>
      <c r="E36" s="345">
        <f t="shared" si="2"/>
        <v>-1062328.6212820513</v>
      </c>
      <c r="F36" s="344">
        <f>SUMIF(HNTopUp!$M:$M,'QA Sheet'!$C36,HNTopUp!Z:Z)</f>
        <v>1062328.6212820513</v>
      </c>
      <c r="G36" s="345">
        <f t="shared" si="3"/>
        <v>-11651.563666666625</v>
      </c>
      <c r="H36" s="344">
        <f>SUMIF(HNTopUp!$M:$M,'QA Sheet'!$C36,HNTopUp!AC:AC)</f>
        <v>1073980.1849487179</v>
      </c>
      <c r="I36" s="345">
        <f t="shared" si="4"/>
        <v>0</v>
      </c>
      <c r="J36" s="344">
        <f>SUMIF(HNTopUp!$M:$M,'QA Sheet'!$C36,HNTopUp!AF:AF)</f>
        <v>1073980.1849487179</v>
      </c>
      <c r="K36" s="345">
        <f t="shared" si="5"/>
        <v>0</v>
      </c>
      <c r="L36" s="344">
        <f>SUMIF(HNTopUp!$M:$M,'QA Sheet'!$C36,HNTopUp!AI:AI)</f>
        <v>1073980.1849487179</v>
      </c>
      <c r="M36" s="345"/>
      <c r="N36" s="344">
        <f>SUMIF(HNTopUp!$M:$M,'QA Sheet'!$C36,HNTopUp!AL:AL)</f>
        <v>1073980.1849487179</v>
      </c>
      <c r="O36" s="345"/>
      <c r="P36" s="344"/>
      <c r="Q36" s="345"/>
      <c r="R36" s="344"/>
      <c r="S36" s="345"/>
      <c r="T36" s="344"/>
      <c r="U36" s="345"/>
      <c r="V36" s="344"/>
      <c r="W36" s="345"/>
      <c r="X36" s="344"/>
      <c r="Y36" s="345"/>
      <c r="Z36" s="344"/>
      <c r="AA36" s="344">
        <f t="shared" si="6"/>
        <v>7482906.6036410267</v>
      </c>
    </row>
    <row r="37" spans="2:27" x14ac:dyDescent="0.25">
      <c r="B37" s="349" t="s">
        <v>23679</v>
      </c>
      <c r="C37" s="348" t="s">
        <v>23750</v>
      </c>
      <c r="D37" s="344">
        <f>SUMIF(NPQ!$M:$M,'QA Sheet'!$C37,NPQ!W:W)</f>
        <v>0</v>
      </c>
      <c r="E37" s="345">
        <f>F37-D37</f>
        <v>0</v>
      </c>
      <c r="F37" s="344">
        <f>SUMIF(NPQ!$M:$M,'QA Sheet'!$C37,NPQ!Z:Z)</f>
        <v>0</v>
      </c>
      <c r="G37" s="345">
        <f t="shared" si="3"/>
        <v>0</v>
      </c>
      <c r="H37" s="344"/>
      <c r="I37" s="345">
        <f t="shared" si="4"/>
        <v>0</v>
      </c>
      <c r="J37" s="344"/>
      <c r="K37" s="345">
        <f t="shared" si="5"/>
        <v>0</v>
      </c>
      <c r="L37" s="344"/>
      <c r="M37" s="345"/>
      <c r="N37" s="344"/>
      <c r="O37" s="345"/>
      <c r="P37" s="344"/>
      <c r="Q37" s="345"/>
      <c r="R37" s="344"/>
      <c r="S37" s="345"/>
      <c r="T37" s="344"/>
      <c r="U37" s="345"/>
      <c r="V37" s="344"/>
      <c r="W37" s="345"/>
      <c r="X37" s="344"/>
      <c r="Y37" s="345"/>
      <c r="Z37" s="344"/>
      <c r="AA37" s="344">
        <f t="shared" si="6"/>
        <v>0</v>
      </c>
    </row>
    <row r="38" spans="2:27" x14ac:dyDescent="0.25">
      <c r="B38" s="349" t="s">
        <v>23680</v>
      </c>
      <c r="C38" s="348" t="s">
        <v>23693</v>
      </c>
      <c r="D38" s="344">
        <f>SUMIF(PPG!$M:$M,'QA Sheet'!$C38,PPG!W:W)</f>
        <v>1907794</v>
      </c>
      <c r="E38" s="345">
        <f t="shared" si="2"/>
        <v>-1907794</v>
      </c>
      <c r="F38" s="344">
        <f>SUMIF(PPG!$M:$M,'QA Sheet'!$C38,PPG!Z:Z)</f>
        <v>0</v>
      </c>
      <c r="G38" s="345">
        <f t="shared" si="3"/>
        <v>0</v>
      </c>
      <c r="H38" s="344"/>
      <c r="I38" s="345">
        <f t="shared" si="4"/>
        <v>1922174</v>
      </c>
      <c r="J38" s="344">
        <f>SUMIF(PPG!$M:$M,'QA Sheet'!$C38,PPG!AF:AF)</f>
        <v>1922174</v>
      </c>
      <c r="K38" s="345">
        <f t="shared" si="5"/>
        <v>-1922174</v>
      </c>
      <c r="L38" s="344"/>
      <c r="M38" s="345"/>
      <c r="N38" s="344"/>
      <c r="O38" s="345"/>
      <c r="P38" s="344"/>
      <c r="Q38" s="345"/>
      <c r="R38" s="344"/>
      <c r="S38" s="345"/>
      <c r="T38" s="344"/>
      <c r="U38" s="345"/>
      <c r="V38" s="344"/>
      <c r="W38" s="345"/>
      <c r="X38" s="344"/>
      <c r="Y38" s="345"/>
      <c r="Z38" s="344"/>
      <c r="AA38" s="344">
        <f t="shared" si="6"/>
        <v>3829968</v>
      </c>
    </row>
    <row r="39" spans="2:27" x14ac:dyDescent="0.25">
      <c r="B39" s="349" t="s">
        <v>23682</v>
      </c>
      <c r="C39" s="348" t="s">
        <v>23694</v>
      </c>
      <c r="D39" s="344">
        <f>SUMIF(PPG!$M:$M,'QA Sheet'!$C39,PPG!W:W)</f>
        <v>241907</v>
      </c>
      <c r="E39" s="345">
        <f t="shared" si="2"/>
        <v>-241907</v>
      </c>
      <c r="F39" s="344">
        <f>SUMIF(PPG!$M:$M,'QA Sheet'!$C39,PPG!Z:Z)</f>
        <v>0</v>
      </c>
      <c r="G39" s="345">
        <f t="shared" si="3"/>
        <v>0</v>
      </c>
      <c r="H39" s="344"/>
      <c r="I39" s="345">
        <f t="shared" si="4"/>
        <v>249424</v>
      </c>
      <c r="J39" s="344">
        <f>SUMIF(PPG!$M:$M,'QA Sheet'!$C39,PPG!AF:AF)</f>
        <v>249424</v>
      </c>
      <c r="K39" s="345">
        <f t="shared" si="5"/>
        <v>-249424</v>
      </c>
      <c r="L39" s="344"/>
      <c r="M39" s="345"/>
      <c r="N39" s="344"/>
      <c r="O39" s="345"/>
      <c r="P39" s="344"/>
      <c r="Q39" s="345"/>
      <c r="R39" s="344"/>
      <c r="S39" s="345"/>
      <c r="T39" s="344"/>
      <c r="U39" s="345"/>
      <c r="V39" s="344"/>
      <c r="W39" s="345"/>
      <c r="X39" s="344"/>
      <c r="Y39" s="345"/>
      <c r="Z39" s="344"/>
      <c r="AA39" s="344">
        <f t="shared" si="6"/>
        <v>491331</v>
      </c>
    </row>
    <row r="40" spans="2:27" x14ac:dyDescent="0.25">
      <c r="B40" s="349" t="s">
        <v>23648</v>
      </c>
      <c r="C40" s="348" t="s">
        <v>992</v>
      </c>
      <c r="D40" s="344">
        <f>SUMIF(SMHL!$M:$M,'QA Sheet'!$C40,SMHL!W:W)</f>
        <v>7200</v>
      </c>
      <c r="E40" s="345">
        <f t="shared" si="2"/>
        <v>-7200</v>
      </c>
      <c r="F40" s="344">
        <f>SUMIF(SMHL!$M:$M,'QA Sheet'!$C40,SMHL!Z:Z)</f>
        <v>0</v>
      </c>
      <c r="G40" s="345">
        <f t="shared" si="3"/>
        <v>0</v>
      </c>
      <c r="H40" s="344"/>
      <c r="I40" s="345">
        <f t="shared" si="4"/>
        <v>0</v>
      </c>
      <c r="J40" s="344"/>
      <c r="K40" s="345">
        <f t="shared" si="5"/>
        <v>0</v>
      </c>
      <c r="L40" s="344"/>
      <c r="M40" s="345"/>
      <c r="N40" s="344"/>
      <c r="O40" s="345"/>
      <c r="P40" s="344"/>
      <c r="Q40" s="345"/>
      <c r="R40" s="344"/>
      <c r="S40" s="345"/>
      <c r="T40" s="344"/>
      <c r="U40" s="345"/>
      <c r="V40" s="344"/>
      <c r="W40" s="345"/>
      <c r="X40" s="344"/>
      <c r="Y40" s="345"/>
      <c r="Z40" s="344"/>
      <c r="AA40" s="344">
        <f t="shared" si="6"/>
        <v>7200</v>
      </c>
    </row>
    <row r="41" spans="2:27" x14ac:dyDescent="0.25">
      <c r="B41" s="349" t="s">
        <v>902</v>
      </c>
      <c r="C41" s="348" t="s">
        <v>991</v>
      </c>
      <c r="D41" s="344">
        <f>SUMIF(Asylum!$M:$M,'QA Sheet'!$C41,Asylum!W:W)</f>
        <v>0</v>
      </c>
      <c r="E41" s="345">
        <f t="shared" si="2"/>
        <v>48839.597631578938</v>
      </c>
      <c r="F41" s="344">
        <f>SUMIF(Asylum!$M:$M,'QA Sheet'!$C41,Asylum!Z:Z)</f>
        <v>48839.597631578938</v>
      </c>
      <c r="G41" s="345">
        <f t="shared" si="3"/>
        <v>48839.597631578938</v>
      </c>
      <c r="H41" s="344"/>
      <c r="I41" s="345">
        <f t="shared" si="4"/>
        <v>0</v>
      </c>
      <c r="J41" s="344"/>
      <c r="K41" s="345">
        <f t="shared" si="5"/>
        <v>0</v>
      </c>
      <c r="L41" s="344"/>
      <c r="M41" s="345"/>
      <c r="N41" s="344"/>
      <c r="O41" s="345"/>
      <c r="P41" s="344"/>
      <c r="Q41" s="345"/>
      <c r="R41" s="344"/>
      <c r="S41" s="345"/>
      <c r="T41" s="344"/>
      <c r="U41" s="345"/>
      <c r="V41" s="344"/>
      <c r="W41" s="345"/>
      <c r="X41" s="344"/>
      <c r="Y41" s="345"/>
      <c r="Z41" s="344"/>
      <c r="AA41" s="344">
        <f t="shared" si="6"/>
        <v>48839.597631578938</v>
      </c>
    </row>
    <row r="42" spans="2:27" x14ac:dyDescent="0.25">
      <c r="B42" s="349" t="s">
        <v>23620</v>
      </c>
      <c r="C42" s="348" t="s">
        <v>23647</v>
      </c>
      <c r="D42" s="344">
        <f>SUMIF('UFSM KS2'!$M:$M,'QA Sheet'!$C42,'UFSM KS2'!W:W)</f>
        <v>0</v>
      </c>
      <c r="E42" s="345">
        <f t="shared" si="2"/>
        <v>0</v>
      </c>
      <c r="F42" s="344">
        <f>SUMIF('UFSM KS2'!$M:$M,'QA Sheet'!$C42,'UFSM KS2'!Z:Z)</f>
        <v>0</v>
      </c>
      <c r="G42" s="345">
        <f t="shared" si="3"/>
        <v>-2188468.3499999992</v>
      </c>
      <c r="H42" s="344">
        <f>SUMIF('UFSM KS2'!$M:$M,'QA Sheet'!$C42,'UFSM KS2'!AC:AC)</f>
        <v>2188468.3499999992</v>
      </c>
      <c r="I42" s="345">
        <f t="shared" si="4"/>
        <v>-2188468.3499999992</v>
      </c>
      <c r="J42" s="344"/>
      <c r="K42" s="345">
        <f t="shared" si="5"/>
        <v>0</v>
      </c>
      <c r="L42" s="344"/>
      <c r="M42" s="350"/>
      <c r="N42" s="344"/>
      <c r="O42" s="345"/>
      <c r="P42" s="344"/>
      <c r="Q42" s="345"/>
      <c r="R42" s="344"/>
      <c r="S42" s="345"/>
      <c r="T42" s="344"/>
      <c r="U42" s="345"/>
      <c r="V42" s="344"/>
      <c r="W42" s="345"/>
      <c r="X42" s="344"/>
      <c r="Y42" s="345"/>
      <c r="Z42" s="344"/>
      <c r="AA42" s="344">
        <f t="shared" si="6"/>
        <v>2188468.3499999992</v>
      </c>
    </row>
    <row r="43" spans="2:27" x14ac:dyDescent="0.25">
      <c r="B43" s="349" t="s">
        <v>23768</v>
      </c>
      <c r="C43" s="348" t="s">
        <v>24270</v>
      </c>
      <c r="D43" s="344">
        <f>SUMIF(UIFSM!$M:$M,'QA Sheet'!$C43,UIFSM!W:W)</f>
        <v>0</v>
      </c>
      <c r="E43" s="345">
        <f t="shared" si="2"/>
        <v>0</v>
      </c>
      <c r="F43" s="344">
        <f>SUMIF(UIFSM!$M:$M,'QA Sheet'!$C43,UIFSM!Z:Z)</f>
        <v>0</v>
      </c>
      <c r="G43" s="345">
        <f t="shared" si="3"/>
        <v>0</v>
      </c>
      <c r="H43" s="344"/>
      <c r="I43" s="345">
        <f t="shared" si="4"/>
        <v>1405699</v>
      </c>
      <c r="J43" s="344">
        <f>SUMIF(UIFSM!$M:$M,'QA Sheet'!$C43,UIFSM!AF:AF)</f>
        <v>1405699</v>
      </c>
      <c r="K43" s="345">
        <f t="shared" si="5"/>
        <v>-1405699</v>
      </c>
      <c r="L43" s="344"/>
      <c r="M43" s="350"/>
      <c r="N43" s="344"/>
      <c r="O43" s="345"/>
      <c r="P43" s="344"/>
      <c r="Q43" s="345"/>
      <c r="R43" s="344"/>
      <c r="S43" s="345"/>
      <c r="T43" s="344"/>
      <c r="U43" s="345"/>
      <c r="V43" s="344"/>
      <c r="W43" s="345"/>
      <c r="X43" s="344"/>
      <c r="Y43" s="345"/>
      <c r="Z43" s="344"/>
      <c r="AA43" s="344">
        <f t="shared" si="6"/>
        <v>1405699</v>
      </c>
    </row>
    <row r="44" spans="2:27" x14ac:dyDescent="0.25">
      <c r="B44" s="349" t="s">
        <v>24272</v>
      </c>
      <c r="C44" s="348" t="s">
        <v>24265</v>
      </c>
      <c r="D44" s="344">
        <f>SUMIF(UIFSM!$M:$M,'QA Sheet'!$C44,UIFSM!W:W)</f>
        <v>0</v>
      </c>
      <c r="E44" s="345">
        <f t="shared" si="2"/>
        <v>0</v>
      </c>
      <c r="F44" s="344">
        <f>SUMIF(UIFSM!$M:$M,'QA Sheet'!$C44,UIFSM!Z:Z)</f>
        <v>0</v>
      </c>
      <c r="G44" s="345">
        <f t="shared" si="3"/>
        <v>0</v>
      </c>
      <c r="H44" s="344"/>
      <c r="I44" s="345">
        <f t="shared" si="4"/>
        <v>1994024</v>
      </c>
      <c r="J44" s="344">
        <f>SUMIF(UIFSM!$M:$M,'QA Sheet'!$C44,UIFSM!AF:AF)</f>
        <v>1994024</v>
      </c>
      <c r="K44" s="345">
        <f t="shared" si="5"/>
        <v>-1994024</v>
      </c>
      <c r="L44" s="344"/>
      <c r="M44" s="350"/>
      <c r="N44" s="344"/>
      <c r="O44" s="345"/>
      <c r="P44" s="344"/>
      <c r="Q44" s="345"/>
      <c r="R44" s="344"/>
      <c r="S44" s="345"/>
      <c r="T44" s="344"/>
      <c r="U44" s="345"/>
      <c r="V44" s="344"/>
      <c r="W44" s="345"/>
      <c r="X44" s="344"/>
      <c r="Y44" s="345"/>
      <c r="Z44" s="344"/>
      <c r="AA44" s="344">
        <f t="shared" si="6"/>
        <v>1994024</v>
      </c>
    </row>
    <row r="45" spans="2:27" x14ac:dyDescent="0.25">
      <c r="B45" s="349" t="s">
        <v>24715</v>
      </c>
      <c r="C45" s="348" t="s">
        <v>24703</v>
      </c>
      <c r="D45" s="344">
        <f>SUMIF('NTP recovery'!$M:$M,'QA Sheet'!$C45,'NTP recovery'!X:X)</f>
        <v>0</v>
      </c>
      <c r="E45" s="345">
        <f t="shared" si="2"/>
        <v>0</v>
      </c>
      <c r="F45" s="344">
        <f>SUMIF('NTP recovery'!$M:$M,'QA Sheet'!$C45,'NTP recovery'!AA:AA)</f>
        <v>0</v>
      </c>
      <c r="G45" s="345">
        <f t="shared" si="3"/>
        <v>0</v>
      </c>
      <c r="H45" s="344"/>
      <c r="I45" s="345">
        <f t="shared" si="4"/>
        <v>0</v>
      </c>
      <c r="J45" s="344">
        <f>SUMIF('NTP recovery'!$M:$M,'QA Sheet'!$C45,'NTP recovery'!AG:AG)</f>
        <v>0</v>
      </c>
      <c r="K45" s="345">
        <f t="shared" si="5"/>
        <v>0</v>
      </c>
      <c r="L45" s="344"/>
      <c r="M45" s="345"/>
      <c r="N45" s="344"/>
      <c r="O45" s="345"/>
      <c r="P45" s="344"/>
      <c r="Q45" s="345"/>
      <c r="R45" s="344"/>
      <c r="S45" s="345"/>
      <c r="T45" s="344"/>
      <c r="U45" s="345"/>
      <c r="V45" s="437"/>
      <c r="W45" s="345"/>
      <c r="X45" s="344"/>
      <c r="Y45" s="345"/>
      <c r="Z45" s="344"/>
      <c r="AA45" s="344">
        <f t="shared" si="6"/>
        <v>0</v>
      </c>
    </row>
    <row r="46" spans="2:27" x14ac:dyDescent="0.25">
      <c r="B46" s="349" t="s">
        <v>24716</v>
      </c>
      <c r="C46" s="348" t="s">
        <v>24704</v>
      </c>
      <c r="D46" s="344"/>
      <c r="E46" s="345"/>
      <c r="F46" s="344"/>
      <c r="G46" s="345"/>
      <c r="H46" s="344"/>
      <c r="I46" s="345">
        <f t="shared" si="4"/>
        <v>0</v>
      </c>
      <c r="J46" s="344">
        <f>SUMIF('NTP recovery'!$M:$M,'QA Sheet'!$C46,'NTP recovery'!AG:AG)</f>
        <v>0</v>
      </c>
      <c r="K46" s="345">
        <f t="shared" si="5"/>
        <v>0</v>
      </c>
      <c r="L46" s="344"/>
      <c r="M46" s="345"/>
      <c r="N46" s="344"/>
      <c r="O46" s="345"/>
      <c r="P46" s="344"/>
      <c r="Q46" s="345"/>
      <c r="R46" s="344"/>
      <c r="S46" s="345"/>
      <c r="T46" s="344"/>
      <c r="U46" s="345"/>
      <c r="V46" s="437"/>
      <c r="W46" s="345"/>
      <c r="X46" s="344"/>
      <c r="Y46" s="345"/>
      <c r="Z46" s="344"/>
      <c r="AA46" s="344"/>
    </row>
    <row r="47" spans="2:27" x14ac:dyDescent="0.25">
      <c r="B47" s="349" t="s">
        <v>919</v>
      </c>
      <c r="C47" s="348" t="s">
        <v>24264</v>
      </c>
      <c r="D47" s="344">
        <f>SUMIF(PESports!$M:$M,'QA Sheet'!$C47,PESports!W:W)</f>
        <v>0</v>
      </c>
      <c r="E47" s="345">
        <f t="shared" si="2"/>
        <v>582719</v>
      </c>
      <c r="F47" s="344">
        <f>SUMIF(PESports!$M:$M,'QA Sheet'!$C47,PESports!Z:Z)</f>
        <v>582719</v>
      </c>
      <c r="G47" s="345">
        <f t="shared" si="3"/>
        <v>582719</v>
      </c>
      <c r="H47" s="344"/>
      <c r="I47" s="345">
        <f t="shared" si="4"/>
        <v>0</v>
      </c>
      <c r="J47" s="344"/>
      <c r="K47" s="345">
        <f t="shared" si="5"/>
        <v>0</v>
      </c>
      <c r="L47" s="344"/>
      <c r="M47" s="345"/>
      <c r="N47" s="344"/>
      <c r="O47" s="345"/>
      <c r="P47" s="344"/>
      <c r="Q47" s="345"/>
      <c r="R47" s="344"/>
      <c r="S47" s="345"/>
      <c r="T47" s="344"/>
      <c r="U47" s="345"/>
      <c r="V47" s="344"/>
      <c r="W47" s="345"/>
      <c r="X47" s="344"/>
      <c r="Y47" s="345"/>
      <c r="Z47" s="344"/>
      <c r="AA47" s="344">
        <f t="shared" si="6"/>
        <v>582719</v>
      </c>
    </row>
    <row r="48" spans="2:27" x14ac:dyDescent="0.25">
      <c r="B48" s="348" t="s">
        <v>24139</v>
      </c>
      <c r="C48" s="348" t="s">
        <v>23868</v>
      </c>
      <c r="D48" s="437">
        <f>-'Monthly Payroll Deductions'!R3</f>
        <v>-10385330.757775849</v>
      </c>
      <c r="E48" s="345">
        <f t="shared" si="2"/>
        <v>4164917.8991642017</v>
      </c>
      <c r="F48" s="437">
        <f>-'Monthly Payroll Deductions'!AA3</f>
        <v>-6220412.858611647</v>
      </c>
      <c r="G48" s="345">
        <f t="shared" si="3"/>
        <v>216598.97857059445</v>
      </c>
      <c r="H48" s="437">
        <f>-'Monthly Payroll Deductions'!AI3</f>
        <v>-6437011.8371822415</v>
      </c>
      <c r="I48" s="345">
        <f t="shared" si="4"/>
        <v>-542110.24178542849</v>
      </c>
      <c r="J48" s="437">
        <v>-6979122.07896767</v>
      </c>
      <c r="K48" s="345">
        <f t="shared" si="5"/>
        <v>933678.33438412286</v>
      </c>
      <c r="L48" s="437">
        <f>-'Monthly Payroll Deductions'!AY3</f>
        <v>-6045443.7445835471</v>
      </c>
      <c r="M48" s="345"/>
      <c r="N48" s="437">
        <f>-'Monthly Payroll Deductions'!BG3</f>
        <v>-6045443.7445835471</v>
      </c>
      <c r="O48" s="345"/>
      <c r="P48" s="437"/>
      <c r="Q48" s="345"/>
      <c r="R48" s="437"/>
      <c r="S48" s="345"/>
      <c r="T48" s="437"/>
      <c r="U48" s="345"/>
      <c r="V48" s="437"/>
      <c r="W48" s="345"/>
      <c r="X48" s="437"/>
      <c r="Y48" s="345"/>
      <c r="Z48" s="437"/>
      <c r="AA48" s="344">
        <f t="shared" si="6"/>
        <v>-42112765.021704502</v>
      </c>
    </row>
    <row r="49" spans="2:27" x14ac:dyDescent="0.25">
      <c r="B49" s="348" t="s">
        <v>23811</v>
      </c>
      <c r="C49" s="348" t="s">
        <v>23865</v>
      </c>
      <c r="D49" s="346">
        <f>SUMIF(DFC!$M:$M,'QA Sheet'!$C49,DFC!W:W)</f>
        <v>0</v>
      </c>
      <c r="E49" s="345">
        <f t="shared" si="2"/>
        <v>0</v>
      </c>
      <c r="F49" s="346">
        <f>SUMIF(DFC!$M:$M,'QA Sheet'!$C49,DFC!Z:Z)</f>
        <v>0</v>
      </c>
      <c r="G49" s="345">
        <f t="shared" si="3"/>
        <v>0</v>
      </c>
      <c r="H49" s="346"/>
      <c r="I49" s="345">
        <f t="shared" si="4"/>
        <v>388922.30000000005</v>
      </c>
      <c r="J49" s="346">
        <f>SUMIF(DFC!$M:$M,'QA Sheet'!$C49,DFC!AF:AF)</f>
        <v>388922.30000000005</v>
      </c>
      <c r="K49" s="345">
        <f t="shared" si="5"/>
        <v>-388922.30000000005</v>
      </c>
      <c r="L49" s="346"/>
      <c r="M49" s="345"/>
      <c r="N49" s="346"/>
      <c r="O49" s="345"/>
      <c r="P49" s="346"/>
      <c r="Q49" s="345"/>
      <c r="R49" s="346"/>
      <c r="S49" s="345"/>
      <c r="T49" s="346"/>
      <c r="U49" s="345"/>
      <c r="V49" s="346"/>
      <c r="W49" s="345"/>
      <c r="X49" s="346"/>
      <c r="Y49" s="345"/>
      <c r="Z49" s="346"/>
      <c r="AA49" s="344">
        <f t="shared" si="6"/>
        <v>388922.30000000005</v>
      </c>
    </row>
    <row r="50" spans="2:27" x14ac:dyDescent="0.25">
      <c r="B50" s="348" t="s">
        <v>23880</v>
      </c>
      <c r="C50" s="348" t="s">
        <v>23883</v>
      </c>
      <c r="D50" s="346">
        <f>SUMIF(MISC!$M:$M,'QA Sheet'!$C50,MISC!W:W)</f>
        <v>0</v>
      </c>
      <c r="E50" s="345">
        <f t="shared" si="2"/>
        <v>0</v>
      </c>
      <c r="F50" s="346">
        <f>SUMIF(MISC!$M:$M,'QA Sheet'!$C50,MISC!Z:Z)</f>
        <v>0</v>
      </c>
      <c r="G50" s="345">
        <f t="shared" si="3"/>
        <v>0</v>
      </c>
      <c r="H50" s="346"/>
      <c r="I50" s="345">
        <f t="shared" si="4"/>
        <v>0</v>
      </c>
      <c r="J50" s="346"/>
      <c r="K50" s="345">
        <f t="shared" si="5"/>
        <v>0</v>
      </c>
      <c r="L50" s="346"/>
      <c r="M50" s="345"/>
      <c r="N50" s="346"/>
      <c r="O50" s="345"/>
      <c r="P50" s="346"/>
      <c r="Q50" s="345"/>
      <c r="R50" s="346"/>
      <c r="S50" s="345"/>
      <c r="T50" s="346"/>
      <c r="U50" s="345"/>
      <c r="V50" s="346"/>
      <c r="W50" s="345"/>
      <c r="X50" s="346"/>
      <c r="Y50" s="345"/>
      <c r="Z50" s="346"/>
      <c r="AA50" s="344">
        <f t="shared" si="6"/>
        <v>0</v>
      </c>
    </row>
    <row r="51" spans="2:27" x14ac:dyDescent="0.25">
      <c r="B51" s="348" t="s">
        <v>23881</v>
      </c>
      <c r="C51" s="348" t="s">
        <v>23884</v>
      </c>
      <c r="D51" s="346">
        <f>SUMIF(MISC!$M:$M,'QA Sheet'!$C51,MISC!W:W)</f>
        <v>0</v>
      </c>
      <c r="E51" s="345">
        <f t="shared" si="2"/>
        <v>0</v>
      </c>
      <c r="F51" s="346">
        <f>SUMIF(MISC!$M:$M,'QA Sheet'!$C51,MISC!Z:Z)</f>
        <v>0</v>
      </c>
      <c r="G51" s="345">
        <f t="shared" si="3"/>
        <v>0</v>
      </c>
      <c r="H51" s="346"/>
      <c r="I51" s="345">
        <f t="shared" si="4"/>
        <v>0</v>
      </c>
      <c r="J51" s="346"/>
      <c r="K51" s="345">
        <f t="shared" si="5"/>
        <v>0</v>
      </c>
      <c r="L51" s="346"/>
      <c r="M51" s="345"/>
      <c r="N51" s="346"/>
      <c r="O51" s="345"/>
      <c r="P51" s="346"/>
      <c r="Q51" s="345"/>
      <c r="R51" s="346"/>
      <c r="S51" s="345"/>
      <c r="T51" s="346"/>
      <c r="U51" s="345"/>
      <c r="V51" s="346"/>
      <c r="W51" s="345"/>
      <c r="X51" s="346"/>
      <c r="Y51" s="345"/>
      <c r="Z51" s="346"/>
      <c r="AA51" s="344">
        <f t="shared" si="6"/>
        <v>0</v>
      </c>
    </row>
    <row r="52" spans="2:27" x14ac:dyDescent="0.25">
      <c r="B52" s="348" t="s">
        <v>23882</v>
      </c>
      <c r="C52" s="348" t="s">
        <v>23885</v>
      </c>
      <c r="D52" s="346">
        <f>SUMIF(MISC!$M:$M,'QA Sheet'!$C52,MISC!W:W)</f>
        <v>0</v>
      </c>
      <c r="E52" s="345">
        <f t="shared" si="2"/>
        <v>0</v>
      </c>
      <c r="F52" s="346">
        <f>SUMIF(MISC!$M:$M,'QA Sheet'!$C52,MISC!Z:Z)</f>
        <v>0</v>
      </c>
      <c r="G52" s="345">
        <f t="shared" si="3"/>
        <v>0</v>
      </c>
      <c r="H52" s="346"/>
      <c r="I52" s="345">
        <f t="shared" si="4"/>
        <v>0</v>
      </c>
      <c r="J52" s="346"/>
      <c r="K52" s="345">
        <f t="shared" si="5"/>
        <v>0</v>
      </c>
      <c r="L52" s="346"/>
      <c r="M52" s="345"/>
      <c r="N52" s="346"/>
      <c r="O52" s="345"/>
      <c r="P52" s="346"/>
      <c r="Q52" s="345"/>
      <c r="R52" s="346"/>
      <c r="S52" s="345"/>
      <c r="T52" s="346"/>
      <c r="U52" s="345"/>
      <c r="V52" s="346"/>
      <c r="W52" s="345"/>
      <c r="X52" s="346"/>
      <c r="Y52" s="345"/>
      <c r="Z52" s="346"/>
      <c r="AA52" s="344">
        <f t="shared" si="6"/>
        <v>0</v>
      </c>
    </row>
    <row r="53" spans="2:27" x14ac:dyDescent="0.25">
      <c r="B53" s="348" t="s">
        <v>23887</v>
      </c>
      <c r="C53" s="348" t="s">
        <v>23886</v>
      </c>
      <c r="D53" s="346">
        <f>SUMIF(TPG!$M:$M,'QA Sheet'!$C53,TPG!W:W)</f>
        <v>0</v>
      </c>
      <c r="E53" s="345">
        <f t="shared" si="2"/>
        <v>0</v>
      </c>
      <c r="F53" s="346">
        <f>SUMIF(TPG!$M:$M,'QA Sheet'!$C53,TPG!Z:Z)</f>
        <v>0</v>
      </c>
      <c r="G53" s="345">
        <f t="shared" si="3"/>
        <v>0</v>
      </c>
      <c r="H53" s="346"/>
      <c r="I53" s="345">
        <f t="shared" si="4"/>
        <v>0</v>
      </c>
      <c r="J53" s="346"/>
      <c r="K53" s="345">
        <f t="shared" si="5"/>
        <v>0</v>
      </c>
      <c r="L53" s="346"/>
      <c r="M53" s="345"/>
      <c r="N53" s="346"/>
      <c r="O53" s="345"/>
      <c r="P53" s="346"/>
      <c r="Q53" s="345"/>
      <c r="R53" s="346"/>
      <c r="S53" s="345"/>
      <c r="T53" s="346"/>
      <c r="U53" s="345"/>
      <c r="V53" s="346"/>
      <c r="W53" s="345"/>
      <c r="X53" s="346"/>
      <c r="Y53" s="345"/>
      <c r="Z53" s="346"/>
      <c r="AA53" s="344">
        <f t="shared" si="6"/>
        <v>0</v>
      </c>
    </row>
    <row r="54" spans="2:27" x14ac:dyDescent="0.25">
      <c r="B54" s="348" t="s">
        <v>23894</v>
      </c>
      <c r="C54" s="348" t="s">
        <v>23893</v>
      </c>
      <c r="D54" s="346">
        <f>SUMIF(CSBG!$M:$M,'QA Sheet'!$C54,CSBG!W:W)</f>
        <v>0</v>
      </c>
      <c r="E54" s="345">
        <f t="shared" si="2"/>
        <v>0</v>
      </c>
      <c r="F54" s="346">
        <f>SUMIF(CSBG!$M:$M,'QA Sheet'!$C54,CSBG!Z:Z)</f>
        <v>0</v>
      </c>
      <c r="G54" s="345">
        <f t="shared" si="3"/>
        <v>-2186293</v>
      </c>
      <c r="H54" s="346">
        <f>SUMIF(CSBG!$M:$M,'QA Sheet'!$C54,CSBG!AC:AC)</f>
        <v>2186293</v>
      </c>
      <c r="I54" s="345">
        <f t="shared" si="4"/>
        <v>-2186293</v>
      </c>
      <c r="J54" s="346"/>
      <c r="K54" s="345">
        <f t="shared" si="5"/>
        <v>0</v>
      </c>
      <c r="L54" s="346"/>
      <c r="M54" s="345"/>
      <c r="N54" s="346"/>
      <c r="O54" s="345"/>
      <c r="P54" s="346"/>
      <c r="Q54" s="345"/>
      <c r="R54" s="346"/>
      <c r="S54" s="345"/>
      <c r="T54" s="346"/>
      <c r="U54" s="345"/>
      <c r="V54" s="346"/>
      <c r="W54" s="345"/>
      <c r="X54" s="346"/>
      <c r="Y54" s="345"/>
      <c r="Z54" s="346"/>
      <c r="AA54" s="344">
        <f t="shared" si="6"/>
        <v>2186293</v>
      </c>
    </row>
    <row r="55" spans="2:27" x14ac:dyDescent="0.25">
      <c r="B55" s="348" t="s">
        <v>24717</v>
      </c>
      <c r="C55" s="348" t="s">
        <v>24700</v>
      </c>
      <c r="D55" s="346"/>
      <c r="E55" s="345"/>
      <c r="F55" s="346"/>
      <c r="G55" s="345"/>
      <c r="H55" s="346"/>
      <c r="I55" s="345">
        <f t="shared" si="4"/>
        <v>88420.38</v>
      </c>
      <c r="J55" s="346">
        <f>SUMIF('POST16 SBG'!M:M,'QA Sheet'!$C55,'POST16 SBG'!AF:AF)</f>
        <v>88420.38</v>
      </c>
      <c r="K55" s="345">
        <f t="shared" si="5"/>
        <v>-88420.38</v>
      </c>
      <c r="L55" s="346"/>
      <c r="M55" s="345"/>
      <c r="N55" s="346"/>
      <c r="O55" s="345"/>
      <c r="P55" s="346"/>
      <c r="Q55" s="345"/>
      <c r="R55" s="346"/>
      <c r="S55" s="345"/>
      <c r="T55" s="346"/>
      <c r="U55" s="345"/>
      <c r="V55" s="346"/>
      <c r="W55" s="345"/>
      <c r="X55" s="346"/>
      <c r="Y55" s="345"/>
      <c r="Z55" s="346"/>
      <c r="AA55" s="344"/>
    </row>
    <row r="56" spans="2:27" x14ac:dyDescent="0.25">
      <c r="B56" s="348" t="s">
        <v>23950</v>
      </c>
      <c r="C56" s="348" t="s">
        <v>23951</v>
      </c>
      <c r="D56" s="346">
        <f>SUMIF(RPA!$M:$M,'QA Sheet'!$C56,RPA!W:W)</f>
        <v>0</v>
      </c>
      <c r="E56" s="345">
        <f t="shared" si="2"/>
        <v>0</v>
      </c>
      <c r="F56" s="346">
        <f>SUMIF(RPA!$M:$M,'QA Sheet'!$C56,RPA!Z:Z)</f>
        <v>0</v>
      </c>
      <c r="G56" s="345">
        <f t="shared" si="3"/>
        <v>0</v>
      </c>
      <c r="H56" s="346"/>
      <c r="I56" s="345">
        <f t="shared" si="4"/>
        <v>0</v>
      </c>
      <c r="J56" s="346"/>
      <c r="K56" s="345">
        <f t="shared" si="5"/>
        <v>0</v>
      </c>
      <c r="L56" s="346"/>
      <c r="M56" s="345"/>
      <c r="N56" s="346"/>
      <c r="O56" s="345"/>
      <c r="P56" s="346"/>
      <c r="Q56" s="345"/>
      <c r="R56" s="346"/>
      <c r="S56" s="345"/>
      <c r="T56" s="346"/>
      <c r="U56" s="345"/>
      <c r="V56" s="346"/>
      <c r="W56" s="345"/>
      <c r="X56" s="346"/>
      <c r="Y56" s="345"/>
      <c r="Z56" s="346"/>
      <c r="AA56" s="344">
        <f t="shared" si="6"/>
        <v>0</v>
      </c>
    </row>
    <row r="57" spans="2:27" x14ac:dyDescent="0.25">
      <c r="B57" s="348" t="s">
        <v>24126</v>
      </c>
      <c r="C57" s="348" t="str">
        <f>'April Payment'!AG4</f>
        <v>SEN 2425.I03</v>
      </c>
      <c r="D57" s="346">
        <f>SUMIF(MISC!$M:$M,'QA Sheet'!$C57,MISC!W:W)</f>
        <v>139.41999999999999</v>
      </c>
      <c r="E57" s="345">
        <f t="shared" si="2"/>
        <v>-139.41999999999999</v>
      </c>
      <c r="F57" s="346">
        <f>SUMIF(MISC!$M:$M,'QA Sheet'!$C57,MISC!Z:Z)</f>
        <v>0</v>
      </c>
      <c r="G57" s="345">
        <f t="shared" si="3"/>
        <v>0</v>
      </c>
      <c r="H57" s="346"/>
      <c r="I57" s="345">
        <f t="shared" si="4"/>
        <v>0</v>
      </c>
      <c r="J57" s="346"/>
      <c r="K57" s="345">
        <f t="shared" si="5"/>
        <v>0</v>
      </c>
      <c r="L57" s="346"/>
      <c r="M57" s="345"/>
      <c r="N57" s="346"/>
      <c r="O57" s="345"/>
      <c r="P57" s="346"/>
      <c r="Q57" s="345"/>
      <c r="R57" s="346"/>
      <c r="S57" s="345"/>
      <c r="T57" s="346"/>
      <c r="U57" s="345"/>
      <c r="V57" s="346"/>
      <c r="W57" s="345"/>
      <c r="X57" s="346"/>
      <c r="Y57" s="345"/>
      <c r="Z57" s="346"/>
      <c r="AA57" s="344"/>
    </row>
    <row r="58" spans="2:27" x14ac:dyDescent="0.25">
      <c r="B58" s="348" t="s">
        <v>24267</v>
      </c>
      <c r="C58" s="348" t="s">
        <v>24268</v>
      </c>
      <c r="D58" s="346">
        <f>SUMIF(MISC!$M:$M,'QA Sheet'!$C58,MISC!W:W)</f>
        <v>0</v>
      </c>
      <c r="E58" s="345">
        <f t="shared" si="2"/>
        <v>1709.49</v>
      </c>
      <c r="F58" s="346">
        <f>SUMIF(MISC!$M:$M,'QA Sheet'!$C58,MISC!Z:Z)</f>
        <v>1709.49</v>
      </c>
      <c r="G58" s="345">
        <f t="shared" si="3"/>
        <v>1709.49</v>
      </c>
      <c r="H58" s="346"/>
      <c r="I58" s="345">
        <f t="shared" si="4"/>
        <v>0</v>
      </c>
      <c r="J58" s="346"/>
      <c r="K58" s="345">
        <f t="shared" si="5"/>
        <v>0</v>
      </c>
      <c r="L58" s="346"/>
      <c r="M58" s="345"/>
      <c r="N58" s="346"/>
      <c r="O58" s="345"/>
      <c r="P58" s="346"/>
      <c r="Q58" s="345"/>
      <c r="R58" s="346"/>
      <c r="S58" s="345"/>
      <c r="T58" s="346"/>
      <c r="U58" s="345"/>
      <c r="V58" s="346"/>
      <c r="W58" s="345"/>
      <c r="X58" s="346"/>
      <c r="Y58" s="345"/>
      <c r="Z58" s="346"/>
      <c r="AA58" s="344"/>
    </row>
    <row r="59" spans="2:27" x14ac:dyDescent="0.25">
      <c r="B59" s="348" t="s">
        <v>23691</v>
      </c>
      <c r="C59" s="348" t="s">
        <v>23695</v>
      </c>
      <c r="D59" s="346"/>
      <c r="E59" s="345"/>
      <c r="F59" s="346"/>
      <c r="G59" s="345"/>
      <c r="H59" s="346"/>
      <c r="I59" s="345"/>
      <c r="J59" s="346"/>
      <c r="K59" s="345">
        <f t="shared" si="5"/>
        <v>804236</v>
      </c>
      <c r="L59" s="346">
        <f>SUMIF(TPG!$M:$M,'QA Sheet'!$C59,TPG!AI:AI)</f>
        <v>804236</v>
      </c>
      <c r="M59" s="345"/>
      <c r="N59" s="346"/>
      <c r="O59" s="345"/>
      <c r="P59" s="346"/>
      <c r="Q59" s="345"/>
      <c r="R59" s="346"/>
      <c r="S59" s="345"/>
      <c r="T59" s="346"/>
      <c r="U59" s="345"/>
      <c r="V59" s="346"/>
      <c r="W59" s="345"/>
      <c r="X59" s="346"/>
      <c r="Y59" s="345"/>
      <c r="Z59" s="346"/>
      <c r="AA59" s="344"/>
    </row>
    <row r="60" spans="2:27" s="338" customFormat="1" x14ac:dyDescent="0.25">
      <c r="B60" s="339" t="s">
        <v>23775</v>
      </c>
      <c r="C60" s="339" t="s">
        <v>7</v>
      </c>
      <c r="D60" s="340">
        <f>SUM(D63:D106)</f>
        <v>24504867.210000001</v>
      </c>
      <c r="E60" s="340">
        <f>SUM(E63:E106)</f>
        <v>-11648228.985445343</v>
      </c>
      <c r="F60" s="340">
        <f>SUM(F63:F106)</f>
        <v>12856638.224554652</v>
      </c>
      <c r="G60" s="340">
        <f t="shared" ref="G60:S60" si="10">SUM(G63:G97)</f>
        <v>-2694748.4354453441</v>
      </c>
      <c r="H60" s="340">
        <f t="shared" si="10"/>
        <v>15549677.170000002</v>
      </c>
      <c r="I60" s="340">
        <f t="shared" si="10"/>
        <v>4618872.3010323243</v>
      </c>
      <c r="J60" s="340">
        <f t="shared" si="10"/>
        <v>15787488.821032325</v>
      </c>
      <c r="K60" s="340">
        <f t="shared" si="10"/>
        <v>2445632.4660898503</v>
      </c>
      <c r="L60" s="340">
        <f>SUM(L63:L106)</f>
        <v>13335451.930000002</v>
      </c>
      <c r="M60" s="340">
        <f t="shared" si="10"/>
        <v>0</v>
      </c>
      <c r="N60" s="340">
        <f t="shared" si="10"/>
        <v>12922565.560000001</v>
      </c>
      <c r="O60" s="340">
        <f t="shared" si="10"/>
        <v>0</v>
      </c>
      <c r="P60" s="340">
        <f t="shared" si="10"/>
        <v>0</v>
      </c>
      <c r="Q60" s="340">
        <f t="shared" si="10"/>
        <v>0</v>
      </c>
      <c r="R60" s="340">
        <f t="shared" si="10"/>
        <v>0</v>
      </c>
      <c r="S60" s="340">
        <f t="shared" si="10"/>
        <v>0</v>
      </c>
      <c r="T60" s="340">
        <f>SUM(T63:T98)</f>
        <v>0</v>
      </c>
      <c r="U60" s="340">
        <f>SUM(U63:U98)</f>
        <v>0</v>
      </c>
      <c r="V60" s="459">
        <f>SUM(V63:V105)</f>
        <v>0</v>
      </c>
      <c r="W60" s="340">
        <f>SUM(W63:W105)</f>
        <v>0</v>
      </c>
      <c r="X60" s="459">
        <f>SUM(X63:X105)</f>
        <v>0</v>
      </c>
      <c r="Y60" s="459">
        <f>SUM(Y63:Y105)</f>
        <v>0</v>
      </c>
      <c r="Z60" s="459">
        <f>SUM(Z63:Z105)</f>
        <v>0</v>
      </c>
      <c r="AA60" s="340"/>
    </row>
    <row r="61" spans="2:27" s="338" customFormat="1" x14ac:dyDescent="0.25"/>
    <row r="62" spans="2:27" s="338" customFormat="1" x14ac:dyDescent="0.25"/>
    <row r="63" spans="2:27" ht="39" customHeight="1" x14ac:dyDescent="0.25">
      <c r="B63" s="351" t="s">
        <v>23777</v>
      </c>
      <c r="C63" s="348"/>
      <c r="D63" s="352">
        <v>24605960.510000002</v>
      </c>
      <c r="E63" s="517">
        <f>F63-D63</f>
        <v>-10565682.043076925</v>
      </c>
      <c r="F63" s="389">
        <v>14040278.466923077</v>
      </c>
      <c r="G63" s="517">
        <f>F63-H63</f>
        <v>871149.10692307726</v>
      </c>
      <c r="H63" s="372">
        <f>9575111.65+3596517.71-2500</f>
        <v>13169129.359999999</v>
      </c>
      <c r="I63" s="517">
        <f>J63-H63</f>
        <v>-47013.429999999702</v>
      </c>
      <c r="J63" s="346">
        <f>13171629.37+J6</f>
        <v>13122115.93</v>
      </c>
      <c r="K63" s="374">
        <f>L63-J63</f>
        <v>33332.990000000224</v>
      </c>
      <c r="L63" s="352">
        <v>13155448.92</v>
      </c>
      <c r="M63" s="353"/>
      <c r="N63" s="352">
        <v>12286799.810000001</v>
      </c>
      <c r="O63" s="353"/>
      <c r="P63" s="352"/>
      <c r="Q63" s="353"/>
      <c r="R63" s="373"/>
      <c r="S63" s="353"/>
      <c r="T63" s="373"/>
      <c r="U63" s="353"/>
      <c r="V63" s="387"/>
      <c r="W63" s="353"/>
      <c r="X63" s="387"/>
      <c r="Y63" s="353"/>
      <c r="Z63" s="469"/>
      <c r="AA63" s="344"/>
    </row>
    <row r="64" spans="2:27" x14ac:dyDescent="0.25">
      <c r="B64" s="348" t="s">
        <v>23778</v>
      </c>
      <c r="C64" s="348"/>
      <c r="D64" s="352">
        <v>1275217.08</v>
      </c>
      <c r="E64" s="371">
        <f t="shared" ref="E64:E106" si="11">F64-D64</f>
        <v>-637608.54</v>
      </c>
      <c r="F64" s="372">
        <v>637608.54</v>
      </c>
      <c r="G64" s="517">
        <f t="shared" ref="G64:G106" si="12">F64-H64</f>
        <v>0</v>
      </c>
      <c r="H64" s="372">
        <v>637608.54</v>
      </c>
      <c r="I64" s="371">
        <f>J64-H64</f>
        <v>0</v>
      </c>
      <c r="J64" s="373">
        <v>637608.54</v>
      </c>
      <c r="K64" s="374">
        <f>L64-J64</f>
        <v>0</v>
      </c>
      <c r="L64" s="352">
        <v>637608.54</v>
      </c>
      <c r="M64" s="353"/>
      <c r="N64" s="352"/>
      <c r="O64" s="353"/>
      <c r="P64" s="352"/>
      <c r="Q64" s="353"/>
      <c r="R64" s="373"/>
      <c r="S64" s="353"/>
      <c r="T64" s="373"/>
      <c r="U64" s="353"/>
      <c r="V64" s="387"/>
      <c r="W64" s="353"/>
      <c r="X64" s="387"/>
      <c r="Y64" s="353"/>
      <c r="Z64" s="469"/>
      <c r="AA64" s="344"/>
    </row>
    <row r="65" spans="2:27" x14ac:dyDescent="0.25">
      <c r="B65" s="348" t="s">
        <v>23797</v>
      </c>
      <c r="C65" s="348"/>
      <c r="D65" s="352"/>
      <c r="E65" s="371">
        <f t="shared" si="11"/>
        <v>0</v>
      </c>
      <c r="F65" s="372"/>
      <c r="G65" s="517">
        <f t="shared" si="12"/>
        <v>0</v>
      </c>
      <c r="H65" s="372"/>
      <c r="I65" s="371"/>
      <c r="J65" s="373"/>
      <c r="K65" s="374"/>
      <c r="L65" s="352"/>
      <c r="M65" s="353"/>
      <c r="N65" s="352"/>
      <c r="O65" s="353"/>
      <c r="P65" s="352"/>
      <c r="Q65" s="353"/>
      <c r="R65" s="373"/>
      <c r="S65" s="353"/>
      <c r="T65" s="373"/>
      <c r="U65" s="353"/>
      <c r="V65" s="387"/>
      <c r="W65" s="353"/>
      <c r="X65" s="347"/>
      <c r="Y65" s="353"/>
      <c r="Z65" s="469"/>
      <c r="AA65" s="344"/>
    </row>
    <row r="66" spans="2:27" x14ac:dyDescent="0.25">
      <c r="B66" s="348" t="s">
        <v>23691</v>
      </c>
      <c r="C66" s="348"/>
      <c r="D66" s="352"/>
      <c r="E66" s="371">
        <f t="shared" si="11"/>
        <v>0</v>
      </c>
      <c r="F66" s="372"/>
      <c r="G66" s="517">
        <f t="shared" si="12"/>
        <v>0</v>
      </c>
      <c r="H66" s="372"/>
      <c r="I66" s="371"/>
      <c r="J66" s="373"/>
      <c r="K66" s="374">
        <f t="shared" ref="K66:K67" si="13">L66-J66</f>
        <v>804236</v>
      </c>
      <c r="L66" s="352">
        <v>804236</v>
      </c>
      <c r="M66" s="353"/>
      <c r="N66" s="352"/>
      <c r="O66" s="353"/>
      <c r="P66" s="352"/>
      <c r="Q66" s="353"/>
      <c r="R66" s="373"/>
      <c r="S66" s="353"/>
      <c r="T66" s="373"/>
      <c r="U66" s="353"/>
      <c r="V66" s="387"/>
      <c r="W66" s="353"/>
      <c r="X66" s="387"/>
      <c r="Y66" s="353"/>
      <c r="Z66" s="469"/>
      <c r="AA66" s="344"/>
    </row>
    <row r="67" spans="2:27" x14ac:dyDescent="0.25">
      <c r="B67" s="348" t="s">
        <v>23689</v>
      </c>
      <c r="C67" s="348"/>
      <c r="D67" s="352"/>
      <c r="E67" s="371">
        <f t="shared" si="11"/>
        <v>0</v>
      </c>
      <c r="F67" s="372"/>
      <c r="G67" s="517">
        <f t="shared" si="12"/>
        <v>0</v>
      </c>
      <c r="H67" s="372"/>
      <c r="I67" s="371"/>
      <c r="J67" s="373"/>
      <c r="K67" s="374">
        <f t="shared" si="13"/>
        <v>899103</v>
      </c>
      <c r="L67" s="352">
        <v>899103</v>
      </c>
      <c r="M67" s="353"/>
      <c r="N67" s="352"/>
      <c r="O67" s="353"/>
      <c r="P67" s="352"/>
      <c r="Q67" s="353"/>
      <c r="R67" s="373"/>
      <c r="S67" s="353"/>
      <c r="T67" s="373"/>
      <c r="U67" s="353"/>
      <c r="V67" s="387"/>
      <c r="W67" s="353"/>
      <c r="X67" s="387"/>
      <c r="Y67" s="353"/>
      <c r="Z67" s="469"/>
      <c r="AA67" s="344"/>
    </row>
    <row r="68" spans="2:27" x14ac:dyDescent="0.25">
      <c r="B68" s="348" t="s">
        <v>23875</v>
      </c>
      <c r="C68" s="348"/>
      <c r="D68" s="352">
        <v>5000</v>
      </c>
      <c r="E68" s="371">
        <f t="shared" si="11"/>
        <v>-5000</v>
      </c>
      <c r="F68" s="372"/>
      <c r="G68" s="517">
        <f t="shared" si="12"/>
        <v>0</v>
      </c>
      <c r="H68" s="372"/>
      <c r="I68" s="371"/>
      <c r="J68" s="373"/>
      <c r="K68" s="374"/>
      <c r="L68" s="352"/>
      <c r="M68" s="353"/>
      <c r="N68" s="352"/>
      <c r="O68" s="353"/>
      <c r="P68" s="352"/>
      <c r="Q68" s="353"/>
      <c r="R68" s="373"/>
      <c r="S68" s="353"/>
      <c r="T68" s="373"/>
      <c r="U68" s="353"/>
      <c r="V68" s="387"/>
      <c r="W68" s="353"/>
      <c r="X68" s="387"/>
      <c r="Y68" s="353"/>
      <c r="Z68" s="469"/>
      <c r="AA68" s="344"/>
    </row>
    <row r="69" spans="2:27" x14ac:dyDescent="0.25">
      <c r="B69" s="348" t="s">
        <v>23876</v>
      </c>
      <c r="C69" s="348"/>
      <c r="D69" s="352"/>
      <c r="E69" s="371">
        <f t="shared" si="11"/>
        <v>0</v>
      </c>
      <c r="F69" s="372"/>
      <c r="G69" s="517">
        <f t="shared" si="12"/>
        <v>0</v>
      </c>
      <c r="H69" s="372"/>
      <c r="I69" s="371"/>
      <c r="J69" s="373"/>
      <c r="K69" s="374"/>
      <c r="L69" s="352"/>
      <c r="M69" s="353"/>
      <c r="N69" s="352"/>
      <c r="O69" s="353"/>
      <c r="P69" s="352"/>
      <c r="Q69" s="353"/>
      <c r="R69" s="373"/>
      <c r="S69" s="353"/>
      <c r="T69" s="373"/>
      <c r="U69" s="353"/>
      <c r="V69" s="387"/>
      <c r="W69" s="353"/>
      <c r="X69" s="387"/>
      <c r="Y69" s="353"/>
      <c r="Z69" s="469"/>
      <c r="AA69" s="344"/>
    </row>
    <row r="70" spans="2:27" x14ac:dyDescent="0.25">
      <c r="B70" s="348" t="s">
        <v>23954</v>
      </c>
      <c r="C70" s="348"/>
      <c r="D70" s="352"/>
      <c r="E70" s="371">
        <f t="shared" si="11"/>
        <v>0</v>
      </c>
      <c r="F70" s="372"/>
      <c r="G70" s="517">
        <f t="shared" si="12"/>
        <v>0</v>
      </c>
      <c r="H70" s="372"/>
      <c r="I70" s="371"/>
      <c r="J70" s="373"/>
      <c r="K70" s="374"/>
      <c r="L70" s="352"/>
      <c r="M70" s="353"/>
      <c r="N70" s="352"/>
      <c r="O70" s="353"/>
      <c r="P70" s="352"/>
      <c r="Q70" s="353"/>
      <c r="R70" s="373"/>
      <c r="S70" s="353"/>
      <c r="T70" s="373"/>
      <c r="U70" s="353"/>
      <c r="V70" s="387"/>
      <c r="W70" s="353"/>
      <c r="X70" s="387"/>
      <c r="Y70" s="353"/>
      <c r="Z70" s="469"/>
      <c r="AA70" s="344"/>
    </row>
    <row r="71" spans="2:27" x14ac:dyDescent="0.25">
      <c r="B71" s="348" t="s">
        <v>23780</v>
      </c>
      <c r="C71" s="348"/>
      <c r="D71" s="352"/>
      <c r="E71" s="371">
        <f t="shared" si="11"/>
        <v>0</v>
      </c>
      <c r="F71" s="372"/>
      <c r="G71" s="517">
        <f t="shared" si="12"/>
        <v>0</v>
      </c>
      <c r="H71" s="372"/>
      <c r="I71" s="371"/>
      <c r="J71" s="373"/>
      <c r="K71" s="374"/>
      <c r="L71" s="352"/>
      <c r="M71" s="353"/>
      <c r="N71" s="352"/>
      <c r="O71" s="353"/>
      <c r="P71" s="352"/>
      <c r="Q71" s="353"/>
      <c r="R71" s="373"/>
      <c r="S71" s="353"/>
      <c r="T71" s="373"/>
      <c r="U71" s="353"/>
      <c r="V71" s="387"/>
      <c r="W71" s="353"/>
      <c r="X71" s="387"/>
      <c r="Y71" s="353"/>
      <c r="Z71" s="469"/>
      <c r="AA71" s="344"/>
    </row>
    <row r="72" spans="2:27" x14ac:dyDescent="0.25">
      <c r="B72" s="348" t="s">
        <v>23779</v>
      </c>
      <c r="C72" s="348"/>
      <c r="D72" s="352"/>
      <c r="E72" s="371">
        <f t="shared" si="11"/>
        <v>8199.7999999999993</v>
      </c>
      <c r="F72" s="372">
        <v>8199.7999999999993</v>
      </c>
      <c r="G72" s="517">
        <f t="shared" si="12"/>
        <v>1900.4999999999991</v>
      </c>
      <c r="H72" s="372">
        <v>6299.3</v>
      </c>
      <c r="I72" s="371"/>
      <c r="J72" s="372"/>
      <c r="K72" s="374"/>
      <c r="L72" s="352"/>
      <c r="M72" s="353"/>
      <c r="N72" s="352"/>
      <c r="O72" s="353"/>
      <c r="P72" s="352"/>
      <c r="Q72" s="353"/>
      <c r="R72" s="373"/>
      <c r="S72" s="353"/>
      <c r="T72" s="373"/>
      <c r="U72" s="353"/>
      <c r="V72" s="387"/>
      <c r="W72" s="353"/>
      <c r="X72" s="387"/>
      <c r="Y72" s="353"/>
      <c r="Z72" s="469"/>
      <c r="AA72" s="344"/>
    </row>
    <row r="73" spans="2:27" x14ac:dyDescent="0.25">
      <c r="B73" s="348" t="s">
        <v>24718</v>
      </c>
      <c r="C73" s="348"/>
      <c r="D73" s="352"/>
      <c r="E73" s="371">
        <f t="shared" si="11"/>
        <v>0</v>
      </c>
      <c r="F73" s="372"/>
      <c r="G73" s="517">
        <f t="shared" si="12"/>
        <v>0</v>
      </c>
      <c r="H73" s="372"/>
      <c r="I73" s="371"/>
      <c r="J73" s="352"/>
      <c r="K73" s="374"/>
      <c r="L73" s="352"/>
      <c r="M73" s="353"/>
      <c r="N73" s="352"/>
      <c r="O73" s="353"/>
      <c r="P73" s="352"/>
      <c r="Q73" s="353"/>
      <c r="R73" s="373"/>
      <c r="S73" s="353"/>
      <c r="T73" s="373"/>
      <c r="U73" s="353"/>
      <c r="V73" s="387"/>
      <c r="W73" s="353"/>
      <c r="X73" s="387"/>
      <c r="Y73" s="353"/>
      <c r="Z73" s="469"/>
      <c r="AA73" s="344"/>
    </row>
    <row r="74" spans="2:27" x14ac:dyDescent="0.25">
      <c r="B74" s="348" t="s">
        <v>24126</v>
      </c>
      <c r="C74" s="348"/>
      <c r="D74" s="352">
        <v>139.41999999999999</v>
      </c>
      <c r="E74" s="371">
        <f t="shared" si="11"/>
        <v>-139.41999999999999</v>
      </c>
      <c r="F74" s="372"/>
      <c r="G74" s="517">
        <f t="shared" si="12"/>
        <v>0</v>
      </c>
      <c r="H74" s="372"/>
      <c r="I74" s="371"/>
      <c r="J74" s="352"/>
      <c r="K74" s="374"/>
      <c r="L74" s="352"/>
      <c r="M74" s="353"/>
      <c r="N74" s="352"/>
      <c r="O74" s="353"/>
      <c r="P74" s="352"/>
      <c r="Q74" s="353"/>
      <c r="R74" s="373"/>
      <c r="S74" s="353"/>
      <c r="T74" s="373"/>
      <c r="U74" s="353"/>
      <c r="V74" s="387"/>
      <c r="W74" s="353"/>
      <c r="X74" s="387"/>
      <c r="Y74" s="353"/>
      <c r="Z74" s="469"/>
      <c r="AA74" s="344"/>
    </row>
    <row r="75" spans="2:27" x14ac:dyDescent="0.25">
      <c r="B75" s="348" t="s">
        <v>272</v>
      </c>
      <c r="C75" s="348"/>
      <c r="D75" s="352">
        <v>618573.82999999996</v>
      </c>
      <c r="E75" s="371">
        <f t="shared" si="11"/>
        <v>0</v>
      </c>
      <c r="F75" s="372">
        <v>618573.82999999996</v>
      </c>
      <c r="G75" s="517">
        <f t="shared" si="12"/>
        <v>0</v>
      </c>
      <c r="H75" s="372">
        <v>618573.82999999996</v>
      </c>
      <c r="I75" s="371">
        <f t="shared" ref="I75:I76" si="14">J75-H75</f>
        <v>0</v>
      </c>
      <c r="J75" s="352">
        <v>618573.82999999996</v>
      </c>
      <c r="K75" s="374">
        <f t="shared" ref="K75:K76" si="15">L75-J75</f>
        <v>85490.170000000042</v>
      </c>
      <c r="L75" s="352">
        <v>704064</v>
      </c>
      <c r="M75" s="353"/>
      <c r="N75" s="352">
        <v>635765.75</v>
      </c>
      <c r="O75" s="353"/>
      <c r="P75" s="352"/>
      <c r="Q75" s="353"/>
      <c r="R75" s="373"/>
      <c r="S75" s="353"/>
      <c r="T75" s="373"/>
      <c r="U75" s="353"/>
      <c r="V75" s="387"/>
      <c r="W75" s="353"/>
      <c r="X75" s="387"/>
      <c r="Y75" s="353"/>
      <c r="Z75" s="387"/>
      <c r="AA75" s="344"/>
    </row>
    <row r="76" spans="2:27" x14ac:dyDescent="0.25">
      <c r="B76" s="348" t="s">
        <v>932</v>
      </c>
      <c r="C76" s="348"/>
      <c r="D76" s="352">
        <v>6228406.1299999999</v>
      </c>
      <c r="E76" s="371">
        <f t="shared" si="11"/>
        <v>-3114203.06</v>
      </c>
      <c r="F76" s="372">
        <v>3114203.07</v>
      </c>
      <c r="G76" s="517">
        <f t="shared" si="12"/>
        <v>-66113.560000000056</v>
      </c>
      <c r="H76" s="372">
        <f>3180435.21-118.58</f>
        <v>3180316.63</v>
      </c>
      <c r="I76" s="371">
        <f t="shared" si="14"/>
        <v>0</v>
      </c>
      <c r="J76" s="372">
        <v>3180316.63</v>
      </c>
      <c r="K76" s="374">
        <f t="shared" si="15"/>
        <v>118.58000000007451</v>
      </c>
      <c r="L76" s="352">
        <v>3180435.21</v>
      </c>
      <c r="M76" s="353"/>
      <c r="N76" s="352"/>
      <c r="O76" s="353"/>
      <c r="P76" s="352"/>
      <c r="Q76" s="353"/>
      <c r="R76" s="373"/>
      <c r="S76" s="353"/>
      <c r="T76" s="373"/>
      <c r="U76" s="353"/>
      <c r="V76" s="387"/>
      <c r="W76" s="353"/>
      <c r="X76" s="387"/>
      <c r="Y76" s="353"/>
      <c r="Z76" s="469"/>
      <c r="AA76" s="344"/>
    </row>
    <row r="77" spans="2:27" x14ac:dyDescent="0.25">
      <c r="B77" s="348" t="s">
        <v>23620</v>
      </c>
      <c r="C77" s="348"/>
      <c r="D77" s="352"/>
      <c r="E77" s="371">
        <f t="shared" si="11"/>
        <v>0</v>
      </c>
      <c r="F77" s="372"/>
      <c r="G77" s="517">
        <f t="shared" si="12"/>
        <v>-2188468.35</v>
      </c>
      <c r="H77" s="372">
        <v>2188468.35</v>
      </c>
      <c r="I77" s="371"/>
      <c r="J77" s="372"/>
      <c r="K77" s="374"/>
      <c r="L77" s="352"/>
      <c r="M77" s="353"/>
      <c r="N77" s="352"/>
      <c r="O77" s="353"/>
      <c r="P77" s="352"/>
      <c r="Q77" s="353"/>
      <c r="R77" s="387"/>
      <c r="S77" s="353"/>
      <c r="T77" s="373"/>
      <c r="U77" s="353"/>
      <c r="V77" s="387"/>
      <c r="W77" s="353"/>
      <c r="X77" s="387"/>
      <c r="Y77" s="353"/>
      <c r="Z77" s="469"/>
      <c r="AA77" s="344"/>
    </row>
    <row r="78" spans="2:27" x14ac:dyDescent="0.25">
      <c r="B78" s="348" t="s">
        <v>23768</v>
      </c>
      <c r="C78" s="348"/>
      <c r="D78" s="352"/>
      <c r="E78" s="371">
        <f t="shared" si="11"/>
        <v>0</v>
      </c>
      <c r="F78" s="372"/>
      <c r="G78" s="517">
        <f t="shared" si="12"/>
        <v>0</v>
      </c>
      <c r="H78" s="372"/>
      <c r="I78" s="371">
        <f>J78-H78</f>
        <v>3399723</v>
      </c>
      <c r="J78" s="373">
        <v>3399723</v>
      </c>
      <c r="K78" s="374"/>
      <c r="L78" s="352"/>
      <c r="M78" s="353"/>
      <c r="N78" s="352"/>
      <c r="O78" s="353"/>
      <c r="P78" s="352"/>
      <c r="Q78" s="353"/>
      <c r="R78" s="373"/>
      <c r="S78" s="353"/>
      <c r="T78" s="373"/>
      <c r="U78" s="353"/>
      <c r="V78" s="387"/>
      <c r="W78" s="353"/>
      <c r="X78" s="387"/>
      <c r="Y78" s="353"/>
      <c r="Z78" s="469"/>
      <c r="AA78" s="344"/>
    </row>
    <row r="79" spans="2:27" x14ac:dyDescent="0.25">
      <c r="B79" s="349" t="s">
        <v>24272</v>
      </c>
      <c r="C79" s="348"/>
      <c r="D79" s="352"/>
      <c r="E79" s="371"/>
      <c r="F79" s="372"/>
      <c r="G79" s="517"/>
      <c r="H79" s="372"/>
      <c r="I79" s="371"/>
      <c r="J79" s="373"/>
      <c r="K79" s="374"/>
      <c r="L79" s="352"/>
      <c r="M79" s="353"/>
      <c r="N79" s="352"/>
      <c r="O79" s="353"/>
      <c r="P79" s="352"/>
      <c r="Q79" s="353"/>
      <c r="R79" s="373"/>
      <c r="S79" s="353"/>
      <c r="T79" s="373"/>
      <c r="U79" s="353"/>
      <c r="V79" s="387"/>
      <c r="W79" s="353"/>
      <c r="X79" s="387"/>
      <c r="Y79" s="353"/>
      <c r="Z79" s="469"/>
      <c r="AA79" s="344"/>
    </row>
    <row r="80" spans="2:27" x14ac:dyDescent="0.25">
      <c r="B80" s="349" t="s">
        <v>902</v>
      </c>
      <c r="C80" s="348"/>
      <c r="D80" s="352"/>
      <c r="E80" s="371">
        <f t="shared" si="11"/>
        <v>48839.597631578938</v>
      </c>
      <c r="F80" s="372">
        <v>48839.597631578938</v>
      </c>
      <c r="G80" s="517">
        <f t="shared" si="12"/>
        <v>48839.597631578938</v>
      </c>
      <c r="H80" s="372"/>
      <c r="I80" s="371"/>
      <c r="J80" s="373"/>
      <c r="K80" s="374"/>
      <c r="L80" s="352"/>
      <c r="M80" s="353"/>
      <c r="N80" s="352"/>
      <c r="O80" s="353"/>
      <c r="P80" s="352"/>
      <c r="Q80" s="353"/>
      <c r="R80" s="387"/>
      <c r="S80" s="353"/>
      <c r="T80" s="373"/>
      <c r="U80" s="353"/>
      <c r="V80" s="387"/>
      <c r="W80" s="353"/>
      <c r="X80" s="387"/>
      <c r="Y80" s="353"/>
      <c r="Z80" s="469"/>
      <c r="AA80" s="344"/>
    </row>
    <row r="81" spans="2:27" x14ac:dyDescent="0.25">
      <c r="B81" s="349" t="s">
        <v>919</v>
      </c>
      <c r="C81" s="348"/>
      <c r="D81" s="352"/>
      <c r="E81" s="371">
        <f t="shared" si="11"/>
        <v>582719</v>
      </c>
      <c r="F81" s="372">
        <v>582719</v>
      </c>
      <c r="G81" s="517">
        <f t="shared" si="12"/>
        <v>582719</v>
      </c>
      <c r="H81" s="372"/>
      <c r="I81" s="371"/>
      <c r="J81" s="373"/>
      <c r="K81" s="374"/>
      <c r="L81" s="352"/>
      <c r="M81" s="353"/>
      <c r="N81" s="352"/>
      <c r="O81" s="353"/>
      <c r="P81" s="352"/>
      <c r="Q81" s="353"/>
      <c r="R81" s="387"/>
      <c r="S81" s="353"/>
      <c r="T81" s="373"/>
      <c r="U81" s="353"/>
      <c r="V81" s="387"/>
      <c r="W81" s="353"/>
      <c r="X81" s="387"/>
      <c r="Y81" s="353"/>
      <c r="Z81" s="469"/>
      <c r="AA81" s="344"/>
    </row>
    <row r="82" spans="2:27" x14ac:dyDescent="0.25">
      <c r="B82" s="348" t="s">
        <v>23769</v>
      </c>
      <c r="C82" s="348"/>
      <c r="D82" s="495">
        <v>-6557566.6500000004</v>
      </c>
      <c r="E82" s="371">
        <f t="shared" si="11"/>
        <v>337153.79000000004</v>
      </c>
      <c r="F82" s="495">
        <v>-6220412.8600000003</v>
      </c>
      <c r="G82" s="517">
        <f t="shared" si="12"/>
        <v>212091.33999999985</v>
      </c>
      <c r="H82" s="495">
        <v>-6432504.2000000002</v>
      </c>
      <c r="I82" s="517">
        <f t="shared" ref="I82:I83" si="16">J82-H82</f>
        <v>-236291.26608985011</v>
      </c>
      <c r="J82" s="495">
        <v>-6668795.4660898503</v>
      </c>
      <c r="K82" s="374">
        <f>L82-J82</f>
        <v>623351.72608985007</v>
      </c>
      <c r="L82" s="495">
        <v>-6045443.7400000002</v>
      </c>
      <c r="M82" s="353"/>
      <c r="N82" s="352"/>
      <c r="O82" s="353"/>
      <c r="P82" s="352"/>
      <c r="Q82" s="353"/>
      <c r="R82" s="387"/>
      <c r="S82" s="353"/>
      <c r="T82" s="387"/>
      <c r="U82" s="353"/>
      <c r="V82" s="387"/>
      <c r="W82" s="353"/>
      <c r="X82" s="387"/>
      <c r="Y82" s="353"/>
      <c r="Z82" s="469"/>
      <c r="AA82" s="344"/>
    </row>
    <row r="83" spans="2:27" x14ac:dyDescent="0.25">
      <c r="B83" s="348" t="s">
        <v>24140</v>
      </c>
      <c r="C83" s="348"/>
      <c r="D83" s="495">
        <v>-3858060.09</v>
      </c>
      <c r="E83" s="371">
        <f t="shared" si="11"/>
        <v>3830400.96</v>
      </c>
      <c r="F83" s="495">
        <v>-27659.13</v>
      </c>
      <c r="G83" s="517">
        <f t="shared" si="12"/>
        <v>-23151.49</v>
      </c>
      <c r="H83" s="495">
        <v>-4507.6400000000003</v>
      </c>
      <c r="I83" s="517">
        <f t="shared" si="16"/>
        <v>-305818.97287782497</v>
      </c>
      <c r="J83" s="495">
        <v>-310326.61287782498</v>
      </c>
      <c r="K83" s="374"/>
      <c r="L83" s="352"/>
      <c r="M83" s="353"/>
      <c r="N83" s="352"/>
      <c r="O83" s="353"/>
      <c r="P83" s="352"/>
      <c r="Q83" s="353"/>
      <c r="R83" s="387"/>
      <c r="S83" s="353"/>
      <c r="T83" s="387"/>
      <c r="U83" s="353"/>
      <c r="V83" s="387"/>
      <c r="W83" s="353"/>
      <c r="X83" s="387"/>
      <c r="Y83" s="353"/>
      <c r="Z83" s="469"/>
      <c r="AA83" s="344"/>
    </row>
    <row r="84" spans="2:27" x14ac:dyDescent="0.25">
      <c r="B84" s="348" t="s">
        <v>24141</v>
      </c>
      <c r="C84" s="348"/>
      <c r="D84" s="352">
        <v>30295.98</v>
      </c>
      <c r="E84" s="371">
        <f t="shared" si="11"/>
        <v>22282.44</v>
      </c>
      <c r="F84" s="372">
        <v>52578.42</v>
      </c>
      <c r="G84" s="517">
        <f t="shared" si="12"/>
        <v>52578.42</v>
      </c>
      <c r="H84" s="372"/>
      <c r="I84" s="371"/>
      <c r="J84" s="373"/>
      <c r="K84" s="374"/>
      <c r="L84" s="352"/>
      <c r="M84" s="353"/>
      <c r="N84" s="352"/>
      <c r="O84" s="353"/>
      <c r="P84" s="352"/>
      <c r="Q84" s="353"/>
      <c r="R84" s="387"/>
      <c r="S84" s="353"/>
      <c r="T84" s="387"/>
      <c r="U84" s="353"/>
      <c r="V84" s="387"/>
      <c r="W84" s="353"/>
      <c r="X84" s="387"/>
      <c r="Y84" s="353"/>
      <c r="Z84" s="469"/>
      <c r="AA84" s="344"/>
    </row>
    <row r="85" spans="2:27" x14ac:dyDescent="0.25">
      <c r="B85" s="348" t="s">
        <v>577</v>
      </c>
      <c r="C85" s="348"/>
      <c r="D85" s="352">
        <v>2149701</v>
      </c>
      <c r="E85" s="371">
        <f t="shared" si="11"/>
        <v>-2149701</v>
      </c>
      <c r="F85" s="372"/>
      <c r="G85" s="517">
        <f t="shared" si="12"/>
        <v>0</v>
      </c>
      <c r="H85" s="372"/>
      <c r="I85" s="371">
        <f>J85-H85</f>
        <v>2171598</v>
      </c>
      <c r="J85" s="373">
        <v>2171598</v>
      </c>
      <c r="K85" s="374"/>
      <c r="L85" s="352"/>
      <c r="M85" s="353"/>
      <c r="N85" s="352"/>
      <c r="O85" s="353"/>
      <c r="P85" s="352"/>
      <c r="Q85" s="353"/>
      <c r="R85" s="373"/>
      <c r="S85" s="353"/>
      <c r="T85" s="373"/>
      <c r="U85" s="353"/>
      <c r="V85" s="387"/>
      <c r="W85" s="353"/>
      <c r="X85" s="387"/>
      <c r="Y85" s="353"/>
      <c r="Z85" s="469"/>
      <c r="AA85" s="344"/>
    </row>
    <row r="86" spans="2:27" x14ac:dyDescent="0.25">
      <c r="B86" s="348" t="s">
        <v>901</v>
      </c>
      <c r="C86" s="348"/>
      <c r="D86" s="352">
        <v>7200</v>
      </c>
      <c r="E86" s="371">
        <f t="shared" si="11"/>
        <v>-7200</v>
      </c>
      <c r="F86" s="372"/>
      <c r="G86" s="517">
        <f t="shared" si="12"/>
        <v>0</v>
      </c>
      <c r="H86" s="372"/>
      <c r="I86" s="371"/>
      <c r="J86" s="373"/>
      <c r="K86" s="374"/>
      <c r="L86" s="352"/>
      <c r="M86" s="353"/>
      <c r="N86" s="352"/>
      <c r="O86" s="353"/>
      <c r="P86" s="352"/>
      <c r="Q86" s="353"/>
      <c r="R86" s="373"/>
      <c r="S86" s="353"/>
      <c r="T86" s="373"/>
      <c r="U86" s="353"/>
      <c r="V86" s="387"/>
      <c r="W86" s="353"/>
      <c r="X86" s="387"/>
      <c r="Y86" s="353"/>
      <c r="Z86" s="469"/>
      <c r="AA86" s="344"/>
    </row>
    <row r="87" spans="2:27" x14ac:dyDescent="0.25">
      <c r="B87" s="348" t="s">
        <v>570</v>
      </c>
      <c r="C87" s="348"/>
      <c r="D87" s="352"/>
      <c r="E87" s="371">
        <f t="shared" si="11"/>
        <v>0</v>
      </c>
      <c r="F87" s="372"/>
      <c r="G87" s="517">
        <f t="shared" si="12"/>
        <v>0</v>
      </c>
      <c r="H87" s="372"/>
      <c r="I87" s="371">
        <f>J87-H87</f>
        <v>388922.3</v>
      </c>
      <c r="J87" s="373">
        <v>388922.3</v>
      </c>
      <c r="K87" s="374"/>
      <c r="L87" s="352"/>
      <c r="M87" s="353"/>
      <c r="N87" s="352"/>
      <c r="O87" s="353"/>
      <c r="P87" s="352"/>
      <c r="Q87" s="353"/>
      <c r="R87" s="373"/>
      <c r="S87" s="353"/>
      <c r="T87" s="373"/>
      <c r="U87" s="353"/>
      <c r="V87" s="387"/>
      <c r="W87" s="353"/>
      <c r="X87" s="387"/>
      <c r="Y87" s="353"/>
      <c r="Z87" s="469"/>
      <c r="AA87" s="344"/>
    </row>
    <row r="88" spans="2:27" x14ac:dyDescent="0.25">
      <c r="B88" s="348" t="s">
        <v>23869</v>
      </c>
      <c r="C88" s="348"/>
      <c r="D88" s="352"/>
      <c r="E88" s="371">
        <f t="shared" si="11"/>
        <v>0</v>
      </c>
      <c r="F88" s="372"/>
      <c r="G88" s="517">
        <f t="shared" si="12"/>
        <v>0</v>
      </c>
      <c r="H88" s="372"/>
      <c r="I88" s="371"/>
      <c r="J88" s="373"/>
      <c r="K88" s="374"/>
      <c r="L88" s="352"/>
      <c r="M88" s="353"/>
      <c r="N88" s="352"/>
      <c r="O88" s="353"/>
      <c r="P88" s="352"/>
      <c r="Q88" s="353"/>
      <c r="R88" s="373"/>
      <c r="S88" s="353"/>
      <c r="T88" s="373"/>
      <c r="U88" s="353"/>
      <c r="V88" s="387"/>
      <c r="W88" s="353"/>
      <c r="X88" s="387"/>
      <c r="Y88" s="353"/>
      <c r="Z88" s="469"/>
      <c r="AA88" s="344"/>
    </row>
    <row r="89" spans="2:27" x14ac:dyDescent="0.25">
      <c r="B89" s="348" t="s">
        <v>23874</v>
      </c>
      <c r="C89" s="348"/>
      <c r="D89" s="352"/>
      <c r="E89" s="371">
        <f t="shared" si="11"/>
        <v>0</v>
      </c>
      <c r="F89" s="372"/>
      <c r="G89" s="517">
        <f t="shared" si="12"/>
        <v>0</v>
      </c>
      <c r="H89" s="372"/>
      <c r="I89" s="371"/>
      <c r="J89" s="373"/>
      <c r="K89" s="374"/>
      <c r="L89" s="352"/>
      <c r="M89" s="353"/>
      <c r="N89" s="352"/>
      <c r="O89" s="353"/>
      <c r="P89" s="352"/>
      <c r="Q89" s="353"/>
      <c r="R89" s="373"/>
      <c r="S89" s="353"/>
      <c r="T89" s="373"/>
      <c r="U89" s="353"/>
      <c r="V89" s="387"/>
      <c r="W89" s="353"/>
      <c r="X89" s="387"/>
      <c r="Y89" s="353"/>
      <c r="Z89" s="469"/>
      <c r="AA89" s="344"/>
    </row>
    <row r="90" spans="2:27" x14ac:dyDescent="0.25">
      <c r="B90" s="349" t="s">
        <v>24715</v>
      </c>
      <c r="C90" s="348"/>
      <c r="D90" s="352"/>
      <c r="E90" s="371">
        <f t="shared" si="11"/>
        <v>0</v>
      </c>
      <c r="F90" s="372"/>
      <c r="G90" s="517">
        <f t="shared" si="12"/>
        <v>0</v>
      </c>
      <c r="H90" s="372"/>
      <c r="I90" s="517">
        <f>J90-H90</f>
        <v>-840667.71</v>
      </c>
      <c r="J90" s="373">
        <v>-840667.71</v>
      </c>
      <c r="K90" s="374"/>
      <c r="L90" s="352"/>
      <c r="M90" s="353"/>
      <c r="N90" s="352"/>
      <c r="O90" s="353"/>
      <c r="P90" s="352"/>
      <c r="Q90" s="353"/>
      <c r="R90" s="373"/>
      <c r="S90" s="353"/>
      <c r="T90" s="373"/>
      <c r="U90" s="353"/>
      <c r="V90" s="387"/>
      <c r="W90" s="353"/>
      <c r="X90" s="387"/>
      <c r="Y90" s="353"/>
      <c r="Z90" s="469"/>
      <c r="AA90" s="344"/>
    </row>
    <row r="91" spans="2:27" x14ac:dyDescent="0.25">
      <c r="B91" s="349" t="s">
        <v>24716</v>
      </c>
      <c r="C91" s="348"/>
      <c r="D91" s="352"/>
      <c r="E91" s="371"/>
      <c r="F91" s="372"/>
      <c r="G91" s="517"/>
      <c r="H91" s="372"/>
      <c r="I91" s="371"/>
      <c r="J91" s="373"/>
      <c r="K91" s="374"/>
      <c r="L91" s="352"/>
      <c r="M91" s="353"/>
      <c r="N91" s="352"/>
      <c r="O91" s="353"/>
      <c r="P91" s="352"/>
      <c r="Q91" s="353"/>
      <c r="R91" s="373"/>
      <c r="S91" s="353"/>
      <c r="T91" s="373"/>
      <c r="U91" s="353"/>
      <c r="V91" s="387"/>
      <c r="W91" s="353"/>
      <c r="X91" s="387"/>
      <c r="Y91" s="353"/>
      <c r="Z91" s="469"/>
      <c r="AA91" s="344"/>
    </row>
    <row r="92" spans="2:27" x14ac:dyDescent="0.25">
      <c r="B92" s="348" t="s">
        <v>23877</v>
      </c>
      <c r="C92" s="348"/>
      <c r="D92" s="352"/>
      <c r="E92" s="371">
        <f t="shared" si="11"/>
        <v>0</v>
      </c>
      <c r="F92" s="372"/>
      <c r="G92" s="517">
        <f t="shared" si="12"/>
        <v>0</v>
      </c>
      <c r="H92" s="372"/>
      <c r="I92" s="371"/>
      <c r="J92" s="373"/>
      <c r="K92" s="374"/>
      <c r="L92" s="352"/>
      <c r="M92" s="353"/>
      <c r="N92" s="352"/>
      <c r="O92" s="353"/>
      <c r="P92" s="352"/>
      <c r="Q92" s="353"/>
      <c r="R92" s="373"/>
      <c r="S92" s="353"/>
      <c r="T92" s="373"/>
      <c r="U92" s="353"/>
      <c r="V92" s="387"/>
      <c r="W92" s="353"/>
      <c r="X92" s="387"/>
      <c r="Y92" s="353"/>
      <c r="Z92" s="469"/>
      <c r="AA92" s="344"/>
    </row>
    <row r="93" spans="2:27" x14ac:dyDescent="0.25">
      <c r="B93" s="298" t="s">
        <v>927</v>
      </c>
      <c r="C93" s="348"/>
      <c r="D93" s="352"/>
      <c r="E93" s="371">
        <f t="shared" si="11"/>
        <v>0</v>
      </c>
      <c r="F93" s="352"/>
      <c r="G93" s="517">
        <f t="shared" si="12"/>
        <v>0</v>
      </c>
      <c r="H93" s="352"/>
      <c r="I93" s="371"/>
      <c r="J93" s="347"/>
      <c r="K93" s="374"/>
      <c r="L93" s="352"/>
      <c r="M93" s="353"/>
      <c r="N93" s="352"/>
      <c r="O93" s="353"/>
      <c r="P93" s="352"/>
      <c r="Q93" s="353"/>
      <c r="R93" s="373"/>
      <c r="S93" s="353"/>
      <c r="T93" s="373"/>
      <c r="U93" s="353"/>
      <c r="V93" s="387"/>
      <c r="W93" s="353"/>
      <c r="X93" s="387"/>
      <c r="Y93" s="353"/>
      <c r="Z93" s="469"/>
      <c r="AA93" s="344"/>
    </row>
    <row r="94" spans="2:27" x14ac:dyDescent="0.25">
      <c r="B94" s="348" t="s">
        <v>23888</v>
      </c>
      <c r="C94" s="348"/>
      <c r="D94" s="352"/>
      <c r="E94" s="371">
        <f t="shared" si="11"/>
        <v>0</v>
      </c>
      <c r="F94" s="352"/>
      <c r="G94" s="517">
        <f t="shared" si="12"/>
        <v>0</v>
      </c>
      <c r="H94" s="352"/>
      <c r="I94" s="371"/>
      <c r="J94" s="347"/>
      <c r="K94" s="374"/>
      <c r="L94" s="352"/>
      <c r="M94" s="353"/>
      <c r="N94" s="352"/>
      <c r="O94" s="353"/>
      <c r="P94" s="352"/>
      <c r="Q94" s="353"/>
      <c r="R94" s="373"/>
      <c r="S94" s="353"/>
      <c r="T94" s="373"/>
      <c r="U94" s="353"/>
      <c r="V94" s="387"/>
      <c r="W94" s="353"/>
      <c r="X94" s="387"/>
      <c r="Y94" s="353"/>
      <c r="Z94" s="469"/>
      <c r="AA94" s="344"/>
    </row>
    <row r="95" spans="2:27" x14ac:dyDescent="0.25">
      <c r="B95" s="348" t="s">
        <v>23895</v>
      </c>
      <c r="C95" s="348"/>
      <c r="D95" s="352"/>
      <c r="E95" s="371">
        <f t="shared" si="11"/>
        <v>0</v>
      </c>
      <c r="F95" s="352"/>
      <c r="G95" s="517">
        <f t="shared" si="12"/>
        <v>-2186293</v>
      </c>
      <c r="H95" s="352">
        <v>2186293</v>
      </c>
      <c r="I95" s="371"/>
      <c r="J95" s="347"/>
      <c r="K95" s="374"/>
      <c r="L95" s="352"/>
      <c r="M95" s="353"/>
      <c r="N95" s="352"/>
      <c r="O95" s="353"/>
      <c r="P95" s="352"/>
      <c r="Q95" s="353"/>
      <c r="R95" s="373"/>
      <c r="S95" s="353"/>
      <c r="T95" s="373"/>
      <c r="U95" s="353"/>
      <c r="V95" s="387"/>
      <c r="W95" s="353"/>
      <c r="X95" s="387"/>
      <c r="Y95" s="353"/>
      <c r="Z95" s="469"/>
      <c r="AA95" s="344"/>
    </row>
    <row r="96" spans="2:27" x14ac:dyDescent="0.25">
      <c r="B96" s="348" t="s">
        <v>24717</v>
      </c>
      <c r="C96" s="348"/>
      <c r="D96" s="352"/>
      <c r="E96" s="371"/>
      <c r="F96" s="352"/>
      <c r="G96" s="517"/>
      <c r="H96" s="352"/>
      <c r="I96" s="371">
        <f>J96-H96</f>
        <v>88420.38</v>
      </c>
      <c r="J96" s="373">
        <v>88420.38</v>
      </c>
      <c r="K96" s="374"/>
      <c r="L96" s="352"/>
      <c r="M96" s="353"/>
      <c r="N96" s="352"/>
      <c r="O96" s="353"/>
      <c r="P96" s="352"/>
      <c r="Q96" s="353"/>
      <c r="R96" s="373"/>
      <c r="S96" s="353"/>
      <c r="T96" s="373"/>
      <c r="U96" s="353"/>
      <c r="V96" s="387"/>
      <c r="W96" s="353"/>
      <c r="X96" s="387"/>
      <c r="Y96" s="353"/>
      <c r="Z96" s="469"/>
      <c r="AA96" s="344"/>
    </row>
    <row r="97" spans="2:27" x14ac:dyDescent="0.25">
      <c r="B97" s="348" t="s">
        <v>23898</v>
      </c>
      <c r="C97" s="348"/>
      <c r="D97" s="352"/>
      <c r="E97" s="371">
        <f t="shared" si="11"/>
        <v>0</v>
      </c>
      <c r="F97" s="352"/>
      <c r="G97" s="517">
        <f t="shared" si="12"/>
        <v>0</v>
      </c>
      <c r="H97" s="352"/>
      <c r="I97" s="371"/>
      <c r="J97" s="347"/>
      <c r="K97" s="374"/>
      <c r="L97" s="352"/>
      <c r="M97" s="353"/>
      <c r="N97" s="352"/>
      <c r="O97" s="353"/>
      <c r="P97" s="352"/>
      <c r="Q97" s="353"/>
      <c r="R97" s="373"/>
      <c r="S97" s="353"/>
      <c r="T97" s="373"/>
      <c r="U97" s="353"/>
      <c r="V97" s="387"/>
      <c r="W97" s="353"/>
      <c r="X97" s="387"/>
      <c r="Y97" s="353"/>
      <c r="Z97" s="469"/>
      <c r="AA97" s="344"/>
    </row>
    <row r="98" spans="2:27" x14ac:dyDescent="0.25">
      <c r="B98" s="348" t="s">
        <v>23900</v>
      </c>
      <c r="C98" s="348"/>
      <c r="D98" s="352"/>
      <c r="E98" s="371">
        <f t="shared" si="11"/>
        <v>0</v>
      </c>
      <c r="F98" s="352"/>
      <c r="G98" s="517">
        <f t="shared" si="12"/>
        <v>0</v>
      </c>
      <c r="H98" s="352"/>
      <c r="I98" s="371"/>
      <c r="J98" s="347"/>
      <c r="K98" s="374"/>
      <c r="L98" s="352"/>
      <c r="M98" s="353"/>
      <c r="N98" s="352"/>
      <c r="O98" s="353"/>
      <c r="P98" s="352"/>
      <c r="Q98" s="353"/>
      <c r="R98" s="373"/>
      <c r="S98" s="353"/>
      <c r="T98" s="373"/>
      <c r="U98" s="353"/>
      <c r="V98" s="387"/>
      <c r="W98" s="353"/>
      <c r="X98" s="387"/>
      <c r="Y98" s="353"/>
      <c r="Z98" s="469"/>
      <c r="AA98" s="344"/>
    </row>
    <row r="99" spans="2:27" x14ac:dyDescent="0.25">
      <c r="B99" s="348" t="s">
        <v>23947</v>
      </c>
      <c r="C99" s="348"/>
      <c r="D99" s="352"/>
      <c r="E99" s="371">
        <f t="shared" si="11"/>
        <v>0</v>
      </c>
      <c r="F99" s="352"/>
      <c r="G99" s="517">
        <f t="shared" si="12"/>
        <v>0</v>
      </c>
      <c r="H99" s="352"/>
      <c r="I99" s="371"/>
      <c r="J99" s="347"/>
      <c r="K99" s="374"/>
      <c r="L99" s="352"/>
      <c r="M99" s="353"/>
      <c r="N99" s="352"/>
      <c r="O99" s="353"/>
      <c r="P99" s="352"/>
      <c r="Q99" s="353"/>
      <c r="R99" s="373"/>
      <c r="S99" s="353"/>
      <c r="T99" s="373"/>
      <c r="U99" s="353"/>
      <c r="V99" s="387"/>
      <c r="W99" s="353"/>
      <c r="X99" s="387"/>
      <c r="Y99" s="353"/>
      <c r="Z99" s="469"/>
      <c r="AA99" s="344"/>
    </row>
    <row r="100" spans="2:27" x14ac:dyDescent="0.25">
      <c r="B100" s="348" t="s">
        <v>23948</v>
      </c>
      <c r="C100" s="348"/>
      <c r="D100" s="352"/>
      <c r="E100" s="371">
        <f t="shared" si="11"/>
        <v>0</v>
      </c>
      <c r="F100" s="352"/>
      <c r="G100" s="517">
        <f t="shared" si="12"/>
        <v>0</v>
      </c>
      <c r="H100" s="352"/>
      <c r="I100" s="371"/>
      <c r="J100" s="347"/>
      <c r="K100" s="374"/>
      <c r="L100" s="352"/>
      <c r="M100" s="353"/>
      <c r="N100" s="352"/>
      <c r="O100" s="353"/>
      <c r="P100" s="352"/>
      <c r="Q100" s="353"/>
      <c r="R100" s="373"/>
      <c r="S100" s="353"/>
      <c r="T100" s="373"/>
      <c r="U100" s="353"/>
      <c r="V100" s="387"/>
      <c r="W100" s="353"/>
      <c r="X100" s="387"/>
      <c r="Y100" s="353"/>
      <c r="Z100" s="469"/>
      <c r="AA100" s="344"/>
    </row>
    <row r="101" spans="2:27" x14ac:dyDescent="0.25">
      <c r="B101" s="348" t="s">
        <v>23949</v>
      </c>
      <c r="C101" s="348"/>
      <c r="D101" s="352"/>
      <c r="E101" s="371">
        <f t="shared" si="11"/>
        <v>0</v>
      </c>
      <c r="F101" s="352"/>
      <c r="G101" s="517">
        <f t="shared" si="12"/>
        <v>0</v>
      </c>
      <c r="H101" s="352"/>
      <c r="I101" s="371"/>
      <c r="J101" s="347"/>
      <c r="K101" s="374"/>
      <c r="L101" s="352"/>
      <c r="M101" s="353"/>
      <c r="N101" s="352"/>
      <c r="O101" s="353"/>
      <c r="P101" s="352"/>
      <c r="Q101" s="353"/>
      <c r="R101" s="373"/>
      <c r="S101" s="353"/>
      <c r="T101" s="373"/>
      <c r="U101" s="353"/>
      <c r="V101" s="387"/>
      <c r="W101" s="353"/>
      <c r="X101" s="387"/>
      <c r="Y101" s="353"/>
      <c r="Z101" s="469"/>
      <c r="AA101" s="344"/>
    </row>
    <row r="102" spans="2:27" x14ac:dyDescent="0.25">
      <c r="B102" s="348" t="s">
        <v>23952</v>
      </c>
      <c r="C102" s="348"/>
      <c r="D102" s="352"/>
      <c r="E102" s="371">
        <f t="shared" si="11"/>
        <v>0</v>
      </c>
      <c r="F102" s="352"/>
      <c r="G102" s="517">
        <f t="shared" si="12"/>
        <v>0</v>
      </c>
      <c r="H102" s="352"/>
      <c r="I102" s="371"/>
      <c r="J102" s="347"/>
      <c r="K102" s="374"/>
      <c r="L102" s="352"/>
      <c r="M102" s="353"/>
      <c r="N102" s="352"/>
      <c r="O102" s="353"/>
      <c r="P102" s="352"/>
      <c r="Q102" s="353"/>
      <c r="R102" s="373"/>
      <c r="S102" s="353"/>
      <c r="T102" s="373"/>
      <c r="U102" s="353"/>
      <c r="V102" s="387"/>
      <c r="W102" s="353"/>
      <c r="X102" s="387"/>
      <c r="Y102" s="353"/>
      <c r="Z102" s="469"/>
      <c r="AA102" s="344"/>
    </row>
    <row r="103" spans="2:27" x14ac:dyDescent="0.25">
      <c r="B103" s="348" t="s">
        <v>23953</v>
      </c>
      <c r="C103" s="348"/>
      <c r="D103" s="352"/>
      <c r="E103" s="371">
        <f t="shared" si="11"/>
        <v>0</v>
      </c>
      <c r="F103" s="352"/>
      <c r="G103" s="517">
        <f t="shared" si="12"/>
        <v>0</v>
      </c>
      <c r="H103" s="352"/>
      <c r="I103" s="371"/>
      <c r="J103" s="347"/>
      <c r="K103" s="374"/>
      <c r="L103" s="352"/>
      <c r="M103" s="353"/>
      <c r="N103" s="352"/>
      <c r="O103" s="353"/>
      <c r="P103" s="352"/>
      <c r="Q103" s="353"/>
      <c r="R103" s="373"/>
      <c r="S103" s="353"/>
      <c r="T103" s="373"/>
      <c r="U103" s="353"/>
      <c r="V103" s="387"/>
      <c r="W103" s="353"/>
      <c r="X103" s="387"/>
      <c r="Y103" s="353"/>
      <c r="Z103" s="469"/>
      <c r="AA103" s="344"/>
    </row>
    <row r="104" spans="2:27" x14ac:dyDescent="0.25">
      <c r="B104" s="348" t="s">
        <v>24126</v>
      </c>
      <c r="C104" s="348"/>
      <c r="D104" s="352"/>
      <c r="E104" s="371"/>
      <c r="F104" s="352"/>
      <c r="G104" s="517"/>
      <c r="H104" s="352"/>
      <c r="I104" s="371"/>
      <c r="J104" s="347"/>
      <c r="K104" s="374"/>
      <c r="L104" s="352"/>
      <c r="M104" s="353"/>
      <c r="N104" s="352"/>
      <c r="O104" s="353"/>
      <c r="P104" s="352"/>
      <c r="Q104" s="353"/>
      <c r="R104" s="373"/>
      <c r="S104" s="353"/>
      <c r="T104" s="373"/>
      <c r="U104" s="353"/>
      <c r="V104" s="387"/>
      <c r="W104" s="353"/>
      <c r="X104" s="387"/>
      <c r="Y104" s="353"/>
      <c r="Z104" s="469"/>
      <c r="AA104" s="344"/>
    </row>
    <row r="105" spans="2:27" x14ac:dyDescent="0.25">
      <c r="B105" s="348" t="s">
        <v>23946</v>
      </c>
      <c r="C105" s="348"/>
      <c r="D105" s="352"/>
      <c r="E105" s="371">
        <f t="shared" si="11"/>
        <v>0</v>
      </c>
      <c r="F105" s="352"/>
      <c r="G105" s="517">
        <f t="shared" si="12"/>
        <v>0</v>
      </c>
      <c r="H105" s="352"/>
      <c r="I105" s="371"/>
      <c r="J105" s="347"/>
      <c r="K105" s="374"/>
      <c r="L105" s="352"/>
      <c r="M105" s="353"/>
      <c r="N105" s="352"/>
      <c r="O105" s="353"/>
      <c r="P105" s="352"/>
      <c r="Q105" s="353"/>
      <c r="R105" s="373"/>
      <c r="S105" s="353"/>
      <c r="T105" s="373"/>
      <c r="U105" s="353"/>
      <c r="V105" s="387"/>
      <c r="W105" s="353"/>
      <c r="X105" s="387"/>
      <c r="Y105" s="353"/>
      <c r="Z105" s="469"/>
      <c r="AA105" s="344"/>
    </row>
    <row r="106" spans="2:27" x14ac:dyDescent="0.25">
      <c r="B106" s="348" t="s">
        <v>24267</v>
      </c>
      <c r="C106" s="348"/>
      <c r="D106" s="352"/>
      <c r="E106" s="371">
        <f t="shared" si="11"/>
        <v>1709.49</v>
      </c>
      <c r="F106" s="352">
        <v>1709.49</v>
      </c>
      <c r="G106" s="517">
        <f t="shared" si="12"/>
        <v>1709.49</v>
      </c>
      <c r="H106" s="352"/>
      <c r="I106" s="371"/>
      <c r="J106" s="347"/>
      <c r="K106" s="374"/>
      <c r="L106" s="352"/>
      <c r="M106" s="353"/>
      <c r="N106" s="352"/>
      <c r="O106" s="353"/>
      <c r="P106" s="352"/>
      <c r="Q106" s="353"/>
      <c r="R106" s="373"/>
      <c r="S106" s="353"/>
      <c r="T106" s="373"/>
      <c r="U106" s="353"/>
      <c r="V106" s="387"/>
      <c r="W106" s="353"/>
      <c r="X106" s="387"/>
      <c r="Y106" s="353"/>
      <c r="Z106" s="469"/>
      <c r="AA106" s="344"/>
    </row>
    <row r="107" spans="2:27" ht="15.75" thickBot="1" x14ac:dyDescent="0.3">
      <c r="B107" s="334" t="s">
        <v>23781</v>
      </c>
      <c r="C107" s="334"/>
      <c r="D107" s="335">
        <f t="shared" ref="D107:AA107" ca="1" si="17">D3-D60</f>
        <v>-139.45613320916891</v>
      </c>
      <c r="E107" s="335">
        <f t="shared" ca="1" si="17"/>
        <v>-86489.332768175751</v>
      </c>
      <c r="F107" s="335">
        <f t="shared" ca="1" si="17"/>
        <v>-86628.788901375607</v>
      </c>
      <c r="G107" s="335">
        <f t="shared" ca="1" si="17"/>
        <v>-84919.307113138959</v>
      </c>
      <c r="H107" s="335">
        <f t="shared" si="17"/>
        <v>8.2117505371570587E-3</v>
      </c>
      <c r="I107" s="335">
        <f t="shared" si="17"/>
        <v>-3616414.7297408292</v>
      </c>
      <c r="J107" s="335">
        <f>J3-J60</f>
        <v>764645.92847092636</v>
      </c>
      <c r="K107" s="335">
        <f t="shared" si="17"/>
        <v>-6454271.2650390603</v>
      </c>
      <c r="L107" s="335">
        <f t="shared" si="17"/>
        <v>-76140.359445957467</v>
      </c>
      <c r="M107" s="335">
        <f t="shared" si="17"/>
        <v>0</v>
      </c>
      <c r="N107" s="335">
        <f t="shared" si="17"/>
        <v>-2222518.5745955594</v>
      </c>
      <c r="O107" s="335">
        <f t="shared" si="17"/>
        <v>0</v>
      </c>
      <c r="P107" s="335">
        <f t="shared" si="17"/>
        <v>0</v>
      </c>
      <c r="Q107" s="335">
        <f t="shared" si="17"/>
        <v>0</v>
      </c>
      <c r="R107" s="335">
        <f t="shared" si="17"/>
        <v>0</v>
      </c>
      <c r="S107" s="335">
        <f t="shared" si="17"/>
        <v>0</v>
      </c>
      <c r="T107" s="335">
        <f t="shared" si="17"/>
        <v>0</v>
      </c>
      <c r="U107" s="335">
        <f t="shared" si="17"/>
        <v>0</v>
      </c>
      <c r="V107" s="335">
        <f t="shared" si="17"/>
        <v>0</v>
      </c>
      <c r="W107" s="335">
        <f t="shared" si="17"/>
        <v>0</v>
      </c>
      <c r="X107" s="335">
        <f t="shared" si="17"/>
        <v>0</v>
      </c>
      <c r="Y107" s="335">
        <f t="shared" si="17"/>
        <v>0</v>
      </c>
      <c r="Z107" s="335">
        <f t="shared" si="17"/>
        <v>0</v>
      </c>
      <c r="AA107" s="335" t="e">
        <f t="shared" ca="1" si="17"/>
        <v>#REF!</v>
      </c>
    </row>
    <row r="108" spans="2:27" x14ac:dyDescent="0.25">
      <c r="D108" s="317"/>
      <c r="F108" s="317"/>
      <c r="H108" s="317"/>
      <c r="L108" s="317"/>
      <c r="M108" s="317"/>
      <c r="N108" s="317"/>
      <c r="O108" s="317"/>
      <c r="P108" s="317"/>
      <c r="Q108" s="317"/>
      <c r="S108" s="317"/>
      <c r="U108" s="317"/>
      <c r="W108" s="317"/>
      <c r="Y108" s="317"/>
    </row>
    <row r="109" spans="2:27" x14ac:dyDescent="0.25">
      <c r="D109" s="317"/>
      <c r="F109" s="317"/>
      <c r="H109" s="317"/>
      <c r="L109" s="317"/>
      <c r="M109" s="317"/>
      <c r="N109" s="317"/>
      <c r="O109" s="317"/>
      <c r="P109" s="317"/>
      <c r="Q109" s="317"/>
      <c r="S109" s="317"/>
      <c r="U109" s="317"/>
      <c r="W109" s="317"/>
      <c r="X109" s="461"/>
      <c r="Y109" s="317"/>
    </row>
    <row r="110" spans="2:27" x14ac:dyDescent="0.25">
      <c r="D110" s="375"/>
      <c r="E110" s="461"/>
      <c r="F110" s="461"/>
    </row>
    <row r="111" spans="2:27" x14ac:dyDescent="0.25">
      <c r="F111" s="375"/>
      <c r="G111" s="461"/>
      <c r="X111" s="461"/>
    </row>
    <row r="112" spans="2:27" x14ac:dyDescent="0.25">
      <c r="F112" s="375"/>
    </row>
  </sheetData>
  <autoFilter ref="B62:AA107" xr:uid="{D21A3874-415A-4EFF-9C93-37D6F4923435}"/>
  <phoneticPr fontId="7" type="noConversion"/>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FC10D-8528-4EA9-B030-E78172D6D65D}">
  <sheetPr codeName="Sheet13">
    <tabColor theme="4" tint="0.39997558519241921"/>
  </sheetPr>
  <dimension ref="B2:DV90"/>
  <sheetViews>
    <sheetView zoomScale="97" zoomScaleNormal="130" workbookViewId="0">
      <pane xSplit="5" ySplit="5" topLeftCell="CT82"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1" max="1" width="2.28515625" customWidth="1"/>
    <col min="2" max="2" width="7.7109375" bestFit="1" customWidth="1"/>
    <col min="3" max="3" width="18.42578125" bestFit="1" customWidth="1"/>
    <col min="4" max="4" width="16" bestFit="1" customWidth="1"/>
    <col min="5" max="5" width="54.5703125" bestFit="1" customWidth="1"/>
    <col min="6" max="8" width="8.7109375" customWidth="1" outlineLevel="1"/>
    <col min="9" max="11" width="13.5703125" customWidth="1" outlineLevel="1"/>
    <col min="12" max="15" width="12" customWidth="1" outlineLevel="1"/>
    <col min="16" max="20" width="10.85546875" customWidth="1" outlineLevel="1"/>
    <col min="21" max="21" width="8.42578125" customWidth="1" outlineLevel="1"/>
    <col min="22" max="23" width="12" customWidth="1" outlineLevel="1"/>
    <col min="24" max="26" width="10.85546875" customWidth="1" outlineLevel="1"/>
    <col min="27" max="27" width="9.85546875" customWidth="1" outlineLevel="1"/>
    <col min="28" max="31" width="12" customWidth="1" outlineLevel="1"/>
    <col min="32" max="33" width="10.85546875" customWidth="1" outlineLevel="1"/>
    <col min="34" max="34" width="12" customWidth="1" outlineLevel="1"/>
    <col min="35" max="35" width="8.140625" customWidth="1" outlineLevel="1"/>
    <col min="36" max="36" width="7.5703125" customWidth="1" outlineLevel="1"/>
    <col min="37" max="38" width="12" customWidth="1" outlineLevel="1"/>
    <col min="39" max="39" width="6" customWidth="1" outlineLevel="1"/>
    <col min="40" max="40" width="24" customWidth="1" outlineLevel="1"/>
    <col min="41" max="41" width="23.85546875" customWidth="1" outlineLevel="1"/>
    <col min="42" max="46" width="8.7109375" customWidth="1" outlineLevel="1"/>
    <col min="47" max="48" width="13.5703125" customWidth="1" outlineLevel="1"/>
    <col min="49" max="50" width="12" customWidth="1" outlineLevel="1"/>
    <col min="51" max="52" width="13.5703125" customWidth="1" outlineLevel="1"/>
    <col min="53" max="53" width="9.85546875" customWidth="1" outlineLevel="1"/>
    <col min="54" max="54" width="13.5703125" customWidth="1" outlineLevel="1"/>
    <col min="55" max="55" width="18.140625" customWidth="1" outlineLevel="1"/>
    <col min="56" max="56" width="18.85546875" customWidth="1" outlineLevel="1"/>
    <col min="57" max="62" width="13.5703125" customWidth="1" outlineLevel="1"/>
    <col min="63" max="64" width="10.42578125" bestFit="1" customWidth="1" outlineLevel="1"/>
    <col min="65" max="65" width="8.42578125" customWidth="1" outlineLevel="1"/>
    <col min="66" max="66" width="8.140625" customWidth="1" outlineLevel="1"/>
    <col min="67" max="67" width="12" customWidth="1" outlineLevel="1"/>
    <col min="68" max="68" width="13.5703125" customWidth="1" outlineLevel="1"/>
    <col min="69" max="69" width="20.28515625" customWidth="1" outlineLevel="1"/>
    <col min="70" max="70" width="22.42578125" customWidth="1" outlineLevel="1"/>
    <col min="71" max="71" width="10.85546875" customWidth="1" outlineLevel="1"/>
    <col min="72" max="72" width="7.7109375" customWidth="1" outlineLevel="1"/>
    <col min="73" max="73" width="11.5703125" customWidth="1" outlineLevel="1"/>
    <col min="74" max="74" width="13.5703125" customWidth="1" outlineLevel="1"/>
    <col min="75" max="75" width="11.5703125" customWidth="1" outlineLevel="1"/>
    <col min="76" max="76" width="13.5703125" customWidth="1" outlineLevel="1"/>
    <col min="77" max="77" width="12" customWidth="1" outlineLevel="1"/>
    <col min="78" max="78" width="20.42578125" customWidth="1" outlineLevel="1"/>
    <col min="79" max="79" width="2.85546875" customWidth="1"/>
    <col min="80" max="80" width="13" bestFit="1" customWidth="1"/>
    <col min="81" max="81" width="15.7109375" bestFit="1" customWidth="1"/>
    <col min="82" max="82" width="13.5703125" customWidth="1" outlineLevel="1"/>
    <col min="83" max="83" width="16" customWidth="1" outlineLevel="1"/>
    <col min="84" max="84" width="13.5703125" customWidth="1" outlineLevel="1"/>
    <col min="85" max="85" width="16" customWidth="1" outlineLevel="1"/>
    <col min="86" max="86" width="13.5703125" customWidth="1" outlineLevel="1"/>
    <col min="87" max="87" width="16" customWidth="1" outlineLevel="1"/>
    <col min="88" max="88" width="13.5703125" customWidth="1" outlineLevel="1"/>
    <col min="89" max="89" width="16" customWidth="1" outlineLevel="1"/>
    <col min="90" max="90" width="13.5703125" customWidth="1" outlineLevel="1"/>
    <col min="91" max="91" width="16" customWidth="1" outlineLevel="1"/>
    <col min="92" max="92" width="14.5703125" customWidth="1"/>
    <col min="93" max="93" width="6" bestFit="1" customWidth="1"/>
    <col min="94" max="94" width="16.7109375" customWidth="1"/>
    <col min="95" max="95" width="16.140625" customWidth="1"/>
    <col min="96" max="99" width="15.85546875" bestFit="1" customWidth="1"/>
    <col min="100" max="106" width="14.85546875" bestFit="1" customWidth="1"/>
    <col min="107" max="107" width="15.85546875" style="1" bestFit="1" customWidth="1"/>
    <col min="108" max="108" width="14.85546875" customWidth="1"/>
    <col min="109" max="111" width="12.28515625" customWidth="1"/>
    <col min="112" max="112" width="11.85546875" customWidth="1"/>
    <col min="113" max="125" width="17.7109375" customWidth="1"/>
  </cols>
  <sheetData>
    <row r="2" spans="2:126" x14ac:dyDescent="0.25">
      <c r="CQ2" s="573" t="s">
        <v>23710</v>
      </c>
      <c r="CR2" s="573"/>
      <c r="CS2" s="573"/>
      <c r="CT2" s="573"/>
      <c r="CU2" s="573"/>
      <c r="CV2" s="573"/>
      <c r="CW2" s="573"/>
      <c r="CX2" s="573"/>
      <c r="CY2" s="573"/>
      <c r="CZ2" s="573"/>
      <c r="DA2" s="573"/>
      <c r="DB2" s="573"/>
      <c r="DC2" s="573"/>
      <c r="DD2" s="573"/>
      <c r="DI2" s="572" t="s">
        <v>23709</v>
      </c>
      <c r="DJ2" s="572"/>
      <c r="DK2" s="572"/>
      <c r="DL2" s="572"/>
      <c r="DM2" s="572"/>
      <c r="DN2" s="572"/>
      <c r="DO2" s="572"/>
      <c r="DP2" s="572"/>
      <c r="DQ2" s="572"/>
      <c r="DR2" s="572"/>
      <c r="DS2" s="572"/>
      <c r="DT2" s="572"/>
      <c r="DU2" s="572"/>
    </row>
    <row r="3" spans="2:126" ht="105" x14ac:dyDescent="0.25">
      <c r="B3" s="21" t="s">
        <v>387</v>
      </c>
      <c r="C3" s="21" t="s">
        <v>605</v>
      </c>
      <c r="D3" s="21" t="s">
        <v>745</v>
      </c>
      <c r="E3" s="21" t="s">
        <v>606</v>
      </c>
      <c r="F3" s="22" t="s">
        <v>607</v>
      </c>
      <c r="G3" s="22" t="s">
        <v>608</v>
      </c>
      <c r="H3" s="22" t="s">
        <v>609</v>
      </c>
      <c r="I3" s="23" t="s">
        <v>610</v>
      </c>
      <c r="J3" s="23" t="s">
        <v>611</v>
      </c>
      <c r="K3" s="23" t="s">
        <v>612</v>
      </c>
      <c r="L3" s="23" t="s">
        <v>613</v>
      </c>
      <c r="M3" s="23" t="s">
        <v>614</v>
      </c>
      <c r="N3" s="23" t="s">
        <v>615</v>
      </c>
      <c r="O3" s="23" t="s">
        <v>616</v>
      </c>
      <c r="P3" s="23" t="s">
        <v>617</v>
      </c>
      <c r="Q3" s="23" t="s">
        <v>618</v>
      </c>
      <c r="R3" s="23" t="s">
        <v>619</v>
      </c>
      <c r="S3" s="23" t="s">
        <v>620</v>
      </c>
      <c r="T3" s="23" t="s">
        <v>621</v>
      </c>
      <c r="U3" s="23" t="s">
        <v>622</v>
      </c>
      <c r="V3" s="23" t="s">
        <v>623</v>
      </c>
      <c r="W3" s="23" t="s">
        <v>624</v>
      </c>
      <c r="X3" s="23" t="s">
        <v>625</v>
      </c>
      <c r="Y3" s="23" t="s">
        <v>626</v>
      </c>
      <c r="Z3" s="23" t="s">
        <v>627</v>
      </c>
      <c r="AA3" s="23" t="s">
        <v>628</v>
      </c>
      <c r="AB3" s="23" t="s">
        <v>629</v>
      </c>
      <c r="AC3" s="23" t="s">
        <v>630</v>
      </c>
      <c r="AD3" s="23" t="s">
        <v>631</v>
      </c>
      <c r="AE3" s="23" t="s">
        <v>632</v>
      </c>
      <c r="AF3" s="23" t="s">
        <v>633</v>
      </c>
      <c r="AG3" s="23" t="s">
        <v>634</v>
      </c>
      <c r="AH3" s="23" t="s">
        <v>635</v>
      </c>
      <c r="AI3" s="23" t="s">
        <v>636</v>
      </c>
      <c r="AJ3" s="23" t="s">
        <v>637</v>
      </c>
      <c r="AK3" s="23" t="s">
        <v>638</v>
      </c>
      <c r="AL3" s="23" t="s">
        <v>639</v>
      </c>
      <c r="AM3" s="23" t="s">
        <v>640</v>
      </c>
      <c r="AN3" s="23" t="s">
        <v>641</v>
      </c>
      <c r="AO3" s="23" t="s">
        <v>642</v>
      </c>
      <c r="AP3" s="23" t="s">
        <v>643</v>
      </c>
      <c r="AQ3" s="23" t="s">
        <v>644</v>
      </c>
      <c r="AR3" s="23" t="s">
        <v>645</v>
      </c>
      <c r="AS3" s="23" t="s">
        <v>646</v>
      </c>
      <c r="AT3" s="23" t="s">
        <v>647</v>
      </c>
      <c r="AU3" s="23" t="s">
        <v>648</v>
      </c>
      <c r="AV3" s="23" t="s">
        <v>649</v>
      </c>
      <c r="AW3" s="24" t="s">
        <v>650</v>
      </c>
      <c r="AX3" s="23" t="s">
        <v>651</v>
      </c>
      <c r="AY3" s="23" t="s">
        <v>652</v>
      </c>
      <c r="AZ3" s="25" t="s">
        <v>653</v>
      </c>
      <c r="BA3" s="25" t="s">
        <v>654</v>
      </c>
      <c r="BB3" s="25" t="s">
        <v>655</v>
      </c>
      <c r="BC3" s="25" t="s">
        <v>656</v>
      </c>
      <c r="BD3" s="25" t="s">
        <v>657</v>
      </c>
      <c r="BE3" s="25" t="s">
        <v>658</v>
      </c>
      <c r="BF3" s="26" t="s">
        <v>659</v>
      </c>
      <c r="BG3" s="26" t="s">
        <v>660</v>
      </c>
      <c r="BH3" s="25" t="s">
        <v>661</v>
      </c>
      <c r="BI3" s="25" t="s">
        <v>662</v>
      </c>
      <c r="BJ3" s="25" t="s">
        <v>663</v>
      </c>
      <c r="BK3" s="25" t="s">
        <v>664</v>
      </c>
      <c r="BL3" s="25" t="s">
        <v>665</v>
      </c>
      <c r="BM3" s="27" t="s">
        <v>666</v>
      </c>
      <c r="BN3" s="27" t="s">
        <v>667</v>
      </c>
      <c r="BO3" s="25" t="s">
        <v>668</v>
      </c>
      <c r="BP3" s="25" t="s">
        <v>669</v>
      </c>
      <c r="BQ3" s="25" t="s">
        <v>670</v>
      </c>
      <c r="BR3" s="25" t="s">
        <v>671</v>
      </c>
      <c r="BS3" s="26" t="s">
        <v>672</v>
      </c>
      <c r="BT3" s="28" t="s">
        <v>673</v>
      </c>
      <c r="BU3" s="29" t="s">
        <v>4</v>
      </c>
      <c r="BV3" s="26" t="s">
        <v>674</v>
      </c>
      <c r="BW3" s="30" t="s">
        <v>675</v>
      </c>
      <c r="BX3" s="26" t="s">
        <v>676</v>
      </c>
      <c r="BY3" s="30" t="s">
        <v>677</v>
      </c>
      <c r="BZ3" s="26" t="s">
        <v>678</v>
      </c>
      <c r="CA3" s="31"/>
      <c r="CB3" s="32" t="s">
        <v>679</v>
      </c>
      <c r="CC3" s="32" t="s">
        <v>680</v>
      </c>
      <c r="CD3" s="574" t="s">
        <v>681</v>
      </c>
      <c r="CE3" s="575"/>
      <c r="CF3" s="574" t="s">
        <v>682</v>
      </c>
      <c r="CG3" s="575"/>
      <c r="CH3" s="574" t="s">
        <v>683</v>
      </c>
      <c r="CI3" s="575"/>
      <c r="CJ3" s="574" t="s">
        <v>684</v>
      </c>
      <c r="CK3" s="575"/>
      <c r="CL3" s="574" t="s">
        <v>685</v>
      </c>
      <c r="CM3" s="575"/>
      <c r="CN3" s="33" t="s">
        <v>686</v>
      </c>
      <c r="CO3" s="90" t="s">
        <v>751</v>
      </c>
      <c r="CP3" s="49"/>
      <c r="CQ3" s="290" t="s">
        <v>687</v>
      </c>
      <c r="CR3" s="290" t="s">
        <v>688</v>
      </c>
      <c r="CS3" s="290" t="s">
        <v>689</v>
      </c>
      <c r="CT3" s="290" t="s">
        <v>690</v>
      </c>
      <c r="CU3" s="290" t="s">
        <v>691</v>
      </c>
      <c r="CV3" s="290" t="s">
        <v>692</v>
      </c>
      <c r="CW3" s="290" t="s">
        <v>693</v>
      </c>
      <c r="CX3" s="290" t="s">
        <v>694</v>
      </c>
      <c r="CY3" s="290" t="s">
        <v>695</v>
      </c>
      <c r="CZ3" s="290" t="s">
        <v>696</v>
      </c>
      <c r="DA3" s="290" t="s">
        <v>697</v>
      </c>
      <c r="DB3" s="290" t="s">
        <v>698</v>
      </c>
      <c r="DC3" s="290" t="s">
        <v>7</v>
      </c>
      <c r="DD3" s="291"/>
      <c r="DE3" s="132" t="s">
        <v>887</v>
      </c>
      <c r="DF3" s="132" t="s">
        <v>888</v>
      </c>
      <c r="DG3" s="132" t="s">
        <v>889</v>
      </c>
      <c r="DH3" s="132" t="s">
        <v>891</v>
      </c>
      <c r="DI3" s="289" t="s">
        <v>687</v>
      </c>
      <c r="DJ3" s="289" t="s">
        <v>688</v>
      </c>
      <c r="DK3" s="289" t="s">
        <v>689</v>
      </c>
      <c r="DL3" s="289" t="s">
        <v>690</v>
      </c>
      <c r="DM3" s="289" t="s">
        <v>691</v>
      </c>
      <c r="DN3" s="289" t="s">
        <v>692</v>
      </c>
      <c r="DO3" s="289" t="s">
        <v>693</v>
      </c>
      <c r="DP3" s="289" t="s">
        <v>694</v>
      </c>
      <c r="DQ3" s="289" t="s">
        <v>695</v>
      </c>
      <c r="DR3" s="289" t="s">
        <v>696</v>
      </c>
      <c r="DS3" s="289" t="s">
        <v>697</v>
      </c>
      <c r="DT3" s="289" t="s">
        <v>698</v>
      </c>
      <c r="DU3" s="289" t="s">
        <v>7</v>
      </c>
    </row>
    <row r="4" spans="2:126" x14ac:dyDescent="0.25">
      <c r="B4" s="34" t="s">
        <v>7</v>
      </c>
      <c r="C4" s="35"/>
      <c r="D4" s="35"/>
      <c r="E4" s="36"/>
      <c r="F4" s="37"/>
      <c r="G4" s="37"/>
      <c r="H4" s="37"/>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9"/>
      <c r="BB4" s="39"/>
      <c r="BC4" s="38"/>
      <c r="BD4" s="38"/>
      <c r="BE4" s="38"/>
      <c r="BF4" s="38"/>
      <c r="BG4" s="38"/>
      <c r="BH4" s="38"/>
      <c r="BI4" s="39"/>
      <c r="BJ4" s="38"/>
      <c r="BK4" s="38"/>
      <c r="BL4" s="38"/>
      <c r="BM4" s="39"/>
      <c r="BN4" s="39"/>
      <c r="BO4" s="38"/>
      <c r="BP4" s="38"/>
      <c r="BQ4" s="38"/>
      <c r="BR4" s="38"/>
      <c r="BS4" s="38"/>
      <c r="BT4" s="38"/>
      <c r="BU4" s="38"/>
      <c r="BV4" s="38"/>
      <c r="BW4" s="38"/>
      <c r="BX4" s="38"/>
      <c r="BY4" s="38"/>
      <c r="BZ4" s="38">
        <f>SUM(BZ6:BZ87)-BZ72-BZ41-BZ30</f>
        <v>169374249.50721601</v>
      </c>
      <c r="CA4" s="40"/>
      <c r="CB4" s="41">
        <v>6442.0000000000018</v>
      </c>
      <c r="CC4" s="41">
        <v>6358.9999999999982</v>
      </c>
      <c r="CD4" s="42">
        <v>16.38</v>
      </c>
      <c r="CE4" s="42">
        <v>14.85</v>
      </c>
      <c r="CF4" s="42">
        <v>1.71</v>
      </c>
      <c r="CG4" s="42">
        <v>1.46</v>
      </c>
      <c r="CH4" s="43">
        <v>13.24</v>
      </c>
      <c r="CI4" s="43">
        <v>10.77</v>
      </c>
      <c r="CJ4" s="42">
        <v>3.32</v>
      </c>
      <c r="CK4" s="44"/>
      <c r="CL4" s="42">
        <v>19.149999999999999</v>
      </c>
      <c r="CM4" s="42">
        <v>6.71</v>
      </c>
      <c r="CO4" s="91"/>
      <c r="CQ4" s="45">
        <f t="shared" ref="CQ4:DC4" si="0">SUM(CQ6:CQ87)-CQ70-CQ71-CQ39-CQ40-CQ28-CQ29</f>
        <v>24453916.948052898</v>
      </c>
      <c r="CR4" s="45">
        <f t="shared" si="0"/>
        <v>13964256.698171804</v>
      </c>
      <c r="CS4" s="45">
        <f>SUM(CS6:CS87)-CS70-CS71-CS39-CS40-CS28-CS29</f>
        <v>13095607.586099127</v>
      </c>
      <c r="CT4" s="45">
        <f>SUM(CT6:CT87)-CT70-CT71-CT39-CT40-CT28-CT29</f>
        <v>13095607.586099127</v>
      </c>
      <c r="CU4" s="45">
        <f t="shared" si="0"/>
        <v>13095607.586099127</v>
      </c>
      <c r="CV4" s="45">
        <f t="shared" si="0"/>
        <v>12226958.474026449</v>
      </c>
      <c r="CW4" s="45">
        <f t="shared" si="0"/>
        <v>12226958.474026449</v>
      </c>
      <c r="CX4" s="45">
        <f t="shared" si="0"/>
        <v>12226958.474026449</v>
      </c>
      <c r="CY4" s="45">
        <f t="shared" si="0"/>
        <v>12226958.474026449</v>
      </c>
      <c r="CZ4" s="45">
        <f t="shared" si="0"/>
        <v>12226958.474026449</v>
      </c>
      <c r="DA4" s="45">
        <f t="shared" si="0"/>
        <v>12226958.474026449</v>
      </c>
      <c r="DB4" s="45">
        <f t="shared" si="0"/>
        <v>12226958.474026449</v>
      </c>
      <c r="DC4" s="45">
        <f t="shared" si="0"/>
        <v>163293705.7227073</v>
      </c>
      <c r="DD4" s="291"/>
      <c r="DI4" s="49">
        <f t="shared" ref="DI4:DU4" si="1">SUM(DI6:DI87)</f>
        <v>26491812.266551718</v>
      </c>
      <c r="DJ4" s="49">
        <f t="shared" si="1"/>
        <v>13245906.133275859</v>
      </c>
      <c r="DK4" s="49">
        <f t="shared" si="1"/>
        <v>13245906.133275859</v>
      </c>
      <c r="DL4" s="49">
        <f t="shared" si="1"/>
        <v>13245906.133275859</v>
      </c>
      <c r="DM4" s="49">
        <f t="shared" si="1"/>
        <v>13245906.133275859</v>
      </c>
      <c r="DN4" s="49">
        <f t="shared" si="1"/>
        <v>13245906.133275859</v>
      </c>
      <c r="DO4" s="49">
        <f t="shared" si="1"/>
        <v>13245906.133275859</v>
      </c>
      <c r="DP4" s="49">
        <f t="shared" si="1"/>
        <v>13245906.133275859</v>
      </c>
      <c r="DQ4" s="49">
        <f t="shared" si="1"/>
        <v>13245906.133275859</v>
      </c>
      <c r="DR4" s="49">
        <f t="shared" si="1"/>
        <v>13245906.133275859</v>
      </c>
      <c r="DS4" s="49">
        <f t="shared" si="1"/>
        <v>13245906.133275859</v>
      </c>
      <c r="DT4" s="49">
        <f t="shared" si="1"/>
        <v>13245906.133275859</v>
      </c>
      <c r="DU4" s="49">
        <f t="shared" si="1"/>
        <v>172196779.73258618</v>
      </c>
    </row>
    <row r="5" spans="2:126" x14ac:dyDescent="0.25">
      <c r="B5" s="62"/>
      <c r="C5" s="63"/>
      <c r="D5" s="63"/>
      <c r="E5" s="64"/>
      <c r="F5" s="65"/>
      <c r="G5" s="65"/>
      <c r="H5" s="65"/>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7"/>
      <c r="CB5" s="68"/>
      <c r="CC5" s="68"/>
      <c r="CD5" s="69"/>
      <c r="CE5" s="69"/>
      <c r="CF5" s="69"/>
      <c r="CG5" s="69"/>
      <c r="CH5" s="70"/>
      <c r="CI5" s="70"/>
      <c r="CJ5" s="69"/>
      <c r="CK5" s="71"/>
      <c r="CL5" s="69"/>
      <c r="CM5" s="69"/>
      <c r="CN5" s="72"/>
      <c r="CO5" s="91"/>
      <c r="CP5" s="72"/>
      <c r="CQ5" s="73"/>
      <c r="CR5" s="73"/>
      <c r="CS5" s="73"/>
      <c r="CT5" s="73"/>
      <c r="CU5" s="73"/>
      <c r="CV5" s="73"/>
      <c r="CW5" s="73"/>
      <c r="CX5" s="73"/>
      <c r="CY5" s="73"/>
      <c r="CZ5" s="73"/>
      <c r="DA5" s="73"/>
      <c r="DB5" s="73"/>
      <c r="DC5" s="73"/>
      <c r="DD5" s="72"/>
      <c r="DE5" s="72"/>
      <c r="DF5" s="72"/>
      <c r="DG5" s="72"/>
      <c r="DH5" s="72"/>
      <c r="DI5">
        <v>1</v>
      </c>
      <c r="DJ5">
        <v>1</v>
      </c>
    </row>
    <row r="6" spans="2:126" x14ac:dyDescent="0.25">
      <c r="B6" s="150">
        <v>101258</v>
      </c>
      <c r="C6" s="150">
        <v>3022002</v>
      </c>
      <c r="D6" s="150" t="s">
        <v>140</v>
      </c>
      <c r="E6" s="151" t="s">
        <v>699</v>
      </c>
      <c r="F6" s="155">
        <v>422</v>
      </c>
      <c r="G6" s="155">
        <v>422</v>
      </c>
      <c r="H6" s="155">
        <v>0</v>
      </c>
      <c r="I6" s="155">
        <v>1786359.76</v>
      </c>
      <c r="J6" s="155">
        <v>0</v>
      </c>
      <c r="K6" s="155">
        <v>0</v>
      </c>
      <c r="L6" s="155">
        <v>53923.319999999934</v>
      </c>
      <c r="M6" s="155">
        <v>0</v>
      </c>
      <c r="N6" s="155">
        <v>115471.61999999988</v>
      </c>
      <c r="O6" s="155">
        <v>0</v>
      </c>
      <c r="P6" s="155">
        <v>51182.832666666654</v>
      </c>
      <c r="Q6" s="155">
        <v>30248.960000000061</v>
      </c>
      <c r="R6" s="155">
        <v>0</v>
      </c>
      <c r="S6" s="155">
        <v>1625.2425714285705</v>
      </c>
      <c r="T6" s="155">
        <v>1149.8294285714283</v>
      </c>
      <c r="U6" s="155">
        <v>0</v>
      </c>
      <c r="V6" s="155">
        <v>0</v>
      </c>
      <c r="W6" s="155">
        <v>0</v>
      </c>
      <c r="X6" s="155">
        <v>0</v>
      </c>
      <c r="Y6" s="155">
        <v>0</v>
      </c>
      <c r="Z6" s="155">
        <v>0</v>
      </c>
      <c r="AA6" s="155">
        <v>0</v>
      </c>
      <c r="AB6" s="155">
        <v>124405.75154696143</v>
      </c>
      <c r="AC6" s="155">
        <v>0</v>
      </c>
      <c r="AD6" s="155">
        <v>230664.1355366926</v>
      </c>
      <c r="AE6" s="155">
        <v>0</v>
      </c>
      <c r="AF6" s="155">
        <v>0</v>
      </c>
      <c r="AG6" s="155">
        <v>0</v>
      </c>
      <c r="AH6" s="155">
        <v>159662.24</v>
      </c>
      <c r="AI6" s="155">
        <v>0</v>
      </c>
      <c r="AJ6" s="155">
        <v>0</v>
      </c>
      <c r="AK6" s="155">
        <v>0</v>
      </c>
      <c r="AL6" s="155">
        <v>40278.622600000002</v>
      </c>
      <c r="AM6" s="155">
        <v>0</v>
      </c>
      <c r="AN6" s="155">
        <v>0</v>
      </c>
      <c r="AO6" s="155">
        <v>0</v>
      </c>
      <c r="AP6" s="155">
        <v>0</v>
      </c>
      <c r="AQ6" s="155">
        <v>0</v>
      </c>
      <c r="AR6" s="155">
        <v>0</v>
      </c>
      <c r="AS6" s="155">
        <v>0</v>
      </c>
      <c r="AT6" s="155">
        <v>0</v>
      </c>
      <c r="AU6" s="155">
        <v>1786359.76</v>
      </c>
      <c r="AV6" s="155">
        <v>608671.69175032049</v>
      </c>
      <c r="AW6" s="155">
        <v>199940.86259999999</v>
      </c>
      <c r="AX6" s="155">
        <v>301645.12878763326</v>
      </c>
      <c r="AY6" s="155">
        <v>2594972.3143503205</v>
      </c>
      <c r="AZ6" s="155">
        <v>2554693.6917503206</v>
      </c>
      <c r="BA6" s="155">
        <v>4955</v>
      </c>
      <c r="BB6" s="155">
        <v>2091010</v>
      </c>
      <c r="BC6" s="155">
        <v>0</v>
      </c>
      <c r="BD6" s="155">
        <v>0</v>
      </c>
      <c r="BE6" s="155">
        <v>2594972.3143503205</v>
      </c>
      <c r="BF6" s="155">
        <v>2594972.3143503205</v>
      </c>
      <c r="BG6" s="155">
        <v>0</v>
      </c>
      <c r="BH6" s="155">
        <v>2131288.6225999999</v>
      </c>
      <c r="BI6" s="155">
        <v>1931347.7599999998</v>
      </c>
      <c r="BJ6" s="155">
        <v>2395031.4517503208</v>
      </c>
      <c r="BK6" s="155">
        <v>5675.4299804509974</v>
      </c>
      <c r="BL6" s="155">
        <v>5665.2252551807223</v>
      </c>
      <c r="BM6" s="155">
        <v>1.8012920600011543E-3</v>
      </c>
      <c r="BN6" s="155">
        <v>0</v>
      </c>
      <c r="BO6" s="155">
        <v>0</v>
      </c>
      <c r="BP6" s="155">
        <v>2594972.3143503205</v>
      </c>
      <c r="BQ6" s="155">
        <v>6053.7765207353568</v>
      </c>
      <c r="BR6" s="155" t="s">
        <v>700</v>
      </c>
      <c r="BS6" s="155">
        <v>6149.2234937211388</v>
      </c>
      <c r="BT6" s="155">
        <v>1.9226422964158107E-3</v>
      </c>
      <c r="BU6" s="155">
        <v>-18427.079999999998</v>
      </c>
      <c r="BV6" s="155">
        <v>2576545.2343503204</v>
      </c>
      <c r="BW6" s="155">
        <v>-10739.9</v>
      </c>
      <c r="BX6" s="155">
        <v>2565805.3343503205</v>
      </c>
      <c r="BY6" s="155">
        <v>40278.622600000002</v>
      </c>
      <c r="BZ6" s="155">
        <v>2525526.7117503206</v>
      </c>
      <c r="CA6" s="47"/>
      <c r="CB6">
        <v>98.999999999999886</v>
      </c>
      <c r="CC6" s="48">
        <v>0</v>
      </c>
      <c r="CD6" s="49">
        <f>G6*$CD$4</f>
        <v>6912.36</v>
      </c>
      <c r="CE6" s="49">
        <f>$H6*$CE$4</f>
        <v>0</v>
      </c>
      <c r="CF6" s="49">
        <f>$G6*$CF$4</f>
        <v>721.62</v>
      </c>
      <c r="CG6" s="49">
        <f>$H6*$CG$4</f>
        <v>0</v>
      </c>
      <c r="CH6" s="49">
        <f>$CB4*$CH$4</f>
        <v>85292.080000000031</v>
      </c>
      <c r="CI6" s="49">
        <f>$CC6*$CI$4</f>
        <v>0</v>
      </c>
      <c r="CJ6" s="49">
        <f>$G6*$CJ$4</f>
        <v>1401.04</v>
      </c>
      <c r="CK6" s="49">
        <f>$H6*$CK$4</f>
        <v>0</v>
      </c>
      <c r="CL6" s="49">
        <f>$G6*$CL$4</f>
        <v>8081.2999999999993</v>
      </c>
      <c r="CM6" s="49">
        <f>$H6*$CM$4</f>
        <v>0</v>
      </c>
      <c r="CN6" s="49">
        <f>BZ6</f>
        <v>2525526.7117503206</v>
      </c>
      <c r="CO6" s="156">
        <f>BP6+BU6+BW6-BY6-CN6</f>
        <v>0</v>
      </c>
      <c r="CP6">
        <v>2002</v>
      </c>
      <c r="CQ6" s="49">
        <f t="shared" ref="CQ6:CQ36" si="2">CN6/13*2</f>
        <v>388542.57103851088</v>
      </c>
      <c r="CR6" s="49">
        <f>$CN6/13</f>
        <v>194271.28551925544</v>
      </c>
      <c r="CS6" s="49">
        <f t="shared" ref="CS6:DB19" si="3">$CN6/13</f>
        <v>194271.28551925544</v>
      </c>
      <c r="CT6" s="49">
        <f t="shared" si="3"/>
        <v>194271.28551925544</v>
      </c>
      <c r="CU6" s="49">
        <f t="shared" si="3"/>
        <v>194271.28551925544</v>
      </c>
      <c r="CV6" s="49">
        <f t="shared" si="3"/>
        <v>194271.28551925544</v>
      </c>
      <c r="CW6" s="49">
        <f t="shared" si="3"/>
        <v>194271.28551925544</v>
      </c>
      <c r="CX6" s="49">
        <f t="shared" si="3"/>
        <v>194271.28551925544</v>
      </c>
      <c r="CY6" s="49">
        <f t="shared" si="3"/>
        <v>194271.28551925544</v>
      </c>
      <c r="CZ6" s="49">
        <f t="shared" si="3"/>
        <v>194271.28551925544</v>
      </c>
      <c r="DA6" s="49">
        <f t="shared" si="3"/>
        <v>194271.28551925544</v>
      </c>
      <c r="DB6" s="49">
        <f t="shared" si="3"/>
        <v>194271.28551925544</v>
      </c>
      <c r="DC6" s="157">
        <f>SUM(CQ6:DB6)</f>
        <v>2525526.7117503202</v>
      </c>
      <c r="DD6" s="49">
        <f t="shared" ref="DD6:DD36" si="4">CN6-DC6</f>
        <v>0</v>
      </c>
      <c r="DE6" s="49"/>
      <c r="DF6" s="49"/>
      <c r="DG6" s="49"/>
      <c r="DH6" s="49"/>
      <c r="DI6" s="49">
        <f t="shared" ref="DI6:DI37" si="5">BP6/13*2</f>
        <v>399226.50990004931</v>
      </c>
      <c r="DJ6" s="49">
        <f>$BP6/13</f>
        <v>199613.25495002465</v>
      </c>
      <c r="DK6" s="49">
        <f t="shared" ref="DK6:DT19" si="6">$BP6/13</f>
        <v>199613.25495002465</v>
      </c>
      <c r="DL6" s="49">
        <f t="shared" si="6"/>
        <v>199613.25495002465</v>
      </c>
      <c r="DM6" s="49">
        <f t="shared" si="6"/>
        <v>199613.25495002465</v>
      </c>
      <c r="DN6" s="49">
        <f t="shared" si="6"/>
        <v>199613.25495002465</v>
      </c>
      <c r="DO6" s="49">
        <f t="shared" si="6"/>
        <v>199613.25495002465</v>
      </c>
      <c r="DP6" s="49">
        <f t="shared" si="6"/>
        <v>199613.25495002465</v>
      </c>
      <c r="DQ6" s="49">
        <f t="shared" si="6"/>
        <v>199613.25495002465</v>
      </c>
      <c r="DR6" s="49">
        <f t="shared" si="6"/>
        <v>199613.25495002465</v>
      </c>
      <c r="DS6" s="49">
        <f t="shared" si="6"/>
        <v>199613.25495002465</v>
      </c>
      <c r="DT6" s="49">
        <f t="shared" si="6"/>
        <v>199613.25495002465</v>
      </c>
      <c r="DU6" s="49">
        <f>SUM(DI6:DT6)</f>
        <v>2594972.3143503205</v>
      </c>
      <c r="DV6" s="49">
        <f t="shared" ref="DV6:DV37" si="7">BP6-DU6</f>
        <v>0</v>
      </c>
    </row>
    <row r="7" spans="2:126" x14ac:dyDescent="0.25">
      <c r="B7" s="150">
        <v>101262</v>
      </c>
      <c r="C7" s="150">
        <v>3022007</v>
      </c>
      <c r="D7" s="150" t="s">
        <v>74</v>
      </c>
      <c r="E7" s="151" t="s">
        <v>73</v>
      </c>
      <c r="F7" s="155">
        <v>357</v>
      </c>
      <c r="G7" s="155">
        <v>357</v>
      </c>
      <c r="H7" s="155">
        <v>0</v>
      </c>
      <c r="I7" s="155">
        <v>1511209.56</v>
      </c>
      <c r="J7" s="155">
        <v>0</v>
      </c>
      <c r="K7" s="155">
        <v>0</v>
      </c>
      <c r="L7" s="155">
        <v>32680.799999999937</v>
      </c>
      <c r="M7" s="155">
        <v>0</v>
      </c>
      <c r="N7" s="155">
        <v>73481.939999999959</v>
      </c>
      <c r="O7" s="155">
        <v>0</v>
      </c>
      <c r="P7" s="155">
        <v>520.07357746478885</v>
      </c>
      <c r="Q7" s="155">
        <v>2207.5673239436587</v>
      </c>
      <c r="R7" s="155">
        <v>4431.7678309859093</v>
      </c>
      <c r="S7" s="155">
        <v>0</v>
      </c>
      <c r="T7" s="155">
        <v>575.41360563380192</v>
      </c>
      <c r="U7" s="155">
        <v>0</v>
      </c>
      <c r="V7" s="155">
        <v>0</v>
      </c>
      <c r="W7" s="155">
        <v>0</v>
      </c>
      <c r="X7" s="155">
        <v>0</v>
      </c>
      <c r="Y7" s="155">
        <v>0</v>
      </c>
      <c r="Z7" s="155">
        <v>0</v>
      </c>
      <c r="AA7" s="155">
        <v>0</v>
      </c>
      <c r="AB7" s="155">
        <v>51067.379999999954</v>
      </c>
      <c r="AC7" s="155">
        <v>0</v>
      </c>
      <c r="AD7" s="155">
        <v>147240.70951234869</v>
      </c>
      <c r="AE7" s="155">
        <v>0</v>
      </c>
      <c r="AF7" s="155">
        <v>0</v>
      </c>
      <c r="AG7" s="155">
        <v>0</v>
      </c>
      <c r="AH7" s="155">
        <v>159662.24</v>
      </c>
      <c r="AI7" s="155">
        <v>0</v>
      </c>
      <c r="AJ7" s="155">
        <v>0</v>
      </c>
      <c r="AK7" s="155">
        <v>0</v>
      </c>
      <c r="AL7" s="155">
        <v>24536.9414</v>
      </c>
      <c r="AM7" s="155">
        <v>0</v>
      </c>
      <c r="AN7" s="155">
        <v>0</v>
      </c>
      <c r="AO7" s="155">
        <v>0</v>
      </c>
      <c r="AP7" s="155">
        <v>0</v>
      </c>
      <c r="AQ7" s="155">
        <v>0</v>
      </c>
      <c r="AR7" s="155">
        <v>0</v>
      </c>
      <c r="AS7" s="155">
        <v>0</v>
      </c>
      <c r="AT7" s="155">
        <v>0</v>
      </c>
      <c r="AU7" s="155">
        <v>1511209.56</v>
      </c>
      <c r="AV7" s="155">
        <v>312205.65185037674</v>
      </c>
      <c r="AW7" s="155">
        <v>184199.1814</v>
      </c>
      <c r="AX7" s="155">
        <v>171299.4645700753</v>
      </c>
      <c r="AY7" s="155">
        <v>2007614.3932503769</v>
      </c>
      <c r="AZ7" s="155">
        <v>1983077.451850377</v>
      </c>
      <c r="BA7" s="155">
        <v>4955</v>
      </c>
      <c r="BB7" s="155">
        <v>1768935</v>
      </c>
      <c r="BC7" s="155">
        <v>0</v>
      </c>
      <c r="BD7" s="155">
        <v>0</v>
      </c>
      <c r="BE7" s="155">
        <v>2007614.3932503769</v>
      </c>
      <c r="BF7" s="155">
        <v>2007614.3932503769</v>
      </c>
      <c r="BG7" s="155">
        <v>0</v>
      </c>
      <c r="BH7" s="155">
        <v>1793471.9413999999</v>
      </c>
      <c r="BI7" s="155">
        <v>1609272.76</v>
      </c>
      <c r="BJ7" s="155">
        <v>1823415.211850377</v>
      </c>
      <c r="BK7" s="155">
        <v>5107.6056354352295</v>
      </c>
      <c r="BL7" s="155">
        <v>4995.5313413597733</v>
      </c>
      <c r="BM7" s="155">
        <v>2.2434909605621622E-2</v>
      </c>
      <c r="BN7" s="155">
        <v>0</v>
      </c>
      <c r="BO7" s="155">
        <v>0</v>
      </c>
      <c r="BP7" s="155">
        <v>2007614.3932503769</v>
      </c>
      <c r="BQ7" s="155">
        <v>5554.8388007013364</v>
      </c>
      <c r="BR7" s="155" t="s">
        <v>700</v>
      </c>
      <c r="BS7" s="155">
        <v>5623.569728992652</v>
      </c>
      <c r="BT7" s="155">
        <v>1.9482341151776827E-2</v>
      </c>
      <c r="BU7" s="155">
        <v>-15314.039999999999</v>
      </c>
      <c r="BV7" s="155">
        <v>1992300.3532503769</v>
      </c>
      <c r="BW7" s="155">
        <v>-9085.65</v>
      </c>
      <c r="BX7" s="155">
        <v>1983214.703250377</v>
      </c>
      <c r="BY7" s="155">
        <v>24536.9414</v>
      </c>
      <c r="BZ7" s="155">
        <v>1958677.7618503771</v>
      </c>
      <c r="CA7" s="47"/>
      <c r="CB7">
        <v>62.999999999999957</v>
      </c>
      <c r="CC7" s="48">
        <v>0</v>
      </c>
      <c r="CD7" s="49">
        <f t="shared" ref="CD7:CD69" si="8">G7*$CD$4</f>
        <v>5847.66</v>
      </c>
      <c r="CE7" s="49">
        <f t="shared" ref="CE7:CE70" si="9">$H7*$CE$4</f>
        <v>0</v>
      </c>
      <c r="CF7" s="49">
        <f t="shared" ref="CF7:CF70" si="10">$G7*$CF$4</f>
        <v>610.47</v>
      </c>
      <c r="CG7" s="49">
        <f t="shared" ref="CG7:CG70" si="11">$H7*$CG$4</f>
        <v>0</v>
      </c>
      <c r="CH7" s="49">
        <f t="shared" ref="CH7:CH70" si="12">$CB7*$CH$4</f>
        <v>834.11999999999944</v>
      </c>
      <c r="CI7" s="49">
        <f t="shared" ref="CI7:CI70" si="13">$CC7*$CI$4</f>
        <v>0</v>
      </c>
      <c r="CJ7" s="49">
        <f t="shared" ref="CJ7:CJ70" si="14">$G7*$CJ$4</f>
        <v>1185.24</v>
      </c>
      <c r="CK7" s="49">
        <f t="shared" ref="CK7:CK70" si="15">$H7*$CK$4</f>
        <v>0</v>
      </c>
      <c r="CL7" s="49">
        <f t="shared" ref="CL7:CL70" si="16">$G7*$CL$4</f>
        <v>6836.5499999999993</v>
      </c>
      <c r="CM7" s="49">
        <f t="shared" ref="CM7:CM70" si="17">$H7*$CM$4</f>
        <v>0</v>
      </c>
      <c r="CN7" s="49">
        <f t="shared" ref="CN7:CN70" si="18">BZ7</f>
        <v>1958677.7618503771</v>
      </c>
      <c r="CO7" s="156">
        <f t="shared" ref="CO7:CO70" si="19">BP7+BU7+BW7-BY7-CN7</f>
        <v>0</v>
      </c>
      <c r="CP7">
        <v>2007</v>
      </c>
      <c r="CQ7" s="49">
        <f t="shared" si="2"/>
        <v>301335.04028467339</v>
      </c>
      <c r="CR7" s="49">
        <f t="shared" ref="CR7:DB37" si="20">$CN7/13</f>
        <v>150667.5201423367</v>
      </c>
      <c r="CS7" s="49">
        <f t="shared" si="3"/>
        <v>150667.5201423367</v>
      </c>
      <c r="CT7" s="49">
        <f t="shared" si="3"/>
        <v>150667.5201423367</v>
      </c>
      <c r="CU7" s="49">
        <f t="shared" si="3"/>
        <v>150667.5201423367</v>
      </c>
      <c r="CV7" s="49">
        <f t="shared" si="3"/>
        <v>150667.5201423367</v>
      </c>
      <c r="CW7" s="49">
        <f t="shared" si="3"/>
        <v>150667.5201423367</v>
      </c>
      <c r="CX7" s="49">
        <f t="shared" si="3"/>
        <v>150667.5201423367</v>
      </c>
      <c r="CY7" s="49">
        <f t="shared" si="3"/>
        <v>150667.5201423367</v>
      </c>
      <c r="CZ7" s="49">
        <f t="shared" si="3"/>
        <v>150667.5201423367</v>
      </c>
      <c r="DA7" s="49">
        <f t="shared" si="3"/>
        <v>150667.5201423367</v>
      </c>
      <c r="DB7" s="49">
        <f t="shared" si="3"/>
        <v>150667.5201423367</v>
      </c>
      <c r="DC7" s="157">
        <f t="shared" ref="DC7:DC70" si="21">SUM(CQ7:DB7)</f>
        <v>1958677.7618503766</v>
      </c>
      <c r="DD7" s="49">
        <f t="shared" si="4"/>
        <v>0</v>
      </c>
      <c r="DE7" s="49"/>
      <c r="DF7" s="49"/>
      <c r="DG7" s="49"/>
      <c r="DH7" s="49"/>
      <c r="DI7" s="49">
        <f t="shared" si="5"/>
        <v>308863.75280775031</v>
      </c>
      <c r="DJ7" s="49">
        <f t="shared" ref="DJ7:DT37" si="22">$BP7/13</f>
        <v>154431.87640387515</v>
      </c>
      <c r="DK7" s="49">
        <f t="shared" si="6"/>
        <v>154431.87640387515</v>
      </c>
      <c r="DL7" s="49">
        <f t="shared" si="6"/>
        <v>154431.87640387515</v>
      </c>
      <c r="DM7" s="49">
        <f t="shared" si="6"/>
        <v>154431.87640387515</v>
      </c>
      <c r="DN7" s="49">
        <f t="shared" si="6"/>
        <v>154431.87640387515</v>
      </c>
      <c r="DO7" s="49">
        <f t="shared" si="6"/>
        <v>154431.87640387515</v>
      </c>
      <c r="DP7" s="49">
        <f t="shared" si="6"/>
        <v>154431.87640387515</v>
      </c>
      <c r="DQ7" s="49">
        <f t="shared" si="6"/>
        <v>154431.87640387515</v>
      </c>
      <c r="DR7" s="49">
        <f t="shared" si="6"/>
        <v>154431.87640387515</v>
      </c>
      <c r="DS7" s="49">
        <f t="shared" si="6"/>
        <v>154431.87640387515</v>
      </c>
      <c r="DT7" s="49">
        <f t="shared" si="6"/>
        <v>154431.87640387515</v>
      </c>
      <c r="DU7" s="49">
        <f t="shared" ref="DU7:DU69" si="23">SUM(DI7:DT7)</f>
        <v>2007614.3932503772</v>
      </c>
      <c r="DV7" s="49">
        <f t="shared" si="7"/>
        <v>0</v>
      </c>
    </row>
    <row r="8" spans="2:126" x14ac:dyDescent="0.25">
      <c r="B8" s="150">
        <v>101263</v>
      </c>
      <c r="C8" s="150">
        <v>3022008</v>
      </c>
      <c r="D8" s="150" t="s">
        <v>214</v>
      </c>
      <c r="E8" s="151" t="s">
        <v>701</v>
      </c>
      <c r="F8" s="155">
        <v>266</v>
      </c>
      <c r="G8" s="155">
        <v>266</v>
      </c>
      <c r="H8" s="155">
        <v>0</v>
      </c>
      <c r="I8" s="155">
        <v>1125999.28</v>
      </c>
      <c r="J8" s="155">
        <v>0</v>
      </c>
      <c r="K8" s="155">
        <v>0</v>
      </c>
      <c r="L8" s="155">
        <v>15251.040000000023</v>
      </c>
      <c r="M8" s="155">
        <v>0</v>
      </c>
      <c r="N8" s="155">
        <v>32658.640000000054</v>
      </c>
      <c r="O8" s="155">
        <v>0</v>
      </c>
      <c r="P8" s="155">
        <v>2068.639999999999</v>
      </c>
      <c r="Q8" s="155">
        <v>2195.1999999999989</v>
      </c>
      <c r="R8" s="155">
        <v>1468.9799999999996</v>
      </c>
      <c r="S8" s="155">
        <v>0</v>
      </c>
      <c r="T8" s="155">
        <v>0</v>
      </c>
      <c r="U8" s="155">
        <v>0</v>
      </c>
      <c r="V8" s="155">
        <v>0</v>
      </c>
      <c r="W8" s="155">
        <v>0</v>
      </c>
      <c r="X8" s="155">
        <v>0</v>
      </c>
      <c r="Y8" s="155">
        <v>0</v>
      </c>
      <c r="Z8" s="155">
        <v>0</v>
      </c>
      <c r="AA8" s="155">
        <v>0</v>
      </c>
      <c r="AB8" s="155">
        <v>133741.69911602204</v>
      </c>
      <c r="AC8" s="155">
        <v>0</v>
      </c>
      <c r="AD8" s="155">
        <v>117336.29270588241</v>
      </c>
      <c r="AE8" s="155">
        <v>0</v>
      </c>
      <c r="AF8" s="155">
        <v>0</v>
      </c>
      <c r="AG8" s="155">
        <v>0</v>
      </c>
      <c r="AH8" s="155">
        <v>159662.24</v>
      </c>
      <c r="AI8" s="155">
        <v>0</v>
      </c>
      <c r="AJ8" s="155">
        <v>0</v>
      </c>
      <c r="AK8" s="155">
        <v>0</v>
      </c>
      <c r="AL8" s="155">
        <v>24536.9414</v>
      </c>
      <c r="AM8" s="155">
        <v>0</v>
      </c>
      <c r="AN8" s="155">
        <v>0</v>
      </c>
      <c r="AO8" s="155">
        <v>0</v>
      </c>
      <c r="AP8" s="155">
        <v>0</v>
      </c>
      <c r="AQ8" s="155">
        <v>0</v>
      </c>
      <c r="AR8" s="155">
        <v>0</v>
      </c>
      <c r="AS8" s="155">
        <v>0</v>
      </c>
      <c r="AT8" s="155">
        <v>0</v>
      </c>
      <c r="AU8" s="155">
        <v>1125999.28</v>
      </c>
      <c r="AV8" s="155">
        <v>304720.49182190449</v>
      </c>
      <c r="AW8" s="155">
        <v>184199.1814</v>
      </c>
      <c r="AX8" s="155">
        <v>218607.42525719854</v>
      </c>
      <c r="AY8" s="155">
        <v>1614918.9532219046</v>
      </c>
      <c r="AZ8" s="155">
        <v>1590382.0118219047</v>
      </c>
      <c r="BA8" s="155">
        <v>4955</v>
      </c>
      <c r="BB8" s="155">
        <v>1318030</v>
      </c>
      <c r="BC8" s="155">
        <v>0</v>
      </c>
      <c r="BD8" s="155">
        <v>0</v>
      </c>
      <c r="BE8" s="155">
        <v>1614918.9532219046</v>
      </c>
      <c r="BF8" s="155">
        <v>1614918.9532219046</v>
      </c>
      <c r="BG8" s="155">
        <v>0</v>
      </c>
      <c r="BH8" s="155">
        <v>1342566.9413999999</v>
      </c>
      <c r="BI8" s="155">
        <v>1158367.76</v>
      </c>
      <c r="BJ8" s="155">
        <v>1430719.7718219047</v>
      </c>
      <c r="BK8" s="155">
        <v>5378.6457587289651</v>
      </c>
      <c r="BL8" s="155">
        <v>5302.3742907692313</v>
      </c>
      <c r="BM8" s="155">
        <v>1.4384399096931523E-2</v>
      </c>
      <c r="BN8" s="155">
        <v>0</v>
      </c>
      <c r="BO8" s="155">
        <v>0</v>
      </c>
      <c r="BP8" s="155">
        <v>1614918.9532219046</v>
      </c>
      <c r="BQ8" s="155">
        <v>5978.879743691371</v>
      </c>
      <c r="BR8" s="155" t="s">
        <v>700</v>
      </c>
      <c r="BS8" s="155">
        <v>6071.1238842928742</v>
      </c>
      <c r="BT8" s="155">
        <v>1.0313152385829971E-2</v>
      </c>
      <c r="BU8" s="155">
        <v>-11159.680000000002</v>
      </c>
      <c r="BV8" s="155">
        <v>1603759.2732219046</v>
      </c>
      <c r="BW8" s="155">
        <v>-6769.7</v>
      </c>
      <c r="BX8" s="155">
        <v>1596989.5732219047</v>
      </c>
      <c r="BY8" s="155">
        <v>24536.9414</v>
      </c>
      <c r="BZ8" s="155">
        <v>1572452.6318219048</v>
      </c>
      <c r="CA8" s="47"/>
      <c r="CB8">
        <v>28.000000000000043</v>
      </c>
      <c r="CC8" s="48">
        <v>0</v>
      </c>
      <c r="CD8" s="49">
        <f t="shared" si="8"/>
        <v>4357.08</v>
      </c>
      <c r="CE8" s="49">
        <f t="shared" si="9"/>
        <v>0</v>
      </c>
      <c r="CF8" s="49">
        <f t="shared" si="10"/>
        <v>454.86</v>
      </c>
      <c r="CG8" s="49">
        <f t="shared" si="11"/>
        <v>0</v>
      </c>
      <c r="CH8" s="49">
        <f t="shared" si="12"/>
        <v>370.7200000000006</v>
      </c>
      <c r="CI8" s="49">
        <f t="shared" si="13"/>
        <v>0</v>
      </c>
      <c r="CJ8" s="49">
        <f t="shared" si="14"/>
        <v>883.12</v>
      </c>
      <c r="CK8" s="49">
        <f t="shared" si="15"/>
        <v>0</v>
      </c>
      <c r="CL8" s="49">
        <f t="shared" si="16"/>
        <v>5093.8999999999996</v>
      </c>
      <c r="CM8" s="49">
        <f t="shared" si="17"/>
        <v>0</v>
      </c>
      <c r="CN8" s="49">
        <f t="shared" si="18"/>
        <v>1572452.6318219048</v>
      </c>
      <c r="CO8" s="156">
        <f t="shared" si="19"/>
        <v>0</v>
      </c>
      <c r="CP8">
        <v>2008</v>
      </c>
      <c r="CQ8" s="49">
        <f t="shared" si="2"/>
        <v>241915.78951106226</v>
      </c>
      <c r="CR8" s="49">
        <f t="shared" si="20"/>
        <v>120957.89475553113</v>
      </c>
      <c r="CS8" s="49">
        <f t="shared" si="3"/>
        <v>120957.89475553113</v>
      </c>
      <c r="CT8" s="49">
        <f t="shared" si="3"/>
        <v>120957.89475553113</v>
      </c>
      <c r="CU8" s="49">
        <f t="shared" si="3"/>
        <v>120957.89475553113</v>
      </c>
      <c r="CV8" s="49">
        <f t="shared" si="3"/>
        <v>120957.89475553113</v>
      </c>
      <c r="CW8" s="49">
        <f t="shared" si="3"/>
        <v>120957.89475553113</v>
      </c>
      <c r="CX8" s="49">
        <f t="shared" si="3"/>
        <v>120957.89475553113</v>
      </c>
      <c r="CY8" s="49">
        <f t="shared" si="3"/>
        <v>120957.89475553113</v>
      </c>
      <c r="CZ8" s="49">
        <f t="shared" si="3"/>
        <v>120957.89475553113</v>
      </c>
      <c r="DA8" s="49">
        <f t="shared" si="3"/>
        <v>120957.89475553113</v>
      </c>
      <c r="DB8" s="49">
        <f t="shared" si="3"/>
        <v>120957.89475553113</v>
      </c>
      <c r="DC8" s="157">
        <f t="shared" si="21"/>
        <v>1572452.6318219046</v>
      </c>
      <c r="DD8" s="49">
        <f t="shared" si="4"/>
        <v>0</v>
      </c>
      <c r="DE8" s="49"/>
      <c r="DF8" s="49"/>
      <c r="DG8" s="49"/>
      <c r="DH8" s="49"/>
      <c r="DI8" s="49">
        <f t="shared" si="5"/>
        <v>248449.06972644685</v>
      </c>
      <c r="DJ8" s="49">
        <f t="shared" si="22"/>
        <v>124224.53486322342</v>
      </c>
      <c r="DK8" s="49">
        <f t="shared" si="6"/>
        <v>124224.53486322342</v>
      </c>
      <c r="DL8" s="49">
        <f t="shared" si="6"/>
        <v>124224.53486322342</v>
      </c>
      <c r="DM8" s="49">
        <f t="shared" si="6"/>
        <v>124224.53486322342</v>
      </c>
      <c r="DN8" s="49">
        <f t="shared" si="6"/>
        <v>124224.53486322342</v>
      </c>
      <c r="DO8" s="49">
        <f t="shared" si="6"/>
        <v>124224.53486322342</v>
      </c>
      <c r="DP8" s="49">
        <f t="shared" si="6"/>
        <v>124224.53486322342</v>
      </c>
      <c r="DQ8" s="49">
        <f t="shared" si="6"/>
        <v>124224.53486322342</v>
      </c>
      <c r="DR8" s="49">
        <f t="shared" si="6"/>
        <v>124224.53486322342</v>
      </c>
      <c r="DS8" s="49">
        <f t="shared" si="6"/>
        <v>124224.53486322342</v>
      </c>
      <c r="DT8" s="49">
        <f t="shared" si="6"/>
        <v>124224.53486322342</v>
      </c>
      <c r="DU8" s="49">
        <f t="shared" si="23"/>
        <v>1614918.9532219041</v>
      </c>
      <c r="DV8" s="49">
        <f t="shared" si="7"/>
        <v>0</v>
      </c>
    </row>
    <row r="9" spans="2:126" x14ac:dyDescent="0.25">
      <c r="B9" s="150">
        <v>101264</v>
      </c>
      <c r="C9" s="150">
        <v>3022009</v>
      </c>
      <c r="D9" s="150" t="s">
        <v>254</v>
      </c>
      <c r="E9" s="151" t="s">
        <v>702</v>
      </c>
      <c r="F9" s="155">
        <v>416</v>
      </c>
      <c r="G9" s="155">
        <v>416</v>
      </c>
      <c r="H9" s="155">
        <v>0</v>
      </c>
      <c r="I9" s="155">
        <v>1760961.28</v>
      </c>
      <c r="J9" s="155">
        <v>0</v>
      </c>
      <c r="K9" s="155">
        <v>0</v>
      </c>
      <c r="L9" s="155">
        <v>41395.680000000066</v>
      </c>
      <c r="M9" s="155">
        <v>0</v>
      </c>
      <c r="N9" s="155">
        <v>88644.880000000165</v>
      </c>
      <c r="O9" s="155">
        <v>0</v>
      </c>
      <c r="P9" s="155">
        <v>6739.2801927710889</v>
      </c>
      <c r="Q9" s="155">
        <v>2829.2009638554214</v>
      </c>
      <c r="R9" s="155">
        <v>30432.074024096433</v>
      </c>
      <c r="S9" s="155">
        <v>3783.3546024096445</v>
      </c>
      <c r="T9" s="155">
        <v>0</v>
      </c>
      <c r="U9" s="155">
        <v>0</v>
      </c>
      <c r="V9" s="155">
        <v>0</v>
      </c>
      <c r="W9" s="155">
        <v>0</v>
      </c>
      <c r="X9" s="155">
        <v>0</v>
      </c>
      <c r="Y9" s="155">
        <v>0</v>
      </c>
      <c r="Z9" s="155">
        <v>0</v>
      </c>
      <c r="AA9" s="155">
        <v>0</v>
      </c>
      <c r="AB9" s="155">
        <v>81631.516862745077</v>
      </c>
      <c r="AC9" s="155">
        <v>0</v>
      </c>
      <c r="AD9" s="155">
        <v>140723.50699061406</v>
      </c>
      <c r="AE9" s="155">
        <v>0</v>
      </c>
      <c r="AF9" s="155">
        <v>0</v>
      </c>
      <c r="AG9" s="155">
        <v>0</v>
      </c>
      <c r="AH9" s="155">
        <v>159662.24</v>
      </c>
      <c r="AI9" s="155">
        <v>0</v>
      </c>
      <c r="AJ9" s="155">
        <v>0</v>
      </c>
      <c r="AK9" s="155">
        <v>0</v>
      </c>
      <c r="AL9" s="155">
        <v>49222.3799</v>
      </c>
      <c r="AM9" s="155">
        <v>0</v>
      </c>
      <c r="AN9" s="155">
        <v>0</v>
      </c>
      <c r="AO9" s="155">
        <v>0</v>
      </c>
      <c r="AP9" s="155">
        <v>0</v>
      </c>
      <c r="AQ9" s="155">
        <v>0</v>
      </c>
      <c r="AR9" s="155">
        <v>0</v>
      </c>
      <c r="AS9" s="155">
        <v>0</v>
      </c>
      <c r="AT9" s="155">
        <v>0</v>
      </c>
      <c r="AU9" s="155">
        <v>1760961.28</v>
      </c>
      <c r="AV9" s="155">
        <v>396179.49363649194</v>
      </c>
      <c r="AW9" s="155">
        <v>208884.61989999999</v>
      </c>
      <c r="AX9" s="155">
        <v>223784.36981749447</v>
      </c>
      <c r="AY9" s="155">
        <v>2366025.3935364918</v>
      </c>
      <c r="AZ9" s="155">
        <v>2316803.0136364917</v>
      </c>
      <c r="BA9" s="155">
        <v>4955</v>
      </c>
      <c r="BB9" s="155">
        <v>2061280</v>
      </c>
      <c r="BC9" s="155">
        <v>0</v>
      </c>
      <c r="BD9" s="155">
        <v>0</v>
      </c>
      <c r="BE9" s="155">
        <v>2366025.3935364918</v>
      </c>
      <c r="BF9" s="155">
        <v>2366025.3935364918</v>
      </c>
      <c r="BG9" s="155">
        <v>0</v>
      </c>
      <c r="BH9" s="155">
        <v>2110502.3799000001</v>
      </c>
      <c r="BI9" s="155">
        <v>1901617.76</v>
      </c>
      <c r="BJ9" s="155">
        <v>2157140.773636492</v>
      </c>
      <c r="BK9" s="155">
        <v>5185.4345520107981</v>
      </c>
      <c r="BL9" s="155">
        <v>5252.1418229116944</v>
      </c>
      <c r="BM9" s="155">
        <v>-1.2700965272852227E-2</v>
      </c>
      <c r="BN9" s="155">
        <v>1.2700965272852227E-2</v>
      </c>
      <c r="BO9" s="155">
        <v>27750.224694772827</v>
      </c>
      <c r="BP9" s="155">
        <v>2393775.6182312644</v>
      </c>
      <c r="BQ9" s="155">
        <v>5635.9452844501548</v>
      </c>
      <c r="BR9" s="155" t="s">
        <v>700</v>
      </c>
      <c r="BS9" s="155">
        <v>5754.2683130559244</v>
      </c>
      <c r="BT9" s="155">
        <v>1.1829464320254335E-3</v>
      </c>
      <c r="BU9" s="155">
        <v>-17879.2</v>
      </c>
      <c r="BV9" s="155">
        <v>2375896.4182312642</v>
      </c>
      <c r="BW9" s="155">
        <v>-10587.199999999999</v>
      </c>
      <c r="BX9" s="155">
        <v>2365309.218231264</v>
      </c>
      <c r="BY9" s="155">
        <v>49222.3799</v>
      </c>
      <c r="BZ9" s="155">
        <v>2316086.838331264</v>
      </c>
      <c r="CA9" s="47"/>
      <c r="CB9">
        <v>76.000000000000128</v>
      </c>
      <c r="CC9" s="48">
        <v>0</v>
      </c>
      <c r="CD9" s="49">
        <f t="shared" si="8"/>
        <v>6814.08</v>
      </c>
      <c r="CE9" s="49">
        <f t="shared" si="9"/>
        <v>0</v>
      </c>
      <c r="CF9" s="49">
        <f t="shared" si="10"/>
        <v>711.36</v>
      </c>
      <c r="CG9" s="49">
        <f t="shared" si="11"/>
        <v>0</v>
      </c>
      <c r="CH9" s="49">
        <f t="shared" si="12"/>
        <v>1006.2400000000017</v>
      </c>
      <c r="CI9" s="49">
        <f t="shared" si="13"/>
        <v>0</v>
      </c>
      <c r="CJ9" s="49">
        <f t="shared" si="14"/>
        <v>1381.12</v>
      </c>
      <c r="CK9" s="49">
        <f t="shared" si="15"/>
        <v>0</v>
      </c>
      <c r="CL9" s="49">
        <f t="shared" si="16"/>
        <v>7966.4</v>
      </c>
      <c r="CM9" s="49">
        <f t="shared" si="17"/>
        <v>0</v>
      </c>
      <c r="CN9" s="49">
        <f t="shared" si="18"/>
        <v>2316086.838331264</v>
      </c>
      <c r="CO9" s="156">
        <f t="shared" si="19"/>
        <v>0</v>
      </c>
      <c r="CP9">
        <v>2009</v>
      </c>
      <c r="CQ9" s="49">
        <f t="shared" si="2"/>
        <v>356321.05205096368</v>
      </c>
      <c r="CR9" s="49">
        <f t="shared" si="20"/>
        <v>178160.52602548184</v>
      </c>
      <c r="CS9" s="49">
        <f t="shared" si="3"/>
        <v>178160.52602548184</v>
      </c>
      <c r="CT9" s="49">
        <f t="shared" si="3"/>
        <v>178160.52602548184</v>
      </c>
      <c r="CU9" s="49">
        <f t="shared" si="3"/>
        <v>178160.52602548184</v>
      </c>
      <c r="CV9" s="49">
        <f t="shared" si="3"/>
        <v>178160.52602548184</v>
      </c>
      <c r="CW9" s="49">
        <f t="shared" si="3"/>
        <v>178160.52602548184</v>
      </c>
      <c r="CX9" s="49">
        <f t="shared" si="3"/>
        <v>178160.52602548184</v>
      </c>
      <c r="CY9" s="49">
        <f t="shared" si="3"/>
        <v>178160.52602548184</v>
      </c>
      <c r="CZ9" s="49">
        <f t="shared" si="3"/>
        <v>178160.52602548184</v>
      </c>
      <c r="DA9" s="49">
        <f t="shared" si="3"/>
        <v>178160.52602548184</v>
      </c>
      <c r="DB9" s="49">
        <f t="shared" si="3"/>
        <v>178160.52602548184</v>
      </c>
      <c r="DC9" s="157">
        <f t="shared" si="21"/>
        <v>2316086.8383312635</v>
      </c>
      <c r="DD9" s="49">
        <f t="shared" si="4"/>
        <v>0</v>
      </c>
      <c r="DE9" s="49"/>
      <c r="DF9" s="49"/>
      <c r="DG9" s="49"/>
      <c r="DH9" s="49"/>
      <c r="DI9" s="49">
        <f t="shared" si="5"/>
        <v>368273.17203557916</v>
      </c>
      <c r="DJ9" s="49">
        <f t="shared" si="22"/>
        <v>184136.58601778958</v>
      </c>
      <c r="DK9" s="49">
        <f t="shared" si="6"/>
        <v>184136.58601778958</v>
      </c>
      <c r="DL9" s="49">
        <f>$BP9/13</f>
        <v>184136.58601778958</v>
      </c>
      <c r="DM9" s="49">
        <f t="shared" si="6"/>
        <v>184136.58601778958</v>
      </c>
      <c r="DN9" s="49">
        <f t="shared" si="6"/>
        <v>184136.58601778958</v>
      </c>
      <c r="DO9" s="49">
        <f t="shared" si="6"/>
        <v>184136.58601778958</v>
      </c>
      <c r="DP9" s="49">
        <f t="shared" si="6"/>
        <v>184136.58601778958</v>
      </c>
      <c r="DQ9" s="49">
        <f t="shared" si="6"/>
        <v>184136.58601778958</v>
      </c>
      <c r="DR9" s="49">
        <f t="shared" si="6"/>
        <v>184136.58601778958</v>
      </c>
      <c r="DS9" s="49">
        <f t="shared" si="6"/>
        <v>184136.58601778958</v>
      </c>
      <c r="DT9" s="49">
        <f t="shared" si="6"/>
        <v>184136.58601778958</v>
      </c>
      <c r="DU9" s="49">
        <f t="shared" si="23"/>
        <v>2393775.6182312649</v>
      </c>
      <c r="DV9" s="49">
        <f t="shared" si="7"/>
        <v>0</v>
      </c>
    </row>
    <row r="10" spans="2:126" x14ac:dyDescent="0.25">
      <c r="B10" s="150">
        <v>101266</v>
      </c>
      <c r="C10" s="150">
        <v>3022011</v>
      </c>
      <c r="D10" s="150" t="s">
        <v>47</v>
      </c>
      <c r="E10" s="151" t="s">
        <v>46</v>
      </c>
      <c r="F10" s="155">
        <v>204</v>
      </c>
      <c r="G10" s="155">
        <v>204</v>
      </c>
      <c r="H10" s="155">
        <v>0</v>
      </c>
      <c r="I10" s="155">
        <v>863548.32</v>
      </c>
      <c r="J10" s="155">
        <v>0</v>
      </c>
      <c r="K10" s="155">
        <v>0</v>
      </c>
      <c r="L10" s="155">
        <v>19063.799999999956</v>
      </c>
      <c r="M10" s="155">
        <v>0</v>
      </c>
      <c r="N10" s="155">
        <v>44322.440000000104</v>
      </c>
      <c r="O10" s="155">
        <v>0</v>
      </c>
      <c r="P10" s="155">
        <v>1034.32</v>
      </c>
      <c r="Q10" s="155">
        <v>1881.6000000000031</v>
      </c>
      <c r="R10" s="155">
        <v>10772.520000000004</v>
      </c>
      <c r="S10" s="155">
        <v>1078.3599999999999</v>
      </c>
      <c r="T10" s="155">
        <v>0</v>
      </c>
      <c r="U10" s="155">
        <v>0</v>
      </c>
      <c r="V10" s="155">
        <v>0</v>
      </c>
      <c r="W10" s="155">
        <v>0</v>
      </c>
      <c r="X10" s="155">
        <v>0</v>
      </c>
      <c r="Y10" s="155">
        <v>0</v>
      </c>
      <c r="Z10" s="155">
        <v>0</v>
      </c>
      <c r="AA10" s="155">
        <v>0</v>
      </c>
      <c r="AB10" s="155">
        <v>21369.734400000001</v>
      </c>
      <c r="AC10" s="155">
        <v>0</v>
      </c>
      <c r="AD10" s="155">
        <v>65484.168827586196</v>
      </c>
      <c r="AE10" s="155">
        <v>0</v>
      </c>
      <c r="AF10" s="155">
        <v>2930.7060000000038</v>
      </c>
      <c r="AG10" s="155">
        <v>0</v>
      </c>
      <c r="AH10" s="155">
        <v>159662.24</v>
      </c>
      <c r="AI10" s="155">
        <v>0</v>
      </c>
      <c r="AJ10" s="155">
        <v>0</v>
      </c>
      <c r="AK10" s="155">
        <v>0</v>
      </c>
      <c r="AL10" s="155">
        <v>26506.273799999999</v>
      </c>
      <c r="AM10" s="155">
        <v>0</v>
      </c>
      <c r="AN10" s="155">
        <v>0</v>
      </c>
      <c r="AO10" s="155">
        <v>0</v>
      </c>
      <c r="AP10" s="155">
        <v>0</v>
      </c>
      <c r="AQ10" s="155">
        <v>0</v>
      </c>
      <c r="AR10" s="155">
        <v>0</v>
      </c>
      <c r="AS10" s="155">
        <v>0</v>
      </c>
      <c r="AT10" s="155">
        <v>0</v>
      </c>
      <c r="AU10" s="155">
        <v>863548.32</v>
      </c>
      <c r="AV10" s="155">
        <v>167937.64922758628</v>
      </c>
      <c r="AW10" s="155">
        <v>186168.51379999999</v>
      </c>
      <c r="AX10" s="155">
        <v>91887.556565517254</v>
      </c>
      <c r="AY10" s="155">
        <v>1217654.4830275862</v>
      </c>
      <c r="AZ10" s="155">
        <v>1191148.2092275862</v>
      </c>
      <c r="BA10" s="155">
        <v>4955</v>
      </c>
      <c r="BB10" s="155">
        <v>1010820</v>
      </c>
      <c r="BC10" s="155">
        <v>0</v>
      </c>
      <c r="BD10" s="155">
        <v>0</v>
      </c>
      <c r="BE10" s="155">
        <v>1217654.4830275862</v>
      </c>
      <c r="BF10" s="155">
        <v>1217654.483027586</v>
      </c>
      <c r="BG10" s="155">
        <v>0</v>
      </c>
      <c r="BH10" s="155">
        <v>1037326.2738</v>
      </c>
      <c r="BI10" s="155">
        <v>851157.76</v>
      </c>
      <c r="BJ10" s="155">
        <v>1031485.9692275863</v>
      </c>
      <c r="BK10" s="155">
        <v>5056.3037707234625</v>
      </c>
      <c r="BL10" s="155">
        <v>5027.9248434146348</v>
      </c>
      <c r="BM10" s="155">
        <v>5.6442624328399216E-3</v>
      </c>
      <c r="BN10" s="155">
        <v>0</v>
      </c>
      <c r="BO10" s="155">
        <v>0</v>
      </c>
      <c r="BP10" s="155">
        <v>1217654.4830275862</v>
      </c>
      <c r="BQ10" s="155">
        <v>5838.9618099391482</v>
      </c>
      <c r="BR10" s="155" t="s">
        <v>700</v>
      </c>
      <c r="BS10" s="155">
        <v>5968.8945246450303</v>
      </c>
      <c r="BT10" s="155">
        <v>6.5748620637202659E-3</v>
      </c>
      <c r="BU10" s="155">
        <v>-8777.36</v>
      </c>
      <c r="BV10" s="155">
        <v>1208877.1230275861</v>
      </c>
      <c r="BW10" s="155">
        <v>-5191.8</v>
      </c>
      <c r="BX10" s="155">
        <v>1203685.3230275861</v>
      </c>
      <c r="BY10" s="155">
        <v>26506.273799999999</v>
      </c>
      <c r="BZ10" s="155">
        <v>1177179.049227586</v>
      </c>
      <c r="CA10" s="47"/>
      <c r="CB10">
        <v>38.000000000000085</v>
      </c>
      <c r="CC10" s="48">
        <v>0</v>
      </c>
      <c r="CD10" s="49">
        <f t="shared" si="8"/>
        <v>3341.52</v>
      </c>
      <c r="CE10" s="49">
        <f t="shared" si="9"/>
        <v>0</v>
      </c>
      <c r="CF10" s="49">
        <f t="shared" si="10"/>
        <v>348.84</v>
      </c>
      <c r="CG10" s="49">
        <f t="shared" si="11"/>
        <v>0</v>
      </c>
      <c r="CH10" s="49">
        <f t="shared" si="12"/>
        <v>503.12000000000114</v>
      </c>
      <c r="CI10" s="49">
        <f t="shared" si="13"/>
        <v>0</v>
      </c>
      <c r="CJ10" s="49">
        <f t="shared" si="14"/>
        <v>677.28</v>
      </c>
      <c r="CK10" s="49">
        <f t="shared" si="15"/>
        <v>0</v>
      </c>
      <c r="CL10" s="49">
        <f t="shared" si="16"/>
        <v>3906.6</v>
      </c>
      <c r="CM10" s="49">
        <f t="shared" si="17"/>
        <v>0</v>
      </c>
      <c r="CN10" s="49">
        <f t="shared" si="18"/>
        <v>1177179.049227586</v>
      </c>
      <c r="CO10" s="156">
        <f t="shared" si="19"/>
        <v>0</v>
      </c>
      <c r="CP10">
        <v>2011</v>
      </c>
      <c r="CQ10" s="49">
        <f t="shared" si="2"/>
        <v>181104.46911193631</v>
      </c>
      <c r="CR10" s="49">
        <f t="shared" si="20"/>
        <v>90552.234555968156</v>
      </c>
      <c r="CS10" s="49">
        <f t="shared" si="3"/>
        <v>90552.234555968156</v>
      </c>
      <c r="CT10" s="49">
        <f t="shared" si="3"/>
        <v>90552.234555968156</v>
      </c>
      <c r="CU10" s="49">
        <f t="shared" si="3"/>
        <v>90552.234555968156</v>
      </c>
      <c r="CV10" s="49">
        <f t="shared" si="3"/>
        <v>90552.234555968156</v>
      </c>
      <c r="CW10" s="49">
        <f t="shared" si="3"/>
        <v>90552.234555968156</v>
      </c>
      <c r="CX10" s="49">
        <f t="shared" si="3"/>
        <v>90552.234555968156</v>
      </c>
      <c r="CY10" s="49">
        <f t="shared" si="3"/>
        <v>90552.234555968156</v>
      </c>
      <c r="CZ10" s="49">
        <f t="shared" si="3"/>
        <v>90552.234555968156</v>
      </c>
      <c r="DA10" s="49">
        <f t="shared" si="3"/>
        <v>90552.234555968156</v>
      </c>
      <c r="DB10" s="49">
        <f t="shared" si="3"/>
        <v>90552.234555968156</v>
      </c>
      <c r="DC10" s="157">
        <f t="shared" si="21"/>
        <v>1177179.0492275862</v>
      </c>
      <c r="DD10" s="49">
        <f t="shared" si="4"/>
        <v>0</v>
      </c>
      <c r="DE10" s="49"/>
      <c r="DF10" s="49"/>
      <c r="DG10" s="49"/>
      <c r="DH10" s="49"/>
      <c r="DI10" s="49">
        <f t="shared" si="5"/>
        <v>187331.45892732096</v>
      </c>
      <c r="DJ10" s="49">
        <f t="shared" si="22"/>
        <v>93665.729463660478</v>
      </c>
      <c r="DK10" s="49">
        <f t="shared" si="6"/>
        <v>93665.729463660478</v>
      </c>
      <c r="DL10" s="49">
        <f t="shared" si="6"/>
        <v>93665.729463660478</v>
      </c>
      <c r="DM10" s="49">
        <f t="shared" si="6"/>
        <v>93665.729463660478</v>
      </c>
      <c r="DN10" s="49">
        <f t="shared" si="6"/>
        <v>93665.729463660478</v>
      </c>
      <c r="DO10" s="49">
        <f t="shared" si="6"/>
        <v>93665.729463660478</v>
      </c>
      <c r="DP10" s="49">
        <f t="shared" si="6"/>
        <v>93665.729463660478</v>
      </c>
      <c r="DQ10" s="49">
        <f t="shared" si="6"/>
        <v>93665.729463660478</v>
      </c>
      <c r="DR10" s="49">
        <f t="shared" si="6"/>
        <v>93665.729463660478</v>
      </c>
      <c r="DS10" s="49">
        <f t="shared" si="6"/>
        <v>93665.729463660478</v>
      </c>
      <c r="DT10" s="49">
        <f t="shared" si="6"/>
        <v>93665.729463660478</v>
      </c>
      <c r="DU10" s="49">
        <f t="shared" si="23"/>
        <v>1217654.4830275862</v>
      </c>
      <c r="DV10" s="49">
        <f t="shared" si="7"/>
        <v>0</v>
      </c>
    </row>
    <row r="11" spans="2:126" x14ac:dyDescent="0.25">
      <c r="B11" s="150">
        <v>101269</v>
      </c>
      <c r="C11" s="150">
        <v>3022014</v>
      </c>
      <c r="D11" s="150" t="s">
        <v>92</v>
      </c>
      <c r="E11" s="151" t="s">
        <v>703</v>
      </c>
      <c r="F11" s="155">
        <v>631</v>
      </c>
      <c r="G11" s="155">
        <v>631</v>
      </c>
      <c r="H11" s="155">
        <v>0</v>
      </c>
      <c r="I11" s="155">
        <v>2671073.48</v>
      </c>
      <c r="J11" s="155">
        <v>0</v>
      </c>
      <c r="K11" s="155">
        <v>0</v>
      </c>
      <c r="L11" s="155">
        <v>90961.559999999925</v>
      </c>
      <c r="M11" s="155">
        <v>0</v>
      </c>
      <c r="N11" s="155">
        <v>205282.88000000018</v>
      </c>
      <c r="O11" s="155">
        <v>0</v>
      </c>
      <c r="P11" s="155">
        <v>61737.722162162099</v>
      </c>
      <c r="Q11" s="155">
        <v>48133.362162162121</v>
      </c>
      <c r="R11" s="155">
        <v>0</v>
      </c>
      <c r="S11" s="155">
        <v>1622.68321144674</v>
      </c>
      <c r="T11" s="155">
        <v>2296.0374562798111</v>
      </c>
      <c r="U11" s="155">
        <v>0</v>
      </c>
      <c r="V11" s="155">
        <v>0</v>
      </c>
      <c r="W11" s="155">
        <v>0</v>
      </c>
      <c r="X11" s="155">
        <v>0</v>
      </c>
      <c r="Y11" s="155">
        <v>0</v>
      </c>
      <c r="Z11" s="155">
        <v>0</v>
      </c>
      <c r="AA11" s="155">
        <v>0</v>
      </c>
      <c r="AB11" s="155">
        <v>193147.95272727293</v>
      </c>
      <c r="AC11" s="155">
        <v>0</v>
      </c>
      <c r="AD11" s="155">
        <v>261611.79528752118</v>
      </c>
      <c r="AE11" s="155">
        <v>0</v>
      </c>
      <c r="AF11" s="155">
        <v>0</v>
      </c>
      <c r="AG11" s="155">
        <v>0</v>
      </c>
      <c r="AH11" s="155">
        <v>159662.24</v>
      </c>
      <c r="AI11" s="155">
        <v>0</v>
      </c>
      <c r="AJ11" s="155">
        <v>0</v>
      </c>
      <c r="AK11" s="155">
        <v>0</v>
      </c>
      <c r="AL11" s="155">
        <v>153667.4344</v>
      </c>
      <c r="AM11" s="155">
        <v>0</v>
      </c>
      <c r="AN11" s="155">
        <v>0</v>
      </c>
      <c r="AO11" s="155">
        <v>0</v>
      </c>
      <c r="AP11" s="155">
        <v>0</v>
      </c>
      <c r="AQ11" s="155">
        <v>0</v>
      </c>
      <c r="AR11" s="155">
        <v>0</v>
      </c>
      <c r="AS11" s="155">
        <v>0</v>
      </c>
      <c r="AT11" s="155">
        <v>0</v>
      </c>
      <c r="AU11" s="155">
        <v>2671073.48</v>
      </c>
      <c r="AV11" s="155">
        <v>864793.99300684512</v>
      </c>
      <c r="AW11" s="155">
        <v>313329.67440000002</v>
      </c>
      <c r="AX11" s="155">
        <v>447675.46738318732</v>
      </c>
      <c r="AY11" s="155">
        <v>3849197.1474068449</v>
      </c>
      <c r="AZ11" s="155">
        <v>3695529.7130068447</v>
      </c>
      <c r="BA11" s="155">
        <v>4955</v>
      </c>
      <c r="BB11" s="155">
        <v>3126605</v>
      </c>
      <c r="BC11" s="155">
        <v>0</v>
      </c>
      <c r="BD11" s="155">
        <v>0</v>
      </c>
      <c r="BE11" s="155">
        <v>3849197.1474068449</v>
      </c>
      <c r="BF11" s="155">
        <v>3849197.1474068449</v>
      </c>
      <c r="BG11" s="155">
        <v>0</v>
      </c>
      <c r="BH11" s="155">
        <v>3280272.4344000001</v>
      </c>
      <c r="BI11" s="155">
        <v>2966942.7600000002</v>
      </c>
      <c r="BJ11" s="155">
        <v>3535867.473006845</v>
      </c>
      <c r="BK11" s="155">
        <v>5603.5934595988037</v>
      </c>
      <c r="BL11" s="155">
        <v>5553.5301977671443</v>
      </c>
      <c r="BM11" s="155">
        <v>9.0146735587731102E-3</v>
      </c>
      <c r="BN11" s="155">
        <v>0</v>
      </c>
      <c r="BO11" s="155">
        <v>0</v>
      </c>
      <c r="BP11" s="155">
        <v>3849197.1474068449</v>
      </c>
      <c r="BQ11" s="155">
        <v>5856.6239508824801</v>
      </c>
      <c r="BR11" s="155" t="s">
        <v>700</v>
      </c>
      <c r="BS11" s="155">
        <v>6100.1539578555385</v>
      </c>
      <c r="BT11" s="155">
        <v>1.2940667103778836E-2</v>
      </c>
      <c r="BU11" s="155">
        <v>-27923.600000000002</v>
      </c>
      <c r="BV11" s="155">
        <v>3821273.5474068448</v>
      </c>
      <c r="BW11" s="155">
        <v>-16058.949999999999</v>
      </c>
      <c r="BX11" s="155">
        <v>3805214.5974068446</v>
      </c>
      <c r="BY11" s="155">
        <v>153667.4344</v>
      </c>
      <c r="BZ11" s="155">
        <v>3651547.1630068445</v>
      </c>
      <c r="CA11" s="47"/>
      <c r="CB11">
        <v>176.00000000000014</v>
      </c>
      <c r="CC11" s="48">
        <v>0</v>
      </c>
      <c r="CD11" s="49">
        <f t="shared" si="8"/>
        <v>10335.779999999999</v>
      </c>
      <c r="CE11" s="49">
        <f t="shared" si="9"/>
        <v>0</v>
      </c>
      <c r="CF11" s="49">
        <f t="shared" si="10"/>
        <v>1079.01</v>
      </c>
      <c r="CG11" s="49">
        <f t="shared" si="11"/>
        <v>0</v>
      </c>
      <c r="CH11" s="49">
        <f t="shared" si="12"/>
        <v>2330.2400000000021</v>
      </c>
      <c r="CI11" s="49">
        <f t="shared" si="13"/>
        <v>0</v>
      </c>
      <c r="CJ11" s="49">
        <f t="shared" si="14"/>
        <v>2094.92</v>
      </c>
      <c r="CK11" s="49">
        <f t="shared" si="15"/>
        <v>0</v>
      </c>
      <c r="CL11" s="49">
        <f t="shared" si="16"/>
        <v>12083.65</v>
      </c>
      <c r="CM11" s="49">
        <f t="shared" si="17"/>
        <v>0</v>
      </c>
      <c r="CN11" s="49">
        <f t="shared" si="18"/>
        <v>3651547.1630068445</v>
      </c>
      <c r="CO11" s="156">
        <f t="shared" si="19"/>
        <v>0</v>
      </c>
      <c r="CP11">
        <v>2014</v>
      </c>
      <c r="CQ11" s="49">
        <f t="shared" si="2"/>
        <v>561776.48661643756</v>
      </c>
      <c r="CR11" s="49">
        <f t="shared" si="20"/>
        <v>280888.24330821878</v>
      </c>
      <c r="CS11" s="49">
        <f t="shared" si="3"/>
        <v>280888.24330821878</v>
      </c>
      <c r="CT11" s="49">
        <f t="shared" si="3"/>
        <v>280888.24330821878</v>
      </c>
      <c r="CU11" s="49">
        <f t="shared" si="3"/>
        <v>280888.24330821878</v>
      </c>
      <c r="CV11" s="49">
        <f t="shared" si="3"/>
        <v>280888.24330821878</v>
      </c>
      <c r="CW11" s="49">
        <f t="shared" si="3"/>
        <v>280888.24330821878</v>
      </c>
      <c r="CX11" s="49">
        <f t="shared" si="3"/>
        <v>280888.24330821878</v>
      </c>
      <c r="CY11" s="49">
        <f t="shared" si="3"/>
        <v>280888.24330821878</v>
      </c>
      <c r="CZ11" s="49">
        <f t="shared" si="3"/>
        <v>280888.24330821878</v>
      </c>
      <c r="DA11" s="49">
        <f t="shared" si="3"/>
        <v>280888.24330821878</v>
      </c>
      <c r="DB11" s="49">
        <f t="shared" si="3"/>
        <v>280888.24330821878</v>
      </c>
      <c r="DC11" s="157">
        <f t="shared" si="21"/>
        <v>3651547.1630068431</v>
      </c>
      <c r="DD11" s="49">
        <f t="shared" si="4"/>
        <v>0</v>
      </c>
      <c r="DE11" s="49"/>
      <c r="DF11" s="49"/>
      <c r="DG11" s="49"/>
      <c r="DH11" s="49"/>
      <c r="DI11" s="49">
        <f t="shared" si="5"/>
        <v>592184.17652412993</v>
      </c>
      <c r="DJ11" s="49">
        <f t="shared" si="22"/>
        <v>296092.08826206496</v>
      </c>
      <c r="DK11" s="49">
        <f t="shared" si="6"/>
        <v>296092.08826206496</v>
      </c>
      <c r="DL11" s="49">
        <f t="shared" si="6"/>
        <v>296092.08826206496</v>
      </c>
      <c r="DM11" s="49">
        <f t="shared" si="6"/>
        <v>296092.08826206496</v>
      </c>
      <c r="DN11" s="49">
        <f t="shared" si="6"/>
        <v>296092.08826206496</v>
      </c>
      <c r="DO11" s="49">
        <f t="shared" si="6"/>
        <v>296092.08826206496</v>
      </c>
      <c r="DP11" s="49">
        <f t="shared" si="6"/>
        <v>296092.08826206496</v>
      </c>
      <c r="DQ11" s="49">
        <f t="shared" si="6"/>
        <v>296092.08826206496</v>
      </c>
      <c r="DR11" s="49">
        <f t="shared" si="6"/>
        <v>296092.08826206496</v>
      </c>
      <c r="DS11" s="49">
        <f t="shared" si="6"/>
        <v>296092.08826206496</v>
      </c>
      <c r="DT11" s="49">
        <f t="shared" si="6"/>
        <v>296092.08826206496</v>
      </c>
      <c r="DU11" s="49">
        <f t="shared" si="23"/>
        <v>3849197.1474068435</v>
      </c>
      <c r="DV11" s="49">
        <f t="shared" si="7"/>
        <v>0</v>
      </c>
    </row>
    <row r="12" spans="2:126" x14ac:dyDescent="0.25">
      <c r="B12" s="150">
        <v>101270</v>
      </c>
      <c r="C12" s="150">
        <v>3022015</v>
      </c>
      <c r="D12" s="150" t="s">
        <v>242</v>
      </c>
      <c r="E12" s="151" t="s">
        <v>704</v>
      </c>
      <c r="F12" s="155">
        <v>180</v>
      </c>
      <c r="G12" s="155">
        <v>180</v>
      </c>
      <c r="H12" s="155">
        <v>0</v>
      </c>
      <c r="I12" s="155">
        <v>761954.4</v>
      </c>
      <c r="J12" s="155">
        <v>0</v>
      </c>
      <c r="K12" s="155">
        <v>0</v>
      </c>
      <c r="L12" s="155">
        <v>39216.959999999999</v>
      </c>
      <c r="M12" s="155">
        <v>0</v>
      </c>
      <c r="N12" s="155">
        <v>85145.740000000107</v>
      </c>
      <c r="O12" s="155">
        <v>0</v>
      </c>
      <c r="P12" s="155">
        <v>17324.85999999999</v>
      </c>
      <c r="Q12" s="155">
        <v>6899.199999999988</v>
      </c>
      <c r="R12" s="155">
        <v>979.31999999999891</v>
      </c>
      <c r="S12" s="155">
        <v>2156.7199999999975</v>
      </c>
      <c r="T12" s="155">
        <v>0</v>
      </c>
      <c r="U12" s="155">
        <v>0</v>
      </c>
      <c r="V12" s="155">
        <v>0</v>
      </c>
      <c r="W12" s="155">
        <v>0</v>
      </c>
      <c r="X12" s="155">
        <v>0</v>
      </c>
      <c r="Y12" s="155">
        <v>0</v>
      </c>
      <c r="Z12" s="155">
        <v>0</v>
      </c>
      <c r="AA12" s="155">
        <v>0</v>
      </c>
      <c r="AB12" s="155">
        <v>43536.12993630577</v>
      </c>
      <c r="AC12" s="155">
        <v>0</v>
      </c>
      <c r="AD12" s="155">
        <v>111583.98004535146</v>
      </c>
      <c r="AE12" s="155">
        <v>0</v>
      </c>
      <c r="AF12" s="155">
        <v>0</v>
      </c>
      <c r="AG12" s="155">
        <v>0</v>
      </c>
      <c r="AH12" s="155">
        <v>159662.24</v>
      </c>
      <c r="AI12" s="155">
        <v>0</v>
      </c>
      <c r="AJ12" s="155">
        <v>0</v>
      </c>
      <c r="AK12" s="155">
        <v>0</v>
      </c>
      <c r="AL12" s="155">
        <v>39858</v>
      </c>
      <c r="AM12" s="155">
        <v>0</v>
      </c>
      <c r="AN12" s="155">
        <v>0</v>
      </c>
      <c r="AO12" s="155">
        <v>0</v>
      </c>
      <c r="AP12" s="155">
        <v>0</v>
      </c>
      <c r="AQ12" s="155">
        <v>0</v>
      </c>
      <c r="AR12" s="155">
        <v>0</v>
      </c>
      <c r="AS12" s="155">
        <v>0</v>
      </c>
      <c r="AT12" s="155">
        <v>0</v>
      </c>
      <c r="AU12" s="155">
        <v>761954.4</v>
      </c>
      <c r="AV12" s="155">
        <v>306842.90998165729</v>
      </c>
      <c r="AW12" s="155">
        <v>199520.24</v>
      </c>
      <c r="AX12" s="155">
        <v>130485.43394537608</v>
      </c>
      <c r="AY12" s="155">
        <v>1268317.5499816572</v>
      </c>
      <c r="AZ12" s="155">
        <v>1228459.5499816572</v>
      </c>
      <c r="BA12" s="155">
        <v>4955</v>
      </c>
      <c r="BB12" s="155">
        <v>891900</v>
      </c>
      <c r="BC12" s="155">
        <v>0</v>
      </c>
      <c r="BD12" s="155">
        <v>0</v>
      </c>
      <c r="BE12" s="155">
        <v>1268317.5499816572</v>
      </c>
      <c r="BF12" s="155">
        <v>1268317.5499816572</v>
      </c>
      <c r="BG12" s="155">
        <v>0</v>
      </c>
      <c r="BH12" s="155">
        <v>931758</v>
      </c>
      <c r="BI12" s="155">
        <v>732237.76</v>
      </c>
      <c r="BJ12" s="155">
        <v>1068797.3099816572</v>
      </c>
      <c r="BK12" s="155">
        <v>5937.7628332314289</v>
      </c>
      <c r="BL12" s="155">
        <v>5712.0648113989628</v>
      </c>
      <c r="BM12" s="155">
        <v>3.951251067425994E-2</v>
      </c>
      <c r="BN12" s="155">
        <v>0</v>
      </c>
      <c r="BO12" s="155">
        <v>0</v>
      </c>
      <c r="BP12" s="155">
        <v>1268317.5499816572</v>
      </c>
      <c r="BQ12" s="155">
        <v>6824.7752776758734</v>
      </c>
      <c r="BR12" s="155" t="s">
        <v>700</v>
      </c>
      <c r="BS12" s="155">
        <v>7046.2086110092068</v>
      </c>
      <c r="BT12" s="155">
        <v>4.2535284952234687E-2</v>
      </c>
      <c r="BU12" s="155">
        <v>-8267.3200000000015</v>
      </c>
      <c r="BV12" s="155">
        <v>1260050.2299816571</v>
      </c>
      <c r="BW12" s="155">
        <v>-4581</v>
      </c>
      <c r="BX12" s="155">
        <v>1255469.2299816571</v>
      </c>
      <c r="BY12" s="155">
        <v>39858</v>
      </c>
      <c r="BZ12" s="155">
        <v>1215611.2299816571</v>
      </c>
      <c r="CA12" s="47"/>
      <c r="CB12">
        <v>73.000000000000085</v>
      </c>
      <c r="CC12" s="48">
        <v>0</v>
      </c>
      <c r="CD12" s="49">
        <f t="shared" si="8"/>
        <v>2948.3999999999996</v>
      </c>
      <c r="CE12" s="49">
        <f t="shared" si="9"/>
        <v>0</v>
      </c>
      <c r="CF12" s="49">
        <f t="shared" si="10"/>
        <v>307.8</v>
      </c>
      <c r="CG12" s="49">
        <f t="shared" si="11"/>
        <v>0</v>
      </c>
      <c r="CH12" s="49">
        <f t="shared" si="12"/>
        <v>966.52000000000112</v>
      </c>
      <c r="CI12" s="49">
        <f t="shared" si="13"/>
        <v>0</v>
      </c>
      <c r="CJ12" s="49">
        <f t="shared" si="14"/>
        <v>597.6</v>
      </c>
      <c r="CK12" s="49">
        <f t="shared" si="15"/>
        <v>0</v>
      </c>
      <c r="CL12" s="49">
        <f t="shared" si="16"/>
        <v>3446.9999999999995</v>
      </c>
      <c r="CM12" s="49">
        <f t="shared" si="17"/>
        <v>0</v>
      </c>
      <c r="CN12" s="49">
        <f t="shared" si="18"/>
        <v>1215611.2299816571</v>
      </c>
      <c r="CO12" s="156">
        <f t="shared" si="19"/>
        <v>0</v>
      </c>
      <c r="CP12">
        <v>2015</v>
      </c>
      <c r="CQ12" s="49">
        <f t="shared" si="2"/>
        <v>187017.11230487033</v>
      </c>
      <c r="CR12" s="49">
        <f t="shared" si="20"/>
        <v>93508.556152435165</v>
      </c>
      <c r="CS12" s="49">
        <f t="shared" si="3"/>
        <v>93508.556152435165</v>
      </c>
      <c r="CT12" s="49">
        <f t="shared" si="3"/>
        <v>93508.556152435165</v>
      </c>
      <c r="CU12" s="49">
        <f t="shared" si="3"/>
        <v>93508.556152435165</v>
      </c>
      <c r="CV12" s="49">
        <f t="shared" si="3"/>
        <v>93508.556152435165</v>
      </c>
      <c r="CW12" s="49">
        <f t="shared" si="3"/>
        <v>93508.556152435165</v>
      </c>
      <c r="CX12" s="49">
        <f t="shared" si="3"/>
        <v>93508.556152435165</v>
      </c>
      <c r="CY12" s="49">
        <f t="shared" si="3"/>
        <v>93508.556152435165</v>
      </c>
      <c r="CZ12" s="49">
        <f t="shared" si="3"/>
        <v>93508.556152435165</v>
      </c>
      <c r="DA12" s="49">
        <f t="shared" si="3"/>
        <v>93508.556152435165</v>
      </c>
      <c r="DB12" s="49">
        <f t="shared" si="3"/>
        <v>93508.556152435165</v>
      </c>
      <c r="DC12" s="157">
        <f t="shared" si="21"/>
        <v>1215611.2299816571</v>
      </c>
      <c r="DD12" s="49">
        <f t="shared" si="4"/>
        <v>0</v>
      </c>
      <c r="DE12" s="49"/>
      <c r="DF12" s="49"/>
      <c r="DG12" s="49"/>
      <c r="DH12" s="49"/>
      <c r="DI12" s="49">
        <f t="shared" si="5"/>
        <v>195125.77692025495</v>
      </c>
      <c r="DJ12" s="49">
        <f t="shared" si="22"/>
        <v>97562.888460127477</v>
      </c>
      <c r="DK12" s="49">
        <f t="shared" si="6"/>
        <v>97562.888460127477</v>
      </c>
      <c r="DL12" s="49">
        <f t="shared" si="6"/>
        <v>97562.888460127477</v>
      </c>
      <c r="DM12" s="49">
        <f t="shared" si="6"/>
        <v>97562.888460127477</v>
      </c>
      <c r="DN12" s="49">
        <f t="shared" si="6"/>
        <v>97562.888460127477</v>
      </c>
      <c r="DO12" s="49">
        <f t="shared" si="6"/>
        <v>97562.888460127477</v>
      </c>
      <c r="DP12" s="49">
        <f t="shared" si="6"/>
        <v>97562.888460127477</v>
      </c>
      <c r="DQ12" s="49">
        <f t="shared" si="6"/>
        <v>97562.888460127477</v>
      </c>
      <c r="DR12" s="49">
        <f t="shared" si="6"/>
        <v>97562.888460127477</v>
      </c>
      <c r="DS12" s="49">
        <f t="shared" si="6"/>
        <v>97562.888460127477</v>
      </c>
      <c r="DT12" s="49">
        <f t="shared" si="6"/>
        <v>97562.888460127477</v>
      </c>
      <c r="DU12" s="49">
        <f t="shared" si="23"/>
        <v>1268317.5499816572</v>
      </c>
      <c r="DV12" s="49">
        <f t="shared" si="7"/>
        <v>0</v>
      </c>
    </row>
    <row r="13" spans="2:126" x14ac:dyDescent="0.25">
      <c r="B13" s="150">
        <v>101271</v>
      </c>
      <c r="C13" s="150">
        <v>3022016</v>
      </c>
      <c r="D13" s="150" t="s">
        <v>161</v>
      </c>
      <c r="E13" s="151" t="s">
        <v>160</v>
      </c>
      <c r="F13" s="155">
        <v>210</v>
      </c>
      <c r="G13" s="155">
        <v>210</v>
      </c>
      <c r="H13" s="155">
        <v>0</v>
      </c>
      <c r="I13" s="155">
        <v>888946.79999999993</v>
      </c>
      <c r="J13" s="155">
        <v>0</v>
      </c>
      <c r="K13" s="155">
        <v>0</v>
      </c>
      <c r="L13" s="155">
        <v>13616.999999999993</v>
      </c>
      <c r="M13" s="155">
        <v>0</v>
      </c>
      <c r="N13" s="155">
        <v>31492.260000000111</v>
      </c>
      <c r="O13" s="155">
        <v>0</v>
      </c>
      <c r="P13" s="155">
        <v>1292.8999999999994</v>
      </c>
      <c r="Q13" s="155">
        <v>1254.3999999999971</v>
      </c>
      <c r="R13" s="155">
        <v>0</v>
      </c>
      <c r="S13" s="155">
        <v>1078.3599999999994</v>
      </c>
      <c r="T13" s="155">
        <v>0</v>
      </c>
      <c r="U13" s="155">
        <v>0</v>
      </c>
      <c r="V13" s="155">
        <v>0</v>
      </c>
      <c r="W13" s="155">
        <v>0</v>
      </c>
      <c r="X13" s="155">
        <v>0</v>
      </c>
      <c r="Y13" s="155">
        <v>0</v>
      </c>
      <c r="Z13" s="155">
        <v>0</v>
      </c>
      <c r="AA13" s="155">
        <v>0</v>
      </c>
      <c r="AB13" s="155">
        <v>45829.699999999953</v>
      </c>
      <c r="AC13" s="155">
        <v>0</v>
      </c>
      <c r="AD13" s="155">
        <v>67345.915414420815</v>
      </c>
      <c r="AE13" s="155">
        <v>0</v>
      </c>
      <c r="AF13" s="155">
        <v>0</v>
      </c>
      <c r="AG13" s="155">
        <v>0</v>
      </c>
      <c r="AH13" s="155">
        <v>159662.24</v>
      </c>
      <c r="AI13" s="155">
        <v>0</v>
      </c>
      <c r="AJ13" s="155">
        <v>0</v>
      </c>
      <c r="AK13" s="155">
        <v>0</v>
      </c>
      <c r="AL13" s="155">
        <v>26367.1505</v>
      </c>
      <c r="AM13" s="155">
        <v>0</v>
      </c>
      <c r="AN13" s="155">
        <v>0</v>
      </c>
      <c r="AO13" s="155">
        <v>0</v>
      </c>
      <c r="AP13" s="155">
        <v>0</v>
      </c>
      <c r="AQ13" s="155">
        <v>0</v>
      </c>
      <c r="AR13" s="155">
        <v>0</v>
      </c>
      <c r="AS13" s="155">
        <v>0</v>
      </c>
      <c r="AT13" s="155">
        <v>0</v>
      </c>
      <c r="AU13" s="155">
        <v>888946.79999999993</v>
      </c>
      <c r="AV13" s="155">
        <v>161910.53541442088</v>
      </c>
      <c r="AW13" s="155">
        <v>186029.39049999998</v>
      </c>
      <c r="AX13" s="155">
        <v>109048.47308288413</v>
      </c>
      <c r="AY13" s="155">
        <v>1236886.7259144208</v>
      </c>
      <c r="AZ13" s="155">
        <v>1210519.5754144208</v>
      </c>
      <c r="BA13" s="155">
        <v>4955</v>
      </c>
      <c r="BB13" s="155">
        <v>1040550</v>
      </c>
      <c r="BC13" s="155">
        <v>0</v>
      </c>
      <c r="BD13" s="155">
        <v>0</v>
      </c>
      <c r="BE13" s="155">
        <v>1236886.7259144208</v>
      </c>
      <c r="BF13" s="155">
        <v>1236886.7259144208</v>
      </c>
      <c r="BG13" s="155">
        <v>0</v>
      </c>
      <c r="BH13" s="155">
        <v>1066917.1505</v>
      </c>
      <c r="BI13" s="155">
        <v>880887.76</v>
      </c>
      <c r="BJ13" s="155">
        <v>1050857.3354144208</v>
      </c>
      <c r="BK13" s="155">
        <v>5004.0825495924801</v>
      </c>
      <c r="BL13" s="155">
        <v>4956.0497971563982</v>
      </c>
      <c r="BM13" s="155">
        <v>9.6917412863045324E-3</v>
      </c>
      <c r="BN13" s="155">
        <v>0</v>
      </c>
      <c r="BO13" s="155">
        <v>0</v>
      </c>
      <c r="BP13" s="155">
        <v>1236886.7259144208</v>
      </c>
      <c r="BQ13" s="155">
        <v>5764.3789305448609</v>
      </c>
      <c r="BR13" s="155" t="s">
        <v>700</v>
      </c>
      <c r="BS13" s="155">
        <v>5889.9367900686702</v>
      </c>
      <c r="BT13" s="155">
        <v>1.0068170748842364E-2</v>
      </c>
      <c r="BU13" s="155">
        <v>-8875.0800000000017</v>
      </c>
      <c r="BV13" s="155">
        <v>1228011.6459144207</v>
      </c>
      <c r="BW13" s="155">
        <v>-5344.5</v>
      </c>
      <c r="BX13" s="155">
        <v>1222667.1459144207</v>
      </c>
      <c r="BY13" s="155">
        <v>26367.1505</v>
      </c>
      <c r="BZ13" s="155">
        <v>1196299.9954144207</v>
      </c>
      <c r="CA13" s="47"/>
      <c r="CB13">
        <v>27.000000000000092</v>
      </c>
      <c r="CC13" s="48">
        <v>0</v>
      </c>
      <c r="CD13" s="49">
        <f t="shared" si="8"/>
        <v>3439.7999999999997</v>
      </c>
      <c r="CE13" s="49">
        <f t="shared" si="9"/>
        <v>0</v>
      </c>
      <c r="CF13" s="49">
        <f t="shared" si="10"/>
        <v>359.09999999999997</v>
      </c>
      <c r="CG13" s="49">
        <f t="shared" si="11"/>
        <v>0</v>
      </c>
      <c r="CH13" s="49">
        <f t="shared" si="12"/>
        <v>357.48000000000121</v>
      </c>
      <c r="CI13" s="49">
        <f t="shared" si="13"/>
        <v>0</v>
      </c>
      <c r="CJ13" s="49">
        <f t="shared" si="14"/>
        <v>697.19999999999993</v>
      </c>
      <c r="CK13" s="49">
        <f t="shared" si="15"/>
        <v>0</v>
      </c>
      <c r="CL13" s="49">
        <f t="shared" si="16"/>
        <v>4021.4999999999995</v>
      </c>
      <c r="CM13" s="49">
        <f t="shared" si="17"/>
        <v>0</v>
      </c>
      <c r="CN13" s="49">
        <f t="shared" si="18"/>
        <v>1196299.9954144207</v>
      </c>
      <c r="CO13" s="156">
        <f t="shared" si="19"/>
        <v>0</v>
      </c>
      <c r="CP13">
        <v>2016</v>
      </c>
      <c r="CQ13" s="49">
        <f t="shared" si="2"/>
        <v>184046.15314068011</v>
      </c>
      <c r="CR13" s="49">
        <f t="shared" si="20"/>
        <v>92023.076570340054</v>
      </c>
      <c r="CS13" s="49">
        <f t="shared" si="3"/>
        <v>92023.076570340054</v>
      </c>
      <c r="CT13" s="49">
        <f t="shared" si="3"/>
        <v>92023.076570340054</v>
      </c>
      <c r="CU13" s="49">
        <f t="shared" si="3"/>
        <v>92023.076570340054</v>
      </c>
      <c r="CV13" s="49">
        <f t="shared" si="3"/>
        <v>92023.076570340054</v>
      </c>
      <c r="CW13" s="49">
        <f t="shared" si="3"/>
        <v>92023.076570340054</v>
      </c>
      <c r="CX13" s="49">
        <f t="shared" si="3"/>
        <v>92023.076570340054</v>
      </c>
      <c r="CY13" s="49">
        <f t="shared" si="3"/>
        <v>92023.076570340054</v>
      </c>
      <c r="CZ13" s="49">
        <f t="shared" si="3"/>
        <v>92023.076570340054</v>
      </c>
      <c r="DA13" s="49">
        <f t="shared" si="3"/>
        <v>92023.076570340054</v>
      </c>
      <c r="DB13" s="49">
        <f t="shared" si="3"/>
        <v>92023.076570340054</v>
      </c>
      <c r="DC13" s="157">
        <f t="shared" si="21"/>
        <v>1196299.9954144207</v>
      </c>
      <c r="DD13" s="49">
        <f t="shared" si="4"/>
        <v>0</v>
      </c>
      <c r="DE13" s="49"/>
      <c r="DF13" s="49"/>
      <c r="DG13" s="49"/>
      <c r="DH13" s="49"/>
      <c r="DI13" s="49">
        <f t="shared" si="5"/>
        <v>190290.26552529552</v>
      </c>
      <c r="DJ13" s="49">
        <f t="shared" si="22"/>
        <v>95145.132762647758</v>
      </c>
      <c r="DK13" s="49">
        <f t="shared" si="6"/>
        <v>95145.132762647758</v>
      </c>
      <c r="DL13" s="49">
        <f t="shared" si="6"/>
        <v>95145.132762647758</v>
      </c>
      <c r="DM13" s="49">
        <f t="shared" si="6"/>
        <v>95145.132762647758</v>
      </c>
      <c r="DN13" s="49">
        <f t="shared" si="6"/>
        <v>95145.132762647758</v>
      </c>
      <c r="DO13" s="49">
        <f t="shared" si="6"/>
        <v>95145.132762647758</v>
      </c>
      <c r="DP13" s="49">
        <f t="shared" si="6"/>
        <v>95145.132762647758</v>
      </c>
      <c r="DQ13" s="49">
        <f t="shared" si="6"/>
        <v>95145.132762647758</v>
      </c>
      <c r="DR13" s="49">
        <f t="shared" si="6"/>
        <v>95145.132762647758</v>
      </c>
      <c r="DS13" s="49">
        <f t="shared" si="6"/>
        <v>95145.132762647758</v>
      </c>
      <c r="DT13" s="49">
        <f t="shared" si="6"/>
        <v>95145.132762647758</v>
      </c>
      <c r="DU13" s="49">
        <f t="shared" si="23"/>
        <v>1236886.7259144206</v>
      </c>
      <c r="DV13" s="49">
        <f t="shared" si="7"/>
        <v>0</v>
      </c>
    </row>
    <row r="14" spans="2:126" x14ac:dyDescent="0.25">
      <c r="B14" s="150">
        <v>101272</v>
      </c>
      <c r="C14" s="150">
        <v>3022017</v>
      </c>
      <c r="D14" s="150" t="s">
        <v>62</v>
      </c>
      <c r="E14" s="151" t="s">
        <v>448</v>
      </c>
      <c r="F14" s="155">
        <v>413</v>
      </c>
      <c r="G14" s="155">
        <v>413</v>
      </c>
      <c r="H14" s="155">
        <v>0</v>
      </c>
      <c r="I14" s="155">
        <v>1748262.04</v>
      </c>
      <c r="J14" s="155">
        <v>0</v>
      </c>
      <c r="K14" s="155">
        <v>0</v>
      </c>
      <c r="L14" s="155">
        <v>39216.959999999919</v>
      </c>
      <c r="M14" s="155">
        <v>0</v>
      </c>
      <c r="N14" s="155">
        <v>87478.499999999927</v>
      </c>
      <c r="O14" s="155">
        <v>0</v>
      </c>
      <c r="P14" s="155">
        <v>1810.0600000000018</v>
      </c>
      <c r="Q14" s="155">
        <v>15993.600000000039</v>
      </c>
      <c r="R14" s="155">
        <v>11262.180000000004</v>
      </c>
      <c r="S14" s="155">
        <v>3774.2600000000034</v>
      </c>
      <c r="T14" s="155">
        <v>0</v>
      </c>
      <c r="U14" s="155">
        <v>0</v>
      </c>
      <c r="V14" s="155">
        <v>0</v>
      </c>
      <c r="W14" s="155">
        <v>0</v>
      </c>
      <c r="X14" s="155">
        <v>0</v>
      </c>
      <c r="Y14" s="155">
        <v>0</v>
      </c>
      <c r="Z14" s="155">
        <v>0</v>
      </c>
      <c r="AA14" s="155">
        <v>0</v>
      </c>
      <c r="AB14" s="155">
        <v>61870.09500000003</v>
      </c>
      <c r="AC14" s="155">
        <v>0</v>
      </c>
      <c r="AD14" s="155">
        <v>132702.25932239828</v>
      </c>
      <c r="AE14" s="155">
        <v>0</v>
      </c>
      <c r="AF14" s="155">
        <v>0</v>
      </c>
      <c r="AG14" s="155">
        <v>0</v>
      </c>
      <c r="AH14" s="155">
        <v>159662.24</v>
      </c>
      <c r="AI14" s="155">
        <v>0</v>
      </c>
      <c r="AJ14" s="155">
        <v>0</v>
      </c>
      <c r="AK14" s="155">
        <v>0</v>
      </c>
      <c r="AL14" s="155">
        <v>32487</v>
      </c>
      <c r="AM14" s="155">
        <v>0</v>
      </c>
      <c r="AN14" s="155">
        <v>0</v>
      </c>
      <c r="AO14" s="155">
        <v>0</v>
      </c>
      <c r="AP14" s="155">
        <v>0</v>
      </c>
      <c r="AQ14" s="155">
        <v>0</v>
      </c>
      <c r="AR14" s="155">
        <v>0</v>
      </c>
      <c r="AS14" s="155">
        <v>0</v>
      </c>
      <c r="AT14" s="155">
        <v>0</v>
      </c>
      <c r="AU14" s="155">
        <v>1748262.04</v>
      </c>
      <c r="AV14" s="155">
        <v>354107.9143223982</v>
      </c>
      <c r="AW14" s="155">
        <v>192149.24</v>
      </c>
      <c r="AX14" s="155">
        <v>198989.45066447966</v>
      </c>
      <c r="AY14" s="155">
        <v>2294519.1943223979</v>
      </c>
      <c r="AZ14" s="155">
        <v>2262032.1943223979</v>
      </c>
      <c r="BA14" s="155">
        <v>4955</v>
      </c>
      <c r="BB14" s="155">
        <v>2046415</v>
      </c>
      <c r="BC14" s="155">
        <v>0</v>
      </c>
      <c r="BD14" s="155">
        <v>0</v>
      </c>
      <c r="BE14" s="155">
        <v>2294519.1943223979</v>
      </c>
      <c r="BF14" s="155">
        <v>2294519.1943223979</v>
      </c>
      <c r="BG14" s="155">
        <v>0</v>
      </c>
      <c r="BH14" s="155">
        <v>2078902</v>
      </c>
      <c r="BI14" s="155">
        <v>1886752.76</v>
      </c>
      <c r="BJ14" s="155">
        <v>2102369.9543223977</v>
      </c>
      <c r="BK14" s="155">
        <v>5090.4841509016896</v>
      </c>
      <c r="BL14" s="155">
        <v>5067.6794330120465</v>
      </c>
      <c r="BM14" s="155">
        <v>4.5000316596760029E-3</v>
      </c>
      <c r="BN14" s="155">
        <v>0</v>
      </c>
      <c r="BO14" s="155">
        <v>0</v>
      </c>
      <c r="BP14" s="155">
        <v>2294519.1943223979</v>
      </c>
      <c r="BQ14" s="155">
        <v>5477.0755310469685</v>
      </c>
      <c r="BR14" s="155" t="s">
        <v>700</v>
      </c>
      <c r="BS14" s="155">
        <v>5555.7365479961209</v>
      </c>
      <c r="BT14" s="155">
        <v>-1.6115934813738519E-3</v>
      </c>
      <c r="BU14" s="155">
        <v>-17744.280000000002</v>
      </c>
      <c r="BV14" s="155">
        <v>2276774.9143223981</v>
      </c>
      <c r="BW14" s="155">
        <v>-10510.85</v>
      </c>
      <c r="BX14" s="155">
        <v>2266264.064322398</v>
      </c>
      <c r="BY14" s="155">
        <v>32487</v>
      </c>
      <c r="BZ14" s="155">
        <v>2233777.064322398</v>
      </c>
      <c r="CA14" s="47"/>
      <c r="CB14">
        <v>74.999999999999929</v>
      </c>
      <c r="CC14" s="48">
        <v>0</v>
      </c>
      <c r="CD14" s="49">
        <f t="shared" si="8"/>
        <v>6764.94</v>
      </c>
      <c r="CE14" s="49">
        <f t="shared" si="9"/>
        <v>0</v>
      </c>
      <c r="CF14" s="49">
        <f t="shared" si="10"/>
        <v>706.23</v>
      </c>
      <c r="CG14" s="49">
        <f t="shared" si="11"/>
        <v>0</v>
      </c>
      <c r="CH14" s="49">
        <f t="shared" si="12"/>
        <v>992.99999999999909</v>
      </c>
      <c r="CI14" s="49">
        <f t="shared" si="13"/>
        <v>0</v>
      </c>
      <c r="CJ14" s="49">
        <f t="shared" si="14"/>
        <v>1371.1599999999999</v>
      </c>
      <c r="CK14" s="49">
        <f t="shared" si="15"/>
        <v>0</v>
      </c>
      <c r="CL14" s="49">
        <f t="shared" si="16"/>
        <v>7908.95</v>
      </c>
      <c r="CM14" s="49">
        <f t="shared" si="17"/>
        <v>0</v>
      </c>
      <c r="CN14" s="49">
        <f t="shared" si="18"/>
        <v>2233777.064322398</v>
      </c>
      <c r="CO14" s="156">
        <f t="shared" si="19"/>
        <v>0</v>
      </c>
      <c r="CP14">
        <v>2017</v>
      </c>
      <c r="CQ14" s="49">
        <f t="shared" si="2"/>
        <v>343658.00989575352</v>
      </c>
      <c r="CR14" s="49">
        <f t="shared" si="20"/>
        <v>171829.00494787676</v>
      </c>
      <c r="CS14" s="49">
        <f t="shared" si="3"/>
        <v>171829.00494787676</v>
      </c>
      <c r="CT14" s="49">
        <f t="shared" si="3"/>
        <v>171829.00494787676</v>
      </c>
      <c r="CU14" s="49">
        <f t="shared" si="3"/>
        <v>171829.00494787676</v>
      </c>
      <c r="CV14" s="49">
        <f t="shared" si="3"/>
        <v>171829.00494787676</v>
      </c>
      <c r="CW14" s="49">
        <f t="shared" si="3"/>
        <v>171829.00494787676</v>
      </c>
      <c r="CX14" s="49">
        <f t="shared" si="3"/>
        <v>171829.00494787676</v>
      </c>
      <c r="CY14" s="49">
        <f t="shared" si="3"/>
        <v>171829.00494787676</v>
      </c>
      <c r="CZ14" s="49">
        <f t="shared" si="3"/>
        <v>171829.00494787676</v>
      </c>
      <c r="DA14" s="49">
        <f t="shared" si="3"/>
        <v>171829.00494787676</v>
      </c>
      <c r="DB14" s="49">
        <f t="shared" si="3"/>
        <v>171829.00494787676</v>
      </c>
      <c r="DC14" s="157">
        <f t="shared" si="21"/>
        <v>2233777.064322398</v>
      </c>
      <c r="DD14" s="49">
        <f t="shared" si="4"/>
        <v>0</v>
      </c>
      <c r="DE14" s="49"/>
      <c r="DF14" s="49"/>
      <c r="DG14" s="49"/>
      <c r="DH14" s="49"/>
      <c r="DI14" s="49">
        <f t="shared" si="5"/>
        <v>353002.9529726766</v>
      </c>
      <c r="DJ14" s="49">
        <f t="shared" si="22"/>
        <v>176501.4764863383</v>
      </c>
      <c r="DK14" s="49">
        <f t="shared" si="6"/>
        <v>176501.4764863383</v>
      </c>
      <c r="DL14" s="49">
        <f t="shared" si="6"/>
        <v>176501.4764863383</v>
      </c>
      <c r="DM14" s="49">
        <f t="shared" si="6"/>
        <v>176501.4764863383</v>
      </c>
      <c r="DN14" s="49">
        <f t="shared" si="6"/>
        <v>176501.4764863383</v>
      </c>
      <c r="DO14" s="49">
        <f t="shared" si="6"/>
        <v>176501.4764863383</v>
      </c>
      <c r="DP14" s="49">
        <f t="shared" si="6"/>
        <v>176501.4764863383</v>
      </c>
      <c r="DQ14" s="49">
        <f t="shared" si="6"/>
        <v>176501.4764863383</v>
      </c>
      <c r="DR14" s="49">
        <f t="shared" si="6"/>
        <v>176501.4764863383</v>
      </c>
      <c r="DS14" s="49">
        <f t="shared" si="6"/>
        <v>176501.4764863383</v>
      </c>
      <c r="DT14" s="49">
        <f t="shared" si="6"/>
        <v>176501.4764863383</v>
      </c>
      <c r="DU14" s="49">
        <f t="shared" si="23"/>
        <v>2294519.1943223979</v>
      </c>
      <c r="DV14" s="49">
        <f t="shared" si="7"/>
        <v>0</v>
      </c>
    </row>
    <row r="15" spans="2:126" x14ac:dyDescent="0.25">
      <c r="B15" s="150">
        <v>101274</v>
      </c>
      <c r="C15" s="150">
        <v>3022019</v>
      </c>
      <c r="D15" s="150" t="s">
        <v>41</v>
      </c>
      <c r="E15" s="151" t="s">
        <v>40</v>
      </c>
      <c r="F15" s="155">
        <v>174</v>
      </c>
      <c r="G15" s="155">
        <v>174</v>
      </c>
      <c r="H15" s="155">
        <v>0</v>
      </c>
      <c r="I15" s="155">
        <v>736555.92</v>
      </c>
      <c r="J15" s="155">
        <v>0</v>
      </c>
      <c r="K15" s="155">
        <v>0</v>
      </c>
      <c r="L15" s="155">
        <v>27778.679999999989</v>
      </c>
      <c r="M15" s="155">
        <v>0</v>
      </c>
      <c r="N15" s="155">
        <v>60651.76000000006</v>
      </c>
      <c r="O15" s="155">
        <v>0</v>
      </c>
      <c r="P15" s="155">
        <v>10860.360000000017</v>
      </c>
      <c r="Q15" s="155">
        <v>11916.799999999992</v>
      </c>
      <c r="R15" s="155">
        <v>0</v>
      </c>
      <c r="S15" s="155">
        <v>0</v>
      </c>
      <c r="T15" s="155">
        <v>572.19000000000017</v>
      </c>
      <c r="U15" s="155">
        <v>0</v>
      </c>
      <c r="V15" s="155">
        <v>0</v>
      </c>
      <c r="W15" s="155">
        <v>0</v>
      </c>
      <c r="X15" s="155">
        <v>0</v>
      </c>
      <c r="Y15" s="155">
        <v>0</v>
      </c>
      <c r="Z15" s="155">
        <v>0</v>
      </c>
      <c r="AA15" s="155">
        <v>0</v>
      </c>
      <c r="AB15" s="155">
        <v>77583.135000000038</v>
      </c>
      <c r="AC15" s="155">
        <v>0</v>
      </c>
      <c r="AD15" s="155">
        <v>72846.806857142816</v>
      </c>
      <c r="AE15" s="155">
        <v>0</v>
      </c>
      <c r="AF15" s="155">
        <v>0</v>
      </c>
      <c r="AG15" s="155">
        <v>0</v>
      </c>
      <c r="AH15" s="155">
        <v>159662.24</v>
      </c>
      <c r="AI15" s="155">
        <v>0</v>
      </c>
      <c r="AJ15" s="155">
        <v>0</v>
      </c>
      <c r="AK15" s="155">
        <v>0</v>
      </c>
      <c r="AL15" s="155">
        <v>22278.516899999999</v>
      </c>
      <c r="AM15" s="155">
        <v>0</v>
      </c>
      <c r="AN15" s="155">
        <v>0</v>
      </c>
      <c r="AO15" s="155">
        <v>0</v>
      </c>
      <c r="AP15" s="155">
        <v>0</v>
      </c>
      <c r="AQ15" s="155">
        <v>0</v>
      </c>
      <c r="AR15" s="155">
        <v>0</v>
      </c>
      <c r="AS15" s="155">
        <v>0</v>
      </c>
      <c r="AT15" s="155">
        <v>0</v>
      </c>
      <c r="AU15" s="155">
        <v>736555.92</v>
      </c>
      <c r="AV15" s="155">
        <v>262209.73185714294</v>
      </c>
      <c r="AW15" s="155">
        <v>181940.75689999998</v>
      </c>
      <c r="AX15" s="155">
        <v>147653.47077142861</v>
      </c>
      <c r="AY15" s="155">
        <v>1180706.408757143</v>
      </c>
      <c r="AZ15" s="155">
        <v>1158427.891857143</v>
      </c>
      <c r="BA15" s="155">
        <v>4955</v>
      </c>
      <c r="BB15" s="155">
        <v>862170</v>
      </c>
      <c r="BC15" s="155">
        <v>0</v>
      </c>
      <c r="BD15" s="155">
        <v>0</v>
      </c>
      <c r="BE15" s="155">
        <v>1180706.408757143</v>
      </c>
      <c r="BF15" s="155">
        <v>1180706.4087571427</v>
      </c>
      <c r="BG15" s="155">
        <v>0</v>
      </c>
      <c r="BH15" s="155">
        <v>884448.51690000005</v>
      </c>
      <c r="BI15" s="155">
        <v>702507.76</v>
      </c>
      <c r="BJ15" s="155">
        <v>998765.65185714292</v>
      </c>
      <c r="BK15" s="155">
        <v>5740.0324819376028</v>
      </c>
      <c r="BL15" s="155">
        <v>5628.8530414201186</v>
      </c>
      <c r="BM15" s="155">
        <v>1.975170424585013E-2</v>
      </c>
      <c r="BN15" s="155">
        <v>0</v>
      </c>
      <c r="BO15" s="155">
        <v>0</v>
      </c>
      <c r="BP15" s="155">
        <v>1180706.408757143</v>
      </c>
      <c r="BQ15" s="155">
        <v>6657.6315623973733</v>
      </c>
      <c r="BR15" s="155" t="s">
        <v>700</v>
      </c>
      <c r="BS15" s="155">
        <v>6785.6690158456495</v>
      </c>
      <c r="BT15" s="155">
        <v>1.297571782027962E-2</v>
      </c>
      <c r="BU15" s="155">
        <v>-7745.920000000001</v>
      </c>
      <c r="BV15" s="155">
        <v>1172960.488757143</v>
      </c>
      <c r="BW15" s="155">
        <v>-4428.3</v>
      </c>
      <c r="BX15" s="155">
        <v>1168532.188757143</v>
      </c>
      <c r="BY15" s="155">
        <v>22278.516899999999</v>
      </c>
      <c r="BZ15" s="155">
        <v>1146253.6718571431</v>
      </c>
      <c r="CA15" s="47"/>
      <c r="CB15">
        <v>52.00000000000005</v>
      </c>
      <c r="CC15" s="48">
        <v>0</v>
      </c>
      <c r="CD15" s="49">
        <f t="shared" si="8"/>
        <v>2850.12</v>
      </c>
      <c r="CE15" s="49">
        <f t="shared" si="9"/>
        <v>0</v>
      </c>
      <c r="CF15" s="49">
        <f t="shared" si="10"/>
        <v>297.54000000000002</v>
      </c>
      <c r="CG15" s="49">
        <f t="shared" si="11"/>
        <v>0</v>
      </c>
      <c r="CH15" s="49">
        <f t="shared" si="12"/>
        <v>688.4800000000007</v>
      </c>
      <c r="CI15" s="49">
        <f t="shared" si="13"/>
        <v>0</v>
      </c>
      <c r="CJ15" s="49">
        <f t="shared" si="14"/>
        <v>577.67999999999995</v>
      </c>
      <c r="CK15" s="49">
        <f t="shared" si="15"/>
        <v>0</v>
      </c>
      <c r="CL15" s="49">
        <f t="shared" si="16"/>
        <v>3332.1</v>
      </c>
      <c r="CM15" s="49">
        <f t="shared" si="17"/>
        <v>0</v>
      </c>
      <c r="CN15" s="49">
        <f t="shared" si="18"/>
        <v>1146253.6718571431</v>
      </c>
      <c r="CO15" s="156">
        <f t="shared" si="19"/>
        <v>0</v>
      </c>
      <c r="CP15">
        <v>2019</v>
      </c>
      <c r="CQ15" s="49">
        <f t="shared" si="2"/>
        <v>176346.71874725277</v>
      </c>
      <c r="CR15" s="49">
        <f t="shared" si="20"/>
        <v>88173.359373626387</v>
      </c>
      <c r="CS15" s="49">
        <f t="shared" si="3"/>
        <v>88173.359373626387</v>
      </c>
      <c r="CT15" s="49">
        <f t="shared" si="3"/>
        <v>88173.359373626387</v>
      </c>
      <c r="CU15" s="49">
        <f t="shared" si="3"/>
        <v>88173.359373626387</v>
      </c>
      <c r="CV15" s="49">
        <f t="shared" si="3"/>
        <v>88173.359373626387</v>
      </c>
      <c r="CW15" s="49">
        <f t="shared" si="3"/>
        <v>88173.359373626387</v>
      </c>
      <c r="CX15" s="49">
        <f t="shared" si="3"/>
        <v>88173.359373626387</v>
      </c>
      <c r="CY15" s="49">
        <f t="shared" si="3"/>
        <v>88173.359373626387</v>
      </c>
      <c r="CZ15" s="49">
        <f t="shared" si="3"/>
        <v>88173.359373626387</v>
      </c>
      <c r="DA15" s="49">
        <f t="shared" si="3"/>
        <v>88173.359373626387</v>
      </c>
      <c r="DB15" s="49">
        <f t="shared" si="3"/>
        <v>88173.359373626387</v>
      </c>
      <c r="DC15" s="157">
        <f t="shared" si="21"/>
        <v>1146253.6718571431</v>
      </c>
      <c r="DD15" s="49">
        <f t="shared" si="4"/>
        <v>0</v>
      </c>
      <c r="DE15" s="49"/>
      <c r="DF15" s="49"/>
      <c r="DG15" s="49"/>
      <c r="DH15" s="49"/>
      <c r="DI15" s="49">
        <f t="shared" si="5"/>
        <v>181647.13980879122</v>
      </c>
      <c r="DJ15" s="49">
        <f t="shared" si="22"/>
        <v>90823.569904395612</v>
      </c>
      <c r="DK15" s="49">
        <f t="shared" si="6"/>
        <v>90823.569904395612</v>
      </c>
      <c r="DL15" s="49">
        <f t="shared" si="6"/>
        <v>90823.569904395612</v>
      </c>
      <c r="DM15" s="49">
        <f t="shared" si="6"/>
        <v>90823.569904395612</v>
      </c>
      <c r="DN15" s="49">
        <f t="shared" si="6"/>
        <v>90823.569904395612</v>
      </c>
      <c r="DO15" s="49">
        <f t="shared" si="6"/>
        <v>90823.569904395612</v>
      </c>
      <c r="DP15" s="49">
        <f t="shared" si="6"/>
        <v>90823.569904395612</v>
      </c>
      <c r="DQ15" s="49">
        <f t="shared" si="6"/>
        <v>90823.569904395612</v>
      </c>
      <c r="DR15" s="49">
        <f t="shared" si="6"/>
        <v>90823.569904395612</v>
      </c>
      <c r="DS15" s="49">
        <f t="shared" si="6"/>
        <v>90823.569904395612</v>
      </c>
      <c r="DT15" s="49">
        <f t="shared" si="6"/>
        <v>90823.569904395612</v>
      </c>
      <c r="DU15" s="49">
        <f t="shared" si="23"/>
        <v>1180706.408757143</v>
      </c>
      <c r="DV15" s="49">
        <f t="shared" si="7"/>
        <v>0</v>
      </c>
    </row>
    <row r="16" spans="2:126" x14ac:dyDescent="0.25">
      <c r="B16" s="150">
        <v>101277</v>
      </c>
      <c r="C16" s="150">
        <v>3022023</v>
      </c>
      <c r="D16" s="150" t="s">
        <v>89</v>
      </c>
      <c r="E16" s="151" t="s">
        <v>88</v>
      </c>
      <c r="F16" s="155">
        <v>409</v>
      </c>
      <c r="G16" s="155">
        <v>409</v>
      </c>
      <c r="H16" s="155">
        <v>0</v>
      </c>
      <c r="I16" s="155">
        <v>1731329.72</v>
      </c>
      <c r="J16" s="155">
        <v>0</v>
      </c>
      <c r="K16" s="155">
        <v>0</v>
      </c>
      <c r="L16" s="155">
        <v>80067.959999999919</v>
      </c>
      <c r="M16" s="155">
        <v>0</v>
      </c>
      <c r="N16" s="155">
        <v>176123.38000000009</v>
      </c>
      <c r="O16" s="155">
        <v>0</v>
      </c>
      <c r="P16" s="155">
        <v>32322.500000000044</v>
      </c>
      <c r="Q16" s="155">
        <v>8153.5999999999949</v>
      </c>
      <c r="R16" s="155">
        <v>0</v>
      </c>
      <c r="S16" s="155">
        <v>539.17999999999893</v>
      </c>
      <c r="T16" s="155">
        <v>572.18999999999892</v>
      </c>
      <c r="U16" s="155">
        <v>0</v>
      </c>
      <c r="V16" s="155">
        <v>0</v>
      </c>
      <c r="W16" s="155">
        <v>0</v>
      </c>
      <c r="X16" s="155">
        <v>0</v>
      </c>
      <c r="Y16" s="155">
        <v>0</v>
      </c>
      <c r="Z16" s="155">
        <v>0</v>
      </c>
      <c r="AA16" s="155">
        <v>0</v>
      </c>
      <c r="AB16" s="155">
        <v>146894.47680000015</v>
      </c>
      <c r="AC16" s="155">
        <v>0</v>
      </c>
      <c r="AD16" s="155">
        <v>170676.59860310922</v>
      </c>
      <c r="AE16" s="155">
        <v>0</v>
      </c>
      <c r="AF16" s="155">
        <v>6859.5510000000131</v>
      </c>
      <c r="AG16" s="155">
        <v>0</v>
      </c>
      <c r="AH16" s="155">
        <v>159662.24</v>
      </c>
      <c r="AI16" s="155">
        <v>0</v>
      </c>
      <c r="AJ16" s="155">
        <v>0</v>
      </c>
      <c r="AK16" s="155">
        <v>0</v>
      </c>
      <c r="AL16" s="155">
        <v>32155.710200000001</v>
      </c>
      <c r="AM16" s="155">
        <v>0</v>
      </c>
      <c r="AN16" s="155">
        <v>0</v>
      </c>
      <c r="AO16" s="155">
        <v>0</v>
      </c>
      <c r="AP16" s="155">
        <v>0</v>
      </c>
      <c r="AQ16" s="155">
        <v>0</v>
      </c>
      <c r="AR16" s="155">
        <v>0</v>
      </c>
      <c r="AS16" s="155">
        <v>0</v>
      </c>
      <c r="AT16" s="155">
        <v>0</v>
      </c>
      <c r="AU16" s="155">
        <v>1731329.72</v>
      </c>
      <c r="AV16" s="155">
        <v>622209.43640310946</v>
      </c>
      <c r="AW16" s="155">
        <v>191817.95019999999</v>
      </c>
      <c r="AX16" s="155">
        <v>325354.94692062202</v>
      </c>
      <c r="AY16" s="155">
        <v>2545357.1066031093</v>
      </c>
      <c r="AZ16" s="155">
        <v>2513201.3964031092</v>
      </c>
      <c r="BA16" s="155">
        <v>4955</v>
      </c>
      <c r="BB16" s="155">
        <v>2026595</v>
      </c>
      <c r="BC16" s="155">
        <v>0</v>
      </c>
      <c r="BD16" s="155">
        <v>0</v>
      </c>
      <c r="BE16" s="155">
        <v>2545357.1066031093</v>
      </c>
      <c r="BF16" s="155">
        <v>2545357.1066031093</v>
      </c>
      <c r="BG16" s="155">
        <v>0</v>
      </c>
      <c r="BH16" s="155">
        <v>2058750.7102000001</v>
      </c>
      <c r="BI16" s="155">
        <v>1866932.76</v>
      </c>
      <c r="BJ16" s="155">
        <v>2353539.156403109</v>
      </c>
      <c r="BK16" s="155">
        <v>5754.3744655332739</v>
      </c>
      <c r="BL16" s="155">
        <v>5701.2660630170321</v>
      </c>
      <c r="BM16" s="155">
        <v>9.3151945426201577E-3</v>
      </c>
      <c r="BN16" s="155">
        <v>0</v>
      </c>
      <c r="BO16" s="155">
        <v>0</v>
      </c>
      <c r="BP16" s="155">
        <v>2545357.1066031093</v>
      </c>
      <c r="BQ16" s="155">
        <v>6144.7466904721496</v>
      </c>
      <c r="BR16" s="155" t="s">
        <v>700</v>
      </c>
      <c r="BS16" s="155">
        <v>6223.3670088095578</v>
      </c>
      <c r="BT16" s="155">
        <v>1.0340729296198337E-2</v>
      </c>
      <c r="BU16" s="155">
        <v>-18588.280000000002</v>
      </c>
      <c r="BV16" s="155">
        <v>2526768.8266031095</v>
      </c>
      <c r="BW16" s="155">
        <v>-10409.049999999999</v>
      </c>
      <c r="BX16" s="155">
        <v>2516359.7766031097</v>
      </c>
      <c r="BY16" s="155">
        <v>32155.710200000001</v>
      </c>
      <c r="BZ16" s="155">
        <v>2484204.0664031096</v>
      </c>
      <c r="CA16" s="47"/>
      <c r="CB16">
        <v>151.00000000000006</v>
      </c>
      <c r="CC16" s="48">
        <v>0</v>
      </c>
      <c r="CD16" s="49">
        <f t="shared" si="8"/>
        <v>6699.4199999999992</v>
      </c>
      <c r="CE16" s="49">
        <f t="shared" si="9"/>
        <v>0</v>
      </c>
      <c r="CF16" s="49">
        <f t="shared" si="10"/>
        <v>699.39</v>
      </c>
      <c r="CG16" s="49">
        <f t="shared" si="11"/>
        <v>0</v>
      </c>
      <c r="CH16" s="49">
        <f t="shared" si="12"/>
        <v>1999.2400000000007</v>
      </c>
      <c r="CI16" s="49">
        <f t="shared" si="13"/>
        <v>0</v>
      </c>
      <c r="CJ16" s="49">
        <f t="shared" si="14"/>
        <v>1357.8799999999999</v>
      </c>
      <c r="CK16" s="49">
        <f t="shared" si="15"/>
        <v>0</v>
      </c>
      <c r="CL16" s="49">
        <f t="shared" si="16"/>
        <v>7832.3499999999995</v>
      </c>
      <c r="CM16" s="49">
        <f t="shared" si="17"/>
        <v>0</v>
      </c>
      <c r="CN16" s="49">
        <f t="shared" si="18"/>
        <v>2484204.0664031096</v>
      </c>
      <c r="CO16" s="156">
        <f t="shared" si="19"/>
        <v>0</v>
      </c>
      <c r="CP16">
        <v>2023</v>
      </c>
      <c r="CQ16" s="49">
        <f t="shared" si="2"/>
        <v>382185.24098509375</v>
      </c>
      <c r="CR16" s="49">
        <f t="shared" si="20"/>
        <v>191092.62049254688</v>
      </c>
      <c r="CS16" s="49">
        <f t="shared" si="3"/>
        <v>191092.62049254688</v>
      </c>
      <c r="CT16" s="49">
        <f t="shared" si="3"/>
        <v>191092.62049254688</v>
      </c>
      <c r="CU16" s="49">
        <f t="shared" si="3"/>
        <v>191092.62049254688</v>
      </c>
      <c r="CV16" s="49">
        <f t="shared" si="3"/>
        <v>191092.62049254688</v>
      </c>
      <c r="CW16" s="49">
        <f t="shared" si="3"/>
        <v>191092.62049254688</v>
      </c>
      <c r="CX16" s="49">
        <f t="shared" si="3"/>
        <v>191092.62049254688</v>
      </c>
      <c r="CY16" s="49">
        <f t="shared" si="3"/>
        <v>191092.62049254688</v>
      </c>
      <c r="CZ16" s="49">
        <f t="shared" si="3"/>
        <v>191092.62049254688</v>
      </c>
      <c r="DA16" s="49">
        <f t="shared" si="3"/>
        <v>191092.62049254688</v>
      </c>
      <c r="DB16" s="49">
        <f t="shared" si="3"/>
        <v>191092.62049254688</v>
      </c>
      <c r="DC16" s="157">
        <f t="shared" si="21"/>
        <v>2484204.0664031091</v>
      </c>
      <c r="DD16" s="49">
        <f t="shared" si="4"/>
        <v>0</v>
      </c>
      <c r="DE16" s="49"/>
      <c r="DF16" s="49"/>
      <c r="DG16" s="49"/>
      <c r="DH16" s="49"/>
      <c r="DI16" s="49">
        <f t="shared" si="5"/>
        <v>391593.40101586294</v>
      </c>
      <c r="DJ16" s="49">
        <f t="shared" si="22"/>
        <v>195796.70050793147</v>
      </c>
      <c r="DK16" s="49">
        <f t="shared" si="6"/>
        <v>195796.70050793147</v>
      </c>
      <c r="DL16" s="49">
        <f t="shared" si="6"/>
        <v>195796.70050793147</v>
      </c>
      <c r="DM16" s="49">
        <f t="shared" si="6"/>
        <v>195796.70050793147</v>
      </c>
      <c r="DN16" s="49">
        <f t="shared" si="6"/>
        <v>195796.70050793147</v>
      </c>
      <c r="DO16" s="49">
        <f t="shared" si="6"/>
        <v>195796.70050793147</v>
      </c>
      <c r="DP16" s="49">
        <f t="shared" si="6"/>
        <v>195796.70050793147</v>
      </c>
      <c r="DQ16" s="49">
        <f t="shared" si="6"/>
        <v>195796.70050793147</v>
      </c>
      <c r="DR16" s="49">
        <f t="shared" si="6"/>
        <v>195796.70050793147</v>
      </c>
      <c r="DS16" s="49">
        <f t="shared" si="6"/>
        <v>195796.70050793147</v>
      </c>
      <c r="DT16" s="49">
        <f t="shared" si="6"/>
        <v>195796.70050793147</v>
      </c>
      <c r="DU16" s="49">
        <f t="shared" si="23"/>
        <v>2545357.1066031088</v>
      </c>
      <c r="DV16" s="49">
        <f t="shared" si="7"/>
        <v>0</v>
      </c>
    </row>
    <row r="17" spans="2:126" x14ac:dyDescent="0.25">
      <c r="B17" s="150">
        <v>101278</v>
      </c>
      <c r="C17" s="150">
        <v>3022024</v>
      </c>
      <c r="D17" s="150" t="s">
        <v>179</v>
      </c>
      <c r="E17" s="151" t="s">
        <v>705</v>
      </c>
      <c r="F17" s="155">
        <v>202</v>
      </c>
      <c r="G17" s="155">
        <v>202</v>
      </c>
      <c r="H17" s="155">
        <v>0</v>
      </c>
      <c r="I17" s="155">
        <v>855082.16</v>
      </c>
      <c r="J17" s="155">
        <v>0</v>
      </c>
      <c r="K17" s="155">
        <v>0</v>
      </c>
      <c r="L17" s="155">
        <v>38127.600000000049</v>
      </c>
      <c r="M17" s="155">
        <v>0</v>
      </c>
      <c r="N17" s="155">
        <v>81646.600000000122</v>
      </c>
      <c r="O17" s="155">
        <v>0</v>
      </c>
      <c r="P17" s="155">
        <v>3620.1199999999994</v>
      </c>
      <c r="Q17" s="155">
        <v>1568.0000000000032</v>
      </c>
      <c r="R17" s="155">
        <v>0</v>
      </c>
      <c r="S17" s="155">
        <v>539.17999999999984</v>
      </c>
      <c r="T17" s="155">
        <v>572.18999999999994</v>
      </c>
      <c r="U17" s="155">
        <v>0</v>
      </c>
      <c r="V17" s="155">
        <v>0</v>
      </c>
      <c r="W17" s="155">
        <v>0</v>
      </c>
      <c r="X17" s="155">
        <v>0</v>
      </c>
      <c r="Y17" s="155">
        <v>0</v>
      </c>
      <c r="Z17" s="155">
        <v>0</v>
      </c>
      <c r="AA17" s="155">
        <v>0</v>
      </c>
      <c r="AB17" s="155">
        <v>61512.288372092968</v>
      </c>
      <c r="AC17" s="155">
        <v>0</v>
      </c>
      <c r="AD17" s="155">
        <v>83121.767259082393</v>
      </c>
      <c r="AE17" s="155">
        <v>0</v>
      </c>
      <c r="AF17" s="155">
        <v>0</v>
      </c>
      <c r="AG17" s="155">
        <v>0</v>
      </c>
      <c r="AH17" s="155">
        <v>159662.24</v>
      </c>
      <c r="AI17" s="155">
        <v>0</v>
      </c>
      <c r="AJ17" s="155">
        <v>0</v>
      </c>
      <c r="AK17" s="155">
        <v>0</v>
      </c>
      <c r="AL17" s="155">
        <v>67901.7117</v>
      </c>
      <c r="AM17" s="155">
        <v>0</v>
      </c>
      <c r="AN17" s="155">
        <v>0</v>
      </c>
      <c r="AO17" s="155">
        <v>0</v>
      </c>
      <c r="AP17" s="155">
        <v>0</v>
      </c>
      <c r="AQ17" s="155">
        <v>0</v>
      </c>
      <c r="AR17" s="155">
        <v>0</v>
      </c>
      <c r="AS17" s="155">
        <v>0</v>
      </c>
      <c r="AT17" s="155">
        <v>0</v>
      </c>
      <c r="AU17" s="155">
        <v>855082.16</v>
      </c>
      <c r="AV17" s="155">
        <v>270707.74563117552</v>
      </c>
      <c r="AW17" s="155">
        <v>227563.95169999998</v>
      </c>
      <c r="AX17" s="155">
        <v>141830.07702390949</v>
      </c>
      <c r="AY17" s="155">
        <v>1353353.8573311754</v>
      </c>
      <c r="AZ17" s="155">
        <v>1285452.1456311753</v>
      </c>
      <c r="BA17" s="155">
        <v>4955</v>
      </c>
      <c r="BB17" s="155">
        <v>1000910</v>
      </c>
      <c r="BC17" s="155">
        <v>0</v>
      </c>
      <c r="BD17" s="155">
        <v>0</v>
      </c>
      <c r="BE17" s="155">
        <v>1353353.8573311754</v>
      </c>
      <c r="BF17" s="155">
        <v>1353353.8573311754</v>
      </c>
      <c r="BG17" s="155">
        <v>0</v>
      </c>
      <c r="BH17" s="155">
        <v>1068811.7117000001</v>
      </c>
      <c r="BI17" s="155">
        <v>841247.76000000013</v>
      </c>
      <c r="BJ17" s="155">
        <v>1125789.9056311753</v>
      </c>
      <c r="BK17" s="155">
        <v>5573.2173546097783</v>
      </c>
      <c r="BL17" s="155">
        <v>5636.6702888349519</v>
      </c>
      <c r="BM17" s="155">
        <v>-1.1257166194528058E-2</v>
      </c>
      <c r="BN17" s="155">
        <v>1.1257166194528058E-2</v>
      </c>
      <c r="BO17" s="155">
        <v>12817.492713485051</v>
      </c>
      <c r="BP17" s="155">
        <v>1366171.3500446605</v>
      </c>
      <c r="BQ17" s="155">
        <v>6427.0774175478236</v>
      </c>
      <c r="BR17" s="155" t="s">
        <v>700</v>
      </c>
      <c r="BS17" s="155">
        <v>6763.2245051715863</v>
      </c>
      <c r="BT17" s="155">
        <v>8.3595317951798975E-3</v>
      </c>
      <c r="BU17" s="155">
        <v>-9119.9200000000019</v>
      </c>
      <c r="BV17" s="155">
        <v>1357051.4300446606</v>
      </c>
      <c r="BW17" s="155">
        <v>-5140.8999999999996</v>
      </c>
      <c r="BX17" s="155">
        <v>1351910.5300446607</v>
      </c>
      <c r="BY17" s="155">
        <v>67901.7117</v>
      </c>
      <c r="BZ17" s="155">
        <v>1284008.8183446606</v>
      </c>
      <c r="CA17" s="47"/>
      <c r="CB17">
        <v>70.000000000000099</v>
      </c>
      <c r="CC17" s="48">
        <v>0</v>
      </c>
      <c r="CD17" s="49">
        <f t="shared" si="8"/>
        <v>3308.7599999999998</v>
      </c>
      <c r="CE17" s="49">
        <f t="shared" si="9"/>
        <v>0</v>
      </c>
      <c r="CF17" s="49">
        <f t="shared" si="10"/>
        <v>345.42</v>
      </c>
      <c r="CG17" s="49">
        <f t="shared" si="11"/>
        <v>0</v>
      </c>
      <c r="CH17" s="49">
        <f t="shared" si="12"/>
        <v>926.80000000000132</v>
      </c>
      <c r="CI17" s="49">
        <f t="shared" si="13"/>
        <v>0</v>
      </c>
      <c r="CJ17" s="49">
        <f t="shared" si="14"/>
        <v>670.64</v>
      </c>
      <c r="CK17" s="49">
        <f t="shared" si="15"/>
        <v>0</v>
      </c>
      <c r="CL17" s="49">
        <f t="shared" si="16"/>
        <v>3868.2999999999997</v>
      </c>
      <c r="CM17" s="49">
        <f t="shared" si="17"/>
        <v>0</v>
      </c>
      <c r="CN17" s="49">
        <f t="shared" si="18"/>
        <v>1284008.8183446606</v>
      </c>
      <c r="CO17" s="156">
        <f t="shared" si="19"/>
        <v>0</v>
      </c>
      <c r="CP17">
        <v>2024</v>
      </c>
      <c r="CQ17" s="49">
        <f t="shared" si="2"/>
        <v>197539.81820687087</v>
      </c>
      <c r="CR17" s="49">
        <f t="shared" si="20"/>
        <v>98769.909103435435</v>
      </c>
      <c r="CS17" s="49">
        <f t="shared" si="3"/>
        <v>98769.909103435435</v>
      </c>
      <c r="CT17" s="49">
        <f t="shared" si="3"/>
        <v>98769.909103435435</v>
      </c>
      <c r="CU17" s="49">
        <f t="shared" si="3"/>
        <v>98769.909103435435</v>
      </c>
      <c r="CV17" s="49">
        <f t="shared" si="3"/>
        <v>98769.909103435435</v>
      </c>
      <c r="CW17" s="49">
        <f t="shared" si="3"/>
        <v>98769.909103435435</v>
      </c>
      <c r="CX17" s="49">
        <f t="shared" si="3"/>
        <v>98769.909103435435</v>
      </c>
      <c r="CY17" s="49">
        <f t="shared" si="3"/>
        <v>98769.909103435435</v>
      </c>
      <c r="CZ17" s="49">
        <f t="shared" si="3"/>
        <v>98769.909103435435</v>
      </c>
      <c r="DA17" s="49">
        <f t="shared" si="3"/>
        <v>98769.909103435435</v>
      </c>
      <c r="DB17" s="49">
        <f t="shared" si="3"/>
        <v>98769.909103435435</v>
      </c>
      <c r="DC17" s="157">
        <f t="shared" si="21"/>
        <v>1284008.8183446608</v>
      </c>
      <c r="DD17" s="49">
        <f t="shared" si="4"/>
        <v>0</v>
      </c>
      <c r="DE17" s="49"/>
      <c r="DF17" s="49"/>
      <c r="DG17" s="49"/>
      <c r="DH17" s="49"/>
      <c r="DI17" s="49">
        <f t="shared" si="5"/>
        <v>210180.20769917854</v>
      </c>
      <c r="DJ17" s="49">
        <f t="shared" si="22"/>
        <v>105090.10384958927</v>
      </c>
      <c r="DK17" s="49">
        <f t="shared" si="6"/>
        <v>105090.10384958927</v>
      </c>
      <c r="DL17" s="49">
        <f t="shared" si="6"/>
        <v>105090.10384958927</v>
      </c>
      <c r="DM17" s="49">
        <f t="shared" si="6"/>
        <v>105090.10384958927</v>
      </c>
      <c r="DN17" s="49">
        <f t="shared" si="6"/>
        <v>105090.10384958927</v>
      </c>
      <c r="DO17" s="49">
        <f t="shared" si="6"/>
        <v>105090.10384958927</v>
      </c>
      <c r="DP17" s="49">
        <f t="shared" si="6"/>
        <v>105090.10384958927</v>
      </c>
      <c r="DQ17" s="49">
        <f t="shared" si="6"/>
        <v>105090.10384958927</v>
      </c>
      <c r="DR17" s="49">
        <f t="shared" si="6"/>
        <v>105090.10384958927</v>
      </c>
      <c r="DS17" s="49">
        <f t="shared" si="6"/>
        <v>105090.10384958927</v>
      </c>
      <c r="DT17" s="49">
        <f t="shared" si="6"/>
        <v>105090.10384958927</v>
      </c>
      <c r="DU17" s="49">
        <f t="shared" si="23"/>
        <v>1366171.3500446607</v>
      </c>
      <c r="DV17" s="49">
        <f t="shared" si="7"/>
        <v>0</v>
      </c>
    </row>
    <row r="18" spans="2:126" x14ac:dyDescent="0.25">
      <c r="B18" s="150">
        <v>101279</v>
      </c>
      <c r="C18" s="150">
        <v>3022025</v>
      </c>
      <c r="D18" s="150" t="s">
        <v>245</v>
      </c>
      <c r="E18" s="151" t="s">
        <v>244</v>
      </c>
      <c r="F18" s="155">
        <v>317</v>
      </c>
      <c r="G18" s="155">
        <v>317</v>
      </c>
      <c r="H18" s="155">
        <v>0</v>
      </c>
      <c r="I18" s="155">
        <v>1341886.3599999999</v>
      </c>
      <c r="J18" s="155">
        <v>0</v>
      </c>
      <c r="K18" s="155">
        <v>0</v>
      </c>
      <c r="L18" s="155">
        <v>5991.4799999999905</v>
      </c>
      <c r="M18" s="155">
        <v>0</v>
      </c>
      <c r="N18" s="155">
        <v>15162.94000000001</v>
      </c>
      <c r="O18" s="155">
        <v>0</v>
      </c>
      <c r="P18" s="155">
        <v>1551.4800000000014</v>
      </c>
      <c r="Q18" s="155">
        <v>627.20000000000027</v>
      </c>
      <c r="R18" s="155">
        <v>0</v>
      </c>
      <c r="S18" s="155">
        <v>2695.9000000000055</v>
      </c>
      <c r="T18" s="155">
        <v>0</v>
      </c>
      <c r="U18" s="155">
        <v>0</v>
      </c>
      <c r="V18" s="155">
        <v>0</v>
      </c>
      <c r="W18" s="155">
        <v>0</v>
      </c>
      <c r="X18" s="155">
        <v>0</v>
      </c>
      <c r="Y18" s="155">
        <v>0</v>
      </c>
      <c r="Z18" s="155">
        <v>0</v>
      </c>
      <c r="AA18" s="155">
        <v>0</v>
      </c>
      <c r="AB18" s="155">
        <v>51122.741507353006</v>
      </c>
      <c r="AC18" s="155">
        <v>0</v>
      </c>
      <c r="AD18" s="155">
        <v>68786.901585708998</v>
      </c>
      <c r="AE18" s="155">
        <v>0</v>
      </c>
      <c r="AF18" s="155">
        <v>0</v>
      </c>
      <c r="AG18" s="155">
        <v>0</v>
      </c>
      <c r="AH18" s="155">
        <v>159662.24</v>
      </c>
      <c r="AI18" s="155">
        <v>0</v>
      </c>
      <c r="AJ18" s="155">
        <v>0</v>
      </c>
      <c r="AK18" s="155">
        <v>0</v>
      </c>
      <c r="AL18" s="155">
        <v>49627.934200000003</v>
      </c>
      <c r="AM18" s="155">
        <v>0</v>
      </c>
      <c r="AN18" s="155">
        <v>0</v>
      </c>
      <c r="AO18" s="155">
        <v>0</v>
      </c>
      <c r="AP18" s="155">
        <v>0</v>
      </c>
      <c r="AQ18" s="155">
        <v>0</v>
      </c>
      <c r="AR18" s="155">
        <v>0</v>
      </c>
      <c r="AS18" s="155">
        <v>0</v>
      </c>
      <c r="AT18" s="155">
        <v>0</v>
      </c>
      <c r="AU18" s="155">
        <v>1341886.3599999999</v>
      </c>
      <c r="AV18" s="155">
        <v>145938.64309306201</v>
      </c>
      <c r="AW18" s="155">
        <v>209290.17420000001</v>
      </c>
      <c r="AX18" s="155">
        <v>130470.80802449479</v>
      </c>
      <c r="AY18" s="155">
        <v>1697115.177293062</v>
      </c>
      <c r="AZ18" s="155">
        <v>1647487.243093062</v>
      </c>
      <c r="BA18" s="155">
        <v>4955</v>
      </c>
      <c r="BB18" s="155">
        <v>1570735</v>
      </c>
      <c r="BC18" s="155">
        <v>0</v>
      </c>
      <c r="BD18" s="155">
        <v>0</v>
      </c>
      <c r="BE18" s="155">
        <v>1697115.177293062</v>
      </c>
      <c r="BF18" s="155">
        <v>1697115.1772930617</v>
      </c>
      <c r="BG18" s="155">
        <v>0</v>
      </c>
      <c r="BH18" s="155">
        <v>1620362.9342</v>
      </c>
      <c r="BI18" s="155">
        <v>1411072.76</v>
      </c>
      <c r="BJ18" s="155">
        <v>1487825.003093062</v>
      </c>
      <c r="BK18" s="155">
        <v>4693.4542684323724</v>
      </c>
      <c r="BL18" s="155">
        <v>4674.4022536741213</v>
      </c>
      <c r="BM18" s="155">
        <v>4.0758184093540543E-3</v>
      </c>
      <c r="BN18" s="155">
        <v>0</v>
      </c>
      <c r="BO18" s="155">
        <v>0</v>
      </c>
      <c r="BP18" s="155">
        <v>1697115.177293062</v>
      </c>
      <c r="BQ18" s="155">
        <v>5197.1206406721194</v>
      </c>
      <c r="BR18" s="155" t="s">
        <v>700</v>
      </c>
      <c r="BS18" s="155">
        <v>5353.6756381484602</v>
      </c>
      <c r="BT18" s="155">
        <v>7.2689787444817355E-3</v>
      </c>
      <c r="BU18" s="155">
        <v>-13029.640000000001</v>
      </c>
      <c r="BV18" s="155">
        <v>1684085.5372930621</v>
      </c>
      <c r="BW18" s="155">
        <v>-8067.65</v>
      </c>
      <c r="BX18" s="155">
        <v>1676017.8872930622</v>
      </c>
      <c r="BY18" s="155">
        <v>49627.934200000003</v>
      </c>
      <c r="BZ18" s="155">
        <v>1626389.9530930622</v>
      </c>
      <c r="CA18" s="47"/>
      <c r="CB18">
        <v>13.000000000000007</v>
      </c>
      <c r="CC18" s="48">
        <v>0</v>
      </c>
      <c r="CD18" s="49">
        <f t="shared" si="8"/>
        <v>5192.46</v>
      </c>
      <c r="CE18" s="49">
        <f t="shared" si="9"/>
        <v>0</v>
      </c>
      <c r="CF18" s="49">
        <f t="shared" si="10"/>
        <v>542.06999999999994</v>
      </c>
      <c r="CG18" s="49">
        <f t="shared" si="11"/>
        <v>0</v>
      </c>
      <c r="CH18" s="49">
        <f t="shared" si="12"/>
        <v>172.12000000000009</v>
      </c>
      <c r="CI18" s="49">
        <f t="shared" si="13"/>
        <v>0</v>
      </c>
      <c r="CJ18" s="49">
        <f t="shared" si="14"/>
        <v>1052.44</v>
      </c>
      <c r="CK18" s="49">
        <f t="shared" si="15"/>
        <v>0</v>
      </c>
      <c r="CL18" s="49">
        <f t="shared" si="16"/>
        <v>6070.5499999999993</v>
      </c>
      <c r="CM18" s="49">
        <f t="shared" si="17"/>
        <v>0</v>
      </c>
      <c r="CN18" s="49">
        <f t="shared" si="18"/>
        <v>1626389.9530930622</v>
      </c>
      <c r="CO18" s="156">
        <f t="shared" si="19"/>
        <v>0</v>
      </c>
      <c r="CP18">
        <v>2025</v>
      </c>
      <c r="CQ18" s="49">
        <f t="shared" si="2"/>
        <v>250213.83893739418</v>
      </c>
      <c r="CR18" s="49">
        <f t="shared" si="20"/>
        <v>125106.91946869709</v>
      </c>
      <c r="CS18" s="49">
        <f t="shared" si="3"/>
        <v>125106.91946869709</v>
      </c>
      <c r="CT18" s="49">
        <f t="shared" si="3"/>
        <v>125106.91946869709</v>
      </c>
      <c r="CU18" s="49">
        <f t="shared" si="3"/>
        <v>125106.91946869709</v>
      </c>
      <c r="CV18" s="49">
        <f t="shared" si="3"/>
        <v>125106.91946869709</v>
      </c>
      <c r="CW18" s="49">
        <f t="shared" si="3"/>
        <v>125106.91946869709</v>
      </c>
      <c r="CX18" s="49">
        <f t="shared" si="3"/>
        <v>125106.91946869709</v>
      </c>
      <c r="CY18" s="49">
        <f t="shared" si="3"/>
        <v>125106.91946869709</v>
      </c>
      <c r="CZ18" s="49">
        <f t="shared" si="3"/>
        <v>125106.91946869709</v>
      </c>
      <c r="DA18" s="49">
        <f t="shared" si="3"/>
        <v>125106.91946869709</v>
      </c>
      <c r="DB18" s="49">
        <f t="shared" si="3"/>
        <v>125106.91946869709</v>
      </c>
      <c r="DC18" s="157">
        <f t="shared" si="21"/>
        <v>1626389.9530930624</v>
      </c>
      <c r="DD18" s="49">
        <f t="shared" si="4"/>
        <v>0</v>
      </c>
      <c r="DE18" s="49"/>
      <c r="DF18" s="49"/>
      <c r="DG18" s="49"/>
      <c r="DH18" s="49"/>
      <c r="DI18" s="49">
        <f t="shared" si="5"/>
        <v>261094.64266047109</v>
      </c>
      <c r="DJ18" s="49">
        <f t="shared" si="22"/>
        <v>130547.32133023554</v>
      </c>
      <c r="DK18" s="49">
        <f t="shared" si="6"/>
        <v>130547.32133023554</v>
      </c>
      <c r="DL18" s="49">
        <f t="shared" si="6"/>
        <v>130547.32133023554</v>
      </c>
      <c r="DM18" s="49">
        <f t="shared" si="6"/>
        <v>130547.32133023554</v>
      </c>
      <c r="DN18" s="49">
        <f t="shared" si="6"/>
        <v>130547.32133023554</v>
      </c>
      <c r="DO18" s="49">
        <f t="shared" si="6"/>
        <v>130547.32133023554</v>
      </c>
      <c r="DP18" s="49">
        <f t="shared" si="6"/>
        <v>130547.32133023554</v>
      </c>
      <c r="DQ18" s="49">
        <f t="shared" si="6"/>
        <v>130547.32133023554</v>
      </c>
      <c r="DR18" s="49">
        <f t="shared" si="6"/>
        <v>130547.32133023554</v>
      </c>
      <c r="DS18" s="49">
        <f t="shared" si="6"/>
        <v>130547.32133023554</v>
      </c>
      <c r="DT18" s="49">
        <f t="shared" si="6"/>
        <v>130547.32133023554</v>
      </c>
      <c r="DU18" s="49">
        <f t="shared" si="23"/>
        <v>1697115.1772930622</v>
      </c>
      <c r="DV18" s="49">
        <f t="shared" si="7"/>
        <v>0</v>
      </c>
    </row>
    <row r="19" spans="2:126" x14ac:dyDescent="0.25">
      <c r="B19" s="150">
        <v>101280</v>
      </c>
      <c r="C19" s="150">
        <v>3022026</v>
      </c>
      <c r="D19" s="150" t="s">
        <v>116</v>
      </c>
      <c r="E19" s="151" t="s">
        <v>706</v>
      </c>
      <c r="F19" s="155">
        <v>409</v>
      </c>
      <c r="G19" s="155">
        <v>409</v>
      </c>
      <c r="H19" s="155">
        <v>0</v>
      </c>
      <c r="I19" s="155">
        <v>1731329.72</v>
      </c>
      <c r="J19" s="155">
        <v>0</v>
      </c>
      <c r="K19" s="155">
        <v>0</v>
      </c>
      <c r="L19" s="155">
        <v>22331.879999999976</v>
      </c>
      <c r="M19" s="155">
        <v>0</v>
      </c>
      <c r="N19" s="155">
        <v>52487.100000000188</v>
      </c>
      <c r="O19" s="155">
        <v>0</v>
      </c>
      <c r="P19" s="155">
        <v>18359.180000000015</v>
      </c>
      <c r="Q19" s="155">
        <v>2195.2000000000035</v>
      </c>
      <c r="R19" s="155">
        <v>2937.9599999999905</v>
      </c>
      <c r="S19" s="155">
        <v>0</v>
      </c>
      <c r="T19" s="155">
        <v>0</v>
      </c>
      <c r="U19" s="155">
        <v>753.74999999999852</v>
      </c>
      <c r="V19" s="155">
        <v>0</v>
      </c>
      <c r="W19" s="155">
        <v>0</v>
      </c>
      <c r="X19" s="155">
        <v>0</v>
      </c>
      <c r="Y19" s="155">
        <v>0</v>
      </c>
      <c r="Z19" s="155">
        <v>0</v>
      </c>
      <c r="AA19" s="155">
        <v>0</v>
      </c>
      <c r="AB19" s="155">
        <v>105882.92785100297</v>
      </c>
      <c r="AC19" s="155">
        <v>0</v>
      </c>
      <c r="AD19" s="155">
        <v>170227.9529059084</v>
      </c>
      <c r="AE19" s="155">
        <v>0</v>
      </c>
      <c r="AF19" s="155">
        <v>5797.7009999999846</v>
      </c>
      <c r="AG19" s="155">
        <v>0</v>
      </c>
      <c r="AH19" s="155">
        <v>159662.24</v>
      </c>
      <c r="AI19" s="155">
        <v>0</v>
      </c>
      <c r="AJ19" s="155">
        <v>0</v>
      </c>
      <c r="AK19" s="155">
        <v>0</v>
      </c>
      <c r="AL19" s="155">
        <v>58040.866399999999</v>
      </c>
      <c r="AM19" s="155">
        <v>0</v>
      </c>
      <c r="AN19" s="155">
        <v>0</v>
      </c>
      <c r="AO19" s="155">
        <v>0</v>
      </c>
      <c r="AP19" s="155">
        <v>0</v>
      </c>
      <c r="AQ19" s="155">
        <v>0</v>
      </c>
      <c r="AR19" s="155">
        <v>0</v>
      </c>
      <c r="AS19" s="155">
        <v>0</v>
      </c>
      <c r="AT19" s="155">
        <v>0</v>
      </c>
      <c r="AU19" s="155">
        <v>1731329.72</v>
      </c>
      <c r="AV19" s="155">
        <v>380973.65175691154</v>
      </c>
      <c r="AW19" s="155">
        <v>217703.10639999999</v>
      </c>
      <c r="AX19" s="155">
        <v>243449.07083218466</v>
      </c>
      <c r="AY19" s="155">
        <v>2330006.4781569112</v>
      </c>
      <c r="AZ19" s="155">
        <v>2271965.611756911</v>
      </c>
      <c r="BA19" s="155">
        <v>4955</v>
      </c>
      <c r="BB19" s="155">
        <v>2026595</v>
      </c>
      <c r="BC19" s="155">
        <v>0</v>
      </c>
      <c r="BD19" s="155">
        <v>0</v>
      </c>
      <c r="BE19" s="155">
        <v>2330006.4781569112</v>
      </c>
      <c r="BF19" s="155">
        <v>2330006.4781569107</v>
      </c>
      <c r="BG19" s="155">
        <v>0</v>
      </c>
      <c r="BH19" s="155">
        <v>2084635.8663999999</v>
      </c>
      <c r="BI19" s="155">
        <v>1866932.76</v>
      </c>
      <c r="BJ19" s="155">
        <v>2112303.3717569108</v>
      </c>
      <c r="BK19" s="155">
        <v>5164.5559211660411</v>
      </c>
      <c r="BL19" s="155">
        <v>5147.5107775000006</v>
      </c>
      <c r="BM19" s="155">
        <v>3.3113371497045939E-3</v>
      </c>
      <c r="BN19" s="155">
        <v>0</v>
      </c>
      <c r="BO19" s="155">
        <v>0</v>
      </c>
      <c r="BP19" s="155">
        <v>2330006.4781569112</v>
      </c>
      <c r="BQ19" s="155">
        <v>5554.9281461049168</v>
      </c>
      <c r="BR19" s="155" t="s">
        <v>700</v>
      </c>
      <c r="BS19" s="155">
        <v>5696.8373549068738</v>
      </c>
      <c r="BT19" s="155">
        <v>1.229508490357345E-2</v>
      </c>
      <c r="BU19" s="155">
        <v>-17184.840000000004</v>
      </c>
      <c r="BV19" s="155">
        <v>2312821.6381569114</v>
      </c>
      <c r="BW19" s="155">
        <v>-10409.049999999999</v>
      </c>
      <c r="BX19" s="155">
        <v>2302412.5881569115</v>
      </c>
      <c r="BY19" s="155">
        <v>58040.866399999999</v>
      </c>
      <c r="BZ19" s="155">
        <v>2244371.7217569114</v>
      </c>
      <c r="CA19" s="47"/>
      <c r="CB19">
        <v>45.000000000000156</v>
      </c>
      <c r="CC19" s="48">
        <v>0</v>
      </c>
      <c r="CD19" s="49">
        <f t="shared" si="8"/>
        <v>6699.4199999999992</v>
      </c>
      <c r="CE19" s="49">
        <f t="shared" si="9"/>
        <v>0</v>
      </c>
      <c r="CF19" s="49">
        <f t="shared" si="10"/>
        <v>699.39</v>
      </c>
      <c r="CG19" s="49">
        <f t="shared" si="11"/>
        <v>0</v>
      </c>
      <c r="CH19" s="49">
        <f t="shared" si="12"/>
        <v>595.80000000000211</v>
      </c>
      <c r="CI19" s="49">
        <f t="shared" si="13"/>
        <v>0</v>
      </c>
      <c r="CJ19" s="49">
        <f t="shared" si="14"/>
        <v>1357.8799999999999</v>
      </c>
      <c r="CK19" s="49">
        <f t="shared" si="15"/>
        <v>0</v>
      </c>
      <c r="CL19" s="49">
        <f t="shared" si="16"/>
        <v>7832.3499999999995</v>
      </c>
      <c r="CM19" s="49">
        <f t="shared" si="17"/>
        <v>0</v>
      </c>
      <c r="CN19" s="49">
        <f t="shared" si="18"/>
        <v>2244371.7217569114</v>
      </c>
      <c r="CO19" s="156">
        <f t="shared" si="19"/>
        <v>0</v>
      </c>
      <c r="CP19">
        <v>2026</v>
      </c>
      <c r="CQ19" s="49">
        <f t="shared" si="2"/>
        <v>345287.95719337097</v>
      </c>
      <c r="CR19" s="49">
        <f t="shared" si="20"/>
        <v>172643.97859668548</v>
      </c>
      <c r="CS19" s="49">
        <f t="shared" si="3"/>
        <v>172643.97859668548</v>
      </c>
      <c r="CT19" s="49">
        <f t="shared" si="3"/>
        <v>172643.97859668548</v>
      </c>
      <c r="CU19" s="49">
        <f t="shared" si="3"/>
        <v>172643.97859668548</v>
      </c>
      <c r="CV19" s="49">
        <f t="shared" si="3"/>
        <v>172643.97859668548</v>
      </c>
      <c r="CW19" s="49">
        <f t="shared" si="3"/>
        <v>172643.97859668548</v>
      </c>
      <c r="CX19" s="49">
        <f t="shared" si="3"/>
        <v>172643.97859668548</v>
      </c>
      <c r="CY19" s="49">
        <f t="shared" si="3"/>
        <v>172643.97859668548</v>
      </c>
      <c r="CZ19" s="49">
        <f t="shared" si="3"/>
        <v>172643.97859668548</v>
      </c>
      <c r="DA19" s="49">
        <f t="shared" si="3"/>
        <v>172643.97859668548</v>
      </c>
      <c r="DB19" s="49">
        <f t="shared" si="3"/>
        <v>172643.97859668548</v>
      </c>
      <c r="DC19" s="157">
        <f t="shared" si="21"/>
        <v>2244371.7217569114</v>
      </c>
      <c r="DD19" s="49">
        <f t="shared" si="4"/>
        <v>0</v>
      </c>
      <c r="DE19" s="49"/>
      <c r="DF19" s="49"/>
      <c r="DG19" s="49"/>
      <c r="DH19" s="49"/>
      <c r="DI19" s="49">
        <f t="shared" si="5"/>
        <v>358462.53510106326</v>
      </c>
      <c r="DJ19" s="49">
        <f t="shared" si="22"/>
        <v>179231.26755053163</v>
      </c>
      <c r="DK19" s="49">
        <f t="shared" si="6"/>
        <v>179231.26755053163</v>
      </c>
      <c r="DL19" s="49">
        <f t="shared" si="6"/>
        <v>179231.26755053163</v>
      </c>
      <c r="DM19" s="49">
        <f t="shared" si="6"/>
        <v>179231.26755053163</v>
      </c>
      <c r="DN19" s="49">
        <f t="shared" si="6"/>
        <v>179231.26755053163</v>
      </c>
      <c r="DO19" s="49">
        <f t="shared" si="6"/>
        <v>179231.26755053163</v>
      </c>
      <c r="DP19" s="49">
        <f t="shared" si="6"/>
        <v>179231.26755053163</v>
      </c>
      <c r="DQ19" s="49">
        <f t="shared" si="6"/>
        <v>179231.26755053163</v>
      </c>
      <c r="DR19" s="49">
        <f t="shared" si="6"/>
        <v>179231.26755053163</v>
      </c>
      <c r="DS19" s="49">
        <f t="shared" si="6"/>
        <v>179231.26755053163</v>
      </c>
      <c r="DT19" s="49">
        <f t="shared" si="6"/>
        <v>179231.26755053163</v>
      </c>
      <c r="DU19" s="49">
        <f t="shared" si="23"/>
        <v>2330006.4781569107</v>
      </c>
      <c r="DV19" s="49">
        <f t="shared" si="7"/>
        <v>0</v>
      </c>
    </row>
    <row r="20" spans="2:126" x14ac:dyDescent="0.25">
      <c r="B20" s="150">
        <v>101281</v>
      </c>
      <c r="C20" s="150">
        <v>3022027</v>
      </c>
      <c r="D20" s="150" t="s">
        <v>202</v>
      </c>
      <c r="E20" s="151" t="s">
        <v>201</v>
      </c>
      <c r="F20" s="155">
        <v>344</v>
      </c>
      <c r="G20" s="155">
        <v>344</v>
      </c>
      <c r="H20" s="155">
        <v>0</v>
      </c>
      <c r="I20" s="155">
        <v>1456179.52</v>
      </c>
      <c r="J20" s="155">
        <v>0</v>
      </c>
      <c r="K20" s="155">
        <v>0</v>
      </c>
      <c r="L20" s="155">
        <v>56102.04000000003</v>
      </c>
      <c r="M20" s="155">
        <v>0</v>
      </c>
      <c r="N20" s="155">
        <v>121303.52000000008</v>
      </c>
      <c r="O20" s="155">
        <v>0</v>
      </c>
      <c r="P20" s="155">
        <v>5947.340000000002</v>
      </c>
      <c r="Q20" s="155">
        <v>627.19999999999982</v>
      </c>
      <c r="R20" s="155">
        <v>3917.2800000000047</v>
      </c>
      <c r="S20" s="155">
        <v>2156.7200000000021</v>
      </c>
      <c r="T20" s="155">
        <v>0</v>
      </c>
      <c r="U20" s="155">
        <v>753.7500000000008</v>
      </c>
      <c r="V20" s="155">
        <v>0</v>
      </c>
      <c r="W20" s="155">
        <v>0</v>
      </c>
      <c r="X20" s="155">
        <v>0</v>
      </c>
      <c r="Y20" s="155">
        <v>0</v>
      </c>
      <c r="Z20" s="155">
        <v>0</v>
      </c>
      <c r="AA20" s="155">
        <v>0</v>
      </c>
      <c r="AB20" s="155">
        <v>68744.550000000017</v>
      </c>
      <c r="AC20" s="155">
        <v>0</v>
      </c>
      <c r="AD20" s="155">
        <v>167698.08262295093</v>
      </c>
      <c r="AE20" s="155">
        <v>0</v>
      </c>
      <c r="AF20" s="155">
        <v>5691.5159999999987</v>
      </c>
      <c r="AG20" s="155">
        <v>0</v>
      </c>
      <c r="AH20" s="155">
        <v>159662.24</v>
      </c>
      <c r="AI20" s="155">
        <v>0</v>
      </c>
      <c r="AJ20" s="155">
        <v>0</v>
      </c>
      <c r="AK20" s="155">
        <v>0</v>
      </c>
      <c r="AL20" s="155">
        <v>4453.5258000000003</v>
      </c>
      <c r="AM20" s="155">
        <v>0</v>
      </c>
      <c r="AN20" s="155">
        <v>0</v>
      </c>
      <c r="AO20" s="155">
        <v>0</v>
      </c>
      <c r="AP20" s="155">
        <v>0</v>
      </c>
      <c r="AQ20" s="155">
        <v>0</v>
      </c>
      <c r="AR20" s="155">
        <v>0</v>
      </c>
      <c r="AS20" s="155">
        <v>0</v>
      </c>
      <c r="AT20" s="155">
        <v>0</v>
      </c>
      <c r="AU20" s="155">
        <v>1456179.52</v>
      </c>
      <c r="AV20" s="155">
        <v>432941.99862295104</v>
      </c>
      <c r="AW20" s="155">
        <v>164115.76579999999</v>
      </c>
      <c r="AX20" s="155">
        <v>211665.33092459023</v>
      </c>
      <c r="AY20" s="155">
        <v>2053237.2844229511</v>
      </c>
      <c r="AZ20" s="155">
        <v>2048783.7586229511</v>
      </c>
      <c r="BA20" s="155">
        <v>4955</v>
      </c>
      <c r="BB20" s="155">
        <v>1704520</v>
      </c>
      <c r="BC20" s="155">
        <v>0</v>
      </c>
      <c r="BD20" s="155">
        <v>0</v>
      </c>
      <c r="BE20" s="155">
        <v>2053237.2844229511</v>
      </c>
      <c r="BF20" s="155">
        <v>2053237.2844229511</v>
      </c>
      <c r="BG20" s="155">
        <v>0</v>
      </c>
      <c r="BH20" s="155">
        <v>1708973.5257999999</v>
      </c>
      <c r="BI20" s="155">
        <v>1544857.76</v>
      </c>
      <c r="BJ20" s="155">
        <v>1889121.5186229511</v>
      </c>
      <c r="BK20" s="155">
        <v>5491.6323215783459</v>
      </c>
      <c r="BL20" s="155">
        <v>5226.7677641337377</v>
      </c>
      <c r="BM20" s="155">
        <v>5.0674636677397071E-2</v>
      </c>
      <c r="BN20" s="155">
        <v>0</v>
      </c>
      <c r="BO20" s="155">
        <v>0</v>
      </c>
      <c r="BP20" s="155">
        <v>2053237.2844229511</v>
      </c>
      <c r="BQ20" s="155">
        <v>5955.7667401829976</v>
      </c>
      <c r="BR20" s="155" t="s">
        <v>700</v>
      </c>
      <c r="BS20" s="155">
        <v>5968.7130361132295</v>
      </c>
      <c r="BT20" s="155">
        <v>3.2052213804607321E-2</v>
      </c>
      <c r="BU20" s="155">
        <v>-15329.600000000002</v>
      </c>
      <c r="BV20" s="155">
        <v>2037907.684422951</v>
      </c>
      <c r="BW20" s="155">
        <v>-8754.7999999999993</v>
      </c>
      <c r="BX20" s="155">
        <v>2029152.8844229509</v>
      </c>
      <c r="BY20" s="155">
        <v>4453.5258000000003</v>
      </c>
      <c r="BZ20" s="155">
        <v>2024699.358622951</v>
      </c>
      <c r="CA20" s="47"/>
      <c r="CB20">
        <v>104.00000000000006</v>
      </c>
      <c r="CC20" s="48">
        <v>0</v>
      </c>
      <c r="CD20" s="49">
        <f t="shared" si="8"/>
        <v>5634.7199999999993</v>
      </c>
      <c r="CE20" s="49">
        <f t="shared" si="9"/>
        <v>0</v>
      </c>
      <c r="CF20" s="49">
        <f t="shared" si="10"/>
        <v>588.24</v>
      </c>
      <c r="CG20" s="49">
        <f t="shared" si="11"/>
        <v>0</v>
      </c>
      <c r="CH20" s="49">
        <f t="shared" si="12"/>
        <v>1376.9600000000007</v>
      </c>
      <c r="CI20" s="49">
        <f t="shared" si="13"/>
        <v>0</v>
      </c>
      <c r="CJ20" s="49">
        <f t="shared" si="14"/>
        <v>1142.08</v>
      </c>
      <c r="CK20" s="49">
        <f t="shared" si="15"/>
        <v>0</v>
      </c>
      <c r="CL20" s="49">
        <f t="shared" si="16"/>
        <v>6587.5999999999995</v>
      </c>
      <c r="CM20" s="49">
        <f t="shared" si="17"/>
        <v>0</v>
      </c>
      <c r="CN20" s="49">
        <f t="shared" si="18"/>
        <v>2024699.358622951</v>
      </c>
      <c r="CO20" s="156">
        <f t="shared" si="19"/>
        <v>0</v>
      </c>
      <c r="CP20">
        <v>2027</v>
      </c>
      <c r="CQ20" s="49">
        <f t="shared" si="2"/>
        <v>311492.20901891554</v>
      </c>
      <c r="CR20" s="49">
        <f t="shared" si="20"/>
        <v>155746.10450945777</v>
      </c>
      <c r="CS20" s="49">
        <f t="shared" si="20"/>
        <v>155746.10450945777</v>
      </c>
      <c r="CT20" s="49">
        <f t="shared" si="20"/>
        <v>155746.10450945777</v>
      </c>
      <c r="CU20" s="49">
        <f t="shared" si="20"/>
        <v>155746.10450945777</v>
      </c>
      <c r="CV20" s="49">
        <f t="shared" si="20"/>
        <v>155746.10450945777</v>
      </c>
      <c r="CW20" s="49">
        <f t="shared" si="20"/>
        <v>155746.10450945777</v>
      </c>
      <c r="CX20" s="49">
        <f t="shared" si="20"/>
        <v>155746.10450945777</v>
      </c>
      <c r="CY20" s="49">
        <f t="shared" si="20"/>
        <v>155746.10450945777</v>
      </c>
      <c r="CZ20" s="49">
        <f t="shared" si="20"/>
        <v>155746.10450945777</v>
      </c>
      <c r="DA20" s="49">
        <f t="shared" si="20"/>
        <v>155746.10450945777</v>
      </c>
      <c r="DB20" s="49">
        <f t="shared" si="20"/>
        <v>155746.10450945777</v>
      </c>
      <c r="DC20" s="157">
        <f t="shared" si="21"/>
        <v>2024699.3586229505</v>
      </c>
      <c r="DD20" s="49">
        <f t="shared" si="4"/>
        <v>0</v>
      </c>
      <c r="DE20" s="49"/>
      <c r="DF20" s="49"/>
      <c r="DG20" s="49"/>
      <c r="DH20" s="49"/>
      <c r="DI20" s="49">
        <f t="shared" si="5"/>
        <v>315882.65914199245</v>
      </c>
      <c r="DJ20" s="49">
        <f t="shared" si="22"/>
        <v>157941.32957099623</v>
      </c>
      <c r="DK20" s="49">
        <f t="shared" si="22"/>
        <v>157941.32957099623</v>
      </c>
      <c r="DL20" s="49">
        <f t="shared" si="22"/>
        <v>157941.32957099623</v>
      </c>
      <c r="DM20" s="49">
        <f t="shared" si="22"/>
        <v>157941.32957099623</v>
      </c>
      <c r="DN20" s="49">
        <f t="shared" si="22"/>
        <v>157941.32957099623</v>
      </c>
      <c r="DO20" s="49">
        <f t="shared" si="22"/>
        <v>157941.32957099623</v>
      </c>
      <c r="DP20" s="49">
        <f t="shared" si="22"/>
        <v>157941.32957099623</v>
      </c>
      <c r="DQ20" s="49">
        <f t="shared" si="22"/>
        <v>157941.32957099623</v>
      </c>
      <c r="DR20" s="49">
        <f t="shared" si="22"/>
        <v>157941.32957099623</v>
      </c>
      <c r="DS20" s="49">
        <f t="shared" si="22"/>
        <v>157941.32957099623</v>
      </c>
      <c r="DT20" s="49">
        <f t="shared" si="22"/>
        <v>157941.32957099623</v>
      </c>
      <c r="DU20" s="49">
        <f t="shared" si="23"/>
        <v>2053237.2844229504</v>
      </c>
      <c r="DV20" s="49">
        <f t="shared" si="7"/>
        <v>0</v>
      </c>
    </row>
    <row r="21" spans="2:126" x14ac:dyDescent="0.25">
      <c r="B21" s="150">
        <v>101282</v>
      </c>
      <c r="C21" s="150">
        <v>3022028</v>
      </c>
      <c r="D21" s="150" t="s">
        <v>95</v>
      </c>
      <c r="E21" s="151" t="s">
        <v>94</v>
      </c>
      <c r="F21" s="155">
        <v>190</v>
      </c>
      <c r="G21" s="155">
        <v>190</v>
      </c>
      <c r="H21" s="155">
        <v>0</v>
      </c>
      <c r="I21" s="155">
        <v>804285.2</v>
      </c>
      <c r="J21" s="155">
        <v>0</v>
      </c>
      <c r="K21" s="155">
        <v>0</v>
      </c>
      <c r="L21" s="155">
        <v>20697.839999999997</v>
      </c>
      <c r="M21" s="155">
        <v>0</v>
      </c>
      <c r="N21" s="155">
        <v>44322.44</v>
      </c>
      <c r="O21" s="155">
        <v>0</v>
      </c>
      <c r="P21" s="155">
        <v>1810.0600000000002</v>
      </c>
      <c r="Q21" s="155">
        <v>1881.6000000000031</v>
      </c>
      <c r="R21" s="155">
        <v>2448.2999999999988</v>
      </c>
      <c r="S21" s="155">
        <v>1078.3600000000015</v>
      </c>
      <c r="T21" s="155">
        <v>0</v>
      </c>
      <c r="U21" s="155">
        <v>1507.5000000000023</v>
      </c>
      <c r="V21" s="155">
        <v>0</v>
      </c>
      <c r="W21" s="155">
        <v>0</v>
      </c>
      <c r="X21" s="155">
        <v>0</v>
      </c>
      <c r="Y21" s="155">
        <v>0</v>
      </c>
      <c r="Z21" s="155">
        <v>0</v>
      </c>
      <c r="AA21" s="155">
        <v>0</v>
      </c>
      <c r="AB21" s="155">
        <v>103343.45538461543</v>
      </c>
      <c r="AC21" s="155">
        <v>0</v>
      </c>
      <c r="AD21" s="155">
        <v>77458.720720720623</v>
      </c>
      <c r="AE21" s="155">
        <v>0</v>
      </c>
      <c r="AF21" s="155">
        <v>0</v>
      </c>
      <c r="AG21" s="155">
        <v>0</v>
      </c>
      <c r="AH21" s="155">
        <v>159662.24</v>
      </c>
      <c r="AI21" s="155">
        <v>0</v>
      </c>
      <c r="AJ21" s="155">
        <v>0</v>
      </c>
      <c r="AK21" s="155">
        <v>0</v>
      </c>
      <c r="AL21" s="155">
        <v>4453.5258000000003</v>
      </c>
      <c r="AM21" s="155">
        <v>0</v>
      </c>
      <c r="AN21" s="155">
        <v>0</v>
      </c>
      <c r="AO21" s="155">
        <v>0</v>
      </c>
      <c r="AP21" s="155">
        <v>0</v>
      </c>
      <c r="AQ21" s="155">
        <v>0</v>
      </c>
      <c r="AR21" s="155">
        <v>0</v>
      </c>
      <c r="AS21" s="155">
        <v>0</v>
      </c>
      <c r="AT21" s="155">
        <v>0</v>
      </c>
      <c r="AU21" s="155">
        <v>804285.2</v>
      </c>
      <c r="AV21" s="155">
        <v>254548.27610533606</v>
      </c>
      <c r="AW21" s="155">
        <v>164115.76579999999</v>
      </c>
      <c r="AX21" s="155">
        <v>169777.25352875955</v>
      </c>
      <c r="AY21" s="155">
        <v>1222949.241905336</v>
      </c>
      <c r="AZ21" s="155">
        <v>1218495.7161053361</v>
      </c>
      <c r="BA21" s="155">
        <v>4955</v>
      </c>
      <c r="BB21" s="155">
        <v>941450</v>
      </c>
      <c r="BC21" s="155">
        <v>0</v>
      </c>
      <c r="BD21" s="155">
        <v>0</v>
      </c>
      <c r="BE21" s="155">
        <v>1222949.241905336</v>
      </c>
      <c r="BF21" s="155">
        <v>1222949.241905336</v>
      </c>
      <c r="BG21" s="155">
        <v>0</v>
      </c>
      <c r="BH21" s="155">
        <v>945903.52579999994</v>
      </c>
      <c r="BI21" s="155">
        <v>781787.76</v>
      </c>
      <c r="BJ21" s="155">
        <v>1058833.4761053361</v>
      </c>
      <c r="BK21" s="155">
        <v>5572.8077689754527</v>
      </c>
      <c r="BL21" s="155">
        <v>5746.268142465754</v>
      </c>
      <c r="BM21" s="155">
        <v>-3.0186613153048658E-2</v>
      </c>
      <c r="BN21" s="155">
        <v>3.0186613153048658E-2</v>
      </c>
      <c r="BO21" s="155">
        <v>32957.470963157233</v>
      </c>
      <c r="BP21" s="155">
        <v>1255906.7128684933</v>
      </c>
      <c r="BQ21" s="155">
        <v>6586.5957214131231</v>
      </c>
      <c r="BR21" s="155" t="s">
        <v>700</v>
      </c>
      <c r="BS21" s="155">
        <v>6610.0353308868071</v>
      </c>
      <c r="BT21" s="155">
        <v>4.1978632020491791E-3</v>
      </c>
      <c r="BU21" s="155">
        <v>-8209.52</v>
      </c>
      <c r="BV21" s="155">
        <v>1247697.1928684933</v>
      </c>
      <c r="BW21" s="155">
        <v>-4835.5</v>
      </c>
      <c r="BX21" s="155">
        <v>1242861.6928684933</v>
      </c>
      <c r="BY21" s="155">
        <v>4453.5258000000003</v>
      </c>
      <c r="BZ21" s="155">
        <v>1238408.1670684933</v>
      </c>
      <c r="CA21" s="47"/>
      <c r="CB21">
        <v>38</v>
      </c>
      <c r="CC21" s="48">
        <v>0</v>
      </c>
      <c r="CD21" s="49">
        <f t="shared" si="8"/>
        <v>3112.2</v>
      </c>
      <c r="CE21" s="49">
        <f t="shared" si="9"/>
        <v>0</v>
      </c>
      <c r="CF21" s="49">
        <f t="shared" si="10"/>
        <v>324.89999999999998</v>
      </c>
      <c r="CG21" s="49">
        <f t="shared" si="11"/>
        <v>0</v>
      </c>
      <c r="CH21" s="49">
        <f t="shared" si="12"/>
        <v>503.12</v>
      </c>
      <c r="CI21" s="49">
        <f t="shared" si="13"/>
        <v>0</v>
      </c>
      <c r="CJ21" s="49">
        <f t="shared" si="14"/>
        <v>630.79999999999995</v>
      </c>
      <c r="CK21" s="49">
        <f t="shared" si="15"/>
        <v>0</v>
      </c>
      <c r="CL21" s="49">
        <f t="shared" si="16"/>
        <v>3638.4999999999995</v>
      </c>
      <c r="CM21" s="49">
        <f t="shared" si="17"/>
        <v>0</v>
      </c>
      <c r="CN21" s="49">
        <f t="shared" si="18"/>
        <v>1238408.1670684933</v>
      </c>
      <c r="CO21" s="156">
        <f t="shared" si="19"/>
        <v>0</v>
      </c>
      <c r="CP21">
        <v>2028</v>
      </c>
      <c r="CQ21" s="49">
        <f t="shared" si="2"/>
        <v>190524.33339515282</v>
      </c>
      <c r="CR21" s="49">
        <f t="shared" si="20"/>
        <v>95262.166697576409</v>
      </c>
      <c r="CS21" s="49">
        <f t="shared" si="20"/>
        <v>95262.166697576409</v>
      </c>
      <c r="CT21" s="49">
        <f t="shared" si="20"/>
        <v>95262.166697576409</v>
      </c>
      <c r="CU21" s="49">
        <f t="shared" si="20"/>
        <v>95262.166697576409</v>
      </c>
      <c r="CV21" s="49">
        <f t="shared" si="20"/>
        <v>95262.166697576409</v>
      </c>
      <c r="CW21" s="49">
        <f t="shared" si="20"/>
        <v>95262.166697576409</v>
      </c>
      <c r="CX21" s="49">
        <f t="shared" si="20"/>
        <v>95262.166697576409</v>
      </c>
      <c r="CY21" s="49">
        <f t="shared" si="20"/>
        <v>95262.166697576409</v>
      </c>
      <c r="CZ21" s="49">
        <f t="shared" si="20"/>
        <v>95262.166697576409</v>
      </c>
      <c r="DA21" s="49">
        <f t="shared" si="20"/>
        <v>95262.166697576409</v>
      </c>
      <c r="DB21" s="49">
        <f t="shared" si="20"/>
        <v>95262.166697576409</v>
      </c>
      <c r="DC21" s="157">
        <f t="shared" si="21"/>
        <v>1238408.1670684933</v>
      </c>
      <c r="DD21" s="49">
        <f t="shared" si="4"/>
        <v>0</v>
      </c>
      <c r="DE21" s="49"/>
      <c r="DF21" s="49"/>
      <c r="DG21" s="49"/>
      <c r="DH21" s="49"/>
      <c r="DI21" s="49">
        <f t="shared" si="5"/>
        <v>193216.41736438358</v>
      </c>
      <c r="DJ21" s="49">
        <f t="shared" si="22"/>
        <v>96608.208682191791</v>
      </c>
      <c r="DK21" s="49">
        <f t="shared" si="22"/>
        <v>96608.208682191791</v>
      </c>
      <c r="DL21" s="49">
        <f t="shared" si="22"/>
        <v>96608.208682191791</v>
      </c>
      <c r="DM21" s="49">
        <f t="shared" si="22"/>
        <v>96608.208682191791</v>
      </c>
      <c r="DN21" s="49">
        <f t="shared" si="22"/>
        <v>96608.208682191791</v>
      </c>
      <c r="DO21" s="49">
        <f t="shared" si="22"/>
        <v>96608.208682191791</v>
      </c>
      <c r="DP21" s="49">
        <f t="shared" si="22"/>
        <v>96608.208682191791</v>
      </c>
      <c r="DQ21" s="49">
        <f t="shared" si="22"/>
        <v>96608.208682191791</v>
      </c>
      <c r="DR21" s="49">
        <f t="shared" si="22"/>
        <v>96608.208682191791</v>
      </c>
      <c r="DS21" s="49">
        <f t="shared" si="22"/>
        <v>96608.208682191791</v>
      </c>
      <c r="DT21" s="49">
        <f t="shared" si="22"/>
        <v>96608.208682191791</v>
      </c>
      <c r="DU21" s="49">
        <f t="shared" si="23"/>
        <v>1255906.7128684933</v>
      </c>
      <c r="DV21" s="49">
        <f t="shared" si="7"/>
        <v>0</v>
      </c>
    </row>
    <row r="22" spans="2:126" x14ac:dyDescent="0.25">
      <c r="B22" s="150">
        <v>101283</v>
      </c>
      <c r="C22" s="150">
        <v>3022029</v>
      </c>
      <c r="D22" s="150" t="s">
        <v>101</v>
      </c>
      <c r="E22" s="151" t="s">
        <v>462</v>
      </c>
      <c r="F22" s="155">
        <v>422</v>
      </c>
      <c r="G22" s="155">
        <v>422</v>
      </c>
      <c r="H22" s="155">
        <v>0</v>
      </c>
      <c r="I22" s="155">
        <v>1786359.76</v>
      </c>
      <c r="J22" s="155">
        <v>0</v>
      </c>
      <c r="K22" s="155">
        <v>0</v>
      </c>
      <c r="L22" s="155">
        <v>93140.27999999997</v>
      </c>
      <c r="M22" s="155">
        <v>0</v>
      </c>
      <c r="N22" s="155">
        <v>201783.74</v>
      </c>
      <c r="O22" s="155">
        <v>0</v>
      </c>
      <c r="P22" s="155">
        <v>35425.459999999977</v>
      </c>
      <c r="Q22" s="155">
        <v>64915.200000000004</v>
      </c>
      <c r="R22" s="155">
        <v>489.66000000000048</v>
      </c>
      <c r="S22" s="155">
        <v>6470.1600000000062</v>
      </c>
      <c r="T22" s="155">
        <v>572.19000000000051</v>
      </c>
      <c r="U22" s="155">
        <v>0</v>
      </c>
      <c r="V22" s="155">
        <v>0</v>
      </c>
      <c r="W22" s="155">
        <v>0</v>
      </c>
      <c r="X22" s="155">
        <v>0</v>
      </c>
      <c r="Y22" s="155">
        <v>0</v>
      </c>
      <c r="Z22" s="155">
        <v>0</v>
      </c>
      <c r="AA22" s="155">
        <v>0</v>
      </c>
      <c r="AB22" s="155">
        <v>99982.536519337009</v>
      </c>
      <c r="AC22" s="155">
        <v>0</v>
      </c>
      <c r="AD22" s="155">
        <v>189233.07410255613</v>
      </c>
      <c r="AE22" s="155">
        <v>0</v>
      </c>
      <c r="AF22" s="155">
        <v>0</v>
      </c>
      <c r="AG22" s="155">
        <v>0</v>
      </c>
      <c r="AH22" s="155">
        <v>159662.24</v>
      </c>
      <c r="AI22" s="155">
        <v>0</v>
      </c>
      <c r="AJ22" s="155">
        <v>0</v>
      </c>
      <c r="AK22" s="155">
        <v>0</v>
      </c>
      <c r="AL22" s="155">
        <v>33954.748200000002</v>
      </c>
      <c r="AM22" s="155">
        <v>0</v>
      </c>
      <c r="AN22" s="155">
        <v>0</v>
      </c>
      <c r="AO22" s="155">
        <v>0</v>
      </c>
      <c r="AP22" s="155">
        <v>0</v>
      </c>
      <c r="AQ22" s="155">
        <v>0</v>
      </c>
      <c r="AR22" s="155">
        <v>0</v>
      </c>
      <c r="AS22" s="155">
        <v>0</v>
      </c>
      <c r="AT22" s="155">
        <v>0</v>
      </c>
      <c r="AU22" s="155">
        <v>1786359.76</v>
      </c>
      <c r="AV22" s="155">
        <v>692012.30062189302</v>
      </c>
      <c r="AW22" s="155">
        <v>193616.98819999999</v>
      </c>
      <c r="AX22" s="155">
        <v>298774.67853984825</v>
      </c>
      <c r="AY22" s="155">
        <v>2671989.0488218931</v>
      </c>
      <c r="AZ22" s="155">
        <v>2638034.3006218933</v>
      </c>
      <c r="BA22" s="155">
        <v>4955</v>
      </c>
      <c r="BB22" s="155">
        <v>2091010</v>
      </c>
      <c r="BC22" s="155">
        <v>0</v>
      </c>
      <c r="BD22" s="155">
        <v>0</v>
      </c>
      <c r="BE22" s="155">
        <v>2671989.0488218931</v>
      </c>
      <c r="BF22" s="155">
        <v>2671989.048821894</v>
      </c>
      <c r="BG22" s="155">
        <v>0</v>
      </c>
      <c r="BH22" s="155">
        <v>2124964.7481999998</v>
      </c>
      <c r="BI22" s="155">
        <v>1931347.7599999998</v>
      </c>
      <c r="BJ22" s="155">
        <v>2478372.0606218935</v>
      </c>
      <c r="BK22" s="155">
        <v>5872.9195749333967</v>
      </c>
      <c r="BL22" s="155">
        <v>5855.6601102137765</v>
      </c>
      <c r="BM22" s="155">
        <v>2.9474840401879222E-3</v>
      </c>
      <c r="BN22" s="155">
        <v>0</v>
      </c>
      <c r="BO22" s="155">
        <v>0</v>
      </c>
      <c r="BP22" s="155">
        <v>2671989.0488218931</v>
      </c>
      <c r="BQ22" s="155">
        <v>6251.2661152177561</v>
      </c>
      <c r="BR22" s="155" t="s">
        <v>700</v>
      </c>
      <c r="BS22" s="155">
        <v>6331.7276038433483</v>
      </c>
      <c r="BT22" s="155">
        <v>3.826847445692616E-3</v>
      </c>
      <c r="BU22" s="155">
        <v>-19406.84</v>
      </c>
      <c r="BV22" s="155">
        <v>2652582.2088218932</v>
      </c>
      <c r="BW22" s="155">
        <v>-10739.9</v>
      </c>
      <c r="BX22" s="155">
        <v>2641842.3088218933</v>
      </c>
      <c r="BY22" s="155">
        <v>33954.748200000002</v>
      </c>
      <c r="BZ22" s="155">
        <v>2607887.5606218935</v>
      </c>
      <c r="CA22" s="47"/>
      <c r="CB22">
        <v>172.99999999999997</v>
      </c>
      <c r="CC22" s="48">
        <v>0</v>
      </c>
      <c r="CD22" s="49">
        <f t="shared" si="8"/>
        <v>6912.36</v>
      </c>
      <c r="CE22" s="49">
        <f t="shared" si="9"/>
        <v>0</v>
      </c>
      <c r="CF22" s="49">
        <f t="shared" si="10"/>
        <v>721.62</v>
      </c>
      <c r="CG22" s="49">
        <f t="shared" si="11"/>
        <v>0</v>
      </c>
      <c r="CH22" s="49">
        <f t="shared" si="12"/>
        <v>2290.5199999999995</v>
      </c>
      <c r="CI22" s="49">
        <f t="shared" si="13"/>
        <v>0</v>
      </c>
      <c r="CJ22" s="49">
        <f t="shared" si="14"/>
        <v>1401.04</v>
      </c>
      <c r="CK22" s="49">
        <f t="shared" si="15"/>
        <v>0</v>
      </c>
      <c r="CL22" s="49">
        <f t="shared" si="16"/>
        <v>8081.2999999999993</v>
      </c>
      <c r="CM22" s="49">
        <f t="shared" si="17"/>
        <v>0</v>
      </c>
      <c r="CN22" s="49">
        <f t="shared" si="18"/>
        <v>2607887.5606218935</v>
      </c>
      <c r="CO22" s="156">
        <f t="shared" si="19"/>
        <v>0</v>
      </c>
      <c r="CP22">
        <v>2029</v>
      </c>
      <c r="CQ22" s="49">
        <f t="shared" si="2"/>
        <v>401213.47086490667</v>
      </c>
      <c r="CR22" s="49">
        <f t="shared" si="20"/>
        <v>200606.73543245334</v>
      </c>
      <c r="CS22" s="49">
        <f t="shared" si="20"/>
        <v>200606.73543245334</v>
      </c>
      <c r="CT22" s="49">
        <f t="shared" si="20"/>
        <v>200606.73543245334</v>
      </c>
      <c r="CU22" s="49">
        <f t="shared" si="20"/>
        <v>200606.73543245334</v>
      </c>
      <c r="CV22" s="49">
        <f t="shared" si="20"/>
        <v>200606.73543245334</v>
      </c>
      <c r="CW22" s="49">
        <f t="shared" si="20"/>
        <v>200606.73543245334</v>
      </c>
      <c r="CX22" s="49">
        <f t="shared" si="20"/>
        <v>200606.73543245334</v>
      </c>
      <c r="CY22" s="49">
        <f t="shared" si="20"/>
        <v>200606.73543245334</v>
      </c>
      <c r="CZ22" s="49">
        <f t="shared" si="20"/>
        <v>200606.73543245334</v>
      </c>
      <c r="DA22" s="49">
        <f t="shared" si="20"/>
        <v>200606.73543245334</v>
      </c>
      <c r="DB22" s="49">
        <f t="shared" si="20"/>
        <v>200606.73543245334</v>
      </c>
      <c r="DC22" s="157">
        <f t="shared" si="21"/>
        <v>2607887.560621894</v>
      </c>
      <c r="DD22" s="49">
        <f t="shared" si="4"/>
        <v>0</v>
      </c>
      <c r="DE22" s="49"/>
      <c r="DF22" s="49"/>
      <c r="DG22" s="49"/>
      <c r="DH22" s="49"/>
      <c r="DI22" s="49">
        <f t="shared" si="5"/>
        <v>411075.23828029126</v>
      </c>
      <c r="DJ22" s="49">
        <f t="shared" si="22"/>
        <v>205537.61914014563</v>
      </c>
      <c r="DK22" s="49">
        <f t="shared" si="22"/>
        <v>205537.61914014563</v>
      </c>
      <c r="DL22" s="49">
        <f t="shared" si="22"/>
        <v>205537.61914014563</v>
      </c>
      <c r="DM22" s="49">
        <f t="shared" si="22"/>
        <v>205537.61914014563</v>
      </c>
      <c r="DN22" s="49">
        <f t="shared" si="22"/>
        <v>205537.61914014563</v>
      </c>
      <c r="DO22" s="49">
        <f t="shared" si="22"/>
        <v>205537.61914014563</v>
      </c>
      <c r="DP22" s="49">
        <f t="shared" si="22"/>
        <v>205537.61914014563</v>
      </c>
      <c r="DQ22" s="49">
        <f t="shared" si="22"/>
        <v>205537.61914014563</v>
      </c>
      <c r="DR22" s="49">
        <f t="shared" si="22"/>
        <v>205537.61914014563</v>
      </c>
      <c r="DS22" s="49">
        <f t="shared" si="22"/>
        <v>205537.61914014563</v>
      </c>
      <c r="DT22" s="49">
        <f t="shared" si="22"/>
        <v>205537.61914014563</v>
      </c>
      <c r="DU22" s="49">
        <f t="shared" si="23"/>
        <v>2671989.0488218935</v>
      </c>
      <c r="DV22" s="49">
        <f t="shared" si="7"/>
        <v>0</v>
      </c>
    </row>
    <row r="23" spans="2:126" x14ac:dyDescent="0.25">
      <c r="B23" s="150">
        <v>101285</v>
      </c>
      <c r="C23" s="150">
        <v>3022031</v>
      </c>
      <c r="D23" s="150" t="s">
        <v>152</v>
      </c>
      <c r="E23" s="151" t="s">
        <v>707</v>
      </c>
      <c r="F23" s="155">
        <v>189</v>
      </c>
      <c r="G23" s="155">
        <v>189</v>
      </c>
      <c r="H23" s="155">
        <v>0</v>
      </c>
      <c r="I23" s="155">
        <v>800052.12</v>
      </c>
      <c r="J23" s="155">
        <v>0</v>
      </c>
      <c r="K23" s="155">
        <v>0</v>
      </c>
      <c r="L23" s="155">
        <v>40851.000000000022</v>
      </c>
      <c r="M23" s="155">
        <v>0</v>
      </c>
      <c r="N23" s="155">
        <v>94476.780000000115</v>
      </c>
      <c r="O23" s="155">
        <v>0</v>
      </c>
      <c r="P23" s="155">
        <v>9567.46000000001</v>
      </c>
      <c r="Q23" s="155">
        <v>19756.799999999981</v>
      </c>
      <c r="R23" s="155">
        <v>489.65999999999991</v>
      </c>
      <c r="S23" s="155">
        <v>539.17999999999984</v>
      </c>
      <c r="T23" s="155">
        <v>0</v>
      </c>
      <c r="U23" s="155">
        <v>0</v>
      </c>
      <c r="V23" s="155">
        <v>0</v>
      </c>
      <c r="W23" s="155">
        <v>0</v>
      </c>
      <c r="X23" s="155">
        <v>0</v>
      </c>
      <c r="Y23" s="155">
        <v>0</v>
      </c>
      <c r="Z23" s="155">
        <v>0</v>
      </c>
      <c r="AA23" s="155">
        <v>0</v>
      </c>
      <c r="AB23" s="155">
        <v>53349.063952095785</v>
      </c>
      <c r="AC23" s="155">
        <v>0</v>
      </c>
      <c r="AD23" s="155">
        <v>88728.344206815513</v>
      </c>
      <c r="AE23" s="155">
        <v>0</v>
      </c>
      <c r="AF23" s="155">
        <v>16781.070734042605</v>
      </c>
      <c r="AG23" s="155">
        <v>0</v>
      </c>
      <c r="AH23" s="155">
        <v>159662.24</v>
      </c>
      <c r="AI23" s="155">
        <v>0</v>
      </c>
      <c r="AJ23" s="155">
        <v>0</v>
      </c>
      <c r="AK23" s="155">
        <v>0</v>
      </c>
      <c r="AL23" s="155">
        <v>4953.585</v>
      </c>
      <c r="AM23" s="155">
        <v>0</v>
      </c>
      <c r="AN23" s="155">
        <v>0</v>
      </c>
      <c r="AO23" s="155">
        <v>0</v>
      </c>
      <c r="AP23" s="155">
        <v>0</v>
      </c>
      <c r="AQ23" s="155">
        <v>0</v>
      </c>
      <c r="AR23" s="155">
        <v>0</v>
      </c>
      <c r="AS23" s="155">
        <v>0</v>
      </c>
      <c r="AT23" s="155">
        <v>0</v>
      </c>
      <c r="AU23" s="155">
        <v>800052.12</v>
      </c>
      <c r="AV23" s="155">
        <v>324539.35889295407</v>
      </c>
      <c r="AW23" s="155">
        <v>164615.82499999998</v>
      </c>
      <c r="AX23" s="155">
        <v>157014.32492750153</v>
      </c>
      <c r="AY23" s="155">
        <v>1289207.303892954</v>
      </c>
      <c r="AZ23" s="155">
        <v>1284253.7188929541</v>
      </c>
      <c r="BA23" s="155">
        <v>4955</v>
      </c>
      <c r="BB23" s="155">
        <v>936495</v>
      </c>
      <c r="BC23" s="155">
        <v>0</v>
      </c>
      <c r="BD23" s="155">
        <v>0</v>
      </c>
      <c r="BE23" s="155">
        <v>1289207.303892954</v>
      </c>
      <c r="BF23" s="155">
        <v>1289207.303892954</v>
      </c>
      <c r="BG23" s="155">
        <v>0</v>
      </c>
      <c r="BH23" s="155">
        <v>941448.58499999996</v>
      </c>
      <c r="BI23" s="155">
        <v>776832.76</v>
      </c>
      <c r="BJ23" s="155">
        <v>1124591.4788929541</v>
      </c>
      <c r="BK23" s="155">
        <v>5950.2194650420852</v>
      </c>
      <c r="BL23" s="155">
        <v>5944.9326484210524</v>
      </c>
      <c r="BM23" s="155">
        <v>8.8929798429877383E-4</v>
      </c>
      <c r="BN23" s="155">
        <v>0</v>
      </c>
      <c r="BO23" s="155">
        <v>0</v>
      </c>
      <c r="BP23" s="155">
        <v>1289207.303892954</v>
      </c>
      <c r="BQ23" s="155">
        <v>6794.9932216558418</v>
      </c>
      <c r="BR23" s="155" t="s">
        <v>700</v>
      </c>
      <c r="BS23" s="155">
        <v>6821.2026661002856</v>
      </c>
      <c r="BT23" s="155">
        <v>-1.2737340493694016E-2</v>
      </c>
      <c r="BU23" s="155">
        <v>-8738.2800000000007</v>
      </c>
      <c r="BV23" s="155">
        <v>1280469.023892954</v>
      </c>
      <c r="BW23" s="155">
        <v>-4810.05</v>
      </c>
      <c r="BX23" s="155">
        <v>1275658.9738929539</v>
      </c>
      <c r="BY23" s="155">
        <v>4953.585</v>
      </c>
      <c r="BZ23" s="155">
        <v>1270705.388892954</v>
      </c>
      <c r="CA23" s="47"/>
      <c r="CB23">
        <v>81.000000000000085</v>
      </c>
      <c r="CC23" s="48">
        <v>0</v>
      </c>
      <c r="CD23" s="49">
        <f t="shared" si="8"/>
        <v>3095.8199999999997</v>
      </c>
      <c r="CE23" s="49">
        <f t="shared" si="9"/>
        <v>0</v>
      </c>
      <c r="CF23" s="49">
        <f t="shared" si="10"/>
        <v>323.19</v>
      </c>
      <c r="CG23" s="49">
        <f t="shared" si="11"/>
        <v>0</v>
      </c>
      <c r="CH23" s="49">
        <f t="shared" si="12"/>
        <v>1072.4400000000012</v>
      </c>
      <c r="CI23" s="49">
        <f t="shared" si="13"/>
        <v>0</v>
      </c>
      <c r="CJ23" s="49">
        <f t="shared" si="14"/>
        <v>627.48</v>
      </c>
      <c r="CK23" s="49">
        <f t="shared" si="15"/>
        <v>0</v>
      </c>
      <c r="CL23" s="49">
        <f t="shared" si="16"/>
        <v>3619.35</v>
      </c>
      <c r="CM23" s="49">
        <f t="shared" si="17"/>
        <v>0</v>
      </c>
      <c r="CN23" s="49">
        <f t="shared" si="18"/>
        <v>1270705.388892954</v>
      </c>
      <c r="CO23" s="156">
        <f t="shared" si="19"/>
        <v>0</v>
      </c>
      <c r="CP23">
        <v>2031</v>
      </c>
      <c r="CQ23" s="49">
        <f t="shared" si="2"/>
        <v>195493.13675276216</v>
      </c>
      <c r="CR23" s="49">
        <f t="shared" si="20"/>
        <v>97746.568376381081</v>
      </c>
      <c r="CS23" s="49">
        <f t="shared" si="20"/>
        <v>97746.568376381081</v>
      </c>
      <c r="CT23" s="49">
        <f t="shared" si="20"/>
        <v>97746.568376381081</v>
      </c>
      <c r="CU23" s="49">
        <f t="shared" si="20"/>
        <v>97746.568376381081</v>
      </c>
      <c r="CV23" s="49">
        <f t="shared" si="20"/>
        <v>97746.568376381081</v>
      </c>
      <c r="CW23" s="49">
        <f t="shared" si="20"/>
        <v>97746.568376381081</v>
      </c>
      <c r="CX23" s="49">
        <f t="shared" si="20"/>
        <v>97746.568376381081</v>
      </c>
      <c r="CY23" s="49">
        <f t="shared" si="20"/>
        <v>97746.568376381081</v>
      </c>
      <c r="CZ23" s="49">
        <f t="shared" si="20"/>
        <v>97746.568376381081</v>
      </c>
      <c r="DA23" s="49">
        <f t="shared" si="20"/>
        <v>97746.568376381081</v>
      </c>
      <c r="DB23" s="49">
        <f t="shared" si="20"/>
        <v>97746.568376381081</v>
      </c>
      <c r="DC23" s="157">
        <f t="shared" si="21"/>
        <v>1270705.3888929542</v>
      </c>
      <c r="DD23" s="49">
        <f t="shared" si="4"/>
        <v>0</v>
      </c>
      <c r="DE23" s="49"/>
      <c r="DF23" s="49"/>
      <c r="DG23" s="49"/>
      <c r="DH23" s="49"/>
      <c r="DI23" s="49">
        <f t="shared" si="5"/>
        <v>198339.58521430061</v>
      </c>
      <c r="DJ23" s="49">
        <f t="shared" si="22"/>
        <v>99169.792607150303</v>
      </c>
      <c r="DK23" s="49">
        <f t="shared" si="22"/>
        <v>99169.792607150303</v>
      </c>
      <c r="DL23" s="49">
        <f t="shared" si="22"/>
        <v>99169.792607150303</v>
      </c>
      <c r="DM23" s="49">
        <f t="shared" si="22"/>
        <v>99169.792607150303</v>
      </c>
      <c r="DN23" s="49">
        <f t="shared" si="22"/>
        <v>99169.792607150303</v>
      </c>
      <c r="DO23" s="49">
        <f t="shared" si="22"/>
        <v>99169.792607150303</v>
      </c>
      <c r="DP23" s="49">
        <f t="shared" si="22"/>
        <v>99169.792607150303</v>
      </c>
      <c r="DQ23" s="49">
        <f t="shared" si="22"/>
        <v>99169.792607150303</v>
      </c>
      <c r="DR23" s="49">
        <f t="shared" si="22"/>
        <v>99169.792607150303</v>
      </c>
      <c r="DS23" s="49">
        <f t="shared" si="22"/>
        <v>99169.792607150303</v>
      </c>
      <c r="DT23" s="49">
        <f t="shared" si="22"/>
        <v>99169.792607150303</v>
      </c>
      <c r="DU23" s="49">
        <f t="shared" si="23"/>
        <v>1289207.3038929538</v>
      </c>
      <c r="DV23" s="49">
        <f t="shared" si="7"/>
        <v>0</v>
      </c>
    </row>
    <row r="24" spans="2:126" x14ac:dyDescent="0.25">
      <c r="B24" s="150">
        <v>101286</v>
      </c>
      <c r="C24" s="150">
        <v>3022032</v>
      </c>
      <c r="D24" s="150" t="s">
        <v>149</v>
      </c>
      <c r="E24" s="151" t="s">
        <v>708</v>
      </c>
      <c r="F24" s="155">
        <v>391</v>
      </c>
      <c r="G24" s="155">
        <v>391</v>
      </c>
      <c r="H24" s="155">
        <v>0</v>
      </c>
      <c r="I24" s="155">
        <v>1655134.28</v>
      </c>
      <c r="J24" s="155">
        <v>0</v>
      </c>
      <c r="K24" s="155">
        <v>0</v>
      </c>
      <c r="L24" s="155">
        <v>43574.400000000031</v>
      </c>
      <c r="M24" s="155">
        <v>0</v>
      </c>
      <c r="N24" s="155">
        <v>95643.159999999858</v>
      </c>
      <c r="O24" s="155">
        <v>0</v>
      </c>
      <c r="P24" s="155">
        <v>7757.399999999996</v>
      </c>
      <c r="Q24" s="155">
        <v>3763.200000000003</v>
      </c>
      <c r="R24" s="155">
        <v>2448.2999999999925</v>
      </c>
      <c r="S24" s="155">
        <v>10244.419999999996</v>
      </c>
      <c r="T24" s="155">
        <v>0</v>
      </c>
      <c r="U24" s="155">
        <v>0</v>
      </c>
      <c r="V24" s="155">
        <v>0</v>
      </c>
      <c r="W24" s="155">
        <v>0</v>
      </c>
      <c r="X24" s="155">
        <v>0</v>
      </c>
      <c r="Y24" s="155">
        <v>0</v>
      </c>
      <c r="Z24" s="155">
        <v>0</v>
      </c>
      <c r="AA24" s="155">
        <v>0</v>
      </c>
      <c r="AB24" s="155">
        <v>69678.189704142002</v>
      </c>
      <c r="AC24" s="155">
        <v>0</v>
      </c>
      <c r="AD24" s="155">
        <v>144932.7212674543</v>
      </c>
      <c r="AE24" s="155">
        <v>0</v>
      </c>
      <c r="AF24" s="155">
        <v>9068.198999999986</v>
      </c>
      <c r="AG24" s="155">
        <v>0</v>
      </c>
      <c r="AH24" s="155">
        <v>159662.24</v>
      </c>
      <c r="AI24" s="155">
        <v>0</v>
      </c>
      <c r="AJ24" s="155">
        <v>0</v>
      </c>
      <c r="AK24" s="155">
        <v>0</v>
      </c>
      <c r="AL24" s="155">
        <v>33001.146399999998</v>
      </c>
      <c r="AM24" s="155">
        <v>0</v>
      </c>
      <c r="AN24" s="155">
        <v>0</v>
      </c>
      <c r="AO24" s="155">
        <v>0</v>
      </c>
      <c r="AP24" s="155">
        <v>0</v>
      </c>
      <c r="AQ24" s="155">
        <v>0</v>
      </c>
      <c r="AR24" s="155">
        <v>0</v>
      </c>
      <c r="AS24" s="155">
        <v>0</v>
      </c>
      <c r="AT24" s="155">
        <v>0</v>
      </c>
      <c r="AU24" s="155">
        <v>1655134.28</v>
      </c>
      <c r="AV24" s="155">
        <v>387109.98997159611</v>
      </c>
      <c r="AW24" s="155">
        <v>192663.38639999999</v>
      </c>
      <c r="AX24" s="155">
        <v>214900.15155763284</v>
      </c>
      <c r="AY24" s="155">
        <v>2234907.6563715963</v>
      </c>
      <c r="AZ24" s="155">
        <v>2201906.5099715963</v>
      </c>
      <c r="BA24" s="155">
        <v>4955</v>
      </c>
      <c r="BB24" s="155">
        <v>1937405</v>
      </c>
      <c r="BC24" s="155">
        <v>0</v>
      </c>
      <c r="BD24" s="155">
        <v>0</v>
      </c>
      <c r="BE24" s="155">
        <v>2234907.6563715963</v>
      </c>
      <c r="BF24" s="155">
        <v>2234907.6563715963</v>
      </c>
      <c r="BG24" s="155">
        <v>0</v>
      </c>
      <c r="BH24" s="155">
        <v>1970406.1464</v>
      </c>
      <c r="BI24" s="155">
        <v>1777742.76</v>
      </c>
      <c r="BJ24" s="155">
        <v>2042244.2699715963</v>
      </c>
      <c r="BK24" s="155">
        <v>5223.1311252470496</v>
      </c>
      <c r="BL24" s="155">
        <v>5202.9866476851857</v>
      </c>
      <c r="BM24" s="155">
        <v>3.8717142529716315E-3</v>
      </c>
      <c r="BN24" s="155">
        <v>0</v>
      </c>
      <c r="BO24" s="155">
        <v>0</v>
      </c>
      <c r="BP24" s="155">
        <v>2234907.6563715963</v>
      </c>
      <c r="BQ24" s="155">
        <v>5631.4744500552333</v>
      </c>
      <c r="BR24" s="155" t="s">
        <v>700</v>
      </c>
      <c r="BS24" s="155">
        <v>5715.8763590066401</v>
      </c>
      <c r="BT24" s="155">
        <v>1.2467386052436025E-2</v>
      </c>
      <c r="BU24" s="155">
        <v>-16944.64</v>
      </c>
      <c r="BV24" s="155">
        <v>2217963.0163715961</v>
      </c>
      <c r="BW24" s="155">
        <v>-9950.9499999999989</v>
      </c>
      <c r="BX24" s="155">
        <v>2208012.066371596</v>
      </c>
      <c r="BY24" s="155">
        <v>33001.146399999998</v>
      </c>
      <c r="BZ24" s="155">
        <v>2175010.919971596</v>
      </c>
      <c r="CA24" s="47"/>
      <c r="CB24">
        <v>81.999999999999872</v>
      </c>
      <c r="CC24" s="48">
        <v>0</v>
      </c>
      <c r="CD24" s="49">
        <f t="shared" si="8"/>
        <v>6404.58</v>
      </c>
      <c r="CE24" s="49">
        <f t="shared" si="9"/>
        <v>0</v>
      </c>
      <c r="CF24" s="49">
        <f t="shared" si="10"/>
        <v>668.61</v>
      </c>
      <c r="CG24" s="49">
        <f t="shared" si="11"/>
        <v>0</v>
      </c>
      <c r="CH24" s="49">
        <f t="shared" si="12"/>
        <v>1085.6799999999982</v>
      </c>
      <c r="CI24" s="49">
        <f t="shared" si="13"/>
        <v>0</v>
      </c>
      <c r="CJ24" s="49">
        <f t="shared" si="14"/>
        <v>1298.1199999999999</v>
      </c>
      <c r="CK24" s="49">
        <f t="shared" si="15"/>
        <v>0</v>
      </c>
      <c r="CL24" s="49">
        <f t="shared" si="16"/>
        <v>7487.65</v>
      </c>
      <c r="CM24" s="49">
        <f t="shared" si="17"/>
        <v>0</v>
      </c>
      <c r="CN24" s="49">
        <f t="shared" si="18"/>
        <v>2175010.919971596</v>
      </c>
      <c r="CO24" s="156">
        <f t="shared" si="19"/>
        <v>0</v>
      </c>
      <c r="CP24">
        <v>2032</v>
      </c>
      <c r="CQ24" s="49">
        <f t="shared" si="2"/>
        <v>334617.06461101479</v>
      </c>
      <c r="CR24" s="49">
        <f t="shared" si="20"/>
        <v>167308.5323055074</v>
      </c>
      <c r="CS24" s="49">
        <f t="shared" si="20"/>
        <v>167308.5323055074</v>
      </c>
      <c r="CT24" s="49">
        <f t="shared" si="20"/>
        <v>167308.5323055074</v>
      </c>
      <c r="CU24" s="49">
        <f t="shared" si="20"/>
        <v>167308.5323055074</v>
      </c>
      <c r="CV24" s="49">
        <f t="shared" si="20"/>
        <v>167308.5323055074</v>
      </c>
      <c r="CW24" s="49">
        <f t="shared" si="20"/>
        <v>167308.5323055074</v>
      </c>
      <c r="CX24" s="49">
        <f t="shared" si="20"/>
        <v>167308.5323055074</v>
      </c>
      <c r="CY24" s="49">
        <f t="shared" si="20"/>
        <v>167308.5323055074</v>
      </c>
      <c r="CZ24" s="49">
        <f t="shared" si="20"/>
        <v>167308.5323055074</v>
      </c>
      <c r="DA24" s="49">
        <f t="shared" si="20"/>
        <v>167308.5323055074</v>
      </c>
      <c r="DB24" s="49">
        <f t="shared" si="20"/>
        <v>167308.5323055074</v>
      </c>
      <c r="DC24" s="157">
        <f t="shared" si="21"/>
        <v>2175010.9199715964</v>
      </c>
      <c r="DD24" s="49">
        <f t="shared" si="4"/>
        <v>0</v>
      </c>
      <c r="DE24" s="49"/>
      <c r="DF24" s="49"/>
      <c r="DG24" s="49"/>
      <c r="DH24" s="49"/>
      <c r="DI24" s="49">
        <f t="shared" si="5"/>
        <v>343831.94713409175</v>
      </c>
      <c r="DJ24" s="49">
        <f t="shared" si="22"/>
        <v>171915.97356704588</v>
      </c>
      <c r="DK24" s="49">
        <f t="shared" si="22"/>
        <v>171915.97356704588</v>
      </c>
      <c r="DL24" s="49">
        <f t="shared" si="22"/>
        <v>171915.97356704588</v>
      </c>
      <c r="DM24" s="49">
        <f t="shared" si="22"/>
        <v>171915.97356704588</v>
      </c>
      <c r="DN24" s="49">
        <f t="shared" si="22"/>
        <v>171915.97356704588</v>
      </c>
      <c r="DO24" s="49">
        <f t="shared" si="22"/>
        <v>171915.97356704588</v>
      </c>
      <c r="DP24" s="49">
        <f t="shared" si="22"/>
        <v>171915.97356704588</v>
      </c>
      <c r="DQ24" s="49">
        <f t="shared" si="22"/>
        <v>171915.97356704588</v>
      </c>
      <c r="DR24" s="49">
        <f t="shared" si="22"/>
        <v>171915.97356704588</v>
      </c>
      <c r="DS24" s="49">
        <f t="shared" si="22"/>
        <v>171915.97356704588</v>
      </c>
      <c r="DT24" s="49">
        <f t="shared" si="22"/>
        <v>171915.97356704588</v>
      </c>
      <c r="DU24" s="49">
        <f t="shared" si="23"/>
        <v>2234907.6563715958</v>
      </c>
      <c r="DV24" s="49">
        <f t="shared" si="7"/>
        <v>0</v>
      </c>
    </row>
    <row r="25" spans="2:126" x14ac:dyDescent="0.25">
      <c r="B25" s="150">
        <v>101289</v>
      </c>
      <c r="C25" s="150">
        <v>3022036</v>
      </c>
      <c r="D25" s="150" t="s">
        <v>176</v>
      </c>
      <c r="E25" s="151" t="s">
        <v>709</v>
      </c>
      <c r="F25" s="155">
        <v>210</v>
      </c>
      <c r="G25" s="155">
        <v>210</v>
      </c>
      <c r="H25" s="155">
        <v>0</v>
      </c>
      <c r="I25" s="155">
        <v>888946.79999999993</v>
      </c>
      <c r="J25" s="155">
        <v>0</v>
      </c>
      <c r="K25" s="155">
        <v>0</v>
      </c>
      <c r="L25" s="155">
        <v>34314.839999999997</v>
      </c>
      <c r="M25" s="155">
        <v>0</v>
      </c>
      <c r="N25" s="155">
        <v>76981.079999999944</v>
      </c>
      <c r="O25" s="155">
        <v>0</v>
      </c>
      <c r="P25" s="155">
        <v>779.4516746411465</v>
      </c>
      <c r="Q25" s="155">
        <v>2835.9043062200963</v>
      </c>
      <c r="R25" s="155">
        <v>42804.249760765546</v>
      </c>
      <c r="S25" s="155">
        <v>541.75980861244</v>
      </c>
      <c r="T25" s="155">
        <v>574.92775119617215</v>
      </c>
      <c r="U25" s="155">
        <v>0</v>
      </c>
      <c r="V25" s="155">
        <v>0</v>
      </c>
      <c r="W25" s="155">
        <v>0</v>
      </c>
      <c r="X25" s="155">
        <v>0</v>
      </c>
      <c r="Y25" s="155">
        <v>0</v>
      </c>
      <c r="Z25" s="155">
        <v>0</v>
      </c>
      <c r="AA25" s="155">
        <v>0</v>
      </c>
      <c r="AB25" s="155">
        <v>33608.446666666605</v>
      </c>
      <c r="AC25" s="155">
        <v>0</v>
      </c>
      <c r="AD25" s="155">
        <v>95334.691011235962</v>
      </c>
      <c r="AE25" s="155">
        <v>0</v>
      </c>
      <c r="AF25" s="155">
        <v>0</v>
      </c>
      <c r="AG25" s="155">
        <v>0</v>
      </c>
      <c r="AH25" s="155">
        <v>159662.24</v>
      </c>
      <c r="AI25" s="155">
        <v>0</v>
      </c>
      <c r="AJ25" s="155">
        <v>0</v>
      </c>
      <c r="AK25" s="155">
        <v>0</v>
      </c>
      <c r="AL25" s="155">
        <v>29538.3334</v>
      </c>
      <c r="AM25" s="155">
        <v>0</v>
      </c>
      <c r="AN25" s="155">
        <v>0</v>
      </c>
      <c r="AO25" s="155">
        <v>0</v>
      </c>
      <c r="AP25" s="155">
        <v>0</v>
      </c>
      <c r="AQ25" s="155">
        <v>0</v>
      </c>
      <c r="AR25" s="155">
        <v>0</v>
      </c>
      <c r="AS25" s="155">
        <v>0</v>
      </c>
      <c r="AT25" s="155">
        <v>0</v>
      </c>
      <c r="AU25" s="155">
        <v>888946.79999999993</v>
      </c>
      <c r="AV25" s="155">
        <v>287775.35097933793</v>
      </c>
      <c r="AW25" s="155">
        <v>189200.57339999999</v>
      </c>
      <c r="AX25" s="155">
        <v>124444.43352920085</v>
      </c>
      <c r="AY25" s="155">
        <v>1365922.7243793379</v>
      </c>
      <c r="AZ25" s="155">
        <v>1336384.390979338</v>
      </c>
      <c r="BA25" s="155">
        <v>4955</v>
      </c>
      <c r="BB25" s="155">
        <v>1040550</v>
      </c>
      <c r="BC25" s="155">
        <v>0</v>
      </c>
      <c r="BD25" s="155">
        <v>0</v>
      </c>
      <c r="BE25" s="155">
        <v>1365922.7243793379</v>
      </c>
      <c r="BF25" s="155">
        <v>1365922.7243793379</v>
      </c>
      <c r="BG25" s="155">
        <v>0</v>
      </c>
      <c r="BH25" s="155">
        <v>1070088.3333999999</v>
      </c>
      <c r="BI25" s="155">
        <v>880887.75999999989</v>
      </c>
      <c r="BJ25" s="155">
        <v>1176722.150979338</v>
      </c>
      <c r="BK25" s="155">
        <v>5603.4388141873242</v>
      </c>
      <c r="BL25" s="155">
        <v>5912.1309451923071</v>
      </c>
      <c r="BM25" s="155">
        <v>-5.22133447088158E-2</v>
      </c>
      <c r="BN25" s="155">
        <v>5.22133447088158E-2</v>
      </c>
      <c r="BO25" s="155">
        <v>64825.347511046413</v>
      </c>
      <c r="BP25" s="155">
        <v>1430748.0718903842</v>
      </c>
      <c r="BQ25" s="155">
        <v>6672.427326144687</v>
      </c>
      <c r="BR25" s="155" t="s">
        <v>700</v>
      </c>
      <c r="BS25" s="155">
        <v>6813.0860566208767</v>
      </c>
      <c r="BT25" s="155">
        <v>-3.2701860347039702E-4</v>
      </c>
      <c r="BU25" s="155">
        <v>-9391.4399999999987</v>
      </c>
      <c r="BV25" s="155">
        <v>1421356.6318903842</v>
      </c>
      <c r="BW25" s="155">
        <v>-5344.5</v>
      </c>
      <c r="BX25" s="155">
        <v>1416012.1318903842</v>
      </c>
      <c r="BY25" s="155">
        <v>29538.3334</v>
      </c>
      <c r="BZ25" s="155">
        <v>1386473.7984903844</v>
      </c>
      <c r="CA25" s="47"/>
      <c r="CB25">
        <v>65.999999999999943</v>
      </c>
      <c r="CC25" s="48">
        <v>0</v>
      </c>
      <c r="CD25" s="49">
        <f t="shared" si="8"/>
        <v>3439.7999999999997</v>
      </c>
      <c r="CE25" s="49">
        <f t="shared" si="9"/>
        <v>0</v>
      </c>
      <c r="CF25" s="49">
        <f t="shared" si="10"/>
        <v>359.09999999999997</v>
      </c>
      <c r="CG25" s="49">
        <f t="shared" si="11"/>
        <v>0</v>
      </c>
      <c r="CH25" s="49">
        <f t="shared" si="12"/>
        <v>873.83999999999924</v>
      </c>
      <c r="CI25" s="49">
        <f t="shared" si="13"/>
        <v>0</v>
      </c>
      <c r="CJ25" s="49">
        <f t="shared" si="14"/>
        <v>697.19999999999993</v>
      </c>
      <c r="CK25" s="49">
        <f t="shared" si="15"/>
        <v>0</v>
      </c>
      <c r="CL25" s="49">
        <f t="shared" si="16"/>
        <v>4021.4999999999995</v>
      </c>
      <c r="CM25" s="49">
        <f t="shared" si="17"/>
        <v>0</v>
      </c>
      <c r="CN25" s="49">
        <f>BZ25</f>
        <v>1386473.7984903844</v>
      </c>
      <c r="CO25" s="156">
        <f>BP25+BU25+BW25-BY25-CN25</f>
        <v>0</v>
      </c>
      <c r="CP25">
        <v>2036</v>
      </c>
      <c r="CQ25" s="49">
        <f t="shared" si="2"/>
        <v>213303.66130621298</v>
      </c>
      <c r="CR25" s="49">
        <f t="shared" si="20"/>
        <v>106651.83065310649</v>
      </c>
      <c r="CS25" s="49">
        <f t="shared" si="20"/>
        <v>106651.83065310649</v>
      </c>
      <c r="CT25" s="49">
        <f t="shared" si="20"/>
        <v>106651.83065310649</v>
      </c>
      <c r="CU25" s="49">
        <f t="shared" si="20"/>
        <v>106651.83065310649</v>
      </c>
      <c r="CV25" s="49">
        <f t="shared" si="20"/>
        <v>106651.83065310649</v>
      </c>
      <c r="CW25" s="49">
        <f t="shared" si="20"/>
        <v>106651.83065310649</v>
      </c>
      <c r="CX25" s="49">
        <f t="shared" si="20"/>
        <v>106651.83065310649</v>
      </c>
      <c r="CY25" s="49">
        <f t="shared" si="20"/>
        <v>106651.83065310649</v>
      </c>
      <c r="CZ25" s="49">
        <f t="shared" si="20"/>
        <v>106651.83065310649</v>
      </c>
      <c r="DA25" s="49">
        <f t="shared" si="20"/>
        <v>106651.83065310649</v>
      </c>
      <c r="DB25" s="49">
        <f t="shared" si="20"/>
        <v>106651.83065310649</v>
      </c>
      <c r="DC25" s="157">
        <f t="shared" si="21"/>
        <v>1386473.7984903844</v>
      </c>
      <c r="DD25" s="49">
        <f t="shared" si="4"/>
        <v>0</v>
      </c>
      <c r="DE25" s="49"/>
      <c r="DF25" s="49"/>
      <c r="DG25" s="49"/>
      <c r="DH25" s="49"/>
      <c r="DI25" s="49">
        <f t="shared" si="5"/>
        <v>220115.08798313604</v>
      </c>
      <c r="DJ25" s="49">
        <f t="shared" si="22"/>
        <v>110057.54399156802</v>
      </c>
      <c r="DK25" s="49">
        <f t="shared" si="22"/>
        <v>110057.54399156802</v>
      </c>
      <c r="DL25" s="49">
        <f t="shared" si="22"/>
        <v>110057.54399156802</v>
      </c>
      <c r="DM25" s="49">
        <f t="shared" si="22"/>
        <v>110057.54399156802</v>
      </c>
      <c r="DN25" s="49">
        <f t="shared" si="22"/>
        <v>110057.54399156802</v>
      </c>
      <c r="DO25" s="49">
        <f t="shared" si="22"/>
        <v>110057.54399156802</v>
      </c>
      <c r="DP25" s="49">
        <f t="shared" si="22"/>
        <v>110057.54399156802</v>
      </c>
      <c r="DQ25" s="49">
        <f t="shared" si="22"/>
        <v>110057.54399156802</v>
      </c>
      <c r="DR25" s="49">
        <f t="shared" si="22"/>
        <v>110057.54399156802</v>
      </c>
      <c r="DS25" s="49">
        <f t="shared" si="22"/>
        <v>110057.54399156802</v>
      </c>
      <c r="DT25" s="49">
        <f t="shared" si="22"/>
        <v>110057.54399156802</v>
      </c>
      <c r="DU25" s="49">
        <f t="shared" si="23"/>
        <v>1430748.0718903842</v>
      </c>
      <c r="DV25" s="49">
        <f t="shared" si="7"/>
        <v>0</v>
      </c>
    </row>
    <row r="26" spans="2:126" x14ac:dyDescent="0.25">
      <c r="B26" s="150">
        <v>101290</v>
      </c>
      <c r="C26" s="150">
        <v>3022037</v>
      </c>
      <c r="D26" s="150" t="s">
        <v>131</v>
      </c>
      <c r="E26" s="151" t="s">
        <v>471</v>
      </c>
      <c r="F26" s="155">
        <v>207</v>
      </c>
      <c r="G26" s="155">
        <v>207</v>
      </c>
      <c r="H26" s="155">
        <v>0</v>
      </c>
      <c r="I26" s="155">
        <v>876247.55999999994</v>
      </c>
      <c r="J26" s="155">
        <v>0</v>
      </c>
      <c r="K26" s="155">
        <v>0</v>
      </c>
      <c r="L26" s="155">
        <v>19608.480000000014</v>
      </c>
      <c r="M26" s="155">
        <v>0</v>
      </c>
      <c r="N26" s="155">
        <v>41989.680000000037</v>
      </c>
      <c r="O26" s="155">
        <v>0</v>
      </c>
      <c r="P26" s="155">
        <v>2327.2199999999989</v>
      </c>
      <c r="Q26" s="155">
        <v>1254.3999999999974</v>
      </c>
      <c r="R26" s="155">
        <v>979.32</v>
      </c>
      <c r="S26" s="155">
        <v>1617.5399999999993</v>
      </c>
      <c r="T26" s="155">
        <v>572.19000000000074</v>
      </c>
      <c r="U26" s="155">
        <v>0</v>
      </c>
      <c r="V26" s="155">
        <v>0</v>
      </c>
      <c r="W26" s="155">
        <v>0</v>
      </c>
      <c r="X26" s="155">
        <v>0</v>
      </c>
      <c r="Y26" s="155">
        <v>0</v>
      </c>
      <c r="Z26" s="155">
        <v>0</v>
      </c>
      <c r="AA26" s="155">
        <v>0</v>
      </c>
      <c r="AB26" s="155">
        <v>58191.512542372839</v>
      </c>
      <c r="AC26" s="155">
        <v>0</v>
      </c>
      <c r="AD26" s="155">
        <v>76572.45455763553</v>
      </c>
      <c r="AE26" s="155">
        <v>0</v>
      </c>
      <c r="AF26" s="155">
        <v>0</v>
      </c>
      <c r="AG26" s="155">
        <v>0</v>
      </c>
      <c r="AH26" s="155">
        <v>159662.24</v>
      </c>
      <c r="AI26" s="155">
        <v>0</v>
      </c>
      <c r="AJ26" s="155">
        <v>0</v>
      </c>
      <c r="AK26" s="155">
        <v>0</v>
      </c>
      <c r="AL26" s="155">
        <v>34036.914799999999</v>
      </c>
      <c r="AM26" s="155">
        <v>0</v>
      </c>
      <c r="AN26" s="155">
        <v>0</v>
      </c>
      <c r="AO26" s="155">
        <v>0</v>
      </c>
      <c r="AP26" s="155">
        <v>0</v>
      </c>
      <c r="AQ26" s="155">
        <v>0</v>
      </c>
      <c r="AR26" s="155">
        <v>0</v>
      </c>
      <c r="AS26" s="155">
        <v>0</v>
      </c>
      <c r="AT26" s="155">
        <v>0</v>
      </c>
      <c r="AU26" s="155">
        <v>876247.55999999994</v>
      </c>
      <c r="AV26" s="155">
        <v>203112.79710000841</v>
      </c>
      <c r="AW26" s="155">
        <v>193699.15479999999</v>
      </c>
      <c r="AX26" s="155">
        <v>126606.90965389996</v>
      </c>
      <c r="AY26" s="155">
        <v>1273059.5119000082</v>
      </c>
      <c r="AZ26" s="155">
        <v>1239022.5971000083</v>
      </c>
      <c r="BA26" s="155">
        <v>4955</v>
      </c>
      <c r="BB26" s="155">
        <v>1025685</v>
      </c>
      <c r="BC26" s="155">
        <v>0</v>
      </c>
      <c r="BD26" s="155">
        <v>0</v>
      </c>
      <c r="BE26" s="155">
        <v>1273059.5119000082</v>
      </c>
      <c r="BF26" s="155">
        <v>1273059.5119000082</v>
      </c>
      <c r="BG26" s="155">
        <v>0</v>
      </c>
      <c r="BH26" s="155">
        <v>1059721.9147999999</v>
      </c>
      <c r="BI26" s="155">
        <v>866022.75999999989</v>
      </c>
      <c r="BJ26" s="155">
        <v>1079360.3571000083</v>
      </c>
      <c r="BK26" s="155">
        <v>5214.3012420290252</v>
      </c>
      <c r="BL26" s="155">
        <v>5161.4475147619041</v>
      </c>
      <c r="BM26" s="155">
        <v>1.024009778573892E-2</v>
      </c>
      <c r="BN26" s="155">
        <v>0</v>
      </c>
      <c r="BO26" s="155">
        <v>0</v>
      </c>
      <c r="BP26" s="155">
        <v>1273059.5119000082</v>
      </c>
      <c r="BQ26" s="155">
        <v>5985.6164111111511</v>
      </c>
      <c r="BR26" s="155" t="s">
        <v>700</v>
      </c>
      <c r="BS26" s="155">
        <v>6150.0459512077687</v>
      </c>
      <c r="BT26" s="155">
        <v>1.1565131592169653E-2</v>
      </c>
      <c r="BU26" s="155">
        <v>-8872.5600000000013</v>
      </c>
      <c r="BV26" s="155">
        <v>1264186.9519000081</v>
      </c>
      <c r="BW26" s="155">
        <v>-5268.15</v>
      </c>
      <c r="BX26" s="155">
        <v>1258918.8019000082</v>
      </c>
      <c r="BY26" s="155">
        <v>34036.914799999999</v>
      </c>
      <c r="BZ26" s="155">
        <v>1224881.8871000083</v>
      </c>
      <c r="CA26" s="47"/>
      <c r="CB26">
        <v>36.000000000000028</v>
      </c>
      <c r="CC26" s="48">
        <v>0</v>
      </c>
      <c r="CD26" s="49">
        <f t="shared" si="8"/>
        <v>3390.66</v>
      </c>
      <c r="CE26" s="49">
        <f t="shared" si="9"/>
        <v>0</v>
      </c>
      <c r="CF26" s="49">
        <f t="shared" si="10"/>
        <v>353.96999999999997</v>
      </c>
      <c r="CG26" s="49">
        <f t="shared" si="11"/>
        <v>0</v>
      </c>
      <c r="CH26" s="49">
        <f t="shared" si="12"/>
        <v>476.64000000000038</v>
      </c>
      <c r="CI26" s="49">
        <f t="shared" si="13"/>
        <v>0</v>
      </c>
      <c r="CJ26" s="49">
        <f t="shared" si="14"/>
        <v>687.24</v>
      </c>
      <c r="CK26" s="49">
        <f t="shared" si="15"/>
        <v>0</v>
      </c>
      <c r="CL26" s="49">
        <f t="shared" si="16"/>
        <v>3964.0499999999997</v>
      </c>
      <c r="CM26" s="49">
        <f t="shared" si="17"/>
        <v>0</v>
      </c>
      <c r="CN26" s="49">
        <f t="shared" si="18"/>
        <v>1224881.8871000083</v>
      </c>
      <c r="CO26" s="156">
        <f t="shared" si="19"/>
        <v>0</v>
      </c>
      <c r="CP26">
        <v>2037</v>
      </c>
      <c r="CQ26" s="49">
        <f t="shared" si="2"/>
        <v>188443.36724615513</v>
      </c>
      <c r="CR26" s="49">
        <f t="shared" si="20"/>
        <v>94221.683623077566</v>
      </c>
      <c r="CS26" s="49">
        <f t="shared" si="20"/>
        <v>94221.683623077566</v>
      </c>
      <c r="CT26" s="49">
        <f t="shared" si="20"/>
        <v>94221.683623077566</v>
      </c>
      <c r="CU26" s="49">
        <f t="shared" si="20"/>
        <v>94221.683623077566</v>
      </c>
      <c r="CV26" s="49">
        <f t="shared" si="20"/>
        <v>94221.683623077566</v>
      </c>
      <c r="CW26" s="49">
        <f t="shared" si="20"/>
        <v>94221.683623077566</v>
      </c>
      <c r="CX26" s="49">
        <f t="shared" si="20"/>
        <v>94221.683623077566</v>
      </c>
      <c r="CY26" s="49">
        <f t="shared" si="20"/>
        <v>94221.683623077566</v>
      </c>
      <c r="CZ26" s="49">
        <f t="shared" si="20"/>
        <v>94221.683623077566</v>
      </c>
      <c r="DA26" s="49">
        <f t="shared" si="20"/>
        <v>94221.683623077566</v>
      </c>
      <c r="DB26" s="49">
        <f t="shared" si="20"/>
        <v>94221.683623077566</v>
      </c>
      <c r="DC26" s="157">
        <f t="shared" si="21"/>
        <v>1224881.8871000083</v>
      </c>
      <c r="DD26" s="49">
        <f t="shared" si="4"/>
        <v>0</v>
      </c>
      <c r="DE26" s="49"/>
      <c r="DF26" s="49"/>
      <c r="DG26" s="49"/>
      <c r="DH26" s="49"/>
      <c r="DI26" s="49">
        <f t="shared" si="5"/>
        <v>195855.30952307818</v>
      </c>
      <c r="DJ26" s="49">
        <f t="shared" si="22"/>
        <v>97927.654761539088</v>
      </c>
      <c r="DK26" s="49">
        <f t="shared" si="22"/>
        <v>97927.654761539088</v>
      </c>
      <c r="DL26" s="49">
        <f t="shared" si="22"/>
        <v>97927.654761539088</v>
      </c>
      <c r="DM26" s="49">
        <f t="shared" si="22"/>
        <v>97927.654761539088</v>
      </c>
      <c r="DN26" s="49">
        <f t="shared" si="22"/>
        <v>97927.654761539088</v>
      </c>
      <c r="DO26" s="49">
        <f t="shared" si="22"/>
        <v>97927.654761539088</v>
      </c>
      <c r="DP26" s="49">
        <f t="shared" si="22"/>
        <v>97927.654761539088</v>
      </c>
      <c r="DQ26" s="49">
        <f t="shared" si="22"/>
        <v>97927.654761539088</v>
      </c>
      <c r="DR26" s="49">
        <f t="shared" si="22"/>
        <v>97927.654761539088</v>
      </c>
      <c r="DS26" s="49">
        <f t="shared" si="22"/>
        <v>97927.654761539088</v>
      </c>
      <c r="DT26" s="49">
        <f t="shared" si="22"/>
        <v>97927.654761539088</v>
      </c>
      <c r="DU26" s="49">
        <f t="shared" si="23"/>
        <v>1273059.5119000082</v>
      </c>
      <c r="DV26" s="49">
        <f t="shared" si="7"/>
        <v>0</v>
      </c>
    </row>
    <row r="27" spans="2:126" x14ac:dyDescent="0.25">
      <c r="B27" s="150">
        <v>101293</v>
      </c>
      <c r="C27" s="150">
        <v>3022042</v>
      </c>
      <c r="D27" s="150" t="s">
        <v>23</v>
      </c>
      <c r="E27" s="151" t="s">
        <v>710</v>
      </c>
      <c r="F27" s="155">
        <v>417</v>
      </c>
      <c r="G27" s="155">
        <v>417</v>
      </c>
      <c r="H27" s="155">
        <v>0</v>
      </c>
      <c r="I27" s="155">
        <v>1765194.3599999999</v>
      </c>
      <c r="J27" s="155">
        <v>0</v>
      </c>
      <c r="K27" s="155">
        <v>0</v>
      </c>
      <c r="L27" s="155">
        <v>7625.5200000000095</v>
      </c>
      <c r="M27" s="155">
        <v>0</v>
      </c>
      <c r="N27" s="155">
        <v>18662.079999999994</v>
      </c>
      <c r="O27" s="155">
        <v>0</v>
      </c>
      <c r="P27" s="155">
        <v>1551.4800000000007</v>
      </c>
      <c r="Q27" s="155">
        <v>8153.5999999999949</v>
      </c>
      <c r="R27" s="155">
        <v>1468.9800000000007</v>
      </c>
      <c r="S27" s="155">
        <v>1078.3599999999988</v>
      </c>
      <c r="T27" s="155">
        <v>572.18999999999949</v>
      </c>
      <c r="U27" s="155">
        <v>0</v>
      </c>
      <c r="V27" s="155">
        <v>0</v>
      </c>
      <c r="W27" s="155">
        <v>0</v>
      </c>
      <c r="X27" s="155">
        <v>0</v>
      </c>
      <c r="Y27" s="155">
        <v>0</v>
      </c>
      <c r="Z27" s="155">
        <v>0</v>
      </c>
      <c r="AA27" s="155">
        <v>0</v>
      </c>
      <c r="AB27" s="155">
        <v>69591.82176470595</v>
      </c>
      <c r="AC27" s="155">
        <v>0</v>
      </c>
      <c r="AD27" s="155">
        <v>99259.464173170592</v>
      </c>
      <c r="AE27" s="155">
        <v>0</v>
      </c>
      <c r="AF27" s="155">
        <v>0</v>
      </c>
      <c r="AG27" s="155">
        <v>0</v>
      </c>
      <c r="AH27" s="155">
        <v>159662.24</v>
      </c>
      <c r="AI27" s="155">
        <v>0</v>
      </c>
      <c r="AJ27" s="155">
        <v>0</v>
      </c>
      <c r="AK27" s="155">
        <v>0</v>
      </c>
      <c r="AL27" s="155">
        <v>45752.773800000003</v>
      </c>
      <c r="AM27" s="155">
        <v>0</v>
      </c>
      <c r="AN27" s="155">
        <v>0</v>
      </c>
      <c r="AO27" s="155">
        <v>0</v>
      </c>
      <c r="AP27" s="155">
        <v>0</v>
      </c>
      <c r="AQ27" s="155">
        <v>0</v>
      </c>
      <c r="AR27" s="155">
        <v>0</v>
      </c>
      <c r="AS27" s="155">
        <v>0</v>
      </c>
      <c r="AT27" s="155">
        <v>0</v>
      </c>
      <c r="AU27" s="155">
        <v>1765194.3599999999</v>
      </c>
      <c r="AV27" s="155">
        <v>207963.49593787655</v>
      </c>
      <c r="AW27" s="155">
        <v>205415.01379999999</v>
      </c>
      <c r="AX27" s="155">
        <v>176699.90279934008</v>
      </c>
      <c r="AY27" s="155">
        <v>2178572.8697378766</v>
      </c>
      <c r="AZ27" s="155">
        <v>2132820.0959378765</v>
      </c>
      <c r="BA27" s="155">
        <v>4955</v>
      </c>
      <c r="BB27" s="155">
        <v>2066235</v>
      </c>
      <c r="BC27" s="155">
        <v>0</v>
      </c>
      <c r="BD27" s="155">
        <v>0</v>
      </c>
      <c r="BE27" s="155">
        <v>2178572.8697378766</v>
      </c>
      <c r="BF27" s="155">
        <v>2178572.8697378766</v>
      </c>
      <c r="BG27" s="155">
        <v>0</v>
      </c>
      <c r="BH27" s="155">
        <v>2111987.7738000001</v>
      </c>
      <c r="BI27" s="155">
        <v>1906572.76</v>
      </c>
      <c r="BJ27" s="155">
        <v>1973157.8559378765</v>
      </c>
      <c r="BK27" s="155">
        <v>4731.7934195152911</v>
      </c>
      <c r="BL27" s="155">
        <v>4718.5350639618136</v>
      </c>
      <c r="BM27" s="155">
        <v>2.8098457198589516E-3</v>
      </c>
      <c r="BN27" s="155">
        <v>0</v>
      </c>
      <c r="BO27" s="155">
        <v>0</v>
      </c>
      <c r="BP27" s="155">
        <v>2178572.8697378766</v>
      </c>
      <c r="BQ27" s="155">
        <v>5114.676489059656</v>
      </c>
      <c r="BR27" s="155" t="s">
        <v>700</v>
      </c>
      <c r="BS27" s="155">
        <v>5224.3953710740443</v>
      </c>
      <c r="BT27" s="155">
        <v>7.2208270275226916E-3</v>
      </c>
      <c r="BU27" s="155">
        <v>-17125.36</v>
      </c>
      <c r="BV27" s="155">
        <v>2161447.5097378767</v>
      </c>
      <c r="BW27" s="155">
        <v>-10612.65</v>
      </c>
      <c r="BX27" s="155">
        <v>2150834.8597378768</v>
      </c>
      <c r="BY27" s="155">
        <v>45752.773800000003</v>
      </c>
      <c r="BZ27" s="155">
        <v>2105082.0859378767</v>
      </c>
      <c r="CA27" s="47"/>
      <c r="CB27">
        <v>15.999999999999993</v>
      </c>
      <c r="CC27" s="48">
        <v>0</v>
      </c>
      <c r="CD27" s="49">
        <f t="shared" si="8"/>
        <v>6830.46</v>
      </c>
      <c r="CE27" s="49">
        <f t="shared" si="9"/>
        <v>0</v>
      </c>
      <c r="CF27" s="49">
        <f t="shared" si="10"/>
        <v>713.06999999999994</v>
      </c>
      <c r="CG27" s="49">
        <f t="shared" si="11"/>
        <v>0</v>
      </c>
      <c r="CH27" s="49">
        <f t="shared" si="12"/>
        <v>211.83999999999992</v>
      </c>
      <c r="CI27" s="49">
        <f t="shared" si="13"/>
        <v>0</v>
      </c>
      <c r="CJ27" s="49">
        <f t="shared" si="14"/>
        <v>1384.4399999999998</v>
      </c>
      <c r="CK27" s="49">
        <f t="shared" si="15"/>
        <v>0</v>
      </c>
      <c r="CL27" s="49">
        <f t="shared" si="16"/>
        <v>7985.5499999999993</v>
      </c>
      <c r="CM27" s="49">
        <f t="shared" si="17"/>
        <v>0</v>
      </c>
      <c r="CN27" s="49">
        <f t="shared" si="18"/>
        <v>2105082.0859378767</v>
      </c>
      <c r="CO27" s="156">
        <f t="shared" si="19"/>
        <v>0</v>
      </c>
      <c r="CP27">
        <v>2042</v>
      </c>
      <c r="CQ27" s="49">
        <f t="shared" si="2"/>
        <v>323858.78245198104</v>
      </c>
      <c r="CR27" s="49">
        <f t="shared" si="20"/>
        <v>161929.39122599052</v>
      </c>
      <c r="CS27" s="49">
        <f t="shared" si="20"/>
        <v>161929.39122599052</v>
      </c>
      <c r="CT27" s="49">
        <f t="shared" si="20"/>
        <v>161929.39122599052</v>
      </c>
      <c r="CU27" s="49">
        <f t="shared" si="20"/>
        <v>161929.39122599052</v>
      </c>
      <c r="CV27" s="49">
        <f t="shared" si="20"/>
        <v>161929.39122599052</v>
      </c>
      <c r="CW27" s="49">
        <f t="shared" si="20"/>
        <v>161929.39122599052</v>
      </c>
      <c r="CX27" s="49">
        <f t="shared" si="20"/>
        <v>161929.39122599052</v>
      </c>
      <c r="CY27" s="49">
        <f t="shared" si="20"/>
        <v>161929.39122599052</v>
      </c>
      <c r="CZ27" s="49">
        <f t="shared" si="20"/>
        <v>161929.39122599052</v>
      </c>
      <c r="DA27" s="49">
        <f t="shared" si="20"/>
        <v>161929.39122599052</v>
      </c>
      <c r="DB27" s="49">
        <f t="shared" si="20"/>
        <v>161929.39122599052</v>
      </c>
      <c r="DC27" s="157">
        <f t="shared" si="21"/>
        <v>2105082.0859378772</v>
      </c>
      <c r="DD27" s="49">
        <f t="shared" si="4"/>
        <v>0</v>
      </c>
      <c r="DE27" s="49"/>
      <c r="DF27" s="49"/>
      <c r="DG27" s="49"/>
      <c r="DH27" s="49"/>
      <c r="DI27" s="49">
        <f t="shared" si="5"/>
        <v>335165.05688275024</v>
      </c>
      <c r="DJ27" s="49">
        <f t="shared" si="22"/>
        <v>167582.52844137512</v>
      </c>
      <c r="DK27" s="49">
        <f t="shared" si="22"/>
        <v>167582.52844137512</v>
      </c>
      <c r="DL27" s="49">
        <f t="shared" si="22"/>
        <v>167582.52844137512</v>
      </c>
      <c r="DM27" s="49">
        <f t="shared" si="22"/>
        <v>167582.52844137512</v>
      </c>
      <c r="DN27" s="49">
        <f t="shared" si="22"/>
        <v>167582.52844137512</v>
      </c>
      <c r="DO27" s="49">
        <f t="shared" si="22"/>
        <v>167582.52844137512</v>
      </c>
      <c r="DP27" s="49">
        <f t="shared" si="22"/>
        <v>167582.52844137512</v>
      </c>
      <c r="DQ27" s="49">
        <f t="shared" si="22"/>
        <v>167582.52844137512</v>
      </c>
      <c r="DR27" s="49">
        <f t="shared" si="22"/>
        <v>167582.52844137512</v>
      </c>
      <c r="DS27" s="49">
        <f t="shared" si="22"/>
        <v>167582.52844137512</v>
      </c>
      <c r="DT27" s="49">
        <f t="shared" si="22"/>
        <v>167582.52844137512</v>
      </c>
      <c r="DU27" s="49">
        <f t="shared" si="23"/>
        <v>2178572.8697378766</v>
      </c>
      <c r="DV27" s="49">
        <f t="shared" si="7"/>
        <v>0</v>
      </c>
    </row>
    <row r="28" spans="2:126" x14ac:dyDescent="0.25">
      <c r="B28" s="50">
        <v>101294</v>
      </c>
      <c r="C28" s="50">
        <v>3022043</v>
      </c>
      <c r="D28" s="46"/>
      <c r="E28" s="51" t="s">
        <v>198</v>
      </c>
      <c r="F28" s="155">
        <v>475</v>
      </c>
      <c r="G28" s="155">
        <v>475</v>
      </c>
      <c r="H28" s="155">
        <v>0</v>
      </c>
      <c r="I28" s="155">
        <v>2010713</v>
      </c>
      <c r="J28" s="155">
        <v>0</v>
      </c>
      <c r="K28" s="155">
        <v>0</v>
      </c>
      <c r="L28" s="155">
        <v>44663.759999999886</v>
      </c>
      <c r="M28" s="155">
        <v>0</v>
      </c>
      <c r="N28" s="155">
        <v>103807.82000000024</v>
      </c>
      <c r="O28" s="155">
        <v>0</v>
      </c>
      <c r="P28" s="155">
        <v>5947.3399999999938</v>
      </c>
      <c r="Q28" s="155">
        <v>2195.2000000000062</v>
      </c>
      <c r="R28" s="155">
        <v>1468.98</v>
      </c>
      <c r="S28" s="155">
        <v>539.18000000000063</v>
      </c>
      <c r="T28" s="155">
        <v>0</v>
      </c>
      <c r="U28" s="155">
        <v>0</v>
      </c>
      <c r="V28" s="155">
        <v>0</v>
      </c>
      <c r="W28" s="155">
        <v>0</v>
      </c>
      <c r="X28" s="155">
        <v>0</v>
      </c>
      <c r="Y28" s="155">
        <v>0</v>
      </c>
      <c r="Z28" s="155">
        <v>0</v>
      </c>
      <c r="AA28" s="155">
        <v>0</v>
      </c>
      <c r="AB28" s="155">
        <v>102789.4700000001</v>
      </c>
      <c r="AC28" s="155">
        <v>0</v>
      </c>
      <c r="AD28" s="155">
        <v>177939.85850140717</v>
      </c>
      <c r="AE28" s="155">
        <v>0</v>
      </c>
      <c r="AF28" s="155">
        <v>0</v>
      </c>
      <c r="AG28" s="155">
        <v>0</v>
      </c>
      <c r="AH28" s="155">
        <v>159662.24</v>
      </c>
      <c r="AI28" s="155">
        <v>0</v>
      </c>
      <c r="AJ28" s="155">
        <v>0</v>
      </c>
      <c r="AK28" s="155">
        <v>0</v>
      </c>
      <c r="AL28" s="155">
        <v>28835.459699999999</v>
      </c>
      <c r="AM28" s="155">
        <v>0</v>
      </c>
      <c r="AN28" s="155">
        <v>0</v>
      </c>
      <c r="AO28" s="155">
        <v>0</v>
      </c>
      <c r="AP28" s="155">
        <v>0</v>
      </c>
      <c r="AQ28" s="155">
        <v>0</v>
      </c>
      <c r="AR28" s="155">
        <v>0</v>
      </c>
      <c r="AS28" s="155">
        <v>0</v>
      </c>
      <c r="AT28" s="155">
        <v>0</v>
      </c>
      <c r="AU28" s="155">
        <v>2010713</v>
      </c>
      <c r="AV28" s="155">
        <v>439351.60850140743</v>
      </c>
      <c r="AW28" s="155">
        <v>188497.6997</v>
      </c>
      <c r="AX28" s="155">
        <v>260583.98270028154</v>
      </c>
      <c r="AY28" s="155">
        <v>2638562.3082014071</v>
      </c>
      <c r="AZ28" s="155">
        <v>2609726.8485014071</v>
      </c>
      <c r="BA28" s="155">
        <v>4955</v>
      </c>
      <c r="BB28" s="155">
        <v>2353625</v>
      </c>
      <c r="BC28" s="155">
        <v>0</v>
      </c>
      <c r="BD28" s="155">
        <v>0</v>
      </c>
      <c r="BE28" s="155">
        <v>2638562.3082014071</v>
      </c>
      <c r="BF28" s="155">
        <v>2638562.308201408</v>
      </c>
      <c r="BG28" s="155">
        <v>0</v>
      </c>
      <c r="BH28" s="155">
        <v>2382460.4597</v>
      </c>
      <c r="BI28" s="155">
        <v>2193962.7600000002</v>
      </c>
      <c r="BJ28" s="155">
        <v>2450064.6085014069</v>
      </c>
      <c r="BK28" s="155">
        <v>5158.0307547398043</v>
      </c>
      <c r="BL28" s="155">
        <v>5050.7395391111113</v>
      </c>
      <c r="BM28" s="155">
        <v>2.1242674423788507E-2</v>
      </c>
      <c r="BN28" s="155">
        <v>0</v>
      </c>
      <c r="BO28" s="155">
        <v>0</v>
      </c>
      <c r="BP28" s="155">
        <v>2638562.3082014071</v>
      </c>
      <c r="BQ28" s="155">
        <v>5494.1617863187521</v>
      </c>
      <c r="BR28" s="155" t="s">
        <v>700</v>
      </c>
      <c r="BS28" s="155">
        <v>5554.8680172661198</v>
      </c>
      <c r="BT28" s="155">
        <v>1.9576486688417827E-2</v>
      </c>
      <c r="BU28" s="155">
        <v>-20444.360000000004</v>
      </c>
      <c r="BV28" s="155">
        <v>2618117.9482014072</v>
      </c>
      <c r="BW28" s="155">
        <v>-12088.75</v>
      </c>
      <c r="BX28" s="155">
        <v>2606029.1982014072</v>
      </c>
      <c r="BY28" s="155">
        <v>28835.459699999999</v>
      </c>
      <c r="BZ28" s="155">
        <v>2577193.7385014072</v>
      </c>
      <c r="CA28" s="52"/>
      <c r="CB28" s="72">
        <v>89.000000000000199</v>
      </c>
      <c r="CC28" s="53">
        <v>0</v>
      </c>
      <c r="CD28" s="54">
        <f t="shared" si="8"/>
        <v>7780.4999999999991</v>
      </c>
      <c r="CE28" s="54">
        <f t="shared" si="9"/>
        <v>0</v>
      </c>
      <c r="CF28" s="54">
        <f t="shared" si="10"/>
        <v>812.25</v>
      </c>
      <c r="CG28" s="54">
        <f t="shared" si="11"/>
        <v>0</v>
      </c>
      <c r="CH28" s="54">
        <f t="shared" si="12"/>
        <v>1178.3600000000026</v>
      </c>
      <c r="CI28" s="54">
        <f t="shared" si="13"/>
        <v>0</v>
      </c>
      <c r="CJ28" s="54">
        <f t="shared" si="14"/>
        <v>1577</v>
      </c>
      <c r="CK28" s="54">
        <f t="shared" si="15"/>
        <v>0</v>
      </c>
      <c r="CL28" s="54">
        <f t="shared" si="16"/>
        <v>9096.25</v>
      </c>
      <c r="CM28" s="54">
        <f t="shared" si="17"/>
        <v>0</v>
      </c>
      <c r="CN28" s="54">
        <f t="shared" si="18"/>
        <v>2577193.7385014072</v>
      </c>
      <c r="CO28" s="474">
        <f t="shared" si="19"/>
        <v>0</v>
      </c>
      <c r="CP28" s="72"/>
      <c r="CQ28" s="55">
        <f t="shared" si="2"/>
        <v>396491.3443848319</v>
      </c>
      <c r="CR28" s="55">
        <f t="shared" si="20"/>
        <v>198245.67219241595</v>
      </c>
      <c r="CS28" s="55">
        <f t="shared" si="20"/>
        <v>198245.67219241595</v>
      </c>
      <c r="CT28" s="55">
        <f t="shared" si="20"/>
        <v>198245.67219241595</v>
      </c>
      <c r="CU28" s="55">
        <f t="shared" si="20"/>
        <v>198245.67219241595</v>
      </c>
      <c r="CV28" s="55">
        <f t="shared" si="20"/>
        <v>198245.67219241595</v>
      </c>
      <c r="CW28" s="55">
        <f t="shared" si="20"/>
        <v>198245.67219241595</v>
      </c>
      <c r="CX28" s="55">
        <f t="shared" si="20"/>
        <v>198245.67219241595</v>
      </c>
      <c r="CY28" s="55">
        <f t="shared" si="20"/>
        <v>198245.67219241595</v>
      </c>
      <c r="CZ28" s="55">
        <f t="shared" si="20"/>
        <v>198245.67219241595</v>
      </c>
      <c r="DA28" s="55">
        <f t="shared" si="20"/>
        <v>198245.67219241595</v>
      </c>
      <c r="DB28" s="55">
        <f t="shared" si="20"/>
        <v>198245.67219241595</v>
      </c>
      <c r="DC28" s="56">
        <f t="shared" si="21"/>
        <v>2577193.7385014077</v>
      </c>
      <c r="DD28" s="55">
        <f t="shared" si="4"/>
        <v>0</v>
      </c>
      <c r="DE28" s="55"/>
      <c r="DF28" s="55"/>
      <c r="DG28" s="55"/>
      <c r="DH28" s="55"/>
      <c r="DI28" s="49">
        <f t="shared" si="5"/>
        <v>405932.66280021647</v>
      </c>
      <c r="DJ28" s="49">
        <f t="shared" si="22"/>
        <v>202966.33140010823</v>
      </c>
      <c r="DK28" s="49">
        <f t="shared" si="22"/>
        <v>202966.33140010823</v>
      </c>
      <c r="DL28" s="49">
        <f t="shared" si="22"/>
        <v>202966.33140010823</v>
      </c>
      <c r="DM28" s="49">
        <f t="shared" si="22"/>
        <v>202966.33140010823</v>
      </c>
      <c r="DN28" s="49">
        <f t="shared" si="22"/>
        <v>202966.33140010823</v>
      </c>
      <c r="DO28" s="49">
        <f t="shared" si="22"/>
        <v>202966.33140010823</v>
      </c>
      <c r="DP28" s="49">
        <f t="shared" si="22"/>
        <v>202966.33140010823</v>
      </c>
      <c r="DQ28" s="49">
        <f t="shared" si="22"/>
        <v>202966.33140010823</v>
      </c>
      <c r="DR28" s="49">
        <f t="shared" si="22"/>
        <v>202966.33140010823</v>
      </c>
      <c r="DS28" s="49">
        <f t="shared" si="22"/>
        <v>202966.33140010823</v>
      </c>
      <c r="DT28" s="49">
        <f t="shared" si="22"/>
        <v>202966.33140010823</v>
      </c>
      <c r="DU28" s="49">
        <f t="shared" si="23"/>
        <v>2638562.3082014071</v>
      </c>
      <c r="DV28" s="49">
        <f t="shared" si="7"/>
        <v>0</v>
      </c>
    </row>
    <row r="29" spans="2:126" x14ac:dyDescent="0.25">
      <c r="B29" s="50">
        <v>101295</v>
      </c>
      <c r="C29" s="50">
        <v>3022044</v>
      </c>
      <c r="D29" s="46"/>
      <c r="E29" s="51" t="s">
        <v>109</v>
      </c>
      <c r="F29" s="155">
        <v>317</v>
      </c>
      <c r="G29" s="155">
        <v>317</v>
      </c>
      <c r="H29" s="155">
        <v>0</v>
      </c>
      <c r="I29" s="155">
        <v>1341886.3599999999</v>
      </c>
      <c r="J29" s="155">
        <v>0</v>
      </c>
      <c r="K29" s="155">
        <v>0</v>
      </c>
      <c r="L29" s="155">
        <v>25055.279999999955</v>
      </c>
      <c r="M29" s="155">
        <v>0</v>
      </c>
      <c r="N29" s="155">
        <v>54819.859999999884</v>
      </c>
      <c r="O29" s="155">
        <v>0</v>
      </c>
      <c r="P29" s="155">
        <v>3878.7</v>
      </c>
      <c r="Q29" s="155">
        <v>1568.0000000000034</v>
      </c>
      <c r="R29" s="155">
        <v>979.3200000000005</v>
      </c>
      <c r="S29" s="155">
        <v>0</v>
      </c>
      <c r="T29" s="155">
        <v>0</v>
      </c>
      <c r="U29" s="155">
        <v>0</v>
      </c>
      <c r="V29" s="155">
        <v>0</v>
      </c>
      <c r="W29" s="155">
        <v>0</v>
      </c>
      <c r="X29" s="155">
        <v>0</v>
      </c>
      <c r="Y29" s="155">
        <v>0</v>
      </c>
      <c r="Z29" s="155">
        <v>0</v>
      </c>
      <c r="AA29" s="155">
        <v>0</v>
      </c>
      <c r="AB29" s="155">
        <v>149138.99000000011</v>
      </c>
      <c r="AC29" s="155">
        <v>0</v>
      </c>
      <c r="AD29" s="155">
        <v>107856.74736842117</v>
      </c>
      <c r="AE29" s="155">
        <v>0</v>
      </c>
      <c r="AF29" s="155">
        <v>0</v>
      </c>
      <c r="AG29" s="155">
        <v>0</v>
      </c>
      <c r="AH29" s="155">
        <v>159662.24</v>
      </c>
      <c r="AI29" s="155">
        <v>0</v>
      </c>
      <c r="AJ29" s="155">
        <v>0</v>
      </c>
      <c r="AK29" s="155">
        <v>0</v>
      </c>
      <c r="AL29" s="155">
        <v>28835.459699999999</v>
      </c>
      <c r="AM29" s="155">
        <v>0</v>
      </c>
      <c r="AN29" s="155">
        <v>0</v>
      </c>
      <c r="AO29" s="155">
        <v>0</v>
      </c>
      <c r="AP29" s="155">
        <v>0</v>
      </c>
      <c r="AQ29" s="155">
        <v>0</v>
      </c>
      <c r="AR29" s="155">
        <v>0</v>
      </c>
      <c r="AS29" s="155">
        <v>0</v>
      </c>
      <c r="AT29" s="155">
        <v>0</v>
      </c>
      <c r="AU29" s="155">
        <v>1341886.3599999999</v>
      </c>
      <c r="AV29" s="155">
        <v>343296.89736842114</v>
      </c>
      <c r="AW29" s="155">
        <v>188497.6997</v>
      </c>
      <c r="AX29" s="155">
        <v>248355.45767368432</v>
      </c>
      <c r="AY29" s="155">
        <v>1873680.9570684209</v>
      </c>
      <c r="AZ29" s="155">
        <v>1844845.4973684209</v>
      </c>
      <c r="BA29" s="155">
        <v>4955</v>
      </c>
      <c r="BB29" s="155">
        <v>1570735</v>
      </c>
      <c r="BC29" s="155">
        <v>0</v>
      </c>
      <c r="BD29" s="155">
        <v>0</v>
      </c>
      <c r="BE29" s="155">
        <v>1873680.9570684209</v>
      </c>
      <c r="BF29" s="155">
        <v>1873680.9570684209</v>
      </c>
      <c r="BG29" s="155">
        <v>0</v>
      </c>
      <c r="BH29" s="155">
        <v>1599570.4597</v>
      </c>
      <c r="BI29" s="155">
        <v>1411072.76</v>
      </c>
      <c r="BJ29" s="155">
        <v>1685183.2573684209</v>
      </c>
      <c r="BK29" s="155">
        <v>5316.0355122032206</v>
      </c>
      <c r="BL29" s="155">
        <v>5383.1059469841275</v>
      </c>
      <c r="BM29" s="155">
        <v>-1.2459430566935612E-2</v>
      </c>
      <c r="BN29" s="155">
        <v>1.2459430566935612E-2</v>
      </c>
      <c r="BO29" s="155">
        <v>21261.327825547491</v>
      </c>
      <c r="BP29" s="155">
        <v>1894942.2848939684</v>
      </c>
      <c r="BQ29" s="155">
        <v>5886.7723192238745</v>
      </c>
      <c r="BR29" s="155" t="s">
        <v>700</v>
      </c>
      <c r="BS29" s="155">
        <v>5977.7359144920138</v>
      </c>
      <c r="BT29" s="155">
        <v>4.5057438100075675E-3</v>
      </c>
      <c r="BU29" s="155">
        <v>-13479.8</v>
      </c>
      <c r="BV29" s="155">
        <v>1881462.4848939683</v>
      </c>
      <c r="BW29" s="155">
        <v>-8067.65</v>
      </c>
      <c r="BX29" s="155">
        <v>1873394.8348939684</v>
      </c>
      <c r="BY29" s="155">
        <v>28835.459699999999</v>
      </c>
      <c r="BZ29" s="155">
        <v>1844559.3751939684</v>
      </c>
      <c r="CA29" s="52"/>
      <c r="CB29" s="72">
        <v>46.999999999999893</v>
      </c>
      <c r="CC29" s="53">
        <v>0</v>
      </c>
      <c r="CD29" s="54">
        <f t="shared" si="8"/>
        <v>5192.46</v>
      </c>
      <c r="CE29" s="54">
        <f t="shared" si="9"/>
        <v>0</v>
      </c>
      <c r="CF29" s="54">
        <f t="shared" si="10"/>
        <v>542.06999999999994</v>
      </c>
      <c r="CG29" s="54">
        <f t="shared" si="11"/>
        <v>0</v>
      </c>
      <c r="CH29" s="54">
        <f t="shared" si="12"/>
        <v>622.27999999999861</v>
      </c>
      <c r="CI29" s="54">
        <f t="shared" si="13"/>
        <v>0</v>
      </c>
      <c r="CJ29" s="54">
        <f t="shared" si="14"/>
        <v>1052.44</v>
      </c>
      <c r="CK29" s="54">
        <f t="shared" si="15"/>
        <v>0</v>
      </c>
      <c r="CL29" s="54">
        <f t="shared" si="16"/>
        <v>6070.5499999999993</v>
      </c>
      <c r="CM29" s="54">
        <f t="shared" si="17"/>
        <v>0</v>
      </c>
      <c r="CN29" s="54">
        <f t="shared" si="18"/>
        <v>1844559.3751939684</v>
      </c>
      <c r="CO29" s="474">
        <f t="shared" si="19"/>
        <v>0</v>
      </c>
      <c r="CP29" s="72"/>
      <c r="CQ29" s="55">
        <f t="shared" si="2"/>
        <v>283778.3654144567</v>
      </c>
      <c r="CR29" s="55">
        <f t="shared" si="20"/>
        <v>141889.18270722835</v>
      </c>
      <c r="CS29" s="55">
        <f t="shared" si="20"/>
        <v>141889.18270722835</v>
      </c>
      <c r="CT29" s="55">
        <f t="shared" si="20"/>
        <v>141889.18270722835</v>
      </c>
      <c r="CU29" s="55">
        <f t="shared" si="20"/>
        <v>141889.18270722835</v>
      </c>
      <c r="CV29" s="55">
        <f t="shared" si="20"/>
        <v>141889.18270722835</v>
      </c>
      <c r="CW29" s="55">
        <f t="shared" si="20"/>
        <v>141889.18270722835</v>
      </c>
      <c r="CX29" s="55">
        <f t="shared" si="20"/>
        <v>141889.18270722835</v>
      </c>
      <c r="CY29" s="55">
        <f t="shared" si="20"/>
        <v>141889.18270722835</v>
      </c>
      <c r="CZ29" s="55">
        <f t="shared" si="20"/>
        <v>141889.18270722835</v>
      </c>
      <c r="DA29" s="55">
        <f t="shared" si="20"/>
        <v>141889.18270722835</v>
      </c>
      <c r="DB29" s="55">
        <f t="shared" si="20"/>
        <v>141889.18270722835</v>
      </c>
      <c r="DC29" s="56">
        <f t="shared" si="21"/>
        <v>1844559.3751939679</v>
      </c>
      <c r="DD29" s="55">
        <f t="shared" si="4"/>
        <v>0</v>
      </c>
      <c r="DE29" s="55"/>
      <c r="DF29" s="55"/>
      <c r="DG29" s="55"/>
      <c r="DH29" s="55"/>
      <c r="DI29" s="49">
        <f t="shared" si="5"/>
        <v>291529.58229137975</v>
      </c>
      <c r="DJ29" s="49">
        <f t="shared" si="22"/>
        <v>145764.79114568987</v>
      </c>
      <c r="DK29" s="49">
        <f t="shared" si="22"/>
        <v>145764.79114568987</v>
      </c>
      <c r="DL29" s="49">
        <f t="shared" si="22"/>
        <v>145764.79114568987</v>
      </c>
      <c r="DM29" s="49">
        <f t="shared" si="22"/>
        <v>145764.79114568987</v>
      </c>
      <c r="DN29" s="49">
        <f t="shared" si="22"/>
        <v>145764.79114568987</v>
      </c>
      <c r="DO29" s="49">
        <f t="shared" si="22"/>
        <v>145764.79114568987</v>
      </c>
      <c r="DP29" s="49">
        <f t="shared" si="22"/>
        <v>145764.79114568987</v>
      </c>
      <c r="DQ29" s="49">
        <f t="shared" si="22"/>
        <v>145764.79114568987</v>
      </c>
      <c r="DR29" s="49">
        <f t="shared" si="22"/>
        <v>145764.79114568987</v>
      </c>
      <c r="DS29" s="49">
        <f t="shared" si="22"/>
        <v>145764.79114568987</v>
      </c>
      <c r="DT29" s="49">
        <f t="shared" si="22"/>
        <v>145764.79114568987</v>
      </c>
      <c r="DU29" s="49">
        <f t="shared" si="23"/>
        <v>1894942.2848939679</v>
      </c>
      <c r="DV29" s="49">
        <f t="shared" si="7"/>
        <v>0</v>
      </c>
    </row>
    <row r="30" spans="2:126" s="4" customFormat="1" x14ac:dyDescent="0.25">
      <c r="B30" s="57"/>
      <c r="C30" s="57" t="s">
        <v>23975</v>
      </c>
      <c r="D30" s="57" t="s">
        <v>199</v>
      </c>
      <c r="E30" s="58" t="s">
        <v>23974</v>
      </c>
      <c r="F30" s="472">
        <v>792</v>
      </c>
      <c r="G30" s="472">
        <v>792</v>
      </c>
      <c r="H30" s="472">
        <v>0</v>
      </c>
      <c r="I30" s="472">
        <v>3352599.36</v>
      </c>
      <c r="J30" s="472">
        <v>0</v>
      </c>
      <c r="K30" s="472">
        <v>0</v>
      </c>
      <c r="L30" s="472">
        <v>69719.039999999834</v>
      </c>
      <c r="M30" s="472">
        <v>0</v>
      </c>
      <c r="N30" s="472">
        <v>158627.68000000011</v>
      </c>
      <c r="O30" s="472">
        <v>0</v>
      </c>
      <c r="P30" s="472">
        <v>9826.0399999999936</v>
      </c>
      <c r="Q30" s="472">
        <v>3763.2000000000098</v>
      </c>
      <c r="R30" s="472">
        <v>2448.3000000000006</v>
      </c>
      <c r="S30" s="472">
        <v>539.18000000000063</v>
      </c>
      <c r="T30" s="472">
        <v>0</v>
      </c>
      <c r="U30" s="472">
        <v>0</v>
      </c>
      <c r="V30" s="472">
        <v>0</v>
      </c>
      <c r="W30" s="472">
        <v>0</v>
      </c>
      <c r="X30" s="472">
        <v>0</v>
      </c>
      <c r="Y30" s="472">
        <v>0</v>
      </c>
      <c r="Z30" s="472">
        <v>0</v>
      </c>
      <c r="AA30" s="472">
        <v>0</v>
      </c>
      <c r="AB30" s="472">
        <v>251928.4600000002</v>
      </c>
      <c r="AC30" s="472">
        <v>0</v>
      </c>
      <c r="AD30" s="472">
        <v>285796.60586982837</v>
      </c>
      <c r="AE30" s="472">
        <v>0</v>
      </c>
      <c r="AF30" s="472">
        <v>0</v>
      </c>
      <c r="AG30" s="472">
        <v>0</v>
      </c>
      <c r="AH30" s="472">
        <v>319324.48</v>
      </c>
      <c r="AI30" s="472">
        <v>0</v>
      </c>
      <c r="AJ30" s="472">
        <v>0</v>
      </c>
      <c r="AK30" s="472">
        <v>0</v>
      </c>
      <c r="AL30" s="472">
        <v>57670.919399999999</v>
      </c>
      <c r="AM30" s="472">
        <v>0</v>
      </c>
      <c r="AN30" s="472">
        <v>0</v>
      </c>
      <c r="AO30" s="472">
        <v>0</v>
      </c>
      <c r="AP30" s="472">
        <v>0</v>
      </c>
      <c r="AQ30" s="472">
        <v>0</v>
      </c>
      <c r="AR30" s="472">
        <v>0</v>
      </c>
      <c r="AS30" s="472">
        <v>0</v>
      </c>
      <c r="AT30" s="472">
        <v>0</v>
      </c>
      <c r="AU30" s="472">
        <v>3352599.36</v>
      </c>
      <c r="AV30" s="472">
        <v>782648.50586982863</v>
      </c>
      <c r="AW30" s="472">
        <v>376995.39939999999</v>
      </c>
      <c r="AX30" s="472">
        <v>508939.44037396589</v>
      </c>
      <c r="AY30" s="472">
        <v>4512243.265269828</v>
      </c>
      <c r="AZ30" s="472">
        <v>4454572.345869828</v>
      </c>
      <c r="BA30" s="472">
        <v>9910</v>
      </c>
      <c r="BB30" s="472">
        <v>3924360</v>
      </c>
      <c r="BC30" s="472">
        <v>0</v>
      </c>
      <c r="BD30" s="472">
        <v>0</v>
      </c>
      <c r="BE30" s="472">
        <v>4512243.265269828</v>
      </c>
      <c r="BF30" s="472">
        <v>4512243.265269829</v>
      </c>
      <c r="BG30" s="472">
        <v>0</v>
      </c>
      <c r="BH30" s="472">
        <v>3982030.9194</v>
      </c>
      <c r="BI30" s="472">
        <v>3605035.5200000005</v>
      </c>
      <c r="BJ30" s="472">
        <v>4135247.8658698276</v>
      </c>
      <c r="BK30" s="472">
        <v>10474.066266943024</v>
      </c>
      <c r="BL30" s="472">
        <v>10433.845486095239</v>
      </c>
      <c r="BM30" s="472">
        <v>8.7832438568528955E-3</v>
      </c>
      <c r="BN30" s="472">
        <v>1.2459430566935612E-2</v>
      </c>
      <c r="BO30" s="472">
        <v>21261.327825547491</v>
      </c>
      <c r="BP30" s="472">
        <v>4533504.5930953752</v>
      </c>
      <c r="BQ30" s="472">
        <v>11380.934105542627</v>
      </c>
      <c r="BR30" s="472"/>
      <c r="BS30" s="472">
        <v>11532.603931758134</v>
      </c>
      <c r="BT30" s="472">
        <v>2.4082230498425394E-2</v>
      </c>
      <c r="BU30" s="472">
        <v>-33924.160000000003</v>
      </c>
      <c r="BV30" s="472">
        <v>4499580.4330953751</v>
      </c>
      <c r="BW30" s="472">
        <v>-20156.400000000001</v>
      </c>
      <c r="BX30" s="472">
        <v>4479424.0330953756</v>
      </c>
      <c r="BY30" s="472">
        <v>57670.919399999999</v>
      </c>
      <c r="BZ30" s="472">
        <v>4421753.1136953756</v>
      </c>
      <c r="CA30" s="60"/>
      <c r="CB30" s="4">
        <f>CB28+CB29</f>
        <v>136.00000000000009</v>
      </c>
      <c r="CC30" s="4">
        <f>CC28+CC29</f>
        <v>0</v>
      </c>
      <c r="CD30" s="4">
        <f t="shared" ref="CD30:CM30" si="24">CD28+CD29</f>
        <v>12972.96</v>
      </c>
      <c r="CE30" s="4">
        <f t="shared" si="24"/>
        <v>0</v>
      </c>
      <c r="CF30" s="4">
        <f t="shared" si="24"/>
        <v>1354.32</v>
      </c>
      <c r="CG30" s="4">
        <f t="shared" si="24"/>
        <v>0</v>
      </c>
      <c r="CH30" s="4">
        <f t="shared" si="24"/>
        <v>1800.6400000000012</v>
      </c>
      <c r="CI30" s="4">
        <f t="shared" si="24"/>
        <v>0</v>
      </c>
      <c r="CJ30" s="4">
        <f t="shared" si="24"/>
        <v>2629.44</v>
      </c>
      <c r="CK30" s="4">
        <f t="shared" si="24"/>
        <v>0</v>
      </c>
      <c r="CL30" s="4">
        <f t="shared" si="24"/>
        <v>15166.8</v>
      </c>
      <c r="CM30" s="4">
        <f t="shared" si="24"/>
        <v>0</v>
      </c>
      <c r="CN30" s="4">
        <f>CN28+CN29</f>
        <v>4421753.1136953756</v>
      </c>
      <c r="CO30" s="473">
        <f>CO28+CO29</f>
        <v>0</v>
      </c>
      <c r="CQ30" s="60">
        <f>CQ28+CQ29</f>
        <v>680269.70979928854</v>
      </c>
      <c r="CR30" s="60">
        <f t="shared" ref="CR30:DC30" si="25">CR28+CR29</f>
        <v>340134.85489964427</v>
      </c>
      <c r="CS30" s="60">
        <f t="shared" si="25"/>
        <v>340134.85489964427</v>
      </c>
      <c r="CT30" s="60">
        <f t="shared" si="25"/>
        <v>340134.85489964427</v>
      </c>
      <c r="CU30" s="60">
        <f t="shared" si="25"/>
        <v>340134.85489964427</v>
      </c>
      <c r="CV30" s="60">
        <f t="shared" si="25"/>
        <v>340134.85489964427</v>
      </c>
      <c r="CW30" s="60">
        <f t="shared" si="25"/>
        <v>340134.85489964427</v>
      </c>
      <c r="CX30" s="60">
        <f t="shared" si="25"/>
        <v>340134.85489964427</v>
      </c>
      <c r="CY30" s="60">
        <f t="shared" si="25"/>
        <v>340134.85489964427</v>
      </c>
      <c r="CZ30" s="60">
        <f t="shared" si="25"/>
        <v>340134.85489964427</v>
      </c>
      <c r="DA30" s="60">
        <f t="shared" si="25"/>
        <v>340134.85489964427</v>
      </c>
      <c r="DB30" s="60">
        <f t="shared" si="25"/>
        <v>340134.85489964427</v>
      </c>
      <c r="DC30" s="60">
        <f t="shared" si="25"/>
        <v>4421753.1136953756</v>
      </c>
      <c r="DD30" s="60">
        <f t="shared" si="4"/>
        <v>0</v>
      </c>
      <c r="DE30" s="60"/>
      <c r="DF30" s="60"/>
      <c r="DG30" s="60"/>
      <c r="DH30" s="60"/>
      <c r="DI30" s="60">
        <f t="shared" si="5"/>
        <v>697462.24509159615</v>
      </c>
      <c r="DJ30" s="60">
        <f t="shared" si="22"/>
        <v>348731.12254579808</v>
      </c>
      <c r="DK30" s="60">
        <f t="shared" si="22"/>
        <v>348731.12254579808</v>
      </c>
      <c r="DL30" s="60">
        <f t="shared" si="22"/>
        <v>348731.12254579808</v>
      </c>
      <c r="DM30" s="60">
        <f t="shared" si="22"/>
        <v>348731.12254579808</v>
      </c>
      <c r="DN30" s="60">
        <f t="shared" si="22"/>
        <v>348731.12254579808</v>
      </c>
      <c r="DO30" s="60">
        <f t="shared" si="22"/>
        <v>348731.12254579808</v>
      </c>
      <c r="DP30" s="60">
        <f t="shared" si="22"/>
        <v>348731.12254579808</v>
      </c>
      <c r="DQ30" s="60">
        <f t="shared" si="22"/>
        <v>348731.12254579808</v>
      </c>
      <c r="DR30" s="60">
        <f t="shared" si="22"/>
        <v>348731.12254579808</v>
      </c>
      <c r="DS30" s="60">
        <f t="shared" si="22"/>
        <v>348731.12254579808</v>
      </c>
      <c r="DT30" s="60">
        <f t="shared" si="22"/>
        <v>348731.12254579808</v>
      </c>
      <c r="DU30" s="60">
        <f t="shared" si="23"/>
        <v>4533504.5930953762</v>
      </c>
      <c r="DV30" s="60">
        <f t="shared" si="7"/>
        <v>0</v>
      </c>
    </row>
    <row r="31" spans="2:126" x14ac:dyDescent="0.25">
      <c r="B31" s="150">
        <v>101296</v>
      </c>
      <c r="C31" s="150">
        <v>3022045</v>
      </c>
      <c r="D31" s="150" t="s">
        <v>44</v>
      </c>
      <c r="E31" s="151" t="s">
        <v>711</v>
      </c>
      <c r="F31" s="155">
        <v>212</v>
      </c>
      <c r="G31" s="155">
        <v>212</v>
      </c>
      <c r="H31" s="155">
        <v>0</v>
      </c>
      <c r="I31" s="155">
        <v>897412.96</v>
      </c>
      <c r="J31" s="155">
        <v>0</v>
      </c>
      <c r="K31" s="155">
        <v>0</v>
      </c>
      <c r="L31" s="155">
        <v>16885.080000000042</v>
      </c>
      <c r="M31" s="155">
        <v>0</v>
      </c>
      <c r="N31" s="155">
        <v>38490.54000000011</v>
      </c>
      <c r="O31" s="155">
        <v>0</v>
      </c>
      <c r="P31" s="155">
        <v>2327.2199999999975</v>
      </c>
      <c r="Q31" s="155">
        <v>627.19999999999982</v>
      </c>
      <c r="R31" s="155">
        <v>0</v>
      </c>
      <c r="S31" s="155">
        <v>0</v>
      </c>
      <c r="T31" s="155">
        <v>0</v>
      </c>
      <c r="U31" s="155">
        <v>0</v>
      </c>
      <c r="V31" s="155">
        <v>0</v>
      </c>
      <c r="W31" s="155">
        <v>0</v>
      </c>
      <c r="X31" s="155">
        <v>0</v>
      </c>
      <c r="Y31" s="155">
        <v>0</v>
      </c>
      <c r="Z31" s="155">
        <v>0</v>
      </c>
      <c r="AA31" s="155">
        <v>0</v>
      </c>
      <c r="AB31" s="155">
        <v>51858.787692307749</v>
      </c>
      <c r="AC31" s="155">
        <v>0</v>
      </c>
      <c r="AD31" s="155">
        <v>93966.636454840758</v>
      </c>
      <c r="AE31" s="155">
        <v>0</v>
      </c>
      <c r="AF31" s="155">
        <v>297.31799999999271</v>
      </c>
      <c r="AG31" s="155">
        <v>0</v>
      </c>
      <c r="AH31" s="155">
        <v>159662.24</v>
      </c>
      <c r="AI31" s="155">
        <v>0</v>
      </c>
      <c r="AJ31" s="155">
        <v>0</v>
      </c>
      <c r="AK31" s="155">
        <v>0</v>
      </c>
      <c r="AL31" s="155">
        <v>36036</v>
      </c>
      <c r="AM31" s="155">
        <v>0</v>
      </c>
      <c r="AN31" s="155">
        <v>0</v>
      </c>
      <c r="AO31" s="155">
        <v>0</v>
      </c>
      <c r="AP31" s="155">
        <v>0</v>
      </c>
      <c r="AQ31" s="155">
        <v>0</v>
      </c>
      <c r="AR31" s="155">
        <v>0</v>
      </c>
      <c r="AS31" s="155">
        <v>0</v>
      </c>
      <c r="AT31" s="155">
        <v>0</v>
      </c>
      <c r="AU31" s="155">
        <v>897412.96</v>
      </c>
      <c r="AV31" s="155">
        <v>204452.78214714865</v>
      </c>
      <c r="AW31" s="155">
        <v>195698.24</v>
      </c>
      <c r="AX31" s="155">
        <v>122999.02418327593</v>
      </c>
      <c r="AY31" s="155">
        <v>1297563.9821471486</v>
      </c>
      <c r="AZ31" s="155">
        <v>1261527.9821471486</v>
      </c>
      <c r="BA31" s="155">
        <v>4955</v>
      </c>
      <c r="BB31" s="155">
        <v>1050460</v>
      </c>
      <c r="BC31" s="155">
        <v>0</v>
      </c>
      <c r="BD31" s="155">
        <v>0</v>
      </c>
      <c r="BE31" s="155">
        <v>1297563.9821471486</v>
      </c>
      <c r="BF31" s="155">
        <v>1297563.9821471486</v>
      </c>
      <c r="BG31" s="155">
        <v>0</v>
      </c>
      <c r="BH31" s="155">
        <v>1086496</v>
      </c>
      <c r="BI31" s="155">
        <v>890797.76</v>
      </c>
      <c r="BJ31" s="155">
        <v>1101865.7421471486</v>
      </c>
      <c r="BK31" s="155">
        <v>5197.4799157884363</v>
      </c>
      <c r="BL31" s="155">
        <v>5351.2025961904756</v>
      </c>
      <c r="BM31" s="155">
        <v>-2.8726753965823408E-2</v>
      </c>
      <c r="BN31" s="155">
        <v>2.8726753965823408E-2</v>
      </c>
      <c r="BO31" s="155">
        <v>32589.208245232323</v>
      </c>
      <c r="BP31" s="155">
        <v>1330153.1903923808</v>
      </c>
      <c r="BQ31" s="155">
        <v>6104.326369775381</v>
      </c>
      <c r="BR31" s="155" t="s">
        <v>700</v>
      </c>
      <c r="BS31" s="155">
        <v>6274.3075018508525</v>
      </c>
      <c r="BT31" s="155">
        <v>-1.7932354150107521E-3</v>
      </c>
      <c r="BU31" s="155">
        <v>-9035.6400000000031</v>
      </c>
      <c r="BV31" s="155">
        <v>1321117.5503923809</v>
      </c>
      <c r="BW31" s="155">
        <v>-5395.4</v>
      </c>
      <c r="BX31" s="155">
        <v>1315722.150392381</v>
      </c>
      <c r="BY31" s="155">
        <v>36036</v>
      </c>
      <c r="BZ31" s="155">
        <v>1279686.150392381</v>
      </c>
      <c r="CA31" s="47"/>
      <c r="CB31">
        <v>33.000000000000092</v>
      </c>
      <c r="CC31" s="48">
        <v>0</v>
      </c>
      <c r="CD31" s="49">
        <f t="shared" si="8"/>
        <v>3472.56</v>
      </c>
      <c r="CE31" s="49">
        <f t="shared" si="9"/>
        <v>0</v>
      </c>
      <c r="CF31" s="49">
        <f t="shared" si="10"/>
        <v>362.52</v>
      </c>
      <c r="CG31" s="49">
        <f t="shared" si="11"/>
        <v>0</v>
      </c>
      <c r="CH31" s="49">
        <f t="shared" si="12"/>
        <v>436.92000000000121</v>
      </c>
      <c r="CI31" s="49">
        <f t="shared" si="13"/>
        <v>0</v>
      </c>
      <c r="CJ31" s="49">
        <f t="shared" si="14"/>
        <v>703.83999999999992</v>
      </c>
      <c r="CK31" s="49">
        <f t="shared" si="15"/>
        <v>0</v>
      </c>
      <c r="CL31" s="49">
        <f t="shared" si="16"/>
        <v>4059.7999999999997</v>
      </c>
      <c r="CM31" s="49">
        <f t="shared" si="17"/>
        <v>0</v>
      </c>
      <c r="CN31" s="49">
        <f t="shared" si="18"/>
        <v>1279686.150392381</v>
      </c>
      <c r="CO31" s="156">
        <f t="shared" si="19"/>
        <v>0</v>
      </c>
      <c r="CP31">
        <v>2045</v>
      </c>
      <c r="CQ31" s="49">
        <f t="shared" si="2"/>
        <v>196874.79236805861</v>
      </c>
      <c r="CR31" s="49">
        <f t="shared" si="20"/>
        <v>98437.396184029305</v>
      </c>
      <c r="CS31" s="49">
        <f t="shared" si="20"/>
        <v>98437.396184029305</v>
      </c>
      <c r="CT31" s="49">
        <f t="shared" si="20"/>
        <v>98437.396184029305</v>
      </c>
      <c r="CU31" s="49">
        <f t="shared" si="20"/>
        <v>98437.396184029305</v>
      </c>
      <c r="CV31" s="49">
        <f t="shared" si="20"/>
        <v>98437.396184029305</v>
      </c>
      <c r="CW31" s="49">
        <f t="shared" si="20"/>
        <v>98437.396184029305</v>
      </c>
      <c r="CX31" s="49">
        <f t="shared" si="20"/>
        <v>98437.396184029305</v>
      </c>
      <c r="CY31" s="49">
        <f t="shared" si="20"/>
        <v>98437.396184029305</v>
      </c>
      <c r="CZ31" s="49">
        <f t="shared" si="20"/>
        <v>98437.396184029305</v>
      </c>
      <c r="DA31" s="49">
        <f t="shared" si="20"/>
        <v>98437.396184029305</v>
      </c>
      <c r="DB31" s="49">
        <f t="shared" si="20"/>
        <v>98437.396184029305</v>
      </c>
      <c r="DC31" s="157">
        <f t="shared" si="21"/>
        <v>1279686.150392381</v>
      </c>
      <c r="DD31" s="49">
        <f t="shared" si="4"/>
        <v>0</v>
      </c>
      <c r="DE31" s="49"/>
      <c r="DF31" s="49"/>
      <c r="DG31" s="49"/>
      <c r="DH31" s="49"/>
      <c r="DI31" s="49">
        <f t="shared" si="5"/>
        <v>204638.95236805858</v>
      </c>
      <c r="DJ31" s="49">
        <f t="shared" si="22"/>
        <v>102319.47618402929</v>
      </c>
      <c r="DK31" s="49">
        <f t="shared" si="22"/>
        <v>102319.47618402929</v>
      </c>
      <c r="DL31" s="49">
        <f t="shared" si="22"/>
        <v>102319.47618402929</v>
      </c>
      <c r="DM31" s="49">
        <f t="shared" si="22"/>
        <v>102319.47618402929</v>
      </c>
      <c r="DN31" s="49">
        <f t="shared" si="22"/>
        <v>102319.47618402929</v>
      </c>
      <c r="DO31" s="49">
        <f t="shared" si="22"/>
        <v>102319.47618402929</v>
      </c>
      <c r="DP31" s="49">
        <f t="shared" si="22"/>
        <v>102319.47618402929</v>
      </c>
      <c r="DQ31" s="49">
        <f t="shared" si="22"/>
        <v>102319.47618402929</v>
      </c>
      <c r="DR31" s="49">
        <f t="shared" si="22"/>
        <v>102319.47618402929</v>
      </c>
      <c r="DS31" s="49">
        <f t="shared" si="22"/>
        <v>102319.47618402929</v>
      </c>
      <c r="DT31" s="49">
        <f t="shared" si="22"/>
        <v>102319.47618402929</v>
      </c>
      <c r="DU31" s="49">
        <f t="shared" si="23"/>
        <v>1330153.1903923808</v>
      </c>
      <c r="DV31" s="49">
        <f t="shared" si="7"/>
        <v>0</v>
      </c>
    </row>
    <row r="32" spans="2:126" x14ac:dyDescent="0.25">
      <c r="B32" s="150">
        <v>146803</v>
      </c>
      <c r="C32" s="150">
        <v>3022053</v>
      </c>
      <c r="D32" s="150" t="s">
        <v>32</v>
      </c>
      <c r="E32" s="151" t="s">
        <v>31</v>
      </c>
      <c r="F32" s="155">
        <v>205</v>
      </c>
      <c r="G32" s="155">
        <v>205</v>
      </c>
      <c r="H32" s="155">
        <v>0</v>
      </c>
      <c r="I32" s="155">
        <v>867781.4</v>
      </c>
      <c r="J32" s="155">
        <v>0</v>
      </c>
      <c r="K32" s="155">
        <v>0</v>
      </c>
      <c r="L32" s="155">
        <v>2723.3999999999974</v>
      </c>
      <c r="M32" s="155">
        <v>0</v>
      </c>
      <c r="N32" s="155">
        <v>6998.2799999999934</v>
      </c>
      <c r="O32" s="155">
        <v>0</v>
      </c>
      <c r="P32" s="155">
        <v>519.69509803921562</v>
      </c>
      <c r="Q32" s="155">
        <v>315.13725490196106</v>
      </c>
      <c r="R32" s="155">
        <v>0</v>
      </c>
      <c r="S32" s="155">
        <v>541.82303921568666</v>
      </c>
      <c r="T32" s="155">
        <v>0</v>
      </c>
      <c r="U32" s="155">
        <v>0</v>
      </c>
      <c r="V32" s="155">
        <v>0</v>
      </c>
      <c r="W32" s="155">
        <v>0</v>
      </c>
      <c r="X32" s="155">
        <v>0</v>
      </c>
      <c r="Y32" s="155">
        <v>0</v>
      </c>
      <c r="Z32" s="155">
        <v>0</v>
      </c>
      <c r="AA32" s="155">
        <v>0</v>
      </c>
      <c r="AB32" s="155">
        <v>14571.974000000058</v>
      </c>
      <c r="AC32" s="155">
        <v>0</v>
      </c>
      <c r="AD32" s="155">
        <v>65921.282330526199</v>
      </c>
      <c r="AE32" s="155">
        <v>0</v>
      </c>
      <c r="AF32" s="155">
        <v>0</v>
      </c>
      <c r="AG32" s="155">
        <v>0</v>
      </c>
      <c r="AH32" s="155">
        <v>159662.24</v>
      </c>
      <c r="AI32" s="155">
        <v>0</v>
      </c>
      <c r="AJ32" s="155">
        <v>0</v>
      </c>
      <c r="AK32" s="155">
        <v>0</v>
      </c>
      <c r="AL32" s="155">
        <v>11437.036400000001</v>
      </c>
      <c r="AM32" s="155">
        <v>0</v>
      </c>
      <c r="AN32" s="155">
        <v>0</v>
      </c>
      <c r="AO32" s="155">
        <v>0</v>
      </c>
      <c r="AP32" s="155">
        <v>0</v>
      </c>
      <c r="AQ32" s="155">
        <v>0</v>
      </c>
      <c r="AR32" s="155">
        <v>0</v>
      </c>
      <c r="AS32" s="155">
        <v>0</v>
      </c>
      <c r="AT32" s="155">
        <v>0</v>
      </c>
      <c r="AU32" s="155">
        <v>867781.4</v>
      </c>
      <c r="AV32" s="155">
        <v>91591.591722683108</v>
      </c>
      <c r="AW32" s="155">
        <v>171099.2764</v>
      </c>
      <c r="AX32" s="155">
        <v>69026.060544536667</v>
      </c>
      <c r="AY32" s="155">
        <v>1130472.2681226833</v>
      </c>
      <c r="AZ32" s="155">
        <v>1119035.2317226832</v>
      </c>
      <c r="BA32" s="155">
        <v>4955</v>
      </c>
      <c r="BB32" s="155">
        <v>1015775</v>
      </c>
      <c r="BC32" s="155">
        <v>0</v>
      </c>
      <c r="BD32" s="155">
        <v>0</v>
      </c>
      <c r="BE32" s="155">
        <v>1130472.2681226833</v>
      </c>
      <c r="BF32" s="155">
        <v>1130472.268122683</v>
      </c>
      <c r="BG32" s="155">
        <v>0</v>
      </c>
      <c r="BH32" s="155">
        <v>1027212.0364</v>
      </c>
      <c r="BI32" s="155">
        <v>856112.76</v>
      </c>
      <c r="BJ32" s="155">
        <v>959372.99172268331</v>
      </c>
      <c r="BK32" s="155">
        <v>4679.8682523057723</v>
      </c>
      <c r="BL32" s="155">
        <v>4695.453653623189</v>
      </c>
      <c r="BM32" s="155">
        <v>-3.3192535731644099E-3</v>
      </c>
      <c r="BN32" s="155">
        <v>3.3192535731644099E-3</v>
      </c>
      <c r="BO32" s="155">
        <v>3195.0072700704141</v>
      </c>
      <c r="BP32" s="155">
        <v>1133667.2753927538</v>
      </c>
      <c r="BQ32" s="155">
        <v>5474.2938487451402</v>
      </c>
      <c r="BR32" s="155" t="s">
        <v>700</v>
      </c>
      <c r="BS32" s="155">
        <v>5530.0842702085547</v>
      </c>
      <c r="BT32" s="155">
        <v>6.7723076429866413E-3</v>
      </c>
      <c r="BU32" s="155">
        <v>-8394.2400000000016</v>
      </c>
      <c r="BV32" s="155">
        <v>1125273.0353927538</v>
      </c>
      <c r="BW32" s="155">
        <v>-5217.25</v>
      </c>
      <c r="BX32" s="155">
        <v>1120055.7853927538</v>
      </c>
      <c r="BY32" s="155">
        <v>11437.036400000001</v>
      </c>
      <c r="BZ32" s="155">
        <v>1108618.7489927537</v>
      </c>
      <c r="CA32" s="47"/>
      <c r="CB32">
        <v>5.9999999999999938</v>
      </c>
      <c r="CC32" s="48">
        <v>0</v>
      </c>
      <c r="CD32" s="49">
        <f t="shared" si="8"/>
        <v>3357.8999999999996</v>
      </c>
      <c r="CE32" s="49">
        <f t="shared" si="9"/>
        <v>0</v>
      </c>
      <c r="CF32" s="49">
        <f t="shared" si="10"/>
        <v>350.55</v>
      </c>
      <c r="CG32" s="49">
        <f t="shared" si="11"/>
        <v>0</v>
      </c>
      <c r="CH32" s="49">
        <f t="shared" si="12"/>
        <v>79.439999999999912</v>
      </c>
      <c r="CI32" s="49">
        <f t="shared" si="13"/>
        <v>0</v>
      </c>
      <c r="CJ32" s="49">
        <f t="shared" si="14"/>
        <v>680.6</v>
      </c>
      <c r="CK32" s="49">
        <f t="shared" si="15"/>
        <v>0</v>
      </c>
      <c r="CL32" s="49">
        <f t="shared" si="16"/>
        <v>3925.7499999999995</v>
      </c>
      <c r="CM32" s="49">
        <f t="shared" si="17"/>
        <v>0</v>
      </c>
      <c r="CN32" s="49">
        <f t="shared" si="18"/>
        <v>1108618.7489927537</v>
      </c>
      <c r="CO32" s="156">
        <f t="shared" si="19"/>
        <v>0</v>
      </c>
      <c r="CP32">
        <v>2053</v>
      </c>
      <c r="CQ32" s="49">
        <f t="shared" si="2"/>
        <v>170556.73061426979</v>
      </c>
      <c r="CR32" s="49">
        <f t="shared" si="20"/>
        <v>85278.365307134896</v>
      </c>
      <c r="CS32" s="49">
        <f t="shared" si="20"/>
        <v>85278.365307134896</v>
      </c>
      <c r="CT32" s="49">
        <f t="shared" si="20"/>
        <v>85278.365307134896</v>
      </c>
      <c r="CU32" s="49">
        <f t="shared" si="20"/>
        <v>85278.365307134896</v>
      </c>
      <c r="CV32" s="49">
        <f t="shared" si="20"/>
        <v>85278.365307134896</v>
      </c>
      <c r="CW32" s="49">
        <f t="shared" si="20"/>
        <v>85278.365307134896</v>
      </c>
      <c r="CX32" s="49">
        <f t="shared" si="20"/>
        <v>85278.365307134896</v>
      </c>
      <c r="CY32" s="49">
        <f t="shared" si="20"/>
        <v>85278.365307134896</v>
      </c>
      <c r="CZ32" s="49">
        <f t="shared" si="20"/>
        <v>85278.365307134896</v>
      </c>
      <c r="DA32" s="49">
        <f t="shared" si="20"/>
        <v>85278.365307134896</v>
      </c>
      <c r="DB32" s="49">
        <f t="shared" si="20"/>
        <v>85278.365307134896</v>
      </c>
      <c r="DC32" s="157">
        <f t="shared" si="21"/>
        <v>1108618.7489927539</v>
      </c>
      <c r="DD32" s="49">
        <f t="shared" si="4"/>
        <v>0</v>
      </c>
      <c r="DE32" s="49"/>
      <c r="DF32" s="49"/>
      <c r="DG32" s="49"/>
      <c r="DH32" s="49"/>
      <c r="DI32" s="49">
        <f t="shared" si="5"/>
        <v>174410.35006042366</v>
      </c>
      <c r="DJ32" s="49">
        <f t="shared" si="22"/>
        <v>87205.175030211831</v>
      </c>
      <c r="DK32" s="49">
        <f t="shared" si="22"/>
        <v>87205.175030211831</v>
      </c>
      <c r="DL32" s="49">
        <f t="shared" si="22"/>
        <v>87205.175030211831</v>
      </c>
      <c r="DM32" s="49">
        <f t="shared" si="22"/>
        <v>87205.175030211831</v>
      </c>
      <c r="DN32" s="49">
        <f t="shared" si="22"/>
        <v>87205.175030211831</v>
      </c>
      <c r="DO32" s="49">
        <f t="shared" si="22"/>
        <v>87205.175030211831</v>
      </c>
      <c r="DP32" s="49">
        <f t="shared" si="22"/>
        <v>87205.175030211831</v>
      </c>
      <c r="DQ32" s="49">
        <f t="shared" si="22"/>
        <v>87205.175030211831</v>
      </c>
      <c r="DR32" s="49">
        <f t="shared" si="22"/>
        <v>87205.175030211831</v>
      </c>
      <c r="DS32" s="49">
        <f t="shared" si="22"/>
        <v>87205.175030211831</v>
      </c>
      <c r="DT32" s="49">
        <f t="shared" si="22"/>
        <v>87205.175030211831</v>
      </c>
      <c r="DU32" s="49">
        <f t="shared" si="23"/>
        <v>1133667.2753927535</v>
      </c>
      <c r="DV32" s="49">
        <f t="shared" si="7"/>
        <v>0</v>
      </c>
    </row>
    <row r="33" spans="2:126" x14ac:dyDescent="0.25">
      <c r="B33" s="150">
        <v>101298</v>
      </c>
      <c r="C33" s="150">
        <v>3022054</v>
      </c>
      <c r="D33" s="150" t="s">
        <v>80</v>
      </c>
      <c r="E33" s="151" t="s">
        <v>712</v>
      </c>
      <c r="F33" s="155">
        <v>208</v>
      </c>
      <c r="G33" s="155">
        <v>208</v>
      </c>
      <c r="H33" s="155">
        <v>0</v>
      </c>
      <c r="I33" s="155">
        <v>880480.64</v>
      </c>
      <c r="J33" s="155">
        <v>0</v>
      </c>
      <c r="K33" s="155">
        <v>0</v>
      </c>
      <c r="L33" s="155">
        <v>5991.4800000000014</v>
      </c>
      <c r="M33" s="155">
        <v>0</v>
      </c>
      <c r="N33" s="155">
        <v>12830.180000000006</v>
      </c>
      <c r="O33" s="155">
        <v>0</v>
      </c>
      <c r="P33" s="155">
        <v>7240.2400000000198</v>
      </c>
      <c r="Q33" s="155">
        <v>313.60000000000014</v>
      </c>
      <c r="R33" s="155">
        <v>489.66000000000025</v>
      </c>
      <c r="S33" s="155">
        <v>539.18000000000018</v>
      </c>
      <c r="T33" s="155">
        <v>0</v>
      </c>
      <c r="U33" s="155">
        <v>0</v>
      </c>
      <c r="V33" s="155">
        <v>0</v>
      </c>
      <c r="W33" s="155">
        <v>0</v>
      </c>
      <c r="X33" s="155">
        <v>0</v>
      </c>
      <c r="Y33" s="155">
        <v>0</v>
      </c>
      <c r="Z33" s="155">
        <v>0</v>
      </c>
      <c r="AA33" s="155">
        <v>0</v>
      </c>
      <c r="AB33" s="155">
        <v>34427.447191011241</v>
      </c>
      <c r="AC33" s="155">
        <v>0</v>
      </c>
      <c r="AD33" s="155">
        <v>56507.742822085878</v>
      </c>
      <c r="AE33" s="155">
        <v>0</v>
      </c>
      <c r="AF33" s="155">
        <v>11170.661999999984</v>
      </c>
      <c r="AG33" s="155">
        <v>0</v>
      </c>
      <c r="AH33" s="155">
        <v>159662.24</v>
      </c>
      <c r="AI33" s="155">
        <v>0</v>
      </c>
      <c r="AJ33" s="155">
        <v>0</v>
      </c>
      <c r="AK33" s="155">
        <v>0</v>
      </c>
      <c r="AL33" s="155">
        <v>23407.361199999999</v>
      </c>
      <c r="AM33" s="155">
        <v>0</v>
      </c>
      <c r="AN33" s="155">
        <v>0</v>
      </c>
      <c r="AO33" s="155">
        <v>0</v>
      </c>
      <c r="AP33" s="155">
        <v>0</v>
      </c>
      <c r="AQ33" s="155">
        <v>0</v>
      </c>
      <c r="AR33" s="155">
        <v>0</v>
      </c>
      <c r="AS33" s="155">
        <v>0</v>
      </c>
      <c r="AT33" s="155">
        <v>0</v>
      </c>
      <c r="AU33" s="155">
        <v>880480.64</v>
      </c>
      <c r="AV33" s="155">
        <v>129510.19201309713</v>
      </c>
      <c r="AW33" s="155">
        <v>183069.60119999998</v>
      </c>
      <c r="AX33" s="155">
        <v>102002.15455542839</v>
      </c>
      <c r="AY33" s="155">
        <v>1193060.433213097</v>
      </c>
      <c r="AZ33" s="155">
        <v>1169653.0720130971</v>
      </c>
      <c r="BA33" s="155">
        <v>4955</v>
      </c>
      <c r="BB33" s="155">
        <v>1030640</v>
      </c>
      <c r="BC33" s="155">
        <v>0</v>
      </c>
      <c r="BD33" s="155">
        <v>0</v>
      </c>
      <c r="BE33" s="155">
        <v>1193060.433213097</v>
      </c>
      <c r="BF33" s="155">
        <v>1193060.4332130973</v>
      </c>
      <c r="BG33" s="155">
        <v>0</v>
      </c>
      <c r="BH33" s="155">
        <v>1054047.3611999999</v>
      </c>
      <c r="BI33" s="155">
        <v>870977.75999999989</v>
      </c>
      <c r="BJ33" s="155">
        <v>1009990.832013097</v>
      </c>
      <c r="BK33" s="155">
        <v>4855.7251539091203</v>
      </c>
      <c r="BL33" s="155">
        <v>4843.3621598039217</v>
      </c>
      <c r="BM33" s="155">
        <v>2.5525644577648302E-3</v>
      </c>
      <c r="BN33" s="155">
        <v>0</v>
      </c>
      <c r="BO33" s="155">
        <v>0</v>
      </c>
      <c r="BP33" s="155">
        <v>1193060.433213097</v>
      </c>
      <c r="BQ33" s="155">
        <v>5623.3320769860438</v>
      </c>
      <c r="BR33" s="155" t="s">
        <v>700</v>
      </c>
      <c r="BS33" s="155">
        <v>5735.8674673706591</v>
      </c>
      <c r="BT33" s="155">
        <v>-4.2307541957142814E-4</v>
      </c>
      <c r="BU33" s="155">
        <v>-8582.119999999999</v>
      </c>
      <c r="BV33" s="155">
        <v>1184478.3132130969</v>
      </c>
      <c r="BW33" s="155">
        <v>-5293.5999999999995</v>
      </c>
      <c r="BX33" s="155">
        <v>1179184.7132130968</v>
      </c>
      <c r="BY33" s="155">
        <v>23407.361199999999</v>
      </c>
      <c r="BZ33" s="155">
        <v>1155777.3520130969</v>
      </c>
      <c r="CA33" s="47"/>
      <c r="CB33">
        <v>11.000000000000004</v>
      </c>
      <c r="CC33" s="48">
        <v>0</v>
      </c>
      <c r="CD33" s="49">
        <f t="shared" si="8"/>
        <v>3407.04</v>
      </c>
      <c r="CE33" s="49">
        <f t="shared" si="9"/>
        <v>0</v>
      </c>
      <c r="CF33" s="49">
        <f t="shared" si="10"/>
        <v>355.68</v>
      </c>
      <c r="CG33" s="49">
        <f t="shared" si="11"/>
        <v>0</v>
      </c>
      <c r="CH33" s="49">
        <f t="shared" si="12"/>
        <v>145.64000000000004</v>
      </c>
      <c r="CI33" s="49">
        <f t="shared" si="13"/>
        <v>0</v>
      </c>
      <c r="CJ33" s="49">
        <f t="shared" si="14"/>
        <v>690.56</v>
      </c>
      <c r="CK33" s="49">
        <f t="shared" si="15"/>
        <v>0</v>
      </c>
      <c r="CL33" s="49">
        <f t="shared" si="16"/>
        <v>3983.2</v>
      </c>
      <c r="CM33" s="49">
        <f t="shared" si="17"/>
        <v>0</v>
      </c>
      <c r="CN33" s="49">
        <f t="shared" si="18"/>
        <v>1155777.3520130969</v>
      </c>
      <c r="CO33" s="156">
        <f t="shared" si="19"/>
        <v>0</v>
      </c>
      <c r="CP33">
        <v>2054</v>
      </c>
      <c r="CQ33" s="49">
        <f t="shared" si="2"/>
        <v>177811.90030970721</v>
      </c>
      <c r="CR33" s="49">
        <f t="shared" si="20"/>
        <v>88905.950154853606</v>
      </c>
      <c r="CS33" s="49">
        <f t="shared" si="20"/>
        <v>88905.950154853606</v>
      </c>
      <c r="CT33" s="49">
        <f t="shared" si="20"/>
        <v>88905.950154853606</v>
      </c>
      <c r="CU33" s="49">
        <f t="shared" si="20"/>
        <v>88905.950154853606</v>
      </c>
      <c r="CV33" s="49">
        <f t="shared" si="20"/>
        <v>88905.950154853606</v>
      </c>
      <c r="CW33" s="49">
        <f t="shared" si="20"/>
        <v>88905.950154853606</v>
      </c>
      <c r="CX33" s="49">
        <f t="shared" si="20"/>
        <v>88905.950154853606</v>
      </c>
      <c r="CY33" s="49">
        <f t="shared" si="20"/>
        <v>88905.950154853606</v>
      </c>
      <c r="CZ33" s="49">
        <f t="shared" si="20"/>
        <v>88905.950154853606</v>
      </c>
      <c r="DA33" s="49">
        <f t="shared" si="20"/>
        <v>88905.950154853606</v>
      </c>
      <c r="DB33" s="49">
        <f t="shared" si="20"/>
        <v>88905.950154853606</v>
      </c>
      <c r="DC33" s="157">
        <f t="shared" si="21"/>
        <v>1155777.3520130969</v>
      </c>
      <c r="DD33" s="49">
        <f t="shared" si="4"/>
        <v>0</v>
      </c>
      <c r="DE33" s="49"/>
      <c r="DF33" s="49"/>
      <c r="DG33" s="49"/>
      <c r="DH33" s="49"/>
      <c r="DI33" s="49">
        <f t="shared" si="5"/>
        <v>183547.75895586109</v>
      </c>
      <c r="DJ33" s="49">
        <f t="shared" si="22"/>
        <v>91773.879477930546</v>
      </c>
      <c r="DK33" s="49">
        <f t="shared" si="22"/>
        <v>91773.879477930546</v>
      </c>
      <c r="DL33" s="49">
        <f t="shared" si="22"/>
        <v>91773.879477930546</v>
      </c>
      <c r="DM33" s="49">
        <f t="shared" si="22"/>
        <v>91773.879477930546</v>
      </c>
      <c r="DN33" s="49">
        <f t="shared" si="22"/>
        <v>91773.879477930546</v>
      </c>
      <c r="DO33" s="49">
        <f t="shared" si="22"/>
        <v>91773.879477930546</v>
      </c>
      <c r="DP33" s="49">
        <f t="shared" si="22"/>
        <v>91773.879477930546</v>
      </c>
      <c r="DQ33" s="49">
        <f t="shared" si="22"/>
        <v>91773.879477930546</v>
      </c>
      <c r="DR33" s="49">
        <f t="shared" si="22"/>
        <v>91773.879477930546</v>
      </c>
      <c r="DS33" s="49">
        <f t="shared" si="22"/>
        <v>91773.879477930546</v>
      </c>
      <c r="DT33" s="49">
        <f t="shared" si="22"/>
        <v>91773.879477930546</v>
      </c>
      <c r="DU33" s="49">
        <f t="shared" si="23"/>
        <v>1193060.4332130968</v>
      </c>
      <c r="DV33" s="49">
        <f t="shared" si="7"/>
        <v>0</v>
      </c>
    </row>
    <row r="34" spans="2:126" x14ac:dyDescent="0.25">
      <c r="B34" s="150">
        <v>101299</v>
      </c>
      <c r="C34" s="150">
        <v>3022055</v>
      </c>
      <c r="D34" s="150" t="s">
        <v>38</v>
      </c>
      <c r="E34" s="151" t="s">
        <v>713</v>
      </c>
      <c r="F34" s="155">
        <v>182</v>
      </c>
      <c r="G34" s="155">
        <v>182</v>
      </c>
      <c r="H34" s="155">
        <v>0</v>
      </c>
      <c r="I34" s="155">
        <v>770420.55999999994</v>
      </c>
      <c r="J34" s="155">
        <v>0</v>
      </c>
      <c r="K34" s="155">
        <v>0</v>
      </c>
      <c r="L34" s="155">
        <v>25599.959999999974</v>
      </c>
      <c r="M34" s="155">
        <v>0</v>
      </c>
      <c r="N34" s="155">
        <v>58319.000000000073</v>
      </c>
      <c r="O34" s="155">
        <v>0</v>
      </c>
      <c r="P34" s="155">
        <v>260.00861878453043</v>
      </c>
      <c r="Q34" s="155">
        <v>6937.3171270718321</v>
      </c>
      <c r="R34" s="155">
        <v>5908.3836464088436</v>
      </c>
      <c r="S34" s="155">
        <v>0</v>
      </c>
      <c r="T34" s="155">
        <v>0</v>
      </c>
      <c r="U34" s="155">
        <v>0</v>
      </c>
      <c r="V34" s="155">
        <v>0</v>
      </c>
      <c r="W34" s="155">
        <v>0</v>
      </c>
      <c r="X34" s="155">
        <v>0</v>
      </c>
      <c r="Y34" s="155">
        <v>0</v>
      </c>
      <c r="Z34" s="155">
        <v>0</v>
      </c>
      <c r="AA34" s="155">
        <v>0</v>
      </c>
      <c r="AB34" s="155">
        <v>61452.15119496861</v>
      </c>
      <c r="AC34" s="155">
        <v>0</v>
      </c>
      <c r="AD34" s="155">
        <v>70406.811535688525</v>
      </c>
      <c r="AE34" s="155">
        <v>0</v>
      </c>
      <c r="AF34" s="155">
        <v>8579.7479999999214</v>
      </c>
      <c r="AG34" s="155">
        <v>0</v>
      </c>
      <c r="AH34" s="155">
        <v>159662.24</v>
      </c>
      <c r="AI34" s="155">
        <v>0</v>
      </c>
      <c r="AJ34" s="155">
        <v>0</v>
      </c>
      <c r="AK34" s="155">
        <v>0</v>
      </c>
      <c r="AL34" s="155">
        <v>32097.068599999999</v>
      </c>
      <c r="AM34" s="155">
        <v>0</v>
      </c>
      <c r="AN34" s="155">
        <v>0</v>
      </c>
      <c r="AO34" s="155">
        <v>0</v>
      </c>
      <c r="AP34" s="155">
        <v>0</v>
      </c>
      <c r="AQ34" s="155">
        <v>0</v>
      </c>
      <c r="AR34" s="155">
        <v>0</v>
      </c>
      <c r="AS34" s="155">
        <v>0</v>
      </c>
      <c r="AT34" s="155">
        <v>0</v>
      </c>
      <c r="AU34" s="155">
        <v>770420.55999999994</v>
      </c>
      <c r="AV34" s="155">
        <v>237463.38012292233</v>
      </c>
      <c r="AW34" s="155">
        <v>191759.30859999999</v>
      </c>
      <c r="AX34" s="155">
        <v>138187.12058055931</v>
      </c>
      <c r="AY34" s="155">
        <v>1199643.2487229223</v>
      </c>
      <c r="AZ34" s="155">
        <v>1167546.1801229222</v>
      </c>
      <c r="BA34" s="155">
        <v>4955</v>
      </c>
      <c r="BB34" s="155">
        <v>901810</v>
      </c>
      <c r="BC34" s="155">
        <v>0</v>
      </c>
      <c r="BD34" s="155">
        <v>0</v>
      </c>
      <c r="BE34" s="155">
        <v>1199643.2487229223</v>
      </c>
      <c r="BF34" s="155">
        <v>1199643.2487229221</v>
      </c>
      <c r="BG34" s="155">
        <v>0</v>
      </c>
      <c r="BH34" s="155">
        <v>933907.0686</v>
      </c>
      <c r="BI34" s="155">
        <v>742147.76</v>
      </c>
      <c r="BJ34" s="155">
        <v>1007883.9401229223</v>
      </c>
      <c r="BK34" s="155">
        <v>5537.8238468292438</v>
      </c>
      <c r="BL34" s="155">
        <v>5516.6930892857144</v>
      </c>
      <c r="BM34" s="155">
        <v>3.83033045368586E-3</v>
      </c>
      <c r="BN34" s="155">
        <v>0</v>
      </c>
      <c r="BO34" s="155">
        <v>0</v>
      </c>
      <c r="BP34" s="155">
        <v>1199643.2487229223</v>
      </c>
      <c r="BQ34" s="155">
        <v>6415.0889017742975</v>
      </c>
      <c r="BR34" s="155" t="s">
        <v>700</v>
      </c>
      <c r="BS34" s="155">
        <v>6591.4464215545177</v>
      </c>
      <c r="BT34" s="155">
        <v>1.4560180095885222E-2</v>
      </c>
      <c r="BU34" s="155">
        <v>-8043.920000000001</v>
      </c>
      <c r="BV34" s="155">
        <v>1191599.3287229224</v>
      </c>
      <c r="BW34" s="155">
        <v>-4631.8999999999996</v>
      </c>
      <c r="BX34" s="155">
        <v>1186967.4287229225</v>
      </c>
      <c r="BY34" s="155">
        <v>32097.068599999999</v>
      </c>
      <c r="BZ34" s="155">
        <v>1154870.3601229223</v>
      </c>
      <c r="CA34" s="47"/>
      <c r="CB34">
        <v>50.000000000000057</v>
      </c>
      <c r="CC34" s="48">
        <v>0</v>
      </c>
      <c r="CD34" s="49">
        <f t="shared" si="8"/>
        <v>2981.16</v>
      </c>
      <c r="CE34" s="49">
        <f t="shared" si="9"/>
        <v>0</v>
      </c>
      <c r="CF34" s="49">
        <f t="shared" si="10"/>
        <v>311.21999999999997</v>
      </c>
      <c r="CG34" s="49">
        <f t="shared" si="11"/>
        <v>0</v>
      </c>
      <c r="CH34" s="49">
        <f t="shared" si="12"/>
        <v>662.0000000000008</v>
      </c>
      <c r="CI34" s="49">
        <f t="shared" si="13"/>
        <v>0</v>
      </c>
      <c r="CJ34" s="49">
        <f t="shared" si="14"/>
        <v>604.24</v>
      </c>
      <c r="CK34" s="49">
        <f t="shared" si="15"/>
        <v>0</v>
      </c>
      <c r="CL34" s="49">
        <f t="shared" si="16"/>
        <v>3485.2999999999997</v>
      </c>
      <c r="CM34" s="49">
        <f t="shared" si="17"/>
        <v>0</v>
      </c>
      <c r="CN34" s="49">
        <f t="shared" si="18"/>
        <v>1154870.3601229223</v>
      </c>
      <c r="CO34" s="156">
        <f t="shared" si="19"/>
        <v>0</v>
      </c>
      <c r="CP34">
        <v>2055</v>
      </c>
      <c r="CQ34" s="49">
        <f t="shared" si="2"/>
        <v>177672.36309583421</v>
      </c>
      <c r="CR34" s="49">
        <f t="shared" si="20"/>
        <v>88836.181547917105</v>
      </c>
      <c r="CS34" s="49">
        <f t="shared" si="20"/>
        <v>88836.181547917105</v>
      </c>
      <c r="CT34" s="49">
        <f t="shared" si="20"/>
        <v>88836.181547917105</v>
      </c>
      <c r="CU34" s="49">
        <f t="shared" si="20"/>
        <v>88836.181547917105</v>
      </c>
      <c r="CV34" s="49">
        <f t="shared" si="20"/>
        <v>88836.181547917105</v>
      </c>
      <c r="CW34" s="49">
        <f t="shared" si="20"/>
        <v>88836.181547917105</v>
      </c>
      <c r="CX34" s="49">
        <f t="shared" si="20"/>
        <v>88836.181547917105</v>
      </c>
      <c r="CY34" s="49">
        <f t="shared" si="20"/>
        <v>88836.181547917105</v>
      </c>
      <c r="CZ34" s="49">
        <f t="shared" si="20"/>
        <v>88836.181547917105</v>
      </c>
      <c r="DA34" s="49">
        <f t="shared" si="20"/>
        <v>88836.181547917105</v>
      </c>
      <c r="DB34" s="49">
        <f t="shared" si="20"/>
        <v>88836.181547917105</v>
      </c>
      <c r="DC34" s="157">
        <f t="shared" si="21"/>
        <v>1154870.3601229223</v>
      </c>
      <c r="DD34" s="49">
        <f t="shared" si="4"/>
        <v>0</v>
      </c>
      <c r="DE34" s="49"/>
      <c r="DF34" s="49"/>
      <c r="DG34" s="49"/>
      <c r="DH34" s="49"/>
      <c r="DI34" s="49">
        <f t="shared" si="5"/>
        <v>184560.4998035265</v>
      </c>
      <c r="DJ34" s="49">
        <f t="shared" si="22"/>
        <v>92280.249901763251</v>
      </c>
      <c r="DK34" s="49">
        <f t="shared" si="22"/>
        <v>92280.249901763251</v>
      </c>
      <c r="DL34" s="49">
        <f t="shared" si="22"/>
        <v>92280.249901763251</v>
      </c>
      <c r="DM34" s="49">
        <f t="shared" si="22"/>
        <v>92280.249901763251</v>
      </c>
      <c r="DN34" s="49">
        <f t="shared" si="22"/>
        <v>92280.249901763251</v>
      </c>
      <c r="DO34" s="49">
        <f t="shared" si="22"/>
        <v>92280.249901763251</v>
      </c>
      <c r="DP34" s="49">
        <f t="shared" si="22"/>
        <v>92280.249901763251</v>
      </c>
      <c r="DQ34" s="49">
        <f t="shared" si="22"/>
        <v>92280.249901763251</v>
      </c>
      <c r="DR34" s="49">
        <f t="shared" si="22"/>
        <v>92280.249901763251</v>
      </c>
      <c r="DS34" s="49">
        <f t="shared" si="22"/>
        <v>92280.249901763251</v>
      </c>
      <c r="DT34" s="49">
        <f t="shared" si="22"/>
        <v>92280.249901763251</v>
      </c>
      <c r="DU34" s="49">
        <f t="shared" si="23"/>
        <v>1199643.2487229223</v>
      </c>
      <c r="DV34" s="49">
        <f t="shared" si="7"/>
        <v>0</v>
      </c>
    </row>
    <row r="35" spans="2:126" x14ac:dyDescent="0.25">
      <c r="B35" s="150">
        <v>101301</v>
      </c>
      <c r="C35" s="150">
        <v>3022057</v>
      </c>
      <c r="D35" s="150" t="s">
        <v>227</v>
      </c>
      <c r="E35" s="151" t="s">
        <v>226</v>
      </c>
      <c r="F35" s="155">
        <v>436</v>
      </c>
      <c r="G35" s="155">
        <v>436</v>
      </c>
      <c r="H35" s="155">
        <v>0</v>
      </c>
      <c r="I35" s="155">
        <v>1845622.88</v>
      </c>
      <c r="J35" s="155">
        <v>0</v>
      </c>
      <c r="K35" s="155">
        <v>0</v>
      </c>
      <c r="L35" s="155">
        <v>94229.63999999997</v>
      </c>
      <c r="M35" s="155">
        <v>0</v>
      </c>
      <c r="N35" s="155">
        <v>206449.26000000021</v>
      </c>
      <c r="O35" s="155">
        <v>0</v>
      </c>
      <c r="P35" s="155">
        <v>10601.779999999997</v>
      </c>
      <c r="Q35" s="155">
        <v>18502.399999999976</v>
      </c>
      <c r="R35" s="155">
        <v>14200.14</v>
      </c>
      <c r="S35" s="155">
        <v>30194.079999999976</v>
      </c>
      <c r="T35" s="155">
        <v>572.19000000000108</v>
      </c>
      <c r="U35" s="155">
        <v>0</v>
      </c>
      <c r="V35" s="155">
        <v>0</v>
      </c>
      <c r="W35" s="155">
        <v>0</v>
      </c>
      <c r="X35" s="155">
        <v>0</v>
      </c>
      <c r="Y35" s="155">
        <v>0</v>
      </c>
      <c r="Z35" s="155">
        <v>0</v>
      </c>
      <c r="AA35" s="155">
        <v>0</v>
      </c>
      <c r="AB35" s="155">
        <v>95151.186666666574</v>
      </c>
      <c r="AC35" s="155">
        <v>0</v>
      </c>
      <c r="AD35" s="155">
        <v>211977.87872997028</v>
      </c>
      <c r="AE35" s="155">
        <v>0</v>
      </c>
      <c r="AF35" s="155">
        <v>34871.1539999999</v>
      </c>
      <c r="AG35" s="155">
        <v>0</v>
      </c>
      <c r="AH35" s="155">
        <v>159662.24</v>
      </c>
      <c r="AI35" s="155">
        <v>0</v>
      </c>
      <c r="AJ35" s="155">
        <v>0</v>
      </c>
      <c r="AK35" s="155">
        <v>0</v>
      </c>
      <c r="AL35" s="155">
        <v>78466.385200000004</v>
      </c>
      <c r="AM35" s="155">
        <v>0</v>
      </c>
      <c r="AN35" s="155">
        <v>0</v>
      </c>
      <c r="AO35" s="155">
        <v>0</v>
      </c>
      <c r="AP35" s="155">
        <v>0</v>
      </c>
      <c r="AQ35" s="155">
        <v>0</v>
      </c>
      <c r="AR35" s="155">
        <v>0</v>
      </c>
      <c r="AS35" s="155">
        <v>0</v>
      </c>
      <c r="AT35" s="155">
        <v>0</v>
      </c>
      <c r="AU35" s="155">
        <v>1845622.88</v>
      </c>
      <c r="AV35" s="155">
        <v>716749.70939663681</v>
      </c>
      <c r="AW35" s="155">
        <v>238128.62520000001</v>
      </c>
      <c r="AX35" s="155">
        <v>330420.84401266056</v>
      </c>
      <c r="AY35" s="155">
        <v>2800501.2145966371</v>
      </c>
      <c r="AZ35" s="155">
        <v>2722034.8293966372</v>
      </c>
      <c r="BA35" s="155">
        <v>4955</v>
      </c>
      <c r="BB35" s="155">
        <v>2160380</v>
      </c>
      <c r="BC35" s="155">
        <v>0</v>
      </c>
      <c r="BD35" s="155">
        <v>0</v>
      </c>
      <c r="BE35" s="155">
        <v>2800501.2145966371</v>
      </c>
      <c r="BF35" s="155">
        <v>2800501.2145966366</v>
      </c>
      <c r="BG35" s="155">
        <v>0</v>
      </c>
      <c r="BH35" s="155">
        <v>2238846.3851999999</v>
      </c>
      <c r="BI35" s="155">
        <v>2000717.76</v>
      </c>
      <c r="BJ35" s="155">
        <v>2562372.5893966374</v>
      </c>
      <c r="BK35" s="155">
        <v>5877.0013518271498</v>
      </c>
      <c r="BL35" s="155">
        <v>5900.7110224175831</v>
      </c>
      <c r="BM35" s="155">
        <v>-4.0181040048151914E-3</v>
      </c>
      <c r="BN35" s="155">
        <v>4.0181040048151914E-3</v>
      </c>
      <c r="BO35" s="155">
        <v>10337.41637742889</v>
      </c>
      <c r="BP35" s="155">
        <v>2810838.630974066</v>
      </c>
      <c r="BQ35" s="155">
        <v>6266.9088205827202</v>
      </c>
      <c r="BR35" s="155" t="s">
        <v>700</v>
      </c>
      <c r="BS35" s="155">
        <v>6446.8775939772158</v>
      </c>
      <c r="BT35" s="155">
        <v>8.6804696231859158E-3</v>
      </c>
      <c r="BU35" s="155">
        <v>-20027.640000000003</v>
      </c>
      <c r="BV35" s="155">
        <v>2790810.9909740658</v>
      </c>
      <c r="BW35" s="155">
        <v>-11096.199999999999</v>
      </c>
      <c r="BX35" s="155">
        <v>2779714.7909740657</v>
      </c>
      <c r="BY35" s="155">
        <v>78466.385200000004</v>
      </c>
      <c r="BZ35" s="155">
        <v>2701248.4057740658</v>
      </c>
      <c r="CA35" s="47"/>
      <c r="CB35">
        <v>177.00000000000017</v>
      </c>
      <c r="CC35" s="48">
        <v>0</v>
      </c>
      <c r="CD35" s="49">
        <f t="shared" si="8"/>
        <v>7141.6799999999994</v>
      </c>
      <c r="CE35" s="49">
        <f t="shared" si="9"/>
        <v>0</v>
      </c>
      <c r="CF35" s="49">
        <f t="shared" si="10"/>
        <v>745.56</v>
      </c>
      <c r="CG35" s="49">
        <f t="shared" si="11"/>
        <v>0</v>
      </c>
      <c r="CH35" s="49">
        <f t="shared" si="12"/>
        <v>2343.4800000000023</v>
      </c>
      <c r="CI35" s="49">
        <f t="shared" si="13"/>
        <v>0</v>
      </c>
      <c r="CJ35" s="49">
        <f t="shared" si="14"/>
        <v>1447.52</v>
      </c>
      <c r="CK35" s="49">
        <f t="shared" si="15"/>
        <v>0</v>
      </c>
      <c r="CL35" s="49">
        <f t="shared" si="16"/>
        <v>8349.4</v>
      </c>
      <c r="CM35" s="49">
        <f t="shared" si="17"/>
        <v>0</v>
      </c>
      <c r="CN35" s="49">
        <f t="shared" si="18"/>
        <v>2701248.4057740658</v>
      </c>
      <c r="CO35" s="156">
        <f t="shared" si="19"/>
        <v>0</v>
      </c>
      <c r="CP35">
        <v>2057</v>
      </c>
      <c r="CQ35" s="49">
        <f t="shared" si="2"/>
        <v>415576.67781139474</v>
      </c>
      <c r="CR35" s="49">
        <f t="shared" si="20"/>
        <v>207788.33890569737</v>
      </c>
      <c r="CS35" s="49">
        <f t="shared" si="20"/>
        <v>207788.33890569737</v>
      </c>
      <c r="CT35" s="49">
        <f t="shared" si="20"/>
        <v>207788.33890569737</v>
      </c>
      <c r="CU35" s="49">
        <f t="shared" si="20"/>
        <v>207788.33890569737</v>
      </c>
      <c r="CV35" s="49">
        <f t="shared" si="20"/>
        <v>207788.33890569737</v>
      </c>
      <c r="CW35" s="49">
        <f t="shared" si="20"/>
        <v>207788.33890569737</v>
      </c>
      <c r="CX35" s="49">
        <f t="shared" si="20"/>
        <v>207788.33890569737</v>
      </c>
      <c r="CY35" s="49">
        <f t="shared" si="20"/>
        <v>207788.33890569737</v>
      </c>
      <c r="CZ35" s="49">
        <f t="shared" si="20"/>
        <v>207788.33890569737</v>
      </c>
      <c r="DA35" s="49">
        <f t="shared" si="20"/>
        <v>207788.33890569737</v>
      </c>
      <c r="DB35" s="49">
        <f t="shared" si="20"/>
        <v>207788.33890569737</v>
      </c>
      <c r="DC35" s="157">
        <f t="shared" si="21"/>
        <v>2701248.4057740658</v>
      </c>
      <c r="DD35" s="49">
        <f t="shared" si="4"/>
        <v>0</v>
      </c>
      <c r="DE35" s="49"/>
      <c r="DF35" s="49"/>
      <c r="DG35" s="49"/>
      <c r="DH35" s="49"/>
      <c r="DI35" s="49">
        <f t="shared" si="5"/>
        <v>432436.71245754859</v>
      </c>
      <c r="DJ35" s="49">
        <f t="shared" si="22"/>
        <v>216218.3562287743</v>
      </c>
      <c r="DK35" s="49">
        <f t="shared" si="22"/>
        <v>216218.3562287743</v>
      </c>
      <c r="DL35" s="49">
        <f t="shared" si="22"/>
        <v>216218.3562287743</v>
      </c>
      <c r="DM35" s="49">
        <f t="shared" si="22"/>
        <v>216218.3562287743</v>
      </c>
      <c r="DN35" s="49">
        <f t="shared" si="22"/>
        <v>216218.3562287743</v>
      </c>
      <c r="DO35" s="49">
        <f t="shared" si="22"/>
        <v>216218.3562287743</v>
      </c>
      <c r="DP35" s="49">
        <f t="shared" si="22"/>
        <v>216218.3562287743</v>
      </c>
      <c r="DQ35" s="49">
        <f t="shared" si="22"/>
        <v>216218.3562287743</v>
      </c>
      <c r="DR35" s="49">
        <f t="shared" si="22"/>
        <v>216218.3562287743</v>
      </c>
      <c r="DS35" s="49">
        <f t="shared" si="22"/>
        <v>216218.3562287743</v>
      </c>
      <c r="DT35" s="49">
        <f t="shared" si="22"/>
        <v>216218.3562287743</v>
      </c>
      <c r="DU35" s="49">
        <f t="shared" si="23"/>
        <v>2810838.6309740669</v>
      </c>
      <c r="DV35" s="49">
        <f t="shared" si="7"/>
        <v>0</v>
      </c>
    </row>
    <row r="36" spans="2:126" x14ac:dyDescent="0.25">
      <c r="B36" s="150">
        <v>101304</v>
      </c>
      <c r="C36" s="150">
        <v>3022060</v>
      </c>
      <c r="D36" s="150" t="s">
        <v>251</v>
      </c>
      <c r="E36" s="151" t="s">
        <v>530</v>
      </c>
      <c r="F36" s="155">
        <v>417</v>
      </c>
      <c r="G36" s="155">
        <v>417</v>
      </c>
      <c r="H36" s="155">
        <v>0</v>
      </c>
      <c r="I36" s="155">
        <v>1765194.3599999999</v>
      </c>
      <c r="J36" s="155">
        <v>0</v>
      </c>
      <c r="K36" s="155">
        <v>0</v>
      </c>
      <c r="L36" s="155">
        <v>62638.200000000012</v>
      </c>
      <c r="M36" s="155">
        <v>0</v>
      </c>
      <c r="N36" s="155">
        <v>139965.60000000009</v>
      </c>
      <c r="O36" s="155">
        <v>0</v>
      </c>
      <c r="P36" s="155">
        <v>45251.500000000015</v>
      </c>
      <c r="Q36" s="155">
        <v>9721.5999999999949</v>
      </c>
      <c r="R36" s="155">
        <v>979.31999999999903</v>
      </c>
      <c r="S36" s="155">
        <v>5930.9799999999987</v>
      </c>
      <c r="T36" s="155">
        <v>572.18999999999949</v>
      </c>
      <c r="U36" s="155">
        <v>753.7499999999992</v>
      </c>
      <c r="V36" s="155">
        <v>0</v>
      </c>
      <c r="W36" s="155">
        <v>0</v>
      </c>
      <c r="X36" s="155">
        <v>0</v>
      </c>
      <c r="Y36" s="155">
        <v>0</v>
      </c>
      <c r="Z36" s="155">
        <v>0</v>
      </c>
      <c r="AA36" s="155">
        <v>0</v>
      </c>
      <c r="AB36" s="155">
        <v>61305.554640718619</v>
      </c>
      <c r="AC36" s="155">
        <v>0</v>
      </c>
      <c r="AD36" s="155">
        <v>154276.0831152036</v>
      </c>
      <c r="AE36" s="155">
        <v>0</v>
      </c>
      <c r="AF36" s="155">
        <v>0</v>
      </c>
      <c r="AG36" s="155">
        <v>0</v>
      </c>
      <c r="AH36" s="155">
        <v>159662.24</v>
      </c>
      <c r="AI36" s="155">
        <v>0</v>
      </c>
      <c r="AJ36" s="155">
        <v>0</v>
      </c>
      <c r="AK36" s="155">
        <v>0</v>
      </c>
      <c r="AL36" s="155">
        <v>129119.93550000001</v>
      </c>
      <c r="AM36" s="155">
        <v>0</v>
      </c>
      <c r="AN36" s="155">
        <v>0</v>
      </c>
      <c r="AO36" s="155">
        <v>0</v>
      </c>
      <c r="AP36" s="155">
        <v>0</v>
      </c>
      <c r="AQ36" s="155">
        <v>0</v>
      </c>
      <c r="AR36" s="155">
        <v>0</v>
      </c>
      <c r="AS36" s="155">
        <v>0</v>
      </c>
      <c r="AT36" s="155">
        <v>0</v>
      </c>
      <c r="AU36" s="155">
        <v>1765194.3599999999</v>
      </c>
      <c r="AV36" s="155">
        <v>481394.77775592235</v>
      </c>
      <c r="AW36" s="155">
        <v>288782.17550000001</v>
      </c>
      <c r="AX36" s="155">
        <v>224757.14546375934</v>
      </c>
      <c r="AY36" s="155">
        <v>2535371.3132559219</v>
      </c>
      <c r="AZ36" s="155">
        <v>2406251.3777559218</v>
      </c>
      <c r="BA36" s="155">
        <v>4955</v>
      </c>
      <c r="BB36" s="155">
        <v>2066235</v>
      </c>
      <c r="BC36" s="155">
        <v>0</v>
      </c>
      <c r="BD36" s="155">
        <v>0</v>
      </c>
      <c r="BE36" s="155">
        <v>2535371.3132559219</v>
      </c>
      <c r="BF36" s="155">
        <v>2535371.3132559224</v>
      </c>
      <c r="BG36" s="155">
        <v>0</v>
      </c>
      <c r="BH36" s="155">
        <v>2195354.9355000001</v>
      </c>
      <c r="BI36" s="155">
        <v>1906572.7600000002</v>
      </c>
      <c r="BJ36" s="155">
        <v>2246589.1377559216</v>
      </c>
      <c r="BK36" s="155">
        <v>5387.503927472234</v>
      </c>
      <c r="BL36" s="155">
        <v>5974.2616102870816</v>
      </c>
      <c r="BM36" s="155">
        <v>-9.8214259952143626E-2</v>
      </c>
      <c r="BN36" s="155">
        <v>9.8214259952143626E-2</v>
      </c>
      <c r="BO36" s="155">
        <v>244677.95373379145</v>
      </c>
      <c r="BP36" s="155">
        <v>2780049.2669897135</v>
      </c>
      <c r="BQ36" s="155">
        <v>6357.1446798314473</v>
      </c>
      <c r="BR36" s="155" t="s">
        <v>700</v>
      </c>
      <c r="BS36" s="155">
        <v>6666.7848129249724</v>
      </c>
      <c r="BT36" s="155">
        <v>6.5348206768620631E-3</v>
      </c>
      <c r="BU36" s="155">
        <v>-18502.32</v>
      </c>
      <c r="BV36" s="155">
        <v>2761546.9469897137</v>
      </c>
      <c r="BW36" s="155">
        <v>-10612.65</v>
      </c>
      <c r="BX36" s="155">
        <v>2750934.2969897138</v>
      </c>
      <c r="BY36" s="155">
        <v>129119.93550000001</v>
      </c>
      <c r="BZ36" s="155">
        <v>2621814.3614897137</v>
      </c>
      <c r="CA36" s="47"/>
      <c r="CB36">
        <v>120.00000000000007</v>
      </c>
      <c r="CC36" s="48">
        <v>0</v>
      </c>
      <c r="CD36" s="49">
        <f t="shared" si="8"/>
        <v>6830.46</v>
      </c>
      <c r="CE36" s="49">
        <f t="shared" si="9"/>
        <v>0</v>
      </c>
      <c r="CF36" s="49">
        <f t="shared" si="10"/>
        <v>713.06999999999994</v>
      </c>
      <c r="CG36" s="49">
        <f t="shared" si="11"/>
        <v>0</v>
      </c>
      <c r="CH36" s="49">
        <f t="shared" si="12"/>
        <v>1588.8000000000009</v>
      </c>
      <c r="CI36" s="49">
        <f t="shared" si="13"/>
        <v>0</v>
      </c>
      <c r="CJ36" s="49">
        <f t="shared" si="14"/>
        <v>1384.4399999999998</v>
      </c>
      <c r="CK36" s="49">
        <f t="shared" si="15"/>
        <v>0</v>
      </c>
      <c r="CL36" s="49">
        <f t="shared" si="16"/>
        <v>7985.5499999999993</v>
      </c>
      <c r="CM36" s="49">
        <f t="shared" si="17"/>
        <v>0</v>
      </c>
      <c r="CN36" s="49">
        <f t="shared" si="18"/>
        <v>2621814.3614897137</v>
      </c>
      <c r="CO36" s="156">
        <f>BP36+BU36+BW36-BY36-CN36</f>
        <v>0</v>
      </c>
      <c r="CP36">
        <v>2060</v>
      </c>
      <c r="CQ36" s="49">
        <f t="shared" si="2"/>
        <v>403356.05561380211</v>
      </c>
      <c r="CR36" s="49">
        <f t="shared" si="20"/>
        <v>201678.02780690105</v>
      </c>
      <c r="CS36" s="49">
        <f t="shared" si="20"/>
        <v>201678.02780690105</v>
      </c>
      <c r="CT36" s="49">
        <f t="shared" si="20"/>
        <v>201678.02780690105</v>
      </c>
      <c r="CU36" s="49">
        <f t="shared" si="20"/>
        <v>201678.02780690105</v>
      </c>
      <c r="CV36" s="49">
        <f t="shared" si="20"/>
        <v>201678.02780690105</v>
      </c>
      <c r="CW36" s="49">
        <f t="shared" si="20"/>
        <v>201678.02780690105</v>
      </c>
      <c r="CX36" s="49">
        <f t="shared" si="20"/>
        <v>201678.02780690105</v>
      </c>
      <c r="CY36" s="49">
        <f t="shared" si="20"/>
        <v>201678.02780690105</v>
      </c>
      <c r="CZ36" s="49">
        <f t="shared" si="20"/>
        <v>201678.02780690105</v>
      </c>
      <c r="DA36" s="49">
        <f t="shared" si="20"/>
        <v>201678.02780690105</v>
      </c>
      <c r="DB36" s="49">
        <f t="shared" si="20"/>
        <v>201678.02780690105</v>
      </c>
      <c r="DC36" s="157">
        <f t="shared" si="21"/>
        <v>2621814.3614897137</v>
      </c>
      <c r="DD36" s="49">
        <f t="shared" si="4"/>
        <v>0</v>
      </c>
      <c r="DE36" s="49"/>
      <c r="DF36" s="49"/>
      <c r="DG36" s="49"/>
      <c r="DH36" s="49"/>
      <c r="DI36" s="49">
        <f t="shared" si="5"/>
        <v>427699.88722918672</v>
      </c>
      <c r="DJ36" s="49">
        <f t="shared" si="22"/>
        <v>213849.94361459336</v>
      </c>
      <c r="DK36" s="49">
        <f t="shared" si="22"/>
        <v>213849.94361459336</v>
      </c>
      <c r="DL36" s="49">
        <f t="shared" si="22"/>
        <v>213849.94361459336</v>
      </c>
      <c r="DM36" s="49">
        <f t="shared" si="22"/>
        <v>213849.94361459336</v>
      </c>
      <c r="DN36" s="49">
        <f t="shared" si="22"/>
        <v>213849.94361459336</v>
      </c>
      <c r="DO36" s="49">
        <f t="shared" si="22"/>
        <v>213849.94361459336</v>
      </c>
      <c r="DP36" s="49">
        <f t="shared" si="22"/>
        <v>213849.94361459336</v>
      </c>
      <c r="DQ36" s="49">
        <f t="shared" si="22"/>
        <v>213849.94361459336</v>
      </c>
      <c r="DR36" s="49">
        <f t="shared" si="22"/>
        <v>213849.94361459336</v>
      </c>
      <c r="DS36" s="49">
        <f t="shared" si="22"/>
        <v>213849.94361459336</v>
      </c>
      <c r="DT36" s="49">
        <f t="shared" si="22"/>
        <v>213849.94361459336</v>
      </c>
      <c r="DU36" s="49">
        <f t="shared" si="23"/>
        <v>2780049.2669897126</v>
      </c>
      <c r="DV36" s="49">
        <f t="shared" si="7"/>
        <v>0</v>
      </c>
    </row>
    <row r="37" spans="2:126" x14ac:dyDescent="0.25">
      <c r="B37" s="150">
        <v>101309</v>
      </c>
      <c r="C37" s="150">
        <v>3022067</v>
      </c>
      <c r="D37" s="150" t="s">
        <v>50</v>
      </c>
      <c r="E37" s="151" t="s">
        <v>437</v>
      </c>
      <c r="F37" s="155">
        <v>221</v>
      </c>
      <c r="G37" s="155">
        <v>221</v>
      </c>
      <c r="H37" s="155">
        <v>0</v>
      </c>
      <c r="I37" s="155">
        <v>935510.67999999993</v>
      </c>
      <c r="J37" s="155">
        <v>0</v>
      </c>
      <c r="K37" s="155">
        <v>0</v>
      </c>
      <c r="L37" s="155">
        <v>22876.559999999961</v>
      </c>
      <c r="M37" s="155">
        <v>0</v>
      </c>
      <c r="N37" s="155">
        <v>50154.339999999924</v>
      </c>
      <c r="O37" s="155">
        <v>0</v>
      </c>
      <c r="P37" s="155">
        <v>3878.6999999999989</v>
      </c>
      <c r="Q37" s="155">
        <v>0</v>
      </c>
      <c r="R37" s="155">
        <v>0</v>
      </c>
      <c r="S37" s="155">
        <v>539.1799999999995</v>
      </c>
      <c r="T37" s="155">
        <v>572.1899999999996</v>
      </c>
      <c r="U37" s="155">
        <v>1507.5</v>
      </c>
      <c r="V37" s="155">
        <v>0</v>
      </c>
      <c r="W37" s="155">
        <v>0</v>
      </c>
      <c r="X37" s="155">
        <v>0</v>
      </c>
      <c r="Y37" s="155">
        <v>0</v>
      </c>
      <c r="Z37" s="155">
        <v>0</v>
      </c>
      <c r="AA37" s="155">
        <v>0</v>
      </c>
      <c r="AB37" s="155">
        <v>54354.786296296348</v>
      </c>
      <c r="AC37" s="155">
        <v>0</v>
      </c>
      <c r="AD37" s="155">
        <v>88469.109749518379</v>
      </c>
      <c r="AE37" s="155">
        <v>0</v>
      </c>
      <c r="AF37" s="155">
        <v>0</v>
      </c>
      <c r="AG37" s="155">
        <v>0</v>
      </c>
      <c r="AH37" s="155">
        <v>159662.24</v>
      </c>
      <c r="AI37" s="155">
        <v>0</v>
      </c>
      <c r="AJ37" s="155">
        <v>0</v>
      </c>
      <c r="AK37" s="155">
        <v>0</v>
      </c>
      <c r="AL37" s="155">
        <v>31941</v>
      </c>
      <c r="AM37" s="155">
        <v>0</v>
      </c>
      <c r="AN37" s="155">
        <v>0</v>
      </c>
      <c r="AO37" s="155">
        <v>0</v>
      </c>
      <c r="AP37" s="155">
        <v>0</v>
      </c>
      <c r="AQ37" s="155">
        <v>0</v>
      </c>
      <c r="AR37" s="155">
        <v>0</v>
      </c>
      <c r="AS37" s="155">
        <v>0</v>
      </c>
      <c r="AT37" s="155">
        <v>0</v>
      </c>
      <c r="AU37" s="155">
        <v>935510.67999999993</v>
      </c>
      <c r="AV37" s="155">
        <v>222352.36604581459</v>
      </c>
      <c r="AW37" s="155">
        <v>191603.24</v>
      </c>
      <c r="AX37" s="155">
        <v>130052.2828462</v>
      </c>
      <c r="AY37" s="155">
        <v>1349466.2860458146</v>
      </c>
      <c r="AZ37" s="155">
        <v>1317525.2860458146</v>
      </c>
      <c r="BA37" s="155">
        <v>4955</v>
      </c>
      <c r="BB37" s="155">
        <v>1095055</v>
      </c>
      <c r="BC37" s="155">
        <v>0</v>
      </c>
      <c r="BD37" s="155">
        <v>0</v>
      </c>
      <c r="BE37" s="155">
        <v>1349466.2860458146</v>
      </c>
      <c r="BF37" s="155">
        <v>1349466.2860458144</v>
      </c>
      <c r="BG37" s="155">
        <v>0</v>
      </c>
      <c r="BH37" s="155">
        <v>1126996</v>
      </c>
      <c r="BI37" s="155">
        <v>935392.76</v>
      </c>
      <c r="BJ37" s="155">
        <v>1157863.0460458146</v>
      </c>
      <c r="BK37" s="155">
        <v>5239.1993033747267</v>
      </c>
      <c r="BL37" s="155">
        <v>5270.5041665137614</v>
      </c>
      <c r="BM37" s="155">
        <v>-5.9396335056389358E-3</v>
      </c>
      <c r="BN37" s="155">
        <v>5.9396335056389358E-3</v>
      </c>
      <c r="BO37" s="155">
        <v>6918.37475372668</v>
      </c>
      <c r="BP37" s="155">
        <v>1356384.6607995413</v>
      </c>
      <c r="BQ37" s="155">
        <v>5992.9577411743949</v>
      </c>
      <c r="BR37" s="155" t="s">
        <v>700</v>
      </c>
      <c r="BS37" s="155">
        <v>6137.4871529391012</v>
      </c>
      <c r="BT37" s="155">
        <v>-4.7627991166458994E-3</v>
      </c>
      <c r="BU37" s="155">
        <v>-9533.08</v>
      </c>
      <c r="BV37" s="155">
        <v>1346851.5807995412</v>
      </c>
      <c r="BW37" s="155">
        <v>-5624.45</v>
      </c>
      <c r="BX37" s="155">
        <v>1341227.1307995412</v>
      </c>
      <c r="BY37" s="155">
        <v>31941</v>
      </c>
      <c r="BZ37" s="155">
        <v>1309286.1307995412</v>
      </c>
      <c r="CA37" s="47"/>
      <c r="CB37">
        <v>42.999999999999929</v>
      </c>
      <c r="CC37" s="48">
        <v>0</v>
      </c>
      <c r="CD37" s="49">
        <f t="shared" si="8"/>
        <v>3619.9799999999996</v>
      </c>
      <c r="CE37" s="49">
        <f t="shared" si="9"/>
        <v>0</v>
      </c>
      <c r="CF37" s="49">
        <f t="shared" si="10"/>
        <v>377.90999999999997</v>
      </c>
      <c r="CG37" s="49">
        <f t="shared" si="11"/>
        <v>0</v>
      </c>
      <c r="CH37" s="49">
        <f t="shared" si="12"/>
        <v>569.31999999999903</v>
      </c>
      <c r="CI37" s="49">
        <f t="shared" si="13"/>
        <v>0</v>
      </c>
      <c r="CJ37" s="49">
        <f t="shared" si="14"/>
        <v>733.71999999999991</v>
      </c>
      <c r="CK37" s="49">
        <f t="shared" si="15"/>
        <v>0</v>
      </c>
      <c r="CL37" s="49">
        <f t="shared" si="16"/>
        <v>4232.1499999999996</v>
      </c>
      <c r="CM37" s="49">
        <f t="shared" si="17"/>
        <v>0</v>
      </c>
      <c r="CN37" s="49">
        <f t="shared" si="18"/>
        <v>1309286.1307995412</v>
      </c>
      <c r="CO37" s="156">
        <f>BP37+BU37+BW37-BY37-CN37</f>
        <v>0</v>
      </c>
      <c r="CP37">
        <v>2067</v>
      </c>
      <c r="CQ37" s="49">
        <f t="shared" ref="CQ37:CQ68" si="26">CN37/13*2</f>
        <v>201428.63550762174</v>
      </c>
      <c r="CR37" s="49">
        <f t="shared" si="20"/>
        <v>100714.31775381087</v>
      </c>
      <c r="CS37" s="49">
        <f t="shared" si="20"/>
        <v>100714.31775381087</v>
      </c>
      <c r="CT37" s="49">
        <f t="shared" si="20"/>
        <v>100714.31775381087</v>
      </c>
      <c r="CU37" s="49">
        <f t="shared" si="20"/>
        <v>100714.31775381087</v>
      </c>
      <c r="CV37" s="49">
        <f t="shared" si="20"/>
        <v>100714.31775381087</v>
      </c>
      <c r="CW37" s="49">
        <f t="shared" si="20"/>
        <v>100714.31775381087</v>
      </c>
      <c r="CX37" s="49">
        <f t="shared" si="20"/>
        <v>100714.31775381087</v>
      </c>
      <c r="CY37" s="49">
        <f t="shared" si="20"/>
        <v>100714.31775381087</v>
      </c>
      <c r="CZ37" s="49">
        <f t="shared" si="20"/>
        <v>100714.31775381087</v>
      </c>
      <c r="DA37" s="49">
        <f t="shared" si="20"/>
        <v>100714.31775381087</v>
      </c>
      <c r="DB37" s="49">
        <f t="shared" si="20"/>
        <v>100714.31775381087</v>
      </c>
      <c r="DC37" s="157">
        <f t="shared" si="21"/>
        <v>1309286.1307995415</v>
      </c>
      <c r="DD37" s="49">
        <f t="shared" ref="DD37:DD68" si="27">CN37-DC37</f>
        <v>0</v>
      </c>
      <c r="DE37" s="49"/>
      <c r="DF37" s="49"/>
      <c r="DG37" s="49"/>
      <c r="DH37" s="49"/>
      <c r="DI37" s="49">
        <f t="shared" si="5"/>
        <v>208674.56319992943</v>
      </c>
      <c r="DJ37" s="49">
        <f t="shared" si="22"/>
        <v>104337.28159996471</v>
      </c>
      <c r="DK37" s="49">
        <f t="shared" si="22"/>
        <v>104337.28159996471</v>
      </c>
      <c r="DL37" s="49">
        <f t="shared" si="22"/>
        <v>104337.28159996471</v>
      </c>
      <c r="DM37" s="49">
        <f t="shared" si="22"/>
        <v>104337.28159996471</v>
      </c>
      <c r="DN37" s="49">
        <f t="shared" si="22"/>
        <v>104337.28159996471</v>
      </c>
      <c r="DO37" s="49">
        <f t="shared" si="22"/>
        <v>104337.28159996471</v>
      </c>
      <c r="DP37" s="49">
        <f t="shared" si="22"/>
        <v>104337.28159996471</v>
      </c>
      <c r="DQ37" s="49">
        <f t="shared" si="22"/>
        <v>104337.28159996471</v>
      </c>
      <c r="DR37" s="49">
        <f t="shared" si="22"/>
        <v>104337.28159996471</v>
      </c>
      <c r="DS37" s="49">
        <f t="shared" si="22"/>
        <v>104337.28159996471</v>
      </c>
      <c r="DT37" s="49">
        <f t="shared" si="22"/>
        <v>104337.28159996471</v>
      </c>
      <c r="DU37" s="49">
        <f t="shared" si="23"/>
        <v>1356384.6607995413</v>
      </c>
      <c r="DV37" s="49">
        <f t="shared" si="7"/>
        <v>0</v>
      </c>
    </row>
    <row r="38" spans="2:126" x14ac:dyDescent="0.25">
      <c r="B38" s="150">
        <v>101311</v>
      </c>
      <c r="C38" s="150">
        <v>3022070</v>
      </c>
      <c r="D38" s="150" t="s">
        <v>211</v>
      </c>
      <c r="E38" s="151" t="s">
        <v>521</v>
      </c>
      <c r="F38" s="155">
        <v>207</v>
      </c>
      <c r="G38" s="155">
        <v>207</v>
      </c>
      <c r="H38" s="155">
        <v>0</v>
      </c>
      <c r="I38" s="155">
        <v>876247.55999999994</v>
      </c>
      <c r="J38" s="155">
        <v>0</v>
      </c>
      <c r="K38" s="155">
        <v>0</v>
      </c>
      <c r="L38" s="155">
        <v>33225.479999999967</v>
      </c>
      <c r="M38" s="155">
        <v>0</v>
      </c>
      <c r="N38" s="155">
        <v>74648.320000000094</v>
      </c>
      <c r="O38" s="155">
        <v>0</v>
      </c>
      <c r="P38" s="155">
        <v>17842.019999999982</v>
      </c>
      <c r="Q38" s="155">
        <v>13484.800000000012</v>
      </c>
      <c r="R38" s="155">
        <v>0</v>
      </c>
      <c r="S38" s="155">
        <v>539.18000000000052</v>
      </c>
      <c r="T38" s="155">
        <v>0</v>
      </c>
      <c r="U38" s="155">
        <v>0</v>
      </c>
      <c r="V38" s="155">
        <v>0</v>
      </c>
      <c r="W38" s="155">
        <v>0</v>
      </c>
      <c r="X38" s="155">
        <v>0</v>
      </c>
      <c r="Y38" s="155">
        <v>0</v>
      </c>
      <c r="Z38" s="155">
        <v>0</v>
      </c>
      <c r="AA38" s="155">
        <v>0</v>
      </c>
      <c r="AB38" s="155">
        <v>62785.579322033889</v>
      </c>
      <c r="AC38" s="155">
        <v>0</v>
      </c>
      <c r="AD38" s="155">
        <v>88929.165189873456</v>
      </c>
      <c r="AE38" s="155">
        <v>0</v>
      </c>
      <c r="AF38" s="155">
        <v>1677.7230000000022</v>
      </c>
      <c r="AG38" s="155">
        <v>0</v>
      </c>
      <c r="AH38" s="155">
        <v>159662.24</v>
      </c>
      <c r="AI38" s="155">
        <v>0</v>
      </c>
      <c r="AJ38" s="155">
        <v>0</v>
      </c>
      <c r="AK38" s="155">
        <v>0</v>
      </c>
      <c r="AL38" s="155">
        <v>26625.743299999998</v>
      </c>
      <c r="AM38" s="155">
        <v>0</v>
      </c>
      <c r="AN38" s="155">
        <v>0</v>
      </c>
      <c r="AO38" s="155">
        <v>0</v>
      </c>
      <c r="AP38" s="155">
        <v>0</v>
      </c>
      <c r="AQ38" s="155">
        <v>0</v>
      </c>
      <c r="AR38" s="155">
        <v>0</v>
      </c>
      <c r="AS38" s="155">
        <v>0</v>
      </c>
      <c r="AT38" s="155">
        <v>0</v>
      </c>
      <c r="AU38" s="155">
        <v>876247.55999999994</v>
      </c>
      <c r="AV38" s="155">
        <v>293132.26751190738</v>
      </c>
      <c r="AW38" s="155">
        <v>186287.98329999999</v>
      </c>
      <c r="AX38" s="155">
        <v>149628.23556000859</v>
      </c>
      <c r="AY38" s="155">
        <v>1355667.8108119073</v>
      </c>
      <c r="AZ38" s="155">
        <v>1329042.0675119073</v>
      </c>
      <c r="BA38" s="155">
        <v>4955</v>
      </c>
      <c r="BB38" s="155">
        <v>1025685</v>
      </c>
      <c r="BC38" s="155">
        <v>0</v>
      </c>
      <c r="BD38" s="155">
        <v>0</v>
      </c>
      <c r="BE38" s="155">
        <v>1355667.8108119073</v>
      </c>
      <c r="BF38" s="155">
        <v>1355667.8108119073</v>
      </c>
      <c r="BG38" s="155">
        <v>0</v>
      </c>
      <c r="BH38" s="155">
        <v>1052310.7433</v>
      </c>
      <c r="BI38" s="155">
        <v>866022.76</v>
      </c>
      <c r="BJ38" s="155">
        <v>1169379.8275119073</v>
      </c>
      <c r="BK38" s="155">
        <v>5649.1779106855429</v>
      </c>
      <c r="BL38" s="155">
        <v>5611.7042341232227</v>
      </c>
      <c r="BM38" s="155">
        <v>6.677771136699099E-3</v>
      </c>
      <c r="BN38" s="155">
        <v>0</v>
      </c>
      <c r="BO38" s="155">
        <v>0</v>
      </c>
      <c r="BP38" s="155">
        <v>1355667.8108119073</v>
      </c>
      <c r="BQ38" s="155">
        <v>6420.493079767668</v>
      </c>
      <c r="BR38" s="155" t="s">
        <v>700</v>
      </c>
      <c r="BS38" s="155">
        <v>6549.1198589947207</v>
      </c>
      <c r="BT38" s="155">
        <v>5.7447031320694286E-3</v>
      </c>
      <c r="BU38" s="155">
        <v>-9243.2800000000007</v>
      </c>
      <c r="BV38" s="155">
        <v>1346424.5308119073</v>
      </c>
      <c r="BW38" s="155">
        <v>-5268.15</v>
      </c>
      <c r="BX38" s="155">
        <v>1341156.3808119074</v>
      </c>
      <c r="BY38" s="155">
        <v>26625.743299999998</v>
      </c>
      <c r="BZ38" s="155">
        <v>1314530.6375119074</v>
      </c>
      <c r="CA38" s="47"/>
      <c r="CB38">
        <v>64.000000000000071</v>
      </c>
      <c r="CC38" s="48">
        <v>0</v>
      </c>
      <c r="CD38" s="49">
        <f t="shared" si="8"/>
        <v>3390.66</v>
      </c>
      <c r="CE38" s="49">
        <f t="shared" si="9"/>
        <v>0</v>
      </c>
      <c r="CF38" s="49">
        <f t="shared" si="10"/>
        <v>353.96999999999997</v>
      </c>
      <c r="CG38" s="49">
        <f t="shared" si="11"/>
        <v>0</v>
      </c>
      <c r="CH38" s="49">
        <f t="shared" si="12"/>
        <v>847.36000000000092</v>
      </c>
      <c r="CI38" s="49">
        <f t="shared" si="13"/>
        <v>0</v>
      </c>
      <c r="CJ38" s="49">
        <f t="shared" si="14"/>
        <v>687.24</v>
      </c>
      <c r="CK38" s="49">
        <f t="shared" si="15"/>
        <v>0</v>
      </c>
      <c r="CL38" s="49">
        <f t="shared" si="16"/>
        <v>3964.0499999999997</v>
      </c>
      <c r="CM38" s="49">
        <f t="shared" si="17"/>
        <v>0</v>
      </c>
      <c r="CN38" s="49">
        <f t="shared" si="18"/>
        <v>1314530.6375119074</v>
      </c>
      <c r="CO38" s="156">
        <f t="shared" si="19"/>
        <v>0</v>
      </c>
      <c r="CP38">
        <v>2070</v>
      </c>
      <c r="CQ38" s="49">
        <f t="shared" si="26"/>
        <v>202235.48269413959</v>
      </c>
      <c r="CR38" s="49">
        <f t="shared" ref="CR38:DB62" si="28">$CN38/13</f>
        <v>101117.74134706979</v>
      </c>
      <c r="CS38" s="49">
        <f t="shared" si="28"/>
        <v>101117.74134706979</v>
      </c>
      <c r="CT38" s="49">
        <f t="shared" si="28"/>
        <v>101117.74134706979</v>
      </c>
      <c r="CU38" s="49">
        <f t="shared" si="28"/>
        <v>101117.74134706979</v>
      </c>
      <c r="CV38" s="49">
        <f t="shared" si="28"/>
        <v>101117.74134706979</v>
      </c>
      <c r="CW38" s="49">
        <f t="shared" si="28"/>
        <v>101117.74134706979</v>
      </c>
      <c r="CX38" s="49">
        <f t="shared" si="28"/>
        <v>101117.74134706979</v>
      </c>
      <c r="CY38" s="49">
        <f t="shared" si="28"/>
        <v>101117.74134706979</v>
      </c>
      <c r="CZ38" s="49">
        <f t="shared" si="28"/>
        <v>101117.74134706979</v>
      </c>
      <c r="DA38" s="49">
        <f t="shared" si="28"/>
        <v>101117.74134706979</v>
      </c>
      <c r="DB38" s="49">
        <f t="shared" si="28"/>
        <v>101117.74134706979</v>
      </c>
      <c r="DC38" s="157">
        <f t="shared" si="21"/>
        <v>1314530.6375119076</v>
      </c>
      <c r="DD38" s="49">
        <f t="shared" si="27"/>
        <v>0</v>
      </c>
      <c r="DE38" s="49"/>
      <c r="DF38" s="49"/>
      <c r="DG38" s="49"/>
      <c r="DH38" s="49"/>
      <c r="DI38" s="49">
        <f t="shared" ref="DI38:DI69" si="29">BP38/13*2</f>
        <v>208564.27858644727</v>
      </c>
      <c r="DJ38" s="49">
        <f t="shared" ref="DJ38:DT61" si="30">$BP38/13</f>
        <v>104282.13929322363</v>
      </c>
      <c r="DK38" s="49">
        <f t="shared" si="30"/>
        <v>104282.13929322363</v>
      </c>
      <c r="DL38" s="49">
        <f t="shared" si="30"/>
        <v>104282.13929322363</v>
      </c>
      <c r="DM38" s="49">
        <f t="shared" si="30"/>
        <v>104282.13929322363</v>
      </c>
      <c r="DN38" s="49">
        <f t="shared" si="30"/>
        <v>104282.13929322363</v>
      </c>
      <c r="DO38" s="49">
        <f t="shared" si="30"/>
        <v>104282.13929322363</v>
      </c>
      <c r="DP38" s="49">
        <f t="shared" si="30"/>
        <v>104282.13929322363</v>
      </c>
      <c r="DQ38" s="49">
        <f t="shared" si="30"/>
        <v>104282.13929322363</v>
      </c>
      <c r="DR38" s="49">
        <f t="shared" si="30"/>
        <v>104282.13929322363</v>
      </c>
      <c r="DS38" s="49">
        <f t="shared" si="30"/>
        <v>104282.13929322363</v>
      </c>
      <c r="DT38" s="49">
        <f t="shared" si="30"/>
        <v>104282.13929322363</v>
      </c>
      <c r="DU38" s="49">
        <f t="shared" si="23"/>
        <v>1355667.8108119073</v>
      </c>
      <c r="DV38" s="49">
        <f t="shared" ref="DV38:DV69" si="31">BP38-DU38</f>
        <v>0</v>
      </c>
    </row>
    <row r="39" spans="2:126" x14ac:dyDescent="0.25">
      <c r="B39" s="50">
        <v>101312</v>
      </c>
      <c r="C39" s="50">
        <v>3022071</v>
      </c>
      <c r="D39" s="46"/>
      <c r="E39" s="51" t="s">
        <v>714</v>
      </c>
      <c r="F39" s="155">
        <v>145</v>
      </c>
      <c r="G39" s="155">
        <v>145</v>
      </c>
      <c r="H39" s="155">
        <v>0</v>
      </c>
      <c r="I39" s="155">
        <v>613796.6</v>
      </c>
      <c r="J39" s="155">
        <v>0</v>
      </c>
      <c r="K39" s="155">
        <v>0</v>
      </c>
      <c r="L39" s="155">
        <v>17429.760000000013</v>
      </c>
      <c r="M39" s="155">
        <v>0</v>
      </c>
      <c r="N39" s="155">
        <v>37324.16000000004</v>
      </c>
      <c r="O39" s="155">
        <v>0</v>
      </c>
      <c r="P39" s="155">
        <v>3878.7000000000012</v>
      </c>
      <c r="Q39" s="155">
        <v>1254.399999999999</v>
      </c>
      <c r="R39" s="155">
        <v>1958.6399999999983</v>
      </c>
      <c r="S39" s="155">
        <v>1617.5400000000004</v>
      </c>
      <c r="T39" s="155">
        <v>0</v>
      </c>
      <c r="U39" s="155">
        <v>0</v>
      </c>
      <c r="V39" s="155">
        <v>0</v>
      </c>
      <c r="W39" s="155">
        <v>0</v>
      </c>
      <c r="X39" s="155">
        <v>0</v>
      </c>
      <c r="Y39" s="155">
        <v>0</v>
      </c>
      <c r="Z39" s="155">
        <v>0</v>
      </c>
      <c r="AA39" s="155">
        <v>0</v>
      </c>
      <c r="AB39" s="155">
        <v>58858.429000000004</v>
      </c>
      <c r="AC39" s="155">
        <v>0</v>
      </c>
      <c r="AD39" s="155">
        <v>80633.72043010754</v>
      </c>
      <c r="AE39" s="155">
        <v>0</v>
      </c>
      <c r="AF39" s="155">
        <v>318.55500000000336</v>
      </c>
      <c r="AG39" s="155">
        <v>0</v>
      </c>
      <c r="AH39" s="155">
        <v>159662.24</v>
      </c>
      <c r="AI39" s="155">
        <v>0</v>
      </c>
      <c r="AJ39" s="155">
        <v>0</v>
      </c>
      <c r="AK39" s="155">
        <v>0</v>
      </c>
      <c r="AL39" s="155">
        <v>30030</v>
      </c>
      <c r="AM39" s="155">
        <v>0</v>
      </c>
      <c r="AN39" s="155">
        <v>0</v>
      </c>
      <c r="AO39" s="155">
        <v>0</v>
      </c>
      <c r="AP39" s="155">
        <v>0</v>
      </c>
      <c r="AQ39" s="155">
        <v>0</v>
      </c>
      <c r="AR39" s="155">
        <v>0</v>
      </c>
      <c r="AS39" s="155">
        <v>0</v>
      </c>
      <c r="AT39" s="155">
        <v>0</v>
      </c>
      <c r="AU39" s="155">
        <v>613796.6</v>
      </c>
      <c r="AV39" s="155">
        <v>203273.90443010762</v>
      </c>
      <c r="AW39" s="155">
        <v>189692.24</v>
      </c>
      <c r="AX39" s="155">
        <v>115617.21508602153</v>
      </c>
      <c r="AY39" s="155">
        <v>1006762.7444301075</v>
      </c>
      <c r="AZ39" s="155">
        <v>976732.74443010753</v>
      </c>
      <c r="BA39" s="155">
        <v>4955</v>
      </c>
      <c r="BB39" s="155">
        <v>718475</v>
      </c>
      <c r="BC39" s="155">
        <v>0</v>
      </c>
      <c r="BD39" s="155">
        <v>0</v>
      </c>
      <c r="BE39" s="155">
        <v>1006762.7444301075</v>
      </c>
      <c r="BF39" s="155">
        <v>1006762.7444301076</v>
      </c>
      <c r="BG39" s="155">
        <v>0</v>
      </c>
      <c r="BH39" s="155">
        <v>748505</v>
      </c>
      <c r="BI39" s="155">
        <v>558812.76</v>
      </c>
      <c r="BJ39" s="155">
        <v>817070.50443010754</v>
      </c>
      <c r="BK39" s="155">
        <v>5634.9689960697069</v>
      </c>
      <c r="BL39" s="155">
        <v>5905.8043121212122</v>
      </c>
      <c r="BM39" s="155">
        <v>-4.5859175437905464E-2</v>
      </c>
      <c r="BN39" s="155">
        <v>4.5859175437905464E-2</v>
      </c>
      <c r="BO39" s="155">
        <v>39271.120827468265</v>
      </c>
      <c r="BP39" s="155">
        <v>1046033.8652575758</v>
      </c>
      <c r="BQ39" s="155">
        <v>7006.9232086729362</v>
      </c>
      <c r="BR39" s="155" t="s">
        <v>700</v>
      </c>
      <c r="BS39" s="155">
        <v>7214.0266569487985</v>
      </c>
      <c r="BT39" s="155">
        <v>1.5974797909701577E-2</v>
      </c>
      <c r="BU39" s="155">
        <v>-6304.880000000001</v>
      </c>
      <c r="BV39" s="155">
        <v>1039728.9852575758</v>
      </c>
      <c r="BW39" s="155">
        <v>-3690.25</v>
      </c>
      <c r="BX39" s="155">
        <v>1036038.7352575758</v>
      </c>
      <c r="BY39" s="155">
        <v>30030</v>
      </c>
      <c r="BZ39" s="155">
        <v>1006008.7352575758</v>
      </c>
      <c r="CA39" s="52"/>
      <c r="CB39" s="72">
        <v>32.000000000000028</v>
      </c>
      <c r="CC39" s="53">
        <v>0</v>
      </c>
      <c r="CD39" s="54">
        <f t="shared" si="8"/>
        <v>2375.1</v>
      </c>
      <c r="CE39" s="54">
        <f t="shared" si="9"/>
        <v>0</v>
      </c>
      <c r="CF39" s="54">
        <f t="shared" si="10"/>
        <v>247.95</v>
      </c>
      <c r="CG39" s="54">
        <f t="shared" si="11"/>
        <v>0</v>
      </c>
      <c r="CH39" s="54">
        <f t="shared" si="12"/>
        <v>423.6800000000004</v>
      </c>
      <c r="CI39" s="54">
        <f t="shared" si="13"/>
        <v>0</v>
      </c>
      <c r="CJ39" s="54">
        <f t="shared" si="14"/>
        <v>481.4</v>
      </c>
      <c r="CK39" s="54">
        <f t="shared" si="15"/>
        <v>0</v>
      </c>
      <c r="CL39" s="54">
        <f t="shared" si="16"/>
        <v>2776.75</v>
      </c>
      <c r="CM39" s="54">
        <f t="shared" si="17"/>
        <v>0</v>
      </c>
      <c r="CN39" s="54">
        <f t="shared" si="18"/>
        <v>1006008.7352575758</v>
      </c>
      <c r="CO39" s="474">
        <f t="shared" si="19"/>
        <v>0</v>
      </c>
      <c r="CP39" s="54"/>
      <c r="CQ39" s="55">
        <f t="shared" si="26"/>
        <v>154770.57465501165</v>
      </c>
      <c r="CR39" s="55">
        <f t="shared" si="28"/>
        <v>77385.287327505823</v>
      </c>
      <c r="CS39" s="55">
        <f t="shared" si="28"/>
        <v>77385.287327505823</v>
      </c>
      <c r="CT39" s="55">
        <f t="shared" si="28"/>
        <v>77385.287327505823</v>
      </c>
      <c r="CU39" s="55">
        <f t="shared" si="28"/>
        <v>77385.287327505823</v>
      </c>
      <c r="CV39" s="55">
        <f t="shared" si="28"/>
        <v>77385.287327505823</v>
      </c>
      <c r="CW39" s="55">
        <f t="shared" si="28"/>
        <v>77385.287327505823</v>
      </c>
      <c r="CX39" s="55">
        <f t="shared" si="28"/>
        <v>77385.287327505823</v>
      </c>
      <c r="CY39" s="55">
        <f t="shared" si="28"/>
        <v>77385.287327505823</v>
      </c>
      <c r="CZ39" s="55">
        <f t="shared" si="28"/>
        <v>77385.287327505823</v>
      </c>
      <c r="DA39" s="55">
        <f t="shared" si="28"/>
        <v>77385.287327505823</v>
      </c>
      <c r="DB39" s="55">
        <f t="shared" si="28"/>
        <v>77385.287327505823</v>
      </c>
      <c r="DC39" s="56">
        <f t="shared" si="21"/>
        <v>1006008.735257576</v>
      </c>
      <c r="DD39" s="55">
        <f t="shared" si="27"/>
        <v>0</v>
      </c>
      <c r="DE39" s="55"/>
      <c r="DF39" s="55"/>
      <c r="DG39" s="55"/>
      <c r="DH39" s="55"/>
      <c r="DI39" s="49">
        <f t="shared" si="29"/>
        <v>160928.28696270398</v>
      </c>
      <c r="DJ39" s="49">
        <f t="shared" si="30"/>
        <v>80464.143481351988</v>
      </c>
      <c r="DK39" s="49">
        <f t="shared" si="30"/>
        <v>80464.143481351988</v>
      </c>
      <c r="DL39" s="49">
        <f t="shared" si="30"/>
        <v>80464.143481351988</v>
      </c>
      <c r="DM39" s="49">
        <f t="shared" si="30"/>
        <v>80464.143481351988</v>
      </c>
      <c r="DN39" s="49">
        <f t="shared" si="30"/>
        <v>80464.143481351988</v>
      </c>
      <c r="DO39" s="49">
        <f t="shared" si="30"/>
        <v>80464.143481351988</v>
      </c>
      <c r="DP39" s="49">
        <f t="shared" si="30"/>
        <v>80464.143481351988</v>
      </c>
      <c r="DQ39" s="49">
        <f t="shared" si="30"/>
        <v>80464.143481351988</v>
      </c>
      <c r="DR39" s="49">
        <f t="shared" si="30"/>
        <v>80464.143481351988</v>
      </c>
      <c r="DS39" s="49">
        <f t="shared" si="30"/>
        <v>80464.143481351988</v>
      </c>
      <c r="DT39" s="49">
        <f t="shared" si="30"/>
        <v>80464.143481351988</v>
      </c>
      <c r="DU39" s="49">
        <f t="shared" si="23"/>
        <v>1046033.8652575761</v>
      </c>
      <c r="DV39" s="49">
        <f t="shared" si="31"/>
        <v>0</v>
      </c>
    </row>
    <row r="40" spans="2:126" x14ac:dyDescent="0.25">
      <c r="B40" s="50">
        <v>101313</v>
      </c>
      <c r="C40" s="50">
        <v>3022072</v>
      </c>
      <c r="D40" s="46"/>
      <c r="E40" s="51" t="s">
        <v>52</v>
      </c>
      <c r="F40" s="155">
        <v>268</v>
      </c>
      <c r="G40" s="155">
        <v>268</v>
      </c>
      <c r="H40" s="155">
        <v>0</v>
      </c>
      <c r="I40" s="155">
        <v>1134465.44</v>
      </c>
      <c r="J40" s="155">
        <v>0</v>
      </c>
      <c r="K40" s="155">
        <v>0</v>
      </c>
      <c r="L40" s="155">
        <v>49021.199999999983</v>
      </c>
      <c r="M40" s="155">
        <v>0</v>
      </c>
      <c r="N40" s="155">
        <v>110806.10000000017</v>
      </c>
      <c r="O40" s="155">
        <v>0</v>
      </c>
      <c r="P40" s="155">
        <v>7498.8200000000279</v>
      </c>
      <c r="Q40" s="155">
        <v>3136.0000000000009</v>
      </c>
      <c r="R40" s="155">
        <v>3917.2799999999979</v>
      </c>
      <c r="S40" s="155">
        <v>5930.9800000000014</v>
      </c>
      <c r="T40" s="155">
        <v>0</v>
      </c>
      <c r="U40" s="155">
        <v>0</v>
      </c>
      <c r="V40" s="155">
        <v>0</v>
      </c>
      <c r="W40" s="155">
        <v>0</v>
      </c>
      <c r="X40" s="155">
        <v>0</v>
      </c>
      <c r="Y40" s="155">
        <v>0</v>
      </c>
      <c r="Z40" s="155">
        <v>0</v>
      </c>
      <c r="AA40" s="155">
        <v>0</v>
      </c>
      <c r="AB40" s="155">
        <v>46564.98969230763</v>
      </c>
      <c r="AC40" s="155">
        <v>0</v>
      </c>
      <c r="AD40" s="155">
        <v>183429.17984697616</v>
      </c>
      <c r="AE40" s="155">
        <v>0</v>
      </c>
      <c r="AF40" s="155">
        <v>0</v>
      </c>
      <c r="AG40" s="155">
        <v>0</v>
      </c>
      <c r="AH40" s="155">
        <v>159662.24</v>
      </c>
      <c r="AI40" s="155">
        <v>0</v>
      </c>
      <c r="AJ40" s="155">
        <v>0</v>
      </c>
      <c r="AK40" s="155">
        <v>0</v>
      </c>
      <c r="AL40" s="155">
        <v>19123.6607</v>
      </c>
      <c r="AM40" s="155">
        <v>0</v>
      </c>
      <c r="AN40" s="155">
        <v>0</v>
      </c>
      <c r="AO40" s="155">
        <v>0</v>
      </c>
      <c r="AP40" s="155">
        <v>0</v>
      </c>
      <c r="AQ40" s="155">
        <v>0</v>
      </c>
      <c r="AR40" s="155">
        <v>0</v>
      </c>
      <c r="AS40" s="155">
        <v>0</v>
      </c>
      <c r="AT40" s="155">
        <v>0</v>
      </c>
      <c r="AU40" s="155">
        <v>1134465.44</v>
      </c>
      <c r="AV40" s="155">
        <v>410304.54953928397</v>
      </c>
      <c r="AW40" s="155">
        <v>178785.9007</v>
      </c>
      <c r="AX40" s="155">
        <v>170363.84646170289</v>
      </c>
      <c r="AY40" s="155">
        <v>1723555.8902392839</v>
      </c>
      <c r="AZ40" s="155">
        <v>1704432.229539284</v>
      </c>
      <c r="BA40" s="155">
        <v>4955</v>
      </c>
      <c r="BB40" s="155">
        <v>1327940</v>
      </c>
      <c r="BC40" s="155">
        <v>0</v>
      </c>
      <c r="BD40" s="155">
        <v>0</v>
      </c>
      <c r="BE40" s="155">
        <v>1723555.8902392839</v>
      </c>
      <c r="BF40" s="155">
        <v>1723555.8902392839</v>
      </c>
      <c r="BG40" s="155">
        <v>0</v>
      </c>
      <c r="BH40" s="155">
        <v>1347063.6606999999</v>
      </c>
      <c r="BI40" s="155">
        <v>1168277.76</v>
      </c>
      <c r="BJ40" s="155">
        <v>1544769.989539284</v>
      </c>
      <c r="BK40" s="155">
        <v>5764.0671251465819</v>
      </c>
      <c r="BL40" s="155">
        <v>5741.9864436781618</v>
      </c>
      <c r="BM40" s="155">
        <v>3.8454778124268549E-3</v>
      </c>
      <c r="BN40" s="155">
        <v>0</v>
      </c>
      <c r="BO40" s="155">
        <v>0</v>
      </c>
      <c r="BP40" s="155">
        <v>1723555.8902392839</v>
      </c>
      <c r="BQ40" s="155">
        <v>6359.8217520122535</v>
      </c>
      <c r="BR40" s="155" t="s">
        <v>700</v>
      </c>
      <c r="BS40" s="155">
        <v>6431.1786949227007</v>
      </c>
      <c r="BT40" s="155">
        <v>8.9708872918015103E-4</v>
      </c>
      <c r="BU40" s="155">
        <v>-12127.880000000001</v>
      </c>
      <c r="BV40" s="155">
        <v>1711428.010239284</v>
      </c>
      <c r="BW40" s="155">
        <v>-6820.5999999999995</v>
      </c>
      <c r="BX40" s="155">
        <v>1704607.4102392839</v>
      </c>
      <c r="BY40" s="155">
        <v>19123.6607</v>
      </c>
      <c r="BZ40" s="155">
        <v>1685483.749539284</v>
      </c>
      <c r="CA40" s="52"/>
      <c r="CB40" s="72">
        <v>95.000000000000128</v>
      </c>
      <c r="CC40" s="53">
        <v>0</v>
      </c>
      <c r="CD40" s="54">
        <f t="shared" si="8"/>
        <v>4389.84</v>
      </c>
      <c r="CE40" s="54">
        <f t="shared" si="9"/>
        <v>0</v>
      </c>
      <c r="CF40" s="54">
        <f t="shared" si="10"/>
        <v>458.28</v>
      </c>
      <c r="CG40" s="54">
        <f t="shared" si="11"/>
        <v>0</v>
      </c>
      <c r="CH40" s="54">
        <f t="shared" si="12"/>
        <v>1257.8000000000018</v>
      </c>
      <c r="CI40" s="54">
        <f t="shared" si="13"/>
        <v>0</v>
      </c>
      <c r="CJ40" s="54">
        <f t="shared" si="14"/>
        <v>889.76</v>
      </c>
      <c r="CK40" s="54">
        <f t="shared" si="15"/>
        <v>0</v>
      </c>
      <c r="CL40" s="54">
        <f t="shared" si="16"/>
        <v>5132.2</v>
      </c>
      <c r="CM40" s="54">
        <f t="shared" si="17"/>
        <v>0</v>
      </c>
      <c r="CN40" s="54">
        <f t="shared" si="18"/>
        <v>1685483.749539284</v>
      </c>
      <c r="CO40" s="474">
        <f t="shared" si="19"/>
        <v>0</v>
      </c>
      <c r="CP40" s="54"/>
      <c r="CQ40" s="55">
        <f t="shared" si="26"/>
        <v>259305.19223681293</v>
      </c>
      <c r="CR40" s="55">
        <f t="shared" si="28"/>
        <v>129652.59611840647</v>
      </c>
      <c r="CS40" s="55">
        <f t="shared" si="28"/>
        <v>129652.59611840647</v>
      </c>
      <c r="CT40" s="55">
        <f t="shared" si="28"/>
        <v>129652.59611840647</v>
      </c>
      <c r="CU40" s="55">
        <f t="shared" si="28"/>
        <v>129652.59611840647</v>
      </c>
      <c r="CV40" s="55">
        <f t="shared" si="28"/>
        <v>129652.59611840647</v>
      </c>
      <c r="CW40" s="55">
        <f t="shared" si="28"/>
        <v>129652.59611840647</v>
      </c>
      <c r="CX40" s="55">
        <f t="shared" si="28"/>
        <v>129652.59611840647</v>
      </c>
      <c r="CY40" s="55">
        <f t="shared" si="28"/>
        <v>129652.59611840647</v>
      </c>
      <c r="CZ40" s="55">
        <f t="shared" si="28"/>
        <v>129652.59611840647</v>
      </c>
      <c r="DA40" s="55">
        <f t="shared" si="28"/>
        <v>129652.59611840647</v>
      </c>
      <c r="DB40" s="55">
        <f t="shared" si="28"/>
        <v>129652.59611840647</v>
      </c>
      <c r="DC40" s="56">
        <f t="shared" si="21"/>
        <v>1685483.7495392838</v>
      </c>
      <c r="DD40" s="55">
        <f t="shared" si="27"/>
        <v>0</v>
      </c>
      <c r="DE40" s="55"/>
      <c r="DF40" s="55"/>
      <c r="DG40" s="55"/>
      <c r="DH40" s="55"/>
      <c r="DI40" s="49">
        <f t="shared" si="29"/>
        <v>265162.44465219753</v>
      </c>
      <c r="DJ40" s="49">
        <f t="shared" si="30"/>
        <v>132581.22232609877</v>
      </c>
      <c r="DK40" s="49">
        <f t="shared" si="30"/>
        <v>132581.22232609877</v>
      </c>
      <c r="DL40" s="49">
        <f t="shared" si="30"/>
        <v>132581.22232609877</v>
      </c>
      <c r="DM40" s="49">
        <f t="shared" si="30"/>
        <v>132581.22232609877</v>
      </c>
      <c r="DN40" s="49">
        <f t="shared" si="30"/>
        <v>132581.22232609877</v>
      </c>
      <c r="DO40" s="49">
        <f t="shared" si="30"/>
        <v>132581.22232609877</v>
      </c>
      <c r="DP40" s="49">
        <f t="shared" si="30"/>
        <v>132581.22232609877</v>
      </c>
      <c r="DQ40" s="49">
        <f t="shared" si="30"/>
        <v>132581.22232609877</v>
      </c>
      <c r="DR40" s="49">
        <f t="shared" si="30"/>
        <v>132581.22232609877</v>
      </c>
      <c r="DS40" s="49">
        <f t="shared" si="30"/>
        <v>132581.22232609877</v>
      </c>
      <c r="DT40" s="49">
        <f t="shared" si="30"/>
        <v>132581.22232609877</v>
      </c>
      <c r="DU40" s="49">
        <f t="shared" si="23"/>
        <v>1723555.8902392834</v>
      </c>
      <c r="DV40" s="49">
        <f t="shared" si="31"/>
        <v>0</v>
      </c>
    </row>
    <row r="41" spans="2:126" s="4" customFormat="1" x14ac:dyDescent="0.25">
      <c r="B41" s="57"/>
      <c r="C41" s="57" t="s">
        <v>752</v>
      </c>
      <c r="D41" s="57" t="s">
        <v>53</v>
      </c>
      <c r="E41" s="58" t="s">
        <v>746</v>
      </c>
      <c r="F41" s="472">
        <v>413</v>
      </c>
      <c r="G41" s="472">
        <v>413</v>
      </c>
      <c r="H41" s="472">
        <v>0</v>
      </c>
      <c r="I41" s="472">
        <v>1748262.04</v>
      </c>
      <c r="J41" s="472">
        <v>0</v>
      </c>
      <c r="K41" s="472">
        <v>0</v>
      </c>
      <c r="L41" s="472">
        <v>66450.959999999992</v>
      </c>
      <c r="M41" s="472">
        <v>0</v>
      </c>
      <c r="N41" s="472">
        <v>148130.26000000021</v>
      </c>
      <c r="O41" s="472">
        <v>0</v>
      </c>
      <c r="P41" s="472">
        <v>11377.52000000003</v>
      </c>
      <c r="Q41" s="472">
        <v>4390.3999999999996</v>
      </c>
      <c r="R41" s="472">
        <v>5875.9199999999964</v>
      </c>
      <c r="S41" s="472">
        <v>7548.5200000000023</v>
      </c>
      <c r="T41" s="472">
        <v>0</v>
      </c>
      <c r="U41" s="472">
        <v>0</v>
      </c>
      <c r="V41" s="472">
        <v>0</v>
      </c>
      <c r="W41" s="472">
        <v>0</v>
      </c>
      <c r="X41" s="472">
        <v>0</v>
      </c>
      <c r="Y41" s="472">
        <v>0</v>
      </c>
      <c r="Z41" s="472">
        <v>0</v>
      </c>
      <c r="AA41" s="472">
        <v>0</v>
      </c>
      <c r="AB41" s="472">
        <v>105423.41869230763</v>
      </c>
      <c r="AC41" s="472">
        <v>0</v>
      </c>
      <c r="AD41" s="472">
        <v>264062.90027708368</v>
      </c>
      <c r="AE41" s="472">
        <v>0</v>
      </c>
      <c r="AF41" s="472">
        <v>318.55500000000336</v>
      </c>
      <c r="AG41" s="472">
        <v>0</v>
      </c>
      <c r="AH41" s="472">
        <v>319324.48</v>
      </c>
      <c r="AI41" s="472">
        <v>0</v>
      </c>
      <c r="AJ41" s="472">
        <v>0</v>
      </c>
      <c r="AK41" s="472">
        <v>0</v>
      </c>
      <c r="AL41" s="472">
        <v>49153.6607</v>
      </c>
      <c r="AM41" s="472">
        <v>0</v>
      </c>
      <c r="AN41" s="472">
        <v>0</v>
      </c>
      <c r="AO41" s="472">
        <v>0</v>
      </c>
      <c r="AP41" s="472">
        <v>0</v>
      </c>
      <c r="AQ41" s="472">
        <v>0</v>
      </c>
      <c r="AR41" s="472">
        <v>0</v>
      </c>
      <c r="AS41" s="472">
        <v>0</v>
      </c>
      <c r="AT41" s="472">
        <v>0</v>
      </c>
      <c r="AU41" s="472">
        <v>1748262.04</v>
      </c>
      <c r="AV41" s="472">
        <v>613578.45396939153</v>
      </c>
      <c r="AW41" s="472">
        <v>368478.14069999999</v>
      </c>
      <c r="AX41" s="472">
        <v>285981.06154772441</v>
      </c>
      <c r="AY41" s="472">
        <v>2730318.6346693914</v>
      </c>
      <c r="AZ41" s="472">
        <v>2681164.9739693915</v>
      </c>
      <c r="BA41" s="472">
        <v>9910</v>
      </c>
      <c r="BB41" s="472">
        <v>2046415</v>
      </c>
      <c r="BC41" s="472">
        <v>0</v>
      </c>
      <c r="BD41" s="472">
        <v>0</v>
      </c>
      <c r="BE41" s="472">
        <v>2730318.6346693914</v>
      </c>
      <c r="BF41" s="472">
        <v>2730318.6346693914</v>
      </c>
      <c r="BG41" s="472">
        <v>0</v>
      </c>
      <c r="BH41" s="472">
        <v>2095568.6606999999</v>
      </c>
      <c r="BI41" s="472">
        <v>1727090.52</v>
      </c>
      <c r="BJ41" s="472">
        <v>2361840.4939693916</v>
      </c>
      <c r="BK41" s="472">
        <v>11399.03612121629</v>
      </c>
      <c r="BL41" s="472">
        <v>11647.790755799375</v>
      </c>
      <c r="BM41" s="472">
        <v>-4.2013697625478609E-2</v>
      </c>
      <c r="BN41" s="472">
        <v>4.5859175437905464E-2</v>
      </c>
      <c r="BO41" s="472">
        <v>39271.120827468265</v>
      </c>
      <c r="BP41" s="472">
        <v>2769589.7554968596</v>
      </c>
      <c r="BQ41" s="472">
        <v>13366.74496068519</v>
      </c>
      <c r="BR41" s="472"/>
      <c r="BS41" s="472">
        <v>13645.2053518715</v>
      </c>
      <c r="BT41" s="472">
        <v>1.6871886638881728E-2</v>
      </c>
      <c r="BU41" s="472">
        <v>-18432.760000000002</v>
      </c>
      <c r="BV41" s="472">
        <v>2751156.9954968598</v>
      </c>
      <c r="BW41" s="472">
        <v>-10510.849999999999</v>
      </c>
      <c r="BX41" s="472">
        <v>2740646.1454968597</v>
      </c>
      <c r="BY41" s="472">
        <v>49153.6607</v>
      </c>
      <c r="BZ41" s="472">
        <v>2691492.4847968598</v>
      </c>
      <c r="CA41" s="472"/>
      <c r="CB41" s="4">
        <f>CB39+CB40</f>
        <v>127.00000000000016</v>
      </c>
      <c r="CC41" s="4">
        <f>CC39+CC40</f>
        <v>0</v>
      </c>
      <c r="CD41" s="4">
        <f>CD39+CD40</f>
        <v>6764.9400000000005</v>
      </c>
      <c r="CE41" s="60">
        <f t="shared" si="9"/>
        <v>0</v>
      </c>
      <c r="CF41" s="60">
        <f t="shared" si="10"/>
        <v>706.23</v>
      </c>
      <c r="CG41" s="60">
        <f t="shared" si="11"/>
        <v>0</v>
      </c>
      <c r="CH41" s="472">
        <f t="shared" ref="CH41:DD41" si="32">CH39+CH40</f>
        <v>1681.4800000000023</v>
      </c>
      <c r="CI41" s="472">
        <f t="shared" si="32"/>
        <v>0</v>
      </c>
      <c r="CJ41" s="472">
        <f t="shared" si="32"/>
        <v>1371.1599999999999</v>
      </c>
      <c r="CK41" s="472">
        <f t="shared" si="32"/>
        <v>0</v>
      </c>
      <c r="CL41" s="472">
        <f t="shared" si="32"/>
        <v>7908.95</v>
      </c>
      <c r="CM41" s="472">
        <f t="shared" si="32"/>
        <v>0</v>
      </c>
      <c r="CN41" s="472">
        <f t="shared" si="32"/>
        <v>2691492.4847968598</v>
      </c>
      <c r="CO41" s="473">
        <f t="shared" si="32"/>
        <v>0</v>
      </c>
      <c r="CP41" s="472"/>
      <c r="CQ41" s="472">
        <f t="shared" si="32"/>
        <v>414075.76689182455</v>
      </c>
      <c r="CR41" s="472">
        <f t="shared" si="32"/>
        <v>207037.88344591227</v>
      </c>
      <c r="CS41" s="472">
        <f t="shared" si="32"/>
        <v>207037.88344591227</v>
      </c>
      <c r="CT41" s="472">
        <f t="shared" si="32"/>
        <v>207037.88344591227</v>
      </c>
      <c r="CU41" s="472">
        <f t="shared" si="32"/>
        <v>207037.88344591227</v>
      </c>
      <c r="CV41" s="472">
        <f t="shared" si="32"/>
        <v>207037.88344591227</v>
      </c>
      <c r="CW41" s="472">
        <f t="shared" si="32"/>
        <v>207037.88344591227</v>
      </c>
      <c r="CX41" s="472">
        <f t="shared" si="32"/>
        <v>207037.88344591227</v>
      </c>
      <c r="CY41" s="472">
        <f t="shared" si="32"/>
        <v>207037.88344591227</v>
      </c>
      <c r="CZ41" s="472">
        <f t="shared" si="32"/>
        <v>207037.88344591227</v>
      </c>
      <c r="DA41" s="472">
        <f t="shared" si="32"/>
        <v>207037.88344591227</v>
      </c>
      <c r="DB41" s="472">
        <f t="shared" si="32"/>
        <v>207037.88344591227</v>
      </c>
      <c r="DC41" s="472">
        <f t="shared" si="32"/>
        <v>2691492.4847968598</v>
      </c>
      <c r="DD41" s="60">
        <f t="shared" si="32"/>
        <v>0</v>
      </c>
      <c r="DE41" s="60"/>
      <c r="DF41" s="60"/>
      <c r="DG41" s="60"/>
      <c r="DH41" s="60"/>
      <c r="DI41" s="60">
        <f t="shared" si="29"/>
        <v>426090.73161490145</v>
      </c>
      <c r="DJ41" s="60">
        <f t="shared" si="30"/>
        <v>213045.36580745073</v>
      </c>
      <c r="DK41" s="60">
        <f t="shared" si="30"/>
        <v>213045.36580745073</v>
      </c>
      <c r="DL41" s="60">
        <f t="shared" si="30"/>
        <v>213045.36580745073</v>
      </c>
      <c r="DM41" s="60">
        <f t="shared" si="30"/>
        <v>213045.36580745073</v>
      </c>
      <c r="DN41" s="60">
        <f t="shared" si="30"/>
        <v>213045.36580745073</v>
      </c>
      <c r="DO41" s="60">
        <f t="shared" si="30"/>
        <v>213045.36580745073</v>
      </c>
      <c r="DP41" s="60">
        <f t="shared" si="30"/>
        <v>213045.36580745073</v>
      </c>
      <c r="DQ41" s="60">
        <f t="shared" si="30"/>
        <v>213045.36580745073</v>
      </c>
      <c r="DR41" s="60">
        <f t="shared" si="30"/>
        <v>213045.36580745073</v>
      </c>
      <c r="DS41" s="60">
        <f t="shared" si="30"/>
        <v>213045.36580745073</v>
      </c>
      <c r="DT41" s="60">
        <f t="shared" si="30"/>
        <v>213045.36580745073</v>
      </c>
      <c r="DU41" s="60">
        <f t="shared" si="23"/>
        <v>2769589.7554968605</v>
      </c>
      <c r="DV41" s="60">
        <f t="shared" si="31"/>
        <v>0</v>
      </c>
    </row>
    <row r="42" spans="2:126" x14ac:dyDescent="0.25">
      <c r="B42" s="150">
        <v>101314</v>
      </c>
      <c r="C42" s="150">
        <v>3022073</v>
      </c>
      <c r="D42" s="150" t="s">
        <v>257</v>
      </c>
      <c r="E42" s="151" t="s">
        <v>256</v>
      </c>
      <c r="F42" s="155">
        <v>625</v>
      </c>
      <c r="G42" s="155">
        <v>625</v>
      </c>
      <c r="H42" s="155">
        <v>0</v>
      </c>
      <c r="I42" s="155">
        <v>2645675</v>
      </c>
      <c r="J42" s="155">
        <v>0</v>
      </c>
      <c r="K42" s="155">
        <v>0</v>
      </c>
      <c r="L42" s="155">
        <v>98042.4</v>
      </c>
      <c r="M42" s="155">
        <v>0</v>
      </c>
      <c r="N42" s="155">
        <v>253104.46000000002</v>
      </c>
      <c r="O42" s="155">
        <v>0</v>
      </c>
      <c r="P42" s="155">
        <v>1299.1358520900312</v>
      </c>
      <c r="Q42" s="155">
        <v>13864.951768488749</v>
      </c>
      <c r="R42" s="155">
        <v>64946.864951768519</v>
      </c>
      <c r="S42" s="155">
        <v>1083.5610932475895</v>
      </c>
      <c r="T42" s="155">
        <v>0</v>
      </c>
      <c r="U42" s="155">
        <v>0</v>
      </c>
      <c r="V42" s="155">
        <v>0</v>
      </c>
      <c r="W42" s="155">
        <v>0</v>
      </c>
      <c r="X42" s="155">
        <v>0</v>
      </c>
      <c r="Y42" s="155">
        <v>0</v>
      </c>
      <c r="Z42" s="155">
        <v>0</v>
      </c>
      <c r="AA42" s="155">
        <v>0</v>
      </c>
      <c r="AB42" s="155">
        <v>104784.19392523357</v>
      </c>
      <c r="AC42" s="155">
        <v>0</v>
      </c>
      <c r="AD42" s="155">
        <v>250407.23108192603</v>
      </c>
      <c r="AE42" s="155">
        <v>0</v>
      </c>
      <c r="AF42" s="155">
        <v>9104.0024038461452</v>
      </c>
      <c r="AG42" s="155">
        <v>0</v>
      </c>
      <c r="AH42" s="155">
        <v>159662.24</v>
      </c>
      <c r="AI42" s="155">
        <v>0</v>
      </c>
      <c r="AJ42" s="155">
        <v>0</v>
      </c>
      <c r="AK42" s="155">
        <v>73667.861184547801</v>
      </c>
      <c r="AL42" s="155">
        <v>76320.669099999999</v>
      </c>
      <c r="AM42" s="155">
        <v>0</v>
      </c>
      <c r="AN42" s="155">
        <v>0</v>
      </c>
      <c r="AO42" s="155">
        <v>0</v>
      </c>
      <c r="AP42" s="155">
        <v>0</v>
      </c>
      <c r="AQ42" s="155">
        <v>0</v>
      </c>
      <c r="AR42" s="155">
        <v>0</v>
      </c>
      <c r="AS42" s="155">
        <v>0</v>
      </c>
      <c r="AT42" s="155">
        <v>0</v>
      </c>
      <c r="AU42" s="155">
        <v>2645675</v>
      </c>
      <c r="AV42" s="155">
        <v>796636.80107660068</v>
      </c>
      <c r="AW42" s="155">
        <v>309650.77028454782</v>
      </c>
      <c r="AX42" s="155">
        <v>369493.29227858392</v>
      </c>
      <c r="AY42" s="155">
        <v>3751962.5713611487</v>
      </c>
      <c r="AZ42" s="155">
        <v>3601974.041076601</v>
      </c>
      <c r="BA42" s="155">
        <v>4955</v>
      </c>
      <c r="BB42" s="155">
        <v>3096875</v>
      </c>
      <c r="BC42" s="155">
        <v>0</v>
      </c>
      <c r="BD42" s="155">
        <v>0</v>
      </c>
      <c r="BE42" s="155">
        <v>3751962.5713611487</v>
      </c>
      <c r="BF42" s="155">
        <v>3751962.5713611483</v>
      </c>
      <c r="BG42" s="155">
        <v>0</v>
      </c>
      <c r="BH42" s="155">
        <v>3246863.5302845477</v>
      </c>
      <c r="BI42" s="155">
        <v>2937212.76</v>
      </c>
      <c r="BJ42" s="155">
        <v>3442311.8010766008</v>
      </c>
      <c r="BK42" s="155">
        <v>5507.6988817225611</v>
      </c>
      <c r="BL42" s="155">
        <v>5447.4861936608559</v>
      </c>
      <c r="BM42" s="155">
        <v>1.1053297965541178E-2</v>
      </c>
      <c r="BN42" s="155">
        <v>0</v>
      </c>
      <c r="BO42" s="155">
        <v>0</v>
      </c>
      <c r="BP42" s="155">
        <v>3751962.5713611487</v>
      </c>
      <c r="BQ42" s="155">
        <v>5763.1584657225612</v>
      </c>
      <c r="BR42" s="155" t="s">
        <v>700</v>
      </c>
      <c r="BS42" s="155">
        <v>6003.1401141778379</v>
      </c>
      <c r="BT42" s="155">
        <v>1.496834425291782E-2</v>
      </c>
      <c r="BU42" s="155">
        <v>-28223.08</v>
      </c>
      <c r="BV42" s="155">
        <v>3723739.4913611487</v>
      </c>
      <c r="BW42" s="155">
        <v>-15906.25</v>
      </c>
      <c r="BX42" s="155">
        <v>3707833.2413611487</v>
      </c>
      <c r="BY42" s="155">
        <v>76320.669099999999</v>
      </c>
      <c r="BZ42" s="155">
        <v>3631512.5722611486</v>
      </c>
      <c r="CA42" s="47"/>
      <c r="CB42">
        <v>217</v>
      </c>
      <c r="CC42" s="48">
        <v>0</v>
      </c>
      <c r="CD42" s="49">
        <f t="shared" si="8"/>
        <v>10237.5</v>
      </c>
      <c r="CE42" s="49">
        <f t="shared" si="9"/>
        <v>0</v>
      </c>
      <c r="CF42" s="49">
        <f t="shared" si="10"/>
        <v>1068.75</v>
      </c>
      <c r="CG42" s="49">
        <f t="shared" si="11"/>
        <v>0</v>
      </c>
      <c r="CH42" s="49">
        <f t="shared" si="12"/>
        <v>2873.08</v>
      </c>
      <c r="CI42" s="49">
        <f t="shared" si="13"/>
        <v>0</v>
      </c>
      <c r="CJ42" s="49">
        <f t="shared" si="14"/>
        <v>2075</v>
      </c>
      <c r="CK42" s="49">
        <f t="shared" si="15"/>
        <v>0</v>
      </c>
      <c r="CL42" s="49">
        <f t="shared" si="16"/>
        <v>11968.75</v>
      </c>
      <c r="CM42" s="49">
        <f t="shared" si="17"/>
        <v>0</v>
      </c>
      <c r="CN42" s="49">
        <f t="shared" si="18"/>
        <v>3631512.5722611486</v>
      </c>
      <c r="CO42" s="156">
        <f t="shared" si="19"/>
        <v>0</v>
      </c>
      <c r="CP42">
        <v>2073</v>
      </c>
      <c r="CQ42" s="49">
        <f t="shared" si="26"/>
        <v>558694.24188633054</v>
      </c>
      <c r="CR42" s="49">
        <f t="shared" si="28"/>
        <v>279347.12094316527</v>
      </c>
      <c r="CS42" s="49">
        <f t="shared" si="28"/>
        <v>279347.12094316527</v>
      </c>
      <c r="CT42" s="49">
        <f t="shared" si="28"/>
        <v>279347.12094316527</v>
      </c>
      <c r="CU42" s="49">
        <f t="shared" si="28"/>
        <v>279347.12094316527</v>
      </c>
      <c r="CV42" s="49">
        <f t="shared" si="28"/>
        <v>279347.12094316527</v>
      </c>
      <c r="CW42" s="49">
        <f t="shared" si="28"/>
        <v>279347.12094316527</v>
      </c>
      <c r="CX42" s="49">
        <f t="shared" si="28"/>
        <v>279347.12094316527</v>
      </c>
      <c r="CY42" s="49">
        <f t="shared" si="28"/>
        <v>279347.12094316527</v>
      </c>
      <c r="CZ42" s="49">
        <f t="shared" si="28"/>
        <v>279347.12094316527</v>
      </c>
      <c r="DA42" s="49">
        <f t="shared" si="28"/>
        <v>279347.12094316527</v>
      </c>
      <c r="DB42" s="49">
        <f t="shared" si="28"/>
        <v>279347.12094316527</v>
      </c>
      <c r="DC42" s="157">
        <f t="shared" si="21"/>
        <v>3631512.5722611495</v>
      </c>
      <c r="DD42" s="49">
        <f t="shared" si="27"/>
        <v>0</v>
      </c>
      <c r="DE42" s="49"/>
      <c r="DF42" s="49"/>
      <c r="DG42" s="49"/>
      <c r="DH42" s="49"/>
      <c r="DI42" s="49">
        <f t="shared" si="29"/>
        <v>577225.01097863831</v>
      </c>
      <c r="DJ42" s="49">
        <f t="shared" si="30"/>
        <v>288612.50548931916</v>
      </c>
      <c r="DK42" s="49">
        <f t="shared" si="30"/>
        <v>288612.50548931916</v>
      </c>
      <c r="DL42" s="49">
        <f t="shared" si="30"/>
        <v>288612.50548931916</v>
      </c>
      <c r="DM42" s="49">
        <f t="shared" si="30"/>
        <v>288612.50548931916</v>
      </c>
      <c r="DN42" s="49">
        <f t="shared" si="30"/>
        <v>288612.50548931916</v>
      </c>
      <c r="DO42" s="49">
        <f t="shared" si="30"/>
        <v>288612.50548931916</v>
      </c>
      <c r="DP42" s="49">
        <f t="shared" si="30"/>
        <v>288612.50548931916</v>
      </c>
      <c r="DQ42" s="49">
        <f t="shared" si="30"/>
        <v>288612.50548931916</v>
      </c>
      <c r="DR42" s="49">
        <f t="shared" si="30"/>
        <v>288612.50548931916</v>
      </c>
      <c r="DS42" s="49">
        <f t="shared" si="30"/>
        <v>288612.50548931916</v>
      </c>
      <c r="DT42" s="49">
        <f t="shared" si="30"/>
        <v>288612.50548931916</v>
      </c>
      <c r="DU42" s="49">
        <f t="shared" si="23"/>
        <v>3751962.5713611487</v>
      </c>
      <c r="DV42" s="49">
        <f t="shared" si="31"/>
        <v>0</v>
      </c>
    </row>
    <row r="43" spans="2:126" x14ac:dyDescent="0.25">
      <c r="B43" s="150">
        <v>131617</v>
      </c>
      <c r="C43" s="150">
        <v>3022076</v>
      </c>
      <c r="D43" s="150" t="s">
        <v>128</v>
      </c>
      <c r="E43" s="151" t="s">
        <v>715</v>
      </c>
      <c r="F43" s="155">
        <v>231</v>
      </c>
      <c r="G43" s="155">
        <v>231</v>
      </c>
      <c r="H43" s="155">
        <v>0</v>
      </c>
      <c r="I43" s="155">
        <v>977841.48</v>
      </c>
      <c r="J43" s="155">
        <v>0</v>
      </c>
      <c r="K43" s="155">
        <v>0</v>
      </c>
      <c r="L43" s="155">
        <v>43574.399999999951</v>
      </c>
      <c r="M43" s="155">
        <v>0</v>
      </c>
      <c r="N43" s="155">
        <v>93310.399999999907</v>
      </c>
      <c r="O43" s="155">
        <v>0</v>
      </c>
      <c r="P43" s="155">
        <v>6464.4999999999864</v>
      </c>
      <c r="Q43" s="155">
        <v>7526.4000000000087</v>
      </c>
      <c r="R43" s="155">
        <v>4406.9400000000041</v>
      </c>
      <c r="S43" s="155">
        <v>15097.039999999972</v>
      </c>
      <c r="T43" s="155">
        <v>0</v>
      </c>
      <c r="U43" s="155">
        <v>0</v>
      </c>
      <c r="V43" s="155">
        <v>0</v>
      </c>
      <c r="W43" s="155">
        <v>0</v>
      </c>
      <c r="X43" s="155">
        <v>0</v>
      </c>
      <c r="Y43" s="155">
        <v>0</v>
      </c>
      <c r="Z43" s="155">
        <v>0</v>
      </c>
      <c r="AA43" s="155">
        <v>0</v>
      </c>
      <c r="AB43" s="155">
        <v>74490.363134328392</v>
      </c>
      <c r="AC43" s="155">
        <v>0</v>
      </c>
      <c r="AD43" s="155">
        <v>104844.90399007447</v>
      </c>
      <c r="AE43" s="155">
        <v>0</v>
      </c>
      <c r="AF43" s="155">
        <v>15014.558999999947</v>
      </c>
      <c r="AG43" s="155">
        <v>0</v>
      </c>
      <c r="AH43" s="155">
        <v>159662.24</v>
      </c>
      <c r="AI43" s="155">
        <v>0</v>
      </c>
      <c r="AJ43" s="155">
        <v>0</v>
      </c>
      <c r="AK43" s="155">
        <v>0</v>
      </c>
      <c r="AL43" s="155">
        <v>41678.494100000004</v>
      </c>
      <c r="AM43" s="155">
        <v>0</v>
      </c>
      <c r="AN43" s="155">
        <v>0</v>
      </c>
      <c r="AO43" s="155">
        <v>0</v>
      </c>
      <c r="AP43" s="155">
        <v>0</v>
      </c>
      <c r="AQ43" s="155">
        <v>0</v>
      </c>
      <c r="AR43" s="155">
        <v>0</v>
      </c>
      <c r="AS43" s="155">
        <v>0</v>
      </c>
      <c r="AT43" s="155">
        <v>0</v>
      </c>
      <c r="AU43" s="155">
        <v>977841.48</v>
      </c>
      <c r="AV43" s="155">
        <v>364729.50612440269</v>
      </c>
      <c r="AW43" s="155">
        <v>201340.7341</v>
      </c>
      <c r="AX43" s="155">
        <v>188552.70553234321</v>
      </c>
      <c r="AY43" s="155">
        <v>1543911.7202244026</v>
      </c>
      <c r="AZ43" s="155">
        <v>1502233.2261244026</v>
      </c>
      <c r="BA43" s="155">
        <v>4955</v>
      </c>
      <c r="BB43" s="155">
        <v>1144605</v>
      </c>
      <c r="BC43" s="155">
        <v>0</v>
      </c>
      <c r="BD43" s="155">
        <v>0</v>
      </c>
      <c r="BE43" s="155">
        <v>1543911.7202244026</v>
      </c>
      <c r="BF43" s="155">
        <v>1543911.7202244024</v>
      </c>
      <c r="BG43" s="155">
        <v>0</v>
      </c>
      <c r="BH43" s="155">
        <v>1186283.4941</v>
      </c>
      <c r="BI43" s="155">
        <v>984942.76</v>
      </c>
      <c r="BJ43" s="155">
        <v>1342570.9861244026</v>
      </c>
      <c r="BK43" s="155">
        <v>5811.9956109281502</v>
      </c>
      <c r="BL43" s="155">
        <v>5813.154690839694</v>
      </c>
      <c r="BM43" s="155">
        <v>-1.9938913949258544E-4</v>
      </c>
      <c r="BN43" s="155">
        <v>1.9938913949258544E-4</v>
      </c>
      <c r="BO43" s="155">
        <v>267.74745956662082</v>
      </c>
      <c r="BP43" s="155">
        <v>1544179.4676839693</v>
      </c>
      <c r="BQ43" s="155">
        <v>6504.3332189782222</v>
      </c>
      <c r="BR43" s="155" t="s">
        <v>700</v>
      </c>
      <c r="BS43" s="155">
        <v>6684.7596003635035</v>
      </c>
      <c r="BT43" s="155">
        <v>1.8136313950645855E-2</v>
      </c>
      <c r="BU43" s="155">
        <v>-10428.56</v>
      </c>
      <c r="BV43" s="155">
        <v>1533750.9076839692</v>
      </c>
      <c r="BW43" s="155">
        <v>-5878.95</v>
      </c>
      <c r="BX43" s="155">
        <v>1527871.9576839693</v>
      </c>
      <c r="BY43" s="155">
        <v>41678.494100000004</v>
      </c>
      <c r="BZ43" s="155">
        <v>1486193.4635839693</v>
      </c>
      <c r="CA43" s="47"/>
      <c r="CB43">
        <v>79.999999999999915</v>
      </c>
      <c r="CC43" s="48">
        <v>0</v>
      </c>
      <c r="CD43" s="49">
        <f t="shared" si="8"/>
        <v>3783.7799999999997</v>
      </c>
      <c r="CE43" s="49">
        <f t="shared" si="9"/>
        <v>0</v>
      </c>
      <c r="CF43" s="49">
        <f t="shared" si="10"/>
        <v>395.01</v>
      </c>
      <c r="CG43" s="49">
        <f t="shared" si="11"/>
        <v>0</v>
      </c>
      <c r="CH43" s="49">
        <f t="shared" si="12"/>
        <v>1059.1999999999989</v>
      </c>
      <c r="CI43" s="49">
        <f t="shared" si="13"/>
        <v>0</v>
      </c>
      <c r="CJ43" s="49">
        <f t="shared" si="14"/>
        <v>766.92</v>
      </c>
      <c r="CK43" s="49">
        <f t="shared" si="15"/>
        <v>0</v>
      </c>
      <c r="CL43" s="49">
        <f t="shared" si="16"/>
        <v>4423.6499999999996</v>
      </c>
      <c r="CM43" s="49">
        <f t="shared" si="17"/>
        <v>0</v>
      </c>
      <c r="CN43" s="49">
        <f t="shared" si="18"/>
        <v>1486193.4635839693</v>
      </c>
      <c r="CO43" s="156">
        <f t="shared" si="19"/>
        <v>0</v>
      </c>
      <c r="CP43">
        <v>2076</v>
      </c>
      <c r="CQ43" s="49">
        <f t="shared" si="26"/>
        <v>228645.14824368758</v>
      </c>
      <c r="CR43" s="49">
        <f t="shared" si="28"/>
        <v>114322.57412184379</v>
      </c>
      <c r="CS43" s="49">
        <f t="shared" si="28"/>
        <v>114322.57412184379</v>
      </c>
      <c r="CT43" s="49">
        <f t="shared" si="28"/>
        <v>114322.57412184379</v>
      </c>
      <c r="CU43" s="49">
        <f t="shared" si="28"/>
        <v>114322.57412184379</v>
      </c>
      <c r="CV43" s="49">
        <f t="shared" si="28"/>
        <v>114322.57412184379</v>
      </c>
      <c r="CW43" s="49">
        <f t="shared" si="28"/>
        <v>114322.57412184379</v>
      </c>
      <c r="CX43" s="49">
        <f t="shared" si="28"/>
        <v>114322.57412184379</v>
      </c>
      <c r="CY43" s="49">
        <f t="shared" si="28"/>
        <v>114322.57412184379</v>
      </c>
      <c r="CZ43" s="49">
        <f t="shared" si="28"/>
        <v>114322.57412184379</v>
      </c>
      <c r="DA43" s="49">
        <f t="shared" si="28"/>
        <v>114322.57412184379</v>
      </c>
      <c r="DB43" s="49">
        <f t="shared" si="28"/>
        <v>114322.57412184379</v>
      </c>
      <c r="DC43" s="157">
        <f t="shared" si="21"/>
        <v>1486193.4635839693</v>
      </c>
      <c r="DD43" s="49">
        <f t="shared" si="27"/>
        <v>0</v>
      </c>
      <c r="DE43" s="49"/>
      <c r="DF43" s="49"/>
      <c r="DG43" s="49"/>
      <c r="DH43" s="49"/>
      <c r="DI43" s="49">
        <f t="shared" si="29"/>
        <v>237566.07195137988</v>
      </c>
      <c r="DJ43" s="49">
        <f t="shared" si="30"/>
        <v>118783.03597568994</v>
      </c>
      <c r="DK43" s="49">
        <f t="shared" si="30"/>
        <v>118783.03597568994</v>
      </c>
      <c r="DL43" s="49">
        <f t="shared" si="30"/>
        <v>118783.03597568994</v>
      </c>
      <c r="DM43" s="49">
        <f t="shared" si="30"/>
        <v>118783.03597568994</v>
      </c>
      <c r="DN43" s="49">
        <f t="shared" si="30"/>
        <v>118783.03597568994</v>
      </c>
      <c r="DO43" s="49">
        <f t="shared" si="30"/>
        <v>118783.03597568994</v>
      </c>
      <c r="DP43" s="49">
        <f t="shared" si="30"/>
        <v>118783.03597568994</v>
      </c>
      <c r="DQ43" s="49">
        <f t="shared" si="30"/>
        <v>118783.03597568994</v>
      </c>
      <c r="DR43" s="49">
        <f t="shared" si="30"/>
        <v>118783.03597568994</v>
      </c>
      <c r="DS43" s="49">
        <f t="shared" si="30"/>
        <v>118783.03597568994</v>
      </c>
      <c r="DT43" s="49">
        <f t="shared" si="30"/>
        <v>118783.03597568994</v>
      </c>
      <c r="DU43" s="49">
        <f t="shared" si="23"/>
        <v>1544179.4676839698</v>
      </c>
      <c r="DV43" s="49">
        <f t="shared" si="31"/>
        <v>0</v>
      </c>
    </row>
    <row r="44" spans="2:126" x14ac:dyDescent="0.25">
      <c r="B44" s="150">
        <v>131970</v>
      </c>
      <c r="C44" s="150">
        <v>3022077</v>
      </c>
      <c r="D44" s="150" t="s">
        <v>59</v>
      </c>
      <c r="E44" s="151" t="s">
        <v>58</v>
      </c>
      <c r="F44" s="155">
        <v>843</v>
      </c>
      <c r="G44" s="155">
        <v>843</v>
      </c>
      <c r="H44" s="155">
        <v>0</v>
      </c>
      <c r="I44" s="155">
        <v>3568486.44</v>
      </c>
      <c r="J44" s="155">
        <v>0</v>
      </c>
      <c r="K44" s="155">
        <v>0</v>
      </c>
      <c r="L44" s="155">
        <v>211335.84000000011</v>
      </c>
      <c r="M44" s="155">
        <v>0</v>
      </c>
      <c r="N44" s="155">
        <v>463052.86000000045</v>
      </c>
      <c r="O44" s="155">
        <v>0</v>
      </c>
      <c r="P44" s="155">
        <v>33655.323277909753</v>
      </c>
      <c r="Q44" s="155">
        <v>30455.327315914576</v>
      </c>
      <c r="R44" s="155">
        <v>89223.960997624585</v>
      </c>
      <c r="S44" s="155">
        <v>49663.472779097545</v>
      </c>
      <c r="T44" s="155">
        <v>52131.130011876652</v>
      </c>
      <c r="U44" s="155">
        <v>0</v>
      </c>
      <c r="V44" s="155">
        <v>0</v>
      </c>
      <c r="W44" s="155">
        <v>0</v>
      </c>
      <c r="X44" s="155">
        <v>0</v>
      </c>
      <c r="Y44" s="155">
        <v>0</v>
      </c>
      <c r="Z44" s="155">
        <v>0</v>
      </c>
      <c r="AA44" s="155">
        <v>0</v>
      </c>
      <c r="AB44" s="155">
        <v>224743.26290858726</v>
      </c>
      <c r="AC44" s="155">
        <v>0</v>
      </c>
      <c r="AD44" s="155">
        <v>366595.62913411082</v>
      </c>
      <c r="AE44" s="155">
        <v>0</v>
      </c>
      <c r="AF44" s="155">
        <v>0</v>
      </c>
      <c r="AG44" s="155">
        <v>0</v>
      </c>
      <c r="AH44" s="155">
        <v>159662.24</v>
      </c>
      <c r="AI44" s="155">
        <v>0</v>
      </c>
      <c r="AJ44" s="155">
        <v>0</v>
      </c>
      <c r="AK44" s="155">
        <v>0</v>
      </c>
      <c r="AL44" s="155">
        <v>40048.140200000002</v>
      </c>
      <c r="AM44" s="155">
        <v>0</v>
      </c>
      <c r="AN44" s="155">
        <v>0</v>
      </c>
      <c r="AO44" s="155">
        <v>0</v>
      </c>
      <c r="AP44" s="155">
        <v>0</v>
      </c>
      <c r="AQ44" s="155">
        <v>0</v>
      </c>
      <c r="AR44" s="155">
        <v>0</v>
      </c>
      <c r="AS44" s="155">
        <v>0</v>
      </c>
      <c r="AT44" s="155">
        <v>0</v>
      </c>
      <c r="AU44" s="155">
        <v>3568486.44</v>
      </c>
      <c r="AV44" s="155">
        <v>1520856.8064251218</v>
      </c>
      <c r="AW44" s="155">
        <v>199710.38019999999</v>
      </c>
      <c r="AX44" s="155">
        <v>644547.86141189409</v>
      </c>
      <c r="AY44" s="155">
        <v>5289053.6266251216</v>
      </c>
      <c r="AZ44" s="155">
        <v>5249005.4864251213</v>
      </c>
      <c r="BA44" s="155">
        <v>4955</v>
      </c>
      <c r="BB44" s="155">
        <v>4177065</v>
      </c>
      <c r="BC44" s="155">
        <v>0</v>
      </c>
      <c r="BD44" s="155">
        <v>0</v>
      </c>
      <c r="BE44" s="155">
        <v>5289053.6266251216</v>
      </c>
      <c r="BF44" s="155">
        <v>5289053.6266251216</v>
      </c>
      <c r="BG44" s="155">
        <v>0</v>
      </c>
      <c r="BH44" s="155">
        <v>4217113.1402000003</v>
      </c>
      <c r="BI44" s="155">
        <v>4017402.7600000002</v>
      </c>
      <c r="BJ44" s="155">
        <v>5089343.2464251211</v>
      </c>
      <c r="BK44" s="155">
        <v>6037.1806007415435</v>
      </c>
      <c r="BL44" s="155">
        <v>6454.9783854761899</v>
      </c>
      <c r="BM44" s="155">
        <v>-6.4724892909742121E-2</v>
      </c>
      <c r="BN44" s="155">
        <v>6.4724892909742121E-2</v>
      </c>
      <c r="BO44" s="155">
        <v>352203.53253130696</v>
      </c>
      <c r="BP44" s="155">
        <v>5641257.1591564287</v>
      </c>
      <c r="BQ44" s="155">
        <v>6644.3760604465342</v>
      </c>
      <c r="BR44" s="155" t="s">
        <v>700</v>
      </c>
      <c r="BS44" s="155">
        <v>6691.8827510752417</v>
      </c>
      <c r="BT44" s="155">
        <v>4.1869415164996759E-3</v>
      </c>
      <c r="BU44" s="155">
        <v>-39448.360000000008</v>
      </c>
      <c r="BV44" s="155">
        <v>5601808.7991564283</v>
      </c>
      <c r="BW44" s="155">
        <v>-21454.35</v>
      </c>
      <c r="BX44" s="155">
        <v>5580354.4491564287</v>
      </c>
      <c r="BY44" s="155">
        <v>40048.140200000002</v>
      </c>
      <c r="BZ44" s="155">
        <v>5540306.3089564284</v>
      </c>
      <c r="CA44" s="47"/>
      <c r="CB44">
        <v>397.00000000000034</v>
      </c>
      <c r="CC44" s="48">
        <v>0</v>
      </c>
      <c r="CD44" s="49">
        <f t="shared" si="8"/>
        <v>13808.339999999998</v>
      </c>
      <c r="CE44" s="49">
        <f t="shared" si="9"/>
        <v>0</v>
      </c>
      <c r="CF44" s="49">
        <f t="shared" si="10"/>
        <v>1441.53</v>
      </c>
      <c r="CG44" s="49">
        <f t="shared" si="11"/>
        <v>0</v>
      </c>
      <c r="CH44" s="49">
        <f t="shared" si="12"/>
        <v>5256.2800000000043</v>
      </c>
      <c r="CI44" s="49">
        <f t="shared" si="13"/>
        <v>0</v>
      </c>
      <c r="CJ44" s="49">
        <f t="shared" si="14"/>
        <v>2798.7599999999998</v>
      </c>
      <c r="CK44" s="49">
        <f t="shared" si="15"/>
        <v>0</v>
      </c>
      <c r="CL44" s="49">
        <f t="shared" si="16"/>
        <v>16143.449999999999</v>
      </c>
      <c r="CM44" s="49">
        <f t="shared" si="17"/>
        <v>0</v>
      </c>
      <c r="CN44" s="49">
        <f t="shared" si="18"/>
        <v>5540306.3089564284</v>
      </c>
      <c r="CO44" s="156">
        <f t="shared" si="19"/>
        <v>0</v>
      </c>
      <c r="CP44">
        <v>2077</v>
      </c>
      <c r="CQ44" s="49">
        <f t="shared" si="26"/>
        <v>852354.81676252745</v>
      </c>
      <c r="CR44" s="49">
        <f t="shared" si="28"/>
        <v>426177.40838126373</v>
      </c>
      <c r="CS44" s="49">
        <f t="shared" si="28"/>
        <v>426177.40838126373</v>
      </c>
      <c r="CT44" s="49">
        <f t="shared" si="28"/>
        <v>426177.40838126373</v>
      </c>
      <c r="CU44" s="49">
        <f t="shared" si="28"/>
        <v>426177.40838126373</v>
      </c>
      <c r="CV44" s="49">
        <f t="shared" si="28"/>
        <v>426177.40838126373</v>
      </c>
      <c r="CW44" s="49">
        <f t="shared" si="28"/>
        <v>426177.40838126373</v>
      </c>
      <c r="CX44" s="49">
        <f t="shared" si="28"/>
        <v>426177.40838126373</v>
      </c>
      <c r="CY44" s="49">
        <f t="shared" si="28"/>
        <v>426177.40838126373</v>
      </c>
      <c r="CZ44" s="49">
        <f t="shared" si="28"/>
        <v>426177.40838126373</v>
      </c>
      <c r="DA44" s="49">
        <f t="shared" si="28"/>
        <v>426177.40838126373</v>
      </c>
      <c r="DB44" s="49">
        <f t="shared" si="28"/>
        <v>426177.40838126373</v>
      </c>
      <c r="DC44" s="157">
        <f t="shared" si="21"/>
        <v>5540306.3089564284</v>
      </c>
      <c r="DD44" s="49">
        <f t="shared" si="27"/>
        <v>0</v>
      </c>
      <c r="DE44" s="49"/>
      <c r="DF44" s="49"/>
      <c r="DG44" s="49"/>
      <c r="DH44" s="49"/>
      <c r="DI44" s="49">
        <f t="shared" si="29"/>
        <v>867885.71679329674</v>
      </c>
      <c r="DJ44" s="49">
        <f t="shared" si="30"/>
        <v>433942.85839664837</v>
      </c>
      <c r="DK44" s="49">
        <f t="shared" si="30"/>
        <v>433942.85839664837</v>
      </c>
      <c r="DL44" s="49">
        <f t="shared" si="30"/>
        <v>433942.85839664837</v>
      </c>
      <c r="DM44" s="49">
        <f t="shared" si="30"/>
        <v>433942.85839664837</v>
      </c>
      <c r="DN44" s="49">
        <f t="shared" si="30"/>
        <v>433942.85839664837</v>
      </c>
      <c r="DO44" s="49">
        <f t="shared" si="30"/>
        <v>433942.85839664837</v>
      </c>
      <c r="DP44" s="49">
        <f t="shared" si="30"/>
        <v>433942.85839664837</v>
      </c>
      <c r="DQ44" s="49">
        <f t="shared" si="30"/>
        <v>433942.85839664837</v>
      </c>
      <c r="DR44" s="49">
        <f t="shared" si="30"/>
        <v>433942.85839664837</v>
      </c>
      <c r="DS44" s="49">
        <f t="shared" si="30"/>
        <v>433942.85839664837</v>
      </c>
      <c r="DT44" s="49">
        <f t="shared" si="30"/>
        <v>433942.85839664837</v>
      </c>
      <c r="DU44" s="49">
        <f t="shared" si="23"/>
        <v>5641257.1591564287</v>
      </c>
      <c r="DV44" s="49">
        <f t="shared" si="31"/>
        <v>0</v>
      </c>
    </row>
    <row r="45" spans="2:126" x14ac:dyDescent="0.25">
      <c r="B45" s="150">
        <v>133364</v>
      </c>
      <c r="C45" s="150">
        <v>3022078</v>
      </c>
      <c r="D45" s="150" t="s">
        <v>233</v>
      </c>
      <c r="E45" s="151" t="s">
        <v>716</v>
      </c>
      <c r="F45" s="155">
        <v>355</v>
      </c>
      <c r="G45" s="155">
        <v>355</v>
      </c>
      <c r="H45" s="155">
        <v>0</v>
      </c>
      <c r="I45" s="155">
        <v>1502743.4</v>
      </c>
      <c r="J45" s="155">
        <v>0</v>
      </c>
      <c r="K45" s="155">
        <v>0</v>
      </c>
      <c r="L45" s="155">
        <v>4902.1199999999926</v>
      </c>
      <c r="M45" s="155">
        <v>0</v>
      </c>
      <c r="N45" s="155">
        <v>15162.940000000022</v>
      </c>
      <c r="O45" s="155">
        <v>0</v>
      </c>
      <c r="P45" s="155">
        <v>1551.4799999999975</v>
      </c>
      <c r="Q45" s="155">
        <v>0</v>
      </c>
      <c r="R45" s="155">
        <v>0</v>
      </c>
      <c r="S45" s="155">
        <v>1078.3600000000001</v>
      </c>
      <c r="T45" s="155">
        <v>0</v>
      </c>
      <c r="U45" s="155">
        <v>0</v>
      </c>
      <c r="V45" s="155">
        <v>0</v>
      </c>
      <c r="W45" s="155">
        <v>0</v>
      </c>
      <c r="X45" s="155">
        <v>0</v>
      </c>
      <c r="Y45" s="155">
        <v>0</v>
      </c>
      <c r="Z45" s="155">
        <v>0</v>
      </c>
      <c r="AA45" s="155">
        <v>0</v>
      </c>
      <c r="AB45" s="155">
        <v>14574.3199669967</v>
      </c>
      <c r="AC45" s="155">
        <v>0</v>
      </c>
      <c r="AD45" s="155">
        <v>98191.467975291496</v>
      </c>
      <c r="AE45" s="155">
        <v>0</v>
      </c>
      <c r="AF45" s="155">
        <v>0</v>
      </c>
      <c r="AG45" s="155">
        <v>0</v>
      </c>
      <c r="AH45" s="155">
        <v>159662.24</v>
      </c>
      <c r="AI45" s="155">
        <v>0</v>
      </c>
      <c r="AJ45" s="155">
        <v>0</v>
      </c>
      <c r="AK45" s="155">
        <v>0</v>
      </c>
      <c r="AL45" s="155">
        <v>21785.4</v>
      </c>
      <c r="AM45" s="155">
        <v>0</v>
      </c>
      <c r="AN45" s="155">
        <v>0</v>
      </c>
      <c r="AO45" s="155">
        <v>0</v>
      </c>
      <c r="AP45" s="155">
        <v>0</v>
      </c>
      <c r="AQ45" s="155">
        <v>0</v>
      </c>
      <c r="AR45" s="155">
        <v>0</v>
      </c>
      <c r="AS45" s="155">
        <v>0</v>
      </c>
      <c r="AT45" s="155">
        <v>0</v>
      </c>
      <c r="AU45" s="155">
        <v>1502743.4</v>
      </c>
      <c r="AV45" s="155">
        <v>135460.6879422882</v>
      </c>
      <c r="AW45" s="155">
        <v>181447.63999999998</v>
      </c>
      <c r="AX45" s="155">
        <v>106375.04656205501</v>
      </c>
      <c r="AY45" s="155">
        <v>1819651.7279422879</v>
      </c>
      <c r="AZ45" s="155">
        <v>1797866.327942288</v>
      </c>
      <c r="BA45" s="155">
        <v>4955</v>
      </c>
      <c r="BB45" s="155">
        <v>1759025</v>
      </c>
      <c r="BC45" s="155">
        <v>0</v>
      </c>
      <c r="BD45" s="155">
        <v>0</v>
      </c>
      <c r="BE45" s="155">
        <v>1819651.7279422879</v>
      </c>
      <c r="BF45" s="155">
        <v>1819651.7279422879</v>
      </c>
      <c r="BG45" s="155">
        <v>0</v>
      </c>
      <c r="BH45" s="155">
        <v>1780810.4</v>
      </c>
      <c r="BI45" s="155">
        <v>1599362.76</v>
      </c>
      <c r="BJ45" s="155">
        <v>1638204.087942288</v>
      </c>
      <c r="BK45" s="155">
        <v>4614.6594026543326</v>
      </c>
      <c r="BL45" s="155">
        <v>4627.1938297752813</v>
      </c>
      <c r="BM45" s="155">
        <v>-2.7088614789144202E-3</v>
      </c>
      <c r="BN45" s="155">
        <v>2.7088614789144202E-3</v>
      </c>
      <c r="BO45" s="155">
        <v>4449.7216279368058</v>
      </c>
      <c r="BP45" s="155">
        <v>1824101.4495702246</v>
      </c>
      <c r="BQ45" s="155">
        <v>5076.9466185076753</v>
      </c>
      <c r="BR45" s="155" t="s">
        <v>700</v>
      </c>
      <c r="BS45" s="155">
        <v>5138.3139424513365</v>
      </c>
      <c r="BT45" s="155">
        <v>-3.7481298204533608E-4</v>
      </c>
      <c r="BU45" s="155">
        <v>-14570.920000000002</v>
      </c>
      <c r="BV45" s="155">
        <v>1809530.5295702247</v>
      </c>
      <c r="BW45" s="155">
        <v>-9034.75</v>
      </c>
      <c r="BX45" s="155">
        <v>1800495.7795702247</v>
      </c>
      <c r="BY45" s="155">
        <v>21785.4</v>
      </c>
      <c r="BZ45" s="155">
        <v>1778710.3795702248</v>
      </c>
      <c r="CA45" s="47"/>
      <c r="CB45">
        <v>13.000000000000018</v>
      </c>
      <c r="CC45" s="48">
        <v>0</v>
      </c>
      <c r="CD45" s="49">
        <f t="shared" si="8"/>
        <v>5814.9</v>
      </c>
      <c r="CE45" s="49">
        <f t="shared" si="9"/>
        <v>0</v>
      </c>
      <c r="CF45" s="49">
        <f t="shared" si="10"/>
        <v>607.04999999999995</v>
      </c>
      <c r="CG45" s="49">
        <f t="shared" si="11"/>
        <v>0</v>
      </c>
      <c r="CH45" s="49">
        <f t="shared" si="12"/>
        <v>172.12000000000023</v>
      </c>
      <c r="CI45" s="49">
        <f t="shared" si="13"/>
        <v>0</v>
      </c>
      <c r="CJ45" s="49">
        <f t="shared" si="14"/>
        <v>1178.5999999999999</v>
      </c>
      <c r="CK45" s="49">
        <f t="shared" si="15"/>
        <v>0</v>
      </c>
      <c r="CL45" s="49">
        <f t="shared" si="16"/>
        <v>6798.2499999999991</v>
      </c>
      <c r="CM45" s="49">
        <f t="shared" si="17"/>
        <v>0</v>
      </c>
      <c r="CN45" s="49">
        <f t="shared" si="18"/>
        <v>1778710.3795702248</v>
      </c>
      <c r="CO45" s="156">
        <f t="shared" si="19"/>
        <v>0</v>
      </c>
      <c r="CP45">
        <v>2078</v>
      </c>
      <c r="CQ45" s="49">
        <f t="shared" si="26"/>
        <v>273647.75070311152</v>
      </c>
      <c r="CR45" s="49">
        <f t="shared" si="28"/>
        <v>136823.87535155576</v>
      </c>
      <c r="CS45" s="49">
        <f t="shared" si="28"/>
        <v>136823.87535155576</v>
      </c>
      <c r="CT45" s="49">
        <f t="shared" si="28"/>
        <v>136823.87535155576</v>
      </c>
      <c r="CU45" s="49">
        <f t="shared" si="28"/>
        <v>136823.87535155576</v>
      </c>
      <c r="CV45" s="49">
        <f t="shared" si="28"/>
        <v>136823.87535155576</v>
      </c>
      <c r="CW45" s="49">
        <f t="shared" si="28"/>
        <v>136823.87535155576</v>
      </c>
      <c r="CX45" s="49">
        <f t="shared" si="28"/>
        <v>136823.87535155576</v>
      </c>
      <c r="CY45" s="49">
        <f t="shared" si="28"/>
        <v>136823.87535155576</v>
      </c>
      <c r="CZ45" s="49">
        <f t="shared" si="28"/>
        <v>136823.87535155576</v>
      </c>
      <c r="DA45" s="49">
        <f t="shared" si="28"/>
        <v>136823.87535155576</v>
      </c>
      <c r="DB45" s="49">
        <f t="shared" si="28"/>
        <v>136823.87535155576</v>
      </c>
      <c r="DC45" s="157">
        <f t="shared" si="21"/>
        <v>1778710.3795702243</v>
      </c>
      <c r="DD45" s="49">
        <f t="shared" si="27"/>
        <v>0</v>
      </c>
      <c r="DE45" s="49"/>
      <c r="DF45" s="49"/>
      <c r="DG45" s="49"/>
      <c r="DH45" s="49"/>
      <c r="DI45" s="49">
        <f t="shared" si="29"/>
        <v>280630.992241573</v>
      </c>
      <c r="DJ45" s="49">
        <f t="shared" si="30"/>
        <v>140315.4961207865</v>
      </c>
      <c r="DK45" s="49">
        <f t="shared" si="30"/>
        <v>140315.4961207865</v>
      </c>
      <c r="DL45" s="49">
        <f t="shared" si="30"/>
        <v>140315.4961207865</v>
      </c>
      <c r="DM45" s="49">
        <f t="shared" si="30"/>
        <v>140315.4961207865</v>
      </c>
      <c r="DN45" s="49">
        <f t="shared" si="30"/>
        <v>140315.4961207865</v>
      </c>
      <c r="DO45" s="49">
        <f t="shared" si="30"/>
        <v>140315.4961207865</v>
      </c>
      <c r="DP45" s="49">
        <f t="shared" si="30"/>
        <v>140315.4961207865</v>
      </c>
      <c r="DQ45" s="49">
        <f t="shared" si="30"/>
        <v>140315.4961207865</v>
      </c>
      <c r="DR45" s="49">
        <f t="shared" si="30"/>
        <v>140315.4961207865</v>
      </c>
      <c r="DS45" s="49">
        <f t="shared" si="30"/>
        <v>140315.4961207865</v>
      </c>
      <c r="DT45" s="49">
        <f t="shared" si="30"/>
        <v>140315.4961207865</v>
      </c>
      <c r="DU45" s="49">
        <f t="shared" si="23"/>
        <v>1824101.4495702246</v>
      </c>
      <c r="DV45" s="49">
        <f t="shared" si="31"/>
        <v>0</v>
      </c>
    </row>
    <row r="46" spans="2:126" x14ac:dyDescent="0.25">
      <c r="B46" s="150">
        <v>133365</v>
      </c>
      <c r="C46" s="150">
        <v>3022079</v>
      </c>
      <c r="D46" s="150" t="s">
        <v>17</v>
      </c>
      <c r="E46" s="151" t="s">
        <v>717</v>
      </c>
      <c r="F46" s="155">
        <v>410</v>
      </c>
      <c r="G46" s="155">
        <v>410</v>
      </c>
      <c r="H46" s="155">
        <v>0</v>
      </c>
      <c r="I46" s="155">
        <v>1735562.8</v>
      </c>
      <c r="J46" s="155">
        <v>0</v>
      </c>
      <c r="K46" s="155">
        <v>0</v>
      </c>
      <c r="L46" s="155">
        <v>3812.7599999999961</v>
      </c>
      <c r="M46" s="155">
        <v>0</v>
      </c>
      <c r="N46" s="155">
        <v>8164.6599999999935</v>
      </c>
      <c r="O46" s="155">
        <v>0</v>
      </c>
      <c r="P46" s="155">
        <v>0</v>
      </c>
      <c r="Q46" s="155">
        <v>627.19999999999936</v>
      </c>
      <c r="R46" s="155">
        <v>0</v>
      </c>
      <c r="S46" s="155">
        <v>539.17999999999938</v>
      </c>
      <c r="T46" s="155">
        <v>0</v>
      </c>
      <c r="U46" s="155">
        <v>0</v>
      </c>
      <c r="V46" s="155">
        <v>0</v>
      </c>
      <c r="W46" s="155">
        <v>0</v>
      </c>
      <c r="X46" s="155">
        <v>0</v>
      </c>
      <c r="Y46" s="155">
        <v>0</v>
      </c>
      <c r="Z46" s="155">
        <v>0</v>
      </c>
      <c r="AA46" s="155">
        <v>0</v>
      </c>
      <c r="AB46" s="155">
        <v>3738.5947075208892</v>
      </c>
      <c r="AC46" s="155">
        <v>0</v>
      </c>
      <c r="AD46" s="155">
        <v>70861.459846650469</v>
      </c>
      <c r="AE46" s="155">
        <v>0</v>
      </c>
      <c r="AF46" s="155">
        <v>0</v>
      </c>
      <c r="AG46" s="155">
        <v>0</v>
      </c>
      <c r="AH46" s="155">
        <v>159662.24</v>
      </c>
      <c r="AI46" s="155">
        <v>0</v>
      </c>
      <c r="AJ46" s="155">
        <v>0</v>
      </c>
      <c r="AK46" s="155">
        <v>0</v>
      </c>
      <c r="AL46" s="155">
        <v>35084.7111</v>
      </c>
      <c r="AM46" s="155">
        <v>0</v>
      </c>
      <c r="AN46" s="155">
        <v>0</v>
      </c>
      <c r="AO46" s="155">
        <v>0</v>
      </c>
      <c r="AP46" s="155">
        <v>0</v>
      </c>
      <c r="AQ46" s="155">
        <v>0</v>
      </c>
      <c r="AR46" s="155">
        <v>0</v>
      </c>
      <c r="AS46" s="155">
        <v>0</v>
      </c>
      <c r="AT46" s="155">
        <v>0</v>
      </c>
      <c r="AU46" s="155">
        <v>1735562.8</v>
      </c>
      <c r="AV46" s="155">
        <v>87743.854554171354</v>
      </c>
      <c r="AW46" s="155">
        <v>194746.95110000001</v>
      </c>
      <c r="AX46" s="155">
        <v>98639.972676850972</v>
      </c>
      <c r="AY46" s="155">
        <v>2018053.6056541714</v>
      </c>
      <c r="AZ46" s="155">
        <v>1982968.8945541715</v>
      </c>
      <c r="BA46" s="155">
        <v>4955</v>
      </c>
      <c r="BB46" s="155">
        <v>2031550</v>
      </c>
      <c r="BC46" s="155">
        <v>48581.105445828522</v>
      </c>
      <c r="BD46" s="155">
        <v>0</v>
      </c>
      <c r="BE46" s="155">
        <v>2066634.7111</v>
      </c>
      <c r="BF46" s="155">
        <v>2066634.7110999997</v>
      </c>
      <c r="BG46" s="155">
        <v>0</v>
      </c>
      <c r="BH46" s="155">
        <v>2066634.7111</v>
      </c>
      <c r="BI46" s="155">
        <v>1871887.76</v>
      </c>
      <c r="BJ46" s="155">
        <v>1871887.76</v>
      </c>
      <c r="BK46" s="155">
        <v>4565.5799024390244</v>
      </c>
      <c r="BL46" s="155">
        <v>4547.4282490338164</v>
      </c>
      <c r="BM46" s="155">
        <v>3.9916305241461765E-3</v>
      </c>
      <c r="BN46" s="155">
        <v>0</v>
      </c>
      <c r="BO46" s="155">
        <v>0</v>
      </c>
      <c r="BP46" s="155">
        <v>2066634.7111</v>
      </c>
      <c r="BQ46" s="155">
        <v>4955</v>
      </c>
      <c r="BR46" s="155" t="s">
        <v>700</v>
      </c>
      <c r="BS46" s="155">
        <v>5040.5724660975611</v>
      </c>
      <c r="BT46" s="155">
        <v>4.8276219246987662E-3</v>
      </c>
      <c r="BU46" s="155">
        <v>-16722.280000000002</v>
      </c>
      <c r="BV46" s="155">
        <v>2049912.4310999999</v>
      </c>
      <c r="BW46" s="155">
        <v>-10434.5</v>
      </c>
      <c r="BX46" s="155">
        <v>2039477.9310999999</v>
      </c>
      <c r="BY46" s="155">
        <v>35084.7111</v>
      </c>
      <c r="BZ46" s="155">
        <v>2004393.22</v>
      </c>
      <c r="CA46" s="47"/>
      <c r="CB46">
        <v>6.9999999999999938</v>
      </c>
      <c r="CC46" s="48">
        <v>0</v>
      </c>
      <c r="CD46" s="49">
        <f t="shared" si="8"/>
        <v>6715.7999999999993</v>
      </c>
      <c r="CE46" s="49">
        <f t="shared" si="9"/>
        <v>0</v>
      </c>
      <c r="CF46" s="49">
        <f t="shared" si="10"/>
        <v>701.1</v>
      </c>
      <c r="CG46" s="49">
        <f t="shared" si="11"/>
        <v>0</v>
      </c>
      <c r="CH46" s="49">
        <f t="shared" si="12"/>
        <v>92.679999999999922</v>
      </c>
      <c r="CI46" s="49">
        <f t="shared" si="13"/>
        <v>0</v>
      </c>
      <c r="CJ46" s="49">
        <f t="shared" si="14"/>
        <v>1361.2</v>
      </c>
      <c r="CK46" s="49">
        <f t="shared" si="15"/>
        <v>0</v>
      </c>
      <c r="CL46" s="49">
        <f t="shared" si="16"/>
        <v>7851.4999999999991</v>
      </c>
      <c r="CM46" s="49">
        <f t="shared" si="17"/>
        <v>0</v>
      </c>
      <c r="CN46" s="49">
        <f t="shared" si="18"/>
        <v>2004393.22</v>
      </c>
      <c r="CO46" s="156">
        <f t="shared" si="19"/>
        <v>0</v>
      </c>
      <c r="CP46">
        <v>2079</v>
      </c>
      <c r="CQ46" s="49">
        <f t="shared" si="26"/>
        <v>308368.18769230769</v>
      </c>
      <c r="CR46" s="49">
        <f t="shared" si="28"/>
        <v>154184.09384615385</v>
      </c>
      <c r="CS46" s="49">
        <f t="shared" si="28"/>
        <v>154184.09384615385</v>
      </c>
      <c r="CT46" s="49">
        <f t="shared" si="28"/>
        <v>154184.09384615385</v>
      </c>
      <c r="CU46" s="49">
        <f t="shared" si="28"/>
        <v>154184.09384615385</v>
      </c>
      <c r="CV46" s="49">
        <f t="shared" si="28"/>
        <v>154184.09384615385</v>
      </c>
      <c r="CW46" s="49">
        <f t="shared" si="28"/>
        <v>154184.09384615385</v>
      </c>
      <c r="CX46" s="49">
        <f t="shared" si="28"/>
        <v>154184.09384615385</v>
      </c>
      <c r="CY46" s="49">
        <f t="shared" si="28"/>
        <v>154184.09384615385</v>
      </c>
      <c r="CZ46" s="49">
        <f t="shared" si="28"/>
        <v>154184.09384615385</v>
      </c>
      <c r="DA46" s="49">
        <f t="shared" si="28"/>
        <v>154184.09384615385</v>
      </c>
      <c r="DB46" s="49">
        <f t="shared" si="28"/>
        <v>154184.09384615385</v>
      </c>
      <c r="DC46" s="157">
        <f t="shared" si="21"/>
        <v>2004393.2200000004</v>
      </c>
      <c r="DD46" s="49">
        <f t="shared" si="27"/>
        <v>0</v>
      </c>
      <c r="DE46" s="49"/>
      <c r="DF46" s="49"/>
      <c r="DG46" s="49"/>
      <c r="DH46" s="49"/>
      <c r="DI46" s="49">
        <f t="shared" si="29"/>
        <v>317943.80170769233</v>
      </c>
      <c r="DJ46" s="49">
        <f t="shared" si="30"/>
        <v>158971.90085384616</v>
      </c>
      <c r="DK46" s="49">
        <f t="shared" si="30"/>
        <v>158971.90085384616</v>
      </c>
      <c r="DL46" s="49">
        <f t="shared" si="30"/>
        <v>158971.90085384616</v>
      </c>
      <c r="DM46" s="49">
        <f t="shared" si="30"/>
        <v>158971.90085384616</v>
      </c>
      <c r="DN46" s="49">
        <f t="shared" si="30"/>
        <v>158971.90085384616</v>
      </c>
      <c r="DO46" s="49">
        <f t="shared" si="30"/>
        <v>158971.90085384616</v>
      </c>
      <c r="DP46" s="49">
        <f t="shared" si="30"/>
        <v>158971.90085384616</v>
      </c>
      <c r="DQ46" s="49">
        <f t="shared" si="30"/>
        <v>158971.90085384616</v>
      </c>
      <c r="DR46" s="49">
        <f t="shared" si="30"/>
        <v>158971.90085384616</v>
      </c>
      <c r="DS46" s="49">
        <f t="shared" si="30"/>
        <v>158971.90085384616</v>
      </c>
      <c r="DT46" s="49">
        <f t="shared" si="30"/>
        <v>158971.90085384616</v>
      </c>
      <c r="DU46" s="49">
        <f t="shared" si="23"/>
        <v>2066634.7111000007</v>
      </c>
      <c r="DV46" s="49">
        <f t="shared" si="31"/>
        <v>0</v>
      </c>
    </row>
    <row r="47" spans="2:126" x14ac:dyDescent="0.25">
      <c r="B47" s="150">
        <v>101315</v>
      </c>
      <c r="C47" s="150">
        <v>3023300</v>
      </c>
      <c r="D47" s="150" t="s">
        <v>113</v>
      </c>
      <c r="E47" s="151" t="s">
        <v>718</v>
      </c>
      <c r="F47" s="155">
        <v>172</v>
      </c>
      <c r="G47" s="155">
        <v>172</v>
      </c>
      <c r="H47" s="155">
        <v>0</v>
      </c>
      <c r="I47" s="155">
        <v>728089.76</v>
      </c>
      <c r="J47" s="155">
        <v>0</v>
      </c>
      <c r="K47" s="155">
        <v>0</v>
      </c>
      <c r="L47" s="155">
        <v>39216.960000000028</v>
      </c>
      <c r="M47" s="155">
        <v>0</v>
      </c>
      <c r="N47" s="155">
        <v>87478.500000000015</v>
      </c>
      <c r="O47" s="155">
        <v>0</v>
      </c>
      <c r="P47" s="155">
        <v>11894.679999999986</v>
      </c>
      <c r="Q47" s="155">
        <v>9094.400000000016</v>
      </c>
      <c r="R47" s="155">
        <v>16158.779999999993</v>
      </c>
      <c r="S47" s="155">
        <v>7009.3399999999992</v>
      </c>
      <c r="T47" s="155">
        <v>572.18999999999983</v>
      </c>
      <c r="U47" s="155">
        <v>0</v>
      </c>
      <c r="V47" s="155">
        <v>0</v>
      </c>
      <c r="W47" s="155">
        <v>0</v>
      </c>
      <c r="X47" s="155">
        <v>0</v>
      </c>
      <c r="Y47" s="155">
        <v>0</v>
      </c>
      <c r="Z47" s="155">
        <v>0</v>
      </c>
      <c r="AA47" s="155">
        <v>0</v>
      </c>
      <c r="AB47" s="155">
        <v>41411.463483870975</v>
      </c>
      <c r="AC47" s="155">
        <v>0</v>
      </c>
      <c r="AD47" s="155">
        <v>90196.992447552489</v>
      </c>
      <c r="AE47" s="155">
        <v>0</v>
      </c>
      <c r="AF47" s="155">
        <v>13464.257999999973</v>
      </c>
      <c r="AG47" s="155">
        <v>0</v>
      </c>
      <c r="AH47" s="155">
        <v>159662.24</v>
      </c>
      <c r="AI47" s="155">
        <v>0</v>
      </c>
      <c r="AJ47" s="155">
        <v>0</v>
      </c>
      <c r="AK47" s="155">
        <v>0</v>
      </c>
      <c r="AL47" s="155">
        <v>3722.8454999999999</v>
      </c>
      <c r="AM47" s="155">
        <v>0</v>
      </c>
      <c r="AN47" s="155">
        <v>0</v>
      </c>
      <c r="AO47" s="155">
        <v>0</v>
      </c>
      <c r="AP47" s="155">
        <v>0</v>
      </c>
      <c r="AQ47" s="155">
        <v>0</v>
      </c>
      <c r="AR47" s="155">
        <v>0</v>
      </c>
      <c r="AS47" s="155">
        <v>0</v>
      </c>
      <c r="AT47" s="155">
        <v>0</v>
      </c>
      <c r="AU47" s="155">
        <v>728089.76</v>
      </c>
      <c r="AV47" s="155">
        <v>316497.56393142353</v>
      </c>
      <c r="AW47" s="155">
        <v>163385.08549999999</v>
      </c>
      <c r="AX47" s="155">
        <v>139964.12917338143</v>
      </c>
      <c r="AY47" s="155">
        <v>1207972.4094314235</v>
      </c>
      <c r="AZ47" s="155">
        <v>1204249.5639314235</v>
      </c>
      <c r="BA47" s="155">
        <v>4955</v>
      </c>
      <c r="BB47" s="155">
        <v>852260</v>
      </c>
      <c r="BC47" s="155">
        <v>0</v>
      </c>
      <c r="BD47" s="155">
        <v>0</v>
      </c>
      <c r="BE47" s="155">
        <v>1207972.4094314235</v>
      </c>
      <c r="BF47" s="155">
        <v>1207972.4094314235</v>
      </c>
      <c r="BG47" s="155">
        <v>0</v>
      </c>
      <c r="BH47" s="155">
        <v>855982.84550000005</v>
      </c>
      <c r="BI47" s="155">
        <v>692597.76000000001</v>
      </c>
      <c r="BJ47" s="155">
        <v>1044587.3239314235</v>
      </c>
      <c r="BK47" s="155">
        <v>6073.1821158803687</v>
      </c>
      <c r="BL47" s="155">
        <v>6267.4255186335404</v>
      </c>
      <c r="BM47" s="155">
        <v>-3.0992534682011151E-2</v>
      </c>
      <c r="BN47" s="155">
        <v>3.0992534682011151E-2</v>
      </c>
      <c r="BO47" s="155">
        <v>33409.86527354554</v>
      </c>
      <c r="BP47" s="155">
        <v>1241382.274704969</v>
      </c>
      <c r="BQ47" s="155">
        <v>7195.6943558428429</v>
      </c>
      <c r="BR47" s="155" t="s">
        <v>700</v>
      </c>
      <c r="BS47" s="155">
        <v>7217.3388064242381</v>
      </c>
      <c r="BT47" s="155">
        <v>-8.8773511167621333E-3</v>
      </c>
      <c r="BU47" s="155">
        <v>-7969.3200000000006</v>
      </c>
      <c r="BV47" s="155">
        <v>1233412.954704969</v>
      </c>
      <c r="BW47" s="155">
        <v>-4377.3999999999996</v>
      </c>
      <c r="BX47" s="155">
        <v>1229035.5547049691</v>
      </c>
      <c r="BY47" s="155">
        <v>3722.8454999999999</v>
      </c>
      <c r="BZ47" s="155">
        <v>1225312.709204969</v>
      </c>
      <c r="CA47" s="47"/>
      <c r="CB47">
        <v>75</v>
      </c>
      <c r="CC47" s="48">
        <v>0</v>
      </c>
      <c r="CD47" s="49">
        <f t="shared" si="8"/>
        <v>2817.3599999999997</v>
      </c>
      <c r="CE47" s="49">
        <f t="shared" si="9"/>
        <v>0</v>
      </c>
      <c r="CF47" s="49">
        <f t="shared" si="10"/>
        <v>294.12</v>
      </c>
      <c r="CG47" s="49">
        <f t="shared" si="11"/>
        <v>0</v>
      </c>
      <c r="CH47" s="49">
        <f t="shared" si="12"/>
        <v>993</v>
      </c>
      <c r="CI47" s="49">
        <f t="shared" si="13"/>
        <v>0</v>
      </c>
      <c r="CJ47" s="49">
        <f t="shared" si="14"/>
        <v>571.04</v>
      </c>
      <c r="CK47" s="49">
        <f t="shared" si="15"/>
        <v>0</v>
      </c>
      <c r="CL47" s="49">
        <f t="shared" si="16"/>
        <v>3293.7999999999997</v>
      </c>
      <c r="CM47" s="49">
        <f t="shared" si="17"/>
        <v>0</v>
      </c>
      <c r="CN47" s="49">
        <f t="shared" si="18"/>
        <v>1225312.709204969</v>
      </c>
      <c r="CO47" s="156">
        <f t="shared" si="19"/>
        <v>0</v>
      </c>
      <c r="CP47">
        <v>3300</v>
      </c>
      <c r="CQ47" s="49">
        <f t="shared" si="26"/>
        <v>188509.64756999523</v>
      </c>
      <c r="CR47" s="49">
        <f t="shared" si="28"/>
        <v>94254.823784997614</v>
      </c>
      <c r="CS47" s="49">
        <f t="shared" si="28"/>
        <v>94254.823784997614</v>
      </c>
      <c r="CT47" s="49">
        <f t="shared" si="28"/>
        <v>94254.823784997614</v>
      </c>
      <c r="CU47" s="49">
        <f t="shared" si="28"/>
        <v>94254.823784997614</v>
      </c>
      <c r="CV47" s="49">
        <f t="shared" si="28"/>
        <v>94254.823784997614</v>
      </c>
      <c r="CW47" s="49">
        <f t="shared" si="28"/>
        <v>94254.823784997614</v>
      </c>
      <c r="CX47" s="49">
        <f t="shared" si="28"/>
        <v>94254.823784997614</v>
      </c>
      <c r="CY47" s="49">
        <f t="shared" si="28"/>
        <v>94254.823784997614</v>
      </c>
      <c r="CZ47" s="49">
        <f t="shared" si="28"/>
        <v>94254.823784997614</v>
      </c>
      <c r="DA47" s="49">
        <f t="shared" si="28"/>
        <v>94254.823784997614</v>
      </c>
      <c r="DB47" s="49">
        <f t="shared" si="28"/>
        <v>94254.823784997614</v>
      </c>
      <c r="DC47" s="157">
        <f t="shared" si="21"/>
        <v>1225312.7092049688</v>
      </c>
      <c r="DD47" s="49">
        <f t="shared" si="27"/>
        <v>0</v>
      </c>
      <c r="DE47" s="49"/>
      <c r="DF47" s="49"/>
      <c r="DG47" s="49"/>
      <c r="DH47" s="49"/>
      <c r="DI47" s="49">
        <f t="shared" si="29"/>
        <v>190981.88841614907</v>
      </c>
      <c r="DJ47" s="49">
        <f t="shared" si="30"/>
        <v>95490.944208074536</v>
      </c>
      <c r="DK47" s="49">
        <f t="shared" si="30"/>
        <v>95490.944208074536</v>
      </c>
      <c r="DL47" s="49">
        <f t="shared" si="30"/>
        <v>95490.944208074536</v>
      </c>
      <c r="DM47" s="49">
        <f t="shared" si="30"/>
        <v>95490.944208074536</v>
      </c>
      <c r="DN47" s="49">
        <f t="shared" si="30"/>
        <v>95490.944208074536</v>
      </c>
      <c r="DO47" s="49">
        <f t="shared" si="30"/>
        <v>95490.944208074536</v>
      </c>
      <c r="DP47" s="49">
        <f t="shared" si="30"/>
        <v>95490.944208074536</v>
      </c>
      <c r="DQ47" s="49">
        <f t="shared" si="30"/>
        <v>95490.944208074536</v>
      </c>
      <c r="DR47" s="49">
        <f t="shared" si="30"/>
        <v>95490.944208074536</v>
      </c>
      <c r="DS47" s="49">
        <f t="shared" si="30"/>
        <v>95490.944208074536</v>
      </c>
      <c r="DT47" s="49">
        <f t="shared" si="30"/>
        <v>95490.944208074536</v>
      </c>
      <c r="DU47" s="49">
        <f t="shared" si="23"/>
        <v>1241382.2747049693</v>
      </c>
      <c r="DV47" s="49">
        <f t="shared" si="31"/>
        <v>0</v>
      </c>
    </row>
    <row r="48" spans="2:126" x14ac:dyDescent="0.25">
      <c r="B48" s="150">
        <v>101316</v>
      </c>
      <c r="C48" s="150">
        <v>3023302</v>
      </c>
      <c r="D48" s="150" t="s">
        <v>68</v>
      </c>
      <c r="E48" s="151" t="s">
        <v>719</v>
      </c>
      <c r="F48" s="155">
        <v>195</v>
      </c>
      <c r="G48" s="155">
        <v>195</v>
      </c>
      <c r="H48" s="155">
        <v>0</v>
      </c>
      <c r="I48" s="155">
        <v>825450.6</v>
      </c>
      <c r="J48" s="155">
        <v>0</v>
      </c>
      <c r="K48" s="155">
        <v>0</v>
      </c>
      <c r="L48" s="155">
        <v>11982.960000000019</v>
      </c>
      <c r="M48" s="155">
        <v>0</v>
      </c>
      <c r="N48" s="155">
        <v>25660.360000000044</v>
      </c>
      <c r="O48" s="155">
        <v>0</v>
      </c>
      <c r="P48" s="155">
        <v>2844.3799999999992</v>
      </c>
      <c r="Q48" s="155">
        <v>2195.2000000000003</v>
      </c>
      <c r="R48" s="155">
        <v>489.66000000000025</v>
      </c>
      <c r="S48" s="155">
        <v>3774.26</v>
      </c>
      <c r="T48" s="155">
        <v>0</v>
      </c>
      <c r="U48" s="155">
        <v>0</v>
      </c>
      <c r="V48" s="155">
        <v>0</v>
      </c>
      <c r="W48" s="155">
        <v>0</v>
      </c>
      <c r="X48" s="155">
        <v>0</v>
      </c>
      <c r="Y48" s="155">
        <v>0</v>
      </c>
      <c r="Z48" s="155">
        <v>0</v>
      </c>
      <c r="AA48" s="155">
        <v>0</v>
      </c>
      <c r="AB48" s="155">
        <v>39171.001704545481</v>
      </c>
      <c r="AC48" s="155">
        <v>0</v>
      </c>
      <c r="AD48" s="155">
        <v>51006.191702309683</v>
      </c>
      <c r="AE48" s="155">
        <v>0</v>
      </c>
      <c r="AF48" s="155">
        <v>0</v>
      </c>
      <c r="AG48" s="155">
        <v>0</v>
      </c>
      <c r="AH48" s="155">
        <v>159662.24</v>
      </c>
      <c r="AI48" s="155">
        <v>0</v>
      </c>
      <c r="AJ48" s="155">
        <v>0</v>
      </c>
      <c r="AK48" s="155">
        <v>0</v>
      </c>
      <c r="AL48" s="155">
        <v>5105.1000000000004</v>
      </c>
      <c r="AM48" s="155">
        <v>0</v>
      </c>
      <c r="AN48" s="155">
        <v>0</v>
      </c>
      <c r="AO48" s="155">
        <v>0</v>
      </c>
      <c r="AP48" s="155">
        <v>0</v>
      </c>
      <c r="AQ48" s="155">
        <v>0</v>
      </c>
      <c r="AR48" s="155">
        <v>0</v>
      </c>
      <c r="AS48" s="155">
        <v>0</v>
      </c>
      <c r="AT48" s="155">
        <v>0</v>
      </c>
      <c r="AU48" s="155">
        <v>825450.6</v>
      </c>
      <c r="AV48" s="155">
        <v>137124.01340685523</v>
      </c>
      <c r="AW48" s="155">
        <v>164767.34</v>
      </c>
      <c r="AX48" s="155">
        <v>95906.881045007423</v>
      </c>
      <c r="AY48" s="155">
        <v>1127341.9534068552</v>
      </c>
      <c r="AZ48" s="155">
        <v>1122236.8534068551</v>
      </c>
      <c r="BA48" s="155">
        <v>4955</v>
      </c>
      <c r="BB48" s="155">
        <v>966225</v>
      </c>
      <c r="BC48" s="155">
        <v>0</v>
      </c>
      <c r="BD48" s="155">
        <v>0</v>
      </c>
      <c r="BE48" s="155">
        <v>1127341.9534068552</v>
      </c>
      <c r="BF48" s="155">
        <v>1127341.953406855</v>
      </c>
      <c r="BG48" s="155">
        <v>0</v>
      </c>
      <c r="BH48" s="155">
        <v>971330.1</v>
      </c>
      <c r="BI48" s="155">
        <v>806562.76</v>
      </c>
      <c r="BJ48" s="155">
        <v>962574.61340685526</v>
      </c>
      <c r="BK48" s="155">
        <v>4936.2800687531035</v>
      </c>
      <c r="BL48" s="155">
        <v>4866.5332256157635</v>
      </c>
      <c r="BM48" s="155">
        <v>1.4331936083414879E-2</v>
      </c>
      <c r="BN48" s="155">
        <v>0</v>
      </c>
      <c r="BO48" s="155">
        <v>0</v>
      </c>
      <c r="BP48" s="155">
        <v>1127341.9534068552</v>
      </c>
      <c r="BQ48" s="155">
        <v>5755.0607867018216</v>
      </c>
      <c r="BR48" s="155" t="s">
        <v>700</v>
      </c>
      <c r="BS48" s="155">
        <v>5781.2407867018219</v>
      </c>
      <c r="BT48" s="155">
        <v>1.7664487548603391E-2</v>
      </c>
      <c r="BU48" s="155">
        <v>-8200.4800000000014</v>
      </c>
      <c r="BV48" s="155">
        <v>1119141.4734068552</v>
      </c>
      <c r="BW48" s="155">
        <v>-4962.75</v>
      </c>
      <c r="BX48" s="155">
        <v>1114178.7234068552</v>
      </c>
      <c r="BY48" s="155">
        <v>5105.1000000000004</v>
      </c>
      <c r="BZ48" s="155">
        <v>1109073.6234068552</v>
      </c>
      <c r="CA48" s="47"/>
      <c r="CB48">
        <v>22.000000000000036</v>
      </c>
      <c r="CC48" s="48">
        <v>0</v>
      </c>
      <c r="CD48" s="49">
        <f t="shared" si="8"/>
        <v>3194.1</v>
      </c>
      <c r="CE48" s="49">
        <f t="shared" si="9"/>
        <v>0</v>
      </c>
      <c r="CF48" s="49">
        <f t="shared" si="10"/>
        <v>333.45</v>
      </c>
      <c r="CG48" s="49">
        <f t="shared" si="11"/>
        <v>0</v>
      </c>
      <c r="CH48" s="49">
        <f t="shared" si="12"/>
        <v>291.28000000000048</v>
      </c>
      <c r="CI48" s="49">
        <f t="shared" si="13"/>
        <v>0</v>
      </c>
      <c r="CJ48" s="49">
        <f t="shared" si="14"/>
        <v>647.4</v>
      </c>
      <c r="CK48" s="49">
        <f t="shared" si="15"/>
        <v>0</v>
      </c>
      <c r="CL48" s="49">
        <f t="shared" si="16"/>
        <v>3734.2499999999995</v>
      </c>
      <c r="CM48" s="49">
        <f t="shared" si="17"/>
        <v>0</v>
      </c>
      <c r="CN48" s="49">
        <f t="shared" si="18"/>
        <v>1109073.6234068552</v>
      </c>
      <c r="CO48" s="156">
        <f t="shared" si="19"/>
        <v>0</v>
      </c>
      <c r="CP48">
        <v>3302</v>
      </c>
      <c r="CQ48" s="49">
        <f t="shared" si="26"/>
        <v>170626.71129336234</v>
      </c>
      <c r="CR48" s="49">
        <f t="shared" si="28"/>
        <v>85313.355646681171</v>
      </c>
      <c r="CS48" s="49">
        <f t="shared" si="28"/>
        <v>85313.355646681171</v>
      </c>
      <c r="CT48" s="49">
        <f t="shared" si="28"/>
        <v>85313.355646681171</v>
      </c>
      <c r="CU48" s="49">
        <f t="shared" si="28"/>
        <v>85313.355646681171</v>
      </c>
      <c r="CV48" s="49">
        <f t="shared" si="28"/>
        <v>85313.355646681171</v>
      </c>
      <c r="CW48" s="49">
        <f t="shared" si="28"/>
        <v>85313.355646681171</v>
      </c>
      <c r="CX48" s="49">
        <f t="shared" si="28"/>
        <v>85313.355646681171</v>
      </c>
      <c r="CY48" s="49">
        <f t="shared" si="28"/>
        <v>85313.355646681171</v>
      </c>
      <c r="CZ48" s="49">
        <f t="shared" si="28"/>
        <v>85313.355646681171</v>
      </c>
      <c r="DA48" s="49">
        <f t="shared" si="28"/>
        <v>85313.355646681171</v>
      </c>
      <c r="DB48" s="49">
        <f t="shared" si="28"/>
        <v>85313.355646681171</v>
      </c>
      <c r="DC48" s="157">
        <f t="shared" si="21"/>
        <v>1109073.6234068552</v>
      </c>
      <c r="DD48" s="49">
        <f t="shared" si="27"/>
        <v>0</v>
      </c>
      <c r="DE48" s="49"/>
      <c r="DF48" s="49"/>
      <c r="DG48" s="49"/>
      <c r="DH48" s="49"/>
      <c r="DI48" s="49">
        <f t="shared" si="29"/>
        <v>173437.22360105466</v>
      </c>
      <c r="DJ48" s="49">
        <f t="shared" si="30"/>
        <v>86718.611800527331</v>
      </c>
      <c r="DK48" s="49">
        <f t="shared" si="30"/>
        <v>86718.611800527331</v>
      </c>
      <c r="DL48" s="49">
        <f t="shared" si="30"/>
        <v>86718.611800527331</v>
      </c>
      <c r="DM48" s="49">
        <f t="shared" si="30"/>
        <v>86718.611800527331</v>
      </c>
      <c r="DN48" s="49">
        <f t="shared" si="30"/>
        <v>86718.611800527331</v>
      </c>
      <c r="DO48" s="49">
        <f t="shared" si="30"/>
        <v>86718.611800527331</v>
      </c>
      <c r="DP48" s="49">
        <f t="shared" si="30"/>
        <v>86718.611800527331</v>
      </c>
      <c r="DQ48" s="49">
        <f t="shared" si="30"/>
        <v>86718.611800527331</v>
      </c>
      <c r="DR48" s="49">
        <f t="shared" si="30"/>
        <v>86718.611800527331</v>
      </c>
      <c r="DS48" s="49">
        <f t="shared" si="30"/>
        <v>86718.611800527331</v>
      </c>
      <c r="DT48" s="49">
        <f t="shared" si="30"/>
        <v>86718.611800527331</v>
      </c>
      <c r="DU48" s="49">
        <f t="shared" si="23"/>
        <v>1127341.9534068552</v>
      </c>
      <c r="DV48" s="49">
        <f t="shared" si="31"/>
        <v>0</v>
      </c>
    </row>
    <row r="49" spans="2:126" x14ac:dyDescent="0.25">
      <c r="B49" s="150">
        <v>101317</v>
      </c>
      <c r="C49" s="150">
        <v>3023304</v>
      </c>
      <c r="D49" s="150" t="s">
        <v>35</v>
      </c>
      <c r="E49" s="151" t="s">
        <v>720</v>
      </c>
      <c r="F49" s="155">
        <v>189</v>
      </c>
      <c r="G49" s="155">
        <v>189</v>
      </c>
      <c r="H49" s="155">
        <v>0</v>
      </c>
      <c r="I49" s="155">
        <v>800052.12</v>
      </c>
      <c r="J49" s="155">
        <v>0</v>
      </c>
      <c r="K49" s="155">
        <v>0</v>
      </c>
      <c r="L49" s="155">
        <v>22331.880000000005</v>
      </c>
      <c r="M49" s="155">
        <v>0</v>
      </c>
      <c r="N49" s="155">
        <v>50154.340000000113</v>
      </c>
      <c r="O49" s="155">
        <v>0</v>
      </c>
      <c r="P49" s="155">
        <v>1551.4799999999977</v>
      </c>
      <c r="Q49" s="155">
        <v>2508.7999999999984</v>
      </c>
      <c r="R49" s="155">
        <v>7834.5600000000059</v>
      </c>
      <c r="S49" s="155">
        <v>0</v>
      </c>
      <c r="T49" s="155">
        <v>0</v>
      </c>
      <c r="U49" s="155">
        <v>0</v>
      </c>
      <c r="V49" s="155">
        <v>0</v>
      </c>
      <c r="W49" s="155">
        <v>0</v>
      </c>
      <c r="X49" s="155">
        <v>0</v>
      </c>
      <c r="Y49" s="155">
        <v>0</v>
      </c>
      <c r="Z49" s="155">
        <v>0</v>
      </c>
      <c r="AA49" s="155">
        <v>0</v>
      </c>
      <c r="AB49" s="155">
        <v>41983.278749999976</v>
      </c>
      <c r="AC49" s="155">
        <v>0</v>
      </c>
      <c r="AD49" s="155">
        <v>84612.271610322583</v>
      </c>
      <c r="AE49" s="155">
        <v>0</v>
      </c>
      <c r="AF49" s="155">
        <v>1762.6710000000023</v>
      </c>
      <c r="AG49" s="155">
        <v>0</v>
      </c>
      <c r="AH49" s="155">
        <v>159662.24</v>
      </c>
      <c r="AI49" s="155">
        <v>0</v>
      </c>
      <c r="AJ49" s="155">
        <v>0</v>
      </c>
      <c r="AK49" s="155">
        <v>0</v>
      </c>
      <c r="AL49" s="155">
        <v>4258.8</v>
      </c>
      <c r="AM49" s="155">
        <v>0</v>
      </c>
      <c r="AN49" s="155">
        <v>0</v>
      </c>
      <c r="AO49" s="155">
        <v>0</v>
      </c>
      <c r="AP49" s="155">
        <v>0</v>
      </c>
      <c r="AQ49" s="155">
        <v>0</v>
      </c>
      <c r="AR49" s="155">
        <v>0</v>
      </c>
      <c r="AS49" s="155">
        <v>0</v>
      </c>
      <c r="AT49" s="155">
        <v>0</v>
      </c>
      <c r="AU49" s="155">
        <v>800052.12</v>
      </c>
      <c r="AV49" s="155">
        <v>212739.2813603227</v>
      </c>
      <c r="AW49" s="155">
        <v>163921.03999999998</v>
      </c>
      <c r="AX49" s="155">
        <v>113546.96147206453</v>
      </c>
      <c r="AY49" s="155">
        <v>1176712.4413603228</v>
      </c>
      <c r="AZ49" s="155">
        <v>1172453.6413603227</v>
      </c>
      <c r="BA49" s="155">
        <v>4955</v>
      </c>
      <c r="BB49" s="155">
        <v>936495</v>
      </c>
      <c r="BC49" s="155">
        <v>0</v>
      </c>
      <c r="BD49" s="155">
        <v>0</v>
      </c>
      <c r="BE49" s="155">
        <v>1176712.4413603228</v>
      </c>
      <c r="BF49" s="155">
        <v>1176712.4413603225</v>
      </c>
      <c r="BG49" s="155">
        <v>0</v>
      </c>
      <c r="BH49" s="155">
        <v>940753.8</v>
      </c>
      <c r="BI49" s="155">
        <v>776832.76</v>
      </c>
      <c r="BJ49" s="155">
        <v>1012791.4013603227</v>
      </c>
      <c r="BK49" s="155">
        <v>5358.6846632821307</v>
      </c>
      <c r="BL49" s="155">
        <v>5338.6905361386143</v>
      </c>
      <c r="BM49" s="155">
        <v>3.7451369410105941E-3</v>
      </c>
      <c r="BN49" s="155">
        <v>0</v>
      </c>
      <c r="BO49" s="155">
        <v>0</v>
      </c>
      <c r="BP49" s="155">
        <v>1176712.4413603228</v>
      </c>
      <c r="BQ49" s="155">
        <v>6203.4584198958873</v>
      </c>
      <c r="BR49" s="155" t="s">
        <v>700</v>
      </c>
      <c r="BS49" s="155">
        <v>6225.9917532292211</v>
      </c>
      <c r="BT49" s="155">
        <v>1.2263061567019617E-2</v>
      </c>
      <c r="BU49" s="155">
        <v>-8235.1600000000017</v>
      </c>
      <c r="BV49" s="155">
        <v>1168477.2813603228</v>
      </c>
      <c r="BW49" s="155">
        <v>-4810.05</v>
      </c>
      <c r="BX49" s="155">
        <v>1163667.2313603228</v>
      </c>
      <c r="BY49" s="155">
        <v>4258.8</v>
      </c>
      <c r="BZ49" s="155">
        <v>1159408.4313603227</v>
      </c>
      <c r="CA49" s="47"/>
      <c r="CB49">
        <v>43.000000000000092</v>
      </c>
      <c r="CC49" s="48">
        <v>0</v>
      </c>
      <c r="CD49" s="49">
        <f t="shared" si="8"/>
        <v>3095.8199999999997</v>
      </c>
      <c r="CE49" s="49">
        <f t="shared" si="9"/>
        <v>0</v>
      </c>
      <c r="CF49" s="49">
        <f t="shared" si="10"/>
        <v>323.19</v>
      </c>
      <c r="CG49" s="49">
        <f t="shared" si="11"/>
        <v>0</v>
      </c>
      <c r="CH49" s="49">
        <f t="shared" si="12"/>
        <v>569.32000000000119</v>
      </c>
      <c r="CI49" s="49">
        <f t="shared" si="13"/>
        <v>0</v>
      </c>
      <c r="CJ49" s="49">
        <f t="shared" si="14"/>
        <v>627.48</v>
      </c>
      <c r="CK49" s="49">
        <f t="shared" si="15"/>
        <v>0</v>
      </c>
      <c r="CL49" s="49">
        <f t="shared" si="16"/>
        <v>3619.35</v>
      </c>
      <c r="CM49" s="49">
        <f t="shared" si="17"/>
        <v>0</v>
      </c>
      <c r="CN49" s="49">
        <f t="shared" si="18"/>
        <v>1159408.4313603227</v>
      </c>
      <c r="CO49" s="156">
        <f t="shared" si="19"/>
        <v>0</v>
      </c>
      <c r="CP49">
        <v>3304</v>
      </c>
      <c r="CQ49" s="49">
        <f t="shared" si="26"/>
        <v>178370.52790158812</v>
      </c>
      <c r="CR49" s="49">
        <f t="shared" si="28"/>
        <v>89185.263950794062</v>
      </c>
      <c r="CS49" s="49">
        <f t="shared" si="28"/>
        <v>89185.263950794062</v>
      </c>
      <c r="CT49" s="49">
        <f t="shared" si="28"/>
        <v>89185.263950794062</v>
      </c>
      <c r="CU49" s="49">
        <f t="shared" si="28"/>
        <v>89185.263950794062</v>
      </c>
      <c r="CV49" s="49">
        <f t="shared" si="28"/>
        <v>89185.263950794062</v>
      </c>
      <c r="CW49" s="49">
        <f t="shared" si="28"/>
        <v>89185.263950794062</v>
      </c>
      <c r="CX49" s="49">
        <f t="shared" si="28"/>
        <v>89185.263950794062</v>
      </c>
      <c r="CY49" s="49">
        <f t="shared" si="28"/>
        <v>89185.263950794062</v>
      </c>
      <c r="CZ49" s="49">
        <f t="shared" si="28"/>
        <v>89185.263950794062</v>
      </c>
      <c r="DA49" s="49">
        <f t="shared" si="28"/>
        <v>89185.263950794062</v>
      </c>
      <c r="DB49" s="49">
        <f t="shared" si="28"/>
        <v>89185.263950794062</v>
      </c>
      <c r="DC49" s="157">
        <f t="shared" si="21"/>
        <v>1159408.4313603225</v>
      </c>
      <c r="DD49" s="49">
        <f t="shared" si="27"/>
        <v>0</v>
      </c>
      <c r="DE49" s="49"/>
      <c r="DF49" s="49"/>
      <c r="DG49" s="49"/>
      <c r="DH49" s="49"/>
      <c r="DI49" s="49">
        <f t="shared" si="29"/>
        <v>181032.68328620351</v>
      </c>
      <c r="DJ49" s="49">
        <f t="shared" si="30"/>
        <v>90516.341643101754</v>
      </c>
      <c r="DK49" s="49">
        <f t="shared" si="30"/>
        <v>90516.341643101754</v>
      </c>
      <c r="DL49" s="49">
        <f t="shared" si="30"/>
        <v>90516.341643101754</v>
      </c>
      <c r="DM49" s="49">
        <f t="shared" si="30"/>
        <v>90516.341643101754</v>
      </c>
      <c r="DN49" s="49">
        <f t="shared" si="30"/>
        <v>90516.341643101754</v>
      </c>
      <c r="DO49" s="49">
        <f t="shared" si="30"/>
        <v>90516.341643101754</v>
      </c>
      <c r="DP49" s="49">
        <f t="shared" si="30"/>
        <v>90516.341643101754</v>
      </c>
      <c r="DQ49" s="49">
        <f t="shared" si="30"/>
        <v>90516.341643101754</v>
      </c>
      <c r="DR49" s="49">
        <f t="shared" si="30"/>
        <v>90516.341643101754</v>
      </c>
      <c r="DS49" s="49">
        <f t="shared" si="30"/>
        <v>90516.341643101754</v>
      </c>
      <c r="DT49" s="49">
        <f t="shared" si="30"/>
        <v>90516.341643101754</v>
      </c>
      <c r="DU49" s="49">
        <f t="shared" si="23"/>
        <v>1176712.4413603228</v>
      </c>
      <c r="DV49" s="49">
        <f t="shared" si="31"/>
        <v>0</v>
      </c>
    </row>
    <row r="50" spans="2:126" x14ac:dyDescent="0.25">
      <c r="B50" s="150">
        <v>101318</v>
      </c>
      <c r="C50" s="150">
        <v>3023305</v>
      </c>
      <c r="D50" s="150" t="s">
        <v>164</v>
      </c>
      <c r="E50" s="151" t="s">
        <v>721</v>
      </c>
      <c r="F50" s="155">
        <v>150</v>
      </c>
      <c r="G50" s="155">
        <v>150</v>
      </c>
      <c r="H50" s="155">
        <v>0</v>
      </c>
      <c r="I50" s="155">
        <v>634962</v>
      </c>
      <c r="J50" s="155">
        <v>0</v>
      </c>
      <c r="K50" s="155">
        <v>0</v>
      </c>
      <c r="L50" s="155">
        <v>13072.32</v>
      </c>
      <c r="M50" s="155">
        <v>0</v>
      </c>
      <c r="N50" s="155">
        <v>27993.120000000003</v>
      </c>
      <c r="O50" s="155">
        <v>0</v>
      </c>
      <c r="P50" s="155">
        <v>780.94630872483367</v>
      </c>
      <c r="Q50" s="155">
        <v>3472.7516778523495</v>
      </c>
      <c r="R50" s="155">
        <v>4436.5167785234908</v>
      </c>
      <c r="S50" s="155">
        <v>1085.5973154362409</v>
      </c>
      <c r="T50" s="155">
        <v>0</v>
      </c>
      <c r="U50" s="155">
        <v>0</v>
      </c>
      <c r="V50" s="155">
        <v>0</v>
      </c>
      <c r="W50" s="155">
        <v>0</v>
      </c>
      <c r="X50" s="155">
        <v>0</v>
      </c>
      <c r="Y50" s="155">
        <v>0</v>
      </c>
      <c r="Z50" s="155">
        <v>0</v>
      </c>
      <c r="AA50" s="155">
        <v>0</v>
      </c>
      <c r="AB50" s="155">
        <v>12372.472440944888</v>
      </c>
      <c r="AC50" s="155">
        <v>0</v>
      </c>
      <c r="AD50" s="155">
        <v>38681.943704600497</v>
      </c>
      <c r="AE50" s="155">
        <v>0</v>
      </c>
      <c r="AF50" s="155">
        <v>0</v>
      </c>
      <c r="AG50" s="155">
        <v>0</v>
      </c>
      <c r="AH50" s="155">
        <v>159662.24</v>
      </c>
      <c r="AI50" s="155">
        <v>0</v>
      </c>
      <c r="AJ50" s="155">
        <v>0</v>
      </c>
      <c r="AK50" s="155">
        <v>0</v>
      </c>
      <c r="AL50" s="155">
        <v>1797.2678000000001</v>
      </c>
      <c r="AM50" s="155">
        <v>0</v>
      </c>
      <c r="AN50" s="155">
        <v>0</v>
      </c>
      <c r="AO50" s="155">
        <v>0</v>
      </c>
      <c r="AP50" s="155">
        <v>0</v>
      </c>
      <c r="AQ50" s="155">
        <v>0</v>
      </c>
      <c r="AR50" s="155">
        <v>0</v>
      </c>
      <c r="AS50" s="155">
        <v>0</v>
      </c>
      <c r="AT50" s="155">
        <v>0</v>
      </c>
      <c r="AU50" s="155">
        <v>634962</v>
      </c>
      <c r="AV50" s="155">
        <v>101895.66822608231</v>
      </c>
      <c r="AW50" s="155">
        <v>161459.50779999999</v>
      </c>
      <c r="AX50" s="155">
        <v>58850.40159797237</v>
      </c>
      <c r="AY50" s="155">
        <v>898317.17602608236</v>
      </c>
      <c r="AZ50" s="155">
        <v>896519.90822608233</v>
      </c>
      <c r="BA50" s="155">
        <v>4955</v>
      </c>
      <c r="BB50" s="155">
        <v>743250</v>
      </c>
      <c r="BC50" s="155">
        <v>0</v>
      </c>
      <c r="BD50" s="155">
        <v>0</v>
      </c>
      <c r="BE50" s="155">
        <v>898317.17602608236</v>
      </c>
      <c r="BF50" s="155">
        <v>898317.17602608213</v>
      </c>
      <c r="BG50" s="155">
        <v>0</v>
      </c>
      <c r="BH50" s="155">
        <v>745047.26780000003</v>
      </c>
      <c r="BI50" s="155">
        <v>583587.76</v>
      </c>
      <c r="BJ50" s="155">
        <v>736857.66822608234</v>
      </c>
      <c r="BK50" s="155">
        <v>4912.3844548405486</v>
      </c>
      <c r="BL50" s="155">
        <v>4918.8325906040263</v>
      </c>
      <c r="BM50" s="155">
        <v>-1.3109077498988171E-3</v>
      </c>
      <c r="BN50" s="155">
        <v>1.3109077498988171E-3</v>
      </c>
      <c r="BO50" s="155">
        <v>967.22036452165412</v>
      </c>
      <c r="BP50" s="155">
        <v>899284.39639060397</v>
      </c>
      <c r="BQ50" s="155">
        <v>5983.2475239373598</v>
      </c>
      <c r="BR50" s="155" t="s">
        <v>700</v>
      </c>
      <c r="BS50" s="155">
        <v>5995.2293092706932</v>
      </c>
      <c r="BT50" s="155">
        <v>-1.323426199970279E-3</v>
      </c>
      <c r="BU50" s="155">
        <v>-6401.76</v>
      </c>
      <c r="BV50" s="155">
        <v>892882.63639060396</v>
      </c>
      <c r="BW50" s="155">
        <v>-3817.5</v>
      </c>
      <c r="BX50" s="155">
        <v>889065.13639060396</v>
      </c>
      <c r="BY50" s="155">
        <v>1797.2678000000001</v>
      </c>
      <c r="BZ50" s="155">
        <v>887267.86859060393</v>
      </c>
      <c r="CA50" s="47"/>
      <c r="CB50">
        <v>24</v>
      </c>
      <c r="CC50" s="48">
        <v>0</v>
      </c>
      <c r="CD50" s="49">
        <f t="shared" si="8"/>
        <v>2457</v>
      </c>
      <c r="CE50" s="49">
        <f t="shared" si="9"/>
        <v>0</v>
      </c>
      <c r="CF50" s="49">
        <f t="shared" si="10"/>
        <v>256.5</v>
      </c>
      <c r="CG50" s="49">
        <f t="shared" si="11"/>
        <v>0</v>
      </c>
      <c r="CH50" s="49">
        <f t="shared" si="12"/>
        <v>317.76</v>
      </c>
      <c r="CI50" s="49">
        <f t="shared" si="13"/>
        <v>0</v>
      </c>
      <c r="CJ50" s="49">
        <f t="shared" si="14"/>
        <v>498</v>
      </c>
      <c r="CK50" s="49">
        <f t="shared" si="15"/>
        <v>0</v>
      </c>
      <c r="CL50" s="49">
        <f t="shared" si="16"/>
        <v>2872.5</v>
      </c>
      <c r="CM50" s="49">
        <f t="shared" si="17"/>
        <v>0</v>
      </c>
      <c r="CN50" s="49">
        <f t="shared" si="18"/>
        <v>887267.86859060393</v>
      </c>
      <c r="CO50" s="156">
        <f t="shared" si="19"/>
        <v>0</v>
      </c>
      <c r="CP50">
        <v>3305</v>
      </c>
      <c r="CQ50" s="49">
        <f t="shared" si="26"/>
        <v>136502.74901393906</v>
      </c>
      <c r="CR50" s="49">
        <f t="shared" si="28"/>
        <v>68251.374506969529</v>
      </c>
      <c r="CS50" s="49">
        <f t="shared" si="28"/>
        <v>68251.374506969529</v>
      </c>
      <c r="CT50" s="49">
        <f t="shared" si="28"/>
        <v>68251.374506969529</v>
      </c>
      <c r="CU50" s="49">
        <f t="shared" si="28"/>
        <v>68251.374506969529</v>
      </c>
      <c r="CV50" s="49">
        <f t="shared" si="28"/>
        <v>68251.374506969529</v>
      </c>
      <c r="CW50" s="49">
        <f t="shared" si="28"/>
        <v>68251.374506969529</v>
      </c>
      <c r="CX50" s="49">
        <f t="shared" si="28"/>
        <v>68251.374506969529</v>
      </c>
      <c r="CY50" s="49">
        <f t="shared" si="28"/>
        <v>68251.374506969529</v>
      </c>
      <c r="CZ50" s="49">
        <f t="shared" si="28"/>
        <v>68251.374506969529</v>
      </c>
      <c r="DA50" s="49">
        <f t="shared" si="28"/>
        <v>68251.374506969529</v>
      </c>
      <c r="DB50" s="49">
        <f t="shared" si="28"/>
        <v>68251.374506969529</v>
      </c>
      <c r="DC50" s="157">
        <f t="shared" si="21"/>
        <v>887267.86859060358</v>
      </c>
      <c r="DD50" s="49">
        <f t="shared" si="27"/>
        <v>0</v>
      </c>
      <c r="DE50" s="49"/>
      <c r="DF50" s="49"/>
      <c r="DG50" s="49"/>
      <c r="DH50" s="49"/>
      <c r="DI50" s="49">
        <f t="shared" si="29"/>
        <v>138351.44559855445</v>
      </c>
      <c r="DJ50" s="49">
        <f t="shared" si="30"/>
        <v>69175.722799277224</v>
      </c>
      <c r="DK50" s="49">
        <f t="shared" si="30"/>
        <v>69175.722799277224</v>
      </c>
      <c r="DL50" s="49">
        <f t="shared" si="30"/>
        <v>69175.722799277224</v>
      </c>
      <c r="DM50" s="49">
        <f t="shared" si="30"/>
        <v>69175.722799277224</v>
      </c>
      <c r="DN50" s="49">
        <f t="shared" si="30"/>
        <v>69175.722799277224</v>
      </c>
      <c r="DO50" s="49">
        <f t="shared" si="30"/>
        <v>69175.722799277224</v>
      </c>
      <c r="DP50" s="49">
        <f t="shared" si="30"/>
        <v>69175.722799277224</v>
      </c>
      <c r="DQ50" s="49">
        <f t="shared" si="30"/>
        <v>69175.722799277224</v>
      </c>
      <c r="DR50" s="49">
        <f t="shared" si="30"/>
        <v>69175.722799277224</v>
      </c>
      <c r="DS50" s="49">
        <f t="shared" si="30"/>
        <v>69175.722799277224</v>
      </c>
      <c r="DT50" s="49">
        <f t="shared" si="30"/>
        <v>69175.722799277224</v>
      </c>
      <c r="DU50" s="49">
        <f t="shared" si="23"/>
        <v>899284.39639060362</v>
      </c>
      <c r="DV50" s="49">
        <f t="shared" si="31"/>
        <v>0</v>
      </c>
    </row>
    <row r="51" spans="2:126" x14ac:dyDescent="0.25">
      <c r="B51" s="150">
        <v>101319</v>
      </c>
      <c r="C51" s="150">
        <v>3023307</v>
      </c>
      <c r="D51" s="150" t="s">
        <v>155</v>
      </c>
      <c r="E51" s="151" t="s">
        <v>722</v>
      </c>
      <c r="F51" s="155">
        <v>210</v>
      </c>
      <c r="G51" s="155">
        <v>210</v>
      </c>
      <c r="H51" s="155">
        <v>0</v>
      </c>
      <c r="I51" s="155">
        <v>888946.79999999993</v>
      </c>
      <c r="J51" s="155">
        <v>0</v>
      </c>
      <c r="K51" s="155">
        <v>0</v>
      </c>
      <c r="L51" s="155">
        <v>12527.640000000052</v>
      </c>
      <c r="M51" s="155">
        <v>0</v>
      </c>
      <c r="N51" s="155">
        <v>27993.119999999933</v>
      </c>
      <c r="O51" s="155">
        <v>0</v>
      </c>
      <c r="P51" s="155">
        <v>1292.8999999999994</v>
      </c>
      <c r="Q51" s="155">
        <v>1567.9999999999995</v>
      </c>
      <c r="R51" s="155">
        <v>979.3199999999996</v>
      </c>
      <c r="S51" s="155">
        <v>2695.8999999999987</v>
      </c>
      <c r="T51" s="155">
        <v>0</v>
      </c>
      <c r="U51" s="155">
        <v>0</v>
      </c>
      <c r="V51" s="155">
        <v>0</v>
      </c>
      <c r="W51" s="155">
        <v>0</v>
      </c>
      <c r="X51" s="155">
        <v>0</v>
      </c>
      <c r="Y51" s="155">
        <v>0</v>
      </c>
      <c r="Z51" s="155">
        <v>0</v>
      </c>
      <c r="AA51" s="155">
        <v>0</v>
      </c>
      <c r="AB51" s="155">
        <v>33422.764640884023</v>
      </c>
      <c r="AC51" s="155">
        <v>0</v>
      </c>
      <c r="AD51" s="155">
        <v>84722.174444444492</v>
      </c>
      <c r="AE51" s="155">
        <v>0</v>
      </c>
      <c r="AF51" s="155">
        <v>0</v>
      </c>
      <c r="AG51" s="155">
        <v>0</v>
      </c>
      <c r="AH51" s="155">
        <v>159662.24</v>
      </c>
      <c r="AI51" s="155">
        <v>0</v>
      </c>
      <c r="AJ51" s="155">
        <v>0</v>
      </c>
      <c r="AK51" s="155">
        <v>0</v>
      </c>
      <c r="AL51" s="155">
        <v>4941.3</v>
      </c>
      <c r="AM51" s="155">
        <v>0</v>
      </c>
      <c r="AN51" s="155">
        <v>0</v>
      </c>
      <c r="AO51" s="155">
        <v>0</v>
      </c>
      <c r="AP51" s="155">
        <v>0</v>
      </c>
      <c r="AQ51" s="155">
        <v>0</v>
      </c>
      <c r="AR51" s="155">
        <v>0</v>
      </c>
      <c r="AS51" s="155">
        <v>0</v>
      </c>
      <c r="AT51" s="155">
        <v>0</v>
      </c>
      <c r="AU51" s="155">
        <v>888946.79999999993</v>
      </c>
      <c r="AV51" s="155">
        <v>165201.81908532849</v>
      </c>
      <c r="AW51" s="155">
        <v>164603.53999999998</v>
      </c>
      <c r="AX51" s="155">
        <v>99781.181529772934</v>
      </c>
      <c r="AY51" s="155">
        <v>1218752.1590853285</v>
      </c>
      <c r="AZ51" s="155">
        <v>1213810.8590853284</v>
      </c>
      <c r="BA51" s="155">
        <v>4955</v>
      </c>
      <c r="BB51" s="155">
        <v>1040550</v>
      </c>
      <c r="BC51" s="155">
        <v>0</v>
      </c>
      <c r="BD51" s="155">
        <v>0</v>
      </c>
      <c r="BE51" s="155">
        <v>1218752.1590853285</v>
      </c>
      <c r="BF51" s="155">
        <v>1218752.1590853285</v>
      </c>
      <c r="BG51" s="155">
        <v>0</v>
      </c>
      <c r="BH51" s="155">
        <v>1045491.3</v>
      </c>
      <c r="BI51" s="155">
        <v>880887.76</v>
      </c>
      <c r="BJ51" s="155">
        <v>1054148.6190853284</v>
      </c>
      <c r="BK51" s="155">
        <v>5019.7553289777543</v>
      </c>
      <c r="BL51" s="155">
        <v>5046.5794654028432</v>
      </c>
      <c r="BM51" s="155">
        <v>-5.3153104214415997E-3</v>
      </c>
      <c r="BN51" s="155">
        <v>5.3153104214415997E-3</v>
      </c>
      <c r="BO51" s="155">
        <v>5633.0686492686709</v>
      </c>
      <c r="BP51" s="155">
        <v>1224385.2277345972</v>
      </c>
      <c r="BQ51" s="155">
        <v>5806.875846355224</v>
      </c>
      <c r="BR51" s="155" t="s">
        <v>700</v>
      </c>
      <c r="BS51" s="155">
        <v>5830.4058463552246</v>
      </c>
      <c r="BT51" s="155">
        <v>5.6953853033303581E-4</v>
      </c>
      <c r="BU51" s="155">
        <v>-8835.3599999999988</v>
      </c>
      <c r="BV51" s="155">
        <v>1215549.8677345971</v>
      </c>
      <c r="BW51" s="155">
        <v>-5344.5</v>
      </c>
      <c r="BX51" s="155">
        <v>1210205.3677345971</v>
      </c>
      <c r="BY51" s="155">
        <v>4941.3</v>
      </c>
      <c r="BZ51" s="155">
        <v>1205264.067734597</v>
      </c>
      <c r="CA51" s="47"/>
      <c r="CB51">
        <v>23.99999999999994</v>
      </c>
      <c r="CC51" s="48">
        <v>0</v>
      </c>
      <c r="CD51" s="49">
        <f t="shared" si="8"/>
        <v>3439.7999999999997</v>
      </c>
      <c r="CE51" s="49">
        <f t="shared" si="9"/>
        <v>0</v>
      </c>
      <c r="CF51" s="49">
        <f t="shared" si="10"/>
        <v>359.09999999999997</v>
      </c>
      <c r="CG51" s="49">
        <f t="shared" si="11"/>
        <v>0</v>
      </c>
      <c r="CH51" s="49">
        <f t="shared" si="12"/>
        <v>317.7599999999992</v>
      </c>
      <c r="CI51" s="49">
        <f t="shared" si="13"/>
        <v>0</v>
      </c>
      <c r="CJ51" s="49">
        <f t="shared" si="14"/>
        <v>697.19999999999993</v>
      </c>
      <c r="CK51" s="49">
        <f t="shared" si="15"/>
        <v>0</v>
      </c>
      <c r="CL51" s="49">
        <f t="shared" si="16"/>
        <v>4021.4999999999995</v>
      </c>
      <c r="CM51" s="49">
        <f t="shared" si="17"/>
        <v>0</v>
      </c>
      <c r="CN51" s="49">
        <f t="shared" si="18"/>
        <v>1205264.067734597</v>
      </c>
      <c r="CO51" s="156">
        <f t="shared" si="19"/>
        <v>0</v>
      </c>
      <c r="CP51">
        <v>3307</v>
      </c>
      <c r="CQ51" s="49">
        <f t="shared" si="26"/>
        <v>185425.24118993801</v>
      </c>
      <c r="CR51" s="49">
        <f t="shared" si="28"/>
        <v>92712.620594969005</v>
      </c>
      <c r="CS51" s="49">
        <f t="shared" si="28"/>
        <v>92712.620594969005</v>
      </c>
      <c r="CT51" s="49">
        <f t="shared" si="28"/>
        <v>92712.620594969005</v>
      </c>
      <c r="CU51" s="49">
        <f t="shared" si="28"/>
        <v>92712.620594969005</v>
      </c>
      <c r="CV51" s="49">
        <f t="shared" si="28"/>
        <v>92712.620594969005</v>
      </c>
      <c r="CW51" s="49">
        <f t="shared" si="28"/>
        <v>92712.620594969005</v>
      </c>
      <c r="CX51" s="49">
        <f t="shared" si="28"/>
        <v>92712.620594969005</v>
      </c>
      <c r="CY51" s="49">
        <f t="shared" si="28"/>
        <v>92712.620594969005</v>
      </c>
      <c r="CZ51" s="49">
        <f t="shared" si="28"/>
        <v>92712.620594969005</v>
      </c>
      <c r="DA51" s="49">
        <f t="shared" si="28"/>
        <v>92712.620594969005</v>
      </c>
      <c r="DB51" s="49">
        <f t="shared" si="28"/>
        <v>92712.620594969005</v>
      </c>
      <c r="DC51" s="157">
        <f t="shared" si="21"/>
        <v>1205264.067734597</v>
      </c>
      <c r="DD51" s="49">
        <f t="shared" si="27"/>
        <v>0</v>
      </c>
      <c r="DE51" s="49"/>
      <c r="DF51" s="49"/>
      <c r="DG51" s="49"/>
      <c r="DH51" s="49"/>
      <c r="DI51" s="49">
        <f t="shared" si="29"/>
        <v>188366.95811301496</v>
      </c>
      <c r="DJ51" s="49">
        <f t="shared" si="30"/>
        <v>94183.47905650748</v>
      </c>
      <c r="DK51" s="49">
        <f t="shared" si="30"/>
        <v>94183.47905650748</v>
      </c>
      <c r="DL51" s="49">
        <f t="shared" si="30"/>
        <v>94183.47905650748</v>
      </c>
      <c r="DM51" s="49">
        <f t="shared" si="30"/>
        <v>94183.47905650748</v>
      </c>
      <c r="DN51" s="49">
        <f t="shared" si="30"/>
        <v>94183.47905650748</v>
      </c>
      <c r="DO51" s="49">
        <f t="shared" si="30"/>
        <v>94183.47905650748</v>
      </c>
      <c r="DP51" s="49">
        <f t="shared" si="30"/>
        <v>94183.47905650748</v>
      </c>
      <c r="DQ51" s="49">
        <f t="shared" si="30"/>
        <v>94183.47905650748</v>
      </c>
      <c r="DR51" s="49">
        <f t="shared" si="30"/>
        <v>94183.47905650748</v>
      </c>
      <c r="DS51" s="49">
        <f t="shared" si="30"/>
        <v>94183.47905650748</v>
      </c>
      <c r="DT51" s="49">
        <f t="shared" si="30"/>
        <v>94183.47905650748</v>
      </c>
      <c r="DU51" s="49">
        <f t="shared" si="23"/>
        <v>1224385.2277345974</v>
      </c>
      <c r="DV51" s="49">
        <f t="shared" si="31"/>
        <v>0</v>
      </c>
    </row>
    <row r="52" spans="2:126" x14ac:dyDescent="0.25">
      <c r="B52" s="150">
        <v>101321</v>
      </c>
      <c r="C52" s="150">
        <v>3023309</v>
      </c>
      <c r="D52" s="150" t="s">
        <v>29</v>
      </c>
      <c r="E52" s="151" t="s">
        <v>723</v>
      </c>
      <c r="F52" s="155">
        <v>211</v>
      </c>
      <c r="G52" s="155">
        <v>211</v>
      </c>
      <c r="H52" s="155">
        <v>0</v>
      </c>
      <c r="I52" s="155">
        <v>893179.88</v>
      </c>
      <c r="J52" s="155">
        <v>0</v>
      </c>
      <c r="K52" s="155">
        <v>0</v>
      </c>
      <c r="L52" s="155">
        <v>10893.599999999999</v>
      </c>
      <c r="M52" s="155">
        <v>0</v>
      </c>
      <c r="N52" s="155">
        <v>23327.600000000002</v>
      </c>
      <c r="O52" s="155">
        <v>0</v>
      </c>
      <c r="P52" s="155">
        <v>9567.4600000000082</v>
      </c>
      <c r="Q52" s="155">
        <v>1568.0000000000016</v>
      </c>
      <c r="R52" s="155">
        <v>979.31999999999994</v>
      </c>
      <c r="S52" s="155">
        <v>0</v>
      </c>
      <c r="T52" s="155">
        <v>0</v>
      </c>
      <c r="U52" s="155">
        <v>0</v>
      </c>
      <c r="V52" s="155">
        <v>0</v>
      </c>
      <c r="W52" s="155">
        <v>0</v>
      </c>
      <c r="X52" s="155">
        <v>0</v>
      </c>
      <c r="Y52" s="155">
        <v>0</v>
      </c>
      <c r="Z52" s="155">
        <v>0</v>
      </c>
      <c r="AA52" s="155">
        <v>0</v>
      </c>
      <c r="AB52" s="155">
        <v>25949.665966850785</v>
      </c>
      <c r="AC52" s="155">
        <v>0</v>
      </c>
      <c r="AD52" s="155">
        <v>54665.150140952421</v>
      </c>
      <c r="AE52" s="155">
        <v>0</v>
      </c>
      <c r="AF52" s="155">
        <v>0</v>
      </c>
      <c r="AG52" s="155">
        <v>0</v>
      </c>
      <c r="AH52" s="155">
        <v>159662.24</v>
      </c>
      <c r="AI52" s="155">
        <v>0</v>
      </c>
      <c r="AJ52" s="155">
        <v>0</v>
      </c>
      <c r="AK52" s="155">
        <v>0</v>
      </c>
      <c r="AL52" s="155">
        <v>5569.2</v>
      </c>
      <c r="AM52" s="155">
        <v>0</v>
      </c>
      <c r="AN52" s="155">
        <v>0</v>
      </c>
      <c r="AO52" s="155">
        <v>0</v>
      </c>
      <c r="AP52" s="155">
        <v>0</v>
      </c>
      <c r="AQ52" s="155">
        <v>0</v>
      </c>
      <c r="AR52" s="155">
        <v>0</v>
      </c>
      <c r="AS52" s="155">
        <v>0</v>
      </c>
      <c r="AT52" s="155">
        <v>0</v>
      </c>
      <c r="AU52" s="155">
        <v>893179.88</v>
      </c>
      <c r="AV52" s="155">
        <v>126950.79610780321</v>
      </c>
      <c r="AW52" s="155">
        <v>165231.44</v>
      </c>
      <c r="AX52" s="155">
        <v>86342.986595041264</v>
      </c>
      <c r="AY52" s="155">
        <v>1185362.1161078033</v>
      </c>
      <c r="AZ52" s="155">
        <v>1179792.9161078034</v>
      </c>
      <c r="BA52" s="155">
        <v>4955</v>
      </c>
      <c r="BB52" s="155">
        <v>1045505</v>
      </c>
      <c r="BC52" s="155">
        <v>0</v>
      </c>
      <c r="BD52" s="155">
        <v>0</v>
      </c>
      <c r="BE52" s="155">
        <v>1185362.1161078033</v>
      </c>
      <c r="BF52" s="155">
        <v>1185362.1161078031</v>
      </c>
      <c r="BG52" s="155">
        <v>0</v>
      </c>
      <c r="BH52" s="155">
        <v>1051074.2</v>
      </c>
      <c r="BI52" s="155">
        <v>885842.76</v>
      </c>
      <c r="BJ52" s="155">
        <v>1020130.6761078034</v>
      </c>
      <c r="BK52" s="155">
        <v>4834.7425407952769</v>
      </c>
      <c r="BL52" s="155">
        <v>4864.9407019417486</v>
      </c>
      <c r="BM52" s="155">
        <v>-6.2073030272329173E-3</v>
      </c>
      <c r="BN52" s="155">
        <v>6.2073030272329173E-3</v>
      </c>
      <c r="BO52" s="155">
        <v>6371.8120019055177</v>
      </c>
      <c r="BP52" s="155">
        <v>1191733.9281097087</v>
      </c>
      <c r="BQ52" s="155">
        <v>5621.6337825104683</v>
      </c>
      <c r="BR52" s="155" t="s">
        <v>700</v>
      </c>
      <c r="BS52" s="155">
        <v>5648.0280953066767</v>
      </c>
      <c r="BT52" s="155">
        <v>-3.4608545819823089E-3</v>
      </c>
      <c r="BU52" s="155">
        <v>-8822.9599999999991</v>
      </c>
      <c r="BV52" s="155">
        <v>1182910.9681097087</v>
      </c>
      <c r="BW52" s="155">
        <v>-5369.95</v>
      </c>
      <c r="BX52" s="155">
        <v>1177541.0181097088</v>
      </c>
      <c r="BY52" s="155">
        <v>5569.2</v>
      </c>
      <c r="BZ52" s="155">
        <v>1171971.8181097088</v>
      </c>
      <c r="CA52" s="47"/>
      <c r="CB52">
        <v>20</v>
      </c>
      <c r="CC52" s="48">
        <v>0</v>
      </c>
      <c r="CD52" s="49">
        <f t="shared" si="8"/>
        <v>3456.18</v>
      </c>
      <c r="CE52" s="49">
        <f t="shared" si="9"/>
        <v>0</v>
      </c>
      <c r="CF52" s="49">
        <f t="shared" si="10"/>
        <v>360.81</v>
      </c>
      <c r="CG52" s="49">
        <f t="shared" si="11"/>
        <v>0</v>
      </c>
      <c r="CH52" s="49">
        <f t="shared" si="12"/>
        <v>264.8</v>
      </c>
      <c r="CI52" s="49">
        <f t="shared" si="13"/>
        <v>0</v>
      </c>
      <c r="CJ52" s="49">
        <f t="shared" si="14"/>
        <v>700.52</v>
      </c>
      <c r="CK52" s="49">
        <f t="shared" si="15"/>
        <v>0</v>
      </c>
      <c r="CL52" s="49">
        <f t="shared" si="16"/>
        <v>4040.6499999999996</v>
      </c>
      <c r="CM52" s="49">
        <f t="shared" si="17"/>
        <v>0</v>
      </c>
      <c r="CN52" s="49">
        <f t="shared" si="18"/>
        <v>1171971.8181097088</v>
      </c>
      <c r="CO52" s="156">
        <f t="shared" si="19"/>
        <v>0</v>
      </c>
      <c r="CP52">
        <v>3309</v>
      </c>
      <c r="CQ52" s="49">
        <f t="shared" si="26"/>
        <v>180303.3566322629</v>
      </c>
      <c r="CR52" s="49">
        <f t="shared" si="28"/>
        <v>90151.678316131452</v>
      </c>
      <c r="CS52" s="49">
        <f t="shared" si="28"/>
        <v>90151.678316131452</v>
      </c>
      <c r="CT52" s="49">
        <f t="shared" si="28"/>
        <v>90151.678316131452</v>
      </c>
      <c r="CU52" s="49">
        <f t="shared" si="28"/>
        <v>90151.678316131452</v>
      </c>
      <c r="CV52" s="49">
        <f t="shared" si="28"/>
        <v>90151.678316131452</v>
      </c>
      <c r="CW52" s="49">
        <f t="shared" si="28"/>
        <v>90151.678316131452</v>
      </c>
      <c r="CX52" s="49">
        <f t="shared" si="28"/>
        <v>90151.678316131452</v>
      </c>
      <c r="CY52" s="49">
        <f t="shared" si="28"/>
        <v>90151.678316131452</v>
      </c>
      <c r="CZ52" s="49">
        <f t="shared" si="28"/>
        <v>90151.678316131452</v>
      </c>
      <c r="DA52" s="49">
        <f t="shared" si="28"/>
        <v>90151.678316131452</v>
      </c>
      <c r="DB52" s="49">
        <f t="shared" si="28"/>
        <v>90151.678316131452</v>
      </c>
      <c r="DC52" s="157">
        <f t="shared" si="21"/>
        <v>1171971.8181097088</v>
      </c>
      <c r="DD52" s="49">
        <f t="shared" si="27"/>
        <v>0</v>
      </c>
      <c r="DE52" s="49"/>
      <c r="DF52" s="49"/>
      <c r="DG52" s="49"/>
      <c r="DH52" s="49"/>
      <c r="DI52" s="49">
        <f t="shared" si="29"/>
        <v>183343.6812476475</v>
      </c>
      <c r="DJ52" s="49">
        <f t="shared" si="30"/>
        <v>91671.840623823751</v>
      </c>
      <c r="DK52" s="49">
        <f t="shared" si="30"/>
        <v>91671.840623823751</v>
      </c>
      <c r="DL52" s="49">
        <f t="shared" si="30"/>
        <v>91671.840623823751</v>
      </c>
      <c r="DM52" s="49">
        <f t="shared" si="30"/>
        <v>91671.840623823751</v>
      </c>
      <c r="DN52" s="49">
        <f t="shared" si="30"/>
        <v>91671.840623823751</v>
      </c>
      <c r="DO52" s="49">
        <f t="shared" si="30"/>
        <v>91671.840623823751</v>
      </c>
      <c r="DP52" s="49">
        <f t="shared" si="30"/>
        <v>91671.840623823751</v>
      </c>
      <c r="DQ52" s="49">
        <f t="shared" si="30"/>
        <v>91671.840623823751</v>
      </c>
      <c r="DR52" s="49">
        <f t="shared" si="30"/>
        <v>91671.840623823751</v>
      </c>
      <c r="DS52" s="49">
        <f t="shared" si="30"/>
        <v>91671.840623823751</v>
      </c>
      <c r="DT52" s="49">
        <f t="shared" si="30"/>
        <v>91671.840623823751</v>
      </c>
      <c r="DU52" s="49">
        <f t="shared" si="23"/>
        <v>1191733.9281097085</v>
      </c>
      <c r="DV52" s="49">
        <f t="shared" si="31"/>
        <v>0</v>
      </c>
    </row>
    <row r="53" spans="2:126" x14ac:dyDescent="0.25">
      <c r="B53" s="150">
        <v>101323</v>
      </c>
      <c r="C53" s="150">
        <v>3023311</v>
      </c>
      <c r="D53" s="150" t="s">
        <v>216</v>
      </c>
      <c r="E53" s="151" t="s">
        <v>724</v>
      </c>
      <c r="F53" s="155">
        <v>383</v>
      </c>
      <c r="G53" s="155">
        <v>383</v>
      </c>
      <c r="H53" s="155">
        <v>0</v>
      </c>
      <c r="I53" s="155">
        <v>1621269.64</v>
      </c>
      <c r="J53" s="155">
        <v>0</v>
      </c>
      <c r="K53" s="155">
        <v>0</v>
      </c>
      <c r="L53" s="155">
        <v>23421.24000000002</v>
      </c>
      <c r="M53" s="155">
        <v>0</v>
      </c>
      <c r="N53" s="155">
        <v>50154.340000000055</v>
      </c>
      <c r="O53" s="155">
        <v>0</v>
      </c>
      <c r="P53" s="155">
        <v>6981.6599999999962</v>
      </c>
      <c r="Q53" s="155">
        <v>627.2000000000005</v>
      </c>
      <c r="R53" s="155">
        <v>1468.9800000000002</v>
      </c>
      <c r="S53" s="155">
        <v>539.17999999999927</v>
      </c>
      <c r="T53" s="155">
        <v>0</v>
      </c>
      <c r="U53" s="155">
        <v>0</v>
      </c>
      <c r="V53" s="155">
        <v>0</v>
      </c>
      <c r="W53" s="155">
        <v>0</v>
      </c>
      <c r="X53" s="155">
        <v>0</v>
      </c>
      <c r="Y53" s="155">
        <v>0</v>
      </c>
      <c r="Z53" s="155">
        <v>0</v>
      </c>
      <c r="AA53" s="155">
        <v>0</v>
      </c>
      <c r="AB53" s="155">
        <v>102816.50817109151</v>
      </c>
      <c r="AC53" s="155">
        <v>0</v>
      </c>
      <c r="AD53" s="155">
        <v>119674.51314384775</v>
      </c>
      <c r="AE53" s="155">
        <v>0</v>
      </c>
      <c r="AF53" s="155">
        <v>0</v>
      </c>
      <c r="AG53" s="155">
        <v>0</v>
      </c>
      <c r="AH53" s="155">
        <v>159662.24</v>
      </c>
      <c r="AI53" s="155">
        <v>0</v>
      </c>
      <c r="AJ53" s="155">
        <v>0</v>
      </c>
      <c r="AK53" s="155">
        <v>0</v>
      </c>
      <c r="AL53" s="155">
        <v>31770.375</v>
      </c>
      <c r="AM53" s="155">
        <v>0</v>
      </c>
      <c r="AN53" s="155">
        <v>0</v>
      </c>
      <c r="AO53" s="155">
        <v>0</v>
      </c>
      <c r="AP53" s="155">
        <v>0</v>
      </c>
      <c r="AQ53" s="155">
        <v>0</v>
      </c>
      <c r="AR53" s="155">
        <v>0</v>
      </c>
      <c r="AS53" s="155">
        <v>0</v>
      </c>
      <c r="AT53" s="155">
        <v>0</v>
      </c>
      <c r="AU53" s="155">
        <v>1621269.64</v>
      </c>
      <c r="AV53" s="155">
        <v>305683.62131493934</v>
      </c>
      <c r="AW53" s="155">
        <v>191432.61499999999</v>
      </c>
      <c r="AX53" s="155">
        <v>216347.06459986107</v>
      </c>
      <c r="AY53" s="155">
        <v>2118385.876314939</v>
      </c>
      <c r="AZ53" s="155">
        <v>2086615.501314939</v>
      </c>
      <c r="BA53" s="155">
        <v>4955</v>
      </c>
      <c r="BB53" s="155">
        <v>1897765</v>
      </c>
      <c r="BC53" s="155">
        <v>0</v>
      </c>
      <c r="BD53" s="155">
        <v>0</v>
      </c>
      <c r="BE53" s="155">
        <v>2118385.876314939</v>
      </c>
      <c r="BF53" s="155">
        <v>2118385.876314939</v>
      </c>
      <c r="BG53" s="155">
        <v>0</v>
      </c>
      <c r="BH53" s="155">
        <v>1929535.375</v>
      </c>
      <c r="BI53" s="155">
        <v>1738102.76</v>
      </c>
      <c r="BJ53" s="155">
        <v>1926953.261314939</v>
      </c>
      <c r="BK53" s="155">
        <v>5031.2095595690316</v>
      </c>
      <c r="BL53" s="155">
        <v>5078.7085895121954</v>
      </c>
      <c r="BM53" s="155">
        <v>-9.3525803077679701E-3</v>
      </c>
      <c r="BN53" s="155">
        <v>9.3525803077679701E-3</v>
      </c>
      <c r="BO53" s="155">
        <v>18192.128468231738</v>
      </c>
      <c r="BP53" s="155">
        <v>2136578.0047831708</v>
      </c>
      <c r="BQ53" s="155">
        <v>5495.5812788072344</v>
      </c>
      <c r="BR53" s="155" t="s">
        <v>700</v>
      </c>
      <c r="BS53" s="155">
        <v>5578.5326495644149</v>
      </c>
      <c r="BT53" s="155">
        <v>7.1132862383884721E-3</v>
      </c>
      <c r="BU53" s="155">
        <v>-16103.800000000003</v>
      </c>
      <c r="BV53" s="155">
        <v>2120474.2047831709</v>
      </c>
      <c r="BW53" s="155">
        <v>-9747.35</v>
      </c>
      <c r="BX53" s="155">
        <v>2110726.8547831709</v>
      </c>
      <c r="BY53" s="155">
        <v>31770.375</v>
      </c>
      <c r="BZ53" s="155">
        <v>2078956.4797831709</v>
      </c>
      <c r="CA53" s="47"/>
      <c r="CB53">
        <v>43.000000000000043</v>
      </c>
      <c r="CC53" s="48">
        <v>0</v>
      </c>
      <c r="CD53" s="49">
        <f t="shared" si="8"/>
        <v>6273.54</v>
      </c>
      <c r="CE53" s="49">
        <f t="shared" si="9"/>
        <v>0</v>
      </c>
      <c r="CF53" s="49">
        <f t="shared" si="10"/>
        <v>654.92999999999995</v>
      </c>
      <c r="CG53" s="49">
        <f t="shared" si="11"/>
        <v>0</v>
      </c>
      <c r="CH53" s="49">
        <f t="shared" si="12"/>
        <v>569.32000000000062</v>
      </c>
      <c r="CI53" s="49">
        <f t="shared" si="13"/>
        <v>0</v>
      </c>
      <c r="CJ53" s="49">
        <f t="shared" si="14"/>
        <v>1271.56</v>
      </c>
      <c r="CK53" s="49">
        <f t="shared" si="15"/>
        <v>0</v>
      </c>
      <c r="CL53" s="49">
        <f t="shared" si="16"/>
        <v>7334.45</v>
      </c>
      <c r="CM53" s="49">
        <f t="shared" si="17"/>
        <v>0</v>
      </c>
      <c r="CN53" s="49">
        <f t="shared" si="18"/>
        <v>2078956.4797831709</v>
      </c>
      <c r="CO53" s="156">
        <f t="shared" si="19"/>
        <v>0</v>
      </c>
      <c r="CP53">
        <v>3311</v>
      </c>
      <c r="CQ53" s="49">
        <f t="shared" si="26"/>
        <v>319839.45842818014</v>
      </c>
      <c r="CR53" s="49">
        <f t="shared" si="28"/>
        <v>159919.72921409007</v>
      </c>
      <c r="CS53" s="49">
        <f t="shared" si="28"/>
        <v>159919.72921409007</v>
      </c>
      <c r="CT53" s="49">
        <f t="shared" si="28"/>
        <v>159919.72921409007</v>
      </c>
      <c r="CU53" s="49">
        <f t="shared" si="28"/>
        <v>159919.72921409007</v>
      </c>
      <c r="CV53" s="49">
        <f t="shared" si="28"/>
        <v>159919.72921409007</v>
      </c>
      <c r="CW53" s="49">
        <f t="shared" si="28"/>
        <v>159919.72921409007</v>
      </c>
      <c r="CX53" s="49">
        <f t="shared" si="28"/>
        <v>159919.72921409007</v>
      </c>
      <c r="CY53" s="49">
        <f t="shared" si="28"/>
        <v>159919.72921409007</v>
      </c>
      <c r="CZ53" s="49">
        <f t="shared" si="28"/>
        <v>159919.72921409007</v>
      </c>
      <c r="DA53" s="49">
        <f t="shared" si="28"/>
        <v>159919.72921409007</v>
      </c>
      <c r="DB53" s="49">
        <f t="shared" si="28"/>
        <v>159919.72921409007</v>
      </c>
      <c r="DC53" s="157">
        <f t="shared" si="21"/>
        <v>2078956.4797831713</v>
      </c>
      <c r="DD53" s="49">
        <f t="shared" si="27"/>
        <v>0</v>
      </c>
      <c r="DE53" s="49"/>
      <c r="DF53" s="49"/>
      <c r="DG53" s="49"/>
      <c r="DH53" s="49"/>
      <c r="DI53" s="49">
        <f t="shared" si="29"/>
        <v>328704.30842818011</v>
      </c>
      <c r="DJ53" s="49">
        <f t="shared" si="30"/>
        <v>164352.15421409006</v>
      </c>
      <c r="DK53" s="49">
        <f t="shared" si="30"/>
        <v>164352.15421409006</v>
      </c>
      <c r="DL53" s="49">
        <f t="shared" si="30"/>
        <v>164352.15421409006</v>
      </c>
      <c r="DM53" s="49">
        <f t="shared" si="30"/>
        <v>164352.15421409006</v>
      </c>
      <c r="DN53" s="49">
        <f t="shared" si="30"/>
        <v>164352.15421409006</v>
      </c>
      <c r="DO53" s="49">
        <f t="shared" si="30"/>
        <v>164352.15421409006</v>
      </c>
      <c r="DP53" s="49">
        <f t="shared" si="30"/>
        <v>164352.15421409006</v>
      </c>
      <c r="DQ53" s="49">
        <f t="shared" si="30"/>
        <v>164352.15421409006</v>
      </c>
      <c r="DR53" s="49">
        <f t="shared" si="30"/>
        <v>164352.15421409006</v>
      </c>
      <c r="DS53" s="49">
        <f t="shared" si="30"/>
        <v>164352.15421409006</v>
      </c>
      <c r="DT53" s="49">
        <f t="shared" si="30"/>
        <v>164352.15421409006</v>
      </c>
      <c r="DU53" s="49">
        <f t="shared" si="23"/>
        <v>2136578.0047831703</v>
      </c>
      <c r="DV53" s="49">
        <f t="shared" si="31"/>
        <v>0</v>
      </c>
    </row>
    <row r="54" spans="2:126" x14ac:dyDescent="0.25">
      <c r="B54" s="150">
        <v>101324</v>
      </c>
      <c r="C54" s="150">
        <v>3023312</v>
      </c>
      <c r="D54" s="150" t="s">
        <v>182</v>
      </c>
      <c r="E54" s="151" t="s">
        <v>725</v>
      </c>
      <c r="F54" s="155">
        <v>214</v>
      </c>
      <c r="G54" s="155">
        <v>214</v>
      </c>
      <c r="H54" s="155">
        <v>0</v>
      </c>
      <c r="I54" s="155">
        <v>905879.12</v>
      </c>
      <c r="J54" s="155">
        <v>0</v>
      </c>
      <c r="K54" s="155">
        <v>0</v>
      </c>
      <c r="L54" s="155">
        <v>14706.359999999948</v>
      </c>
      <c r="M54" s="155">
        <v>0</v>
      </c>
      <c r="N54" s="155">
        <v>31492.259999999897</v>
      </c>
      <c r="O54" s="155">
        <v>0</v>
      </c>
      <c r="P54" s="155">
        <v>259.79399061032842</v>
      </c>
      <c r="Q54" s="155">
        <v>630.14460093896741</v>
      </c>
      <c r="R54" s="155">
        <v>7871.3419718309888</v>
      </c>
      <c r="S54" s="155">
        <v>1083.4227230046949</v>
      </c>
      <c r="T54" s="155">
        <v>0</v>
      </c>
      <c r="U54" s="155">
        <v>0</v>
      </c>
      <c r="V54" s="155">
        <v>0</v>
      </c>
      <c r="W54" s="155">
        <v>0</v>
      </c>
      <c r="X54" s="155">
        <v>0</v>
      </c>
      <c r="Y54" s="155">
        <v>0</v>
      </c>
      <c r="Z54" s="155">
        <v>0</v>
      </c>
      <c r="AA54" s="155">
        <v>0</v>
      </c>
      <c r="AB54" s="155">
        <v>20559.317282608754</v>
      </c>
      <c r="AC54" s="155">
        <v>0</v>
      </c>
      <c r="AD54" s="155">
        <v>69449.788726061059</v>
      </c>
      <c r="AE54" s="155">
        <v>0</v>
      </c>
      <c r="AF54" s="155">
        <v>0</v>
      </c>
      <c r="AG54" s="155">
        <v>0</v>
      </c>
      <c r="AH54" s="155">
        <v>159662.24</v>
      </c>
      <c r="AI54" s="155">
        <v>0</v>
      </c>
      <c r="AJ54" s="155">
        <v>0</v>
      </c>
      <c r="AK54" s="155">
        <v>0</v>
      </c>
      <c r="AL54" s="155">
        <v>4370.9432999999999</v>
      </c>
      <c r="AM54" s="155">
        <v>0</v>
      </c>
      <c r="AN54" s="155">
        <v>0</v>
      </c>
      <c r="AO54" s="155">
        <v>0</v>
      </c>
      <c r="AP54" s="155">
        <v>0</v>
      </c>
      <c r="AQ54" s="155">
        <v>0</v>
      </c>
      <c r="AR54" s="155">
        <v>0</v>
      </c>
      <c r="AS54" s="155">
        <v>0</v>
      </c>
      <c r="AT54" s="155">
        <v>0</v>
      </c>
      <c r="AU54" s="155">
        <v>905879.12</v>
      </c>
      <c r="AV54" s="155">
        <v>146052.42929505464</v>
      </c>
      <c r="AW54" s="155">
        <v>164033.1833</v>
      </c>
      <c r="AX54" s="155">
        <v>86422.500085097941</v>
      </c>
      <c r="AY54" s="155">
        <v>1215964.7325950547</v>
      </c>
      <c r="AZ54" s="155">
        <v>1211593.7892950547</v>
      </c>
      <c r="BA54" s="155">
        <v>4955</v>
      </c>
      <c r="BB54" s="155">
        <v>1060370</v>
      </c>
      <c r="BC54" s="155">
        <v>0</v>
      </c>
      <c r="BD54" s="155">
        <v>0</v>
      </c>
      <c r="BE54" s="155">
        <v>1215964.7325950547</v>
      </c>
      <c r="BF54" s="155">
        <v>1215964.7325950544</v>
      </c>
      <c r="BG54" s="155">
        <v>0</v>
      </c>
      <c r="BH54" s="155">
        <v>1064740.9432999999</v>
      </c>
      <c r="BI54" s="155">
        <v>900707.75999999989</v>
      </c>
      <c r="BJ54" s="155">
        <v>1051931.5492950547</v>
      </c>
      <c r="BK54" s="155">
        <v>4915.5679873600693</v>
      </c>
      <c r="BL54" s="155">
        <v>4886.994844497608</v>
      </c>
      <c r="BM54" s="155">
        <v>5.8467716401691136E-3</v>
      </c>
      <c r="BN54" s="155">
        <v>0</v>
      </c>
      <c r="BO54" s="155">
        <v>0</v>
      </c>
      <c r="BP54" s="155">
        <v>1215964.7325950547</v>
      </c>
      <c r="BQ54" s="155">
        <v>5661.653221004929</v>
      </c>
      <c r="BR54" s="155" t="s">
        <v>700</v>
      </c>
      <c r="BS54" s="155">
        <v>5682.0781896965173</v>
      </c>
      <c r="BT54" s="155">
        <v>1.8334857867028376E-3</v>
      </c>
      <c r="BU54" s="155">
        <v>-9037.32</v>
      </c>
      <c r="BV54" s="155">
        <v>1206927.4125950546</v>
      </c>
      <c r="BW54" s="155">
        <v>-5446.3</v>
      </c>
      <c r="BX54" s="155">
        <v>1201481.1125950546</v>
      </c>
      <c r="BY54" s="155">
        <v>4370.9432999999999</v>
      </c>
      <c r="BZ54" s="155">
        <v>1197110.1692950546</v>
      </c>
      <c r="CA54" s="47"/>
      <c r="CB54">
        <v>26.999999999999908</v>
      </c>
      <c r="CC54" s="48">
        <v>0</v>
      </c>
      <c r="CD54" s="49">
        <f t="shared" si="8"/>
        <v>3505.3199999999997</v>
      </c>
      <c r="CE54" s="49">
        <f t="shared" si="9"/>
        <v>0</v>
      </c>
      <c r="CF54" s="49">
        <f t="shared" si="10"/>
        <v>365.94</v>
      </c>
      <c r="CG54" s="49">
        <f t="shared" si="11"/>
        <v>0</v>
      </c>
      <c r="CH54" s="49">
        <f t="shared" si="12"/>
        <v>357.47999999999877</v>
      </c>
      <c r="CI54" s="49">
        <f t="shared" si="13"/>
        <v>0</v>
      </c>
      <c r="CJ54" s="49">
        <f t="shared" si="14"/>
        <v>710.48</v>
      </c>
      <c r="CK54" s="49">
        <f t="shared" si="15"/>
        <v>0</v>
      </c>
      <c r="CL54" s="49">
        <f t="shared" si="16"/>
        <v>4098.0999999999995</v>
      </c>
      <c r="CM54" s="49">
        <f t="shared" si="17"/>
        <v>0</v>
      </c>
      <c r="CN54" s="49">
        <f t="shared" si="18"/>
        <v>1197110.1692950546</v>
      </c>
      <c r="CO54" s="156">
        <f t="shared" si="19"/>
        <v>0</v>
      </c>
      <c r="CP54">
        <v>3312</v>
      </c>
      <c r="CQ54" s="49">
        <f t="shared" si="26"/>
        <v>184170.79527616224</v>
      </c>
      <c r="CR54" s="49">
        <f t="shared" si="28"/>
        <v>92085.397638081122</v>
      </c>
      <c r="CS54" s="49">
        <f t="shared" si="28"/>
        <v>92085.397638081122</v>
      </c>
      <c r="CT54" s="49">
        <f t="shared" si="28"/>
        <v>92085.397638081122</v>
      </c>
      <c r="CU54" s="49">
        <f t="shared" si="28"/>
        <v>92085.397638081122</v>
      </c>
      <c r="CV54" s="49">
        <f t="shared" si="28"/>
        <v>92085.397638081122</v>
      </c>
      <c r="CW54" s="49">
        <f t="shared" si="28"/>
        <v>92085.397638081122</v>
      </c>
      <c r="CX54" s="49">
        <f t="shared" si="28"/>
        <v>92085.397638081122</v>
      </c>
      <c r="CY54" s="49">
        <f t="shared" si="28"/>
        <v>92085.397638081122</v>
      </c>
      <c r="CZ54" s="49">
        <f t="shared" si="28"/>
        <v>92085.397638081122</v>
      </c>
      <c r="DA54" s="49">
        <f t="shared" si="28"/>
        <v>92085.397638081122</v>
      </c>
      <c r="DB54" s="49">
        <f t="shared" si="28"/>
        <v>92085.397638081122</v>
      </c>
      <c r="DC54" s="157">
        <f t="shared" si="21"/>
        <v>1197110.1692950546</v>
      </c>
      <c r="DD54" s="49">
        <f t="shared" si="27"/>
        <v>0</v>
      </c>
      <c r="DE54" s="49"/>
      <c r="DF54" s="49"/>
      <c r="DG54" s="49"/>
      <c r="DH54" s="49"/>
      <c r="DI54" s="49">
        <f t="shared" si="29"/>
        <v>187071.49732231611</v>
      </c>
      <c r="DJ54" s="49">
        <f t="shared" si="30"/>
        <v>93535.748661158053</v>
      </c>
      <c r="DK54" s="49">
        <f t="shared" si="30"/>
        <v>93535.748661158053</v>
      </c>
      <c r="DL54" s="49">
        <f t="shared" si="30"/>
        <v>93535.748661158053</v>
      </c>
      <c r="DM54" s="49">
        <f t="shared" si="30"/>
        <v>93535.748661158053</v>
      </c>
      <c r="DN54" s="49">
        <f t="shared" si="30"/>
        <v>93535.748661158053</v>
      </c>
      <c r="DO54" s="49">
        <f t="shared" si="30"/>
        <v>93535.748661158053</v>
      </c>
      <c r="DP54" s="49">
        <f t="shared" si="30"/>
        <v>93535.748661158053</v>
      </c>
      <c r="DQ54" s="49">
        <f t="shared" si="30"/>
        <v>93535.748661158053</v>
      </c>
      <c r="DR54" s="49">
        <f t="shared" si="30"/>
        <v>93535.748661158053</v>
      </c>
      <c r="DS54" s="49">
        <f t="shared" si="30"/>
        <v>93535.748661158053</v>
      </c>
      <c r="DT54" s="49">
        <f t="shared" si="30"/>
        <v>93535.748661158053</v>
      </c>
      <c r="DU54" s="49">
        <f t="shared" si="23"/>
        <v>1215964.7325950547</v>
      </c>
      <c r="DV54" s="49">
        <f t="shared" si="31"/>
        <v>0</v>
      </c>
    </row>
    <row r="55" spans="2:126" x14ac:dyDescent="0.25">
      <c r="B55" s="150">
        <v>101325</v>
      </c>
      <c r="C55" s="150">
        <v>3023313</v>
      </c>
      <c r="D55" s="150" t="s">
        <v>248</v>
      </c>
      <c r="E55" s="151" t="s">
        <v>726</v>
      </c>
      <c r="F55" s="155">
        <v>178</v>
      </c>
      <c r="G55" s="155">
        <v>178</v>
      </c>
      <c r="H55" s="155">
        <v>0</v>
      </c>
      <c r="I55" s="155">
        <v>753488.24</v>
      </c>
      <c r="J55" s="155">
        <v>0</v>
      </c>
      <c r="K55" s="155">
        <v>0</v>
      </c>
      <c r="L55" s="155">
        <v>26144.640000000036</v>
      </c>
      <c r="M55" s="155">
        <v>0</v>
      </c>
      <c r="N55" s="155">
        <v>55986.240000000085</v>
      </c>
      <c r="O55" s="155">
        <v>0</v>
      </c>
      <c r="P55" s="155">
        <v>13446.159999999993</v>
      </c>
      <c r="Q55" s="155">
        <v>1567.999999999998</v>
      </c>
      <c r="R55" s="155">
        <v>2448.2999999999965</v>
      </c>
      <c r="S55" s="155">
        <v>15636.220000000023</v>
      </c>
      <c r="T55" s="155">
        <v>0</v>
      </c>
      <c r="U55" s="155">
        <v>0</v>
      </c>
      <c r="V55" s="155">
        <v>0</v>
      </c>
      <c r="W55" s="155">
        <v>0</v>
      </c>
      <c r="X55" s="155">
        <v>0</v>
      </c>
      <c r="Y55" s="155">
        <v>0</v>
      </c>
      <c r="Z55" s="155">
        <v>0</v>
      </c>
      <c r="AA55" s="155">
        <v>0</v>
      </c>
      <c r="AB55" s="155">
        <v>51075.462839506217</v>
      </c>
      <c r="AC55" s="155">
        <v>0</v>
      </c>
      <c r="AD55" s="155">
        <v>83454.214592108387</v>
      </c>
      <c r="AE55" s="155">
        <v>0</v>
      </c>
      <c r="AF55" s="155">
        <v>7772.7420000000047</v>
      </c>
      <c r="AG55" s="155">
        <v>0</v>
      </c>
      <c r="AH55" s="155">
        <v>159662.24</v>
      </c>
      <c r="AI55" s="155">
        <v>0</v>
      </c>
      <c r="AJ55" s="155">
        <v>0</v>
      </c>
      <c r="AK55" s="155">
        <v>0</v>
      </c>
      <c r="AL55" s="155">
        <v>4098.3379000000004</v>
      </c>
      <c r="AM55" s="155">
        <v>0</v>
      </c>
      <c r="AN55" s="155">
        <v>0</v>
      </c>
      <c r="AO55" s="155">
        <v>0</v>
      </c>
      <c r="AP55" s="155">
        <v>0</v>
      </c>
      <c r="AQ55" s="155">
        <v>0</v>
      </c>
      <c r="AR55" s="155">
        <v>0</v>
      </c>
      <c r="AS55" s="155">
        <v>0</v>
      </c>
      <c r="AT55" s="155">
        <v>0</v>
      </c>
      <c r="AU55" s="155">
        <v>753488.24</v>
      </c>
      <c r="AV55" s="155">
        <v>257531.97943161475</v>
      </c>
      <c r="AW55" s="155">
        <v>163760.5779</v>
      </c>
      <c r="AX55" s="155">
        <v>132491.93055792793</v>
      </c>
      <c r="AY55" s="155">
        <v>1174780.7973316147</v>
      </c>
      <c r="AZ55" s="155">
        <v>1170682.4594316147</v>
      </c>
      <c r="BA55" s="155">
        <v>4955</v>
      </c>
      <c r="BB55" s="155">
        <v>881990</v>
      </c>
      <c r="BC55" s="155">
        <v>0</v>
      </c>
      <c r="BD55" s="155">
        <v>0</v>
      </c>
      <c r="BE55" s="155">
        <v>1174780.7973316147</v>
      </c>
      <c r="BF55" s="155">
        <v>1174780.7973316147</v>
      </c>
      <c r="BG55" s="155">
        <v>0</v>
      </c>
      <c r="BH55" s="155">
        <v>886088.33790000004</v>
      </c>
      <c r="BI55" s="155">
        <v>722327.76</v>
      </c>
      <c r="BJ55" s="155">
        <v>1011020.2194316146</v>
      </c>
      <c r="BK55" s="155">
        <v>5679.8888732113182</v>
      </c>
      <c r="BL55" s="155">
        <v>5660.3780932642494</v>
      </c>
      <c r="BM55" s="155">
        <v>3.4469040098728258E-3</v>
      </c>
      <c r="BN55" s="155">
        <v>0</v>
      </c>
      <c r="BO55" s="155">
        <v>0</v>
      </c>
      <c r="BP55" s="155">
        <v>1174780.7973316147</v>
      </c>
      <c r="BQ55" s="155">
        <v>6576.8677496158134</v>
      </c>
      <c r="BR55" s="155" t="s">
        <v>700</v>
      </c>
      <c r="BS55" s="155">
        <v>6599.8921198405314</v>
      </c>
      <c r="BT55" s="155">
        <v>1.4067335013421944E-2</v>
      </c>
      <c r="BU55" s="155">
        <v>-7855.2000000000016</v>
      </c>
      <c r="BV55" s="155">
        <v>1166925.5973316147</v>
      </c>
      <c r="BW55" s="155">
        <v>-4530.0999999999995</v>
      </c>
      <c r="BX55" s="155">
        <v>1162395.4973316146</v>
      </c>
      <c r="BY55" s="155">
        <v>4098.3379000000004</v>
      </c>
      <c r="BZ55" s="155">
        <v>1158297.1594316147</v>
      </c>
      <c r="CA55" s="47"/>
      <c r="CB55">
        <v>48.000000000000071</v>
      </c>
      <c r="CC55" s="48">
        <v>0</v>
      </c>
      <c r="CD55" s="49">
        <f t="shared" si="8"/>
        <v>2915.64</v>
      </c>
      <c r="CE55" s="49">
        <f t="shared" si="9"/>
        <v>0</v>
      </c>
      <c r="CF55" s="49">
        <f t="shared" si="10"/>
        <v>304.38</v>
      </c>
      <c r="CG55" s="49">
        <f t="shared" si="11"/>
        <v>0</v>
      </c>
      <c r="CH55" s="49">
        <f t="shared" si="12"/>
        <v>635.520000000001</v>
      </c>
      <c r="CI55" s="49">
        <f t="shared" si="13"/>
        <v>0</v>
      </c>
      <c r="CJ55" s="49">
        <f t="shared" si="14"/>
        <v>590.95999999999992</v>
      </c>
      <c r="CK55" s="49">
        <f t="shared" si="15"/>
        <v>0</v>
      </c>
      <c r="CL55" s="49">
        <f t="shared" si="16"/>
        <v>3408.7</v>
      </c>
      <c r="CM55" s="49">
        <f t="shared" si="17"/>
        <v>0</v>
      </c>
      <c r="CN55" s="49">
        <f t="shared" si="18"/>
        <v>1158297.1594316147</v>
      </c>
      <c r="CO55" s="156">
        <f t="shared" si="19"/>
        <v>0</v>
      </c>
      <c r="CP55">
        <v>3313</v>
      </c>
      <c r="CQ55" s="49">
        <f t="shared" si="26"/>
        <v>178199.56298947919</v>
      </c>
      <c r="CR55" s="49">
        <f t="shared" si="28"/>
        <v>89099.781494739596</v>
      </c>
      <c r="CS55" s="49">
        <f t="shared" si="28"/>
        <v>89099.781494739596</v>
      </c>
      <c r="CT55" s="49">
        <f t="shared" si="28"/>
        <v>89099.781494739596</v>
      </c>
      <c r="CU55" s="49">
        <f t="shared" si="28"/>
        <v>89099.781494739596</v>
      </c>
      <c r="CV55" s="49">
        <f t="shared" si="28"/>
        <v>89099.781494739596</v>
      </c>
      <c r="CW55" s="49">
        <f t="shared" si="28"/>
        <v>89099.781494739596</v>
      </c>
      <c r="CX55" s="49">
        <f t="shared" si="28"/>
        <v>89099.781494739596</v>
      </c>
      <c r="CY55" s="49">
        <f t="shared" si="28"/>
        <v>89099.781494739596</v>
      </c>
      <c r="CZ55" s="49">
        <f t="shared" si="28"/>
        <v>89099.781494739596</v>
      </c>
      <c r="DA55" s="49">
        <f t="shared" si="28"/>
        <v>89099.781494739596</v>
      </c>
      <c r="DB55" s="49">
        <f t="shared" si="28"/>
        <v>89099.781494739596</v>
      </c>
      <c r="DC55" s="157">
        <f t="shared" si="21"/>
        <v>1158297.1594316149</v>
      </c>
      <c r="DD55" s="49">
        <f t="shared" si="27"/>
        <v>0</v>
      </c>
      <c r="DE55" s="49"/>
      <c r="DF55" s="49"/>
      <c r="DG55" s="49"/>
      <c r="DH55" s="49"/>
      <c r="DI55" s="49">
        <f t="shared" si="29"/>
        <v>180735.50728178688</v>
      </c>
      <c r="DJ55" s="49">
        <f t="shared" si="30"/>
        <v>90367.753640893439</v>
      </c>
      <c r="DK55" s="49">
        <f t="shared" si="30"/>
        <v>90367.753640893439</v>
      </c>
      <c r="DL55" s="49">
        <f t="shared" si="30"/>
        <v>90367.753640893439</v>
      </c>
      <c r="DM55" s="49">
        <f t="shared" si="30"/>
        <v>90367.753640893439</v>
      </c>
      <c r="DN55" s="49">
        <f t="shared" si="30"/>
        <v>90367.753640893439</v>
      </c>
      <c r="DO55" s="49">
        <f t="shared" si="30"/>
        <v>90367.753640893439</v>
      </c>
      <c r="DP55" s="49">
        <f t="shared" si="30"/>
        <v>90367.753640893439</v>
      </c>
      <c r="DQ55" s="49">
        <f t="shared" si="30"/>
        <v>90367.753640893439</v>
      </c>
      <c r="DR55" s="49">
        <f t="shared" si="30"/>
        <v>90367.753640893439</v>
      </c>
      <c r="DS55" s="49">
        <f t="shared" si="30"/>
        <v>90367.753640893439</v>
      </c>
      <c r="DT55" s="49">
        <f t="shared" si="30"/>
        <v>90367.753640893439</v>
      </c>
      <c r="DU55" s="49">
        <f t="shared" si="23"/>
        <v>1174780.7973316144</v>
      </c>
      <c r="DV55" s="49">
        <f t="shared" si="31"/>
        <v>0</v>
      </c>
    </row>
    <row r="56" spans="2:126" x14ac:dyDescent="0.25">
      <c r="B56" s="150">
        <v>101326</v>
      </c>
      <c r="C56" s="150">
        <v>3023314</v>
      </c>
      <c r="D56" s="150" t="s">
        <v>98</v>
      </c>
      <c r="E56" s="151" t="s">
        <v>727</v>
      </c>
      <c r="F56" s="155">
        <v>207</v>
      </c>
      <c r="G56" s="155">
        <v>207</v>
      </c>
      <c r="H56" s="155">
        <v>0</v>
      </c>
      <c r="I56" s="155">
        <v>876247.55999999994</v>
      </c>
      <c r="J56" s="155">
        <v>0</v>
      </c>
      <c r="K56" s="155">
        <v>0</v>
      </c>
      <c r="L56" s="155">
        <v>21787.19999999995</v>
      </c>
      <c r="M56" s="155">
        <v>0</v>
      </c>
      <c r="N56" s="155">
        <v>46655.199999999903</v>
      </c>
      <c r="O56" s="155">
        <v>0</v>
      </c>
      <c r="P56" s="155">
        <v>12670.42000000002</v>
      </c>
      <c r="Q56" s="155">
        <v>3449.6000000000013</v>
      </c>
      <c r="R56" s="155">
        <v>0</v>
      </c>
      <c r="S56" s="155">
        <v>1617.5399999999993</v>
      </c>
      <c r="T56" s="155">
        <v>2288.7599999999952</v>
      </c>
      <c r="U56" s="155">
        <v>0</v>
      </c>
      <c r="V56" s="155">
        <v>0</v>
      </c>
      <c r="W56" s="155">
        <v>0</v>
      </c>
      <c r="X56" s="155">
        <v>0</v>
      </c>
      <c r="Y56" s="155">
        <v>0</v>
      </c>
      <c r="Z56" s="155">
        <v>0</v>
      </c>
      <c r="AA56" s="155">
        <v>0</v>
      </c>
      <c r="AB56" s="155">
        <v>30801.129545454511</v>
      </c>
      <c r="AC56" s="155">
        <v>0</v>
      </c>
      <c r="AD56" s="155">
        <v>49440.759739904977</v>
      </c>
      <c r="AE56" s="155">
        <v>0</v>
      </c>
      <c r="AF56" s="155">
        <v>615.87300000000994</v>
      </c>
      <c r="AG56" s="155">
        <v>0</v>
      </c>
      <c r="AH56" s="155">
        <v>159662.24</v>
      </c>
      <c r="AI56" s="155">
        <v>0</v>
      </c>
      <c r="AJ56" s="155">
        <v>0</v>
      </c>
      <c r="AK56" s="155">
        <v>0</v>
      </c>
      <c r="AL56" s="155">
        <v>3715.2206999999999</v>
      </c>
      <c r="AM56" s="155">
        <v>0</v>
      </c>
      <c r="AN56" s="155">
        <v>0</v>
      </c>
      <c r="AO56" s="155">
        <v>0</v>
      </c>
      <c r="AP56" s="155">
        <v>0</v>
      </c>
      <c r="AQ56" s="155">
        <v>0</v>
      </c>
      <c r="AR56" s="155">
        <v>0</v>
      </c>
      <c r="AS56" s="155">
        <v>0</v>
      </c>
      <c r="AT56" s="155">
        <v>0</v>
      </c>
      <c r="AU56" s="155">
        <v>876247.55999999994</v>
      </c>
      <c r="AV56" s="155">
        <v>169326.48228535938</v>
      </c>
      <c r="AW56" s="155">
        <v>163377.4607</v>
      </c>
      <c r="AX56" s="155">
        <v>98430.038693435476</v>
      </c>
      <c r="AY56" s="155">
        <v>1208951.5029853594</v>
      </c>
      <c r="AZ56" s="155">
        <v>1205236.2822853595</v>
      </c>
      <c r="BA56" s="155">
        <v>4955</v>
      </c>
      <c r="BB56" s="155">
        <v>1025685</v>
      </c>
      <c r="BC56" s="155">
        <v>0</v>
      </c>
      <c r="BD56" s="155">
        <v>0</v>
      </c>
      <c r="BE56" s="155">
        <v>1208951.5029853594</v>
      </c>
      <c r="BF56" s="155">
        <v>1208951.5029853594</v>
      </c>
      <c r="BG56" s="155">
        <v>0</v>
      </c>
      <c r="BH56" s="155">
        <v>1029400.2206999999</v>
      </c>
      <c r="BI56" s="155">
        <v>866022.76</v>
      </c>
      <c r="BJ56" s="155">
        <v>1045574.0422853595</v>
      </c>
      <c r="BK56" s="155">
        <v>5051.0823298809637</v>
      </c>
      <c r="BL56" s="155">
        <v>4979.4246854368921</v>
      </c>
      <c r="BM56" s="155">
        <v>1.439074772104609E-2</v>
      </c>
      <c r="BN56" s="155">
        <v>0</v>
      </c>
      <c r="BO56" s="155">
        <v>0</v>
      </c>
      <c r="BP56" s="155">
        <v>1208951.5029853594</v>
      </c>
      <c r="BQ56" s="155">
        <v>5822.3974989630888</v>
      </c>
      <c r="BR56" s="155" t="s">
        <v>700</v>
      </c>
      <c r="BS56" s="155">
        <v>5840.3454250500454</v>
      </c>
      <c r="BT56" s="155">
        <v>1.1778462398151168E-2</v>
      </c>
      <c r="BU56" s="155">
        <v>-8925.5199999999986</v>
      </c>
      <c r="BV56" s="155">
        <v>1200025.9829853594</v>
      </c>
      <c r="BW56" s="155">
        <v>-5268.15</v>
      </c>
      <c r="BX56" s="155">
        <v>1194757.8329853595</v>
      </c>
      <c r="BY56" s="155">
        <v>3715.2206999999999</v>
      </c>
      <c r="BZ56" s="155">
        <v>1191042.6122853595</v>
      </c>
      <c r="CA56" s="47"/>
      <c r="CB56">
        <v>39.999999999999915</v>
      </c>
      <c r="CC56" s="48">
        <v>0</v>
      </c>
      <c r="CD56" s="49">
        <f t="shared" si="8"/>
        <v>3390.66</v>
      </c>
      <c r="CE56" s="49">
        <f t="shared" si="9"/>
        <v>0</v>
      </c>
      <c r="CF56" s="49">
        <f t="shared" si="10"/>
        <v>353.96999999999997</v>
      </c>
      <c r="CG56" s="49">
        <f t="shared" si="11"/>
        <v>0</v>
      </c>
      <c r="CH56" s="49">
        <f t="shared" si="12"/>
        <v>529.59999999999889</v>
      </c>
      <c r="CI56" s="49">
        <f t="shared" si="13"/>
        <v>0</v>
      </c>
      <c r="CJ56" s="49">
        <f t="shared" si="14"/>
        <v>687.24</v>
      </c>
      <c r="CK56" s="49">
        <f t="shared" si="15"/>
        <v>0</v>
      </c>
      <c r="CL56" s="49">
        <f t="shared" si="16"/>
        <v>3964.0499999999997</v>
      </c>
      <c r="CM56" s="49">
        <f t="shared" si="17"/>
        <v>0</v>
      </c>
      <c r="CN56" s="49">
        <f t="shared" si="18"/>
        <v>1191042.6122853595</v>
      </c>
      <c r="CO56" s="156">
        <f t="shared" si="19"/>
        <v>0</v>
      </c>
      <c r="CP56">
        <v>3314</v>
      </c>
      <c r="CQ56" s="49">
        <f t="shared" si="26"/>
        <v>183237.3249669784</v>
      </c>
      <c r="CR56" s="49">
        <f t="shared" si="28"/>
        <v>91618.662483489199</v>
      </c>
      <c r="CS56" s="49">
        <f t="shared" si="28"/>
        <v>91618.662483489199</v>
      </c>
      <c r="CT56" s="49">
        <f t="shared" si="28"/>
        <v>91618.662483489199</v>
      </c>
      <c r="CU56" s="49">
        <f t="shared" si="28"/>
        <v>91618.662483489199</v>
      </c>
      <c r="CV56" s="49">
        <f t="shared" si="28"/>
        <v>91618.662483489199</v>
      </c>
      <c r="CW56" s="49">
        <f t="shared" si="28"/>
        <v>91618.662483489199</v>
      </c>
      <c r="CX56" s="49">
        <f t="shared" si="28"/>
        <v>91618.662483489199</v>
      </c>
      <c r="CY56" s="49">
        <f t="shared" si="28"/>
        <v>91618.662483489199</v>
      </c>
      <c r="CZ56" s="49">
        <f t="shared" si="28"/>
        <v>91618.662483489199</v>
      </c>
      <c r="DA56" s="49">
        <f t="shared" si="28"/>
        <v>91618.662483489199</v>
      </c>
      <c r="DB56" s="49">
        <f t="shared" si="28"/>
        <v>91618.662483489199</v>
      </c>
      <c r="DC56" s="157">
        <f t="shared" si="21"/>
        <v>1191042.6122853593</v>
      </c>
      <c r="DD56" s="49">
        <f t="shared" si="27"/>
        <v>0</v>
      </c>
      <c r="DE56" s="49"/>
      <c r="DF56" s="49"/>
      <c r="DG56" s="49"/>
      <c r="DH56" s="49"/>
      <c r="DI56" s="49">
        <f t="shared" si="29"/>
        <v>185992.53892082453</v>
      </c>
      <c r="DJ56" s="49">
        <f t="shared" si="30"/>
        <v>92996.269460412266</v>
      </c>
      <c r="DK56" s="49">
        <f t="shared" si="30"/>
        <v>92996.269460412266</v>
      </c>
      <c r="DL56" s="49">
        <f t="shared" si="30"/>
        <v>92996.269460412266</v>
      </c>
      <c r="DM56" s="49">
        <f t="shared" si="30"/>
        <v>92996.269460412266</v>
      </c>
      <c r="DN56" s="49">
        <f t="shared" si="30"/>
        <v>92996.269460412266</v>
      </c>
      <c r="DO56" s="49">
        <f t="shared" si="30"/>
        <v>92996.269460412266</v>
      </c>
      <c r="DP56" s="49">
        <f t="shared" si="30"/>
        <v>92996.269460412266</v>
      </c>
      <c r="DQ56" s="49">
        <f t="shared" si="30"/>
        <v>92996.269460412266</v>
      </c>
      <c r="DR56" s="49">
        <f t="shared" si="30"/>
        <v>92996.269460412266</v>
      </c>
      <c r="DS56" s="49">
        <f t="shared" si="30"/>
        <v>92996.269460412266</v>
      </c>
      <c r="DT56" s="49">
        <f t="shared" si="30"/>
        <v>92996.269460412266</v>
      </c>
      <c r="DU56" s="49">
        <f t="shared" si="23"/>
        <v>1208951.5029853592</v>
      </c>
      <c r="DV56" s="49">
        <f t="shared" si="31"/>
        <v>0</v>
      </c>
    </row>
    <row r="57" spans="2:126" x14ac:dyDescent="0.25">
      <c r="B57" s="150">
        <v>101327</v>
      </c>
      <c r="C57" s="150">
        <v>3023315</v>
      </c>
      <c r="D57" s="150" t="s">
        <v>230</v>
      </c>
      <c r="E57" s="151" t="s">
        <v>728</v>
      </c>
      <c r="F57" s="155">
        <v>198</v>
      </c>
      <c r="G57" s="155">
        <v>198</v>
      </c>
      <c r="H57" s="155">
        <v>0</v>
      </c>
      <c r="I57" s="155">
        <v>838149.84</v>
      </c>
      <c r="J57" s="155">
        <v>0</v>
      </c>
      <c r="K57" s="155">
        <v>0</v>
      </c>
      <c r="L57" s="155">
        <v>3812.7600000000048</v>
      </c>
      <c r="M57" s="155">
        <v>0</v>
      </c>
      <c r="N57" s="155">
        <v>8164.6600000000126</v>
      </c>
      <c r="O57" s="155">
        <v>0</v>
      </c>
      <c r="P57" s="155">
        <v>2327.2200000000021</v>
      </c>
      <c r="Q57" s="155">
        <v>2508.7999999999997</v>
      </c>
      <c r="R57" s="155">
        <v>979.31999999999994</v>
      </c>
      <c r="S57" s="155">
        <v>2695.9000000000051</v>
      </c>
      <c r="T57" s="155">
        <v>0</v>
      </c>
      <c r="U57" s="155">
        <v>0</v>
      </c>
      <c r="V57" s="155">
        <v>0</v>
      </c>
      <c r="W57" s="155">
        <v>0</v>
      </c>
      <c r="X57" s="155">
        <v>0</v>
      </c>
      <c r="Y57" s="155">
        <v>0</v>
      </c>
      <c r="Z57" s="155">
        <v>0</v>
      </c>
      <c r="AA57" s="155">
        <v>0</v>
      </c>
      <c r="AB57" s="155">
        <v>16875.247100591663</v>
      </c>
      <c r="AC57" s="155">
        <v>0</v>
      </c>
      <c r="AD57" s="155">
        <v>83904.64430734636</v>
      </c>
      <c r="AE57" s="155">
        <v>0</v>
      </c>
      <c r="AF57" s="155">
        <v>3393.8235228426324</v>
      </c>
      <c r="AG57" s="155">
        <v>0</v>
      </c>
      <c r="AH57" s="155">
        <v>159662.24</v>
      </c>
      <c r="AI57" s="155">
        <v>0</v>
      </c>
      <c r="AJ57" s="155">
        <v>0</v>
      </c>
      <c r="AK57" s="155">
        <v>0</v>
      </c>
      <c r="AL57" s="155">
        <v>4242.9105</v>
      </c>
      <c r="AM57" s="155">
        <v>0</v>
      </c>
      <c r="AN57" s="155">
        <v>0</v>
      </c>
      <c r="AO57" s="155">
        <v>0</v>
      </c>
      <c r="AP57" s="155">
        <v>0</v>
      </c>
      <c r="AQ57" s="155">
        <v>0</v>
      </c>
      <c r="AR57" s="155">
        <v>0</v>
      </c>
      <c r="AS57" s="155">
        <v>0</v>
      </c>
      <c r="AT57" s="155">
        <v>0</v>
      </c>
      <c r="AU57" s="155">
        <v>838149.84</v>
      </c>
      <c r="AV57" s="155">
        <v>124662.37493078067</v>
      </c>
      <c r="AW57" s="155">
        <v>163905.15049999999</v>
      </c>
      <c r="AX57" s="155">
        <v>78864.474284903583</v>
      </c>
      <c r="AY57" s="155">
        <v>1126717.3654307807</v>
      </c>
      <c r="AZ57" s="155">
        <v>1122474.4549307807</v>
      </c>
      <c r="BA57" s="155">
        <v>4955</v>
      </c>
      <c r="BB57" s="155">
        <v>981090</v>
      </c>
      <c r="BC57" s="155">
        <v>0</v>
      </c>
      <c r="BD57" s="155">
        <v>0</v>
      </c>
      <c r="BE57" s="155">
        <v>1126717.3654307807</v>
      </c>
      <c r="BF57" s="155">
        <v>1126717.3654307807</v>
      </c>
      <c r="BG57" s="155">
        <v>0</v>
      </c>
      <c r="BH57" s="155">
        <v>985332.9105</v>
      </c>
      <c r="BI57" s="155">
        <v>821427.76</v>
      </c>
      <c r="BJ57" s="155">
        <v>962812.2149307807</v>
      </c>
      <c r="BK57" s="155">
        <v>4862.6879541958624</v>
      </c>
      <c r="BL57" s="155">
        <v>4836.0857183168318</v>
      </c>
      <c r="BM57" s="155">
        <v>5.5007784039628835E-3</v>
      </c>
      <c r="BN57" s="155">
        <v>0</v>
      </c>
      <c r="BO57" s="155">
        <v>0</v>
      </c>
      <c r="BP57" s="155">
        <v>1126717.3654307807</v>
      </c>
      <c r="BQ57" s="155">
        <v>5669.0629036908113</v>
      </c>
      <c r="BR57" s="155" t="s">
        <v>700</v>
      </c>
      <c r="BS57" s="155">
        <v>5690.4917445999026</v>
      </c>
      <c r="BT57" s="155">
        <v>7.6678611508422811E-3</v>
      </c>
      <c r="BU57" s="155">
        <v>-8123.56</v>
      </c>
      <c r="BV57" s="155">
        <v>1118593.8054307806</v>
      </c>
      <c r="BW57" s="155">
        <v>-5039.0999999999995</v>
      </c>
      <c r="BX57" s="155">
        <v>1113554.7054307805</v>
      </c>
      <c r="BY57" s="155">
        <v>4242.9105</v>
      </c>
      <c r="BZ57" s="155">
        <v>1109311.7949307805</v>
      </c>
      <c r="CA57" s="47"/>
      <c r="CB57">
        <v>7.0000000000000098</v>
      </c>
      <c r="CC57" s="48">
        <v>0</v>
      </c>
      <c r="CD57" s="49">
        <f t="shared" si="8"/>
        <v>3243.24</v>
      </c>
      <c r="CE57" s="49">
        <f t="shared" si="9"/>
        <v>0</v>
      </c>
      <c r="CF57" s="49">
        <f t="shared" si="10"/>
        <v>338.58</v>
      </c>
      <c r="CG57" s="49">
        <f t="shared" si="11"/>
        <v>0</v>
      </c>
      <c r="CH57" s="49">
        <f t="shared" si="12"/>
        <v>92.680000000000135</v>
      </c>
      <c r="CI57" s="49">
        <f t="shared" si="13"/>
        <v>0</v>
      </c>
      <c r="CJ57" s="49">
        <f t="shared" si="14"/>
        <v>657.36</v>
      </c>
      <c r="CK57" s="49">
        <f t="shared" si="15"/>
        <v>0</v>
      </c>
      <c r="CL57" s="49">
        <f t="shared" si="16"/>
        <v>3791.7</v>
      </c>
      <c r="CM57" s="49">
        <f t="shared" si="17"/>
        <v>0</v>
      </c>
      <c r="CN57" s="49">
        <f t="shared" si="18"/>
        <v>1109311.7949307805</v>
      </c>
      <c r="CO57" s="156">
        <f t="shared" si="19"/>
        <v>0</v>
      </c>
      <c r="CP57">
        <v>3315</v>
      </c>
      <c r="CQ57" s="49">
        <f t="shared" si="26"/>
        <v>170663.35306627394</v>
      </c>
      <c r="CR57" s="49">
        <f t="shared" si="28"/>
        <v>85331.676533136968</v>
      </c>
      <c r="CS57" s="49">
        <f t="shared" si="28"/>
        <v>85331.676533136968</v>
      </c>
      <c r="CT57" s="49">
        <f t="shared" si="28"/>
        <v>85331.676533136968</v>
      </c>
      <c r="CU57" s="49">
        <f t="shared" si="28"/>
        <v>85331.676533136968</v>
      </c>
      <c r="CV57" s="49">
        <f t="shared" si="28"/>
        <v>85331.676533136968</v>
      </c>
      <c r="CW57" s="49">
        <f t="shared" si="28"/>
        <v>85331.676533136968</v>
      </c>
      <c r="CX57" s="49">
        <f t="shared" si="28"/>
        <v>85331.676533136968</v>
      </c>
      <c r="CY57" s="49">
        <f t="shared" si="28"/>
        <v>85331.676533136968</v>
      </c>
      <c r="CZ57" s="49">
        <f t="shared" si="28"/>
        <v>85331.676533136968</v>
      </c>
      <c r="DA57" s="49">
        <f t="shared" si="28"/>
        <v>85331.676533136968</v>
      </c>
      <c r="DB57" s="49">
        <f t="shared" si="28"/>
        <v>85331.676533136968</v>
      </c>
      <c r="DC57" s="157">
        <f t="shared" si="21"/>
        <v>1109311.7949307805</v>
      </c>
      <c r="DD57" s="49">
        <f t="shared" si="27"/>
        <v>0</v>
      </c>
      <c r="DE57" s="49"/>
      <c r="DF57" s="49"/>
      <c r="DG57" s="49"/>
      <c r="DH57" s="49"/>
      <c r="DI57" s="49">
        <f t="shared" si="29"/>
        <v>173341.13314319702</v>
      </c>
      <c r="DJ57" s="49">
        <f t="shared" si="30"/>
        <v>86670.566571598509</v>
      </c>
      <c r="DK57" s="49">
        <f t="shared" si="30"/>
        <v>86670.566571598509</v>
      </c>
      <c r="DL57" s="49">
        <f t="shared" si="30"/>
        <v>86670.566571598509</v>
      </c>
      <c r="DM57" s="49">
        <f t="shared" si="30"/>
        <v>86670.566571598509</v>
      </c>
      <c r="DN57" s="49">
        <f t="shared" si="30"/>
        <v>86670.566571598509</v>
      </c>
      <c r="DO57" s="49">
        <f t="shared" si="30"/>
        <v>86670.566571598509</v>
      </c>
      <c r="DP57" s="49">
        <f t="shared" si="30"/>
        <v>86670.566571598509</v>
      </c>
      <c r="DQ57" s="49">
        <f t="shared" si="30"/>
        <v>86670.566571598509</v>
      </c>
      <c r="DR57" s="49">
        <f t="shared" si="30"/>
        <v>86670.566571598509</v>
      </c>
      <c r="DS57" s="49">
        <f t="shared" si="30"/>
        <v>86670.566571598509</v>
      </c>
      <c r="DT57" s="49">
        <f t="shared" si="30"/>
        <v>86670.566571598509</v>
      </c>
      <c r="DU57" s="49">
        <f t="shared" si="23"/>
        <v>1126717.3654307807</v>
      </c>
      <c r="DV57" s="49">
        <f t="shared" si="31"/>
        <v>0</v>
      </c>
    </row>
    <row r="58" spans="2:126" x14ac:dyDescent="0.25">
      <c r="B58" s="150">
        <v>101328</v>
      </c>
      <c r="C58" s="150">
        <v>3023316</v>
      </c>
      <c r="D58" s="150" t="s">
        <v>158</v>
      </c>
      <c r="E58" s="151" t="s">
        <v>729</v>
      </c>
      <c r="F58" s="155">
        <v>209</v>
      </c>
      <c r="G58" s="155">
        <v>209</v>
      </c>
      <c r="H58" s="155">
        <v>0</v>
      </c>
      <c r="I58" s="155">
        <v>884713.72</v>
      </c>
      <c r="J58" s="155">
        <v>0</v>
      </c>
      <c r="K58" s="155">
        <v>0</v>
      </c>
      <c r="L58" s="155">
        <v>10348.919999999996</v>
      </c>
      <c r="M58" s="155">
        <v>0</v>
      </c>
      <c r="N58" s="155">
        <v>23327.599999999999</v>
      </c>
      <c r="O58" s="155">
        <v>0</v>
      </c>
      <c r="P58" s="155">
        <v>775.73999999999819</v>
      </c>
      <c r="Q58" s="155">
        <v>940.79999999999802</v>
      </c>
      <c r="R58" s="155">
        <v>4896.5999999999995</v>
      </c>
      <c r="S58" s="155">
        <v>0</v>
      </c>
      <c r="T58" s="155">
        <v>0</v>
      </c>
      <c r="U58" s="155">
        <v>0</v>
      </c>
      <c r="V58" s="155">
        <v>0</v>
      </c>
      <c r="W58" s="155">
        <v>0</v>
      </c>
      <c r="X58" s="155">
        <v>0</v>
      </c>
      <c r="Y58" s="155">
        <v>0</v>
      </c>
      <c r="Z58" s="155">
        <v>0</v>
      </c>
      <c r="AA58" s="155">
        <v>0</v>
      </c>
      <c r="AB58" s="155">
        <v>32106.393184357563</v>
      </c>
      <c r="AC58" s="155">
        <v>0</v>
      </c>
      <c r="AD58" s="155">
        <v>56788.266885101497</v>
      </c>
      <c r="AE58" s="155">
        <v>0</v>
      </c>
      <c r="AF58" s="155">
        <v>0</v>
      </c>
      <c r="AG58" s="155">
        <v>0</v>
      </c>
      <c r="AH58" s="155">
        <v>159662.24</v>
      </c>
      <c r="AI58" s="155">
        <v>0</v>
      </c>
      <c r="AJ58" s="155">
        <v>0</v>
      </c>
      <c r="AK58" s="155">
        <v>0</v>
      </c>
      <c r="AL58" s="155">
        <v>4832.1000000000004</v>
      </c>
      <c r="AM58" s="155">
        <v>0</v>
      </c>
      <c r="AN58" s="155">
        <v>0</v>
      </c>
      <c r="AO58" s="155">
        <v>0</v>
      </c>
      <c r="AP58" s="155">
        <v>0</v>
      </c>
      <c r="AQ58" s="155">
        <v>0</v>
      </c>
      <c r="AR58" s="155">
        <v>0</v>
      </c>
      <c r="AS58" s="155">
        <v>0</v>
      </c>
      <c r="AT58" s="155">
        <v>0</v>
      </c>
      <c r="AU58" s="155">
        <v>884713.72</v>
      </c>
      <c r="AV58" s="155">
        <v>129184.32006945906</v>
      </c>
      <c r="AW58" s="155">
        <v>164494.34</v>
      </c>
      <c r="AX58" s="155">
        <v>91334.09596137784</v>
      </c>
      <c r="AY58" s="155">
        <v>1178392.3800694591</v>
      </c>
      <c r="AZ58" s="155">
        <v>1173560.280069459</v>
      </c>
      <c r="BA58" s="155">
        <v>4955</v>
      </c>
      <c r="BB58" s="155">
        <v>1035595</v>
      </c>
      <c r="BC58" s="155">
        <v>0</v>
      </c>
      <c r="BD58" s="155">
        <v>0</v>
      </c>
      <c r="BE58" s="155">
        <v>1178392.3800694591</v>
      </c>
      <c r="BF58" s="155">
        <v>1178392.3800694591</v>
      </c>
      <c r="BG58" s="155">
        <v>0</v>
      </c>
      <c r="BH58" s="155">
        <v>1040427.1</v>
      </c>
      <c r="BI58" s="155">
        <v>875932.76</v>
      </c>
      <c r="BJ58" s="155">
        <v>1013898.0400694591</v>
      </c>
      <c r="BK58" s="155">
        <v>4851.1867945907134</v>
      </c>
      <c r="BL58" s="155">
        <v>4798.1297403846156</v>
      </c>
      <c r="BM58" s="155">
        <v>1.1057861516234181E-2</v>
      </c>
      <c r="BN58" s="155">
        <v>0</v>
      </c>
      <c r="BO58" s="155">
        <v>0</v>
      </c>
      <c r="BP58" s="155">
        <v>1178392.3800694591</v>
      </c>
      <c r="BQ58" s="155">
        <v>5615.1209572701391</v>
      </c>
      <c r="BR58" s="155" t="s">
        <v>700</v>
      </c>
      <c r="BS58" s="155">
        <v>5638.2410529639192</v>
      </c>
      <c r="BT58" s="155">
        <v>8.6774015347519384E-3</v>
      </c>
      <c r="BU58" s="155">
        <v>-8741.84</v>
      </c>
      <c r="BV58" s="155">
        <v>1169650.540069459</v>
      </c>
      <c r="BW58" s="155">
        <v>-5319.05</v>
      </c>
      <c r="BX58" s="155">
        <v>1164331.490069459</v>
      </c>
      <c r="BY58" s="155">
        <v>4832.1000000000004</v>
      </c>
      <c r="BZ58" s="155">
        <v>1159499.3900694589</v>
      </c>
      <c r="CA58" s="47"/>
      <c r="CB58">
        <v>19.999999999999996</v>
      </c>
      <c r="CC58" s="48">
        <v>0</v>
      </c>
      <c r="CD58" s="49">
        <f t="shared" si="8"/>
        <v>3423.4199999999996</v>
      </c>
      <c r="CE58" s="49">
        <f t="shared" si="9"/>
        <v>0</v>
      </c>
      <c r="CF58" s="49">
        <f t="shared" si="10"/>
        <v>357.39</v>
      </c>
      <c r="CG58" s="49">
        <f t="shared" si="11"/>
        <v>0</v>
      </c>
      <c r="CH58" s="49">
        <f t="shared" si="12"/>
        <v>264.79999999999995</v>
      </c>
      <c r="CI58" s="49">
        <f t="shared" si="13"/>
        <v>0</v>
      </c>
      <c r="CJ58" s="49">
        <f t="shared" si="14"/>
        <v>693.88</v>
      </c>
      <c r="CK58" s="49">
        <f t="shared" si="15"/>
        <v>0</v>
      </c>
      <c r="CL58" s="49">
        <f t="shared" si="16"/>
        <v>4002.35</v>
      </c>
      <c r="CM58" s="49">
        <f t="shared" si="17"/>
        <v>0</v>
      </c>
      <c r="CN58" s="49">
        <f t="shared" si="18"/>
        <v>1159499.3900694589</v>
      </c>
      <c r="CO58" s="156">
        <f t="shared" si="19"/>
        <v>0</v>
      </c>
      <c r="CP58">
        <v>3316</v>
      </c>
      <c r="CQ58" s="49">
        <f>CN58/13*2</f>
        <v>178384.52154914752</v>
      </c>
      <c r="CR58" s="49">
        <f t="shared" si="28"/>
        <v>89192.260774573762</v>
      </c>
      <c r="CS58" s="49">
        <f t="shared" si="28"/>
        <v>89192.260774573762</v>
      </c>
      <c r="CT58" s="49">
        <f t="shared" si="28"/>
        <v>89192.260774573762</v>
      </c>
      <c r="CU58" s="49">
        <f t="shared" si="28"/>
        <v>89192.260774573762</v>
      </c>
      <c r="CV58" s="49">
        <f t="shared" si="28"/>
        <v>89192.260774573762</v>
      </c>
      <c r="CW58" s="49">
        <f t="shared" si="28"/>
        <v>89192.260774573762</v>
      </c>
      <c r="CX58" s="49">
        <f t="shared" si="28"/>
        <v>89192.260774573762</v>
      </c>
      <c r="CY58" s="49">
        <f t="shared" si="28"/>
        <v>89192.260774573762</v>
      </c>
      <c r="CZ58" s="49">
        <f t="shared" si="28"/>
        <v>89192.260774573762</v>
      </c>
      <c r="DA58" s="49">
        <f>$CN58/13</f>
        <v>89192.260774573762</v>
      </c>
      <c r="DB58" s="49">
        <f t="shared" si="28"/>
        <v>89192.260774573762</v>
      </c>
      <c r="DC58" s="157">
        <f t="shared" si="21"/>
        <v>1159499.3900694589</v>
      </c>
      <c r="DD58" s="49">
        <f t="shared" si="27"/>
        <v>0</v>
      </c>
      <c r="DE58" s="49"/>
      <c r="DF58" s="49"/>
      <c r="DG58" s="49"/>
      <c r="DH58" s="49"/>
      <c r="DI58" s="49">
        <f t="shared" si="29"/>
        <v>181291.13539530139</v>
      </c>
      <c r="DJ58" s="49">
        <f t="shared" si="30"/>
        <v>90645.567697650695</v>
      </c>
      <c r="DK58" s="49">
        <f t="shared" si="30"/>
        <v>90645.567697650695</v>
      </c>
      <c r="DL58" s="49">
        <f t="shared" si="30"/>
        <v>90645.567697650695</v>
      </c>
      <c r="DM58" s="49">
        <f t="shared" si="30"/>
        <v>90645.567697650695</v>
      </c>
      <c r="DN58" s="49">
        <f t="shared" si="30"/>
        <v>90645.567697650695</v>
      </c>
      <c r="DO58" s="49">
        <f t="shared" si="30"/>
        <v>90645.567697650695</v>
      </c>
      <c r="DP58" s="49">
        <f t="shared" si="30"/>
        <v>90645.567697650695</v>
      </c>
      <c r="DQ58" s="49">
        <f t="shared" si="30"/>
        <v>90645.567697650695</v>
      </c>
      <c r="DR58" s="49">
        <f t="shared" si="30"/>
        <v>90645.567697650695</v>
      </c>
      <c r="DS58" s="49">
        <f t="shared" si="30"/>
        <v>90645.567697650695</v>
      </c>
      <c r="DT58" s="49">
        <f t="shared" si="30"/>
        <v>90645.567697650695</v>
      </c>
      <c r="DU58" s="49">
        <f t="shared" si="23"/>
        <v>1178392.3800694593</v>
      </c>
      <c r="DV58" s="49">
        <f t="shared" si="31"/>
        <v>0</v>
      </c>
    </row>
    <row r="59" spans="2:126" x14ac:dyDescent="0.25">
      <c r="B59" s="150">
        <v>101329</v>
      </c>
      <c r="C59" s="150">
        <v>3023317</v>
      </c>
      <c r="D59" s="150" t="s">
        <v>134</v>
      </c>
      <c r="E59" s="151" t="s">
        <v>730</v>
      </c>
      <c r="F59" s="155">
        <v>202</v>
      </c>
      <c r="G59" s="155">
        <v>202</v>
      </c>
      <c r="H59" s="155">
        <v>0</v>
      </c>
      <c r="I59" s="155">
        <v>855082.16</v>
      </c>
      <c r="J59" s="155">
        <v>0</v>
      </c>
      <c r="K59" s="155">
        <v>0</v>
      </c>
      <c r="L59" s="155">
        <v>25599.960000000032</v>
      </c>
      <c r="M59" s="155">
        <v>0</v>
      </c>
      <c r="N59" s="155">
        <v>55986.2400000001</v>
      </c>
      <c r="O59" s="155">
        <v>0</v>
      </c>
      <c r="P59" s="155">
        <v>3102.96</v>
      </c>
      <c r="Q59" s="155">
        <v>1254.3999999999999</v>
      </c>
      <c r="R59" s="155">
        <v>979.31999999999994</v>
      </c>
      <c r="S59" s="155">
        <v>0</v>
      </c>
      <c r="T59" s="155">
        <v>0</v>
      </c>
      <c r="U59" s="155">
        <v>0</v>
      </c>
      <c r="V59" s="155">
        <v>0</v>
      </c>
      <c r="W59" s="155">
        <v>0</v>
      </c>
      <c r="X59" s="155">
        <v>0</v>
      </c>
      <c r="Y59" s="155">
        <v>0</v>
      </c>
      <c r="Z59" s="155">
        <v>0</v>
      </c>
      <c r="AA59" s="155">
        <v>0</v>
      </c>
      <c r="AB59" s="155">
        <v>25548.569772727253</v>
      </c>
      <c r="AC59" s="155">
        <v>0</v>
      </c>
      <c r="AD59" s="155">
        <v>85268.503780427869</v>
      </c>
      <c r="AE59" s="155">
        <v>0</v>
      </c>
      <c r="AF59" s="155">
        <v>0</v>
      </c>
      <c r="AG59" s="155">
        <v>0</v>
      </c>
      <c r="AH59" s="155">
        <v>159662.24</v>
      </c>
      <c r="AI59" s="155">
        <v>0</v>
      </c>
      <c r="AJ59" s="155">
        <v>0</v>
      </c>
      <c r="AK59" s="155">
        <v>0</v>
      </c>
      <c r="AL59" s="155">
        <v>4742.1805999999997</v>
      </c>
      <c r="AM59" s="155">
        <v>0</v>
      </c>
      <c r="AN59" s="155">
        <v>0</v>
      </c>
      <c r="AO59" s="155">
        <v>0</v>
      </c>
      <c r="AP59" s="155">
        <v>0</v>
      </c>
      <c r="AQ59" s="155">
        <v>0</v>
      </c>
      <c r="AR59" s="155">
        <v>0</v>
      </c>
      <c r="AS59" s="155">
        <v>0</v>
      </c>
      <c r="AT59" s="155">
        <v>0</v>
      </c>
      <c r="AU59" s="155">
        <v>855082.16</v>
      </c>
      <c r="AV59" s="155">
        <v>197739.95355315524</v>
      </c>
      <c r="AW59" s="155">
        <v>164404.42059999998</v>
      </c>
      <c r="AX59" s="155">
        <v>98465.543728812845</v>
      </c>
      <c r="AY59" s="155">
        <v>1217226.5341531553</v>
      </c>
      <c r="AZ59" s="155">
        <v>1212484.3535531552</v>
      </c>
      <c r="BA59" s="155">
        <v>4955</v>
      </c>
      <c r="BB59" s="155">
        <v>1000910</v>
      </c>
      <c r="BC59" s="155">
        <v>0</v>
      </c>
      <c r="BD59" s="155">
        <v>0</v>
      </c>
      <c r="BE59" s="155">
        <v>1217226.5341531553</v>
      </c>
      <c r="BF59" s="155">
        <v>1217226.5341531553</v>
      </c>
      <c r="BG59" s="155">
        <v>0</v>
      </c>
      <c r="BH59" s="155">
        <v>1005652.1806</v>
      </c>
      <c r="BI59" s="155">
        <v>841247.76</v>
      </c>
      <c r="BJ59" s="155">
        <v>1052822.1135531552</v>
      </c>
      <c r="BK59" s="155">
        <v>5211.9906611542337</v>
      </c>
      <c r="BL59" s="155">
        <v>5191.1773427184453</v>
      </c>
      <c r="BM59" s="155">
        <v>4.0093637843027774E-3</v>
      </c>
      <c r="BN59" s="155">
        <v>0</v>
      </c>
      <c r="BO59" s="155">
        <v>0</v>
      </c>
      <c r="BP59" s="155">
        <v>1217226.5341531553</v>
      </c>
      <c r="BQ59" s="155">
        <v>6002.3977898671046</v>
      </c>
      <c r="BR59" s="155" t="s">
        <v>700</v>
      </c>
      <c r="BS59" s="155">
        <v>6025.8739314512641</v>
      </c>
      <c r="BT59" s="155">
        <v>6.164468322163108E-3</v>
      </c>
      <c r="BU59" s="155">
        <v>-8828.6400000000012</v>
      </c>
      <c r="BV59" s="155">
        <v>1208397.8941531554</v>
      </c>
      <c r="BW59" s="155">
        <v>-5140.8999999999996</v>
      </c>
      <c r="BX59" s="155">
        <v>1203256.9941531555</v>
      </c>
      <c r="BY59" s="155">
        <v>4742.1805999999997</v>
      </c>
      <c r="BZ59" s="155">
        <v>1198514.8135531554</v>
      </c>
      <c r="CA59" s="47"/>
      <c r="CB59">
        <v>48.000000000000078</v>
      </c>
      <c r="CC59" s="48">
        <v>0</v>
      </c>
      <c r="CD59" s="49">
        <f t="shared" si="8"/>
        <v>3308.7599999999998</v>
      </c>
      <c r="CE59" s="49">
        <f t="shared" si="9"/>
        <v>0</v>
      </c>
      <c r="CF59" s="49">
        <f t="shared" si="10"/>
        <v>345.42</v>
      </c>
      <c r="CG59" s="49">
        <f t="shared" si="11"/>
        <v>0</v>
      </c>
      <c r="CH59" s="49">
        <f t="shared" si="12"/>
        <v>635.520000000001</v>
      </c>
      <c r="CI59" s="49">
        <f t="shared" si="13"/>
        <v>0</v>
      </c>
      <c r="CJ59" s="49">
        <f t="shared" si="14"/>
        <v>670.64</v>
      </c>
      <c r="CK59" s="49">
        <f t="shared" si="15"/>
        <v>0</v>
      </c>
      <c r="CL59" s="49">
        <f t="shared" si="16"/>
        <v>3868.2999999999997</v>
      </c>
      <c r="CM59" s="49">
        <f t="shared" si="17"/>
        <v>0</v>
      </c>
      <c r="CN59" s="49">
        <f t="shared" si="18"/>
        <v>1198514.8135531554</v>
      </c>
      <c r="CO59" s="156">
        <f t="shared" si="19"/>
        <v>0</v>
      </c>
      <c r="CP59">
        <v>3317</v>
      </c>
      <c r="CQ59" s="49">
        <f t="shared" si="26"/>
        <v>184386.89439279313</v>
      </c>
      <c r="CR59" s="49">
        <f t="shared" si="28"/>
        <v>92193.447196396563</v>
      </c>
      <c r="CS59" s="49">
        <f t="shared" si="28"/>
        <v>92193.447196396563</v>
      </c>
      <c r="CT59" s="49">
        <f t="shared" si="28"/>
        <v>92193.447196396563</v>
      </c>
      <c r="CU59" s="49">
        <f t="shared" si="28"/>
        <v>92193.447196396563</v>
      </c>
      <c r="CV59" s="49">
        <f t="shared" si="28"/>
        <v>92193.447196396563</v>
      </c>
      <c r="CW59" s="49">
        <f t="shared" si="28"/>
        <v>92193.447196396563</v>
      </c>
      <c r="CX59" s="49">
        <f t="shared" si="28"/>
        <v>92193.447196396563</v>
      </c>
      <c r="CY59" s="49">
        <f t="shared" si="28"/>
        <v>92193.447196396563</v>
      </c>
      <c r="CZ59" s="49">
        <f t="shared" si="28"/>
        <v>92193.447196396563</v>
      </c>
      <c r="DA59" s="49">
        <f t="shared" si="28"/>
        <v>92193.447196396563</v>
      </c>
      <c r="DB59" s="49">
        <f t="shared" si="28"/>
        <v>92193.447196396563</v>
      </c>
      <c r="DC59" s="157">
        <f t="shared" si="21"/>
        <v>1198514.8135531552</v>
      </c>
      <c r="DD59" s="49">
        <f t="shared" si="27"/>
        <v>0</v>
      </c>
      <c r="DE59" s="49"/>
      <c r="DF59" s="49"/>
      <c r="DG59" s="49"/>
      <c r="DH59" s="49"/>
      <c r="DI59" s="49">
        <f t="shared" si="29"/>
        <v>187265.62063894697</v>
      </c>
      <c r="DJ59" s="49">
        <f t="shared" si="30"/>
        <v>93632.810319473487</v>
      </c>
      <c r="DK59" s="49">
        <f t="shared" si="30"/>
        <v>93632.810319473487</v>
      </c>
      <c r="DL59" s="49">
        <f t="shared" si="30"/>
        <v>93632.810319473487</v>
      </c>
      <c r="DM59" s="49">
        <f t="shared" si="30"/>
        <v>93632.810319473487</v>
      </c>
      <c r="DN59" s="49">
        <f t="shared" si="30"/>
        <v>93632.810319473487</v>
      </c>
      <c r="DO59" s="49">
        <f t="shared" si="30"/>
        <v>93632.810319473487</v>
      </c>
      <c r="DP59" s="49">
        <f t="shared" si="30"/>
        <v>93632.810319473487</v>
      </c>
      <c r="DQ59" s="49">
        <f t="shared" si="30"/>
        <v>93632.810319473487</v>
      </c>
      <c r="DR59" s="49">
        <f t="shared" si="30"/>
        <v>93632.810319473487</v>
      </c>
      <c r="DS59" s="49">
        <f t="shared" si="30"/>
        <v>93632.810319473487</v>
      </c>
      <c r="DT59" s="49">
        <f t="shared" si="30"/>
        <v>93632.810319473487</v>
      </c>
      <c r="DU59" s="49">
        <f t="shared" si="23"/>
        <v>1217226.5341531553</v>
      </c>
      <c r="DV59" s="49">
        <f t="shared" si="31"/>
        <v>0</v>
      </c>
    </row>
    <row r="60" spans="2:126" x14ac:dyDescent="0.25">
      <c r="B60" s="150">
        <v>101330</v>
      </c>
      <c r="C60" s="150">
        <v>3023500</v>
      </c>
      <c r="D60" s="150" t="s">
        <v>125</v>
      </c>
      <c r="E60" s="151" t="s">
        <v>731</v>
      </c>
      <c r="F60" s="155">
        <v>148</v>
      </c>
      <c r="G60" s="155">
        <v>148</v>
      </c>
      <c r="H60" s="155">
        <v>0</v>
      </c>
      <c r="I60" s="155">
        <v>626495.84</v>
      </c>
      <c r="J60" s="155">
        <v>0</v>
      </c>
      <c r="K60" s="155">
        <v>0</v>
      </c>
      <c r="L60" s="155">
        <v>17429.75999999998</v>
      </c>
      <c r="M60" s="155">
        <v>0</v>
      </c>
      <c r="N60" s="155">
        <v>38490.540000000015</v>
      </c>
      <c r="O60" s="155">
        <v>0</v>
      </c>
      <c r="P60" s="155">
        <v>18359.180000000011</v>
      </c>
      <c r="Q60" s="155">
        <v>9094.4000000000033</v>
      </c>
      <c r="R60" s="155">
        <v>0</v>
      </c>
      <c r="S60" s="155">
        <v>0</v>
      </c>
      <c r="T60" s="155">
        <v>1144.379999999999</v>
      </c>
      <c r="U60" s="155">
        <v>0</v>
      </c>
      <c r="V60" s="155">
        <v>0</v>
      </c>
      <c r="W60" s="155">
        <v>0</v>
      </c>
      <c r="X60" s="155">
        <v>0</v>
      </c>
      <c r="Y60" s="155">
        <v>0</v>
      </c>
      <c r="Z60" s="155">
        <v>0</v>
      </c>
      <c r="AA60" s="155">
        <v>0</v>
      </c>
      <c r="AB60" s="155">
        <v>73570.00518518516</v>
      </c>
      <c r="AC60" s="155">
        <v>0</v>
      </c>
      <c r="AD60" s="155">
        <v>54119.802828282751</v>
      </c>
      <c r="AE60" s="155">
        <v>0</v>
      </c>
      <c r="AF60" s="155">
        <v>0</v>
      </c>
      <c r="AG60" s="155">
        <v>0</v>
      </c>
      <c r="AH60" s="155">
        <v>159662.24</v>
      </c>
      <c r="AI60" s="155">
        <v>0</v>
      </c>
      <c r="AJ60" s="155">
        <v>0</v>
      </c>
      <c r="AK60" s="155">
        <v>0</v>
      </c>
      <c r="AL60" s="155">
        <v>3048.9940999999999</v>
      </c>
      <c r="AM60" s="155">
        <v>0</v>
      </c>
      <c r="AN60" s="155">
        <v>0</v>
      </c>
      <c r="AO60" s="155">
        <v>0</v>
      </c>
      <c r="AP60" s="155">
        <v>0</v>
      </c>
      <c r="AQ60" s="155">
        <v>0</v>
      </c>
      <c r="AR60" s="155">
        <v>0</v>
      </c>
      <c r="AS60" s="155">
        <v>0</v>
      </c>
      <c r="AT60" s="155">
        <v>0</v>
      </c>
      <c r="AU60" s="155">
        <v>626495.84</v>
      </c>
      <c r="AV60" s="155">
        <v>212208.06801346794</v>
      </c>
      <c r="AW60" s="155">
        <v>162711.2341</v>
      </c>
      <c r="AX60" s="155">
        <v>129489.93055084172</v>
      </c>
      <c r="AY60" s="155">
        <v>1001415.1421134679</v>
      </c>
      <c r="AZ60" s="155">
        <v>998366.1480134679</v>
      </c>
      <c r="BA60" s="155">
        <v>4955</v>
      </c>
      <c r="BB60" s="155">
        <v>733340</v>
      </c>
      <c r="BC60" s="155">
        <v>0</v>
      </c>
      <c r="BD60" s="155">
        <v>0</v>
      </c>
      <c r="BE60" s="155">
        <v>1001415.1421134679</v>
      </c>
      <c r="BF60" s="155">
        <v>1001415.1421134679</v>
      </c>
      <c r="BG60" s="155">
        <v>0</v>
      </c>
      <c r="BH60" s="155">
        <v>736388.99410000001</v>
      </c>
      <c r="BI60" s="155">
        <v>573677.76</v>
      </c>
      <c r="BJ60" s="155">
        <v>838703.90801346791</v>
      </c>
      <c r="BK60" s="155">
        <v>5666.9182973882971</v>
      </c>
      <c r="BL60" s="155">
        <v>5699.6872283950615</v>
      </c>
      <c r="BM60" s="155">
        <v>-5.7492507384465071E-3</v>
      </c>
      <c r="BN60" s="155">
        <v>5.7492507384465071E-3</v>
      </c>
      <c r="BO60" s="155">
        <v>4849.8017890011361</v>
      </c>
      <c r="BP60" s="155">
        <v>1006264.943902469</v>
      </c>
      <c r="BQ60" s="155">
        <v>6778.4861473139799</v>
      </c>
      <c r="BR60" s="155" t="s">
        <v>700</v>
      </c>
      <c r="BS60" s="155">
        <v>6799.0874588004663</v>
      </c>
      <c r="BT60" s="155">
        <v>1.421638364699418E-2</v>
      </c>
      <c r="BU60" s="155">
        <v>-6439.8</v>
      </c>
      <c r="BV60" s="155">
        <v>999825.14390246896</v>
      </c>
      <c r="BW60" s="155">
        <v>-3766.6</v>
      </c>
      <c r="BX60" s="155">
        <v>996058.54390246898</v>
      </c>
      <c r="BY60" s="155">
        <v>3048.9940999999999</v>
      </c>
      <c r="BZ60" s="155">
        <v>993009.54980246897</v>
      </c>
      <c r="CA60" s="47"/>
      <c r="CB60">
        <v>33.000000000000007</v>
      </c>
      <c r="CC60" s="48">
        <v>0</v>
      </c>
      <c r="CD60" s="49">
        <f t="shared" si="8"/>
        <v>2424.2399999999998</v>
      </c>
      <c r="CE60" s="49">
        <f t="shared" si="9"/>
        <v>0</v>
      </c>
      <c r="CF60" s="49">
        <f t="shared" si="10"/>
        <v>253.07999999999998</v>
      </c>
      <c r="CG60" s="49">
        <f t="shared" si="11"/>
        <v>0</v>
      </c>
      <c r="CH60" s="49">
        <f t="shared" si="12"/>
        <v>436.92000000000007</v>
      </c>
      <c r="CI60" s="49">
        <f t="shared" si="13"/>
        <v>0</v>
      </c>
      <c r="CJ60" s="49">
        <f t="shared" si="14"/>
        <v>491.35999999999996</v>
      </c>
      <c r="CK60" s="49">
        <f t="shared" si="15"/>
        <v>0</v>
      </c>
      <c r="CL60" s="49">
        <f t="shared" si="16"/>
        <v>2834.2</v>
      </c>
      <c r="CM60" s="49">
        <f t="shared" si="17"/>
        <v>0</v>
      </c>
      <c r="CN60" s="49">
        <f t="shared" si="18"/>
        <v>993009.54980246897</v>
      </c>
      <c r="CO60" s="156">
        <f t="shared" si="19"/>
        <v>0</v>
      </c>
      <c r="CP60">
        <v>3500</v>
      </c>
      <c r="CQ60" s="49">
        <f t="shared" si="26"/>
        <v>152770.69996961061</v>
      </c>
      <c r="CR60" s="49">
        <f t="shared" si="28"/>
        <v>76385.349984805303</v>
      </c>
      <c r="CS60" s="49">
        <f t="shared" si="28"/>
        <v>76385.349984805303</v>
      </c>
      <c r="CT60" s="49">
        <f t="shared" si="28"/>
        <v>76385.349984805303</v>
      </c>
      <c r="CU60" s="49">
        <f t="shared" si="28"/>
        <v>76385.349984805303</v>
      </c>
      <c r="CV60" s="49">
        <f t="shared" si="28"/>
        <v>76385.349984805303</v>
      </c>
      <c r="CW60" s="49">
        <f t="shared" si="28"/>
        <v>76385.349984805303</v>
      </c>
      <c r="CX60" s="49">
        <f t="shared" si="28"/>
        <v>76385.349984805303</v>
      </c>
      <c r="CY60" s="49">
        <f t="shared" si="28"/>
        <v>76385.349984805303</v>
      </c>
      <c r="CZ60" s="49">
        <f t="shared" si="28"/>
        <v>76385.349984805303</v>
      </c>
      <c r="DA60" s="49">
        <f t="shared" si="28"/>
        <v>76385.349984805303</v>
      </c>
      <c r="DB60" s="49">
        <f t="shared" si="28"/>
        <v>76385.349984805303</v>
      </c>
      <c r="DC60" s="157">
        <f t="shared" si="21"/>
        <v>993009.54980246921</v>
      </c>
      <c r="DD60" s="49">
        <f t="shared" si="27"/>
        <v>0</v>
      </c>
      <c r="DE60" s="49"/>
      <c r="DF60" s="49"/>
      <c r="DG60" s="49"/>
      <c r="DH60" s="49"/>
      <c r="DI60" s="49">
        <f t="shared" si="29"/>
        <v>154809.99136961062</v>
      </c>
      <c r="DJ60" s="49">
        <f t="shared" si="30"/>
        <v>77404.995684805312</v>
      </c>
      <c r="DK60" s="49">
        <f t="shared" si="30"/>
        <v>77404.995684805312</v>
      </c>
      <c r="DL60" s="49">
        <f t="shared" si="30"/>
        <v>77404.995684805312</v>
      </c>
      <c r="DM60" s="49">
        <f t="shared" si="30"/>
        <v>77404.995684805312</v>
      </c>
      <c r="DN60" s="49">
        <f t="shared" si="30"/>
        <v>77404.995684805312</v>
      </c>
      <c r="DO60" s="49">
        <f t="shared" si="30"/>
        <v>77404.995684805312</v>
      </c>
      <c r="DP60" s="49">
        <f t="shared" si="30"/>
        <v>77404.995684805312</v>
      </c>
      <c r="DQ60" s="49">
        <f t="shared" si="30"/>
        <v>77404.995684805312</v>
      </c>
      <c r="DR60" s="49">
        <f t="shared" si="30"/>
        <v>77404.995684805312</v>
      </c>
      <c r="DS60" s="49">
        <f t="shared" si="30"/>
        <v>77404.995684805312</v>
      </c>
      <c r="DT60" s="49">
        <f t="shared" si="30"/>
        <v>77404.995684805312</v>
      </c>
      <c r="DU60" s="49">
        <f t="shared" si="23"/>
        <v>1006264.9439024691</v>
      </c>
      <c r="DV60" s="49">
        <f t="shared" si="31"/>
        <v>0</v>
      </c>
    </row>
    <row r="61" spans="2:126" x14ac:dyDescent="0.25">
      <c r="B61" s="150">
        <v>101331</v>
      </c>
      <c r="C61" s="150">
        <v>3023501</v>
      </c>
      <c r="D61" s="150" t="s">
        <v>122</v>
      </c>
      <c r="E61" s="151" t="s">
        <v>732</v>
      </c>
      <c r="F61" s="155">
        <v>184</v>
      </c>
      <c r="G61" s="155">
        <v>184</v>
      </c>
      <c r="H61" s="155">
        <v>0</v>
      </c>
      <c r="I61" s="155">
        <v>778886.72</v>
      </c>
      <c r="J61" s="155">
        <v>0</v>
      </c>
      <c r="K61" s="155">
        <v>0</v>
      </c>
      <c r="L61" s="155">
        <v>20697.840000000022</v>
      </c>
      <c r="M61" s="155">
        <v>0</v>
      </c>
      <c r="N61" s="155">
        <v>46655.19999999999</v>
      </c>
      <c r="O61" s="155">
        <v>0</v>
      </c>
      <c r="P61" s="155">
        <v>775.74000000000206</v>
      </c>
      <c r="Q61" s="155">
        <v>6585.6000000000167</v>
      </c>
      <c r="R61" s="155">
        <v>1958.6399999999994</v>
      </c>
      <c r="S61" s="155">
        <v>1617.5400000000041</v>
      </c>
      <c r="T61" s="155">
        <v>0</v>
      </c>
      <c r="U61" s="155">
        <v>0</v>
      </c>
      <c r="V61" s="155">
        <v>0</v>
      </c>
      <c r="W61" s="155">
        <v>0</v>
      </c>
      <c r="X61" s="155">
        <v>0</v>
      </c>
      <c r="Y61" s="155">
        <v>0</v>
      </c>
      <c r="Z61" s="155">
        <v>0</v>
      </c>
      <c r="AA61" s="155">
        <v>0</v>
      </c>
      <c r="AB61" s="155">
        <v>40927.768717948748</v>
      </c>
      <c r="AC61" s="155">
        <v>0</v>
      </c>
      <c r="AD61" s="155">
        <v>71685.23111111109</v>
      </c>
      <c r="AE61" s="155">
        <v>0</v>
      </c>
      <c r="AF61" s="155">
        <v>0</v>
      </c>
      <c r="AG61" s="155">
        <v>0</v>
      </c>
      <c r="AH61" s="155">
        <v>159662.24</v>
      </c>
      <c r="AI61" s="155">
        <v>0</v>
      </c>
      <c r="AJ61" s="155">
        <v>0</v>
      </c>
      <c r="AK61" s="155">
        <v>0</v>
      </c>
      <c r="AL61" s="155">
        <v>4619.7892000000002</v>
      </c>
      <c r="AM61" s="155">
        <v>0</v>
      </c>
      <c r="AN61" s="155">
        <v>0</v>
      </c>
      <c r="AO61" s="155">
        <v>0</v>
      </c>
      <c r="AP61" s="155">
        <v>0</v>
      </c>
      <c r="AQ61" s="155">
        <v>0</v>
      </c>
      <c r="AR61" s="155">
        <v>0</v>
      </c>
      <c r="AS61" s="155">
        <v>0</v>
      </c>
      <c r="AT61" s="155">
        <v>0</v>
      </c>
      <c r="AU61" s="155">
        <v>778886.72</v>
      </c>
      <c r="AV61" s="155">
        <v>190903.55982905987</v>
      </c>
      <c r="AW61" s="155">
        <v>164282.02919999999</v>
      </c>
      <c r="AX61" s="155">
        <v>105972.82934017098</v>
      </c>
      <c r="AY61" s="155">
        <v>1134072.30902906</v>
      </c>
      <c r="AZ61" s="155">
        <v>1129452.51982906</v>
      </c>
      <c r="BA61" s="155">
        <v>4955</v>
      </c>
      <c r="BB61" s="155">
        <v>911720</v>
      </c>
      <c r="BC61" s="155">
        <v>0</v>
      </c>
      <c r="BD61" s="155">
        <v>0</v>
      </c>
      <c r="BE61" s="155">
        <v>1134072.30902906</v>
      </c>
      <c r="BF61" s="155">
        <v>1134072.3090290597</v>
      </c>
      <c r="BG61" s="155">
        <v>0</v>
      </c>
      <c r="BH61" s="155">
        <v>916339.7892</v>
      </c>
      <c r="BI61" s="155">
        <v>752057.76</v>
      </c>
      <c r="BJ61" s="155">
        <v>969790.27982905996</v>
      </c>
      <c r="BK61" s="155">
        <v>5270.5993468970646</v>
      </c>
      <c r="BL61" s="155">
        <v>5150.909840201004</v>
      </c>
      <c r="BM61" s="155">
        <v>2.323657575248685E-2</v>
      </c>
      <c r="BN61" s="155">
        <v>0</v>
      </c>
      <c r="BO61" s="155">
        <v>0</v>
      </c>
      <c r="BP61" s="155">
        <v>1134072.30902906</v>
      </c>
      <c r="BQ61" s="155">
        <v>6138.3289121144562</v>
      </c>
      <c r="BR61" s="155" t="s">
        <v>700</v>
      </c>
      <c r="BS61" s="155">
        <v>6163.4364621144559</v>
      </c>
      <c r="BT61" s="155">
        <v>3.1343623992122316E-2</v>
      </c>
      <c r="BU61" s="155">
        <v>-7992.64</v>
      </c>
      <c r="BV61" s="155">
        <v>1126079.6690290601</v>
      </c>
      <c r="BW61" s="155">
        <v>-4682.8</v>
      </c>
      <c r="BX61" s="155">
        <v>1121396.86902906</v>
      </c>
      <c r="BY61" s="155">
        <v>4619.7892000000002</v>
      </c>
      <c r="BZ61" s="155">
        <v>1116777.07982906</v>
      </c>
      <c r="CA61" s="47"/>
      <c r="CB61">
        <v>39.999999999999986</v>
      </c>
      <c r="CC61" s="48">
        <v>0</v>
      </c>
      <c r="CD61" s="49">
        <f t="shared" si="8"/>
        <v>3013.9199999999996</v>
      </c>
      <c r="CE61" s="49">
        <f t="shared" si="9"/>
        <v>0</v>
      </c>
      <c r="CF61" s="49">
        <f t="shared" si="10"/>
        <v>314.64</v>
      </c>
      <c r="CG61" s="49">
        <f t="shared" si="11"/>
        <v>0</v>
      </c>
      <c r="CH61" s="49">
        <f t="shared" si="12"/>
        <v>529.5999999999998</v>
      </c>
      <c r="CI61" s="49">
        <f t="shared" si="13"/>
        <v>0</v>
      </c>
      <c r="CJ61" s="49">
        <f t="shared" si="14"/>
        <v>610.88</v>
      </c>
      <c r="CK61" s="49">
        <f t="shared" si="15"/>
        <v>0</v>
      </c>
      <c r="CL61" s="49">
        <f t="shared" si="16"/>
        <v>3523.6</v>
      </c>
      <c r="CM61" s="49">
        <f t="shared" si="17"/>
        <v>0</v>
      </c>
      <c r="CN61" s="49">
        <f t="shared" si="18"/>
        <v>1116777.07982906</v>
      </c>
      <c r="CO61" s="156">
        <f t="shared" si="19"/>
        <v>0</v>
      </c>
      <c r="CP61">
        <v>3501</v>
      </c>
      <c r="CQ61" s="49">
        <f t="shared" si="26"/>
        <v>171811.85843523999</v>
      </c>
      <c r="CR61" s="49">
        <f t="shared" si="28"/>
        <v>85905.929217619996</v>
      </c>
      <c r="CS61" s="49">
        <f t="shared" si="28"/>
        <v>85905.929217619996</v>
      </c>
      <c r="CT61" s="49">
        <f t="shared" si="28"/>
        <v>85905.929217619996</v>
      </c>
      <c r="CU61" s="49">
        <f t="shared" si="28"/>
        <v>85905.929217619996</v>
      </c>
      <c r="CV61" s="49">
        <f t="shared" si="28"/>
        <v>85905.929217619996</v>
      </c>
      <c r="CW61" s="49">
        <f t="shared" si="28"/>
        <v>85905.929217619996</v>
      </c>
      <c r="CX61" s="49">
        <f t="shared" si="28"/>
        <v>85905.929217619996</v>
      </c>
      <c r="CY61" s="49">
        <f t="shared" si="28"/>
        <v>85905.929217619996</v>
      </c>
      <c r="CZ61" s="49">
        <f t="shared" si="28"/>
        <v>85905.929217619996</v>
      </c>
      <c r="DA61" s="49">
        <f t="shared" si="28"/>
        <v>85905.929217619996</v>
      </c>
      <c r="DB61" s="49">
        <f t="shared" si="28"/>
        <v>85905.929217619996</v>
      </c>
      <c r="DC61" s="157">
        <f t="shared" si="21"/>
        <v>1116777.0798290602</v>
      </c>
      <c r="DD61" s="49">
        <f t="shared" si="27"/>
        <v>0</v>
      </c>
      <c r="DE61" s="49"/>
      <c r="DF61" s="49"/>
      <c r="DG61" s="49"/>
      <c r="DH61" s="49"/>
      <c r="DI61" s="49">
        <f t="shared" si="29"/>
        <v>174472.66292754767</v>
      </c>
      <c r="DJ61" s="49">
        <f t="shared" si="30"/>
        <v>87236.331463773837</v>
      </c>
      <c r="DK61" s="49">
        <f t="shared" si="30"/>
        <v>87236.331463773837</v>
      </c>
      <c r="DL61" s="49">
        <f t="shared" ref="DK61:DT85" si="33">$BP61/13</f>
        <v>87236.331463773837</v>
      </c>
      <c r="DM61" s="49">
        <f t="shared" si="33"/>
        <v>87236.331463773837</v>
      </c>
      <c r="DN61" s="49">
        <f t="shared" si="33"/>
        <v>87236.331463773837</v>
      </c>
      <c r="DO61" s="49">
        <f t="shared" si="33"/>
        <v>87236.331463773837</v>
      </c>
      <c r="DP61" s="49">
        <f t="shared" si="33"/>
        <v>87236.331463773837</v>
      </c>
      <c r="DQ61" s="49">
        <f t="shared" si="33"/>
        <v>87236.331463773837</v>
      </c>
      <c r="DR61" s="49">
        <f t="shared" si="33"/>
        <v>87236.331463773837</v>
      </c>
      <c r="DS61" s="49">
        <f t="shared" si="33"/>
        <v>87236.331463773837</v>
      </c>
      <c r="DT61" s="49">
        <f t="shared" si="33"/>
        <v>87236.331463773837</v>
      </c>
      <c r="DU61" s="49">
        <f t="shared" si="23"/>
        <v>1134072.30902906</v>
      </c>
      <c r="DV61" s="49">
        <f t="shared" si="31"/>
        <v>0</v>
      </c>
    </row>
    <row r="62" spans="2:126" x14ac:dyDescent="0.25">
      <c r="B62" s="150">
        <v>101332</v>
      </c>
      <c r="C62" s="150">
        <v>3023502</v>
      </c>
      <c r="D62" s="150" t="s">
        <v>137</v>
      </c>
      <c r="E62" s="151" t="s">
        <v>733</v>
      </c>
      <c r="F62" s="155">
        <v>406</v>
      </c>
      <c r="G62" s="155">
        <v>406</v>
      </c>
      <c r="H62" s="155">
        <v>0</v>
      </c>
      <c r="I62" s="155">
        <v>1718630.48</v>
      </c>
      <c r="J62" s="155">
        <v>0</v>
      </c>
      <c r="K62" s="155">
        <v>0</v>
      </c>
      <c r="L62" s="155">
        <v>58280.760000000075</v>
      </c>
      <c r="M62" s="155">
        <v>0</v>
      </c>
      <c r="N62" s="155">
        <v>124802.66000000018</v>
      </c>
      <c r="O62" s="155">
        <v>0</v>
      </c>
      <c r="P62" s="155">
        <v>30846.997827160474</v>
      </c>
      <c r="Q62" s="155">
        <v>16976.213333333293</v>
      </c>
      <c r="R62" s="155">
        <v>11780.856888888899</v>
      </c>
      <c r="S62" s="155">
        <v>27025.565432098807</v>
      </c>
      <c r="T62" s="155">
        <v>0</v>
      </c>
      <c r="U62" s="155">
        <v>0</v>
      </c>
      <c r="V62" s="155">
        <v>0</v>
      </c>
      <c r="W62" s="155">
        <v>0</v>
      </c>
      <c r="X62" s="155">
        <v>0</v>
      </c>
      <c r="Y62" s="155">
        <v>0</v>
      </c>
      <c r="Z62" s="155">
        <v>0</v>
      </c>
      <c r="AA62" s="155">
        <v>0</v>
      </c>
      <c r="AB62" s="155">
        <v>92189.223121387302</v>
      </c>
      <c r="AC62" s="155">
        <v>0</v>
      </c>
      <c r="AD62" s="155">
        <v>165452.22690029201</v>
      </c>
      <c r="AE62" s="155">
        <v>0</v>
      </c>
      <c r="AF62" s="155">
        <v>1741.434000000015</v>
      </c>
      <c r="AG62" s="155">
        <v>0</v>
      </c>
      <c r="AH62" s="155">
        <v>159662.24</v>
      </c>
      <c r="AI62" s="155">
        <v>0</v>
      </c>
      <c r="AJ62" s="155">
        <v>0</v>
      </c>
      <c r="AK62" s="155">
        <v>0</v>
      </c>
      <c r="AL62" s="155">
        <v>7715.9291000000003</v>
      </c>
      <c r="AM62" s="155">
        <v>0</v>
      </c>
      <c r="AN62" s="155">
        <v>0</v>
      </c>
      <c r="AO62" s="155">
        <v>0</v>
      </c>
      <c r="AP62" s="155">
        <v>0</v>
      </c>
      <c r="AQ62" s="155">
        <v>0</v>
      </c>
      <c r="AR62" s="155">
        <v>0</v>
      </c>
      <c r="AS62" s="155">
        <v>0</v>
      </c>
      <c r="AT62" s="155">
        <v>0</v>
      </c>
      <c r="AU62" s="155">
        <v>1718630.48</v>
      </c>
      <c r="AV62" s="155">
        <v>529095.93750316103</v>
      </c>
      <c r="AW62" s="155">
        <v>167378.1691</v>
      </c>
      <c r="AX62" s="155">
        <v>258302.08479774205</v>
      </c>
      <c r="AY62" s="155">
        <v>2415104.5866031609</v>
      </c>
      <c r="AZ62" s="155">
        <v>2407388.6575031611</v>
      </c>
      <c r="BA62" s="155">
        <v>4955</v>
      </c>
      <c r="BB62" s="155">
        <v>2011730</v>
      </c>
      <c r="BC62" s="155">
        <v>0</v>
      </c>
      <c r="BD62" s="155">
        <v>0</v>
      </c>
      <c r="BE62" s="155">
        <v>2415104.5866031609</v>
      </c>
      <c r="BF62" s="155">
        <v>2415104.5866031609</v>
      </c>
      <c r="BG62" s="155">
        <v>0</v>
      </c>
      <c r="BH62" s="155">
        <v>2019445.9291000001</v>
      </c>
      <c r="BI62" s="155">
        <v>1852067.76</v>
      </c>
      <c r="BJ62" s="155">
        <v>2247726.4175031609</v>
      </c>
      <c r="BK62" s="155">
        <v>5536.2719642934999</v>
      </c>
      <c r="BL62" s="155">
        <v>5486.5572263027288</v>
      </c>
      <c r="BM62" s="155">
        <v>9.0611900942975682E-3</v>
      </c>
      <c r="BN62" s="155">
        <v>0</v>
      </c>
      <c r="BO62" s="155">
        <v>0</v>
      </c>
      <c r="BP62" s="155">
        <v>2415104.5866031609</v>
      </c>
      <c r="BQ62" s="155">
        <v>5929.5287130619736</v>
      </c>
      <c r="BR62" s="155" t="s">
        <v>700</v>
      </c>
      <c r="BS62" s="155">
        <v>5948.5334645398052</v>
      </c>
      <c r="BT62" s="155">
        <v>8.0265837939463847E-3</v>
      </c>
      <c r="BU62" s="155">
        <v>-17884.04</v>
      </c>
      <c r="BV62" s="155">
        <v>2397220.5466031609</v>
      </c>
      <c r="BW62" s="155">
        <v>-10332.699999999999</v>
      </c>
      <c r="BX62" s="155">
        <v>2386887.8466031607</v>
      </c>
      <c r="BY62" s="155">
        <v>7715.9291000000003</v>
      </c>
      <c r="BZ62" s="155">
        <v>2379171.9175031609</v>
      </c>
      <c r="CA62" s="47"/>
      <c r="CB62">
        <v>107.00000000000014</v>
      </c>
      <c r="CC62" s="48">
        <v>0</v>
      </c>
      <c r="CD62" s="49">
        <f t="shared" si="8"/>
        <v>6650.28</v>
      </c>
      <c r="CE62" s="49">
        <f t="shared" si="9"/>
        <v>0</v>
      </c>
      <c r="CF62" s="49">
        <f t="shared" si="10"/>
        <v>694.26</v>
      </c>
      <c r="CG62" s="49">
        <f t="shared" si="11"/>
        <v>0</v>
      </c>
      <c r="CH62" s="49">
        <f t="shared" si="12"/>
        <v>1416.6800000000019</v>
      </c>
      <c r="CI62" s="49">
        <f t="shared" si="13"/>
        <v>0</v>
      </c>
      <c r="CJ62" s="49">
        <f t="shared" si="14"/>
        <v>1347.9199999999998</v>
      </c>
      <c r="CK62" s="49">
        <f t="shared" si="15"/>
        <v>0</v>
      </c>
      <c r="CL62" s="49">
        <f t="shared" si="16"/>
        <v>7774.9</v>
      </c>
      <c r="CM62" s="49">
        <f t="shared" si="17"/>
        <v>0</v>
      </c>
      <c r="CN62" s="49">
        <f t="shared" si="18"/>
        <v>2379171.9175031609</v>
      </c>
      <c r="CO62" s="156">
        <f t="shared" si="19"/>
        <v>0</v>
      </c>
      <c r="CP62">
        <v>3502</v>
      </c>
      <c r="CQ62" s="49">
        <f t="shared" si="26"/>
        <v>366026.44884664012</v>
      </c>
      <c r="CR62" s="49">
        <f t="shared" si="28"/>
        <v>183013.22442332006</v>
      </c>
      <c r="CS62" s="49">
        <f t="shared" si="28"/>
        <v>183013.22442332006</v>
      </c>
      <c r="CT62" s="49">
        <f t="shared" ref="CS62:DB86" si="34">$CN62/13</f>
        <v>183013.22442332006</v>
      </c>
      <c r="CU62" s="49">
        <f t="shared" si="34"/>
        <v>183013.22442332006</v>
      </c>
      <c r="CV62" s="49">
        <f t="shared" si="34"/>
        <v>183013.22442332006</v>
      </c>
      <c r="CW62" s="49">
        <f t="shared" si="34"/>
        <v>183013.22442332006</v>
      </c>
      <c r="CX62" s="49">
        <f t="shared" si="34"/>
        <v>183013.22442332006</v>
      </c>
      <c r="CY62" s="49">
        <f t="shared" si="34"/>
        <v>183013.22442332006</v>
      </c>
      <c r="CZ62" s="49">
        <f t="shared" si="34"/>
        <v>183013.22442332006</v>
      </c>
      <c r="DA62" s="49">
        <f t="shared" si="34"/>
        <v>183013.22442332006</v>
      </c>
      <c r="DB62" s="49">
        <f t="shared" si="34"/>
        <v>183013.22442332006</v>
      </c>
      <c r="DC62" s="157">
        <f t="shared" si="21"/>
        <v>2379171.9175031609</v>
      </c>
      <c r="DD62" s="49">
        <f t="shared" si="27"/>
        <v>0</v>
      </c>
      <c r="DE62" s="49"/>
      <c r="DF62" s="49"/>
      <c r="DG62" s="49"/>
      <c r="DH62" s="49"/>
      <c r="DI62" s="49">
        <f t="shared" si="29"/>
        <v>371554.55178510171</v>
      </c>
      <c r="DJ62" s="49">
        <f t="shared" ref="DJ62:DJ86" si="35">$BP62/13</f>
        <v>185777.27589255085</v>
      </c>
      <c r="DK62" s="49">
        <f t="shared" si="33"/>
        <v>185777.27589255085</v>
      </c>
      <c r="DL62" s="49">
        <f t="shared" si="33"/>
        <v>185777.27589255085</v>
      </c>
      <c r="DM62" s="49">
        <f t="shared" si="33"/>
        <v>185777.27589255085</v>
      </c>
      <c r="DN62" s="49">
        <f t="shared" si="33"/>
        <v>185777.27589255085</v>
      </c>
      <c r="DO62" s="49">
        <f t="shared" si="33"/>
        <v>185777.27589255085</v>
      </c>
      <c r="DP62" s="49">
        <f t="shared" si="33"/>
        <v>185777.27589255085</v>
      </c>
      <c r="DQ62" s="49">
        <f t="shared" si="33"/>
        <v>185777.27589255085</v>
      </c>
      <c r="DR62" s="49">
        <f t="shared" si="33"/>
        <v>185777.27589255085</v>
      </c>
      <c r="DS62" s="49">
        <f t="shared" si="33"/>
        <v>185777.27589255085</v>
      </c>
      <c r="DT62" s="49">
        <f t="shared" si="33"/>
        <v>185777.27589255085</v>
      </c>
      <c r="DU62" s="49">
        <f t="shared" si="23"/>
        <v>2415104.5866031614</v>
      </c>
      <c r="DV62" s="49">
        <f t="shared" si="31"/>
        <v>0</v>
      </c>
    </row>
    <row r="63" spans="2:126" x14ac:dyDescent="0.25">
      <c r="B63" s="150">
        <v>101333</v>
      </c>
      <c r="C63" s="150">
        <v>3023504</v>
      </c>
      <c r="D63" s="150" t="s">
        <v>239</v>
      </c>
      <c r="E63" s="151" t="s">
        <v>734</v>
      </c>
      <c r="F63" s="155">
        <v>422</v>
      </c>
      <c r="G63" s="155">
        <v>422</v>
      </c>
      <c r="H63" s="155">
        <v>0</v>
      </c>
      <c r="I63" s="155">
        <v>1786359.76</v>
      </c>
      <c r="J63" s="155">
        <v>0</v>
      </c>
      <c r="K63" s="155">
        <v>0</v>
      </c>
      <c r="L63" s="155">
        <v>13616.999999999989</v>
      </c>
      <c r="M63" s="155">
        <v>0</v>
      </c>
      <c r="N63" s="155">
        <v>29159.499999999982</v>
      </c>
      <c r="O63" s="155">
        <v>0</v>
      </c>
      <c r="P63" s="155">
        <v>6235.4719999999952</v>
      </c>
      <c r="Q63" s="155">
        <v>13864.106666666699</v>
      </c>
      <c r="R63" s="155">
        <v>3935.9337142857048</v>
      </c>
      <c r="S63" s="155">
        <v>9751.4554285714366</v>
      </c>
      <c r="T63" s="155">
        <v>0</v>
      </c>
      <c r="U63" s="155">
        <v>0</v>
      </c>
      <c r="V63" s="155">
        <v>0</v>
      </c>
      <c r="W63" s="155">
        <v>0</v>
      </c>
      <c r="X63" s="155">
        <v>0</v>
      </c>
      <c r="Y63" s="155">
        <v>0</v>
      </c>
      <c r="Z63" s="155">
        <v>0</v>
      </c>
      <c r="AA63" s="155">
        <v>0</v>
      </c>
      <c r="AB63" s="155">
        <v>63173.202369146056</v>
      </c>
      <c r="AC63" s="155">
        <v>0</v>
      </c>
      <c r="AD63" s="155">
        <v>110448.93967446857</v>
      </c>
      <c r="AE63" s="155">
        <v>0</v>
      </c>
      <c r="AF63" s="155">
        <v>0</v>
      </c>
      <c r="AG63" s="155">
        <v>0</v>
      </c>
      <c r="AH63" s="155">
        <v>159662.24</v>
      </c>
      <c r="AI63" s="155">
        <v>0</v>
      </c>
      <c r="AJ63" s="155">
        <v>0</v>
      </c>
      <c r="AK63" s="155">
        <v>0</v>
      </c>
      <c r="AL63" s="155">
        <v>8565.6309000000001</v>
      </c>
      <c r="AM63" s="155">
        <v>0</v>
      </c>
      <c r="AN63" s="155">
        <v>0</v>
      </c>
      <c r="AO63" s="155">
        <v>0</v>
      </c>
      <c r="AP63" s="155">
        <v>0</v>
      </c>
      <c r="AQ63" s="155">
        <v>0</v>
      </c>
      <c r="AR63" s="155">
        <v>0</v>
      </c>
      <c r="AS63" s="155">
        <v>0</v>
      </c>
      <c r="AT63" s="155">
        <v>0</v>
      </c>
      <c r="AU63" s="155">
        <v>1786359.76</v>
      </c>
      <c r="AV63" s="155">
        <v>250185.60985313845</v>
      </c>
      <c r="AW63" s="155">
        <v>168227.87089999998</v>
      </c>
      <c r="AX63" s="155">
        <v>180961.87306594453</v>
      </c>
      <c r="AY63" s="155">
        <v>2204773.2407531384</v>
      </c>
      <c r="AZ63" s="155">
        <v>2196207.6098531382</v>
      </c>
      <c r="BA63" s="155">
        <v>4955</v>
      </c>
      <c r="BB63" s="155">
        <v>2091010</v>
      </c>
      <c r="BC63" s="155">
        <v>0</v>
      </c>
      <c r="BD63" s="155">
        <v>0</v>
      </c>
      <c r="BE63" s="155">
        <v>2204773.2407531384</v>
      </c>
      <c r="BF63" s="155">
        <v>2204773.2407531384</v>
      </c>
      <c r="BG63" s="155">
        <v>0</v>
      </c>
      <c r="BH63" s="155">
        <v>2099575.6309000002</v>
      </c>
      <c r="BI63" s="155">
        <v>1931347.7600000002</v>
      </c>
      <c r="BJ63" s="155">
        <v>2036545.3698531385</v>
      </c>
      <c r="BK63" s="155">
        <v>4825.9368953865842</v>
      </c>
      <c r="BL63" s="155">
        <v>4837.1688137767233</v>
      </c>
      <c r="BM63" s="155">
        <v>-2.3220025644235293E-3</v>
      </c>
      <c r="BN63" s="155">
        <v>2.3220025644235293E-3</v>
      </c>
      <c r="BO63" s="155">
        <v>4739.8695606386891</v>
      </c>
      <c r="BP63" s="155">
        <v>2209513.1103137773</v>
      </c>
      <c r="BQ63" s="155">
        <v>5215.5153540610836</v>
      </c>
      <c r="BR63" s="155" t="s">
        <v>700</v>
      </c>
      <c r="BS63" s="155">
        <v>5235.8130576155863</v>
      </c>
      <c r="BT63" s="155">
        <v>3.2513598171801661E-5</v>
      </c>
      <c r="BU63" s="155">
        <v>-17447.32</v>
      </c>
      <c r="BV63" s="155">
        <v>2192065.7903137775</v>
      </c>
      <c r="BW63" s="155">
        <v>-10739.9</v>
      </c>
      <c r="BX63" s="155">
        <v>2181325.8903137776</v>
      </c>
      <c r="BY63" s="155">
        <v>8565.6309000000001</v>
      </c>
      <c r="BZ63" s="155">
        <v>2172760.2594137774</v>
      </c>
      <c r="CA63" s="47"/>
      <c r="CB63">
        <v>24.999999999999982</v>
      </c>
      <c r="CC63" s="48">
        <v>0</v>
      </c>
      <c r="CD63" s="49">
        <f t="shared" si="8"/>
        <v>6912.36</v>
      </c>
      <c r="CE63" s="49">
        <f t="shared" si="9"/>
        <v>0</v>
      </c>
      <c r="CF63" s="49">
        <f t="shared" si="10"/>
        <v>721.62</v>
      </c>
      <c r="CG63" s="49">
        <f t="shared" si="11"/>
        <v>0</v>
      </c>
      <c r="CH63" s="49">
        <f t="shared" si="12"/>
        <v>330.99999999999977</v>
      </c>
      <c r="CI63" s="49">
        <f t="shared" si="13"/>
        <v>0</v>
      </c>
      <c r="CJ63" s="49">
        <f t="shared" si="14"/>
        <v>1401.04</v>
      </c>
      <c r="CK63" s="49">
        <f t="shared" si="15"/>
        <v>0</v>
      </c>
      <c r="CL63" s="49">
        <f t="shared" si="16"/>
        <v>8081.2999999999993</v>
      </c>
      <c r="CM63" s="49">
        <f t="shared" si="17"/>
        <v>0</v>
      </c>
      <c r="CN63" s="49">
        <f t="shared" si="18"/>
        <v>2172760.2594137774</v>
      </c>
      <c r="CO63" s="156">
        <f t="shared" si="19"/>
        <v>0</v>
      </c>
      <c r="CP63">
        <v>3504</v>
      </c>
      <c r="CQ63" s="49">
        <f t="shared" si="26"/>
        <v>334270.80914058111</v>
      </c>
      <c r="CR63" s="49">
        <f t="shared" ref="CR63:CR86" si="36">$CN63/13</f>
        <v>167135.40457029056</v>
      </c>
      <c r="CS63" s="49">
        <f t="shared" si="34"/>
        <v>167135.40457029056</v>
      </c>
      <c r="CT63" s="49">
        <f t="shared" si="34"/>
        <v>167135.40457029056</v>
      </c>
      <c r="CU63" s="49">
        <f t="shared" si="34"/>
        <v>167135.40457029056</v>
      </c>
      <c r="CV63" s="49">
        <f t="shared" si="34"/>
        <v>167135.40457029056</v>
      </c>
      <c r="CW63" s="49">
        <f t="shared" si="34"/>
        <v>167135.40457029056</v>
      </c>
      <c r="CX63" s="49">
        <f t="shared" si="34"/>
        <v>167135.40457029056</v>
      </c>
      <c r="CY63" s="49">
        <f t="shared" si="34"/>
        <v>167135.40457029056</v>
      </c>
      <c r="CZ63" s="49">
        <f t="shared" si="34"/>
        <v>167135.40457029056</v>
      </c>
      <c r="DA63" s="49">
        <f t="shared" si="34"/>
        <v>167135.40457029056</v>
      </c>
      <c r="DB63" s="49">
        <f t="shared" si="34"/>
        <v>167135.40457029056</v>
      </c>
      <c r="DC63" s="157">
        <f t="shared" si="21"/>
        <v>2172760.2594137774</v>
      </c>
      <c r="DD63" s="49">
        <f t="shared" si="27"/>
        <v>0</v>
      </c>
      <c r="DE63" s="49"/>
      <c r="DF63" s="49"/>
      <c r="DG63" s="49"/>
      <c r="DH63" s="49"/>
      <c r="DI63" s="49">
        <f t="shared" si="29"/>
        <v>339925.09389442729</v>
      </c>
      <c r="DJ63" s="49">
        <f t="shared" si="35"/>
        <v>169962.54694721365</v>
      </c>
      <c r="DK63" s="49">
        <f t="shared" si="33"/>
        <v>169962.54694721365</v>
      </c>
      <c r="DL63" s="49">
        <f t="shared" si="33"/>
        <v>169962.54694721365</v>
      </c>
      <c r="DM63" s="49">
        <f t="shared" si="33"/>
        <v>169962.54694721365</v>
      </c>
      <c r="DN63" s="49">
        <f t="shared" si="33"/>
        <v>169962.54694721365</v>
      </c>
      <c r="DO63" s="49">
        <f t="shared" si="33"/>
        <v>169962.54694721365</v>
      </c>
      <c r="DP63" s="49">
        <f t="shared" si="33"/>
        <v>169962.54694721365</v>
      </c>
      <c r="DQ63" s="49">
        <f t="shared" si="33"/>
        <v>169962.54694721365</v>
      </c>
      <c r="DR63" s="49">
        <f t="shared" si="33"/>
        <v>169962.54694721365</v>
      </c>
      <c r="DS63" s="49">
        <f t="shared" si="33"/>
        <v>169962.54694721365</v>
      </c>
      <c r="DT63" s="49">
        <f t="shared" si="33"/>
        <v>169962.54694721365</v>
      </c>
      <c r="DU63" s="49">
        <f t="shared" si="23"/>
        <v>2209513.1103137769</v>
      </c>
      <c r="DV63" s="49">
        <f t="shared" si="31"/>
        <v>0</v>
      </c>
    </row>
    <row r="64" spans="2:126" x14ac:dyDescent="0.25">
      <c r="B64" s="150">
        <v>101334</v>
      </c>
      <c r="C64" s="150">
        <v>3023506</v>
      </c>
      <c r="D64" s="150" t="s">
        <v>104</v>
      </c>
      <c r="E64" s="151" t="s">
        <v>518</v>
      </c>
      <c r="F64" s="155">
        <v>275</v>
      </c>
      <c r="G64" s="155">
        <v>275</v>
      </c>
      <c r="H64" s="155">
        <v>0</v>
      </c>
      <c r="I64" s="155">
        <v>1164097</v>
      </c>
      <c r="J64" s="155">
        <v>0</v>
      </c>
      <c r="K64" s="155">
        <v>0</v>
      </c>
      <c r="L64" s="155">
        <v>21242.520000000026</v>
      </c>
      <c r="M64" s="155">
        <v>0</v>
      </c>
      <c r="N64" s="155">
        <v>46655.199999999866</v>
      </c>
      <c r="O64" s="155">
        <v>0</v>
      </c>
      <c r="P64" s="155">
        <v>20502.374087591263</v>
      </c>
      <c r="Q64" s="155">
        <v>4091.6788321167924</v>
      </c>
      <c r="R64" s="155">
        <v>2457.2354014598604</v>
      </c>
      <c r="S64" s="155">
        <v>2164.5912408759123</v>
      </c>
      <c r="T64" s="155">
        <v>0</v>
      </c>
      <c r="U64" s="155">
        <v>0</v>
      </c>
      <c r="V64" s="155">
        <v>0</v>
      </c>
      <c r="W64" s="155">
        <v>0</v>
      </c>
      <c r="X64" s="155">
        <v>0</v>
      </c>
      <c r="Y64" s="155">
        <v>0</v>
      </c>
      <c r="Z64" s="155">
        <v>0</v>
      </c>
      <c r="AA64" s="155">
        <v>0</v>
      </c>
      <c r="AB64" s="155">
        <v>45937.471193415695</v>
      </c>
      <c r="AC64" s="155">
        <v>0</v>
      </c>
      <c r="AD64" s="155">
        <v>110441.25017237414</v>
      </c>
      <c r="AE64" s="155">
        <v>0</v>
      </c>
      <c r="AF64" s="155">
        <v>11149.425000000007</v>
      </c>
      <c r="AG64" s="155">
        <v>0</v>
      </c>
      <c r="AH64" s="155">
        <v>159662.24</v>
      </c>
      <c r="AI64" s="155">
        <v>0</v>
      </c>
      <c r="AJ64" s="155">
        <v>0</v>
      </c>
      <c r="AK64" s="155">
        <v>0</v>
      </c>
      <c r="AL64" s="155">
        <v>4176.8999999999996</v>
      </c>
      <c r="AM64" s="155">
        <v>0</v>
      </c>
      <c r="AN64" s="155">
        <v>0</v>
      </c>
      <c r="AO64" s="155">
        <v>0</v>
      </c>
      <c r="AP64" s="155">
        <v>0</v>
      </c>
      <c r="AQ64" s="155">
        <v>0</v>
      </c>
      <c r="AR64" s="155">
        <v>0</v>
      </c>
      <c r="AS64" s="155">
        <v>0</v>
      </c>
      <c r="AT64" s="155">
        <v>0</v>
      </c>
      <c r="AU64" s="155">
        <v>1164097</v>
      </c>
      <c r="AV64" s="155">
        <v>264641.74592783354</v>
      </c>
      <c r="AW64" s="155">
        <v>163839.13999999998</v>
      </c>
      <c r="AX64" s="155">
        <v>150982.23114029929</v>
      </c>
      <c r="AY64" s="155">
        <v>1592577.8859278334</v>
      </c>
      <c r="AZ64" s="155">
        <v>1588400.9859278335</v>
      </c>
      <c r="BA64" s="155">
        <v>4955</v>
      </c>
      <c r="BB64" s="155">
        <v>1362625</v>
      </c>
      <c r="BC64" s="155">
        <v>0</v>
      </c>
      <c r="BD64" s="155">
        <v>0</v>
      </c>
      <c r="BE64" s="155">
        <v>1592577.8859278334</v>
      </c>
      <c r="BF64" s="155">
        <v>1592577.8859278334</v>
      </c>
      <c r="BG64" s="155">
        <v>0</v>
      </c>
      <c r="BH64" s="155">
        <v>1366801.9</v>
      </c>
      <c r="BI64" s="155">
        <v>1202962.76</v>
      </c>
      <c r="BJ64" s="155">
        <v>1428738.7459278335</v>
      </c>
      <c r="BK64" s="155">
        <v>5195.4136215557583</v>
      </c>
      <c r="BL64" s="155">
        <v>5007.689983274021</v>
      </c>
      <c r="BM64" s="155">
        <v>3.7487072663991837E-2</v>
      </c>
      <c r="BN64" s="155">
        <v>0</v>
      </c>
      <c r="BO64" s="155">
        <v>0</v>
      </c>
      <c r="BP64" s="155">
        <v>1592577.8859278334</v>
      </c>
      <c r="BQ64" s="155">
        <v>5776.003585192122</v>
      </c>
      <c r="BR64" s="155" t="s">
        <v>700</v>
      </c>
      <c r="BS64" s="155">
        <v>5791.1923124648483</v>
      </c>
      <c r="BT64" s="155">
        <v>3.580925489691178E-2</v>
      </c>
      <c r="BU64" s="155">
        <v>-11683.599999999999</v>
      </c>
      <c r="BV64" s="155">
        <v>1580894.2859278333</v>
      </c>
      <c r="BW64" s="155">
        <v>-6998.75</v>
      </c>
      <c r="BX64" s="155">
        <v>1573895.5359278333</v>
      </c>
      <c r="BY64" s="155">
        <v>4176.8999999999996</v>
      </c>
      <c r="BZ64" s="155">
        <v>1569718.6359278334</v>
      </c>
      <c r="CA64" s="47"/>
      <c r="CB64">
        <v>39.999999999999879</v>
      </c>
      <c r="CC64" s="48">
        <v>0</v>
      </c>
      <c r="CD64" s="49">
        <f t="shared" si="8"/>
        <v>4504.5</v>
      </c>
      <c r="CE64" s="49">
        <f t="shared" si="9"/>
        <v>0</v>
      </c>
      <c r="CF64" s="49">
        <f t="shared" si="10"/>
        <v>470.25</v>
      </c>
      <c r="CG64" s="49">
        <f t="shared" si="11"/>
        <v>0</v>
      </c>
      <c r="CH64" s="49">
        <f t="shared" si="12"/>
        <v>529.59999999999843</v>
      </c>
      <c r="CI64" s="49">
        <f t="shared" si="13"/>
        <v>0</v>
      </c>
      <c r="CJ64" s="49">
        <f t="shared" si="14"/>
        <v>913</v>
      </c>
      <c r="CK64" s="49">
        <f t="shared" si="15"/>
        <v>0</v>
      </c>
      <c r="CL64" s="49">
        <f t="shared" si="16"/>
        <v>5266.25</v>
      </c>
      <c r="CM64" s="49">
        <f t="shared" si="17"/>
        <v>0</v>
      </c>
      <c r="CN64" s="49">
        <f t="shared" si="18"/>
        <v>1569718.6359278334</v>
      </c>
      <c r="CO64" s="156">
        <f t="shared" si="19"/>
        <v>0</v>
      </c>
      <c r="CP64">
        <v>3506</v>
      </c>
      <c r="CQ64" s="49">
        <f t="shared" si="26"/>
        <v>241495.17475812821</v>
      </c>
      <c r="CR64" s="49">
        <f t="shared" si="36"/>
        <v>120747.58737906411</v>
      </c>
      <c r="CS64" s="49">
        <f t="shared" si="34"/>
        <v>120747.58737906411</v>
      </c>
      <c r="CT64" s="49">
        <f t="shared" si="34"/>
        <v>120747.58737906411</v>
      </c>
      <c r="CU64" s="49">
        <f t="shared" si="34"/>
        <v>120747.58737906411</v>
      </c>
      <c r="CV64" s="49">
        <f t="shared" si="34"/>
        <v>120747.58737906411</v>
      </c>
      <c r="CW64" s="49">
        <f t="shared" si="34"/>
        <v>120747.58737906411</v>
      </c>
      <c r="CX64" s="49">
        <f t="shared" si="34"/>
        <v>120747.58737906411</v>
      </c>
      <c r="CY64" s="49">
        <f t="shared" si="34"/>
        <v>120747.58737906411</v>
      </c>
      <c r="CZ64" s="49">
        <f t="shared" si="34"/>
        <v>120747.58737906411</v>
      </c>
      <c r="DA64" s="49">
        <f t="shared" si="34"/>
        <v>120747.58737906411</v>
      </c>
      <c r="DB64" s="49">
        <f t="shared" si="34"/>
        <v>120747.58737906411</v>
      </c>
      <c r="DC64" s="157">
        <f t="shared" si="21"/>
        <v>1569718.6359278336</v>
      </c>
      <c r="DD64" s="49">
        <f t="shared" si="27"/>
        <v>0</v>
      </c>
      <c r="DE64" s="49"/>
      <c r="DF64" s="49"/>
      <c r="DG64" s="49"/>
      <c r="DH64" s="49"/>
      <c r="DI64" s="49">
        <f t="shared" si="29"/>
        <v>245011.9824504359</v>
      </c>
      <c r="DJ64" s="49">
        <f t="shared" si="35"/>
        <v>122505.99122521795</v>
      </c>
      <c r="DK64" s="49">
        <f t="shared" si="33"/>
        <v>122505.99122521795</v>
      </c>
      <c r="DL64" s="49">
        <f t="shared" si="33"/>
        <v>122505.99122521795</v>
      </c>
      <c r="DM64" s="49">
        <f t="shared" si="33"/>
        <v>122505.99122521795</v>
      </c>
      <c r="DN64" s="49">
        <f t="shared" si="33"/>
        <v>122505.99122521795</v>
      </c>
      <c r="DO64" s="49">
        <f t="shared" si="33"/>
        <v>122505.99122521795</v>
      </c>
      <c r="DP64" s="49">
        <f t="shared" si="33"/>
        <v>122505.99122521795</v>
      </c>
      <c r="DQ64" s="49">
        <f t="shared" si="33"/>
        <v>122505.99122521795</v>
      </c>
      <c r="DR64" s="49">
        <f t="shared" si="33"/>
        <v>122505.99122521795</v>
      </c>
      <c r="DS64" s="49">
        <f t="shared" si="33"/>
        <v>122505.99122521795</v>
      </c>
      <c r="DT64" s="49">
        <f t="shared" si="33"/>
        <v>122505.99122521795</v>
      </c>
      <c r="DU64" s="49">
        <f t="shared" si="23"/>
        <v>1592577.8859278334</v>
      </c>
      <c r="DV64" s="49">
        <f t="shared" si="31"/>
        <v>0</v>
      </c>
    </row>
    <row r="65" spans="2:126" x14ac:dyDescent="0.25">
      <c r="B65" s="150">
        <v>101335</v>
      </c>
      <c r="C65" s="150">
        <v>3023507</v>
      </c>
      <c r="D65" s="150" t="s">
        <v>83</v>
      </c>
      <c r="E65" s="151" t="s">
        <v>735</v>
      </c>
      <c r="F65" s="155">
        <v>159</v>
      </c>
      <c r="G65" s="155">
        <v>159</v>
      </c>
      <c r="H65" s="155">
        <v>0</v>
      </c>
      <c r="I65" s="155">
        <v>673059.72</v>
      </c>
      <c r="J65" s="155">
        <v>0</v>
      </c>
      <c r="K65" s="155">
        <v>0</v>
      </c>
      <c r="L65" s="155">
        <v>19063.8</v>
      </c>
      <c r="M65" s="155">
        <v>0</v>
      </c>
      <c r="N65" s="155">
        <v>44322.440000000031</v>
      </c>
      <c r="O65" s="155">
        <v>0</v>
      </c>
      <c r="P65" s="155">
        <v>1292.8999999999983</v>
      </c>
      <c r="Q65" s="155">
        <v>940.80000000000075</v>
      </c>
      <c r="R65" s="155">
        <v>4406.9400000000041</v>
      </c>
      <c r="S65" s="155">
        <v>0</v>
      </c>
      <c r="T65" s="155">
        <v>572.19000000000017</v>
      </c>
      <c r="U65" s="155">
        <v>0</v>
      </c>
      <c r="V65" s="155">
        <v>0</v>
      </c>
      <c r="W65" s="155">
        <v>0</v>
      </c>
      <c r="X65" s="155">
        <v>0</v>
      </c>
      <c r="Y65" s="155">
        <v>0</v>
      </c>
      <c r="Z65" s="155">
        <v>0</v>
      </c>
      <c r="AA65" s="155">
        <v>0</v>
      </c>
      <c r="AB65" s="155">
        <v>32255.994084506998</v>
      </c>
      <c r="AC65" s="155">
        <v>0</v>
      </c>
      <c r="AD65" s="155">
        <v>51469.539800443454</v>
      </c>
      <c r="AE65" s="155">
        <v>0</v>
      </c>
      <c r="AF65" s="155">
        <v>18539.901000000002</v>
      </c>
      <c r="AG65" s="155">
        <v>0</v>
      </c>
      <c r="AH65" s="155">
        <v>159662.24</v>
      </c>
      <c r="AI65" s="155">
        <v>0</v>
      </c>
      <c r="AJ65" s="155">
        <v>0</v>
      </c>
      <c r="AK65" s="155">
        <v>0</v>
      </c>
      <c r="AL65" s="155">
        <v>4650.4804000000004</v>
      </c>
      <c r="AM65" s="155">
        <v>0</v>
      </c>
      <c r="AN65" s="155">
        <v>0</v>
      </c>
      <c r="AO65" s="155">
        <v>0</v>
      </c>
      <c r="AP65" s="155">
        <v>0</v>
      </c>
      <c r="AQ65" s="155">
        <v>0</v>
      </c>
      <c r="AR65" s="155">
        <v>0</v>
      </c>
      <c r="AS65" s="155">
        <v>0</v>
      </c>
      <c r="AT65" s="155">
        <v>0</v>
      </c>
      <c r="AU65" s="155">
        <v>673059.72</v>
      </c>
      <c r="AV65" s="155">
        <v>172864.5048849505</v>
      </c>
      <c r="AW65" s="155">
        <v>164312.72039999999</v>
      </c>
      <c r="AX65" s="155">
        <v>105497.30444459569</v>
      </c>
      <c r="AY65" s="155">
        <v>1010236.9452849504</v>
      </c>
      <c r="AZ65" s="155">
        <v>1005586.4648849504</v>
      </c>
      <c r="BA65" s="155">
        <v>4955</v>
      </c>
      <c r="BB65" s="155">
        <v>787845</v>
      </c>
      <c r="BC65" s="155">
        <v>0</v>
      </c>
      <c r="BD65" s="155">
        <v>0</v>
      </c>
      <c r="BE65" s="155">
        <v>1010236.9452849504</v>
      </c>
      <c r="BF65" s="155">
        <v>1010236.9452849505</v>
      </c>
      <c r="BG65" s="155">
        <v>0</v>
      </c>
      <c r="BH65" s="155">
        <v>792495.4804</v>
      </c>
      <c r="BI65" s="155">
        <v>628182.76</v>
      </c>
      <c r="BJ65" s="155">
        <v>845924.22488495044</v>
      </c>
      <c r="BK65" s="155">
        <v>5320.2781439305063</v>
      </c>
      <c r="BL65" s="155">
        <v>5258.1634400000003</v>
      </c>
      <c r="BM65" s="155">
        <v>1.1813003654086879E-2</v>
      </c>
      <c r="BN65" s="155">
        <v>0</v>
      </c>
      <c r="BO65" s="155">
        <v>0</v>
      </c>
      <c r="BP65" s="155">
        <v>1010236.9452849504</v>
      </c>
      <c r="BQ65" s="155">
        <v>6324.4431753770468</v>
      </c>
      <c r="BR65" s="155" t="s">
        <v>700</v>
      </c>
      <c r="BS65" s="155">
        <v>6353.6914797795625</v>
      </c>
      <c r="BT65" s="155">
        <v>1.0943515989470631E-2</v>
      </c>
      <c r="BU65" s="155">
        <v>-6952.16</v>
      </c>
      <c r="BV65" s="155">
        <v>1003284.7852849504</v>
      </c>
      <c r="BW65" s="155">
        <v>-4046.5499999999997</v>
      </c>
      <c r="BX65" s="155">
        <v>999238.23528495035</v>
      </c>
      <c r="BY65" s="155">
        <v>4650.4804000000004</v>
      </c>
      <c r="BZ65" s="155">
        <v>994587.75488495035</v>
      </c>
      <c r="CA65" s="47"/>
      <c r="CB65">
        <v>38.000000000000021</v>
      </c>
      <c r="CC65" s="48">
        <v>0</v>
      </c>
      <c r="CD65" s="49">
        <f t="shared" si="8"/>
        <v>2604.4199999999996</v>
      </c>
      <c r="CE65" s="49">
        <f t="shared" si="9"/>
        <v>0</v>
      </c>
      <c r="CF65" s="49">
        <f t="shared" si="10"/>
        <v>271.89</v>
      </c>
      <c r="CG65" s="49">
        <f t="shared" si="11"/>
        <v>0</v>
      </c>
      <c r="CH65" s="49">
        <f t="shared" si="12"/>
        <v>503.12000000000029</v>
      </c>
      <c r="CI65" s="49">
        <f t="shared" si="13"/>
        <v>0</v>
      </c>
      <c r="CJ65" s="49">
        <f t="shared" si="14"/>
        <v>527.88</v>
      </c>
      <c r="CK65" s="49">
        <f t="shared" si="15"/>
        <v>0</v>
      </c>
      <c r="CL65" s="49">
        <f t="shared" si="16"/>
        <v>3044.85</v>
      </c>
      <c r="CM65" s="49">
        <f t="shared" si="17"/>
        <v>0</v>
      </c>
      <c r="CN65" s="49">
        <f t="shared" si="18"/>
        <v>994587.75488495035</v>
      </c>
      <c r="CO65" s="156">
        <f t="shared" si="19"/>
        <v>0</v>
      </c>
      <c r="CP65">
        <v>3507</v>
      </c>
      <c r="CQ65" s="49">
        <f t="shared" si="26"/>
        <v>153013.50075153081</v>
      </c>
      <c r="CR65" s="49">
        <f t="shared" si="36"/>
        <v>76506.750375765405</v>
      </c>
      <c r="CS65" s="49">
        <f t="shared" si="34"/>
        <v>76506.750375765405</v>
      </c>
      <c r="CT65" s="49">
        <f t="shared" si="34"/>
        <v>76506.750375765405</v>
      </c>
      <c r="CU65" s="49">
        <f t="shared" si="34"/>
        <v>76506.750375765405</v>
      </c>
      <c r="CV65" s="49">
        <f t="shared" si="34"/>
        <v>76506.750375765405</v>
      </c>
      <c r="CW65" s="49">
        <f t="shared" si="34"/>
        <v>76506.750375765405</v>
      </c>
      <c r="CX65" s="49">
        <f t="shared" si="34"/>
        <v>76506.750375765405</v>
      </c>
      <c r="CY65" s="49">
        <f t="shared" si="34"/>
        <v>76506.750375765405</v>
      </c>
      <c r="CZ65" s="49">
        <f t="shared" si="34"/>
        <v>76506.750375765405</v>
      </c>
      <c r="DA65" s="49">
        <f t="shared" si="34"/>
        <v>76506.750375765405</v>
      </c>
      <c r="DB65" s="49">
        <f t="shared" si="34"/>
        <v>76506.750375765405</v>
      </c>
      <c r="DC65" s="157">
        <f t="shared" si="21"/>
        <v>994587.75488495</v>
      </c>
      <c r="DD65" s="49">
        <f t="shared" si="27"/>
        <v>0</v>
      </c>
      <c r="DE65" s="49"/>
      <c r="DF65" s="49"/>
      <c r="DG65" s="49"/>
      <c r="DH65" s="49"/>
      <c r="DI65" s="49">
        <f t="shared" si="29"/>
        <v>155421.06850537698</v>
      </c>
      <c r="DJ65" s="49">
        <f t="shared" si="35"/>
        <v>77710.534252688492</v>
      </c>
      <c r="DK65" s="49">
        <f t="shared" si="33"/>
        <v>77710.534252688492</v>
      </c>
      <c r="DL65" s="49">
        <f t="shared" si="33"/>
        <v>77710.534252688492</v>
      </c>
      <c r="DM65" s="49">
        <f t="shared" si="33"/>
        <v>77710.534252688492</v>
      </c>
      <c r="DN65" s="49">
        <f t="shared" si="33"/>
        <v>77710.534252688492</v>
      </c>
      <c r="DO65" s="49">
        <f t="shared" si="33"/>
        <v>77710.534252688492</v>
      </c>
      <c r="DP65" s="49">
        <f t="shared" si="33"/>
        <v>77710.534252688492</v>
      </c>
      <c r="DQ65" s="49">
        <f t="shared" si="33"/>
        <v>77710.534252688492</v>
      </c>
      <c r="DR65" s="49">
        <f t="shared" si="33"/>
        <v>77710.534252688492</v>
      </c>
      <c r="DS65" s="49">
        <f t="shared" si="33"/>
        <v>77710.534252688492</v>
      </c>
      <c r="DT65" s="49">
        <f t="shared" si="33"/>
        <v>77710.534252688492</v>
      </c>
      <c r="DU65" s="49">
        <f t="shared" si="23"/>
        <v>1010236.9452849507</v>
      </c>
      <c r="DV65" s="49">
        <f t="shared" si="31"/>
        <v>0</v>
      </c>
    </row>
    <row r="66" spans="2:126" x14ac:dyDescent="0.25">
      <c r="B66" s="150">
        <v>101337</v>
      </c>
      <c r="C66" s="150">
        <v>3023509</v>
      </c>
      <c r="D66" s="150" t="s">
        <v>207</v>
      </c>
      <c r="E66" s="151" t="s">
        <v>206</v>
      </c>
      <c r="F66" s="155">
        <v>444</v>
      </c>
      <c r="G66" s="155">
        <v>444</v>
      </c>
      <c r="H66" s="155">
        <v>0</v>
      </c>
      <c r="I66" s="155">
        <v>1879487.52</v>
      </c>
      <c r="J66" s="155">
        <v>0</v>
      </c>
      <c r="K66" s="155">
        <v>0</v>
      </c>
      <c r="L66" s="155">
        <v>59914.800000000054</v>
      </c>
      <c r="M66" s="155">
        <v>0</v>
      </c>
      <c r="N66" s="155">
        <v>128301.80000000015</v>
      </c>
      <c r="O66" s="155">
        <v>0</v>
      </c>
      <c r="P66" s="155">
        <v>30771.019999999993</v>
      </c>
      <c r="Q66" s="155">
        <v>14111.999999999953</v>
      </c>
      <c r="R66" s="155">
        <v>489.65999999999951</v>
      </c>
      <c r="S66" s="155">
        <v>2156.7200000000003</v>
      </c>
      <c r="T66" s="155">
        <v>572.18999999999949</v>
      </c>
      <c r="U66" s="155">
        <v>0</v>
      </c>
      <c r="V66" s="155">
        <v>0</v>
      </c>
      <c r="W66" s="155">
        <v>0</v>
      </c>
      <c r="X66" s="155">
        <v>0</v>
      </c>
      <c r="Y66" s="155">
        <v>0</v>
      </c>
      <c r="Z66" s="155">
        <v>0</v>
      </c>
      <c r="AA66" s="155">
        <v>0</v>
      </c>
      <c r="AB66" s="155">
        <v>97654.088437500002</v>
      </c>
      <c r="AC66" s="155">
        <v>0</v>
      </c>
      <c r="AD66" s="155">
        <v>222293.08005773317</v>
      </c>
      <c r="AE66" s="155">
        <v>0</v>
      </c>
      <c r="AF66" s="155">
        <v>32374.392297968359</v>
      </c>
      <c r="AG66" s="155">
        <v>0</v>
      </c>
      <c r="AH66" s="155">
        <v>159662.24</v>
      </c>
      <c r="AI66" s="155">
        <v>0</v>
      </c>
      <c r="AJ66" s="155">
        <v>0</v>
      </c>
      <c r="AK66" s="155">
        <v>0</v>
      </c>
      <c r="AL66" s="155">
        <v>17273.904399999999</v>
      </c>
      <c r="AM66" s="155">
        <v>0</v>
      </c>
      <c r="AN66" s="155">
        <v>0</v>
      </c>
      <c r="AO66" s="155">
        <v>0</v>
      </c>
      <c r="AP66" s="155">
        <v>0</v>
      </c>
      <c r="AQ66" s="155">
        <v>0</v>
      </c>
      <c r="AR66" s="155">
        <v>0</v>
      </c>
      <c r="AS66" s="155">
        <v>0</v>
      </c>
      <c r="AT66" s="155">
        <v>0</v>
      </c>
      <c r="AU66" s="155">
        <v>1879487.52</v>
      </c>
      <c r="AV66" s="155">
        <v>588639.75079320173</v>
      </c>
      <c r="AW66" s="155">
        <v>176936.14439999999</v>
      </c>
      <c r="AX66" s="155">
        <v>306327.67314701504</v>
      </c>
      <c r="AY66" s="155">
        <v>2645063.415193202</v>
      </c>
      <c r="AZ66" s="155">
        <v>2627789.5107932021</v>
      </c>
      <c r="BA66" s="155">
        <v>4955</v>
      </c>
      <c r="BB66" s="155">
        <v>2200020</v>
      </c>
      <c r="BC66" s="155">
        <v>0</v>
      </c>
      <c r="BD66" s="155">
        <v>0</v>
      </c>
      <c r="BE66" s="155">
        <v>2645063.415193202</v>
      </c>
      <c r="BF66" s="155">
        <v>2645063.415193202</v>
      </c>
      <c r="BG66" s="155">
        <v>0</v>
      </c>
      <c r="BH66" s="155">
        <v>2217293.9043999999</v>
      </c>
      <c r="BI66" s="155">
        <v>2040357.7599999998</v>
      </c>
      <c r="BJ66" s="155">
        <v>2468127.2707932019</v>
      </c>
      <c r="BK66" s="155">
        <v>5558.8452044891937</v>
      </c>
      <c r="BL66" s="155">
        <v>5396.9063144469528</v>
      </c>
      <c r="BM66" s="155">
        <v>3.0005873848272573E-2</v>
      </c>
      <c r="BN66" s="155">
        <v>0</v>
      </c>
      <c r="BO66" s="155">
        <v>0</v>
      </c>
      <c r="BP66" s="155">
        <v>2645063.415193202</v>
      </c>
      <c r="BQ66" s="155">
        <v>5918.4448441288332</v>
      </c>
      <c r="BR66" s="155" t="s">
        <v>700</v>
      </c>
      <c r="BS66" s="155">
        <v>5957.3500342189236</v>
      </c>
      <c r="BT66" s="155">
        <v>2.8903874172672595E-2</v>
      </c>
      <c r="BU66" s="155">
        <v>-19465.04</v>
      </c>
      <c r="BV66" s="155">
        <v>2625598.3751932019</v>
      </c>
      <c r="BW66" s="155">
        <v>-11299.8</v>
      </c>
      <c r="BX66" s="155">
        <v>2614298.5751932021</v>
      </c>
      <c r="BY66" s="155">
        <v>17273.904399999999</v>
      </c>
      <c r="BZ66" s="155">
        <v>2597024.6707932022</v>
      </c>
      <c r="CA66" s="47"/>
      <c r="CB66">
        <v>110.00000000000011</v>
      </c>
      <c r="CC66" s="48">
        <v>0</v>
      </c>
      <c r="CD66" s="49">
        <f t="shared" si="8"/>
        <v>7272.7199999999993</v>
      </c>
      <c r="CE66" s="49">
        <f t="shared" si="9"/>
        <v>0</v>
      </c>
      <c r="CF66" s="49">
        <f t="shared" si="10"/>
        <v>759.24</v>
      </c>
      <c r="CG66" s="49">
        <f t="shared" si="11"/>
        <v>0</v>
      </c>
      <c r="CH66" s="49">
        <f t="shared" si="12"/>
        <v>1456.4000000000015</v>
      </c>
      <c r="CI66" s="49">
        <f t="shared" si="13"/>
        <v>0</v>
      </c>
      <c r="CJ66" s="49">
        <f t="shared" si="14"/>
        <v>1474.08</v>
      </c>
      <c r="CK66" s="49">
        <f t="shared" si="15"/>
        <v>0</v>
      </c>
      <c r="CL66" s="49">
        <f t="shared" si="16"/>
        <v>8502.5999999999985</v>
      </c>
      <c r="CM66" s="49">
        <f t="shared" si="17"/>
        <v>0</v>
      </c>
      <c r="CN66" s="49">
        <f t="shared" si="18"/>
        <v>2597024.6707932022</v>
      </c>
      <c r="CO66" s="156">
        <f t="shared" si="19"/>
        <v>0</v>
      </c>
      <c r="CP66">
        <v>3509</v>
      </c>
      <c r="CQ66" s="49">
        <f t="shared" si="26"/>
        <v>399542.25704510801</v>
      </c>
      <c r="CR66" s="49">
        <f t="shared" si="36"/>
        <v>199771.12852255401</v>
      </c>
      <c r="CS66" s="49">
        <f t="shared" si="34"/>
        <v>199771.12852255401</v>
      </c>
      <c r="CT66" s="49">
        <f t="shared" si="34"/>
        <v>199771.12852255401</v>
      </c>
      <c r="CU66" s="49">
        <f t="shared" si="34"/>
        <v>199771.12852255401</v>
      </c>
      <c r="CV66" s="49">
        <f t="shared" si="34"/>
        <v>199771.12852255401</v>
      </c>
      <c r="CW66" s="49">
        <f t="shared" si="34"/>
        <v>199771.12852255401</v>
      </c>
      <c r="CX66" s="49">
        <f t="shared" si="34"/>
        <v>199771.12852255401</v>
      </c>
      <c r="CY66" s="49">
        <f t="shared" si="34"/>
        <v>199771.12852255401</v>
      </c>
      <c r="CZ66" s="49">
        <f t="shared" si="34"/>
        <v>199771.12852255401</v>
      </c>
      <c r="DA66" s="49">
        <f t="shared" si="34"/>
        <v>199771.12852255401</v>
      </c>
      <c r="DB66" s="49">
        <f t="shared" si="34"/>
        <v>199771.12852255401</v>
      </c>
      <c r="DC66" s="157">
        <f t="shared" si="21"/>
        <v>2597024.6707932018</v>
      </c>
      <c r="DD66" s="49">
        <f t="shared" si="27"/>
        <v>0</v>
      </c>
      <c r="DE66" s="49"/>
      <c r="DF66" s="49"/>
      <c r="DG66" s="49"/>
      <c r="DH66" s="49"/>
      <c r="DI66" s="49">
        <f t="shared" si="29"/>
        <v>406932.83310664643</v>
      </c>
      <c r="DJ66" s="49">
        <f t="shared" si="35"/>
        <v>203466.41655332322</v>
      </c>
      <c r="DK66" s="49">
        <f t="shared" si="33"/>
        <v>203466.41655332322</v>
      </c>
      <c r="DL66" s="49">
        <f t="shared" si="33"/>
        <v>203466.41655332322</v>
      </c>
      <c r="DM66" s="49">
        <f t="shared" si="33"/>
        <v>203466.41655332322</v>
      </c>
      <c r="DN66" s="49">
        <f t="shared" si="33"/>
        <v>203466.41655332322</v>
      </c>
      <c r="DO66" s="49">
        <f t="shared" si="33"/>
        <v>203466.41655332322</v>
      </c>
      <c r="DP66" s="49">
        <f t="shared" si="33"/>
        <v>203466.41655332322</v>
      </c>
      <c r="DQ66" s="49">
        <f t="shared" si="33"/>
        <v>203466.41655332322</v>
      </c>
      <c r="DR66" s="49">
        <f t="shared" si="33"/>
        <v>203466.41655332322</v>
      </c>
      <c r="DS66" s="49">
        <f t="shared" si="33"/>
        <v>203466.41655332322</v>
      </c>
      <c r="DT66" s="49">
        <f t="shared" si="33"/>
        <v>203466.41655332322</v>
      </c>
      <c r="DU66" s="49">
        <f t="shared" si="23"/>
        <v>2645063.4151932015</v>
      </c>
      <c r="DV66" s="49">
        <f t="shared" si="31"/>
        <v>0</v>
      </c>
    </row>
    <row r="67" spans="2:126" x14ac:dyDescent="0.25">
      <c r="B67" s="150">
        <v>101338</v>
      </c>
      <c r="C67" s="150">
        <v>3023510</v>
      </c>
      <c r="D67" s="150" t="s">
        <v>236</v>
      </c>
      <c r="E67" s="151" t="s">
        <v>736</v>
      </c>
      <c r="F67" s="155">
        <v>400</v>
      </c>
      <c r="G67" s="155">
        <v>400</v>
      </c>
      <c r="H67" s="155">
        <v>0</v>
      </c>
      <c r="I67" s="155">
        <v>1693232</v>
      </c>
      <c r="J67" s="155">
        <v>0</v>
      </c>
      <c r="K67" s="155">
        <v>0</v>
      </c>
      <c r="L67" s="155">
        <v>30502.080000000002</v>
      </c>
      <c r="M67" s="155">
        <v>0</v>
      </c>
      <c r="N67" s="155">
        <v>67650.039999999994</v>
      </c>
      <c r="O67" s="155">
        <v>0</v>
      </c>
      <c r="P67" s="155">
        <v>4925.3333333333312</v>
      </c>
      <c r="Q67" s="155">
        <v>4401.4035087719285</v>
      </c>
      <c r="R67" s="155">
        <v>5890.6466165413512</v>
      </c>
      <c r="S67" s="155">
        <v>1081.0626566416033</v>
      </c>
      <c r="T67" s="155">
        <v>0</v>
      </c>
      <c r="U67" s="155">
        <v>0</v>
      </c>
      <c r="V67" s="155">
        <v>0</v>
      </c>
      <c r="W67" s="155">
        <v>0</v>
      </c>
      <c r="X67" s="155">
        <v>0</v>
      </c>
      <c r="Y67" s="155">
        <v>0</v>
      </c>
      <c r="Z67" s="155">
        <v>0</v>
      </c>
      <c r="AA67" s="155">
        <v>0</v>
      </c>
      <c r="AB67" s="155">
        <v>30765.742120343763</v>
      </c>
      <c r="AC67" s="155">
        <v>0</v>
      </c>
      <c r="AD67" s="155">
        <v>141667.85641969607</v>
      </c>
      <c r="AE67" s="155">
        <v>0</v>
      </c>
      <c r="AF67" s="155">
        <v>4247.4000000000033</v>
      </c>
      <c r="AG67" s="155">
        <v>0</v>
      </c>
      <c r="AH67" s="155">
        <v>159662.24</v>
      </c>
      <c r="AI67" s="155">
        <v>0</v>
      </c>
      <c r="AJ67" s="155">
        <v>0</v>
      </c>
      <c r="AK67" s="155">
        <v>0</v>
      </c>
      <c r="AL67" s="155">
        <v>5911.7296999999999</v>
      </c>
      <c r="AM67" s="155">
        <v>0</v>
      </c>
      <c r="AN67" s="155">
        <v>0</v>
      </c>
      <c r="AO67" s="155">
        <v>0</v>
      </c>
      <c r="AP67" s="155">
        <v>0</v>
      </c>
      <c r="AQ67" s="155">
        <v>0</v>
      </c>
      <c r="AR67" s="155">
        <v>0</v>
      </c>
      <c r="AS67" s="155">
        <v>0</v>
      </c>
      <c r="AT67" s="155">
        <v>0</v>
      </c>
      <c r="AU67" s="155">
        <v>1693232</v>
      </c>
      <c r="AV67" s="155">
        <v>291131.56465532805</v>
      </c>
      <c r="AW67" s="155">
        <v>165573.96969999999</v>
      </c>
      <c r="AX67" s="155">
        <v>162432.26662734061</v>
      </c>
      <c r="AY67" s="155">
        <v>2149937.534355328</v>
      </c>
      <c r="AZ67" s="155">
        <v>2144025.8046553279</v>
      </c>
      <c r="BA67" s="155">
        <v>4955</v>
      </c>
      <c r="BB67" s="155">
        <v>1982000</v>
      </c>
      <c r="BC67" s="155">
        <v>0</v>
      </c>
      <c r="BD67" s="155">
        <v>0</v>
      </c>
      <c r="BE67" s="155">
        <v>2149937.534355328</v>
      </c>
      <c r="BF67" s="155">
        <v>2149937.534355328</v>
      </c>
      <c r="BG67" s="155">
        <v>0</v>
      </c>
      <c r="BH67" s="155">
        <v>1987911.7297</v>
      </c>
      <c r="BI67" s="155">
        <v>1822337.76</v>
      </c>
      <c r="BJ67" s="155">
        <v>1984363.5646553279</v>
      </c>
      <c r="BK67" s="155">
        <v>4960.9089116383202</v>
      </c>
      <c r="BL67" s="155">
        <v>4906.2522179361185</v>
      </c>
      <c r="BM67" s="155">
        <v>1.1140212788569958E-2</v>
      </c>
      <c r="BN67" s="155">
        <v>0</v>
      </c>
      <c r="BO67" s="155">
        <v>0</v>
      </c>
      <c r="BP67" s="155">
        <v>2149937.534355328</v>
      </c>
      <c r="BQ67" s="155">
        <v>5360.0645116383203</v>
      </c>
      <c r="BR67" s="155" t="s">
        <v>700</v>
      </c>
      <c r="BS67" s="155">
        <v>5374.8438358883195</v>
      </c>
      <c r="BT67" s="155">
        <v>1.1663352400330229E-2</v>
      </c>
      <c r="BU67" s="155">
        <v>-16991.919999999998</v>
      </c>
      <c r="BV67" s="155">
        <v>2132945.614355328</v>
      </c>
      <c r="BW67" s="155">
        <v>-10180</v>
      </c>
      <c r="BX67" s="155">
        <v>2122765.614355328</v>
      </c>
      <c r="BY67" s="155">
        <v>5911.7296999999999</v>
      </c>
      <c r="BZ67" s="155">
        <v>2116853.884655328</v>
      </c>
      <c r="CA67" s="47"/>
      <c r="CB67">
        <v>57.999999999999993</v>
      </c>
      <c r="CC67" s="48">
        <v>0</v>
      </c>
      <c r="CD67" s="49">
        <f t="shared" si="8"/>
        <v>6552</v>
      </c>
      <c r="CE67" s="49">
        <f t="shared" si="9"/>
        <v>0</v>
      </c>
      <c r="CF67" s="49">
        <f t="shared" si="10"/>
        <v>684</v>
      </c>
      <c r="CG67" s="49">
        <f t="shared" si="11"/>
        <v>0</v>
      </c>
      <c r="CH67" s="49">
        <f t="shared" si="12"/>
        <v>767.92</v>
      </c>
      <c r="CI67" s="49">
        <f t="shared" si="13"/>
        <v>0</v>
      </c>
      <c r="CJ67" s="49">
        <f t="shared" si="14"/>
        <v>1328</v>
      </c>
      <c r="CK67" s="49">
        <f t="shared" si="15"/>
        <v>0</v>
      </c>
      <c r="CL67" s="49">
        <f t="shared" si="16"/>
        <v>7659.9999999999991</v>
      </c>
      <c r="CM67" s="49">
        <f t="shared" si="17"/>
        <v>0</v>
      </c>
      <c r="CN67" s="49">
        <f t="shared" si="18"/>
        <v>2116853.884655328</v>
      </c>
      <c r="CO67" s="156">
        <f t="shared" si="19"/>
        <v>0</v>
      </c>
      <c r="CP67">
        <v>3510</v>
      </c>
      <c r="CQ67" s="49">
        <f t="shared" si="26"/>
        <v>325669.828408512</v>
      </c>
      <c r="CR67" s="49">
        <f t="shared" si="36"/>
        <v>162834.914204256</v>
      </c>
      <c r="CS67" s="49">
        <f t="shared" si="34"/>
        <v>162834.914204256</v>
      </c>
      <c r="CT67" s="49">
        <f t="shared" si="34"/>
        <v>162834.914204256</v>
      </c>
      <c r="CU67" s="49">
        <f t="shared" si="34"/>
        <v>162834.914204256</v>
      </c>
      <c r="CV67" s="49">
        <f t="shared" si="34"/>
        <v>162834.914204256</v>
      </c>
      <c r="CW67" s="49">
        <f t="shared" si="34"/>
        <v>162834.914204256</v>
      </c>
      <c r="CX67" s="49">
        <f t="shared" si="34"/>
        <v>162834.914204256</v>
      </c>
      <c r="CY67" s="49">
        <f t="shared" si="34"/>
        <v>162834.914204256</v>
      </c>
      <c r="CZ67" s="49">
        <f t="shared" si="34"/>
        <v>162834.914204256</v>
      </c>
      <c r="DA67" s="49">
        <f t="shared" si="34"/>
        <v>162834.914204256</v>
      </c>
      <c r="DB67" s="49">
        <f t="shared" si="34"/>
        <v>162834.914204256</v>
      </c>
      <c r="DC67" s="157">
        <f t="shared" si="21"/>
        <v>2116853.8846553275</v>
      </c>
      <c r="DD67" s="49">
        <f t="shared" si="27"/>
        <v>0</v>
      </c>
      <c r="DE67" s="49"/>
      <c r="DF67" s="49"/>
      <c r="DG67" s="49"/>
      <c r="DH67" s="49"/>
      <c r="DI67" s="49">
        <f t="shared" si="29"/>
        <v>330759.62067005044</v>
      </c>
      <c r="DJ67" s="49">
        <f t="shared" si="35"/>
        <v>165379.81033502522</v>
      </c>
      <c r="DK67" s="49">
        <f t="shared" si="33"/>
        <v>165379.81033502522</v>
      </c>
      <c r="DL67" s="49">
        <f t="shared" si="33"/>
        <v>165379.81033502522</v>
      </c>
      <c r="DM67" s="49">
        <f t="shared" si="33"/>
        <v>165379.81033502522</v>
      </c>
      <c r="DN67" s="49">
        <f t="shared" si="33"/>
        <v>165379.81033502522</v>
      </c>
      <c r="DO67" s="49">
        <f t="shared" si="33"/>
        <v>165379.81033502522</v>
      </c>
      <c r="DP67" s="49">
        <f t="shared" si="33"/>
        <v>165379.81033502522</v>
      </c>
      <c r="DQ67" s="49">
        <f t="shared" si="33"/>
        <v>165379.81033502522</v>
      </c>
      <c r="DR67" s="49">
        <f t="shared" si="33"/>
        <v>165379.81033502522</v>
      </c>
      <c r="DS67" s="49">
        <f t="shared" si="33"/>
        <v>165379.81033502522</v>
      </c>
      <c r="DT67" s="49">
        <f t="shared" si="33"/>
        <v>165379.81033502522</v>
      </c>
      <c r="DU67" s="49">
        <f t="shared" si="23"/>
        <v>2149937.534355328</v>
      </c>
      <c r="DV67" s="49">
        <f t="shared" si="31"/>
        <v>0</v>
      </c>
    </row>
    <row r="68" spans="2:126" x14ac:dyDescent="0.25">
      <c r="B68" s="150">
        <v>101339</v>
      </c>
      <c r="C68" s="150">
        <v>3023511</v>
      </c>
      <c r="D68" s="150" t="s">
        <v>65</v>
      </c>
      <c r="E68" s="151" t="s">
        <v>737</v>
      </c>
      <c r="F68" s="155">
        <v>418</v>
      </c>
      <c r="G68" s="155">
        <v>418</v>
      </c>
      <c r="H68" s="155">
        <v>0</v>
      </c>
      <c r="I68" s="155">
        <v>1769427.44</v>
      </c>
      <c r="J68" s="155">
        <v>0</v>
      </c>
      <c r="K68" s="155">
        <v>0</v>
      </c>
      <c r="L68" s="155">
        <v>44119.079999999973</v>
      </c>
      <c r="M68" s="155">
        <v>0</v>
      </c>
      <c r="N68" s="155">
        <v>96809.539999999804</v>
      </c>
      <c r="O68" s="155">
        <v>0</v>
      </c>
      <c r="P68" s="155">
        <v>40694.415059952073</v>
      </c>
      <c r="Q68" s="155">
        <v>27662.979376498799</v>
      </c>
      <c r="R68" s="155">
        <v>10307.519136690642</v>
      </c>
      <c r="S68" s="155">
        <v>7566.6219664268683</v>
      </c>
      <c r="T68" s="155">
        <v>12044.805323741002</v>
      </c>
      <c r="U68" s="155">
        <v>0</v>
      </c>
      <c r="V68" s="155">
        <v>0</v>
      </c>
      <c r="W68" s="155">
        <v>0</v>
      </c>
      <c r="X68" s="155">
        <v>0</v>
      </c>
      <c r="Y68" s="155">
        <v>0</v>
      </c>
      <c r="Z68" s="155">
        <v>0</v>
      </c>
      <c r="AA68" s="155">
        <v>0</v>
      </c>
      <c r="AB68" s="155">
        <v>133012.20033519564</v>
      </c>
      <c r="AC68" s="155">
        <v>0</v>
      </c>
      <c r="AD68" s="155">
        <v>138100.08061442335</v>
      </c>
      <c r="AE68" s="155">
        <v>0</v>
      </c>
      <c r="AF68" s="155">
        <v>0</v>
      </c>
      <c r="AG68" s="155">
        <v>0</v>
      </c>
      <c r="AH68" s="155">
        <v>159662.24</v>
      </c>
      <c r="AI68" s="155">
        <v>0</v>
      </c>
      <c r="AJ68" s="155">
        <v>0</v>
      </c>
      <c r="AK68" s="155">
        <v>0</v>
      </c>
      <c r="AL68" s="155">
        <v>5112.2458999999999</v>
      </c>
      <c r="AM68" s="155">
        <v>0</v>
      </c>
      <c r="AN68" s="155">
        <v>0</v>
      </c>
      <c r="AO68" s="155">
        <v>0</v>
      </c>
      <c r="AP68" s="155">
        <v>0</v>
      </c>
      <c r="AQ68" s="155">
        <v>0</v>
      </c>
      <c r="AR68" s="155">
        <v>0</v>
      </c>
      <c r="AS68" s="155">
        <v>0</v>
      </c>
      <c r="AT68" s="155">
        <v>0</v>
      </c>
      <c r="AU68" s="155">
        <v>1769427.44</v>
      </c>
      <c r="AV68" s="155">
        <v>510317.24181292811</v>
      </c>
      <c r="AW68" s="155">
        <v>164774.4859</v>
      </c>
      <c r="AX68" s="155">
        <v>288097.44343074213</v>
      </c>
      <c r="AY68" s="155">
        <v>2444519.1677129283</v>
      </c>
      <c r="AZ68" s="155">
        <v>2439406.9218129283</v>
      </c>
      <c r="BA68" s="155">
        <v>4955</v>
      </c>
      <c r="BB68" s="155">
        <v>2071190</v>
      </c>
      <c r="BC68" s="155">
        <v>0</v>
      </c>
      <c r="BD68" s="155">
        <v>0</v>
      </c>
      <c r="BE68" s="155">
        <v>2444519.1677129283</v>
      </c>
      <c r="BF68" s="155">
        <v>2444519.1677129283</v>
      </c>
      <c r="BG68" s="155">
        <v>0</v>
      </c>
      <c r="BH68" s="155">
        <v>2076302.2459</v>
      </c>
      <c r="BI68" s="155">
        <v>1911527.76</v>
      </c>
      <c r="BJ68" s="155">
        <v>2279744.6818129285</v>
      </c>
      <c r="BK68" s="155">
        <v>5453.9346454854749</v>
      </c>
      <c r="BL68" s="155">
        <v>5461.7736241545881</v>
      </c>
      <c r="BM68" s="155">
        <v>-1.4352441548374454E-3</v>
      </c>
      <c r="BN68" s="155">
        <v>1.4352441548374454E-3</v>
      </c>
      <c r="BO68" s="155">
        <v>3276.6930836893189</v>
      </c>
      <c r="BP68" s="155">
        <v>2447795.8607966178</v>
      </c>
      <c r="BQ68" s="155">
        <v>5843.7407054943014</v>
      </c>
      <c r="BR68" s="155" t="s">
        <v>700</v>
      </c>
      <c r="BS68" s="155">
        <v>5855.9709588435835</v>
      </c>
      <c r="BT68" s="155">
        <v>-6.1328502478752434E-4</v>
      </c>
      <c r="BU68" s="155">
        <v>-18053</v>
      </c>
      <c r="BV68" s="155">
        <v>2429742.8607966178</v>
      </c>
      <c r="BW68" s="155">
        <v>-10638.1</v>
      </c>
      <c r="BX68" s="155">
        <v>2419104.7607966177</v>
      </c>
      <c r="BY68" s="155">
        <v>5112.2458999999999</v>
      </c>
      <c r="BZ68" s="155">
        <v>2413992.5148966177</v>
      </c>
      <c r="CA68" s="47"/>
      <c r="CB68">
        <v>82.999999999999829</v>
      </c>
      <c r="CC68" s="48">
        <v>0</v>
      </c>
      <c r="CD68" s="49">
        <f t="shared" si="8"/>
        <v>6846.8399999999992</v>
      </c>
      <c r="CE68" s="49">
        <f t="shared" si="9"/>
        <v>0</v>
      </c>
      <c r="CF68" s="49">
        <f t="shared" si="10"/>
        <v>714.78</v>
      </c>
      <c r="CG68" s="49">
        <f t="shared" si="11"/>
        <v>0</v>
      </c>
      <c r="CH68" s="49">
        <f t="shared" si="12"/>
        <v>1098.9199999999978</v>
      </c>
      <c r="CI68" s="49">
        <f t="shared" si="13"/>
        <v>0</v>
      </c>
      <c r="CJ68" s="49">
        <f t="shared" si="14"/>
        <v>1387.76</v>
      </c>
      <c r="CK68" s="49">
        <f t="shared" si="15"/>
        <v>0</v>
      </c>
      <c r="CL68" s="49">
        <f t="shared" si="16"/>
        <v>8004.7</v>
      </c>
      <c r="CM68" s="49">
        <f t="shared" si="17"/>
        <v>0</v>
      </c>
      <c r="CN68" s="49">
        <f t="shared" si="18"/>
        <v>2413992.5148966177</v>
      </c>
      <c r="CO68" s="156">
        <f t="shared" si="19"/>
        <v>0</v>
      </c>
      <c r="CP68">
        <v>3511</v>
      </c>
      <c r="CQ68" s="49">
        <f t="shared" si="26"/>
        <v>371383.46383024886</v>
      </c>
      <c r="CR68" s="49">
        <f t="shared" si="36"/>
        <v>185691.73191512443</v>
      </c>
      <c r="CS68" s="49">
        <f t="shared" si="34"/>
        <v>185691.73191512443</v>
      </c>
      <c r="CT68" s="49">
        <f t="shared" si="34"/>
        <v>185691.73191512443</v>
      </c>
      <c r="CU68" s="49">
        <f t="shared" si="34"/>
        <v>185691.73191512443</v>
      </c>
      <c r="CV68" s="49">
        <f t="shared" si="34"/>
        <v>185691.73191512443</v>
      </c>
      <c r="CW68" s="49">
        <f t="shared" si="34"/>
        <v>185691.73191512443</v>
      </c>
      <c r="CX68" s="49">
        <f t="shared" si="34"/>
        <v>185691.73191512443</v>
      </c>
      <c r="CY68" s="49">
        <f t="shared" si="34"/>
        <v>185691.73191512443</v>
      </c>
      <c r="CZ68" s="49">
        <f t="shared" si="34"/>
        <v>185691.73191512443</v>
      </c>
      <c r="DA68" s="49">
        <f t="shared" si="34"/>
        <v>185691.73191512443</v>
      </c>
      <c r="DB68" s="49">
        <f t="shared" si="34"/>
        <v>185691.73191512443</v>
      </c>
      <c r="DC68" s="157">
        <f t="shared" si="21"/>
        <v>2413992.5148966173</v>
      </c>
      <c r="DD68" s="49">
        <f t="shared" si="27"/>
        <v>0</v>
      </c>
      <c r="DE68" s="49"/>
      <c r="DF68" s="49"/>
      <c r="DG68" s="49"/>
      <c r="DH68" s="49"/>
      <c r="DI68" s="49">
        <f t="shared" si="29"/>
        <v>376583.97858409502</v>
      </c>
      <c r="DJ68" s="49">
        <f t="shared" si="35"/>
        <v>188291.98929204751</v>
      </c>
      <c r="DK68" s="49">
        <f t="shared" si="33"/>
        <v>188291.98929204751</v>
      </c>
      <c r="DL68" s="49">
        <f t="shared" si="33"/>
        <v>188291.98929204751</v>
      </c>
      <c r="DM68" s="49">
        <f t="shared" si="33"/>
        <v>188291.98929204751</v>
      </c>
      <c r="DN68" s="49">
        <f t="shared" si="33"/>
        <v>188291.98929204751</v>
      </c>
      <c r="DO68" s="49">
        <f t="shared" si="33"/>
        <v>188291.98929204751</v>
      </c>
      <c r="DP68" s="49">
        <f t="shared" si="33"/>
        <v>188291.98929204751</v>
      </c>
      <c r="DQ68" s="49">
        <f t="shared" si="33"/>
        <v>188291.98929204751</v>
      </c>
      <c r="DR68" s="49">
        <f t="shared" si="33"/>
        <v>188291.98929204751</v>
      </c>
      <c r="DS68" s="49">
        <f t="shared" si="33"/>
        <v>188291.98929204751</v>
      </c>
      <c r="DT68" s="49">
        <f t="shared" si="33"/>
        <v>188291.98929204751</v>
      </c>
      <c r="DU68" s="49">
        <f t="shared" si="23"/>
        <v>2447795.8607966173</v>
      </c>
      <c r="DV68" s="49">
        <f t="shared" si="31"/>
        <v>0</v>
      </c>
    </row>
    <row r="69" spans="2:126" x14ac:dyDescent="0.25">
      <c r="B69" s="150">
        <v>101340</v>
      </c>
      <c r="C69" s="150">
        <v>3023512</v>
      </c>
      <c r="D69" s="150" t="s">
        <v>167</v>
      </c>
      <c r="E69" s="151" t="s">
        <v>738</v>
      </c>
      <c r="F69" s="155">
        <v>349</v>
      </c>
      <c r="G69" s="155">
        <v>349</v>
      </c>
      <c r="H69" s="155">
        <v>0</v>
      </c>
      <c r="I69" s="155">
        <v>1477344.92</v>
      </c>
      <c r="J69" s="155">
        <v>0</v>
      </c>
      <c r="K69" s="155">
        <v>0</v>
      </c>
      <c r="L69" s="155">
        <v>2178.7199999999939</v>
      </c>
      <c r="M69" s="155">
        <v>0</v>
      </c>
      <c r="N69" s="155">
        <v>5831.8999999999942</v>
      </c>
      <c r="O69" s="155">
        <v>0</v>
      </c>
      <c r="P69" s="155">
        <v>5430.1799999999957</v>
      </c>
      <c r="Q69" s="155">
        <v>313.59999999999974</v>
      </c>
      <c r="R69" s="155">
        <v>979.32000000000073</v>
      </c>
      <c r="S69" s="155">
        <v>0</v>
      </c>
      <c r="T69" s="155">
        <v>0</v>
      </c>
      <c r="U69" s="155">
        <v>0</v>
      </c>
      <c r="V69" s="155">
        <v>0</v>
      </c>
      <c r="W69" s="155">
        <v>0</v>
      </c>
      <c r="X69" s="155">
        <v>0</v>
      </c>
      <c r="Y69" s="155">
        <v>0</v>
      </c>
      <c r="Z69" s="155">
        <v>0</v>
      </c>
      <c r="AA69" s="155">
        <v>0</v>
      </c>
      <c r="AB69" s="155">
        <v>1508.2098349834982</v>
      </c>
      <c r="AC69" s="155">
        <v>0</v>
      </c>
      <c r="AD69" s="155">
        <v>104169.81819786382</v>
      </c>
      <c r="AE69" s="155">
        <v>0</v>
      </c>
      <c r="AF69" s="155">
        <v>0</v>
      </c>
      <c r="AG69" s="155">
        <v>0</v>
      </c>
      <c r="AH69" s="155">
        <v>159662.24</v>
      </c>
      <c r="AI69" s="155">
        <v>0</v>
      </c>
      <c r="AJ69" s="155">
        <v>0</v>
      </c>
      <c r="AK69" s="155">
        <v>0</v>
      </c>
      <c r="AL69" s="155">
        <v>15431.325000000001</v>
      </c>
      <c r="AM69" s="155">
        <v>0</v>
      </c>
      <c r="AN69" s="155">
        <v>0</v>
      </c>
      <c r="AO69" s="155">
        <v>0</v>
      </c>
      <c r="AP69" s="155">
        <v>0</v>
      </c>
      <c r="AQ69" s="155">
        <v>0</v>
      </c>
      <c r="AR69" s="155">
        <v>0</v>
      </c>
      <c r="AS69" s="155">
        <v>0</v>
      </c>
      <c r="AT69" s="155">
        <v>0</v>
      </c>
      <c r="AU69" s="155">
        <v>1477344.92</v>
      </c>
      <c r="AV69" s="155">
        <v>120411.7480328473</v>
      </c>
      <c r="AW69" s="155">
        <v>175093.565</v>
      </c>
      <c r="AX69" s="155">
        <v>91769.438874556276</v>
      </c>
      <c r="AY69" s="155">
        <v>1772850.2330328473</v>
      </c>
      <c r="AZ69" s="155">
        <v>1757418.9080328473</v>
      </c>
      <c r="BA69" s="155">
        <v>4955</v>
      </c>
      <c r="BB69" s="155">
        <v>1729295</v>
      </c>
      <c r="BC69" s="155">
        <v>0</v>
      </c>
      <c r="BD69" s="155">
        <v>0</v>
      </c>
      <c r="BE69" s="155">
        <v>1772850.2330328473</v>
      </c>
      <c r="BF69" s="155">
        <v>1772850.2330328473</v>
      </c>
      <c r="BG69" s="155">
        <v>0</v>
      </c>
      <c r="BH69" s="155">
        <v>1744726.325</v>
      </c>
      <c r="BI69" s="155">
        <v>1569632.76</v>
      </c>
      <c r="BJ69" s="155">
        <v>1597756.6680328473</v>
      </c>
      <c r="BK69" s="155">
        <v>4578.0993353376716</v>
      </c>
      <c r="BL69" s="155">
        <v>4572.4095033333333</v>
      </c>
      <c r="BM69" s="155">
        <v>1.2443837325135398E-3</v>
      </c>
      <c r="BN69" s="155">
        <v>0</v>
      </c>
      <c r="BO69" s="155">
        <v>0</v>
      </c>
      <c r="BP69" s="155">
        <v>1772850.2330328473</v>
      </c>
      <c r="BQ69" s="155">
        <v>5035.5842637044334</v>
      </c>
      <c r="BR69" s="155" t="s">
        <v>700</v>
      </c>
      <c r="BS69" s="155">
        <v>5079.8000946499924</v>
      </c>
      <c r="BT69" s="155">
        <v>4.0620723593349783E-3</v>
      </c>
      <c r="BU69" s="155">
        <v>-14221.640000000001</v>
      </c>
      <c r="BV69" s="155">
        <v>1758628.5930328474</v>
      </c>
      <c r="BW69" s="155">
        <v>-8882.0499999999993</v>
      </c>
      <c r="BX69" s="155">
        <v>1749746.5430328473</v>
      </c>
      <c r="BY69" s="155">
        <v>15431.325000000001</v>
      </c>
      <c r="BZ69" s="155">
        <v>1734315.2180328474</v>
      </c>
      <c r="CA69" s="47"/>
      <c r="CB69">
        <v>4.9999999999999947</v>
      </c>
      <c r="CC69" s="48">
        <v>0</v>
      </c>
      <c r="CD69" s="49">
        <f t="shared" si="8"/>
        <v>5716.62</v>
      </c>
      <c r="CE69" s="49">
        <f t="shared" si="9"/>
        <v>0</v>
      </c>
      <c r="CF69" s="49">
        <f t="shared" si="10"/>
        <v>596.79</v>
      </c>
      <c r="CG69" s="49">
        <f t="shared" si="11"/>
        <v>0</v>
      </c>
      <c r="CH69" s="49">
        <f t="shared" si="12"/>
        <v>66.199999999999932</v>
      </c>
      <c r="CI69" s="49">
        <f t="shared" si="13"/>
        <v>0</v>
      </c>
      <c r="CJ69" s="49">
        <f t="shared" si="14"/>
        <v>1158.6799999999998</v>
      </c>
      <c r="CK69" s="49">
        <f t="shared" si="15"/>
        <v>0</v>
      </c>
      <c r="CL69" s="49">
        <f t="shared" si="16"/>
        <v>6683.3499999999995</v>
      </c>
      <c r="CM69" s="49">
        <f t="shared" si="17"/>
        <v>0</v>
      </c>
      <c r="CN69" s="49">
        <f t="shared" si="18"/>
        <v>1734315.2180328474</v>
      </c>
      <c r="CO69" s="156">
        <f t="shared" si="19"/>
        <v>0</v>
      </c>
      <c r="CP69">
        <v>3512</v>
      </c>
      <c r="CQ69" s="49">
        <f t="shared" ref="CQ69:CQ86" si="37">CN69/13*2</f>
        <v>266817.72585120727</v>
      </c>
      <c r="CR69" s="49">
        <f t="shared" si="36"/>
        <v>133408.86292560364</v>
      </c>
      <c r="CS69" s="49">
        <f t="shared" si="34"/>
        <v>133408.86292560364</v>
      </c>
      <c r="CT69" s="49">
        <f t="shared" si="34"/>
        <v>133408.86292560364</v>
      </c>
      <c r="CU69" s="49">
        <f t="shared" si="34"/>
        <v>133408.86292560364</v>
      </c>
      <c r="CV69" s="49">
        <f t="shared" si="34"/>
        <v>133408.86292560364</v>
      </c>
      <c r="CW69" s="49">
        <f t="shared" si="34"/>
        <v>133408.86292560364</v>
      </c>
      <c r="CX69" s="49">
        <f t="shared" si="34"/>
        <v>133408.86292560364</v>
      </c>
      <c r="CY69" s="49">
        <f t="shared" si="34"/>
        <v>133408.86292560364</v>
      </c>
      <c r="CZ69" s="49">
        <f t="shared" si="34"/>
        <v>133408.86292560364</v>
      </c>
      <c r="DA69" s="49">
        <f t="shared" si="34"/>
        <v>133408.86292560364</v>
      </c>
      <c r="DB69" s="49">
        <f t="shared" si="34"/>
        <v>133408.86292560364</v>
      </c>
      <c r="DC69" s="157">
        <f t="shared" si="21"/>
        <v>1734315.2180328467</v>
      </c>
      <c r="DD69" s="49">
        <f t="shared" ref="DD69:DD87" si="38">CN69-DC69</f>
        <v>0</v>
      </c>
      <c r="DE69" s="49"/>
      <c r="DF69" s="49"/>
      <c r="DG69" s="49"/>
      <c r="DH69" s="49"/>
      <c r="DI69" s="49">
        <f t="shared" si="29"/>
        <v>272746.18969736114</v>
      </c>
      <c r="DJ69" s="49">
        <f t="shared" si="35"/>
        <v>136373.09484868057</v>
      </c>
      <c r="DK69" s="49">
        <f t="shared" si="33"/>
        <v>136373.09484868057</v>
      </c>
      <c r="DL69" s="49">
        <f t="shared" si="33"/>
        <v>136373.09484868057</v>
      </c>
      <c r="DM69" s="49">
        <f t="shared" si="33"/>
        <v>136373.09484868057</v>
      </c>
      <c r="DN69" s="49">
        <f t="shared" si="33"/>
        <v>136373.09484868057</v>
      </c>
      <c r="DO69" s="49">
        <f t="shared" si="33"/>
        <v>136373.09484868057</v>
      </c>
      <c r="DP69" s="49">
        <f t="shared" si="33"/>
        <v>136373.09484868057</v>
      </c>
      <c r="DQ69" s="49">
        <f t="shared" si="33"/>
        <v>136373.09484868057</v>
      </c>
      <c r="DR69" s="49">
        <f t="shared" si="33"/>
        <v>136373.09484868057</v>
      </c>
      <c r="DS69" s="49">
        <f t="shared" si="33"/>
        <v>136373.09484868057</v>
      </c>
      <c r="DT69" s="49">
        <f t="shared" si="33"/>
        <v>136373.09484868057</v>
      </c>
      <c r="DU69" s="49">
        <f t="shared" si="23"/>
        <v>1772850.2330328473</v>
      </c>
      <c r="DV69" s="49">
        <f t="shared" si="31"/>
        <v>0</v>
      </c>
    </row>
    <row r="70" spans="2:126" x14ac:dyDescent="0.25">
      <c r="B70" s="50">
        <v>101341</v>
      </c>
      <c r="C70" s="50">
        <v>3023513</v>
      </c>
      <c r="D70" s="46"/>
      <c r="E70" s="51" t="s">
        <v>739</v>
      </c>
      <c r="F70" s="155">
        <v>190</v>
      </c>
      <c r="G70" s="155">
        <v>190</v>
      </c>
      <c r="H70" s="155">
        <v>0</v>
      </c>
      <c r="I70" s="155">
        <v>804285.2</v>
      </c>
      <c r="J70" s="155">
        <v>0</v>
      </c>
      <c r="K70" s="155">
        <v>0</v>
      </c>
      <c r="L70" s="155">
        <v>1089.3600000000015</v>
      </c>
      <c r="M70" s="155">
        <v>0</v>
      </c>
      <c r="N70" s="155">
        <v>3499.139999999994</v>
      </c>
      <c r="O70" s="155">
        <v>0</v>
      </c>
      <c r="P70" s="155">
        <v>775.73999999999853</v>
      </c>
      <c r="Q70" s="155">
        <v>0</v>
      </c>
      <c r="R70" s="155">
        <v>0</v>
      </c>
      <c r="S70" s="155">
        <v>1078.3600000000015</v>
      </c>
      <c r="T70" s="155">
        <v>0</v>
      </c>
      <c r="U70" s="155">
        <v>0</v>
      </c>
      <c r="V70" s="155">
        <v>0</v>
      </c>
      <c r="W70" s="155">
        <v>0</v>
      </c>
      <c r="X70" s="155">
        <v>0</v>
      </c>
      <c r="Y70" s="155">
        <v>0</v>
      </c>
      <c r="Z70" s="155">
        <v>0</v>
      </c>
      <c r="AA70" s="155">
        <v>0</v>
      </c>
      <c r="AB70" s="155">
        <v>13736.860122699421</v>
      </c>
      <c r="AC70" s="155">
        <v>0</v>
      </c>
      <c r="AD70" s="155">
        <v>32909.500272238067</v>
      </c>
      <c r="AE70" s="155">
        <v>0</v>
      </c>
      <c r="AF70" s="155">
        <v>0</v>
      </c>
      <c r="AG70" s="155">
        <v>0</v>
      </c>
      <c r="AH70" s="155">
        <v>159662.24</v>
      </c>
      <c r="AI70" s="155">
        <v>0</v>
      </c>
      <c r="AJ70" s="155">
        <v>0</v>
      </c>
      <c r="AK70" s="155">
        <v>0</v>
      </c>
      <c r="AL70" s="155">
        <v>2949.6264000000001</v>
      </c>
      <c r="AM70" s="155">
        <v>0</v>
      </c>
      <c r="AN70" s="155">
        <v>0</v>
      </c>
      <c r="AO70" s="155">
        <v>0</v>
      </c>
      <c r="AP70" s="155">
        <v>0</v>
      </c>
      <c r="AQ70" s="155">
        <v>0</v>
      </c>
      <c r="AR70" s="155">
        <v>0</v>
      </c>
      <c r="AS70" s="155">
        <v>0</v>
      </c>
      <c r="AT70" s="155">
        <v>0</v>
      </c>
      <c r="AU70" s="155">
        <v>804285.2</v>
      </c>
      <c r="AV70" s="155">
        <v>53088.960394937487</v>
      </c>
      <c r="AW70" s="155">
        <v>162611.8664</v>
      </c>
      <c r="AX70" s="155">
        <v>57800.114177147036</v>
      </c>
      <c r="AY70" s="155">
        <v>1019986.0267949374</v>
      </c>
      <c r="AZ70" s="155">
        <v>1017036.4003949375</v>
      </c>
      <c r="BA70" s="155">
        <v>4955</v>
      </c>
      <c r="BB70" s="155">
        <v>941450</v>
      </c>
      <c r="BC70" s="155">
        <v>0</v>
      </c>
      <c r="BD70" s="155">
        <v>0</v>
      </c>
      <c r="BE70" s="155">
        <v>1019986.0267949374</v>
      </c>
      <c r="BF70" s="155">
        <v>1019986.0267949374</v>
      </c>
      <c r="BG70" s="155">
        <v>0</v>
      </c>
      <c r="BH70" s="155">
        <v>944399.62639999995</v>
      </c>
      <c r="BI70" s="155">
        <v>781787.76</v>
      </c>
      <c r="BJ70" s="155">
        <v>857374.1603949375</v>
      </c>
      <c r="BK70" s="155">
        <v>4512.4955810259871</v>
      </c>
      <c r="BL70" s="155">
        <v>4603.9591092838191</v>
      </c>
      <c r="BM70" s="155">
        <v>-1.9866277281524295E-2</v>
      </c>
      <c r="BN70" s="155">
        <v>1.9866277281524295E-2</v>
      </c>
      <c r="BO70" s="155">
        <v>17378.070368988076</v>
      </c>
      <c r="BP70" s="155">
        <v>1037364.0971639255</v>
      </c>
      <c r="BQ70" s="155">
        <v>5444.2866882311873</v>
      </c>
      <c r="BR70" s="155" t="s">
        <v>700</v>
      </c>
      <c r="BS70" s="155">
        <v>5459.8110377048715</v>
      </c>
      <c r="BT70" s="155">
        <v>-3.9737630985977601E-3</v>
      </c>
      <c r="BU70" s="155">
        <v>-7746.1200000000008</v>
      </c>
      <c r="BV70" s="155">
        <v>1029617.9771639255</v>
      </c>
      <c r="BW70" s="155">
        <v>-4835.5</v>
      </c>
      <c r="BX70" s="155">
        <v>1024782.4771639255</v>
      </c>
      <c r="BY70" s="155">
        <v>2949.6264000000001</v>
      </c>
      <c r="BZ70" s="155">
        <v>1021832.8507639256</v>
      </c>
      <c r="CA70" s="52"/>
      <c r="CB70" s="72">
        <v>2.9999999999999947</v>
      </c>
      <c r="CC70" s="53">
        <v>0</v>
      </c>
      <c r="CD70" s="54">
        <f>G70*$CD$4</f>
        <v>3112.2</v>
      </c>
      <c r="CE70" s="54">
        <f t="shared" si="9"/>
        <v>0</v>
      </c>
      <c r="CF70" s="54">
        <f t="shared" si="10"/>
        <v>324.89999999999998</v>
      </c>
      <c r="CG70" s="54">
        <f t="shared" si="11"/>
        <v>0</v>
      </c>
      <c r="CH70" s="54">
        <f t="shared" si="12"/>
        <v>39.719999999999928</v>
      </c>
      <c r="CI70" s="54">
        <f t="shared" si="13"/>
        <v>0</v>
      </c>
      <c r="CJ70" s="54">
        <f t="shared" si="14"/>
        <v>630.79999999999995</v>
      </c>
      <c r="CK70" s="54">
        <f t="shared" si="15"/>
        <v>0</v>
      </c>
      <c r="CL70" s="54">
        <f t="shared" si="16"/>
        <v>3638.4999999999995</v>
      </c>
      <c r="CM70" s="54">
        <f t="shared" si="17"/>
        <v>0</v>
      </c>
      <c r="CN70" s="54">
        <f t="shared" si="18"/>
        <v>1021832.8507639256</v>
      </c>
      <c r="CO70" s="92">
        <f t="shared" si="19"/>
        <v>0</v>
      </c>
      <c r="CP70" s="54"/>
      <c r="CQ70" s="54">
        <f t="shared" si="37"/>
        <v>157205.05396368087</v>
      </c>
      <c r="CR70" s="55">
        <f t="shared" si="36"/>
        <v>78602.526981840434</v>
      </c>
      <c r="CS70" s="55">
        <f t="shared" si="34"/>
        <v>78602.526981840434</v>
      </c>
      <c r="CT70" s="55">
        <f t="shared" si="34"/>
        <v>78602.526981840434</v>
      </c>
      <c r="CU70" s="55">
        <f t="shared" si="34"/>
        <v>78602.526981840434</v>
      </c>
      <c r="CV70" s="55">
        <f t="shared" si="34"/>
        <v>78602.526981840434</v>
      </c>
      <c r="CW70" s="55">
        <f t="shared" si="34"/>
        <v>78602.526981840434</v>
      </c>
      <c r="CX70" s="55">
        <f t="shared" si="34"/>
        <v>78602.526981840434</v>
      </c>
      <c r="CY70" s="55">
        <f t="shared" si="34"/>
        <v>78602.526981840434</v>
      </c>
      <c r="CZ70" s="55">
        <f t="shared" si="34"/>
        <v>78602.526981840434</v>
      </c>
      <c r="DA70" s="55">
        <f t="shared" si="34"/>
        <v>78602.526981840434</v>
      </c>
      <c r="DB70" s="55">
        <f t="shared" si="34"/>
        <v>78602.526981840434</v>
      </c>
      <c r="DC70" s="56">
        <f t="shared" si="21"/>
        <v>1021832.8507639254</v>
      </c>
      <c r="DD70" s="55">
        <f t="shared" si="38"/>
        <v>0</v>
      </c>
      <c r="DE70" s="55"/>
      <c r="DF70" s="55"/>
      <c r="DG70" s="55"/>
      <c r="DH70" s="55"/>
      <c r="DI70" s="49">
        <f t="shared" ref="DI70:DI86" si="39">BP70/13*2</f>
        <v>159594.47648675778</v>
      </c>
      <c r="DJ70" s="49">
        <f t="shared" si="35"/>
        <v>79797.238243378888</v>
      </c>
      <c r="DK70" s="49">
        <f t="shared" si="33"/>
        <v>79797.238243378888</v>
      </c>
      <c r="DL70" s="49">
        <f t="shared" si="33"/>
        <v>79797.238243378888</v>
      </c>
      <c r="DM70" s="49">
        <f t="shared" si="33"/>
        <v>79797.238243378888</v>
      </c>
      <c r="DN70" s="49">
        <f t="shared" si="33"/>
        <v>79797.238243378888</v>
      </c>
      <c r="DO70" s="49">
        <f t="shared" si="33"/>
        <v>79797.238243378888</v>
      </c>
      <c r="DP70" s="49">
        <f t="shared" si="33"/>
        <v>79797.238243378888</v>
      </c>
      <c r="DQ70" s="49">
        <f t="shared" si="33"/>
        <v>79797.238243378888</v>
      </c>
      <c r="DR70" s="49">
        <f t="shared" si="33"/>
        <v>79797.238243378888</v>
      </c>
      <c r="DS70" s="49">
        <f t="shared" si="33"/>
        <v>79797.238243378888</v>
      </c>
      <c r="DT70" s="49">
        <f t="shared" si="33"/>
        <v>79797.238243378888</v>
      </c>
      <c r="DU70" s="49">
        <f t="shared" ref="DU70:DU87" si="40">SUM(DI70:DT70)</f>
        <v>1037364.0971639258</v>
      </c>
      <c r="DV70" s="49">
        <f t="shared" ref="DV70:DV86" si="41">BP70-DU70</f>
        <v>0</v>
      </c>
    </row>
    <row r="71" spans="2:126" x14ac:dyDescent="0.25">
      <c r="B71" s="50">
        <v>302124</v>
      </c>
      <c r="C71" s="50">
        <v>3022061</v>
      </c>
      <c r="D71" s="46"/>
      <c r="E71" s="51" t="s">
        <v>476</v>
      </c>
      <c r="F71" s="155">
        <v>182</v>
      </c>
      <c r="G71" s="155">
        <v>182</v>
      </c>
      <c r="H71" s="155">
        <v>0</v>
      </c>
      <c r="I71" s="155">
        <v>770420.55999999994</v>
      </c>
      <c r="J71" s="155">
        <v>0</v>
      </c>
      <c r="K71" s="155">
        <v>0</v>
      </c>
      <c r="L71" s="155">
        <v>544.6799999999995</v>
      </c>
      <c r="M71" s="155">
        <v>0</v>
      </c>
      <c r="N71" s="155">
        <v>1166.379999999999</v>
      </c>
      <c r="O71" s="155">
        <v>0</v>
      </c>
      <c r="P71" s="155">
        <v>775.7400000000008</v>
      </c>
      <c r="Q71" s="155">
        <v>0</v>
      </c>
      <c r="R71" s="155">
        <v>0</v>
      </c>
      <c r="S71" s="155">
        <v>1078.360000000001</v>
      </c>
      <c r="T71" s="155">
        <v>0</v>
      </c>
      <c r="U71" s="155">
        <v>0</v>
      </c>
      <c r="V71" s="155">
        <v>0</v>
      </c>
      <c r="W71" s="155">
        <v>0</v>
      </c>
      <c r="X71" s="155">
        <v>0</v>
      </c>
      <c r="Y71" s="155">
        <v>0</v>
      </c>
      <c r="Z71" s="155">
        <v>0</v>
      </c>
      <c r="AA71" s="155">
        <v>0</v>
      </c>
      <c r="AB71" s="155">
        <v>20891.200909090872</v>
      </c>
      <c r="AC71" s="155">
        <v>0</v>
      </c>
      <c r="AD71" s="155">
        <v>44093.988977075089</v>
      </c>
      <c r="AE71" s="155">
        <v>0</v>
      </c>
      <c r="AF71" s="155">
        <v>0</v>
      </c>
      <c r="AG71" s="155">
        <v>0</v>
      </c>
      <c r="AH71" s="155">
        <v>159662.24</v>
      </c>
      <c r="AI71" s="155">
        <v>0</v>
      </c>
      <c r="AJ71" s="155">
        <v>0</v>
      </c>
      <c r="AK71" s="155">
        <v>0</v>
      </c>
      <c r="AL71" s="155">
        <v>2949.6264000000001</v>
      </c>
      <c r="AM71" s="155">
        <v>0</v>
      </c>
      <c r="AN71" s="155">
        <v>0</v>
      </c>
      <c r="AO71" s="155">
        <v>0</v>
      </c>
      <c r="AP71" s="155">
        <v>0</v>
      </c>
      <c r="AQ71" s="155">
        <v>0</v>
      </c>
      <c r="AR71" s="155">
        <v>0</v>
      </c>
      <c r="AS71" s="155">
        <v>0</v>
      </c>
      <c r="AT71" s="155">
        <v>0</v>
      </c>
      <c r="AU71" s="155">
        <v>770420.55999999994</v>
      </c>
      <c r="AV71" s="155">
        <v>68550.349886165961</v>
      </c>
      <c r="AW71" s="155">
        <v>162611.8664</v>
      </c>
      <c r="AX71" s="155">
        <v>65091.955904505892</v>
      </c>
      <c r="AY71" s="155">
        <v>1001582.7762861659</v>
      </c>
      <c r="AZ71" s="155">
        <v>998633.14988616598</v>
      </c>
      <c r="BA71" s="155">
        <v>4955</v>
      </c>
      <c r="BB71" s="155">
        <v>901810</v>
      </c>
      <c r="BC71" s="155">
        <v>0</v>
      </c>
      <c r="BD71" s="155">
        <v>0</v>
      </c>
      <c r="BE71" s="155">
        <v>1001582.7762861659</v>
      </c>
      <c r="BF71" s="155">
        <v>1001582.7762861659</v>
      </c>
      <c r="BG71" s="155">
        <v>0</v>
      </c>
      <c r="BH71" s="155">
        <v>904759.62639999995</v>
      </c>
      <c r="BI71" s="155">
        <v>742147.76</v>
      </c>
      <c r="BJ71" s="155">
        <v>838970.90988616599</v>
      </c>
      <c r="BK71" s="155">
        <v>4609.730274099813</v>
      </c>
      <c r="BL71" s="155">
        <v>4603.9591092838191</v>
      </c>
      <c r="BM71" s="155">
        <v>1.2535221705936522E-3</v>
      </c>
      <c r="BN71" s="155">
        <v>0</v>
      </c>
      <c r="BO71" s="155">
        <v>0</v>
      </c>
      <c r="BP71" s="155">
        <v>1001582.7762861659</v>
      </c>
      <c r="BQ71" s="155">
        <v>5486.9953290448684</v>
      </c>
      <c r="BR71" s="155" t="s">
        <v>700</v>
      </c>
      <c r="BS71" s="155">
        <v>5503.2020675064059</v>
      </c>
      <c r="BT71" s="155">
        <v>9.581485036271653E-3</v>
      </c>
      <c r="BU71" s="155">
        <v>-7395.16</v>
      </c>
      <c r="BV71" s="155">
        <v>994187.6162861659</v>
      </c>
      <c r="BW71" s="155">
        <v>-4631.8999999999996</v>
      </c>
      <c r="BX71" s="155">
        <v>989555.71628616587</v>
      </c>
      <c r="BY71" s="155">
        <v>2949.6264000000001</v>
      </c>
      <c r="BZ71" s="155">
        <v>986606.08988616592</v>
      </c>
      <c r="CA71" s="52"/>
      <c r="CB71" s="72">
        <v>0.99999999999999911</v>
      </c>
      <c r="CC71" s="53">
        <v>0</v>
      </c>
      <c r="CD71" s="54">
        <f>G71*$CD$4</f>
        <v>2981.16</v>
      </c>
      <c r="CE71" s="54">
        <f>$H71*$CE$4</f>
        <v>0</v>
      </c>
      <c r="CF71" s="54">
        <f>$G71*$CF$4</f>
        <v>311.21999999999997</v>
      </c>
      <c r="CG71" s="54">
        <f>$H71*$CG$4</f>
        <v>0</v>
      </c>
      <c r="CH71" s="54">
        <f>$CB71*$CH$4</f>
        <v>13.239999999999988</v>
      </c>
      <c r="CI71" s="54">
        <f>$CC71*$CI$4</f>
        <v>0</v>
      </c>
      <c r="CJ71" s="54">
        <f>$G71*$CJ$4</f>
        <v>604.24</v>
      </c>
      <c r="CK71" s="54">
        <f>$H71*$CK$4</f>
        <v>0</v>
      </c>
      <c r="CL71" s="54">
        <f>$G71*$CL$4</f>
        <v>3485.2999999999997</v>
      </c>
      <c r="CM71" s="54">
        <f>$H71*$CM$4</f>
        <v>0</v>
      </c>
      <c r="CN71" s="54">
        <f t="shared" ref="CN71:CN87" si="42">BZ71</f>
        <v>986606.08988616592</v>
      </c>
      <c r="CO71" s="92">
        <f t="shared" ref="CO71:CO87" si="43">BP71+BU71+BW71-BY71-CN71</f>
        <v>0</v>
      </c>
      <c r="CP71" s="54"/>
      <c r="CQ71" s="54">
        <f t="shared" si="37"/>
        <v>151785.55229017936</v>
      </c>
      <c r="CR71" s="55">
        <f t="shared" si="36"/>
        <v>75892.77614508968</v>
      </c>
      <c r="CS71" s="55">
        <f t="shared" si="34"/>
        <v>75892.77614508968</v>
      </c>
      <c r="CT71" s="55">
        <f t="shared" si="34"/>
        <v>75892.77614508968</v>
      </c>
      <c r="CU71" s="55">
        <f t="shared" si="34"/>
        <v>75892.77614508968</v>
      </c>
      <c r="CV71" s="55">
        <f t="shared" si="34"/>
        <v>75892.77614508968</v>
      </c>
      <c r="CW71" s="55">
        <f t="shared" si="34"/>
        <v>75892.77614508968</v>
      </c>
      <c r="CX71" s="55">
        <f t="shared" si="34"/>
        <v>75892.77614508968</v>
      </c>
      <c r="CY71" s="55">
        <f t="shared" si="34"/>
        <v>75892.77614508968</v>
      </c>
      <c r="CZ71" s="55">
        <f t="shared" si="34"/>
        <v>75892.77614508968</v>
      </c>
      <c r="DA71" s="55">
        <f t="shared" si="34"/>
        <v>75892.77614508968</v>
      </c>
      <c r="DB71" s="55">
        <f t="shared" si="34"/>
        <v>75892.77614508968</v>
      </c>
      <c r="DC71" s="56">
        <f t="shared" ref="DC71:DC87" si="44">SUM(CQ71:DB71)</f>
        <v>986606.08988616557</v>
      </c>
      <c r="DD71" s="55">
        <f t="shared" si="38"/>
        <v>0</v>
      </c>
      <c r="DE71" s="55"/>
      <c r="DF71" s="55"/>
      <c r="DG71" s="55"/>
      <c r="DH71" s="55"/>
      <c r="DI71" s="49">
        <f t="shared" si="39"/>
        <v>154089.65789017937</v>
      </c>
      <c r="DJ71" s="49">
        <f t="shared" si="35"/>
        <v>77044.828945089685</v>
      </c>
      <c r="DK71" s="49">
        <f t="shared" si="33"/>
        <v>77044.828945089685</v>
      </c>
      <c r="DL71" s="49">
        <f t="shared" si="33"/>
        <v>77044.828945089685</v>
      </c>
      <c r="DM71" s="49">
        <f t="shared" si="33"/>
        <v>77044.828945089685</v>
      </c>
      <c r="DN71" s="49">
        <f t="shared" si="33"/>
        <v>77044.828945089685</v>
      </c>
      <c r="DO71" s="49">
        <f t="shared" si="33"/>
        <v>77044.828945089685</v>
      </c>
      <c r="DP71" s="49">
        <f t="shared" si="33"/>
        <v>77044.828945089685</v>
      </c>
      <c r="DQ71" s="49">
        <f t="shared" si="33"/>
        <v>77044.828945089685</v>
      </c>
      <c r="DR71" s="49">
        <f t="shared" si="33"/>
        <v>77044.828945089685</v>
      </c>
      <c r="DS71" s="49">
        <f t="shared" si="33"/>
        <v>77044.828945089685</v>
      </c>
      <c r="DT71" s="49">
        <f t="shared" si="33"/>
        <v>77044.828945089685</v>
      </c>
      <c r="DU71" s="49">
        <f t="shared" si="40"/>
        <v>1001582.7762861662</v>
      </c>
      <c r="DV71" s="49">
        <f t="shared" si="41"/>
        <v>0</v>
      </c>
    </row>
    <row r="72" spans="2:126" s="4" customFormat="1" x14ac:dyDescent="0.25">
      <c r="B72" s="57"/>
      <c r="C72" s="57" t="s">
        <v>23901</v>
      </c>
      <c r="D72" s="57" t="s">
        <v>77</v>
      </c>
      <c r="E72" s="58" t="s">
        <v>740</v>
      </c>
      <c r="F72" s="472">
        <v>372</v>
      </c>
      <c r="G72" s="472">
        <v>372</v>
      </c>
      <c r="H72" s="472">
        <v>0</v>
      </c>
      <c r="I72" s="472">
        <v>1574705.7599999998</v>
      </c>
      <c r="J72" s="472">
        <v>0</v>
      </c>
      <c r="K72" s="472">
        <v>0</v>
      </c>
      <c r="L72" s="472">
        <v>1634.0400000000009</v>
      </c>
      <c r="M72" s="472">
        <v>0</v>
      </c>
      <c r="N72" s="472">
        <v>4665.5199999999932</v>
      </c>
      <c r="O72" s="472">
        <v>0</v>
      </c>
      <c r="P72" s="472">
        <v>1551.4799999999993</v>
      </c>
      <c r="Q72" s="472">
        <v>0</v>
      </c>
      <c r="R72" s="472">
        <v>0</v>
      </c>
      <c r="S72" s="472">
        <v>2156.7200000000025</v>
      </c>
      <c r="T72" s="472">
        <v>0</v>
      </c>
      <c r="U72" s="472">
        <v>0</v>
      </c>
      <c r="V72" s="472">
        <v>0</v>
      </c>
      <c r="W72" s="472">
        <v>0</v>
      </c>
      <c r="X72" s="472">
        <v>0</v>
      </c>
      <c r="Y72" s="472">
        <v>0</v>
      </c>
      <c r="Z72" s="472">
        <v>0</v>
      </c>
      <c r="AA72" s="472">
        <v>0</v>
      </c>
      <c r="AB72" s="472">
        <v>34628.06103179029</v>
      </c>
      <c r="AC72" s="472">
        <v>0</v>
      </c>
      <c r="AD72" s="472">
        <v>77003.489249313163</v>
      </c>
      <c r="AE72" s="472">
        <v>0</v>
      </c>
      <c r="AF72" s="472">
        <v>0</v>
      </c>
      <c r="AG72" s="472">
        <v>0</v>
      </c>
      <c r="AH72" s="472">
        <v>319324.48</v>
      </c>
      <c r="AI72" s="472">
        <v>0</v>
      </c>
      <c r="AJ72" s="472">
        <v>0</v>
      </c>
      <c r="AK72" s="472">
        <v>0</v>
      </c>
      <c r="AL72" s="472">
        <v>5899.2528000000002</v>
      </c>
      <c r="AM72" s="472">
        <v>0</v>
      </c>
      <c r="AN72" s="472">
        <v>0</v>
      </c>
      <c r="AO72" s="472">
        <v>0</v>
      </c>
      <c r="AP72" s="472">
        <v>0</v>
      </c>
      <c r="AQ72" s="472">
        <v>0</v>
      </c>
      <c r="AR72" s="472">
        <v>0</v>
      </c>
      <c r="AS72" s="472">
        <v>0</v>
      </c>
      <c r="AT72" s="472">
        <v>0</v>
      </c>
      <c r="AU72" s="472">
        <v>1574705.7599999998</v>
      </c>
      <c r="AV72" s="472">
        <v>121639.31028110345</v>
      </c>
      <c r="AW72" s="472">
        <v>325223.7328</v>
      </c>
      <c r="AX72" s="472">
        <v>122892.07008165293</v>
      </c>
      <c r="AY72" s="472">
        <v>2021568.8030811034</v>
      </c>
      <c r="AZ72" s="472">
        <v>2015669.5502811035</v>
      </c>
      <c r="BA72" s="472">
        <v>9910</v>
      </c>
      <c r="BB72" s="472">
        <v>1843260</v>
      </c>
      <c r="BC72" s="472">
        <v>0</v>
      </c>
      <c r="BD72" s="472">
        <v>0</v>
      </c>
      <c r="BE72" s="472">
        <v>2021568.8030811034</v>
      </c>
      <c r="BF72" s="472">
        <v>2021568.8030811034</v>
      </c>
      <c r="BG72" s="472">
        <v>0</v>
      </c>
      <c r="BH72" s="472">
        <v>1849159.2527999999</v>
      </c>
      <c r="BI72" s="472">
        <v>1523935.52</v>
      </c>
      <c r="BJ72" s="472">
        <v>1696345.0702811035</v>
      </c>
      <c r="BK72" s="472">
        <v>9122.2258551258001</v>
      </c>
      <c r="BL72" s="472">
        <v>9207.9182185676382</v>
      </c>
      <c r="BM72" s="472">
        <v>-1.8612755110930641E-2</v>
      </c>
      <c r="BN72" s="472">
        <v>1.9866277281524295E-2</v>
      </c>
      <c r="BO72" s="472">
        <v>17378.070368988076</v>
      </c>
      <c r="BP72" s="472">
        <v>2038946.8734500916</v>
      </c>
      <c r="BQ72" s="472">
        <v>10931.282017276055</v>
      </c>
      <c r="BR72" s="472"/>
      <c r="BS72" s="472">
        <v>10963.013105211277</v>
      </c>
      <c r="BT72" s="472">
        <v>5.6077219376738929E-3</v>
      </c>
      <c r="BU72" s="472">
        <v>-15141.28</v>
      </c>
      <c r="BV72" s="472">
        <v>2023805.5934500913</v>
      </c>
      <c r="BW72" s="472">
        <v>-9467.4</v>
      </c>
      <c r="BX72" s="472">
        <v>2014338.1934500914</v>
      </c>
      <c r="BY72" s="472">
        <v>5899.2528000000002</v>
      </c>
      <c r="BZ72" s="472">
        <v>2008438.9406500915</v>
      </c>
      <c r="CA72" s="59"/>
      <c r="CB72" s="4">
        <f>CB70+CB71</f>
        <v>3.9999999999999938</v>
      </c>
      <c r="CC72" s="4">
        <f>CC70+CC71</f>
        <v>0</v>
      </c>
      <c r="CD72" s="60">
        <f>CD70+CD71</f>
        <v>6093.36</v>
      </c>
      <c r="CE72" s="60">
        <f t="shared" ref="CE72:CM72" si="45">CE70+CE71</f>
        <v>0</v>
      </c>
      <c r="CF72" s="60">
        <f t="shared" si="45"/>
        <v>636.11999999999989</v>
      </c>
      <c r="CG72" s="60">
        <f t="shared" si="45"/>
        <v>0</v>
      </c>
      <c r="CH72" s="60">
        <f t="shared" si="45"/>
        <v>52.959999999999916</v>
      </c>
      <c r="CI72" s="60">
        <f t="shared" si="45"/>
        <v>0</v>
      </c>
      <c r="CJ72" s="60">
        <f t="shared" si="45"/>
        <v>1235.04</v>
      </c>
      <c r="CK72" s="60">
        <f t="shared" si="45"/>
        <v>0</v>
      </c>
      <c r="CL72" s="60">
        <f t="shared" si="45"/>
        <v>7123.7999999999993</v>
      </c>
      <c r="CM72" s="60">
        <f t="shared" si="45"/>
        <v>0</v>
      </c>
      <c r="CN72" s="60">
        <f t="shared" si="42"/>
        <v>2008438.9406500915</v>
      </c>
      <c r="CO72" s="473">
        <f t="shared" si="43"/>
        <v>0</v>
      </c>
      <c r="CQ72" s="60">
        <f t="shared" si="37"/>
        <v>308990.60625386023</v>
      </c>
      <c r="CR72" s="60">
        <f t="shared" si="36"/>
        <v>154495.30312693011</v>
      </c>
      <c r="CS72" s="60">
        <f t="shared" si="34"/>
        <v>154495.30312693011</v>
      </c>
      <c r="CT72" s="60">
        <f t="shared" si="34"/>
        <v>154495.30312693011</v>
      </c>
      <c r="CU72" s="60">
        <f t="shared" si="34"/>
        <v>154495.30312693011</v>
      </c>
      <c r="CV72" s="60">
        <f t="shared" si="34"/>
        <v>154495.30312693011</v>
      </c>
      <c r="CW72" s="60">
        <f t="shared" si="34"/>
        <v>154495.30312693011</v>
      </c>
      <c r="CX72" s="60">
        <f t="shared" si="34"/>
        <v>154495.30312693011</v>
      </c>
      <c r="CY72" s="60">
        <f t="shared" si="34"/>
        <v>154495.30312693011</v>
      </c>
      <c r="CZ72" s="60">
        <f t="shared" si="34"/>
        <v>154495.30312693011</v>
      </c>
      <c r="DA72" s="60">
        <f t="shared" si="34"/>
        <v>154495.30312693011</v>
      </c>
      <c r="DB72" s="60">
        <f t="shared" si="34"/>
        <v>154495.30312693011</v>
      </c>
      <c r="DC72" s="61">
        <f t="shared" si="44"/>
        <v>2008438.940650091</v>
      </c>
      <c r="DD72" s="60">
        <f t="shared" si="38"/>
        <v>0</v>
      </c>
      <c r="DE72" s="60"/>
      <c r="DF72" s="60"/>
      <c r="DG72" s="60"/>
      <c r="DH72" s="60"/>
      <c r="DI72" s="60">
        <f t="shared" si="39"/>
        <v>313684.13437693717</v>
      </c>
      <c r="DJ72" s="60">
        <f t="shared" si="35"/>
        <v>156842.06718846859</v>
      </c>
      <c r="DK72" s="60">
        <f t="shared" si="33"/>
        <v>156842.06718846859</v>
      </c>
      <c r="DL72" s="60">
        <f t="shared" si="33"/>
        <v>156842.06718846859</v>
      </c>
      <c r="DM72" s="60">
        <f t="shared" si="33"/>
        <v>156842.06718846859</v>
      </c>
      <c r="DN72" s="60">
        <f t="shared" si="33"/>
        <v>156842.06718846859</v>
      </c>
      <c r="DO72" s="60">
        <f t="shared" si="33"/>
        <v>156842.06718846859</v>
      </c>
      <c r="DP72" s="60">
        <f t="shared" si="33"/>
        <v>156842.06718846859</v>
      </c>
      <c r="DQ72" s="60">
        <f t="shared" si="33"/>
        <v>156842.06718846859</v>
      </c>
      <c r="DR72" s="60">
        <f t="shared" si="33"/>
        <v>156842.06718846859</v>
      </c>
      <c r="DS72" s="60">
        <f t="shared" si="33"/>
        <v>156842.06718846859</v>
      </c>
      <c r="DT72" s="60">
        <f t="shared" si="33"/>
        <v>156842.06718846859</v>
      </c>
      <c r="DU72" s="60">
        <f t="shared" si="40"/>
        <v>2038946.8734500911</v>
      </c>
      <c r="DV72" s="60">
        <f t="shared" si="41"/>
        <v>0</v>
      </c>
    </row>
    <row r="73" spans="2:126" x14ac:dyDescent="0.25">
      <c r="B73" s="150">
        <v>101342</v>
      </c>
      <c r="C73" s="150">
        <v>3023514</v>
      </c>
      <c r="D73" s="150" t="s">
        <v>194</v>
      </c>
      <c r="E73" s="151" t="s">
        <v>741</v>
      </c>
      <c r="F73" s="155">
        <v>173</v>
      </c>
      <c r="G73" s="155">
        <v>173</v>
      </c>
      <c r="H73" s="155">
        <v>0</v>
      </c>
      <c r="I73" s="155">
        <v>732322.84</v>
      </c>
      <c r="J73" s="155">
        <v>0</v>
      </c>
      <c r="K73" s="155">
        <v>0</v>
      </c>
      <c r="L73" s="155">
        <v>22876.559999999958</v>
      </c>
      <c r="M73" s="155">
        <v>0</v>
      </c>
      <c r="N73" s="155">
        <v>51320.720000000016</v>
      </c>
      <c r="O73" s="155">
        <v>0</v>
      </c>
      <c r="P73" s="155">
        <v>18050.698596491249</v>
      </c>
      <c r="Q73" s="155">
        <v>13959.784795321648</v>
      </c>
      <c r="R73" s="155">
        <v>0</v>
      </c>
      <c r="S73" s="155">
        <v>545.48619883040953</v>
      </c>
      <c r="T73" s="155">
        <v>0</v>
      </c>
      <c r="U73" s="155">
        <v>0</v>
      </c>
      <c r="V73" s="155">
        <v>0</v>
      </c>
      <c r="W73" s="155">
        <v>0</v>
      </c>
      <c r="X73" s="155">
        <v>0</v>
      </c>
      <c r="Y73" s="155">
        <v>0</v>
      </c>
      <c r="Z73" s="155">
        <v>0</v>
      </c>
      <c r="AA73" s="155">
        <v>0</v>
      </c>
      <c r="AB73" s="155">
        <v>36009.050000000039</v>
      </c>
      <c r="AC73" s="155">
        <v>0</v>
      </c>
      <c r="AD73" s="155">
        <v>61930.648795903013</v>
      </c>
      <c r="AE73" s="155">
        <v>0</v>
      </c>
      <c r="AF73" s="155">
        <v>0</v>
      </c>
      <c r="AG73" s="155">
        <v>0</v>
      </c>
      <c r="AH73" s="155">
        <v>159662.24</v>
      </c>
      <c r="AI73" s="155">
        <v>0</v>
      </c>
      <c r="AJ73" s="155">
        <v>0</v>
      </c>
      <c r="AK73" s="155">
        <v>0</v>
      </c>
      <c r="AL73" s="155">
        <v>5405.4</v>
      </c>
      <c r="AM73" s="155">
        <v>0</v>
      </c>
      <c r="AN73" s="155">
        <v>0</v>
      </c>
      <c r="AO73" s="155">
        <v>0</v>
      </c>
      <c r="AP73" s="155">
        <v>0</v>
      </c>
      <c r="AQ73" s="155">
        <v>0</v>
      </c>
      <c r="AR73" s="155">
        <v>0</v>
      </c>
      <c r="AS73" s="155">
        <v>0</v>
      </c>
      <c r="AT73" s="155">
        <v>0</v>
      </c>
      <c r="AU73" s="155">
        <v>732322.84</v>
      </c>
      <c r="AV73" s="155">
        <v>204692.94838654631</v>
      </c>
      <c r="AW73" s="155">
        <v>165067.63999999998</v>
      </c>
      <c r="AX73" s="155">
        <v>102700.35747730928</v>
      </c>
      <c r="AY73" s="155">
        <v>1102083.4283865462</v>
      </c>
      <c r="AZ73" s="155">
        <v>1096678.0283865463</v>
      </c>
      <c r="BA73" s="155">
        <v>4955</v>
      </c>
      <c r="BB73" s="155">
        <v>857215</v>
      </c>
      <c r="BC73" s="155">
        <v>0</v>
      </c>
      <c r="BD73" s="155">
        <v>0</v>
      </c>
      <c r="BE73" s="155">
        <v>1102083.4283865462</v>
      </c>
      <c r="BF73" s="155">
        <v>1102083.4283865462</v>
      </c>
      <c r="BG73" s="155">
        <v>0</v>
      </c>
      <c r="BH73" s="155">
        <v>862620.4</v>
      </c>
      <c r="BI73" s="155">
        <v>697552.76</v>
      </c>
      <c r="BJ73" s="155">
        <v>937015.78838654619</v>
      </c>
      <c r="BK73" s="155">
        <v>5416.2762334482441</v>
      </c>
      <c r="BL73" s="155">
        <v>5333.1298730769231</v>
      </c>
      <c r="BM73" s="155">
        <v>1.5590537329883187E-2</v>
      </c>
      <c r="BN73" s="155">
        <v>0</v>
      </c>
      <c r="BO73" s="155">
        <v>0</v>
      </c>
      <c r="BP73" s="155">
        <v>1102083.4283865462</v>
      </c>
      <c r="BQ73" s="155">
        <v>6339.1793548355281</v>
      </c>
      <c r="BR73" s="155" t="s">
        <v>700</v>
      </c>
      <c r="BS73" s="155">
        <v>6370.4244415407293</v>
      </c>
      <c r="BT73" s="155">
        <v>2.0967485465661628E-2</v>
      </c>
      <c r="BU73" s="155">
        <v>-7599.4400000000005</v>
      </c>
      <c r="BV73" s="155">
        <v>1094483.9883865463</v>
      </c>
      <c r="BW73" s="155">
        <v>-4402.8499999999995</v>
      </c>
      <c r="BX73" s="155">
        <v>1090081.1383865462</v>
      </c>
      <c r="BY73" s="155">
        <v>5405.4</v>
      </c>
      <c r="BZ73" s="155">
        <v>1084675.7383865463</v>
      </c>
      <c r="CA73" s="47"/>
      <c r="CB73">
        <v>44.000000000000007</v>
      </c>
      <c r="CC73" s="48">
        <v>0</v>
      </c>
      <c r="CD73" s="49">
        <f t="shared" ref="CD73:CD87" si="46">G73*$CD$4</f>
        <v>2833.74</v>
      </c>
      <c r="CE73" s="49">
        <f t="shared" ref="CE73:CE87" si="47">$H73*$CE$4</f>
        <v>0</v>
      </c>
      <c r="CF73" s="49">
        <f t="shared" ref="CF73:CF87" si="48">$G73*$CF$4</f>
        <v>295.83</v>
      </c>
      <c r="CG73" s="49">
        <f t="shared" ref="CG73:CG87" si="49">$H73*$CG$4</f>
        <v>0</v>
      </c>
      <c r="CH73" s="49">
        <f t="shared" ref="CH73:CH87" si="50">$CB73*$CH$4</f>
        <v>582.56000000000006</v>
      </c>
      <c r="CI73" s="49">
        <f t="shared" ref="CI73:CI87" si="51">$CC73*$CI$4</f>
        <v>0</v>
      </c>
      <c r="CJ73" s="49">
        <f t="shared" ref="CJ73:CJ87" si="52">$G73*$CJ$4</f>
        <v>574.36</v>
      </c>
      <c r="CK73" s="49">
        <f t="shared" ref="CK73:CK87" si="53">$H73*$CK$4</f>
        <v>0</v>
      </c>
      <c r="CL73" s="49">
        <f t="shared" ref="CL73:CL87" si="54">$G73*$CL$4</f>
        <v>3312.95</v>
      </c>
      <c r="CM73" s="49">
        <f t="shared" ref="CM73:CM87" si="55">$H73*$CM$4</f>
        <v>0</v>
      </c>
      <c r="CN73" s="49">
        <f t="shared" si="42"/>
        <v>1084675.7383865463</v>
      </c>
      <c r="CO73" s="156">
        <f t="shared" si="43"/>
        <v>0</v>
      </c>
      <c r="CP73">
        <v>3514</v>
      </c>
      <c r="CQ73" s="49">
        <f t="shared" si="37"/>
        <v>166873.19052100711</v>
      </c>
      <c r="CR73" s="49">
        <f t="shared" si="36"/>
        <v>83436.595260503556</v>
      </c>
      <c r="CS73" s="49">
        <f t="shared" si="34"/>
        <v>83436.595260503556</v>
      </c>
      <c r="CT73" s="49">
        <f t="shared" si="34"/>
        <v>83436.595260503556</v>
      </c>
      <c r="CU73" s="49">
        <f t="shared" si="34"/>
        <v>83436.595260503556</v>
      </c>
      <c r="CV73" s="49">
        <f t="shared" si="34"/>
        <v>83436.595260503556</v>
      </c>
      <c r="CW73" s="49">
        <f t="shared" si="34"/>
        <v>83436.595260503556</v>
      </c>
      <c r="CX73" s="49">
        <f t="shared" si="34"/>
        <v>83436.595260503556</v>
      </c>
      <c r="CY73" s="49">
        <f t="shared" si="34"/>
        <v>83436.595260503556</v>
      </c>
      <c r="CZ73" s="49">
        <f t="shared" si="34"/>
        <v>83436.595260503556</v>
      </c>
      <c r="DA73" s="49">
        <f t="shared" si="34"/>
        <v>83436.595260503556</v>
      </c>
      <c r="DB73" s="49">
        <f t="shared" si="34"/>
        <v>83436.595260503556</v>
      </c>
      <c r="DC73" s="157">
        <f t="shared" si="44"/>
        <v>1084675.7383865465</v>
      </c>
      <c r="DD73" s="49">
        <f t="shared" si="38"/>
        <v>0</v>
      </c>
      <c r="DE73" s="49"/>
      <c r="DF73" s="49"/>
      <c r="DG73" s="49"/>
      <c r="DH73" s="49"/>
      <c r="DI73" s="49">
        <f t="shared" si="39"/>
        <v>169551.29667485325</v>
      </c>
      <c r="DJ73" s="49">
        <f t="shared" si="35"/>
        <v>84775.648337426624</v>
      </c>
      <c r="DK73" s="49">
        <f t="shared" si="33"/>
        <v>84775.648337426624</v>
      </c>
      <c r="DL73" s="49">
        <f t="shared" si="33"/>
        <v>84775.648337426624</v>
      </c>
      <c r="DM73" s="49">
        <f t="shared" si="33"/>
        <v>84775.648337426624</v>
      </c>
      <c r="DN73" s="49">
        <f t="shared" si="33"/>
        <v>84775.648337426624</v>
      </c>
      <c r="DO73" s="49">
        <f t="shared" si="33"/>
        <v>84775.648337426624</v>
      </c>
      <c r="DP73" s="49">
        <f t="shared" si="33"/>
        <v>84775.648337426624</v>
      </c>
      <c r="DQ73" s="49">
        <f t="shared" si="33"/>
        <v>84775.648337426624</v>
      </c>
      <c r="DR73" s="49">
        <f t="shared" si="33"/>
        <v>84775.648337426624</v>
      </c>
      <c r="DS73" s="49">
        <f t="shared" si="33"/>
        <v>84775.648337426624</v>
      </c>
      <c r="DT73" s="49">
        <f t="shared" si="33"/>
        <v>84775.648337426624</v>
      </c>
      <c r="DU73" s="49">
        <f t="shared" si="40"/>
        <v>1102083.428386546</v>
      </c>
      <c r="DV73" s="49">
        <f t="shared" si="41"/>
        <v>0</v>
      </c>
    </row>
    <row r="74" spans="2:126" x14ac:dyDescent="0.25">
      <c r="B74" s="150">
        <v>130998</v>
      </c>
      <c r="C74" s="150">
        <v>3023516</v>
      </c>
      <c r="D74" s="150" t="s">
        <v>20</v>
      </c>
      <c r="E74" s="151" t="s">
        <v>19</v>
      </c>
      <c r="F74" s="155">
        <v>182</v>
      </c>
      <c r="G74" s="155">
        <v>182</v>
      </c>
      <c r="H74" s="155">
        <v>0</v>
      </c>
      <c r="I74" s="155">
        <v>770420.55999999994</v>
      </c>
      <c r="J74" s="155">
        <v>0</v>
      </c>
      <c r="K74" s="155">
        <v>0</v>
      </c>
      <c r="L74" s="155">
        <v>19608.480000000018</v>
      </c>
      <c r="M74" s="155">
        <v>0</v>
      </c>
      <c r="N74" s="155">
        <v>44322.440000000046</v>
      </c>
      <c r="O74" s="155">
        <v>0</v>
      </c>
      <c r="P74" s="155">
        <v>3620.119999999999</v>
      </c>
      <c r="Q74" s="155">
        <v>0</v>
      </c>
      <c r="R74" s="155">
        <v>0</v>
      </c>
      <c r="S74" s="155">
        <v>0</v>
      </c>
      <c r="T74" s="155">
        <v>0</v>
      </c>
      <c r="U74" s="155">
        <v>0</v>
      </c>
      <c r="V74" s="155">
        <v>0</v>
      </c>
      <c r="W74" s="155">
        <v>0</v>
      </c>
      <c r="X74" s="155">
        <v>0</v>
      </c>
      <c r="Y74" s="155">
        <v>0</v>
      </c>
      <c r="Z74" s="155">
        <v>0</v>
      </c>
      <c r="AA74" s="155">
        <v>0</v>
      </c>
      <c r="AB74" s="155">
        <v>20098.808192771117</v>
      </c>
      <c r="AC74" s="155">
        <v>0</v>
      </c>
      <c r="AD74" s="155">
        <v>51942.821570370368</v>
      </c>
      <c r="AE74" s="155">
        <v>0</v>
      </c>
      <c r="AF74" s="155">
        <v>84.947999999992447</v>
      </c>
      <c r="AG74" s="155">
        <v>0</v>
      </c>
      <c r="AH74" s="155">
        <v>159662.24</v>
      </c>
      <c r="AI74" s="155">
        <v>0</v>
      </c>
      <c r="AJ74" s="155">
        <v>0</v>
      </c>
      <c r="AK74" s="155">
        <v>0</v>
      </c>
      <c r="AL74" s="155">
        <v>8998.2932999999994</v>
      </c>
      <c r="AM74" s="155">
        <v>0</v>
      </c>
      <c r="AN74" s="155">
        <v>0</v>
      </c>
      <c r="AO74" s="155">
        <v>0</v>
      </c>
      <c r="AP74" s="155">
        <v>0</v>
      </c>
      <c r="AQ74" s="155">
        <v>0</v>
      </c>
      <c r="AR74" s="155">
        <v>0</v>
      </c>
      <c r="AS74" s="155">
        <v>0</v>
      </c>
      <c r="AT74" s="155">
        <v>0</v>
      </c>
      <c r="AU74" s="155">
        <v>770420.55999999994</v>
      </c>
      <c r="AV74" s="155">
        <v>139677.61776314155</v>
      </c>
      <c r="AW74" s="155">
        <v>168660.53329999998</v>
      </c>
      <c r="AX74" s="155">
        <v>78751.45370684519</v>
      </c>
      <c r="AY74" s="155">
        <v>1078758.7110631415</v>
      </c>
      <c r="AZ74" s="155">
        <v>1069760.4177631414</v>
      </c>
      <c r="BA74" s="155">
        <v>4955</v>
      </c>
      <c r="BB74" s="155">
        <v>901810</v>
      </c>
      <c r="BC74" s="155">
        <v>0</v>
      </c>
      <c r="BD74" s="155">
        <v>0</v>
      </c>
      <c r="BE74" s="155">
        <v>1078758.7110631415</v>
      </c>
      <c r="BF74" s="155">
        <v>1078758.7110631415</v>
      </c>
      <c r="BG74" s="155">
        <v>0</v>
      </c>
      <c r="BH74" s="155">
        <v>910808.29330000002</v>
      </c>
      <c r="BI74" s="155">
        <v>742147.76</v>
      </c>
      <c r="BJ74" s="155">
        <v>910098.17776314146</v>
      </c>
      <c r="BK74" s="155">
        <v>5000.5394382590193</v>
      </c>
      <c r="BL74" s="155">
        <v>4878.8877871134018</v>
      </c>
      <c r="BM74" s="155">
        <v>2.4934299876077457E-2</v>
      </c>
      <c r="BN74" s="155">
        <v>0</v>
      </c>
      <c r="BO74" s="155">
        <v>0</v>
      </c>
      <c r="BP74" s="155">
        <v>1078758.7110631415</v>
      </c>
      <c r="BQ74" s="155">
        <v>5877.8044932040739</v>
      </c>
      <c r="BR74" s="155" t="s">
        <v>700</v>
      </c>
      <c r="BS74" s="155">
        <v>5927.2456651820958</v>
      </c>
      <c r="BT74" s="155">
        <v>2.1136164536252E-2</v>
      </c>
      <c r="BU74" s="155">
        <v>-7885.0400000000009</v>
      </c>
      <c r="BV74" s="155">
        <v>1070873.6710631414</v>
      </c>
      <c r="BW74" s="155">
        <v>-4631.8999999999996</v>
      </c>
      <c r="BX74" s="155">
        <v>1066241.7710631415</v>
      </c>
      <c r="BY74" s="155">
        <v>8998.2932999999994</v>
      </c>
      <c r="BZ74" s="155">
        <v>1057243.4777631415</v>
      </c>
      <c r="CA74" s="47"/>
      <c r="CB74">
        <v>38.000000000000036</v>
      </c>
      <c r="CC74" s="48">
        <v>0</v>
      </c>
      <c r="CD74" s="49">
        <f t="shared" si="46"/>
        <v>2981.16</v>
      </c>
      <c r="CE74" s="49">
        <f t="shared" si="47"/>
        <v>0</v>
      </c>
      <c r="CF74" s="49">
        <f t="shared" si="48"/>
        <v>311.21999999999997</v>
      </c>
      <c r="CG74" s="49">
        <f t="shared" si="49"/>
        <v>0</v>
      </c>
      <c r="CH74" s="49">
        <f t="shared" si="50"/>
        <v>503.12000000000046</v>
      </c>
      <c r="CI74" s="49">
        <f t="shared" si="51"/>
        <v>0</v>
      </c>
      <c r="CJ74" s="49">
        <f t="shared" si="52"/>
        <v>604.24</v>
      </c>
      <c r="CK74" s="49">
        <f t="shared" si="53"/>
        <v>0</v>
      </c>
      <c r="CL74" s="49">
        <f t="shared" si="54"/>
        <v>3485.2999999999997</v>
      </c>
      <c r="CM74" s="49">
        <f t="shared" si="55"/>
        <v>0</v>
      </c>
      <c r="CN74" s="49">
        <f t="shared" si="42"/>
        <v>1057243.4777631415</v>
      </c>
      <c r="CO74" s="156">
        <f t="shared" si="43"/>
        <v>0</v>
      </c>
      <c r="CP74">
        <v>3516</v>
      </c>
      <c r="CQ74" s="49">
        <f t="shared" si="37"/>
        <v>162652.842732791</v>
      </c>
      <c r="CR74" s="49">
        <f t="shared" si="36"/>
        <v>81326.421366395502</v>
      </c>
      <c r="CS74" s="49">
        <f t="shared" si="34"/>
        <v>81326.421366395502</v>
      </c>
      <c r="CT74" s="49">
        <f t="shared" si="34"/>
        <v>81326.421366395502</v>
      </c>
      <c r="CU74" s="49">
        <f t="shared" si="34"/>
        <v>81326.421366395502</v>
      </c>
      <c r="CV74" s="49">
        <f t="shared" si="34"/>
        <v>81326.421366395502</v>
      </c>
      <c r="CW74" s="49">
        <f t="shared" si="34"/>
        <v>81326.421366395502</v>
      </c>
      <c r="CX74" s="49">
        <f t="shared" si="34"/>
        <v>81326.421366395502</v>
      </c>
      <c r="CY74" s="49">
        <f t="shared" si="34"/>
        <v>81326.421366395502</v>
      </c>
      <c r="CZ74" s="49">
        <f t="shared" si="34"/>
        <v>81326.421366395502</v>
      </c>
      <c r="DA74" s="49">
        <f t="shared" si="34"/>
        <v>81326.421366395502</v>
      </c>
      <c r="DB74" s="49">
        <f t="shared" si="34"/>
        <v>81326.421366395502</v>
      </c>
      <c r="DC74" s="157">
        <f t="shared" si="44"/>
        <v>1057243.4777631417</v>
      </c>
      <c r="DD74" s="49">
        <f t="shared" si="38"/>
        <v>0</v>
      </c>
      <c r="DE74" s="49"/>
      <c r="DF74" s="49"/>
      <c r="DG74" s="49"/>
      <c r="DH74" s="49"/>
      <c r="DI74" s="49">
        <f t="shared" si="39"/>
        <v>165962.87862509867</v>
      </c>
      <c r="DJ74" s="49">
        <f t="shared" si="35"/>
        <v>82981.439312549337</v>
      </c>
      <c r="DK74" s="49">
        <f t="shared" si="33"/>
        <v>82981.439312549337</v>
      </c>
      <c r="DL74" s="49">
        <f t="shared" si="33"/>
        <v>82981.439312549337</v>
      </c>
      <c r="DM74" s="49">
        <f t="shared" si="33"/>
        <v>82981.439312549337</v>
      </c>
      <c r="DN74" s="49">
        <f t="shared" si="33"/>
        <v>82981.439312549337</v>
      </c>
      <c r="DO74" s="49">
        <f t="shared" si="33"/>
        <v>82981.439312549337</v>
      </c>
      <c r="DP74" s="49">
        <f t="shared" si="33"/>
        <v>82981.439312549337</v>
      </c>
      <c r="DQ74" s="49">
        <f t="shared" si="33"/>
        <v>82981.439312549337</v>
      </c>
      <c r="DR74" s="49">
        <f t="shared" si="33"/>
        <v>82981.439312549337</v>
      </c>
      <c r="DS74" s="49">
        <f t="shared" si="33"/>
        <v>82981.439312549337</v>
      </c>
      <c r="DT74" s="49">
        <f t="shared" si="33"/>
        <v>82981.439312549337</v>
      </c>
      <c r="DU74" s="49">
        <f t="shared" si="40"/>
        <v>1078758.7110631412</v>
      </c>
      <c r="DV74" s="49">
        <f t="shared" si="41"/>
        <v>0</v>
      </c>
    </row>
    <row r="75" spans="2:126" x14ac:dyDescent="0.25">
      <c r="B75" s="150">
        <v>134677</v>
      </c>
      <c r="C75" s="150">
        <v>3023518</v>
      </c>
      <c r="D75" s="150" t="s">
        <v>173</v>
      </c>
      <c r="E75" s="151" t="s">
        <v>532</v>
      </c>
      <c r="F75" s="155">
        <v>380</v>
      </c>
      <c r="G75" s="155">
        <v>380</v>
      </c>
      <c r="H75" s="155">
        <v>0</v>
      </c>
      <c r="I75" s="155">
        <v>1608570.4</v>
      </c>
      <c r="J75" s="155">
        <v>0</v>
      </c>
      <c r="K75" s="155">
        <v>0</v>
      </c>
      <c r="L75" s="155">
        <v>65361.600000000093</v>
      </c>
      <c r="M75" s="155">
        <v>0</v>
      </c>
      <c r="N75" s="155">
        <v>152795.77999999994</v>
      </c>
      <c r="O75" s="155">
        <v>0</v>
      </c>
      <c r="P75" s="155">
        <v>39562.739999999954</v>
      </c>
      <c r="Q75" s="155">
        <v>41081.599999999984</v>
      </c>
      <c r="R75" s="155">
        <v>6365.5800000000045</v>
      </c>
      <c r="S75" s="155">
        <v>539.17999999999972</v>
      </c>
      <c r="T75" s="155">
        <v>2860.9499999999989</v>
      </c>
      <c r="U75" s="155">
        <v>0</v>
      </c>
      <c r="V75" s="155">
        <v>0</v>
      </c>
      <c r="W75" s="155">
        <v>0</v>
      </c>
      <c r="X75" s="155">
        <v>0</v>
      </c>
      <c r="Y75" s="155">
        <v>0</v>
      </c>
      <c r="Z75" s="155">
        <v>0</v>
      </c>
      <c r="AA75" s="155">
        <v>0</v>
      </c>
      <c r="AB75" s="155">
        <v>87633.422089552187</v>
      </c>
      <c r="AC75" s="155">
        <v>0</v>
      </c>
      <c r="AD75" s="155">
        <v>211803.67559912839</v>
      </c>
      <c r="AE75" s="155">
        <v>0</v>
      </c>
      <c r="AF75" s="155">
        <v>18263.820000000065</v>
      </c>
      <c r="AG75" s="155">
        <v>0</v>
      </c>
      <c r="AH75" s="155">
        <v>159662.24</v>
      </c>
      <c r="AI75" s="155">
        <v>0</v>
      </c>
      <c r="AJ75" s="155">
        <v>0</v>
      </c>
      <c r="AK75" s="155">
        <v>0</v>
      </c>
      <c r="AL75" s="155">
        <v>45339.488100000002</v>
      </c>
      <c r="AM75" s="155">
        <v>0</v>
      </c>
      <c r="AN75" s="155">
        <v>0</v>
      </c>
      <c r="AO75" s="155">
        <v>0</v>
      </c>
      <c r="AP75" s="155">
        <v>0</v>
      </c>
      <c r="AQ75" s="155">
        <v>0</v>
      </c>
      <c r="AR75" s="155">
        <v>0</v>
      </c>
      <c r="AS75" s="155">
        <v>0</v>
      </c>
      <c r="AT75" s="155">
        <v>0</v>
      </c>
      <c r="AU75" s="155">
        <v>1608570.4</v>
      </c>
      <c r="AV75" s="155">
        <v>626268.34768868063</v>
      </c>
      <c r="AW75" s="155">
        <v>205001.72810000001</v>
      </c>
      <c r="AX75" s="155">
        <v>282357.13120937796</v>
      </c>
      <c r="AY75" s="155">
        <v>2439840.4757886804</v>
      </c>
      <c r="AZ75" s="155">
        <v>2394500.9876886802</v>
      </c>
      <c r="BA75" s="155">
        <v>4955</v>
      </c>
      <c r="BB75" s="155">
        <v>1882900</v>
      </c>
      <c r="BC75" s="155">
        <v>0</v>
      </c>
      <c r="BD75" s="155">
        <v>0</v>
      </c>
      <c r="BE75" s="155">
        <v>2439840.4757886804</v>
      </c>
      <c r="BF75" s="155">
        <v>2439840.4757886808</v>
      </c>
      <c r="BG75" s="155">
        <v>0</v>
      </c>
      <c r="BH75" s="155">
        <v>1928239.4881</v>
      </c>
      <c r="BI75" s="155">
        <v>1723237.76</v>
      </c>
      <c r="BJ75" s="155">
        <v>2234838.7476886804</v>
      </c>
      <c r="BK75" s="155">
        <v>5881.1545991807379</v>
      </c>
      <c r="BL75" s="155">
        <v>5865.2446804020092</v>
      </c>
      <c r="BM75" s="155">
        <v>2.7125754585976235E-3</v>
      </c>
      <c r="BN75" s="155">
        <v>0</v>
      </c>
      <c r="BO75" s="155">
        <v>0</v>
      </c>
      <c r="BP75" s="155">
        <v>2439840.4757886804</v>
      </c>
      <c r="BQ75" s="155">
        <v>6301.3183886544211</v>
      </c>
      <c r="BR75" s="155" t="s">
        <v>700</v>
      </c>
      <c r="BS75" s="155">
        <v>6420.6328310228428</v>
      </c>
      <c r="BT75" s="155">
        <v>7.881206312097877E-3</v>
      </c>
      <c r="BU75" s="155">
        <v>-17147.240000000002</v>
      </c>
      <c r="BV75" s="155">
        <v>2422693.2357886801</v>
      </c>
      <c r="BW75" s="155">
        <v>-9671</v>
      </c>
      <c r="BX75" s="155">
        <v>2413022.2357886801</v>
      </c>
      <c r="BY75" s="155">
        <v>45339.488100000002</v>
      </c>
      <c r="BZ75" s="155">
        <v>2367682.74768868</v>
      </c>
      <c r="CA75" s="47"/>
      <c r="CB75">
        <v>130.99999999999994</v>
      </c>
      <c r="CC75" s="48">
        <v>0</v>
      </c>
      <c r="CD75" s="49">
        <f t="shared" si="46"/>
        <v>6224.4</v>
      </c>
      <c r="CE75" s="49">
        <f t="shared" si="47"/>
        <v>0</v>
      </c>
      <c r="CF75" s="49">
        <f t="shared" si="48"/>
        <v>649.79999999999995</v>
      </c>
      <c r="CG75" s="49">
        <f t="shared" si="49"/>
        <v>0</v>
      </c>
      <c r="CH75" s="49">
        <f t="shared" si="50"/>
        <v>1734.4399999999994</v>
      </c>
      <c r="CI75" s="49">
        <f t="shared" si="51"/>
        <v>0</v>
      </c>
      <c r="CJ75" s="49">
        <f t="shared" si="52"/>
        <v>1261.5999999999999</v>
      </c>
      <c r="CK75" s="49">
        <f t="shared" si="53"/>
        <v>0</v>
      </c>
      <c r="CL75" s="49">
        <f t="shared" si="54"/>
        <v>7276.9999999999991</v>
      </c>
      <c r="CM75" s="49">
        <f t="shared" si="55"/>
        <v>0</v>
      </c>
      <c r="CN75" s="49">
        <f t="shared" si="42"/>
        <v>2367682.74768868</v>
      </c>
      <c r="CO75" s="156">
        <f t="shared" si="43"/>
        <v>0</v>
      </c>
      <c r="CP75">
        <v>3518</v>
      </c>
      <c r="CQ75" s="49">
        <f t="shared" si="37"/>
        <v>364258.88425979693</v>
      </c>
      <c r="CR75" s="49">
        <f t="shared" si="36"/>
        <v>182129.44212989847</v>
      </c>
      <c r="CS75" s="49">
        <f t="shared" si="34"/>
        <v>182129.44212989847</v>
      </c>
      <c r="CT75" s="49">
        <f t="shared" si="34"/>
        <v>182129.44212989847</v>
      </c>
      <c r="CU75" s="49">
        <f t="shared" si="34"/>
        <v>182129.44212989847</v>
      </c>
      <c r="CV75" s="49">
        <f t="shared" si="34"/>
        <v>182129.44212989847</v>
      </c>
      <c r="CW75" s="49">
        <f t="shared" si="34"/>
        <v>182129.44212989847</v>
      </c>
      <c r="CX75" s="49">
        <f t="shared" si="34"/>
        <v>182129.44212989847</v>
      </c>
      <c r="CY75" s="49">
        <f t="shared" si="34"/>
        <v>182129.44212989847</v>
      </c>
      <c r="CZ75" s="49">
        <f t="shared" si="34"/>
        <v>182129.44212989847</v>
      </c>
      <c r="DA75" s="49">
        <f t="shared" si="34"/>
        <v>182129.44212989847</v>
      </c>
      <c r="DB75" s="49">
        <f t="shared" si="34"/>
        <v>182129.44212989847</v>
      </c>
      <c r="DC75" s="157">
        <f t="shared" si="44"/>
        <v>2367682.7476886795</v>
      </c>
      <c r="DD75" s="49">
        <f t="shared" si="38"/>
        <v>0</v>
      </c>
      <c r="DE75" s="49"/>
      <c r="DF75" s="49"/>
      <c r="DG75" s="49"/>
      <c r="DH75" s="49"/>
      <c r="DI75" s="49">
        <f t="shared" si="39"/>
        <v>375360.07319825853</v>
      </c>
      <c r="DJ75" s="49">
        <f t="shared" si="35"/>
        <v>187680.03659912926</v>
      </c>
      <c r="DK75" s="49">
        <f t="shared" si="33"/>
        <v>187680.03659912926</v>
      </c>
      <c r="DL75" s="49">
        <f t="shared" si="33"/>
        <v>187680.03659912926</v>
      </c>
      <c r="DM75" s="49">
        <f t="shared" si="33"/>
        <v>187680.03659912926</v>
      </c>
      <c r="DN75" s="49">
        <f t="shared" si="33"/>
        <v>187680.03659912926</v>
      </c>
      <c r="DO75" s="49">
        <f t="shared" si="33"/>
        <v>187680.03659912926</v>
      </c>
      <c r="DP75" s="49">
        <f t="shared" si="33"/>
        <v>187680.03659912926</v>
      </c>
      <c r="DQ75" s="49">
        <f t="shared" si="33"/>
        <v>187680.03659912926</v>
      </c>
      <c r="DR75" s="49">
        <f t="shared" si="33"/>
        <v>187680.03659912926</v>
      </c>
      <c r="DS75" s="49">
        <f t="shared" si="33"/>
        <v>187680.03659912926</v>
      </c>
      <c r="DT75" s="49">
        <f t="shared" si="33"/>
        <v>187680.03659912926</v>
      </c>
      <c r="DU75" s="49">
        <f t="shared" si="40"/>
        <v>2439840.4757886804</v>
      </c>
      <c r="DV75" s="49">
        <f t="shared" si="41"/>
        <v>0</v>
      </c>
    </row>
    <row r="76" spans="2:126" x14ac:dyDescent="0.25">
      <c r="B76" s="150">
        <v>135086</v>
      </c>
      <c r="C76" s="150">
        <v>3023520</v>
      </c>
      <c r="D76" s="150" t="s">
        <v>146</v>
      </c>
      <c r="E76" s="151" t="s">
        <v>145</v>
      </c>
      <c r="F76" s="155">
        <v>419</v>
      </c>
      <c r="G76" s="155">
        <v>419</v>
      </c>
      <c r="H76" s="155">
        <v>0</v>
      </c>
      <c r="I76" s="155">
        <v>1773660.52</v>
      </c>
      <c r="J76" s="155">
        <v>0</v>
      </c>
      <c r="K76" s="155">
        <v>0</v>
      </c>
      <c r="L76" s="155">
        <v>1089.3599999999999</v>
      </c>
      <c r="M76" s="155">
        <v>0</v>
      </c>
      <c r="N76" s="155">
        <v>2332.7600000000002</v>
      </c>
      <c r="O76" s="155">
        <v>0</v>
      </c>
      <c r="P76" s="155">
        <v>2068.6400000000017</v>
      </c>
      <c r="Q76" s="155">
        <v>0</v>
      </c>
      <c r="R76" s="155">
        <v>0</v>
      </c>
      <c r="S76" s="155">
        <v>0</v>
      </c>
      <c r="T76" s="155">
        <v>0</v>
      </c>
      <c r="U76" s="155">
        <v>0</v>
      </c>
      <c r="V76" s="155">
        <v>0</v>
      </c>
      <c r="W76" s="155">
        <v>0</v>
      </c>
      <c r="X76" s="155">
        <v>0</v>
      </c>
      <c r="Y76" s="155">
        <v>0</v>
      </c>
      <c r="Z76" s="155">
        <v>0</v>
      </c>
      <c r="AA76" s="155">
        <v>0</v>
      </c>
      <c r="AB76" s="155">
        <v>23754.268687150834</v>
      </c>
      <c r="AC76" s="155">
        <v>0</v>
      </c>
      <c r="AD76" s="155">
        <v>105038.10613320002</v>
      </c>
      <c r="AE76" s="155">
        <v>0</v>
      </c>
      <c r="AF76" s="155">
        <v>0</v>
      </c>
      <c r="AG76" s="155">
        <v>0</v>
      </c>
      <c r="AH76" s="155">
        <v>159662.24</v>
      </c>
      <c r="AI76" s="155">
        <v>0</v>
      </c>
      <c r="AJ76" s="155">
        <v>0</v>
      </c>
      <c r="AK76" s="155">
        <v>0</v>
      </c>
      <c r="AL76" s="155">
        <v>17370.030200000001</v>
      </c>
      <c r="AM76" s="155">
        <v>0</v>
      </c>
      <c r="AN76" s="155">
        <v>0</v>
      </c>
      <c r="AO76" s="155">
        <v>0</v>
      </c>
      <c r="AP76" s="155">
        <v>0</v>
      </c>
      <c r="AQ76" s="155">
        <v>0</v>
      </c>
      <c r="AR76" s="155">
        <v>0</v>
      </c>
      <c r="AS76" s="155">
        <v>0</v>
      </c>
      <c r="AT76" s="155">
        <v>0</v>
      </c>
      <c r="AU76" s="155">
        <v>1773660.52</v>
      </c>
      <c r="AV76" s="155">
        <v>134283.13482035085</v>
      </c>
      <c r="AW76" s="155">
        <v>177032.2702</v>
      </c>
      <c r="AX76" s="155">
        <v>125674.76531379085</v>
      </c>
      <c r="AY76" s="155">
        <v>2084975.9250203508</v>
      </c>
      <c r="AZ76" s="155">
        <v>2067605.8948203509</v>
      </c>
      <c r="BA76" s="155">
        <v>4955</v>
      </c>
      <c r="BB76" s="155">
        <v>2076145</v>
      </c>
      <c r="BC76" s="155">
        <v>8539.1051796490792</v>
      </c>
      <c r="BD76" s="155">
        <v>0</v>
      </c>
      <c r="BE76" s="155">
        <v>2093515.0301999999</v>
      </c>
      <c r="BF76" s="155">
        <v>2093515.0301999999</v>
      </c>
      <c r="BG76" s="155">
        <v>0</v>
      </c>
      <c r="BH76" s="155">
        <v>2093515.0301999999</v>
      </c>
      <c r="BI76" s="155">
        <v>1916482.76</v>
      </c>
      <c r="BJ76" s="155">
        <v>1916482.76</v>
      </c>
      <c r="BK76" s="155">
        <v>4573.9445346062057</v>
      </c>
      <c r="BL76" s="155">
        <v>4549.0358546318294</v>
      </c>
      <c r="BM76" s="155">
        <v>5.4755954383200415E-3</v>
      </c>
      <c r="BN76" s="155">
        <v>0</v>
      </c>
      <c r="BO76" s="155">
        <v>0</v>
      </c>
      <c r="BP76" s="155">
        <v>2093515.0301999999</v>
      </c>
      <c r="BQ76" s="155">
        <v>4955</v>
      </c>
      <c r="BR76" s="155" t="s">
        <v>700</v>
      </c>
      <c r="BS76" s="155">
        <v>4996.4559193317418</v>
      </c>
      <c r="BT76" s="155">
        <v>6.7483266449894774E-3</v>
      </c>
      <c r="BU76" s="155">
        <v>-17021.12</v>
      </c>
      <c r="BV76" s="155">
        <v>2076493.9101999998</v>
      </c>
      <c r="BW76" s="155">
        <v>-10663.55</v>
      </c>
      <c r="BX76" s="155">
        <v>2065830.3601999998</v>
      </c>
      <c r="BY76" s="155">
        <v>17370.030200000001</v>
      </c>
      <c r="BZ76" s="155">
        <v>2048460.3299999998</v>
      </c>
      <c r="CA76" s="47"/>
      <c r="CB76">
        <v>2</v>
      </c>
      <c r="CC76" s="48">
        <v>0</v>
      </c>
      <c r="CD76" s="49">
        <f t="shared" si="46"/>
        <v>6863.2199999999993</v>
      </c>
      <c r="CE76" s="49">
        <f t="shared" si="47"/>
        <v>0</v>
      </c>
      <c r="CF76" s="49">
        <f t="shared" si="48"/>
        <v>716.49</v>
      </c>
      <c r="CG76" s="49">
        <f t="shared" si="49"/>
        <v>0</v>
      </c>
      <c r="CH76" s="49">
        <f t="shared" si="50"/>
        <v>26.48</v>
      </c>
      <c r="CI76" s="49">
        <f t="shared" si="51"/>
        <v>0</v>
      </c>
      <c r="CJ76" s="49">
        <f t="shared" si="52"/>
        <v>1391.08</v>
      </c>
      <c r="CK76" s="49">
        <f t="shared" si="53"/>
        <v>0</v>
      </c>
      <c r="CL76" s="49">
        <f t="shared" si="54"/>
        <v>8023.8499999999995</v>
      </c>
      <c r="CM76" s="49">
        <f t="shared" si="55"/>
        <v>0</v>
      </c>
      <c r="CN76" s="49">
        <f t="shared" si="42"/>
        <v>2048460.3299999998</v>
      </c>
      <c r="CO76" s="156">
        <f t="shared" si="43"/>
        <v>0</v>
      </c>
      <c r="CP76">
        <v>3520</v>
      </c>
      <c r="CQ76" s="49">
        <f t="shared" si="37"/>
        <v>315147.74307692307</v>
      </c>
      <c r="CR76" s="49">
        <f t="shared" si="36"/>
        <v>157573.87153846154</v>
      </c>
      <c r="CS76" s="49">
        <f t="shared" si="34"/>
        <v>157573.87153846154</v>
      </c>
      <c r="CT76" s="49">
        <f t="shared" si="34"/>
        <v>157573.87153846154</v>
      </c>
      <c r="CU76" s="49">
        <f t="shared" si="34"/>
        <v>157573.87153846154</v>
      </c>
      <c r="CV76" s="49">
        <f t="shared" si="34"/>
        <v>157573.87153846154</v>
      </c>
      <c r="CW76" s="49">
        <f t="shared" si="34"/>
        <v>157573.87153846154</v>
      </c>
      <c r="CX76" s="49">
        <f t="shared" si="34"/>
        <v>157573.87153846154</v>
      </c>
      <c r="CY76" s="49">
        <f t="shared" si="34"/>
        <v>157573.87153846154</v>
      </c>
      <c r="CZ76" s="49">
        <f t="shared" si="34"/>
        <v>157573.87153846154</v>
      </c>
      <c r="DA76" s="49">
        <f t="shared" si="34"/>
        <v>157573.87153846154</v>
      </c>
      <c r="DB76" s="49">
        <f t="shared" si="34"/>
        <v>157573.87153846154</v>
      </c>
      <c r="DC76" s="157">
        <f t="shared" si="44"/>
        <v>2048460.3300000005</v>
      </c>
      <c r="DD76" s="49">
        <f t="shared" si="38"/>
        <v>0</v>
      </c>
      <c r="DE76" s="49"/>
      <c r="DF76" s="49"/>
      <c r="DG76" s="49"/>
      <c r="DH76" s="49"/>
      <c r="DI76" s="49">
        <f t="shared" si="39"/>
        <v>322079.23541538458</v>
      </c>
      <c r="DJ76" s="49">
        <f t="shared" si="35"/>
        <v>161039.61770769229</v>
      </c>
      <c r="DK76" s="49">
        <f t="shared" si="33"/>
        <v>161039.61770769229</v>
      </c>
      <c r="DL76" s="49">
        <f t="shared" si="33"/>
        <v>161039.61770769229</v>
      </c>
      <c r="DM76" s="49">
        <f t="shared" si="33"/>
        <v>161039.61770769229</v>
      </c>
      <c r="DN76" s="49">
        <f t="shared" si="33"/>
        <v>161039.61770769229</v>
      </c>
      <c r="DO76" s="49">
        <f t="shared" si="33"/>
        <v>161039.61770769229</v>
      </c>
      <c r="DP76" s="49">
        <f t="shared" si="33"/>
        <v>161039.61770769229</v>
      </c>
      <c r="DQ76" s="49">
        <f t="shared" si="33"/>
        <v>161039.61770769229</v>
      </c>
      <c r="DR76" s="49">
        <f t="shared" si="33"/>
        <v>161039.61770769229</v>
      </c>
      <c r="DS76" s="49">
        <f t="shared" si="33"/>
        <v>161039.61770769229</v>
      </c>
      <c r="DT76" s="49">
        <f t="shared" si="33"/>
        <v>161039.61770769229</v>
      </c>
      <c r="DU76" s="49">
        <f t="shared" si="40"/>
        <v>2093515.0301999999</v>
      </c>
      <c r="DV76" s="49">
        <f t="shared" si="41"/>
        <v>0</v>
      </c>
    </row>
    <row r="77" spans="2:126" x14ac:dyDescent="0.25">
      <c r="B77" s="150">
        <v>135226</v>
      </c>
      <c r="C77" s="150">
        <v>3023523</v>
      </c>
      <c r="D77" s="150" t="s">
        <v>204</v>
      </c>
      <c r="E77" s="151" t="s">
        <v>203</v>
      </c>
      <c r="F77" s="155">
        <v>607</v>
      </c>
      <c r="G77" s="155">
        <v>607</v>
      </c>
      <c r="H77" s="155">
        <v>0</v>
      </c>
      <c r="I77" s="155">
        <v>2569479.56</v>
      </c>
      <c r="J77" s="155">
        <v>0</v>
      </c>
      <c r="K77" s="155">
        <v>0</v>
      </c>
      <c r="L77" s="155">
        <v>101855.16000000015</v>
      </c>
      <c r="M77" s="155">
        <v>0</v>
      </c>
      <c r="N77" s="155">
        <v>227444.09999999966</v>
      </c>
      <c r="O77" s="155">
        <v>0</v>
      </c>
      <c r="P77" s="155">
        <v>2590.0669966996693</v>
      </c>
      <c r="Q77" s="155">
        <v>19475.284488448786</v>
      </c>
      <c r="R77" s="155">
        <v>53461.014158415877</v>
      </c>
      <c r="S77" s="155">
        <v>540.06973597359718</v>
      </c>
      <c r="T77" s="155">
        <v>573.13420792079205</v>
      </c>
      <c r="U77" s="155">
        <v>0</v>
      </c>
      <c r="V77" s="155">
        <v>0</v>
      </c>
      <c r="W77" s="155">
        <v>0</v>
      </c>
      <c r="X77" s="155">
        <v>0</v>
      </c>
      <c r="Y77" s="155">
        <v>0</v>
      </c>
      <c r="Z77" s="155">
        <v>0</v>
      </c>
      <c r="AA77" s="155">
        <v>0</v>
      </c>
      <c r="AB77" s="155">
        <v>122572.49840996155</v>
      </c>
      <c r="AC77" s="155">
        <v>0</v>
      </c>
      <c r="AD77" s="155">
        <v>277662.93746523338</v>
      </c>
      <c r="AE77" s="155">
        <v>0</v>
      </c>
      <c r="AF77" s="155">
        <v>0</v>
      </c>
      <c r="AG77" s="155">
        <v>0</v>
      </c>
      <c r="AH77" s="155">
        <v>159662.24</v>
      </c>
      <c r="AI77" s="155">
        <v>0</v>
      </c>
      <c r="AJ77" s="155">
        <v>0</v>
      </c>
      <c r="AK77" s="155">
        <v>0</v>
      </c>
      <c r="AL77" s="155">
        <v>79545.268400000001</v>
      </c>
      <c r="AM77" s="155">
        <v>0</v>
      </c>
      <c r="AN77" s="155">
        <v>0</v>
      </c>
      <c r="AO77" s="155">
        <v>0</v>
      </c>
      <c r="AP77" s="155">
        <v>0</v>
      </c>
      <c r="AQ77" s="155">
        <v>0</v>
      </c>
      <c r="AR77" s="155">
        <v>0</v>
      </c>
      <c r="AS77" s="155">
        <v>0</v>
      </c>
      <c r="AT77" s="155">
        <v>0</v>
      </c>
      <c r="AU77" s="155">
        <v>2569479.56</v>
      </c>
      <c r="AV77" s="155">
        <v>806174.26546265348</v>
      </c>
      <c r="AW77" s="155">
        <v>239207.50839999999</v>
      </c>
      <c r="AX77" s="155">
        <v>374919.43202049995</v>
      </c>
      <c r="AY77" s="155">
        <v>3614861.3338626535</v>
      </c>
      <c r="AZ77" s="155">
        <v>3535316.0654626535</v>
      </c>
      <c r="BA77" s="155">
        <v>4955</v>
      </c>
      <c r="BB77" s="155">
        <v>3007685</v>
      </c>
      <c r="BC77" s="155">
        <v>0</v>
      </c>
      <c r="BD77" s="155">
        <v>0</v>
      </c>
      <c r="BE77" s="155">
        <v>3614861.3338626535</v>
      </c>
      <c r="BF77" s="155">
        <v>3614861.3338626535</v>
      </c>
      <c r="BG77" s="155">
        <v>0</v>
      </c>
      <c r="BH77" s="155">
        <v>3087230.2683999999</v>
      </c>
      <c r="BI77" s="155">
        <v>2848022.7600000002</v>
      </c>
      <c r="BJ77" s="155">
        <v>3375653.8254626538</v>
      </c>
      <c r="BK77" s="155">
        <v>5561.2089381592323</v>
      </c>
      <c r="BL77" s="155">
        <v>5493.8462431561993</v>
      </c>
      <c r="BM77" s="155">
        <v>1.2261481669048911E-2</v>
      </c>
      <c r="BN77" s="155">
        <v>0</v>
      </c>
      <c r="BO77" s="155">
        <v>0</v>
      </c>
      <c r="BP77" s="155">
        <v>3614861.3338626535</v>
      </c>
      <c r="BQ77" s="155">
        <v>5824.2439299219996</v>
      </c>
      <c r="BR77" s="155" t="s">
        <v>700</v>
      </c>
      <c r="BS77" s="155">
        <v>5955.2905005974526</v>
      </c>
      <c r="BT77" s="155">
        <v>1.609656175780505E-2</v>
      </c>
      <c r="BU77" s="155">
        <v>-27201.719999999998</v>
      </c>
      <c r="BV77" s="155">
        <v>3587659.6138626533</v>
      </c>
      <c r="BW77" s="155">
        <v>-15448.15</v>
      </c>
      <c r="BX77" s="155">
        <v>3572211.4638626534</v>
      </c>
      <c r="BY77" s="155">
        <v>79545.268400000001</v>
      </c>
      <c r="BZ77" s="155">
        <v>3492666.1954626534</v>
      </c>
      <c r="CA77" s="47"/>
      <c r="CB77">
        <v>194.99999999999969</v>
      </c>
      <c r="CC77" s="48">
        <v>0</v>
      </c>
      <c r="CD77" s="49">
        <f t="shared" si="46"/>
        <v>9942.66</v>
      </c>
      <c r="CE77" s="49">
        <f t="shared" si="47"/>
        <v>0</v>
      </c>
      <c r="CF77" s="49">
        <f t="shared" si="48"/>
        <v>1037.97</v>
      </c>
      <c r="CG77" s="49">
        <f t="shared" si="49"/>
        <v>0</v>
      </c>
      <c r="CH77" s="49">
        <f t="shared" si="50"/>
        <v>2581.7999999999961</v>
      </c>
      <c r="CI77" s="49">
        <f t="shared" si="51"/>
        <v>0</v>
      </c>
      <c r="CJ77" s="49">
        <f t="shared" si="52"/>
        <v>2015.24</v>
      </c>
      <c r="CK77" s="49">
        <f t="shared" si="53"/>
        <v>0</v>
      </c>
      <c r="CL77" s="49">
        <f t="shared" si="54"/>
        <v>11624.05</v>
      </c>
      <c r="CM77" s="49">
        <f t="shared" si="55"/>
        <v>0</v>
      </c>
      <c r="CN77" s="49">
        <f t="shared" si="42"/>
        <v>3492666.1954626534</v>
      </c>
      <c r="CO77" s="156">
        <f t="shared" si="43"/>
        <v>0</v>
      </c>
      <c r="CP77">
        <v>3523</v>
      </c>
      <c r="CQ77" s="49">
        <f t="shared" si="37"/>
        <v>537333.26084040827</v>
      </c>
      <c r="CR77" s="49">
        <f t="shared" si="36"/>
        <v>268666.63042020414</v>
      </c>
      <c r="CS77" s="49">
        <f t="shared" si="34"/>
        <v>268666.63042020414</v>
      </c>
      <c r="CT77" s="49">
        <f t="shared" si="34"/>
        <v>268666.63042020414</v>
      </c>
      <c r="CU77" s="49">
        <f t="shared" si="34"/>
        <v>268666.63042020414</v>
      </c>
      <c r="CV77" s="49">
        <f t="shared" si="34"/>
        <v>268666.63042020414</v>
      </c>
      <c r="CW77" s="49">
        <f t="shared" si="34"/>
        <v>268666.63042020414</v>
      </c>
      <c r="CX77" s="49">
        <f t="shared" si="34"/>
        <v>268666.63042020414</v>
      </c>
      <c r="CY77" s="49">
        <f t="shared" si="34"/>
        <v>268666.63042020414</v>
      </c>
      <c r="CZ77" s="49">
        <f t="shared" si="34"/>
        <v>268666.63042020414</v>
      </c>
      <c r="DA77" s="49">
        <f t="shared" si="34"/>
        <v>268666.63042020414</v>
      </c>
      <c r="DB77" s="49">
        <f t="shared" si="34"/>
        <v>268666.63042020414</v>
      </c>
      <c r="DC77" s="157">
        <f t="shared" si="44"/>
        <v>3492666.1954626548</v>
      </c>
      <c r="DD77" s="49">
        <f t="shared" si="38"/>
        <v>0</v>
      </c>
      <c r="DE77" s="49"/>
      <c r="DF77" s="49"/>
      <c r="DG77" s="49"/>
      <c r="DH77" s="49"/>
      <c r="DI77" s="49">
        <f t="shared" si="39"/>
        <v>556132.51290194667</v>
      </c>
      <c r="DJ77" s="49">
        <f t="shared" si="35"/>
        <v>278066.25645097333</v>
      </c>
      <c r="DK77" s="49">
        <f t="shared" si="33"/>
        <v>278066.25645097333</v>
      </c>
      <c r="DL77" s="49">
        <f t="shared" si="33"/>
        <v>278066.25645097333</v>
      </c>
      <c r="DM77" s="49">
        <f t="shared" si="33"/>
        <v>278066.25645097333</v>
      </c>
      <c r="DN77" s="49">
        <f t="shared" si="33"/>
        <v>278066.25645097333</v>
      </c>
      <c r="DO77" s="49">
        <f t="shared" si="33"/>
        <v>278066.25645097333</v>
      </c>
      <c r="DP77" s="49">
        <f t="shared" si="33"/>
        <v>278066.25645097333</v>
      </c>
      <c r="DQ77" s="49">
        <f t="shared" si="33"/>
        <v>278066.25645097333</v>
      </c>
      <c r="DR77" s="49">
        <f t="shared" si="33"/>
        <v>278066.25645097333</v>
      </c>
      <c r="DS77" s="49">
        <f t="shared" si="33"/>
        <v>278066.25645097333</v>
      </c>
      <c r="DT77" s="49">
        <f t="shared" si="33"/>
        <v>278066.25645097333</v>
      </c>
      <c r="DU77" s="49">
        <f t="shared" si="40"/>
        <v>3614861.3338626544</v>
      </c>
      <c r="DV77" s="49">
        <f t="shared" si="41"/>
        <v>0</v>
      </c>
    </row>
    <row r="78" spans="2:126" x14ac:dyDescent="0.25">
      <c r="B78" s="150">
        <v>136402</v>
      </c>
      <c r="C78" s="150">
        <v>3023524</v>
      </c>
      <c r="D78" s="150" t="s">
        <v>188</v>
      </c>
      <c r="E78" s="151" t="s">
        <v>187</v>
      </c>
      <c r="F78" s="155">
        <v>204</v>
      </c>
      <c r="G78" s="155">
        <v>204</v>
      </c>
      <c r="H78" s="155">
        <v>0</v>
      </c>
      <c r="I78" s="155">
        <v>863548.32</v>
      </c>
      <c r="J78" s="155">
        <v>0</v>
      </c>
      <c r="K78" s="155">
        <v>0</v>
      </c>
      <c r="L78" s="155">
        <v>4902.1199999999953</v>
      </c>
      <c r="M78" s="155">
        <v>0</v>
      </c>
      <c r="N78" s="155">
        <v>11663.800000000014</v>
      </c>
      <c r="O78" s="155">
        <v>0</v>
      </c>
      <c r="P78" s="155">
        <v>1292.8999999999985</v>
      </c>
      <c r="Q78" s="155">
        <v>1254.4000000000001</v>
      </c>
      <c r="R78" s="155">
        <v>0</v>
      </c>
      <c r="S78" s="155">
        <v>0</v>
      </c>
      <c r="T78" s="155">
        <v>0</v>
      </c>
      <c r="U78" s="155">
        <v>0</v>
      </c>
      <c r="V78" s="155">
        <v>0</v>
      </c>
      <c r="W78" s="155">
        <v>0</v>
      </c>
      <c r="X78" s="155">
        <v>0</v>
      </c>
      <c r="Y78" s="155">
        <v>0</v>
      </c>
      <c r="Z78" s="155">
        <v>0</v>
      </c>
      <c r="AA78" s="155">
        <v>0</v>
      </c>
      <c r="AB78" s="155">
        <v>9754.4433707865119</v>
      </c>
      <c r="AC78" s="155">
        <v>0</v>
      </c>
      <c r="AD78" s="155">
        <v>69962.16816955687</v>
      </c>
      <c r="AE78" s="155">
        <v>0</v>
      </c>
      <c r="AF78" s="155">
        <v>0</v>
      </c>
      <c r="AG78" s="155">
        <v>0</v>
      </c>
      <c r="AH78" s="155">
        <v>159662.24</v>
      </c>
      <c r="AI78" s="155">
        <v>0</v>
      </c>
      <c r="AJ78" s="155">
        <v>0</v>
      </c>
      <c r="AK78" s="155">
        <v>0</v>
      </c>
      <c r="AL78" s="155">
        <v>10762.758400000001</v>
      </c>
      <c r="AM78" s="155">
        <v>0</v>
      </c>
      <c r="AN78" s="155">
        <v>0</v>
      </c>
      <c r="AO78" s="155">
        <v>0</v>
      </c>
      <c r="AP78" s="155">
        <v>0</v>
      </c>
      <c r="AQ78" s="155">
        <v>0</v>
      </c>
      <c r="AR78" s="155">
        <v>0</v>
      </c>
      <c r="AS78" s="155">
        <v>0</v>
      </c>
      <c r="AT78" s="155">
        <v>0</v>
      </c>
      <c r="AU78" s="155">
        <v>863548.32</v>
      </c>
      <c r="AV78" s="155">
        <v>98829.831540343381</v>
      </c>
      <c r="AW78" s="155">
        <v>170424.99839999998</v>
      </c>
      <c r="AX78" s="155">
        <v>66429.195404697879</v>
      </c>
      <c r="AY78" s="155">
        <v>1132803.1499403433</v>
      </c>
      <c r="AZ78" s="155">
        <v>1122040.3915403434</v>
      </c>
      <c r="BA78" s="155">
        <v>4955</v>
      </c>
      <c r="BB78" s="155">
        <v>1010820</v>
      </c>
      <c r="BC78" s="155">
        <v>0</v>
      </c>
      <c r="BD78" s="155">
        <v>0</v>
      </c>
      <c r="BE78" s="155">
        <v>1132803.1499403433</v>
      </c>
      <c r="BF78" s="155">
        <v>1132803.1499403433</v>
      </c>
      <c r="BG78" s="155">
        <v>0</v>
      </c>
      <c r="BH78" s="155">
        <v>1021582.7584</v>
      </c>
      <c r="BI78" s="155">
        <v>851157.76</v>
      </c>
      <c r="BJ78" s="155">
        <v>962378.1515403433</v>
      </c>
      <c r="BK78" s="155">
        <v>4717.5399585310943</v>
      </c>
      <c r="BL78" s="155">
        <v>4727.4023256038654</v>
      </c>
      <c r="BM78" s="155">
        <v>-2.0862127641127584E-3</v>
      </c>
      <c r="BN78" s="155">
        <v>2.0862127641127584E-3</v>
      </c>
      <c r="BO78" s="155">
        <v>2011.9228828453088</v>
      </c>
      <c r="BP78" s="155">
        <v>1134815.0728231887</v>
      </c>
      <c r="BQ78" s="155">
        <v>5510.0603648195529</v>
      </c>
      <c r="BR78" s="155" t="s">
        <v>700</v>
      </c>
      <c r="BS78" s="155">
        <v>5562.8189844273957</v>
      </c>
      <c r="BT78" s="155">
        <v>3.2036977757063934E-3</v>
      </c>
      <c r="BU78" s="155">
        <v>-8406.64</v>
      </c>
      <c r="BV78" s="155">
        <v>1126408.4328231888</v>
      </c>
      <c r="BW78" s="155">
        <v>-5191.8</v>
      </c>
      <c r="BX78" s="155">
        <v>1121216.6328231888</v>
      </c>
      <c r="BY78" s="155">
        <v>10762.758400000001</v>
      </c>
      <c r="BZ78" s="155">
        <v>1110453.8744231889</v>
      </c>
      <c r="CA78" s="47"/>
      <c r="CB78">
        <v>10.000000000000011</v>
      </c>
      <c r="CC78" s="48">
        <v>0</v>
      </c>
      <c r="CD78" s="49">
        <f t="shared" si="46"/>
        <v>3341.52</v>
      </c>
      <c r="CE78" s="49">
        <f t="shared" si="47"/>
        <v>0</v>
      </c>
      <c r="CF78" s="49">
        <f t="shared" si="48"/>
        <v>348.84</v>
      </c>
      <c r="CG78" s="49">
        <f t="shared" si="49"/>
        <v>0</v>
      </c>
      <c r="CH78" s="49">
        <f t="shared" si="50"/>
        <v>132.40000000000015</v>
      </c>
      <c r="CI78" s="49">
        <f t="shared" si="51"/>
        <v>0</v>
      </c>
      <c r="CJ78" s="49">
        <f t="shared" si="52"/>
        <v>677.28</v>
      </c>
      <c r="CK78" s="49">
        <f t="shared" si="53"/>
        <v>0</v>
      </c>
      <c r="CL78" s="49">
        <f t="shared" si="54"/>
        <v>3906.6</v>
      </c>
      <c r="CM78" s="49">
        <f t="shared" si="55"/>
        <v>0</v>
      </c>
      <c r="CN78" s="49">
        <f t="shared" si="42"/>
        <v>1110453.8744231889</v>
      </c>
      <c r="CO78" s="156">
        <f t="shared" si="43"/>
        <v>0</v>
      </c>
      <c r="CP78">
        <v>3524</v>
      </c>
      <c r="CQ78" s="49">
        <f t="shared" si="37"/>
        <v>170839.05760356752</v>
      </c>
      <c r="CR78" s="49">
        <f t="shared" si="36"/>
        <v>85419.528801783759</v>
      </c>
      <c r="CS78" s="49">
        <f t="shared" si="34"/>
        <v>85419.528801783759</v>
      </c>
      <c r="CT78" s="49">
        <f t="shared" si="34"/>
        <v>85419.528801783759</v>
      </c>
      <c r="CU78" s="49">
        <f t="shared" si="34"/>
        <v>85419.528801783759</v>
      </c>
      <c r="CV78" s="49">
        <f t="shared" si="34"/>
        <v>85419.528801783759</v>
      </c>
      <c r="CW78" s="49">
        <f t="shared" si="34"/>
        <v>85419.528801783759</v>
      </c>
      <c r="CX78" s="49">
        <f t="shared" si="34"/>
        <v>85419.528801783759</v>
      </c>
      <c r="CY78" s="49">
        <f t="shared" si="34"/>
        <v>85419.528801783759</v>
      </c>
      <c r="CZ78" s="49">
        <f t="shared" si="34"/>
        <v>85419.528801783759</v>
      </c>
      <c r="DA78" s="49">
        <f t="shared" si="34"/>
        <v>85419.528801783759</v>
      </c>
      <c r="DB78" s="49">
        <f t="shared" si="34"/>
        <v>85419.528801783759</v>
      </c>
      <c r="DC78" s="157">
        <f t="shared" si="44"/>
        <v>1110453.8744231891</v>
      </c>
      <c r="DD78" s="49">
        <f t="shared" si="38"/>
        <v>0</v>
      </c>
      <c r="DE78" s="49"/>
      <c r="DF78" s="49"/>
      <c r="DG78" s="49"/>
      <c r="DH78" s="49"/>
      <c r="DI78" s="49">
        <f t="shared" si="39"/>
        <v>174586.93428049056</v>
      </c>
      <c r="DJ78" s="49">
        <f t="shared" si="35"/>
        <v>87293.46714024528</v>
      </c>
      <c r="DK78" s="49">
        <f t="shared" si="33"/>
        <v>87293.46714024528</v>
      </c>
      <c r="DL78" s="49">
        <f t="shared" si="33"/>
        <v>87293.46714024528</v>
      </c>
      <c r="DM78" s="49">
        <f t="shared" si="33"/>
        <v>87293.46714024528</v>
      </c>
      <c r="DN78" s="49">
        <f t="shared" si="33"/>
        <v>87293.46714024528</v>
      </c>
      <c r="DO78" s="49">
        <f t="shared" si="33"/>
        <v>87293.46714024528</v>
      </c>
      <c r="DP78" s="49">
        <f t="shared" si="33"/>
        <v>87293.46714024528</v>
      </c>
      <c r="DQ78" s="49">
        <f t="shared" si="33"/>
        <v>87293.46714024528</v>
      </c>
      <c r="DR78" s="49">
        <f t="shared" si="33"/>
        <v>87293.46714024528</v>
      </c>
      <c r="DS78" s="49">
        <f t="shared" si="33"/>
        <v>87293.46714024528</v>
      </c>
      <c r="DT78" s="49">
        <f t="shared" si="33"/>
        <v>87293.46714024528</v>
      </c>
      <c r="DU78" s="49">
        <f t="shared" si="40"/>
        <v>1134815.0728231885</v>
      </c>
      <c r="DV78" s="49">
        <f t="shared" si="41"/>
        <v>0</v>
      </c>
    </row>
    <row r="79" spans="2:126" x14ac:dyDescent="0.25">
      <c r="B79" s="150">
        <v>101376</v>
      </c>
      <c r="C79" s="150">
        <v>3025948</v>
      </c>
      <c r="D79" s="150" t="s">
        <v>71</v>
      </c>
      <c r="E79" s="151" t="s">
        <v>742</v>
      </c>
      <c r="F79" s="155">
        <v>193</v>
      </c>
      <c r="G79" s="155">
        <v>193</v>
      </c>
      <c r="H79" s="155">
        <v>0</v>
      </c>
      <c r="I79" s="155">
        <v>816984.44</v>
      </c>
      <c r="J79" s="155">
        <v>0</v>
      </c>
      <c r="K79" s="155">
        <v>0</v>
      </c>
      <c r="L79" s="155">
        <v>2178.720000000003</v>
      </c>
      <c r="M79" s="155">
        <v>0</v>
      </c>
      <c r="N79" s="155">
        <v>4665.5200000000077</v>
      </c>
      <c r="O79" s="155">
        <v>0</v>
      </c>
      <c r="P79" s="155">
        <v>258.5800000000001</v>
      </c>
      <c r="Q79" s="155">
        <v>0</v>
      </c>
      <c r="R79" s="155">
        <v>0</v>
      </c>
      <c r="S79" s="155">
        <v>0</v>
      </c>
      <c r="T79" s="155">
        <v>0</v>
      </c>
      <c r="U79" s="155">
        <v>0</v>
      </c>
      <c r="V79" s="155">
        <v>0</v>
      </c>
      <c r="W79" s="155">
        <v>0</v>
      </c>
      <c r="X79" s="155">
        <v>0</v>
      </c>
      <c r="Y79" s="155">
        <v>0</v>
      </c>
      <c r="Z79" s="155">
        <v>0</v>
      </c>
      <c r="AA79" s="155">
        <v>0</v>
      </c>
      <c r="AB79" s="155">
        <v>1522.3979518072244</v>
      </c>
      <c r="AC79" s="155">
        <v>0</v>
      </c>
      <c r="AD79" s="155">
        <v>38998.292747497275</v>
      </c>
      <c r="AE79" s="155">
        <v>0</v>
      </c>
      <c r="AF79" s="155">
        <v>0</v>
      </c>
      <c r="AG79" s="155">
        <v>0</v>
      </c>
      <c r="AH79" s="155">
        <v>159662.24</v>
      </c>
      <c r="AI79" s="155">
        <v>0</v>
      </c>
      <c r="AJ79" s="155">
        <v>0</v>
      </c>
      <c r="AK79" s="155">
        <v>0</v>
      </c>
      <c r="AL79" s="155">
        <v>19062.224999999999</v>
      </c>
      <c r="AM79" s="155">
        <v>0</v>
      </c>
      <c r="AN79" s="155">
        <v>0</v>
      </c>
      <c r="AO79" s="155">
        <v>0</v>
      </c>
      <c r="AP79" s="155">
        <v>0</v>
      </c>
      <c r="AQ79" s="155">
        <v>0</v>
      </c>
      <c r="AR79" s="155">
        <v>0</v>
      </c>
      <c r="AS79" s="155">
        <v>0</v>
      </c>
      <c r="AT79" s="155">
        <v>0</v>
      </c>
      <c r="AU79" s="155">
        <v>816984.44</v>
      </c>
      <c r="AV79" s="155">
        <v>47623.510699304512</v>
      </c>
      <c r="AW79" s="155">
        <v>178724.465</v>
      </c>
      <c r="AX79" s="155">
        <v>47506.920301306673</v>
      </c>
      <c r="AY79" s="155">
        <v>1043332.4156993044</v>
      </c>
      <c r="AZ79" s="155">
        <v>1024270.1906993045</v>
      </c>
      <c r="BA79" s="155">
        <v>4955</v>
      </c>
      <c r="BB79" s="155">
        <v>956315</v>
      </c>
      <c r="BC79" s="155">
        <v>0</v>
      </c>
      <c r="BD79" s="155">
        <v>0</v>
      </c>
      <c r="BE79" s="155">
        <v>1043332.4156993044</v>
      </c>
      <c r="BF79" s="155">
        <v>1043332.4156993044</v>
      </c>
      <c r="BG79" s="155">
        <v>0</v>
      </c>
      <c r="BH79" s="155">
        <v>975377.22499999998</v>
      </c>
      <c r="BI79" s="155">
        <v>796652.76</v>
      </c>
      <c r="BJ79" s="155">
        <v>864607.95069930446</v>
      </c>
      <c r="BK79" s="155">
        <v>4479.8339414471729</v>
      </c>
      <c r="BL79" s="155">
        <v>4521.0222196891191</v>
      </c>
      <c r="BM79" s="155">
        <v>-9.1103905799379999E-3</v>
      </c>
      <c r="BN79" s="155">
        <v>9.1103905799379999E-3</v>
      </c>
      <c r="BO79" s="155">
        <v>7949.3377006956043</v>
      </c>
      <c r="BP79" s="155">
        <v>1051281.7534</v>
      </c>
      <c r="BQ79" s="155">
        <v>5348.2877119170989</v>
      </c>
      <c r="BR79" s="155" t="s">
        <v>700</v>
      </c>
      <c r="BS79" s="155">
        <v>5447.0557170984457</v>
      </c>
      <c r="BT79" s="155">
        <v>1.9914604247881496E-3</v>
      </c>
      <c r="BU79" s="155">
        <v>-7881.0400000000009</v>
      </c>
      <c r="BV79" s="155">
        <v>1043400.7134</v>
      </c>
      <c r="BW79" s="155">
        <v>-4911.8499999999995</v>
      </c>
      <c r="BX79" s="155">
        <v>1038488.8634</v>
      </c>
      <c r="BY79" s="155">
        <v>19062.224999999999</v>
      </c>
      <c r="BZ79" s="155">
        <v>1019426.6384000001</v>
      </c>
      <c r="CA79" s="47"/>
      <c r="CB79">
        <v>4.0000000000000062</v>
      </c>
      <c r="CC79" s="48">
        <v>0</v>
      </c>
      <c r="CD79" s="49">
        <f t="shared" si="46"/>
        <v>3161.3399999999997</v>
      </c>
      <c r="CE79" s="49">
        <f t="shared" si="47"/>
        <v>0</v>
      </c>
      <c r="CF79" s="49">
        <f t="shared" si="48"/>
        <v>330.03</v>
      </c>
      <c r="CG79" s="49">
        <f t="shared" si="49"/>
        <v>0</v>
      </c>
      <c r="CH79" s="49">
        <f t="shared" si="50"/>
        <v>52.960000000000086</v>
      </c>
      <c r="CI79" s="49">
        <f t="shared" si="51"/>
        <v>0</v>
      </c>
      <c r="CJ79" s="49">
        <f t="shared" si="52"/>
        <v>640.76</v>
      </c>
      <c r="CK79" s="49">
        <f t="shared" si="53"/>
        <v>0</v>
      </c>
      <c r="CL79" s="49">
        <f t="shared" si="54"/>
        <v>3695.95</v>
      </c>
      <c r="CM79" s="49">
        <f t="shared" si="55"/>
        <v>0</v>
      </c>
      <c r="CN79" s="49">
        <f t="shared" si="42"/>
        <v>1019426.6384000001</v>
      </c>
      <c r="CO79" s="156">
        <f t="shared" si="43"/>
        <v>0</v>
      </c>
      <c r="CP79">
        <v>5948</v>
      </c>
      <c r="CQ79" s="49">
        <f t="shared" si="37"/>
        <v>156834.86744615386</v>
      </c>
      <c r="CR79" s="49">
        <f t="shared" si="36"/>
        <v>78417.433723076931</v>
      </c>
      <c r="CS79" s="49">
        <f t="shared" si="34"/>
        <v>78417.433723076931</v>
      </c>
      <c r="CT79" s="49">
        <f t="shared" si="34"/>
        <v>78417.433723076931</v>
      </c>
      <c r="CU79" s="49">
        <f t="shared" si="34"/>
        <v>78417.433723076931</v>
      </c>
      <c r="CV79" s="49">
        <f t="shared" si="34"/>
        <v>78417.433723076931</v>
      </c>
      <c r="CW79" s="49">
        <f t="shared" si="34"/>
        <v>78417.433723076931</v>
      </c>
      <c r="CX79" s="49">
        <f t="shared" si="34"/>
        <v>78417.433723076931</v>
      </c>
      <c r="CY79" s="49">
        <f t="shared" si="34"/>
        <v>78417.433723076931</v>
      </c>
      <c r="CZ79" s="49">
        <f t="shared" si="34"/>
        <v>78417.433723076931</v>
      </c>
      <c r="DA79" s="49">
        <f t="shared" si="34"/>
        <v>78417.433723076931</v>
      </c>
      <c r="DB79" s="49">
        <f t="shared" si="34"/>
        <v>78417.433723076931</v>
      </c>
      <c r="DC79" s="157">
        <f t="shared" si="44"/>
        <v>1019426.6384000002</v>
      </c>
      <c r="DD79" s="49">
        <f t="shared" si="38"/>
        <v>0</v>
      </c>
      <c r="DE79" s="49"/>
      <c r="DF79" s="49"/>
      <c r="DG79" s="49"/>
      <c r="DH79" s="49"/>
      <c r="DI79" s="49">
        <f t="shared" si="39"/>
        <v>161735.65436923079</v>
      </c>
      <c r="DJ79" s="49">
        <f t="shared" si="35"/>
        <v>80867.827184615395</v>
      </c>
      <c r="DK79" s="49">
        <f t="shared" si="33"/>
        <v>80867.827184615395</v>
      </c>
      <c r="DL79" s="49">
        <f t="shared" si="33"/>
        <v>80867.827184615395</v>
      </c>
      <c r="DM79" s="49">
        <f t="shared" si="33"/>
        <v>80867.827184615395</v>
      </c>
      <c r="DN79" s="49">
        <f t="shared" si="33"/>
        <v>80867.827184615395</v>
      </c>
      <c r="DO79" s="49">
        <f t="shared" si="33"/>
        <v>80867.827184615395</v>
      </c>
      <c r="DP79" s="49">
        <f t="shared" si="33"/>
        <v>80867.827184615395</v>
      </c>
      <c r="DQ79" s="49">
        <f t="shared" si="33"/>
        <v>80867.827184615395</v>
      </c>
      <c r="DR79" s="49">
        <f t="shared" si="33"/>
        <v>80867.827184615395</v>
      </c>
      <c r="DS79" s="49">
        <f t="shared" si="33"/>
        <v>80867.827184615395</v>
      </c>
      <c r="DT79" s="49">
        <f t="shared" si="33"/>
        <v>80867.827184615395</v>
      </c>
      <c r="DU79" s="49">
        <f t="shared" si="40"/>
        <v>1051281.7534000003</v>
      </c>
      <c r="DV79" s="49">
        <f t="shared" si="41"/>
        <v>0</v>
      </c>
    </row>
    <row r="80" spans="2:126" x14ac:dyDescent="0.25">
      <c r="B80" s="150">
        <v>131359</v>
      </c>
      <c r="C80" s="150">
        <v>3025949</v>
      </c>
      <c r="D80" s="150" t="s">
        <v>86</v>
      </c>
      <c r="E80" s="151" t="s">
        <v>85</v>
      </c>
      <c r="F80" s="155">
        <v>289</v>
      </c>
      <c r="G80" s="155">
        <v>289</v>
      </c>
      <c r="H80" s="155">
        <v>0</v>
      </c>
      <c r="I80" s="155">
        <v>1223360.1199999999</v>
      </c>
      <c r="J80" s="155">
        <v>0</v>
      </c>
      <c r="K80" s="155">
        <v>0</v>
      </c>
      <c r="L80" s="155">
        <v>5446.8000000000038</v>
      </c>
      <c r="M80" s="155">
        <v>0</v>
      </c>
      <c r="N80" s="155">
        <v>12830.179999999995</v>
      </c>
      <c r="O80" s="155">
        <v>0</v>
      </c>
      <c r="P80" s="155">
        <v>3102.9600000000023</v>
      </c>
      <c r="Q80" s="155">
        <v>0</v>
      </c>
      <c r="R80" s="155">
        <v>0</v>
      </c>
      <c r="S80" s="155">
        <v>0</v>
      </c>
      <c r="T80" s="155">
        <v>0</v>
      </c>
      <c r="U80" s="155">
        <v>0</v>
      </c>
      <c r="V80" s="155">
        <v>0</v>
      </c>
      <c r="W80" s="155">
        <v>0</v>
      </c>
      <c r="X80" s="155">
        <v>0</v>
      </c>
      <c r="Y80" s="155">
        <v>0</v>
      </c>
      <c r="Z80" s="155">
        <v>0</v>
      </c>
      <c r="AA80" s="155">
        <v>0</v>
      </c>
      <c r="AB80" s="155">
        <v>18994.17351351344</v>
      </c>
      <c r="AC80" s="155">
        <v>0</v>
      </c>
      <c r="AD80" s="155">
        <v>78257.649138883629</v>
      </c>
      <c r="AE80" s="155">
        <v>0</v>
      </c>
      <c r="AF80" s="155">
        <v>0</v>
      </c>
      <c r="AG80" s="155">
        <v>0</v>
      </c>
      <c r="AH80" s="155">
        <v>159662.24</v>
      </c>
      <c r="AI80" s="155">
        <v>0</v>
      </c>
      <c r="AJ80" s="155">
        <v>0</v>
      </c>
      <c r="AK80" s="155">
        <v>0</v>
      </c>
      <c r="AL80" s="155">
        <v>43116.9375</v>
      </c>
      <c r="AM80" s="155">
        <v>0</v>
      </c>
      <c r="AN80" s="155">
        <v>0</v>
      </c>
      <c r="AO80" s="155">
        <v>0</v>
      </c>
      <c r="AP80" s="155">
        <v>0</v>
      </c>
      <c r="AQ80" s="155">
        <v>0</v>
      </c>
      <c r="AR80" s="155">
        <v>0</v>
      </c>
      <c r="AS80" s="155">
        <v>0</v>
      </c>
      <c r="AT80" s="155">
        <v>0</v>
      </c>
      <c r="AU80" s="155">
        <v>1223360.1199999999</v>
      </c>
      <c r="AV80" s="155">
        <v>118631.76265239707</v>
      </c>
      <c r="AW80" s="155">
        <v>202779.17749999999</v>
      </c>
      <c r="AX80" s="155">
        <v>93972.896741290155</v>
      </c>
      <c r="AY80" s="155">
        <v>1544771.060152397</v>
      </c>
      <c r="AZ80" s="155">
        <v>1501654.122652397</v>
      </c>
      <c r="BA80" s="155">
        <v>4955</v>
      </c>
      <c r="BB80" s="155">
        <v>1431995</v>
      </c>
      <c r="BC80" s="155">
        <v>0</v>
      </c>
      <c r="BD80" s="155">
        <v>0</v>
      </c>
      <c r="BE80" s="155">
        <v>1544771.060152397</v>
      </c>
      <c r="BF80" s="155">
        <v>1544771.060152397</v>
      </c>
      <c r="BG80" s="155">
        <v>0</v>
      </c>
      <c r="BH80" s="155">
        <v>1475111.9375</v>
      </c>
      <c r="BI80" s="155">
        <v>1272332.76</v>
      </c>
      <c r="BJ80" s="155">
        <v>1341991.882652397</v>
      </c>
      <c r="BK80" s="155">
        <v>4643.5705282089866</v>
      </c>
      <c r="BL80" s="155">
        <v>4590.0792479365082</v>
      </c>
      <c r="BM80" s="155">
        <v>1.1653672493024101E-2</v>
      </c>
      <c r="BN80" s="155">
        <v>0</v>
      </c>
      <c r="BO80" s="155">
        <v>0</v>
      </c>
      <c r="BP80" s="155">
        <v>1544771.060152397</v>
      </c>
      <c r="BQ80" s="155">
        <v>5196.0350264788822</v>
      </c>
      <c r="BR80" s="155" t="s">
        <v>700</v>
      </c>
      <c r="BS80" s="155">
        <v>5345.2285818422042</v>
      </c>
      <c r="BT80" s="155">
        <v>2.4231084770885758E-2</v>
      </c>
      <c r="BU80" s="155">
        <v>-11867.48</v>
      </c>
      <c r="BV80" s="155">
        <v>1532903.580152397</v>
      </c>
      <c r="BW80" s="155">
        <v>-7355.05</v>
      </c>
      <c r="BX80" s="155">
        <v>1525548.530152397</v>
      </c>
      <c r="BY80" s="155">
        <v>43116.9375</v>
      </c>
      <c r="BZ80" s="155">
        <v>1482431.592652397</v>
      </c>
      <c r="CA80" s="47"/>
      <c r="CB80">
        <v>10.999999999999995</v>
      </c>
      <c r="CC80" s="48">
        <v>0</v>
      </c>
      <c r="CD80" s="49">
        <f t="shared" si="46"/>
        <v>4733.82</v>
      </c>
      <c r="CE80" s="49">
        <f t="shared" si="47"/>
        <v>0</v>
      </c>
      <c r="CF80" s="49">
        <f t="shared" si="48"/>
        <v>494.19</v>
      </c>
      <c r="CG80" s="49">
        <f t="shared" si="49"/>
        <v>0</v>
      </c>
      <c r="CH80" s="49">
        <f t="shared" si="50"/>
        <v>145.63999999999993</v>
      </c>
      <c r="CI80" s="49">
        <f t="shared" si="51"/>
        <v>0</v>
      </c>
      <c r="CJ80" s="49">
        <f t="shared" si="52"/>
        <v>959.4799999999999</v>
      </c>
      <c r="CK80" s="49">
        <f t="shared" si="53"/>
        <v>0</v>
      </c>
      <c r="CL80" s="49">
        <f t="shared" si="54"/>
        <v>5534.3499999999995</v>
      </c>
      <c r="CM80" s="49">
        <f t="shared" si="55"/>
        <v>0</v>
      </c>
      <c r="CN80" s="49">
        <f t="shared" si="42"/>
        <v>1482431.592652397</v>
      </c>
      <c r="CO80" s="156">
        <f t="shared" si="43"/>
        <v>0</v>
      </c>
      <c r="CP80">
        <v>5949</v>
      </c>
      <c r="CQ80" s="49">
        <f t="shared" si="37"/>
        <v>228066.39886959954</v>
      </c>
      <c r="CR80" s="49">
        <f t="shared" si="36"/>
        <v>114033.19943479977</v>
      </c>
      <c r="CS80" s="49">
        <f t="shared" si="34"/>
        <v>114033.19943479977</v>
      </c>
      <c r="CT80" s="49">
        <f t="shared" si="34"/>
        <v>114033.19943479977</v>
      </c>
      <c r="CU80" s="49">
        <f t="shared" si="34"/>
        <v>114033.19943479977</v>
      </c>
      <c r="CV80" s="49">
        <f t="shared" si="34"/>
        <v>114033.19943479977</v>
      </c>
      <c r="CW80" s="49">
        <f t="shared" si="34"/>
        <v>114033.19943479977</v>
      </c>
      <c r="CX80" s="49">
        <f t="shared" si="34"/>
        <v>114033.19943479977</v>
      </c>
      <c r="CY80" s="49">
        <f t="shared" si="34"/>
        <v>114033.19943479977</v>
      </c>
      <c r="CZ80" s="49">
        <f t="shared" si="34"/>
        <v>114033.19943479977</v>
      </c>
      <c r="DA80" s="49">
        <f t="shared" si="34"/>
        <v>114033.19943479977</v>
      </c>
      <c r="DB80" s="49">
        <f t="shared" si="34"/>
        <v>114033.19943479977</v>
      </c>
      <c r="DC80" s="157">
        <f t="shared" si="44"/>
        <v>1482431.592652397</v>
      </c>
      <c r="DD80" s="49">
        <f t="shared" si="38"/>
        <v>0</v>
      </c>
      <c r="DE80" s="49"/>
      <c r="DF80" s="49"/>
      <c r="DG80" s="49"/>
      <c r="DH80" s="49"/>
      <c r="DI80" s="49">
        <f t="shared" si="39"/>
        <v>237657.08617729184</v>
      </c>
      <c r="DJ80" s="49">
        <f t="shared" si="35"/>
        <v>118828.54308864592</v>
      </c>
      <c r="DK80" s="49">
        <f t="shared" si="33"/>
        <v>118828.54308864592</v>
      </c>
      <c r="DL80" s="49">
        <f t="shared" si="33"/>
        <v>118828.54308864592</v>
      </c>
      <c r="DM80" s="49">
        <f t="shared" si="33"/>
        <v>118828.54308864592</v>
      </c>
      <c r="DN80" s="49">
        <f t="shared" si="33"/>
        <v>118828.54308864592</v>
      </c>
      <c r="DO80" s="49">
        <f t="shared" si="33"/>
        <v>118828.54308864592</v>
      </c>
      <c r="DP80" s="49">
        <f t="shared" si="33"/>
        <v>118828.54308864592</v>
      </c>
      <c r="DQ80" s="49">
        <f t="shared" si="33"/>
        <v>118828.54308864592</v>
      </c>
      <c r="DR80" s="49">
        <f t="shared" si="33"/>
        <v>118828.54308864592</v>
      </c>
      <c r="DS80" s="49">
        <f t="shared" si="33"/>
        <v>118828.54308864592</v>
      </c>
      <c r="DT80" s="49">
        <f t="shared" si="33"/>
        <v>118828.54308864592</v>
      </c>
      <c r="DU80" s="49">
        <f t="shared" si="40"/>
        <v>1544771.060152397</v>
      </c>
      <c r="DV80" s="49">
        <f t="shared" si="41"/>
        <v>0</v>
      </c>
    </row>
    <row r="81" spans="2:126" x14ac:dyDescent="0.25">
      <c r="B81" s="150">
        <v>101345</v>
      </c>
      <c r="C81" s="150">
        <v>3024003</v>
      </c>
      <c r="D81" s="150" t="s">
        <v>185</v>
      </c>
      <c r="E81" s="151" t="s">
        <v>184</v>
      </c>
      <c r="F81" s="155">
        <v>649</v>
      </c>
      <c r="G81" s="155">
        <v>0</v>
      </c>
      <c r="H81" s="155">
        <v>649</v>
      </c>
      <c r="I81" s="155">
        <v>0</v>
      </c>
      <c r="J81" s="155">
        <v>2153780.15</v>
      </c>
      <c r="K81" s="155">
        <v>1937232</v>
      </c>
      <c r="L81" s="155">
        <v>0</v>
      </c>
      <c r="M81" s="155">
        <v>129633.84000000004</v>
      </c>
      <c r="N81" s="155">
        <v>0</v>
      </c>
      <c r="O81" s="155">
        <v>455141.9599999995</v>
      </c>
      <c r="P81" s="155">
        <v>0</v>
      </c>
      <c r="Q81" s="155">
        <v>0</v>
      </c>
      <c r="R81" s="155">
        <v>0</v>
      </c>
      <c r="S81" s="155">
        <v>0</v>
      </c>
      <c r="T81" s="155">
        <v>0</v>
      </c>
      <c r="U81" s="155">
        <v>0</v>
      </c>
      <c r="V81" s="155">
        <v>39343.221296296295</v>
      </c>
      <c r="W81" s="155">
        <v>23308.434382716063</v>
      </c>
      <c r="X81" s="155">
        <v>22393.865185185179</v>
      </c>
      <c r="Y81" s="155">
        <v>43658.019675925949</v>
      </c>
      <c r="Z81" s="155">
        <v>2463.105231481482</v>
      </c>
      <c r="AA81" s="155">
        <v>1046.9531790123458</v>
      </c>
      <c r="AB81" s="155">
        <v>0</v>
      </c>
      <c r="AC81" s="155">
        <v>159711.37000000008</v>
      </c>
      <c r="AD81" s="155">
        <v>0</v>
      </c>
      <c r="AE81" s="155">
        <v>345429.22438765626</v>
      </c>
      <c r="AF81" s="155">
        <v>0</v>
      </c>
      <c r="AG81" s="155">
        <v>55664.277209302461</v>
      </c>
      <c r="AH81" s="155">
        <v>159662.24</v>
      </c>
      <c r="AI81" s="155">
        <v>0</v>
      </c>
      <c r="AJ81" s="155">
        <v>0</v>
      </c>
      <c r="AK81" s="155">
        <v>0</v>
      </c>
      <c r="AL81" s="155">
        <v>84317.329700000002</v>
      </c>
      <c r="AM81" s="155">
        <v>0</v>
      </c>
      <c r="AN81" s="155">
        <v>0</v>
      </c>
      <c r="AO81" s="155">
        <v>0</v>
      </c>
      <c r="AP81" s="155">
        <v>0</v>
      </c>
      <c r="AQ81" s="155">
        <v>0</v>
      </c>
      <c r="AR81" s="155">
        <v>0</v>
      </c>
      <c r="AS81" s="155">
        <v>0</v>
      </c>
      <c r="AT81" s="155">
        <v>0</v>
      </c>
      <c r="AU81" s="155">
        <v>4091012.15</v>
      </c>
      <c r="AV81" s="155">
        <v>1277794.2705475758</v>
      </c>
      <c r="AW81" s="155">
        <v>243979.56969999999</v>
      </c>
      <c r="AX81" s="155">
        <v>611954.91862695722</v>
      </c>
      <c r="AY81" s="155">
        <v>5612785.9902475756</v>
      </c>
      <c r="AZ81" s="155">
        <v>5528468.6605475759</v>
      </c>
      <c r="BA81" s="155">
        <v>6465</v>
      </c>
      <c r="BB81" s="155">
        <v>4195785</v>
      </c>
      <c r="BC81" s="155">
        <v>0</v>
      </c>
      <c r="BD81" s="155">
        <v>0</v>
      </c>
      <c r="BE81" s="155">
        <v>5612785.9902475756</v>
      </c>
      <c r="BF81" s="155">
        <v>0</v>
      </c>
      <c r="BG81" s="155">
        <v>5612785.9902475756</v>
      </c>
      <c r="BH81" s="155">
        <v>4280102.3296999997</v>
      </c>
      <c r="BI81" s="155">
        <v>4036122.7599999993</v>
      </c>
      <c r="BJ81" s="155">
        <v>5368806.4205475757</v>
      </c>
      <c r="BK81" s="155">
        <v>8272.4289993028906</v>
      </c>
      <c r="BL81" s="155">
        <v>8284.8365099447528</v>
      </c>
      <c r="BM81" s="155">
        <v>-1.4976168361281259E-3</v>
      </c>
      <c r="BN81" s="155">
        <v>1.4976168361281259E-3</v>
      </c>
      <c r="BO81" s="155">
        <v>8052.4744065685973</v>
      </c>
      <c r="BP81" s="155">
        <v>5620838.4646541439</v>
      </c>
      <c r="BQ81" s="155">
        <v>8530.8492064008387</v>
      </c>
      <c r="BR81" s="155" t="s">
        <v>700</v>
      </c>
      <c r="BS81" s="155">
        <v>8660.7680503145511</v>
      </c>
      <c r="BT81" s="155">
        <v>6.3772675499453868E-3</v>
      </c>
      <c r="BU81" s="155">
        <v>-17804.799999999996</v>
      </c>
      <c r="BV81" s="155">
        <v>5603033.6646541441</v>
      </c>
      <c r="BW81" s="155">
        <v>-16517.05</v>
      </c>
      <c r="BX81" s="155">
        <v>5586516.6146541443</v>
      </c>
      <c r="BY81" s="155">
        <v>84317.329700000002</v>
      </c>
      <c r="BZ81" s="155">
        <v>5502199.2849541446</v>
      </c>
      <c r="CA81" s="47"/>
      <c r="CB81">
        <v>0</v>
      </c>
      <c r="CC81" s="48">
        <v>265.99999999999972</v>
      </c>
      <c r="CD81" s="49">
        <f t="shared" si="46"/>
        <v>0</v>
      </c>
      <c r="CE81" s="49">
        <f t="shared" si="47"/>
        <v>9637.65</v>
      </c>
      <c r="CF81" s="49">
        <f t="shared" si="48"/>
        <v>0</v>
      </c>
      <c r="CG81" s="49">
        <f t="shared" si="49"/>
        <v>947.54</v>
      </c>
      <c r="CH81" s="49">
        <f t="shared" si="50"/>
        <v>0</v>
      </c>
      <c r="CI81" s="49">
        <f t="shared" si="51"/>
        <v>2864.819999999997</v>
      </c>
      <c r="CJ81" s="49">
        <f t="shared" si="52"/>
        <v>0</v>
      </c>
      <c r="CK81" s="49">
        <f t="shared" si="53"/>
        <v>0</v>
      </c>
      <c r="CL81" s="49">
        <f t="shared" si="54"/>
        <v>0</v>
      </c>
      <c r="CM81" s="49">
        <f t="shared" si="55"/>
        <v>4354.79</v>
      </c>
      <c r="CN81" s="49">
        <f t="shared" si="42"/>
        <v>5502199.2849541446</v>
      </c>
      <c r="CO81" s="156">
        <f t="shared" si="43"/>
        <v>0</v>
      </c>
      <c r="CP81">
        <v>4003</v>
      </c>
      <c r="CQ81" s="49">
        <f t="shared" si="37"/>
        <v>846492.19768525299</v>
      </c>
      <c r="CR81" s="49">
        <f t="shared" si="36"/>
        <v>423246.0988426265</v>
      </c>
      <c r="CS81" s="49">
        <f t="shared" si="34"/>
        <v>423246.0988426265</v>
      </c>
      <c r="CT81" s="49">
        <f t="shared" si="34"/>
        <v>423246.0988426265</v>
      </c>
      <c r="CU81" s="49">
        <f t="shared" si="34"/>
        <v>423246.0988426265</v>
      </c>
      <c r="CV81" s="49">
        <f t="shared" si="34"/>
        <v>423246.0988426265</v>
      </c>
      <c r="CW81" s="49">
        <f t="shared" si="34"/>
        <v>423246.0988426265</v>
      </c>
      <c r="CX81" s="49">
        <f t="shared" si="34"/>
        <v>423246.0988426265</v>
      </c>
      <c r="CY81" s="49">
        <f t="shared" si="34"/>
        <v>423246.0988426265</v>
      </c>
      <c r="CZ81" s="49">
        <f t="shared" si="34"/>
        <v>423246.0988426265</v>
      </c>
      <c r="DA81" s="49">
        <f t="shared" si="34"/>
        <v>423246.0988426265</v>
      </c>
      <c r="DB81" s="49">
        <f t="shared" si="34"/>
        <v>423246.0988426265</v>
      </c>
      <c r="DC81" s="157">
        <f t="shared" si="44"/>
        <v>5502199.2849541446</v>
      </c>
      <c r="DD81" s="49">
        <f t="shared" si="38"/>
        <v>0</v>
      </c>
      <c r="DE81" s="49"/>
      <c r="DF81" s="49"/>
      <c r="DG81" s="49"/>
      <c r="DH81" s="49"/>
      <c r="DI81" s="49">
        <f t="shared" si="39"/>
        <v>864744.37917756056</v>
      </c>
      <c r="DJ81" s="49">
        <f t="shared" si="35"/>
        <v>432372.18958878028</v>
      </c>
      <c r="DK81" s="49">
        <f t="shared" si="33"/>
        <v>432372.18958878028</v>
      </c>
      <c r="DL81" s="49">
        <f t="shared" si="33"/>
        <v>432372.18958878028</v>
      </c>
      <c r="DM81" s="49">
        <f t="shared" si="33"/>
        <v>432372.18958878028</v>
      </c>
      <c r="DN81" s="49">
        <f t="shared" si="33"/>
        <v>432372.18958878028</v>
      </c>
      <c r="DO81" s="49">
        <f t="shared" si="33"/>
        <v>432372.18958878028</v>
      </c>
      <c r="DP81" s="49">
        <f t="shared" si="33"/>
        <v>432372.18958878028</v>
      </c>
      <c r="DQ81" s="49">
        <f t="shared" si="33"/>
        <v>432372.18958878028</v>
      </c>
      <c r="DR81" s="49">
        <f t="shared" si="33"/>
        <v>432372.18958878028</v>
      </c>
      <c r="DS81" s="49">
        <f t="shared" si="33"/>
        <v>432372.18958878028</v>
      </c>
      <c r="DT81" s="49">
        <f t="shared" si="33"/>
        <v>432372.18958878028</v>
      </c>
      <c r="DU81" s="49">
        <f t="shared" si="40"/>
        <v>5620838.4646541458</v>
      </c>
      <c r="DV81" s="49">
        <f t="shared" si="41"/>
        <v>0</v>
      </c>
    </row>
    <row r="82" spans="2:126" x14ac:dyDescent="0.25">
      <c r="B82" s="150">
        <v>142627</v>
      </c>
      <c r="C82" s="150">
        <v>3024004</v>
      </c>
      <c r="D82" s="150" t="s">
        <v>107</v>
      </c>
      <c r="E82" s="151" t="s">
        <v>743</v>
      </c>
      <c r="F82" s="155">
        <v>304</v>
      </c>
      <c r="G82" s="155">
        <v>0</v>
      </c>
      <c r="H82" s="155">
        <v>304</v>
      </c>
      <c r="I82" s="155">
        <v>0</v>
      </c>
      <c r="J82" s="155">
        <v>1056008.55</v>
      </c>
      <c r="K82" s="155">
        <v>854265.5</v>
      </c>
      <c r="L82" s="155">
        <v>0</v>
      </c>
      <c r="M82" s="155">
        <v>6536.1599999999962</v>
      </c>
      <c r="N82" s="155">
        <v>0</v>
      </c>
      <c r="O82" s="155">
        <v>20532.71999999999</v>
      </c>
      <c r="P82" s="155">
        <v>0</v>
      </c>
      <c r="Q82" s="155">
        <v>0</v>
      </c>
      <c r="R82" s="155">
        <v>0</v>
      </c>
      <c r="S82" s="155">
        <v>0</v>
      </c>
      <c r="T82" s="155">
        <v>0</v>
      </c>
      <c r="U82" s="155">
        <v>0</v>
      </c>
      <c r="V82" s="155">
        <v>1122.3600000000001</v>
      </c>
      <c r="W82" s="155">
        <v>0</v>
      </c>
      <c r="X82" s="155">
        <v>0</v>
      </c>
      <c r="Y82" s="155">
        <v>0</v>
      </c>
      <c r="Z82" s="155">
        <v>0</v>
      </c>
      <c r="AA82" s="155">
        <v>0</v>
      </c>
      <c r="AB82" s="155">
        <v>0</v>
      </c>
      <c r="AC82" s="155">
        <v>7020.279999999997</v>
      </c>
      <c r="AD82" s="155">
        <v>0</v>
      </c>
      <c r="AE82" s="155">
        <v>99266.582129730814</v>
      </c>
      <c r="AF82" s="155">
        <v>0</v>
      </c>
      <c r="AG82" s="155">
        <v>0</v>
      </c>
      <c r="AH82" s="155">
        <v>159662.24</v>
      </c>
      <c r="AI82" s="155">
        <v>0</v>
      </c>
      <c r="AJ82" s="155">
        <v>0</v>
      </c>
      <c r="AK82" s="155">
        <v>0</v>
      </c>
      <c r="AL82" s="155">
        <v>8754.08</v>
      </c>
      <c r="AM82" s="155">
        <v>0</v>
      </c>
      <c r="AN82" s="155">
        <v>0</v>
      </c>
      <c r="AO82" s="155">
        <v>0</v>
      </c>
      <c r="AP82" s="155">
        <v>0</v>
      </c>
      <c r="AQ82" s="155">
        <v>0</v>
      </c>
      <c r="AR82" s="155">
        <v>0</v>
      </c>
      <c r="AS82" s="155">
        <v>0</v>
      </c>
      <c r="AT82" s="155">
        <v>0</v>
      </c>
      <c r="AU82" s="155">
        <v>1910274.05</v>
      </c>
      <c r="AV82" s="155">
        <v>134478.1021297308</v>
      </c>
      <c r="AW82" s="155">
        <v>168416.31999999998</v>
      </c>
      <c r="AX82" s="155">
        <v>118474.17667594616</v>
      </c>
      <c r="AY82" s="155">
        <v>2213168.472129731</v>
      </c>
      <c r="AZ82" s="155">
        <v>2204414.3921297309</v>
      </c>
      <c r="BA82" s="155">
        <v>6465</v>
      </c>
      <c r="BB82" s="155">
        <v>1965360</v>
      </c>
      <c r="BC82" s="155">
        <v>0</v>
      </c>
      <c r="BD82" s="155">
        <v>0</v>
      </c>
      <c r="BE82" s="155">
        <v>2213168.472129731</v>
      </c>
      <c r="BF82" s="155">
        <v>0</v>
      </c>
      <c r="BG82" s="155">
        <v>2213168.472129731</v>
      </c>
      <c r="BH82" s="155">
        <v>1974114.08</v>
      </c>
      <c r="BI82" s="155">
        <v>1805697.76</v>
      </c>
      <c r="BJ82" s="155">
        <v>2044752.1521297309</v>
      </c>
      <c r="BK82" s="155">
        <v>6726.1583951635885</v>
      </c>
      <c r="BL82" s="155">
        <v>6676.4419754777055</v>
      </c>
      <c r="BM82" s="155">
        <v>7.4465441126410382E-3</v>
      </c>
      <c r="BN82" s="155">
        <v>0</v>
      </c>
      <c r="BO82" s="155">
        <v>0</v>
      </c>
      <c r="BP82" s="155">
        <v>2213168.472129731</v>
      </c>
      <c r="BQ82" s="155">
        <v>7251.3631320056938</v>
      </c>
      <c r="BR82" s="155" t="s">
        <v>700</v>
      </c>
      <c r="BS82" s="155">
        <v>7280.1594477951676</v>
      </c>
      <c r="BT82" s="155">
        <v>9.4068796337276606E-3</v>
      </c>
      <c r="BU82" s="155">
        <v>-7127.32</v>
      </c>
      <c r="BV82" s="155">
        <v>2206041.1521297311</v>
      </c>
      <c r="BW82" s="155">
        <v>-7736.8</v>
      </c>
      <c r="BX82" s="155">
        <v>2198304.3521297313</v>
      </c>
      <c r="BY82" s="155">
        <v>8754.08</v>
      </c>
      <c r="BZ82" s="155">
        <v>2189550.2721297313</v>
      </c>
      <c r="CA82" s="47"/>
      <c r="CB82">
        <v>0</v>
      </c>
      <c r="CC82" s="48">
        <v>11.999999999999995</v>
      </c>
      <c r="CD82" s="49">
        <f t="shared" si="46"/>
        <v>0</v>
      </c>
      <c r="CE82" s="49">
        <f t="shared" si="47"/>
        <v>4514.3999999999996</v>
      </c>
      <c r="CF82" s="49">
        <f t="shared" si="48"/>
        <v>0</v>
      </c>
      <c r="CG82" s="49">
        <f t="shared" si="49"/>
        <v>443.84</v>
      </c>
      <c r="CH82" s="49">
        <f t="shared" si="50"/>
        <v>0</v>
      </c>
      <c r="CI82" s="49">
        <f t="shared" si="51"/>
        <v>129.23999999999992</v>
      </c>
      <c r="CJ82" s="49">
        <f t="shared" si="52"/>
        <v>0</v>
      </c>
      <c r="CK82" s="49">
        <f t="shared" si="53"/>
        <v>0</v>
      </c>
      <c r="CL82" s="49">
        <f t="shared" si="54"/>
        <v>0</v>
      </c>
      <c r="CM82" s="49">
        <f t="shared" si="55"/>
        <v>2039.84</v>
      </c>
      <c r="CN82" s="49">
        <f t="shared" si="42"/>
        <v>2189550.2721297313</v>
      </c>
      <c r="CO82" s="156">
        <f t="shared" si="43"/>
        <v>0</v>
      </c>
      <c r="CP82">
        <v>4004</v>
      </c>
      <c r="CQ82" s="49">
        <f t="shared" si="37"/>
        <v>336853.88801995863</v>
      </c>
      <c r="CR82" s="49">
        <f t="shared" si="36"/>
        <v>168426.94400997931</v>
      </c>
      <c r="CS82" s="49">
        <f t="shared" si="34"/>
        <v>168426.94400997931</v>
      </c>
      <c r="CT82" s="49">
        <f t="shared" si="34"/>
        <v>168426.94400997931</v>
      </c>
      <c r="CU82" s="49">
        <f t="shared" si="34"/>
        <v>168426.94400997931</v>
      </c>
      <c r="CV82" s="49">
        <f t="shared" si="34"/>
        <v>168426.94400997931</v>
      </c>
      <c r="CW82" s="49">
        <f t="shared" si="34"/>
        <v>168426.94400997931</v>
      </c>
      <c r="CX82" s="49">
        <f t="shared" si="34"/>
        <v>168426.94400997931</v>
      </c>
      <c r="CY82" s="49">
        <f t="shared" si="34"/>
        <v>168426.94400997931</v>
      </c>
      <c r="CZ82" s="49">
        <f t="shared" si="34"/>
        <v>168426.94400997931</v>
      </c>
      <c r="DA82" s="49">
        <f t="shared" si="34"/>
        <v>168426.94400997931</v>
      </c>
      <c r="DB82" s="49">
        <f t="shared" si="34"/>
        <v>168426.94400997931</v>
      </c>
      <c r="DC82" s="157">
        <f t="shared" si="44"/>
        <v>2189550.2721297308</v>
      </c>
      <c r="DD82" s="49">
        <f t="shared" si="38"/>
        <v>0</v>
      </c>
      <c r="DE82" s="49" t="s">
        <v>890</v>
      </c>
      <c r="DF82" s="123">
        <v>44536</v>
      </c>
      <c r="DG82" s="49"/>
      <c r="DH82" s="49"/>
      <c r="DI82" s="49">
        <f t="shared" si="39"/>
        <v>340487.45725072786</v>
      </c>
      <c r="DJ82" s="49">
        <f t="shared" si="35"/>
        <v>170243.72862536393</v>
      </c>
      <c r="DK82" s="49">
        <f t="shared" si="33"/>
        <v>170243.72862536393</v>
      </c>
      <c r="DL82" s="49">
        <f t="shared" si="33"/>
        <v>170243.72862536393</v>
      </c>
      <c r="DM82" s="49">
        <f t="shared" si="33"/>
        <v>170243.72862536393</v>
      </c>
      <c r="DN82" s="49">
        <f t="shared" si="33"/>
        <v>170243.72862536393</v>
      </c>
      <c r="DO82" s="49">
        <f t="shared" si="33"/>
        <v>170243.72862536393</v>
      </c>
      <c r="DP82" s="49">
        <f t="shared" si="33"/>
        <v>170243.72862536393</v>
      </c>
      <c r="DQ82" s="49">
        <f t="shared" si="33"/>
        <v>170243.72862536393</v>
      </c>
      <c r="DR82" s="49">
        <f t="shared" si="33"/>
        <v>170243.72862536393</v>
      </c>
      <c r="DS82" s="49">
        <f t="shared" si="33"/>
        <v>170243.72862536393</v>
      </c>
      <c r="DT82" s="49">
        <f t="shared" si="33"/>
        <v>170243.72862536393</v>
      </c>
      <c r="DU82" s="49">
        <f t="shared" si="40"/>
        <v>2213168.472129731</v>
      </c>
      <c r="DV82" s="49">
        <f t="shared" si="41"/>
        <v>0</v>
      </c>
    </row>
    <row r="83" spans="2:126" x14ac:dyDescent="0.25">
      <c r="B83" s="150">
        <v>101361</v>
      </c>
      <c r="C83" s="150">
        <v>3025404</v>
      </c>
      <c r="D83" s="150" t="s">
        <v>119</v>
      </c>
      <c r="E83" s="151" t="s">
        <v>118</v>
      </c>
      <c r="F83" s="155">
        <v>639</v>
      </c>
      <c r="G83" s="155">
        <v>0</v>
      </c>
      <c r="H83" s="155">
        <v>639</v>
      </c>
      <c r="I83" s="155">
        <v>0</v>
      </c>
      <c r="J83" s="155">
        <v>2291001.5999999996</v>
      </c>
      <c r="K83" s="155">
        <v>1715257.5</v>
      </c>
      <c r="L83" s="155">
        <v>0</v>
      </c>
      <c r="M83" s="155">
        <v>37038.24000000002</v>
      </c>
      <c r="N83" s="155">
        <v>0</v>
      </c>
      <c r="O83" s="155">
        <v>128329.49999999961</v>
      </c>
      <c r="P83" s="155">
        <v>0</v>
      </c>
      <c r="Q83" s="155">
        <v>0</v>
      </c>
      <c r="R83" s="155">
        <v>0</v>
      </c>
      <c r="S83" s="155">
        <v>0</v>
      </c>
      <c r="T83" s="155">
        <v>0</v>
      </c>
      <c r="U83" s="155">
        <v>0</v>
      </c>
      <c r="V83" s="155">
        <v>29929.600000000086</v>
      </c>
      <c r="W83" s="155">
        <v>33670.880000000019</v>
      </c>
      <c r="X83" s="155">
        <v>26551.74</v>
      </c>
      <c r="Y83" s="155">
        <v>18354.000000000004</v>
      </c>
      <c r="Z83" s="155">
        <v>11476.779999999993</v>
      </c>
      <c r="AA83" s="155">
        <v>3136.0199999999973</v>
      </c>
      <c r="AB83" s="155">
        <v>0</v>
      </c>
      <c r="AC83" s="155">
        <v>21060.840000000004</v>
      </c>
      <c r="AD83" s="155">
        <v>0</v>
      </c>
      <c r="AE83" s="155">
        <v>4621.2498930355414</v>
      </c>
      <c r="AF83" s="155">
        <v>0</v>
      </c>
      <c r="AG83" s="155">
        <v>0</v>
      </c>
      <c r="AH83" s="155">
        <v>159662.24</v>
      </c>
      <c r="AI83" s="155">
        <v>0</v>
      </c>
      <c r="AJ83" s="155">
        <v>0</v>
      </c>
      <c r="AK83" s="155">
        <v>0</v>
      </c>
      <c r="AL83" s="155">
        <v>23950.353999999999</v>
      </c>
      <c r="AM83" s="155">
        <v>0</v>
      </c>
      <c r="AN83" s="155">
        <v>0</v>
      </c>
      <c r="AO83" s="155">
        <v>0</v>
      </c>
      <c r="AP83" s="155">
        <v>0</v>
      </c>
      <c r="AQ83" s="155">
        <v>0</v>
      </c>
      <c r="AR83" s="155">
        <v>0</v>
      </c>
      <c r="AS83" s="155">
        <v>0</v>
      </c>
      <c r="AT83" s="155">
        <v>0</v>
      </c>
      <c r="AU83" s="155">
        <v>4006259.0999999996</v>
      </c>
      <c r="AV83" s="155">
        <v>314168.84989303531</v>
      </c>
      <c r="AW83" s="155">
        <v>183612.59399999998</v>
      </c>
      <c r="AX83" s="155">
        <v>259964.10147860702</v>
      </c>
      <c r="AY83" s="155">
        <v>4504040.5438930346</v>
      </c>
      <c r="AZ83" s="155">
        <v>4480090.1898930343</v>
      </c>
      <c r="BA83" s="155">
        <v>6465</v>
      </c>
      <c r="BB83" s="155">
        <v>4131135</v>
      </c>
      <c r="BC83" s="155">
        <v>0</v>
      </c>
      <c r="BD83" s="155">
        <v>0</v>
      </c>
      <c r="BE83" s="155">
        <v>4504040.5438930346</v>
      </c>
      <c r="BF83" s="155">
        <v>0</v>
      </c>
      <c r="BG83" s="155">
        <v>4504040.5438930346</v>
      </c>
      <c r="BH83" s="155">
        <v>4155085.3539999998</v>
      </c>
      <c r="BI83" s="155">
        <v>3971472.7600000002</v>
      </c>
      <c r="BJ83" s="155">
        <v>4320427.9498930341</v>
      </c>
      <c r="BK83" s="155">
        <v>6761.2330984241535</v>
      </c>
      <c r="BL83" s="155">
        <v>6767.2823910798124</v>
      </c>
      <c r="BM83" s="155">
        <v>-8.9390279673163251E-4</v>
      </c>
      <c r="BN83" s="155">
        <v>8.9390279673163251E-4</v>
      </c>
      <c r="BO83" s="155">
        <v>3865.4980069660842</v>
      </c>
      <c r="BP83" s="155">
        <v>4507906.0419000005</v>
      </c>
      <c r="BQ83" s="155">
        <v>7017.1450514866983</v>
      </c>
      <c r="BR83" s="155" t="s">
        <v>700</v>
      </c>
      <c r="BS83" s="155">
        <v>7054.6260436619723</v>
      </c>
      <c r="BT83" s="155">
        <v>8.5646369268976841E-4</v>
      </c>
      <c r="BU83" s="155">
        <v>-15517.529999999997</v>
      </c>
      <c r="BV83" s="155">
        <v>4492388.5119000003</v>
      </c>
      <c r="BW83" s="155">
        <v>-16262.55</v>
      </c>
      <c r="BX83" s="155">
        <v>4476125.9619000005</v>
      </c>
      <c r="BY83" s="155">
        <v>23950.353999999999</v>
      </c>
      <c r="BZ83" s="155">
        <v>4452175.6079000002</v>
      </c>
      <c r="CA83" s="47"/>
      <c r="CB83">
        <v>0</v>
      </c>
      <c r="CC83" s="48">
        <v>74.999999999999773</v>
      </c>
      <c r="CD83" s="49">
        <f t="shared" si="46"/>
        <v>0</v>
      </c>
      <c r="CE83" s="49">
        <f t="shared" si="47"/>
        <v>9489.15</v>
      </c>
      <c r="CF83" s="49">
        <f t="shared" si="48"/>
        <v>0</v>
      </c>
      <c r="CG83" s="49">
        <f t="shared" si="49"/>
        <v>932.93999999999994</v>
      </c>
      <c r="CH83" s="49">
        <f t="shared" si="50"/>
        <v>0</v>
      </c>
      <c r="CI83" s="49">
        <f t="shared" si="51"/>
        <v>807.7499999999975</v>
      </c>
      <c r="CJ83" s="49">
        <f t="shared" si="52"/>
        <v>0</v>
      </c>
      <c r="CK83" s="49">
        <f t="shared" si="53"/>
        <v>0</v>
      </c>
      <c r="CL83" s="49">
        <f t="shared" si="54"/>
        <v>0</v>
      </c>
      <c r="CM83" s="49">
        <f t="shared" si="55"/>
        <v>4287.6899999999996</v>
      </c>
      <c r="CN83" s="49">
        <f t="shared" si="42"/>
        <v>4452175.6079000002</v>
      </c>
      <c r="CO83" s="156">
        <f t="shared" si="43"/>
        <v>0</v>
      </c>
      <c r="CP83">
        <v>5404</v>
      </c>
      <c r="CQ83" s="49">
        <f t="shared" si="37"/>
        <v>684950.09352307697</v>
      </c>
      <c r="CR83" s="49">
        <f t="shared" si="36"/>
        <v>342475.04676153848</v>
      </c>
      <c r="CS83" s="49">
        <f t="shared" si="34"/>
        <v>342475.04676153848</v>
      </c>
      <c r="CT83" s="49">
        <f t="shared" si="34"/>
        <v>342475.04676153848</v>
      </c>
      <c r="CU83" s="49">
        <f t="shared" si="34"/>
        <v>342475.04676153848</v>
      </c>
      <c r="CV83" s="49">
        <f t="shared" si="34"/>
        <v>342475.04676153848</v>
      </c>
      <c r="CW83" s="49">
        <f t="shared" si="34"/>
        <v>342475.04676153848</v>
      </c>
      <c r="CX83" s="49">
        <f t="shared" si="34"/>
        <v>342475.04676153848</v>
      </c>
      <c r="CY83" s="49">
        <f t="shared" si="34"/>
        <v>342475.04676153848</v>
      </c>
      <c r="CZ83" s="49">
        <f t="shared" si="34"/>
        <v>342475.04676153848</v>
      </c>
      <c r="DA83" s="49">
        <f t="shared" si="34"/>
        <v>342475.04676153848</v>
      </c>
      <c r="DB83" s="49">
        <f t="shared" si="34"/>
        <v>342475.04676153848</v>
      </c>
      <c r="DC83" s="157">
        <f t="shared" si="44"/>
        <v>4452175.6078999992</v>
      </c>
      <c r="DD83" s="49">
        <f t="shared" si="38"/>
        <v>0</v>
      </c>
      <c r="DE83" s="49"/>
      <c r="DF83" s="49"/>
      <c r="DG83" s="49"/>
      <c r="DH83" s="49"/>
      <c r="DI83" s="49">
        <f t="shared" si="39"/>
        <v>693524.00644615397</v>
      </c>
      <c r="DJ83" s="49">
        <f t="shared" si="35"/>
        <v>346762.00322307699</v>
      </c>
      <c r="DK83" s="49">
        <f t="shared" si="33"/>
        <v>346762.00322307699</v>
      </c>
      <c r="DL83" s="49">
        <f t="shared" si="33"/>
        <v>346762.00322307699</v>
      </c>
      <c r="DM83" s="49">
        <f t="shared" si="33"/>
        <v>346762.00322307699</v>
      </c>
      <c r="DN83" s="49">
        <f t="shared" si="33"/>
        <v>346762.00322307699</v>
      </c>
      <c r="DO83" s="49">
        <f t="shared" si="33"/>
        <v>346762.00322307699</v>
      </c>
      <c r="DP83" s="49">
        <f t="shared" si="33"/>
        <v>346762.00322307699</v>
      </c>
      <c r="DQ83" s="49">
        <f t="shared" si="33"/>
        <v>346762.00322307699</v>
      </c>
      <c r="DR83" s="49">
        <f t="shared" si="33"/>
        <v>346762.00322307699</v>
      </c>
      <c r="DS83" s="49">
        <f t="shared" si="33"/>
        <v>346762.00322307699</v>
      </c>
      <c r="DT83" s="49">
        <f t="shared" si="33"/>
        <v>346762.00322307699</v>
      </c>
      <c r="DU83" s="49">
        <f t="shared" si="40"/>
        <v>4507906.0419000005</v>
      </c>
      <c r="DV83" s="49">
        <f t="shared" si="41"/>
        <v>0</v>
      </c>
    </row>
    <row r="84" spans="2:126" x14ac:dyDescent="0.25">
      <c r="B84" s="150">
        <v>101362</v>
      </c>
      <c r="C84" s="150">
        <v>3025405</v>
      </c>
      <c r="D84" s="150" t="s">
        <v>221</v>
      </c>
      <c r="E84" s="151" t="s">
        <v>220</v>
      </c>
      <c r="F84" s="155">
        <v>880</v>
      </c>
      <c r="G84" s="155">
        <v>0</v>
      </c>
      <c r="H84" s="155">
        <v>880</v>
      </c>
      <c r="I84" s="155">
        <v>0</v>
      </c>
      <c r="J84" s="155">
        <v>3156093.3499999996</v>
      </c>
      <c r="K84" s="155">
        <v>2361001.5</v>
      </c>
      <c r="L84" s="155">
        <v>0</v>
      </c>
      <c r="M84" s="155">
        <v>70808.40000000014</v>
      </c>
      <c r="N84" s="155">
        <v>0</v>
      </c>
      <c r="O84" s="155">
        <v>256658.9999999993</v>
      </c>
      <c r="P84" s="155">
        <v>0</v>
      </c>
      <c r="Q84" s="155">
        <v>0</v>
      </c>
      <c r="R84" s="155">
        <v>0</v>
      </c>
      <c r="S84" s="155">
        <v>0</v>
      </c>
      <c r="T84" s="155">
        <v>0</v>
      </c>
      <c r="U84" s="155">
        <v>0</v>
      </c>
      <c r="V84" s="155">
        <v>45642.640000000123</v>
      </c>
      <c r="W84" s="155">
        <v>38622.479999999989</v>
      </c>
      <c r="X84" s="155">
        <v>25154.279999999995</v>
      </c>
      <c r="Y84" s="155">
        <v>22942.500000000007</v>
      </c>
      <c r="Z84" s="155">
        <v>14755.860000000032</v>
      </c>
      <c r="AA84" s="155">
        <v>1045.3400000000031</v>
      </c>
      <c r="AB84" s="155">
        <v>0</v>
      </c>
      <c r="AC84" s="155">
        <v>21084.799999999999</v>
      </c>
      <c r="AD84" s="155">
        <v>0</v>
      </c>
      <c r="AE84" s="155">
        <v>259641.63377691226</v>
      </c>
      <c r="AF84" s="155">
        <v>0</v>
      </c>
      <c r="AG84" s="155">
        <v>0</v>
      </c>
      <c r="AH84" s="155">
        <v>159662.24</v>
      </c>
      <c r="AI84" s="155">
        <v>0</v>
      </c>
      <c r="AJ84" s="155">
        <v>0</v>
      </c>
      <c r="AK84" s="155">
        <v>0</v>
      </c>
      <c r="AL84" s="155">
        <v>34800.994899999998</v>
      </c>
      <c r="AM84" s="155">
        <v>0</v>
      </c>
      <c r="AN84" s="155">
        <v>0</v>
      </c>
      <c r="AO84" s="155">
        <v>0</v>
      </c>
      <c r="AP84" s="155">
        <v>0</v>
      </c>
      <c r="AQ84" s="155">
        <v>0</v>
      </c>
      <c r="AR84" s="155">
        <v>0</v>
      </c>
      <c r="AS84" s="155">
        <v>0</v>
      </c>
      <c r="AT84" s="155">
        <v>0</v>
      </c>
      <c r="AU84" s="155">
        <v>5517094.8499999996</v>
      </c>
      <c r="AV84" s="155">
        <v>756356.93377691181</v>
      </c>
      <c r="AW84" s="155">
        <v>194463.23489999998</v>
      </c>
      <c r="AX84" s="155">
        <v>416408.49500538246</v>
      </c>
      <c r="AY84" s="155">
        <v>6467915.0186769105</v>
      </c>
      <c r="AZ84" s="155">
        <v>6433114.0237769103</v>
      </c>
      <c r="BA84" s="155">
        <v>6465</v>
      </c>
      <c r="BB84" s="155">
        <v>5689200</v>
      </c>
      <c r="BC84" s="155">
        <v>0</v>
      </c>
      <c r="BD84" s="155">
        <v>0</v>
      </c>
      <c r="BE84" s="155">
        <v>6467915.0186769105</v>
      </c>
      <c r="BF84" s="155">
        <v>0</v>
      </c>
      <c r="BG84" s="155">
        <v>6467915.0186769115</v>
      </c>
      <c r="BH84" s="155">
        <v>5724000.9949000003</v>
      </c>
      <c r="BI84" s="155">
        <v>5529537.7599999998</v>
      </c>
      <c r="BJ84" s="155">
        <v>6273451.78377691</v>
      </c>
      <c r="BK84" s="155">
        <v>7128.9224815646703</v>
      </c>
      <c r="BL84" s="155">
        <v>7037.4527708193045</v>
      </c>
      <c r="BM84" s="155">
        <v>1.2997559447168669E-2</v>
      </c>
      <c r="BN84" s="155">
        <v>0</v>
      </c>
      <c r="BO84" s="155">
        <v>0</v>
      </c>
      <c r="BP84" s="155">
        <v>6467915.0186769105</v>
      </c>
      <c r="BQ84" s="155">
        <v>7310.356845201034</v>
      </c>
      <c r="BR84" s="155" t="s">
        <v>700</v>
      </c>
      <c r="BS84" s="155">
        <v>7349.9034303146709</v>
      </c>
      <c r="BT84" s="155">
        <v>1.3564345849542248E-2</v>
      </c>
      <c r="BU84" s="155">
        <v>-21873.099999999995</v>
      </c>
      <c r="BV84" s="155">
        <v>6446041.9186769109</v>
      </c>
      <c r="BW84" s="155">
        <v>-22396</v>
      </c>
      <c r="BX84" s="155">
        <v>6423645.9186769109</v>
      </c>
      <c r="BY84" s="155">
        <v>34800.994899999998</v>
      </c>
      <c r="BZ84" s="155">
        <v>6388844.9237769106</v>
      </c>
      <c r="CA84" s="47"/>
      <c r="CB84">
        <v>0</v>
      </c>
      <c r="CC84" s="48">
        <v>149.9999999999996</v>
      </c>
      <c r="CD84" s="49">
        <f t="shared" si="46"/>
        <v>0</v>
      </c>
      <c r="CE84" s="49">
        <f t="shared" si="47"/>
        <v>13068</v>
      </c>
      <c r="CF84" s="49">
        <f t="shared" si="48"/>
        <v>0</v>
      </c>
      <c r="CG84" s="49">
        <f t="shared" si="49"/>
        <v>1284.8</v>
      </c>
      <c r="CH84" s="49">
        <f t="shared" si="50"/>
        <v>0</v>
      </c>
      <c r="CI84" s="49">
        <f t="shared" si="51"/>
        <v>1615.4999999999957</v>
      </c>
      <c r="CJ84" s="49">
        <f t="shared" si="52"/>
        <v>0</v>
      </c>
      <c r="CK84" s="49">
        <f t="shared" si="53"/>
        <v>0</v>
      </c>
      <c r="CL84" s="49">
        <f t="shared" si="54"/>
        <v>0</v>
      </c>
      <c r="CM84" s="49">
        <f t="shared" si="55"/>
        <v>5904.8</v>
      </c>
      <c r="CN84" s="49">
        <f t="shared" si="42"/>
        <v>6388844.9237769106</v>
      </c>
      <c r="CO84" s="156">
        <f t="shared" si="43"/>
        <v>0</v>
      </c>
      <c r="CP84">
        <v>5405</v>
      </c>
      <c r="CQ84" s="49">
        <f t="shared" si="37"/>
        <v>982899.21904260165</v>
      </c>
      <c r="CR84" s="49">
        <f t="shared" si="36"/>
        <v>491449.60952130082</v>
      </c>
      <c r="CS84" s="49">
        <f t="shared" si="34"/>
        <v>491449.60952130082</v>
      </c>
      <c r="CT84" s="49">
        <f t="shared" si="34"/>
        <v>491449.60952130082</v>
      </c>
      <c r="CU84" s="49">
        <f t="shared" si="34"/>
        <v>491449.60952130082</v>
      </c>
      <c r="CV84" s="49">
        <f t="shared" si="34"/>
        <v>491449.60952130082</v>
      </c>
      <c r="CW84" s="49">
        <f t="shared" si="34"/>
        <v>491449.60952130082</v>
      </c>
      <c r="CX84" s="49">
        <f t="shared" si="34"/>
        <v>491449.60952130082</v>
      </c>
      <c r="CY84" s="49">
        <f t="shared" si="34"/>
        <v>491449.60952130082</v>
      </c>
      <c r="CZ84" s="49">
        <f t="shared" si="34"/>
        <v>491449.60952130082</v>
      </c>
      <c r="DA84" s="49">
        <f t="shared" si="34"/>
        <v>491449.60952130082</v>
      </c>
      <c r="DB84" s="49">
        <f t="shared" si="34"/>
        <v>491449.60952130082</v>
      </c>
      <c r="DC84" s="157">
        <f t="shared" si="44"/>
        <v>6388844.9237769097</v>
      </c>
      <c r="DD84" s="49">
        <f t="shared" si="38"/>
        <v>0</v>
      </c>
      <c r="DE84" s="49"/>
      <c r="DF84" s="49"/>
      <c r="DG84" s="49"/>
      <c r="DH84" s="49"/>
      <c r="DI84" s="49">
        <f t="shared" si="39"/>
        <v>995063.84902721702</v>
      </c>
      <c r="DJ84" s="49">
        <f t="shared" si="35"/>
        <v>497531.92451360851</v>
      </c>
      <c r="DK84" s="49">
        <f t="shared" si="33"/>
        <v>497531.92451360851</v>
      </c>
      <c r="DL84" s="49">
        <f t="shared" si="33"/>
        <v>497531.92451360851</v>
      </c>
      <c r="DM84" s="49">
        <f t="shared" si="33"/>
        <v>497531.92451360851</v>
      </c>
      <c r="DN84" s="49">
        <f t="shared" si="33"/>
        <v>497531.92451360851</v>
      </c>
      <c r="DO84" s="49">
        <f t="shared" si="33"/>
        <v>497531.92451360851</v>
      </c>
      <c r="DP84" s="49">
        <f t="shared" si="33"/>
        <v>497531.92451360851</v>
      </c>
      <c r="DQ84" s="49">
        <f t="shared" si="33"/>
        <v>497531.92451360851</v>
      </c>
      <c r="DR84" s="49">
        <f t="shared" si="33"/>
        <v>497531.92451360851</v>
      </c>
      <c r="DS84" s="49">
        <f t="shared" si="33"/>
        <v>497531.92451360851</v>
      </c>
      <c r="DT84" s="49">
        <f t="shared" si="33"/>
        <v>497531.92451360851</v>
      </c>
      <c r="DU84" s="49">
        <f t="shared" si="40"/>
        <v>6467915.0186769096</v>
      </c>
      <c r="DV84" s="49">
        <f t="shared" si="41"/>
        <v>0</v>
      </c>
    </row>
    <row r="85" spans="2:126" x14ac:dyDescent="0.25">
      <c r="B85" s="150">
        <v>101364</v>
      </c>
      <c r="C85" s="150">
        <v>3025407</v>
      </c>
      <c r="D85" s="150" t="s">
        <v>56</v>
      </c>
      <c r="E85" s="151" t="s">
        <v>55</v>
      </c>
      <c r="F85" s="155">
        <v>1057</v>
      </c>
      <c r="G85" s="155">
        <v>0</v>
      </c>
      <c r="H85" s="155">
        <v>1057</v>
      </c>
      <c r="I85" s="155">
        <v>0</v>
      </c>
      <c r="J85" s="155">
        <v>3687080.6999999997</v>
      </c>
      <c r="K85" s="155">
        <v>2952933.5</v>
      </c>
      <c r="L85" s="155">
        <v>0</v>
      </c>
      <c r="M85" s="155">
        <v>171029.52000000016</v>
      </c>
      <c r="N85" s="155">
        <v>0</v>
      </c>
      <c r="O85" s="155">
        <v>595448.88000000059</v>
      </c>
      <c r="P85" s="155">
        <v>0</v>
      </c>
      <c r="Q85" s="155">
        <v>0</v>
      </c>
      <c r="R85" s="155">
        <v>0</v>
      </c>
      <c r="S85" s="155">
        <v>0</v>
      </c>
      <c r="T85" s="155">
        <v>0</v>
      </c>
      <c r="U85" s="155">
        <v>0</v>
      </c>
      <c r="V85" s="155">
        <v>111699.11120379136</v>
      </c>
      <c r="W85" s="155">
        <v>99715.837080568715</v>
      </c>
      <c r="X85" s="155">
        <v>41303.221791469157</v>
      </c>
      <c r="Y85" s="155">
        <v>26050.791943127988</v>
      </c>
      <c r="Z85" s="155">
        <v>30388.990454976334</v>
      </c>
      <c r="AA85" s="155">
        <v>0</v>
      </c>
      <c r="AB85" s="155">
        <v>0</v>
      </c>
      <c r="AC85" s="155">
        <v>156794.58699905034</v>
      </c>
      <c r="AD85" s="155">
        <v>0</v>
      </c>
      <c r="AE85" s="155">
        <v>374862.67396943748</v>
      </c>
      <c r="AF85" s="155">
        <v>0</v>
      </c>
      <c r="AG85" s="155">
        <v>13283.93516587673</v>
      </c>
      <c r="AH85" s="155">
        <v>159662.24</v>
      </c>
      <c r="AI85" s="155">
        <v>0</v>
      </c>
      <c r="AJ85" s="155">
        <v>0</v>
      </c>
      <c r="AK85" s="155">
        <v>0</v>
      </c>
      <c r="AL85" s="155">
        <v>45386.25</v>
      </c>
      <c r="AM85" s="155">
        <v>0</v>
      </c>
      <c r="AN85" s="155">
        <v>0</v>
      </c>
      <c r="AO85" s="155">
        <v>0</v>
      </c>
      <c r="AP85" s="155">
        <v>0</v>
      </c>
      <c r="AQ85" s="155">
        <v>0</v>
      </c>
      <c r="AR85" s="155">
        <v>0</v>
      </c>
      <c r="AS85" s="155">
        <v>0</v>
      </c>
      <c r="AT85" s="155">
        <v>0</v>
      </c>
      <c r="AU85" s="155">
        <v>6640014.1999999993</v>
      </c>
      <c r="AV85" s="155">
        <v>1620577.5486082986</v>
      </c>
      <c r="AW85" s="155">
        <v>205048.49</v>
      </c>
      <c r="AX85" s="155">
        <v>758978.96645360149</v>
      </c>
      <c r="AY85" s="155">
        <v>8465640.238608297</v>
      </c>
      <c r="AZ85" s="155">
        <v>8420253.988608297</v>
      </c>
      <c r="BA85" s="155">
        <v>6465</v>
      </c>
      <c r="BB85" s="155">
        <v>6833505</v>
      </c>
      <c r="BC85" s="155">
        <v>0</v>
      </c>
      <c r="BD85" s="155">
        <v>0</v>
      </c>
      <c r="BE85" s="155">
        <v>8465640.238608297</v>
      </c>
      <c r="BF85" s="155">
        <v>0</v>
      </c>
      <c r="BG85" s="155">
        <v>8465640.2386082988</v>
      </c>
      <c r="BH85" s="155">
        <v>6878891.25</v>
      </c>
      <c r="BI85" s="155">
        <v>6673842.7599999998</v>
      </c>
      <c r="BJ85" s="155">
        <v>8260591.7486082967</v>
      </c>
      <c r="BK85" s="155">
        <v>7815.129374274642</v>
      </c>
      <c r="BL85" s="155">
        <v>7711.7046069380203</v>
      </c>
      <c r="BM85" s="155">
        <v>1.341140157826755E-2</v>
      </c>
      <c r="BN85" s="155">
        <v>0</v>
      </c>
      <c r="BO85" s="155">
        <v>0</v>
      </c>
      <c r="BP85" s="155">
        <v>8465640.238608297</v>
      </c>
      <c r="BQ85" s="155">
        <v>7966.1816353910099</v>
      </c>
      <c r="BR85" s="155" t="s">
        <v>700</v>
      </c>
      <c r="BS85" s="155">
        <v>8009.1203771128639</v>
      </c>
      <c r="BT85" s="155">
        <v>1.3831069093009241E-2</v>
      </c>
      <c r="BU85" s="155">
        <v>-28080.100000000002</v>
      </c>
      <c r="BV85" s="155">
        <v>8437560.1386082973</v>
      </c>
      <c r="BW85" s="155">
        <v>-26900.649999999998</v>
      </c>
      <c r="BX85" s="155">
        <v>8410659.488608297</v>
      </c>
      <c r="BY85" s="155">
        <v>45386.25</v>
      </c>
      <c r="BZ85" s="155">
        <v>8365273.238608297</v>
      </c>
      <c r="CA85" s="47"/>
      <c r="CB85">
        <v>0</v>
      </c>
      <c r="CC85" s="48">
        <v>348.00000000000034</v>
      </c>
      <c r="CD85" s="49">
        <f t="shared" si="46"/>
        <v>0</v>
      </c>
      <c r="CE85" s="49">
        <f t="shared" si="47"/>
        <v>15696.449999999999</v>
      </c>
      <c r="CF85" s="49">
        <f t="shared" si="48"/>
        <v>0</v>
      </c>
      <c r="CG85" s="49">
        <f t="shared" si="49"/>
        <v>1543.22</v>
      </c>
      <c r="CH85" s="49">
        <f t="shared" si="50"/>
        <v>0</v>
      </c>
      <c r="CI85" s="49">
        <f t="shared" si="51"/>
        <v>3747.9600000000037</v>
      </c>
      <c r="CJ85" s="49">
        <f t="shared" si="52"/>
        <v>0</v>
      </c>
      <c r="CK85" s="49">
        <f t="shared" si="53"/>
        <v>0</v>
      </c>
      <c r="CL85" s="49">
        <f t="shared" si="54"/>
        <v>0</v>
      </c>
      <c r="CM85" s="49">
        <f t="shared" si="55"/>
        <v>7092.47</v>
      </c>
      <c r="CN85" s="49">
        <f t="shared" si="42"/>
        <v>8365273.238608297</v>
      </c>
      <c r="CO85" s="156">
        <f t="shared" si="43"/>
        <v>0</v>
      </c>
      <c r="CP85">
        <v>5407</v>
      </c>
      <c r="CQ85" s="49">
        <f t="shared" si="37"/>
        <v>1286965.1136320457</v>
      </c>
      <c r="CR85" s="49">
        <f t="shared" si="36"/>
        <v>643482.55681602284</v>
      </c>
      <c r="CS85" s="49">
        <f t="shared" si="34"/>
        <v>643482.55681602284</v>
      </c>
      <c r="CT85" s="49">
        <f t="shared" si="34"/>
        <v>643482.55681602284</v>
      </c>
      <c r="CU85" s="49">
        <f t="shared" si="34"/>
        <v>643482.55681602284</v>
      </c>
      <c r="CV85" s="49">
        <f t="shared" si="34"/>
        <v>643482.55681602284</v>
      </c>
      <c r="CW85" s="49">
        <f t="shared" si="34"/>
        <v>643482.55681602284</v>
      </c>
      <c r="CX85" s="49">
        <f t="shared" si="34"/>
        <v>643482.55681602284</v>
      </c>
      <c r="CY85" s="49">
        <f t="shared" si="34"/>
        <v>643482.55681602284</v>
      </c>
      <c r="CZ85" s="49">
        <f t="shared" si="34"/>
        <v>643482.55681602284</v>
      </c>
      <c r="DA85" s="49">
        <f t="shared" si="34"/>
        <v>643482.55681602284</v>
      </c>
      <c r="DB85" s="49">
        <f t="shared" si="34"/>
        <v>643482.55681602284</v>
      </c>
      <c r="DC85" s="157">
        <f t="shared" si="44"/>
        <v>8365273.238608297</v>
      </c>
      <c r="DD85" s="49">
        <f t="shared" si="38"/>
        <v>0</v>
      </c>
      <c r="DE85" s="49"/>
      <c r="DF85" s="49"/>
      <c r="DG85" s="49"/>
      <c r="DH85" s="49"/>
      <c r="DI85" s="49">
        <f t="shared" si="39"/>
        <v>1302406.1905551227</v>
      </c>
      <c r="DJ85" s="49">
        <f t="shared" si="35"/>
        <v>651203.09527756134</v>
      </c>
      <c r="DK85" s="49">
        <f t="shared" si="33"/>
        <v>651203.09527756134</v>
      </c>
      <c r="DL85" s="49">
        <f t="shared" si="33"/>
        <v>651203.09527756134</v>
      </c>
      <c r="DM85" s="49">
        <f t="shared" si="33"/>
        <v>651203.09527756134</v>
      </c>
      <c r="DN85" s="49">
        <f t="shared" si="33"/>
        <v>651203.09527756134</v>
      </c>
      <c r="DO85" s="49">
        <f t="shared" si="33"/>
        <v>651203.09527756134</v>
      </c>
      <c r="DP85" s="49">
        <f t="shared" si="33"/>
        <v>651203.09527756134</v>
      </c>
      <c r="DQ85" s="49">
        <f t="shared" ref="DK85:DT86" si="56">$BP85/13</f>
        <v>651203.09527756134</v>
      </c>
      <c r="DR85" s="49">
        <f t="shared" si="56"/>
        <v>651203.09527756134</v>
      </c>
      <c r="DS85" s="49">
        <f t="shared" si="56"/>
        <v>651203.09527756134</v>
      </c>
      <c r="DT85" s="49">
        <f t="shared" si="56"/>
        <v>651203.09527756134</v>
      </c>
      <c r="DU85" s="49">
        <f t="shared" si="40"/>
        <v>8465640.2386082951</v>
      </c>
      <c r="DV85" s="49">
        <f t="shared" si="41"/>
        <v>0</v>
      </c>
    </row>
    <row r="86" spans="2:126" x14ac:dyDescent="0.25">
      <c r="B86" s="150">
        <v>135747</v>
      </c>
      <c r="C86" s="150">
        <v>3025427</v>
      </c>
      <c r="D86" s="150" t="s">
        <v>170</v>
      </c>
      <c r="E86" s="151" t="s">
        <v>547</v>
      </c>
      <c r="F86" s="155">
        <v>1002</v>
      </c>
      <c r="G86" s="155">
        <v>0</v>
      </c>
      <c r="H86" s="155">
        <v>1002</v>
      </c>
      <c r="I86" s="155">
        <v>0</v>
      </c>
      <c r="J86" s="155">
        <v>3704979.15</v>
      </c>
      <c r="K86" s="155">
        <v>2562796.5</v>
      </c>
      <c r="L86" s="155">
        <v>0</v>
      </c>
      <c r="M86" s="155">
        <v>21242.520000000022</v>
      </c>
      <c r="N86" s="155">
        <v>0</v>
      </c>
      <c r="O86" s="155">
        <v>80419.820000000007</v>
      </c>
      <c r="P86" s="155">
        <v>0</v>
      </c>
      <c r="Q86" s="155">
        <v>0</v>
      </c>
      <c r="R86" s="155">
        <v>0</v>
      </c>
      <c r="S86" s="155">
        <v>0</v>
      </c>
      <c r="T86" s="155">
        <v>0</v>
      </c>
      <c r="U86" s="155">
        <v>0</v>
      </c>
      <c r="V86" s="155">
        <v>14605.256103896118</v>
      </c>
      <c r="W86" s="155">
        <v>10408.747972027983</v>
      </c>
      <c r="X86" s="155">
        <v>11190.848511488524</v>
      </c>
      <c r="Y86" s="155">
        <v>2296.5419580419602</v>
      </c>
      <c r="Z86" s="155">
        <v>3282.3558041958081</v>
      </c>
      <c r="AA86" s="155">
        <v>1046.3842957042957</v>
      </c>
      <c r="AB86" s="155">
        <v>0</v>
      </c>
      <c r="AC86" s="155">
        <v>50897.030000000042</v>
      </c>
      <c r="AD86" s="155">
        <v>0</v>
      </c>
      <c r="AE86" s="155">
        <v>244525.48346537564</v>
      </c>
      <c r="AF86" s="155">
        <v>0</v>
      </c>
      <c r="AG86" s="155">
        <v>0</v>
      </c>
      <c r="AH86" s="155">
        <v>159662.24</v>
      </c>
      <c r="AI86" s="155">
        <v>0</v>
      </c>
      <c r="AJ86" s="155">
        <v>0</v>
      </c>
      <c r="AK86" s="155">
        <v>0</v>
      </c>
      <c r="AL86" s="155">
        <v>76954.114499999996</v>
      </c>
      <c r="AM86" s="155">
        <v>0</v>
      </c>
      <c r="AN86" s="155">
        <v>0</v>
      </c>
      <c r="AO86" s="155">
        <v>0</v>
      </c>
      <c r="AP86" s="155">
        <v>0</v>
      </c>
      <c r="AQ86" s="155">
        <v>0</v>
      </c>
      <c r="AR86" s="155">
        <v>0</v>
      </c>
      <c r="AS86" s="155">
        <v>0</v>
      </c>
      <c r="AT86" s="155">
        <v>0</v>
      </c>
      <c r="AU86" s="155">
        <v>6267775.6500000004</v>
      </c>
      <c r="AV86" s="155">
        <v>439914.98811073042</v>
      </c>
      <c r="AW86" s="155">
        <v>236616.35449999999</v>
      </c>
      <c r="AX86" s="155">
        <v>410750.52587214613</v>
      </c>
      <c r="AY86" s="155">
        <v>6944306.9926107312</v>
      </c>
      <c r="AZ86" s="155">
        <v>6867352.878110731</v>
      </c>
      <c r="BA86" s="155">
        <v>6465</v>
      </c>
      <c r="BB86" s="155">
        <v>6477930</v>
      </c>
      <c r="BC86" s="155">
        <v>0</v>
      </c>
      <c r="BD86" s="155">
        <v>0</v>
      </c>
      <c r="BE86" s="155">
        <v>6944306.9926107312</v>
      </c>
      <c r="BF86" s="155">
        <v>0</v>
      </c>
      <c r="BG86" s="155">
        <v>6944306.9926107321</v>
      </c>
      <c r="BH86" s="155">
        <v>6554884.1145000001</v>
      </c>
      <c r="BI86" s="155">
        <v>6318267.7599999998</v>
      </c>
      <c r="BJ86" s="155">
        <v>6707690.6381107308</v>
      </c>
      <c r="BK86" s="155">
        <v>6694.3020340426456</v>
      </c>
      <c r="BL86" s="155">
        <v>7450.475281661601</v>
      </c>
      <c r="BM86" s="155">
        <v>-0.10149328989523392</v>
      </c>
      <c r="BN86" s="155">
        <v>0.10149328989523392</v>
      </c>
      <c r="BO86" s="155">
        <v>757685.59411419334</v>
      </c>
      <c r="BP86" s="155">
        <v>7701992.5867249249</v>
      </c>
      <c r="BQ86" s="155">
        <v>7609.8188345558128</v>
      </c>
      <c r="BR86" s="155" t="s">
        <v>700</v>
      </c>
      <c r="BS86" s="155">
        <v>7686.6193480288675</v>
      </c>
      <c r="BT86" s="155">
        <v>1.2061879462630376E-3</v>
      </c>
      <c r="BU86" s="155">
        <v>-23572.23</v>
      </c>
      <c r="BV86" s="155">
        <v>7678420.3567249244</v>
      </c>
      <c r="BW86" s="155">
        <v>-25500.899999999998</v>
      </c>
      <c r="BX86" s="155">
        <v>7652919.456724924</v>
      </c>
      <c r="BY86" s="155">
        <v>76954.114499999996</v>
      </c>
      <c r="BZ86" s="155">
        <v>7575965.3422249239</v>
      </c>
      <c r="CA86" s="47"/>
      <c r="CB86">
        <v>0</v>
      </c>
      <c r="CC86" s="48">
        <v>47.000000000000007</v>
      </c>
      <c r="CD86" s="49">
        <f t="shared" si="46"/>
        <v>0</v>
      </c>
      <c r="CE86" s="49">
        <f t="shared" si="47"/>
        <v>14879.699999999999</v>
      </c>
      <c r="CF86" s="49">
        <f t="shared" si="48"/>
        <v>0</v>
      </c>
      <c r="CG86" s="49">
        <f t="shared" si="49"/>
        <v>1462.92</v>
      </c>
      <c r="CH86" s="49">
        <f t="shared" si="50"/>
        <v>0</v>
      </c>
      <c r="CI86" s="49">
        <f t="shared" si="51"/>
        <v>506.19000000000005</v>
      </c>
      <c r="CJ86" s="49">
        <f t="shared" si="52"/>
        <v>0</v>
      </c>
      <c r="CK86" s="49">
        <f t="shared" si="53"/>
        <v>0</v>
      </c>
      <c r="CL86" s="49">
        <f t="shared" si="54"/>
        <v>0</v>
      </c>
      <c r="CM86" s="49">
        <f t="shared" si="55"/>
        <v>6723.42</v>
      </c>
      <c r="CN86" s="49">
        <f t="shared" si="42"/>
        <v>7575965.3422249239</v>
      </c>
      <c r="CO86" s="156">
        <f t="shared" si="43"/>
        <v>0</v>
      </c>
      <c r="CP86">
        <v>5427</v>
      </c>
      <c r="CQ86" s="49">
        <f t="shared" si="37"/>
        <v>1165533.1295730653</v>
      </c>
      <c r="CR86" s="49">
        <f t="shared" si="36"/>
        <v>582766.56478653266</v>
      </c>
      <c r="CS86" s="49">
        <f t="shared" si="34"/>
        <v>582766.56478653266</v>
      </c>
      <c r="CT86" s="49">
        <f t="shared" si="34"/>
        <v>582766.56478653266</v>
      </c>
      <c r="CU86" s="49">
        <f t="shared" si="34"/>
        <v>582766.56478653266</v>
      </c>
      <c r="CV86" s="49">
        <f t="shared" si="34"/>
        <v>582766.56478653266</v>
      </c>
      <c r="CW86" s="49">
        <f t="shared" si="34"/>
        <v>582766.56478653266</v>
      </c>
      <c r="CX86" s="49">
        <f t="shared" si="34"/>
        <v>582766.56478653266</v>
      </c>
      <c r="CY86" s="49">
        <f>$CN86/13</f>
        <v>582766.56478653266</v>
      </c>
      <c r="CZ86" s="49">
        <f>$CN86/13</f>
        <v>582766.56478653266</v>
      </c>
      <c r="DA86" s="49">
        <f>$CN86/13</f>
        <v>582766.56478653266</v>
      </c>
      <c r="DB86" s="49">
        <f>$CN86/13</f>
        <v>582766.56478653266</v>
      </c>
      <c r="DC86" s="157">
        <f t="shared" si="44"/>
        <v>7575965.3422249267</v>
      </c>
      <c r="DD86" s="49">
        <f t="shared" si="38"/>
        <v>0</v>
      </c>
      <c r="DE86" s="49"/>
      <c r="DF86" s="49"/>
      <c r="DG86" s="49"/>
      <c r="DH86" s="49"/>
      <c r="DI86" s="49">
        <f t="shared" si="39"/>
        <v>1184921.9364192192</v>
      </c>
      <c r="DJ86" s="49">
        <f t="shared" si="35"/>
        <v>592460.96820960962</v>
      </c>
      <c r="DK86" s="49">
        <f t="shared" si="56"/>
        <v>592460.96820960962</v>
      </c>
      <c r="DL86" s="49">
        <f t="shared" si="56"/>
        <v>592460.96820960962</v>
      </c>
      <c r="DM86" s="49">
        <f t="shared" si="56"/>
        <v>592460.96820960962</v>
      </c>
      <c r="DN86" s="49">
        <f t="shared" si="56"/>
        <v>592460.96820960962</v>
      </c>
      <c r="DO86" s="49">
        <f t="shared" si="56"/>
        <v>592460.96820960962</v>
      </c>
      <c r="DP86" s="49">
        <f t="shared" si="56"/>
        <v>592460.96820960962</v>
      </c>
      <c r="DQ86" s="49">
        <f t="shared" si="56"/>
        <v>592460.96820960962</v>
      </c>
      <c r="DR86" s="49">
        <f t="shared" si="56"/>
        <v>592460.96820960962</v>
      </c>
      <c r="DS86" s="49">
        <f t="shared" si="56"/>
        <v>592460.96820960962</v>
      </c>
      <c r="DT86" s="49">
        <f t="shared" si="56"/>
        <v>592460.96820960962</v>
      </c>
      <c r="DU86" s="49">
        <f t="shared" si="40"/>
        <v>7701992.586724923</v>
      </c>
      <c r="DV86" s="49">
        <f t="shared" si="41"/>
        <v>0</v>
      </c>
    </row>
    <row r="87" spans="2:126" x14ac:dyDescent="0.25">
      <c r="B87" s="150">
        <v>103119</v>
      </c>
      <c r="C87" s="150">
        <v>3023521</v>
      </c>
      <c r="D87" s="150" t="s">
        <v>191</v>
      </c>
      <c r="E87" s="151" t="s">
        <v>744</v>
      </c>
      <c r="F87" s="155">
        <v>1503</v>
      </c>
      <c r="G87" s="155">
        <v>610</v>
      </c>
      <c r="H87" s="155">
        <v>893</v>
      </c>
      <c r="I87" s="155">
        <v>2582178.7999999998</v>
      </c>
      <c r="J87" s="155">
        <v>3203822.55</v>
      </c>
      <c r="K87" s="155">
        <v>2394634</v>
      </c>
      <c r="L87" s="155">
        <v>62638.199999999852</v>
      </c>
      <c r="M87" s="155">
        <v>146518.91999999993</v>
      </c>
      <c r="N87" s="155">
        <v>137632.84000000026</v>
      </c>
      <c r="O87" s="155">
        <v>484229.9800000001</v>
      </c>
      <c r="P87" s="155">
        <v>42924.280000000057</v>
      </c>
      <c r="Q87" s="155">
        <v>24147.199999999939</v>
      </c>
      <c r="R87" s="155">
        <v>2448.3000000000002</v>
      </c>
      <c r="S87" s="155">
        <v>3235.0799999999986</v>
      </c>
      <c r="T87" s="155">
        <v>1144.3799999999987</v>
      </c>
      <c r="U87" s="155">
        <v>0</v>
      </c>
      <c r="V87" s="155">
        <v>74075.760000000068</v>
      </c>
      <c r="W87" s="155">
        <v>57933.719999999856</v>
      </c>
      <c r="X87" s="155">
        <v>19564.440000000017</v>
      </c>
      <c r="Y87" s="155">
        <v>16059.750000000016</v>
      </c>
      <c r="Z87" s="155">
        <v>4918.62</v>
      </c>
      <c r="AA87" s="155">
        <v>0</v>
      </c>
      <c r="AB87" s="155">
        <v>168556.70760456292</v>
      </c>
      <c r="AC87" s="155">
        <v>133385.32</v>
      </c>
      <c r="AD87" s="155">
        <v>235570.20245686671</v>
      </c>
      <c r="AE87" s="155">
        <v>333093.68806193414</v>
      </c>
      <c r="AF87" s="155">
        <v>36651.435320197081</v>
      </c>
      <c r="AG87" s="155">
        <v>8664.6514285713693</v>
      </c>
      <c r="AH87" s="155">
        <v>159662.24</v>
      </c>
      <c r="AI87" s="155">
        <v>0</v>
      </c>
      <c r="AJ87" s="155">
        <v>0</v>
      </c>
      <c r="AK87" s="155">
        <v>178258.32</v>
      </c>
      <c r="AL87" s="155">
        <v>26607.6891</v>
      </c>
      <c r="AM87" s="155">
        <v>0</v>
      </c>
      <c r="AN87" s="155">
        <v>0</v>
      </c>
      <c r="AO87" s="155">
        <v>0</v>
      </c>
      <c r="AP87" s="155">
        <v>0</v>
      </c>
      <c r="AQ87" s="155">
        <v>0</v>
      </c>
      <c r="AR87" s="155">
        <v>0</v>
      </c>
      <c r="AS87" s="155">
        <v>0</v>
      </c>
      <c r="AT87" s="155">
        <v>0</v>
      </c>
      <c r="AU87" s="155">
        <v>8180635.3499999996</v>
      </c>
      <c r="AV87" s="155">
        <v>1993393.4748721325</v>
      </c>
      <c r="AW87" s="155">
        <v>364528.24910000002</v>
      </c>
      <c r="AX87" s="155">
        <v>1044613.7772070916</v>
      </c>
      <c r="AY87" s="155">
        <v>10538557.073972132</v>
      </c>
      <c r="AZ87" s="155">
        <v>10333691.064872133</v>
      </c>
      <c r="BA87" s="155">
        <v>5584.166666666667</v>
      </c>
      <c r="BB87" s="155">
        <v>8393002.5</v>
      </c>
      <c r="BC87" s="155">
        <v>0</v>
      </c>
      <c r="BD87" s="155">
        <v>0</v>
      </c>
      <c r="BE87" s="155">
        <v>10538557.073972132</v>
      </c>
      <c r="BF87" s="155">
        <v>3445073.0221554125</v>
      </c>
      <c r="BG87" s="155">
        <v>7093484.0518167196</v>
      </c>
      <c r="BH87" s="155">
        <v>8597868.5090999994</v>
      </c>
      <c r="BI87" s="155">
        <v>8233340.2599999998</v>
      </c>
      <c r="BJ87" s="155">
        <v>10174028.824872132</v>
      </c>
      <c r="BK87" s="155">
        <v>6769.1475880719445</v>
      </c>
      <c r="BL87" s="155">
        <v>6759.2343851206433</v>
      </c>
      <c r="BM87" s="155">
        <v>1.4666162447515474E-3</v>
      </c>
      <c r="BN87" s="155">
        <v>0</v>
      </c>
      <c r="BO87" s="155">
        <v>0</v>
      </c>
      <c r="BP87" s="155">
        <v>10538557.073972132</v>
      </c>
      <c r="BQ87" s="155">
        <v>6875.3766233347524</v>
      </c>
      <c r="BR87" s="155" t="s">
        <v>700</v>
      </c>
      <c r="BS87" s="155">
        <v>7011.681353274872</v>
      </c>
      <c r="BT87" s="155">
        <v>-9.6307793041661149E-4</v>
      </c>
      <c r="BU87" s="155">
        <v>-49908.69000000001</v>
      </c>
      <c r="BV87" s="155">
        <v>10488648.383972133</v>
      </c>
      <c r="BW87" s="155">
        <v>-38251.35</v>
      </c>
      <c r="BX87" s="155">
        <v>10450397.033972133</v>
      </c>
      <c r="BY87" s="155">
        <v>26607.6891</v>
      </c>
      <c r="BZ87" s="155">
        <v>10423789.344872134</v>
      </c>
      <c r="CA87" s="47"/>
      <c r="CB87">
        <v>118.0000000000002</v>
      </c>
      <c r="CC87" s="48">
        <v>283.00000000000006</v>
      </c>
      <c r="CD87" s="49">
        <f t="shared" si="46"/>
        <v>9991.7999999999993</v>
      </c>
      <c r="CE87" s="49">
        <f t="shared" si="47"/>
        <v>13261.05</v>
      </c>
      <c r="CF87" s="49">
        <f t="shared" si="48"/>
        <v>1043.0999999999999</v>
      </c>
      <c r="CG87" s="49">
        <f t="shared" si="49"/>
        <v>1303.78</v>
      </c>
      <c r="CH87" s="49">
        <f t="shared" si="50"/>
        <v>1562.3200000000027</v>
      </c>
      <c r="CI87" s="49">
        <f t="shared" si="51"/>
        <v>3047.9100000000003</v>
      </c>
      <c r="CJ87" s="49">
        <f t="shared" si="52"/>
        <v>2025.1999999999998</v>
      </c>
      <c r="CK87" s="49">
        <f t="shared" si="53"/>
        <v>0</v>
      </c>
      <c r="CL87" s="49">
        <f t="shared" si="54"/>
        <v>11681.5</v>
      </c>
      <c r="CM87" s="49">
        <f t="shared" si="55"/>
        <v>5992.03</v>
      </c>
      <c r="CN87" s="49">
        <f t="shared" si="42"/>
        <v>10423789.344872134</v>
      </c>
      <c r="CO87" s="156">
        <f t="shared" si="43"/>
        <v>0</v>
      </c>
      <c r="CP87">
        <v>3521</v>
      </c>
      <c r="CQ87" s="49"/>
      <c r="CR87" s="49">
        <f>2*($CN87/12)</f>
        <v>1737298.2241453556</v>
      </c>
      <c r="CS87" s="49">
        <f>$CN87/12</f>
        <v>868649.11207267782</v>
      </c>
      <c r="CT87" s="49">
        <f>$CN87/12</f>
        <v>868649.11207267782</v>
      </c>
      <c r="CU87" s="49">
        <f>$CN87/12</f>
        <v>868649.11207267782</v>
      </c>
      <c r="CV87" s="49"/>
      <c r="CW87" s="49"/>
      <c r="CX87" s="49"/>
      <c r="CY87" s="49"/>
      <c r="CZ87" s="49"/>
      <c r="DA87" s="49"/>
      <c r="DB87" s="49"/>
      <c r="DC87" s="157">
        <f t="shared" si="44"/>
        <v>4343245.5603633896</v>
      </c>
      <c r="DD87" s="49">
        <f t="shared" si="38"/>
        <v>6080543.7845087443</v>
      </c>
      <c r="DE87" s="49" t="s">
        <v>890</v>
      </c>
      <c r="DF87" s="123">
        <v>45901</v>
      </c>
      <c r="DG87" s="49"/>
      <c r="DH87" s="49"/>
      <c r="DI87" s="49"/>
      <c r="DJ87" s="49"/>
      <c r="DK87" s="49"/>
      <c r="DL87" s="49"/>
      <c r="DM87" s="49"/>
      <c r="DN87" s="49"/>
      <c r="DO87" s="49"/>
      <c r="DP87" s="49"/>
      <c r="DQ87" s="49"/>
      <c r="DR87" s="49"/>
      <c r="DS87" s="49"/>
      <c r="DT87" s="49"/>
      <c r="DU87" s="49">
        <f t="shared" si="40"/>
        <v>0</v>
      </c>
      <c r="DV87" s="49"/>
    </row>
    <row r="89" spans="2:126" x14ac:dyDescent="0.25">
      <c r="CT89" s="119"/>
    </row>
    <row r="90" spans="2:126" x14ac:dyDescent="0.25">
      <c r="CU90" s="49"/>
    </row>
  </sheetData>
  <autoFilter ref="B5:DJ87" xr:uid="{AFBFC10D-8528-4EA9-B030-E78172D6D65D}"/>
  <mergeCells count="7">
    <mergeCell ref="DI2:DU2"/>
    <mergeCell ref="CQ2:DD2"/>
    <mergeCell ref="CD3:CE3"/>
    <mergeCell ref="CF3:CG3"/>
    <mergeCell ref="CH3:CI3"/>
    <mergeCell ref="CJ3:CK3"/>
    <mergeCell ref="CL3:CM3"/>
  </mergeCells>
  <dataValidations count="1">
    <dataValidation type="decimal" operator="greaterThanOrEqual" allowBlank="1" showInputMessage="1" showErrorMessage="1" errorTitle="Error" error="Thisfigure cannot be negative. Please provide a positive unit value." sqref="CD4:CM5" xr:uid="{29461618-D984-4968-916D-FFA3034DFC11}">
      <formula1>0</formula1>
    </dataValidation>
  </dataValidation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ED3C8-9270-4185-9F08-6C3D1847258A}">
  <sheetPr>
    <tabColor theme="4" tint="0.39997558519241921"/>
  </sheetPr>
  <dimension ref="A3:BS18"/>
  <sheetViews>
    <sheetView zoomScale="88" zoomScaleNormal="100" workbookViewId="0">
      <pane xSplit="3" ySplit="6" topLeftCell="S7"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5.28515625" bestFit="1"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42578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61" s="116" customFormat="1" ht="61.5" thickTop="1" thickBot="1" x14ac:dyDescent="0.3">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c r="BI3"/>
    </row>
    <row r="4" spans="1:61" s="116" customFormat="1" ht="16.5" thickTop="1" thickBot="1" x14ac:dyDescent="0.3">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0" t="s">
        <v>8</v>
      </c>
      <c r="AH4" s="130" t="s">
        <v>8</v>
      </c>
      <c r="AI4" s="130" t="s">
        <v>8</v>
      </c>
      <c r="AJ4" s="130" t="s">
        <v>8</v>
      </c>
      <c r="AK4" s="130" t="s">
        <v>8</v>
      </c>
      <c r="AL4" s="130" t="s">
        <v>8</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c r="BF4" s="131"/>
      <c r="BG4"/>
      <c r="BH4"/>
      <c r="BI4"/>
    </row>
    <row r="5" spans="1:61" ht="16.5" thickTop="1" thickBot="1" x14ac:dyDescent="0.3">
      <c r="N5" s="99"/>
      <c r="P5" s="3"/>
      <c r="R5" s="3"/>
      <c r="S5" s="3"/>
      <c r="T5" s="135">
        <f>SUM(T$7:T$10)</f>
        <v>988283.09999999986</v>
      </c>
      <c r="W5" s="136">
        <f t="shared" ref="W5:BC5" si="0">SUM(W$7:W$10)</f>
        <v>152043.55384615384</v>
      </c>
      <c r="X5" s="136">
        <f t="shared" si="0"/>
        <v>0</v>
      </c>
      <c r="Y5" s="136">
        <f t="shared" si="0"/>
        <v>0</v>
      </c>
      <c r="Z5" s="136">
        <f t="shared" si="0"/>
        <v>76021.776923076919</v>
      </c>
      <c r="AA5" s="136">
        <f t="shared" si="0"/>
        <v>0</v>
      </c>
      <c r="AB5" s="136">
        <f t="shared" si="0"/>
        <v>0</v>
      </c>
      <c r="AC5" s="136">
        <f t="shared" si="0"/>
        <v>76021.776923076919</v>
      </c>
      <c r="AD5" s="136">
        <f t="shared" si="0"/>
        <v>0</v>
      </c>
      <c r="AE5" s="136">
        <f t="shared" si="0"/>
        <v>0</v>
      </c>
      <c r="AF5" s="136">
        <f t="shared" si="0"/>
        <v>76021.776923076919</v>
      </c>
      <c r="AG5" s="136">
        <f t="shared" si="0"/>
        <v>0</v>
      </c>
      <c r="AH5" s="136">
        <f t="shared" si="0"/>
        <v>0</v>
      </c>
      <c r="AI5" s="136">
        <f t="shared" si="0"/>
        <v>76021.776923076919</v>
      </c>
      <c r="AJ5" s="136">
        <f t="shared" si="0"/>
        <v>0</v>
      </c>
      <c r="AK5" s="136">
        <f t="shared" si="0"/>
        <v>0</v>
      </c>
      <c r="AL5" s="136">
        <f t="shared" si="0"/>
        <v>76021.776923076919</v>
      </c>
      <c r="AM5" s="136">
        <f t="shared" si="0"/>
        <v>0</v>
      </c>
      <c r="AN5" s="136">
        <f t="shared" si="0"/>
        <v>0</v>
      </c>
      <c r="AO5" s="136">
        <f t="shared" si="0"/>
        <v>76021.776923076919</v>
      </c>
      <c r="AP5" s="136">
        <f t="shared" si="0"/>
        <v>0</v>
      </c>
      <c r="AQ5" s="136">
        <f t="shared" si="0"/>
        <v>0</v>
      </c>
      <c r="AR5" s="136">
        <f t="shared" si="0"/>
        <v>76021.776923076919</v>
      </c>
      <c r="AS5" s="136">
        <f t="shared" si="0"/>
        <v>0</v>
      </c>
      <c r="AT5" s="136">
        <f t="shared" si="0"/>
        <v>0</v>
      </c>
      <c r="AU5" s="136">
        <f t="shared" si="0"/>
        <v>76021.776923076919</v>
      </c>
      <c r="AV5" s="136">
        <f t="shared" si="0"/>
        <v>0</v>
      </c>
      <c r="AW5" s="136">
        <f t="shared" si="0"/>
        <v>0</v>
      </c>
      <c r="AX5" s="136">
        <f t="shared" si="0"/>
        <v>76021.776923076919</v>
      </c>
      <c r="AY5" s="136">
        <f t="shared" si="0"/>
        <v>0</v>
      </c>
      <c r="AZ5" s="136">
        <f t="shared" si="0"/>
        <v>0</v>
      </c>
      <c r="BA5" s="136">
        <f t="shared" si="0"/>
        <v>76021.776923076919</v>
      </c>
      <c r="BB5" s="136">
        <f t="shared" si="0"/>
        <v>0</v>
      </c>
      <c r="BC5" s="136">
        <f t="shared" si="0"/>
        <v>0</v>
      </c>
      <c r="BD5" s="136">
        <f>SUM(W$7:W$10)</f>
        <v>152043.55384615384</v>
      </c>
      <c r="BE5" s="136">
        <f>SUM(BE7:BE10)</f>
        <v>1064304.8769230768</v>
      </c>
      <c r="BF5" s="136">
        <f>SUM(W7:W10)</f>
        <v>152043.55384615384</v>
      </c>
      <c r="BI5"/>
    </row>
    <row r="6" spans="1:61"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I6"/>
    </row>
    <row r="7" spans="1:61" x14ac:dyDescent="0.25">
      <c r="A7">
        <f>B7</f>
        <v>3021001</v>
      </c>
      <c r="B7" s="117">
        <v>3021001</v>
      </c>
      <c r="C7" t="s">
        <v>405</v>
      </c>
      <c r="D7" s="106">
        <f>VLOOKUP(B7,'School Details'!A:K,3,FALSE)</f>
        <v>0</v>
      </c>
      <c r="E7" s="106" t="str">
        <f>VLOOKUP(B7,'School Details'!A:K,4,FALSE)</f>
        <v>M</v>
      </c>
      <c r="F7" s="106" t="str">
        <f>VLOOKUP(B7,'School Details'!A:K,5,FALSE)</f>
        <v>Nursery</v>
      </c>
      <c r="G7" s="100" t="s">
        <v>996</v>
      </c>
      <c r="I7" t="s">
        <v>998</v>
      </c>
      <c r="J7">
        <v>661225</v>
      </c>
      <c r="K7" s="117" t="s">
        <v>10</v>
      </c>
      <c r="L7" s="106">
        <v>1</v>
      </c>
      <c r="M7" s="106" t="str">
        <f>I7&amp;"."&amp;K7</f>
        <v>BS.I01</v>
      </c>
      <c r="N7" s="106">
        <f>VLOOKUP(B7,'School Details'!A:K,10,FALSE)</f>
        <v>400102</v>
      </c>
      <c r="O7" s="106" t="str">
        <f>C7</f>
        <v>Hampden Way Nursery</v>
      </c>
      <c r="P7" t="str">
        <f>VLOOKUP($N7,LBB_Code!$B:$F,3,FALSE)</f>
        <v>Brookhill Nursery School</v>
      </c>
      <c r="Q7" t="s">
        <v>356</v>
      </c>
      <c r="R7" t="s">
        <v>805</v>
      </c>
      <c r="S7" t="s">
        <v>933</v>
      </c>
      <c r="T7" s="124">
        <v>225292.49999999997</v>
      </c>
      <c r="U7" t="str">
        <f>RIGHT($B7,4)&amp;"."&amp;$M7&amp;"."&amp;U$3</f>
        <v>1001.BS.I01.Ap251</v>
      </c>
      <c r="V7" t="str">
        <f>$O7&amp;"."&amp;RIGHT($B7,4)&amp;"."&amp;$M7&amp;"."&amp;V$3</f>
        <v>Hampden Way Nursery.1001.BS.I01.Ap25</v>
      </c>
      <c r="W7" s="118">
        <f>T7/13*2</f>
        <v>34660.38461538461</v>
      </c>
      <c r="Z7" s="118">
        <f>$T$7/13</f>
        <v>17330.192307692305</v>
      </c>
      <c r="AA7" s="118"/>
      <c r="AB7" s="118"/>
      <c r="AC7" s="118">
        <f t="shared" ref="AC7:BD7" si="1">$T$7/13</f>
        <v>17330.192307692305</v>
      </c>
      <c r="AD7" s="118"/>
      <c r="AE7" s="118"/>
      <c r="AF7" s="118">
        <f t="shared" si="1"/>
        <v>17330.192307692305</v>
      </c>
      <c r="AG7" s="118"/>
      <c r="AH7" s="118"/>
      <c r="AI7" s="118">
        <f t="shared" si="1"/>
        <v>17330.192307692305</v>
      </c>
      <c r="AJ7" t="str">
        <f>RIGHT($B7,4)&amp;"."&amp;$M7&amp;"."&amp;AJ$3</f>
        <v>1001.BS.I01.Sep251</v>
      </c>
      <c r="AK7" t="str">
        <f>$O7&amp;"."&amp;RIGHT($B7,4)&amp;"."&amp;$M7&amp;"."&amp;AK$3</f>
        <v>Hampden Way Nursery.1001.BS.I01.Sep25</v>
      </c>
      <c r="AL7" s="118">
        <f t="shared" si="1"/>
        <v>17330.192307692305</v>
      </c>
      <c r="AM7" s="118"/>
      <c r="AN7" s="118"/>
      <c r="AO7" s="118">
        <f t="shared" si="1"/>
        <v>17330.192307692305</v>
      </c>
      <c r="AP7" s="118"/>
      <c r="AQ7" s="118"/>
      <c r="AR7" s="118">
        <f t="shared" si="1"/>
        <v>17330.192307692305</v>
      </c>
      <c r="AS7" s="118"/>
      <c r="AT7" s="118"/>
      <c r="AU7" s="118">
        <f t="shared" si="1"/>
        <v>17330.192307692305</v>
      </c>
      <c r="AV7" s="118"/>
      <c r="AW7" s="118"/>
      <c r="AX7" s="118">
        <f t="shared" si="1"/>
        <v>17330.192307692305</v>
      </c>
      <c r="AY7" s="118"/>
      <c r="AZ7" s="118"/>
      <c r="BA7" s="118">
        <f t="shared" si="1"/>
        <v>17330.192307692305</v>
      </c>
      <c r="BB7" s="118"/>
      <c r="BC7" s="118"/>
      <c r="BD7" s="118">
        <f t="shared" si="1"/>
        <v>17330.192307692305</v>
      </c>
      <c r="BE7" s="119">
        <f>W7+Z7+AC7+AF7+AI7+AL7+AO7+AR7+AU7+AX7+BA7+W7</f>
        <v>242622.69230769231</v>
      </c>
      <c r="BF7" s="119">
        <f>BE7-T7</f>
        <v>17330.192307692341</v>
      </c>
      <c r="BG7" s="119"/>
      <c r="BH7" s="119"/>
      <c r="BI7" s="119"/>
    </row>
    <row r="8" spans="1:61" x14ac:dyDescent="0.25">
      <c r="A8">
        <f>B8</f>
        <v>3021003</v>
      </c>
      <c r="B8" s="117">
        <v>3021003</v>
      </c>
      <c r="C8" t="s">
        <v>406</v>
      </c>
      <c r="D8" s="106">
        <f>VLOOKUP(B8,'School Details'!A:E,3,FALSE)</f>
        <v>0</v>
      </c>
      <c r="E8" s="106" t="str">
        <f>VLOOKUP(B8,'School Details'!A:E,4,FALSE)</f>
        <v>M</v>
      </c>
      <c r="F8" s="106" t="str">
        <f>VLOOKUP(B8,'School Details'!A:E,5,FALSE)</f>
        <v>Nursery</v>
      </c>
      <c r="G8" s="100" t="s">
        <v>996</v>
      </c>
      <c r="I8" t="s">
        <v>998</v>
      </c>
      <c r="J8">
        <v>661225</v>
      </c>
      <c r="K8" s="117" t="s">
        <v>10</v>
      </c>
      <c r="L8" s="106">
        <f>IF(C10=C8,L7+1,1)</f>
        <v>1</v>
      </c>
      <c r="M8" s="106" t="str">
        <f>I8&amp;"."&amp;K8</f>
        <v>BS.I01</v>
      </c>
      <c r="N8" s="106">
        <f>VLOOKUP(B8,'School Details'!A:K,10,FALSE)</f>
        <v>400102</v>
      </c>
      <c r="O8" s="106" t="str">
        <f>C8</f>
        <v>St Margaret's Nursery</v>
      </c>
      <c r="P8" t="str">
        <f>VLOOKUP($N8,LBB_Code!$B:$F,3,FALSE)</f>
        <v>Brookhill Nursery School</v>
      </c>
      <c r="Q8" t="s">
        <v>356</v>
      </c>
      <c r="R8" t="s">
        <v>805</v>
      </c>
      <c r="S8" t="s">
        <v>933</v>
      </c>
      <c r="T8" s="124">
        <v>261339.3</v>
      </c>
      <c r="U8" t="str">
        <f>RIGHT($B8,4)&amp;"."&amp;$M8&amp;"."&amp;U$3</f>
        <v>1003.BS.I01.Ap251</v>
      </c>
      <c r="V8" t="str">
        <f>$O8&amp;"."&amp;RIGHT($B8,4)&amp;"."&amp;$M8&amp;"."&amp;V$3</f>
        <v>St Margaret's Nursery.1003.BS.I01.Ap25</v>
      </c>
      <c r="W8" s="118">
        <f>T8/13*2</f>
        <v>40206.046153846153</v>
      </c>
      <c r="Z8" s="118">
        <f>$T$8/13</f>
        <v>20103.023076923077</v>
      </c>
      <c r="AA8" s="118"/>
      <c r="AB8" s="118"/>
      <c r="AC8" s="118">
        <f t="shared" ref="AC8:BD8" si="2">$T$8/13</f>
        <v>20103.023076923077</v>
      </c>
      <c r="AD8" s="118"/>
      <c r="AE8" s="118"/>
      <c r="AF8" s="118">
        <f t="shared" si="2"/>
        <v>20103.023076923077</v>
      </c>
      <c r="AG8" s="118"/>
      <c r="AH8" s="118"/>
      <c r="AI8" s="118">
        <f t="shared" si="2"/>
        <v>20103.023076923077</v>
      </c>
      <c r="AJ8" t="str">
        <f t="shared" ref="AJ8:AJ10" si="3">RIGHT($B8,4)&amp;"."&amp;$M8&amp;"."&amp;AJ$3</f>
        <v>1003.BS.I01.Sep251</v>
      </c>
      <c r="AK8" t="str">
        <f t="shared" ref="AK8:AK10" si="4">$O8&amp;"."&amp;RIGHT($B8,4)&amp;"."&amp;$M8&amp;"."&amp;AK$3</f>
        <v>St Margaret's Nursery.1003.BS.I01.Sep25</v>
      </c>
      <c r="AL8" s="118">
        <f t="shared" si="2"/>
        <v>20103.023076923077</v>
      </c>
      <c r="AM8" s="118"/>
      <c r="AN8" s="118"/>
      <c r="AO8" s="118">
        <f t="shared" si="2"/>
        <v>20103.023076923077</v>
      </c>
      <c r="AP8" s="118"/>
      <c r="AQ8" s="118"/>
      <c r="AR8" s="118">
        <f t="shared" si="2"/>
        <v>20103.023076923077</v>
      </c>
      <c r="AS8" s="118"/>
      <c r="AT8" s="118"/>
      <c r="AU8" s="118">
        <f t="shared" si="2"/>
        <v>20103.023076923077</v>
      </c>
      <c r="AV8" s="118"/>
      <c r="AW8" s="118"/>
      <c r="AX8" s="118">
        <f t="shared" si="2"/>
        <v>20103.023076923077</v>
      </c>
      <c r="AY8" s="118"/>
      <c r="AZ8" s="118"/>
      <c r="BA8" s="118">
        <f t="shared" si="2"/>
        <v>20103.023076923077</v>
      </c>
      <c r="BB8" s="118"/>
      <c r="BC8" s="118"/>
      <c r="BD8" s="118">
        <f t="shared" si="2"/>
        <v>20103.023076923077</v>
      </c>
      <c r="BE8" s="119">
        <f>W8+Z8+AC8+AF8+AI8+AL8+AO8+AR8+AU8+AX8+BA8+W8</f>
        <v>281442.32307692303</v>
      </c>
      <c r="BF8" s="119">
        <f>BE8-T8</f>
        <v>20103.02307692304</v>
      </c>
      <c r="BG8" s="119"/>
      <c r="BH8" s="119"/>
      <c r="BI8" s="119"/>
    </row>
    <row r="9" spans="1:61" x14ac:dyDescent="0.25">
      <c r="A9">
        <f>B9</f>
        <v>3021000</v>
      </c>
      <c r="B9" s="117">
        <v>3021000</v>
      </c>
      <c r="C9" t="s">
        <v>404</v>
      </c>
      <c r="D9" s="106">
        <f>VLOOKUP(B9,'School Details'!A:E,3,FALSE)</f>
        <v>0</v>
      </c>
      <c r="E9" s="106" t="str">
        <f>VLOOKUP(B9,'School Details'!A:E,4,FALSE)</f>
        <v>M</v>
      </c>
      <c r="F9" s="106" t="str">
        <f>VLOOKUP(B9,'School Details'!A:E,5,FALSE)</f>
        <v>Nursery</v>
      </c>
      <c r="G9" s="100" t="s">
        <v>996</v>
      </c>
      <c r="I9" t="s">
        <v>998</v>
      </c>
      <c r="J9">
        <v>661225</v>
      </c>
      <c r="K9" s="117" t="s">
        <v>10</v>
      </c>
      <c r="L9" s="106">
        <f>IF(C11=C9,L8+1,1)</f>
        <v>1</v>
      </c>
      <c r="M9" s="106" t="str">
        <f>I9&amp;"."&amp;K9</f>
        <v>BS.I01</v>
      </c>
      <c r="N9" s="106">
        <f>VLOOKUP(B9,'School Details'!A:K,10,FALSE)</f>
        <v>400102</v>
      </c>
      <c r="O9" s="106" t="str">
        <f>C9</f>
        <v>Brookhill Nursery</v>
      </c>
      <c r="P9" t="str">
        <f>VLOOKUP($N9,LBB_Code!$B:$F,3,FALSE)</f>
        <v>Brookhill Nursery School</v>
      </c>
      <c r="Q9" t="s">
        <v>356</v>
      </c>
      <c r="R9" t="s">
        <v>805</v>
      </c>
      <c r="S9" t="s">
        <v>933</v>
      </c>
      <c r="T9" s="124">
        <v>273354.89999999997</v>
      </c>
      <c r="U9" t="str">
        <f>RIGHT($B9,4)&amp;"."&amp;$M9&amp;"."&amp;U$3</f>
        <v>1000.BS.I01.Ap251</v>
      </c>
      <c r="V9" t="str">
        <f>$O9&amp;"."&amp;RIGHT($B9,4)&amp;"."&amp;$M9&amp;"."&amp;V$3</f>
        <v>Brookhill Nursery.1000.BS.I01.Ap25</v>
      </c>
      <c r="W9" s="118">
        <f>T9/13*2</f>
        <v>42054.599999999991</v>
      </c>
      <c r="Z9" s="118">
        <f>$T$9/13</f>
        <v>21027.299999999996</v>
      </c>
      <c r="AA9" s="118"/>
      <c r="AB9" s="118"/>
      <c r="AC9" s="118">
        <f t="shared" ref="AC9:BD9" si="5">$T$9/13</f>
        <v>21027.299999999996</v>
      </c>
      <c r="AD9" s="118"/>
      <c r="AE9" s="118"/>
      <c r="AF9" s="118">
        <f t="shared" si="5"/>
        <v>21027.299999999996</v>
      </c>
      <c r="AG9" s="118"/>
      <c r="AH9" s="118"/>
      <c r="AI9" s="118">
        <f t="shared" si="5"/>
        <v>21027.299999999996</v>
      </c>
      <c r="AJ9" t="str">
        <f t="shared" si="3"/>
        <v>1000.BS.I01.Sep251</v>
      </c>
      <c r="AK9" t="str">
        <f t="shared" si="4"/>
        <v>Brookhill Nursery.1000.BS.I01.Sep25</v>
      </c>
      <c r="AL9" s="118">
        <f t="shared" si="5"/>
        <v>21027.299999999996</v>
      </c>
      <c r="AM9" s="118"/>
      <c r="AN9" s="118"/>
      <c r="AO9" s="118">
        <f t="shared" si="5"/>
        <v>21027.299999999996</v>
      </c>
      <c r="AP9" s="118"/>
      <c r="AQ9" s="118"/>
      <c r="AR9" s="118">
        <f t="shared" si="5"/>
        <v>21027.299999999996</v>
      </c>
      <c r="AS9" s="118"/>
      <c r="AT9" s="118"/>
      <c r="AU9" s="118">
        <f t="shared" si="5"/>
        <v>21027.299999999996</v>
      </c>
      <c r="AV9" s="118"/>
      <c r="AW9" s="118"/>
      <c r="AX9" s="118">
        <f t="shared" si="5"/>
        <v>21027.299999999996</v>
      </c>
      <c r="AY9" s="118"/>
      <c r="AZ9" s="118"/>
      <c r="BA9" s="118">
        <f t="shared" si="5"/>
        <v>21027.299999999996</v>
      </c>
      <c r="BB9" s="118"/>
      <c r="BC9" s="118"/>
      <c r="BD9" s="118">
        <f t="shared" si="5"/>
        <v>21027.299999999996</v>
      </c>
      <c r="BE9" s="119">
        <f>W9+Z9+AC9+AF9+AI9+AL9+AO9+AR9+AU9+AX9+BA9+W9</f>
        <v>294382.1999999999</v>
      </c>
      <c r="BF9" s="119">
        <f>BE9-T9</f>
        <v>21027.29999999993</v>
      </c>
      <c r="BG9" s="119"/>
      <c r="BH9" s="119"/>
      <c r="BI9" s="119"/>
    </row>
    <row r="10" spans="1:61" x14ac:dyDescent="0.25">
      <c r="A10">
        <f>B10</f>
        <v>3021002</v>
      </c>
      <c r="B10" s="117">
        <v>3021002</v>
      </c>
      <c r="C10" t="s">
        <v>407</v>
      </c>
      <c r="D10" s="106">
        <f>VLOOKUP(B10,'School Details'!A:E,3,FALSE)</f>
        <v>0</v>
      </c>
      <c r="E10" s="106" t="str">
        <f>VLOOKUP(B10,'School Details'!A:E,4,FALSE)</f>
        <v>M</v>
      </c>
      <c r="F10" s="106" t="str">
        <f>VLOOKUP(B10,'School Details'!A:E,5,FALSE)</f>
        <v>Nursery</v>
      </c>
      <c r="G10" s="100" t="s">
        <v>997</v>
      </c>
      <c r="I10" t="s">
        <v>998</v>
      </c>
      <c r="J10">
        <v>661225</v>
      </c>
      <c r="K10" s="117" t="s">
        <v>10</v>
      </c>
      <c r="L10" s="106">
        <f>IF(C9=C10,L8+1,1)</f>
        <v>1</v>
      </c>
      <c r="M10" s="106" t="str">
        <f>I10&amp;"."&amp;K10</f>
        <v>BS.I01</v>
      </c>
      <c r="N10" s="106">
        <f>VLOOKUP(B10,'School Details'!A:K,10,FALSE)</f>
        <v>400072</v>
      </c>
      <c r="O10" s="106" t="str">
        <f>C10</f>
        <v>Moss Hall Nursery</v>
      </c>
      <c r="P10" t="s">
        <v>355</v>
      </c>
      <c r="Q10" t="s">
        <v>354</v>
      </c>
      <c r="R10" t="s">
        <v>200</v>
      </c>
      <c r="S10" t="s">
        <v>934</v>
      </c>
      <c r="T10" s="124">
        <v>228296.39999999997</v>
      </c>
      <c r="U10" t="str">
        <f>RIGHT($B10,4)&amp;"."&amp;$M10&amp;"."&amp;U$3</f>
        <v>1002.BS.I01.Ap251</v>
      </c>
      <c r="V10" t="str">
        <f>$O10&amp;"."&amp;RIGHT($B10,4)&amp;"."&amp;$M10&amp;"."&amp;V$3</f>
        <v>Moss Hall Nursery.1002.BS.I01.Ap25</v>
      </c>
      <c r="W10" s="118">
        <f>T10/13*2</f>
        <v>35122.523076923069</v>
      </c>
      <c r="Z10" s="118">
        <f>$T$10/13</f>
        <v>17561.261538461535</v>
      </c>
      <c r="AA10" s="118"/>
      <c r="AB10" s="118"/>
      <c r="AC10" s="118">
        <f t="shared" ref="AC10:BD10" si="6">$T$10/13</f>
        <v>17561.261538461535</v>
      </c>
      <c r="AD10" s="118"/>
      <c r="AE10" s="118"/>
      <c r="AF10" s="118">
        <f t="shared" si="6"/>
        <v>17561.261538461535</v>
      </c>
      <c r="AG10" s="118"/>
      <c r="AH10" s="118"/>
      <c r="AI10" s="118">
        <f t="shared" si="6"/>
        <v>17561.261538461535</v>
      </c>
      <c r="AJ10" t="str">
        <f t="shared" si="3"/>
        <v>1002.BS.I01.Sep251</v>
      </c>
      <c r="AK10" t="str">
        <f t="shared" si="4"/>
        <v>Moss Hall Nursery.1002.BS.I01.Sep25</v>
      </c>
      <c r="AL10" s="118">
        <f t="shared" si="6"/>
        <v>17561.261538461535</v>
      </c>
      <c r="AM10" s="118"/>
      <c r="AN10" s="118"/>
      <c r="AO10" s="118">
        <f t="shared" si="6"/>
        <v>17561.261538461535</v>
      </c>
      <c r="AP10" s="118"/>
      <c r="AQ10" s="118"/>
      <c r="AR10" s="118">
        <f t="shared" si="6"/>
        <v>17561.261538461535</v>
      </c>
      <c r="AS10" s="118"/>
      <c r="AT10" s="118"/>
      <c r="AU10" s="118">
        <f t="shared" si="6"/>
        <v>17561.261538461535</v>
      </c>
      <c r="AV10" s="118"/>
      <c r="AW10" s="118"/>
      <c r="AX10" s="118">
        <f t="shared" si="6"/>
        <v>17561.261538461535</v>
      </c>
      <c r="AY10" s="118"/>
      <c r="AZ10" s="118"/>
      <c r="BA10" s="118">
        <f t="shared" si="6"/>
        <v>17561.261538461535</v>
      </c>
      <c r="BB10" s="118"/>
      <c r="BC10" s="118"/>
      <c r="BD10" s="118">
        <f t="shared" si="6"/>
        <v>17561.261538461535</v>
      </c>
      <c r="BE10" s="119">
        <f>W10+Z10+AC10+AF10+AI10+AL10+AO10+AR10+AU10+AX10+BA10+W10</f>
        <v>245857.66153846154</v>
      </c>
      <c r="BF10" s="119">
        <f>BE10-T10</f>
        <v>17561.261538461578</v>
      </c>
      <c r="BG10" s="119"/>
      <c r="BH10" s="119"/>
      <c r="BI10" s="119"/>
    </row>
    <row r="13" spans="1:61" x14ac:dyDescent="0.25">
      <c r="Z13" s="119"/>
    </row>
    <row r="14" spans="1:61" x14ac:dyDescent="0.25">
      <c r="Z14" s="119"/>
    </row>
    <row r="15" spans="1:61" x14ac:dyDescent="0.25">
      <c r="Z15" s="119"/>
    </row>
    <row r="16" spans="1:61" x14ac:dyDescent="0.25">
      <c r="Z16" s="119"/>
    </row>
    <row r="17" spans="26:26" x14ac:dyDescent="0.25">
      <c r="Z17" s="119"/>
    </row>
    <row r="18" spans="26:26" x14ac:dyDescent="0.25">
      <c r="Z18" s="11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8325-7934-42EE-93F6-D2C41E2CF98B}">
  <sheetPr codeName="Sheet16">
    <tabColor theme="4" tint="0.39997558519241921"/>
  </sheetPr>
  <dimension ref="A1:BS25"/>
  <sheetViews>
    <sheetView zoomScale="80" zoomScaleNormal="80" workbookViewId="0">
      <pane xSplit="3" ySplit="6" topLeftCell="R7"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1" max="2" width="8.7109375" bestFit="1" customWidth="1"/>
    <col min="3" max="3" width="19.140625" bestFit="1" customWidth="1"/>
    <col min="4" max="4" width="10.7109375" bestFit="1" customWidth="1"/>
    <col min="5" max="5" width="15.42578125" bestFit="1" customWidth="1"/>
    <col min="6" max="6" width="10.28515625" bestFit="1" customWidth="1"/>
    <col min="7" max="7" width="8" bestFit="1" customWidth="1"/>
    <col min="8" max="8" width="9.5703125" bestFit="1" customWidth="1"/>
    <col min="9" max="9" width="8" bestFit="1" customWidth="1"/>
    <col min="10" max="10" width="7.7109375" bestFit="1" customWidth="1"/>
    <col min="11" max="11" width="9.5703125" bestFit="1" customWidth="1"/>
    <col min="12" max="12" width="8.42578125" bestFit="1" customWidth="1"/>
    <col min="13" max="13" width="11.28515625" bestFit="1" customWidth="1"/>
    <col min="14" max="14" width="11.5703125" bestFit="1" customWidth="1"/>
    <col min="15" max="15" width="19.140625" bestFit="1" customWidth="1"/>
    <col min="16" max="16" width="24.28515625" bestFit="1" customWidth="1"/>
    <col min="17" max="17" width="20.7109375" bestFit="1" customWidth="1"/>
    <col min="18" max="18" width="18.140625" bestFit="1" customWidth="1"/>
    <col min="19" max="19" width="39.5703125" bestFit="1" customWidth="1"/>
    <col min="20" max="20" width="15.140625" bestFit="1" customWidth="1"/>
    <col min="21" max="21" width="22.28515625" hidden="1" customWidth="1" outlineLevel="1"/>
    <col min="22" max="22" width="37.140625" hidden="1" customWidth="1" outlineLevel="1"/>
    <col min="23" max="23" width="13.85546875" bestFit="1" customWidth="1" collapsed="1"/>
    <col min="24" max="24" width="22.85546875" hidden="1" customWidth="1" outlineLevel="1"/>
    <col min="25" max="25" width="37.7109375" hidden="1" customWidth="1" outlineLevel="1"/>
    <col min="26" max="26" width="15.140625" bestFit="1" customWidth="1" collapsed="1"/>
    <col min="27" max="27" width="17" hidden="1" customWidth="1" outlineLevel="1"/>
    <col min="28" max="28" width="31.5703125" hidden="1" customWidth="1" outlineLevel="1"/>
    <col min="29" max="29" width="12.28515625" bestFit="1" customWidth="1" collapsed="1"/>
    <col min="30" max="30" width="17.42578125" hidden="1" customWidth="1" outlineLevel="1"/>
    <col min="31" max="31" width="32.28515625" hidden="1" customWidth="1" outlineLevel="1"/>
    <col min="32" max="32" width="12.28515625" bestFit="1" customWidth="1" collapsed="1"/>
    <col min="33" max="33" width="19.85546875" hidden="1" customWidth="1" outlineLevel="1"/>
    <col min="34" max="34" width="33" hidden="1" customWidth="1" outlineLevel="1"/>
    <col min="35" max="35" width="12.28515625" bestFit="1" customWidth="1" collapsed="1"/>
    <col min="36" max="36" width="18.42578125" hidden="1" customWidth="1" outlineLevel="1"/>
    <col min="37" max="37" width="33.140625" hidden="1" customWidth="1" outlineLevel="1"/>
    <col min="38" max="38" width="12.28515625" customWidth="1" collapsed="1"/>
    <col min="39" max="39" width="18.42578125" hidden="1" customWidth="1" outlineLevel="1"/>
    <col min="40" max="40" width="33.140625" hidden="1" customWidth="1" outlineLevel="1"/>
    <col min="41" max="41" width="12.28515625" bestFit="1" customWidth="1" collapsed="1"/>
    <col min="42" max="42" width="23.7109375" hidden="1" customWidth="1" outlineLevel="1"/>
    <col min="43" max="43" width="33.42578125" hidden="1" customWidth="1" outlineLevel="1"/>
    <col min="44" max="44" width="12.28515625" bestFit="1" customWidth="1" collapsed="1"/>
    <col min="45" max="45" width="18.85546875" hidden="1" customWidth="1" outlineLevel="1"/>
    <col min="46" max="46" width="33.5703125" hidden="1" customWidth="1" outlineLevel="1"/>
    <col min="47" max="47" width="12.28515625" bestFit="1" customWidth="1" collapsed="1"/>
    <col min="48" max="48" width="18" hidden="1" customWidth="1" outlineLevel="1"/>
    <col min="49" max="49" width="32.85546875" hidden="1" customWidth="1" outlineLevel="1"/>
    <col min="50" max="50" width="12.28515625" bestFit="1" customWidth="1" collapsed="1"/>
    <col min="51" max="51" width="18.42578125" hidden="1" customWidth="1" outlineLevel="1"/>
    <col min="52" max="52" width="33.140625" hidden="1" customWidth="1" outlineLevel="1"/>
    <col min="53" max="53" width="12.28515625" bestFit="1" customWidth="1" collapsed="1"/>
    <col min="54" max="54" width="18.7109375" hidden="1" customWidth="1" outlineLevel="1"/>
    <col min="55" max="55" width="33.42578125" hidden="1" customWidth="1" outlineLevel="1"/>
    <col min="56" max="56" width="13.5703125" bestFit="1" customWidth="1" collapsed="1"/>
    <col min="57" max="57" width="14.85546875" bestFit="1" customWidth="1"/>
    <col min="58" max="58" width="14.42578125" bestFit="1" customWidth="1"/>
    <col min="59" max="59" width="15"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1" spans="1:58" x14ac:dyDescent="0.25">
      <c r="W1" s="99"/>
      <c r="Z1" s="99"/>
      <c r="AC1" s="119"/>
    </row>
    <row r="3" spans="1:58" s="116" customFormat="1" ht="61.5" thickTop="1" thickBot="1" x14ac:dyDescent="0.25">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689</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6.5" thickTop="1" thickBot="1" x14ac:dyDescent="0.3">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0" t="s">
        <v>8</v>
      </c>
      <c r="AH4" s="130" t="s">
        <v>8</v>
      </c>
      <c r="AI4" s="130" t="s">
        <v>8</v>
      </c>
      <c r="AJ4" s="130" t="s">
        <v>8</v>
      </c>
      <c r="AK4" s="130" t="s">
        <v>8</v>
      </c>
      <c r="AL4" s="130" t="s">
        <v>8</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c r="BF4" s="131"/>
    </row>
    <row r="5" spans="1:58" ht="16.5" thickTop="1" thickBot="1" x14ac:dyDescent="0.3">
      <c r="N5" s="99"/>
      <c r="P5" s="3"/>
      <c r="R5" s="3"/>
      <c r="S5" s="3"/>
      <c r="T5" s="135">
        <f>SUM(T7:T25)</f>
        <v>8288911</v>
      </c>
      <c r="W5" s="135">
        <f>SUM(W7:W25)</f>
        <v>1275217.0769230768</v>
      </c>
      <c r="X5" s="114"/>
      <c r="Y5" s="114"/>
      <c r="Z5" s="136">
        <f>SUM(Z7:Z25)</f>
        <v>637608.53846153838</v>
      </c>
      <c r="AA5" s="114"/>
      <c r="AB5" s="114"/>
      <c r="AC5" s="136">
        <f>SUM(AC7:AC25)</f>
        <v>637608.53846153838</v>
      </c>
      <c r="AD5" s="114"/>
      <c r="AE5" s="114"/>
      <c r="AF5" s="136">
        <f>SUM(AF7:AF25)</f>
        <v>637608.53846153838</v>
      </c>
      <c r="AG5" s="114"/>
      <c r="AH5" s="114"/>
      <c r="AI5" s="135">
        <f>SUM(AI7:AI25)</f>
        <v>637608.53846153838</v>
      </c>
      <c r="AJ5" s="114"/>
      <c r="AK5" s="114"/>
      <c r="AL5" s="135">
        <f>SUM(AL7:AL25)</f>
        <v>637608.53846153838</v>
      </c>
      <c r="AM5" s="114"/>
      <c r="AN5" s="114"/>
      <c r="AO5" s="135">
        <f>SUM(AO7:AO25)</f>
        <v>637608.53846153838</v>
      </c>
      <c r="AP5" s="114"/>
      <c r="AQ5" s="114"/>
      <c r="AR5" s="135">
        <f>SUM(AR7:AR25)</f>
        <v>637608.53846153838</v>
      </c>
      <c r="AS5" s="114"/>
      <c r="AT5" s="114"/>
      <c r="AU5" s="135">
        <f>SUM(AU7:AU25)</f>
        <v>637608.53846153838</v>
      </c>
      <c r="AV5" s="114"/>
      <c r="AW5" s="114"/>
      <c r="AX5" s="135">
        <f>SUM(AX7:AX25)</f>
        <v>637608.53846153838</v>
      </c>
      <c r="AY5" s="114"/>
      <c r="AZ5" s="114"/>
      <c r="BA5" s="135">
        <f>SUM(BA7:BA25)</f>
        <v>637608.53846153838</v>
      </c>
      <c r="BB5" s="135">
        <f>SUM(BB7:BB25)</f>
        <v>637608.53846153838</v>
      </c>
      <c r="BC5" s="135">
        <f>SUM(BC7:BC25)</f>
        <v>637608.53846153838</v>
      </c>
      <c r="BD5" s="135">
        <f>SUM(BD7:BD25)</f>
        <v>637608.53846153838</v>
      </c>
      <c r="BE5" s="136">
        <f>SUM(BE7:BE25)</f>
        <v>8288911</v>
      </c>
      <c r="BF5" s="136">
        <f>SUM(W7:W25)</f>
        <v>1275217.0769230768</v>
      </c>
    </row>
    <row r="6" spans="1:58"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25">
      <c r="A7" s="117">
        <v>3021100</v>
      </c>
      <c r="B7" s="117">
        <v>3021100</v>
      </c>
      <c r="C7" t="s">
        <v>536</v>
      </c>
      <c r="D7" s="106">
        <f>VLOOKUP(B7,'School Details'!A:E,3,FALSE)</f>
        <v>0</v>
      </c>
      <c r="E7" t="s">
        <v>400</v>
      </c>
      <c r="F7" s="106" t="str">
        <f>VLOOKUP(B7,'School Details'!A:E,5,FALSE)</f>
        <v>PRU</v>
      </c>
      <c r="G7" s="100" t="s">
        <v>779</v>
      </c>
      <c r="I7" t="s">
        <v>535</v>
      </c>
      <c r="J7">
        <v>661225</v>
      </c>
      <c r="K7" s="117" t="s">
        <v>10</v>
      </c>
      <c r="L7" s="117"/>
      <c r="M7" s="106" t="str">
        <f>I7&amp;"."&amp;K7</f>
        <v>PRU.I01</v>
      </c>
      <c r="N7">
        <v>400156</v>
      </c>
      <c r="O7" t="s">
        <v>536</v>
      </c>
      <c r="P7" t="s">
        <v>262</v>
      </c>
      <c r="Q7" t="s">
        <v>263</v>
      </c>
      <c r="R7" t="s">
        <v>264</v>
      </c>
      <c r="S7" t="s">
        <v>947</v>
      </c>
      <c r="T7" s="124">
        <v>1270000</v>
      </c>
      <c r="U7" t="str">
        <f>RIGHT($B7,4)&amp;"."&amp;$M7&amp;"."&amp;U$3</f>
        <v>1100.PRU.I01.Ap251</v>
      </c>
      <c r="V7" t="str">
        <f>$O7&amp;"."&amp;RIGHT($B7,4)&amp;"."&amp;$M7&amp;"."&amp;V$3</f>
        <v>Pavilion.1100.PRU.I01.Ap25</v>
      </c>
      <c r="W7" s="118">
        <f>(T7/13)*2</f>
        <v>195384.61538461538</v>
      </c>
      <c r="Z7" s="118">
        <f>$T7/13</f>
        <v>97692.307692307688</v>
      </c>
      <c r="AA7" s="118">
        <f t="shared" ref="AA7:BD15" si="0">$T7/13</f>
        <v>97692.307692307688</v>
      </c>
      <c r="AB7" s="118">
        <f t="shared" si="0"/>
        <v>97692.307692307688</v>
      </c>
      <c r="AC7" s="118">
        <f t="shared" si="0"/>
        <v>97692.307692307688</v>
      </c>
      <c r="AD7" s="118">
        <f t="shared" si="0"/>
        <v>97692.307692307688</v>
      </c>
      <c r="AE7" s="118">
        <f t="shared" si="0"/>
        <v>97692.307692307688</v>
      </c>
      <c r="AF7" s="118">
        <f t="shared" si="0"/>
        <v>97692.307692307688</v>
      </c>
      <c r="AG7" s="118">
        <f t="shared" si="0"/>
        <v>97692.307692307688</v>
      </c>
      <c r="AH7" s="118">
        <f t="shared" si="0"/>
        <v>97692.307692307688</v>
      </c>
      <c r="AI7" s="118">
        <f t="shared" si="0"/>
        <v>97692.307692307688</v>
      </c>
      <c r="AJ7" s="118" t="str">
        <f>RIGHT($B7,4)&amp;"."&amp;$M7&amp;"."&amp;AJ$3</f>
        <v>1100.PRU.I01.Sep251</v>
      </c>
      <c r="AK7" s="118" t="str">
        <f>$O7&amp;"."&amp;RIGHT($B7,4)&amp;"."&amp;$M7&amp;"."&amp;AK$3</f>
        <v>Pavilion.1100.PRU.I01.Sep25</v>
      </c>
      <c r="AL7" s="118">
        <f t="shared" si="0"/>
        <v>97692.307692307688</v>
      </c>
      <c r="AM7" s="118">
        <f t="shared" si="0"/>
        <v>97692.307692307688</v>
      </c>
      <c r="AN7" s="118">
        <f t="shared" si="0"/>
        <v>97692.307692307688</v>
      </c>
      <c r="AO7" s="118">
        <f t="shared" si="0"/>
        <v>97692.307692307688</v>
      </c>
      <c r="AP7" s="118">
        <f t="shared" si="0"/>
        <v>97692.307692307688</v>
      </c>
      <c r="AQ7" s="118">
        <f t="shared" si="0"/>
        <v>97692.307692307688</v>
      </c>
      <c r="AR7" s="118">
        <f t="shared" si="0"/>
        <v>97692.307692307688</v>
      </c>
      <c r="AS7" s="118">
        <f t="shared" si="0"/>
        <v>97692.307692307688</v>
      </c>
      <c r="AT7" s="118">
        <f t="shared" si="0"/>
        <v>97692.307692307688</v>
      </c>
      <c r="AU7" s="118">
        <f t="shared" si="0"/>
        <v>97692.307692307688</v>
      </c>
      <c r="AV7" s="118">
        <f t="shared" si="0"/>
        <v>97692.307692307688</v>
      </c>
      <c r="AW7" s="118">
        <f t="shared" si="0"/>
        <v>97692.307692307688</v>
      </c>
      <c r="AX7" s="118">
        <f t="shared" si="0"/>
        <v>97692.307692307688</v>
      </c>
      <c r="AY7" s="118">
        <f t="shared" si="0"/>
        <v>97692.307692307688</v>
      </c>
      <c r="AZ7" s="118">
        <f t="shared" si="0"/>
        <v>97692.307692307688</v>
      </c>
      <c r="BA7" s="118">
        <f t="shared" si="0"/>
        <v>97692.307692307688</v>
      </c>
      <c r="BB7" s="118">
        <f t="shared" si="0"/>
        <v>97692.307692307688</v>
      </c>
      <c r="BC7" s="118">
        <f t="shared" si="0"/>
        <v>97692.307692307688</v>
      </c>
      <c r="BD7" s="118">
        <f t="shared" si="0"/>
        <v>97692.307692307688</v>
      </c>
      <c r="BE7" s="119">
        <f>W7+Z7+AC7+AF7+AI7+AL7+AO7+AR7+AU7+AX7+BA7+BD7</f>
        <v>1270000.0000000002</v>
      </c>
      <c r="BF7" s="119">
        <f>BE7-T7</f>
        <v>0</v>
      </c>
    </row>
    <row r="8" spans="1:58" x14ac:dyDescent="0.25">
      <c r="A8" s="117">
        <v>3021100</v>
      </c>
      <c r="B8" s="117">
        <v>3021100</v>
      </c>
      <c r="C8" t="s">
        <v>536</v>
      </c>
      <c r="D8" s="106">
        <f>VLOOKUP(B8,'School Details'!A:E,3,FALSE)</f>
        <v>0</v>
      </c>
      <c r="E8" t="s">
        <v>400</v>
      </c>
      <c r="F8" s="106" t="str">
        <f>VLOOKUP(B8,'School Details'!A:E,5,FALSE)</f>
        <v>PRU</v>
      </c>
      <c r="G8" s="100" t="s">
        <v>781</v>
      </c>
      <c r="I8" t="s">
        <v>780</v>
      </c>
      <c r="J8">
        <v>661225</v>
      </c>
      <c r="K8" s="117" t="s">
        <v>10</v>
      </c>
      <c r="L8" s="117"/>
      <c r="M8" s="106" t="str">
        <f t="shared" ref="M8:M22" si="1">I8&amp;"."&amp;K8</f>
        <v>HOS.I01</v>
      </c>
      <c r="N8">
        <v>400156</v>
      </c>
      <c r="O8" t="s">
        <v>536</v>
      </c>
      <c r="P8" t="s">
        <v>262</v>
      </c>
      <c r="Q8" t="s">
        <v>263</v>
      </c>
      <c r="R8" t="s">
        <v>264</v>
      </c>
      <c r="S8" t="s">
        <v>948</v>
      </c>
      <c r="T8" s="124">
        <v>310640</v>
      </c>
      <c r="U8" t="str">
        <f t="shared" ref="U8:U22" si="2">RIGHT($B8,4)&amp;"."&amp;$M8&amp;"."&amp;U$3</f>
        <v>1100.HOS.I01.Ap251</v>
      </c>
      <c r="V8" t="str">
        <f t="shared" ref="V8:V22" si="3">$O8&amp;"."&amp;RIGHT($B8,4)&amp;"."&amp;$M8&amp;"."&amp;V$3</f>
        <v>Pavilion.1100.HOS.I01.Ap25</v>
      </c>
      <c r="W8" s="118">
        <f t="shared" ref="W8:W23" si="4">(T8/13)*2</f>
        <v>47790.769230769234</v>
      </c>
      <c r="Z8" s="118">
        <f t="shared" ref="Z8:AO25" si="5">$T8/13</f>
        <v>23895.384615384617</v>
      </c>
      <c r="AA8" s="118">
        <f t="shared" si="0"/>
        <v>23895.384615384617</v>
      </c>
      <c r="AB8" s="118">
        <f t="shared" si="0"/>
        <v>23895.384615384617</v>
      </c>
      <c r="AC8" s="118">
        <f t="shared" si="0"/>
        <v>23895.384615384617</v>
      </c>
      <c r="AD8" s="118">
        <f t="shared" si="0"/>
        <v>23895.384615384617</v>
      </c>
      <c r="AE8" s="118">
        <f t="shared" si="0"/>
        <v>23895.384615384617</v>
      </c>
      <c r="AF8" s="118">
        <f t="shared" si="0"/>
        <v>23895.384615384617</v>
      </c>
      <c r="AG8" s="118">
        <f t="shared" si="0"/>
        <v>23895.384615384617</v>
      </c>
      <c r="AH8" s="118">
        <f t="shared" si="0"/>
        <v>23895.384615384617</v>
      </c>
      <c r="AI8" s="118">
        <f t="shared" si="0"/>
        <v>23895.384615384617</v>
      </c>
      <c r="AJ8" s="118" t="str">
        <f t="shared" ref="AJ8:AJ25" si="6">RIGHT($B8,4)&amp;"."&amp;$M8&amp;"."&amp;AJ$3</f>
        <v>1100.HOS.I01.Sep251</v>
      </c>
      <c r="AK8" s="118" t="str">
        <f t="shared" ref="AK8:AK25" si="7">$O8&amp;"."&amp;RIGHT($B8,4)&amp;"."&amp;$M8&amp;"."&amp;AK$3</f>
        <v>Pavilion.1100.HOS.I01.Sep25</v>
      </c>
      <c r="AL8" s="118">
        <f t="shared" si="0"/>
        <v>23895.384615384617</v>
      </c>
      <c r="AM8" s="118">
        <f t="shared" si="0"/>
        <v>23895.384615384617</v>
      </c>
      <c r="AN8" s="118">
        <f t="shared" si="0"/>
        <v>23895.384615384617</v>
      </c>
      <c r="AO8" s="118">
        <f t="shared" si="0"/>
        <v>23895.384615384617</v>
      </c>
      <c r="AP8" s="118">
        <f t="shared" si="0"/>
        <v>23895.384615384617</v>
      </c>
      <c r="AQ8" s="118">
        <f t="shared" si="0"/>
        <v>23895.384615384617</v>
      </c>
      <c r="AR8" s="118">
        <f t="shared" si="0"/>
        <v>23895.384615384617</v>
      </c>
      <c r="AS8" s="118">
        <f t="shared" si="0"/>
        <v>23895.384615384617</v>
      </c>
      <c r="AT8" s="118">
        <f t="shared" si="0"/>
        <v>23895.384615384617</v>
      </c>
      <c r="AU8" s="118">
        <f t="shared" si="0"/>
        <v>23895.384615384617</v>
      </c>
      <c r="AV8" s="118">
        <f t="shared" si="0"/>
        <v>23895.384615384617</v>
      </c>
      <c r="AW8" s="118">
        <f t="shared" si="0"/>
        <v>23895.384615384617</v>
      </c>
      <c r="AX8" s="118">
        <f t="shared" si="0"/>
        <v>23895.384615384617</v>
      </c>
      <c r="AY8" s="118">
        <f t="shared" si="0"/>
        <v>23895.384615384617</v>
      </c>
      <c r="AZ8" s="118">
        <f t="shared" si="0"/>
        <v>23895.384615384617</v>
      </c>
      <c r="BA8" s="118">
        <f t="shared" si="0"/>
        <v>23895.384615384617</v>
      </c>
      <c r="BB8" s="118">
        <f t="shared" si="0"/>
        <v>23895.384615384617</v>
      </c>
      <c r="BC8" s="118">
        <f t="shared" si="0"/>
        <v>23895.384615384617</v>
      </c>
      <c r="BD8" s="118">
        <f t="shared" si="0"/>
        <v>23895.384615384617</v>
      </c>
      <c r="BE8" s="119">
        <f t="shared" ref="BE8:BE24" si="8">W8+Z8+AC8+AF8+AI8+AL8+AO8+AR8+AU8+AX8+BA8+BD8</f>
        <v>310640.00000000006</v>
      </c>
      <c r="BF8" s="119">
        <f t="shared" ref="BF8:BF22" si="9">BE8-T8</f>
        <v>0</v>
      </c>
    </row>
    <row r="9" spans="1:58" x14ac:dyDescent="0.25">
      <c r="A9" s="117">
        <v>3021100</v>
      </c>
      <c r="B9" s="117">
        <v>3021100</v>
      </c>
      <c r="C9" t="s">
        <v>536</v>
      </c>
      <c r="D9" s="106">
        <f>VLOOKUP(B9,'School Details'!A:E,3,FALSE)</f>
        <v>0</v>
      </c>
      <c r="E9" t="s">
        <v>400</v>
      </c>
      <c r="F9" s="106" t="str">
        <f>VLOOKUP(B9,'School Details'!A:E,5,FALSE)</f>
        <v>PRU</v>
      </c>
      <c r="G9" s="100" t="s">
        <v>779</v>
      </c>
      <c r="I9" t="s">
        <v>951</v>
      </c>
      <c r="J9">
        <v>661225</v>
      </c>
      <c r="K9" s="117" t="s">
        <v>10</v>
      </c>
      <c r="L9" s="117"/>
      <c r="M9" s="106" t="str">
        <f t="shared" si="1"/>
        <v>PRU2.I01</v>
      </c>
      <c r="N9">
        <v>400156</v>
      </c>
      <c r="O9" t="s">
        <v>536</v>
      </c>
      <c r="P9" t="s">
        <v>262</v>
      </c>
      <c r="Q9" t="s">
        <v>263</v>
      </c>
      <c r="R9" t="s">
        <v>264</v>
      </c>
      <c r="S9" t="s">
        <v>947</v>
      </c>
      <c r="T9" s="124">
        <v>100000</v>
      </c>
      <c r="U9" t="str">
        <f t="shared" si="2"/>
        <v>1100.PRU2.I01.Ap251</v>
      </c>
      <c r="V9" t="str">
        <f t="shared" si="3"/>
        <v>Pavilion.1100.PRU2.I01.Ap25</v>
      </c>
      <c r="W9" s="118">
        <f t="shared" si="4"/>
        <v>15384.615384615385</v>
      </c>
      <c r="Z9" s="118">
        <f t="shared" si="5"/>
        <v>7692.3076923076924</v>
      </c>
      <c r="AA9" s="118">
        <f t="shared" si="0"/>
        <v>7692.3076923076924</v>
      </c>
      <c r="AB9" s="118">
        <f t="shared" si="0"/>
        <v>7692.3076923076924</v>
      </c>
      <c r="AC9" s="118">
        <f t="shared" si="0"/>
        <v>7692.3076923076924</v>
      </c>
      <c r="AD9" s="118">
        <f t="shared" si="0"/>
        <v>7692.3076923076924</v>
      </c>
      <c r="AE9" s="118">
        <f t="shared" si="0"/>
        <v>7692.3076923076924</v>
      </c>
      <c r="AF9" s="118">
        <f t="shared" si="0"/>
        <v>7692.3076923076924</v>
      </c>
      <c r="AG9" s="118">
        <f t="shared" si="0"/>
        <v>7692.3076923076924</v>
      </c>
      <c r="AH9" s="118">
        <f t="shared" si="0"/>
        <v>7692.3076923076924</v>
      </c>
      <c r="AI9" s="118">
        <f t="shared" si="0"/>
        <v>7692.3076923076924</v>
      </c>
      <c r="AJ9" s="118" t="str">
        <f t="shared" si="6"/>
        <v>1100.PRU2.I01.Sep251</v>
      </c>
      <c r="AK9" s="118" t="str">
        <f t="shared" si="7"/>
        <v>Pavilion.1100.PRU2.I01.Sep25</v>
      </c>
      <c r="AL9" s="118">
        <f t="shared" si="0"/>
        <v>7692.3076923076924</v>
      </c>
      <c r="AM9" s="118">
        <f t="shared" si="0"/>
        <v>7692.3076923076924</v>
      </c>
      <c r="AN9" s="118">
        <f t="shared" si="0"/>
        <v>7692.3076923076924</v>
      </c>
      <c r="AO9" s="118">
        <f t="shared" si="0"/>
        <v>7692.3076923076924</v>
      </c>
      <c r="AP9" s="118">
        <f t="shared" si="0"/>
        <v>7692.3076923076924</v>
      </c>
      <c r="AQ9" s="118">
        <f t="shared" si="0"/>
        <v>7692.3076923076924</v>
      </c>
      <c r="AR9" s="118">
        <f t="shared" si="0"/>
        <v>7692.3076923076924</v>
      </c>
      <c r="AS9" s="118">
        <f t="shared" si="0"/>
        <v>7692.3076923076924</v>
      </c>
      <c r="AT9" s="118">
        <f t="shared" si="0"/>
        <v>7692.3076923076924</v>
      </c>
      <c r="AU9" s="118">
        <f t="shared" si="0"/>
        <v>7692.3076923076924</v>
      </c>
      <c r="AV9" s="118">
        <f t="shared" si="0"/>
        <v>7692.3076923076924</v>
      </c>
      <c r="AW9" s="118">
        <f t="shared" si="0"/>
        <v>7692.3076923076924</v>
      </c>
      <c r="AX9" s="118">
        <f t="shared" si="0"/>
        <v>7692.3076923076924</v>
      </c>
      <c r="AY9" s="118">
        <f t="shared" si="0"/>
        <v>7692.3076923076924</v>
      </c>
      <c r="AZ9" s="118">
        <f t="shared" si="0"/>
        <v>7692.3076923076924</v>
      </c>
      <c r="BA9" s="118">
        <f t="shared" si="0"/>
        <v>7692.3076923076924</v>
      </c>
      <c r="BB9" s="118">
        <f t="shared" si="0"/>
        <v>7692.3076923076924</v>
      </c>
      <c r="BC9" s="118">
        <f t="shared" si="0"/>
        <v>7692.3076923076924</v>
      </c>
      <c r="BD9" s="118">
        <f t="shared" si="0"/>
        <v>7692.3076923076924</v>
      </c>
      <c r="BE9" s="119">
        <f t="shared" si="8"/>
        <v>99999.999999999985</v>
      </c>
      <c r="BF9" s="119">
        <f t="shared" si="9"/>
        <v>0</v>
      </c>
    </row>
    <row r="10" spans="1:58" x14ac:dyDescent="0.25">
      <c r="A10" s="117">
        <v>3021102</v>
      </c>
      <c r="B10" s="117">
        <v>3021102</v>
      </c>
      <c r="C10" t="s">
        <v>259</v>
      </c>
      <c r="D10" s="106">
        <f>VLOOKUP(B10,'School Details'!A:E,3,FALSE)</f>
        <v>0</v>
      </c>
      <c r="E10" t="s">
        <v>400</v>
      </c>
      <c r="F10" s="106" t="str">
        <f>VLOOKUP(B10,'School Details'!A:E,5,FALSE)</f>
        <v>PRU</v>
      </c>
      <c r="G10" s="100" t="s">
        <v>779</v>
      </c>
      <c r="I10" t="s">
        <v>535</v>
      </c>
      <c r="J10">
        <v>661225</v>
      </c>
      <c r="K10" s="117" t="s">
        <v>10</v>
      </c>
      <c r="L10" s="117"/>
      <c r="M10" s="106" t="str">
        <f t="shared" si="1"/>
        <v>PRU.I01</v>
      </c>
      <c r="N10">
        <v>400157</v>
      </c>
      <c r="O10" t="s">
        <v>259</v>
      </c>
      <c r="P10" t="s">
        <v>259</v>
      </c>
      <c r="Q10" t="s">
        <v>260</v>
      </c>
      <c r="R10" t="s">
        <v>261</v>
      </c>
      <c r="S10" t="s">
        <v>947</v>
      </c>
      <c r="T10" s="124">
        <v>120000</v>
      </c>
      <c r="U10" t="str">
        <f t="shared" si="2"/>
        <v>1102.PRU.I01.Ap251</v>
      </c>
      <c r="V10" t="str">
        <f t="shared" si="3"/>
        <v>Northgate.1102.PRU.I01.Ap25</v>
      </c>
      <c r="W10" s="118">
        <f t="shared" si="4"/>
        <v>18461.538461538461</v>
      </c>
      <c r="Z10" s="118">
        <f t="shared" si="5"/>
        <v>9230.7692307692305</v>
      </c>
      <c r="AA10" s="118">
        <f t="shared" si="0"/>
        <v>9230.7692307692305</v>
      </c>
      <c r="AB10" s="118">
        <f t="shared" si="0"/>
        <v>9230.7692307692305</v>
      </c>
      <c r="AC10" s="118">
        <f t="shared" si="0"/>
        <v>9230.7692307692305</v>
      </c>
      <c r="AD10" s="118">
        <f t="shared" si="0"/>
        <v>9230.7692307692305</v>
      </c>
      <c r="AE10" s="118">
        <f t="shared" si="0"/>
        <v>9230.7692307692305</v>
      </c>
      <c r="AF10" s="118">
        <f t="shared" si="0"/>
        <v>9230.7692307692305</v>
      </c>
      <c r="AG10" s="118">
        <f t="shared" si="0"/>
        <v>9230.7692307692305</v>
      </c>
      <c r="AH10" s="118">
        <f t="shared" si="0"/>
        <v>9230.7692307692305</v>
      </c>
      <c r="AI10" s="118">
        <f t="shared" si="0"/>
        <v>9230.7692307692305</v>
      </c>
      <c r="AJ10" s="118" t="str">
        <f t="shared" si="6"/>
        <v>1102.PRU.I01.Sep251</v>
      </c>
      <c r="AK10" s="118" t="str">
        <f t="shared" si="7"/>
        <v>Northgate.1102.PRU.I01.Sep25</v>
      </c>
      <c r="AL10" s="118">
        <f t="shared" si="0"/>
        <v>9230.7692307692305</v>
      </c>
      <c r="AM10" s="118">
        <f t="shared" si="0"/>
        <v>9230.7692307692305</v>
      </c>
      <c r="AN10" s="118">
        <f t="shared" si="0"/>
        <v>9230.7692307692305</v>
      </c>
      <c r="AO10" s="118">
        <f t="shared" si="0"/>
        <v>9230.7692307692305</v>
      </c>
      <c r="AP10" s="118">
        <f t="shared" si="0"/>
        <v>9230.7692307692305</v>
      </c>
      <c r="AQ10" s="118">
        <f t="shared" si="0"/>
        <v>9230.7692307692305</v>
      </c>
      <c r="AR10" s="118">
        <f t="shared" si="0"/>
        <v>9230.7692307692305</v>
      </c>
      <c r="AS10" s="118">
        <f t="shared" si="0"/>
        <v>9230.7692307692305</v>
      </c>
      <c r="AT10" s="118">
        <f t="shared" si="0"/>
        <v>9230.7692307692305</v>
      </c>
      <c r="AU10" s="118">
        <f t="shared" si="0"/>
        <v>9230.7692307692305</v>
      </c>
      <c r="AV10" s="118">
        <f t="shared" si="0"/>
        <v>9230.7692307692305</v>
      </c>
      <c r="AW10" s="118">
        <f t="shared" si="0"/>
        <v>9230.7692307692305</v>
      </c>
      <c r="AX10" s="118">
        <f t="shared" si="0"/>
        <v>9230.7692307692305</v>
      </c>
      <c r="AY10" s="118">
        <f t="shared" si="0"/>
        <v>9230.7692307692305</v>
      </c>
      <c r="AZ10" s="118">
        <f t="shared" si="0"/>
        <v>9230.7692307692305</v>
      </c>
      <c r="BA10" s="118">
        <f t="shared" si="0"/>
        <v>9230.7692307692305</v>
      </c>
      <c r="BB10" s="118">
        <f t="shared" si="0"/>
        <v>9230.7692307692305</v>
      </c>
      <c r="BC10" s="118">
        <f t="shared" si="0"/>
        <v>9230.7692307692305</v>
      </c>
      <c r="BD10" s="118">
        <f t="shared" si="0"/>
        <v>9230.7692307692305</v>
      </c>
      <c r="BE10" s="119">
        <f t="shared" si="8"/>
        <v>120000.00000000003</v>
      </c>
      <c r="BF10" s="119">
        <f t="shared" si="9"/>
        <v>0</v>
      </c>
    </row>
    <row r="11" spans="1:58" x14ac:dyDescent="0.25">
      <c r="A11" s="117">
        <v>3021102</v>
      </c>
      <c r="B11" s="117">
        <v>3021102</v>
      </c>
      <c r="C11" t="s">
        <v>259</v>
      </c>
      <c r="D11" s="106">
        <f>VLOOKUP(B11,'School Details'!A:E,3,FALSE)</f>
        <v>0</v>
      </c>
      <c r="E11" t="s">
        <v>400</v>
      </c>
      <c r="F11" s="106" t="str">
        <f>VLOOKUP(B11,'School Details'!A:E,5,FALSE)</f>
        <v>PRU</v>
      </c>
      <c r="G11" s="100" t="s">
        <v>781</v>
      </c>
      <c r="I11" t="s">
        <v>780</v>
      </c>
      <c r="J11">
        <v>661225</v>
      </c>
      <c r="K11" s="117" t="s">
        <v>10</v>
      </c>
      <c r="L11" s="117"/>
      <c r="M11" s="106" t="str">
        <f t="shared" si="1"/>
        <v>HOS.I01</v>
      </c>
      <c r="N11">
        <v>400157</v>
      </c>
      <c r="O11" t="s">
        <v>259</v>
      </c>
      <c r="P11" t="s">
        <v>259</v>
      </c>
      <c r="Q11" t="s">
        <v>260</v>
      </c>
      <c r="R11" t="s">
        <v>261</v>
      </c>
      <c r="S11" t="s">
        <v>948</v>
      </c>
      <c r="T11" s="124">
        <v>382653</v>
      </c>
      <c r="U11" t="str">
        <f t="shared" si="2"/>
        <v>1102.HOS.I01.Ap251</v>
      </c>
      <c r="V11" t="str">
        <f t="shared" si="3"/>
        <v>Northgate.1102.HOS.I01.Ap25</v>
      </c>
      <c r="W11" s="118">
        <f t="shared" si="4"/>
        <v>58869.692307692305</v>
      </c>
      <c r="Z11" s="118">
        <f t="shared" si="5"/>
        <v>29434.846153846152</v>
      </c>
      <c r="AA11" s="118">
        <f t="shared" si="0"/>
        <v>29434.846153846152</v>
      </c>
      <c r="AB11" s="118">
        <f t="shared" si="0"/>
        <v>29434.846153846152</v>
      </c>
      <c r="AC11" s="118">
        <f t="shared" si="0"/>
        <v>29434.846153846152</v>
      </c>
      <c r="AD11" s="118">
        <f t="shared" si="0"/>
        <v>29434.846153846152</v>
      </c>
      <c r="AE11" s="118">
        <f t="shared" si="0"/>
        <v>29434.846153846152</v>
      </c>
      <c r="AF11" s="118">
        <f t="shared" si="0"/>
        <v>29434.846153846152</v>
      </c>
      <c r="AG11" s="118">
        <f t="shared" si="0"/>
        <v>29434.846153846152</v>
      </c>
      <c r="AH11" s="118">
        <f t="shared" si="0"/>
        <v>29434.846153846152</v>
      </c>
      <c r="AI11" s="118">
        <f t="shared" si="0"/>
        <v>29434.846153846152</v>
      </c>
      <c r="AJ11" s="118" t="str">
        <f t="shared" si="6"/>
        <v>1102.HOS.I01.Sep251</v>
      </c>
      <c r="AK11" s="118" t="str">
        <f t="shared" si="7"/>
        <v>Northgate.1102.HOS.I01.Sep25</v>
      </c>
      <c r="AL11" s="118">
        <f t="shared" si="0"/>
        <v>29434.846153846152</v>
      </c>
      <c r="AM11" s="118">
        <f t="shared" si="0"/>
        <v>29434.846153846152</v>
      </c>
      <c r="AN11" s="118">
        <f t="shared" si="0"/>
        <v>29434.846153846152</v>
      </c>
      <c r="AO11" s="118">
        <f t="shared" si="0"/>
        <v>29434.846153846152</v>
      </c>
      <c r="AP11" s="118">
        <f t="shared" si="0"/>
        <v>29434.846153846152</v>
      </c>
      <c r="AQ11" s="118">
        <f t="shared" si="0"/>
        <v>29434.846153846152</v>
      </c>
      <c r="AR11" s="118">
        <f t="shared" si="0"/>
        <v>29434.846153846152</v>
      </c>
      <c r="AS11" s="118">
        <f t="shared" si="0"/>
        <v>29434.846153846152</v>
      </c>
      <c r="AT11" s="118">
        <f t="shared" si="0"/>
        <v>29434.846153846152</v>
      </c>
      <c r="AU11" s="118">
        <f t="shared" si="0"/>
        <v>29434.846153846152</v>
      </c>
      <c r="AV11" s="118">
        <f t="shared" si="0"/>
        <v>29434.846153846152</v>
      </c>
      <c r="AW11" s="118">
        <f t="shared" si="0"/>
        <v>29434.846153846152</v>
      </c>
      <c r="AX11" s="118">
        <f t="shared" si="0"/>
        <v>29434.846153846152</v>
      </c>
      <c r="AY11" s="118">
        <f t="shared" si="0"/>
        <v>29434.846153846152</v>
      </c>
      <c r="AZ11" s="118">
        <f t="shared" si="0"/>
        <v>29434.846153846152</v>
      </c>
      <c r="BA11" s="118">
        <f t="shared" si="0"/>
        <v>29434.846153846152</v>
      </c>
      <c r="BB11" s="118">
        <f t="shared" si="0"/>
        <v>29434.846153846152</v>
      </c>
      <c r="BC11" s="118">
        <f t="shared" si="0"/>
        <v>29434.846153846152</v>
      </c>
      <c r="BD11" s="118">
        <f t="shared" si="0"/>
        <v>29434.846153846152</v>
      </c>
      <c r="BE11" s="119">
        <f t="shared" si="8"/>
        <v>382652.99999999988</v>
      </c>
      <c r="BF11" s="119">
        <f t="shared" si="9"/>
        <v>0</v>
      </c>
    </row>
    <row r="12" spans="1:58" x14ac:dyDescent="0.25">
      <c r="A12" s="117">
        <v>3027005</v>
      </c>
      <c r="B12" s="117">
        <v>3027005</v>
      </c>
      <c r="C12" t="s">
        <v>558</v>
      </c>
      <c r="D12" s="106">
        <f>VLOOKUP(B12,'School Details'!A:E,3,FALSE)</f>
        <v>0</v>
      </c>
      <c r="E12" t="s">
        <v>400</v>
      </c>
      <c r="F12" s="106" t="str">
        <f>VLOOKUP(B12,'School Details'!A:E,5,FALSE)</f>
        <v>Special</v>
      </c>
      <c r="G12" s="100" t="s">
        <v>783</v>
      </c>
      <c r="I12" t="s">
        <v>782</v>
      </c>
      <c r="J12">
        <v>661225</v>
      </c>
      <c r="K12" s="117" t="s">
        <v>10</v>
      </c>
      <c r="L12" s="117"/>
      <c r="M12" s="106" t="str">
        <f t="shared" si="1"/>
        <v>SPEC.I01</v>
      </c>
      <c r="N12">
        <v>400034</v>
      </c>
      <c r="O12" t="s">
        <v>558</v>
      </c>
      <c r="P12" t="s">
        <v>218</v>
      </c>
      <c r="Q12" t="s">
        <v>219</v>
      </c>
      <c r="R12" t="s">
        <v>180</v>
      </c>
      <c r="S12" t="s">
        <v>949</v>
      </c>
      <c r="T12" s="124">
        <v>1768333.3333333333</v>
      </c>
      <c r="U12" t="str">
        <f t="shared" si="2"/>
        <v>7005.SPEC.I01.Ap251</v>
      </c>
      <c r="V12" t="str">
        <f t="shared" si="3"/>
        <v>Northway.7005.SPEC.I01.Ap25</v>
      </c>
      <c r="W12" s="118">
        <f t="shared" si="4"/>
        <v>272051.28205128206</v>
      </c>
      <c r="Z12" s="118">
        <f t="shared" si="5"/>
        <v>136025.64102564103</v>
      </c>
      <c r="AA12" s="118">
        <f t="shared" si="0"/>
        <v>136025.64102564103</v>
      </c>
      <c r="AB12" s="118">
        <f t="shared" si="0"/>
        <v>136025.64102564103</v>
      </c>
      <c r="AC12" s="118">
        <f t="shared" si="0"/>
        <v>136025.64102564103</v>
      </c>
      <c r="AD12" s="118">
        <f t="shared" si="0"/>
        <v>136025.64102564103</v>
      </c>
      <c r="AE12" s="118">
        <f t="shared" si="0"/>
        <v>136025.64102564103</v>
      </c>
      <c r="AF12" s="118">
        <f t="shared" si="0"/>
        <v>136025.64102564103</v>
      </c>
      <c r="AG12" s="118">
        <f t="shared" si="0"/>
        <v>136025.64102564103</v>
      </c>
      <c r="AH12" s="118">
        <f t="shared" si="0"/>
        <v>136025.64102564103</v>
      </c>
      <c r="AI12" s="118">
        <f t="shared" si="0"/>
        <v>136025.64102564103</v>
      </c>
      <c r="AJ12" s="118" t="str">
        <f t="shared" si="6"/>
        <v>7005.SPEC.I01.Sep251</v>
      </c>
      <c r="AK12" s="118" t="str">
        <f t="shared" si="7"/>
        <v>Northway.7005.SPEC.I01.Sep25</v>
      </c>
      <c r="AL12" s="118">
        <f t="shared" si="0"/>
        <v>136025.64102564103</v>
      </c>
      <c r="AM12" s="118">
        <f t="shared" si="0"/>
        <v>136025.64102564103</v>
      </c>
      <c r="AN12" s="118">
        <f t="shared" si="0"/>
        <v>136025.64102564103</v>
      </c>
      <c r="AO12" s="118">
        <f t="shared" si="0"/>
        <v>136025.64102564103</v>
      </c>
      <c r="AP12" s="118">
        <f t="shared" si="0"/>
        <v>136025.64102564103</v>
      </c>
      <c r="AQ12" s="118">
        <f t="shared" si="0"/>
        <v>136025.64102564103</v>
      </c>
      <c r="AR12" s="118">
        <f t="shared" si="0"/>
        <v>136025.64102564103</v>
      </c>
      <c r="AS12" s="118">
        <f t="shared" si="0"/>
        <v>136025.64102564103</v>
      </c>
      <c r="AT12" s="118">
        <f t="shared" si="0"/>
        <v>136025.64102564103</v>
      </c>
      <c r="AU12" s="118">
        <f t="shared" si="0"/>
        <v>136025.64102564103</v>
      </c>
      <c r="AV12" s="118">
        <f t="shared" si="0"/>
        <v>136025.64102564103</v>
      </c>
      <c r="AW12" s="118">
        <f t="shared" si="0"/>
        <v>136025.64102564103</v>
      </c>
      <c r="AX12" s="118">
        <f t="shared" si="0"/>
        <v>136025.64102564103</v>
      </c>
      <c r="AY12" s="118">
        <f t="shared" si="0"/>
        <v>136025.64102564103</v>
      </c>
      <c r="AZ12" s="118">
        <f t="shared" si="0"/>
        <v>136025.64102564103</v>
      </c>
      <c r="BA12" s="118">
        <f t="shared" si="0"/>
        <v>136025.64102564103</v>
      </c>
      <c r="BB12" s="118">
        <f t="shared" si="0"/>
        <v>136025.64102564103</v>
      </c>
      <c r="BC12" s="118">
        <f t="shared" si="0"/>
        <v>136025.64102564103</v>
      </c>
      <c r="BD12" s="118">
        <f t="shared" si="0"/>
        <v>136025.64102564103</v>
      </c>
      <c r="BE12" s="119">
        <f t="shared" si="8"/>
        <v>1768333.3333333333</v>
      </c>
      <c r="BF12" s="119">
        <f t="shared" si="9"/>
        <v>0</v>
      </c>
    </row>
    <row r="13" spans="1:58" x14ac:dyDescent="0.25">
      <c r="A13" s="117">
        <v>3027010</v>
      </c>
      <c r="B13" s="117">
        <v>3027010</v>
      </c>
      <c r="C13" t="s">
        <v>557</v>
      </c>
      <c r="D13" s="106">
        <f>VLOOKUP(B13,'School Details'!A:E,3,FALSE)</f>
        <v>0</v>
      </c>
      <c r="E13" t="s">
        <v>400</v>
      </c>
      <c r="F13" s="106" t="str">
        <f>VLOOKUP(B13,'School Details'!A:E,5,FALSE)</f>
        <v>Special</v>
      </c>
      <c r="G13" s="100" t="s">
        <v>783</v>
      </c>
      <c r="I13" t="s">
        <v>782</v>
      </c>
      <c r="J13">
        <v>661225</v>
      </c>
      <c r="K13" s="117" t="s">
        <v>10</v>
      </c>
      <c r="L13" s="117"/>
      <c r="M13" s="106" t="str">
        <f t="shared" si="1"/>
        <v>SPEC.I01</v>
      </c>
      <c r="N13">
        <v>400063</v>
      </c>
      <c r="O13" t="s">
        <v>557</v>
      </c>
      <c r="P13" t="s">
        <v>223</v>
      </c>
      <c r="Q13" t="s">
        <v>224</v>
      </c>
      <c r="R13" t="s">
        <v>225</v>
      </c>
      <c r="S13" t="s">
        <v>949</v>
      </c>
      <c r="T13" s="124">
        <v>1150000</v>
      </c>
      <c r="U13" t="str">
        <f t="shared" si="2"/>
        <v>7010.SPEC.I01.Ap251</v>
      </c>
      <c r="V13" t="str">
        <f t="shared" si="3"/>
        <v>Mapledown.7010.SPEC.I01.Ap25</v>
      </c>
      <c r="W13" s="118">
        <f t="shared" si="4"/>
        <v>176923.07692307694</v>
      </c>
      <c r="Z13" s="118">
        <f t="shared" si="5"/>
        <v>88461.538461538468</v>
      </c>
      <c r="AA13" s="118">
        <f t="shared" si="0"/>
        <v>88461.538461538468</v>
      </c>
      <c r="AB13" s="118">
        <f t="shared" si="0"/>
        <v>88461.538461538468</v>
      </c>
      <c r="AC13" s="118">
        <f t="shared" si="0"/>
        <v>88461.538461538468</v>
      </c>
      <c r="AD13" s="118">
        <f t="shared" si="0"/>
        <v>88461.538461538468</v>
      </c>
      <c r="AE13" s="118">
        <f t="shared" si="0"/>
        <v>88461.538461538468</v>
      </c>
      <c r="AF13" s="118">
        <f t="shared" si="0"/>
        <v>88461.538461538468</v>
      </c>
      <c r="AG13" s="118">
        <f t="shared" si="0"/>
        <v>88461.538461538468</v>
      </c>
      <c r="AH13" s="118">
        <f t="shared" si="0"/>
        <v>88461.538461538468</v>
      </c>
      <c r="AI13" s="118">
        <f t="shared" si="0"/>
        <v>88461.538461538468</v>
      </c>
      <c r="AJ13" s="118" t="str">
        <f t="shared" si="6"/>
        <v>7010.SPEC.I01.Sep251</v>
      </c>
      <c r="AK13" s="118" t="str">
        <f t="shared" si="7"/>
        <v>Mapledown.7010.SPEC.I01.Sep25</v>
      </c>
      <c r="AL13" s="118">
        <f t="shared" si="0"/>
        <v>88461.538461538468</v>
      </c>
      <c r="AM13" s="118">
        <f t="shared" si="0"/>
        <v>88461.538461538468</v>
      </c>
      <c r="AN13" s="118">
        <f t="shared" si="0"/>
        <v>88461.538461538468</v>
      </c>
      <c r="AO13" s="118">
        <f t="shared" si="0"/>
        <v>88461.538461538468</v>
      </c>
      <c r="AP13" s="118">
        <f t="shared" si="0"/>
        <v>88461.538461538468</v>
      </c>
      <c r="AQ13" s="118">
        <f t="shared" si="0"/>
        <v>88461.538461538468</v>
      </c>
      <c r="AR13" s="118">
        <f t="shared" si="0"/>
        <v>88461.538461538468</v>
      </c>
      <c r="AS13" s="118">
        <f t="shared" si="0"/>
        <v>88461.538461538468</v>
      </c>
      <c r="AT13" s="118">
        <f t="shared" si="0"/>
        <v>88461.538461538468</v>
      </c>
      <c r="AU13" s="118">
        <f t="shared" si="0"/>
        <v>88461.538461538468</v>
      </c>
      <c r="AV13" s="118">
        <f t="shared" si="0"/>
        <v>88461.538461538468</v>
      </c>
      <c r="AW13" s="118">
        <f t="shared" si="0"/>
        <v>88461.538461538468</v>
      </c>
      <c r="AX13" s="118">
        <f t="shared" si="0"/>
        <v>88461.538461538468</v>
      </c>
      <c r="AY13" s="118">
        <f t="shared" si="0"/>
        <v>88461.538461538468</v>
      </c>
      <c r="AZ13" s="118">
        <f t="shared" si="0"/>
        <v>88461.538461538468</v>
      </c>
      <c r="BA13" s="118">
        <f t="shared" si="0"/>
        <v>88461.538461538468</v>
      </c>
      <c r="BB13" s="118">
        <f t="shared" si="0"/>
        <v>88461.538461538468</v>
      </c>
      <c r="BC13" s="118">
        <f t="shared" si="0"/>
        <v>88461.538461538468</v>
      </c>
      <c r="BD13" s="118">
        <f t="shared" si="0"/>
        <v>88461.538461538468</v>
      </c>
      <c r="BE13" s="119">
        <f t="shared" si="8"/>
        <v>1150000.0000000002</v>
      </c>
      <c r="BF13" s="119">
        <f t="shared" si="9"/>
        <v>0</v>
      </c>
    </row>
    <row r="14" spans="1:58" x14ac:dyDescent="0.25">
      <c r="A14" s="117">
        <v>3027009</v>
      </c>
      <c r="B14" s="117">
        <v>3027009</v>
      </c>
      <c r="C14" t="s">
        <v>560</v>
      </c>
      <c r="D14" s="106">
        <f>VLOOKUP(B14,'School Details'!A:E,3,FALSE)</f>
        <v>0</v>
      </c>
      <c r="E14" t="s">
        <v>400</v>
      </c>
      <c r="F14" s="106" t="str">
        <f>VLOOKUP(B14,'School Details'!A:E,5,FALSE)</f>
        <v>Special</v>
      </c>
      <c r="G14" s="100" t="s">
        <v>783</v>
      </c>
      <c r="I14" t="s">
        <v>782</v>
      </c>
      <c r="J14">
        <v>661225</v>
      </c>
      <c r="K14" s="117" t="s">
        <v>10</v>
      </c>
      <c r="L14" s="117"/>
      <c r="M14" s="106" t="str">
        <f t="shared" si="1"/>
        <v>SPEC.I01</v>
      </c>
      <c r="N14">
        <v>400091</v>
      </c>
      <c r="O14" t="s">
        <v>560</v>
      </c>
      <c r="P14" t="s">
        <v>25</v>
      </c>
      <c r="Q14" t="s">
        <v>26</v>
      </c>
      <c r="R14" t="s">
        <v>27</v>
      </c>
      <c r="S14" t="s">
        <v>949</v>
      </c>
      <c r="T14" s="124">
        <v>1326666.6666666667</v>
      </c>
      <c r="U14" t="str">
        <f t="shared" si="2"/>
        <v>7009.SPEC.I01.Ap251</v>
      </c>
      <c r="V14" t="str">
        <f t="shared" si="3"/>
        <v>Oakleigh.7009.SPEC.I01.Ap25</v>
      </c>
      <c r="W14" s="118">
        <f t="shared" si="4"/>
        <v>204102.56410256412</v>
      </c>
      <c r="Z14" s="118">
        <f t="shared" si="5"/>
        <v>102051.28205128206</v>
      </c>
      <c r="AA14" s="118">
        <f t="shared" si="0"/>
        <v>102051.28205128206</v>
      </c>
      <c r="AB14" s="118">
        <f t="shared" si="0"/>
        <v>102051.28205128206</v>
      </c>
      <c r="AC14" s="118">
        <f t="shared" si="0"/>
        <v>102051.28205128206</v>
      </c>
      <c r="AD14" s="118">
        <f t="shared" si="0"/>
        <v>102051.28205128206</v>
      </c>
      <c r="AE14" s="118">
        <f t="shared" si="0"/>
        <v>102051.28205128206</v>
      </c>
      <c r="AF14" s="118">
        <f t="shared" si="0"/>
        <v>102051.28205128206</v>
      </c>
      <c r="AG14" s="118">
        <f t="shared" si="0"/>
        <v>102051.28205128206</v>
      </c>
      <c r="AH14" s="118">
        <f t="shared" si="0"/>
        <v>102051.28205128206</v>
      </c>
      <c r="AI14" s="118">
        <f t="shared" si="0"/>
        <v>102051.28205128206</v>
      </c>
      <c r="AJ14" s="118" t="str">
        <f t="shared" si="6"/>
        <v>7009.SPEC.I01.Sep251</v>
      </c>
      <c r="AK14" s="118" t="str">
        <f t="shared" si="7"/>
        <v>Oakleigh.7009.SPEC.I01.Sep25</v>
      </c>
      <c r="AL14" s="118">
        <f t="shared" si="0"/>
        <v>102051.28205128206</v>
      </c>
      <c r="AM14" s="118">
        <f t="shared" si="0"/>
        <v>102051.28205128206</v>
      </c>
      <c r="AN14" s="118">
        <f t="shared" si="0"/>
        <v>102051.28205128206</v>
      </c>
      <c r="AO14" s="118">
        <f t="shared" si="0"/>
        <v>102051.28205128206</v>
      </c>
      <c r="AP14" s="118">
        <f t="shared" si="0"/>
        <v>102051.28205128206</v>
      </c>
      <c r="AQ14" s="118">
        <f t="shared" si="0"/>
        <v>102051.28205128206</v>
      </c>
      <c r="AR14" s="118">
        <f t="shared" si="0"/>
        <v>102051.28205128206</v>
      </c>
      <c r="AS14" s="118">
        <f t="shared" si="0"/>
        <v>102051.28205128206</v>
      </c>
      <c r="AT14" s="118">
        <f t="shared" si="0"/>
        <v>102051.28205128206</v>
      </c>
      <c r="AU14" s="118">
        <f t="shared" si="0"/>
        <v>102051.28205128206</v>
      </c>
      <c r="AV14" s="118">
        <f t="shared" si="0"/>
        <v>102051.28205128206</v>
      </c>
      <c r="AW14" s="118">
        <f t="shared" si="0"/>
        <v>102051.28205128206</v>
      </c>
      <c r="AX14" s="118">
        <f t="shared" si="0"/>
        <v>102051.28205128206</v>
      </c>
      <c r="AY14" s="118">
        <f t="shared" si="0"/>
        <v>102051.28205128206</v>
      </c>
      <c r="AZ14" s="118">
        <f t="shared" si="0"/>
        <v>102051.28205128206</v>
      </c>
      <c r="BA14" s="118">
        <f t="shared" si="0"/>
        <v>102051.28205128206</v>
      </c>
      <c r="BB14" s="118">
        <f t="shared" si="0"/>
        <v>102051.28205128206</v>
      </c>
      <c r="BC14" s="118">
        <f t="shared" si="0"/>
        <v>102051.28205128206</v>
      </c>
      <c r="BD14" s="118">
        <f t="shared" si="0"/>
        <v>102051.28205128206</v>
      </c>
      <c r="BE14" s="119">
        <f t="shared" si="8"/>
        <v>1326666.6666666665</v>
      </c>
      <c r="BF14" s="119">
        <f t="shared" si="9"/>
        <v>0</v>
      </c>
    </row>
    <row r="15" spans="1:58" x14ac:dyDescent="0.25">
      <c r="A15" s="117">
        <v>3027009</v>
      </c>
      <c r="B15" s="117">
        <v>3027009</v>
      </c>
      <c r="C15" t="s">
        <v>560</v>
      </c>
      <c r="D15" s="106">
        <f>VLOOKUP(B15,'School Details'!A:E,3,FALSE)</f>
        <v>0</v>
      </c>
      <c r="E15" t="s">
        <v>400</v>
      </c>
      <c r="F15" s="106" t="str">
        <f>VLOOKUP(B15,'School Details'!A:E,5,FALSE)</f>
        <v>Special</v>
      </c>
      <c r="G15" s="100" t="s">
        <v>783</v>
      </c>
      <c r="I15" t="s">
        <v>784</v>
      </c>
      <c r="J15">
        <v>661225</v>
      </c>
      <c r="K15" s="117" t="s">
        <v>10</v>
      </c>
      <c r="L15" s="117"/>
      <c r="M15" s="106" t="str">
        <f t="shared" si="1"/>
        <v>SPECEY.I01</v>
      </c>
      <c r="N15">
        <v>400091</v>
      </c>
      <c r="O15" t="s">
        <v>560</v>
      </c>
      <c r="P15" t="s">
        <v>25</v>
      </c>
      <c r="Q15" t="s">
        <v>26</v>
      </c>
      <c r="R15" t="s">
        <v>27</v>
      </c>
      <c r="S15" t="s">
        <v>949</v>
      </c>
      <c r="T15" s="124">
        <v>629664</v>
      </c>
      <c r="U15" t="str">
        <f t="shared" si="2"/>
        <v>7009.SPECEY.I01.Ap251</v>
      </c>
      <c r="V15" t="str">
        <f t="shared" si="3"/>
        <v>Oakleigh.7009.SPECEY.I01.Ap25</v>
      </c>
      <c r="W15" s="118">
        <f t="shared" si="4"/>
        <v>96871.38461538461</v>
      </c>
      <c r="Z15" s="118">
        <f t="shared" si="5"/>
        <v>48435.692307692305</v>
      </c>
      <c r="AA15" s="118">
        <f t="shared" si="0"/>
        <v>48435.692307692305</v>
      </c>
      <c r="AB15" s="118">
        <f t="shared" si="0"/>
        <v>48435.692307692305</v>
      </c>
      <c r="AC15" s="118">
        <f t="shared" si="0"/>
        <v>48435.692307692305</v>
      </c>
      <c r="AD15" s="118">
        <f t="shared" si="0"/>
        <v>48435.692307692305</v>
      </c>
      <c r="AE15" s="118">
        <f t="shared" si="0"/>
        <v>48435.692307692305</v>
      </c>
      <c r="AF15" s="118">
        <f t="shared" si="0"/>
        <v>48435.692307692305</v>
      </c>
      <c r="AG15" s="118">
        <f t="shared" si="0"/>
        <v>48435.692307692305</v>
      </c>
      <c r="AH15" s="118">
        <f t="shared" si="0"/>
        <v>48435.692307692305</v>
      </c>
      <c r="AI15" s="118">
        <f t="shared" si="0"/>
        <v>48435.692307692305</v>
      </c>
      <c r="AJ15" s="118" t="str">
        <f t="shared" si="6"/>
        <v>7009.SPECEY.I01.Sep251</v>
      </c>
      <c r="AK15" s="118" t="str">
        <f t="shared" si="7"/>
        <v>Oakleigh.7009.SPECEY.I01.Sep25</v>
      </c>
      <c r="AL15" s="118">
        <f t="shared" si="0"/>
        <v>48435.692307692305</v>
      </c>
      <c r="AM15" s="118">
        <f t="shared" si="0"/>
        <v>48435.692307692305</v>
      </c>
      <c r="AN15" s="118">
        <f t="shared" si="0"/>
        <v>48435.692307692305</v>
      </c>
      <c r="AO15" s="118">
        <f t="shared" si="0"/>
        <v>48435.692307692305</v>
      </c>
      <c r="AP15" s="118">
        <f t="shared" ref="AP15:BD23" si="10">$T15/13</f>
        <v>48435.692307692305</v>
      </c>
      <c r="AQ15" s="118">
        <f t="shared" si="10"/>
        <v>48435.692307692305</v>
      </c>
      <c r="AR15" s="118">
        <f t="shared" si="10"/>
        <v>48435.692307692305</v>
      </c>
      <c r="AS15" s="118">
        <f t="shared" si="10"/>
        <v>48435.692307692305</v>
      </c>
      <c r="AT15" s="118">
        <f t="shared" si="10"/>
        <v>48435.692307692305</v>
      </c>
      <c r="AU15" s="118">
        <f t="shared" si="10"/>
        <v>48435.692307692305</v>
      </c>
      <c r="AV15" s="118">
        <f t="shared" si="10"/>
        <v>48435.692307692305</v>
      </c>
      <c r="AW15" s="118">
        <f t="shared" si="10"/>
        <v>48435.692307692305</v>
      </c>
      <c r="AX15" s="118">
        <f t="shared" si="10"/>
        <v>48435.692307692305</v>
      </c>
      <c r="AY15" s="118">
        <f t="shared" si="10"/>
        <v>48435.692307692305</v>
      </c>
      <c r="AZ15" s="118">
        <f t="shared" si="10"/>
        <v>48435.692307692305</v>
      </c>
      <c r="BA15" s="118">
        <f t="shared" si="10"/>
        <v>48435.692307692305</v>
      </c>
      <c r="BB15" s="118">
        <f t="shared" si="10"/>
        <v>48435.692307692305</v>
      </c>
      <c r="BC15" s="118">
        <f t="shared" si="10"/>
        <v>48435.692307692305</v>
      </c>
      <c r="BD15" s="118">
        <f t="shared" si="10"/>
        <v>48435.692307692305</v>
      </c>
      <c r="BE15" s="119">
        <f t="shared" si="8"/>
        <v>629663.99999999988</v>
      </c>
      <c r="BF15" s="119">
        <f t="shared" si="9"/>
        <v>0</v>
      </c>
    </row>
    <row r="16" spans="1:58" x14ac:dyDescent="0.25">
      <c r="A16" s="117">
        <v>3022014</v>
      </c>
      <c r="B16" s="117">
        <v>3022014</v>
      </c>
      <c r="C16" t="s">
        <v>443</v>
      </c>
      <c r="D16" s="106">
        <f>VLOOKUP(B16,'School Details'!A:E,3,FALSE)</f>
        <v>0</v>
      </c>
      <c r="E16" t="s">
        <v>400</v>
      </c>
      <c r="F16" s="106" t="str">
        <f>VLOOKUP(B16,'School Details'!A:E,5,FALSE)</f>
        <v>Primary</v>
      </c>
      <c r="G16" s="100" t="s">
        <v>785</v>
      </c>
      <c r="I16" t="s">
        <v>370</v>
      </c>
      <c r="J16">
        <v>661225</v>
      </c>
      <c r="K16" s="117" t="s">
        <v>10</v>
      </c>
      <c r="L16" s="117"/>
      <c r="M16" s="106" t="str">
        <f t="shared" si="1"/>
        <v>ARP.I01</v>
      </c>
      <c r="N16">
        <v>400050</v>
      </c>
      <c r="O16" t="s">
        <v>443</v>
      </c>
      <c r="P16" t="s">
        <v>91</v>
      </c>
      <c r="Q16" t="s">
        <v>92</v>
      </c>
      <c r="R16" t="s">
        <v>93</v>
      </c>
      <c r="S16" t="s">
        <v>950</v>
      </c>
      <c r="T16" s="124">
        <v>30000</v>
      </c>
      <c r="U16" t="str">
        <f t="shared" si="2"/>
        <v>2014.ARP.I01.Ap251</v>
      </c>
      <c r="V16" t="str">
        <f t="shared" si="3"/>
        <v>Colindale .2014.ARP.I01.Ap25</v>
      </c>
      <c r="W16" s="118">
        <f t="shared" si="4"/>
        <v>4615.3846153846152</v>
      </c>
      <c r="Z16" s="118">
        <f t="shared" si="5"/>
        <v>2307.6923076923076</v>
      </c>
      <c r="AA16" s="118">
        <f t="shared" si="5"/>
        <v>2307.6923076923076</v>
      </c>
      <c r="AB16" s="118">
        <f t="shared" si="5"/>
        <v>2307.6923076923076</v>
      </c>
      <c r="AC16" s="118">
        <f t="shared" si="5"/>
        <v>2307.6923076923076</v>
      </c>
      <c r="AD16" s="118">
        <f t="shared" si="5"/>
        <v>2307.6923076923076</v>
      </c>
      <c r="AE16" s="118">
        <f t="shared" si="5"/>
        <v>2307.6923076923076</v>
      </c>
      <c r="AF16" s="118">
        <f t="shared" si="5"/>
        <v>2307.6923076923076</v>
      </c>
      <c r="AG16" s="118" t="str">
        <f t="shared" ref="AG16:AG25" si="11">RIGHT($B16,4)&amp;"."&amp;$M16&amp;"."&amp;AG$3</f>
        <v>2014.ARP.I01.Aug251</v>
      </c>
      <c r="AH16" s="118" t="str">
        <f t="shared" ref="AH16:AH25" si="12">$O16&amp;"."&amp;RIGHT($B16,4)&amp;"."&amp;$M16&amp;"."&amp;AH$3</f>
        <v>Colindale .2014.ARP.I01.Aug25</v>
      </c>
      <c r="AI16" s="118">
        <f t="shared" si="5"/>
        <v>2307.6923076923076</v>
      </c>
      <c r="AJ16" s="118" t="str">
        <f t="shared" si="6"/>
        <v>2014.ARP.I01.Sep251</v>
      </c>
      <c r="AK16" s="118" t="str">
        <f t="shared" si="7"/>
        <v>Colindale .2014.ARP.I01.Sep25</v>
      </c>
      <c r="AL16" s="118">
        <f t="shared" si="5"/>
        <v>2307.6923076923076</v>
      </c>
      <c r="AM16" s="118">
        <f t="shared" si="5"/>
        <v>2307.6923076923076</v>
      </c>
      <c r="AN16" s="118">
        <f t="shared" si="5"/>
        <v>2307.6923076923076</v>
      </c>
      <c r="AO16" s="118">
        <f t="shared" si="5"/>
        <v>2307.6923076923076</v>
      </c>
      <c r="AP16" s="118">
        <f t="shared" si="10"/>
        <v>2307.6923076923076</v>
      </c>
      <c r="AQ16" s="118">
        <f t="shared" si="10"/>
        <v>2307.6923076923076</v>
      </c>
      <c r="AR16" s="118">
        <f t="shared" si="10"/>
        <v>2307.6923076923076</v>
      </c>
      <c r="AS16" s="118">
        <f t="shared" si="10"/>
        <v>2307.6923076923076</v>
      </c>
      <c r="AT16" s="118">
        <f t="shared" si="10"/>
        <v>2307.6923076923076</v>
      </c>
      <c r="AU16" s="118">
        <f t="shared" si="10"/>
        <v>2307.6923076923076</v>
      </c>
      <c r="AV16" s="118">
        <f t="shared" si="10"/>
        <v>2307.6923076923076</v>
      </c>
      <c r="AW16" s="118">
        <f t="shared" si="10"/>
        <v>2307.6923076923076</v>
      </c>
      <c r="AX16" s="118">
        <f t="shared" si="10"/>
        <v>2307.6923076923076</v>
      </c>
      <c r="AY16" s="118">
        <f t="shared" si="10"/>
        <v>2307.6923076923076</v>
      </c>
      <c r="AZ16" s="118">
        <f t="shared" si="10"/>
        <v>2307.6923076923076</v>
      </c>
      <c r="BA16" s="118">
        <f t="shared" si="10"/>
        <v>2307.6923076923076</v>
      </c>
      <c r="BB16" s="118">
        <f t="shared" si="10"/>
        <v>2307.6923076923076</v>
      </c>
      <c r="BC16" s="118">
        <f t="shared" si="10"/>
        <v>2307.6923076923076</v>
      </c>
      <c r="BD16" s="118">
        <f t="shared" si="10"/>
        <v>2307.6923076923076</v>
      </c>
      <c r="BE16" s="119">
        <f t="shared" si="8"/>
        <v>30000.000000000007</v>
      </c>
      <c r="BF16" s="119">
        <f t="shared" si="9"/>
        <v>0</v>
      </c>
    </row>
    <row r="17" spans="1:59" x14ac:dyDescent="0.25">
      <c r="A17" s="117">
        <v>3022015</v>
      </c>
      <c r="B17" s="117">
        <v>3022015</v>
      </c>
      <c r="C17" t="s">
        <v>445</v>
      </c>
      <c r="D17" s="106">
        <f>VLOOKUP(B17,'School Details'!A:E,3,FALSE)</f>
        <v>0</v>
      </c>
      <c r="E17" t="s">
        <v>400</v>
      </c>
      <c r="F17" s="106" t="str">
        <f>VLOOKUP(B17,'School Details'!A:E,5,FALSE)</f>
        <v>Primary</v>
      </c>
      <c r="G17" s="100" t="s">
        <v>785</v>
      </c>
      <c r="I17" t="s">
        <v>370</v>
      </c>
      <c r="J17">
        <v>661225</v>
      </c>
      <c r="K17" s="117" t="s">
        <v>10</v>
      </c>
      <c r="L17" s="117"/>
      <c r="M17" s="106" t="str">
        <f t="shared" si="1"/>
        <v>ARP.I01</v>
      </c>
      <c r="N17">
        <v>400059</v>
      </c>
      <c r="O17" t="s">
        <v>445</v>
      </c>
      <c r="P17" t="s">
        <v>241</v>
      </c>
      <c r="Q17" t="s">
        <v>242</v>
      </c>
      <c r="R17" t="s">
        <v>243</v>
      </c>
      <c r="S17" t="s">
        <v>950</v>
      </c>
      <c r="T17" s="124">
        <v>96000</v>
      </c>
      <c r="U17" t="str">
        <f t="shared" si="2"/>
        <v>2015.ARP.I01.Ap251</v>
      </c>
      <c r="V17" t="str">
        <f t="shared" si="3"/>
        <v>Coppetts Wood.2015.ARP.I01.Ap25</v>
      </c>
      <c r="W17" s="118">
        <f t="shared" si="4"/>
        <v>14769.23076923077</v>
      </c>
      <c r="Z17" s="118">
        <f t="shared" si="5"/>
        <v>7384.6153846153848</v>
      </c>
      <c r="AA17" s="118">
        <f t="shared" si="5"/>
        <v>7384.6153846153848</v>
      </c>
      <c r="AB17" s="118">
        <f t="shared" si="5"/>
        <v>7384.6153846153848</v>
      </c>
      <c r="AC17" s="118">
        <f t="shared" si="5"/>
        <v>7384.6153846153848</v>
      </c>
      <c r="AD17" s="118">
        <f t="shared" si="5"/>
        <v>7384.6153846153848</v>
      </c>
      <c r="AE17" s="118">
        <f t="shared" si="5"/>
        <v>7384.6153846153848</v>
      </c>
      <c r="AF17" s="118">
        <f t="shared" si="5"/>
        <v>7384.6153846153848</v>
      </c>
      <c r="AG17" s="118" t="str">
        <f t="shared" si="11"/>
        <v>2015.ARP.I01.Aug251</v>
      </c>
      <c r="AH17" s="118" t="str">
        <f t="shared" si="12"/>
        <v>Coppetts Wood.2015.ARP.I01.Aug25</v>
      </c>
      <c r="AI17" s="118">
        <f t="shared" si="5"/>
        <v>7384.6153846153848</v>
      </c>
      <c r="AJ17" s="118" t="str">
        <f t="shared" si="6"/>
        <v>2015.ARP.I01.Sep251</v>
      </c>
      <c r="AK17" s="118" t="str">
        <f t="shared" si="7"/>
        <v>Coppetts Wood.2015.ARP.I01.Sep25</v>
      </c>
      <c r="AL17" s="118">
        <f t="shared" si="5"/>
        <v>7384.6153846153848</v>
      </c>
      <c r="AM17" s="118">
        <f t="shared" si="5"/>
        <v>7384.6153846153848</v>
      </c>
      <c r="AN17" s="118">
        <f t="shared" si="5"/>
        <v>7384.6153846153848</v>
      </c>
      <c r="AO17" s="118">
        <f t="shared" si="5"/>
        <v>7384.6153846153848</v>
      </c>
      <c r="AP17" s="118">
        <f t="shared" si="10"/>
        <v>7384.6153846153848</v>
      </c>
      <c r="AQ17" s="118">
        <f t="shared" si="10"/>
        <v>7384.6153846153848</v>
      </c>
      <c r="AR17" s="118">
        <f t="shared" si="10"/>
        <v>7384.6153846153848</v>
      </c>
      <c r="AS17" s="118">
        <f t="shared" si="10"/>
        <v>7384.6153846153848</v>
      </c>
      <c r="AT17" s="118">
        <f t="shared" si="10"/>
        <v>7384.6153846153848</v>
      </c>
      <c r="AU17" s="118">
        <f t="shared" si="10"/>
        <v>7384.6153846153848</v>
      </c>
      <c r="AV17" s="118">
        <f t="shared" si="10"/>
        <v>7384.6153846153848</v>
      </c>
      <c r="AW17" s="118">
        <f t="shared" si="10"/>
        <v>7384.6153846153848</v>
      </c>
      <c r="AX17" s="118">
        <f t="shared" si="10"/>
        <v>7384.6153846153848</v>
      </c>
      <c r="AY17" s="118">
        <f t="shared" si="10"/>
        <v>7384.6153846153848</v>
      </c>
      <c r="AZ17" s="118">
        <f t="shared" si="10"/>
        <v>7384.6153846153848</v>
      </c>
      <c r="BA17" s="118">
        <f t="shared" si="10"/>
        <v>7384.6153846153848</v>
      </c>
      <c r="BB17" s="118">
        <f t="shared" si="10"/>
        <v>7384.6153846153848</v>
      </c>
      <c r="BC17" s="118">
        <f t="shared" si="10"/>
        <v>7384.6153846153848</v>
      </c>
      <c r="BD17" s="118">
        <f t="shared" si="10"/>
        <v>7384.6153846153848</v>
      </c>
      <c r="BE17" s="119">
        <f t="shared" si="8"/>
        <v>96000.000000000015</v>
      </c>
      <c r="BF17" s="119">
        <f t="shared" si="9"/>
        <v>0</v>
      </c>
    </row>
    <row r="18" spans="1:59" x14ac:dyDescent="0.25">
      <c r="A18" s="117">
        <v>3022036</v>
      </c>
      <c r="B18" s="117">
        <v>3022036</v>
      </c>
      <c r="C18" t="s">
        <v>175</v>
      </c>
      <c r="D18" s="106">
        <f>VLOOKUP(B18,'School Details'!A:E,3,FALSE)</f>
        <v>0</v>
      </c>
      <c r="E18" t="s">
        <v>400</v>
      </c>
      <c r="F18" s="106" t="str">
        <f>VLOOKUP(B18,'School Details'!A:E,5,FALSE)</f>
        <v>Primary</v>
      </c>
      <c r="G18" s="100" t="s">
        <v>785</v>
      </c>
      <c r="I18" t="s">
        <v>370</v>
      </c>
      <c r="J18">
        <v>661225</v>
      </c>
      <c r="K18" s="117" t="s">
        <v>10</v>
      </c>
      <c r="L18" s="117"/>
      <c r="M18" s="106" t="str">
        <f t="shared" si="1"/>
        <v>ARP.I01</v>
      </c>
      <c r="N18">
        <v>400046</v>
      </c>
      <c r="O18" t="s">
        <v>175</v>
      </c>
      <c r="P18" t="s">
        <v>175</v>
      </c>
      <c r="Q18" t="s">
        <v>176</v>
      </c>
      <c r="R18" t="s">
        <v>177</v>
      </c>
      <c r="S18" t="s">
        <v>950</v>
      </c>
      <c r="T18" s="124">
        <v>96000</v>
      </c>
      <c r="U18" t="str">
        <f t="shared" si="2"/>
        <v>2036.ARP.I01.Ap251</v>
      </c>
      <c r="V18" t="str">
        <f t="shared" si="3"/>
        <v>Livingstone School.2036.ARP.I01.Ap25</v>
      </c>
      <c r="W18" s="118">
        <f t="shared" si="4"/>
        <v>14769.23076923077</v>
      </c>
      <c r="Z18" s="118">
        <f t="shared" si="5"/>
        <v>7384.6153846153848</v>
      </c>
      <c r="AA18" s="118">
        <f t="shared" si="5"/>
        <v>7384.6153846153848</v>
      </c>
      <c r="AB18" s="118">
        <f t="shared" si="5"/>
        <v>7384.6153846153848</v>
      </c>
      <c r="AC18" s="118">
        <f t="shared" si="5"/>
        <v>7384.6153846153848</v>
      </c>
      <c r="AD18" s="118">
        <f t="shared" si="5"/>
        <v>7384.6153846153848</v>
      </c>
      <c r="AE18" s="118">
        <f t="shared" si="5"/>
        <v>7384.6153846153848</v>
      </c>
      <c r="AF18" s="118">
        <f t="shared" si="5"/>
        <v>7384.6153846153848</v>
      </c>
      <c r="AG18" s="118" t="str">
        <f t="shared" si="11"/>
        <v>2036.ARP.I01.Aug251</v>
      </c>
      <c r="AH18" s="118" t="str">
        <f t="shared" si="12"/>
        <v>Livingstone School.2036.ARP.I01.Aug25</v>
      </c>
      <c r="AI18" s="118">
        <f t="shared" si="5"/>
        <v>7384.6153846153848</v>
      </c>
      <c r="AJ18" s="118" t="str">
        <f t="shared" si="6"/>
        <v>2036.ARP.I01.Sep251</v>
      </c>
      <c r="AK18" s="118" t="str">
        <f t="shared" si="7"/>
        <v>Livingstone School.2036.ARP.I01.Sep25</v>
      </c>
      <c r="AL18" s="118">
        <f t="shared" si="5"/>
        <v>7384.6153846153848</v>
      </c>
      <c r="AM18" s="118">
        <f t="shared" si="5"/>
        <v>7384.6153846153848</v>
      </c>
      <c r="AN18" s="118">
        <f t="shared" si="5"/>
        <v>7384.6153846153848</v>
      </c>
      <c r="AO18" s="118">
        <f t="shared" si="5"/>
        <v>7384.6153846153848</v>
      </c>
      <c r="AP18" s="118">
        <f t="shared" si="10"/>
        <v>7384.6153846153848</v>
      </c>
      <c r="AQ18" s="118">
        <f t="shared" si="10"/>
        <v>7384.6153846153848</v>
      </c>
      <c r="AR18" s="118">
        <f t="shared" si="10"/>
        <v>7384.6153846153848</v>
      </c>
      <c r="AS18" s="118">
        <f t="shared" si="10"/>
        <v>7384.6153846153848</v>
      </c>
      <c r="AT18" s="118">
        <f t="shared" si="10"/>
        <v>7384.6153846153848</v>
      </c>
      <c r="AU18" s="118">
        <f t="shared" si="10"/>
        <v>7384.6153846153848</v>
      </c>
      <c r="AV18" s="118">
        <f t="shared" si="10"/>
        <v>7384.6153846153848</v>
      </c>
      <c r="AW18" s="118">
        <f t="shared" si="10"/>
        <v>7384.6153846153848</v>
      </c>
      <c r="AX18" s="118">
        <f t="shared" si="10"/>
        <v>7384.6153846153848</v>
      </c>
      <c r="AY18" s="118">
        <f t="shared" si="10"/>
        <v>7384.6153846153848</v>
      </c>
      <c r="AZ18" s="118">
        <f t="shared" si="10"/>
        <v>7384.6153846153848</v>
      </c>
      <c r="BA18" s="118">
        <f t="shared" si="10"/>
        <v>7384.6153846153848</v>
      </c>
      <c r="BB18" s="118">
        <f t="shared" si="10"/>
        <v>7384.6153846153848</v>
      </c>
      <c r="BC18" s="118">
        <f t="shared" si="10"/>
        <v>7384.6153846153848</v>
      </c>
      <c r="BD18" s="118">
        <f t="shared" si="10"/>
        <v>7384.6153846153848</v>
      </c>
      <c r="BE18" s="119">
        <f t="shared" si="8"/>
        <v>96000.000000000015</v>
      </c>
      <c r="BF18" s="119">
        <f t="shared" si="9"/>
        <v>0</v>
      </c>
    </row>
    <row r="19" spans="1:59" x14ac:dyDescent="0.25">
      <c r="A19" s="117">
        <v>3022036</v>
      </c>
      <c r="B19" s="117">
        <v>3022036</v>
      </c>
      <c r="C19" t="s">
        <v>175</v>
      </c>
      <c r="D19" s="106">
        <f>VLOOKUP(B19,'School Details'!A:E,3,FALSE)</f>
        <v>0</v>
      </c>
      <c r="E19" t="s">
        <v>400</v>
      </c>
      <c r="F19" s="106" t="str">
        <f>VLOOKUP(B19,'School Details'!A:E,5,FALSE)</f>
        <v>Primary</v>
      </c>
      <c r="G19" s="100" t="s">
        <v>785</v>
      </c>
      <c r="I19" t="s">
        <v>786</v>
      </c>
      <c r="J19">
        <v>661225</v>
      </c>
      <c r="K19" s="117" t="s">
        <v>10</v>
      </c>
      <c r="L19" s="117"/>
      <c r="M19" s="106" t="str">
        <f t="shared" si="1"/>
        <v>ARPEY.I01</v>
      </c>
      <c r="N19">
        <v>400046</v>
      </c>
      <c r="O19" t="s">
        <v>175</v>
      </c>
      <c r="P19" t="s">
        <v>175</v>
      </c>
      <c r="Q19" t="s">
        <v>176</v>
      </c>
      <c r="R19" t="s">
        <v>177</v>
      </c>
      <c r="S19" t="s">
        <v>950</v>
      </c>
      <c r="T19" s="124">
        <v>144954</v>
      </c>
      <c r="U19" t="str">
        <f t="shared" si="2"/>
        <v>2036.ARPEY.I01.Ap251</v>
      </c>
      <c r="V19" t="str">
        <f t="shared" si="3"/>
        <v>Livingstone School.2036.ARPEY.I01.Ap25</v>
      </c>
      <c r="W19" s="118">
        <f t="shared" si="4"/>
        <v>22300.615384615383</v>
      </c>
      <c r="Z19" s="118">
        <f t="shared" si="5"/>
        <v>11150.307692307691</v>
      </c>
      <c r="AA19" s="118">
        <f t="shared" si="5"/>
        <v>11150.307692307691</v>
      </c>
      <c r="AB19" s="118">
        <f t="shared" si="5"/>
        <v>11150.307692307691</v>
      </c>
      <c r="AC19" s="118">
        <f t="shared" si="5"/>
        <v>11150.307692307691</v>
      </c>
      <c r="AD19" s="118">
        <f t="shared" si="5"/>
        <v>11150.307692307691</v>
      </c>
      <c r="AE19" s="118">
        <f t="shared" si="5"/>
        <v>11150.307692307691</v>
      </c>
      <c r="AF19" s="118">
        <f t="shared" si="5"/>
        <v>11150.307692307691</v>
      </c>
      <c r="AG19" s="118">
        <f t="shared" si="5"/>
        <v>11150.307692307691</v>
      </c>
      <c r="AH19" s="118">
        <f t="shared" si="5"/>
        <v>11150.307692307691</v>
      </c>
      <c r="AI19" s="118">
        <f t="shared" si="5"/>
        <v>11150.307692307691</v>
      </c>
      <c r="AJ19" s="118" t="str">
        <f t="shared" si="6"/>
        <v>2036.ARPEY.I01.Sep251</v>
      </c>
      <c r="AK19" s="118" t="str">
        <f t="shared" si="7"/>
        <v>Livingstone School.2036.ARPEY.I01.Sep25</v>
      </c>
      <c r="AL19" s="118">
        <f t="shared" si="5"/>
        <v>11150.307692307691</v>
      </c>
      <c r="AM19" s="118">
        <f t="shared" si="5"/>
        <v>11150.307692307691</v>
      </c>
      <c r="AN19" s="118">
        <f t="shared" si="5"/>
        <v>11150.307692307691</v>
      </c>
      <c r="AO19" s="118">
        <f t="shared" si="5"/>
        <v>11150.307692307691</v>
      </c>
      <c r="AP19" s="118">
        <f t="shared" si="10"/>
        <v>11150.307692307691</v>
      </c>
      <c r="AQ19" s="118">
        <f t="shared" si="10"/>
        <v>11150.307692307691</v>
      </c>
      <c r="AR19" s="118">
        <f t="shared" si="10"/>
        <v>11150.307692307691</v>
      </c>
      <c r="AS19" s="118">
        <f t="shared" si="10"/>
        <v>11150.307692307691</v>
      </c>
      <c r="AT19" s="118">
        <f t="shared" si="10"/>
        <v>11150.307692307691</v>
      </c>
      <c r="AU19" s="118">
        <f t="shared" si="10"/>
        <v>11150.307692307691</v>
      </c>
      <c r="AV19" s="118">
        <f t="shared" si="10"/>
        <v>11150.307692307691</v>
      </c>
      <c r="AW19" s="118">
        <f t="shared" si="10"/>
        <v>11150.307692307691</v>
      </c>
      <c r="AX19" s="118">
        <f t="shared" si="10"/>
        <v>11150.307692307691</v>
      </c>
      <c r="AY19" s="118">
        <f t="shared" si="10"/>
        <v>11150.307692307691</v>
      </c>
      <c r="AZ19" s="118">
        <f t="shared" si="10"/>
        <v>11150.307692307691</v>
      </c>
      <c r="BA19" s="118">
        <f t="shared" si="10"/>
        <v>11150.307692307691</v>
      </c>
      <c r="BB19" s="118">
        <f t="shared" si="10"/>
        <v>11150.307692307691</v>
      </c>
      <c r="BC19" s="118">
        <f t="shared" si="10"/>
        <v>11150.307692307691</v>
      </c>
      <c r="BD19" s="118">
        <f t="shared" si="10"/>
        <v>11150.307692307691</v>
      </c>
      <c r="BE19" s="119">
        <f t="shared" si="8"/>
        <v>144953.99999999997</v>
      </c>
      <c r="BF19" s="119">
        <f t="shared" si="9"/>
        <v>0</v>
      </c>
    </row>
    <row r="20" spans="1:59" x14ac:dyDescent="0.25">
      <c r="A20" s="117">
        <v>3022077</v>
      </c>
      <c r="B20" s="117">
        <v>3022077</v>
      </c>
      <c r="C20" t="s">
        <v>484</v>
      </c>
      <c r="D20" s="106">
        <f>VLOOKUP(B20,'School Details'!A:E,3,FALSE)</f>
        <v>0</v>
      </c>
      <c r="E20" t="s">
        <v>400</v>
      </c>
      <c r="F20" s="106" t="str">
        <f>VLOOKUP(B20,'School Details'!A:E,5,FALSE)</f>
        <v>Primary</v>
      </c>
      <c r="G20" s="100" t="s">
        <v>785</v>
      </c>
      <c r="I20" t="s">
        <v>370</v>
      </c>
      <c r="J20">
        <v>661225</v>
      </c>
      <c r="K20" s="117" t="s">
        <v>10</v>
      </c>
      <c r="L20" s="117"/>
      <c r="M20" s="106" t="str">
        <f t="shared" si="1"/>
        <v>ARP.I01</v>
      </c>
      <c r="N20">
        <v>400113</v>
      </c>
      <c r="O20" t="s">
        <v>484</v>
      </c>
      <c r="P20" t="s">
        <v>58</v>
      </c>
      <c r="Q20" t="s">
        <v>59</v>
      </c>
      <c r="R20" t="s">
        <v>60</v>
      </c>
      <c r="S20" t="s">
        <v>950</v>
      </c>
      <c r="T20" s="124">
        <v>126000</v>
      </c>
      <c r="U20" t="str">
        <f t="shared" si="2"/>
        <v>2077.ARP.I01.Ap251</v>
      </c>
      <c r="V20" t="str">
        <f t="shared" si="3"/>
        <v>Orion  .2077.ARP.I01.Ap25</v>
      </c>
      <c r="W20" s="118">
        <f t="shared" si="4"/>
        <v>19384.615384615383</v>
      </c>
      <c r="Z20" s="118">
        <f t="shared" si="5"/>
        <v>9692.3076923076915</v>
      </c>
      <c r="AA20" s="118">
        <f t="shared" si="5"/>
        <v>9692.3076923076915</v>
      </c>
      <c r="AB20" s="118">
        <f t="shared" si="5"/>
        <v>9692.3076923076915</v>
      </c>
      <c r="AC20" s="118">
        <f t="shared" si="5"/>
        <v>9692.3076923076915</v>
      </c>
      <c r="AD20" s="118">
        <f t="shared" si="5"/>
        <v>9692.3076923076915</v>
      </c>
      <c r="AE20" s="118">
        <f t="shared" si="5"/>
        <v>9692.3076923076915</v>
      </c>
      <c r="AF20" s="118">
        <f t="shared" si="5"/>
        <v>9692.3076923076915</v>
      </c>
      <c r="AG20" s="118" t="str">
        <f t="shared" si="11"/>
        <v>2077.ARP.I01.Aug251</v>
      </c>
      <c r="AH20" s="118" t="str">
        <f t="shared" si="12"/>
        <v>Orion  .2077.ARP.I01.Aug25</v>
      </c>
      <c r="AI20" s="118">
        <f t="shared" si="5"/>
        <v>9692.3076923076915</v>
      </c>
      <c r="AJ20" s="118" t="str">
        <f t="shared" si="6"/>
        <v>2077.ARP.I01.Sep251</v>
      </c>
      <c r="AK20" s="118" t="str">
        <f t="shared" si="7"/>
        <v>Orion  .2077.ARP.I01.Sep25</v>
      </c>
      <c r="AL20" s="118">
        <f t="shared" si="5"/>
        <v>9692.3076923076915</v>
      </c>
      <c r="AM20" s="118">
        <f t="shared" si="5"/>
        <v>9692.3076923076915</v>
      </c>
      <c r="AN20" s="118">
        <f t="shared" si="5"/>
        <v>9692.3076923076915</v>
      </c>
      <c r="AO20" s="118">
        <f t="shared" si="5"/>
        <v>9692.3076923076915</v>
      </c>
      <c r="AP20" s="118">
        <f t="shared" si="10"/>
        <v>9692.3076923076915</v>
      </c>
      <c r="AQ20" s="118">
        <f t="shared" si="10"/>
        <v>9692.3076923076915</v>
      </c>
      <c r="AR20" s="118">
        <f t="shared" si="10"/>
        <v>9692.3076923076915</v>
      </c>
      <c r="AS20" s="118">
        <f t="shared" si="10"/>
        <v>9692.3076923076915</v>
      </c>
      <c r="AT20" s="118">
        <f t="shared" si="10"/>
        <v>9692.3076923076915</v>
      </c>
      <c r="AU20" s="118">
        <f t="shared" si="10"/>
        <v>9692.3076923076915</v>
      </c>
      <c r="AV20" s="118">
        <f t="shared" si="10"/>
        <v>9692.3076923076915</v>
      </c>
      <c r="AW20" s="118">
        <f t="shared" si="10"/>
        <v>9692.3076923076915</v>
      </c>
      <c r="AX20" s="118">
        <f t="shared" si="10"/>
        <v>9692.3076923076915</v>
      </c>
      <c r="AY20" s="118">
        <f t="shared" si="10"/>
        <v>9692.3076923076915</v>
      </c>
      <c r="AZ20" s="118">
        <f t="shared" si="10"/>
        <v>9692.3076923076915</v>
      </c>
      <c r="BA20" s="118">
        <f t="shared" si="10"/>
        <v>9692.3076923076915</v>
      </c>
      <c r="BB20" s="118">
        <f t="shared" si="10"/>
        <v>9692.3076923076915</v>
      </c>
      <c r="BC20" s="118">
        <f t="shared" si="10"/>
        <v>9692.3076923076915</v>
      </c>
      <c r="BD20" s="118">
        <f t="shared" si="10"/>
        <v>9692.3076923076915</v>
      </c>
      <c r="BE20" s="119">
        <f t="shared" si="8"/>
        <v>125999.99999999996</v>
      </c>
      <c r="BF20" s="119">
        <f t="shared" si="9"/>
        <v>0</v>
      </c>
    </row>
    <row r="21" spans="1:59" x14ac:dyDescent="0.25">
      <c r="A21" s="117">
        <v>3022067</v>
      </c>
      <c r="B21" s="117">
        <v>3022067</v>
      </c>
      <c r="C21" t="s">
        <v>436</v>
      </c>
      <c r="D21" s="106">
        <f>VLOOKUP(B21,'School Details'!A:E,3,FALSE)</f>
        <v>0</v>
      </c>
      <c r="E21" t="s">
        <v>400</v>
      </c>
      <c r="F21" s="106" t="str">
        <f>VLOOKUP(B21,'School Details'!A:E,5,FALSE)</f>
        <v>Primary</v>
      </c>
      <c r="G21" s="100" t="s">
        <v>785</v>
      </c>
      <c r="I21" t="s">
        <v>370</v>
      </c>
      <c r="J21">
        <v>661225</v>
      </c>
      <c r="K21" s="117" t="s">
        <v>10</v>
      </c>
      <c r="L21" s="117"/>
      <c r="M21" s="106" t="str">
        <f t="shared" si="1"/>
        <v>ARP.I01</v>
      </c>
      <c r="N21">
        <v>400065</v>
      </c>
      <c r="O21" t="s">
        <v>436</v>
      </c>
      <c r="P21" t="s">
        <v>49</v>
      </c>
      <c r="Q21" t="s">
        <v>50</v>
      </c>
      <c r="R21" t="s">
        <v>51</v>
      </c>
      <c r="S21" t="s">
        <v>950</v>
      </c>
      <c r="T21" s="124">
        <v>84000</v>
      </c>
      <c r="U21" t="str">
        <f t="shared" si="2"/>
        <v>2067.ARP.I01.Ap251</v>
      </c>
      <c r="V21" t="str">
        <f t="shared" si="3"/>
        <v>Chalgrove .2067.ARP.I01.Ap25</v>
      </c>
      <c r="W21" s="118">
        <f t="shared" si="4"/>
        <v>12923.076923076924</v>
      </c>
      <c r="Z21" s="118">
        <f t="shared" si="5"/>
        <v>6461.5384615384619</v>
      </c>
      <c r="AA21" s="118">
        <f t="shared" si="5"/>
        <v>6461.5384615384619</v>
      </c>
      <c r="AB21" s="118">
        <f t="shared" si="5"/>
        <v>6461.5384615384619</v>
      </c>
      <c r="AC21" s="118">
        <f t="shared" si="5"/>
        <v>6461.5384615384619</v>
      </c>
      <c r="AD21" s="118">
        <f t="shared" si="5"/>
        <v>6461.5384615384619</v>
      </c>
      <c r="AE21" s="118">
        <f t="shared" si="5"/>
        <v>6461.5384615384619</v>
      </c>
      <c r="AF21" s="118">
        <f t="shared" si="5"/>
        <v>6461.5384615384619</v>
      </c>
      <c r="AG21" s="118" t="str">
        <f t="shared" si="11"/>
        <v>2067.ARP.I01.Aug251</v>
      </c>
      <c r="AH21" s="118" t="str">
        <f t="shared" si="12"/>
        <v>Chalgrove .2067.ARP.I01.Aug25</v>
      </c>
      <c r="AI21" s="118">
        <f t="shared" si="5"/>
        <v>6461.5384615384619</v>
      </c>
      <c r="AJ21" s="118" t="str">
        <f t="shared" si="6"/>
        <v>2067.ARP.I01.Sep251</v>
      </c>
      <c r="AK21" s="118" t="str">
        <f t="shared" si="7"/>
        <v>Chalgrove .2067.ARP.I01.Sep25</v>
      </c>
      <c r="AL21" s="118">
        <f t="shared" si="5"/>
        <v>6461.5384615384619</v>
      </c>
      <c r="AM21" s="118">
        <f t="shared" si="5"/>
        <v>6461.5384615384619</v>
      </c>
      <c r="AN21" s="118">
        <f t="shared" si="5"/>
        <v>6461.5384615384619</v>
      </c>
      <c r="AO21" s="118">
        <f t="shared" si="5"/>
        <v>6461.5384615384619</v>
      </c>
      <c r="AP21" s="118">
        <f t="shared" si="10"/>
        <v>6461.5384615384619</v>
      </c>
      <c r="AQ21" s="118">
        <f t="shared" si="10"/>
        <v>6461.5384615384619</v>
      </c>
      <c r="AR21" s="118">
        <f t="shared" si="10"/>
        <v>6461.5384615384619</v>
      </c>
      <c r="AS21" s="118">
        <f t="shared" si="10"/>
        <v>6461.5384615384619</v>
      </c>
      <c r="AT21" s="118">
        <f t="shared" si="10"/>
        <v>6461.5384615384619</v>
      </c>
      <c r="AU21" s="118">
        <f t="shared" si="10"/>
        <v>6461.5384615384619</v>
      </c>
      <c r="AV21" s="118">
        <f t="shared" si="10"/>
        <v>6461.5384615384619</v>
      </c>
      <c r="AW21" s="118">
        <f t="shared" si="10"/>
        <v>6461.5384615384619</v>
      </c>
      <c r="AX21" s="118">
        <f t="shared" si="10"/>
        <v>6461.5384615384619</v>
      </c>
      <c r="AY21" s="118">
        <f t="shared" si="10"/>
        <v>6461.5384615384619</v>
      </c>
      <c r="AZ21" s="118">
        <f t="shared" si="10"/>
        <v>6461.5384615384619</v>
      </c>
      <c r="BA21" s="118">
        <f t="shared" si="10"/>
        <v>6461.5384615384619</v>
      </c>
      <c r="BB21" s="118">
        <f t="shared" si="10"/>
        <v>6461.5384615384619</v>
      </c>
      <c r="BC21" s="118">
        <f t="shared" si="10"/>
        <v>6461.5384615384619</v>
      </c>
      <c r="BD21" s="118">
        <f t="shared" si="10"/>
        <v>6461.5384615384619</v>
      </c>
      <c r="BE21" s="119">
        <f t="shared" si="8"/>
        <v>84000.000000000015</v>
      </c>
      <c r="BF21" s="119">
        <f t="shared" si="9"/>
        <v>0</v>
      </c>
    </row>
    <row r="22" spans="1:59" x14ac:dyDescent="0.25">
      <c r="A22" s="117">
        <v>3025427</v>
      </c>
      <c r="B22" s="117">
        <v>3025427</v>
      </c>
      <c r="C22" t="s">
        <v>547</v>
      </c>
      <c r="D22" s="106">
        <f>VLOOKUP(B22,'School Details'!A:E,3,FALSE)</f>
        <v>0</v>
      </c>
      <c r="E22" t="s">
        <v>400</v>
      </c>
      <c r="F22" s="106" t="str">
        <f>VLOOKUP(B22,'School Details'!A:E,5,FALSE)</f>
        <v>Secondary</v>
      </c>
      <c r="G22" s="100" t="s">
        <v>785</v>
      </c>
      <c r="I22" t="s">
        <v>370</v>
      </c>
      <c r="J22">
        <v>661225</v>
      </c>
      <c r="K22" s="117" t="s">
        <v>10</v>
      </c>
      <c r="L22" s="117"/>
      <c r="M22" s="106" t="str">
        <f t="shared" si="1"/>
        <v>ARP.I01</v>
      </c>
      <c r="N22">
        <v>400140</v>
      </c>
      <c r="O22" t="s">
        <v>547</v>
      </c>
      <c r="P22" t="s">
        <v>169</v>
      </c>
      <c r="Q22" t="s">
        <v>170</v>
      </c>
      <c r="R22" t="s">
        <v>171</v>
      </c>
      <c r="S22" t="s">
        <v>950</v>
      </c>
      <c r="T22" s="124">
        <v>306000</v>
      </c>
      <c r="U22" t="str">
        <f t="shared" si="2"/>
        <v>5427.ARP.I01.Ap251</v>
      </c>
      <c r="V22" t="str">
        <f t="shared" si="3"/>
        <v>JCoSS.5427.ARP.I01.Ap25</v>
      </c>
      <c r="W22" s="118">
        <f t="shared" si="4"/>
        <v>47076.923076923078</v>
      </c>
      <c r="Z22" s="118">
        <f t="shared" si="5"/>
        <v>23538.461538461539</v>
      </c>
      <c r="AA22" s="118">
        <f t="shared" si="5"/>
        <v>23538.461538461539</v>
      </c>
      <c r="AB22" s="118">
        <f t="shared" si="5"/>
        <v>23538.461538461539</v>
      </c>
      <c r="AC22" s="118">
        <f t="shared" si="5"/>
        <v>23538.461538461539</v>
      </c>
      <c r="AD22" s="118">
        <f t="shared" si="5"/>
        <v>23538.461538461539</v>
      </c>
      <c r="AE22" s="118">
        <f t="shared" si="5"/>
        <v>23538.461538461539</v>
      </c>
      <c r="AF22" s="118">
        <f t="shared" si="5"/>
        <v>23538.461538461539</v>
      </c>
      <c r="AG22" s="118" t="str">
        <f t="shared" si="11"/>
        <v>5427.ARP.I01.Aug251</v>
      </c>
      <c r="AH22" s="118" t="str">
        <f t="shared" si="12"/>
        <v>JCoSS.5427.ARP.I01.Aug25</v>
      </c>
      <c r="AI22" s="118">
        <f t="shared" si="5"/>
        <v>23538.461538461539</v>
      </c>
      <c r="AJ22" s="118" t="str">
        <f t="shared" si="6"/>
        <v>5427.ARP.I01.Sep251</v>
      </c>
      <c r="AK22" s="118" t="str">
        <f t="shared" si="7"/>
        <v>JCoSS.5427.ARP.I01.Sep25</v>
      </c>
      <c r="AL22" s="118">
        <f t="shared" si="5"/>
        <v>23538.461538461539</v>
      </c>
      <c r="AM22" s="118">
        <f t="shared" si="5"/>
        <v>23538.461538461539</v>
      </c>
      <c r="AN22" s="118">
        <f t="shared" si="5"/>
        <v>23538.461538461539</v>
      </c>
      <c r="AO22" s="118">
        <f t="shared" si="5"/>
        <v>23538.461538461539</v>
      </c>
      <c r="AP22" s="118">
        <f t="shared" si="10"/>
        <v>23538.461538461539</v>
      </c>
      <c r="AQ22" s="118">
        <f t="shared" si="10"/>
        <v>23538.461538461539</v>
      </c>
      <c r="AR22" s="118">
        <f t="shared" si="10"/>
        <v>23538.461538461539</v>
      </c>
      <c r="AS22" s="118">
        <f t="shared" si="10"/>
        <v>23538.461538461539</v>
      </c>
      <c r="AT22" s="118">
        <f t="shared" si="10"/>
        <v>23538.461538461539</v>
      </c>
      <c r="AU22" s="118">
        <f t="shared" si="10"/>
        <v>23538.461538461539</v>
      </c>
      <c r="AV22" s="118">
        <f t="shared" si="10"/>
        <v>23538.461538461539</v>
      </c>
      <c r="AW22" s="118">
        <f t="shared" si="10"/>
        <v>23538.461538461539</v>
      </c>
      <c r="AX22" s="118">
        <f t="shared" si="10"/>
        <v>23538.461538461539</v>
      </c>
      <c r="AY22" s="118">
        <f t="shared" si="10"/>
        <v>23538.461538461539</v>
      </c>
      <c r="AZ22" s="118">
        <f t="shared" si="10"/>
        <v>23538.461538461539</v>
      </c>
      <c r="BA22" s="118">
        <f t="shared" si="10"/>
        <v>23538.461538461539</v>
      </c>
      <c r="BB22" s="118">
        <f t="shared" si="10"/>
        <v>23538.461538461539</v>
      </c>
      <c r="BC22" s="118">
        <f t="shared" si="10"/>
        <v>23538.461538461539</v>
      </c>
      <c r="BD22" s="118">
        <f t="shared" si="10"/>
        <v>23538.461538461539</v>
      </c>
      <c r="BE22" s="119">
        <f t="shared" si="8"/>
        <v>306000</v>
      </c>
      <c r="BF22" s="119">
        <f t="shared" si="9"/>
        <v>0</v>
      </c>
    </row>
    <row r="23" spans="1:59" x14ac:dyDescent="0.25">
      <c r="A23" s="117">
        <v>3023522</v>
      </c>
      <c r="B23" s="117">
        <v>3023522</v>
      </c>
      <c r="C23" t="s">
        <v>442</v>
      </c>
      <c r="D23" s="106">
        <f>VLOOKUP(B23,'School Details'!A:E,3,FALSE)</f>
        <v>0</v>
      </c>
      <c r="E23" t="s">
        <v>403</v>
      </c>
      <c r="F23" s="106" t="str">
        <f>VLOOKUP(B23,'School Details'!A:E,5,FALSE)</f>
        <v>Primary</v>
      </c>
      <c r="G23" s="100" t="s">
        <v>785</v>
      </c>
      <c r="I23" t="s">
        <v>370</v>
      </c>
      <c r="J23">
        <v>657120</v>
      </c>
      <c r="K23" s="117" t="s">
        <v>10</v>
      </c>
      <c r="L23" s="117"/>
      <c r="M23" s="106" t="str">
        <f>I23&amp;"."&amp;K23</f>
        <v>ARP.I01</v>
      </c>
      <c r="N23">
        <v>156151</v>
      </c>
      <c r="O23" t="s">
        <v>442</v>
      </c>
      <c r="P23" t="s">
        <v>365</v>
      </c>
      <c r="Q23" t="s">
        <v>364</v>
      </c>
      <c r="R23" t="s">
        <v>820</v>
      </c>
      <c r="S23" t="s">
        <v>950</v>
      </c>
      <c r="T23" s="124">
        <v>72000</v>
      </c>
      <c r="U23" t="str">
        <f>RIGHT($B23,4)&amp;"."&amp;$M23&amp;"."&amp;U$3</f>
        <v>3522.ARP.I01.Ap251</v>
      </c>
      <c r="V23" t="str">
        <f>$O23&amp;"."&amp;RIGHT($B23,4)&amp;"."&amp;$M23&amp;"."&amp;V$3</f>
        <v>Claremont Academy.3522.ARP.I01.Ap25</v>
      </c>
      <c r="W23" s="118">
        <f t="shared" si="4"/>
        <v>11076.923076923076</v>
      </c>
      <c r="Z23" s="118">
        <f t="shared" si="5"/>
        <v>5538.4615384615381</v>
      </c>
      <c r="AA23" s="118">
        <f t="shared" si="5"/>
        <v>5538.4615384615381</v>
      </c>
      <c r="AB23" s="118">
        <f t="shared" si="5"/>
        <v>5538.4615384615381</v>
      </c>
      <c r="AC23" s="118">
        <f t="shared" si="5"/>
        <v>5538.4615384615381</v>
      </c>
      <c r="AD23" s="118">
        <f t="shared" si="5"/>
        <v>5538.4615384615381</v>
      </c>
      <c r="AE23" s="118">
        <f t="shared" si="5"/>
        <v>5538.4615384615381</v>
      </c>
      <c r="AF23" s="118">
        <f t="shared" si="5"/>
        <v>5538.4615384615381</v>
      </c>
      <c r="AG23" s="118" t="str">
        <f t="shared" si="11"/>
        <v>3522.ARP.I01.Aug251</v>
      </c>
      <c r="AH23" s="118" t="str">
        <f t="shared" si="12"/>
        <v>Claremont Academy.3522.ARP.I01.Aug25</v>
      </c>
      <c r="AI23" s="118">
        <f t="shared" si="5"/>
        <v>5538.4615384615381</v>
      </c>
      <c r="AJ23" s="118" t="str">
        <f t="shared" si="6"/>
        <v>3522.ARP.I01.Sep251</v>
      </c>
      <c r="AK23" s="118" t="str">
        <f t="shared" si="7"/>
        <v>Claremont Academy.3522.ARP.I01.Sep25</v>
      </c>
      <c r="AL23" s="118">
        <f t="shared" si="5"/>
        <v>5538.4615384615381</v>
      </c>
      <c r="AM23" s="118">
        <f t="shared" si="5"/>
        <v>5538.4615384615381</v>
      </c>
      <c r="AN23" s="118">
        <f t="shared" si="5"/>
        <v>5538.4615384615381</v>
      </c>
      <c r="AO23" s="118">
        <f t="shared" si="5"/>
        <v>5538.4615384615381</v>
      </c>
      <c r="AP23" s="118">
        <f t="shared" si="10"/>
        <v>5538.4615384615381</v>
      </c>
      <c r="AQ23" s="118">
        <f t="shared" si="10"/>
        <v>5538.4615384615381</v>
      </c>
      <c r="AR23" s="118">
        <f t="shared" si="10"/>
        <v>5538.4615384615381</v>
      </c>
      <c r="AS23" s="118">
        <f t="shared" si="10"/>
        <v>5538.4615384615381</v>
      </c>
      <c r="AT23" s="118">
        <f t="shared" si="10"/>
        <v>5538.4615384615381</v>
      </c>
      <c r="AU23" s="118">
        <f t="shared" si="10"/>
        <v>5538.4615384615381</v>
      </c>
      <c r="AV23" s="118">
        <f t="shared" si="10"/>
        <v>5538.4615384615381</v>
      </c>
      <c r="AW23" s="118">
        <f t="shared" si="10"/>
        <v>5538.4615384615381</v>
      </c>
      <c r="AX23" s="118">
        <f t="shared" si="10"/>
        <v>5538.4615384615381</v>
      </c>
      <c r="AY23" s="118">
        <f t="shared" si="10"/>
        <v>5538.4615384615381</v>
      </c>
      <c r="AZ23" s="118">
        <f t="shared" si="10"/>
        <v>5538.4615384615381</v>
      </c>
      <c r="BA23" s="118">
        <f t="shared" si="10"/>
        <v>5538.4615384615381</v>
      </c>
      <c r="BB23" s="118">
        <f t="shared" si="10"/>
        <v>5538.4615384615381</v>
      </c>
      <c r="BC23" s="118">
        <f t="shared" si="10"/>
        <v>5538.4615384615381</v>
      </c>
      <c r="BD23" s="118">
        <f t="shared" si="10"/>
        <v>5538.4615384615381</v>
      </c>
      <c r="BE23" s="119">
        <f t="shared" si="8"/>
        <v>71999.999999999985</v>
      </c>
      <c r="BF23" s="118">
        <f>BE23-T23</f>
        <v>0</v>
      </c>
    </row>
    <row r="24" spans="1:59" x14ac:dyDescent="0.25">
      <c r="A24" s="117" t="s">
        <v>752</v>
      </c>
      <c r="B24" s="117">
        <v>3022072</v>
      </c>
      <c r="C24" t="s">
        <v>493</v>
      </c>
      <c r="D24" s="106">
        <f>VLOOKUP(B24,'School Details'!A:E,3,FALSE)</f>
        <v>0</v>
      </c>
      <c r="E24" t="s">
        <v>400</v>
      </c>
      <c r="F24" s="106" t="str">
        <f>VLOOKUP(B24,'School Details'!A:E,5,FALSE)</f>
        <v>Primary</v>
      </c>
      <c r="G24" s="100" t="s">
        <v>785</v>
      </c>
      <c r="I24" t="s">
        <v>370</v>
      </c>
      <c r="J24">
        <v>661225</v>
      </c>
      <c r="K24" s="117" t="s">
        <v>10</v>
      </c>
      <c r="L24" s="117"/>
      <c r="M24" s="106" t="str">
        <f>I24&amp;"."&amp;K24</f>
        <v>ARP.I01</v>
      </c>
      <c r="N24">
        <v>400012</v>
      </c>
      <c r="O24" t="s">
        <v>493</v>
      </c>
      <c r="P24" t="s">
        <v>52</v>
      </c>
      <c r="Q24" t="s">
        <v>53</v>
      </c>
      <c r="R24" t="s">
        <v>54</v>
      </c>
      <c r="S24" t="s">
        <v>950</v>
      </c>
      <c r="T24" s="124">
        <v>168000</v>
      </c>
      <c r="U24" t="str">
        <f>RIGHT($B24,4)&amp;"."&amp;$M24&amp;"."&amp;U$3</f>
        <v>2072.ARP.I01.Ap251</v>
      </c>
      <c r="V24" t="str">
        <f>$O24&amp;"."&amp;RIGHT($B24,4)&amp;"."&amp;$M24&amp;"."&amp;V$3</f>
        <v>Queenswell Junior .2072.ARP.I01.Ap25</v>
      </c>
      <c r="W24" s="118">
        <v>16615.384615384617</v>
      </c>
      <c r="Z24" s="118">
        <v>8307.6923076923085</v>
      </c>
      <c r="AA24" s="118">
        <f t="shared" si="5"/>
        <v>12923.076923076924</v>
      </c>
      <c r="AB24" s="118">
        <f t="shared" si="5"/>
        <v>12923.076923076924</v>
      </c>
      <c r="AC24" s="118">
        <v>14307.692307692307</v>
      </c>
      <c r="AD24" s="118">
        <v>14307.692307692307</v>
      </c>
      <c r="AE24" s="118">
        <v>14307.692307692307</v>
      </c>
      <c r="AF24" s="118">
        <v>14307.692307692307</v>
      </c>
      <c r="AG24" s="118" t="str">
        <f t="shared" si="11"/>
        <v>2072.ARP.I01.Aug251</v>
      </c>
      <c r="AH24" s="118" t="str">
        <f t="shared" si="12"/>
        <v>Queenswell Junior .2072.ARP.I01.Aug25</v>
      </c>
      <c r="AI24" s="118">
        <v>14307.692307692307</v>
      </c>
      <c r="AJ24" s="118" t="str">
        <f t="shared" si="6"/>
        <v>2072.ARP.I01.Sep251</v>
      </c>
      <c r="AK24" s="118" t="str">
        <f t="shared" si="7"/>
        <v>Queenswell Junior .2072.ARP.I01.Sep25</v>
      </c>
      <c r="AL24" s="118">
        <v>14307.692307692307</v>
      </c>
      <c r="AM24" s="118">
        <v>14307.692307692307</v>
      </c>
      <c r="AN24" s="118">
        <v>14307.692307692307</v>
      </c>
      <c r="AO24" s="118">
        <v>14307.692307692307</v>
      </c>
      <c r="AP24" s="118">
        <v>14307.692307692307</v>
      </c>
      <c r="AQ24" s="118">
        <v>14307.692307692307</v>
      </c>
      <c r="AR24" s="118">
        <v>14307.692307692307</v>
      </c>
      <c r="AS24" s="118">
        <v>14307.692307692307</v>
      </c>
      <c r="AT24" s="118">
        <v>14307.692307692307</v>
      </c>
      <c r="AU24" s="118">
        <v>14307.692307692307</v>
      </c>
      <c r="AV24" s="118">
        <v>14307.692307692307</v>
      </c>
      <c r="AW24" s="118">
        <v>14307.692307692307</v>
      </c>
      <c r="AX24" s="118">
        <v>14307.692307692307</v>
      </c>
      <c r="AY24" s="118">
        <v>14307.692307692307</v>
      </c>
      <c r="AZ24" s="118">
        <v>14307.692307692307</v>
      </c>
      <c r="BA24" s="118">
        <v>14307.692307692307</v>
      </c>
      <c r="BB24" s="118">
        <v>14307.692307692307</v>
      </c>
      <c r="BC24" s="118">
        <v>14307.692307692307</v>
      </c>
      <c r="BD24" s="118">
        <v>14307.692307692307</v>
      </c>
      <c r="BE24" s="119">
        <f t="shared" si="8"/>
        <v>168000.00000000003</v>
      </c>
      <c r="BF24" s="118">
        <f>BE24-T24</f>
        <v>0</v>
      </c>
      <c r="BG24" s="119"/>
    </row>
    <row r="25" spans="1:59" x14ac:dyDescent="0.25">
      <c r="A25" s="117">
        <v>3024003</v>
      </c>
      <c r="B25" s="117">
        <v>3024003</v>
      </c>
      <c r="C25" t="s">
        <v>543</v>
      </c>
      <c r="D25" s="106">
        <f>VLOOKUP(B25,'School Details'!A:E,3,FALSE)</f>
        <v>0</v>
      </c>
      <c r="E25" t="s">
        <v>400</v>
      </c>
      <c r="F25" s="106" t="str">
        <f>VLOOKUP(B25,'School Details'!A:E,5,FALSE)</f>
        <v>Secondary</v>
      </c>
      <c r="G25" s="100" t="s">
        <v>785</v>
      </c>
      <c r="I25" t="s">
        <v>370</v>
      </c>
      <c r="J25">
        <v>661225</v>
      </c>
      <c r="K25" s="117" t="s">
        <v>10</v>
      </c>
      <c r="L25" s="117"/>
      <c r="M25" s="106" t="str">
        <f>I25&amp;"."&amp;K25</f>
        <v>ARP.I01</v>
      </c>
      <c r="N25">
        <v>400033</v>
      </c>
      <c r="O25" t="s">
        <v>543</v>
      </c>
      <c r="P25" t="s">
        <v>184</v>
      </c>
      <c r="Q25" t="s">
        <v>185</v>
      </c>
      <c r="R25" t="s">
        <v>186</v>
      </c>
      <c r="S25" t="s">
        <v>950</v>
      </c>
      <c r="T25" s="124">
        <v>108000</v>
      </c>
      <c r="U25" t="str">
        <f>RIGHT($B25,4)&amp;"."&amp;$M25&amp;"."&amp;U$3</f>
        <v>4003.ARP.I01.Ap251</v>
      </c>
      <c r="V25" t="str">
        <f>$O25&amp;"."&amp;RIGHT($B25,4)&amp;"."&amp;$M25&amp;"."&amp;V$3</f>
        <v>Friern Barnet Sch.4003.ARP.I01.Ap25</v>
      </c>
      <c r="W25" s="118">
        <v>25846.153846153848</v>
      </c>
      <c r="Z25" s="118">
        <v>12923.076923076924</v>
      </c>
      <c r="AA25" s="118">
        <f t="shared" si="5"/>
        <v>8307.6923076923085</v>
      </c>
      <c r="AB25" s="118">
        <f t="shared" si="5"/>
        <v>8307.6923076923085</v>
      </c>
      <c r="AC25" s="118">
        <v>6923.076923076922</v>
      </c>
      <c r="AD25" s="118">
        <v>6923.076923076922</v>
      </c>
      <c r="AE25" s="118">
        <v>6923.076923076922</v>
      </c>
      <c r="AF25" s="118">
        <v>6923.076923076922</v>
      </c>
      <c r="AG25" s="118" t="str">
        <f t="shared" si="11"/>
        <v>4003.ARP.I01.Aug251</v>
      </c>
      <c r="AH25" s="118" t="str">
        <f t="shared" si="12"/>
        <v>Friern Barnet Sch.4003.ARP.I01.Aug25</v>
      </c>
      <c r="AI25" s="118">
        <v>6923.076923076922</v>
      </c>
      <c r="AJ25" s="118" t="str">
        <f t="shared" si="6"/>
        <v>4003.ARP.I01.Sep251</v>
      </c>
      <c r="AK25" s="118" t="str">
        <f t="shared" si="7"/>
        <v>Friern Barnet Sch.4003.ARP.I01.Sep25</v>
      </c>
      <c r="AL25" s="118">
        <v>6923.076923076922</v>
      </c>
      <c r="AM25" s="118">
        <v>6923.076923076922</v>
      </c>
      <c r="AN25" s="118">
        <v>6923.076923076922</v>
      </c>
      <c r="AO25" s="118">
        <v>6923.076923076922</v>
      </c>
      <c r="AP25" s="118">
        <v>6923.076923076922</v>
      </c>
      <c r="AQ25" s="118">
        <v>6923.076923076922</v>
      </c>
      <c r="AR25" s="118">
        <v>6923.076923076922</v>
      </c>
      <c r="AS25" s="118">
        <v>6923.076923076922</v>
      </c>
      <c r="AT25" s="118">
        <v>6923.076923076922</v>
      </c>
      <c r="AU25" s="118">
        <v>6923.076923076922</v>
      </c>
      <c r="AV25" s="118">
        <v>6923.076923076922</v>
      </c>
      <c r="AW25" s="118">
        <v>6923.076923076922</v>
      </c>
      <c r="AX25" s="118">
        <v>6923.076923076922</v>
      </c>
      <c r="AY25" s="118">
        <v>6923.076923076922</v>
      </c>
      <c r="AZ25" s="118">
        <v>6923.076923076922</v>
      </c>
      <c r="BA25" s="118">
        <v>6923.076923076922</v>
      </c>
      <c r="BB25" s="118">
        <v>6923.076923076922</v>
      </c>
      <c r="BC25" s="118">
        <v>6923.076923076922</v>
      </c>
      <c r="BD25" s="118">
        <v>6923.076923076922</v>
      </c>
      <c r="BE25" s="119">
        <f>W25+Z25+AC25+AF25+AI25+AL25+AO25+AR25+AU25+AX25+BA25+BD25</f>
        <v>108000</v>
      </c>
      <c r="BF25" s="118">
        <f>BE25-T25</f>
        <v>0</v>
      </c>
      <c r="BG25" s="119"/>
    </row>
  </sheetData>
  <autoFilter ref="B6:BA25" xr:uid="{C0D18325-7934-42EE-93F6-D2C41E2CF98B}"/>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5A0F-31B2-44FD-AB5E-BEFD4AFFB53A}">
  <sheetPr>
    <tabColor theme="4" tint="0.39997558519241921"/>
  </sheetPr>
  <dimension ref="A2:BS37"/>
  <sheetViews>
    <sheetView topLeftCell="A13" zoomScale="90" zoomScaleNormal="90" workbookViewId="0">
      <pane xSplit="9" topLeftCell="AI1" activePane="topRight" state="frozen"/>
      <selection activeCell="H3422" sqref="H3422"/>
      <selection pane="topRight" activeCell="H3422" sqref="H3422"/>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28.14062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53.1406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3.5703125" bestFit="1" customWidth="1"/>
    <col min="61" max="71" width="12.28515625" style="10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1" ht="15.75" thickBot="1" x14ac:dyDescent="0.3">
      <c r="BA2" s="119"/>
    </row>
    <row r="3" spans="1:61" s="116" customFormat="1" ht="61.5" thickTop="1" thickBot="1" x14ac:dyDescent="0.3">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row>
    <row r="4" spans="1:61" s="116" customFormat="1" ht="16.5" thickTop="1" thickBot="1" x14ac:dyDescent="0.3">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1" t="s">
        <v>885</v>
      </c>
      <c r="AB4" s="131" t="s">
        <v>885</v>
      </c>
      <c r="AC4" s="130" t="s">
        <v>8</v>
      </c>
      <c r="AD4" s="130" t="s">
        <v>8</v>
      </c>
      <c r="AE4" s="130" t="s">
        <v>8</v>
      </c>
      <c r="AF4" s="130" t="s">
        <v>8</v>
      </c>
      <c r="AG4" s="130" t="s">
        <v>8</v>
      </c>
      <c r="AH4" s="130" t="s">
        <v>8</v>
      </c>
      <c r="AI4" s="130" t="s">
        <v>8</v>
      </c>
      <c r="AJ4" s="130" t="s">
        <v>8</v>
      </c>
      <c r="AK4" s="130" t="s">
        <v>8</v>
      </c>
      <c r="AL4" s="130" t="s">
        <v>8</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c r="BF4" s="131"/>
      <c r="BG4"/>
    </row>
    <row r="5" spans="1:61" ht="16.5" thickTop="1" thickBot="1" x14ac:dyDescent="0.3">
      <c r="N5" s="99"/>
      <c r="P5" s="3"/>
      <c r="R5" s="3"/>
      <c r="S5" s="3"/>
      <c r="T5" s="135">
        <f>SUM(T$7:T$37)</f>
        <v>8247293.416666666</v>
      </c>
      <c r="W5" s="136">
        <f t="shared" ref="W5:AF5" si="0">SUM(W$7:W$31)</f>
        <v>618573.83333333314</v>
      </c>
      <c r="X5" s="136">
        <f t="shared" si="0"/>
        <v>0</v>
      </c>
      <c r="Y5" s="136">
        <f t="shared" si="0"/>
        <v>0</v>
      </c>
      <c r="Z5" s="136">
        <f t="shared" si="0"/>
        <v>618573.83333333314</v>
      </c>
      <c r="AA5" s="136">
        <f t="shared" si="0"/>
        <v>0</v>
      </c>
      <c r="AB5" s="136">
        <f t="shared" si="0"/>
        <v>0</v>
      </c>
      <c r="AC5" s="136">
        <f t="shared" si="0"/>
        <v>618573.83333333314</v>
      </c>
      <c r="AD5" s="136">
        <f t="shared" si="0"/>
        <v>0</v>
      </c>
      <c r="AE5" s="136">
        <f t="shared" si="0"/>
        <v>0</v>
      </c>
      <c r="AF5" s="136">
        <f t="shared" si="0"/>
        <v>618573.83333333314</v>
      </c>
      <c r="AG5" s="136">
        <f t="shared" ref="AG5:BD5" si="1">SUM(AG$7:AG$31)</f>
        <v>0</v>
      </c>
      <c r="AH5" s="136">
        <f t="shared" si="1"/>
        <v>0</v>
      </c>
      <c r="AI5" s="136">
        <f t="shared" si="1"/>
        <v>704064.00000000012</v>
      </c>
      <c r="AJ5" s="136">
        <f t="shared" si="1"/>
        <v>0</v>
      </c>
      <c r="AK5" s="136">
        <f t="shared" si="1"/>
        <v>0</v>
      </c>
      <c r="AL5" s="136">
        <f t="shared" si="1"/>
        <v>635765.75000000012</v>
      </c>
      <c r="AM5" s="136">
        <f t="shared" si="1"/>
        <v>0</v>
      </c>
      <c r="AN5" s="136">
        <f t="shared" si="1"/>
        <v>0</v>
      </c>
      <c r="AO5" s="136">
        <f t="shared" si="1"/>
        <v>635765.75000000012</v>
      </c>
      <c r="AP5" s="136">
        <f t="shared" si="1"/>
        <v>0</v>
      </c>
      <c r="AQ5" s="136">
        <f t="shared" si="1"/>
        <v>0</v>
      </c>
      <c r="AR5" s="136">
        <f t="shared" si="1"/>
        <v>635765.75000000012</v>
      </c>
      <c r="AS5" s="136">
        <f t="shared" si="1"/>
        <v>0</v>
      </c>
      <c r="AT5" s="136">
        <f t="shared" si="1"/>
        <v>0</v>
      </c>
      <c r="AU5" s="136">
        <f t="shared" si="1"/>
        <v>635765.75000000012</v>
      </c>
      <c r="AV5" s="136">
        <f t="shared" si="1"/>
        <v>0</v>
      </c>
      <c r="AW5" s="136">
        <f t="shared" si="1"/>
        <v>0</v>
      </c>
      <c r="AX5" s="136">
        <f t="shared" si="1"/>
        <v>635765.75000000012</v>
      </c>
      <c r="AY5" s="136">
        <f t="shared" si="1"/>
        <v>0</v>
      </c>
      <c r="AZ5" s="136">
        <f t="shared" si="1"/>
        <v>0</v>
      </c>
      <c r="BA5" s="136">
        <f t="shared" si="1"/>
        <v>635765.75000000012</v>
      </c>
      <c r="BB5" s="136">
        <f t="shared" si="1"/>
        <v>0</v>
      </c>
      <c r="BC5" s="136">
        <f t="shared" si="1"/>
        <v>0</v>
      </c>
      <c r="BD5" s="136">
        <f t="shared" si="1"/>
        <v>635765.75000000012</v>
      </c>
      <c r="BE5" s="136">
        <f>SUM(BE7:BE31)</f>
        <v>8247293.416666666</v>
      </c>
      <c r="BF5" s="136">
        <f>SUM(W7:W31)</f>
        <v>618573.83333333314</v>
      </c>
    </row>
    <row r="6" spans="1:61"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61" x14ac:dyDescent="0.25">
      <c r="A7">
        <f>B7</f>
        <v>3025405</v>
      </c>
      <c r="B7" s="117">
        <v>3025405</v>
      </c>
      <c r="C7" t="s">
        <v>542</v>
      </c>
      <c r="D7" s="106">
        <f>VLOOKUP(B7,'School Details'!A:K,3,FALSE)</f>
        <v>0</v>
      </c>
      <c r="E7" s="106" t="str">
        <f>VLOOKUP(B7,'School Details'!A:K,4,FALSE)</f>
        <v>M</v>
      </c>
      <c r="F7" s="106" t="str">
        <f>VLOOKUP(B7,'School Details'!A:K,5,FALSE)</f>
        <v>Secondary</v>
      </c>
      <c r="G7" s="100" t="s">
        <v>979</v>
      </c>
      <c r="I7" s="4" t="s">
        <v>791</v>
      </c>
      <c r="J7">
        <v>661225</v>
      </c>
      <c r="K7" s="117" t="s">
        <v>11</v>
      </c>
      <c r="L7" s="106">
        <v>1</v>
      </c>
      <c r="M7" s="106" t="str">
        <f t="shared" ref="M7:M31" si="2">I7&amp;"."&amp;K7</f>
        <v>P16.I02</v>
      </c>
      <c r="N7" s="106">
        <f>VLOOKUP(B7,'School Details'!A:K,10,FALSE)</f>
        <v>400041</v>
      </c>
      <c r="O7" t="str">
        <f t="shared" ref="O7:O31" si="3">C7</f>
        <v>Finchley Catholic High Sch</v>
      </c>
      <c r="P7" t="s">
        <v>220</v>
      </c>
      <c r="Q7" t="s">
        <v>221</v>
      </c>
      <c r="R7" t="s">
        <v>222</v>
      </c>
      <c r="S7" t="s">
        <v>981</v>
      </c>
      <c r="T7" s="124">
        <v>1942201.5833333326</v>
      </c>
      <c r="U7" t="str">
        <f t="shared" ref="U7:U12" si="4">RIGHT($B7,4)&amp;"."&amp;$M7&amp;"."&amp;U$3</f>
        <v>5405.P16.I02.Ap251</v>
      </c>
      <c r="V7" t="str">
        <f t="shared" ref="V7:V12" si="5">$O7&amp;"."&amp;RIGHT($B7,4)&amp;"."&amp;$M7&amp;"."&amp;V$3</f>
        <v>Finchley Catholic High Sch.5405.P16.I02.Ap25</v>
      </c>
      <c r="W7" s="321">
        <v>146548.58333333331</v>
      </c>
      <c r="Z7" s="118">
        <v>146548.58333333331</v>
      </c>
      <c r="AC7" s="118">
        <v>146548.58333333331</v>
      </c>
      <c r="AF7" s="118">
        <v>146548.58333333331</v>
      </c>
      <c r="AI7" s="121">
        <v>151182.33333333331</v>
      </c>
      <c r="AJ7" s="121" t="str">
        <f>RIGHT($B7,4)&amp;"."&amp;$M7&amp;"."&amp;AJ$3</f>
        <v>5405.P16.I02.Sep251</v>
      </c>
      <c r="AK7" s="121" t="str">
        <f>$O7&amp;"."&amp;RIGHT($B7,4)&amp;"."&amp;$M7&amp;"."&amp;AK$3</f>
        <v>Finchley Catholic High Sch.5405.P16.I02.Sep25</v>
      </c>
      <c r="AL7" s="121">
        <v>151182.33333333331</v>
      </c>
      <c r="AM7" s="121"/>
      <c r="AN7" s="121"/>
      <c r="AO7" s="121">
        <v>151182.33333333331</v>
      </c>
      <c r="AP7" s="121"/>
      <c r="AQ7" s="121"/>
      <c r="AR7" s="121">
        <v>151182.33333333331</v>
      </c>
      <c r="AS7" s="121"/>
      <c r="AT7" s="121"/>
      <c r="AU7" s="121">
        <v>151182.33333333331</v>
      </c>
      <c r="AV7" s="121"/>
      <c r="AW7" s="121"/>
      <c r="AX7" s="121">
        <v>151182.33333333331</v>
      </c>
      <c r="AY7" s="121"/>
      <c r="AZ7" s="121"/>
      <c r="BA7" s="121">
        <v>151182.33333333331</v>
      </c>
      <c r="BB7" s="121"/>
      <c r="BC7" s="121"/>
      <c r="BD7" s="121">
        <v>151182.33333333331</v>
      </c>
      <c r="BE7" s="119">
        <f>W7+Z7+AC7+AF7+AI7+AL7+AO7+AR7+AU7+AX7+BA7+W7+BD7</f>
        <v>1942201.5833333326</v>
      </c>
      <c r="BF7" s="119">
        <f>BE7-T7</f>
        <v>0</v>
      </c>
      <c r="BG7" s="119"/>
      <c r="BH7" s="119"/>
      <c r="BI7" s="538"/>
    </row>
    <row r="8" spans="1:61" x14ac:dyDescent="0.25">
      <c r="A8">
        <f t="shared" ref="A8:A31" si="6">B8</f>
        <v>3025405</v>
      </c>
      <c r="B8" s="117">
        <v>3025405</v>
      </c>
      <c r="C8" t="s">
        <v>542</v>
      </c>
      <c r="D8" s="106">
        <f>VLOOKUP(B8,'School Details'!A:E,3,FALSE)</f>
        <v>0</v>
      </c>
      <c r="E8" s="106" t="str">
        <f>VLOOKUP(B8,'School Details'!A:E,4,FALSE)</f>
        <v>M</v>
      </c>
      <c r="F8" s="106" t="str">
        <f>VLOOKUP(B8,'School Details'!A:E,5,FALSE)</f>
        <v>Secondary</v>
      </c>
      <c r="G8" s="100" t="s">
        <v>979</v>
      </c>
      <c r="I8" s="4" t="s">
        <v>792</v>
      </c>
      <c r="J8">
        <v>661225</v>
      </c>
      <c r="K8" s="117" t="s">
        <v>11</v>
      </c>
      <c r="L8" s="106">
        <v>2</v>
      </c>
      <c r="M8" s="106" t="str">
        <f t="shared" si="2"/>
        <v>StdFS.I02</v>
      </c>
      <c r="N8" s="106">
        <f>VLOOKUP(B8,'School Details'!A:K,10,FALSE)</f>
        <v>400041</v>
      </c>
      <c r="O8" t="str">
        <f t="shared" si="3"/>
        <v>Finchley Catholic High Sch</v>
      </c>
      <c r="P8" t="s">
        <v>220</v>
      </c>
      <c r="Q8" t="s">
        <v>221</v>
      </c>
      <c r="R8" t="s">
        <v>222</v>
      </c>
      <c r="S8" t="s">
        <v>981</v>
      </c>
      <c r="T8" s="124">
        <v>14277.333333333336</v>
      </c>
      <c r="U8" t="str">
        <f t="shared" si="4"/>
        <v>5405.StdFS.I02.Ap251</v>
      </c>
      <c r="V8" t="str">
        <f t="shared" si="5"/>
        <v>Finchley Catholic High Sch.5405.StdFS.I02.Ap25</v>
      </c>
      <c r="W8" s="118">
        <v>1193.3333333333333</v>
      </c>
      <c r="Z8" s="118">
        <v>1193.3333333333333</v>
      </c>
      <c r="AC8" s="118">
        <v>1193.3333333333333</v>
      </c>
      <c r="AF8" s="118">
        <v>1193.3333333333333</v>
      </c>
      <c r="AI8" s="121">
        <v>1038.8333333333333</v>
      </c>
      <c r="AJ8" s="121" t="str">
        <f t="shared" ref="AJ8:AJ27" si="7">RIGHT($B8,4)&amp;"."&amp;$M8&amp;"."&amp;AJ$3</f>
        <v>5405.StdFS.I02.Sep251</v>
      </c>
      <c r="AK8" s="121" t="str">
        <f t="shared" ref="AK8:AK27" si="8">$O8&amp;"."&amp;RIGHT($B8,4)&amp;"."&amp;$M8&amp;"."&amp;AK$3</f>
        <v>Finchley Catholic High Sch.5405.StdFS.I02.Sep25</v>
      </c>
      <c r="AL8" s="121">
        <v>1038.8333333333333</v>
      </c>
      <c r="AM8" s="121"/>
      <c r="AN8" s="121"/>
      <c r="AO8" s="121">
        <v>1038.8333333333333</v>
      </c>
      <c r="AP8" s="121"/>
      <c r="AQ8" s="121"/>
      <c r="AR8" s="121">
        <v>1038.8333333333333</v>
      </c>
      <c r="AS8" s="121"/>
      <c r="AT8" s="121"/>
      <c r="AU8" s="121">
        <v>1038.8333333333333</v>
      </c>
      <c r="AV8" s="121"/>
      <c r="AW8" s="121"/>
      <c r="AX8" s="121">
        <v>1038.8333333333333</v>
      </c>
      <c r="AY8" s="121"/>
      <c r="AZ8" s="121"/>
      <c r="BA8" s="121">
        <v>1038.8333333333333</v>
      </c>
      <c r="BB8" s="121"/>
      <c r="BC8" s="121"/>
      <c r="BD8" s="121">
        <v>1038.8333333333333</v>
      </c>
      <c r="BE8" s="119">
        <f t="shared" ref="BE8:BE31" si="9">W8+Z8+AC8+AF8+AI8+AL8+AO8+AR8+AU8+AX8+BA8+W8+BD8</f>
        <v>14277.333333333336</v>
      </c>
      <c r="BF8" s="119">
        <f>BE8-T8</f>
        <v>0</v>
      </c>
      <c r="BG8" s="119"/>
      <c r="BH8" s="119"/>
      <c r="BI8" s="538"/>
    </row>
    <row r="9" spans="1:61" x14ac:dyDescent="0.25">
      <c r="A9">
        <f t="shared" si="6"/>
        <v>3025405</v>
      </c>
      <c r="B9" s="117">
        <v>3025405</v>
      </c>
      <c r="C9" t="s">
        <v>542</v>
      </c>
      <c r="D9" s="106">
        <f>VLOOKUP(B9,'School Details'!A:E,3,FALSE)</f>
        <v>0</v>
      </c>
      <c r="E9" s="106" t="str">
        <f>VLOOKUP(B9,'School Details'!A:E,4,FALSE)</f>
        <v>M</v>
      </c>
      <c r="F9" s="106" t="str">
        <f>VLOOKUP(B9,'School Details'!A:E,5,FALSE)</f>
        <v>Secondary</v>
      </c>
      <c r="G9" s="100" t="s">
        <v>979</v>
      </c>
      <c r="I9" s="4" t="s">
        <v>793</v>
      </c>
      <c r="J9">
        <v>661225</v>
      </c>
      <c r="K9" s="117" t="s">
        <v>11</v>
      </c>
      <c r="L9" s="106">
        <v>3</v>
      </c>
      <c r="M9" s="106" t="str">
        <f t="shared" si="2"/>
        <v>AdvMP.I02</v>
      </c>
      <c r="N9" s="106">
        <f>VLOOKUP(B9,'School Details'!A:K,10,FALSE)</f>
        <v>400041</v>
      </c>
      <c r="O9" t="str">
        <f t="shared" si="3"/>
        <v>Finchley Catholic High Sch</v>
      </c>
      <c r="P9" t="s">
        <v>220</v>
      </c>
      <c r="Q9" t="s">
        <v>221</v>
      </c>
      <c r="R9" t="s">
        <v>222</v>
      </c>
      <c r="S9" t="s">
        <v>981</v>
      </c>
      <c r="T9" s="124">
        <v>19875</v>
      </c>
      <c r="U9" t="str">
        <f t="shared" si="4"/>
        <v>5405.AdvMP.I02.Ap251</v>
      </c>
      <c r="V9" t="str">
        <f t="shared" si="5"/>
        <v>Finchley Catholic High Sch.5405.AdvMP.I02.Ap25</v>
      </c>
      <c r="W9" s="321">
        <v>375</v>
      </c>
      <c r="Z9" s="118">
        <v>375</v>
      </c>
      <c r="AC9" s="118">
        <v>375</v>
      </c>
      <c r="AF9" s="118">
        <v>375</v>
      </c>
      <c r="AI9" s="121">
        <v>2250</v>
      </c>
      <c r="AJ9" s="121" t="str">
        <f t="shared" si="7"/>
        <v>5405.AdvMP.I02.Sep251</v>
      </c>
      <c r="AK9" s="121" t="str">
        <f t="shared" si="8"/>
        <v>Finchley Catholic High Sch.5405.AdvMP.I02.Sep25</v>
      </c>
      <c r="AL9" s="121">
        <v>2250</v>
      </c>
      <c r="AM9" s="121"/>
      <c r="AN9" s="121"/>
      <c r="AO9" s="121">
        <v>2250</v>
      </c>
      <c r="AP9" s="121"/>
      <c r="AQ9" s="121"/>
      <c r="AR9" s="121">
        <v>2250</v>
      </c>
      <c r="AS9" s="121"/>
      <c r="AT9" s="121"/>
      <c r="AU9" s="121">
        <v>2250</v>
      </c>
      <c r="AV9" s="121"/>
      <c r="AW9" s="121"/>
      <c r="AX9" s="121">
        <v>2250</v>
      </c>
      <c r="AY9" s="121"/>
      <c r="AZ9" s="121"/>
      <c r="BA9" s="121">
        <v>2250</v>
      </c>
      <c r="BB9" s="121"/>
      <c r="BC9" s="121"/>
      <c r="BD9" s="121">
        <v>2250</v>
      </c>
      <c r="BE9" s="119">
        <f t="shared" si="9"/>
        <v>19875</v>
      </c>
      <c r="BF9" s="119">
        <f>BE9-T9</f>
        <v>0</v>
      </c>
      <c r="BG9" s="119"/>
      <c r="BH9" s="119"/>
      <c r="BI9" s="538"/>
    </row>
    <row r="10" spans="1:61" x14ac:dyDescent="0.25">
      <c r="A10">
        <f t="shared" si="6"/>
        <v>3025405</v>
      </c>
      <c r="B10" s="117">
        <v>3025405</v>
      </c>
      <c r="C10" t="s">
        <v>542</v>
      </c>
      <c r="D10" s="106">
        <f>VLOOKUP(B10,'School Details'!A:E,3,FALSE)</f>
        <v>0</v>
      </c>
      <c r="E10" s="106" t="str">
        <f>VLOOKUP(B10,'School Details'!A:E,4,FALSE)</f>
        <v>M</v>
      </c>
      <c r="F10" s="106" t="str">
        <f>VLOOKUP(B10,'School Details'!A:E,5,FALSE)</f>
        <v>Secondary</v>
      </c>
      <c r="G10" s="100" t="s">
        <v>979</v>
      </c>
      <c r="I10" s="4" t="s">
        <v>794</v>
      </c>
      <c r="J10">
        <v>661225</v>
      </c>
      <c r="K10" s="117" t="s">
        <v>11</v>
      </c>
      <c r="L10" s="106">
        <v>4</v>
      </c>
      <c r="M10" s="106" t="str">
        <f t="shared" si="2"/>
        <v>HVCPr.I02</v>
      </c>
      <c r="N10" s="106">
        <f>VLOOKUP(B10,'School Details'!A:K,10,FALSE)</f>
        <v>400041</v>
      </c>
      <c r="O10" t="str">
        <f t="shared" si="3"/>
        <v>Finchley Catholic High Sch</v>
      </c>
      <c r="P10" t="s">
        <v>220</v>
      </c>
      <c r="Q10" t="s">
        <v>221</v>
      </c>
      <c r="R10" t="s">
        <v>222</v>
      </c>
      <c r="S10" t="s">
        <v>981</v>
      </c>
      <c r="T10" s="124">
        <v>53800</v>
      </c>
      <c r="U10" t="str">
        <f t="shared" si="4"/>
        <v>5405.HVCPr.I02.Ap251</v>
      </c>
      <c r="V10" t="str">
        <f t="shared" si="5"/>
        <v>Finchley Catholic High Sch.5405.HVCPr.I02.Ap25</v>
      </c>
      <c r="W10" s="321">
        <v>3800</v>
      </c>
      <c r="Z10" s="118">
        <v>3800</v>
      </c>
      <c r="AC10" s="118">
        <v>3800</v>
      </c>
      <c r="AF10" s="118">
        <v>3800</v>
      </c>
      <c r="AI10" s="121">
        <v>4350</v>
      </c>
      <c r="AJ10" s="121" t="str">
        <f t="shared" si="7"/>
        <v>5405.HVCPr.I02.Sep251</v>
      </c>
      <c r="AK10" s="121" t="str">
        <f t="shared" si="8"/>
        <v>Finchley Catholic High Sch.5405.HVCPr.I02.Sep25</v>
      </c>
      <c r="AL10" s="121">
        <v>4350</v>
      </c>
      <c r="AM10" s="121"/>
      <c r="AN10" s="121"/>
      <c r="AO10" s="121">
        <v>4350</v>
      </c>
      <c r="AP10" s="121"/>
      <c r="AQ10" s="121"/>
      <c r="AR10" s="121">
        <v>4350</v>
      </c>
      <c r="AS10" s="121"/>
      <c r="AT10" s="121"/>
      <c r="AU10" s="121">
        <v>4350</v>
      </c>
      <c r="AV10" s="121"/>
      <c r="AW10" s="121"/>
      <c r="AX10" s="121">
        <v>4350</v>
      </c>
      <c r="AY10" s="121"/>
      <c r="AZ10" s="121"/>
      <c r="BA10" s="121">
        <v>4350</v>
      </c>
      <c r="BB10" s="121"/>
      <c r="BC10" s="121"/>
      <c r="BD10" s="121">
        <v>4350</v>
      </c>
      <c r="BE10" s="119">
        <f t="shared" si="9"/>
        <v>53800</v>
      </c>
      <c r="BF10" s="119">
        <f>BE10-T10</f>
        <v>0</v>
      </c>
      <c r="BG10" s="119"/>
      <c r="BH10" s="119"/>
      <c r="BI10" s="538"/>
    </row>
    <row r="11" spans="1:61" x14ac:dyDescent="0.25">
      <c r="A11">
        <f t="shared" si="6"/>
        <v>3025427</v>
      </c>
      <c r="B11" s="117">
        <v>3025427</v>
      </c>
      <c r="C11" t="s">
        <v>547</v>
      </c>
      <c r="D11" s="106">
        <f>VLOOKUP(B11,'School Details'!A:E,3,FALSE)</f>
        <v>0</v>
      </c>
      <c r="E11" s="106" t="str">
        <f>VLOOKUP(B11,'School Details'!A:E,4,FALSE)</f>
        <v>M</v>
      </c>
      <c r="F11" s="106" t="str">
        <f>VLOOKUP(B11,'School Details'!A:E,5,FALSE)</f>
        <v>Secondary</v>
      </c>
      <c r="G11" s="100" t="s">
        <v>979</v>
      </c>
      <c r="I11" s="4" t="s">
        <v>791</v>
      </c>
      <c r="J11">
        <v>661225</v>
      </c>
      <c r="K11" s="117" t="s">
        <v>11</v>
      </c>
      <c r="L11" s="106">
        <v>1</v>
      </c>
      <c r="M11" s="106" t="str">
        <f t="shared" si="2"/>
        <v>P16.I02</v>
      </c>
      <c r="N11" s="106">
        <f>VLOOKUP(B11,'School Details'!A:K,10,FALSE)</f>
        <v>400140</v>
      </c>
      <c r="O11" t="str">
        <f t="shared" si="3"/>
        <v>JCoSS</v>
      </c>
      <c r="P11" t="s">
        <v>169</v>
      </c>
      <c r="Q11" t="s">
        <v>170</v>
      </c>
      <c r="R11" t="s">
        <v>171</v>
      </c>
      <c r="S11" t="s">
        <v>981</v>
      </c>
      <c r="T11" s="124">
        <v>2222206.3333333335</v>
      </c>
      <c r="U11" t="str">
        <f t="shared" si="4"/>
        <v>5427.P16.I02.Ap251</v>
      </c>
      <c r="V11" t="str">
        <f t="shared" si="5"/>
        <v>JCoSS.5427.P16.I02.Ap25</v>
      </c>
      <c r="W11" s="118">
        <v>158247</v>
      </c>
      <c r="Z11" s="118">
        <v>158247</v>
      </c>
      <c r="AC11" s="118">
        <v>158247</v>
      </c>
      <c r="AF11" s="118">
        <v>158247</v>
      </c>
      <c r="AI11" s="121">
        <v>178871.41666666666</v>
      </c>
      <c r="AJ11" s="121" t="str">
        <f t="shared" si="7"/>
        <v>5427.P16.I02.Sep251</v>
      </c>
      <c r="AK11" s="121" t="str">
        <f t="shared" si="8"/>
        <v>JCoSS.5427.P16.I02.Sep25</v>
      </c>
      <c r="AL11" s="121">
        <v>178871.41666666666</v>
      </c>
      <c r="AM11" s="121"/>
      <c r="AN11" s="121"/>
      <c r="AO11" s="121">
        <v>178871.41666666666</v>
      </c>
      <c r="AP11" s="121"/>
      <c r="AQ11" s="121"/>
      <c r="AR11" s="121">
        <v>178871.41666666666</v>
      </c>
      <c r="AS11" s="121"/>
      <c r="AT11" s="121"/>
      <c r="AU11" s="121">
        <v>178871.41666666666</v>
      </c>
      <c r="AV11" s="121"/>
      <c r="AW11" s="121"/>
      <c r="AX11" s="121">
        <v>178871.41666666666</v>
      </c>
      <c r="AY11" s="121"/>
      <c r="AZ11" s="121"/>
      <c r="BA11" s="121">
        <v>178871.41666666666</v>
      </c>
      <c r="BB11" s="121"/>
      <c r="BC11" s="121"/>
      <c r="BD11" s="121">
        <v>178871.41666666666</v>
      </c>
      <c r="BE11" s="119">
        <f t="shared" si="9"/>
        <v>2222206.3333333335</v>
      </c>
      <c r="BF11" s="119">
        <f t="shared" ref="BF11:BF31" si="10">BE11-T11</f>
        <v>0</v>
      </c>
      <c r="BG11" s="119"/>
      <c r="BH11" s="119"/>
      <c r="BI11" s="538"/>
    </row>
    <row r="12" spans="1:61" x14ac:dyDescent="0.25">
      <c r="A12">
        <f t="shared" si="6"/>
        <v>3025427</v>
      </c>
      <c r="B12" s="117">
        <v>3025427</v>
      </c>
      <c r="C12" t="s">
        <v>547</v>
      </c>
      <c r="D12" s="106">
        <f>VLOOKUP(B12,'School Details'!A:E,3,FALSE)</f>
        <v>0</v>
      </c>
      <c r="E12" s="106" t="str">
        <f>VLOOKUP(B12,'School Details'!A:E,4,FALSE)</f>
        <v>M</v>
      </c>
      <c r="F12" s="106" t="str">
        <f>VLOOKUP(B12,'School Details'!A:E,5,FALSE)</f>
        <v>Secondary</v>
      </c>
      <c r="G12" s="100" t="s">
        <v>979</v>
      </c>
      <c r="I12" s="4" t="s">
        <v>792</v>
      </c>
      <c r="J12">
        <v>661225</v>
      </c>
      <c r="K12" s="117" t="s">
        <v>11</v>
      </c>
      <c r="L12" s="106">
        <v>2</v>
      </c>
      <c r="M12" s="106" t="str">
        <f t="shared" si="2"/>
        <v>StdFS.I02</v>
      </c>
      <c r="N12" s="106">
        <f>VLOOKUP(B12,'School Details'!A:K,10,FALSE)</f>
        <v>400140</v>
      </c>
      <c r="O12" t="str">
        <f t="shared" si="3"/>
        <v>JCoSS</v>
      </c>
      <c r="P12" t="s">
        <v>169</v>
      </c>
      <c r="Q12" t="s">
        <v>170</v>
      </c>
      <c r="R12" t="s">
        <v>171</v>
      </c>
      <c r="S12" t="s">
        <v>981</v>
      </c>
      <c r="T12" s="124">
        <v>14432.666666666666</v>
      </c>
      <c r="U12" t="str">
        <f t="shared" si="4"/>
        <v>5427.StdFS.I02.Ap251</v>
      </c>
      <c r="V12" t="str">
        <f t="shared" si="5"/>
        <v>JCoSS.5427.StdFS.I02.Ap25</v>
      </c>
      <c r="W12" s="118">
        <v>967.33333333333326</v>
      </c>
      <c r="Z12" s="118">
        <v>967.33333333333326</v>
      </c>
      <c r="AC12" s="118">
        <v>967.33333333333326</v>
      </c>
      <c r="AF12" s="118">
        <v>967.33333333333326</v>
      </c>
      <c r="AI12" s="121">
        <v>1199.5</v>
      </c>
      <c r="AJ12" s="121" t="str">
        <f t="shared" si="7"/>
        <v>5427.StdFS.I02.Sep251</v>
      </c>
      <c r="AK12" s="121" t="str">
        <f t="shared" si="8"/>
        <v>JCoSS.5427.StdFS.I02.Sep25</v>
      </c>
      <c r="AL12" s="121">
        <v>1199.5</v>
      </c>
      <c r="AM12" s="121"/>
      <c r="AN12" s="121"/>
      <c r="AO12" s="121">
        <v>1199.5</v>
      </c>
      <c r="AP12" s="121"/>
      <c r="AQ12" s="121"/>
      <c r="AR12" s="121">
        <v>1199.5</v>
      </c>
      <c r="AS12" s="121"/>
      <c r="AT12" s="121"/>
      <c r="AU12" s="121">
        <v>1199.5</v>
      </c>
      <c r="AV12" s="121"/>
      <c r="AW12" s="121"/>
      <c r="AX12" s="121">
        <v>1199.5</v>
      </c>
      <c r="AY12" s="121"/>
      <c r="AZ12" s="121"/>
      <c r="BA12" s="121">
        <v>1199.5</v>
      </c>
      <c r="BB12" s="121"/>
      <c r="BC12" s="121"/>
      <c r="BD12" s="121">
        <v>1199.5</v>
      </c>
      <c r="BE12" s="119">
        <f t="shared" si="9"/>
        <v>14432.666666666666</v>
      </c>
      <c r="BF12" s="119">
        <f t="shared" si="10"/>
        <v>0</v>
      </c>
      <c r="BG12" s="119"/>
      <c r="BH12" s="119"/>
      <c r="BI12" s="538"/>
    </row>
    <row r="13" spans="1:61" x14ac:dyDescent="0.25">
      <c r="A13">
        <f t="shared" si="6"/>
        <v>3025427</v>
      </c>
      <c r="B13" s="117">
        <v>3025427</v>
      </c>
      <c r="C13" t="s">
        <v>547</v>
      </c>
      <c r="D13" s="106">
        <f>VLOOKUP(B13,'School Details'!A:E,3,FALSE)</f>
        <v>0</v>
      </c>
      <c r="E13" s="106" t="str">
        <f>VLOOKUP(B13,'School Details'!A:E,4,FALSE)</f>
        <v>M</v>
      </c>
      <c r="F13" s="106" t="str">
        <f>VLOOKUP(B13,'School Details'!A:E,5,FALSE)</f>
        <v>Secondary</v>
      </c>
      <c r="G13" s="100" t="s">
        <v>979</v>
      </c>
      <c r="I13" s="4" t="s">
        <v>24723</v>
      </c>
      <c r="J13">
        <v>661225</v>
      </c>
      <c r="K13" s="117" t="s">
        <v>11</v>
      </c>
      <c r="L13" s="106">
        <v>3</v>
      </c>
      <c r="M13" s="106" t="str">
        <f t="shared" si="2"/>
        <v>TLIP.I02</v>
      </c>
      <c r="N13" s="106">
        <f>VLOOKUP(B13,'School Details'!A:K,10,FALSE)</f>
        <v>400140</v>
      </c>
      <c r="O13" t="str">
        <f t="shared" si="3"/>
        <v>JCoSS</v>
      </c>
      <c r="P13" t="s">
        <v>169</v>
      </c>
      <c r="Q13" t="s">
        <v>170</v>
      </c>
      <c r="R13" t="s">
        <v>171</v>
      </c>
      <c r="S13" t="s">
        <v>981</v>
      </c>
      <c r="T13" s="124">
        <v>10083.33333333333</v>
      </c>
      <c r="W13" s="118"/>
      <c r="Z13" s="118"/>
      <c r="AC13" s="118"/>
      <c r="AF13" s="118"/>
      <c r="AI13" s="121">
        <v>1260.4166666666665</v>
      </c>
      <c r="AJ13" s="121" t="str">
        <f t="shared" si="7"/>
        <v>5427.TLIP.I02.Sep251</v>
      </c>
      <c r="AK13" s="121" t="str">
        <f t="shared" si="8"/>
        <v>JCoSS.5427.TLIP.I02.Sep25</v>
      </c>
      <c r="AL13" s="121">
        <v>1260.4166666666665</v>
      </c>
      <c r="AM13" s="121"/>
      <c r="AN13" s="121"/>
      <c r="AO13" s="121">
        <v>1260.4166666666665</v>
      </c>
      <c r="AP13" s="121"/>
      <c r="AQ13" s="121"/>
      <c r="AR13" s="121">
        <v>1260.4166666666665</v>
      </c>
      <c r="AS13" s="121"/>
      <c r="AT13" s="121"/>
      <c r="AU13" s="121">
        <v>1260.4166666666665</v>
      </c>
      <c r="AV13" s="121"/>
      <c r="AW13" s="121"/>
      <c r="AX13" s="121">
        <v>1260.4166666666665</v>
      </c>
      <c r="AY13" s="121"/>
      <c r="AZ13" s="121"/>
      <c r="BA13" s="121">
        <v>1260.4166666666665</v>
      </c>
      <c r="BB13" s="121"/>
      <c r="BC13" s="121"/>
      <c r="BD13" s="121">
        <v>1260.4166666666665</v>
      </c>
      <c r="BE13" s="119">
        <f t="shared" si="9"/>
        <v>10083.33333333333</v>
      </c>
      <c r="BF13" s="119">
        <f t="shared" si="10"/>
        <v>0</v>
      </c>
      <c r="BG13" s="119"/>
      <c r="BH13" s="119"/>
      <c r="BI13" s="538"/>
    </row>
    <row r="14" spans="1:61" x14ac:dyDescent="0.25">
      <c r="A14">
        <f t="shared" si="6"/>
        <v>3025427</v>
      </c>
      <c r="B14" s="117">
        <v>3025427</v>
      </c>
      <c r="C14" t="s">
        <v>547</v>
      </c>
      <c r="D14" s="106">
        <f>VLOOKUP(B14,'School Details'!A:E,3,FALSE)</f>
        <v>0</v>
      </c>
      <c r="E14" s="106" t="str">
        <f>VLOOKUP(B14,'School Details'!A:E,4,FALSE)</f>
        <v>M</v>
      </c>
      <c r="F14" s="106" t="str">
        <f>VLOOKUP(B14,'School Details'!A:E,5,FALSE)</f>
        <v>Secondary</v>
      </c>
      <c r="G14" s="100" t="s">
        <v>979</v>
      </c>
      <c r="I14" s="4" t="s">
        <v>793</v>
      </c>
      <c r="J14">
        <v>661225</v>
      </c>
      <c r="K14" s="117" t="s">
        <v>11</v>
      </c>
      <c r="L14" s="106">
        <v>4</v>
      </c>
      <c r="M14" s="106" t="str">
        <f t="shared" si="2"/>
        <v>AdvMP.I02</v>
      </c>
      <c r="N14" s="106">
        <f>VLOOKUP(B14,'School Details'!A:K,10,FALSE)</f>
        <v>400140</v>
      </c>
      <c r="O14" t="str">
        <f t="shared" si="3"/>
        <v>JCoSS</v>
      </c>
      <c r="P14" t="s">
        <v>169</v>
      </c>
      <c r="Q14" t="s">
        <v>170</v>
      </c>
      <c r="R14" t="s">
        <v>171</v>
      </c>
      <c r="S14" t="s">
        <v>981</v>
      </c>
      <c r="T14" s="124">
        <v>1875</v>
      </c>
      <c r="U14" t="str">
        <f t="shared" ref="U14:U31" si="11">RIGHT($B14,4)&amp;"."&amp;$M14&amp;"."&amp;U$3</f>
        <v>5427.AdvMP.I02.Ap251</v>
      </c>
      <c r="V14" t="str">
        <f t="shared" ref="V14:V31" si="12">$O14&amp;"."&amp;RIGHT($B14,4)&amp;"."&amp;$M14&amp;"."&amp;V$3</f>
        <v>JCoSS.5427.AdvMP.I02.Ap25</v>
      </c>
      <c r="W14" s="118">
        <v>375</v>
      </c>
      <c r="Z14" s="118">
        <v>375</v>
      </c>
      <c r="AC14" s="118">
        <v>375</v>
      </c>
      <c r="AF14" s="118">
        <v>375</v>
      </c>
      <c r="AI14" s="121">
        <v>0</v>
      </c>
      <c r="AJ14" s="121" t="str">
        <f t="shared" si="7"/>
        <v>5427.AdvMP.I02.Sep251</v>
      </c>
      <c r="AK14" s="121" t="str">
        <f t="shared" si="8"/>
        <v>JCoSS.5427.AdvMP.I02.Sep25</v>
      </c>
      <c r="AL14" s="121">
        <v>0</v>
      </c>
      <c r="AM14" s="121"/>
      <c r="AN14" s="121"/>
      <c r="AO14" s="121">
        <v>0</v>
      </c>
      <c r="AP14" s="121"/>
      <c r="AQ14" s="121"/>
      <c r="AR14" s="121">
        <v>0</v>
      </c>
      <c r="AS14" s="121"/>
      <c r="AT14" s="121"/>
      <c r="AU14" s="121">
        <v>0</v>
      </c>
      <c r="AV14" s="121"/>
      <c r="AW14" s="121"/>
      <c r="AX14" s="121">
        <v>0</v>
      </c>
      <c r="AY14" s="121"/>
      <c r="AZ14" s="121"/>
      <c r="BA14" s="121">
        <v>0</v>
      </c>
      <c r="BB14" s="121"/>
      <c r="BC14" s="121"/>
      <c r="BD14" s="121">
        <v>0</v>
      </c>
      <c r="BE14" s="119">
        <f t="shared" si="9"/>
        <v>1875</v>
      </c>
      <c r="BF14" s="119">
        <f t="shared" si="10"/>
        <v>0</v>
      </c>
      <c r="BG14" s="119"/>
      <c r="BH14" s="119"/>
      <c r="BI14" s="538"/>
    </row>
    <row r="15" spans="1:61" x14ac:dyDescent="0.25">
      <c r="A15">
        <f t="shared" si="6"/>
        <v>3025427</v>
      </c>
      <c r="B15" s="117">
        <v>3025427</v>
      </c>
      <c r="C15" t="s">
        <v>547</v>
      </c>
      <c r="D15" s="106">
        <f>VLOOKUP(B15,'School Details'!A:E,3,FALSE)</f>
        <v>0</v>
      </c>
      <c r="E15" s="106" t="str">
        <f>VLOOKUP(B15,'School Details'!A:E,4,FALSE)</f>
        <v>M</v>
      </c>
      <c r="F15" s="106" t="str">
        <f>VLOOKUP(B15,'School Details'!A:E,5,FALSE)</f>
        <v>Secondary</v>
      </c>
      <c r="G15" s="100" t="s">
        <v>979</v>
      </c>
      <c r="I15" s="4" t="s">
        <v>794</v>
      </c>
      <c r="J15">
        <v>661225</v>
      </c>
      <c r="K15" s="117" t="s">
        <v>11</v>
      </c>
      <c r="L15" s="106">
        <v>5</v>
      </c>
      <c r="M15" s="106" t="str">
        <f t="shared" si="2"/>
        <v>HVCPr.I02</v>
      </c>
      <c r="N15" s="106">
        <f>VLOOKUP(B15,'School Details'!A:K,10,FALSE)</f>
        <v>400140</v>
      </c>
      <c r="O15" t="str">
        <f t="shared" si="3"/>
        <v>JCoSS</v>
      </c>
      <c r="P15" t="s">
        <v>169</v>
      </c>
      <c r="Q15" t="s">
        <v>170</v>
      </c>
      <c r="R15" t="s">
        <v>171</v>
      </c>
      <c r="S15" t="s">
        <v>981</v>
      </c>
      <c r="T15" s="124">
        <v>55600</v>
      </c>
      <c r="U15" t="str">
        <f t="shared" si="11"/>
        <v>5427.HVCPr.I02.Ap251</v>
      </c>
      <c r="V15" t="str">
        <f t="shared" si="12"/>
        <v>JCoSS.5427.HVCPr.I02.Ap25</v>
      </c>
      <c r="W15" s="118">
        <v>4000</v>
      </c>
      <c r="Z15" s="118">
        <v>4000</v>
      </c>
      <c r="AC15" s="118">
        <v>4000</v>
      </c>
      <c r="AF15" s="118">
        <v>4000</v>
      </c>
      <c r="AI15" s="121">
        <v>4450</v>
      </c>
      <c r="AJ15" s="121" t="str">
        <f t="shared" si="7"/>
        <v>5427.HVCPr.I02.Sep251</v>
      </c>
      <c r="AK15" s="121" t="str">
        <f t="shared" si="8"/>
        <v>JCoSS.5427.HVCPr.I02.Sep25</v>
      </c>
      <c r="AL15" s="121">
        <v>4450</v>
      </c>
      <c r="AM15" s="121"/>
      <c r="AN15" s="121"/>
      <c r="AO15" s="121">
        <v>4450</v>
      </c>
      <c r="AP15" s="121"/>
      <c r="AQ15" s="121"/>
      <c r="AR15" s="121">
        <v>4450</v>
      </c>
      <c r="AS15" s="121"/>
      <c r="AT15" s="121"/>
      <c r="AU15" s="121">
        <v>4450</v>
      </c>
      <c r="AV15" s="121"/>
      <c r="AW15" s="121"/>
      <c r="AX15" s="121">
        <v>4450</v>
      </c>
      <c r="AY15" s="121"/>
      <c r="AZ15" s="121"/>
      <c r="BA15" s="121">
        <v>4450</v>
      </c>
      <c r="BB15" s="121"/>
      <c r="BC15" s="121"/>
      <c r="BD15" s="121">
        <v>4450</v>
      </c>
      <c r="BE15" s="119">
        <f t="shared" si="9"/>
        <v>55600</v>
      </c>
      <c r="BF15" s="119">
        <f t="shared" si="10"/>
        <v>0</v>
      </c>
      <c r="BG15" s="119"/>
      <c r="BH15" s="119"/>
      <c r="BI15" s="538"/>
    </row>
    <row r="16" spans="1:61" x14ac:dyDescent="0.25">
      <c r="A16">
        <f t="shared" si="6"/>
        <v>3024004</v>
      </c>
      <c r="B16" s="117">
        <v>3024004</v>
      </c>
      <c r="C16" t="s">
        <v>548</v>
      </c>
      <c r="D16" s="106">
        <f>VLOOKUP(B16,'School Details'!A:E,3,FALSE)</f>
        <v>0</v>
      </c>
      <c r="E16" s="106" t="str">
        <f>VLOOKUP(B16,'School Details'!A:E,4,FALSE)</f>
        <v>M</v>
      </c>
      <c r="F16" s="106" t="str">
        <f>VLOOKUP(B16,'School Details'!A:E,5,FALSE)</f>
        <v>Secondary</v>
      </c>
      <c r="G16" s="100" t="s">
        <v>979</v>
      </c>
      <c r="I16" s="4" t="s">
        <v>791</v>
      </c>
      <c r="J16">
        <v>661225</v>
      </c>
      <c r="K16" s="117" t="s">
        <v>11</v>
      </c>
      <c r="L16" s="106">
        <v>1</v>
      </c>
      <c r="M16" s="106" t="str">
        <f t="shared" si="2"/>
        <v>P16.I02</v>
      </c>
      <c r="N16" s="106">
        <f>VLOOKUP(B16,'School Details'!A:K,10,FALSE)</f>
        <v>107953</v>
      </c>
      <c r="O16" t="str">
        <f t="shared" si="3"/>
        <v>Menorah High Sch Girls</v>
      </c>
      <c r="P16" t="s">
        <v>106</v>
      </c>
      <c r="Q16" t="s">
        <v>107</v>
      </c>
      <c r="R16" t="s">
        <v>108</v>
      </c>
      <c r="S16" t="s">
        <v>981</v>
      </c>
      <c r="T16" s="124">
        <v>463582.66666666674</v>
      </c>
      <c r="U16" t="str">
        <f t="shared" si="11"/>
        <v>4004.P16.I02.Ap251</v>
      </c>
      <c r="V16" t="str">
        <f t="shared" si="12"/>
        <v>Menorah High Sch Girls.4004.P16.I02.Ap25</v>
      </c>
      <c r="W16" s="118">
        <v>35342.666666666664</v>
      </c>
      <c r="Z16" s="118">
        <v>35342.666666666664</v>
      </c>
      <c r="AC16" s="118">
        <v>35342.666666666664</v>
      </c>
      <c r="AF16" s="118">
        <v>35342.666666666664</v>
      </c>
      <c r="AI16" s="121">
        <v>35858.666666666664</v>
      </c>
      <c r="AJ16" s="121" t="str">
        <f t="shared" si="7"/>
        <v>4004.P16.I02.Sep251</v>
      </c>
      <c r="AK16" s="121" t="str">
        <f t="shared" si="8"/>
        <v>Menorah High Sch Girls.4004.P16.I02.Sep25</v>
      </c>
      <c r="AL16" s="121">
        <v>35858.666666666664</v>
      </c>
      <c r="AM16" s="121"/>
      <c r="AN16" s="121"/>
      <c r="AO16" s="121">
        <v>35858.666666666664</v>
      </c>
      <c r="AP16" s="121"/>
      <c r="AQ16" s="121"/>
      <c r="AR16" s="121">
        <v>35858.666666666664</v>
      </c>
      <c r="AS16" s="121"/>
      <c r="AT16" s="121"/>
      <c r="AU16" s="121">
        <v>35858.666666666664</v>
      </c>
      <c r="AV16" s="121"/>
      <c r="AW16" s="121"/>
      <c r="AX16" s="121">
        <v>35858.666666666664</v>
      </c>
      <c r="AY16" s="121"/>
      <c r="AZ16" s="121"/>
      <c r="BA16" s="121">
        <v>35858.666666666664</v>
      </c>
      <c r="BB16" s="121"/>
      <c r="BC16" s="121"/>
      <c r="BD16" s="121">
        <v>35858.666666666664</v>
      </c>
      <c r="BE16" s="119">
        <f t="shared" si="9"/>
        <v>463582.66666666674</v>
      </c>
      <c r="BF16" s="119">
        <f t="shared" si="10"/>
        <v>0</v>
      </c>
      <c r="BG16" s="119"/>
      <c r="BH16" s="119"/>
      <c r="BI16" s="538"/>
    </row>
    <row r="17" spans="1:61" x14ac:dyDescent="0.25">
      <c r="A17">
        <f t="shared" si="6"/>
        <v>3024004</v>
      </c>
      <c r="B17" s="117">
        <v>3024004</v>
      </c>
      <c r="C17" t="s">
        <v>548</v>
      </c>
      <c r="D17" s="106">
        <f>VLOOKUP(B17,'School Details'!A:E,3,FALSE)</f>
        <v>0</v>
      </c>
      <c r="E17" s="106" t="str">
        <f>VLOOKUP(B17,'School Details'!A:E,4,FALSE)</f>
        <v>M</v>
      </c>
      <c r="F17" s="106" t="str">
        <f>VLOOKUP(B17,'School Details'!A:E,5,FALSE)</f>
        <v>Secondary</v>
      </c>
      <c r="G17" s="100" t="s">
        <v>979</v>
      </c>
      <c r="I17" s="4" t="s">
        <v>792</v>
      </c>
      <c r="J17">
        <v>661225</v>
      </c>
      <c r="K17" s="117" t="s">
        <v>11</v>
      </c>
      <c r="L17" s="106">
        <v>2</v>
      </c>
      <c r="M17" s="106" t="str">
        <f t="shared" si="2"/>
        <v>StdFS.I02</v>
      </c>
      <c r="N17" s="106">
        <f>VLOOKUP(B17,'School Details'!A:K,10,FALSE)</f>
        <v>107953</v>
      </c>
      <c r="O17" t="str">
        <f t="shared" si="3"/>
        <v>Menorah High Sch Girls</v>
      </c>
      <c r="P17" t="s">
        <v>106</v>
      </c>
      <c r="Q17" t="s">
        <v>107</v>
      </c>
      <c r="R17" t="s">
        <v>108</v>
      </c>
      <c r="S17" t="s">
        <v>981</v>
      </c>
      <c r="T17" s="124">
        <v>563.66666666666663</v>
      </c>
      <c r="U17" t="str">
        <f t="shared" si="11"/>
        <v>4004.StdFS.I02.Ap251</v>
      </c>
      <c r="V17" t="str">
        <f t="shared" si="12"/>
        <v>Menorah High Sch Girls.4004.StdFS.I02.Ap25</v>
      </c>
      <c r="W17" s="118">
        <v>41.666666666666664</v>
      </c>
      <c r="Z17" s="118">
        <v>41.666666666666664</v>
      </c>
      <c r="AC17" s="118">
        <v>41.666666666666664</v>
      </c>
      <c r="AF17" s="118">
        <v>41.666666666666664</v>
      </c>
      <c r="AI17" s="121">
        <v>44.416666666666664</v>
      </c>
      <c r="AJ17" s="121" t="str">
        <f t="shared" si="7"/>
        <v>4004.StdFS.I02.Sep251</v>
      </c>
      <c r="AK17" s="121" t="str">
        <f t="shared" si="8"/>
        <v>Menorah High Sch Girls.4004.StdFS.I02.Sep25</v>
      </c>
      <c r="AL17" s="121">
        <v>44.416666666666664</v>
      </c>
      <c r="AM17" s="121"/>
      <c r="AN17" s="121"/>
      <c r="AO17" s="121">
        <v>44.416666666666664</v>
      </c>
      <c r="AP17" s="121"/>
      <c r="AQ17" s="121"/>
      <c r="AR17" s="121">
        <v>44.416666666666664</v>
      </c>
      <c r="AS17" s="121"/>
      <c r="AT17" s="121"/>
      <c r="AU17" s="121">
        <v>44.416666666666664</v>
      </c>
      <c r="AV17" s="121"/>
      <c r="AW17" s="121"/>
      <c r="AX17" s="121">
        <v>44.416666666666664</v>
      </c>
      <c r="AY17" s="121"/>
      <c r="AZ17" s="121"/>
      <c r="BA17" s="121">
        <v>44.416666666666664</v>
      </c>
      <c r="BB17" s="121"/>
      <c r="BC17" s="121"/>
      <c r="BD17" s="121">
        <v>44.416666666666664</v>
      </c>
      <c r="BE17" s="119">
        <f t="shared" si="9"/>
        <v>563.66666666666663</v>
      </c>
      <c r="BF17" s="119">
        <f t="shared" si="10"/>
        <v>0</v>
      </c>
      <c r="BG17" s="119"/>
      <c r="BH17" s="119"/>
      <c r="BI17" s="538"/>
    </row>
    <row r="18" spans="1:61" x14ac:dyDescent="0.25">
      <c r="A18">
        <f t="shared" si="6"/>
        <v>3024004</v>
      </c>
      <c r="B18" s="117">
        <v>3024004</v>
      </c>
      <c r="C18" t="s">
        <v>548</v>
      </c>
      <c r="D18" s="106">
        <f>VLOOKUP(B18,'School Details'!A:E,3,FALSE)</f>
        <v>0</v>
      </c>
      <c r="E18" s="106" t="str">
        <f>VLOOKUP(B18,'School Details'!A:E,4,FALSE)</f>
        <v>M</v>
      </c>
      <c r="F18" s="106" t="str">
        <f>VLOOKUP(B18,'School Details'!A:E,5,FALSE)</f>
        <v>Secondary</v>
      </c>
      <c r="G18" s="100" t="s">
        <v>979</v>
      </c>
      <c r="I18" s="4" t="s">
        <v>793</v>
      </c>
      <c r="J18">
        <v>661225</v>
      </c>
      <c r="K18" s="117" t="s">
        <v>11</v>
      </c>
      <c r="L18" s="106">
        <v>3</v>
      </c>
      <c r="M18" s="106" t="str">
        <f t="shared" si="2"/>
        <v>AdvMP.I02</v>
      </c>
      <c r="N18" s="106">
        <f>VLOOKUP(B18,'School Details'!A:K,10,FALSE)</f>
        <v>107953</v>
      </c>
      <c r="O18" t="str">
        <f t="shared" si="3"/>
        <v>Menorah High Sch Girls</v>
      </c>
      <c r="P18" t="s">
        <v>106</v>
      </c>
      <c r="Q18" t="s">
        <v>107</v>
      </c>
      <c r="R18" t="s">
        <v>108</v>
      </c>
      <c r="S18" t="s">
        <v>981</v>
      </c>
      <c r="T18" s="124">
        <v>6000</v>
      </c>
      <c r="U18" t="str">
        <f t="shared" si="11"/>
        <v>4004.AdvMP.I02.Ap251</v>
      </c>
      <c r="V18" t="str">
        <f t="shared" si="12"/>
        <v>Menorah High Sch Girls.4004.AdvMP.I02.Ap25</v>
      </c>
      <c r="W18" s="118"/>
      <c r="Z18" s="118"/>
      <c r="AC18" s="118"/>
      <c r="AF18" s="118"/>
      <c r="AI18" s="121">
        <v>750</v>
      </c>
      <c r="AJ18" s="121" t="str">
        <f t="shared" si="7"/>
        <v>4004.AdvMP.I02.Sep251</v>
      </c>
      <c r="AK18" s="121" t="str">
        <f t="shared" si="8"/>
        <v>Menorah High Sch Girls.4004.AdvMP.I02.Sep25</v>
      </c>
      <c r="AL18" s="121">
        <v>750</v>
      </c>
      <c r="AM18" s="121"/>
      <c r="AN18" s="121"/>
      <c r="AO18" s="121">
        <v>750</v>
      </c>
      <c r="AP18" s="121"/>
      <c r="AQ18" s="121"/>
      <c r="AR18" s="121">
        <v>750</v>
      </c>
      <c r="AS18" s="121"/>
      <c r="AT18" s="121"/>
      <c r="AU18" s="121">
        <v>750</v>
      </c>
      <c r="AV18" s="121"/>
      <c r="AW18" s="121"/>
      <c r="AX18" s="121">
        <v>750</v>
      </c>
      <c r="AY18" s="121"/>
      <c r="AZ18" s="121"/>
      <c r="BA18" s="121">
        <v>750</v>
      </c>
      <c r="BB18" s="121"/>
      <c r="BC18" s="121"/>
      <c r="BD18" s="121">
        <v>750</v>
      </c>
      <c r="BE18" s="119">
        <f t="shared" si="9"/>
        <v>6000</v>
      </c>
      <c r="BF18" s="119">
        <f t="shared" si="10"/>
        <v>0</v>
      </c>
      <c r="BG18" s="119"/>
      <c r="BH18" s="119"/>
      <c r="BI18" s="538"/>
    </row>
    <row r="19" spans="1:61" x14ac:dyDescent="0.25">
      <c r="A19">
        <f t="shared" si="6"/>
        <v>3024004</v>
      </c>
      <c r="B19" s="117">
        <v>3024004</v>
      </c>
      <c r="C19" t="s">
        <v>548</v>
      </c>
      <c r="D19" s="106">
        <f>VLOOKUP(B19,'School Details'!A:E,3,FALSE)</f>
        <v>0</v>
      </c>
      <c r="E19" s="106" t="str">
        <f>VLOOKUP(B19,'School Details'!A:E,4,FALSE)</f>
        <v>M</v>
      </c>
      <c r="F19" s="106" t="str">
        <f>VLOOKUP(B19,'School Details'!A:E,5,FALSE)</f>
        <v>Secondary</v>
      </c>
      <c r="G19" s="100" t="s">
        <v>979</v>
      </c>
      <c r="I19" s="4" t="s">
        <v>794</v>
      </c>
      <c r="J19">
        <v>661225</v>
      </c>
      <c r="K19" s="117" t="s">
        <v>11</v>
      </c>
      <c r="L19" s="106">
        <v>3</v>
      </c>
      <c r="M19" s="106" t="str">
        <f t="shared" si="2"/>
        <v>HVCPr.I02</v>
      </c>
      <c r="N19" s="106">
        <f>VLOOKUP(B19,'School Details'!A:K,10,FALSE)</f>
        <v>107953</v>
      </c>
      <c r="O19" t="str">
        <f t="shared" si="3"/>
        <v>Menorah High Sch Girls</v>
      </c>
      <c r="P19" t="s">
        <v>106</v>
      </c>
      <c r="Q19" t="s">
        <v>107</v>
      </c>
      <c r="R19" t="s">
        <v>108</v>
      </c>
      <c r="S19" t="s">
        <v>981</v>
      </c>
      <c r="T19" s="124">
        <v>13800</v>
      </c>
      <c r="U19" t="str">
        <f t="shared" si="11"/>
        <v>4004.HVCPr.I02.Ap251</v>
      </c>
      <c r="V19" t="str">
        <f t="shared" si="12"/>
        <v>Menorah High Sch Girls.4004.HVCPr.I02.Ap25</v>
      </c>
      <c r="W19" s="118">
        <v>1000</v>
      </c>
      <c r="Z19" s="118">
        <v>1000</v>
      </c>
      <c r="AC19" s="118">
        <v>1000</v>
      </c>
      <c r="AF19" s="118">
        <v>1000</v>
      </c>
      <c r="AI19" s="121">
        <v>1100</v>
      </c>
      <c r="AJ19" s="121" t="str">
        <f t="shared" si="7"/>
        <v>4004.HVCPr.I02.Sep251</v>
      </c>
      <c r="AK19" s="121" t="str">
        <f t="shared" si="8"/>
        <v>Menorah High Sch Girls.4004.HVCPr.I02.Sep25</v>
      </c>
      <c r="AL19" s="121">
        <v>1100</v>
      </c>
      <c r="AM19" s="121"/>
      <c r="AN19" s="121"/>
      <c r="AO19" s="121">
        <v>1100</v>
      </c>
      <c r="AP19" s="121"/>
      <c r="AQ19" s="121"/>
      <c r="AR19" s="121">
        <v>1100</v>
      </c>
      <c r="AS19" s="121"/>
      <c r="AT19" s="121"/>
      <c r="AU19" s="121">
        <v>1100</v>
      </c>
      <c r="AV19" s="121"/>
      <c r="AW19" s="121"/>
      <c r="AX19" s="121">
        <v>1100</v>
      </c>
      <c r="AY19" s="121"/>
      <c r="AZ19" s="121"/>
      <c r="BA19" s="121">
        <v>1100</v>
      </c>
      <c r="BB19" s="121"/>
      <c r="BC19" s="121"/>
      <c r="BD19" s="121">
        <v>1100</v>
      </c>
      <c r="BE19" s="119">
        <f t="shared" si="9"/>
        <v>13800</v>
      </c>
      <c r="BF19" s="119">
        <f t="shared" si="10"/>
        <v>0</v>
      </c>
      <c r="BG19" s="119"/>
      <c r="BH19" s="119"/>
      <c r="BI19" s="538"/>
    </row>
    <row r="20" spans="1:61" x14ac:dyDescent="0.25">
      <c r="A20">
        <f t="shared" si="6"/>
        <v>3025404</v>
      </c>
      <c r="B20" s="117">
        <v>3025404</v>
      </c>
      <c r="C20" t="s">
        <v>552</v>
      </c>
      <c r="D20" s="106">
        <f>VLOOKUP(B20,'School Details'!A:E,3,FALSE)</f>
        <v>0</v>
      </c>
      <c r="E20" s="106" t="str">
        <f>VLOOKUP(B20,'School Details'!A:E,4,FALSE)</f>
        <v>M</v>
      </c>
      <c r="F20" s="106" t="str">
        <f>VLOOKUP(B20,'School Details'!A:E,5,FALSE)</f>
        <v>Secondary</v>
      </c>
      <c r="G20" s="100" t="s">
        <v>979</v>
      </c>
      <c r="I20" s="4" t="s">
        <v>791</v>
      </c>
      <c r="J20">
        <v>661225</v>
      </c>
      <c r="K20" s="117" t="s">
        <v>11</v>
      </c>
      <c r="L20" s="106">
        <v>1</v>
      </c>
      <c r="M20" s="106" t="str">
        <f t="shared" si="2"/>
        <v>P16.I02</v>
      </c>
      <c r="N20" s="106">
        <f>VLOOKUP(B20,'School Details'!A:K,10,FALSE)</f>
        <v>400029</v>
      </c>
      <c r="O20" t="str">
        <f t="shared" si="3"/>
        <v>St Michaels Catholic Grammar</v>
      </c>
      <c r="P20" t="s">
        <v>118</v>
      </c>
      <c r="Q20" t="s">
        <v>119</v>
      </c>
      <c r="R20" t="s">
        <v>120</v>
      </c>
      <c r="S20" t="s">
        <v>981</v>
      </c>
      <c r="T20" s="124">
        <v>1545061.1666666665</v>
      </c>
      <c r="U20" t="str">
        <f t="shared" si="11"/>
        <v>5404.P16.I02.Ap251</v>
      </c>
      <c r="V20" t="str">
        <f t="shared" si="12"/>
        <v>St Michaels Catholic Grammar.5404.P16.I02.Ap25</v>
      </c>
      <c r="W20" s="118">
        <v>106128.5</v>
      </c>
      <c r="Z20" s="118">
        <v>106128.5</v>
      </c>
      <c r="AC20" s="118">
        <v>106128.5</v>
      </c>
      <c r="AF20" s="118">
        <v>106128.5</v>
      </c>
      <c r="AI20" s="121">
        <v>126802.33333333333</v>
      </c>
      <c r="AJ20" s="121" t="str">
        <f t="shared" si="7"/>
        <v>5404.P16.I02.Sep251</v>
      </c>
      <c r="AK20" s="121" t="str">
        <f t="shared" si="8"/>
        <v>St Michaels Catholic Grammar.5404.P16.I02.Sep25</v>
      </c>
      <c r="AL20" s="121">
        <v>126802.33333333333</v>
      </c>
      <c r="AM20" s="121"/>
      <c r="AN20" s="121"/>
      <c r="AO20" s="121">
        <v>126802.33333333333</v>
      </c>
      <c r="AP20" s="121"/>
      <c r="AQ20" s="121"/>
      <c r="AR20" s="121">
        <v>126802.33333333333</v>
      </c>
      <c r="AS20" s="121"/>
      <c r="AT20" s="121"/>
      <c r="AU20" s="121">
        <v>126802.33333333333</v>
      </c>
      <c r="AV20" s="121"/>
      <c r="AW20" s="121"/>
      <c r="AX20" s="121">
        <v>126802.33333333333</v>
      </c>
      <c r="AY20" s="121"/>
      <c r="AZ20" s="121"/>
      <c r="BA20" s="121">
        <v>126802.33333333333</v>
      </c>
      <c r="BB20" s="121"/>
      <c r="BC20" s="121"/>
      <c r="BD20" s="121">
        <v>126802.33333333333</v>
      </c>
      <c r="BE20" s="119">
        <f t="shared" si="9"/>
        <v>1545061.1666666665</v>
      </c>
      <c r="BF20" s="119">
        <f t="shared" si="10"/>
        <v>0</v>
      </c>
      <c r="BG20" s="119"/>
      <c r="BH20" s="119"/>
      <c r="BI20" s="538"/>
    </row>
    <row r="21" spans="1:61" x14ac:dyDescent="0.25">
      <c r="A21">
        <f t="shared" si="6"/>
        <v>3025404</v>
      </c>
      <c r="B21" s="117">
        <v>3025404</v>
      </c>
      <c r="C21" t="s">
        <v>552</v>
      </c>
      <c r="D21" s="106">
        <f>VLOOKUP(B21,'School Details'!A:E,3,FALSE)</f>
        <v>0</v>
      </c>
      <c r="E21" s="106" t="str">
        <f>VLOOKUP(B21,'School Details'!A:E,4,FALSE)</f>
        <v>M</v>
      </c>
      <c r="F21" s="106" t="str">
        <f>VLOOKUP(B21,'School Details'!A:E,5,FALSE)</f>
        <v>Secondary</v>
      </c>
      <c r="G21" s="100" t="s">
        <v>979</v>
      </c>
      <c r="I21" s="4" t="s">
        <v>792</v>
      </c>
      <c r="J21">
        <v>661225</v>
      </c>
      <c r="K21" s="117" t="s">
        <v>11</v>
      </c>
      <c r="L21" s="106">
        <v>2</v>
      </c>
      <c r="M21" s="106" t="str">
        <f t="shared" si="2"/>
        <v>StdFS.I02</v>
      </c>
      <c r="N21" s="106">
        <f>VLOOKUP(B21,'School Details'!A:K,10,FALSE)</f>
        <v>400029</v>
      </c>
      <c r="O21" t="str">
        <f t="shared" si="3"/>
        <v>St Michaels Catholic Grammar</v>
      </c>
      <c r="P21" t="s">
        <v>118</v>
      </c>
      <c r="Q21" t="s">
        <v>119</v>
      </c>
      <c r="R21" t="s">
        <v>120</v>
      </c>
      <c r="S21" t="s">
        <v>981</v>
      </c>
      <c r="T21" s="124">
        <v>18879.583333333332</v>
      </c>
      <c r="U21" t="str">
        <f t="shared" si="11"/>
        <v>5404.StdFS.I02.Ap251</v>
      </c>
      <c r="V21" t="str">
        <f t="shared" si="12"/>
        <v>St Michaels Catholic Grammar.5404.StdFS.I02.Ap25</v>
      </c>
      <c r="W21" s="118">
        <v>1301.25</v>
      </c>
      <c r="Z21" s="118">
        <v>1301.25</v>
      </c>
      <c r="AC21" s="118">
        <v>1301.25</v>
      </c>
      <c r="AF21" s="118">
        <v>1301.25</v>
      </c>
      <c r="AI21" s="121">
        <v>1546.6666666666665</v>
      </c>
      <c r="AJ21" s="121" t="str">
        <f t="shared" si="7"/>
        <v>5404.StdFS.I02.Sep251</v>
      </c>
      <c r="AK21" s="121" t="str">
        <f t="shared" si="8"/>
        <v>St Michaels Catholic Grammar.5404.StdFS.I02.Sep25</v>
      </c>
      <c r="AL21" s="121">
        <v>1546.6666666666665</v>
      </c>
      <c r="AM21" s="121"/>
      <c r="AN21" s="121"/>
      <c r="AO21" s="121">
        <v>1546.6666666666665</v>
      </c>
      <c r="AP21" s="121"/>
      <c r="AQ21" s="121"/>
      <c r="AR21" s="121">
        <v>1546.6666666666665</v>
      </c>
      <c r="AS21" s="121"/>
      <c r="AT21" s="121"/>
      <c r="AU21" s="121">
        <v>1546.6666666666665</v>
      </c>
      <c r="AV21" s="121"/>
      <c r="AW21" s="121"/>
      <c r="AX21" s="121">
        <v>1546.6666666666665</v>
      </c>
      <c r="AY21" s="121"/>
      <c r="AZ21" s="121"/>
      <c r="BA21" s="121">
        <v>1546.6666666666665</v>
      </c>
      <c r="BB21" s="121"/>
      <c r="BC21" s="121"/>
      <c r="BD21" s="121">
        <v>1546.6666666666665</v>
      </c>
      <c r="BE21" s="119">
        <f t="shared" si="9"/>
        <v>18879.583333333332</v>
      </c>
      <c r="BF21" s="119">
        <f t="shared" si="10"/>
        <v>0</v>
      </c>
      <c r="BG21" s="119"/>
      <c r="BH21" s="119"/>
      <c r="BI21" s="538"/>
    </row>
    <row r="22" spans="1:61" x14ac:dyDescent="0.25">
      <c r="A22">
        <f t="shared" si="6"/>
        <v>3025404</v>
      </c>
      <c r="B22" s="117">
        <v>3025404</v>
      </c>
      <c r="C22" t="s">
        <v>552</v>
      </c>
      <c r="D22" s="106">
        <f>VLOOKUP(B22,'School Details'!A:E,3,FALSE)</f>
        <v>0</v>
      </c>
      <c r="E22" s="106" t="str">
        <f>VLOOKUP(B22,'School Details'!A:E,4,FALSE)</f>
        <v>M</v>
      </c>
      <c r="F22" s="106" t="str">
        <f>VLOOKUP(B22,'School Details'!A:E,5,FALSE)</f>
        <v>Secondary</v>
      </c>
      <c r="G22" s="100" t="s">
        <v>979</v>
      </c>
      <c r="I22" s="4" t="s">
        <v>793</v>
      </c>
      <c r="J22">
        <v>661225</v>
      </c>
      <c r="K22" s="117" t="s">
        <v>11</v>
      </c>
      <c r="L22" s="106">
        <v>3</v>
      </c>
      <c r="M22" s="106" t="str">
        <f t="shared" si="2"/>
        <v>AdvMP.I02</v>
      </c>
      <c r="N22" s="106">
        <f>VLOOKUP(B22,'School Details'!A:K,10,FALSE)</f>
        <v>400029</v>
      </c>
      <c r="O22" t="str">
        <f t="shared" si="3"/>
        <v>St Michaels Catholic Grammar</v>
      </c>
      <c r="P22" t="s">
        <v>118</v>
      </c>
      <c r="Q22" t="s">
        <v>119</v>
      </c>
      <c r="R22" t="s">
        <v>120</v>
      </c>
      <c r="S22" t="s">
        <v>981</v>
      </c>
      <c r="T22" s="124">
        <v>103950</v>
      </c>
      <c r="U22" t="str">
        <f t="shared" si="11"/>
        <v>5404.AdvMP.I02.Ap251</v>
      </c>
      <c r="V22" t="str">
        <f t="shared" si="12"/>
        <v>St Michaels Catholic Grammar.5404.AdvMP.I02.Ap25</v>
      </c>
      <c r="W22" s="121">
        <v>5550</v>
      </c>
      <c r="Z22" s="121">
        <v>5550</v>
      </c>
      <c r="AC22" s="121">
        <v>5550</v>
      </c>
      <c r="AF22" s="121">
        <v>5550</v>
      </c>
      <c r="AI22" s="121">
        <v>9525</v>
      </c>
      <c r="AJ22" s="121" t="str">
        <f t="shared" si="7"/>
        <v>5404.AdvMP.I02.Sep251</v>
      </c>
      <c r="AK22" s="121" t="str">
        <f t="shared" si="8"/>
        <v>St Michaels Catholic Grammar.5404.AdvMP.I02.Sep25</v>
      </c>
      <c r="AL22" s="121">
        <v>9525</v>
      </c>
      <c r="AM22" s="121"/>
      <c r="AN22" s="121"/>
      <c r="AO22" s="121">
        <v>9525</v>
      </c>
      <c r="AP22" s="121"/>
      <c r="AQ22" s="121"/>
      <c r="AR22" s="121">
        <v>9525</v>
      </c>
      <c r="AS22" s="121"/>
      <c r="AT22" s="121"/>
      <c r="AU22" s="121">
        <v>9525</v>
      </c>
      <c r="AV22" s="121"/>
      <c r="AW22" s="121"/>
      <c r="AX22" s="121">
        <v>9525</v>
      </c>
      <c r="AY22" s="121"/>
      <c r="AZ22" s="121"/>
      <c r="BA22" s="121">
        <v>9525</v>
      </c>
      <c r="BB22" s="121"/>
      <c r="BC22" s="121"/>
      <c r="BD22" s="121">
        <v>9525</v>
      </c>
      <c r="BE22" s="119">
        <f t="shared" si="9"/>
        <v>103950</v>
      </c>
      <c r="BF22" s="119">
        <f t="shared" si="10"/>
        <v>0</v>
      </c>
      <c r="BG22" s="119"/>
      <c r="BH22" s="119"/>
      <c r="BI22" s="538"/>
    </row>
    <row r="23" spans="1:61" x14ac:dyDescent="0.25">
      <c r="A23">
        <f t="shared" si="6"/>
        <v>3025404</v>
      </c>
      <c r="B23" s="117">
        <v>3025404</v>
      </c>
      <c r="C23" t="s">
        <v>552</v>
      </c>
      <c r="D23" s="106">
        <f>VLOOKUP(B23,'School Details'!A:E,3,FALSE)</f>
        <v>0</v>
      </c>
      <c r="E23" s="106" t="str">
        <f>VLOOKUP(B23,'School Details'!A:E,4,FALSE)</f>
        <v>M</v>
      </c>
      <c r="F23" s="106" t="str">
        <f>VLOOKUP(B23,'School Details'!A:E,5,FALSE)</f>
        <v>Secondary</v>
      </c>
      <c r="G23" s="100" t="s">
        <v>979</v>
      </c>
      <c r="I23" s="4" t="s">
        <v>794</v>
      </c>
      <c r="J23">
        <v>661225</v>
      </c>
      <c r="K23" s="117" t="s">
        <v>11</v>
      </c>
      <c r="L23" s="106">
        <v>4</v>
      </c>
      <c r="M23" s="106" t="str">
        <f t="shared" si="2"/>
        <v>HVCPr.I02</v>
      </c>
      <c r="N23" s="106">
        <f>VLOOKUP(B23,'School Details'!A:K,10,FALSE)</f>
        <v>400029</v>
      </c>
      <c r="O23" t="str">
        <f t="shared" si="3"/>
        <v>St Michaels Catholic Grammar</v>
      </c>
      <c r="P23" t="s">
        <v>118</v>
      </c>
      <c r="Q23" t="s">
        <v>119</v>
      </c>
      <c r="R23" t="s">
        <v>120</v>
      </c>
      <c r="S23" t="s">
        <v>981</v>
      </c>
      <c r="T23" s="124">
        <v>87550</v>
      </c>
      <c r="U23" t="str">
        <f t="shared" si="11"/>
        <v>5404.HVCPr.I02.Ap251</v>
      </c>
      <c r="V23" t="str">
        <f t="shared" si="12"/>
        <v>St Michaels Catholic Grammar.5404.HVCPr.I02.Ap25</v>
      </c>
      <c r="W23" s="118">
        <v>7750</v>
      </c>
      <c r="Z23" s="118">
        <v>7750</v>
      </c>
      <c r="AC23" s="118">
        <v>7750</v>
      </c>
      <c r="AF23" s="118">
        <v>7750</v>
      </c>
      <c r="AI23" s="121">
        <v>6100</v>
      </c>
      <c r="AJ23" s="121" t="str">
        <f t="shared" si="7"/>
        <v>5404.HVCPr.I02.Sep251</v>
      </c>
      <c r="AK23" s="121" t="str">
        <f t="shared" si="8"/>
        <v>St Michaels Catholic Grammar.5404.HVCPr.I02.Sep25</v>
      </c>
      <c r="AL23" s="121">
        <v>6100</v>
      </c>
      <c r="AM23" s="121"/>
      <c r="AN23" s="121"/>
      <c r="AO23" s="121">
        <v>6100</v>
      </c>
      <c r="AP23" s="121"/>
      <c r="AQ23" s="121"/>
      <c r="AR23" s="121">
        <v>6100</v>
      </c>
      <c r="AS23" s="121"/>
      <c r="AT23" s="121"/>
      <c r="AU23" s="121">
        <v>6100</v>
      </c>
      <c r="AV23" s="121"/>
      <c r="AW23" s="121"/>
      <c r="AX23" s="121">
        <v>6100</v>
      </c>
      <c r="AY23" s="121"/>
      <c r="AZ23" s="121"/>
      <c r="BA23" s="121">
        <v>6100</v>
      </c>
      <c r="BB23" s="121"/>
      <c r="BC23" s="121"/>
      <c r="BD23" s="121">
        <v>6100</v>
      </c>
      <c r="BE23" s="119">
        <f t="shared" si="9"/>
        <v>87550</v>
      </c>
      <c r="BF23" s="119">
        <f t="shared" si="10"/>
        <v>0</v>
      </c>
      <c r="BG23" s="119"/>
      <c r="BH23" s="119"/>
      <c r="BI23" s="538"/>
    </row>
    <row r="24" spans="1:61" x14ac:dyDescent="0.25">
      <c r="A24">
        <f t="shared" si="6"/>
        <v>3025407</v>
      </c>
      <c r="B24" s="117">
        <v>3025407</v>
      </c>
      <c r="C24" t="s">
        <v>553</v>
      </c>
      <c r="D24" s="106">
        <f>VLOOKUP(B24,'School Details'!A:E,3,FALSE)</f>
        <v>0</v>
      </c>
      <c r="E24" s="106" t="str">
        <f>VLOOKUP(B24,'School Details'!A:E,4,FALSE)</f>
        <v>M</v>
      </c>
      <c r="F24" s="106" t="str">
        <f>VLOOKUP(B24,'School Details'!A:E,5,FALSE)</f>
        <v>Secondary</v>
      </c>
      <c r="G24" s="100" t="s">
        <v>979</v>
      </c>
      <c r="I24" s="4" t="s">
        <v>791</v>
      </c>
      <c r="J24">
        <v>661225</v>
      </c>
      <c r="K24" s="117" t="s">
        <v>11</v>
      </c>
      <c r="L24" s="106">
        <v>1</v>
      </c>
      <c r="M24" s="106" t="str">
        <f t="shared" si="2"/>
        <v>P16.I02</v>
      </c>
      <c r="N24" s="106">
        <f>VLOOKUP(B24,'School Details'!A:K,10,FALSE)</f>
        <v>400013</v>
      </c>
      <c r="O24" t="str">
        <f t="shared" si="3"/>
        <v xml:space="preserve">St. James' Catholic High </v>
      </c>
      <c r="P24" t="s">
        <v>55</v>
      </c>
      <c r="Q24" t="s">
        <v>56</v>
      </c>
      <c r="R24" t="s">
        <v>57</v>
      </c>
      <c r="S24" t="s">
        <v>981</v>
      </c>
      <c r="T24" s="124">
        <v>1264903.1666666667</v>
      </c>
      <c r="U24" t="str">
        <f t="shared" si="11"/>
        <v>5407.P16.I02.Ap251</v>
      </c>
      <c r="V24" t="str">
        <f t="shared" si="12"/>
        <v>St. James' Catholic High .5407.P16.I02.Ap25</v>
      </c>
      <c r="W24" s="118">
        <v>84720.5</v>
      </c>
      <c r="Z24" s="118">
        <v>84720.5</v>
      </c>
      <c r="AC24" s="118">
        <v>84720.5</v>
      </c>
      <c r="AF24" s="118">
        <v>84720.5</v>
      </c>
      <c r="AI24" s="121">
        <v>105162.58333333333</v>
      </c>
      <c r="AJ24" s="121" t="str">
        <f t="shared" si="7"/>
        <v>5407.P16.I02.Sep251</v>
      </c>
      <c r="AK24" s="121" t="str">
        <f t="shared" si="8"/>
        <v>St. James' Catholic High .5407.P16.I02.Sep25</v>
      </c>
      <c r="AL24" s="121">
        <v>105162.58333333333</v>
      </c>
      <c r="AM24" s="121"/>
      <c r="AN24" s="121"/>
      <c r="AO24" s="121">
        <v>105162.58333333333</v>
      </c>
      <c r="AP24" s="121"/>
      <c r="AQ24" s="121"/>
      <c r="AR24" s="121">
        <v>105162.58333333333</v>
      </c>
      <c r="AS24" s="121"/>
      <c r="AT24" s="121"/>
      <c r="AU24" s="121">
        <v>105162.58333333333</v>
      </c>
      <c r="AV24" s="121"/>
      <c r="AW24" s="121"/>
      <c r="AX24" s="121">
        <v>105162.58333333333</v>
      </c>
      <c r="AY24" s="121"/>
      <c r="AZ24" s="121"/>
      <c r="BA24" s="121">
        <v>105162.58333333333</v>
      </c>
      <c r="BB24" s="121"/>
      <c r="BC24" s="121"/>
      <c r="BD24" s="121">
        <v>105162.58333333333</v>
      </c>
      <c r="BE24" s="119">
        <f t="shared" si="9"/>
        <v>1264903.1666666667</v>
      </c>
      <c r="BF24" s="119">
        <f t="shared" si="10"/>
        <v>0</v>
      </c>
      <c r="BG24" s="119"/>
      <c r="BH24" s="119"/>
      <c r="BI24" s="538"/>
    </row>
    <row r="25" spans="1:61" x14ac:dyDescent="0.25">
      <c r="A25">
        <f t="shared" si="6"/>
        <v>3025407</v>
      </c>
      <c r="B25" s="117">
        <v>3025407</v>
      </c>
      <c r="C25" t="s">
        <v>553</v>
      </c>
      <c r="D25" s="106">
        <f>VLOOKUP(B25,'School Details'!A:E,3,FALSE)</f>
        <v>0</v>
      </c>
      <c r="E25" s="106" t="str">
        <f>VLOOKUP(B25,'School Details'!A:E,4,FALSE)</f>
        <v>M</v>
      </c>
      <c r="F25" s="106" t="str">
        <f>VLOOKUP(B25,'School Details'!A:E,5,FALSE)</f>
        <v>Secondary</v>
      </c>
      <c r="G25" s="100" t="s">
        <v>979</v>
      </c>
      <c r="I25" s="4" t="s">
        <v>792</v>
      </c>
      <c r="J25">
        <v>661225</v>
      </c>
      <c r="K25" s="117" t="s">
        <v>11</v>
      </c>
      <c r="L25" s="106">
        <v>2</v>
      </c>
      <c r="M25" s="106" t="str">
        <f t="shared" si="2"/>
        <v>StdFS.I02</v>
      </c>
      <c r="N25" s="106">
        <f>VLOOKUP(B25,'School Details'!A:K,10,FALSE)</f>
        <v>400013</v>
      </c>
      <c r="O25" t="str">
        <f t="shared" si="3"/>
        <v xml:space="preserve">St. James' Catholic High </v>
      </c>
      <c r="P25" t="s">
        <v>55</v>
      </c>
      <c r="Q25" t="s">
        <v>56</v>
      </c>
      <c r="R25" t="s">
        <v>57</v>
      </c>
      <c r="S25" t="s">
        <v>981</v>
      </c>
      <c r="T25" s="124">
        <v>15917.000000000002</v>
      </c>
      <c r="U25" t="str">
        <f t="shared" si="11"/>
        <v>5407.StdFS.I02.Ap251</v>
      </c>
      <c r="V25" t="str">
        <f t="shared" si="12"/>
        <v>St. James' Catholic High .5407.StdFS.I02.Ap25</v>
      </c>
      <c r="W25" s="118">
        <v>1065.6666666666665</v>
      </c>
      <c r="Z25" s="118">
        <v>1065.6666666666665</v>
      </c>
      <c r="AC25" s="118">
        <v>1065.6666666666665</v>
      </c>
      <c r="AF25" s="118">
        <v>1065.6666666666665</v>
      </c>
      <c r="AI25" s="121">
        <v>1323.5833333333333</v>
      </c>
      <c r="AJ25" s="121" t="str">
        <f t="shared" si="7"/>
        <v>5407.StdFS.I02.Sep251</v>
      </c>
      <c r="AK25" s="121" t="str">
        <f t="shared" si="8"/>
        <v>St. James' Catholic High .5407.StdFS.I02.Sep25</v>
      </c>
      <c r="AL25" s="121">
        <v>1323.5833333333333</v>
      </c>
      <c r="AM25" s="121"/>
      <c r="AN25" s="121"/>
      <c r="AO25" s="121">
        <v>1323.5833333333333</v>
      </c>
      <c r="AP25" s="121"/>
      <c r="AQ25" s="121"/>
      <c r="AR25" s="121">
        <v>1323.5833333333333</v>
      </c>
      <c r="AS25" s="121"/>
      <c r="AT25" s="121"/>
      <c r="AU25" s="121">
        <v>1323.5833333333333</v>
      </c>
      <c r="AV25" s="121"/>
      <c r="AW25" s="121"/>
      <c r="AX25" s="121">
        <v>1323.5833333333333</v>
      </c>
      <c r="AY25" s="121"/>
      <c r="AZ25" s="121"/>
      <c r="BA25" s="121">
        <v>1323.5833333333333</v>
      </c>
      <c r="BB25" s="121"/>
      <c r="BC25" s="121"/>
      <c r="BD25" s="121">
        <v>1323.5833333333333</v>
      </c>
      <c r="BE25" s="119">
        <f t="shared" si="9"/>
        <v>15917.000000000002</v>
      </c>
      <c r="BF25" s="119">
        <f t="shared" si="10"/>
        <v>0</v>
      </c>
      <c r="BG25" s="119"/>
      <c r="BH25" s="119"/>
      <c r="BI25" s="538"/>
    </row>
    <row r="26" spans="1:61" x14ac:dyDescent="0.25">
      <c r="A26">
        <f t="shared" si="6"/>
        <v>3025407</v>
      </c>
      <c r="B26" s="117">
        <v>3025407</v>
      </c>
      <c r="C26" t="s">
        <v>553</v>
      </c>
      <c r="D26" s="106">
        <f>VLOOKUP(B26,'School Details'!A:E,3,FALSE)</f>
        <v>0</v>
      </c>
      <c r="E26" s="106" t="str">
        <f>VLOOKUP(B26,'School Details'!A:E,4,FALSE)</f>
        <v>M</v>
      </c>
      <c r="F26" s="106" t="str">
        <f>VLOOKUP(B26,'School Details'!A:E,5,FALSE)</f>
        <v>Secondary</v>
      </c>
      <c r="G26" s="100" t="s">
        <v>979</v>
      </c>
      <c r="I26" s="4" t="s">
        <v>793</v>
      </c>
      <c r="J26">
        <v>661225</v>
      </c>
      <c r="K26" s="117" t="s">
        <v>11</v>
      </c>
      <c r="L26" s="106">
        <v>3</v>
      </c>
      <c r="M26" s="106" t="str">
        <f t="shared" si="2"/>
        <v>AdvMP.I02</v>
      </c>
      <c r="N26" s="106">
        <f>VLOOKUP(B26,'School Details'!A:K,10,FALSE)</f>
        <v>400013</v>
      </c>
      <c r="O26" t="str">
        <f t="shared" si="3"/>
        <v xml:space="preserve">St. James' Catholic High </v>
      </c>
      <c r="P26" t="s">
        <v>55</v>
      </c>
      <c r="Q26" t="s">
        <v>56</v>
      </c>
      <c r="R26" t="s">
        <v>57</v>
      </c>
      <c r="S26" t="s">
        <v>981</v>
      </c>
      <c r="T26" s="124">
        <v>0</v>
      </c>
      <c r="U26" t="str">
        <f t="shared" si="11"/>
        <v>5407.AdvMP.I02.Ap251</v>
      </c>
      <c r="V26" t="str">
        <f t="shared" si="12"/>
        <v>St. James' Catholic High .5407.AdvMP.I02.Ap25</v>
      </c>
      <c r="W26" s="118"/>
      <c r="Z26" s="118"/>
      <c r="AC26" s="118"/>
      <c r="AF26" s="118"/>
      <c r="AI26" s="121">
        <v>0</v>
      </c>
      <c r="AJ26" s="121" t="str">
        <f t="shared" si="7"/>
        <v>5407.AdvMP.I02.Sep251</v>
      </c>
      <c r="AK26" s="121" t="str">
        <f t="shared" si="8"/>
        <v>St. James' Catholic High .5407.AdvMP.I02.Sep25</v>
      </c>
      <c r="AL26" s="121">
        <v>0</v>
      </c>
      <c r="AM26" s="121"/>
      <c r="AN26" s="121"/>
      <c r="AO26" s="121">
        <v>0</v>
      </c>
      <c r="AP26" s="121"/>
      <c r="AQ26" s="121"/>
      <c r="AR26" s="121">
        <v>0</v>
      </c>
      <c r="AS26" s="121"/>
      <c r="AT26" s="121"/>
      <c r="AU26" s="121">
        <v>0</v>
      </c>
      <c r="AV26" s="121"/>
      <c r="AW26" s="121"/>
      <c r="AX26" s="121">
        <v>0</v>
      </c>
      <c r="AY26" s="121"/>
      <c r="AZ26" s="121"/>
      <c r="BA26" s="121">
        <v>0</v>
      </c>
      <c r="BB26" s="121"/>
      <c r="BC26" s="121"/>
      <c r="BD26" s="121">
        <v>0</v>
      </c>
      <c r="BE26" s="119">
        <f t="shared" si="9"/>
        <v>0</v>
      </c>
      <c r="BF26" s="119">
        <f t="shared" si="10"/>
        <v>0</v>
      </c>
      <c r="BG26" s="119"/>
      <c r="BH26" s="119"/>
      <c r="BI26" s="538"/>
    </row>
    <row r="27" spans="1:61" x14ac:dyDescent="0.25">
      <c r="A27">
        <f t="shared" si="6"/>
        <v>3025407</v>
      </c>
      <c r="B27" s="117">
        <v>3025407</v>
      </c>
      <c r="C27" t="s">
        <v>553</v>
      </c>
      <c r="D27" s="106">
        <f>VLOOKUP(B27,'School Details'!A:E,3,FALSE)</f>
        <v>0</v>
      </c>
      <c r="E27" s="106" t="str">
        <f>VLOOKUP(B27,'School Details'!A:E,4,FALSE)</f>
        <v>M</v>
      </c>
      <c r="F27" s="106" t="str">
        <f>VLOOKUP(B27,'School Details'!A:E,5,FALSE)</f>
        <v>Secondary</v>
      </c>
      <c r="G27" s="100" t="s">
        <v>979</v>
      </c>
      <c r="I27" s="4" t="s">
        <v>794</v>
      </c>
      <c r="J27">
        <v>661225</v>
      </c>
      <c r="K27" s="117" t="s">
        <v>11</v>
      </c>
      <c r="L27" s="106">
        <v>3</v>
      </c>
      <c r="M27" s="106" t="str">
        <f t="shared" si="2"/>
        <v>HVCPr.I02</v>
      </c>
      <c r="N27" s="106">
        <f>VLOOKUP(B27,'School Details'!A:K,10,FALSE)</f>
        <v>400013</v>
      </c>
      <c r="O27" t="str">
        <f t="shared" si="3"/>
        <v xml:space="preserve">St. James' Catholic High </v>
      </c>
      <c r="P27" t="s">
        <v>55</v>
      </c>
      <c r="Q27" t="s">
        <v>56</v>
      </c>
      <c r="R27" t="s">
        <v>57</v>
      </c>
      <c r="S27" t="s">
        <v>981</v>
      </c>
      <c r="T27" s="124">
        <v>39850</v>
      </c>
      <c r="U27" t="str">
        <f t="shared" si="11"/>
        <v>5407.HVCPr.I02.Ap251</v>
      </c>
      <c r="V27" t="str">
        <f t="shared" si="12"/>
        <v>St. James' Catholic High .5407.HVCPr.I02.Ap25</v>
      </c>
      <c r="W27" s="121">
        <v>3250</v>
      </c>
      <c r="Z27" s="121">
        <v>3250</v>
      </c>
      <c r="AC27" s="121">
        <v>3250</v>
      </c>
      <c r="AF27" s="121">
        <v>3250</v>
      </c>
      <c r="AI27" s="121">
        <v>2950</v>
      </c>
      <c r="AJ27" s="121" t="str">
        <f t="shared" si="7"/>
        <v>5407.HVCPr.I02.Sep251</v>
      </c>
      <c r="AK27" s="121" t="str">
        <f t="shared" si="8"/>
        <v>St. James' Catholic High .5407.HVCPr.I02.Sep25</v>
      </c>
      <c r="AL27" s="121">
        <v>2950</v>
      </c>
      <c r="AM27" s="121"/>
      <c r="AN27" s="121"/>
      <c r="AO27" s="121">
        <v>2950</v>
      </c>
      <c r="AP27" s="121"/>
      <c r="AQ27" s="121"/>
      <c r="AR27" s="121">
        <v>2950</v>
      </c>
      <c r="AS27" s="121"/>
      <c r="AT27" s="121"/>
      <c r="AU27" s="121">
        <v>2950</v>
      </c>
      <c r="AV27" s="121"/>
      <c r="AW27" s="121"/>
      <c r="AX27" s="121">
        <v>2950</v>
      </c>
      <c r="AY27" s="121"/>
      <c r="AZ27" s="121"/>
      <c r="BA27" s="121">
        <v>2950</v>
      </c>
      <c r="BB27" s="121"/>
      <c r="BC27" s="121"/>
      <c r="BD27" s="121">
        <v>2950</v>
      </c>
      <c r="BE27" s="119">
        <f t="shared" si="9"/>
        <v>39850</v>
      </c>
      <c r="BF27" s="119">
        <f t="shared" si="10"/>
        <v>0</v>
      </c>
      <c r="BG27" s="119"/>
      <c r="BH27" s="119"/>
      <c r="BI27" s="538"/>
    </row>
    <row r="28" spans="1:61" x14ac:dyDescent="0.25">
      <c r="A28">
        <f t="shared" si="6"/>
        <v>3023521</v>
      </c>
      <c r="B28" s="117">
        <v>3023521</v>
      </c>
      <c r="C28" t="s">
        <v>563</v>
      </c>
      <c r="D28" s="106">
        <f>VLOOKUP(B28,'School Details'!A:E,3,FALSE)</f>
        <v>0</v>
      </c>
      <c r="E28" s="106" t="str">
        <f>VLOOKUP(B28,'School Details'!A:E,4,FALSE)</f>
        <v>A</v>
      </c>
      <c r="F28" s="106" t="str">
        <f>VLOOKUP(B28,'School Details'!A:E,5,FALSE)</f>
        <v>All through</v>
      </c>
      <c r="G28" s="100" t="s">
        <v>979</v>
      </c>
      <c r="I28" s="4" t="s">
        <v>791</v>
      </c>
      <c r="J28">
        <v>661225</v>
      </c>
      <c r="K28" s="117" t="s">
        <v>11</v>
      </c>
      <c r="L28" s="106">
        <v>1</v>
      </c>
      <c r="M28" s="106" t="str">
        <f t="shared" si="2"/>
        <v>P16.I02</v>
      </c>
      <c r="N28" s="106">
        <f>VLOOKUP(B28,'School Details'!A:K,10,FALSE)</f>
        <v>400135</v>
      </c>
      <c r="O28" t="str">
        <f t="shared" si="3"/>
        <v>St Mary's &amp; St John's CE School</v>
      </c>
      <c r="P28" t="s">
        <v>190</v>
      </c>
      <c r="Q28" t="s">
        <v>191</v>
      </c>
      <c r="R28" t="s">
        <v>192</v>
      </c>
      <c r="S28" t="s">
        <v>981</v>
      </c>
      <c r="T28" s="124">
        <v>315300.33333333331</v>
      </c>
      <c r="U28" t="str">
        <f t="shared" si="11"/>
        <v>3521.P16.I02.Ap251</v>
      </c>
      <c r="V28" t="str">
        <f t="shared" si="12"/>
        <v>St Mary's &amp; St John's CE School.3521.P16.I02.Ap25</v>
      </c>
      <c r="W28" s="118">
        <v>50665.916666666664</v>
      </c>
      <c r="Z28" s="118">
        <v>50665.916666666664</v>
      </c>
      <c r="AC28" s="118">
        <v>50665.916666666664</v>
      </c>
      <c r="AF28" s="118">
        <v>50665.916666666664</v>
      </c>
      <c r="AI28" s="121">
        <v>61970.75</v>
      </c>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19">
        <f t="shared" si="9"/>
        <v>315300.33333333331</v>
      </c>
      <c r="BF28" s="119">
        <f t="shared" si="10"/>
        <v>0</v>
      </c>
      <c r="BG28" s="119"/>
      <c r="BH28" s="119"/>
      <c r="BI28" s="538"/>
    </row>
    <row r="29" spans="1:61" x14ac:dyDescent="0.25">
      <c r="A29">
        <f t="shared" si="6"/>
        <v>3023521</v>
      </c>
      <c r="B29" s="117">
        <v>3023521</v>
      </c>
      <c r="C29" t="s">
        <v>563</v>
      </c>
      <c r="D29" s="106">
        <f>VLOOKUP(B29,'School Details'!A:E,3,FALSE)</f>
        <v>0</v>
      </c>
      <c r="E29" s="106" t="str">
        <f>VLOOKUP(B29,'School Details'!A:E,4,FALSE)</f>
        <v>A</v>
      </c>
      <c r="F29" s="106" t="str">
        <f>VLOOKUP(B29,'School Details'!A:E,5,FALSE)</f>
        <v>All through</v>
      </c>
      <c r="G29" s="100" t="s">
        <v>979</v>
      </c>
      <c r="I29" s="4" t="s">
        <v>792</v>
      </c>
      <c r="J29">
        <v>661225</v>
      </c>
      <c r="K29" s="117" t="s">
        <v>11</v>
      </c>
      <c r="L29" s="106">
        <v>2</v>
      </c>
      <c r="M29" s="106" t="str">
        <f t="shared" si="2"/>
        <v>StdFS.I02</v>
      </c>
      <c r="N29" s="106">
        <f>VLOOKUP(B29,'School Details'!A:K,10,FALSE)</f>
        <v>400135</v>
      </c>
      <c r="O29" t="str">
        <f t="shared" si="3"/>
        <v>St Mary's &amp; St John's CE School</v>
      </c>
      <c r="P29" t="s">
        <v>190</v>
      </c>
      <c r="Q29" t="s">
        <v>191</v>
      </c>
      <c r="R29" t="s">
        <v>192</v>
      </c>
      <c r="S29" t="s">
        <v>981</v>
      </c>
      <c r="T29" s="124">
        <v>2234.583333333333</v>
      </c>
      <c r="U29" t="str">
        <f t="shared" si="11"/>
        <v>3521.StdFS.I02.Ap251</v>
      </c>
      <c r="V29" t="str">
        <f t="shared" si="12"/>
        <v>St Mary's &amp; St John's CE School.3521.StdFS.I02.Ap25</v>
      </c>
      <c r="W29" s="118">
        <v>376.41666666666663</v>
      </c>
      <c r="Z29" s="118">
        <v>376.41666666666663</v>
      </c>
      <c r="AC29" s="118">
        <v>376.41666666666663</v>
      </c>
      <c r="AF29" s="118">
        <v>376.41666666666663</v>
      </c>
      <c r="AI29" s="121">
        <v>352.5</v>
      </c>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19">
        <f t="shared" si="9"/>
        <v>2234.583333333333</v>
      </c>
      <c r="BF29" s="119">
        <f t="shared" si="10"/>
        <v>0</v>
      </c>
      <c r="BG29" s="119"/>
      <c r="BH29" s="119"/>
      <c r="BI29" s="538"/>
    </row>
    <row r="30" spans="1:61" x14ac:dyDescent="0.25">
      <c r="A30">
        <f t="shared" si="6"/>
        <v>3023521</v>
      </c>
      <c r="B30" s="117">
        <v>3023521</v>
      </c>
      <c r="C30" t="s">
        <v>563</v>
      </c>
      <c r="D30" s="106">
        <f>VLOOKUP(B30,'School Details'!A:E,3,FALSE)</f>
        <v>0</v>
      </c>
      <c r="E30" s="106" t="str">
        <f>VLOOKUP(B30,'School Details'!A:E,4,FALSE)</f>
        <v>A</v>
      </c>
      <c r="F30" s="106" t="str">
        <f>VLOOKUP(B30,'School Details'!A:E,5,FALSE)</f>
        <v>All through</v>
      </c>
      <c r="G30" s="100" t="s">
        <v>979</v>
      </c>
      <c r="I30" s="4" t="s">
        <v>793</v>
      </c>
      <c r="J30">
        <v>661225</v>
      </c>
      <c r="K30" s="117" t="s">
        <v>11</v>
      </c>
      <c r="L30" s="106">
        <v>3</v>
      </c>
      <c r="M30" s="106" t="str">
        <f t="shared" si="2"/>
        <v>AdvMP.I02</v>
      </c>
      <c r="N30" s="106">
        <f>VLOOKUP(B30,'School Details'!A:K,10,FALSE)</f>
        <v>400135</v>
      </c>
      <c r="O30" t="str">
        <f t="shared" si="3"/>
        <v>St Mary's &amp; St John's CE School</v>
      </c>
      <c r="P30" t="s">
        <v>190</v>
      </c>
      <c r="Q30" t="s">
        <v>191</v>
      </c>
      <c r="R30" t="s">
        <v>192</v>
      </c>
      <c r="S30" t="s">
        <v>981</v>
      </c>
      <c r="T30" s="124">
        <v>18150</v>
      </c>
      <c r="U30" t="str">
        <f t="shared" si="11"/>
        <v>3521.AdvMP.I02.Ap251</v>
      </c>
      <c r="V30" t="str">
        <f t="shared" si="12"/>
        <v>St Mary's &amp; St John's CE School.3521.AdvMP.I02.Ap25</v>
      </c>
      <c r="W30" s="118">
        <v>3075</v>
      </c>
      <c r="Z30" s="118">
        <v>3075</v>
      </c>
      <c r="AC30" s="118">
        <v>3075</v>
      </c>
      <c r="AF30" s="118">
        <v>3075</v>
      </c>
      <c r="AI30" s="121">
        <v>2775</v>
      </c>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19">
        <f t="shared" si="9"/>
        <v>18150</v>
      </c>
      <c r="BF30" s="119">
        <f t="shared" si="10"/>
        <v>0</v>
      </c>
      <c r="BG30" s="119"/>
      <c r="BH30" s="119"/>
      <c r="BI30" s="538"/>
    </row>
    <row r="31" spans="1:61" x14ac:dyDescent="0.25">
      <c r="A31">
        <f t="shared" si="6"/>
        <v>3023521</v>
      </c>
      <c r="B31" s="117">
        <v>3023521</v>
      </c>
      <c r="C31" t="s">
        <v>563</v>
      </c>
      <c r="D31" s="106">
        <f>VLOOKUP(B31,'School Details'!A:E,3,FALSE)</f>
        <v>0</v>
      </c>
      <c r="E31" s="106" t="str">
        <f>VLOOKUP(B31,'School Details'!A:E,4,FALSE)</f>
        <v>A</v>
      </c>
      <c r="F31" s="106" t="str">
        <f>VLOOKUP(B31,'School Details'!A:E,5,FALSE)</f>
        <v>All through</v>
      </c>
      <c r="G31" s="100" t="s">
        <v>979</v>
      </c>
      <c r="I31" s="4" t="s">
        <v>794</v>
      </c>
      <c r="J31">
        <v>661225</v>
      </c>
      <c r="K31" s="117" t="s">
        <v>11</v>
      </c>
      <c r="L31" s="106">
        <v>4</v>
      </c>
      <c r="M31" s="106" t="str">
        <f t="shared" si="2"/>
        <v>HVCPr.I02</v>
      </c>
      <c r="N31" s="106">
        <f>VLOOKUP(B31,'School Details'!A:K,10,FALSE)</f>
        <v>400135</v>
      </c>
      <c r="O31" t="str">
        <f t="shared" si="3"/>
        <v>St Mary's &amp; St John's CE School</v>
      </c>
      <c r="P31" t="s">
        <v>190</v>
      </c>
      <c r="Q31" t="s">
        <v>191</v>
      </c>
      <c r="R31" t="s">
        <v>192</v>
      </c>
      <c r="S31" t="s">
        <v>981</v>
      </c>
      <c r="T31" s="124">
        <v>17200</v>
      </c>
      <c r="U31" t="str">
        <f t="shared" si="11"/>
        <v>3521.HVCPr.I02.Ap251</v>
      </c>
      <c r="V31" t="str">
        <f t="shared" si="12"/>
        <v>St Mary's &amp; St John's CE School.3521.HVCPr.I02.Ap25</v>
      </c>
      <c r="W31" s="118">
        <v>2800</v>
      </c>
      <c r="Z31" s="118">
        <v>2800</v>
      </c>
      <c r="AC31" s="118">
        <v>2800</v>
      </c>
      <c r="AF31" s="118">
        <v>2800</v>
      </c>
      <c r="AI31" s="121">
        <v>3200</v>
      </c>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19">
        <f t="shared" si="9"/>
        <v>17200</v>
      </c>
      <c r="BF31" s="119">
        <f t="shared" si="10"/>
        <v>0</v>
      </c>
      <c r="BG31" s="119"/>
      <c r="BH31" s="119"/>
      <c r="BI31" s="538"/>
    </row>
    <row r="32" spans="1:61" x14ac:dyDescent="0.25">
      <c r="T32" s="124"/>
      <c r="AL32" s="320"/>
      <c r="BE32" s="119"/>
      <c r="BF32" s="119"/>
    </row>
    <row r="33" spans="20:58" x14ac:dyDescent="0.25">
      <c r="T33" s="124"/>
      <c r="AL33" s="320"/>
      <c r="BE33" s="119"/>
      <c r="BF33" s="119"/>
    </row>
    <row r="34" spans="20:58" x14ac:dyDescent="0.25">
      <c r="T34" s="124"/>
      <c r="AI34" s="119"/>
      <c r="AL34" s="320"/>
      <c r="BE34" s="119"/>
      <c r="BF34" s="119"/>
    </row>
    <row r="35" spans="20:58" x14ac:dyDescent="0.25">
      <c r="T35" s="124"/>
      <c r="AL35" s="320"/>
      <c r="BE35" s="119"/>
      <c r="BF35" s="119"/>
    </row>
    <row r="36" spans="20:58" x14ac:dyDescent="0.25">
      <c r="T36" s="124"/>
      <c r="AL36" s="320"/>
      <c r="BE36" s="119"/>
      <c r="BF36" s="119"/>
    </row>
    <row r="37" spans="20:58" x14ac:dyDescent="0.25">
      <c r="T37" s="124"/>
      <c r="AL37" s="320"/>
      <c r="BE37" s="119"/>
      <c r="BF37" s="119"/>
    </row>
  </sheetData>
  <autoFilter ref="A6:BX37" xr:uid="{77C55A0F-31B2-44FD-AB5E-BEFD4AFFB53A}"/>
  <phoneticPr fontId="7"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BF50-3CF5-4278-A5EC-7D6A71BB45EB}">
  <sheetPr>
    <tabColor theme="4" tint="0.39997558519241921"/>
  </sheetPr>
  <dimension ref="A2:BS12"/>
  <sheetViews>
    <sheetView zoomScale="90" zoomScaleNormal="90" workbookViewId="0">
      <pane xSplit="9" topLeftCell="AC1" activePane="topRight" state="frozen"/>
      <selection activeCell="H3422" sqref="H3422"/>
      <selection pane="topRight" activeCell="H3422" sqref="H3422"/>
    </sheetView>
  </sheetViews>
  <sheetFormatPr defaultRowHeight="15" outlineLevelCol="1" x14ac:dyDescent="0.25"/>
  <cols>
    <col min="2" max="2" width="8.8554687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28.140625" bestFit="1" customWidth="1"/>
    <col min="16" max="16" width="24.28515625" bestFit="1" customWidth="1"/>
    <col min="17" max="17" width="19.85546875" bestFit="1" customWidth="1"/>
    <col min="18" max="18" width="17.7109375" bestFit="1" customWidth="1"/>
    <col min="19" max="19" width="40.1406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53.1406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9" ht="15.75" thickBot="1" x14ac:dyDescent="0.3"/>
    <row r="3" spans="1:59" s="116" customFormat="1" ht="61.5" thickTop="1" thickBot="1" x14ac:dyDescent="0.3">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row>
    <row r="4" spans="1:59" s="116" customFormat="1" ht="16.5" thickTop="1" thickBot="1" x14ac:dyDescent="0.3">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c r="BG4"/>
    </row>
    <row r="5" spans="1:59" ht="16.5" thickTop="1" thickBot="1" x14ac:dyDescent="0.3">
      <c r="N5" s="99"/>
      <c r="P5" s="3"/>
      <c r="R5" s="3"/>
      <c r="S5" s="3"/>
      <c r="T5" s="135">
        <f>SUM(T$7:T$11)</f>
        <v>0</v>
      </c>
      <c r="W5" s="136">
        <f t="shared" ref="W5:AE5" si="0">SUM(W$7:W$100000)</f>
        <v>0</v>
      </c>
      <c r="X5" s="136">
        <f t="shared" si="0"/>
        <v>0</v>
      </c>
      <c r="Y5" s="136">
        <f t="shared" si="0"/>
        <v>0</v>
      </c>
      <c r="Z5" s="136">
        <f t="shared" si="0"/>
        <v>0</v>
      </c>
      <c r="AA5" s="136">
        <f t="shared" si="0"/>
        <v>0</v>
      </c>
      <c r="AB5" s="136">
        <f t="shared" si="0"/>
        <v>0</v>
      </c>
      <c r="AC5" s="136">
        <f t="shared" si="0"/>
        <v>0</v>
      </c>
      <c r="AD5" s="136">
        <f t="shared" si="0"/>
        <v>0</v>
      </c>
      <c r="AE5" s="136">
        <f t="shared" si="0"/>
        <v>0</v>
      </c>
      <c r="AF5" s="136">
        <f>SUM(AF$7:AF$100000)</f>
        <v>88420.38</v>
      </c>
      <c r="AG5" s="136">
        <f t="shared" ref="AG5:AW5" si="1">SUM(AG$7:AG$11)</f>
        <v>0</v>
      </c>
      <c r="AH5" s="136">
        <f t="shared" si="1"/>
        <v>0</v>
      </c>
      <c r="AI5" s="136">
        <f t="shared" si="1"/>
        <v>0</v>
      </c>
      <c r="AJ5" s="136">
        <f t="shared" si="1"/>
        <v>0</v>
      </c>
      <c r="AK5" s="136">
        <f t="shared" si="1"/>
        <v>0</v>
      </c>
      <c r="AL5" s="136">
        <f t="shared" si="1"/>
        <v>0</v>
      </c>
      <c r="AM5" s="136">
        <f t="shared" si="1"/>
        <v>0</v>
      </c>
      <c r="AN5" s="136">
        <f t="shared" si="1"/>
        <v>0</v>
      </c>
      <c r="AO5" s="136">
        <f t="shared" si="1"/>
        <v>0</v>
      </c>
      <c r="AP5" s="136">
        <f t="shared" si="1"/>
        <v>0</v>
      </c>
      <c r="AQ5" s="136">
        <f t="shared" si="1"/>
        <v>0</v>
      </c>
      <c r="AR5" s="136">
        <f t="shared" si="1"/>
        <v>0</v>
      </c>
      <c r="AS5" s="136">
        <f t="shared" si="1"/>
        <v>0</v>
      </c>
      <c r="AT5" s="136">
        <f t="shared" si="1"/>
        <v>0</v>
      </c>
      <c r="AU5" s="136">
        <f t="shared" si="1"/>
        <v>0</v>
      </c>
      <c r="AV5" s="136">
        <f t="shared" si="1"/>
        <v>0</v>
      </c>
      <c r="AW5" s="136">
        <f t="shared" si="1"/>
        <v>0</v>
      </c>
      <c r="AX5" s="136">
        <f>SUM(AX$7:AX$12)</f>
        <v>0</v>
      </c>
      <c r="AY5" s="136">
        <f>SUM(AY$7:AY$11)</f>
        <v>0</v>
      </c>
      <c r="AZ5" s="136">
        <f>SUM(AZ$7:AZ$11)</f>
        <v>0</v>
      </c>
      <c r="BA5" s="136">
        <f>SUM(BA$7:BA$11)</f>
        <v>0</v>
      </c>
      <c r="BB5" s="136">
        <f>SUM(BB$7:BB$11)</f>
        <v>0</v>
      </c>
      <c r="BC5" s="136">
        <f>SUM(BC$7:BC$11)</f>
        <v>0</v>
      </c>
      <c r="BD5" s="136">
        <f>SUM(W$7:W$11)</f>
        <v>0</v>
      </c>
      <c r="BE5" s="136">
        <f>SUM(BE7:BE11)</f>
        <v>71461.53</v>
      </c>
      <c r="BF5" s="136">
        <f>SUM(W7:W11)</f>
        <v>0</v>
      </c>
    </row>
    <row r="6" spans="1:59"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9" x14ac:dyDescent="0.25">
      <c r="A7">
        <f t="shared" ref="A7:A12" si="2">B7</f>
        <v>3025405</v>
      </c>
      <c r="B7" s="117">
        <v>3025405</v>
      </c>
      <c r="C7" t="s">
        <v>542</v>
      </c>
      <c r="D7" s="106">
        <f>VLOOKUP(B7,'School Details'!A:K,3,FALSE)</f>
        <v>0</v>
      </c>
      <c r="E7" s="106" t="str">
        <f>VLOOKUP(B7,'School Details'!A:K,4,FALSE)</f>
        <v>M</v>
      </c>
      <c r="F7" s="106" t="str">
        <f>VLOOKUP(B7,'School Details'!A:K,5,FALSE)</f>
        <v>Secondary</v>
      </c>
      <c r="G7" s="100" t="s">
        <v>979</v>
      </c>
      <c r="I7" s="4" t="s">
        <v>24698</v>
      </c>
      <c r="J7">
        <v>661225</v>
      </c>
      <c r="K7" s="117" t="s">
        <v>11</v>
      </c>
      <c r="L7" s="106">
        <v>1</v>
      </c>
      <c r="M7" s="106" t="str">
        <f t="shared" ref="M7:M12" si="3">I7&amp;"."&amp;K7</f>
        <v>P16 SBG.I02</v>
      </c>
      <c r="N7" s="106">
        <f>VLOOKUP(B7,'School Details'!A:K,10,FALSE)</f>
        <v>400041</v>
      </c>
      <c r="O7" t="str">
        <f t="shared" ref="O7:O12" si="4">C7</f>
        <v>Finchley Catholic High Sch</v>
      </c>
      <c r="P7" t="s">
        <v>220</v>
      </c>
      <c r="Q7" t="s">
        <v>221</v>
      </c>
      <c r="R7" t="s">
        <v>222</v>
      </c>
      <c r="S7" t="s">
        <v>981</v>
      </c>
      <c r="T7" s="124"/>
      <c r="U7" t="str">
        <f t="shared" ref="U7:U12" si="5">RIGHT($B7,4)&amp;"."&amp;$M7&amp;"."&amp;U$3</f>
        <v>5405.P16 SBG.I02.Ap251</v>
      </c>
      <c r="V7" t="str">
        <f t="shared" ref="V7:V12" si="6">$O7&amp;"."&amp;RIGHT($B7,4)&amp;"."&amp;$M7&amp;"."&amp;V$3</f>
        <v>Finchley Catholic High Sch.5405.P16 SBG.I02.Ap25</v>
      </c>
      <c r="W7" s="118"/>
      <c r="Z7" s="118"/>
      <c r="AC7" s="118"/>
      <c r="AF7" s="121">
        <v>21402.75</v>
      </c>
      <c r="AI7" s="121"/>
      <c r="AL7" s="121"/>
      <c r="AO7" s="121"/>
      <c r="AR7" s="121"/>
      <c r="AU7" s="121"/>
      <c r="AV7" t="str">
        <f t="shared" ref="AV7:AV12" si="7">RIGHT($B7,4)&amp;"."&amp;$M7&amp;"."&amp;AV$3</f>
        <v>5405.P16 SBG.I02.Jan261</v>
      </c>
      <c r="AW7" t="str">
        <f t="shared" ref="AW7:AW12" si="8">$O7&amp;"."&amp;RIGHT($B7,4)&amp;"."&amp;$M7&amp;"."&amp;AW$3</f>
        <v>Finchley Catholic High Sch.5405.P16 SBG.I02.Jan26</v>
      </c>
      <c r="AX7" s="121"/>
      <c r="BA7" s="121"/>
      <c r="BD7" s="121"/>
      <c r="BE7" s="119">
        <f t="shared" ref="BE7:BE12" si="9">W7+Z7+AC7+AF7+AI7+AL7+AO7+AR7+AU7+AX7+BA7+W7</f>
        <v>21402.75</v>
      </c>
      <c r="BF7" s="119">
        <f t="shared" ref="BF7:BF12" si="10">BE7-T7</f>
        <v>21402.75</v>
      </c>
    </row>
    <row r="8" spans="1:59" x14ac:dyDescent="0.25">
      <c r="A8">
        <f t="shared" si="2"/>
        <v>3025427</v>
      </c>
      <c r="B8" s="117">
        <v>3025427</v>
      </c>
      <c r="C8" t="s">
        <v>547</v>
      </c>
      <c r="D8" s="106">
        <f>VLOOKUP(B8,'School Details'!A:E,3,FALSE)</f>
        <v>0</v>
      </c>
      <c r="E8" s="106" t="str">
        <f>VLOOKUP(B8,'School Details'!A:E,4,FALSE)</f>
        <v>M</v>
      </c>
      <c r="F8" s="106" t="str">
        <f>VLOOKUP(B8,'School Details'!A:E,5,FALSE)</f>
        <v>Secondary</v>
      </c>
      <c r="G8" s="100" t="s">
        <v>979</v>
      </c>
      <c r="I8" s="4" t="s">
        <v>24698</v>
      </c>
      <c r="J8">
        <v>661225</v>
      </c>
      <c r="K8" s="117" t="s">
        <v>11</v>
      </c>
      <c r="L8" s="106">
        <v>1</v>
      </c>
      <c r="M8" s="106" t="str">
        <f t="shared" si="3"/>
        <v>P16 SBG.I02</v>
      </c>
      <c r="N8" s="106">
        <f>VLOOKUP(B8,'School Details'!A:K,10,FALSE)</f>
        <v>400140</v>
      </c>
      <c r="O8" t="str">
        <f t="shared" si="4"/>
        <v>JCoSS</v>
      </c>
      <c r="P8" t="s">
        <v>169</v>
      </c>
      <c r="Q8" t="s">
        <v>170</v>
      </c>
      <c r="R8" t="s">
        <v>171</v>
      </c>
      <c r="S8" t="s">
        <v>981</v>
      </c>
      <c r="T8" s="124"/>
      <c r="U8" t="str">
        <f t="shared" si="5"/>
        <v>5427.P16 SBG.I02.Ap251</v>
      </c>
      <c r="V8" t="str">
        <f t="shared" si="6"/>
        <v>JCoSS.5427.P16 SBG.I02.Ap25</v>
      </c>
      <c r="W8" s="118"/>
      <c r="Z8" s="118"/>
      <c r="AC8" s="118"/>
      <c r="AF8" s="121">
        <v>23092.33</v>
      </c>
      <c r="AI8" s="121"/>
      <c r="AL8" s="121"/>
      <c r="AO8" s="121"/>
      <c r="AR8" s="121"/>
      <c r="AU8" s="121"/>
      <c r="AV8" t="str">
        <f t="shared" si="7"/>
        <v>5427.P16 SBG.I02.Jan261</v>
      </c>
      <c r="AW8" t="str">
        <f t="shared" si="8"/>
        <v>JCoSS.5427.P16 SBG.I02.Jan26</v>
      </c>
      <c r="AX8" s="121"/>
      <c r="BA8" s="121"/>
      <c r="BD8" s="121"/>
      <c r="BE8" s="119">
        <f t="shared" si="9"/>
        <v>23092.33</v>
      </c>
      <c r="BF8" s="119">
        <f t="shared" si="10"/>
        <v>23092.33</v>
      </c>
    </row>
    <row r="9" spans="1:59" x14ac:dyDescent="0.25">
      <c r="A9">
        <f t="shared" si="2"/>
        <v>3024004</v>
      </c>
      <c r="B9" s="117">
        <v>3024004</v>
      </c>
      <c r="C9" t="s">
        <v>548</v>
      </c>
      <c r="D9" s="106">
        <f>VLOOKUP(B9,'School Details'!A:E,3,FALSE)</f>
        <v>0</v>
      </c>
      <c r="E9" s="106" t="str">
        <f>VLOOKUP(B9,'School Details'!A:E,4,FALSE)</f>
        <v>M</v>
      </c>
      <c r="F9" s="106" t="str">
        <f>VLOOKUP(B9,'School Details'!A:E,5,FALSE)</f>
        <v>Secondary</v>
      </c>
      <c r="G9" s="100" t="s">
        <v>979</v>
      </c>
      <c r="I9" s="4" t="s">
        <v>24698</v>
      </c>
      <c r="J9">
        <v>661225</v>
      </c>
      <c r="K9" s="117" t="s">
        <v>11</v>
      </c>
      <c r="L9" s="106">
        <v>1</v>
      </c>
      <c r="M9" s="106" t="str">
        <f t="shared" si="3"/>
        <v>P16 SBG.I02</v>
      </c>
      <c r="N9" s="106">
        <f>VLOOKUP(B9,'School Details'!A:K,10,FALSE)</f>
        <v>107953</v>
      </c>
      <c r="O9" t="str">
        <f t="shared" si="4"/>
        <v>Menorah High Sch Girls</v>
      </c>
      <c r="P9" t="s">
        <v>106</v>
      </c>
      <c r="Q9" t="s">
        <v>107</v>
      </c>
      <c r="R9" t="s">
        <v>108</v>
      </c>
      <c r="S9" t="s">
        <v>981</v>
      </c>
      <c r="T9" s="124"/>
      <c r="U9" t="str">
        <f t="shared" si="5"/>
        <v>4004.P16 SBG.I02.Ap251</v>
      </c>
      <c r="V9" t="str">
        <f t="shared" si="6"/>
        <v>Menorah High Sch Girls.4004.P16 SBG.I02.Ap25</v>
      </c>
      <c r="W9" s="118"/>
      <c r="Z9" s="118"/>
      <c r="AC9" s="118"/>
      <c r="AF9" s="121">
        <v>5160.66</v>
      </c>
      <c r="AI9" s="121"/>
      <c r="AL9" s="121"/>
      <c r="AO9" s="121"/>
      <c r="AR9" s="121"/>
      <c r="AU9" s="121"/>
      <c r="AV9" t="str">
        <f t="shared" si="7"/>
        <v>4004.P16 SBG.I02.Jan261</v>
      </c>
      <c r="AW9" t="str">
        <f t="shared" si="8"/>
        <v>Menorah High Sch Girls.4004.P16 SBG.I02.Jan26</v>
      </c>
      <c r="AX9" s="121"/>
      <c r="BA9" s="121"/>
      <c r="BD9" s="121"/>
      <c r="BE9" s="119">
        <f t="shared" si="9"/>
        <v>5160.66</v>
      </c>
      <c r="BF9" s="119">
        <f t="shared" si="10"/>
        <v>5160.66</v>
      </c>
    </row>
    <row r="10" spans="1:59" x14ac:dyDescent="0.25">
      <c r="A10">
        <f t="shared" si="2"/>
        <v>3025407</v>
      </c>
      <c r="B10" s="117">
        <v>3025407</v>
      </c>
      <c r="C10" t="s">
        <v>553</v>
      </c>
      <c r="D10" s="106">
        <f>VLOOKUP(B10,'School Details'!A:E,3,FALSE)</f>
        <v>0</v>
      </c>
      <c r="E10" s="106" t="str">
        <f>VLOOKUP(B10,'School Details'!A:E,4,FALSE)</f>
        <v>M</v>
      </c>
      <c r="F10" s="106" t="str">
        <f>VLOOKUP(B10,'School Details'!A:E,5,FALSE)</f>
        <v>Secondary</v>
      </c>
      <c r="G10" s="100" t="s">
        <v>979</v>
      </c>
      <c r="I10" s="4" t="s">
        <v>24698</v>
      </c>
      <c r="J10">
        <v>661225</v>
      </c>
      <c r="K10" s="117" t="s">
        <v>11</v>
      </c>
      <c r="L10" s="106">
        <v>1</v>
      </c>
      <c r="M10" s="106" t="str">
        <f t="shared" si="3"/>
        <v>P16 SBG.I02</v>
      </c>
      <c r="N10" s="106">
        <f>VLOOKUP(B10,'School Details'!A:K,10,FALSE)</f>
        <v>400013</v>
      </c>
      <c r="O10" t="str">
        <f t="shared" si="4"/>
        <v xml:space="preserve">St. James' Catholic High </v>
      </c>
      <c r="P10" t="s">
        <v>55</v>
      </c>
      <c r="Q10" t="s">
        <v>56</v>
      </c>
      <c r="R10" t="s">
        <v>57</v>
      </c>
      <c r="S10" t="s">
        <v>981</v>
      </c>
      <c r="T10" s="124"/>
      <c r="U10" t="str">
        <f t="shared" si="5"/>
        <v>5407.P16 SBG.I02.Ap251</v>
      </c>
      <c r="V10" t="str">
        <f t="shared" si="6"/>
        <v>St. James' Catholic High .5407.P16 SBG.I02.Ap25</v>
      </c>
      <c r="W10" s="118"/>
      <c r="Z10" s="118"/>
      <c r="AC10" s="118"/>
      <c r="AF10" s="121">
        <v>12491.82</v>
      </c>
      <c r="AI10" s="121"/>
      <c r="AL10" s="121"/>
      <c r="AO10" s="121"/>
      <c r="AR10" s="121"/>
      <c r="AU10" s="121"/>
      <c r="AV10" t="str">
        <f t="shared" si="7"/>
        <v>5407.P16 SBG.I02.Jan261</v>
      </c>
      <c r="AW10" t="str">
        <f t="shared" si="8"/>
        <v>St. James' Catholic High .5407.P16 SBG.I02.Jan26</v>
      </c>
      <c r="AX10" s="121"/>
      <c r="BA10" s="121"/>
      <c r="BD10" s="121"/>
      <c r="BE10" s="119">
        <f t="shared" si="9"/>
        <v>12491.82</v>
      </c>
      <c r="BF10" s="119">
        <f t="shared" si="10"/>
        <v>12491.82</v>
      </c>
    </row>
    <row r="11" spans="1:59" x14ac:dyDescent="0.25">
      <c r="A11">
        <f t="shared" si="2"/>
        <v>3023521</v>
      </c>
      <c r="B11" s="117">
        <v>3023521</v>
      </c>
      <c r="C11" t="s">
        <v>563</v>
      </c>
      <c r="D11" s="106">
        <f>VLOOKUP(B11,'School Details'!A:E,3,FALSE)</f>
        <v>0</v>
      </c>
      <c r="E11" s="106" t="str">
        <f>VLOOKUP(B11,'School Details'!A:E,4,FALSE)</f>
        <v>A</v>
      </c>
      <c r="F11" s="106" t="str">
        <f>VLOOKUP(B11,'School Details'!A:E,5,FALSE)</f>
        <v>All through</v>
      </c>
      <c r="G11" s="100" t="s">
        <v>979</v>
      </c>
      <c r="I11" s="4" t="s">
        <v>24698</v>
      </c>
      <c r="J11">
        <v>661225</v>
      </c>
      <c r="K11" s="117" t="s">
        <v>11</v>
      </c>
      <c r="L11" s="106">
        <v>1</v>
      </c>
      <c r="M11" s="106" t="str">
        <f t="shared" si="3"/>
        <v>P16 SBG.I02</v>
      </c>
      <c r="N11" s="106">
        <f>VLOOKUP(B11,'School Details'!A:K,10,FALSE)</f>
        <v>400135</v>
      </c>
      <c r="O11" t="str">
        <f t="shared" si="4"/>
        <v>St Mary's &amp; St John's CE School</v>
      </c>
      <c r="P11" t="s">
        <v>190</v>
      </c>
      <c r="Q11" t="s">
        <v>191</v>
      </c>
      <c r="R11" t="s">
        <v>192</v>
      </c>
      <c r="S11" t="s">
        <v>981</v>
      </c>
      <c r="T11" s="124"/>
      <c r="U11" t="str">
        <f t="shared" si="5"/>
        <v>3521.P16 SBG.I02.Ap251</v>
      </c>
      <c r="V11" t="str">
        <f t="shared" si="6"/>
        <v>St Mary's &amp; St John's CE School.3521.P16 SBG.I02.Ap25</v>
      </c>
      <c r="W11" s="118"/>
      <c r="Z11" s="118"/>
      <c r="AC11" s="118"/>
      <c r="AF11" s="121">
        <v>9313.9699999999993</v>
      </c>
      <c r="AI11" s="121"/>
      <c r="AL11" s="121"/>
      <c r="AO11" s="121"/>
      <c r="AR11" s="121"/>
      <c r="AU11" s="121"/>
      <c r="AV11" t="str">
        <f t="shared" si="7"/>
        <v>3521.P16 SBG.I02.Jan261</v>
      </c>
      <c r="AW11" t="str">
        <f t="shared" si="8"/>
        <v>St Mary's &amp; St John's CE School.3521.P16 SBG.I02.Jan26</v>
      </c>
      <c r="AX11" s="121"/>
      <c r="BA11" s="121"/>
      <c r="BD11" s="121"/>
      <c r="BE11" s="119">
        <f t="shared" si="9"/>
        <v>9313.9699999999993</v>
      </c>
      <c r="BF11" s="119">
        <f t="shared" si="10"/>
        <v>9313.9699999999993</v>
      </c>
    </row>
    <row r="12" spans="1:59" x14ac:dyDescent="0.25">
      <c r="A12">
        <f t="shared" si="2"/>
        <v>3025404</v>
      </c>
      <c r="B12" s="117">
        <v>3025404</v>
      </c>
      <c r="C12" t="s">
        <v>552</v>
      </c>
      <c r="D12" s="106">
        <f>VLOOKUP(B12,'School Details'!A:E,3,FALSE)</f>
        <v>0</v>
      </c>
      <c r="E12" s="106" t="str">
        <f>VLOOKUP(B12,'School Details'!A:E,4,FALSE)</f>
        <v>M</v>
      </c>
      <c r="F12" s="106" t="str">
        <f>VLOOKUP(B12,'School Details'!A:E,5,FALSE)</f>
        <v>Secondary</v>
      </c>
      <c r="G12" s="100" t="s">
        <v>979</v>
      </c>
      <c r="I12" s="4" t="s">
        <v>24698</v>
      </c>
      <c r="J12">
        <v>661225</v>
      </c>
      <c r="K12" s="117" t="s">
        <v>11</v>
      </c>
      <c r="L12" s="106">
        <v>1</v>
      </c>
      <c r="M12" s="106" t="str">
        <f t="shared" si="3"/>
        <v>P16 SBG.I02</v>
      </c>
      <c r="N12" s="106">
        <f>VLOOKUP(B12,'School Details'!A:K,10,FALSE)</f>
        <v>400029</v>
      </c>
      <c r="O12" t="str">
        <f t="shared" si="4"/>
        <v>St Michaels Catholic Grammar</v>
      </c>
      <c r="P12" t="s">
        <v>118</v>
      </c>
      <c r="Q12" t="s">
        <v>119</v>
      </c>
      <c r="R12" t="s">
        <v>120</v>
      </c>
      <c r="S12" t="s">
        <v>981</v>
      </c>
      <c r="T12" s="124"/>
      <c r="U12" t="str">
        <f t="shared" si="5"/>
        <v>5404.P16 SBG.I02.Ap251</v>
      </c>
      <c r="V12" t="str">
        <f t="shared" si="6"/>
        <v>St Michaels Catholic Grammar.5404.P16 SBG.I02.Ap25</v>
      </c>
      <c r="W12" s="118"/>
      <c r="Z12" s="118"/>
      <c r="AC12" s="118"/>
      <c r="AF12" s="121">
        <v>16958.849999999999</v>
      </c>
      <c r="AI12" s="121"/>
      <c r="AL12" s="121"/>
      <c r="AO12" s="121"/>
      <c r="AR12" s="121"/>
      <c r="AU12" s="121"/>
      <c r="AV12" t="str">
        <f t="shared" si="7"/>
        <v>5404.P16 SBG.I02.Jan261</v>
      </c>
      <c r="AW12" t="str">
        <f t="shared" si="8"/>
        <v>St Michaels Catholic Grammar.5404.P16 SBG.I02.Jan26</v>
      </c>
      <c r="AX12" s="121"/>
      <c r="BA12" s="121"/>
      <c r="BD12" s="121"/>
      <c r="BE12" s="119">
        <f t="shared" si="9"/>
        <v>16958.849999999999</v>
      </c>
      <c r="BF12" s="119">
        <f t="shared" si="10"/>
        <v>16958.849999999999</v>
      </c>
    </row>
  </sheetData>
  <autoFilter ref="A6:BX12" xr:uid="{77C55A0F-31B2-44FD-AB5E-BEFD4AFFB53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3065-65E6-4ACB-9D47-7E1929F8B5A7}">
  <sheetPr>
    <tabColor theme="4" tint="0.39997558519241921"/>
  </sheetPr>
  <dimension ref="A3:BT112"/>
  <sheetViews>
    <sheetView zoomScale="90" zoomScaleNormal="90" workbookViewId="0">
      <pane xSplit="3" ySplit="6" topLeftCell="T22"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1" max="1" width="10.28515625" customWidth="1"/>
    <col min="2" max="2" width="9.855468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18.5703125" bestFit="1" customWidth="1"/>
    <col min="9" max="9" width="18.28515625" bestFit="1" customWidth="1"/>
    <col min="10" max="10" width="8" customWidth="1"/>
    <col min="11" max="11" width="9.5703125" bestFit="1" customWidth="1"/>
    <col min="12" max="12" width="9.5703125" customWidth="1"/>
    <col min="13" max="13" width="18.42578125" bestFit="1" customWidth="1"/>
    <col min="14" max="14" width="18.42578125" customWidth="1"/>
    <col min="15" max="15" width="11.5703125" bestFit="1" customWidth="1"/>
    <col min="16" max="16" width="18.85546875" customWidth="1"/>
    <col min="17" max="17" width="24.28515625" bestFit="1" customWidth="1"/>
    <col min="18" max="18" width="19.85546875" bestFit="1" customWidth="1"/>
    <col min="19" max="19" width="17.7109375" bestFit="1" customWidth="1"/>
    <col min="20" max="20" width="39.42578125" bestFit="1" customWidth="1"/>
    <col min="21" max="21" width="15.140625" bestFit="1" customWidth="1"/>
    <col min="22" max="22" width="24.7109375" hidden="1" customWidth="1" outlineLevel="1"/>
    <col min="23" max="23" width="39.5703125" hidden="1" customWidth="1" outlineLevel="1"/>
    <col min="24" max="24" width="14.140625" bestFit="1" customWidth="1" collapsed="1"/>
    <col min="25" max="25" width="25" hidden="1" customWidth="1" outlineLevel="1"/>
    <col min="26" max="26" width="40" hidden="1" customWidth="1" outlineLevel="1"/>
    <col min="27" max="27" width="13.42578125" customWidth="1" collapsed="1"/>
    <col min="28" max="28" width="24.140625" hidden="1" customWidth="1" outlineLevel="1"/>
    <col min="29" max="29" width="39.140625" hidden="1" customWidth="1" outlineLevel="1"/>
    <col min="30" max="30" width="14.7109375" customWidth="1" collapsed="1"/>
    <col min="31" max="31" width="24.140625" hidden="1" customWidth="1" outlineLevel="1"/>
    <col min="32" max="32" width="39" hidden="1" customWidth="1" outlineLevel="1"/>
    <col min="33" max="33" width="13" bestFit="1" customWidth="1" collapsed="1"/>
    <col min="34" max="34" width="24.7109375" hidden="1" customWidth="1" outlineLevel="1"/>
    <col min="35" max="35" width="39.5703125" hidden="1" customWidth="1" outlineLevel="1"/>
    <col min="36" max="36" width="9" bestFit="1" customWidth="1" collapsed="1"/>
    <col min="37" max="37" width="24.5703125" hidden="1" customWidth="1" outlineLevel="1"/>
    <col min="38" max="38" width="39.42578125" hidden="1" customWidth="1" outlineLevel="1"/>
    <col min="39" max="39" width="12.28515625" customWidth="1" collapsed="1"/>
    <col min="40" max="40" width="24.85546875" hidden="1" customWidth="1" outlineLevel="1"/>
    <col min="41" max="41" width="39.85546875" hidden="1" customWidth="1" outlineLevel="1"/>
    <col min="42" max="42" width="12.28515625" bestFit="1" customWidth="1" collapsed="1"/>
    <col min="43" max="43" width="24.85546875" hidden="1" customWidth="1" outlineLevel="1"/>
    <col min="44" max="44" width="39.85546875" hidden="1" customWidth="1" outlineLevel="1"/>
    <col min="45" max="45" width="12.28515625" bestFit="1" customWidth="1" collapsed="1"/>
    <col min="46" max="46" width="24.85546875" hidden="1" customWidth="1" outlineLevel="1"/>
    <col min="47" max="47" width="39.7109375" hidden="1" customWidth="1" outlineLevel="1"/>
    <col min="48" max="48" width="12.28515625" bestFit="1" customWidth="1" collapsed="1"/>
    <col min="49" max="49" width="24.140625" hidden="1" customWidth="1" outlineLevel="1"/>
    <col min="50" max="50" width="39.140625" hidden="1" customWidth="1" outlineLevel="1"/>
    <col min="51" max="51" width="12.28515625" bestFit="1" customWidth="1" collapsed="1"/>
    <col min="52" max="52" width="24.5703125" hidden="1" customWidth="1" outlineLevel="1"/>
    <col min="53" max="53" width="39.42578125" hidden="1" customWidth="1" outlineLevel="1"/>
    <col min="54" max="54" width="12.28515625" bestFit="1" customWidth="1" collapsed="1"/>
    <col min="55" max="55" width="25" hidden="1" customWidth="1" outlineLevel="1"/>
    <col min="56" max="56" width="40" hidden="1" customWidth="1" outlineLevel="1"/>
    <col min="57" max="57" width="12.28515625" bestFit="1" customWidth="1" collapsed="1"/>
    <col min="58" max="58" width="14.140625" bestFit="1" customWidth="1"/>
    <col min="59" max="59" width="16.28515625" customWidth="1"/>
    <col min="60" max="60" width="15" customWidth="1"/>
    <col min="61" max="61" width="12.28515625" bestFit="1" customWidth="1"/>
    <col min="62" max="72" width="12.28515625" style="7" bestFit="1" customWidth="1"/>
    <col min="74" max="74" width="12.7109375" bestFit="1" customWidth="1"/>
    <col min="75" max="75" width="13.85546875" bestFit="1" customWidth="1"/>
    <col min="76" max="76" width="12.42578125" bestFit="1" customWidth="1"/>
    <col min="79" max="79" width="10.5703125" bestFit="1" customWidth="1"/>
    <col min="80" max="80" width="12.42578125" bestFit="1" customWidth="1"/>
    <col min="81" max="81" width="11" bestFit="1" customWidth="1"/>
    <col min="82" max="82" width="13.85546875" bestFit="1" customWidth="1"/>
    <col min="83" max="90" width="14.140625" customWidth="1"/>
    <col min="91" max="91" width="13.85546875" bestFit="1" customWidth="1"/>
    <col min="92" max="92" width="11.28515625" bestFit="1" customWidth="1"/>
    <col min="93" max="93" width="17" bestFit="1" customWidth="1"/>
  </cols>
  <sheetData>
    <row r="3" spans="1:59" s="116" customFormat="1" ht="61.5" thickTop="1" thickBot="1" x14ac:dyDescent="0.25">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1" t="s">
        <v>387</v>
      </c>
      <c r="O3" s="102" t="s">
        <v>777</v>
      </c>
      <c r="P3" s="105" t="s">
        <v>945</v>
      </c>
      <c r="Q3" s="126" t="s">
        <v>265</v>
      </c>
      <c r="R3" s="125" t="s">
        <v>266</v>
      </c>
      <c r="S3" s="125" t="s">
        <v>267</v>
      </c>
      <c r="T3" s="125" t="s">
        <v>839</v>
      </c>
      <c r="U3" s="102" t="s">
        <v>776</v>
      </c>
      <c r="V3" s="101" t="str">
        <f>Variables!$C$5</f>
        <v>Ap251</v>
      </c>
      <c r="W3" s="101" t="str">
        <f>Variables!$D$5</f>
        <v>Ap25</v>
      </c>
      <c r="X3" s="104" t="s">
        <v>760</v>
      </c>
      <c r="Y3" s="101" t="str">
        <f>Variables!$C$6</f>
        <v>Ma251</v>
      </c>
      <c r="Z3" s="101" t="str">
        <f>Variables!$D$6</f>
        <v>Ma25</v>
      </c>
      <c r="AA3" s="104" t="s">
        <v>688</v>
      </c>
      <c r="AB3" s="101" t="str">
        <f>Variables!$C$7</f>
        <v>Ju251</v>
      </c>
      <c r="AC3" s="101" t="str">
        <f>Variables!$D$7</f>
        <v>Ju25</v>
      </c>
      <c r="AD3" s="104" t="s">
        <v>761</v>
      </c>
      <c r="AE3" s="101" t="str">
        <f>Variables!$C$8</f>
        <v>Jul251</v>
      </c>
      <c r="AF3" s="101" t="str">
        <f>Variables!$D$8</f>
        <v>Jul25</v>
      </c>
      <c r="AG3" s="104" t="s">
        <v>762</v>
      </c>
      <c r="AH3" s="101" t="str">
        <f>Variables!$C$9</f>
        <v>Aug251</v>
      </c>
      <c r="AI3" s="101" t="str">
        <f>Variables!$D$9</f>
        <v>Aug25</v>
      </c>
      <c r="AJ3" s="104" t="s">
        <v>754</v>
      </c>
      <c r="AK3" s="101" t="str">
        <f>Variables!$C$10</f>
        <v>Sep251</v>
      </c>
      <c r="AL3" s="101" t="str">
        <f>Variables!$D$10</f>
        <v>Sep25</v>
      </c>
      <c r="AM3" s="104" t="s">
        <v>753</v>
      </c>
      <c r="AN3" s="101" t="str">
        <f>Variables!$C$11</f>
        <v>Oct251</v>
      </c>
      <c r="AO3" s="101" t="str">
        <f>Variables!$D$11</f>
        <v>Oct25</v>
      </c>
      <c r="AP3" s="104" t="s">
        <v>763</v>
      </c>
      <c r="AQ3" s="101" t="str">
        <f>Variables!$C$12</f>
        <v>Nov251</v>
      </c>
      <c r="AR3" s="101" t="str">
        <f>Variables!$D$12</f>
        <v>Nov25</v>
      </c>
      <c r="AS3" s="104" t="s">
        <v>764</v>
      </c>
      <c r="AT3" s="101" t="str">
        <f>Variables!$C$13</f>
        <v>Dec251</v>
      </c>
      <c r="AU3" s="101" t="str">
        <f>Variables!$D$13</f>
        <v>Dec25</v>
      </c>
      <c r="AV3" s="104" t="s">
        <v>765</v>
      </c>
      <c r="AW3" s="101" t="str">
        <f>Variables!$C$14</f>
        <v>Jan261</v>
      </c>
      <c r="AX3" s="101" t="str">
        <f>Variables!$D$14</f>
        <v>Jan26</v>
      </c>
      <c r="AY3" s="104" t="s">
        <v>766</v>
      </c>
      <c r="AZ3" s="101" t="str">
        <f>Variables!$C$15</f>
        <v>Feb261</v>
      </c>
      <c r="BA3" s="101" t="str">
        <f>Variables!$D$15</f>
        <v>Feb26</v>
      </c>
      <c r="BB3" s="104" t="s">
        <v>767</v>
      </c>
      <c r="BC3" s="101" t="str">
        <f>Variables!$C$16</f>
        <v>Mar261</v>
      </c>
      <c r="BD3" s="101" t="str">
        <f>Variables!$D$16</f>
        <v>Mar26</v>
      </c>
      <c r="BE3" s="104" t="s">
        <v>768</v>
      </c>
      <c r="BF3" s="105" t="s">
        <v>778</v>
      </c>
      <c r="BG3" s="105" t="s">
        <v>751</v>
      </c>
    </row>
    <row r="4" spans="1:59" s="116" customFormat="1" ht="16.5" thickTop="1" thickBot="1" x14ac:dyDescent="0.3">
      <c r="A4" s="101"/>
      <c r="B4" s="101"/>
      <c r="C4" s="101"/>
      <c r="D4" s="129"/>
      <c r="E4" s="101"/>
      <c r="F4" s="101"/>
      <c r="G4" s="129"/>
      <c r="H4" s="101"/>
      <c r="I4" s="101"/>
      <c r="J4" s="129"/>
      <c r="K4" s="101"/>
      <c r="L4" s="101"/>
      <c r="M4" s="101"/>
      <c r="N4" s="101"/>
      <c r="O4" s="101"/>
      <c r="Q4" s="3"/>
      <c r="R4"/>
      <c r="S4" s="3"/>
      <c r="T4" s="3"/>
      <c r="U4" s="101"/>
      <c r="V4" s="129"/>
      <c r="W4" s="129"/>
      <c r="X4" s="130" t="s">
        <v>8</v>
      </c>
      <c r="Y4" s="130" t="s">
        <v>8</v>
      </c>
      <c r="Z4" s="130" t="s">
        <v>8</v>
      </c>
      <c r="AA4" s="130" t="s">
        <v>8</v>
      </c>
      <c r="AB4" s="130" t="s">
        <v>8</v>
      </c>
      <c r="AC4" s="130" t="s">
        <v>8</v>
      </c>
      <c r="AD4" s="130" t="s">
        <v>8</v>
      </c>
      <c r="AE4" s="130" t="s">
        <v>8</v>
      </c>
      <c r="AF4" s="130" t="s">
        <v>8</v>
      </c>
      <c r="AG4" s="130" t="s">
        <v>8</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c r="BD4" s="131"/>
      <c r="BE4" s="131" t="s">
        <v>885</v>
      </c>
      <c r="BF4" s="131"/>
      <c r="BG4" s="131"/>
    </row>
    <row r="5" spans="1:59" ht="16.5" thickTop="1" thickBot="1" x14ac:dyDescent="0.3">
      <c r="O5" s="99"/>
      <c r="Q5" s="3"/>
      <c r="S5" s="3"/>
      <c r="T5" s="3"/>
      <c r="U5" s="135">
        <f>SUM(U$7:U$56)</f>
        <v>0</v>
      </c>
      <c r="X5" s="136">
        <f t="shared" ref="X5:AF5" si="0">SUM(X$7:X$56)</f>
        <v>0</v>
      </c>
      <c r="Y5" s="136">
        <f t="shared" si="0"/>
        <v>0</v>
      </c>
      <c r="Z5" s="136">
        <f t="shared" si="0"/>
        <v>0</v>
      </c>
      <c r="AA5" s="136">
        <f t="shared" si="0"/>
        <v>0</v>
      </c>
      <c r="AB5" s="136">
        <f t="shared" si="0"/>
        <v>0</v>
      </c>
      <c r="AC5" s="136">
        <f t="shared" si="0"/>
        <v>0</v>
      </c>
      <c r="AD5" s="136">
        <f t="shared" si="0"/>
        <v>0</v>
      </c>
      <c r="AE5" s="136">
        <f t="shared" si="0"/>
        <v>0</v>
      </c>
      <c r="AF5" s="136">
        <f t="shared" si="0"/>
        <v>0</v>
      </c>
      <c r="AG5" s="136">
        <f>SUM(AG$7:AG$400)</f>
        <v>-840667.71000000008</v>
      </c>
      <c r="AH5" s="136">
        <f t="shared" ref="AH5:BD5" si="1">SUM(AH$7:AH$56)</f>
        <v>0</v>
      </c>
      <c r="AI5" s="136">
        <f t="shared" si="1"/>
        <v>0</v>
      </c>
      <c r="AJ5" s="136">
        <f t="shared" si="1"/>
        <v>0</v>
      </c>
      <c r="AK5" s="136">
        <f t="shared" si="1"/>
        <v>0</v>
      </c>
      <c r="AL5" s="136">
        <f t="shared" si="1"/>
        <v>0</v>
      </c>
      <c r="AM5" s="136">
        <f t="shared" si="1"/>
        <v>0</v>
      </c>
      <c r="AN5" s="136">
        <f t="shared" si="1"/>
        <v>0</v>
      </c>
      <c r="AO5" s="136">
        <f t="shared" si="1"/>
        <v>0</v>
      </c>
      <c r="AP5" s="136">
        <f t="shared" si="1"/>
        <v>0</v>
      </c>
      <c r="AQ5" s="136">
        <f t="shared" si="1"/>
        <v>0</v>
      </c>
      <c r="AR5" s="136">
        <f t="shared" si="1"/>
        <v>0</v>
      </c>
      <c r="AS5" s="136">
        <f t="shared" si="1"/>
        <v>0</v>
      </c>
      <c r="AT5" s="136">
        <f t="shared" si="1"/>
        <v>0</v>
      </c>
      <c r="AU5" s="136">
        <f t="shared" si="1"/>
        <v>0</v>
      </c>
      <c r="AV5" s="136">
        <f t="shared" si="1"/>
        <v>0</v>
      </c>
      <c r="AW5" s="136">
        <f t="shared" si="1"/>
        <v>0</v>
      </c>
      <c r="AX5" s="136">
        <f t="shared" si="1"/>
        <v>0</v>
      </c>
      <c r="AY5" s="136">
        <f t="shared" si="1"/>
        <v>0</v>
      </c>
      <c r="AZ5" s="136">
        <f t="shared" si="1"/>
        <v>0</v>
      </c>
      <c r="BA5" s="136">
        <f t="shared" si="1"/>
        <v>0</v>
      </c>
      <c r="BB5" s="136">
        <f t="shared" si="1"/>
        <v>0</v>
      </c>
      <c r="BC5" s="136">
        <f t="shared" si="1"/>
        <v>0</v>
      </c>
      <c r="BD5" s="136">
        <f t="shared" si="1"/>
        <v>0</v>
      </c>
      <c r="BE5" s="136">
        <f>SUM(X$7:X$56)</f>
        <v>0</v>
      </c>
      <c r="BF5" s="136">
        <f>SUM(BF7:BF56)</f>
        <v>0</v>
      </c>
      <c r="BG5" s="136">
        <f>SUM(X7:X56)</f>
        <v>0</v>
      </c>
    </row>
    <row r="6" spans="1:59"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row>
    <row r="7" spans="1:59" x14ac:dyDescent="0.25">
      <c r="A7" s="117">
        <v>3023309</v>
      </c>
      <c r="B7" s="117">
        <v>3023309</v>
      </c>
      <c r="C7" t="s">
        <v>503</v>
      </c>
      <c r="D7" s="106">
        <f>VLOOKUP(B7,'School Details'!A:K,3,FALSE)</f>
        <v>0</v>
      </c>
      <c r="E7" s="106" t="str">
        <f>VLOOKUP(B7,'School Details'!A:K,4,FALSE)</f>
        <v>M</v>
      </c>
      <c r="F7" s="106" t="str">
        <f>VLOOKUP(B7,'School Details'!A:K,5,FALSE)</f>
        <v>Primary</v>
      </c>
      <c r="G7" t="s">
        <v>894</v>
      </c>
      <c r="H7" t="s">
        <v>567</v>
      </c>
      <c r="I7" t="s">
        <v>24696</v>
      </c>
      <c r="J7">
        <v>661225</v>
      </c>
      <c r="K7" s="117" t="s">
        <v>15</v>
      </c>
      <c r="L7" s="106">
        <v>1</v>
      </c>
      <c r="M7" s="106" t="str">
        <f>I7&amp;"."&amp;K7</f>
        <v>NTP REC 22.23.I06</v>
      </c>
      <c r="N7" s="106">
        <f>_xlfn.XLOOKUP(B7,'School Details'!A:A,'School Details'!H:H)</f>
        <v>101321</v>
      </c>
      <c r="O7" s="106">
        <f>VLOOKUP(B7,'School Details'!A:K,10,FALSE)</f>
        <v>400098</v>
      </c>
      <c r="P7" s="106" t="str">
        <f>C7</f>
        <v>St Johns CE N20</v>
      </c>
      <c r="Q7" t="s">
        <v>28</v>
      </c>
      <c r="R7" t="s">
        <v>29</v>
      </c>
      <c r="S7" t="s">
        <v>30</v>
      </c>
      <c r="T7" t="s">
        <v>895</v>
      </c>
      <c r="U7" s="124"/>
      <c r="X7" s="118"/>
      <c r="AA7" s="121"/>
      <c r="AD7" s="118"/>
      <c r="AE7" t="str">
        <f t="shared" ref="AE7:AE71" si="2">RIGHT(A7,4)&amp;"."&amp;M7&amp;"."&amp;$AE$3</f>
        <v>3309.NTP REC 22.23.I06.Jul251</v>
      </c>
      <c r="AF7" t="str">
        <f>LEFT(C7,10)&amp;"."&amp;AE7</f>
        <v>St Johns C.3309.NTP REC 22.23.I06.Jul251</v>
      </c>
      <c r="AG7" s="121">
        <v>-3726</v>
      </c>
      <c r="AJ7" s="121"/>
      <c r="AM7" s="121"/>
      <c r="AP7" s="121"/>
      <c r="AS7" s="121"/>
      <c r="AV7" s="121"/>
      <c r="AY7" s="121"/>
      <c r="BB7" s="121"/>
      <c r="BE7" s="121"/>
      <c r="BF7" s="119">
        <f t="shared" ref="BF7:BF22" si="3">SUM(X7:X7)</f>
        <v>0</v>
      </c>
      <c r="BG7" s="119">
        <f t="shared" ref="BG7:BG41" si="4">BF7-U7</f>
        <v>0</v>
      </c>
    </row>
    <row r="8" spans="1:59" x14ac:dyDescent="0.25">
      <c r="A8" s="117">
        <v>3022002</v>
      </c>
      <c r="B8" s="117">
        <v>3022002</v>
      </c>
      <c r="C8" t="s">
        <v>423</v>
      </c>
      <c r="D8" s="106">
        <f>VLOOKUP(B8,'School Details'!A:E,3,FALSE)</f>
        <v>0</v>
      </c>
      <c r="E8" s="106" t="str">
        <f>VLOOKUP(B8,'School Details'!A:E,4,FALSE)</f>
        <v>M</v>
      </c>
      <c r="F8" s="106" t="str">
        <f>VLOOKUP(B8,'School Details'!A:E,5,FALSE)</f>
        <v>Primary</v>
      </c>
      <c r="G8" s="100" t="s">
        <v>894</v>
      </c>
      <c r="H8" t="s">
        <v>567</v>
      </c>
      <c r="I8" t="s">
        <v>24696</v>
      </c>
      <c r="J8">
        <v>661225</v>
      </c>
      <c r="K8" s="117" t="s">
        <v>15</v>
      </c>
      <c r="L8" s="106">
        <v>1</v>
      </c>
      <c r="M8" s="106" t="str">
        <f t="shared" ref="M8:M42" si="5">I8&amp;"."&amp;K8</f>
        <v>NTP REC 22.23.I06</v>
      </c>
      <c r="N8" s="106">
        <f>_xlfn.XLOOKUP(B8,'School Details'!A:A,'School Details'!H:H)</f>
        <v>101258</v>
      </c>
      <c r="O8" s="106">
        <f>VLOOKUP(B8,'School Details'!A:K,10,FALSE)</f>
        <v>400005</v>
      </c>
      <c r="P8" s="106" t="str">
        <f t="shared" ref="P8:P42" si="6">C8</f>
        <v xml:space="preserve">Barnfield </v>
      </c>
      <c r="Q8" t="s">
        <v>139</v>
      </c>
      <c r="R8" t="s">
        <v>140</v>
      </c>
      <c r="S8" t="s">
        <v>141</v>
      </c>
      <c r="T8" t="s">
        <v>895</v>
      </c>
      <c r="U8" s="124"/>
      <c r="X8" s="118"/>
      <c r="AA8" s="118"/>
      <c r="AD8" s="118"/>
      <c r="AE8" t="str">
        <f t="shared" si="2"/>
        <v>2002.NTP REC 22.23.I06.Jul251</v>
      </c>
      <c r="AF8" t="str">
        <f t="shared" ref="AF8:AF71" si="7">LEFT(C8,10)&amp;"."&amp;AE8</f>
        <v>Barnfield .2002.NTP REC 22.23.I06.Jul251</v>
      </c>
      <c r="AG8" s="121">
        <v>-17010</v>
      </c>
      <c r="AJ8" s="121"/>
      <c r="AM8" s="121"/>
      <c r="AP8" s="121"/>
      <c r="AS8" s="121"/>
      <c r="AV8" s="121"/>
      <c r="AY8" s="121"/>
      <c r="BB8" s="121"/>
      <c r="BE8" s="121"/>
      <c r="BF8" s="119">
        <f t="shared" si="3"/>
        <v>0</v>
      </c>
      <c r="BG8" s="119">
        <f t="shared" si="4"/>
        <v>0</v>
      </c>
    </row>
    <row r="9" spans="1:59" x14ac:dyDescent="0.25">
      <c r="A9" s="117">
        <v>3022008</v>
      </c>
      <c r="B9" s="117">
        <v>3022008</v>
      </c>
      <c r="C9" t="s">
        <v>432</v>
      </c>
      <c r="D9" s="106">
        <f>VLOOKUP(B9,'School Details'!A:E,3,FALSE)</f>
        <v>0</v>
      </c>
      <c r="E9" s="106" t="str">
        <f>VLOOKUP(B9,'School Details'!A:E,4,FALSE)</f>
        <v>M</v>
      </c>
      <c r="F9" s="106" t="str">
        <f>VLOOKUP(B9,'School Details'!A:E,5,FALSE)</f>
        <v>Primary</v>
      </c>
      <c r="G9" s="100" t="s">
        <v>894</v>
      </c>
      <c r="H9" t="s">
        <v>567</v>
      </c>
      <c r="I9" t="s">
        <v>24696</v>
      </c>
      <c r="J9">
        <v>661225</v>
      </c>
      <c r="K9" s="117" t="s">
        <v>15</v>
      </c>
      <c r="L9" s="106">
        <v>1</v>
      </c>
      <c r="M9" s="106" t="str">
        <f t="shared" si="5"/>
        <v>NTP REC 22.23.I06</v>
      </c>
      <c r="N9" s="106">
        <f>_xlfn.XLOOKUP(B9,'School Details'!A:A,'School Details'!H:H)</f>
        <v>101263</v>
      </c>
      <c r="O9" s="106">
        <f>VLOOKUP(B9,'School Details'!A:K,10,FALSE)</f>
        <v>400057</v>
      </c>
      <c r="P9" s="106" t="str">
        <f t="shared" si="6"/>
        <v xml:space="preserve">Brookland Infant  </v>
      </c>
      <c r="Q9" t="s">
        <v>213</v>
      </c>
      <c r="R9" t="s">
        <v>214</v>
      </c>
      <c r="S9" t="s">
        <v>75</v>
      </c>
      <c r="T9" t="s">
        <v>895</v>
      </c>
      <c r="U9" s="124"/>
      <c r="X9" s="118"/>
      <c r="AA9" s="118"/>
      <c r="AD9" s="118"/>
      <c r="AE9" t="str">
        <f t="shared" si="2"/>
        <v>2008.NTP REC 22.23.I06.Jul251</v>
      </c>
      <c r="AF9" t="str">
        <f t="shared" si="7"/>
        <v>Brookland .2008.NTP REC 22.23.I06.Jul251</v>
      </c>
      <c r="AG9" s="121">
        <v>-5670</v>
      </c>
      <c r="AJ9" s="121"/>
      <c r="AM9" s="121"/>
      <c r="AP9" s="121"/>
      <c r="AS9" s="121"/>
      <c r="AV9" s="121"/>
      <c r="AY9" s="121"/>
      <c r="BB9" s="121"/>
      <c r="BE9" s="121"/>
      <c r="BF9" s="119">
        <f t="shared" si="3"/>
        <v>0</v>
      </c>
      <c r="BG9" s="119">
        <f t="shared" si="4"/>
        <v>0</v>
      </c>
    </row>
    <row r="10" spans="1:59" x14ac:dyDescent="0.25">
      <c r="A10" s="117">
        <v>3022009</v>
      </c>
      <c r="B10" s="117">
        <v>3022009</v>
      </c>
      <c r="C10" t="s">
        <v>434</v>
      </c>
      <c r="D10" s="106">
        <f>VLOOKUP(B10,'School Details'!A:E,3,FALSE)</f>
        <v>0</v>
      </c>
      <c r="E10" s="106" t="str">
        <f>VLOOKUP(B10,'School Details'!A:E,4,FALSE)</f>
        <v>M</v>
      </c>
      <c r="F10" s="106" t="str">
        <f>VLOOKUP(B10,'School Details'!A:E,5,FALSE)</f>
        <v>Primary</v>
      </c>
      <c r="G10" s="100" t="s">
        <v>894</v>
      </c>
      <c r="H10" t="s">
        <v>567</v>
      </c>
      <c r="I10" t="s">
        <v>24696</v>
      </c>
      <c r="J10">
        <v>661225</v>
      </c>
      <c r="K10" s="117" t="s">
        <v>15</v>
      </c>
      <c r="L10" s="106">
        <v>1</v>
      </c>
      <c r="M10" s="106" t="str">
        <f t="shared" si="5"/>
        <v>NTP REC 22.23.I06</v>
      </c>
      <c r="N10" s="106">
        <f>_xlfn.XLOOKUP(B10,'School Details'!A:A,'School Details'!H:H)</f>
        <v>101264</v>
      </c>
      <c r="O10" s="106">
        <f>VLOOKUP(B10,'School Details'!A:K,10,FALSE)</f>
        <v>400061</v>
      </c>
      <c r="P10" s="106" t="str">
        <f t="shared" si="6"/>
        <v xml:space="preserve">Brunswick Park </v>
      </c>
      <c r="Q10" t="s">
        <v>253</v>
      </c>
      <c r="R10" t="s">
        <v>254</v>
      </c>
      <c r="S10" t="s">
        <v>255</v>
      </c>
      <c r="T10" t="s">
        <v>895</v>
      </c>
      <c r="U10" s="124"/>
      <c r="X10" s="118"/>
      <c r="AA10" s="118"/>
      <c r="AD10" s="118"/>
      <c r="AE10" t="str">
        <f t="shared" si="2"/>
        <v>2009.NTP REC 22.23.I06.Jul251</v>
      </c>
      <c r="AF10" t="str">
        <f t="shared" si="7"/>
        <v>Brunswick .2009.NTP REC 22.23.I06.Jul251</v>
      </c>
      <c r="AG10" s="121">
        <v>-11988</v>
      </c>
      <c r="AJ10" s="121"/>
      <c r="AM10" s="121"/>
      <c r="AP10" s="121"/>
      <c r="AS10" s="121"/>
      <c r="AV10" s="121"/>
      <c r="AY10" s="121"/>
      <c r="BB10" s="121"/>
      <c r="BE10" s="121"/>
      <c r="BF10" s="119">
        <f t="shared" si="3"/>
        <v>0</v>
      </c>
      <c r="BG10" s="119">
        <f t="shared" si="4"/>
        <v>0</v>
      </c>
    </row>
    <row r="11" spans="1:59" x14ac:dyDescent="0.25">
      <c r="A11" s="117">
        <v>3022011</v>
      </c>
      <c r="B11" s="117">
        <v>3022011</v>
      </c>
      <c r="C11" t="s">
        <v>440</v>
      </c>
      <c r="D11" s="106">
        <f>VLOOKUP(B11,'School Details'!A:E,3,FALSE)</f>
        <v>0</v>
      </c>
      <c r="E11" s="106" t="str">
        <f>VLOOKUP(B11,'School Details'!A:E,4,FALSE)</f>
        <v>M</v>
      </c>
      <c r="F11" s="106" t="str">
        <f>VLOOKUP(B11,'School Details'!A:E,5,FALSE)</f>
        <v>Primary</v>
      </c>
      <c r="G11" s="100" t="s">
        <v>894</v>
      </c>
      <c r="H11" t="s">
        <v>567</v>
      </c>
      <c r="I11" t="s">
        <v>24696</v>
      </c>
      <c r="J11">
        <v>661225</v>
      </c>
      <c r="K11" s="117" t="s">
        <v>15</v>
      </c>
      <c r="L11" s="106">
        <v>1</v>
      </c>
      <c r="M11" s="106" t="str">
        <f t="shared" si="5"/>
        <v>NTP REC 22.23.I06</v>
      </c>
      <c r="N11" s="106">
        <f>_xlfn.XLOOKUP(B11,'School Details'!A:A,'School Details'!H:H)</f>
        <v>101266</v>
      </c>
      <c r="O11" s="106">
        <f>VLOOKUP(B11,'School Details'!A:K,10,FALSE)</f>
        <v>400020</v>
      </c>
      <c r="P11" s="106" t="str">
        <f t="shared" si="6"/>
        <v xml:space="preserve">Church Hill </v>
      </c>
      <c r="Q11" t="s">
        <v>46</v>
      </c>
      <c r="R11" t="s">
        <v>47</v>
      </c>
      <c r="S11" t="s">
        <v>48</v>
      </c>
      <c r="T11" t="s">
        <v>895</v>
      </c>
      <c r="U11" s="124"/>
      <c r="X11" s="118"/>
      <c r="AA11" s="118"/>
      <c r="AD11" s="118"/>
      <c r="AE11" t="str">
        <f t="shared" si="2"/>
        <v>2011.NTP REC 22.23.I06.Jul251</v>
      </c>
      <c r="AF11" t="str">
        <f t="shared" si="7"/>
        <v>Church Hil.2011.NTP REC 22.23.I06.Jul251</v>
      </c>
      <c r="AG11" s="121">
        <v>-5346</v>
      </c>
      <c r="AJ11" s="121"/>
      <c r="AM11" s="121"/>
      <c r="AP11" s="121"/>
      <c r="AS11" s="121"/>
      <c r="AV11" s="121"/>
      <c r="AY11" s="121"/>
      <c r="BB11" s="121"/>
      <c r="BE11" s="121"/>
      <c r="BF11" s="119">
        <f t="shared" si="3"/>
        <v>0</v>
      </c>
      <c r="BG11" s="119">
        <f t="shared" si="4"/>
        <v>0</v>
      </c>
    </row>
    <row r="12" spans="1:59" x14ac:dyDescent="0.25">
      <c r="A12" s="117">
        <v>3022015</v>
      </c>
      <c r="B12" s="117">
        <v>3022015</v>
      </c>
      <c r="C12" t="s">
        <v>445</v>
      </c>
      <c r="D12" s="106">
        <f>VLOOKUP(B12,'School Details'!A:E,3,FALSE)</f>
        <v>0</v>
      </c>
      <c r="E12" s="106" t="str">
        <f>VLOOKUP(B12,'School Details'!A:E,4,FALSE)</f>
        <v>M</v>
      </c>
      <c r="F12" s="106" t="str">
        <f>VLOOKUP(B12,'School Details'!A:E,5,FALSE)</f>
        <v>Primary</v>
      </c>
      <c r="G12" s="100" t="s">
        <v>894</v>
      </c>
      <c r="H12" t="s">
        <v>567</v>
      </c>
      <c r="I12" t="s">
        <v>24696</v>
      </c>
      <c r="J12">
        <v>661225</v>
      </c>
      <c r="K12" s="117" t="s">
        <v>15</v>
      </c>
      <c r="L12" s="106">
        <v>1</v>
      </c>
      <c r="M12" s="106" t="str">
        <f t="shared" si="5"/>
        <v>NTP REC 22.23.I06</v>
      </c>
      <c r="N12" s="106">
        <f>_xlfn.XLOOKUP(B12,'School Details'!A:A,'School Details'!H:H)</f>
        <v>101270</v>
      </c>
      <c r="O12" s="106">
        <f>VLOOKUP(B12,'School Details'!A:K,10,FALSE)</f>
        <v>400059</v>
      </c>
      <c r="P12" s="106" t="str">
        <f t="shared" si="6"/>
        <v>Coppetts Wood</v>
      </c>
      <c r="Q12" t="s">
        <v>241</v>
      </c>
      <c r="R12" t="s">
        <v>242</v>
      </c>
      <c r="S12" t="s">
        <v>243</v>
      </c>
      <c r="T12" t="s">
        <v>895</v>
      </c>
      <c r="U12" s="124"/>
      <c r="X12" s="118"/>
      <c r="AA12" s="118"/>
      <c r="AD12" s="118"/>
      <c r="AE12" t="str">
        <f t="shared" si="2"/>
        <v>2015.NTP REC 22.23.I06.Jul251</v>
      </c>
      <c r="AF12" t="str">
        <f t="shared" si="7"/>
        <v>Coppetts W.2015.NTP REC 22.23.I06.Jul251</v>
      </c>
      <c r="AG12" s="121">
        <v>-3796.2</v>
      </c>
      <c r="AJ12" s="121"/>
      <c r="AM12" s="121"/>
      <c r="AP12" s="121"/>
      <c r="AS12" s="121"/>
      <c r="AV12" s="121"/>
      <c r="AY12" s="121"/>
      <c r="BB12" s="121"/>
      <c r="BE12" s="121"/>
      <c r="BF12" s="119">
        <f t="shared" si="3"/>
        <v>0</v>
      </c>
      <c r="BG12" s="119">
        <f t="shared" si="4"/>
        <v>0</v>
      </c>
    </row>
    <row r="13" spans="1:59" x14ac:dyDescent="0.25">
      <c r="A13" s="117">
        <v>3022017</v>
      </c>
      <c r="B13" s="117">
        <v>3022017</v>
      </c>
      <c r="C13" t="s">
        <v>447</v>
      </c>
      <c r="D13" s="106">
        <f>VLOOKUP(B13,'School Details'!A:E,3,FALSE)</f>
        <v>0</v>
      </c>
      <c r="E13" s="106" t="str">
        <f>VLOOKUP(B13,'School Details'!A:E,4,FALSE)</f>
        <v>M</v>
      </c>
      <c r="F13" s="106" t="str">
        <f>VLOOKUP(B13,'School Details'!A:E,5,FALSE)</f>
        <v>Primary</v>
      </c>
      <c r="G13" s="100" t="s">
        <v>894</v>
      </c>
      <c r="H13" t="s">
        <v>567</v>
      </c>
      <c r="I13" t="s">
        <v>24696</v>
      </c>
      <c r="J13">
        <v>661225</v>
      </c>
      <c r="K13" s="117" t="s">
        <v>15</v>
      </c>
      <c r="L13" s="106">
        <v>1</v>
      </c>
      <c r="M13" s="106" t="str">
        <f t="shared" si="5"/>
        <v>NTP REC 22.23.I06</v>
      </c>
      <c r="N13" s="106">
        <f>_xlfn.XLOOKUP(B13,'School Details'!A:A,'School Details'!H:H)</f>
        <v>101272</v>
      </c>
      <c r="O13" s="106">
        <f>VLOOKUP(B13,'School Details'!A:K,10,FALSE)</f>
        <v>400080</v>
      </c>
      <c r="P13" s="106" t="str">
        <f t="shared" si="6"/>
        <v xml:space="preserve">Cromer Road </v>
      </c>
      <c r="Q13" t="s">
        <v>61</v>
      </c>
      <c r="R13" t="s">
        <v>62</v>
      </c>
      <c r="S13" t="s">
        <v>63</v>
      </c>
      <c r="T13" t="s">
        <v>895</v>
      </c>
      <c r="U13" s="124"/>
      <c r="X13" s="118"/>
      <c r="AA13" s="118"/>
      <c r="AD13" s="118"/>
      <c r="AE13" t="str">
        <f t="shared" si="2"/>
        <v>2017.NTP REC 22.23.I06.Jul251</v>
      </c>
      <c r="AF13" t="str">
        <f t="shared" si="7"/>
        <v>Cromer Roa.2017.NTP REC 22.23.I06.Jul251</v>
      </c>
      <c r="AG13" s="121">
        <v>-14904</v>
      </c>
      <c r="AJ13" s="121"/>
      <c r="AM13" s="121"/>
      <c r="AP13" s="121"/>
      <c r="AS13" s="121"/>
      <c r="AV13" s="121"/>
      <c r="AY13" s="121"/>
      <c r="BB13" s="121"/>
      <c r="BE13" s="121"/>
      <c r="BF13" s="119">
        <f t="shared" si="3"/>
        <v>0</v>
      </c>
      <c r="BG13" s="119">
        <f t="shared" si="4"/>
        <v>0</v>
      </c>
    </row>
    <row r="14" spans="1:59" x14ac:dyDescent="0.25">
      <c r="A14" s="117">
        <v>3022019</v>
      </c>
      <c r="B14" s="117">
        <v>3022019</v>
      </c>
      <c r="C14" t="s">
        <v>450</v>
      </c>
      <c r="D14" s="106">
        <f>VLOOKUP(B14,'School Details'!A:E,3,FALSE)</f>
        <v>0</v>
      </c>
      <c r="E14" s="106" t="str">
        <f>VLOOKUP(B14,'School Details'!A:E,4,FALSE)</f>
        <v>M</v>
      </c>
      <c r="F14" s="106" t="str">
        <f>VLOOKUP(B14,'School Details'!A:E,5,FALSE)</f>
        <v>Primary</v>
      </c>
      <c r="G14" s="100" t="s">
        <v>894</v>
      </c>
      <c r="H14" t="s">
        <v>567</v>
      </c>
      <c r="I14" t="s">
        <v>24696</v>
      </c>
      <c r="J14">
        <v>661225</v>
      </c>
      <c r="K14" s="117" t="s">
        <v>15</v>
      </c>
      <c r="L14" s="106">
        <v>1</v>
      </c>
      <c r="M14" s="106" t="str">
        <f t="shared" si="5"/>
        <v>NTP REC 22.23.I06</v>
      </c>
      <c r="N14" s="106">
        <f>_xlfn.XLOOKUP(B14,'School Details'!A:A,'School Details'!H:H)</f>
        <v>101274</v>
      </c>
      <c r="O14" s="106">
        <f>VLOOKUP(B14,'School Details'!A:K,10,FALSE)</f>
        <v>400036</v>
      </c>
      <c r="P14" s="106" t="str">
        <f t="shared" si="6"/>
        <v xml:space="preserve">Deansbrook Infant </v>
      </c>
      <c r="Q14" t="s">
        <v>40</v>
      </c>
      <c r="R14" t="s">
        <v>41</v>
      </c>
      <c r="S14" t="s">
        <v>42</v>
      </c>
      <c r="T14" t="s">
        <v>895</v>
      </c>
      <c r="U14" s="124"/>
      <c r="X14" s="118"/>
      <c r="AA14" s="118"/>
      <c r="AD14" s="118"/>
      <c r="AE14" t="str">
        <f t="shared" si="2"/>
        <v>2019.NTP REC 22.23.I06.Jul251</v>
      </c>
      <c r="AF14" t="str">
        <f t="shared" si="7"/>
        <v>Deansbrook.2019.NTP REC 22.23.I06.Jul251</v>
      </c>
      <c r="AG14" s="121">
        <v>-1458</v>
      </c>
      <c r="AJ14" s="121"/>
      <c r="AM14" s="121"/>
      <c r="AP14" s="121"/>
      <c r="AS14" s="121"/>
      <c r="AV14" s="121"/>
      <c r="AY14" s="121"/>
      <c r="BB14" s="121"/>
      <c r="BE14" s="121"/>
      <c r="BF14" s="119">
        <f t="shared" si="3"/>
        <v>0</v>
      </c>
      <c r="BG14" s="119">
        <f t="shared" si="4"/>
        <v>0</v>
      </c>
    </row>
    <row r="15" spans="1:59" x14ac:dyDescent="0.25">
      <c r="A15" s="117">
        <v>3022021</v>
      </c>
      <c r="B15" s="117">
        <v>3022021</v>
      </c>
      <c r="C15" t="s">
        <v>452</v>
      </c>
      <c r="D15" s="106">
        <f>VLOOKUP(B15,'School Details'!A:E,3,FALSE)</f>
        <v>0</v>
      </c>
      <c r="E15" s="106" t="str">
        <f>VLOOKUP(B15,'School Details'!A:E,4,FALSE)</f>
        <v>A</v>
      </c>
      <c r="F15" s="106" t="str">
        <f>VLOOKUP(B15,'School Details'!A:E,5,FALSE)</f>
        <v>Primary</v>
      </c>
      <c r="G15" s="100" t="s">
        <v>894</v>
      </c>
      <c r="H15" t="s">
        <v>567</v>
      </c>
      <c r="I15" t="s">
        <v>24696</v>
      </c>
      <c r="J15">
        <v>661225</v>
      </c>
      <c r="K15" s="117" t="s">
        <v>15</v>
      </c>
      <c r="L15" s="106">
        <v>1</v>
      </c>
      <c r="M15" s="106" t="str">
        <f t="shared" si="5"/>
        <v>NTP REC 22.23.I06</v>
      </c>
      <c r="N15" s="106">
        <f>_xlfn.XLOOKUP(B15,'School Details'!A:A,'School Details'!H:H)</f>
        <v>101275</v>
      </c>
      <c r="O15" s="106">
        <f>VLOOKUP(B15,'School Details'!A:K,10,FALSE)</f>
        <v>400042</v>
      </c>
      <c r="P15" s="106" t="s">
        <v>452</v>
      </c>
      <c r="Q15" t="str">
        <f>VLOOKUP($O15,LBB_Code!$B:$F,3,FALSE)</f>
        <v>Dollis Primary School</v>
      </c>
      <c r="R15" t="str">
        <f>VLOOKUP($O15,LBB_Code!$B:$F,2,FALSE)</f>
        <v>S900008308</v>
      </c>
      <c r="S15" t="str">
        <f>VLOOKUP($O15,LBB_Code!$B:$F,4,FALSE)</f>
        <v>NW7 2BU</v>
      </c>
      <c r="T15" t="s">
        <v>895</v>
      </c>
      <c r="U15" s="124"/>
      <c r="X15" s="118"/>
      <c r="AA15" s="118"/>
      <c r="AD15" s="118"/>
      <c r="AE15" t="str">
        <f t="shared" si="2"/>
        <v>2021.NTP REC 22.23.I06.Jul251</v>
      </c>
      <c r="AF15" t="str">
        <f t="shared" si="7"/>
        <v>Dollis Pri.2021.NTP REC 22.23.I06.Jul251</v>
      </c>
      <c r="AG15" s="121">
        <v>-15552</v>
      </c>
      <c r="AJ15" s="121"/>
      <c r="AM15" s="121"/>
      <c r="AP15" s="121"/>
      <c r="AS15" s="121"/>
      <c r="AV15" s="121"/>
      <c r="AY15" s="121"/>
      <c r="BB15" s="121"/>
      <c r="BE15" s="121"/>
      <c r="BF15" s="119">
        <f t="shared" si="3"/>
        <v>0</v>
      </c>
      <c r="BG15" s="119">
        <f t="shared" si="4"/>
        <v>0</v>
      </c>
    </row>
    <row r="16" spans="1:59" x14ac:dyDescent="0.25">
      <c r="A16" s="117">
        <v>3022023</v>
      </c>
      <c r="B16" s="117">
        <v>3022023</v>
      </c>
      <c r="C16" t="s">
        <v>453</v>
      </c>
      <c r="D16" s="106">
        <f>VLOOKUP(B16,'School Details'!A:E,3,FALSE)</f>
        <v>0</v>
      </c>
      <c r="E16" s="106" t="str">
        <f>VLOOKUP(B16,'School Details'!A:E,4,FALSE)</f>
        <v>M</v>
      </c>
      <c r="F16" s="106" t="str">
        <f>VLOOKUP(B16,'School Details'!A:E,5,FALSE)</f>
        <v>Primary</v>
      </c>
      <c r="G16" s="100" t="s">
        <v>894</v>
      </c>
      <c r="H16" t="s">
        <v>567</v>
      </c>
      <c r="I16" t="s">
        <v>24696</v>
      </c>
      <c r="J16">
        <v>661225</v>
      </c>
      <c r="K16" s="117" t="s">
        <v>15</v>
      </c>
      <c r="L16" s="106">
        <v>1</v>
      </c>
      <c r="M16" s="106" t="str">
        <f t="shared" si="5"/>
        <v>NTP REC 22.23.I06</v>
      </c>
      <c r="N16" s="106">
        <f>_xlfn.XLOOKUP(B16,'School Details'!A:A,'School Details'!H:H)</f>
        <v>101277</v>
      </c>
      <c r="O16" s="106">
        <f>VLOOKUP(B16,'School Details'!A:K,10,FALSE)</f>
        <v>400159</v>
      </c>
      <c r="P16" s="106" t="str">
        <f t="shared" si="6"/>
        <v>Edgware Primary</v>
      </c>
      <c r="Q16" t="s">
        <v>88</v>
      </c>
      <c r="R16" t="s">
        <v>89</v>
      </c>
      <c r="S16" t="s">
        <v>90</v>
      </c>
      <c r="T16" t="s">
        <v>895</v>
      </c>
      <c r="U16" s="124"/>
      <c r="X16" s="118"/>
      <c r="AA16" s="118"/>
      <c r="AD16" s="118"/>
      <c r="AE16" t="str">
        <f t="shared" si="2"/>
        <v>2023.NTP REC 22.23.I06.Jul251</v>
      </c>
      <c r="AF16" t="str">
        <f t="shared" si="7"/>
        <v>Edgware Pr.2023.NTP REC 22.23.I06.Jul251</v>
      </c>
      <c r="AG16" s="121">
        <v>-25920</v>
      </c>
      <c r="AJ16" s="121"/>
      <c r="AM16" s="121"/>
      <c r="AP16" s="121"/>
      <c r="AS16" s="121"/>
      <c r="AV16" s="121"/>
      <c r="AY16" s="121"/>
      <c r="BB16" s="121"/>
      <c r="BE16" s="121"/>
      <c r="BF16" s="119">
        <f t="shared" si="3"/>
        <v>0</v>
      </c>
      <c r="BG16" s="119">
        <f t="shared" si="4"/>
        <v>0</v>
      </c>
    </row>
    <row r="17" spans="1:59" x14ac:dyDescent="0.25">
      <c r="A17" s="117">
        <v>3022026</v>
      </c>
      <c r="B17" s="117">
        <v>3022026</v>
      </c>
      <c r="C17" t="s">
        <v>458</v>
      </c>
      <c r="D17" s="106">
        <f>VLOOKUP(B17,'School Details'!A:E,3,FALSE)</f>
        <v>0</v>
      </c>
      <c r="E17" s="106" t="str">
        <f>VLOOKUP(B17,'School Details'!A:E,4,FALSE)</f>
        <v>M</v>
      </c>
      <c r="F17" s="106" t="str">
        <f>VLOOKUP(B17,'School Details'!A:E,5,FALSE)</f>
        <v>Primary</v>
      </c>
      <c r="G17" s="100" t="s">
        <v>894</v>
      </c>
      <c r="H17" t="s">
        <v>567</v>
      </c>
      <c r="I17" t="s">
        <v>24696</v>
      </c>
      <c r="J17">
        <v>661225</v>
      </c>
      <c r="K17" s="117" t="s">
        <v>15</v>
      </c>
      <c r="L17" s="106">
        <v>1</v>
      </c>
      <c r="M17" s="106" t="str">
        <f t="shared" si="5"/>
        <v>NTP REC 22.23.I06</v>
      </c>
      <c r="N17" s="106">
        <f>_xlfn.XLOOKUP(B17,'School Details'!A:A,'School Details'!H:H)</f>
        <v>101280</v>
      </c>
      <c r="O17" s="106">
        <f>VLOOKUP(B17,'School Details'!A:K,10,FALSE)</f>
        <v>400082</v>
      </c>
      <c r="P17" s="106" t="str">
        <f t="shared" si="6"/>
        <v>Frith Manor Sch</v>
      </c>
      <c r="Q17" t="s">
        <v>115</v>
      </c>
      <c r="R17" t="s">
        <v>116</v>
      </c>
      <c r="S17" t="s">
        <v>117</v>
      </c>
      <c r="T17" t="s">
        <v>895</v>
      </c>
      <c r="U17" s="124"/>
      <c r="X17" s="118"/>
      <c r="AA17" s="118"/>
      <c r="AD17" s="118"/>
      <c r="AE17" t="str">
        <f t="shared" si="2"/>
        <v>2026.NTP REC 22.23.I06.Jul251</v>
      </c>
      <c r="AF17" t="str">
        <f t="shared" si="7"/>
        <v>Frith Mano.2026.NTP REC 22.23.I06.Jul251</v>
      </c>
      <c r="AG17" s="121">
        <v>-3672</v>
      </c>
      <c r="AJ17" s="121"/>
      <c r="AM17" s="121"/>
      <c r="AP17" s="121"/>
      <c r="AS17" s="121"/>
      <c r="AV17" s="121"/>
      <c r="AY17" s="121"/>
      <c r="BB17" s="121"/>
      <c r="BE17" s="121"/>
      <c r="BF17" s="119">
        <f t="shared" si="3"/>
        <v>0</v>
      </c>
      <c r="BG17" s="121">
        <f t="shared" si="4"/>
        <v>0</v>
      </c>
    </row>
    <row r="18" spans="1:59" x14ac:dyDescent="0.25">
      <c r="A18" s="117">
        <v>3022036</v>
      </c>
      <c r="B18" s="117">
        <v>3022036</v>
      </c>
      <c r="C18" t="s">
        <v>175</v>
      </c>
      <c r="D18" s="106">
        <f>VLOOKUP(B18,'School Details'!A:E,3,FALSE)</f>
        <v>0</v>
      </c>
      <c r="E18" s="106" t="str">
        <f>VLOOKUP(B18,'School Details'!A:E,4,FALSE)</f>
        <v>M</v>
      </c>
      <c r="F18" s="106" t="str">
        <f>VLOOKUP(B18,'School Details'!A:E,5,FALSE)</f>
        <v>Primary</v>
      </c>
      <c r="G18" t="s">
        <v>894</v>
      </c>
      <c r="H18" t="s">
        <v>567</v>
      </c>
      <c r="I18" t="s">
        <v>24696</v>
      </c>
      <c r="J18">
        <v>661225</v>
      </c>
      <c r="K18" s="117" t="s">
        <v>15</v>
      </c>
      <c r="L18" s="106">
        <v>1</v>
      </c>
      <c r="M18" s="106" t="str">
        <f t="shared" si="5"/>
        <v>NTP REC 22.23.I06</v>
      </c>
      <c r="N18" s="106">
        <f>_xlfn.XLOOKUP(B18,'School Details'!A:A,'School Details'!H:H)</f>
        <v>101289</v>
      </c>
      <c r="O18" s="106">
        <f>VLOOKUP(B18,'School Details'!A:K,10,FALSE)</f>
        <v>400046</v>
      </c>
      <c r="P18" s="106" t="str">
        <f t="shared" si="6"/>
        <v>Livingstone School</v>
      </c>
      <c r="Q18" t="s">
        <v>175</v>
      </c>
      <c r="R18" t="s">
        <v>176</v>
      </c>
      <c r="S18" t="s">
        <v>177</v>
      </c>
      <c r="T18" t="s">
        <v>895</v>
      </c>
      <c r="U18" s="124"/>
      <c r="X18" s="118"/>
      <c r="AA18" s="118"/>
      <c r="AD18" s="118"/>
      <c r="AE18" t="str">
        <f t="shared" si="2"/>
        <v>2036.NTP REC 22.23.I06.Jul251</v>
      </c>
      <c r="AF18" t="str">
        <f t="shared" si="7"/>
        <v>Livingston.2036.NTP REC 22.23.I06.Jul251</v>
      </c>
      <c r="AG18" s="121">
        <v>-16803</v>
      </c>
      <c r="AJ18" s="121"/>
      <c r="AM18" s="121"/>
      <c r="AP18" s="121"/>
      <c r="AS18" s="121"/>
      <c r="AV18" s="121"/>
      <c r="AY18" s="121"/>
      <c r="BB18" s="121"/>
      <c r="BE18" s="121"/>
      <c r="BF18" s="119">
        <f t="shared" si="3"/>
        <v>0</v>
      </c>
      <c r="BG18" s="119">
        <f t="shared" si="4"/>
        <v>0</v>
      </c>
    </row>
    <row r="19" spans="1:59" x14ac:dyDescent="0.25">
      <c r="A19" s="117">
        <v>3022037</v>
      </c>
      <c r="B19" s="117">
        <v>3022037</v>
      </c>
      <c r="C19" t="s">
        <v>470</v>
      </c>
      <c r="D19" s="106">
        <f>VLOOKUP(B19,'School Details'!A:E,3,FALSE)</f>
        <v>0</v>
      </c>
      <c r="E19" s="106" t="str">
        <f>VLOOKUP(B19,'School Details'!A:E,4,FALSE)</f>
        <v>M</v>
      </c>
      <c r="F19" s="106" t="str">
        <f>VLOOKUP(B19,'School Details'!A:E,5,FALSE)</f>
        <v>Primary</v>
      </c>
      <c r="G19" t="s">
        <v>894</v>
      </c>
      <c r="H19" t="s">
        <v>567</v>
      </c>
      <c r="I19" t="s">
        <v>24696</v>
      </c>
      <c r="J19">
        <v>661225</v>
      </c>
      <c r="K19" s="117" t="s">
        <v>15</v>
      </c>
      <c r="L19" s="106">
        <v>1</v>
      </c>
      <c r="M19" s="106" t="str">
        <f t="shared" si="5"/>
        <v>NTP REC 22.23.I06</v>
      </c>
      <c r="N19" s="106">
        <f>_xlfn.XLOOKUP(B19,'School Details'!A:A,'School Details'!H:H)</f>
        <v>101290</v>
      </c>
      <c r="O19" s="106">
        <f>VLOOKUP(B19,'School Details'!A:K,10,FALSE)</f>
        <v>400030</v>
      </c>
      <c r="P19" s="106" t="str">
        <f t="shared" si="6"/>
        <v xml:space="preserve">Manorside  </v>
      </c>
      <c r="Q19" t="s">
        <v>130</v>
      </c>
      <c r="R19" t="s">
        <v>131</v>
      </c>
      <c r="S19" t="s">
        <v>132</v>
      </c>
      <c r="T19" t="s">
        <v>895</v>
      </c>
      <c r="U19" s="124"/>
      <c r="X19" s="118"/>
      <c r="AA19" s="118"/>
      <c r="AD19" s="118"/>
      <c r="AE19" t="str">
        <f t="shared" si="2"/>
        <v>2037.NTP REC 22.23.I06.Jul251</v>
      </c>
      <c r="AF19" t="str">
        <f t="shared" si="7"/>
        <v>Manorside .2037.NTP REC 22.23.I06.Jul251</v>
      </c>
      <c r="AG19" s="121">
        <v>-4384.8</v>
      </c>
      <c r="AJ19" s="121"/>
      <c r="AM19" s="121"/>
      <c r="AP19" s="121"/>
      <c r="AS19" s="121"/>
      <c r="AV19" s="121"/>
      <c r="AY19" s="121"/>
      <c r="BB19" s="121"/>
      <c r="BE19" s="121"/>
      <c r="BF19" s="119">
        <f t="shared" si="3"/>
        <v>0</v>
      </c>
      <c r="BG19" s="119">
        <f t="shared" si="4"/>
        <v>0</v>
      </c>
    </row>
    <row r="20" spans="1:59" x14ac:dyDescent="0.25">
      <c r="A20" s="117">
        <v>3022042</v>
      </c>
      <c r="B20" s="117">
        <v>3022042</v>
      </c>
      <c r="C20" t="s">
        <v>479</v>
      </c>
      <c r="D20" s="106">
        <f>VLOOKUP(B20,'School Details'!A:E,3,FALSE)</f>
        <v>0</v>
      </c>
      <c r="E20" s="106" t="str">
        <f>VLOOKUP(B20,'School Details'!A:E,4,FALSE)</f>
        <v>M</v>
      </c>
      <c r="F20" s="106" t="str">
        <f>VLOOKUP(B20,'School Details'!A:E,5,FALSE)</f>
        <v>Primary</v>
      </c>
      <c r="G20" t="s">
        <v>894</v>
      </c>
      <c r="H20" t="s">
        <v>567</v>
      </c>
      <c r="I20" t="s">
        <v>24696</v>
      </c>
      <c r="J20">
        <v>661225</v>
      </c>
      <c r="K20" s="117" t="s">
        <v>15</v>
      </c>
      <c r="L20" s="106">
        <v>1</v>
      </c>
      <c r="M20" s="106" t="str">
        <f t="shared" si="5"/>
        <v>NTP REC 22.23.I06</v>
      </c>
      <c r="N20" s="106">
        <f>_xlfn.XLOOKUP(B20,'School Details'!A:A,'School Details'!H:H)</f>
        <v>101293</v>
      </c>
      <c r="O20" s="106">
        <f>VLOOKUP(B20,'School Details'!A:K,10,FALSE)</f>
        <v>400048</v>
      </c>
      <c r="P20" s="106" t="str">
        <f t="shared" si="6"/>
        <v>Monkfrith Sch</v>
      </c>
      <c r="Q20" t="s">
        <v>22</v>
      </c>
      <c r="R20" t="s">
        <v>23</v>
      </c>
      <c r="S20" t="s">
        <v>24</v>
      </c>
      <c r="T20" t="s">
        <v>895</v>
      </c>
      <c r="U20" s="124"/>
      <c r="X20" s="118"/>
      <c r="AA20" s="118"/>
      <c r="AD20" s="118"/>
      <c r="AE20" t="str">
        <f t="shared" si="2"/>
        <v>2042.NTP REC 22.23.I06.Jul251</v>
      </c>
      <c r="AF20" t="str">
        <f t="shared" si="7"/>
        <v>Monkfrith .2042.NTP REC 22.23.I06.Jul251</v>
      </c>
      <c r="AG20" s="121">
        <v>-2030.4</v>
      </c>
      <c r="AJ20" s="121"/>
      <c r="AM20" s="121"/>
      <c r="AP20" s="121"/>
      <c r="AS20" s="121"/>
      <c r="AV20" s="121"/>
      <c r="AY20" s="121"/>
      <c r="BB20" s="121"/>
      <c r="BE20" s="121"/>
      <c r="BF20" s="119">
        <f t="shared" si="3"/>
        <v>0</v>
      </c>
      <c r="BG20" s="119">
        <f t="shared" si="4"/>
        <v>0</v>
      </c>
    </row>
    <row r="21" spans="1:59" x14ac:dyDescent="0.25">
      <c r="A21" s="117">
        <v>3022054</v>
      </c>
      <c r="B21" s="117">
        <v>3022054</v>
      </c>
      <c r="C21" t="s">
        <v>533</v>
      </c>
      <c r="D21" s="106">
        <f>VLOOKUP(B21,'School Details'!A:E,3,FALSE)</f>
        <v>0</v>
      </c>
      <c r="E21" s="106" t="str">
        <f>VLOOKUP(B21,'School Details'!A:E,4,FALSE)</f>
        <v>M</v>
      </c>
      <c r="F21" s="106" t="str">
        <f>VLOOKUP(B21,'School Details'!A:E,5,FALSE)</f>
        <v>Primary</v>
      </c>
      <c r="G21" t="s">
        <v>894</v>
      </c>
      <c r="H21" t="s">
        <v>567</v>
      </c>
      <c r="I21" t="s">
        <v>24696</v>
      </c>
      <c r="J21">
        <v>661225</v>
      </c>
      <c r="K21" s="117" t="s">
        <v>15</v>
      </c>
      <c r="L21" s="106">
        <v>1</v>
      </c>
      <c r="M21" s="106" t="str">
        <f t="shared" si="5"/>
        <v>NTP REC 22.23.I06</v>
      </c>
      <c r="N21" s="106">
        <f>_xlfn.XLOOKUP(B21,'School Details'!A:A,'School Details'!H:H)</f>
        <v>101298</v>
      </c>
      <c r="O21" s="106">
        <f>VLOOKUP(B21,'School Details'!A:K,10,FALSE)</f>
        <v>400004</v>
      </c>
      <c r="P21" s="106" t="str">
        <f t="shared" si="6"/>
        <v xml:space="preserve">Woodridge   </v>
      </c>
      <c r="Q21" t="s">
        <v>79</v>
      </c>
      <c r="R21" t="s">
        <v>80</v>
      </c>
      <c r="S21" t="s">
        <v>81</v>
      </c>
      <c r="T21" t="s">
        <v>895</v>
      </c>
      <c r="U21" s="124"/>
      <c r="X21" s="118"/>
      <c r="AA21" s="118"/>
      <c r="AD21" s="118"/>
      <c r="AE21" t="str">
        <f t="shared" si="2"/>
        <v>2054.NTP REC 22.23.I06.Jul251</v>
      </c>
      <c r="AF21" t="str">
        <f t="shared" si="7"/>
        <v>Woodridge .2054.NTP REC 22.23.I06.Jul251</v>
      </c>
      <c r="AG21" s="121">
        <v>-2106</v>
      </c>
      <c r="AJ21" s="121"/>
      <c r="AM21" s="121"/>
      <c r="AP21" s="121"/>
      <c r="AS21" s="121"/>
      <c r="AV21" s="121"/>
      <c r="AY21" s="121"/>
      <c r="BB21" s="121"/>
      <c r="BE21" s="121"/>
      <c r="BF21" s="119">
        <f t="shared" si="3"/>
        <v>0</v>
      </c>
      <c r="BG21" s="119">
        <f t="shared" si="4"/>
        <v>0</v>
      </c>
    </row>
    <row r="22" spans="1:59" x14ac:dyDescent="0.25">
      <c r="A22" s="117">
        <v>3022057</v>
      </c>
      <c r="B22" s="117">
        <v>3022057</v>
      </c>
      <c r="C22" t="s">
        <v>525</v>
      </c>
      <c r="D22" s="106">
        <f>VLOOKUP(B22,'School Details'!A:E,3,FALSE)</f>
        <v>0</v>
      </c>
      <c r="E22" s="106" t="str">
        <f>VLOOKUP(B22,'School Details'!A:E,4,FALSE)</f>
        <v>M</v>
      </c>
      <c r="F22" s="106" t="str">
        <f>VLOOKUP(B22,'School Details'!A:E,5,FALSE)</f>
        <v>Primary</v>
      </c>
      <c r="G22" t="s">
        <v>894</v>
      </c>
      <c r="H22" t="s">
        <v>567</v>
      </c>
      <c r="I22" t="s">
        <v>24696</v>
      </c>
      <c r="J22">
        <v>661225</v>
      </c>
      <c r="K22" s="117" t="s">
        <v>15</v>
      </c>
      <c r="L22" s="106">
        <v>1</v>
      </c>
      <c r="M22" s="106" t="str">
        <f t="shared" si="5"/>
        <v>NTP REC 22.23.I06</v>
      </c>
      <c r="N22" s="106">
        <f>_xlfn.XLOOKUP(B22,'School Details'!A:A,'School Details'!H:H)</f>
        <v>101301</v>
      </c>
      <c r="O22" s="106">
        <f>VLOOKUP(B22,'School Details'!A:K,10,FALSE)</f>
        <v>400053</v>
      </c>
      <c r="P22" s="106" t="str">
        <f t="shared" si="6"/>
        <v xml:space="preserve">Underhill </v>
      </c>
      <c r="Q22" t="s">
        <v>226</v>
      </c>
      <c r="R22" t="s">
        <v>227</v>
      </c>
      <c r="S22" t="s">
        <v>228</v>
      </c>
      <c r="T22" t="s">
        <v>895</v>
      </c>
      <c r="U22" s="124"/>
      <c r="X22" s="118"/>
      <c r="AA22" s="118"/>
      <c r="AD22" s="118"/>
      <c r="AE22" t="str">
        <f t="shared" si="2"/>
        <v>2057.NTP REC 22.23.I06.Jul251</v>
      </c>
      <c r="AF22" t="str">
        <f t="shared" si="7"/>
        <v>Underhill .2057.NTP REC 22.23.I06.Jul251</v>
      </c>
      <c r="AG22" s="121">
        <v>-30942</v>
      </c>
      <c r="AJ22" s="121"/>
      <c r="AM22" s="121"/>
      <c r="AP22" s="121"/>
      <c r="AS22" s="121"/>
      <c r="AV22" s="121"/>
      <c r="AY22" s="121"/>
      <c r="BB22" s="121"/>
      <c r="BE22" s="121"/>
      <c r="BF22" s="119">
        <f t="shared" si="3"/>
        <v>0</v>
      </c>
      <c r="BG22" s="119">
        <f t="shared" si="4"/>
        <v>0</v>
      </c>
    </row>
    <row r="23" spans="1:59" x14ac:dyDescent="0.25">
      <c r="A23" s="117">
        <v>3022060</v>
      </c>
      <c r="B23" s="117">
        <v>3022060</v>
      </c>
      <c r="C23" t="s">
        <v>529</v>
      </c>
      <c r="D23" s="106">
        <f>VLOOKUP(B23,'School Details'!A:E,3,FALSE)</f>
        <v>0</v>
      </c>
      <c r="E23" s="106" t="str">
        <f>VLOOKUP(B23,'School Details'!A:E,4,FALSE)</f>
        <v>M</v>
      </c>
      <c r="F23" s="106" t="str">
        <f>VLOOKUP(B23,'School Details'!A:E,5,FALSE)</f>
        <v>Primary</v>
      </c>
      <c r="G23" t="s">
        <v>894</v>
      </c>
      <c r="H23" t="s">
        <v>567</v>
      </c>
      <c r="I23" t="s">
        <v>24696</v>
      </c>
      <c r="J23">
        <v>661225</v>
      </c>
      <c r="K23" s="117" t="s">
        <v>15</v>
      </c>
      <c r="L23" s="106">
        <v>1</v>
      </c>
      <c r="M23" s="106" t="str">
        <f t="shared" si="5"/>
        <v>NTP REC 22.23.I06</v>
      </c>
      <c r="N23" s="106">
        <f>_xlfn.XLOOKUP(B23,'School Details'!A:A,'School Details'!H:H)</f>
        <v>101304</v>
      </c>
      <c r="O23" s="106">
        <f>VLOOKUP(B23,'School Details'!A:K,10,FALSE)</f>
        <v>400011</v>
      </c>
      <c r="P23" s="106" t="str">
        <f t="shared" si="6"/>
        <v xml:space="preserve">Whitings Hill  </v>
      </c>
      <c r="Q23" t="s">
        <v>250</v>
      </c>
      <c r="R23" t="s">
        <v>251</v>
      </c>
      <c r="S23" t="s">
        <v>252</v>
      </c>
      <c r="T23" t="s">
        <v>895</v>
      </c>
      <c r="U23" s="124"/>
      <c r="X23" s="118"/>
      <c r="AA23" s="118"/>
      <c r="AD23" s="118"/>
      <c r="AE23" t="str">
        <f t="shared" si="2"/>
        <v>2060.NTP REC 22.23.I06.Jul251</v>
      </c>
      <c r="AF23" t="str">
        <f t="shared" si="7"/>
        <v>Whitings H.2060.NTP REC 22.23.I06.Jul251</v>
      </c>
      <c r="AG23" s="121">
        <v>-20088</v>
      </c>
      <c r="AJ23" s="121"/>
      <c r="AM23" s="121"/>
      <c r="AP23" s="121"/>
      <c r="AS23" s="121"/>
      <c r="AV23" s="121"/>
      <c r="AY23" s="121"/>
      <c r="BB23" s="121"/>
      <c r="BE23" s="121"/>
      <c r="BF23" s="119">
        <f t="shared" ref="BF23:BF41" si="8">SUM(X23:X23)</f>
        <v>0</v>
      </c>
      <c r="BG23" s="119">
        <f t="shared" si="4"/>
        <v>0</v>
      </c>
    </row>
    <row r="24" spans="1:59" x14ac:dyDescent="0.25">
      <c r="A24" s="117">
        <v>3022070</v>
      </c>
      <c r="B24" s="117">
        <v>3022070</v>
      </c>
      <c r="C24" t="s">
        <v>520</v>
      </c>
      <c r="D24" s="106">
        <f>VLOOKUP(B24,'School Details'!A:E,3,FALSE)</f>
        <v>0</v>
      </c>
      <c r="E24" s="106" t="str">
        <f>VLOOKUP(B24,'School Details'!A:E,4,FALSE)</f>
        <v>M</v>
      </c>
      <c r="F24" s="106" t="str">
        <f>VLOOKUP(B24,'School Details'!A:E,5,FALSE)</f>
        <v>Primary</v>
      </c>
      <c r="G24" t="s">
        <v>894</v>
      </c>
      <c r="H24" t="s">
        <v>567</v>
      </c>
      <c r="I24" t="s">
        <v>24696</v>
      </c>
      <c r="J24">
        <v>661225</v>
      </c>
      <c r="K24" s="117" t="s">
        <v>15</v>
      </c>
      <c r="L24" s="106">
        <v>1</v>
      </c>
      <c r="M24" s="106" t="str">
        <f t="shared" si="5"/>
        <v>NTP REC 22.23.I06</v>
      </c>
      <c r="N24" s="106">
        <f>_xlfn.XLOOKUP(B24,'School Details'!A:A,'School Details'!H:H)</f>
        <v>101311</v>
      </c>
      <c r="O24" s="106">
        <f>VLOOKUP(B24,'School Details'!A:K,10,FALSE)</f>
        <v>400038</v>
      </c>
      <c r="P24" s="106" t="str">
        <f t="shared" si="6"/>
        <v xml:space="preserve">Sunnyfields  </v>
      </c>
      <c r="Q24" t="s">
        <v>210</v>
      </c>
      <c r="R24" t="s">
        <v>211</v>
      </c>
      <c r="S24" t="s">
        <v>212</v>
      </c>
      <c r="T24" t="s">
        <v>895</v>
      </c>
      <c r="U24" s="124"/>
      <c r="X24" s="118"/>
      <c r="AA24" s="118"/>
      <c r="AD24" s="118"/>
      <c r="AE24" t="str">
        <f t="shared" si="2"/>
        <v>2070.NTP REC 22.23.I06.Jul251</v>
      </c>
      <c r="AF24" t="str">
        <f t="shared" si="7"/>
        <v>Sunnyfield.2070.NTP REC 22.23.I06.Jul251</v>
      </c>
      <c r="AG24" s="121">
        <v>-4135.8</v>
      </c>
      <c r="AJ24" s="121"/>
      <c r="AM24" s="121"/>
      <c r="AP24" s="121"/>
      <c r="AS24" s="121"/>
      <c r="AV24" s="121"/>
      <c r="AY24" s="121"/>
      <c r="BB24" s="121"/>
      <c r="BE24" s="121"/>
      <c r="BF24" s="119">
        <f t="shared" si="8"/>
        <v>0</v>
      </c>
      <c r="BG24" s="119">
        <f t="shared" si="4"/>
        <v>0</v>
      </c>
    </row>
    <row r="25" spans="1:59" x14ac:dyDescent="0.25">
      <c r="A25" s="117" t="s">
        <v>752</v>
      </c>
      <c r="B25" s="117">
        <v>3022071</v>
      </c>
      <c r="C25" t="s">
        <v>492</v>
      </c>
      <c r="D25" s="106">
        <f>VLOOKUP(B25,'School Details'!A:E,3,FALSE)</f>
        <v>0</v>
      </c>
      <c r="E25" s="106" t="str">
        <f>VLOOKUP(B25,'School Details'!A:E,4,FALSE)</f>
        <v>M</v>
      </c>
      <c r="F25" s="106" t="str">
        <f>VLOOKUP(B25,'School Details'!A:E,5,FALSE)</f>
        <v>Primary</v>
      </c>
      <c r="G25" t="s">
        <v>894</v>
      </c>
      <c r="H25" t="s">
        <v>567</v>
      </c>
      <c r="I25" t="s">
        <v>24696</v>
      </c>
      <c r="J25">
        <v>661225</v>
      </c>
      <c r="K25" s="117" t="s">
        <v>15</v>
      </c>
      <c r="L25" s="106">
        <v>1</v>
      </c>
      <c r="M25" s="106" t="str">
        <f t="shared" si="5"/>
        <v>NTP REC 22.23.I06</v>
      </c>
      <c r="N25" s="106">
        <f>_xlfn.XLOOKUP(B25,'School Details'!A:A,'School Details'!H:H)</f>
        <v>101312</v>
      </c>
      <c r="O25" s="106">
        <f>VLOOKUP(B25,'School Details'!A:K,10,FALSE)</f>
        <v>400012</v>
      </c>
      <c r="P25" s="106" t="str">
        <f t="shared" si="6"/>
        <v xml:space="preserve">Queenswell Infant </v>
      </c>
      <c r="Q25" t="s">
        <v>52</v>
      </c>
      <c r="R25" t="s">
        <v>53</v>
      </c>
      <c r="S25" t="s">
        <v>54</v>
      </c>
      <c r="T25" t="s">
        <v>895</v>
      </c>
      <c r="U25" s="124"/>
      <c r="X25" s="118"/>
      <c r="AA25" s="118"/>
      <c r="AD25" s="118"/>
      <c r="AE25" t="str">
        <f t="shared" si="2"/>
        <v>2072.NTP REC 22.23.I06.Jul251</v>
      </c>
      <c r="AF25" t="str">
        <f t="shared" si="7"/>
        <v>Queenswell.2072.NTP REC 22.23.I06.Jul251</v>
      </c>
      <c r="AG25" s="121">
        <v>-3888</v>
      </c>
      <c r="AJ25" s="121"/>
      <c r="AM25" s="121"/>
      <c r="AP25" s="121"/>
      <c r="AS25" s="121"/>
      <c r="AV25" s="121"/>
      <c r="AY25" s="121"/>
      <c r="BB25" s="121"/>
      <c r="BE25" s="121"/>
      <c r="BF25" s="119">
        <f t="shared" si="8"/>
        <v>0</v>
      </c>
      <c r="BG25" s="121">
        <f t="shared" si="4"/>
        <v>0</v>
      </c>
    </row>
    <row r="26" spans="1:59" x14ac:dyDescent="0.25">
      <c r="A26" s="117" t="s">
        <v>752</v>
      </c>
      <c r="B26" s="117">
        <v>3022072</v>
      </c>
      <c r="C26" t="s">
        <v>493</v>
      </c>
      <c r="D26" s="106">
        <f>VLOOKUP(B26,'School Details'!A:E,3,FALSE)</f>
        <v>0</v>
      </c>
      <c r="E26" s="106" t="str">
        <f>VLOOKUP(B26,'School Details'!A:E,4,FALSE)</f>
        <v>M</v>
      </c>
      <c r="F26" s="106" t="str">
        <f>VLOOKUP(B26,'School Details'!A:E,5,FALSE)</f>
        <v>Primary</v>
      </c>
      <c r="G26" t="s">
        <v>894</v>
      </c>
      <c r="H26" t="s">
        <v>567</v>
      </c>
      <c r="I26" t="s">
        <v>24696</v>
      </c>
      <c r="J26">
        <v>661225</v>
      </c>
      <c r="K26" s="117" t="s">
        <v>15</v>
      </c>
      <c r="L26" s="106">
        <v>1</v>
      </c>
      <c r="M26" s="106" t="str">
        <f t="shared" si="5"/>
        <v>NTP REC 22.23.I06</v>
      </c>
      <c r="N26" s="106">
        <f>_xlfn.XLOOKUP(B26,'School Details'!A:A,'School Details'!H:H)</f>
        <v>101313</v>
      </c>
      <c r="O26" s="106">
        <f>VLOOKUP(B26,'School Details'!A:K,10,FALSE)</f>
        <v>400012</v>
      </c>
      <c r="P26" s="106" t="str">
        <f t="shared" si="6"/>
        <v xml:space="preserve">Queenswell Junior </v>
      </c>
      <c r="Q26" t="s">
        <v>52</v>
      </c>
      <c r="R26" t="s">
        <v>53</v>
      </c>
      <c r="S26" t="s">
        <v>54</v>
      </c>
      <c r="T26" t="s">
        <v>895</v>
      </c>
      <c r="U26" s="124"/>
      <c r="X26" s="118"/>
      <c r="AA26" s="118"/>
      <c r="AD26" s="118"/>
      <c r="AE26" t="str">
        <f t="shared" si="2"/>
        <v>2072.NTP REC 22.23.I06.Jul251</v>
      </c>
      <c r="AF26" t="str">
        <f t="shared" si="7"/>
        <v>Queenswell.2072.NTP REC 22.23.I06.Jul251</v>
      </c>
      <c r="AG26" s="121">
        <v>-15724.8</v>
      </c>
      <c r="AJ26" s="121"/>
      <c r="AM26" s="121"/>
      <c r="AP26" s="121"/>
      <c r="AS26" s="121"/>
      <c r="AV26" s="121"/>
      <c r="AY26" s="121"/>
      <c r="BB26" s="121"/>
      <c r="BE26" s="121"/>
      <c r="BF26" s="119">
        <f t="shared" si="8"/>
        <v>0</v>
      </c>
      <c r="BG26" s="121">
        <f t="shared" si="4"/>
        <v>0</v>
      </c>
    </row>
    <row r="27" spans="1:59" x14ac:dyDescent="0.25">
      <c r="A27" s="117">
        <v>3022076</v>
      </c>
      <c r="B27" s="117">
        <v>3022076</v>
      </c>
      <c r="C27" t="s">
        <v>528</v>
      </c>
      <c r="D27" s="106">
        <f>VLOOKUP(B27,'School Details'!A:E,3,FALSE)</f>
        <v>0</v>
      </c>
      <c r="E27" s="106" t="str">
        <f>VLOOKUP(B27,'School Details'!A:E,4,FALSE)</f>
        <v>M</v>
      </c>
      <c r="F27" s="106" t="str">
        <f>VLOOKUP(B27,'School Details'!A:E,5,FALSE)</f>
        <v>Primary</v>
      </c>
      <c r="G27" t="s">
        <v>894</v>
      </c>
      <c r="H27" t="s">
        <v>567</v>
      </c>
      <c r="I27" t="s">
        <v>24696</v>
      </c>
      <c r="J27">
        <v>661225</v>
      </c>
      <c r="K27" s="117" t="s">
        <v>15</v>
      </c>
      <c r="L27" s="106">
        <v>1</v>
      </c>
      <c r="M27" s="106" t="str">
        <f t="shared" si="5"/>
        <v>NTP REC 22.23.I06</v>
      </c>
      <c r="N27" s="106">
        <f>_xlfn.XLOOKUP(B27,'School Details'!A:A,'School Details'!H:H)</f>
        <v>131617</v>
      </c>
      <c r="O27" s="106">
        <f>VLOOKUP(B27,'School Details'!A:K,10,FALSE)</f>
        <v>400111</v>
      </c>
      <c r="P27" s="106" t="str">
        <f t="shared" si="6"/>
        <v xml:space="preserve">Wessex  Gardens  </v>
      </c>
      <c r="Q27" t="s">
        <v>127</v>
      </c>
      <c r="R27" t="s">
        <v>128</v>
      </c>
      <c r="S27" t="s">
        <v>129</v>
      </c>
      <c r="T27" t="s">
        <v>895</v>
      </c>
      <c r="U27" s="124"/>
      <c r="X27" s="118"/>
      <c r="AA27" s="118"/>
      <c r="AD27" s="118"/>
      <c r="AE27" t="str">
        <f t="shared" si="2"/>
        <v>2076.NTP REC 22.23.I06.Jul251</v>
      </c>
      <c r="AF27" t="str">
        <f t="shared" si="7"/>
        <v>Wessex  Ga.2076.NTP REC 22.23.I06.Jul251</v>
      </c>
      <c r="AG27" s="121">
        <v>-216</v>
      </c>
      <c r="AJ27" s="121"/>
      <c r="AM27" s="121"/>
      <c r="AP27" s="121"/>
      <c r="AS27" s="121"/>
      <c r="AV27" s="121"/>
      <c r="AY27" s="121"/>
      <c r="BB27" s="121"/>
      <c r="BE27" s="121"/>
      <c r="BF27" s="119">
        <f t="shared" si="8"/>
        <v>0</v>
      </c>
      <c r="BG27" s="119">
        <f t="shared" si="4"/>
        <v>0</v>
      </c>
    </row>
    <row r="28" spans="1:59" x14ac:dyDescent="0.25">
      <c r="A28" s="117">
        <v>3022078</v>
      </c>
      <c r="B28" s="117">
        <v>3022078</v>
      </c>
      <c r="C28" t="s">
        <v>490</v>
      </c>
      <c r="D28" s="106">
        <f>VLOOKUP(B28,'School Details'!A:E,3,FALSE)</f>
        <v>0</v>
      </c>
      <c r="E28" s="106" t="str">
        <f>VLOOKUP(B28,'School Details'!A:E,4,FALSE)</f>
        <v>M</v>
      </c>
      <c r="F28" s="106" t="str">
        <f>VLOOKUP(B28,'School Details'!A:E,5,FALSE)</f>
        <v>Primary</v>
      </c>
      <c r="G28" t="s">
        <v>894</v>
      </c>
      <c r="H28" t="s">
        <v>567</v>
      </c>
      <c r="I28" t="s">
        <v>24696</v>
      </c>
      <c r="J28">
        <v>661225</v>
      </c>
      <c r="K28" s="117" t="s">
        <v>15</v>
      </c>
      <c r="L28" s="106">
        <v>1</v>
      </c>
      <c r="M28" s="106" t="str">
        <f t="shared" si="5"/>
        <v>NTP REC 22.23.I06</v>
      </c>
      <c r="N28" s="106">
        <f>_xlfn.XLOOKUP(B28,'School Details'!A:A,'School Details'!H:H)</f>
        <v>133364</v>
      </c>
      <c r="O28" s="106">
        <f>VLOOKUP(B28,'School Details'!A:K,10,FALSE)</f>
        <v>400014</v>
      </c>
      <c r="P28" s="106" t="str">
        <f t="shared" si="6"/>
        <v xml:space="preserve">Pardes House </v>
      </c>
      <c r="Q28" t="s">
        <v>232</v>
      </c>
      <c r="R28" t="s">
        <v>233</v>
      </c>
      <c r="S28" t="s">
        <v>234</v>
      </c>
      <c r="T28" t="s">
        <v>895</v>
      </c>
      <c r="U28" s="124"/>
      <c r="X28" s="118"/>
      <c r="AA28" s="118"/>
      <c r="AD28" s="118"/>
      <c r="AE28" t="str">
        <f t="shared" si="2"/>
        <v>2078.NTP REC 22.23.I06.Jul251</v>
      </c>
      <c r="AF28" t="str">
        <f t="shared" si="7"/>
        <v>Pardes Hou.2078.NTP REC 22.23.I06.Jul251</v>
      </c>
      <c r="AG28" s="121">
        <v>-3726</v>
      </c>
      <c r="AJ28" s="121"/>
      <c r="AM28" s="121"/>
      <c r="AP28" s="121"/>
      <c r="AS28" s="121"/>
      <c r="AV28" s="121"/>
      <c r="AY28" s="121"/>
      <c r="BB28" s="121"/>
      <c r="BE28" s="121"/>
      <c r="BF28" s="119">
        <f t="shared" si="8"/>
        <v>0</v>
      </c>
      <c r="BG28" s="119">
        <f t="shared" si="4"/>
        <v>0</v>
      </c>
    </row>
    <row r="29" spans="1:59" x14ac:dyDescent="0.25">
      <c r="A29" s="117">
        <v>3023300</v>
      </c>
      <c r="B29" s="117">
        <v>3023300</v>
      </c>
      <c r="C29" t="s">
        <v>412</v>
      </c>
      <c r="D29" s="106">
        <f>VLOOKUP(B29,'School Details'!A:E,3,FALSE)</f>
        <v>0</v>
      </c>
      <c r="E29" s="106" t="str">
        <f>VLOOKUP(B29,'School Details'!A:E,4,FALSE)</f>
        <v>M</v>
      </c>
      <c r="F29" s="106" t="str">
        <f>VLOOKUP(B29,'School Details'!A:E,5,FALSE)</f>
        <v>Primary</v>
      </c>
      <c r="G29" t="s">
        <v>894</v>
      </c>
      <c r="H29" t="s">
        <v>567</v>
      </c>
      <c r="I29" t="s">
        <v>24696</v>
      </c>
      <c r="J29">
        <v>661225</v>
      </c>
      <c r="K29" s="117" t="s">
        <v>15</v>
      </c>
      <c r="L29" s="106">
        <v>1</v>
      </c>
      <c r="M29" s="106" t="str">
        <f t="shared" si="5"/>
        <v>NTP REC 22.23.I06</v>
      </c>
      <c r="N29" s="106">
        <f>_xlfn.XLOOKUP(B29,'School Details'!A:A,'School Details'!H:H)</f>
        <v>101315</v>
      </c>
      <c r="O29" s="106">
        <f>VLOOKUP(B29,'School Details'!A:K,10,FALSE)</f>
        <v>400069</v>
      </c>
      <c r="P29" s="106" t="str">
        <f t="shared" si="6"/>
        <v xml:space="preserve">All Saints NW2 Sch </v>
      </c>
      <c r="Q29" t="s">
        <v>112</v>
      </c>
      <c r="R29" t="s">
        <v>113</v>
      </c>
      <c r="S29" t="s">
        <v>114</v>
      </c>
      <c r="T29" t="s">
        <v>895</v>
      </c>
      <c r="U29" s="124"/>
      <c r="X29" s="118"/>
      <c r="AA29" s="118"/>
      <c r="AD29" s="118"/>
      <c r="AE29" t="str">
        <f t="shared" si="2"/>
        <v>3300.NTP REC 22.23.I06.Jul251</v>
      </c>
      <c r="AF29" t="str">
        <f t="shared" si="7"/>
        <v>All Saints.3300.NTP REC 22.23.I06.Jul251</v>
      </c>
      <c r="AG29" s="121">
        <v>-12312</v>
      </c>
      <c r="AJ29" s="121"/>
      <c r="AM29" s="121"/>
      <c r="AP29" s="121"/>
      <c r="AS29" s="121"/>
      <c r="AV29" s="121"/>
      <c r="AY29" s="121"/>
      <c r="BB29" s="121"/>
      <c r="BE29" s="121"/>
      <c r="BF29" s="119">
        <f t="shared" si="8"/>
        <v>0</v>
      </c>
      <c r="BG29" s="119">
        <f t="shared" si="4"/>
        <v>0</v>
      </c>
    </row>
    <row r="30" spans="1:59" x14ac:dyDescent="0.25">
      <c r="A30" s="117">
        <v>3023307</v>
      </c>
      <c r="B30" s="117">
        <v>3023307</v>
      </c>
      <c r="C30" t="s">
        <v>504</v>
      </c>
      <c r="D30" s="106">
        <f>VLOOKUP(B30,'School Details'!A:E,3,FALSE)</f>
        <v>0</v>
      </c>
      <c r="E30" s="106" t="str">
        <f>VLOOKUP(B30,'School Details'!A:E,4,FALSE)</f>
        <v>M</v>
      </c>
      <c r="F30" s="106" t="str">
        <f>VLOOKUP(B30,'School Details'!A:E,5,FALSE)</f>
        <v>Primary</v>
      </c>
      <c r="G30" t="s">
        <v>894</v>
      </c>
      <c r="H30" t="s">
        <v>567</v>
      </c>
      <c r="I30" t="s">
        <v>24696</v>
      </c>
      <c r="J30">
        <v>661225</v>
      </c>
      <c r="K30" s="117" t="s">
        <v>15</v>
      </c>
      <c r="L30" s="106">
        <v>1</v>
      </c>
      <c r="M30" s="106" t="str">
        <f t="shared" si="5"/>
        <v>NTP REC 22.23.I06</v>
      </c>
      <c r="N30" s="106">
        <f>_xlfn.XLOOKUP(B30,'School Details'!A:A,'School Details'!H:H)</f>
        <v>101319</v>
      </c>
      <c r="O30" s="106">
        <f>VLOOKUP(B30,'School Details'!A:K,10,FALSE)</f>
        <v>400114</v>
      </c>
      <c r="P30" s="106" t="str">
        <f t="shared" si="6"/>
        <v>St John's CE  N11</v>
      </c>
      <c r="Q30" t="s">
        <v>154</v>
      </c>
      <c r="R30" t="s">
        <v>155</v>
      </c>
      <c r="S30" t="s">
        <v>156</v>
      </c>
      <c r="T30" t="s">
        <v>895</v>
      </c>
      <c r="U30" s="124"/>
      <c r="X30" s="118"/>
      <c r="AA30" s="118"/>
      <c r="AD30" s="118"/>
      <c r="AE30" t="str">
        <f t="shared" si="2"/>
        <v>3307.NTP REC 22.23.I06.Jul251</v>
      </c>
      <c r="AF30" t="str">
        <f t="shared" si="7"/>
        <v>St John's .3307.NTP REC 22.23.I06.Jul251</v>
      </c>
      <c r="AG30" s="121">
        <v>-3888</v>
      </c>
      <c r="AJ30" s="121"/>
      <c r="AM30" s="121"/>
      <c r="AP30" s="121"/>
      <c r="AS30" s="121"/>
      <c r="AV30" s="121"/>
      <c r="AY30" s="121"/>
      <c r="BB30" s="121"/>
      <c r="BE30" s="121"/>
      <c r="BF30" s="119">
        <f t="shared" si="8"/>
        <v>0</v>
      </c>
      <c r="BG30" s="119">
        <f t="shared" si="4"/>
        <v>0</v>
      </c>
    </row>
    <row r="31" spans="1:59" x14ac:dyDescent="0.25">
      <c r="A31" s="117">
        <v>3023312</v>
      </c>
      <c r="B31" s="117">
        <v>3023312</v>
      </c>
      <c r="C31" t="s">
        <v>510</v>
      </c>
      <c r="D31" s="106">
        <f>VLOOKUP(B31,'School Details'!A:E,3,FALSE)</f>
        <v>0</v>
      </c>
      <c r="E31" s="106" t="str">
        <f>VLOOKUP(B31,'School Details'!A:E,4,FALSE)</f>
        <v>M</v>
      </c>
      <c r="F31" s="106" t="str">
        <f>VLOOKUP(B31,'School Details'!A:E,5,FALSE)</f>
        <v>Primary</v>
      </c>
      <c r="G31" t="s">
        <v>894</v>
      </c>
      <c r="H31" t="s">
        <v>567</v>
      </c>
      <c r="I31" t="s">
        <v>24696</v>
      </c>
      <c r="J31">
        <v>661225</v>
      </c>
      <c r="K31" s="117" t="s">
        <v>15</v>
      </c>
      <c r="L31" s="106">
        <v>1</v>
      </c>
      <c r="M31" s="106" t="str">
        <f t="shared" si="5"/>
        <v>NTP REC 22.23.I06</v>
      </c>
      <c r="N31" s="106">
        <f>_xlfn.XLOOKUP(B31,'School Details'!A:A,'School Details'!H:H)</f>
        <v>101324</v>
      </c>
      <c r="O31" s="106">
        <f>VLOOKUP(B31,'School Details'!A:K,10,FALSE)</f>
        <v>400017</v>
      </c>
      <c r="P31" s="106" t="str">
        <f t="shared" si="6"/>
        <v>St Mary's  EN4</v>
      </c>
      <c r="Q31" t="s">
        <v>181</v>
      </c>
      <c r="R31" t="s">
        <v>182</v>
      </c>
      <c r="S31" t="s">
        <v>183</v>
      </c>
      <c r="T31" t="s">
        <v>895</v>
      </c>
      <c r="U31" s="124"/>
      <c r="X31" s="118"/>
      <c r="AA31" s="118"/>
      <c r="AD31" s="118"/>
      <c r="AE31" t="str">
        <f t="shared" si="2"/>
        <v>3312.NTP REC 22.23.I06.Jul251</v>
      </c>
      <c r="AF31" t="str">
        <f t="shared" si="7"/>
        <v>St Mary's .3312.NTP REC 22.23.I06.Jul251</v>
      </c>
      <c r="AG31" s="121">
        <v>-887.4</v>
      </c>
      <c r="AJ31" s="121"/>
      <c r="AM31" s="121"/>
      <c r="AP31" s="121"/>
      <c r="AS31" s="121"/>
      <c r="AV31" s="121"/>
      <c r="AY31" s="121"/>
      <c r="BB31" s="121"/>
      <c r="BE31" s="121"/>
      <c r="BF31" s="119">
        <f t="shared" si="8"/>
        <v>0</v>
      </c>
      <c r="BG31" s="119">
        <f t="shared" si="4"/>
        <v>0</v>
      </c>
    </row>
    <row r="32" spans="1:59" x14ac:dyDescent="0.25">
      <c r="A32" s="117">
        <v>3023313</v>
      </c>
      <c r="B32" s="117">
        <v>3023313</v>
      </c>
      <c r="C32" t="s">
        <v>513</v>
      </c>
      <c r="D32" s="106">
        <f>VLOOKUP(B32,'School Details'!A:E,3,FALSE)</f>
        <v>0</v>
      </c>
      <c r="E32" s="106" t="str">
        <f>VLOOKUP(B32,'School Details'!A:E,4,FALSE)</f>
        <v>M</v>
      </c>
      <c r="F32" s="106" t="str">
        <f>VLOOKUP(B32,'School Details'!A:E,5,FALSE)</f>
        <v>Primary</v>
      </c>
      <c r="G32" t="s">
        <v>894</v>
      </c>
      <c r="H32" t="s">
        <v>567</v>
      </c>
      <c r="I32" t="s">
        <v>24696</v>
      </c>
      <c r="J32">
        <v>661225</v>
      </c>
      <c r="K32" s="117" t="s">
        <v>15</v>
      </c>
      <c r="L32" s="106">
        <v>1</v>
      </c>
      <c r="M32" s="106" t="str">
        <f t="shared" si="5"/>
        <v>NTP REC 22.23.I06</v>
      </c>
      <c r="N32" s="106">
        <f>_xlfn.XLOOKUP(B32,'School Details'!A:A,'School Details'!H:H)</f>
        <v>101325</v>
      </c>
      <c r="O32" s="106">
        <f>VLOOKUP(B32,'School Details'!A:K,10,FALSE)</f>
        <v>400006</v>
      </c>
      <c r="P32" s="106" t="str">
        <f t="shared" si="6"/>
        <v>St. Pauls N11</v>
      </c>
      <c r="Q32" t="s">
        <v>247</v>
      </c>
      <c r="R32" t="s">
        <v>248</v>
      </c>
      <c r="S32" t="s">
        <v>249</v>
      </c>
      <c r="T32" t="s">
        <v>895</v>
      </c>
      <c r="U32" s="124"/>
      <c r="X32" s="118"/>
      <c r="AA32" s="118"/>
      <c r="AD32" s="118"/>
      <c r="AE32" t="str">
        <f t="shared" si="2"/>
        <v>3313.NTP REC 22.23.I06.Jul251</v>
      </c>
      <c r="AF32" t="str">
        <f t="shared" si="7"/>
        <v>St. Pauls .3313.NTP REC 22.23.I06.Jul251</v>
      </c>
      <c r="AG32" s="121">
        <v>-9396</v>
      </c>
      <c r="AJ32" s="121"/>
      <c r="AM32" s="121"/>
      <c r="AP32" s="121"/>
      <c r="AS32" s="121"/>
      <c r="AV32" s="121"/>
      <c r="AY32" s="121"/>
      <c r="BB32" s="121"/>
      <c r="BE32" s="121"/>
      <c r="BF32" s="119">
        <f t="shared" si="8"/>
        <v>0</v>
      </c>
      <c r="BG32" s="119">
        <f t="shared" si="4"/>
        <v>0</v>
      </c>
    </row>
    <row r="33" spans="1:59" x14ac:dyDescent="0.25">
      <c r="A33" s="117">
        <v>3023315</v>
      </c>
      <c r="B33" s="117">
        <v>3023315</v>
      </c>
      <c r="C33" t="s">
        <v>501</v>
      </c>
      <c r="D33" s="106">
        <f>VLOOKUP(B33,'School Details'!A:E,3,FALSE)</f>
        <v>0</v>
      </c>
      <c r="E33" s="106" t="str">
        <f>VLOOKUP(B33,'School Details'!A:E,4,FALSE)</f>
        <v>M</v>
      </c>
      <c r="F33" s="106" t="str">
        <f>VLOOKUP(B33,'School Details'!A:E,5,FALSE)</f>
        <v>Primary</v>
      </c>
      <c r="G33" t="s">
        <v>894</v>
      </c>
      <c r="H33" t="s">
        <v>567</v>
      </c>
      <c r="I33" t="s">
        <v>24696</v>
      </c>
      <c r="J33">
        <v>661225</v>
      </c>
      <c r="K33" s="117" t="s">
        <v>15</v>
      </c>
      <c r="L33" s="106">
        <v>1</v>
      </c>
      <c r="M33" s="106" t="str">
        <f t="shared" si="5"/>
        <v>NTP REC 22.23.I06</v>
      </c>
      <c r="N33" s="106">
        <f>_xlfn.XLOOKUP(B33,'School Details'!A:A,'School Details'!H:H)</f>
        <v>101327</v>
      </c>
      <c r="O33" s="106">
        <f>VLOOKUP(B33,'School Details'!A:K,10,FALSE)</f>
        <v>400062</v>
      </c>
      <c r="P33" s="106" t="str">
        <f t="shared" si="6"/>
        <v>St Andrew's C E</v>
      </c>
      <c r="Q33" t="s">
        <v>229</v>
      </c>
      <c r="R33" t="s">
        <v>230</v>
      </c>
      <c r="S33" t="s">
        <v>231</v>
      </c>
      <c r="T33" t="s">
        <v>895</v>
      </c>
      <c r="U33" s="124"/>
      <c r="X33" s="118"/>
      <c r="AA33" s="118"/>
      <c r="AD33" s="118"/>
      <c r="AE33" t="str">
        <f t="shared" si="2"/>
        <v>3315.NTP REC 22.23.I06.Jul251</v>
      </c>
      <c r="AF33" t="str">
        <f t="shared" si="7"/>
        <v>St Andrew'.3315.NTP REC 22.23.I06.Jul251</v>
      </c>
      <c r="AG33" s="121">
        <v>-1782</v>
      </c>
      <c r="AJ33" s="121"/>
      <c r="AM33" s="121"/>
      <c r="AP33" s="121"/>
      <c r="AS33" s="121"/>
      <c r="AV33" s="121"/>
      <c r="AY33" s="121"/>
      <c r="BB33" s="121"/>
      <c r="BE33" s="121"/>
      <c r="BF33" s="119">
        <f t="shared" si="8"/>
        <v>0</v>
      </c>
      <c r="BG33" s="119">
        <f t="shared" si="4"/>
        <v>0</v>
      </c>
    </row>
    <row r="34" spans="1:59" x14ac:dyDescent="0.25">
      <c r="A34" s="117">
        <v>3023316</v>
      </c>
      <c r="B34" s="117">
        <v>3023316</v>
      </c>
      <c r="C34" t="s">
        <v>522</v>
      </c>
      <c r="D34" s="106">
        <f>VLOOKUP(B34,'School Details'!A:E,3,FALSE)</f>
        <v>0</v>
      </c>
      <c r="E34" s="106" t="str">
        <f>VLOOKUP(B34,'School Details'!A:E,4,FALSE)</f>
        <v>M</v>
      </c>
      <c r="F34" s="106" t="str">
        <f>VLOOKUP(B34,'School Details'!A:E,5,FALSE)</f>
        <v>Primary</v>
      </c>
      <c r="G34" t="s">
        <v>894</v>
      </c>
      <c r="H34" t="s">
        <v>567</v>
      </c>
      <c r="I34" t="s">
        <v>24696</v>
      </c>
      <c r="J34">
        <v>661225</v>
      </c>
      <c r="K34" s="117" t="s">
        <v>15</v>
      </c>
      <c r="L34" s="106">
        <v>1</v>
      </c>
      <c r="M34" s="106" t="str">
        <f t="shared" si="5"/>
        <v>NTP REC 22.23.I06</v>
      </c>
      <c r="N34" s="106">
        <f>_xlfn.XLOOKUP(B34,'School Details'!A:A,'School Details'!H:H)</f>
        <v>101328</v>
      </c>
      <c r="O34" s="106">
        <f>VLOOKUP(B34,'School Details'!A:K,10,FALSE)</f>
        <v>400100</v>
      </c>
      <c r="P34" s="106" t="str">
        <f t="shared" si="6"/>
        <v xml:space="preserve">Trent  CE  </v>
      </c>
      <c r="Q34" t="s">
        <v>157</v>
      </c>
      <c r="R34" t="s">
        <v>158</v>
      </c>
      <c r="S34" t="s">
        <v>159</v>
      </c>
      <c r="T34" t="s">
        <v>895</v>
      </c>
      <c r="U34" s="124"/>
      <c r="X34" s="118"/>
      <c r="AA34" s="118"/>
      <c r="AD34" s="118"/>
      <c r="AE34" t="str">
        <f t="shared" si="2"/>
        <v>3316.NTP REC 22.23.I06.Jul251</v>
      </c>
      <c r="AF34" t="str">
        <f t="shared" si="7"/>
        <v>Trent  CE .3316.NTP REC 22.23.I06.Jul251</v>
      </c>
      <c r="AG34" s="121">
        <v>-118.8</v>
      </c>
      <c r="AJ34" s="121"/>
      <c r="AM34" s="121"/>
      <c r="AP34" s="121"/>
      <c r="AS34" s="121"/>
      <c r="AV34" s="121"/>
      <c r="AY34" s="121"/>
      <c r="BB34" s="121"/>
      <c r="BE34" s="121"/>
      <c r="BF34" s="119">
        <f t="shared" si="8"/>
        <v>0</v>
      </c>
      <c r="BG34" s="119">
        <f t="shared" si="4"/>
        <v>0</v>
      </c>
    </row>
    <row r="35" spans="1:59" x14ac:dyDescent="0.25">
      <c r="A35" s="117">
        <v>3023317</v>
      </c>
      <c r="B35" s="117">
        <v>3023317</v>
      </c>
      <c r="C35" t="s">
        <v>414</v>
      </c>
      <c r="D35" s="106">
        <f>VLOOKUP(B35,'School Details'!A:E,3,FALSE)</f>
        <v>0</v>
      </c>
      <c r="E35" s="106" t="str">
        <f>VLOOKUP(B35,'School Details'!A:E,4,FALSE)</f>
        <v>M</v>
      </c>
      <c r="F35" s="106" t="str">
        <f>VLOOKUP(B35,'School Details'!A:E,5,FALSE)</f>
        <v>Primary</v>
      </c>
      <c r="G35" t="s">
        <v>894</v>
      </c>
      <c r="H35" t="s">
        <v>567</v>
      </c>
      <c r="I35" t="s">
        <v>24696</v>
      </c>
      <c r="J35">
        <v>661225</v>
      </c>
      <c r="K35" s="117" t="s">
        <v>15</v>
      </c>
      <c r="L35" s="106">
        <v>1</v>
      </c>
      <c r="M35" s="106" t="str">
        <f t="shared" si="5"/>
        <v>NTP REC 22.23.I06</v>
      </c>
      <c r="N35" s="106">
        <f>_xlfn.XLOOKUP(B35,'School Details'!A:A,'School Details'!H:H)</f>
        <v>101329</v>
      </c>
      <c r="O35" s="106">
        <f>VLOOKUP(B35,'School Details'!A:K,10,FALSE)</f>
        <v>400015</v>
      </c>
      <c r="P35" s="106" t="str">
        <f t="shared" si="6"/>
        <v xml:space="preserve">All Saints N20 Sch </v>
      </c>
      <c r="Q35" t="s">
        <v>133</v>
      </c>
      <c r="R35" t="s">
        <v>134</v>
      </c>
      <c r="S35" t="s">
        <v>135</v>
      </c>
      <c r="T35" t="s">
        <v>895</v>
      </c>
      <c r="U35" s="124"/>
      <c r="X35" s="118"/>
      <c r="AA35" s="118"/>
      <c r="AD35" s="118"/>
      <c r="AE35" t="str">
        <f t="shared" si="2"/>
        <v>3317.NTP REC 22.23.I06.Jul251</v>
      </c>
      <c r="AF35" t="str">
        <f t="shared" si="7"/>
        <v>All Saints.3317.NTP REC 22.23.I06.Jul251</v>
      </c>
      <c r="AG35" s="121">
        <v>-3650.4</v>
      </c>
      <c r="AJ35" s="121"/>
      <c r="AM35" s="121"/>
      <c r="AP35" s="121"/>
      <c r="AS35" s="121"/>
      <c r="AV35" s="121"/>
      <c r="AY35" s="121"/>
      <c r="BB35" s="121"/>
      <c r="BE35" s="121"/>
      <c r="BF35" s="119">
        <f t="shared" si="8"/>
        <v>0</v>
      </c>
      <c r="BG35" s="121">
        <f t="shared" si="4"/>
        <v>0</v>
      </c>
    </row>
    <row r="36" spans="1:59" x14ac:dyDescent="0.25">
      <c r="A36" s="117">
        <v>3023501</v>
      </c>
      <c r="B36" s="117">
        <v>3023501</v>
      </c>
      <c r="C36" t="s">
        <v>488</v>
      </c>
      <c r="D36" s="106">
        <f>VLOOKUP(B36,'School Details'!A:E,3,FALSE)</f>
        <v>0</v>
      </c>
      <c r="E36" s="106" t="str">
        <f>VLOOKUP(B36,'School Details'!A:E,4,FALSE)</f>
        <v>M</v>
      </c>
      <c r="F36" s="106" t="str">
        <f>VLOOKUP(B36,'School Details'!A:E,5,FALSE)</f>
        <v>Primary</v>
      </c>
      <c r="G36" t="s">
        <v>894</v>
      </c>
      <c r="H36" t="s">
        <v>567</v>
      </c>
      <c r="I36" t="s">
        <v>24696</v>
      </c>
      <c r="J36">
        <v>661225</v>
      </c>
      <c r="K36" s="117" t="s">
        <v>15</v>
      </c>
      <c r="L36" s="106">
        <v>1</v>
      </c>
      <c r="M36" s="106" t="str">
        <f t="shared" si="5"/>
        <v>NTP REC 22.23.I06</v>
      </c>
      <c r="N36" s="106">
        <f>_xlfn.XLOOKUP(B36,'School Details'!A:A,'School Details'!H:H)</f>
        <v>101331</v>
      </c>
      <c r="O36" s="106">
        <f>VLOOKUP(B36,'School Details'!A:K,10,FALSE)</f>
        <v>400003</v>
      </c>
      <c r="P36" s="106" t="str">
        <f t="shared" si="6"/>
        <v xml:space="preserve">Our Lady of Lourdes </v>
      </c>
      <c r="Q36" t="s">
        <v>121</v>
      </c>
      <c r="R36" t="s">
        <v>122</v>
      </c>
      <c r="S36" t="s">
        <v>123</v>
      </c>
      <c r="T36" t="s">
        <v>895</v>
      </c>
      <c r="U36" s="124"/>
      <c r="X36" s="118"/>
      <c r="AA36" s="118"/>
      <c r="AD36" s="118"/>
      <c r="AE36" t="str">
        <f t="shared" si="2"/>
        <v>3501.NTP REC 22.23.I06.Jul251</v>
      </c>
      <c r="AF36" t="str">
        <f t="shared" si="7"/>
        <v>Our Lady o.3501.NTP REC 22.23.I06.Jul251</v>
      </c>
      <c r="AG36" s="121">
        <v>-2538</v>
      </c>
      <c r="AJ36" s="121"/>
      <c r="AM36" s="121"/>
      <c r="AP36" s="121"/>
      <c r="AS36" s="121"/>
      <c r="AV36" s="121"/>
      <c r="AY36" s="121"/>
      <c r="BB36" s="121"/>
      <c r="BE36" s="121"/>
      <c r="BF36" s="119">
        <f t="shared" si="8"/>
        <v>0</v>
      </c>
      <c r="BG36" s="121">
        <f t="shared" si="4"/>
        <v>0</v>
      </c>
    </row>
    <row r="37" spans="1:59" x14ac:dyDescent="0.25">
      <c r="A37" s="117">
        <v>3023502</v>
      </c>
      <c r="B37" s="117">
        <v>3023502</v>
      </c>
      <c r="C37" t="s">
        <v>499</v>
      </c>
      <c r="D37" s="106">
        <f>VLOOKUP(B37,'School Details'!A:E,3,FALSE)</f>
        <v>0</v>
      </c>
      <c r="E37" s="106" t="str">
        <f>VLOOKUP(B37,'School Details'!A:E,4,FALSE)</f>
        <v>M</v>
      </c>
      <c r="F37" s="106" t="str">
        <f>VLOOKUP(B37,'School Details'!A:E,5,FALSE)</f>
        <v>Primary</v>
      </c>
      <c r="G37" t="s">
        <v>894</v>
      </c>
      <c r="H37" t="s">
        <v>567</v>
      </c>
      <c r="I37" t="s">
        <v>24696</v>
      </c>
      <c r="J37">
        <v>661225</v>
      </c>
      <c r="K37" s="117" t="s">
        <v>15</v>
      </c>
      <c r="L37" s="106">
        <v>1</v>
      </c>
      <c r="M37" s="106" t="str">
        <f t="shared" si="5"/>
        <v>NTP REC 22.23.I06</v>
      </c>
      <c r="N37" s="106">
        <f>_xlfn.XLOOKUP(B37,'School Details'!A:A,'School Details'!H:H)</f>
        <v>101332</v>
      </c>
      <c r="O37" s="106">
        <f>VLOOKUP(B37,'School Details'!A:K,10,FALSE)</f>
        <v>400096</v>
      </c>
      <c r="P37" s="106" t="str">
        <f t="shared" si="6"/>
        <v xml:space="preserve">St Agnes RC  </v>
      </c>
      <c r="Q37" t="s">
        <v>136</v>
      </c>
      <c r="R37" t="s">
        <v>137</v>
      </c>
      <c r="S37" t="s">
        <v>138</v>
      </c>
      <c r="T37" t="s">
        <v>895</v>
      </c>
      <c r="U37" s="124"/>
      <c r="X37" s="118"/>
      <c r="AA37" s="118"/>
      <c r="AD37" s="118"/>
      <c r="AE37" t="str">
        <f t="shared" si="2"/>
        <v>3502.NTP REC 22.23.I06.Jul251</v>
      </c>
      <c r="AF37" t="str">
        <f t="shared" si="7"/>
        <v>St Agnes R.3502.NTP REC 22.23.I06.Jul251</v>
      </c>
      <c r="AG37" s="121">
        <v>-16848</v>
      </c>
      <c r="AJ37" s="121"/>
      <c r="AM37" s="121"/>
      <c r="AP37" s="121"/>
      <c r="AS37" s="121"/>
      <c r="AV37" s="121"/>
      <c r="AY37" s="121"/>
      <c r="BB37" s="121"/>
      <c r="BE37" s="121"/>
      <c r="BF37" s="119">
        <f t="shared" si="8"/>
        <v>0</v>
      </c>
      <c r="BG37" s="119">
        <f t="shared" si="4"/>
        <v>0</v>
      </c>
    </row>
    <row r="38" spans="1:59" x14ac:dyDescent="0.25">
      <c r="A38" s="117">
        <v>3023507</v>
      </c>
      <c r="B38" s="117">
        <v>3023507</v>
      </c>
      <c r="C38" t="s">
        <v>515</v>
      </c>
      <c r="D38" s="106">
        <f>VLOOKUP(B38,'School Details'!A:E,3,FALSE)</f>
        <v>0</v>
      </c>
      <c r="E38" s="106" t="str">
        <f>VLOOKUP(B38,'School Details'!A:E,4,FALSE)</f>
        <v>M</v>
      </c>
      <c r="F38" s="106" t="str">
        <f>VLOOKUP(B38,'School Details'!A:E,5,FALSE)</f>
        <v>Primary</v>
      </c>
      <c r="G38" t="s">
        <v>894</v>
      </c>
      <c r="H38" t="s">
        <v>567</v>
      </c>
      <c r="I38" t="s">
        <v>24696</v>
      </c>
      <c r="J38">
        <v>661225</v>
      </c>
      <c r="K38" s="117" t="s">
        <v>15</v>
      </c>
      <c r="L38" s="106">
        <v>1</v>
      </c>
      <c r="M38" s="106" t="str">
        <f t="shared" si="5"/>
        <v>NTP REC 22.23.I06</v>
      </c>
      <c r="N38" s="106">
        <f>_xlfn.XLOOKUP(B38,'School Details'!A:A,'School Details'!H:H)</f>
        <v>101335</v>
      </c>
      <c r="O38" s="106">
        <f>VLOOKUP(B38,'School Details'!A:K,10,FALSE)</f>
        <v>400037</v>
      </c>
      <c r="P38" s="106" t="str">
        <f t="shared" si="6"/>
        <v xml:space="preserve">St Theresa's RC  </v>
      </c>
      <c r="Q38" t="s">
        <v>82</v>
      </c>
      <c r="R38" t="s">
        <v>83</v>
      </c>
      <c r="S38" t="s">
        <v>84</v>
      </c>
      <c r="T38" t="s">
        <v>895</v>
      </c>
      <c r="U38" s="124"/>
      <c r="X38" s="118"/>
      <c r="AA38" s="118"/>
      <c r="AD38" s="118"/>
      <c r="AE38" t="str">
        <f t="shared" si="2"/>
        <v>3507.NTP REC 22.23.I06.Jul251</v>
      </c>
      <c r="AF38" t="str">
        <f t="shared" si="7"/>
        <v>St Theresa.3507.NTP REC 22.23.I06.Jul251</v>
      </c>
      <c r="AG38" s="121">
        <v>-4698</v>
      </c>
      <c r="AJ38" s="121"/>
      <c r="AM38" s="121"/>
      <c r="AP38" s="121"/>
      <c r="AS38" s="121"/>
      <c r="AV38" s="121"/>
      <c r="AY38" s="121"/>
      <c r="BB38" s="121"/>
      <c r="BE38" s="121"/>
      <c r="BF38" s="119">
        <f t="shared" si="8"/>
        <v>0</v>
      </c>
      <c r="BG38" s="119">
        <f t="shared" si="4"/>
        <v>0</v>
      </c>
    </row>
    <row r="39" spans="1:59" x14ac:dyDescent="0.25">
      <c r="A39" s="117">
        <v>3023509</v>
      </c>
      <c r="B39" s="117">
        <v>3023509</v>
      </c>
      <c r="C39" t="s">
        <v>506</v>
      </c>
      <c r="D39" s="106">
        <f>VLOOKUP(B39,'School Details'!A:E,3,FALSE)</f>
        <v>0</v>
      </c>
      <c r="E39" s="106" t="str">
        <f>VLOOKUP(B39,'School Details'!A:E,4,FALSE)</f>
        <v>M</v>
      </c>
      <c r="F39" s="106" t="str">
        <f>VLOOKUP(B39,'School Details'!A:E,5,FALSE)</f>
        <v>Primary</v>
      </c>
      <c r="G39" t="s">
        <v>894</v>
      </c>
      <c r="H39" t="s">
        <v>567</v>
      </c>
      <c r="I39" t="s">
        <v>24696</v>
      </c>
      <c r="J39">
        <v>661225</v>
      </c>
      <c r="K39" s="117" t="s">
        <v>15</v>
      </c>
      <c r="L39" s="106">
        <v>1</v>
      </c>
      <c r="M39" s="106" t="str">
        <f t="shared" si="5"/>
        <v>NTP REC 22.23.I06</v>
      </c>
      <c r="N39" s="106">
        <f>_xlfn.XLOOKUP(B39,'School Details'!A:A,'School Details'!H:H)</f>
        <v>101337</v>
      </c>
      <c r="O39" s="106">
        <f>VLOOKUP(B39,'School Details'!A:K,10,FALSE)</f>
        <v>400066</v>
      </c>
      <c r="P39" s="106" t="str">
        <f t="shared" si="6"/>
        <v xml:space="preserve">St Joseph's  </v>
      </c>
      <c r="Q39" t="s">
        <v>206</v>
      </c>
      <c r="R39" t="s">
        <v>207</v>
      </c>
      <c r="S39" t="s">
        <v>208</v>
      </c>
      <c r="T39" t="s">
        <v>895</v>
      </c>
      <c r="U39" s="124"/>
      <c r="X39" s="118"/>
      <c r="AA39" s="118"/>
      <c r="AD39" s="118"/>
      <c r="AE39" t="str">
        <f t="shared" si="2"/>
        <v>3509.NTP REC 22.23.I06.Jul251</v>
      </c>
      <c r="AF39" t="str">
        <f t="shared" si="7"/>
        <v>St Joseph'.3509.NTP REC 22.23.I06.Jul251</v>
      </c>
      <c r="AG39" s="121">
        <v>-16686</v>
      </c>
      <c r="AJ39" s="121"/>
      <c r="AM39" s="121"/>
      <c r="AP39" s="121"/>
      <c r="AS39" s="121"/>
      <c r="AV39" s="121"/>
      <c r="AY39" s="121"/>
      <c r="BB39" s="121"/>
      <c r="BE39" s="121"/>
      <c r="BF39" s="119">
        <f t="shared" si="8"/>
        <v>0</v>
      </c>
      <c r="BG39" s="119">
        <f t="shared" si="4"/>
        <v>0</v>
      </c>
    </row>
    <row r="40" spans="1:59" x14ac:dyDescent="0.25">
      <c r="A40" s="117">
        <v>3023510</v>
      </c>
      <c r="B40" s="117">
        <v>3023510</v>
      </c>
      <c r="C40" t="s">
        <v>497</v>
      </c>
      <c r="D40" s="106">
        <f>VLOOKUP(B40,'School Details'!A:E,3,FALSE)</f>
        <v>0</v>
      </c>
      <c r="E40" s="106" t="str">
        <f>VLOOKUP(B40,'School Details'!A:E,4,FALSE)</f>
        <v>M</v>
      </c>
      <c r="F40" s="106" t="str">
        <f>VLOOKUP(B40,'School Details'!A:E,5,FALSE)</f>
        <v>Primary</v>
      </c>
      <c r="G40" t="s">
        <v>894</v>
      </c>
      <c r="H40" t="s">
        <v>567</v>
      </c>
      <c r="I40" t="s">
        <v>24696</v>
      </c>
      <c r="J40">
        <v>661225</v>
      </c>
      <c r="K40" s="117" t="s">
        <v>15</v>
      </c>
      <c r="L40" s="106">
        <v>1</v>
      </c>
      <c r="M40" s="106" t="str">
        <f t="shared" si="5"/>
        <v>NTP REC 22.23.I06</v>
      </c>
      <c r="N40" s="106">
        <f>_xlfn.XLOOKUP(B40,'School Details'!A:A,'School Details'!H:H)</f>
        <v>101338</v>
      </c>
      <c r="O40" s="106">
        <f>VLOOKUP(B40,'School Details'!A:K,10,FALSE)</f>
        <v>400071</v>
      </c>
      <c r="P40" s="106" t="str">
        <f t="shared" si="6"/>
        <v xml:space="preserve">Sacred Heart </v>
      </c>
      <c r="Q40" t="s">
        <v>235</v>
      </c>
      <c r="R40" t="s">
        <v>236</v>
      </c>
      <c r="S40" t="s">
        <v>237</v>
      </c>
      <c r="T40" t="s">
        <v>895</v>
      </c>
      <c r="U40" s="124"/>
      <c r="X40" s="118"/>
      <c r="AA40" s="118"/>
      <c r="AD40" s="118"/>
      <c r="AE40" t="str">
        <f t="shared" si="2"/>
        <v>3510.NTP REC 22.23.I06.Jul251</v>
      </c>
      <c r="AF40" t="str">
        <f t="shared" si="7"/>
        <v>Sacred Hea.3510.NTP REC 22.23.I06.Jul251</v>
      </c>
      <c r="AG40" s="121">
        <v>-7938</v>
      </c>
      <c r="AJ40" s="121"/>
      <c r="AM40" s="121"/>
      <c r="AP40" s="121"/>
      <c r="AS40" s="121"/>
      <c r="AV40" s="121"/>
      <c r="AY40" s="121"/>
      <c r="BB40" s="121"/>
      <c r="BE40" s="121"/>
      <c r="BF40" s="119">
        <f t="shared" si="8"/>
        <v>0</v>
      </c>
      <c r="BG40" s="119">
        <f t="shared" si="4"/>
        <v>0</v>
      </c>
    </row>
    <row r="41" spans="1:59" x14ac:dyDescent="0.25">
      <c r="A41" s="117">
        <v>3023511</v>
      </c>
      <c r="B41" s="117">
        <v>3023511</v>
      </c>
      <c r="C41" t="s">
        <v>429</v>
      </c>
      <c r="D41" s="106">
        <f>VLOOKUP(B41,'School Details'!A:E,3,FALSE)</f>
        <v>0</v>
      </c>
      <c r="E41" s="106" t="str">
        <f>VLOOKUP(B41,'School Details'!A:E,4,FALSE)</f>
        <v>M</v>
      </c>
      <c r="F41" s="106" t="str">
        <f>VLOOKUP(B41,'School Details'!A:E,5,FALSE)</f>
        <v>Primary</v>
      </c>
      <c r="G41" t="s">
        <v>894</v>
      </c>
      <c r="H41" t="s">
        <v>567</v>
      </c>
      <c r="I41" t="s">
        <v>24696</v>
      </c>
      <c r="J41">
        <v>661225</v>
      </c>
      <c r="K41" s="117" t="s">
        <v>15</v>
      </c>
      <c r="L41" s="106">
        <v>1</v>
      </c>
      <c r="M41" s="106" t="str">
        <f t="shared" si="5"/>
        <v>NTP REC 22.23.I06</v>
      </c>
      <c r="N41" s="106">
        <f>_xlfn.XLOOKUP(B41,'School Details'!A:A,'School Details'!H:H)</f>
        <v>101339</v>
      </c>
      <c r="O41" s="106">
        <f>VLOOKUP(B41,'School Details'!A:K,10,FALSE)</f>
        <v>400024</v>
      </c>
      <c r="P41" s="106" t="str">
        <f t="shared" si="6"/>
        <v xml:space="preserve">Blessed Dominic </v>
      </c>
      <c r="Q41" t="s">
        <v>64</v>
      </c>
      <c r="R41" t="s">
        <v>65</v>
      </c>
      <c r="S41" t="s">
        <v>66</v>
      </c>
      <c r="T41" t="s">
        <v>895</v>
      </c>
      <c r="U41" s="124"/>
      <c r="X41" s="118"/>
      <c r="AA41" s="118"/>
      <c r="AD41" s="118"/>
      <c r="AE41" t="str">
        <f t="shared" si="2"/>
        <v>3511.NTP REC 22.23.I06.Jul251</v>
      </c>
      <c r="AF41" t="str">
        <f t="shared" si="7"/>
        <v>Blessed Do.3511.NTP REC 22.23.I06.Jul251</v>
      </c>
      <c r="AG41" s="121">
        <v>-12885.41</v>
      </c>
      <c r="AJ41" s="121"/>
      <c r="AM41" s="121"/>
      <c r="AP41" s="121"/>
      <c r="AS41" s="121"/>
      <c r="AV41" s="121"/>
      <c r="AY41" s="121"/>
      <c r="BB41" s="121"/>
      <c r="BE41" s="121"/>
      <c r="BF41" s="119">
        <f t="shared" si="8"/>
        <v>0</v>
      </c>
      <c r="BG41" s="119">
        <f t="shared" si="4"/>
        <v>0</v>
      </c>
    </row>
    <row r="42" spans="1:59" x14ac:dyDescent="0.25">
      <c r="A42" s="117">
        <v>3023512</v>
      </c>
      <c r="B42" s="117">
        <v>3023512</v>
      </c>
      <c r="C42" t="s">
        <v>495</v>
      </c>
      <c r="D42" s="106">
        <f>VLOOKUP(B42,'School Details'!A:E,3,FALSE)</f>
        <v>0</v>
      </c>
      <c r="E42" s="106" t="str">
        <f>VLOOKUP(B42,'School Details'!A:E,4,FALSE)</f>
        <v>M</v>
      </c>
      <c r="F42" s="106" t="str">
        <f>VLOOKUP(B42,'School Details'!A:E,5,FALSE)</f>
        <v>Primary</v>
      </c>
      <c r="G42" t="s">
        <v>894</v>
      </c>
      <c r="H42" t="s">
        <v>567</v>
      </c>
      <c r="I42" t="s">
        <v>24696</v>
      </c>
      <c r="J42">
        <v>661225</v>
      </c>
      <c r="K42" s="117" t="s">
        <v>15</v>
      </c>
      <c r="L42" s="106">
        <v>1</v>
      </c>
      <c r="M42" s="106" t="str">
        <f t="shared" si="5"/>
        <v>NTP REC 22.23.I06</v>
      </c>
      <c r="N42" s="106">
        <f>_xlfn.XLOOKUP(B42,'School Details'!A:A,'School Details'!H:H)</f>
        <v>101340</v>
      </c>
      <c r="O42" s="106">
        <f>VLOOKUP(B42,'School Details'!A:K,10,FALSE)</f>
        <v>400093</v>
      </c>
      <c r="P42" s="106" t="str">
        <f t="shared" si="6"/>
        <v>Rosh Pinah</v>
      </c>
      <c r="Q42" t="s">
        <v>166</v>
      </c>
      <c r="R42" t="s">
        <v>167</v>
      </c>
      <c r="S42" t="s">
        <v>168</v>
      </c>
      <c r="T42" t="s">
        <v>895</v>
      </c>
      <c r="U42" s="124"/>
      <c r="X42" s="118"/>
      <c r="AA42" s="118"/>
      <c r="AD42" s="118"/>
      <c r="AE42" t="str">
        <f t="shared" si="2"/>
        <v>3512.NTP REC 22.23.I06.Jul251</v>
      </c>
      <c r="AF42" t="str">
        <f t="shared" si="7"/>
        <v>Rosh Pinah.3512.NTP REC 22.23.I06.Jul251</v>
      </c>
      <c r="AG42" s="121">
        <v>-1134</v>
      </c>
      <c r="AJ42" s="121"/>
      <c r="AM42" s="121"/>
      <c r="AP42" s="121"/>
      <c r="AS42" s="121"/>
      <c r="AV42" s="121"/>
      <c r="AY42" s="121"/>
      <c r="BB42" s="121"/>
      <c r="BE42" s="121"/>
      <c r="BF42" s="119">
        <f t="shared" ref="BF42:BF56" si="9">SUM(X42:X42)</f>
        <v>0</v>
      </c>
      <c r="BG42" s="119">
        <f t="shared" ref="BG42:BG56" si="10">BF42-U42</f>
        <v>0</v>
      </c>
    </row>
    <row r="43" spans="1:59" x14ac:dyDescent="0.25">
      <c r="A43" s="117">
        <v>3023518</v>
      </c>
      <c r="B43" s="117">
        <v>3023518</v>
      </c>
      <c r="C43" t="s">
        <v>531</v>
      </c>
      <c r="D43" s="106">
        <f>VLOOKUP(B43,'School Details'!A:E,3,FALSE)</f>
        <v>0</v>
      </c>
      <c r="E43" s="106" t="str">
        <f>VLOOKUP(B43,'School Details'!A:E,4,FALSE)</f>
        <v>M</v>
      </c>
      <c r="F43" s="106" t="str">
        <f>VLOOKUP(B43,'School Details'!A:E,5,FALSE)</f>
        <v>Primary</v>
      </c>
      <c r="G43" t="s">
        <v>894</v>
      </c>
      <c r="H43" t="s">
        <v>567</v>
      </c>
      <c r="I43" t="s">
        <v>24696</v>
      </c>
      <c r="J43">
        <v>661225</v>
      </c>
      <c r="K43" s="117" t="s">
        <v>15</v>
      </c>
      <c r="L43" s="106">
        <v>1</v>
      </c>
      <c r="M43" s="106" t="str">
        <f t="shared" ref="M43:M56" si="11">I43&amp;"."&amp;K43</f>
        <v>NTP REC 22.23.I06</v>
      </c>
      <c r="N43" s="106">
        <f>_xlfn.XLOOKUP(B43,'School Details'!A:A,'School Details'!H:H)</f>
        <v>134677</v>
      </c>
      <c r="O43" s="106">
        <f>VLOOKUP(B43,'School Details'!A:K,10,FALSE)</f>
        <v>400117</v>
      </c>
      <c r="P43" s="106" t="str">
        <f t="shared" ref="P43:P56" si="12">C43</f>
        <v xml:space="preserve">Woodcroft  </v>
      </c>
      <c r="Q43" t="s">
        <v>172</v>
      </c>
      <c r="R43" t="s">
        <v>173</v>
      </c>
      <c r="S43" t="s">
        <v>174</v>
      </c>
      <c r="T43" t="s">
        <v>895</v>
      </c>
      <c r="U43" s="124"/>
      <c r="X43" s="118"/>
      <c r="AA43" s="118"/>
      <c r="AD43" s="118"/>
      <c r="AE43" t="str">
        <f t="shared" si="2"/>
        <v>3518.NTP REC 22.23.I06.Jul251</v>
      </c>
      <c r="AF43" t="str">
        <f t="shared" si="7"/>
        <v>Woodcroft .3518.NTP REC 22.23.I06.Jul251</v>
      </c>
      <c r="AG43" s="121">
        <v>-8910</v>
      </c>
      <c r="AJ43" s="121"/>
      <c r="AM43" s="121"/>
      <c r="AP43" s="121"/>
      <c r="AS43" s="121"/>
      <c r="AV43" s="121"/>
      <c r="AY43" s="121"/>
      <c r="BB43" s="121"/>
      <c r="BE43" s="121"/>
      <c r="BF43" s="119">
        <f t="shared" si="9"/>
        <v>0</v>
      </c>
      <c r="BG43" s="119">
        <f t="shared" si="10"/>
        <v>0</v>
      </c>
    </row>
    <row r="44" spans="1:59" x14ac:dyDescent="0.25">
      <c r="A44" s="117">
        <v>3023520</v>
      </c>
      <c r="B44" s="117">
        <v>3023520</v>
      </c>
      <c r="C44" t="s">
        <v>408</v>
      </c>
      <c r="D44" s="106">
        <f>VLOOKUP(B44,'School Details'!A:E,3,FALSE)</f>
        <v>0</v>
      </c>
      <c r="E44" s="106" t="str">
        <f>VLOOKUP(B44,'School Details'!A:E,4,FALSE)</f>
        <v>M</v>
      </c>
      <c r="F44" s="106" t="str">
        <f>VLOOKUP(B44,'School Details'!A:E,5,FALSE)</f>
        <v>Primary</v>
      </c>
      <c r="G44" t="s">
        <v>894</v>
      </c>
      <c r="H44" t="s">
        <v>567</v>
      </c>
      <c r="I44" t="s">
        <v>24696</v>
      </c>
      <c r="J44">
        <v>661225</v>
      </c>
      <c r="K44" s="117" t="s">
        <v>15</v>
      </c>
      <c r="L44" s="106">
        <v>1</v>
      </c>
      <c r="M44" s="106" t="str">
        <f t="shared" si="11"/>
        <v>NTP REC 22.23.I06</v>
      </c>
      <c r="N44" s="106">
        <f>_xlfn.XLOOKUP(B44,'School Details'!A:A,'School Details'!H:H)</f>
        <v>135086</v>
      </c>
      <c r="O44" s="106">
        <f>VLOOKUP(B44,'School Details'!A:K,10,FALSE)</f>
        <v>400125</v>
      </c>
      <c r="P44" s="106" t="str">
        <f t="shared" si="12"/>
        <v>Akiva Sch</v>
      </c>
      <c r="Q44" t="s">
        <v>145</v>
      </c>
      <c r="R44" t="s">
        <v>146</v>
      </c>
      <c r="S44" t="s">
        <v>147</v>
      </c>
      <c r="T44" t="s">
        <v>895</v>
      </c>
      <c r="U44" s="124"/>
      <c r="X44" s="118"/>
      <c r="AA44" s="118"/>
      <c r="AD44" s="118"/>
      <c r="AE44" t="str">
        <f t="shared" si="2"/>
        <v>3520.NTP REC 22.23.I06.Jul251</v>
      </c>
      <c r="AF44" t="str">
        <f t="shared" si="7"/>
        <v>Akiva Sch.3520.NTP REC 22.23.I06.Jul251</v>
      </c>
      <c r="AG44" s="121">
        <v>-486</v>
      </c>
      <c r="AJ44" s="121"/>
      <c r="AM44" s="121"/>
      <c r="AP44" s="121"/>
      <c r="AS44" s="121"/>
      <c r="AV44" s="121"/>
      <c r="AY44" s="121"/>
      <c r="BB44" s="121"/>
      <c r="BE44" s="121"/>
      <c r="BF44" s="119">
        <f t="shared" si="9"/>
        <v>0</v>
      </c>
      <c r="BG44" s="119">
        <f t="shared" si="10"/>
        <v>0</v>
      </c>
    </row>
    <row r="45" spans="1:59" x14ac:dyDescent="0.25">
      <c r="A45" s="117">
        <v>3023521</v>
      </c>
      <c r="B45" s="117">
        <v>3023521</v>
      </c>
      <c r="C45" t="s">
        <v>562</v>
      </c>
      <c r="D45" s="106">
        <f>VLOOKUP(B45,'School Details'!A:E,3,FALSE)</f>
        <v>0</v>
      </c>
      <c r="E45" s="106" t="str">
        <f>VLOOKUP(B45,'School Details'!A:E,4,FALSE)</f>
        <v>A</v>
      </c>
      <c r="F45" s="106" t="str">
        <f>VLOOKUP(B45,'School Details'!A:E,5,FALSE)</f>
        <v>All through</v>
      </c>
      <c r="G45" t="s">
        <v>896</v>
      </c>
      <c r="H45" t="s">
        <v>566</v>
      </c>
      <c r="I45" t="s">
        <v>24696</v>
      </c>
      <c r="J45">
        <v>661225</v>
      </c>
      <c r="K45" s="117" t="s">
        <v>15</v>
      </c>
      <c r="L45" s="106">
        <v>1</v>
      </c>
      <c r="M45" s="106" t="str">
        <f t="shared" si="11"/>
        <v>NTP REC 22.23.I06</v>
      </c>
      <c r="N45" s="106">
        <f>_xlfn.XLOOKUP(B45,'School Details'!A:A,'School Details'!H:H)</f>
        <v>103119</v>
      </c>
      <c r="O45" s="106">
        <f>VLOOKUP(B45,'School Details'!A:K,10,FALSE)</f>
        <v>400135</v>
      </c>
      <c r="P45" s="106" t="str">
        <f t="shared" si="12"/>
        <v xml:space="preserve">St Mary's &amp; St John's </v>
      </c>
      <c r="Q45" t="s">
        <v>190</v>
      </c>
      <c r="R45" t="s">
        <v>191</v>
      </c>
      <c r="S45" t="s">
        <v>192</v>
      </c>
      <c r="T45" t="s">
        <v>897</v>
      </c>
      <c r="U45" s="124"/>
      <c r="X45" s="118"/>
      <c r="AA45" s="118"/>
      <c r="AD45" s="118"/>
      <c r="AE45" t="str">
        <f t="shared" si="2"/>
        <v>3521.NTP REC 22.23.I06.Jul251</v>
      </c>
      <c r="AF45" t="str">
        <f t="shared" si="7"/>
        <v>St Mary's .3521.NTP REC 22.23.I06.Jul251</v>
      </c>
      <c r="AG45" s="121">
        <v>-75168</v>
      </c>
      <c r="AJ45" s="121"/>
      <c r="AM45" s="121"/>
      <c r="AP45" s="121"/>
      <c r="AS45" s="121"/>
      <c r="AV45" s="121"/>
      <c r="AY45" s="121"/>
      <c r="BB45" s="121"/>
      <c r="BE45" s="121"/>
      <c r="BF45" s="119">
        <f t="shared" si="9"/>
        <v>0</v>
      </c>
      <c r="BG45" s="119">
        <f t="shared" si="10"/>
        <v>0</v>
      </c>
    </row>
    <row r="46" spans="1:59" x14ac:dyDescent="0.25">
      <c r="A46" s="117">
        <v>3023524</v>
      </c>
      <c r="B46" s="117">
        <v>3023524</v>
      </c>
      <c r="C46" t="s">
        <v>426</v>
      </c>
      <c r="D46" s="106">
        <f>VLOOKUP(B46,'School Details'!A:E,3,FALSE)</f>
        <v>0</v>
      </c>
      <c r="E46" s="106" t="str">
        <f>VLOOKUP(B46,'School Details'!A:E,4,FALSE)</f>
        <v>M</v>
      </c>
      <c r="F46" s="106" t="str">
        <f>VLOOKUP(B46,'School Details'!A:E,5,FALSE)</f>
        <v>Primary</v>
      </c>
      <c r="G46" t="s">
        <v>894</v>
      </c>
      <c r="H46" t="s">
        <v>567</v>
      </c>
      <c r="I46" t="s">
        <v>24696</v>
      </c>
      <c r="J46">
        <v>661225</v>
      </c>
      <c r="K46" s="117" t="s">
        <v>15</v>
      </c>
      <c r="L46" s="106">
        <v>1</v>
      </c>
      <c r="M46" s="106" t="str">
        <f t="shared" si="11"/>
        <v>NTP REC 22.23.I06</v>
      </c>
      <c r="N46" s="106">
        <f>_xlfn.XLOOKUP(B46,'School Details'!A:A,'School Details'!H:H)</f>
        <v>136402</v>
      </c>
      <c r="O46" s="106">
        <f>VLOOKUP(B46,'School Details'!A:K,10,FALSE)</f>
        <v>400150</v>
      </c>
      <c r="P46" s="106" t="str">
        <f t="shared" si="12"/>
        <v xml:space="preserve">Beit Shvidler </v>
      </c>
      <c r="Q46" t="s">
        <v>187</v>
      </c>
      <c r="R46" t="s">
        <v>188</v>
      </c>
      <c r="S46" t="s">
        <v>189</v>
      </c>
      <c r="T46" t="s">
        <v>895</v>
      </c>
      <c r="U46" s="124"/>
      <c r="X46" s="118"/>
      <c r="AA46" s="118"/>
      <c r="AD46" s="118"/>
      <c r="AE46" t="str">
        <f t="shared" si="2"/>
        <v>3524.NTP REC 22.23.I06.Jul251</v>
      </c>
      <c r="AF46" t="str">
        <f t="shared" si="7"/>
        <v>Beit Shvid.3524.NTP REC 22.23.I06.Jul251</v>
      </c>
      <c r="AG46" s="121">
        <v>-1944</v>
      </c>
      <c r="AJ46" s="121"/>
      <c r="AM46" s="121"/>
      <c r="AP46" s="121"/>
      <c r="AS46" s="121"/>
      <c r="AV46" s="121"/>
      <c r="AY46" s="121"/>
      <c r="BB46" s="121"/>
      <c r="BE46" s="121"/>
      <c r="BF46" s="119">
        <f t="shared" si="9"/>
        <v>0</v>
      </c>
      <c r="BG46" s="119">
        <f t="shared" si="10"/>
        <v>0</v>
      </c>
    </row>
    <row r="47" spans="1:59" x14ac:dyDescent="0.25">
      <c r="A47" s="117">
        <v>3025404</v>
      </c>
      <c r="B47" s="117">
        <v>3025404</v>
      </c>
      <c r="C47" t="s">
        <v>552</v>
      </c>
      <c r="D47" s="106">
        <f>VLOOKUP(B47,'School Details'!A:E,3,FALSE)</f>
        <v>0</v>
      </c>
      <c r="E47" s="106" t="str">
        <f>VLOOKUP(B47,'School Details'!A:E,4,FALSE)</f>
        <v>M</v>
      </c>
      <c r="F47" s="106" t="str">
        <f>VLOOKUP(B47,'School Details'!A:E,5,FALSE)</f>
        <v>Secondary</v>
      </c>
      <c r="G47" t="s">
        <v>899</v>
      </c>
      <c r="H47" t="s">
        <v>568</v>
      </c>
      <c r="I47" t="s">
        <v>24696</v>
      </c>
      <c r="J47">
        <v>661225</v>
      </c>
      <c r="K47" s="117" t="s">
        <v>15</v>
      </c>
      <c r="L47" s="106">
        <v>1</v>
      </c>
      <c r="M47" s="106" t="str">
        <f t="shared" si="11"/>
        <v>NTP REC 22.23.I06</v>
      </c>
      <c r="N47" s="106">
        <f>_xlfn.XLOOKUP(B47,'School Details'!A:A,'School Details'!H:H)</f>
        <v>101361</v>
      </c>
      <c r="O47" s="106">
        <f>VLOOKUP(B47,'School Details'!A:K,10,FALSE)</f>
        <v>400029</v>
      </c>
      <c r="P47" s="106" t="str">
        <f t="shared" si="12"/>
        <v>St Michaels Catholic Grammar</v>
      </c>
      <c r="Q47" t="s">
        <v>118</v>
      </c>
      <c r="R47" t="s">
        <v>119</v>
      </c>
      <c r="S47" t="s">
        <v>120</v>
      </c>
      <c r="T47" t="s">
        <v>900</v>
      </c>
      <c r="U47" s="124"/>
      <c r="X47" s="118"/>
      <c r="AA47" s="118"/>
      <c r="AD47" s="118"/>
      <c r="AE47" t="str">
        <f t="shared" si="2"/>
        <v>5404.NTP REC 22.23.I06.Jul251</v>
      </c>
      <c r="AF47" t="str">
        <f t="shared" si="7"/>
        <v>St Michael.5404.NTP REC 22.23.I06.Jul251</v>
      </c>
      <c r="AG47" s="121">
        <v>-2689.2</v>
      </c>
      <c r="AJ47" s="121"/>
      <c r="AM47" s="121"/>
      <c r="AP47" s="121"/>
      <c r="AS47" s="121"/>
      <c r="AV47" s="121"/>
      <c r="AY47" s="121"/>
      <c r="BB47" s="121"/>
      <c r="BE47" s="121"/>
      <c r="BF47" s="119">
        <f t="shared" si="9"/>
        <v>0</v>
      </c>
      <c r="BG47" s="119">
        <f t="shared" si="10"/>
        <v>0</v>
      </c>
    </row>
    <row r="48" spans="1:59" x14ac:dyDescent="0.25">
      <c r="A48" s="117">
        <v>3025405</v>
      </c>
      <c r="B48" s="117">
        <v>3025405</v>
      </c>
      <c r="C48" t="s">
        <v>542</v>
      </c>
      <c r="D48" s="106">
        <f>VLOOKUP(B48,'School Details'!A:E,3,FALSE)</f>
        <v>0</v>
      </c>
      <c r="E48" s="106" t="str">
        <f>VLOOKUP(B48,'School Details'!A:E,4,FALSE)</f>
        <v>M</v>
      </c>
      <c r="F48" s="106" t="str">
        <f>VLOOKUP(B48,'School Details'!A:E,5,FALSE)</f>
        <v>Secondary</v>
      </c>
      <c r="G48" t="s">
        <v>899</v>
      </c>
      <c r="H48" t="s">
        <v>568</v>
      </c>
      <c r="I48" t="s">
        <v>24696</v>
      </c>
      <c r="J48">
        <v>661225</v>
      </c>
      <c r="K48" s="117" t="s">
        <v>15</v>
      </c>
      <c r="L48" s="106">
        <v>1</v>
      </c>
      <c r="M48" s="106" t="str">
        <f t="shared" si="11"/>
        <v>NTP REC 22.23.I06</v>
      </c>
      <c r="N48" s="106">
        <f>_xlfn.XLOOKUP(B48,'School Details'!A:A,'School Details'!H:H)</f>
        <v>101362</v>
      </c>
      <c r="O48" s="106">
        <f>VLOOKUP(B48,'School Details'!A:K,10,FALSE)</f>
        <v>400041</v>
      </c>
      <c r="P48" s="106" t="str">
        <f t="shared" si="12"/>
        <v>Finchley Catholic High Sch</v>
      </c>
      <c r="Q48" t="s">
        <v>220</v>
      </c>
      <c r="R48" t="s">
        <v>221</v>
      </c>
      <c r="S48" t="s">
        <v>222</v>
      </c>
      <c r="T48" t="s">
        <v>900</v>
      </c>
      <c r="U48" s="124"/>
      <c r="X48" s="118"/>
      <c r="AA48" s="118"/>
      <c r="AD48" s="118"/>
      <c r="AE48" t="str">
        <f t="shared" si="2"/>
        <v>5405.NTP REC 22.23.I06.Jul251</v>
      </c>
      <c r="AF48" t="str">
        <f t="shared" si="7"/>
        <v>Finchley C.5405.NTP REC 22.23.I06.Jul251</v>
      </c>
      <c r="AG48" s="121">
        <v>-9568.7999999999993</v>
      </c>
      <c r="AJ48" s="121"/>
      <c r="AM48" s="121"/>
      <c r="AP48" s="121"/>
      <c r="AS48" s="121"/>
      <c r="AV48" s="121"/>
      <c r="AY48" s="121"/>
      <c r="BB48" s="121"/>
      <c r="BE48" s="121"/>
      <c r="BF48" s="119">
        <f t="shared" si="9"/>
        <v>0</v>
      </c>
      <c r="BG48" s="119">
        <f t="shared" si="10"/>
        <v>0</v>
      </c>
    </row>
    <row r="49" spans="1:59" x14ac:dyDescent="0.25">
      <c r="A49" s="117">
        <v>3025407</v>
      </c>
      <c r="B49" s="117">
        <v>3025407</v>
      </c>
      <c r="C49" t="s">
        <v>553</v>
      </c>
      <c r="D49" s="106">
        <f>VLOOKUP(B49,'School Details'!A:E,3,FALSE)</f>
        <v>0</v>
      </c>
      <c r="E49" s="106" t="str">
        <f>VLOOKUP(B49,'School Details'!A:E,4,FALSE)</f>
        <v>M</v>
      </c>
      <c r="F49" s="106" t="str">
        <f>VLOOKUP(B49,'School Details'!A:E,5,FALSE)</f>
        <v>Secondary</v>
      </c>
      <c r="G49" t="s">
        <v>899</v>
      </c>
      <c r="H49" t="s">
        <v>568</v>
      </c>
      <c r="I49" t="s">
        <v>24696</v>
      </c>
      <c r="J49">
        <v>661225</v>
      </c>
      <c r="K49" s="117" t="s">
        <v>15</v>
      </c>
      <c r="L49" s="106">
        <v>1</v>
      </c>
      <c r="M49" s="106" t="str">
        <f t="shared" si="11"/>
        <v>NTP REC 22.23.I06</v>
      </c>
      <c r="N49" s="106">
        <f>_xlfn.XLOOKUP(B49,'School Details'!A:A,'School Details'!H:H)</f>
        <v>101364</v>
      </c>
      <c r="O49" s="106">
        <f>VLOOKUP(B49,'School Details'!A:K,10,FALSE)</f>
        <v>400013</v>
      </c>
      <c r="P49" s="106" t="str">
        <f t="shared" si="12"/>
        <v xml:space="preserve">St. James' Catholic High </v>
      </c>
      <c r="Q49" t="s">
        <v>55</v>
      </c>
      <c r="R49" t="s">
        <v>56</v>
      </c>
      <c r="S49" t="s">
        <v>57</v>
      </c>
      <c r="T49" t="s">
        <v>900</v>
      </c>
      <c r="U49" s="124"/>
      <c r="X49" s="118"/>
      <c r="AA49" s="118"/>
      <c r="AD49" s="118"/>
      <c r="AE49" t="str">
        <f t="shared" si="2"/>
        <v>5407.NTP REC 22.23.I06.Jul251</v>
      </c>
      <c r="AF49" t="str">
        <f t="shared" si="7"/>
        <v>St. James'.5407.NTP REC 22.23.I06.Jul251</v>
      </c>
      <c r="AG49" s="121">
        <v>-18558</v>
      </c>
      <c r="AJ49" s="121"/>
      <c r="AM49" s="121"/>
      <c r="AP49" s="121"/>
      <c r="AS49" s="121"/>
      <c r="AV49" s="121"/>
      <c r="AY49" s="121"/>
      <c r="BB49" s="121"/>
      <c r="BE49" s="121"/>
      <c r="BF49" s="119">
        <f t="shared" si="9"/>
        <v>0</v>
      </c>
      <c r="BG49" s="119">
        <f t="shared" si="10"/>
        <v>0</v>
      </c>
    </row>
    <row r="50" spans="1:59" x14ac:dyDescent="0.25">
      <c r="A50" s="117">
        <v>3025427</v>
      </c>
      <c r="B50" s="117">
        <v>3025427</v>
      </c>
      <c r="C50" t="s">
        <v>547</v>
      </c>
      <c r="D50" s="106">
        <f>VLOOKUP(B50,'School Details'!A:E,3,FALSE)</f>
        <v>0</v>
      </c>
      <c r="E50" s="106" t="str">
        <f>VLOOKUP(B50,'School Details'!A:E,4,FALSE)</f>
        <v>M</v>
      </c>
      <c r="F50" s="106" t="str">
        <f>VLOOKUP(B50,'School Details'!A:E,5,FALSE)</f>
        <v>Secondary</v>
      </c>
      <c r="G50" t="s">
        <v>899</v>
      </c>
      <c r="H50" t="s">
        <v>568</v>
      </c>
      <c r="I50" t="s">
        <v>24696</v>
      </c>
      <c r="J50">
        <v>661225</v>
      </c>
      <c r="K50" s="117" t="s">
        <v>15</v>
      </c>
      <c r="L50" s="106">
        <v>1</v>
      </c>
      <c r="M50" s="106" t="str">
        <f t="shared" si="11"/>
        <v>NTP REC 22.23.I06</v>
      </c>
      <c r="N50" s="106">
        <f>_xlfn.XLOOKUP(B50,'School Details'!A:A,'School Details'!H:H)</f>
        <v>135747</v>
      </c>
      <c r="O50" s="106">
        <f>VLOOKUP(B50,'School Details'!A:K,10,FALSE)</f>
        <v>400140</v>
      </c>
      <c r="P50" s="106" t="str">
        <f t="shared" si="12"/>
        <v>JCoSS</v>
      </c>
      <c r="Q50" t="s">
        <v>169</v>
      </c>
      <c r="R50" t="s">
        <v>170</v>
      </c>
      <c r="S50" t="s">
        <v>171</v>
      </c>
      <c r="T50" t="s">
        <v>900</v>
      </c>
      <c r="U50" s="124"/>
      <c r="X50" s="118"/>
      <c r="AA50" s="118"/>
      <c r="AD50" s="118"/>
      <c r="AE50" t="str">
        <f t="shared" si="2"/>
        <v>5427.NTP REC 22.23.I06.Jul251</v>
      </c>
      <c r="AF50" t="str">
        <f t="shared" si="7"/>
        <v>JCoSS.5427.NTP REC 22.23.I06.Jul251</v>
      </c>
      <c r="AG50" s="121">
        <v>-4230</v>
      </c>
      <c r="AJ50" s="121"/>
      <c r="AM50" s="121"/>
      <c r="AP50" s="121"/>
      <c r="AS50" s="121"/>
      <c r="AV50" s="121"/>
      <c r="AY50" s="121"/>
      <c r="BB50" s="121"/>
      <c r="BE50" s="121"/>
      <c r="BF50" s="119">
        <f t="shared" si="9"/>
        <v>0</v>
      </c>
      <c r="BG50" s="119">
        <f t="shared" si="10"/>
        <v>0</v>
      </c>
    </row>
    <row r="51" spans="1:59" x14ac:dyDescent="0.25">
      <c r="A51" s="117">
        <v>3025948</v>
      </c>
      <c r="B51" s="117">
        <v>3025948</v>
      </c>
      <c r="C51" t="s">
        <v>473</v>
      </c>
      <c r="D51" s="106">
        <f>VLOOKUP(B51,'School Details'!A:E,3,FALSE)</f>
        <v>0</v>
      </c>
      <c r="E51" s="106" t="str">
        <f>VLOOKUP(B51,'School Details'!A:E,4,FALSE)</f>
        <v>M</v>
      </c>
      <c r="F51" s="106" t="str">
        <f>VLOOKUP(B51,'School Details'!A:E,5,FALSE)</f>
        <v>Primary</v>
      </c>
      <c r="G51" t="s">
        <v>894</v>
      </c>
      <c r="H51" t="s">
        <v>567</v>
      </c>
      <c r="I51" t="s">
        <v>24696</v>
      </c>
      <c r="J51">
        <v>661225</v>
      </c>
      <c r="K51" s="117" t="s">
        <v>15</v>
      </c>
      <c r="L51" s="106">
        <v>1</v>
      </c>
      <c r="M51" s="106" t="str">
        <f t="shared" si="11"/>
        <v>NTP REC 22.23.I06</v>
      </c>
      <c r="N51" s="106">
        <f>_xlfn.XLOOKUP(B51,'School Details'!A:A,'School Details'!H:H)</f>
        <v>101376</v>
      </c>
      <c r="O51" s="106">
        <f>VLOOKUP(B51,'School Details'!A:K,10,FALSE)</f>
        <v>400112</v>
      </c>
      <c r="P51" s="106" t="str">
        <f t="shared" si="12"/>
        <v>Mathilda Marks-Kennedy</v>
      </c>
      <c r="Q51" t="s">
        <v>70</v>
      </c>
      <c r="R51" t="s">
        <v>71</v>
      </c>
      <c r="S51" t="s">
        <v>72</v>
      </c>
      <c r="T51" t="s">
        <v>895</v>
      </c>
      <c r="U51" s="124"/>
      <c r="X51" s="118"/>
      <c r="AA51" s="118"/>
      <c r="AD51" s="118"/>
      <c r="AE51" t="str">
        <f t="shared" si="2"/>
        <v>5948.NTP REC 22.23.I06.Jul251</v>
      </c>
      <c r="AF51" t="str">
        <f t="shared" si="7"/>
        <v>Mathilda M.5948.NTP REC 22.23.I06.Jul251</v>
      </c>
      <c r="AG51" s="121">
        <v>-1134</v>
      </c>
      <c r="AJ51" s="121"/>
      <c r="AM51" s="121"/>
      <c r="AP51" s="121"/>
      <c r="AS51" s="121"/>
      <c r="AV51" s="121"/>
      <c r="AY51" s="121"/>
      <c r="BB51" s="121"/>
      <c r="BE51" s="121"/>
      <c r="BF51" s="119">
        <f t="shared" si="9"/>
        <v>0</v>
      </c>
      <c r="BG51" s="119">
        <f t="shared" si="10"/>
        <v>0</v>
      </c>
    </row>
    <row r="52" spans="1:59" x14ac:dyDescent="0.25">
      <c r="A52" s="117">
        <v>3025949</v>
      </c>
      <c r="B52" s="117">
        <v>3025949</v>
      </c>
      <c r="C52" t="s">
        <v>474</v>
      </c>
      <c r="D52" s="106">
        <f>VLOOKUP(B52,'School Details'!A:E,3,FALSE)</f>
        <v>0</v>
      </c>
      <c r="E52" s="106" t="str">
        <f>VLOOKUP(B52,'School Details'!A:E,4,FALSE)</f>
        <v>M</v>
      </c>
      <c r="F52" s="106" t="str">
        <f>VLOOKUP(B52,'School Details'!A:E,5,FALSE)</f>
        <v>Primary</v>
      </c>
      <c r="G52" t="s">
        <v>894</v>
      </c>
      <c r="H52" t="s">
        <v>567</v>
      </c>
      <c r="I52" t="s">
        <v>24696</v>
      </c>
      <c r="J52">
        <v>661225</v>
      </c>
      <c r="K52" s="117" t="s">
        <v>15</v>
      </c>
      <c r="L52" s="106">
        <v>1</v>
      </c>
      <c r="M52" s="106" t="str">
        <f t="shared" si="11"/>
        <v>NTP REC 22.23.I06</v>
      </c>
      <c r="N52" s="106">
        <f>_xlfn.XLOOKUP(B52,'School Details'!A:A,'School Details'!H:H)</f>
        <v>131359</v>
      </c>
      <c r="O52" s="106">
        <f>VLOOKUP(B52,'School Details'!A:K,10,FALSE)</f>
        <v>400110</v>
      </c>
      <c r="P52" s="106" t="str">
        <f t="shared" si="12"/>
        <v xml:space="preserve">Menorah Foundation </v>
      </c>
      <c r="Q52" t="s">
        <v>85</v>
      </c>
      <c r="R52" t="s">
        <v>86</v>
      </c>
      <c r="S52" t="s">
        <v>87</v>
      </c>
      <c r="T52" t="s">
        <v>895</v>
      </c>
      <c r="U52" s="124"/>
      <c r="X52" s="118"/>
      <c r="AA52" s="118"/>
      <c r="AD52" s="118"/>
      <c r="AE52" t="str">
        <f t="shared" si="2"/>
        <v>5949.NTP REC 22.23.I06.Jul251</v>
      </c>
      <c r="AF52" t="str">
        <f t="shared" si="7"/>
        <v>Menorah Fo.5949.NTP REC 22.23.I06.Jul251</v>
      </c>
      <c r="AG52" s="121">
        <v>-1620</v>
      </c>
      <c r="AJ52" s="121"/>
      <c r="AM52" s="121"/>
      <c r="AP52" s="121"/>
      <c r="AS52" s="121"/>
      <c r="AV52" s="121"/>
      <c r="AY52" s="121"/>
      <c r="BB52" s="121"/>
      <c r="BE52" s="121"/>
      <c r="BF52" s="119">
        <f t="shared" si="9"/>
        <v>0</v>
      </c>
      <c r="BG52" s="119">
        <f t="shared" si="10"/>
        <v>0</v>
      </c>
    </row>
    <row r="53" spans="1:59" x14ac:dyDescent="0.25">
      <c r="A53" s="117">
        <v>3021100</v>
      </c>
      <c r="B53" s="117">
        <v>3021100</v>
      </c>
      <c r="C53" t="s">
        <v>536</v>
      </c>
      <c r="D53" s="106">
        <f>VLOOKUP(B53,'School Details'!A:E,3,FALSE)</f>
        <v>0</v>
      </c>
      <c r="E53" s="106" t="str">
        <f>VLOOKUP(B53,'School Details'!A:E,4,FALSE)</f>
        <v>M</v>
      </c>
      <c r="F53" s="106" t="str">
        <f>VLOOKUP(B53,'School Details'!A:E,5,FALSE)</f>
        <v>PRU</v>
      </c>
      <c r="G53" t="s">
        <v>892</v>
      </c>
      <c r="H53" t="s">
        <v>569</v>
      </c>
      <c r="I53" t="s">
        <v>24696</v>
      </c>
      <c r="J53">
        <v>661225</v>
      </c>
      <c r="K53" s="117" t="s">
        <v>15</v>
      </c>
      <c r="L53" s="106">
        <v>1</v>
      </c>
      <c r="M53" s="106" t="str">
        <f t="shared" si="11"/>
        <v>NTP REC 22.23.I06</v>
      </c>
      <c r="N53" s="106">
        <f>_xlfn.XLOOKUP(B53,'School Details'!A:A,'School Details'!H:H)</f>
        <v>101255</v>
      </c>
      <c r="O53" s="106">
        <f>VLOOKUP(B53,'School Details'!A:K,10,FALSE)</f>
        <v>400156</v>
      </c>
      <c r="P53" s="106" t="str">
        <f t="shared" si="12"/>
        <v>Pavilion</v>
      </c>
      <c r="Q53" t="s">
        <v>262</v>
      </c>
      <c r="R53" t="s">
        <v>263</v>
      </c>
      <c r="S53" t="s">
        <v>264</v>
      </c>
      <c r="T53" t="s">
        <v>893</v>
      </c>
      <c r="U53" s="124"/>
      <c r="X53" s="118"/>
      <c r="AA53" s="118"/>
      <c r="AD53" s="118"/>
      <c r="AE53" t="str">
        <f t="shared" si="2"/>
        <v>1100.NTP REC 22.23.I06.Jul251</v>
      </c>
      <c r="AF53" t="str">
        <f t="shared" si="7"/>
        <v>Pavilion.1100.NTP REC 22.23.I06.Jul251</v>
      </c>
      <c r="AG53" s="121">
        <v>-13959</v>
      </c>
      <c r="AJ53" s="121"/>
      <c r="AM53" s="121"/>
      <c r="AP53" s="121"/>
      <c r="AS53" s="121"/>
      <c r="AV53" s="121"/>
      <c r="AY53" s="121"/>
      <c r="BB53" s="121"/>
      <c r="BE53" s="121"/>
      <c r="BF53" s="119">
        <f t="shared" si="9"/>
        <v>0</v>
      </c>
      <c r="BG53" s="119">
        <f t="shared" si="10"/>
        <v>0</v>
      </c>
    </row>
    <row r="54" spans="1:59" x14ac:dyDescent="0.25">
      <c r="A54" s="117">
        <v>3027005</v>
      </c>
      <c r="B54" s="117">
        <v>3027005</v>
      </c>
      <c r="C54" t="s">
        <v>558</v>
      </c>
      <c r="D54" s="106">
        <f>VLOOKUP(B54,'School Details'!A:E,3,FALSE)</f>
        <v>0</v>
      </c>
      <c r="E54" s="106" t="str">
        <f>VLOOKUP(B54,'School Details'!A:E,4,FALSE)</f>
        <v>M</v>
      </c>
      <c r="F54" s="106" t="str">
        <f>VLOOKUP(B54,'School Details'!A:E,5,FALSE)</f>
        <v>Special</v>
      </c>
      <c r="G54" t="s">
        <v>892</v>
      </c>
      <c r="H54" t="s">
        <v>569</v>
      </c>
      <c r="I54" t="s">
        <v>24696</v>
      </c>
      <c r="J54">
        <v>661225</v>
      </c>
      <c r="K54" s="117" t="s">
        <v>15</v>
      </c>
      <c r="L54" s="106">
        <v>1</v>
      </c>
      <c r="M54" s="106" t="str">
        <f t="shared" si="11"/>
        <v>NTP REC 22.23.I06</v>
      </c>
      <c r="N54" s="106">
        <f>_xlfn.XLOOKUP(B54,'School Details'!A:A,'School Details'!H:H)</f>
        <v>101395</v>
      </c>
      <c r="O54" s="106">
        <f>VLOOKUP(B54,'School Details'!A:K,10,FALSE)</f>
        <v>400034</v>
      </c>
      <c r="P54" s="106" t="str">
        <f t="shared" si="12"/>
        <v>Northway</v>
      </c>
      <c r="Q54" t="s">
        <v>218</v>
      </c>
      <c r="R54" t="s">
        <v>219</v>
      </c>
      <c r="S54" t="s">
        <v>180</v>
      </c>
      <c r="T54" t="s">
        <v>893</v>
      </c>
      <c r="U54" s="124"/>
      <c r="X54" s="118"/>
      <c r="AA54" s="118"/>
      <c r="AD54" s="118"/>
      <c r="AE54" t="str">
        <f t="shared" si="2"/>
        <v>7005.NTP REC 22.23.I06.Jul251</v>
      </c>
      <c r="AF54" t="str">
        <f t="shared" si="7"/>
        <v>Northway.7005.NTP REC 22.23.I06.Jul251</v>
      </c>
      <c r="AG54" s="121">
        <v>-18612</v>
      </c>
      <c r="AJ54" s="121"/>
      <c r="AM54" s="121"/>
      <c r="AP54" s="121"/>
      <c r="AS54" s="121"/>
      <c r="AV54" s="121"/>
      <c r="AY54" s="121"/>
      <c r="BB54" s="121"/>
      <c r="BE54" s="121"/>
      <c r="BF54" s="119">
        <f t="shared" si="9"/>
        <v>0</v>
      </c>
      <c r="BG54" s="119">
        <f t="shared" si="10"/>
        <v>0</v>
      </c>
    </row>
    <row r="55" spans="1:59" x14ac:dyDescent="0.25">
      <c r="A55" s="117">
        <v>3027009</v>
      </c>
      <c r="B55" s="117">
        <v>3027009</v>
      </c>
      <c r="C55" t="s">
        <v>560</v>
      </c>
      <c r="D55" s="106">
        <f>VLOOKUP(B55,'School Details'!A:E,3,FALSE)</f>
        <v>0</v>
      </c>
      <c r="E55" s="106" t="str">
        <f>VLOOKUP(B55,'School Details'!A:E,4,FALSE)</f>
        <v>M</v>
      </c>
      <c r="F55" s="106" t="str">
        <f>VLOOKUP(B55,'School Details'!A:E,5,FALSE)</f>
        <v>Special</v>
      </c>
      <c r="G55" t="s">
        <v>892</v>
      </c>
      <c r="H55" t="s">
        <v>569</v>
      </c>
      <c r="I55" t="s">
        <v>24696</v>
      </c>
      <c r="J55">
        <v>661225</v>
      </c>
      <c r="K55" s="117" t="s">
        <v>15</v>
      </c>
      <c r="L55" s="106">
        <v>1</v>
      </c>
      <c r="M55" s="106" t="str">
        <f t="shared" si="11"/>
        <v>NTP REC 22.23.I06</v>
      </c>
      <c r="N55" s="106">
        <f>_xlfn.XLOOKUP(B55,'School Details'!A:A,'School Details'!H:H)</f>
        <v>101396</v>
      </c>
      <c r="O55" s="106">
        <f>VLOOKUP(B55,'School Details'!A:K,10,FALSE)</f>
        <v>400091</v>
      </c>
      <c r="P55" s="106" t="str">
        <f t="shared" si="12"/>
        <v>Oakleigh</v>
      </c>
      <c r="Q55" t="s">
        <v>25</v>
      </c>
      <c r="R55" t="s">
        <v>26</v>
      </c>
      <c r="S55" t="s">
        <v>27</v>
      </c>
      <c r="T55" t="s">
        <v>893</v>
      </c>
      <c r="U55" s="124"/>
      <c r="X55" s="118"/>
      <c r="AA55" s="118"/>
      <c r="AD55" s="118"/>
      <c r="AE55" t="str">
        <f t="shared" si="2"/>
        <v>7009.NTP REC 22.23.I06.Jul251</v>
      </c>
      <c r="AF55" t="str">
        <f t="shared" si="7"/>
        <v>Oakleigh.7009.NTP REC 22.23.I06.Jul251</v>
      </c>
      <c r="AG55" s="121">
        <v>-16074</v>
      </c>
      <c r="AJ55" s="121"/>
      <c r="AM55" s="121"/>
      <c r="AP55" s="121"/>
      <c r="AS55" s="121"/>
      <c r="AV55" s="121"/>
      <c r="AY55" s="121"/>
      <c r="BB55" s="121"/>
      <c r="BE55" s="121"/>
      <c r="BF55" s="119">
        <f t="shared" si="9"/>
        <v>0</v>
      </c>
      <c r="BG55" s="119">
        <f t="shared" si="10"/>
        <v>0</v>
      </c>
    </row>
    <row r="56" spans="1:59" x14ac:dyDescent="0.25">
      <c r="A56" s="117">
        <v>3027010</v>
      </c>
      <c r="B56" s="117">
        <v>3027010</v>
      </c>
      <c r="C56" t="s">
        <v>557</v>
      </c>
      <c r="D56" s="106">
        <f>VLOOKUP(B56,'School Details'!A:E,3,FALSE)</f>
        <v>0</v>
      </c>
      <c r="E56" s="106" t="str">
        <f>VLOOKUP(B56,'School Details'!A:E,4,FALSE)</f>
        <v>M</v>
      </c>
      <c r="F56" s="106" t="str">
        <f>VLOOKUP(B56,'School Details'!A:E,5,FALSE)</f>
        <v>Special</v>
      </c>
      <c r="G56" t="s">
        <v>892</v>
      </c>
      <c r="H56" t="s">
        <v>569</v>
      </c>
      <c r="I56" t="s">
        <v>24696</v>
      </c>
      <c r="J56">
        <v>661225</v>
      </c>
      <c r="K56" s="117" t="s">
        <v>15</v>
      </c>
      <c r="L56" s="106">
        <v>1</v>
      </c>
      <c r="M56" s="106" t="str">
        <f t="shared" si="11"/>
        <v>NTP REC 22.23.I06</v>
      </c>
      <c r="N56" s="106">
        <f>_xlfn.XLOOKUP(B56,'School Details'!A:A,'School Details'!H:H)</f>
        <v>101397</v>
      </c>
      <c r="O56" s="106">
        <f>VLOOKUP(B56,'School Details'!A:K,10,FALSE)</f>
        <v>400063</v>
      </c>
      <c r="P56" s="106" t="str">
        <f t="shared" si="12"/>
        <v>Mapledown</v>
      </c>
      <c r="Q56" t="s">
        <v>223</v>
      </c>
      <c r="R56" t="s">
        <v>224</v>
      </c>
      <c r="S56" t="s">
        <v>225</v>
      </c>
      <c r="T56" t="s">
        <v>893</v>
      </c>
      <c r="U56" s="124"/>
      <c r="X56" s="118"/>
      <c r="AA56" s="118"/>
      <c r="AD56" s="118"/>
      <c r="AE56" t="str">
        <f t="shared" si="2"/>
        <v>7010.NTP REC 22.23.I06.Jul251</v>
      </c>
      <c r="AF56" t="str">
        <f t="shared" si="7"/>
        <v>Mapledown.7010.NTP REC 22.23.I06.Jul251</v>
      </c>
      <c r="AG56" s="121">
        <v>-1284</v>
      </c>
      <c r="AJ56" s="121"/>
      <c r="AM56" s="121"/>
      <c r="AP56" s="121"/>
      <c r="AS56" s="121"/>
      <c r="AV56" s="121"/>
      <c r="AY56" s="121"/>
      <c r="BB56" s="121"/>
      <c r="BE56" s="121"/>
      <c r="BF56" s="119">
        <f t="shared" si="9"/>
        <v>0</v>
      </c>
      <c r="BG56" s="119">
        <f t="shared" si="10"/>
        <v>0</v>
      </c>
    </row>
    <row r="57" spans="1:59" x14ac:dyDescent="0.25">
      <c r="A57" s="117">
        <v>3023309</v>
      </c>
      <c r="B57" s="117">
        <v>3023309</v>
      </c>
      <c r="C57" t="s">
        <v>503</v>
      </c>
      <c r="D57" s="106">
        <f>VLOOKUP(B57,'School Details'!A:K,3,FALSE)</f>
        <v>0</v>
      </c>
      <c r="E57" s="106" t="str">
        <f>VLOOKUP(B57,'School Details'!A:K,4,FALSE)</f>
        <v>M</v>
      </c>
      <c r="F57" s="106" t="str">
        <f>VLOOKUP(B57,'School Details'!A:K,5,FALSE)</f>
        <v>Primary</v>
      </c>
      <c r="G57" t="s">
        <v>894</v>
      </c>
      <c r="H57" t="s">
        <v>567</v>
      </c>
      <c r="I57" t="s">
        <v>24697</v>
      </c>
      <c r="J57">
        <v>661225</v>
      </c>
      <c r="K57" s="117" t="s">
        <v>15</v>
      </c>
      <c r="L57" s="106">
        <v>1</v>
      </c>
      <c r="M57" s="106" t="str">
        <f>I57&amp;"."&amp;K57</f>
        <v>SLT REC 21.22.I06</v>
      </c>
      <c r="N57" s="106">
        <f>_xlfn.XLOOKUP(B57,'School Details'!A:A,'School Details'!H:H)</f>
        <v>101321</v>
      </c>
      <c r="O57" s="106">
        <f>VLOOKUP(B57,'School Details'!A:K,10,FALSE)</f>
        <v>400098</v>
      </c>
      <c r="P57" s="106" t="str">
        <f>C57</f>
        <v>St Johns CE N20</v>
      </c>
      <c r="Q57" t="s">
        <v>28</v>
      </c>
      <c r="R57" t="s">
        <v>29</v>
      </c>
      <c r="S57" t="s">
        <v>30</v>
      </c>
      <c r="T57" t="s">
        <v>23392</v>
      </c>
      <c r="AE57" t="str">
        <f t="shared" si="2"/>
        <v>3309.SLT REC 21.22.I06.Jul251</v>
      </c>
      <c r="AF57" t="str">
        <f t="shared" si="7"/>
        <v>St Johns C.3309.SLT REC 21.22.I06.Jul251</v>
      </c>
      <c r="AG57" s="121">
        <v>-3240</v>
      </c>
    </row>
    <row r="58" spans="1:59" x14ac:dyDescent="0.25">
      <c r="A58" s="117">
        <v>3022002</v>
      </c>
      <c r="B58" s="117">
        <v>3022002</v>
      </c>
      <c r="C58" t="s">
        <v>423</v>
      </c>
      <c r="D58" s="106">
        <f>VLOOKUP(B58,'School Details'!A:E,3,FALSE)</f>
        <v>0</v>
      </c>
      <c r="E58" s="106" t="str">
        <f>VLOOKUP(B58,'School Details'!A:E,4,FALSE)</f>
        <v>M</v>
      </c>
      <c r="F58" s="106" t="str">
        <f>VLOOKUP(B58,'School Details'!A:E,5,FALSE)</f>
        <v>Primary</v>
      </c>
      <c r="G58" s="100" t="s">
        <v>894</v>
      </c>
      <c r="H58" t="s">
        <v>567</v>
      </c>
      <c r="I58" t="s">
        <v>24697</v>
      </c>
      <c r="J58">
        <v>661225</v>
      </c>
      <c r="K58" s="117" t="s">
        <v>15</v>
      </c>
      <c r="L58" s="106">
        <v>1</v>
      </c>
      <c r="M58" s="106" t="str">
        <f t="shared" ref="M58:M95" si="13">I58&amp;"."&amp;K58</f>
        <v>SLT REC 21.22.I06</v>
      </c>
      <c r="N58" s="106">
        <f>_xlfn.XLOOKUP(B58,'School Details'!A:A,'School Details'!H:H)</f>
        <v>101258</v>
      </c>
      <c r="O58" s="106">
        <f>VLOOKUP(B58,'School Details'!A:K,10,FALSE)</f>
        <v>400005</v>
      </c>
      <c r="P58" s="106" t="str">
        <f t="shared" ref="P58:P64" si="14">C58</f>
        <v xml:space="preserve">Barnfield </v>
      </c>
      <c r="Q58" t="s">
        <v>139</v>
      </c>
      <c r="R58" t="s">
        <v>140</v>
      </c>
      <c r="S58" t="s">
        <v>141</v>
      </c>
      <c r="T58" t="s">
        <v>895</v>
      </c>
      <c r="AE58" t="str">
        <f t="shared" si="2"/>
        <v>2002.SLT REC 21.22.I06.Jul251</v>
      </c>
      <c r="AF58" t="str">
        <f t="shared" si="7"/>
        <v>Barnfield .2002.SLT REC 21.22.I06.Jul251</v>
      </c>
      <c r="AG58" s="121">
        <v>-607.5</v>
      </c>
    </row>
    <row r="59" spans="1:59" x14ac:dyDescent="0.25">
      <c r="A59" s="117">
        <v>3022008</v>
      </c>
      <c r="B59" s="117">
        <v>3022008</v>
      </c>
      <c r="C59" t="s">
        <v>432</v>
      </c>
      <c r="D59" s="106">
        <f>VLOOKUP(B59,'School Details'!A:E,3,FALSE)</f>
        <v>0</v>
      </c>
      <c r="E59" s="106" t="str">
        <f>VLOOKUP(B59,'School Details'!A:E,4,FALSE)</f>
        <v>M</v>
      </c>
      <c r="F59" s="106" t="str">
        <f>VLOOKUP(B59,'School Details'!A:E,5,FALSE)</f>
        <v>Primary</v>
      </c>
      <c r="G59" s="100" t="s">
        <v>894</v>
      </c>
      <c r="H59" t="s">
        <v>567</v>
      </c>
      <c r="I59" t="s">
        <v>24697</v>
      </c>
      <c r="J59">
        <v>661225</v>
      </c>
      <c r="K59" s="117" t="s">
        <v>15</v>
      </c>
      <c r="L59" s="106">
        <v>1</v>
      </c>
      <c r="M59" s="106" t="str">
        <f t="shared" si="13"/>
        <v>SLT REC 21.22.I06</v>
      </c>
      <c r="N59" s="106">
        <f>_xlfn.XLOOKUP(B59,'School Details'!A:A,'School Details'!H:H)</f>
        <v>101263</v>
      </c>
      <c r="O59" s="106">
        <f>VLOOKUP(B59,'School Details'!A:K,10,FALSE)</f>
        <v>400057</v>
      </c>
      <c r="P59" s="106" t="str">
        <f t="shared" si="14"/>
        <v xml:space="preserve">Brookland Infant  </v>
      </c>
      <c r="Q59" t="s">
        <v>213</v>
      </c>
      <c r="R59" t="s">
        <v>214</v>
      </c>
      <c r="S59" t="s">
        <v>75</v>
      </c>
      <c r="T59" t="s">
        <v>895</v>
      </c>
      <c r="AE59" t="str">
        <f t="shared" si="2"/>
        <v>2008.SLT REC 21.22.I06.Jul251</v>
      </c>
      <c r="AF59" t="str">
        <f t="shared" si="7"/>
        <v>Brookland .2008.SLT REC 21.22.I06.Jul251</v>
      </c>
      <c r="AG59" s="121">
        <v>-4860</v>
      </c>
    </row>
    <row r="60" spans="1:59" x14ac:dyDescent="0.25">
      <c r="A60" s="117">
        <v>3022009</v>
      </c>
      <c r="B60" s="117">
        <v>3022009</v>
      </c>
      <c r="C60" t="s">
        <v>434</v>
      </c>
      <c r="D60" s="106">
        <f>VLOOKUP(B60,'School Details'!A:E,3,FALSE)</f>
        <v>0</v>
      </c>
      <c r="E60" s="106" t="str">
        <f>VLOOKUP(B60,'School Details'!A:E,4,FALSE)</f>
        <v>M</v>
      </c>
      <c r="F60" s="106" t="str">
        <f>VLOOKUP(B60,'School Details'!A:E,5,FALSE)</f>
        <v>Primary</v>
      </c>
      <c r="G60" s="100" t="s">
        <v>894</v>
      </c>
      <c r="H60" t="s">
        <v>567</v>
      </c>
      <c r="I60" t="s">
        <v>24697</v>
      </c>
      <c r="J60">
        <v>661225</v>
      </c>
      <c r="K60" s="117" t="s">
        <v>15</v>
      </c>
      <c r="L60" s="106">
        <v>1</v>
      </c>
      <c r="M60" s="106" t="str">
        <f t="shared" si="13"/>
        <v>SLT REC 21.22.I06</v>
      </c>
      <c r="N60" s="106">
        <f>_xlfn.XLOOKUP(B60,'School Details'!A:A,'School Details'!H:H)</f>
        <v>101264</v>
      </c>
      <c r="O60" s="106">
        <f>VLOOKUP(B60,'School Details'!A:K,10,FALSE)</f>
        <v>400061</v>
      </c>
      <c r="P60" s="106" t="str">
        <f t="shared" si="14"/>
        <v xml:space="preserve">Brunswick Park </v>
      </c>
      <c r="Q60" t="s">
        <v>253</v>
      </c>
      <c r="R60" t="s">
        <v>254</v>
      </c>
      <c r="S60" t="s">
        <v>255</v>
      </c>
      <c r="T60" t="s">
        <v>895</v>
      </c>
      <c r="AE60" t="str">
        <f t="shared" si="2"/>
        <v>2009.SLT REC 21.22.I06.Jul251</v>
      </c>
      <c r="AF60" t="str">
        <f t="shared" si="7"/>
        <v>Brunswick .2009.SLT REC 21.22.I06.Jul251</v>
      </c>
      <c r="AG60" s="121">
        <v>-2875.5</v>
      </c>
    </row>
    <row r="61" spans="1:59" x14ac:dyDescent="0.25">
      <c r="A61" s="117">
        <v>3022011</v>
      </c>
      <c r="B61" s="117">
        <v>3022011</v>
      </c>
      <c r="C61" t="s">
        <v>440</v>
      </c>
      <c r="D61" s="106">
        <f>VLOOKUP(B61,'School Details'!A:E,3,FALSE)</f>
        <v>0</v>
      </c>
      <c r="E61" s="106" t="str">
        <f>VLOOKUP(B61,'School Details'!A:E,4,FALSE)</f>
        <v>M</v>
      </c>
      <c r="F61" s="106" t="str">
        <f>VLOOKUP(B61,'School Details'!A:E,5,FALSE)</f>
        <v>Primary</v>
      </c>
      <c r="G61" s="100" t="s">
        <v>894</v>
      </c>
      <c r="H61" t="s">
        <v>567</v>
      </c>
      <c r="I61" t="s">
        <v>24697</v>
      </c>
      <c r="J61">
        <v>661225</v>
      </c>
      <c r="K61" s="117" t="s">
        <v>15</v>
      </c>
      <c r="L61" s="106">
        <v>1</v>
      </c>
      <c r="M61" s="106" t="str">
        <f t="shared" si="13"/>
        <v>SLT REC 21.22.I06</v>
      </c>
      <c r="N61" s="106">
        <f>_xlfn.XLOOKUP(B61,'School Details'!A:A,'School Details'!H:H)</f>
        <v>101266</v>
      </c>
      <c r="O61" s="106">
        <f>VLOOKUP(B61,'School Details'!A:K,10,FALSE)</f>
        <v>400020</v>
      </c>
      <c r="P61" s="106" t="str">
        <f t="shared" si="14"/>
        <v xml:space="preserve">Church Hill </v>
      </c>
      <c r="Q61" t="s">
        <v>46</v>
      </c>
      <c r="R61" t="s">
        <v>47</v>
      </c>
      <c r="S61" t="s">
        <v>48</v>
      </c>
      <c r="T61" t="s">
        <v>895</v>
      </c>
      <c r="AE61" t="str">
        <f t="shared" si="2"/>
        <v>2011.SLT REC 21.22.I06.Jul251</v>
      </c>
      <c r="AF61" t="str">
        <f t="shared" si="7"/>
        <v>Church Hil.2011.SLT REC 21.22.I06.Jul251</v>
      </c>
      <c r="AG61" s="121">
        <v>-1269</v>
      </c>
    </row>
    <row r="62" spans="1:59" x14ac:dyDescent="0.25">
      <c r="A62" s="117">
        <v>3022015</v>
      </c>
      <c r="B62" s="117">
        <v>3022015</v>
      </c>
      <c r="C62" t="s">
        <v>445</v>
      </c>
      <c r="D62" s="106">
        <f>VLOOKUP(B62,'School Details'!A:E,3,FALSE)</f>
        <v>0</v>
      </c>
      <c r="E62" s="106" t="str">
        <f>VLOOKUP(B62,'School Details'!A:E,4,FALSE)</f>
        <v>M</v>
      </c>
      <c r="F62" s="106" t="str">
        <f>VLOOKUP(B62,'School Details'!A:E,5,FALSE)</f>
        <v>Primary</v>
      </c>
      <c r="G62" s="100" t="s">
        <v>894</v>
      </c>
      <c r="H62" t="s">
        <v>567</v>
      </c>
      <c r="I62" t="s">
        <v>24697</v>
      </c>
      <c r="J62">
        <v>661225</v>
      </c>
      <c r="K62" s="117" t="s">
        <v>15</v>
      </c>
      <c r="L62" s="106">
        <v>1</v>
      </c>
      <c r="M62" s="106" t="str">
        <f t="shared" si="13"/>
        <v>SLT REC 21.22.I06</v>
      </c>
      <c r="N62" s="106">
        <f>_xlfn.XLOOKUP(B62,'School Details'!A:A,'School Details'!H:H)</f>
        <v>101270</v>
      </c>
      <c r="O62" s="106">
        <f>VLOOKUP(B62,'School Details'!A:K,10,FALSE)</f>
        <v>400059</v>
      </c>
      <c r="P62" s="106" t="str">
        <f t="shared" si="14"/>
        <v>Coppetts Wood</v>
      </c>
      <c r="Q62" t="s">
        <v>241</v>
      </c>
      <c r="R62" t="s">
        <v>242</v>
      </c>
      <c r="S62" t="s">
        <v>243</v>
      </c>
      <c r="T62" t="s">
        <v>895</v>
      </c>
      <c r="AE62" t="str">
        <f t="shared" si="2"/>
        <v>2015.SLT REC 21.22.I06.Jul251</v>
      </c>
      <c r="AF62" t="str">
        <f t="shared" si="7"/>
        <v>Coppetts W.2015.SLT REC 21.22.I06.Jul251</v>
      </c>
      <c r="AG62" s="121">
        <v>-10777.5</v>
      </c>
    </row>
    <row r="63" spans="1:59" x14ac:dyDescent="0.25">
      <c r="A63" s="117">
        <v>3022017</v>
      </c>
      <c r="B63" s="117">
        <v>3022017</v>
      </c>
      <c r="C63" t="s">
        <v>447</v>
      </c>
      <c r="D63" s="106">
        <f>VLOOKUP(B63,'School Details'!A:E,3,FALSE)</f>
        <v>0</v>
      </c>
      <c r="E63" s="106" t="str">
        <f>VLOOKUP(B63,'School Details'!A:E,4,FALSE)</f>
        <v>M</v>
      </c>
      <c r="F63" s="106" t="str">
        <f>VLOOKUP(B63,'School Details'!A:E,5,FALSE)</f>
        <v>Primary</v>
      </c>
      <c r="G63" s="100" t="s">
        <v>894</v>
      </c>
      <c r="H63" t="s">
        <v>567</v>
      </c>
      <c r="I63" t="s">
        <v>24697</v>
      </c>
      <c r="J63">
        <v>661225</v>
      </c>
      <c r="K63" s="117" t="s">
        <v>15</v>
      </c>
      <c r="L63" s="106">
        <v>1</v>
      </c>
      <c r="M63" s="106" t="str">
        <f t="shared" si="13"/>
        <v>SLT REC 21.22.I06</v>
      </c>
      <c r="N63" s="106">
        <f>_xlfn.XLOOKUP(B63,'School Details'!A:A,'School Details'!H:H)</f>
        <v>101272</v>
      </c>
      <c r="O63" s="106">
        <f>VLOOKUP(B63,'School Details'!A:K,10,FALSE)</f>
        <v>400080</v>
      </c>
      <c r="P63" s="106" t="str">
        <f t="shared" si="14"/>
        <v xml:space="preserve">Cromer Road </v>
      </c>
      <c r="Q63" t="s">
        <v>61</v>
      </c>
      <c r="R63" t="s">
        <v>62</v>
      </c>
      <c r="S63" t="s">
        <v>63</v>
      </c>
      <c r="T63" t="s">
        <v>895</v>
      </c>
      <c r="AE63" t="str">
        <f t="shared" si="2"/>
        <v>2017.SLT REC 21.22.I06.Jul251</v>
      </c>
      <c r="AF63" t="str">
        <f t="shared" si="7"/>
        <v>Cromer Roa.2017.SLT REC 21.22.I06.Jul251</v>
      </c>
      <c r="AG63" s="121">
        <v>-14377.5</v>
      </c>
    </row>
    <row r="64" spans="1:59" x14ac:dyDescent="0.25">
      <c r="A64" s="117">
        <v>3022019</v>
      </c>
      <c r="B64" s="117">
        <v>3022019</v>
      </c>
      <c r="C64" t="s">
        <v>450</v>
      </c>
      <c r="D64" s="106">
        <f>VLOOKUP(B64,'School Details'!A:E,3,FALSE)</f>
        <v>0</v>
      </c>
      <c r="E64" s="106" t="str">
        <f>VLOOKUP(B64,'School Details'!A:E,4,FALSE)</f>
        <v>M</v>
      </c>
      <c r="F64" s="106" t="str">
        <f>VLOOKUP(B64,'School Details'!A:E,5,FALSE)</f>
        <v>Primary</v>
      </c>
      <c r="G64" s="100" t="s">
        <v>894</v>
      </c>
      <c r="H64" t="s">
        <v>567</v>
      </c>
      <c r="I64" t="s">
        <v>24697</v>
      </c>
      <c r="J64">
        <v>661225</v>
      </c>
      <c r="K64" s="117" t="s">
        <v>15</v>
      </c>
      <c r="L64" s="106">
        <v>1</v>
      </c>
      <c r="M64" s="106" t="str">
        <f t="shared" si="13"/>
        <v>SLT REC 21.22.I06</v>
      </c>
      <c r="N64" s="106">
        <f>_xlfn.XLOOKUP(B64,'School Details'!A:A,'School Details'!H:H)</f>
        <v>101274</v>
      </c>
      <c r="O64" s="106">
        <f>VLOOKUP(B64,'School Details'!A:K,10,FALSE)</f>
        <v>400036</v>
      </c>
      <c r="P64" s="106" t="str">
        <f t="shared" si="14"/>
        <v xml:space="preserve">Deansbrook Infant </v>
      </c>
      <c r="Q64" t="s">
        <v>40</v>
      </c>
      <c r="R64" t="s">
        <v>41</v>
      </c>
      <c r="S64" t="s">
        <v>42</v>
      </c>
      <c r="T64" t="s">
        <v>895</v>
      </c>
      <c r="AE64" t="str">
        <f t="shared" si="2"/>
        <v>2019.SLT REC 21.22.I06.Jul251</v>
      </c>
      <c r="AF64" t="str">
        <f t="shared" si="7"/>
        <v>Deansbrook.2019.SLT REC 21.22.I06.Jul251</v>
      </c>
      <c r="AG64" s="121">
        <v>-837</v>
      </c>
    </row>
    <row r="65" spans="1:33" x14ac:dyDescent="0.25">
      <c r="A65" s="117">
        <v>3022023</v>
      </c>
      <c r="B65" s="117">
        <v>3022023</v>
      </c>
      <c r="C65" t="s">
        <v>453</v>
      </c>
      <c r="D65" s="106">
        <f>VLOOKUP(B65,'School Details'!A:E,3,FALSE)</f>
        <v>0</v>
      </c>
      <c r="E65" s="106" t="str">
        <f>VLOOKUP(B65,'School Details'!A:E,4,FALSE)</f>
        <v>M</v>
      </c>
      <c r="F65" s="106" t="str">
        <f>VLOOKUP(B65,'School Details'!A:E,5,FALSE)</f>
        <v>Primary</v>
      </c>
      <c r="G65" s="100" t="s">
        <v>894</v>
      </c>
      <c r="H65" t="s">
        <v>567</v>
      </c>
      <c r="I65" t="s">
        <v>24697</v>
      </c>
      <c r="J65">
        <v>661225</v>
      </c>
      <c r="K65" s="117" t="s">
        <v>15</v>
      </c>
      <c r="L65" s="106">
        <v>1</v>
      </c>
      <c r="M65" s="106" t="str">
        <f t="shared" si="13"/>
        <v>SLT REC 21.22.I06</v>
      </c>
      <c r="N65" s="106">
        <f>_xlfn.XLOOKUP(B65,'School Details'!A:A,'School Details'!H:H)</f>
        <v>101277</v>
      </c>
      <c r="O65" s="106">
        <f>VLOOKUP(B65,'School Details'!A:K,10,FALSE)</f>
        <v>400159</v>
      </c>
      <c r="P65" s="106" t="str">
        <f t="shared" ref="P65:P100" si="15">C65</f>
        <v>Edgware Primary</v>
      </c>
      <c r="Q65" t="s">
        <v>88</v>
      </c>
      <c r="R65" t="s">
        <v>89</v>
      </c>
      <c r="S65" t="s">
        <v>90</v>
      </c>
      <c r="T65" t="s">
        <v>895</v>
      </c>
      <c r="AE65" t="str">
        <f t="shared" si="2"/>
        <v>2023.SLT REC 21.22.I06.Jul251</v>
      </c>
      <c r="AF65" t="str">
        <f t="shared" si="7"/>
        <v>Edgware Pr.2023.SLT REC 21.22.I06.Jul251</v>
      </c>
      <c r="AG65" s="121">
        <v>-6885</v>
      </c>
    </row>
    <row r="66" spans="1:33" x14ac:dyDescent="0.25">
      <c r="A66" s="117">
        <v>3022032</v>
      </c>
      <c r="B66" s="117">
        <v>3022032</v>
      </c>
      <c r="C66" t="s">
        <v>148</v>
      </c>
      <c r="D66" s="106">
        <f>VLOOKUP(B66,'School Details'!A:E,3,FALSE)</f>
        <v>0</v>
      </c>
      <c r="E66" s="106" t="str">
        <f>VLOOKUP(B66,'School Details'!A:E,4,FALSE)</f>
        <v>M</v>
      </c>
      <c r="F66" s="106" t="str">
        <f>VLOOKUP(B66,'School Details'!A:E,5,FALSE)</f>
        <v>Primary</v>
      </c>
      <c r="G66" t="s">
        <v>894</v>
      </c>
      <c r="H66" t="s">
        <v>567</v>
      </c>
      <c r="I66" t="s">
        <v>24697</v>
      </c>
      <c r="J66">
        <v>661225</v>
      </c>
      <c r="K66" s="117" t="s">
        <v>15</v>
      </c>
      <c r="L66" s="106">
        <v>1</v>
      </c>
      <c r="M66" s="106" t="str">
        <f t="shared" si="13"/>
        <v>SLT REC 21.22.I06</v>
      </c>
      <c r="N66" s="106">
        <f>_xlfn.XLOOKUP(B66,'School Details'!A:A,'School Details'!H:H)</f>
        <v>101286</v>
      </c>
      <c r="O66" s="106">
        <f>VLOOKUP(B66,'School Details'!A:K,10,FALSE)</f>
        <v>400084</v>
      </c>
      <c r="P66" s="106" t="str">
        <f t="shared" si="15"/>
        <v>Holly Park School</v>
      </c>
      <c r="Q66" t="s">
        <v>148</v>
      </c>
      <c r="R66" t="s">
        <v>149</v>
      </c>
      <c r="S66" t="s">
        <v>150</v>
      </c>
      <c r="T66" t="s">
        <v>895</v>
      </c>
      <c r="AE66" t="str">
        <f t="shared" si="2"/>
        <v>2032.SLT REC 21.22.I06.Jul251</v>
      </c>
      <c r="AF66" t="str">
        <f t="shared" si="7"/>
        <v>Holly Park.2032.SLT REC 21.22.I06.Jul251</v>
      </c>
      <c r="AG66" s="121">
        <v>-2430</v>
      </c>
    </row>
    <row r="67" spans="1:33" x14ac:dyDescent="0.25">
      <c r="A67" s="117">
        <v>3022036</v>
      </c>
      <c r="B67" s="117">
        <v>3022036</v>
      </c>
      <c r="C67" t="s">
        <v>175</v>
      </c>
      <c r="D67" s="106">
        <f>VLOOKUP(B67,'School Details'!A:E,3,FALSE)</f>
        <v>0</v>
      </c>
      <c r="E67" s="106" t="str">
        <f>VLOOKUP(B67,'School Details'!A:E,4,FALSE)</f>
        <v>M</v>
      </c>
      <c r="F67" s="106" t="str">
        <f>VLOOKUP(B67,'School Details'!A:E,5,FALSE)</f>
        <v>Primary</v>
      </c>
      <c r="G67" t="s">
        <v>894</v>
      </c>
      <c r="H67" t="s">
        <v>567</v>
      </c>
      <c r="I67" t="s">
        <v>24697</v>
      </c>
      <c r="J67">
        <v>661225</v>
      </c>
      <c r="K67" s="117" t="s">
        <v>15</v>
      </c>
      <c r="L67" s="106">
        <v>1</v>
      </c>
      <c r="M67" s="106" t="str">
        <f t="shared" si="13"/>
        <v>SLT REC 21.22.I06</v>
      </c>
      <c r="N67" s="106">
        <f>_xlfn.XLOOKUP(B67,'School Details'!A:A,'School Details'!H:H)</f>
        <v>101289</v>
      </c>
      <c r="O67" s="106">
        <f>VLOOKUP(B67,'School Details'!A:K,10,FALSE)</f>
        <v>400046</v>
      </c>
      <c r="P67" s="106" t="str">
        <f t="shared" si="15"/>
        <v>Livingstone School</v>
      </c>
      <c r="Q67" t="s">
        <v>175</v>
      </c>
      <c r="R67" t="s">
        <v>176</v>
      </c>
      <c r="S67" t="s">
        <v>177</v>
      </c>
      <c r="T67" t="s">
        <v>895</v>
      </c>
      <c r="AE67" t="str">
        <f t="shared" si="2"/>
        <v>2036.SLT REC 21.22.I06.Jul251</v>
      </c>
      <c r="AF67" t="str">
        <f t="shared" si="7"/>
        <v>Livingston.2036.SLT REC 21.22.I06.Jul251</v>
      </c>
      <c r="AG67" s="121">
        <v>-17516.25</v>
      </c>
    </row>
    <row r="68" spans="1:33" x14ac:dyDescent="0.25">
      <c r="A68" s="117">
        <v>3022037</v>
      </c>
      <c r="B68" s="117">
        <v>3022037</v>
      </c>
      <c r="C68" t="s">
        <v>470</v>
      </c>
      <c r="D68" s="106">
        <f>VLOOKUP(B68,'School Details'!A:E,3,FALSE)</f>
        <v>0</v>
      </c>
      <c r="E68" s="106" t="str">
        <f>VLOOKUP(B68,'School Details'!A:E,4,FALSE)</f>
        <v>M</v>
      </c>
      <c r="F68" s="106" t="str">
        <f>VLOOKUP(B68,'School Details'!A:E,5,FALSE)</f>
        <v>Primary</v>
      </c>
      <c r="G68" t="s">
        <v>894</v>
      </c>
      <c r="H68" t="s">
        <v>567</v>
      </c>
      <c r="I68" t="s">
        <v>24697</v>
      </c>
      <c r="J68">
        <v>661225</v>
      </c>
      <c r="K68" s="117" t="s">
        <v>15</v>
      </c>
      <c r="L68" s="106">
        <v>1</v>
      </c>
      <c r="M68" s="106" t="str">
        <f t="shared" si="13"/>
        <v>SLT REC 21.22.I06</v>
      </c>
      <c r="N68" s="106">
        <f>_xlfn.XLOOKUP(B68,'School Details'!A:A,'School Details'!H:H)</f>
        <v>101290</v>
      </c>
      <c r="O68" s="106">
        <f>VLOOKUP(B68,'School Details'!A:K,10,FALSE)</f>
        <v>400030</v>
      </c>
      <c r="P68" s="106" t="str">
        <f t="shared" si="15"/>
        <v xml:space="preserve">Manorside  </v>
      </c>
      <c r="Q68" t="s">
        <v>130</v>
      </c>
      <c r="R68" t="s">
        <v>131</v>
      </c>
      <c r="S68" t="s">
        <v>132</v>
      </c>
      <c r="T68" t="s">
        <v>895</v>
      </c>
      <c r="AE68" t="str">
        <f t="shared" si="2"/>
        <v>2037.SLT REC 21.22.I06.Jul251</v>
      </c>
      <c r="AF68" t="str">
        <f t="shared" si="7"/>
        <v>Manorside .2037.SLT REC 21.22.I06.Jul251</v>
      </c>
      <c r="AG68" s="121">
        <v>-4984.8100000000004</v>
      </c>
    </row>
    <row r="69" spans="1:33" x14ac:dyDescent="0.25">
      <c r="A69" s="117">
        <v>3022042</v>
      </c>
      <c r="B69" s="117">
        <v>3022042</v>
      </c>
      <c r="C69" t="s">
        <v>479</v>
      </c>
      <c r="D69" s="106">
        <f>VLOOKUP(B69,'School Details'!A:E,3,FALSE)</f>
        <v>0</v>
      </c>
      <c r="E69" s="106" t="str">
        <f>VLOOKUP(B69,'School Details'!A:E,4,FALSE)</f>
        <v>M</v>
      </c>
      <c r="F69" s="106" t="str">
        <f>VLOOKUP(B69,'School Details'!A:E,5,FALSE)</f>
        <v>Primary</v>
      </c>
      <c r="G69" t="s">
        <v>894</v>
      </c>
      <c r="H69" t="s">
        <v>567</v>
      </c>
      <c r="I69" t="s">
        <v>24697</v>
      </c>
      <c r="J69">
        <v>661225</v>
      </c>
      <c r="K69" s="117" t="s">
        <v>15</v>
      </c>
      <c r="L69" s="106">
        <v>1</v>
      </c>
      <c r="M69" s="106" t="str">
        <f t="shared" si="13"/>
        <v>SLT REC 21.22.I06</v>
      </c>
      <c r="N69" s="106">
        <f>_xlfn.XLOOKUP(B69,'School Details'!A:A,'School Details'!H:H)</f>
        <v>101293</v>
      </c>
      <c r="O69" s="106">
        <f>VLOOKUP(B69,'School Details'!A:K,10,FALSE)</f>
        <v>400048</v>
      </c>
      <c r="P69" s="106" t="str">
        <f t="shared" si="15"/>
        <v>Monkfrith Sch</v>
      </c>
      <c r="Q69" t="s">
        <v>22</v>
      </c>
      <c r="R69" t="s">
        <v>23</v>
      </c>
      <c r="S69" t="s">
        <v>24</v>
      </c>
      <c r="T69" t="s">
        <v>895</v>
      </c>
      <c r="AE69" t="str">
        <f t="shared" si="2"/>
        <v>2042.SLT REC 21.22.I06.Jul251</v>
      </c>
      <c r="AF69" t="str">
        <f t="shared" si="7"/>
        <v>Monkfrith .2042.SLT REC 21.22.I06.Jul251</v>
      </c>
      <c r="AG69" s="121">
        <v>-4846.5</v>
      </c>
    </row>
    <row r="70" spans="1:33" x14ac:dyDescent="0.25">
      <c r="A70" s="117">
        <v>3022043</v>
      </c>
      <c r="B70" s="117">
        <v>3022043</v>
      </c>
      <c r="C70" t="s">
        <v>481</v>
      </c>
      <c r="D70" s="106">
        <f>VLOOKUP(B70,'School Details'!A:E,3,FALSE)</f>
        <v>0</v>
      </c>
      <c r="E70" s="106" t="str">
        <f>VLOOKUP(B70,'School Details'!A:E,4,FALSE)</f>
        <v>M</v>
      </c>
      <c r="F70" s="106" t="str">
        <f>VLOOKUP(B70,'School Details'!A:E,5,FALSE)</f>
        <v>Primary</v>
      </c>
      <c r="G70" t="s">
        <v>894</v>
      </c>
      <c r="H70" t="s">
        <v>567</v>
      </c>
      <c r="I70" t="s">
        <v>24697</v>
      </c>
      <c r="J70">
        <v>661225</v>
      </c>
      <c r="K70" s="117" t="s">
        <v>15</v>
      </c>
      <c r="L70" s="106">
        <v>1</v>
      </c>
      <c r="M70" s="106" t="str">
        <f t="shared" si="13"/>
        <v>SLT REC 21.22.I06</v>
      </c>
      <c r="N70" s="106">
        <f>_xlfn.XLOOKUP(B70,'School Details'!A:A,'School Details'!H:H)</f>
        <v>101294</v>
      </c>
      <c r="O70" s="106">
        <f>VLOOKUP(B70,'School Details'!A:K,10,FALSE)</f>
        <v>400088</v>
      </c>
      <c r="P70" s="106" t="str">
        <f t="shared" si="15"/>
        <v>Moss Hall Junior</v>
      </c>
      <c r="Q70" t="s">
        <v>198</v>
      </c>
      <c r="R70" t="s">
        <v>199</v>
      </c>
      <c r="S70" t="s">
        <v>200</v>
      </c>
      <c r="T70" t="s">
        <v>895</v>
      </c>
      <c r="AE70" t="str">
        <f t="shared" si="2"/>
        <v>2043.SLT REC 21.22.I06.Jul251</v>
      </c>
      <c r="AF70" t="str">
        <f t="shared" si="7"/>
        <v>Moss Hall .2043.SLT REC 21.22.I06.Jul251</v>
      </c>
      <c r="AG70" s="121">
        <v>-13621.5</v>
      </c>
    </row>
    <row r="71" spans="1:33" x14ac:dyDescent="0.25">
      <c r="A71" s="117">
        <v>3022044</v>
      </c>
      <c r="B71" s="117">
        <v>3022044</v>
      </c>
      <c r="C71" t="s">
        <v>480</v>
      </c>
      <c r="D71" s="106">
        <f>VLOOKUP(B71,'School Details'!A:E,3,FALSE)</f>
        <v>0</v>
      </c>
      <c r="E71" s="106" t="str">
        <f>VLOOKUP(B71,'School Details'!A:E,4,FALSE)</f>
        <v>M</v>
      </c>
      <c r="F71" s="106" t="str">
        <f>VLOOKUP(B71,'School Details'!A:E,5,FALSE)</f>
        <v>Primary</v>
      </c>
      <c r="G71" t="s">
        <v>894</v>
      </c>
      <c r="H71" t="s">
        <v>567</v>
      </c>
      <c r="I71" t="s">
        <v>24697</v>
      </c>
      <c r="J71">
        <v>661225</v>
      </c>
      <c r="K71" s="117" t="s">
        <v>15</v>
      </c>
      <c r="L71" s="106">
        <v>1</v>
      </c>
      <c r="M71" s="106" t="str">
        <f t="shared" si="13"/>
        <v>SLT REC 21.22.I06</v>
      </c>
      <c r="N71" s="106">
        <f>_xlfn.XLOOKUP(B71,'School Details'!A:A,'School Details'!H:H)</f>
        <v>101295</v>
      </c>
      <c r="O71" s="106">
        <f>VLOOKUP(B71,'School Details'!A:K,10,FALSE)</f>
        <v>400088</v>
      </c>
      <c r="P71" s="106" t="str">
        <f t="shared" si="15"/>
        <v>Moss Hall Infant</v>
      </c>
      <c r="Q71" t="s">
        <v>109</v>
      </c>
      <c r="R71" t="s">
        <v>110</v>
      </c>
      <c r="S71" t="s">
        <v>111</v>
      </c>
      <c r="T71" t="s">
        <v>895</v>
      </c>
      <c r="AE71" t="str">
        <f t="shared" si="2"/>
        <v>2044.SLT REC 21.22.I06.Jul251</v>
      </c>
      <c r="AF71" t="str">
        <f t="shared" si="7"/>
        <v>Moss Hall .2044.SLT REC 21.22.I06.Jul251</v>
      </c>
      <c r="AG71" s="121">
        <v>-891</v>
      </c>
    </row>
    <row r="72" spans="1:33" x14ac:dyDescent="0.25">
      <c r="A72" s="117">
        <v>3022054</v>
      </c>
      <c r="B72" s="117">
        <v>3022054</v>
      </c>
      <c r="C72" t="s">
        <v>533</v>
      </c>
      <c r="D72" s="106">
        <f>VLOOKUP(B72,'School Details'!A:E,3,FALSE)</f>
        <v>0</v>
      </c>
      <c r="E72" s="106" t="str">
        <f>VLOOKUP(B72,'School Details'!A:E,4,FALSE)</f>
        <v>M</v>
      </c>
      <c r="F72" s="106" t="str">
        <f>VLOOKUP(B72,'School Details'!A:E,5,FALSE)</f>
        <v>Primary</v>
      </c>
      <c r="G72" t="s">
        <v>894</v>
      </c>
      <c r="H72" t="s">
        <v>567</v>
      </c>
      <c r="I72" t="s">
        <v>24697</v>
      </c>
      <c r="J72">
        <v>661225</v>
      </c>
      <c r="K72" s="117" t="s">
        <v>15</v>
      </c>
      <c r="L72" s="106">
        <v>1</v>
      </c>
      <c r="M72" s="106" t="str">
        <f t="shared" si="13"/>
        <v>SLT REC 21.22.I06</v>
      </c>
      <c r="N72" s="106">
        <f>_xlfn.XLOOKUP(B72,'School Details'!A:A,'School Details'!H:H)</f>
        <v>101298</v>
      </c>
      <c r="O72" s="106">
        <f>VLOOKUP(B72,'School Details'!A:K,10,FALSE)</f>
        <v>400004</v>
      </c>
      <c r="P72" s="106" t="str">
        <f t="shared" si="15"/>
        <v xml:space="preserve">Woodridge   </v>
      </c>
      <c r="Q72" t="s">
        <v>79</v>
      </c>
      <c r="R72" t="s">
        <v>80</v>
      </c>
      <c r="S72" t="s">
        <v>81</v>
      </c>
      <c r="T72" t="s">
        <v>895</v>
      </c>
      <c r="AE72" t="str">
        <f t="shared" ref="AE72:AE78" si="16">RIGHT(A72,4)&amp;"."&amp;M72&amp;"."&amp;$AE$3</f>
        <v>2054.SLT REC 21.22.I06.Jul251</v>
      </c>
      <c r="AF72" t="str">
        <f t="shared" ref="AF72:AF109" si="17">LEFT(C72,10)&amp;"."&amp;AE72</f>
        <v>Woodridge .2054.SLT REC 21.22.I06.Jul251</v>
      </c>
      <c r="AG72" s="121">
        <v>-1620</v>
      </c>
    </row>
    <row r="73" spans="1:33" x14ac:dyDescent="0.25">
      <c r="A73" s="117">
        <v>3022057</v>
      </c>
      <c r="B73" s="117">
        <v>3022057</v>
      </c>
      <c r="C73" t="s">
        <v>525</v>
      </c>
      <c r="D73" s="106">
        <f>VLOOKUP(B73,'School Details'!A:E,3,FALSE)</f>
        <v>0</v>
      </c>
      <c r="E73" s="106" t="str">
        <f>VLOOKUP(B73,'School Details'!A:E,4,FALSE)</f>
        <v>M</v>
      </c>
      <c r="F73" s="106" t="str">
        <f>VLOOKUP(B73,'School Details'!A:E,5,FALSE)</f>
        <v>Primary</v>
      </c>
      <c r="G73" t="s">
        <v>894</v>
      </c>
      <c r="H73" t="s">
        <v>567</v>
      </c>
      <c r="I73" t="s">
        <v>24697</v>
      </c>
      <c r="J73">
        <v>661225</v>
      </c>
      <c r="K73" s="117" t="s">
        <v>15</v>
      </c>
      <c r="L73" s="106">
        <v>1</v>
      </c>
      <c r="M73" s="106" t="str">
        <f t="shared" si="13"/>
        <v>SLT REC 21.22.I06</v>
      </c>
      <c r="N73" s="106">
        <f>_xlfn.XLOOKUP(B73,'School Details'!A:A,'School Details'!H:H)</f>
        <v>101301</v>
      </c>
      <c r="O73" s="106">
        <f>VLOOKUP(B73,'School Details'!A:K,10,FALSE)</f>
        <v>400053</v>
      </c>
      <c r="P73" s="106" t="str">
        <f t="shared" si="15"/>
        <v xml:space="preserve">Underhill </v>
      </c>
      <c r="Q73" t="s">
        <v>226</v>
      </c>
      <c r="R73" t="s">
        <v>227</v>
      </c>
      <c r="S73" t="s">
        <v>228</v>
      </c>
      <c r="T73" t="s">
        <v>895</v>
      </c>
      <c r="AE73" t="str">
        <f t="shared" si="16"/>
        <v>2057.SLT REC 21.22.I06.Jul251</v>
      </c>
      <c r="AF73" t="str">
        <f t="shared" si="17"/>
        <v>Underhill .2057.SLT REC 21.22.I06.Jul251</v>
      </c>
      <c r="AG73" s="121">
        <v>-25920</v>
      </c>
    </row>
    <row r="74" spans="1:33" x14ac:dyDescent="0.25">
      <c r="A74" s="117">
        <v>3022060</v>
      </c>
      <c r="B74" s="117">
        <v>3022060</v>
      </c>
      <c r="C74" t="s">
        <v>529</v>
      </c>
      <c r="D74" s="106">
        <f>VLOOKUP(B74,'School Details'!A:E,3,FALSE)</f>
        <v>0</v>
      </c>
      <c r="E74" s="106" t="str">
        <f>VLOOKUP(B74,'School Details'!A:E,4,FALSE)</f>
        <v>M</v>
      </c>
      <c r="F74" s="106" t="str">
        <f>VLOOKUP(B74,'School Details'!A:E,5,FALSE)</f>
        <v>Primary</v>
      </c>
      <c r="G74" t="s">
        <v>894</v>
      </c>
      <c r="H74" t="s">
        <v>567</v>
      </c>
      <c r="I74" t="s">
        <v>24697</v>
      </c>
      <c r="J74">
        <v>661225</v>
      </c>
      <c r="K74" s="117" t="s">
        <v>15</v>
      </c>
      <c r="L74" s="106">
        <v>1</v>
      </c>
      <c r="M74" s="106" t="str">
        <f t="shared" si="13"/>
        <v>SLT REC 21.22.I06</v>
      </c>
      <c r="N74" s="106">
        <f>_xlfn.XLOOKUP(B74,'School Details'!A:A,'School Details'!H:H)</f>
        <v>101304</v>
      </c>
      <c r="O74" s="106">
        <f>VLOOKUP(B74,'School Details'!A:K,10,FALSE)</f>
        <v>400011</v>
      </c>
      <c r="P74" s="106" t="str">
        <f t="shared" si="15"/>
        <v xml:space="preserve">Whitings Hill  </v>
      </c>
      <c r="Q74" t="s">
        <v>250</v>
      </c>
      <c r="R74" t="s">
        <v>251</v>
      </c>
      <c r="S74" t="s">
        <v>252</v>
      </c>
      <c r="T74" t="s">
        <v>895</v>
      </c>
      <c r="AE74" t="str">
        <f t="shared" si="16"/>
        <v>2060.SLT REC 21.22.I06.Jul251</v>
      </c>
      <c r="AF74" t="str">
        <f t="shared" si="17"/>
        <v>Whitings H.2060.SLT REC 21.22.I06.Jul251</v>
      </c>
      <c r="AG74" s="121">
        <v>-9382.5</v>
      </c>
    </row>
    <row r="75" spans="1:33" x14ac:dyDescent="0.25">
      <c r="A75" s="117">
        <v>3022070</v>
      </c>
      <c r="B75" s="117">
        <v>3022070</v>
      </c>
      <c r="C75" t="s">
        <v>520</v>
      </c>
      <c r="D75" s="106">
        <f>VLOOKUP(B75,'School Details'!A:E,3,FALSE)</f>
        <v>0</v>
      </c>
      <c r="E75" s="106" t="str">
        <f>VLOOKUP(B75,'School Details'!A:E,4,FALSE)</f>
        <v>M</v>
      </c>
      <c r="F75" s="106" t="str">
        <f>VLOOKUP(B75,'School Details'!A:E,5,FALSE)</f>
        <v>Primary</v>
      </c>
      <c r="G75" t="s">
        <v>894</v>
      </c>
      <c r="H75" t="s">
        <v>567</v>
      </c>
      <c r="I75" t="s">
        <v>24697</v>
      </c>
      <c r="J75">
        <v>661225</v>
      </c>
      <c r="K75" s="117" t="s">
        <v>15</v>
      </c>
      <c r="L75" s="106">
        <v>1</v>
      </c>
      <c r="M75" s="106" t="str">
        <f t="shared" si="13"/>
        <v>SLT REC 21.22.I06</v>
      </c>
      <c r="N75" s="106">
        <f>_xlfn.XLOOKUP(B75,'School Details'!A:A,'School Details'!H:H)</f>
        <v>101311</v>
      </c>
      <c r="O75" s="106">
        <f>VLOOKUP(B75,'School Details'!A:K,10,FALSE)</f>
        <v>400038</v>
      </c>
      <c r="P75" s="106" t="str">
        <f t="shared" si="15"/>
        <v xml:space="preserve">Sunnyfields  </v>
      </c>
      <c r="Q75" t="s">
        <v>210</v>
      </c>
      <c r="R75" t="s">
        <v>211</v>
      </c>
      <c r="S75" t="s">
        <v>212</v>
      </c>
      <c r="T75" t="s">
        <v>895</v>
      </c>
      <c r="AE75" t="str">
        <f t="shared" si="16"/>
        <v>2070.SLT REC 21.22.I06.Jul251</v>
      </c>
      <c r="AF75" t="str">
        <f t="shared" si="17"/>
        <v>Sunnyfield.2070.SLT REC 21.22.I06.Jul251</v>
      </c>
      <c r="AG75" s="121">
        <v>-6268.5</v>
      </c>
    </row>
    <row r="76" spans="1:33" x14ac:dyDescent="0.25">
      <c r="A76" s="117" t="s">
        <v>752</v>
      </c>
      <c r="B76" s="117">
        <v>3022071</v>
      </c>
      <c r="C76" t="s">
        <v>492</v>
      </c>
      <c r="D76" s="106">
        <f>VLOOKUP(B76,'School Details'!A:E,3,FALSE)</f>
        <v>0</v>
      </c>
      <c r="E76" s="106" t="str">
        <f>VLOOKUP(B76,'School Details'!A:E,4,FALSE)</f>
        <v>M</v>
      </c>
      <c r="F76" s="106" t="str">
        <f>VLOOKUP(B76,'School Details'!A:E,5,FALSE)</f>
        <v>Primary</v>
      </c>
      <c r="G76" t="s">
        <v>894</v>
      </c>
      <c r="H76" t="s">
        <v>567</v>
      </c>
      <c r="I76" t="s">
        <v>24697</v>
      </c>
      <c r="J76">
        <v>661225</v>
      </c>
      <c r="K76" s="117" t="s">
        <v>15</v>
      </c>
      <c r="L76" s="106">
        <v>1</v>
      </c>
      <c r="M76" s="106" t="str">
        <f t="shared" si="13"/>
        <v>SLT REC 21.22.I06</v>
      </c>
      <c r="N76" s="106">
        <f>_xlfn.XLOOKUP(B76,'School Details'!A:A,'School Details'!H:H)</f>
        <v>101312</v>
      </c>
      <c r="O76" s="106">
        <f>VLOOKUP(B76,'School Details'!A:K,10,FALSE)</f>
        <v>400012</v>
      </c>
      <c r="P76" s="106" t="str">
        <f t="shared" si="15"/>
        <v xml:space="preserve">Queenswell Infant </v>
      </c>
      <c r="Q76" t="s">
        <v>52</v>
      </c>
      <c r="R76" t="s">
        <v>53</v>
      </c>
      <c r="S76" t="s">
        <v>54</v>
      </c>
      <c r="T76" t="s">
        <v>895</v>
      </c>
      <c r="AE76" t="str">
        <f t="shared" si="16"/>
        <v>2072.SLT REC 21.22.I06.Jul251</v>
      </c>
      <c r="AF76" t="str">
        <f t="shared" si="17"/>
        <v>Queenswell.2072.SLT REC 21.22.I06.Jul251</v>
      </c>
      <c r="AG76" s="121">
        <v>-1741.5</v>
      </c>
    </row>
    <row r="77" spans="1:33" x14ac:dyDescent="0.25">
      <c r="A77" s="117" t="s">
        <v>752</v>
      </c>
      <c r="B77" s="117">
        <v>3022072</v>
      </c>
      <c r="C77" t="s">
        <v>493</v>
      </c>
      <c r="D77" s="106">
        <f>VLOOKUP(B77,'School Details'!A:E,3,FALSE)</f>
        <v>0</v>
      </c>
      <c r="E77" s="106" t="str">
        <f>VLOOKUP(B77,'School Details'!A:E,4,FALSE)</f>
        <v>M</v>
      </c>
      <c r="F77" s="106" t="str">
        <f>VLOOKUP(B77,'School Details'!A:E,5,FALSE)</f>
        <v>Primary</v>
      </c>
      <c r="G77" t="s">
        <v>894</v>
      </c>
      <c r="H77" t="s">
        <v>567</v>
      </c>
      <c r="I77" t="s">
        <v>24697</v>
      </c>
      <c r="J77">
        <v>661225</v>
      </c>
      <c r="K77" s="117" t="s">
        <v>15</v>
      </c>
      <c r="L77" s="106">
        <v>1</v>
      </c>
      <c r="M77" s="106" t="str">
        <f t="shared" si="13"/>
        <v>SLT REC 21.22.I06</v>
      </c>
      <c r="N77" s="106">
        <f>_xlfn.XLOOKUP(B77,'School Details'!A:A,'School Details'!H:H)</f>
        <v>101313</v>
      </c>
      <c r="O77" s="106">
        <f>VLOOKUP(B77,'School Details'!A:K,10,FALSE)</f>
        <v>400012</v>
      </c>
      <c r="P77" s="106" t="str">
        <f t="shared" si="15"/>
        <v xml:space="preserve">Queenswell Junior </v>
      </c>
      <c r="Q77" t="s">
        <v>52</v>
      </c>
      <c r="R77" t="s">
        <v>53</v>
      </c>
      <c r="S77" t="s">
        <v>54</v>
      </c>
      <c r="T77" t="s">
        <v>895</v>
      </c>
      <c r="AE77" t="str">
        <f t="shared" si="16"/>
        <v>2072.SLT REC 21.22.I06.Jul251</v>
      </c>
      <c r="AF77" t="str">
        <f t="shared" si="17"/>
        <v>Queenswell.2072.SLT REC 21.22.I06.Jul251</v>
      </c>
      <c r="AG77" s="121">
        <v>-13743</v>
      </c>
    </row>
    <row r="78" spans="1:33" x14ac:dyDescent="0.25">
      <c r="A78" s="117">
        <v>3022073</v>
      </c>
      <c r="B78" s="117">
        <v>3022073</v>
      </c>
      <c r="C78" t="s">
        <v>449</v>
      </c>
      <c r="D78" s="106">
        <f>VLOOKUP(B78,'School Details'!A:E,3,FALSE)</f>
        <v>0</v>
      </c>
      <c r="E78" s="106" t="str">
        <f>VLOOKUP(B78,'School Details'!A:E,4,FALSE)</f>
        <v>M</v>
      </c>
      <c r="F78" s="106" t="str">
        <f>VLOOKUP(B78,'School Details'!A:E,5,FALSE)</f>
        <v>Primary</v>
      </c>
      <c r="G78" t="s">
        <v>894</v>
      </c>
      <c r="H78" t="s">
        <v>567</v>
      </c>
      <c r="I78" t="s">
        <v>24697</v>
      </c>
      <c r="J78">
        <v>661225</v>
      </c>
      <c r="K78" s="117" t="s">
        <v>15</v>
      </c>
      <c r="L78" s="106">
        <v>1</v>
      </c>
      <c r="M78" s="106" t="str">
        <f t="shared" si="13"/>
        <v>SLT REC 21.22.I06</v>
      </c>
      <c r="N78" s="106">
        <f>_xlfn.XLOOKUP(B78,'School Details'!A:A,'School Details'!H:H)</f>
        <v>101314</v>
      </c>
      <c r="O78" s="106">
        <f>VLOOKUP(B78,'School Details'!A:K,10,FALSE)</f>
        <v>400105</v>
      </c>
      <c r="P78" s="106" t="str">
        <f t="shared" si="15"/>
        <v>Danegrove JMI Sch</v>
      </c>
      <c r="Q78" t="s">
        <v>256</v>
      </c>
      <c r="R78" t="s">
        <v>257</v>
      </c>
      <c r="S78" t="s">
        <v>258</v>
      </c>
      <c r="T78" t="s">
        <v>895</v>
      </c>
      <c r="AE78" t="str">
        <f t="shared" si="16"/>
        <v>2073.SLT REC 21.22.I06.Jul251</v>
      </c>
      <c r="AF78" t="str">
        <f t="shared" si="17"/>
        <v>Danegrove .2073.SLT REC 21.22.I06.Jul251</v>
      </c>
      <c r="AG78" s="121">
        <v>-23490</v>
      </c>
    </row>
    <row r="79" spans="1:33" x14ac:dyDescent="0.25">
      <c r="A79" s="117">
        <v>3022076</v>
      </c>
      <c r="B79" s="117">
        <v>3022076</v>
      </c>
      <c r="C79" t="s">
        <v>528</v>
      </c>
      <c r="D79" s="106">
        <f>VLOOKUP(B79,'School Details'!A:E,3,FALSE)</f>
        <v>0</v>
      </c>
      <c r="E79" s="106" t="str">
        <f>VLOOKUP(B79,'School Details'!A:E,4,FALSE)</f>
        <v>M</v>
      </c>
      <c r="F79" s="106" t="str">
        <f>VLOOKUP(B79,'School Details'!A:E,5,FALSE)</f>
        <v>Primary</v>
      </c>
      <c r="G79" t="s">
        <v>894</v>
      </c>
      <c r="H79" t="s">
        <v>567</v>
      </c>
      <c r="I79" t="s">
        <v>24697</v>
      </c>
      <c r="J79">
        <v>661225</v>
      </c>
      <c r="K79" s="117" t="s">
        <v>15</v>
      </c>
      <c r="L79" s="106">
        <v>1</v>
      </c>
      <c r="M79" s="106" t="str">
        <f>I79&amp;"."&amp;K79</f>
        <v>SLT REC 21.22.I06</v>
      </c>
      <c r="N79" s="106">
        <f>_xlfn.XLOOKUP(B79,'School Details'!A:A,'School Details'!H:H)</f>
        <v>131617</v>
      </c>
      <c r="O79" s="106">
        <f>VLOOKUP(B79,'School Details'!A:K,10,FALSE)</f>
        <v>400111</v>
      </c>
      <c r="P79" s="106" t="str">
        <f t="shared" si="15"/>
        <v xml:space="preserve">Wessex  Gardens  </v>
      </c>
      <c r="Q79" t="s">
        <v>127</v>
      </c>
      <c r="R79" t="s">
        <v>128</v>
      </c>
      <c r="S79" t="s">
        <v>129</v>
      </c>
      <c r="T79" t="s">
        <v>895</v>
      </c>
      <c r="AE79" t="str">
        <f>RIGHT(A79,4)&amp;"."&amp;M79&amp;"."&amp;$AE$3</f>
        <v>2076.SLT REC 21.22.I06.Jul251</v>
      </c>
      <c r="AF79" t="str">
        <f t="shared" si="17"/>
        <v>Wessex  Ga.2076.SLT REC 21.22.I06.Jul251</v>
      </c>
      <c r="AG79" s="121">
        <v>-1716.75</v>
      </c>
    </row>
    <row r="80" spans="1:33" x14ac:dyDescent="0.25">
      <c r="A80" s="117">
        <v>3022078</v>
      </c>
      <c r="B80" s="117">
        <v>3022078</v>
      </c>
      <c r="C80" t="s">
        <v>490</v>
      </c>
      <c r="D80" s="106">
        <f>VLOOKUP(B80,'School Details'!A:E,3,FALSE)</f>
        <v>0</v>
      </c>
      <c r="E80" s="106" t="str">
        <f>VLOOKUP(B80,'School Details'!A:E,4,FALSE)</f>
        <v>M</v>
      </c>
      <c r="F80" s="106" t="str">
        <f>VLOOKUP(B80,'School Details'!A:E,5,FALSE)</f>
        <v>Primary</v>
      </c>
      <c r="G80" t="s">
        <v>894</v>
      </c>
      <c r="H80" t="s">
        <v>567</v>
      </c>
      <c r="I80" t="s">
        <v>24697</v>
      </c>
      <c r="J80">
        <v>661225</v>
      </c>
      <c r="K80" s="117" t="s">
        <v>15</v>
      </c>
      <c r="L80" s="106">
        <v>1</v>
      </c>
      <c r="M80" s="106" t="str">
        <f t="shared" si="13"/>
        <v>SLT REC 21.22.I06</v>
      </c>
      <c r="N80" s="106">
        <f>_xlfn.XLOOKUP(B80,'School Details'!A:A,'School Details'!H:H)</f>
        <v>133364</v>
      </c>
      <c r="O80" s="106">
        <f>VLOOKUP(B80,'School Details'!A:K,10,FALSE)</f>
        <v>400014</v>
      </c>
      <c r="P80" s="106" t="str">
        <f t="shared" si="15"/>
        <v xml:space="preserve">Pardes House </v>
      </c>
      <c r="Q80" t="s">
        <v>232</v>
      </c>
      <c r="R80" t="s">
        <v>233</v>
      </c>
      <c r="S80" t="s">
        <v>234</v>
      </c>
      <c r="T80" t="s">
        <v>895</v>
      </c>
      <c r="AE80" t="str">
        <f t="shared" ref="AE80:AE109" si="18">RIGHT(A80,4)&amp;"."&amp;M80&amp;"."&amp;$AE$3</f>
        <v>2078.SLT REC 21.22.I06.Jul251</v>
      </c>
      <c r="AF80" t="str">
        <f t="shared" si="17"/>
        <v>Pardes Hou.2078.SLT REC 21.22.I06.Jul251</v>
      </c>
      <c r="AG80" s="121">
        <v>-2376</v>
      </c>
    </row>
    <row r="81" spans="1:33" x14ac:dyDescent="0.25">
      <c r="A81" s="117">
        <v>3022079</v>
      </c>
      <c r="B81" s="117">
        <v>3022079</v>
      </c>
      <c r="C81" t="s">
        <v>425</v>
      </c>
      <c r="D81" s="106">
        <f>VLOOKUP(B81,'School Details'!A:E,3,FALSE)</f>
        <v>0</v>
      </c>
      <c r="E81" s="106" t="str">
        <f>VLOOKUP(B81,'School Details'!A:E,4,FALSE)</f>
        <v>M</v>
      </c>
      <c r="F81" s="106" t="str">
        <f>VLOOKUP(B81,'School Details'!A:E,5,FALSE)</f>
        <v>Primary</v>
      </c>
      <c r="G81" t="s">
        <v>894</v>
      </c>
      <c r="H81" t="s">
        <v>567</v>
      </c>
      <c r="I81" t="s">
        <v>24697</v>
      </c>
      <c r="J81">
        <v>661225</v>
      </c>
      <c r="K81" s="117" t="s">
        <v>15</v>
      </c>
      <c r="L81" s="106">
        <v>1</v>
      </c>
      <c r="M81" s="106" t="str">
        <f t="shared" si="13"/>
        <v>SLT REC 21.22.I06</v>
      </c>
      <c r="N81" s="106">
        <f>_xlfn.XLOOKUP(B81,'School Details'!A:A,'School Details'!H:H)</f>
        <v>133365</v>
      </c>
      <c r="O81" s="106">
        <f>VLOOKUP(B81,'School Details'!A:K,10,FALSE)</f>
        <v>400070</v>
      </c>
      <c r="P81" s="106" t="str">
        <f t="shared" si="15"/>
        <v>Beis Yaakov</v>
      </c>
      <c r="Q81" t="s">
        <v>16</v>
      </c>
      <c r="R81" t="s">
        <v>17</v>
      </c>
      <c r="S81" t="s">
        <v>18</v>
      </c>
      <c r="T81" t="s">
        <v>895</v>
      </c>
      <c r="AE81" t="str">
        <f t="shared" si="18"/>
        <v>2079.SLT REC 21.22.I06.Jul251</v>
      </c>
      <c r="AF81" t="str">
        <f t="shared" si="17"/>
        <v>Beis Yaako.2079.SLT REC 21.22.I06.Jul251</v>
      </c>
      <c r="AG81" s="121">
        <v>-3847.5</v>
      </c>
    </row>
    <row r="82" spans="1:33" x14ac:dyDescent="0.25">
      <c r="A82" s="117">
        <v>3023300</v>
      </c>
      <c r="B82" s="117">
        <v>3023300</v>
      </c>
      <c r="C82" t="s">
        <v>412</v>
      </c>
      <c r="D82" s="106">
        <f>VLOOKUP(B82,'School Details'!A:E,3,FALSE)</f>
        <v>0</v>
      </c>
      <c r="E82" s="106" t="str">
        <f>VLOOKUP(B82,'School Details'!A:E,4,FALSE)</f>
        <v>M</v>
      </c>
      <c r="F82" s="106" t="str">
        <f>VLOOKUP(B82,'School Details'!A:E,5,FALSE)</f>
        <v>Primary</v>
      </c>
      <c r="G82" t="s">
        <v>894</v>
      </c>
      <c r="H82" t="s">
        <v>567</v>
      </c>
      <c r="I82" t="s">
        <v>24697</v>
      </c>
      <c r="J82">
        <v>661225</v>
      </c>
      <c r="K82" s="117" t="s">
        <v>15</v>
      </c>
      <c r="L82" s="106">
        <v>1</v>
      </c>
      <c r="M82" s="106" t="str">
        <f t="shared" si="13"/>
        <v>SLT REC 21.22.I06</v>
      </c>
      <c r="N82" s="106">
        <f>_xlfn.XLOOKUP(B82,'School Details'!A:A,'School Details'!H:H)</f>
        <v>101315</v>
      </c>
      <c r="O82" s="106">
        <f>VLOOKUP(B82,'School Details'!A:K,10,FALSE)</f>
        <v>400069</v>
      </c>
      <c r="P82" s="106" t="str">
        <f t="shared" si="15"/>
        <v xml:space="preserve">All Saints NW2 Sch </v>
      </c>
      <c r="Q82" t="s">
        <v>112</v>
      </c>
      <c r="R82" t="s">
        <v>113</v>
      </c>
      <c r="S82" t="s">
        <v>114</v>
      </c>
      <c r="T82" t="s">
        <v>895</v>
      </c>
      <c r="AE82" t="str">
        <f t="shared" si="18"/>
        <v>3300.SLT REC 21.22.I06.Jul251</v>
      </c>
      <c r="AF82" t="str">
        <f t="shared" si="17"/>
        <v>All Saints.3300.SLT REC 21.22.I06.Jul251</v>
      </c>
      <c r="AG82" s="121">
        <v>-7978.5</v>
      </c>
    </row>
    <row r="83" spans="1:33" x14ac:dyDescent="0.25">
      <c r="A83" s="117">
        <v>3023304</v>
      </c>
      <c r="B83" s="117">
        <v>3023304</v>
      </c>
      <c r="C83" t="s">
        <v>468</v>
      </c>
      <c r="D83" s="106">
        <f>VLOOKUP(B83,'School Details'!A:E,3,FALSE)</f>
        <v>0</v>
      </c>
      <c r="E83" s="106" t="str">
        <f>VLOOKUP(B83,'School Details'!A:E,4,FALSE)</f>
        <v>M</v>
      </c>
      <c r="F83" s="106" t="str">
        <f>VLOOKUP(B83,'School Details'!A:E,5,FALSE)</f>
        <v>Primary</v>
      </c>
      <c r="G83" t="s">
        <v>894</v>
      </c>
      <c r="H83" t="s">
        <v>567</v>
      </c>
      <c r="I83" t="s">
        <v>24697</v>
      </c>
      <c r="J83">
        <v>661225</v>
      </c>
      <c r="K83" s="117" t="s">
        <v>15</v>
      </c>
      <c r="L83" s="106">
        <v>1</v>
      </c>
      <c r="M83" s="106" t="str">
        <f t="shared" si="13"/>
        <v>SLT REC 21.22.I06</v>
      </c>
      <c r="N83" s="106">
        <f>_xlfn.XLOOKUP(B83,'School Details'!A:A,'School Details'!H:H)</f>
        <v>101317</v>
      </c>
      <c r="O83" s="106">
        <f>VLOOKUP(B83,'School Details'!A:K,10,FALSE)</f>
        <v>400008</v>
      </c>
      <c r="P83" s="106" t="str">
        <f t="shared" si="15"/>
        <v>Holy Trinity School</v>
      </c>
      <c r="Q83" t="s">
        <v>34</v>
      </c>
      <c r="R83" t="s">
        <v>35</v>
      </c>
      <c r="S83" t="s">
        <v>36</v>
      </c>
      <c r="T83" t="s">
        <v>895</v>
      </c>
      <c r="AE83" t="str">
        <f t="shared" si="18"/>
        <v>3304.SLT REC 21.22.I06.Jul251</v>
      </c>
      <c r="AF83" t="str">
        <f t="shared" si="17"/>
        <v>Holy Trini.3304.SLT REC 21.22.I06.Jul251</v>
      </c>
      <c r="AG83" s="121">
        <v>-1815.04</v>
      </c>
    </row>
    <row r="84" spans="1:33" x14ac:dyDescent="0.25">
      <c r="A84" s="117">
        <v>3023307</v>
      </c>
      <c r="B84" s="117">
        <v>3023307</v>
      </c>
      <c r="C84" t="s">
        <v>504</v>
      </c>
      <c r="D84" s="106">
        <f>VLOOKUP(B84,'School Details'!A:E,3,FALSE)</f>
        <v>0</v>
      </c>
      <c r="E84" s="106" t="str">
        <f>VLOOKUP(B84,'School Details'!A:E,4,FALSE)</f>
        <v>M</v>
      </c>
      <c r="F84" s="106" t="str">
        <f>VLOOKUP(B84,'School Details'!A:E,5,FALSE)</f>
        <v>Primary</v>
      </c>
      <c r="G84" t="s">
        <v>894</v>
      </c>
      <c r="H84" t="s">
        <v>567</v>
      </c>
      <c r="I84" t="s">
        <v>24697</v>
      </c>
      <c r="J84">
        <v>661225</v>
      </c>
      <c r="K84" s="117" t="s">
        <v>15</v>
      </c>
      <c r="L84" s="106">
        <v>1</v>
      </c>
      <c r="M84" s="106" t="str">
        <f t="shared" si="13"/>
        <v>SLT REC 21.22.I06</v>
      </c>
      <c r="N84" s="106">
        <f>_xlfn.XLOOKUP(B84,'School Details'!A:A,'School Details'!H:H)</f>
        <v>101319</v>
      </c>
      <c r="O84" s="106">
        <f>VLOOKUP(B84,'School Details'!A:K,10,FALSE)</f>
        <v>400114</v>
      </c>
      <c r="P84" s="106" t="str">
        <f t="shared" si="15"/>
        <v>St John's CE  N11</v>
      </c>
      <c r="Q84" t="s">
        <v>154</v>
      </c>
      <c r="R84" t="s">
        <v>155</v>
      </c>
      <c r="S84" t="s">
        <v>156</v>
      </c>
      <c r="T84" t="s">
        <v>895</v>
      </c>
      <c r="AE84" t="str">
        <f t="shared" si="18"/>
        <v>3307.SLT REC 21.22.I06.Jul251</v>
      </c>
      <c r="AF84" t="str">
        <f t="shared" si="17"/>
        <v>St John's .3307.SLT REC 21.22.I06.Jul251</v>
      </c>
      <c r="AG84" s="121">
        <v>-607.5</v>
      </c>
    </row>
    <row r="85" spans="1:33" x14ac:dyDescent="0.25">
      <c r="A85" s="117">
        <v>3023312</v>
      </c>
      <c r="B85" s="117">
        <v>3023312</v>
      </c>
      <c r="C85" t="s">
        <v>510</v>
      </c>
      <c r="D85" s="106">
        <f>VLOOKUP(B85,'School Details'!A:E,3,FALSE)</f>
        <v>0</v>
      </c>
      <c r="E85" s="106" t="str">
        <f>VLOOKUP(B85,'School Details'!A:E,4,FALSE)</f>
        <v>M</v>
      </c>
      <c r="F85" s="106" t="str">
        <f>VLOOKUP(B85,'School Details'!A:E,5,FALSE)</f>
        <v>Primary</v>
      </c>
      <c r="G85" t="s">
        <v>894</v>
      </c>
      <c r="H85" t="s">
        <v>567</v>
      </c>
      <c r="I85" t="s">
        <v>24697</v>
      </c>
      <c r="J85">
        <v>661225</v>
      </c>
      <c r="K85" s="117" t="s">
        <v>15</v>
      </c>
      <c r="L85" s="106">
        <v>1</v>
      </c>
      <c r="M85" s="106" t="str">
        <f t="shared" si="13"/>
        <v>SLT REC 21.22.I06</v>
      </c>
      <c r="N85" s="106">
        <f>_xlfn.XLOOKUP(B85,'School Details'!A:A,'School Details'!H:H)</f>
        <v>101324</v>
      </c>
      <c r="O85" s="106">
        <f>VLOOKUP(B85,'School Details'!A:K,10,FALSE)</f>
        <v>400017</v>
      </c>
      <c r="P85" s="106" t="str">
        <f t="shared" si="15"/>
        <v>St Mary's  EN4</v>
      </c>
      <c r="Q85" t="s">
        <v>181</v>
      </c>
      <c r="R85" t="s">
        <v>182</v>
      </c>
      <c r="S85" t="s">
        <v>183</v>
      </c>
      <c r="T85" t="s">
        <v>895</v>
      </c>
      <c r="AE85" t="str">
        <f t="shared" si="18"/>
        <v>3312.SLT REC 21.22.I06.Jul251</v>
      </c>
      <c r="AF85" t="str">
        <f t="shared" si="17"/>
        <v>St Mary's .3312.SLT REC 21.22.I06.Jul251</v>
      </c>
      <c r="AG85" s="121">
        <v>-2427.92</v>
      </c>
    </row>
    <row r="86" spans="1:33" x14ac:dyDescent="0.25">
      <c r="A86" s="117">
        <v>3023313</v>
      </c>
      <c r="B86" s="117">
        <v>3023313</v>
      </c>
      <c r="C86" t="s">
        <v>513</v>
      </c>
      <c r="D86" s="106">
        <f>VLOOKUP(B86,'School Details'!A:E,3,FALSE)</f>
        <v>0</v>
      </c>
      <c r="E86" s="106" t="str">
        <f>VLOOKUP(B86,'School Details'!A:E,4,FALSE)</f>
        <v>M</v>
      </c>
      <c r="F86" s="106" t="str">
        <f>VLOOKUP(B86,'School Details'!A:E,5,FALSE)</f>
        <v>Primary</v>
      </c>
      <c r="G86" t="s">
        <v>894</v>
      </c>
      <c r="H86" t="s">
        <v>567</v>
      </c>
      <c r="I86" t="s">
        <v>24697</v>
      </c>
      <c r="J86">
        <v>661225</v>
      </c>
      <c r="K86" s="117" t="s">
        <v>15</v>
      </c>
      <c r="L86" s="106">
        <v>1</v>
      </c>
      <c r="M86" s="106" t="str">
        <f t="shared" si="13"/>
        <v>SLT REC 21.22.I06</v>
      </c>
      <c r="N86" s="106">
        <f>_xlfn.XLOOKUP(B86,'School Details'!A:A,'School Details'!H:H)</f>
        <v>101325</v>
      </c>
      <c r="O86" s="106">
        <f>VLOOKUP(B86,'School Details'!A:K,10,FALSE)</f>
        <v>400006</v>
      </c>
      <c r="P86" s="106" t="str">
        <f t="shared" si="15"/>
        <v>St. Pauls N11</v>
      </c>
      <c r="Q86" t="s">
        <v>247</v>
      </c>
      <c r="R86" t="s">
        <v>248</v>
      </c>
      <c r="S86" t="s">
        <v>249</v>
      </c>
      <c r="T86" t="s">
        <v>895</v>
      </c>
      <c r="AE86" t="str">
        <f t="shared" si="18"/>
        <v>3313.SLT REC 21.22.I06.Jul251</v>
      </c>
      <c r="AF86" t="str">
        <f t="shared" si="17"/>
        <v>St. Pauls .3313.SLT REC 21.22.I06.Jul251</v>
      </c>
      <c r="AG86" s="121">
        <v>-4320</v>
      </c>
    </row>
    <row r="87" spans="1:33" x14ac:dyDescent="0.25">
      <c r="A87" s="117">
        <v>3023315</v>
      </c>
      <c r="B87" s="117">
        <v>3023315</v>
      </c>
      <c r="C87" t="s">
        <v>501</v>
      </c>
      <c r="D87" s="106">
        <f>VLOOKUP(B87,'School Details'!A:E,3,FALSE)</f>
        <v>0</v>
      </c>
      <c r="E87" s="106" t="str">
        <f>VLOOKUP(B87,'School Details'!A:E,4,FALSE)</f>
        <v>M</v>
      </c>
      <c r="F87" s="106" t="str">
        <f>VLOOKUP(B87,'School Details'!A:E,5,FALSE)</f>
        <v>Primary</v>
      </c>
      <c r="G87" t="s">
        <v>894</v>
      </c>
      <c r="H87" t="s">
        <v>567</v>
      </c>
      <c r="I87" t="s">
        <v>24697</v>
      </c>
      <c r="J87">
        <v>661225</v>
      </c>
      <c r="K87" s="117" t="s">
        <v>15</v>
      </c>
      <c r="L87" s="106">
        <v>1</v>
      </c>
      <c r="M87" s="106" t="str">
        <f t="shared" si="13"/>
        <v>SLT REC 21.22.I06</v>
      </c>
      <c r="N87" s="106">
        <f>_xlfn.XLOOKUP(B87,'School Details'!A:A,'School Details'!H:H)</f>
        <v>101327</v>
      </c>
      <c r="O87" s="106">
        <f>VLOOKUP(B87,'School Details'!A:K,10,FALSE)</f>
        <v>400062</v>
      </c>
      <c r="P87" s="106" t="str">
        <f t="shared" si="15"/>
        <v>St Andrew's C E</v>
      </c>
      <c r="Q87" t="s">
        <v>229</v>
      </c>
      <c r="R87" t="s">
        <v>230</v>
      </c>
      <c r="S87" t="s">
        <v>231</v>
      </c>
      <c r="T87" t="s">
        <v>895</v>
      </c>
      <c r="AE87" t="str">
        <f t="shared" si="18"/>
        <v>3315.SLT REC 21.22.I06.Jul251</v>
      </c>
      <c r="AF87" t="str">
        <f t="shared" si="17"/>
        <v>St Andrew'.3315.SLT REC 21.22.I06.Jul251</v>
      </c>
      <c r="AG87" s="121">
        <v>-2025</v>
      </c>
    </row>
    <row r="88" spans="1:33" x14ac:dyDescent="0.25">
      <c r="A88" s="117">
        <v>3023316</v>
      </c>
      <c r="B88" s="117">
        <v>3023316</v>
      </c>
      <c r="C88" t="s">
        <v>522</v>
      </c>
      <c r="D88" s="106">
        <f>VLOOKUP(B88,'School Details'!A:E,3,FALSE)</f>
        <v>0</v>
      </c>
      <c r="E88" s="106" t="str">
        <f>VLOOKUP(B88,'School Details'!A:E,4,FALSE)</f>
        <v>M</v>
      </c>
      <c r="F88" s="106" t="str">
        <f>VLOOKUP(B88,'School Details'!A:E,5,FALSE)</f>
        <v>Primary</v>
      </c>
      <c r="G88" t="s">
        <v>894</v>
      </c>
      <c r="H88" t="s">
        <v>567</v>
      </c>
      <c r="I88" t="s">
        <v>24697</v>
      </c>
      <c r="J88">
        <v>661225</v>
      </c>
      <c r="K88" s="117" t="s">
        <v>15</v>
      </c>
      <c r="L88" s="106">
        <v>1</v>
      </c>
      <c r="M88" s="106" t="str">
        <f t="shared" si="13"/>
        <v>SLT REC 21.22.I06</v>
      </c>
      <c r="N88" s="106">
        <f>_xlfn.XLOOKUP(B88,'School Details'!A:A,'School Details'!H:H)</f>
        <v>101328</v>
      </c>
      <c r="O88" s="106">
        <f>VLOOKUP(B88,'School Details'!A:K,10,FALSE)</f>
        <v>400100</v>
      </c>
      <c r="P88" s="106" t="str">
        <f t="shared" si="15"/>
        <v xml:space="preserve">Trent  CE  </v>
      </c>
      <c r="Q88" t="s">
        <v>157</v>
      </c>
      <c r="R88" t="s">
        <v>158</v>
      </c>
      <c r="S88" t="s">
        <v>159</v>
      </c>
      <c r="T88" t="s">
        <v>895</v>
      </c>
      <c r="AE88" t="str">
        <f t="shared" si="18"/>
        <v>3316.SLT REC 21.22.I06.Jul251</v>
      </c>
      <c r="AF88" t="str">
        <f t="shared" si="17"/>
        <v>Trent  CE .3316.SLT REC 21.22.I06.Jul251</v>
      </c>
      <c r="AG88" s="121">
        <v>-1245</v>
      </c>
    </row>
    <row r="89" spans="1:33" x14ac:dyDescent="0.25">
      <c r="A89" s="117">
        <v>3023501</v>
      </c>
      <c r="B89" s="117">
        <v>3023501</v>
      </c>
      <c r="C89" t="s">
        <v>488</v>
      </c>
      <c r="D89" s="106">
        <f>VLOOKUP(B89,'School Details'!A:E,3,FALSE)</f>
        <v>0</v>
      </c>
      <c r="E89" s="106" t="str">
        <f>VLOOKUP(B89,'School Details'!A:E,4,FALSE)</f>
        <v>M</v>
      </c>
      <c r="F89" s="106" t="str">
        <f>VLOOKUP(B89,'School Details'!A:E,5,FALSE)</f>
        <v>Primary</v>
      </c>
      <c r="G89" t="s">
        <v>894</v>
      </c>
      <c r="H89" t="s">
        <v>567</v>
      </c>
      <c r="I89" t="s">
        <v>24697</v>
      </c>
      <c r="J89">
        <v>661225</v>
      </c>
      <c r="K89" s="117" t="s">
        <v>15</v>
      </c>
      <c r="L89" s="106">
        <v>1</v>
      </c>
      <c r="M89" s="106" t="str">
        <f t="shared" si="13"/>
        <v>SLT REC 21.22.I06</v>
      </c>
      <c r="N89" s="106">
        <f>_xlfn.XLOOKUP(B89,'School Details'!A:A,'School Details'!H:H)</f>
        <v>101331</v>
      </c>
      <c r="O89" s="106">
        <f>VLOOKUP(B89,'School Details'!A:K,10,FALSE)</f>
        <v>400003</v>
      </c>
      <c r="P89" s="106" t="str">
        <f t="shared" si="15"/>
        <v xml:space="preserve">Our Lady of Lourdes </v>
      </c>
      <c r="Q89" t="s">
        <v>121</v>
      </c>
      <c r="R89" t="s">
        <v>122</v>
      </c>
      <c r="S89" t="s">
        <v>123</v>
      </c>
      <c r="T89" t="s">
        <v>895</v>
      </c>
      <c r="AE89" t="str">
        <f t="shared" si="18"/>
        <v>3501.SLT REC 21.22.I06.Jul251</v>
      </c>
      <c r="AF89" t="str">
        <f t="shared" si="17"/>
        <v>Our Lady o.3501.SLT REC 21.22.I06.Jul251</v>
      </c>
      <c r="AG89" s="121">
        <v>-2767.5</v>
      </c>
    </row>
    <row r="90" spans="1:33" x14ac:dyDescent="0.25">
      <c r="A90" s="117">
        <v>3023502</v>
      </c>
      <c r="B90" s="117">
        <v>3023502</v>
      </c>
      <c r="C90" t="s">
        <v>499</v>
      </c>
      <c r="D90" s="106">
        <f>VLOOKUP(B90,'School Details'!A:E,3,FALSE)</f>
        <v>0</v>
      </c>
      <c r="E90" s="106" t="str">
        <f>VLOOKUP(B90,'School Details'!A:E,4,FALSE)</f>
        <v>M</v>
      </c>
      <c r="F90" s="106" t="str">
        <f>VLOOKUP(B90,'School Details'!A:E,5,FALSE)</f>
        <v>Primary</v>
      </c>
      <c r="G90" t="s">
        <v>894</v>
      </c>
      <c r="H90" t="s">
        <v>567</v>
      </c>
      <c r="I90" t="s">
        <v>24697</v>
      </c>
      <c r="J90">
        <v>661225</v>
      </c>
      <c r="K90" s="117" t="s">
        <v>15</v>
      </c>
      <c r="L90" s="106">
        <v>1</v>
      </c>
      <c r="M90" s="106" t="str">
        <f t="shared" si="13"/>
        <v>SLT REC 21.22.I06</v>
      </c>
      <c r="N90" s="106">
        <f>_xlfn.XLOOKUP(B90,'School Details'!A:A,'School Details'!H:H)</f>
        <v>101332</v>
      </c>
      <c r="O90" s="106">
        <f>VLOOKUP(B90,'School Details'!A:K,10,FALSE)</f>
        <v>400096</v>
      </c>
      <c r="P90" s="106" t="str">
        <f t="shared" si="15"/>
        <v xml:space="preserve">St Agnes RC  </v>
      </c>
      <c r="Q90" t="s">
        <v>136</v>
      </c>
      <c r="R90" t="s">
        <v>137</v>
      </c>
      <c r="S90" t="s">
        <v>138</v>
      </c>
      <c r="T90" t="s">
        <v>895</v>
      </c>
      <c r="AE90" t="str">
        <f t="shared" si="18"/>
        <v>3502.SLT REC 21.22.I06.Jul251</v>
      </c>
      <c r="AF90" t="str">
        <f t="shared" si="17"/>
        <v>St Agnes R.3502.SLT REC 21.22.I06.Jul251</v>
      </c>
      <c r="AG90" s="121">
        <v>-12555</v>
      </c>
    </row>
    <row r="91" spans="1:33" x14ac:dyDescent="0.25">
      <c r="A91" s="117">
        <v>3023504</v>
      </c>
      <c r="B91" s="117">
        <v>3023504</v>
      </c>
      <c r="C91" t="s">
        <v>502</v>
      </c>
      <c r="D91" s="106">
        <f>VLOOKUP(B91,'School Details'!A:E,3,FALSE)</f>
        <v>0</v>
      </c>
      <c r="E91" s="106" t="str">
        <f>VLOOKUP(B91,'School Details'!A:E,4,FALSE)</f>
        <v>M</v>
      </c>
      <c r="F91" s="106" t="str">
        <f>VLOOKUP(B91,'School Details'!A:E,5,FALSE)</f>
        <v>Primary</v>
      </c>
      <c r="G91" t="s">
        <v>894</v>
      </c>
      <c r="H91" t="s">
        <v>567</v>
      </c>
      <c r="I91" t="s">
        <v>24697</v>
      </c>
      <c r="J91">
        <v>661225</v>
      </c>
      <c r="K91" s="117" t="s">
        <v>15</v>
      </c>
      <c r="L91" s="106">
        <v>1</v>
      </c>
      <c r="M91" s="106" t="str">
        <f t="shared" si="13"/>
        <v>SLT REC 21.22.I06</v>
      </c>
      <c r="N91" s="106">
        <f>_xlfn.XLOOKUP(B91,'School Details'!A:A,'School Details'!H:H)</f>
        <v>101333</v>
      </c>
      <c r="O91" s="106">
        <f>VLOOKUP(B91,'School Details'!A:K,10,FALSE)</f>
        <v>400064</v>
      </c>
      <c r="P91" s="106" t="str">
        <f t="shared" si="15"/>
        <v xml:space="preserve">St Catherines R C </v>
      </c>
      <c r="Q91" t="s">
        <v>238</v>
      </c>
      <c r="R91" t="s">
        <v>239</v>
      </c>
      <c r="S91" t="s">
        <v>240</v>
      </c>
      <c r="T91" t="s">
        <v>895</v>
      </c>
      <c r="AE91" t="str">
        <f t="shared" si="18"/>
        <v>3504.SLT REC 21.22.I06.Jul251</v>
      </c>
      <c r="AF91" t="str">
        <f t="shared" si="17"/>
        <v>St Catheri.3504.SLT REC 21.22.I06.Jul251</v>
      </c>
      <c r="AG91" s="121">
        <v>-5872.5</v>
      </c>
    </row>
    <row r="92" spans="1:33" x14ac:dyDescent="0.25">
      <c r="A92" s="117">
        <v>3023507</v>
      </c>
      <c r="B92" s="117">
        <v>3023507</v>
      </c>
      <c r="C92" t="s">
        <v>515</v>
      </c>
      <c r="D92" s="106">
        <f>VLOOKUP(B92,'School Details'!A:E,3,FALSE)</f>
        <v>0</v>
      </c>
      <c r="E92" s="106" t="str">
        <f>VLOOKUP(B92,'School Details'!A:E,4,FALSE)</f>
        <v>M</v>
      </c>
      <c r="F92" s="106" t="str">
        <f>VLOOKUP(B92,'School Details'!A:E,5,FALSE)</f>
        <v>Primary</v>
      </c>
      <c r="G92" t="s">
        <v>894</v>
      </c>
      <c r="H92" t="s">
        <v>567</v>
      </c>
      <c r="I92" t="s">
        <v>24697</v>
      </c>
      <c r="J92">
        <v>661225</v>
      </c>
      <c r="K92" s="117" t="s">
        <v>15</v>
      </c>
      <c r="L92" s="106">
        <v>1</v>
      </c>
      <c r="M92" s="106" t="str">
        <f t="shared" si="13"/>
        <v>SLT REC 21.22.I06</v>
      </c>
      <c r="N92" s="106">
        <f>_xlfn.XLOOKUP(B92,'School Details'!A:A,'School Details'!H:H)</f>
        <v>101335</v>
      </c>
      <c r="O92" s="106">
        <f>VLOOKUP(B92,'School Details'!A:K,10,FALSE)</f>
        <v>400037</v>
      </c>
      <c r="P92" s="106" t="str">
        <f t="shared" si="15"/>
        <v xml:space="preserve">St Theresa's RC  </v>
      </c>
      <c r="Q92" t="s">
        <v>82</v>
      </c>
      <c r="R92" t="s">
        <v>83</v>
      </c>
      <c r="S92" t="s">
        <v>84</v>
      </c>
      <c r="T92" t="s">
        <v>895</v>
      </c>
      <c r="AE92" t="str">
        <f t="shared" si="18"/>
        <v>3507.SLT REC 21.22.I06.Jul251</v>
      </c>
      <c r="AF92" t="str">
        <f t="shared" si="17"/>
        <v>St Theresa.3507.SLT REC 21.22.I06.Jul251</v>
      </c>
      <c r="AG92" s="121">
        <v>-2443.5</v>
      </c>
    </row>
    <row r="93" spans="1:33" x14ac:dyDescent="0.25">
      <c r="A93" s="117">
        <v>3023510</v>
      </c>
      <c r="B93" s="117">
        <v>3023510</v>
      </c>
      <c r="C93" t="s">
        <v>497</v>
      </c>
      <c r="D93" s="106">
        <f>VLOOKUP(B93,'School Details'!A:E,3,FALSE)</f>
        <v>0</v>
      </c>
      <c r="E93" s="106" t="str">
        <f>VLOOKUP(B93,'School Details'!A:E,4,FALSE)</f>
        <v>M</v>
      </c>
      <c r="F93" s="106" t="str">
        <f>VLOOKUP(B93,'School Details'!A:E,5,FALSE)</f>
        <v>Primary</v>
      </c>
      <c r="G93" t="s">
        <v>894</v>
      </c>
      <c r="H93" t="s">
        <v>567</v>
      </c>
      <c r="I93" t="s">
        <v>24697</v>
      </c>
      <c r="J93">
        <v>661225</v>
      </c>
      <c r="K93" s="117" t="s">
        <v>15</v>
      </c>
      <c r="L93" s="106">
        <v>1</v>
      </c>
      <c r="M93" s="106" t="str">
        <f t="shared" si="13"/>
        <v>SLT REC 21.22.I06</v>
      </c>
      <c r="N93" s="106">
        <f>_xlfn.XLOOKUP(B93,'School Details'!A:A,'School Details'!H:H)</f>
        <v>101338</v>
      </c>
      <c r="O93" s="106">
        <f>VLOOKUP(B93,'School Details'!A:K,10,FALSE)</f>
        <v>400071</v>
      </c>
      <c r="P93" s="106" t="str">
        <f t="shared" si="15"/>
        <v xml:space="preserve">Sacred Heart </v>
      </c>
      <c r="Q93" t="s">
        <v>235</v>
      </c>
      <c r="R93" t="s">
        <v>236</v>
      </c>
      <c r="S93" t="s">
        <v>237</v>
      </c>
      <c r="T93" t="s">
        <v>895</v>
      </c>
      <c r="AE93" t="str">
        <f t="shared" si="18"/>
        <v>3510.SLT REC 21.22.I06.Jul251</v>
      </c>
      <c r="AF93" t="str">
        <f t="shared" si="17"/>
        <v>Sacred Hea.3510.SLT REC 21.22.I06.Jul251</v>
      </c>
      <c r="AG93" s="121">
        <v>-2430</v>
      </c>
    </row>
    <row r="94" spans="1:33" x14ac:dyDescent="0.25">
      <c r="A94" s="117">
        <v>3023511</v>
      </c>
      <c r="B94" s="117">
        <v>3023511</v>
      </c>
      <c r="C94" t="s">
        <v>429</v>
      </c>
      <c r="D94" s="106">
        <f>VLOOKUP(B94,'School Details'!A:E,3,FALSE)</f>
        <v>0</v>
      </c>
      <c r="E94" s="106" t="str">
        <f>VLOOKUP(B94,'School Details'!A:E,4,FALSE)</f>
        <v>M</v>
      </c>
      <c r="F94" s="106" t="str">
        <f>VLOOKUP(B94,'School Details'!A:E,5,FALSE)</f>
        <v>Primary</v>
      </c>
      <c r="G94" t="s">
        <v>894</v>
      </c>
      <c r="H94" t="s">
        <v>567</v>
      </c>
      <c r="I94" t="s">
        <v>24697</v>
      </c>
      <c r="J94">
        <v>661225</v>
      </c>
      <c r="K94" s="117" t="s">
        <v>15</v>
      </c>
      <c r="L94" s="106">
        <v>1</v>
      </c>
      <c r="M94" s="106" t="str">
        <f t="shared" si="13"/>
        <v>SLT REC 21.22.I06</v>
      </c>
      <c r="N94" s="106">
        <f>_xlfn.XLOOKUP(B94,'School Details'!A:A,'School Details'!H:H)</f>
        <v>101339</v>
      </c>
      <c r="O94" s="106">
        <f>VLOOKUP(B94,'School Details'!A:K,10,FALSE)</f>
        <v>400024</v>
      </c>
      <c r="P94" s="106" t="str">
        <f t="shared" si="15"/>
        <v xml:space="preserve">Blessed Dominic </v>
      </c>
      <c r="Q94" t="s">
        <v>64</v>
      </c>
      <c r="R94" t="s">
        <v>65</v>
      </c>
      <c r="S94" t="s">
        <v>66</v>
      </c>
      <c r="T94" t="s">
        <v>895</v>
      </c>
      <c r="AE94" t="str">
        <f t="shared" si="18"/>
        <v>3511.SLT REC 21.22.I06.Jul251</v>
      </c>
      <c r="AF94" t="str">
        <f t="shared" si="17"/>
        <v>Blessed Do.3511.SLT REC 21.22.I06.Jul251</v>
      </c>
      <c r="AG94" s="121">
        <v>-7118.36</v>
      </c>
    </row>
    <row r="95" spans="1:33" x14ac:dyDescent="0.25">
      <c r="A95" s="117">
        <v>3023512</v>
      </c>
      <c r="B95" s="117">
        <v>3023512</v>
      </c>
      <c r="C95" t="s">
        <v>495</v>
      </c>
      <c r="D95" s="106">
        <f>VLOOKUP(B95,'School Details'!A:E,3,FALSE)</f>
        <v>0</v>
      </c>
      <c r="E95" s="106" t="str">
        <f>VLOOKUP(B95,'School Details'!A:E,4,FALSE)</f>
        <v>M</v>
      </c>
      <c r="F95" s="106" t="str">
        <f>VLOOKUP(B95,'School Details'!A:E,5,FALSE)</f>
        <v>Primary</v>
      </c>
      <c r="G95" t="s">
        <v>894</v>
      </c>
      <c r="H95" t="s">
        <v>567</v>
      </c>
      <c r="I95" t="s">
        <v>24697</v>
      </c>
      <c r="J95">
        <v>661225</v>
      </c>
      <c r="K95" s="117" t="s">
        <v>15</v>
      </c>
      <c r="L95" s="106">
        <v>1</v>
      </c>
      <c r="M95" s="106" t="str">
        <f t="shared" si="13"/>
        <v>SLT REC 21.22.I06</v>
      </c>
      <c r="N95" s="106">
        <f>_xlfn.XLOOKUP(B95,'School Details'!A:A,'School Details'!H:H)</f>
        <v>101340</v>
      </c>
      <c r="O95" s="106">
        <f>VLOOKUP(B95,'School Details'!A:K,10,FALSE)</f>
        <v>400093</v>
      </c>
      <c r="P95" s="106" t="str">
        <f t="shared" si="15"/>
        <v>Rosh Pinah</v>
      </c>
      <c r="Q95" t="s">
        <v>166</v>
      </c>
      <c r="R95" t="s">
        <v>167</v>
      </c>
      <c r="S95" t="s">
        <v>168</v>
      </c>
      <c r="T95" t="s">
        <v>895</v>
      </c>
      <c r="AE95" t="str">
        <f t="shared" si="18"/>
        <v>3512.SLT REC 21.22.I06.Jul251</v>
      </c>
      <c r="AF95" t="str">
        <f t="shared" si="17"/>
        <v>Rosh Pinah.3512.SLT REC 21.22.I06.Jul251</v>
      </c>
      <c r="AG95" s="121">
        <v>-74.25</v>
      </c>
    </row>
    <row r="96" spans="1:33" x14ac:dyDescent="0.25">
      <c r="A96" s="117">
        <v>3023516</v>
      </c>
      <c r="B96" s="117">
        <v>3023516</v>
      </c>
      <c r="C96" t="s">
        <v>464</v>
      </c>
      <c r="D96" s="106">
        <f>VLOOKUP(B96,'School Details'!A:E,3,FALSE)</f>
        <v>0</v>
      </c>
      <c r="E96" s="106" t="str">
        <f>VLOOKUP(B96,'School Details'!A:E,4,FALSE)</f>
        <v>M</v>
      </c>
      <c r="F96" s="106" t="str">
        <f>VLOOKUP(B96,'School Details'!A:E,5,FALSE)</f>
        <v>Primary</v>
      </c>
      <c r="G96" t="s">
        <v>894</v>
      </c>
      <c r="H96" t="s">
        <v>567</v>
      </c>
      <c r="I96" t="s">
        <v>24697</v>
      </c>
      <c r="J96">
        <v>661225</v>
      </c>
      <c r="K96" s="117" t="s">
        <v>15</v>
      </c>
      <c r="L96" s="106">
        <v>1</v>
      </c>
      <c r="M96" s="106" t="str">
        <f t="shared" ref="M96:M109" si="19">I96&amp;"."&amp;K96</f>
        <v>SLT REC 21.22.I06</v>
      </c>
      <c r="N96" s="106">
        <f>_xlfn.XLOOKUP(B96,'School Details'!A:A,'School Details'!H:H)</f>
        <v>130998</v>
      </c>
      <c r="O96" s="106">
        <f>VLOOKUP(B96,'School Details'!A:K,10,FALSE)</f>
        <v>400108</v>
      </c>
      <c r="P96" s="106" t="str">
        <f t="shared" si="15"/>
        <v xml:space="preserve">Hasmonean  </v>
      </c>
      <c r="Q96" t="s">
        <v>19</v>
      </c>
      <c r="R96" t="s">
        <v>20</v>
      </c>
      <c r="S96" t="s">
        <v>21</v>
      </c>
      <c r="T96" t="s">
        <v>895</v>
      </c>
      <c r="AE96" t="str">
        <f t="shared" si="18"/>
        <v>3516.SLT REC 21.22.I06.Jul251</v>
      </c>
      <c r="AF96" t="str">
        <f t="shared" si="17"/>
        <v>Hasmonean .3516.SLT REC 21.22.I06.Jul251</v>
      </c>
      <c r="AG96" s="121">
        <v>-1296</v>
      </c>
    </row>
    <row r="97" spans="1:42" x14ac:dyDescent="0.25">
      <c r="A97" s="117">
        <v>3023518</v>
      </c>
      <c r="B97" s="117">
        <v>3023518</v>
      </c>
      <c r="C97" t="s">
        <v>531</v>
      </c>
      <c r="D97" s="106">
        <f>VLOOKUP(B97,'School Details'!A:E,3,FALSE)</f>
        <v>0</v>
      </c>
      <c r="E97" s="106" t="str">
        <f>VLOOKUP(B97,'School Details'!A:E,4,FALSE)</f>
        <v>M</v>
      </c>
      <c r="F97" s="106" t="str">
        <f>VLOOKUP(B97,'School Details'!A:E,5,FALSE)</f>
        <v>Primary</v>
      </c>
      <c r="G97" t="s">
        <v>894</v>
      </c>
      <c r="H97" t="s">
        <v>567</v>
      </c>
      <c r="I97" t="s">
        <v>24697</v>
      </c>
      <c r="J97">
        <v>661225</v>
      </c>
      <c r="K97" s="117" t="s">
        <v>15</v>
      </c>
      <c r="L97" s="106">
        <v>1</v>
      </c>
      <c r="M97" s="106" t="str">
        <f t="shared" si="19"/>
        <v>SLT REC 21.22.I06</v>
      </c>
      <c r="N97" s="106">
        <f>_xlfn.XLOOKUP(B97,'School Details'!A:A,'School Details'!H:H)</f>
        <v>134677</v>
      </c>
      <c r="O97" s="106">
        <f>VLOOKUP(B97,'School Details'!A:K,10,FALSE)</f>
        <v>400117</v>
      </c>
      <c r="P97" s="106" t="str">
        <f t="shared" si="15"/>
        <v xml:space="preserve">Woodcroft  </v>
      </c>
      <c r="Q97" t="s">
        <v>172</v>
      </c>
      <c r="R97" t="s">
        <v>173</v>
      </c>
      <c r="S97" t="s">
        <v>174</v>
      </c>
      <c r="T97" t="s">
        <v>895</v>
      </c>
      <c r="AE97" t="str">
        <f t="shared" si="18"/>
        <v>3518.SLT REC 21.22.I06.Jul251</v>
      </c>
      <c r="AF97" t="str">
        <f t="shared" si="17"/>
        <v>Woodcroft .3518.SLT REC 21.22.I06.Jul251</v>
      </c>
      <c r="AG97" s="121">
        <v>-2632.5</v>
      </c>
    </row>
    <row r="98" spans="1:42" x14ac:dyDescent="0.25">
      <c r="A98" s="117">
        <v>3023520</v>
      </c>
      <c r="B98" s="117">
        <v>3023520</v>
      </c>
      <c r="C98" t="s">
        <v>408</v>
      </c>
      <c r="D98" s="106">
        <f>VLOOKUP(B98,'School Details'!A:E,3,FALSE)</f>
        <v>0</v>
      </c>
      <c r="E98" s="106" t="str">
        <f>VLOOKUP(B98,'School Details'!A:E,4,FALSE)</f>
        <v>M</v>
      </c>
      <c r="F98" s="106" t="str">
        <f>VLOOKUP(B98,'School Details'!A:E,5,FALSE)</f>
        <v>Primary</v>
      </c>
      <c r="G98" t="s">
        <v>894</v>
      </c>
      <c r="H98" t="s">
        <v>567</v>
      </c>
      <c r="I98" t="s">
        <v>24697</v>
      </c>
      <c r="J98">
        <v>661225</v>
      </c>
      <c r="K98" s="117" t="s">
        <v>15</v>
      </c>
      <c r="L98" s="106">
        <v>1</v>
      </c>
      <c r="M98" s="106" t="str">
        <f t="shared" si="19"/>
        <v>SLT REC 21.22.I06</v>
      </c>
      <c r="N98" s="106">
        <f>_xlfn.XLOOKUP(B98,'School Details'!A:A,'School Details'!H:H)</f>
        <v>135086</v>
      </c>
      <c r="O98" s="106">
        <f>VLOOKUP(B98,'School Details'!A:K,10,FALSE)</f>
        <v>400125</v>
      </c>
      <c r="P98" s="106" t="str">
        <f t="shared" si="15"/>
        <v>Akiva Sch</v>
      </c>
      <c r="Q98" t="s">
        <v>145</v>
      </c>
      <c r="R98" t="s">
        <v>146</v>
      </c>
      <c r="S98" t="s">
        <v>147</v>
      </c>
      <c r="T98" t="s">
        <v>895</v>
      </c>
      <c r="AE98" t="str">
        <f t="shared" si="18"/>
        <v>3520.SLT REC 21.22.I06.Jul251</v>
      </c>
      <c r="AF98" t="str">
        <f t="shared" si="17"/>
        <v>Akiva Sch.3520.SLT REC 21.22.I06.Jul251</v>
      </c>
      <c r="AG98" s="121">
        <v>-94.5</v>
      </c>
    </row>
    <row r="99" spans="1:42" x14ac:dyDescent="0.25">
      <c r="A99" s="117">
        <v>3023521</v>
      </c>
      <c r="B99" s="117">
        <v>3023521</v>
      </c>
      <c r="C99" t="s">
        <v>562</v>
      </c>
      <c r="D99" s="106">
        <f>VLOOKUP(B99,'School Details'!A:E,3,FALSE)</f>
        <v>0</v>
      </c>
      <c r="E99" s="106" t="str">
        <f>VLOOKUP(B99,'School Details'!A:E,4,FALSE)</f>
        <v>A</v>
      </c>
      <c r="F99" s="106" t="str">
        <f>VLOOKUP(B99,'School Details'!A:E,5,FALSE)</f>
        <v>All through</v>
      </c>
      <c r="G99" t="s">
        <v>896</v>
      </c>
      <c r="H99" t="s">
        <v>566</v>
      </c>
      <c r="I99" t="s">
        <v>24697</v>
      </c>
      <c r="J99">
        <v>661225</v>
      </c>
      <c r="K99" s="117" t="s">
        <v>15</v>
      </c>
      <c r="L99" s="106">
        <v>1</v>
      </c>
      <c r="M99" s="106" t="str">
        <f t="shared" si="19"/>
        <v>SLT REC 21.22.I06</v>
      </c>
      <c r="N99" s="106">
        <f>_xlfn.XLOOKUP(B99,'School Details'!A:A,'School Details'!H:H)</f>
        <v>103119</v>
      </c>
      <c r="O99" s="106">
        <f>VLOOKUP(B99,'School Details'!A:K,10,FALSE)</f>
        <v>400135</v>
      </c>
      <c r="P99" s="106" t="str">
        <f t="shared" si="15"/>
        <v xml:space="preserve">St Mary's &amp; St John's </v>
      </c>
      <c r="Q99" t="s">
        <v>190</v>
      </c>
      <c r="R99" t="s">
        <v>191</v>
      </c>
      <c r="S99" t="s">
        <v>192</v>
      </c>
      <c r="T99" t="s">
        <v>897</v>
      </c>
      <c r="AE99" t="str">
        <f t="shared" si="18"/>
        <v>3521.SLT REC 21.22.I06.Jul251</v>
      </c>
      <c r="AF99" t="str">
        <f t="shared" si="17"/>
        <v>St Mary's .3521.SLT REC 21.22.I06.Jul251</v>
      </c>
      <c r="AG99" s="121">
        <v>-57834</v>
      </c>
    </row>
    <row r="100" spans="1:42" x14ac:dyDescent="0.25">
      <c r="A100" s="117">
        <v>3023524</v>
      </c>
      <c r="B100" s="117">
        <v>3023524</v>
      </c>
      <c r="C100" t="s">
        <v>426</v>
      </c>
      <c r="D100" s="106">
        <f>VLOOKUP(B100,'School Details'!A:E,3,FALSE)</f>
        <v>0</v>
      </c>
      <c r="E100" s="106" t="str">
        <f>VLOOKUP(B100,'School Details'!A:E,4,FALSE)</f>
        <v>M</v>
      </c>
      <c r="F100" s="106" t="str">
        <f>VLOOKUP(B100,'School Details'!A:E,5,FALSE)</f>
        <v>Primary</v>
      </c>
      <c r="G100" t="s">
        <v>894</v>
      </c>
      <c r="H100" t="s">
        <v>567</v>
      </c>
      <c r="I100" t="s">
        <v>24697</v>
      </c>
      <c r="J100">
        <v>661225</v>
      </c>
      <c r="K100" s="117" t="s">
        <v>15</v>
      </c>
      <c r="L100" s="106">
        <v>1</v>
      </c>
      <c r="M100" s="106" t="str">
        <f t="shared" si="19"/>
        <v>SLT REC 21.22.I06</v>
      </c>
      <c r="N100" s="106">
        <f>_xlfn.XLOOKUP(B100,'School Details'!A:A,'School Details'!H:H)</f>
        <v>136402</v>
      </c>
      <c r="O100" s="106">
        <f>VLOOKUP(B100,'School Details'!A:K,10,FALSE)</f>
        <v>400150</v>
      </c>
      <c r="P100" s="106" t="str">
        <f t="shared" si="15"/>
        <v xml:space="preserve">Beit Shvidler </v>
      </c>
      <c r="Q100" t="s">
        <v>187</v>
      </c>
      <c r="R100" t="s">
        <v>188</v>
      </c>
      <c r="S100" t="s">
        <v>189</v>
      </c>
      <c r="T100" t="s">
        <v>895</v>
      </c>
      <c r="AE100" t="str">
        <f t="shared" si="18"/>
        <v>3524.SLT REC 21.22.I06.Jul251</v>
      </c>
      <c r="AF100" t="str">
        <f t="shared" si="17"/>
        <v>Beit Shvid.3524.SLT REC 21.22.I06.Jul251</v>
      </c>
      <c r="AG100" s="121">
        <v>-472.5</v>
      </c>
    </row>
    <row r="101" spans="1:42" x14ac:dyDescent="0.25">
      <c r="A101" s="117">
        <v>3025407</v>
      </c>
      <c r="B101" s="117">
        <v>3025407</v>
      </c>
      <c r="C101" t="s">
        <v>553</v>
      </c>
      <c r="D101" s="106">
        <f>VLOOKUP(B101,'School Details'!A:E,3,FALSE)</f>
        <v>0</v>
      </c>
      <c r="E101" s="106" t="str">
        <f>VLOOKUP(B101,'School Details'!A:E,4,FALSE)</f>
        <v>M</v>
      </c>
      <c r="F101" s="106" t="str">
        <f>VLOOKUP(B101,'School Details'!A:E,5,FALSE)</f>
        <v>Secondary</v>
      </c>
      <c r="G101" t="s">
        <v>899</v>
      </c>
      <c r="H101" t="s">
        <v>568</v>
      </c>
      <c r="I101" t="s">
        <v>24697</v>
      </c>
      <c r="J101">
        <v>661225</v>
      </c>
      <c r="K101" s="117" t="s">
        <v>15</v>
      </c>
      <c r="L101" s="106">
        <v>1</v>
      </c>
      <c r="M101" s="106" t="str">
        <f t="shared" si="19"/>
        <v>SLT REC 21.22.I06</v>
      </c>
      <c r="N101" s="106">
        <f>_xlfn.XLOOKUP(B101,'School Details'!A:A,'School Details'!H:H)</f>
        <v>101364</v>
      </c>
      <c r="O101" s="106">
        <f>VLOOKUP(B101,'School Details'!A:K,10,FALSE)</f>
        <v>400013</v>
      </c>
      <c r="P101" s="106" t="str">
        <f t="shared" ref="P101:P109" si="20">C101</f>
        <v xml:space="preserve">St. James' Catholic High </v>
      </c>
      <c r="Q101" t="s">
        <v>55</v>
      </c>
      <c r="R101" t="s">
        <v>56</v>
      </c>
      <c r="S101" t="s">
        <v>57</v>
      </c>
      <c r="T101" t="s">
        <v>900</v>
      </c>
      <c r="AE101" t="str">
        <f t="shared" si="18"/>
        <v>5407.SLT REC 21.22.I06.Jul251</v>
      </c>
      <c r="AF101" t="str">
        <f t="shared" si="17"/>
        <v>St. James'.5407.SLT REC 21.22.I06.Jul251</v>
      </c>
      <c r="AG101" s="121">
        <v>-10327.5</v>
      </c>
    </row>
    <row r="102" spans="1:42" x14ac:dyDescent="0.25">
      <c r="A102" s="117">
        <v>3025427</v>
      </c>
      <c r="B102" s="117">
        <v>3025427</v>
      </c>
      <c r="C102" t="s">
        <v>547</v>
      </c>
      <c r="D102" s="106">
        <f>VLOOKUP(B102,'School Details'!A:E,3,FALSE)</f>
        <v>0</v>
      </c>
      <c r="E102" s="106" t="str">
        <f>VLOOKUP(B102,'School Details'!A:E,4,FALSE)</f>
        <v>M</v>
      </c>
      <c r="F102" s="106" t="str">
        <f>VLOOKUP(B102,'School Details'!A:E,5,FALSE)</f>
        <v>Secondary</v>
      </c>
      <c r="G102" t="s">
        <v>899</v>
      </c>
      <c r="H102" t="s">
        <v>568</v>
      </c>
      <c r="I102" t="s">
        <v>24697</v>
      </c>
      <c r="J102">
        <v>661225</v>
      </c>
      <c r="K102" s="117" t="s">
        <v>15</v>
      </c>
      <c r="L102" s="106">
        <v>1</v>
      </c>
      <c r="M102" s="106" t="str">
        <f t="shared" si="19"/>
        <v>SLT REC 21.22.I06</v>
      </c>
      <c r="N102" s="106">
        <f>_xlfn.XLOOKUP(B102,'School Details'!A:A,'School Details'!H:H)</f>
        <v>135747</v>
      </c>
      <c r="O102" s="106">
        <f>VLOOKUP(B102,'School Details'!A:K,10,FALSE)</f>
        <v>400140</v>
      </c>
      <c r="P102" s="106" t="str">
        <f t="shared" si="20"/>
        <v>JCoSS</v>
      </c>
      <c r="Q102" t="s">
        <v>169</v>
      </c>
      <c r="R102" t="s">
        <v>170</v>
      </c>
      <c r="S102" t="s">
        <v>171</v>
      </c>
      <c r="T102" t="s">
        <v>900</v>
      </c>
      <c r="AE102" t="str">
        <f t="shared" si="18"/>
        <v>5427.SLT REC 21.22.I06.Jul251</v>
      </c>
      <c r="AF102" t="str">
        <f t="shared" si="17"/>
        <v>JCoSS.5427.SLT REC 21.22.I06.Jul251</v>
      </c>
      <c r="AG102" s="121">
        <v>-9630</v>
      </c>
    </row>
    <row r="103" spans="1:42" x14ac:dyDescent="0.25">
      <c r="A103" s="117">
        <v>3025948</v>
      </c>
      <c r="B103" s="117">
        <v>3025948</v>
      </c>
      <c r="C103" t="s">
        <v>473</v>
      </c>
      <c r="D103" s="106">
        <f>VLOOKUP(B103,'School Details'!A:E,3,FALSE)</f>
        <v>0</v>
      </c>
      <c r="E103" s="106" t="str">
        <f>VLOOKUP(B103,'School Details'!A:E,4,FALSE)</f>
        <v>M</v>
      </c>
      <c r="F103" s="106" t="str">
        <f>VLOOKUP(B103,'School Details'!A:E,5,FALSE)</f>
        <v>Primary</v>
      </c>
      <c r="G103" t="s">
        <v>894</v>
      </c>
      <c r="H103" t="s">
        <v>567</v>
      </c>
      <c r="I103" t="s">
        <v>24697</v>
      </c>
      <c r="J103">
        <v>661225</v>
      </c>
      <c r="K103" s="117" t="s">
        <v>15</v>
      </c>
      <c r="L103" s="106">
        <v>1</v>
      </c>
      <c r="M103" s="106" t="str">
        <f t="shared" si="19"/>
        <v>SLT REC 21.22.I06</v>
      </c>
      <c r="N103" s="106">
        <f>_xlfn.XLOOKUP(B103,'School Details'!A:A,'School Details'!H:H)</f>
        <v>101376</v>
      </c>
      <c r="O103" s="106">
        <f>VLOOKUP(B103,'School Details'!A:K,10,FALSE)</f>
        <v>400112</v>
      </c>
      <c r="P103" s="106" t="str">
        <f t="shared" si="20"/>
        <v>Mathilda Marks-Kennedy</v>
      </c>
      <c r="Q103" t="s">
        <v>70</v>
      </c>
      <c r="R103" t="s">
        <v>71</v>
      </c>
      <c r="S103" t="s">
        <v>72</v>
      </c>
      <c r="T103" t="s">
        <v>895</v>
      </c>
      <c r="AE103" t="str">
        <f t="shared" si="18"/>
        <v>5948.SLT REC 21.22.I06.Jul251</v>
      </c>
      <c r="AF103" t="str">
        <f t="shared" si="17"/>
        <v>Mathilda M.5948.SLT REC 21.22.I06.Jul251</v>
      </c>
      <c r="AG103" s="121">
        <v>-1012.5</v>
      </c>
    </row>
    <row r="104" spans="1:42" x14ac:dyDescent="0.25">
      <c r="A104" s="117">
        <v>3025949</v>
      </c>
      <c r="B104" s="117">
        <v>3025949</v>
      </c>
      <c r="C104" t="s">
        <v>474</v>
      </c>
      <c r="D104" s="106">
        <f>VLOOKUP(B104,'School Details'!A:E,3,FALSE)</f>
        <v>0</v>
      </c>
      <c r="E104" s="106" t="str">
        <f>VLOOKUP(B104,'School Details'!A:E,4,FALSE)</f>
        <v>M</v>
      </c>
      <c r="F104" s="106" t="str">
        <f>VLOOKUP(B104,'School Details'!A:E,5,FALSE)</f>
        <v>Primary</v>
      </c>
      <c r="G104" t="s">
        <v>894</v>
      </c>
      <c r="H104" t="s">
        <v>567</v>
      </c>
      <c r="I104" t="s">
        <v>24697</v>
      </c>
      <c r="J104">
        <v>661225</v>
      </c>
      <c r="K104" s="117" t="s">
        <v>15</v>
      </c>
      <c r="L104" s="106">
        <v>1</v>
      </c>
      <c r="M104" s="106" t="str">
        <f t="shared" si="19"/>
        <v>SLT REC 21.22.I06</v>
      </c>
      <c r="N104" s="106">
        <f>_xlfn.XLOOKUP(B104,'School Details'!A:A,'School Details'!H:H)</f>
        <v>131359</v>
      </c>
      <c r="O104" s="106">
        <f>VLOOKUP(B104,'School Details'!A:K,10,FALSE)</f>
        <v>400110</v>
      </c>
      <c r="P104" s="106" t="str">
        <f t="shared" si="20"/>
        <v xml:space="preserve">Menorah Foundation </v>
      </c>
      <c r="Q104" t="s">
        <v>85</v>
      </c>
      <c r="R104" t="s">
        <v>86</v>
      </c>
      <c r="S104" t="s">
        <v>87</v>
      </c>
      <c r="T104" t="s">
        <v>895</v>
      </c>
      <c r="AE104" t="str">
        <f t="shared" si="18"/>
        <v>5949.SLT REC 21.22.I06.Jul251</v>
      </c>
      <c r="AF104" t="str">
        <f t="shared" si="17"/>
        <v>Menorah Fo.5949.SLT REC 21.22.I06.Jul251</v>
      </c>
      <c r="AG104" s="121">
        <v>-1822.5</v>
      </c>
    </row>
    <row r="105" spans="1:42" x14ac:dyDescent="0.25">
      <c r="A105" s="117">
        <v>3021102</v>
      </c>
      <c r="B105" s="117">
        <v>3021102</v>
      </c>
      <c r="C105" t="s">
        <v>259</v>
      </c>
      <c r="D105" s="106">
        <f>VLOOKUP(B105,'School Details'!A:E,3,FALSE)</f>
        <v>0</v>
      </c>
      <c r="E105" s="106" t="str">
        <f>VLOOKUP(B105,'School Details'!A:E,4,FALSE)</f>
        <v>M</v>
      </c>
      <c r="F105" s="106" t="str">
        <f>VLOOKUP(B105,'School Details'!A:E,5,FALSE)</f>
        <v>PRU</v>
      </c>
      <c r="G105" t="s">
        <v>892</v>
      </c>
      <c r="H105" t="s">
        <v>569</v>
      </c>
      <c r="I105" t="s">
        <v>24697</v>
      </c>
      <c r="J105">
        <v>661225</v>
      </c>
      <c r="K105" s="117" t="s">
        <v>15</v>
      </c>
      <c r="L105" s="106">
        <v>1</v>
      </c>
      <c r="M105" s="106" t="str">
        <f t="shared" si="19"/>
        <v>SLT REC 21.22.I06</v>
      </c>
      <c r="N105" s="106">
        <f>_xlfn.XLOOKUP(B105,'School Details'!A:A,'School Details'!H:H)</f>
        <v>133749</v>
      </c>
      <c r="O105" s="106">
        <f>VLOOKUP(B105,'School Details'!A:K,10,FALSE)</f>
        <v>400157</v>
      </c>
      <c r="P105" s="106" t="str">
        <f t="shared" si="20"/>
        <v>Northgate</v>
      </c>
      <c r="Q105" t="s">
        <v>259</v>
      </c>
      <c r="R105" t="s">
        <v>260</v>
      </c>
      <c r="S105" t="s">
        <v>261</v>
      </c>
      <c r="T105" t="s">
        <v>893</v>
      </c>
      <c r="AE105" t="str">
        <f t="shared" si="18"/>
        <v>1102.SLT REC 21.22.I06.Jul251</v>
      </c>
      <c r="AF105" t="str">
        <f t="shared" si="17"/>
        <v>Northgate.1102.SLT REC 21.22.I06.Jul251</v>
      </c>
      <c r="AG105" s="121">
        <v>-54.07</v>
      </c>
    </row>
    <row r="106" spans="1:42" x14ac:dyDescent="0.25">
      <c r="A106" s="117">
        <v>3027005</v>
      </c>
      <c r="B106" s="117">
        <v>3027005</v>
      </c>
      <c r="C106" t="s">
        <v>558</v>
      </c>
      <c r="D106" s="106">
        <f>VLOOKUP(B106,'School Details'!A:E,3,FALSE)</f>
        <v>0</v>
      </c>
      <c r="E106" s="106" t="str">
        <f>VLOOKUP(B106,'School Details'!A:E,4,FALSE)</f>
        <v>M</v>
      </c>
      <c r="F106" s="106" t="str">
        <f>VLOOKUP(B106,'School Details'!A:E,5,FALSE)</f>
        <v>Special</v>
      </c>
      <c r="G106" t="s">
        <v>892</v>
      </c>
      <c r="H106" t="s">
        <v>569</v>
      </c>
      <c r="I106" t="s">
        <v>24697</v>
      </c>
      <c r="J106">
        <v>661225</v>
      </c>
      <c r="K106" s="117" t="s">
        <v>15</v>
      </c>
      <c r="L106" s="106">
        <v>1</v>
      </c>
      <c r="M106" s="106" t="str">
        <f t="shared" si="19"/>
        <v>SLT REC 21.22.I06</v>
      </c>
      <c r="N106" s="106">
        <f>_xlfn.XLOOKUP(B106,'School Details'!A:A,'School Details'!H:H)</f>
        <v>101395</v>
      </c>
      <c r="O106" s="106">
        <f>VLOOKUP(B106,'School Details'!A:K,10,FALSE)</f>
        <v>400034</v>
      </c>
      <c r="P106" s="106" t="str">
        <f t="shared" si="20"/>
        <v>Northway</v>
      </c>
      <c r="Q106" t="s">
        <v>218</v>
      </c>
      <c r="R106" t="s">
        <v>219</v>
      </c>
      <c r="S106" t="s">
        <v>180</v>
      </c>
      <c r="T106" t="s">
        <v>893</v>
      </c>
      <c r="AE106" t="str">
        <f t="shared" si="18"/>
        <v>7005.SLT REC 21.22.I06.Jul251</v>
      </c>
      <c r="AF106" t="str">
        <f t="shared" si="17"/>
        <v>Northway.7005.SLT REC 21.22.I06.Jul251</v>
      </c>
      <c r="AG106" s="121">
        <v>-17977.5</v>
      </c>
    </row>
    <row r="107" spans="1:42" x14ac:dyDescent="0.25">
      <c r="A107" s="117">
        <v>3027009</v>
      </c>
      <c r="B107" s="117">
        <v>3027009</v>
      </c>
      <c r="C107" t="s">
        <v>560</v>
      </c>
      <c r="D107" s="106">
        <f>VLOOKUP(B107,'School Details'!A:E,3,FALSE)</f>
        <v>0</v>
      </c>
      <c r="E107" s="106" t="str">
        <f>VLOOKUP(B107,'School Details'!A:E,4,FALSE)</f>
        <v>M</v>
      </c>
      <c r="F107" s="106" t="str">
        <f>VLOOKUP(B107,'School Details'!A:E,5,FALSE)</f>
        <v>Special</v>
      </c>
      <c r="G107" t="s">
        <v>892</v>
      </c>
      <c r="H107" t="s">
        <v>569</v>
      </c>
      <c r="I107" t="s">
        <v>24697</v>
      </c>
      <c r="J107">
        <v>661225</v>
      </c>
      <c r="K107" s="117" t="s">
        <v>15</v>
      </c>
      <c r="L107" s="106">
        <v>1</v>
      </c>
      <c r="M107" s="106" t="str">
        <f t="shared" si="19"/>
        <v>SLT REC 21.22.I06</v>
      </c>
      <c r="N107" s="106">
        <f>_xlfn.XLOOKUP(B107,'School Details'!A:A,'School Details'!H:H)</f>
        <v>101396</v>
      </c>
      <c r="O107" s="106">
        <f>VLOOKUP(B107,'School Details'!A:K,10,FALSE)</f>
        <v>400091</v>
      </c>
      <c r="P107" s="106" t="str">
        <f t="shared" si="20"/>
        <v>Oakleigh</v>
      </c>
      <c r="Q107" t="s">
        <v>25</v>
      </c>
      <c r="R107" t="s">
        <v>26</v>
      </c>
      <c r="S107" t="s">
        <v>27</v>
      </c>
      <c r="T107" t="s">
        <v>893</v>
      </c>
      <c r="AE107" t="str">
        <f t="shared" si="18"/>
        <v>7009.SLT REC 21.22.I06.Jul251</v>
      </c>
      <c r="AF107" t="str">
        <f t="shared" si="17"/>
        <v>Oakleigh.7009.SLT REC 21.22.I06.Jul251</v>
      </c>
      <c r="AG107" s="121">
        <v>-4813.5</v>
      </c>
    </row>
    <row r="108" spans="1:42" x14ac:dyDescent="0.25">
      <c r="A108" s="117">
        <v>3027010</v>
      </c>
      <c r="B108" s="117">
        <v>3027010</v>
      </c>
      <c r="C108" t="s">
        <v>557</v>
      </c>
      <c r="D108" s="106">
        <f>VLOOKUP(B108,'School Details'!A:E,3,FALSE)</f>
        <v>0</v>
      </c>
      <c r="E108" s="106" t="str">
        <f>VLOOKUP(B108,'School Details'!A:E,4,FALSE)</f>
        <v>M</v>
      </c>
      <c r="F108" s="106" t="str">
        <f>VLOOKUP(B108,'School Details'!A:E,5,FALSE)</f>
        <v>Special</v>
      </c>
      <c r="G108" t="s">
        <v>892</v>
      </c>
      <c r="H108" t="s">
        <v>569</v>
      </c>
      <c r="I108" t="s">
        <v>24697</v>
      </c>
      <c r="J108">
        <v>661225</v>
      </c>
      <c r="K108" s="117" t="s">
        <v>15</v>
      </c>
      <c r="L108" s="106">
        <v>1</v>
      </c>
      <c r="M108" s="106" t="str">
        <f t="shared" si="19"/>
        <v>SLT REC 21.22.I06</v>
      </c>
      <c r="N108" s="106">
        <f>_xlfn.XLOOKUP(B108,'School Details'!A:A,'School Details'!H:H)</f>
        <v>101397</v>
      </c>
      <c r="O108" s="106">
        <f>VLOOKUP(B108,'School Details'!A:K,10,FALSE)</f>
        <v>400063</v>
      </c>
      <c r="P108" s="106" t="str">
        <f t="shared" si="20"/>
        <v>Mapledown</v>
      </c>
      <c r="Q108" t="s">
        <v>223</v>
      </c>
      <c r="R108" t="s">
        <v>224</v>
      </c>
      <c r="S108" t="s">
        <v>225</v>
      </c>
      <c r="T108" t="s">
        <v>893</v>
      </c>
      <c r="AE108" t="str">
        <f t="shared" si="18"/>
        <v>7010.SLT REC 21.22.I06.Jul251</v>
      </c>
      <c r="AF108" t="str">
        <f t="shared" si="17"/>
        <v>Mapledown.7010.SLT REC 21.22.I06.Jul251</v>
      </c>
      <c r="AG108" s="121">
        <v>-8777.25</v>
      </c>
    </row>
    <row r="109" spans="1:42" x14ac:dyDescent="0.25">
      <c r="A109">
        <v>3022066</v>
      </c>
      <c r="B109">
        <v>3022066</v>
      </c>
      <c r="C109" t="s">
        <v>427</v>
      </c>
      <c r="D109" s="106">
        <f>VLOOKUP(B109,'School Details'!A:E,3,FALSE)</f>
        <v>0</v>
      </c>
      <c r="E109" s="106" t="str">
        <f>VLOOKUP(B109,'School Details'!A:E,4,FALSE)</f>
        <v>A</v>
      </c>
      <c r="F109" s="106" t="str">
        <f>VLOOKUP(B109,'School Details'!A:E,5,FALSE)</f>
        <v>Primary</v>
      </c>
      <c r="G109" t="s">
        <v>894</v>
      </c>
      <c r="H109" t="s">
        <v>567</v>
      </c>
      <c r="I109" t="s">
        <v>24697</v>
      </c>
      <c r="J109">
        <v>661225</v>
      </c>
      <c r="K109" s="117" t="s">
        <v>15</v>
      </c>
      <c r="L109" s="106">
        <v>1</v>
      </c>
      <c r="M109" s="106" t="str">
        <f t="shared" si="19"/>
        <v>SLT REC 21.22.I06</v>
      </c>
      <c r="N109" s="106">
        <f>_xlfn.XLOOKUP(B109,'School Details'!A:A,'School Details'!H:H)</f>
        <v>150355</v>
      </c>
      <c r="O109" s="106">
        <f>VLOOKUP(B109,'School Details'!A:K,10,FALSE)</f>
        <v>400051</v>
      </c>
      <c r="P109" s="106" t="str">
        <f t="shared" si="20"/>
        <v xml:space="preserve">Bell Lane </v>
      </c>
      <c r="Q109" t="s">
        <v>23973</v>
      </c>
      <c r="R109" t="s">
        <v>24713</v>
      </c>
      <c r="S109" t="s">
        <v>24714</v>
      </c>
      <c r="T109" t="s">
        <v>895</v>
      </c>
      <c r="AE109" t="str">
        <f t="shared" si="18"/>
        <v>2066.SLT REC 21.22.I06.Jul251</v>
      </c>
      <c r="AF109" t="str">
        <f t="shared" si="17"/>
        <v>Bell Lane .2066.SLT REC 21.22.I06.Jul251</v>
      </c>
      <c r="AG109" s="121">
        <v>-8032.5</v>
      </c>
    </row>
    <row r="111" spans="1:42" x14ac:dyDescent="0.25">
      <c r="AP111" s="119"/>
    </row>
    <row r="112" spans="1:42" x14ac:dyDescent="0.25">
      <c r="AP112" s="119"/>
    </row>
  </sheetData>
  <autoFilter ref="B6:BB109" xr:uid="{C0D18325-7934-42EE-93F6-D2C41E2CF98B}"/>
  <phoneticPr fontId="7"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EEEA-D3AF-45F4-900A-A09AC56DD6C2}">
  <sheetPr filterMode="1">
    <tabColor theme="4" tint="0.39997558519241921"/>
  </sheetPr>
  <dimension ref="A3:BS85"/>
  <sheetViews>
    <sheetView zoomScale="97" zoomScaleNormal="90" workbookViewId="0">
      <pane xSplit="3" ySplit="6" topLeftCell="T7"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2" max="2" width="9.140625" customWidth="1"/>
    <col min="3" max="3" width="31.140625" bestFit="1" customWidth="1"/>
    <col min="4" max="4" width="10.7109375" bestFit="1" customWidth="1"/>
    <col min="5" max="5" width="15.42578125" bestFit="1" customWidth="1"/>
    <col min="6" max="6" width="10.5703125" bestFit="1" customWidth="1"/>
    <col min="7" max="7" width="8.140625" bestFit="1" customWidth="1"/>
    <col min="8" max="8" width="18.5703125" bestFit="1" customWidth="1"/>
    <col min="9" max="9" width="6.5703125" bestFit="1" customWidth="1"/>
    <col min="10" max="10" width="8" customWidth="1"/>
    <col min="11" max="11" width="9.5703125" bestFit="1" customWidth="1"/>
    <col min="12" max="12" width="8.28515625" bestFit="1" customWidth="1"/>
    <col min="13" max="13" width="10.5703125" bestFit="1" customWidth="1"/>
    <col min="14" max="14" width="11.5703125" bestFit="1" customWidth="1"/>
    <col min="15" max="15" width="31.140625" bestFit="1" customWidth="1"/>
    <col min="16" max="16" width="36.28515625" bestFit="1" customWidth="1"/>
    <col min="17" max="17" width="20.5703125" bestFit="1" customWidth="1"/>
    <col min="18" max="18" width="18.28515625" bestFit="1" customWidth="1"/>
    <col min="19" max="19" width="41.28515625" bestFit="1" customWidth="1"/>
    <col min="20" max="20" width="8" bestFit="1" customWidth="1"/>
    <col min="21" max="21" width="22.140625" hidden="1" customWidth="1" outlineLevel="1"/>
    <col min="22" max="22" width="51" hidden="1" customWidth="1" outlineLevel="1"/>
    <col min="23" max="23" width="9.5703125" bestFit="1" customWidth="1" collapsed="1"/>
    <col min="24" max="24" width="22.28515625" hidden="1" customWidth="1" outlineLevel="1"/>
    <col min="25" max="25" width="51.42578125" hidden="1" customWidth="1" outlineLevel="1"/>
    <col min="26" max="26" width="16" bestFit="1" customWidth="1" collapsed="1"/>
    <col min="27" max="27" width="21.7109375" hidden="1" customWidth="1" outlineLevel="1"/>
    <col min="28" max="28" width="12" hidden="1" customWidth="1" outlineLevel="1"/>
    <col min="29" max="29" width="13.140625" customWidth="1" collapsed="1"/>
    <col min="30" max="30" width="21.5703125" hidden="1" customWidth="1" outlineLevel="1"/>
    <col min="31" max="31" width="8" hidden="1" customWidth="1" outlineLevel="1"/>
    <col min="32" max="32" width="9" bestFit="1" customWidth="1" collapsed="1"/>
    <col min="33" max="33" width="22.140625" hidden="1" customWidth="1" outlineLevel="1"/>
    <col min="34" max="34" width="51" hidden="1" customWidth="1" outlineLevel="1"/>
    <col min="35" max="35" width="9" bestFit="1" customWidth="1" collapsed="1"/>
    <col min="36" max="36" width="22" hidden="1" customWidth="1" outlineLevel="1"/>
    <col min="37" max="37" width="50.7109375" hidden="1" customWidth="1" outlineLevel="1"/>
    <col min="38" max="38" width="9" bestFit="1" customWidth="1" collapsed="1"/>
    <col min="39" max="39" width="22.28515625" hidden="1" customWidth="1" outlineLevel="1"/>
    <col min="40" max="40" width="51.140625" hidden="1" customWidth="1" outlineLevel="1"/>
    <col min="41" max="41" width="9" bestFit="1" customWidth="1" collapsed="1"/>
    <col min="42" max="42" width="22.28515625" hidden="1" customWidth="1" outlineLevel="1"/>
    <col min="43" max="43" width="51.28515625" hidden="1" customWidth="1" outlineLevel="1"/>
    <col min="44" max="44" width="12.7109375" bestFit="1" customWidth="1" collapsed="1"/>
    <col min="45" max="45" width="22.140625" hidden="1" customWidth="1" outlineLevel="1"/>
    <col min="46" max="46" width="51" hidden="1" customWidth="1" outlineLevel="1"/>
    <col min="47" max="47" width="9" bestFit="1" customWidth="1" collapsed="1"/>
    <col min="48" max="48" width="21.5703125" hidden="1" customWidth="1" outlineLevel="1"/>
    <col min="49" max="49" width="50.5703125" hidden="1" customWidth="1" outlineLevel="1"/>
    <col min="50" max="50" width="9" bestFit="1" customWidth="1" collapsed="1"/>
    <col min="51" max="51" width="21.85546875" hidden="1" customWidth="1" outlineLevel="1"/>
    <col min="52" max="52" width="50.7109375" hidden="1" customWidth="1" outlineLevel="1"/>
    <col min="53" max="53" width="9" bestFit="1" customWidth="1" collapsed="1"/>
    <col min="54" max="54" width="22.28515625" hidden="1" customWidth="1" outlineLevel="1"/>
    <col min="55" max="55" width="51.42578125" hidden="1" customWidth="1" outlineLevel="1"/>
    <col min="56" max="56" width="9" bestFit="1" customWidth="1" collapsed="1"/>
    <col min="57" max="58" width="13.42578125" bestFit="1" customWidth="1"/>
    <col min="59" max="59" width="15"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6" customFormat="1" ht="61.5" thickTop="1" thickBot="1" x14ac:dyDescent="0.25">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6.5" thickTop="1" thickBot="1" x14ac:dyDescent="0.3">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row>
    <row r="5" spans="1:58" ht="16.5" thickTop="1" thickBot="1" x14ac:dyDescent="0.3">
      <c r="N5" s="99"/>
      <c r="P5" s="3"/>
      <c r="R5" s="3"/>
      <c r="S5" s="3"/>
      <c r="T5" s="135">
        <f>SUM(T$7:T$85)</f>
        <v>0</v>
      </c>
      <c r="W5" s="136">
        <f t="shared" ref="W5:BC5" si="0">SUM(W$7:W$85)</f>
        <v>0</v>
      </c>
      <c r="X5" s="136">
        <f t="shared" si="0"/>
        <v>0</v>
      </c>
      <c r="Y5" s="136">
        <f t="shared" si="0"/>
        <v>0</v>
      </c>
      <c r="Z5" s="136">
        <f t="shared" si="0"/>
        <v>582719</v>
      </c>
      <c r="AA5" s="136">
        <f t="shared" si="0"/>
        <v>0</v>
      </c>
      <c r="AB5" s="136">
        <f t="shared" si="0"/>
        <v>0</v>
      </c>
      <c r="AC5" s="136">
        <f t="shared" si="0"/>
        <v>0</v>
      </c>
      <c r="AD5" s="136">
        <f t="shared" si="0"/>
        <v>0</v>
      </c>
      <c r="AE5" s="136">
        <f t="shared" si="0"/>
        <v>0</v>
      </c>
      <c r="AF5" s="136">
        <f t="shared" si="0"/>
        <v>0</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SUM(W$7:W$85)</f>
        <v>0</v>
      </c>
      <c r="BE5" s="136">
        <f>SUM(BE7:BE85)</f>
        <v>575394</v>
      </c>
      <c r="BF5" s="136">
        <f>SUM(W7:W85)</f>
        <v>0</v>
      </c>
    </row>
    <row r="6" spans="1:58"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25">
      <c r="A7" s="117">
        <v>3021100</v>
      </c>
      <c r="B7" s="117">
        <v>3021100</v>
      </c>
      <c r="C7" t="s">
        <v>536</v>
      </c>
      <c r="D7" s="106">
        <f>VLOOKUP(B7,'School Details'!A:K,3,FALSE)</f>
        <v>0</v>
      </c>
      <c r="E7" s="106" t="str">
        <f>VLOOKUP(B7,'School Details'!A:K,4,FALSE)</f>
        <v>M</v>
      </c>
      <c r="F7" s="106" t="str">
        <f>VLOOKUP(B7,'School Details'!A:K,5,FALSE)</f>
        <v>PRU</v>
      </c>
      <c r="G7" s="100" t="s">
        <v>892</v>
      </c>
      <c r="H7" t="s">
        <v>569</v>
      </c>
      <c r="I7" t="s">
        <v>368</v>
      </c>
      <c r="J7">
        <v>661225</v>
      </c>
      <c r="K7" s="117" t="s">
        <v>15</v>
      </c>
      <c r="L7" s="106">
        <v>1</v>
      </c>
      <c r="M7" s="106" t="str">
        <f>I7&amp;"."&amp;K7</f>
        <v>PEGrt.I06</v>
      </c>
      <c r="N7" s="106">
        <f>VLOOKUP(B7,'School Details'!A:K,10,FALSE)</f>
        <v>400156</v>
      </c>
      <c r="O7" s="106" t="str">
        <f>C7</f>
        <v>Pavilion</v>
      </c>
      <c r="P7" t="str">
        <f>VLOOKUP($N7,LBB_Code!$B:$F,3,FALSE)</f>
        <v>Pavilion Study Centre</v>
      </c>
      <c r="Q7" t="str">
        <f>VLOOKUP($N7,LBB_Code!$B:$F,2,FALSE)</f>
        <v>S900008365</v>
      </c>
      <c r="R7" t="str">
        <f>VLOOKUP($N7,LBB_Code!$B:$F,4,FALSE)</f>
        <v>N20 9DX</v>
      </c>
      <c r="S7" t="str">
        <f>VLOOKUP($G7,LBB_Code!$J:$O, 6,FALSE)</f>
        <v>A1.D10168.661225.99999.9999999.999999</v>
      </c>
      <c r="T7" s="124"/>
      <c r="W7" s="118"/>
      <c r="X7" t="str">
        <f>RIGHT($B7,4)&amp;"."&amp;$M7&amp;"."&amp;X$3</f>
        <v>1100.PEGrt.I06.Ma251</v>
      </c>
      <c r="Y7" t="str">
        <f>$O7&amp;"."&amp;RIGHT($B7,4)&amp;"."&amp;$M7&amp;"."&amp;Y$3</f>
        <v>Pavilion.1100.PEGrt.I06.Ma25</v>
      </c>
      <c r="Z7" s="118">
        <v>833</v>
      </c>
      <c r="AC7" s="118"/>
      <c r="AF7" s="121"/>
      <c r="AI7" s="121"/>
      <c r="AL7" s="121"/>
      <c r="AO7" s="121"/>
      <c r="AR7" s="121"/>
      <c r="AU7" s="121"/>
      <c r="AX7" s="121"/>
      <c r="BA7" s="121"/>
      <c r="BD7" s="121"/>
      <c r="BE7" s="119">
        <f>SUM(W7:BA7)</f>
        <v>833</v>
      </c>
      <c r="BF7" s="119">
        <f t="shared" ref="BF7:BF70" si="1">BE7-T7</f>
        <v>833</v>
      </c>
    </row>
    <row r="8" spans="1:58" x14ac:dyDescent="0.25">
      <c r="A8" s="117">
        <v>3022002</v>
      </c>
      <c r="B8" s="117">
        <v>3022002</v>
      </c>
      <c r="C8" t="s">
        <v>423</v>
      </c>
      <c r="D8" s="106">
        <f>VLOOKUP(B8,'School Details'!A:E,3,FALSE)</f>
        <v>0</v>
      </c>
      <c r="E8" s="106" t="str">
        <f>VLOOKUP(B8,'School Details'!A:E,4,FALSE)</f>
        <v>M</v>
      </c>
      <c r="F8" s="106" t="str">
        <f>VLOOKUP(B8,'School Details'!A:E,5,FALSE)</f>
        <v>Primary</v>
      </c>
      <c r="G8" s="100" t="s">
        <v>894</v>
      </c>
      <c r="H8" t="s">
        <v>567</v>
      </c>
      <c r="I8" t="s">
        <v>368</v>
      </c>
      <c r="J8">
        <v>661225</v>
      </c>
      <c r="K8" s="117" t="s">
        <v>15</v>
      </c>
      <c r="L8" s="106">
        <f>IF(C10=C9,L7+1,1)</f>
        <v>1</v>
      </c>
      <c r="M8" s="106" t="str">
        <f t="shared" ref="M8:M72" si="2">I8&amp;"."&amp;K8</f>
        <v>PEGrt.I06</v>
      </c>
      <c r="N8" s="106">
        <f>VLOOKUP(B8,'School Details'!A:K,10,FALSE)</f>
        <v>400005</v>
      </c>
      <c r="O8" s="106" t="str">
        <f t="shared" ref="O8:O71" si="3">C8</f>
        <v xml:space="preserve">Barnfield </v>
      </c>
      <c r="P8" t="str">
        <f>VLOOKUP($N8,LBB_Code!$B:$F,3,FALSE)</f>
        <v>Barnfield School</v>
      </c>
      <c r="Q8" t="str">
        <f>VLOOKUP($N8,LBB_Code!$B:$F,2,FALSE)</f>
        <v>S900008281</v>
      </c>
      <c r="R8" t="str">
        <f>VLOOKUP($N8,LBB_Code!$B:$F,4,FALSE)</f>
        <v>HA8 0DA</v>
      </c>
      <c r="S8" t="str">
        <f>VLOOKUP($G8,LBB_Code!$J:$O, 6,FALSE)</f>
        <v>A1.D10166.661225.99999.9999999.999999</v>
      </c>
      <c r="T8" s="124"/>
      <c r="W8" s="118"/>
      <c r="X8" t="str">
        <f t="shared" ref="X8:X71" si="4">RIGHT($B8,4)&amp;"."&amp;$M8&amp;"."&amp;X$3</f>
        <v>2002.PEGrt.I06.Ma251</v>
      </c>
      <c r="Y8" t="str">
        <f t="shared" ref="Y8:Y71" si="5">$O8&amp;"."&amp;RIGHT($B8,4)&amp;"."&amp;$M8&amp;"."&amp;Y$3</f>
        <v>Barnfield .2002.PEGrt.I06.Ma25</v>
      </c>
      <c r="Z8" s="118">
        <v>8158</v>
      </c>
      <c r="AC8" s="118"/>
      <c r="AF8" s="121"/>
      <c r="AI8" s="121"/>
      <c r="AL8" s="121"/>
      <c r="AO8" s="121"/>
      <c r="AR8" s="121"/>
      <c r="AU8" s="121"/>
      <c r="AX8" s="121"/>
      <c r="BA8" s="121"/>
      <c r="BD8" s="121"/>
      <c r="BE8" s="119">
        <f t="shared" ref="BE8:BE71" si="6">SUM(W8:BA8)</f>
        <v>8158</v>
      </c>
      <c r="BF8" s="119">
        <f t="shared" si="1"/>
        <v>8158</v>
      </c>
    </row>
    <row r="9" spans="1:58" hidden="1" x14ac:dyDescent="0.25">
      <c r="A9" s="117">
        <v>3022066</v>
      </c>
      <c r="B9" s="117">
        <v>3022066</v>
      </c>
      <c r="C9" t="s">
        <v>427</v>
      </c>
      <c r="D9" s="106">
        <f>VLOOKUP(B9,'School Details'!A:E,3,FALSE)</f>
        <v>0</v>
      </c>
      <c r="E9" s="106" t="str">
        <f>VLOOKUP(B9,'School Details'!A:E,4,FALSE)</f>
        <v>A</v>
      </c>
      <c r="F9" s="106" t="str">
        <f>VLOOKUP(B9,'School Details'!A:E,5,FALSE)</f>
        <v>Primary</v>
      </c>
      <c r="G9" s="100" t="s">
        <v>894</v>
      </c>
      <c r="H9" t="s">
        <v>567</v>
      </c>
      <c r="I9" t="s">
        <v>368</v>
      </c>
      <c r="J9">
        <v>661225</v>
      </c>
      <c r="K9" s="117" t="s">
        <v>15</v>
      </c>
      <c r="L9" s="106">
        <f t="shared" ref="L9:L68" si="7">IF(C11=C10,L8+1,1)</f>
        <v>1</v>
      </c>
      <c r="M9" s="106" t="str">
        <f t="shared" si="2"/>
        <v>PEGrt.I06</v>
      </c>
      <c r="N9" s="106">
        <f>VLOOKUP(B9,'School Details'!A:K,10,FALSE)</f>
        <v>400051</v>
      </c>
      <c r="O9" s="106" t="str">
        <f t="shared" si="3"/>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24"/>
      <c r="W9" s="118"/>
      <c r="X9" t="str">
        <f t="shared" si="4"/>
        <v>2066.PEGrt.I06.Ma251</v>
      </c>
      <c r="Y9" t="str">
        <f t="shared" si="5"/>
        <v>Bell Lane .2066.PEGrt.I06.Ma25</v>
      </c>
      <c r="Z9" s="118"/>
      <c r="AC9" s="118"/>
      <c r="AF9" s="121"/>
      <c r="AI9" s="121"/>
      <c r="AL9" s="121"/>
      <c r="AO9" s="121"/>
      <c r="AR9" s="121"/>
      <c r="AU9" s="121"/>
      <c r="AX9" s="121"/>
      <c r="BA9" s="121"/>
      <c r="BD9" s="121"/>
      <c r="BE9" s="119">
        <f t="shared" si="6"/>
        <v>0</v>
      </c>
      <c r="BF9" s="119">
        <f t="shared" si="1"/>
        <v>0</v>
      </c>
    </row>
    <row r="10" spans="1:58" x14ac:dyDescent="0.25">
      <c r="A10" s="117">
        <v>3022007</v>
      </c>
      <c r="B10" s="117">
        <v>3022007</v>
      </c>
      <c r="C10" t="s">
        <v>433</v>
      </c>
      <c r="D10" s="106">
        <f>VLOOKUP(B10,'School Details'!A:E,3,FALSE)</f>
        <v>0</v>
      </c>
      <c r="E10" s="106" t="str">
        <f>VLOOKUP(B10,'School Details'!A:E,4,FALSE)</f>
        <v>M</v>
      </c>
      <c r="F10" s="106" t="str">
        <f>VLOOKUP(B10,'School Details'!A:E,5,FALSE)</f>
        <v>Primary</v>
      </c>
      <c r="G10" s="100" t="s">
        <v>894</v>
      </c>
      <c r="H10" t="s">
        <v>567</v>
      </c>
      <c r="I10" t="s">
        <v>368</v>
      </c>
      <c r="J10">
        <v>661225</v>
      </c>
      <c r="K10" s="117" t="s">
        <v>15</v>
      </c>
      <c r="L10" s="106">
        <f t="shared" si="7"/>
        <v>1</v>
      </c>
      <c r="M10" s="106" t="str">
        <f t="shared" si="2"/>
        <v>PEGrt.I06</v>
      </c>
      <c r="N10" s="106">
        <f>VLOOKUP(B10,'School Details'!A:K,10,FALSE)</f>
        <v>400040</v>
      </c>
      <c r="O10" s="106" t="str">
        <f t="shared" si="3"/>
        <v>Brookland Junior</v>
      </c>
      <c r="P10" t="str">
        <f>VLOOKUP($N10,LBB_Code!$B:$F,3,FALSE)</f>
        <v>Brookland Junior School</v>
      </c>
      <c r="Q10" t="str">
        <f>VLOOKUP($N10,LBB_Code!$B:$F,2,FALSE)</f>
        <v>S900008306</v>
      </c>
      <c r="R10" t="str">
        <f>VLOOKUP($N10,LBB_Code!$B:$F,4,FALSE)</f>
        <v>NW11 6EJ</v>
      </c>
      <c r="S10" t="str">
        <f>VLOOKUP($G10,LBB_Code!$J:$O, 6,FALSE)</f>
        <v>A1.D10166.661225.99999.9999999.999999</v>
      </c>
      <c r="T10" s="124"/>
      <c r="W10" s="118"/>
      <c r="X10" t="str">
        <f t="shared" si="4"/>
        <v>2007.PEGrt.I06.Ma251</v>
      </c>
      <c r="Y10" t="str">
        <f t="shared" si="5"/>
        <v>Brookland Junior.2007.PEGrt.I06.Ma25</v>
      </c>
      <c r="Z10" s="118">
        <v>8142</v>
      </c>
      <c r="AC10" s="118"/>
      <c r="AF10" s="121"/>
      <c r="AI10" s="121"/>
      <c r="AL10" s="121"/>
      <c r="AO10" s="121"/>
      <c r="AR10" s="121"/>
      <c r="AU10" s="121"/>
      <c r="AX10" s="121"/>
      <c r="BA10" s="121"/>
      <c r="BD10" s="121"/>
      <c r="BE10" s="119">
        <f t="shared" si="6"/>
        <v>8142</v>
      </c>
      <c r="BF10" s="119">
        <f t="shared" si="1"/>
        <v>8142</v>
      </c>
    </row>
    <row r="11" spans="1:58" x14ac:dyDescent="0.25">
      <c r="A11" s="117">
        <v>3022008</v>
      </c>
      <c r="B11" s="117">
        <v>3022008</v>
      </c>
      <c r="C11" t="s">
        <v>432</v>
      </c>
      <c r="D11" s="106">
        <f>VLOOKUP(B11,'School Details'!A:E,3,FALSE)</f>
        <v>0</v>
      </c>
      <c r="E11" s="106" t="str">
        <f>VLOOKUP(B11,'School Details'!A:E,4,FALSE)</f>
        <v>M</v>
      </c>
      <c r="F11" s="106" t="str">
        <f>VLOOKUP(B11,'School Details'!A:E,5,FALSE)</f>
        <v>Primary</v>
      </c>
      <c r="G11" s="100" t="s">
        <v>894</v>
      </c>
      <c r="H11" t="s">
        <v>567</v>
      </c>
      <c r="I11" t="s">
        <v>368</v>
      </c>
      <c r="J11">
        <v>661225</v>
      </c>
      <c r="K11" s="117" t="s">
        <v>15</v>
      </c>
      <c r="L11" s="106">
        <f t="shared" si="7"/>
        <v>1</v>
      </c>
      <c r="M11" s="106" t="str">
        <f t="shared" si="2"/>
        <v>PEGrt.I06</v>
      </c>
      <c r="N11" s="106">
        <f>VLOOKUP(B11,'School Details'!A:K,10,FALSE)</f>
        <v>400057</v>
      </c>
      <c r="O11" s="106" t="str">
        <f t="shared" si="3"/>
        <v xml:space="preserve">Brookland Infant  </v>
      </c>
      <c r="P11" t="str">
        <f>VLOOKUP($N11,LBB_Code!$B:$F,3,FALSE)</f>
        <v>Brookland Infant School</v>
      </c>
      <c r="Q11" t="str">
        <f>VLOOKUP($N11,LBB_Code!$B:$F,2,FALSE)</f>
        <v>S900008317</v>
      </c>
      <c r="R11" t="str">
        <f>VLOOKUP($N11,LBB_Code!$B:$F,4,FALSE)</f>
        <v>NW11 6EJ</v>
      </c>
      <c r="S11" t="str">
        <f>VLOOKUP($G11,LBB_Code!$J:$O, 6,FALSE)</f>
        <v>A1.D10166.661225.99999.9999999.999999</v>
      </c>
      <c r="T11" s="124"/>
      <c r="W11" s="118"/>
      <c r="X11" t="str">
        <f t="shared" si="4"/>
        <v>2008.PEGrt.I06.Ma251</v>
      </c>
      <c r="Y11" t="str">
        <f t="shared" si="5"/>
        <v>Brookland Infant  .2008.PEGrt.I06.Ma25</v>
      </c>
      <c r="Z11" s="118">
        <v>7408</v>
      </c>
      <c r="AC11" s="118"/>
      <c r="AF11" s="121"/>
      <c r="AI11" s="121"/>
      <c r="AL11" s="121"/>
      <c r="AO11" s="121"/>
      <c r="AR11" s="121"/>
      <c r="AU11" s="121"/>
      <c r="AX11" s="121"/>
      <c r="BA11" s="121"/>
      <c r="BD11" s="121"/>
      <c r="BE11" s="119">
        <f t="shared" si="6"/>
        <v>7408</v>
      </c>
      <c r="BF11" s="119">
        <f t="shared" si="1"/>
        <v>7408</v>
      </c>
    </row>
    <row r="12" spans="1:58" x14ac:dyDescent="0.25">
      <c r="A12" s="117">
        <v>3022009</v>
      </c>
      <c r="B12" s="117">
        <v>3022009</v>
      </c>
      <c r="C12" t="s">
        <v>434</v>
      </c>
      <c r="D12" s="106">
        <f>VLOOKUP(B12,'School Details'!A:E,3,FALSE)</f>
        <v>0</v>
      </c>
      <c r="E12" s="106" t="str">
        <f>VLOOKUP(B12,'School Details'!A:E,4,FALSE)</f>
        <v>M</v>
      </c>
      <c r="F12" s="106" t="str">
        <f>VLOOKUP(B12,'School Details'!A:E,5,FALSE)</f>
        <v>Primary</v>
      </c>
      <c r="G12" s="100" t="s">
        <v>894</v>
      </c>
      <c r="H12" t="s">
        <v>567</v>
      </c>
      <c r="I12" t="s">
        <v>368</v>
      </c>
      <c r="J12">
        <v>661225</v>
      </c>
      <c r="K12" s="117" t="s">
        <v>15</v>
      </c>
      <c r="L12" s="106">
        <f t="shared" si="7"/>
        <v>1</v>
      </c>
      <c r="M12" s="106" t="str">
        <f t="shared" si="2"/>
        <v>PEGrt.I06</v>
      </c>
      <c r="N12" s="106">
        <f>VLOOKUP(B12,'School Details'!A:K,10,FALSE)</f>
        <v>400061</v>
      </c>
      <c r="O12" s="106" t="str">
        <f t="shared" si="3"/>
        <v xml:space="preserve">Brunswick Park </v>
      </c>
      <c r="P12" t="str">
        <f>VLOOKUP($N12,LBB_Code!$B:$F,3,FALSE)</f>
        <v>Brunswick Park Primary and Nursery Sc</v>
      </c>
      <c r="Q12" t="str">
        <f>VLOOKUP($N12,LBB_Code!$B:$F,2,FALSE)</f>
        <v>S900008320</v>
      </c>
      <c r="R12" t="str">
        <f>VLOOKUP($N12,LBB_Code!$B:$F,4,FALSE)</f>
        <v>N14 5DU</v>
      </c>
      <c r="S12" t="str">
        <f>VLOOKUP($G12,LBB_Code!$J:$O, 6,FALSE)</f>
        <v>A1.D10166.661225.99999.9999999.999999</v>
      </c>
      <c r="T12" s="124"/>
      <c r="W12" s="118"/>
      <c r="X12" t="str">
        <f t="shared" si="4"/>
        <v>2009.PEGrt.I06.Ma251</v>
      </c>
      <c r="Y12" t="str">
        <f t="shared" si="5"/>
        <v>Brunswick Park .2009.PEGrt.I06.Ma25</v>
      </c>
      <c r="Z12" s="118">
        <v>8171</v>
      </c>
      <c r="AC12" s="118"/>
      <c r="AF12" s="121"/>
      <c r="AI12" s="121"/>
      <c r="AL12" s="121"/>
      <c r="AO12" s="121"/>
      <c r="AR12" s="121"/>
      <c r="AU12" s="121"/>
      <c r="AX12" s="121"/>
      <c r="BA12" s="121"/>
      <c r="BD12" s="121"/>
      <c r="BE12" s="119">
        <f t="shared" si="6"/>
        <v>8171</v>
      </c>
      <c r="BF12" s="119">
        <f t="shared" si="1"/>
        <v>8171</v>
      </c>
    </row>
    <row r="13" spans="1:58" x14ac:dyDescent="0.25">
      <c r="A13" s="117">
        <v>3022011</v>
      </c>
      <c r="B13" s="117">
        <v>3022011</v>
      </c>
      <c r="C13" t="s">
        <v>440</v>
      </c>
      <c r="D13" s="106">
        <f>VLOOKUP(B13,'School Details'!A:E,3,FALSE)</f>
        <v>0</v>
      </c>
      <c r="E13" s="106" t="str">
        <f>VLOOKUP(B13,'School Details'!A:E,4,FALSE)</f>
        <v>M</v>
      </c>
      <c r="F13" s="106" t="str">
        <f>VLOOKUP(B13,'School Details'!A:E,5,FALSE)</f>
        <v>Primary</v>
      </c>
      <c r="G13" s="100" t="s">
        <v>894</v>
      </c>
      <c r="H13" t="s">
        <v>567</v>
      </c>
      <c r="I13" t="s">
        <v>368</v>
      </c>
      <c r="J13">
        <v>661225</v>
      </c>
      <c r="K13" s="117" t="s">
        <v>15</v>
      </c>
      <c r="L13" s="106">
        <f t="shared" si="7"/>
        <v>1</v>
      </c>
      <c r="M13" s="106" t="str">
        <f t="shared" si="2"/>
        <v>PEGrt.I06</v>
      </c>
      <c r="N13" s="106">
        <f>VLOOKUP(B13,'School Details'!A:K,10,FALSE)</f>
        <v>400020</v>
      </c>
      <c r="O13" s="106" t="str">
        <f t="shared" si="3"/>
        <v xml:space="preserve">Church Hill </v>
      </c>
      <c r="P13" t="str">
        <f>VLOOKUP($N13,LBB_Code!$B:$F,3,FALSE)</f>
        <v>Church Hill School</v>
      </c>
      <c r="Q13" t="str">
        <f>VLOOKUP($N13,LBB_Code!$B:$F,2,FALSE)</f>
        <v>S900008292</v>
      </c>
      <c r="R13" t="str">
        <f>VLOOKUP($N13,LBB_Code!$B:$F,4,FALSE)</f>
        <v>EN4 8NN</v>
      </c>
      <c r="S13" t="str">
        <f>VLOOKUP($G13,LBB_Code!$J:$O, 6,FALSE)</f>
        <v>A1.D10166.661225.99999.9999999.999999</v>
      </c>
      <c r="T13" s="124"/>
      <c r="W13" s="118"/>
      <c r="X13" t="str">
        <f t="shared" si="4"/>
        <v>2011.PEGrt.I06.Ma251</v>
      </c>
      <c r="Y13" t="str">
        <f t="shared" si="5"/>
        <v>Church Hill .2011.PEGrt.I06.Ma25</v>
      </c>
      <c r="Z13" s="118">
        <v>7467</v>
      </c>
      <c r="AC13" s="118"/>
      <c r="AF13" s="121"/>
      <c r="AI13" s="121"/>
      <c r="AL13" s="121"/>
      <c r="AO13" s="121"/>
      <c r="AR13" s="121"/>
      <c r="AU13" s="121"/>
      <c r="AX13" s="121"/>
      <c r="BA13" s="121"/>
      <c r="BD13" s="121"/>
      <c r="BE13" s="119">
        <f t="shared" si="6"/>
        <v>7467</v>
      </c>
      <c r="BF13" s="119">
        <f t="shared" si="1"/>
        <v>7467</v>
      </c>
    </row>
    <row r="14" spans="1:58" x14ac:dyDescent="0.25">
      <c r="A14" s="117">
        <v>3022014</v>
      </c>
      <c r="B14" s="117">
        <v>3022014</v>
      </c>
      <c r="C14" t="s">
        <v>443</v>
      </c>
      <c r="D14" s="106">
        <f>VLOOKUP(B14,'School Details'!A:E,3,FALSE)</f>
        <v>0</v>
      </c>
      <c r="E14" s="106" t="str">
        <f>VLOOKUP(B14,'School Details'!A:E,4,FALSE)</f>
        <v>M</v>
      </c>
      <c r="F14" s="106" t="str">
        <f>VLOOKUP(B14,'School Details'!A:E,5,FALSE)</f>
        <v>Primary</v>
      </c>
      <c r="G14" s="100" t="s">
        <v>894</v>
      </c>
      <c r="H14" t="s">
        <v>567</v>
      </c>
      <c r="I14" t="s">
        <v>368</v>
      </c>
      <c r="J14">
        <v>661225</v>
      </c>
      <c r="K14" s="117" t="s">
        <v>15</v>
      </c>
      <c r="L14" s="106">
        <f t="shared" si="7"/>
        <v>1</v>
      </c>
      <c r="M14" s="106" t="str">
        <f t="shared" si="2"/>
        <v>PEGrt.I06</v>
      </c>
      <c r="N14" s="106">
        <f>VLOOKUP(B14,'School Details'!A:K,10,FALSE)</f>
        <v>400050</v>
      </c>
      <c r="O14" s="106" t="str">
        <f t="shared" si="3"/>
        <v xml:space="preserve">Colindale </v>
      </c>
      <c r="P14" t="str">
        <f>VLOOKUP($N14,LBB_Code!$B:$F,3,FALSE)</f>
        <v>Colindale School</v>
      </c>
      <c r="Q14" t="str">
        <f>VLOOKUP($N14,LBB_Code!$B:$F,2,FALSE)</f>
        <v>S900008314</v>
      </c>
      <c r="R14" t="str">
        <f>VLOOKUP($N14,LBB_Code!$B:$F,4,FALSE)</f>
        <v>NW9 6DT</v>
      </c>
      <c r="S14" t="str">
        <f>VLOOKUP($G14,LBB_Code!$J:$O, 6,FALSE)</f>
        <v>A1.D10166.661225.99999.9999999.999999</v>
      </c>
      <c r="T14" s="124"/>
      <c r="W14" s="118"/>
      <c r="X14" t="str">
        <f t="shared" si="4"/>
        <v>2014.PEGrt.I06.Ma251</v>
      </c>
      <c r="Y14" t="str">
        <f t="shared" si="5"/>
        <v>Colindale .2014.PEGrt.I06.Ma25</v>
      </c>
      <c r="Z14" s="118">
        <v>8912</v>
      </c>
      <c r="AC14" s="118"/>
      <c r="AF14" s="121"/>
      <c r="AI14" s="121"/>
      <c r="AL14" s="121"/>
      <c r="AO14" s="121"/>
      <c r="AR14" s="121"/>
      <c r="AU14" s="121"/>
      <c r="AX14" s="121"/>
      <c r="BA14" s="121"/>
      <c r="BD14" s="121"/>
      <c r="BE14" s="119">
        <f t="shared" si="6"/>
        <v>8912</v>
      </c>
      <c r="BF14" s="119">
        <f t="shared" si="1"/>
        <v>8912</v>
      </c>
    </row>
    <row r="15" spans="1:58" x14ac:dyDescent="0.25">
      <c r="A15" s="117">
        <v>3022015</v>
      </c>
      <c r="B15" s="117">
        <v>3022015</v>
      </c>
      <c r="C15" t="s">
        <v>445</v>
      </c>
      <c r="D15" s="106">
        <f>VLOOKUP(B15,'School Details'!A:E,3,FALSE)</f>
        <v>0</v>
      </c>
      <c r="E15" s="106" t="str">
        <f>VLOOKUP(B15,'School Details'!A:E,4,FALSE)</f>
        <v>M</v>
      </c>
      <c r="F15" s="106" t="str">
        <f>VLOOKUP(B15,'School Details'!A:E,5,FALSE)</f>
        <v>Primary</v>
      </c>
      <c r="G15" s="100" t="s">
        <v>894</v>
      </c>
      <c r="H15" t="s">
        <v>567</v>
      </c>
      <c r="I15" t="s">
        <v>368</v>
      </c>
      <c r="J15">
        <v>661225</v>
      </c>
      <c r="K15" s="117" t="s">
        <v>15</v>
      </c>
      <c r="L15" s="106">
        <f t="shared" si="7"/>
        <v>1</v>
      </c>
      <c r="M15" s="106" t="str">
        <f t="shared" si="2"/>
        <v>PEGrt.I06</v>
      </c>
      <c r="N15" s="106">
        <f>VLOOKUP(B15,'School Details'!A:K,10,FALSE)</f>
        <v>400059</v>
      </c>
      <c r="O15" s="106" t="str">
        <f t="shared" si="3"/>
        <v>Coppetts Wood</v>
      </c>
      <c r="P15" t="str">
        <f>VLOOKUP($N15,LBB_Code!$B:$F,3,FALSE)</f>
        <v>Coppetts Wood School</v>
      </c>
      <c r="Q15" t="str">
        <f>VLOOKUP($N15,LBB_Code!$B:$F,2,FALSE)</f>
        <v>S900008319</v>
      </c>
      <c r="R15" t="str">
        <f>VLOOKUP($N15,LBB_Code!$B:$F,4,FALSE)</f>
        <v>N10 1JS</v>
      </c>
      <c r="S15" t="str">
        <f>VLOOKUP($G15,LBB_Code!$J:$O, 6,FALSE)</f>
        <v>A1.D10166.661225.99999.9999999.999999</v>
      </c>
      <c r="T15" s="124"/>
      <c r="W15" s="118"/>
      <c r="X15" t="str">
        <f t="shared" si="4"/>
        <v>2015.PEGrt.I06.Ma251</v>
      </c>
      <c r="Y15" t="str">
        <f t="shared" si="5"/>
        <v>Coppetts Wood.2015.PEGrt.I06.Ma25</v>
      </c>
      <c r="Z15" s="118">
        <v>7358</v>
      </c>
      <c r="AC15" s="118"/>
      <c r="AF15" s="121"/>
      <c r="AI15" s="121"/>
      <c r="AL15" s="121"/>
      <c r="AO15" s="121"/>
      <c r="AR15" s="121"/>
      <c r="AU15" s="121"/>
      <c r="AX15" s="121"/>
      <c r="BA15" s="121"/>
      <c r="BD15" s="121"/>
      <c r="BE15" s="119">
        <f t="shared" si="6"/>
        <v>7358</v>
      </c>
      <c r="BF15" s="119">
        <f t="shared" si="1"/>
        <v>7358</v>
      </c>
    </row>
    <row r="16" spans="1:58" x14ac:dyDescent="0.25">
      <c r="A16" s="117">
        <v>3022016</v>
      </c>
      <c r="B16" s="117">
        <v>3022016</v>
      </c>
      <c r="C16" t="s">
        <v>446</v>
      </c>
      <c r="D16" s="106">
        <f>VLOOKUP(B16,'School Details'!A:E,3,FALSE)</f>
        <v>0</v>
      </c>
      <c r="E16" s="106" t="str">
        <f>VLOOKUP(B16,'School Details'!A:E,4,FALSE)</f>
        <v>M</v>
      </c>
      <c r="F16" s="106" t="str">
        <f>VLOOKUP(B16,'School Details'!A:E,5,FALSE)</f>
        <v>Primary</v>
      </c>
      <c r="G16" s="100" t="s">
        <v>894</v>
      </c>
      <c r="H16" t="s">
        <v>567</v>
      </c>
      <c r="I16" t="s">
        <v>368</v>
      </c>
      <c r="J16">
        <v>661225</v>
      </c>
      <c r="K16" s="117" t="s">
        <v>15</v>
      </c>
      <c r="L16" s="106">
        <f t="shared" si="7"/>
        <v>1</v>
      </c>
      <c r="M16" s="106" t="str">
        <f t="shared" si="2"/>
        <v>PEGrt.I06</v>
      </c>
      <c r="N16" s="106">
        <f>VLOOKUP(B16,'School Details'!A:K,10,FALSE)</f>
        <v>400049</v>
      </c>
      <c r="O16" s="106" t="str">
        <f t="shared" si="3"/>
        <v xml:space="preserve">Courtland </v>
      </c>
      <c r="P16" t="str">
        <f>VLOOKUP($N16,LBB_Code!$B:$F,3,FALSE)</f>
        <v>Courtland School</v>
      </c>
      <c r="Q16" t="str">
        <f>VLOOKUP($N16,LBB_Code!$B:$F,2,FALSE)</f>
        <v>S900008313</v>
      </c>
      <c r="R16" t="str">
        <f>VLOOKUP($N16,LBB_Code!$B:$F,4,FALSE)</f>
        <v>NW7 3BG</v>
      </c>
      <c r="S16" t="str">
        <f>VLOOKUP($G16,LBB_Code!$J:$O, 6,FALSE)</f>
        <v>A1.D10166.661225.99999.9999999.999999</v>
      </c>
      <c r="T16" s="124"/>
      <c r="W16" s="118"/>
      <c r="X16" t="str">
        <f t="shared" si="4"/>
        <v>2016.PEGrt.I06.Ma251</v>
      </c>
      <c r="Y16" t="str">
        <f t="shared" si="5"/>
        <v>Courtland .2016.PEGrt.I06.Ma25</v>
      </c>
      <c r="Z16" s="118">
        <v>7421</v>
      </c>
      <c r="AC16" s="118"/>
      <c r="AF16" s="121"/>
      <c r="AI16" s="121"/>
      <c r="AL16" s="121"/>
      <c r="AO16" s="121"/>
      <c r="AR16" s="121"/>
      <c r="AU16" s="121"/>
      <c r="AX16" s="121"/>
      <c r="BA16" s="121"/>
      <c r="BD16" s="121"/>
      <c r="BE16" s="119">
        <f t="shared" si="6"/>
        <v>7421</v>
      </c>
      <c r="BF16" s="119">
        <f t="shared" si="1"/>
        <v>7421</v>
      </c>
    </row>
    <row r="17" spans="1:58" x14ac:dyDescent="0.25">
      <c r="A17" s="117">
        <v>3022017</v>
      </c>
      <c r="B17" s="117">
        <v>3022017</v>
      </c>
      <c r="C17" t="s">
        <v>447</v>
      </c>
      <c r="D17" s="106">
        <f>VLOOKUP(B17,'School Details'!A:E,3,FALSE)</f>
        <v>0</v>
      </c>
      <c r="E17" s="106" t="str">
        <f>VLOOKUP(B17,'School Details'!A:E,4,FALSE)</f>
        <v>M</v>
      </c>
      <c r="F17" s="106" t="str">
        <f>VLOOKUP(B17,'School Details'!A:E,5,FALSE)</f>
        <v>Primary</v>
      </c>
      <c r="G17" s="100" t="s">
        <v>894</v>
      </c>
      <c r="H17" t="s">
        <v>567</v>
      </c>
      <c r="I17" t="s">
        <v>368</v>
      </c>
      <c r="J17">
        <v>661225</v>
      </c>
      <c r="K17" s="117" t="s">
        <v>15</v>
      </c>
      <c r="L17" s="106">
        <f t="shared" si="7"/>
        <v>1</v>
      </c>
      <c r="M17" s="106" t="str">
        <f t="shared" si="2"/>
        <v>PEGrt.I06</v>
      </c>
      <c r="N17" s="106">
        <f>VLOOKUP(B17,'School Details'!A:K,10,FALSE)</f>
        <v>400080</v>
      </c>
      <c r="O17" s="106" t="str">
        <f t="shared" si="3"/>
        <v xml:space="preserve">Cromer Road </v>
      </c>
      <c r="P17" t="str">
        <f>VLOOKUP($N17,LBB_Code!$B:$F,3,FALSE)</f>
        <v>Cromer Road School</v>
      </c>
      <c r="Q17" t="str">
        <f>VLOOKUP($N17,LBB_Code!$B:$F,2,FALSE)</f>
        <v>S900008331</v>
      </c>
      <c r="R17" t="str">
        <f>VLOOKUP($N17,LBB_Code!$B:$F,4,FALSE)</f>
        <v>EN5 5HT</v>
      </c>
      <c r="S17" t="str">
        <f>VLOOKUP($G17,LBB_Code!$J:$O, 6,FALSE)</f>
        <v>A1.D10166.661225.99999.9999999.999999</v>
      </c>
      <c r="T17" s="124"/>
      <c r="W17" s="118"/>
      <c r="X17" t="str">
        <f t="shared" si="4"/>
        <v>2017.PEGrt.I06.Ma251</v>
      </c>
      <c r="Y17" t="str">
        <f t="shared" si="5"/>
        <v>Cromer Road .2017.PEGrt.I06.Ma25</v>
      </c>
      <c r="Z17" s="118">
        <v>8133</v>
      </c>
      <c r="AC17" s="118"/>
      <c r="AF17" s="121"/>
      <c r="AI17" s="121"/>
      <c r="AL17" s="121"/>
      <c r="AO17" s="121"/>
      <c r="AR17" s="121"/>
      <c r="AU17" s="121"/>
      <c r="AX17" s="121"/>
      <c r="BA17" s="121"/>
      <c r="BD17" s="121"/>
      <c r="BE17" s="119">
        <f t="shared" si="6"/>
        <v>8133</v>
      </c>
      <c r="BF17" s="119">
        <f t="shared" si="1"/>
        <v>8133</v>
      </c>
    </row>
    <row r="18" spans="1:58" x14ac:dyDescent="0.25">
      <c r="A18" s="117">
        <v>3022019</v>
      </c>
      <c r="B18" s="117">
        <v>3022019</v>
      </c>
      <c r="C18" t="s">
        <v>450</v>
      </c>
      <c r="D18" s="106">
        <f>VLOOKUP(B18,'School Details'!A:E,3,FALSE)</f>
        <v>0</v>
      </c>
      <c r="E18" s="106" t="str">
        <f>VLOOKUP(B18,'School Details'!A:E,4,FALSE)</f>
        <v>M</v>
      </c>
      <c r="F18" s="106" t="str">
        <f>VLOOKUP(B18,'School Details'!A:E,5,FALSE)</f>
        <v>Primary</v>
      </c>
      <c r="G18" s="100" t="s">
        <v>894</v>
      </c>
      <c r="H18" t="s">
        <v>567</v>
      </c>
      <c r="I18" t="s">
        <v>368</v>
      </c>
      <c r="J18">
        <v>661225</v>
      </c>
      <c r="K18" s="117" t="s">
        <v>15</v>
      </c>
      <c r="L18" s="106">
        <f t="shared" si="7"/>
        <v>1</v>
      </c>
      <c r="M18" s="106" t="str">
        <f t="shared" si="2"/>
        <v>PEGrt.I06</v>
      </c>
      <c r="N18" s="106">
        <f>VLOOKUP(B18,'School Details'!A:K,10,FALSE)</f>
        <v>400036</v>
      </c>
      <c r="O18" s="106" t="str">
        <f t="shared" si="3"/>
        <v xml:space="preserve">Deansbrook Infant </v>
      </c>
      <c r="P18" t="str">
        <f>VLOOKUP($N18,LBB_Code!$B:$F,3,FALSE)</f>
        <v>Deansbrook Infant School</v>
      </c>
      <c r="Q18" t="str">
        <f>VLOOKUP($N18,LBB_Code!$B:$F,2,FALSE)</f>
        <v>S900008302</v>
      </c>
      <c r="R18" t="str">
        <f>VLOOKUP($N18,LBB_Code!$B:$F,4,FALSE)</f>
        <v>NW7 3ED</v>
      </c>
      <c r="S18" t="str">
        <f>VLOOKUP($G18,LBB_Code!$J:$O, 6,FALSE)</f>
        <v>A1.D10166.661225.99999.9999999.999999</v>
      </c>
      <c r="T18" s="124"/>
      <c r="W18" s="118"/>
      <c r="X18" t="str">
        <f t="shared" si="4"/>
        <v>2019.PEGrt.I06.Ma251</v>
      </c>
      <c r="Y18" t="str">
        <f t="shared" si="5"/>
        <v>Deansbrook Infant .2019.PEGrt.I06.Ma25</v>
      </c>
      <c r="Z18" s="118">
        <v>7150</v>
      </c>
      <c r="AC18" s="118"/>
      <c r="AF18" s="121"/>
      <c r="AI18" s="121"/>
      <c r="AL18" s="121"/>
      <c r="AO18" s="121"/>
      <c r="AR18" s="121"/>
      <c r="AU18" s="121"/>
      <c r="AX18" s="121"/>
      <c r="BA18" s="121"/>
      <c r="BD18" s="121"/>
      <c r="BE18" s="119">
        <f t="shared" si="6"/>
        <v>7150</v>
      </c>
      <c r="BF18" s="119">
        <f t="shared" si="1"/>
        <v>7150</v>
      </c>
    </row>
    <row r="19" spans="1:58" hidden="1" x14ac:dyDescent="0.25">
      <c r="A19" s="117">
        <v>3022021</v>
      </c>
      <c r="B19" s="117">
        <v>3022021</v>
      </c>
      <c r="C19" t="s">
        <v>452</v>
      </c>
      <c r="D19" s="106">
        <f>VLOOKUP(B19,'School Details'!A:E,3,FALSE)</f>
        <v>0</v>
      </c>
      <c r="E19" s="106" t="str">
        <f>VLOOKUP(B19,'School Details'!A:E,4,FALSE)</f>
        <v>A</v>
      </c>
      <c r="F19" s="106" t="str">
        <f>VLOOKUP(B19,'School Details'!A:E,5,FALSE)</f>
        <v>Primary</v>
      </c>
      <c r="G19" s="100" t="s">
        <v>894</v>
      </c>
      <c r="H19" t="s">
        <v>567</v>
      </c>
      <c r="I19" t="s">
        <v>368</v>
      </c>
      <c r="J19">
        <v>661225</v>
      </c>
      <c r="K19" s="117" t="s">
        <v>15</v>
      </c>
      <c r="L19" s="106">
        <f t="shared" si="7"/>
        <v>1</v>
      </c>
      <c r="M19" s="106" t="str">
        <f t="shared" si="2"/>
        <v>PEGrt.I06</v>
      </c>
      <c r="N19" s="106">
        <f>VLOOKUP(B19,'School Details'!A:K,10,FALSE)</f>
        <v>400042</v>
      </c>
      <c r="O19" s="106" t="s">
        <v>452</v>
      </c>
      <c r="P19" t="str">
        <f>VLOOKUP($N19,LBB_Code!$B:$F,3,FALSE)</f>
        <v>Dollis Primary School</v>
      </c>
      <c r="Q19" t="str">
        <f>VLOOKUP($N19,LBB_Code!$B:$F,2,FALSE)</f>
        <v>S900008308</v>
      </c>
      <c r="R19" t="str">
        <f>VLOOKUP($N19,LBB_Code!$B:$F,4,FALSE)</f>
        <v>NW7 2BU</v>
      </c>
      <c r="S19" t="s">
        <v>895</v>
      </c>
      <c r="T19" s="124"/>
      <c r="W19" s="118"/>
      <c r="X19" t="str">
        <f t="shared" si="4"/>
        <v>2021.PEGrt.I06.Ma251</v>
      </c>
      <c r="Y19" t="str">
        <f t="shared" si="5"/>
        <v>Dollis Primary.2021.PEGrt.I06.Ma25</v>
      </c>
      <c r="Z19" s="118"/>
      <c r="AC19" s="118"/>
      <c r="AF19" s="121"/>
      <c r="AI19" s="121"/>
      <c r="AL19" s="121"/>
      <c r="AO19" s="121"/>
      <c r="AR19" s="121"/>
      <c r="AU19" s="121"/>
      <c r="AX19" s="121"/>
      <c r="BA19" s="121"/>
      <c r="BD19" s="121"/>
      <c r="BE19" s="119">
        <f t="shared" si="6"/>
        <v>0</v>
      </c>
      <c r="BF19" s="119">
        <f t="shared" si="1"/>
        <v>0</v>
      </c>
    </row>
    <row r="20" spans="1:58" x14ac:dyDescent="0.25">
      <c r="A20" s="117">
        <v>3022023</v>
      </c>
      <c r="B20" s="117">
        <v>3022023</v>
      </c>
      <c r="C20" t="s">
        <v>453</v>
      </c>
      <c r="D20" s="106">
        <f>VLOOKUP(B20,'School Details'!A:E,3,FALSE)</f>
        <v>0</v>
      </c>
      <c r="E20" s="106" t="str">
        <f>VLOOKUP(B20,'School Details'!A:E,4,FALSE)</f>
        <v>M</v>
      </c>
      <c r="F20" s="106" t="str">
        <f>VLOOKUP(B20,'School Details'!A:E,5,FALSE)</f>
        <v>Primary</v>
      </c>
      <c r="G20" s="100" t="s">
        <v>894</v>
      </c>
      <c r="H20" t="s">
        <v>567</v>
      </c>
      <c r="I20" t="s">
        <v>368</v>
      </c>
      <c r="J20">
        <v>661225</v>
      </c>
      <c r="K20" s="117" t="s">
        <v>15</v>
      </c>
      <c r="L20" s="106">
        <f t="shared" si="7"/>
        <v>1</v>
      </c>
      <c r="M20" s="106" t="str">
        <f t="shared" si="2"/>
        <v>PEGrt.I06</v>
      </c>
      <c r="N20" s="106">
        <f>VLOOKUP(B20,'School Details'!A:K,10,FALSE)</f>
        <v>400159</v>
      </c>
      <c r="O20" s="106" t="str">
        <f t="shared" si="3"/>
        <v>Edgware Primary</v>
      </c>
      <c r="P20" t="str">
        <f>VLOOKUP($N20,LBB_Code!$B:$F,3,FALSE)</f>
        <v>Edgware Primary School</v>
      </c>
      <c r="Q20" t="str">
        <f>VLOOKUP($N20,LBB_Code!$B:$F,2,FALSE)</f>
        <v>S900008367</v>
      </c>
      <c r="R20" t="str">
        <f>VLOOKUP($N20,LBB_Code!$B:$F,4,FALSE)</f>
        <v>HA8 9AB</v>
      </c>
      <c r="S20" t="str">
        <f>VLOOKUP($G20,LBB_Code!$J:$O, 6,FALSE)</f>
        <v>A1.D10166.661225.99999.9999999.999999</v>
      </c>
      <c r="T20" s="124"/>
      <c r="W20" s="118"/>
      <c r="X20" t="str">
        <f t="shared" si="4"/>
        <v>2023.PEGrt.I06.Ma251</v>
      </c>
      <c r="Y20" t="str">
        <f t="shared" si="5"/>
        <v>Edgware Primary.2023.PEGrt.I06.Ma25</v>
      </c>
      <c r="Z20" s="118">
        <v>8154</v>
      </c>
      <c r="AC20" s="118"/>
      <c r="AF20" s="121"/>
      <c r="AI20" s="121"/>
      <c r="AL20" s="121"/>
      <c r="AO20" s="121"/>
      <c r="AR20" s="121"/>
      <c r="AU20" s="121"/>
      <c r="AX20" s="121"/>
      <c r="BA20" s="121"/>
      <c r="BD20" s="121"/>
      <c r="BE20" s="119">
        <f t="shared" si="6"/>
        <v>8154</v>
      </c>
      <c r="BF20" s="119">
        <f t="shared" si="1"/>
        <v>8154</v>
      </c>
    </row>
    <row r="21" spans="1:58" x14ac:dyDescent="0.25">
      <c r="A21" s="117">
        <v>3022024</v>
      </c>
      <c r="B21" s="117">
        <v>3022024</v>
      </c>
      <c r="C21" t="s">
        <v>455</v>
      </c>
      <c r="D21" s="106">
        <f>VLOOKUP(B21,'School Details'!A:E,3,FALSE)</f>
        <v>0</v>
      </c>
      <c r="E21" s="106" t="str">
        <f>VLOOKUP(B21,'School Details'!A:E,4,FALSE)</f>
        <v>M</v>
      </c>
      <c r="F21" s="106" t="str">
        <f>VLOOKUP(B21,'School Details'!A:E,5,FALSE)</f>
        <v>Primary</v>
      </c>
      <c r="G21" s="100" t="s">
        <v>894</v>
      </c>
      <c r="H21" t="s">
        <v>567</v>
      </c>
      <c r="I21" t="s">
        <v>368</v>
      </c>
      <c r="J21">
        <v>661225</v>
      </c>
      <c r="K21" s="117" t="s">
        <v>15</v>
      </c>
      <c r="L21" s="106">
        <f t="shared" si="7"/>
        <v>1</v>
      </c>
      <c r="M21" s="106" t="str">
        <f t="shared" si="2"/>
        <v>PEGrt.I06</v>
      </c>
      <c r="N21" s="106">
        <f>VLOOKUP(B21,'School Details'!A:K,10,FALSE)</f>
        <v>400047</v>
      </c>
      <c r="O21" s="106" t="str">
        <f t="shared" si="3"/>
        <v xml:space="preserve">Fairway  </v>
      </c>
      <c r="P21" t="str">
        <f>VLOOKUP($N21,LBB_Code!$B:$F,3,FALSE)</f>
        <v>Fairway School</v>
      </c>
      <c r="Q21" t="str">
        <f>VLOOKUP($N21,LBB_Code!$B:$F,2,FALSE)</f>
        <v>S900008311</v>
      </c>
      <c r="R21" t="str">
        <f>VLOOKUP($N21,LBB_Code!$B:$F,4,FALSE)</f>
        <v>NW7 3HS</v>
      </c>
      <c r="S21" t="str">
        <f>VLOOKUP($G21,LBB_Code!$J:$O, 6,FALSE)</f>
        <v>A1.D10166.661225.99999.9999999.999999</v>
      </c>
      <c r="T21" s="124"/>
      <c r="W21" s="121"/>
      <c r="X21" t="str">
        <f t="shared" si="4"/>
        <v>2024.PEGrt.I06.Ma251</v>
      </c>
      <c r="Y21" t="str">
        <f t="shared" si="5"/>
        <v>Fairway  .2024.PEGrt.I06.Ma25</v>
      </c>
      <c r="Z21" s="118">
        <v>7396</v>
      </c>
      <c r="AC21" s="118"/>
      <c r="AF21" s="121"/>
      <c r="AI21" s="121"/>
      <c r="AL21" s="121"/>
      <c r="AO21" s="121"/>
      <c r="AR21" s="121"/>
      <c r="AU21" s="121"/>
      <c r="AX21" s="121"/>
      <c r="BA21" s="121"/>
      <c r="BD21" s="121"/>
      <c r="BE21" s="119">
        <f t="shared" si="6"/>
        <v>7396</v>
      </c>
      <c r="BF21" s="119">
        <f t="shared" si="1"/>
        <v>7396</v>
      </c>
    </row>
    <row r="22" spans="1:58" x14ac:dyDescent="0.25">
      <c r="A22" s="117">
        <v>3022025</v>
      </c>
      <c r="B22" s="117">
        <v>3022025</v>
      </c>
      <c r="C22" t="s">
        <v>457</v>
      </c>
      <c r="D22" s="106">
        <f>VLOOKUP(B22,'School Details'!A:E,3,FALSE)</f>
        <v>0</v>
      </c>
      <c r="E22" s="106" t="str">
        <f>VLOOKUP(B22,'School Details'!A:E,4,FALSE)</f>
        <v>M</v>
      </c>
      <c r="F22" s="106" t="str">
        <f>VLOOKUP(B22,'School Details'!A:E,5,FALSE)</f>
        <v>Primary</v>
      </c>
      <c r="G22" s="100" t="s">
        <v>894</v>
      </c>
      <c r="H22" t="s">
        <v>567</v>
      </c>
      <c r="I22" t="s">
        <v>368</v>
      </c>
      <c r="J22">
        <v>661225</v>
      </c>
      <c r="K22" s="117" t="s">
        <v>15</v>
      </c>
      <c r="L22" s="106">
        <f t="shared" si="7"/>
        <v>1</v>
      </c>
      <c r="M22" s="106" t="str">
        <f t="shared" si="2"/>
        <v>PEGrt.I06</v>
      </c>
      <c r="N22" s="106">
        <f>VLOOKUP(B22,'School Details'!A:K,10,FALSE)</f>
        <v>400001</v>
      </c>
      <c r="O22" s="106" t="str">
        <f t="shared" si="3"/>
        <v>Foulds</v>
      </c>
      <c r="P22" t="str">
        <f>VLOOKUP($N22,LBB_Code!$B:$F,3,FALSE)</f>
        <v>Foulds School</v>
      </c>
      <c r="Q22" t="str">
        <f>VLOOKUP($N22,LBB_Code!$B:$F,2,FALSE)</f>
        <v>S900008277</v>
      </c>
      <c r="R22" t="str">
        <f>VLOOKUP($N22,LBB_Code!$B:$F,4,FALSE)</f>
        <v>EN5 4NR</v>
      </c>
      <c r="S22" t="str">
        <f>VLOOKUP($G22,LBB_Code!$J:$O, 6,FALSE)</f>
        <v>A1.D10166.661225.99999.9999999.999999</v>
      </c>
      <c r="T22" s="124"/>
      <c r="W22" s="118"/>
      <c r="X22" t="str">
        <f t="shared" si="4"/>
        <v>2025.PEGrt.I06.Ma251</v>
      </c>
      <c r="Y22" t="str">
        <f t="shared" si="5"/>
        <v>Foulds.2025.PEGrt.I06.Ma25</v>
      </c>
      <c r="Z22" s="118">
        <v>7787</v>
      </c>
      <c r="AC22" s="118"/>
      <c r="AF22" s="121"/>
      <c r="AI22" s="121"/>
      <c r="AL22" s="121"/>
      <c r="AO22" s="121"/>
      <c r="AR22" s="121"/>
      <c r="AU22" s="121"/>
      <c r="AX22" s="121"/>
      <c r="BA22" s="121"/>
      <c r="BD22" s="121"/>
      <c r="BE22" s="119">
        <f t="shared" si="6"/>
        <v>7787</v>
      </c>
      <c r="BF22" s="119">
        <f t="shared" si="1"/>
        <v>7787</v>
      </c>
    </row>
    <row r="23" spans="1:58" x14ac:dyDescent="0.25">
      <c r="A23" s="117">
        <v>3022026</v>
      </c>
      <c r="B23" s="117">
        <v>3022026</v>
      </c>
      <c r="C23" t="s">
        <v>458</v>
      </c>
      <c r="D23" s="106">
        <f>VLOOKUP(B23,'School Details'!A:E,3,FALSE)</f>
        <v>0</v>
      </c>
      <c r="E23" s="106" t="str">
        <f>VLOOKUP(B23,'School Details'!A:E,4,FALSE)</f>
        <v>M</v>
      </c>
      <c r="F23" s="106" t="str">
        <f>VLOOKUP(B23,'School Details'!A:E,5,FALSE)</f>
        <v>Primary</v>
      </c>
      <c r="G23" s="100" t="s">
        <v>894</v>
      </c>
      <c r="H23" t="s">
        <v>567</v>
      </c>
      <c r="I23" t="s">
        <v>368</v>
      </c>
      <c r="J23">
        <v>661225</v>
      </c>
      <c r="K23" s="117" t="s">
        <v>15</v>
      </c>
      <c r="L23" s="106">
        <f t="shared" si="7"/>
        <v>1</v>
      </c>
      <c r="M23" s="106" t="str">
        <f t="shared" si="2"/>
        <v>PEGrt.I06</v>
      </c>
      <c r="N23" s="106">
        <f>VLOOKUP(B23,'School Details'!A:K,10,FALSE)</f>
        <v>400082</v>
      </c>
      <c r="O23" s="106" t="str">
        <f t="shared" si="3"/>
        <v>Frith Manor Sch</v>
      </c>
      <c r="P23" t="str">
        <f>VLOOKUP($N23,LBB_Code!$B:$F,3,FALSE)</f>
        <v>Frith Manor School</v>
      </c>
      <c r="Q23" t="str">
        <f>VLOOKUP($N23,LBB_Code!$B:$F,2,FALSE)</f>
        <v>S900008332</v>
      </c>
      <c r="R23" t="str">
        <f>VLOOKUP($N23,LBB_Code!$B:$F,4,FALSE)</f>
        <v>N12 7BN</v>
      </c>
      <c r="S23" t="str">
        <f>VLOOKUP($G23,LBB_Code!$J:$O, 6,FALSE)</f>
        <v>A1.D10166.661225.99999.9999999.999999</v>
      </c>
      <c r="T23" s="124"/>
      <c r="W23" s="118"/>
      <c r="X23" t="str">
        <f t="shared" si="4"/>
        <v>2026.PEGrt.I06.Ma251</v>
      </c>
      <c r="Y23" t="str">
        <f t="shared" si="5"/>
        <v>Frith Manor Sch.2026.PEGrt.I06.Ma25</v>
      </c>
      <c r="Z23" s="118">
        <v>8225</v>
      </c>
      <c r="AC23" s="118"/>
      <c r="AF23" s="121"/>
      <c r="AI23" s="121"/>
      <c r="AL23" s="121"/>
      <c r="AO23" s="121"/>
      <c r="AR23" s="121"/>
      <c r="AU23" s="121"/>
      <c r="AX23" s="121"/>
      <c r="BA23" s="121"/>
      <c r="BD23" s="121"/>
      <c r="BE23" s="119">
        <f t="shared" si="6"/>
        <v>8225</v>
      </c>
      <c r="BF23" s="121">
        <f t="shared" si="1"/>
        <v>8225</v>
      </c>
    </row>
    <row r="24" spans="1:58" x14ac:dyDescent="0.25">
      <c r="A24" s="117">
        <v>3022027</v>
      </c>
      <c r="B24" s="117">
        <v>3022027</v>
      </c>
      <c r="C24" t="s">
        <v>460</v>
      </c>
      <c r="D24" s="106">
        <f>VLOOKUP(B24,'School Details'!A:E,3,FALSE)</f>
        <v>0</v>
      </c>
      <c r="E24" s="106" t="str">
        <f>VLOOKUP(B24,'School Details'!A:E,4,FALSE)</f>
        <v>M</v>
      </c>
      <c r="F24" s="106" t="str">
        <f>VLOOKUP(B24,'School Details'!A:E,5,FALSE)</f>
        <v>Primary</v>
      </c>
      <c r="G24" s="100" t="s">
        <v>894</v>
      </c>
      <c r="H24" t="s">
        <v>567</v>
      </c>
      <c r="I24" t="s">
        <v>368</v>
      </c>
      <c r="J24">
        <v>661225</v>
      </c>
      <c r="K24" s="117" t="s">
        <v>15</v>
      </c>
      <c r="L24" s="106">
        <f t="shared" si="7"/>
        <v>1</v>
      </c>
      <c r="M24" s="106" t="str">
        <f t="shared" si="2"/>
        <v>PEGrt.I06</v>
      </c>
      <c r="N24" s="106">
        <f>VLOOKUP(B24,'School Details'!A:K,10,FALSE)</f>
        <v>400002</v>
      </c>
      <c r="O24" s="106" t="str">
        <f t="shared" si="3"/>
        <v>Garden Suburb Junior</v>
      </c>
      <c r="P24" t="str">
        <f>VLOOKUP($N24,LBB_Code!$B:$F,3,FALSE)</f>
        <v>Garden Suburb Junior School</v>
      </c>
      <c r="Q24" t="str">
        <f>VLOOKUP($N24,LBB_Code!$B:$F,2,FALSE)</f>
        <v>S900008278</v>
      </c>
      <c r="R24" t="str">
        <f>VLOOKUP($N24,LBB_Code!$B:$F,4,FALSE)</f>
        <v>NW11 6XU</v>
      </c>
      <c r="S24" t="str">
        <f>VLOOKUP($G24,LBB_Code!$J:$O, 6,FALSE)</f>
        <v>A1.D10166.661225.99999.9999999.999999</v>
      </c>
      <c r="T24" s="124"/>
      <c r="W24" s="118"/>
      <c r="X24" t="str">
        <f t="shared" si="4"/>
        <v>2027.PEGrt.I06.Ma251</v>
      </c>
      <c r="Y24" t="str">
        <f t="shared" si="5"/>
        <v>Garden Suburb Junior.2027.PEGrt.I06.Ma25</v>
      </c>
      <c r="Z24" s="118">
        <v>8050</v>
      </c>
      <c r="AC24" s="118"/>
      <c r="AF24" s="121"/>
      <c r="AI24" s="121"/>
      <c r="AL24" s="121"/>
      <c r="AO24" s="121"/>
      <c r="AR24" s="121"/>
      <c r="AU24" s="121"/>
      <c r="AX24" s="121"/>
      <c r="BA24" s="121"/>
      <c r="BD24" s="121"/>
      <c r="BE24" s="119">
        <f t="shared" si="6"/>
        <v>8050</v>
      </c>
      <c r="BF24" s="121">
        <f t="shared" si="1"/>
        <v>8050</v>
      </c>
    </row>
    <row r="25" spans="1:58" x14ac:dyDescent="0.25">
      <c r="A25" s="117">
        <v>3022028</v>
      </c>
      <c r="B25" s="117">
        <v>3022028</v>
      </c>
      <c r="C25" t="s">
        <v>459</v>
      </c>
      <c r="D25" s="106">
        <f>VLOOKUP(B25,'School Details'!A:E,3,FALSE)</f>
        <v>0</v>
      </c>
      <c r="E25" s="106" t="str">
        <f>VLOOKUP(B25,'School Details'!A:E,4,FALSE)</f>
        <v>M</v>
      </c>
      <c r="F25" s="106" t="str">
        <f>VLOOKUP(B25,'School Details'!A:E,5,FALSE)</f>
        <v>Primary</v>
      </c>
      <c r="G25" s="100" t="s">
        <v>894</v>
      </c>
      <c r="H25" t="s">
        <v>567</v>
      </c>
      <c r="I25" t="s">
        <v>368</v>
      </c>
      <c r="J25">
        <v>661225</v>
      </c>
      <c r="K25" s="117" t="s">
        <v>15</v>
      </c>
      <c r="L25" s="106">
        <f t="shared" si="7"/>
        <v>1</v>
      </c>
      <c r="M25" s="106" t="str">
        <f t="shared" si="2"/>
        <v>PEGrt.I06</v>
      </c>
      <c r="N25" s="106">
        <f>VLOOKUP(B25,'School Details'!A:K,10,FALSE)</f>
        <v>400067</v>
      </c>
      <c r="O25" s="106" t="str">
        <f t="shared" si="3"/>
        <v>Garden Suburb Infant</v>
      </c>
      <c r="P25" t="str">
        <f>VLOOKUP($N25,LBB_Code!$B:$F,3,FALSE)</f>
        <v>Garden Suburb Infant School</v>
      </c>
      <c r="Q25" t="str">
        <f>VLOOKUP($N25,LBB_Code!$B:$F,2,FALSE)</f>
        <v>S900008326</v>
      </c>
      <c r="R25" t="str">
        <f>VLOOKUP($N25,LBB_Code!$B:$F,4,FALSE)</f>
        <v>NW11 6XU</v>
      </c>
      <c r="S25" t="str">
        <f>VLOOKUP($G25,LBB_Code!$J:$O, 6,FALSE)</f>
        <v>A1.D10166.661225.99999.9999999.999999</v>
      </c>
      <c r="T25" s="124"/>
      <c r="W25" s="118"/>
      <c r="X25" t="str">
        <f t="shared" si="4"/>
        <v>2028.PEGrt.I06.Ma251</v>
      </c>
      <c r="Y25" t="str">
        <f t="shared" si="5"/>
        <v>Garden Suburb Infant.2028.PEGrt.I06.Ma25</v>
      </c>
      <c r="Z25" s="118">
        <v>7321</v>
      </c>
      <c r="AC25" s="118"/>
      <c r="AF25" s="121"/>
      <c r="AI25" s="121"/>
      <c r="AL25" s="121"/>
      <c r="AO25" s="121"/>
      <c r="AR25" s="121"/>
      <c r="AU25" s="121"/>
      <c r="AX25" s="121"/>
      <c r="BA25" s="121"/>
      <c r="BD25" s="121"/>
      <c r="BE25" s="119">
        <f t="shared" si="6"/>
        <v>7321</v>
      </c>
      <c r="BF25" s="121">
        <f t="shared" si="1"/>
        <v>7321</v>
      </c>
    </row>
    <row r="26" spans="1:58" x14ac:dyDescent="0.25">
      <c r="A26" s="117">
        <v>3022029</v>
      </c>
      <c r="B26" s="117">
        <v>3022029</v>
      </c>
      <c r="C26" t="s">
        <v>461</v>
      </c>
      <c r="D26" s="106">
        <f>VLOOKUP(B26,'School Details'!A:E,3,FALSE)</f>
        <v>0</v>
      </c>
      <c r="E26" s="106" t="str">
        <f>VLOOKUP(B26,'School Details'!A:E,4,FALSE)</f>
        <v>M</v>
      </c>
      <c r="F26" s="106" t="str">
        <f>VLOOKUP(B26,'School Details'!A:E,5,FALSE)</f>
        <v>Primary</v>
      </c>
      <c r="G26" t="s">
        <v>894</v>
      </c>
      <c r="H26" t="s">
        <v>567</v>
      </c>
      <c r="I26" t="s">
        <v>368</v>
      </c>
      <c r="J26">
        <v>661225</v>
      </c>
      <c r="K26" s="117" t="s">
        <v>15</v>
      </c>
      <c r="L26" s="106">
        <f t="shared" si="7"/>
        <v>1</v>
      </c>
      <c r="M26" s="106" t="str">
        <f t="shared" si="2"/>
        <v>PEGrt.I06</v>
      </c>
      <c r="N26" s="106">
        <f>VLOOKUP(B26,'School Details'!A:K,10,FALSE)</f>
        <v>400035</v>
      </c>
      <c r="O26" s="106" t="str">
        <f t="shared" si="3"/>
        <v xml:space="preserve">Goldbeaters  </v>
      </c>
      <c r="P26" t="str">
        <f>VLOOKUP($N26,LBB_Code!$B:$F,3,FALSE)</f>
        <v>Goldbeaters School</v>
      </c>
      <c r="Q26" t="str">
        <f>VLOOKUP($N26,LBB_Code!$B:$F,2,FALSE)</f>
        <v>S900008301</v>
      </c>
      <c r="R26" t="str">
        <f>VLOOKUP($N26,LBB_Code!$B:$F,4,FALSE)</f>
        <v>HA8 0HA</v>
      </c>
      <c r="S26" t="str">
        <f>VLOOKUP($G26,LBB_Code!$J:$O, 6,FALSE)</f>
        <v>A1.D10166.661225.99999.9999999.999999</v>
      </c>
      <c r="T26" s="124"/>
      <c r="W26" s="121"/>
      <c r="X26" t="str">
        <f t="shared" si="4"/>
        <v>2029.PEGrt.I06.Ma251</v>
      </c>
      <c r="Y26" t="str">
        <f t="shared" si="5"/>
        <v>Goldbeaters  .2029.PEGrt.I06.Ma25</v>
      </c>
      <c r="Z26" s="121">
        <v>8167</v>
      </c>
      <c r="AC26" s="121"/>
      <c r="AF26" s="121"/>
      <c r="AI26" s="121"/>
      <c r="AL26" s="121"/>
      <c r="AO26" s="121"/>
      <c r="AR26" s="121"/>
      <c r="AU26" s="121"/>
      <c r="AX26" s="121"/>
      <c r="BA26" s="121"/>
      <c r="BD26" s="121"/>
      <c r="BE26" s="119">
        <f t="shared" si="6"/>
        <v>8167</v>
      </c>
      <c r="BF26" s="119">
        <f t="shared" si="1"/>
        <v>8167</v>
      </c>
    </row>
    <row r="27" spans="1:58" x14ac:dyDescent="0.25">
      <c r="A27" s="117">
        <v>3022031</v>
      </c>
      <c r="B27" s="117">
        <v>3022031</v>
      </c>
      <c r="C27" t="s">
        <v>465</v>
      </c>
      <c r="D27" s="106">
        <f>VLOOKUP(B27,'School Details'!A:E,3,FALSE)</f>
        <v>0</v>
      </c>
      <c r="E27" s="106" t="str">
        <f>VLOOKUP(B27,'School Details'!A:E,4,FALSE)</f>
        <v>M</v>
      </c>
      <c r="F27" s="106" t="str">
        <f>VLOOKUP(B27,'School Details'!A:E,5,FALSE)</f>
        <v>Primary</v>
      </c>
      <c r="G27" t="s">
        <v>894</v>
      </c>
      <c r="H27" t="s">
        <v>567</v>
      </c>
      <c r="I27" t="s">
        <v>368</v>
      </c>
      <c r="J27">
        <v>661225</v>
      </c>
      <c r="K27" s="117" t="s">
        <v>15</v>
      </c>
      <c r="L27" s="106">
        <f t="shared" si="7"/>
        <v>1</v>
      </c>
      <c r="M27" s="106" t="str">
        <f t="shared" si="2"/>
        <v>PEGrt.I06</v>
      </c>
      <c r="N27" s="106">
        <f>VLOOKUP(B27,'School Details'!A:K,10,FALSE)</f>
        <v>400026</v>
      </c>
      <c r="O27" s="106" t="str">
        <f t="shared" si="3"/>
        <v>Hollickwood JMI Sch</v>
      </c>
      <c r="P27" t="str">
        <f>VLOOKUP($N27,LBB_Code!$B:$F,3,FALSE)</f>
        <v>Hollickwood School</v>
      </c>
      <c r="Q27" t="str">
        <f>VLOOKUP($N27,LBB_Code!$B:$F,2,FALSE)</f>
        <v>S900008296</v>
      </c>
      <c r="R27" t="str">
        <f>VLOOKUP($N27,LBB_Code!$B:$F,4,FALSE)</f>
        <v>N10 2NL</v>
      </c>
      <c r="S27" t="str">
        <f>VLOOKUP($G27,LBB_Code!$J:$O, 6,FALSE)</f>
        <v>A1.D10166.661225.99999.9999999.999999</v>
      </c>
      <c r="T27" s="124"/>
      <c r="W27" s="118"/>
      <c r="X27" t="str">
        <f t="shared" si="4"/>
        <v>2031.PEGrt.I06.Ma251</v>
      </c>
      <c r="Y27" t="str">
        <f t="shared" si="5"/>
        <v>Hollickwood JMI Sch.2031.PEGrt.I06.Ma25</v>
      </c>
      <c r="Z27" s="118">
        <v>7342</v>
      </c>
      <c r="AC27" s="118"/>
      <c r="AF27" s="121"/>
      <c r="AI27" s="121"/>
      <c r="AL27" s="121"/>
      <c r="AO27" s="121"/>
      <c r="AR27" s="121"/>
      <c r="AU27" s="121"/>
      <c r="AX27" s="121"/>
      <c r="BA27" s="121"/>
      <c r="BD27" s="121"/>
      <c r="BE27" s="119">
        <f t="shared" si="6"/>
        <v>7342</v>
      </c>
      <c r="BF27" s="119">
        <f t="shared" si="1"/>
        <v>7342</v>
      </c>
    </row>
    <row r="28" spans="1:58" x14ac:dyDescent="0.25">
      <c r="A28" s="117">
        <v>3022032</v>
      </c>
      <c r="B28" s="117">
        <v>3022032</v>
      </c>
      <c r="C28" t="s">
        <v>148</v>
      </c>
      <c r="D28" s="106">
        <f>VLOOKUP(B28,'School Details'!A:E,3,FALSE)</f>
        <v>0</v>
      </c>
      <c r="E28" s="106" t="str">
        <f>VLOOKUP(B28,'School Details'!A:E,4,FALSE)</f>
        <v>M</v>
      </c>
      <c r="F28" s="106" t="str">
        <f>VLOOKUP(B28,'School Details'!A:E,5,FALSE)</f>
        <v>Primary</v>
      </c>
      <c r="G28" t="s">
        <v>894</v>
      </c>
      <c r="H28" t="s">
        <v>567</v>
      </c>
      <c r="I28" t="s">
        <v>368</v>
      </c>
      <c r="J28">
        <v>661225</v>
      </c>
      <c r="K28" s="117" t="s">
        <v>15</v>
      </c>
      <c r="L28" s="106">
        <f t="shared" si="7"/>
        <v>1</v>
      </c>
      <c r="M28" s="106" t="str">
        <f t="shared" si="2"/>
        <v>PEGrt.I06</v>
      </c>
      <c r="N28" s="106">
        <f>VLOOKUP(B28,'School Details'!A:K,10,FALSE)</f>
        <v>400084</v>
      </c>
      <c r="O28" s="106" t="str">
        <f t="shared" si="3"/>
        <v>Holly Park School</v>
      </c>
      <c r="P28" t="str">
        <f>VLOOKUP($N28,LBB_Code!$B:$F,3,FALSE)</f>
        <v>Holly Park School</v>
      </c>
      <c r="Q28" t="str">
        <f>VLOOKUP($N28,LBB_Code!$B:$F,2,FALSE)</f>
        <v>S900008333</v>
      </c>
      <c r="R28" t="str">
        <f>VLOOKUP($N28,LBB_Code!$B:$F,4,FALSE)</f>
        <v>N11 3HG</v>
      </c>
      <c r="S28" t="str">
        <f>VLOOKUP($G28,LBB_Code!$J:$O, 6,FALSE)</f>
        <v>A1.D10166.661225.99999.9999999.999999</v>
      </c>
      <c r="T28" s="124"/>
      <c r="W28" s="118"/>
      <c r="X28" t="str">
        <f t="shared" si="4"/>
        <v>2032.PEGrt.I06.Ma251</v>
      </c>
      <c r="Y28" t="str">
        <f t="shared" si="5"/>
        <v>Holly Park School.2032.PEGrt.I06.Ma25</v>
      </c>
      <c r="Z28" s="118">
        <v>8250</v>
      </c>
      <c r="AC28" s="118"/>
      <c r="AF28" s="121"/>
      <c r="AI28" s="121"/>
      <c r="AL28" s="121"/>
      <c r="AO28" s="121"/>
      <c r="AR28" s="121"/>
      <c r="AU28" s="121"/>
      <c r="AX28" s="121"/>
      <c r="BA28" s="121"/>
      <c r="BD28" s="121"/>
      <c r="BE28" s="119">
        <f t="shared" si="6"/>
        <v>8250</v>
      </c>
      <c r="BF28" s="119">
        <f t="shared" si="1"/>
        <v>8250</v>
      </c>
    </row>
    <row r="29" spans="1:58" x14ac:dyDescent="0.25">
      <c r="A29" s="117">
        <v>3022036</v>
      </c>
      <c r="B29" s="117">
        <v>3022036</v>
      </c>
      <c r="C29" t="s">
        <v>175</v>
      </c>
      <c r="D29" s="106">
        <f>VLOOKUP(B29,'School Details'!A:E,3,FALSE)</f>
        <v>0</v>
      </c>
      <c r="E29" s="106" t="str">
        <f>VLOOKUP(B29,'School Details'!A:E,4,FALSE)</f>
        <v>M</v>
      </c>
      <c r="F29" s="106" t="str">
        <f>VLOOKUP(B29,'School Details'!A:E,5,FALSE)</f>
        <v>Primary</v>
      </c>
      <c r="G29" t="s">
        <v>894</v>
      </c>
      <c r="H29" t="s">
        <v>567</v>
      </c>
      <c r="I29" t="s">
        <v>368</v>
      </c>
      <c r="J29">
        <v>661225</v>
      </c>
      <c r="K29" s="117" t="s">
        <v>15</v>
      </c>
      <c r="L29" s="106">
        <f t="shared" si="7"/>
        <v>1</v>
      </c>
      <c r="M29" s="106" t="str">
        <f t="shared" si="2"/>
        <v>PEGrt.I06</v>
      </c>
      <c r="N29" s="106">
        <f>VLOOKUP(B29,'School Details'!A:K,10,FALSE)</f>
        <v>400046</v>
      </c>
      <c r="O29" s="106" t="str">
        <f t="shared" si="3"/>
        <v>Livingstone School</v>
      </c>
      <c r="P29" t="str">
        <f>VLOOKUP($N29,LBB_Code!$B:$F,3,FALSE)</f>
        <v>Livingstone School</v>
      </c>
      <c r="Q29" t="str">
        <f>VLOOKUP($N29,LBB_Code!$B:$F,2,FALSE)</f>
        <v>S900008310</v>
      </c>
      <c r="R29" t="str">
        <f>VLOOKUP($N29,LBB_Code!$B:$F,4,FALSE)</f>
        <v>EN4 9BU</v>
      </c>
      <c r="S29" t="str">
        <f>VLOOKUP($G29,LBB_Code!$J:$O, 6,FALSE)</f>
        <v>A1.D10166.661225.99999.9999999.999999</v>
      </c>
      <c r="T29" s="124"/>
      <c r="W29" s="118"/>
      <c r="X29" t="str">
        <f t="shared" si="4"/>
        <v>2036.PEGrt.I06.Ma251</v>
      </c>
      <c r="Y29" t="str">
        <f t="shared" si="5"/>
        <v>Livingstone School.2036.PEGrt.I06.Ma25</v>
      </c>
      <c r="Z29" s="118">
        <v>7412</v>
      </c>
      <c r="AC29" s="118"/>
      <c r="AF29" s="121"/>
      <c r="AI29" s="121"/>
      <c r="AL29" s="121"/>
      <c r="AO29" s="121"/>
      <c r="AR29" s="121"/>
      <c r="AU29" s="121"/>
      <c r="AX29" s="121"/>
      <c r="BA29" s="121"/>
      <c r="BD29" s="121"/>
      <c r="BE29" s="119">
        <f t="shared" si="6"/>
        <v>7412</v>
      </c>
      <c r="BF29" s="119">
        <f t="shared" si="1"/>
        <v>7412</v>
      </c>
    </row>
    <row r="30" spans="1:58" x14ac:dyDescent="0.25">
      <c r="A30" s="117">
        <v>3022037</v>
      </c>
      <c r="B30" s="117">
        <v>3022037</v>
      </c>
      <c r="C30" t="s">
        <v>470</v>
      </c>
      <c r="D30" s="106">
        <f>VLOOKUP(B30,'School Details'!A:E,3,FALSE)</f>
        <v>0</v>
      </c>
      <c r="E30" s="106" t="str">
        <f>VLOOKUP(B30,'School Details'!A:E,4,FALSE)</f>
        <v>M</v>
      </c>
      <c r="F30" s="106" t="str">
        <f>VLOOKUP(B30,'School Details'!A:E,5,FALSE)</f>
        <v>Primary</v>
      </c>
      <c r="G30" t="s">
        <v>894</v>
      </c>
      <c r="H30" t="s">
        <v>567</v>
      </c>
      <c r="I30" t="s">
        <v>368</v>
      </c>
      <c r="J30">
        <v>661225</v>
      </c>
      <c r="K30" s="117" t="s">
        <v>15</v>
      </c>
      <c r="L30" s="106">
        <f t="shared" si="7"/>
        <v>1</v>
      </c>
      <c r="M30" s="106" t="str">
        <f t="shared" si="2"/>
        <v>PEGrt.I06</v>
      </c>
      <c r="N30" s="106">
        <f>VLOOKUP(B30,'School Details'!A:K,10,FALSE)</f>
        <v>400030</v>
      </c>
      <c r="O30" s="106" t="str">
        <f t="shared" si="3"/>
        <v xml:space="preserve">Manorside  </v>
      </c>
      <c r="P30" t="str">
        <f>VLOOKUP($N30,LBB_Code!$B:$F,3,FALSE)</f>
        <v>Manorside School</v>
      </c>
      <c r="Q30" t="str">
        <f>VLOOKUP($N30,LBB_Code!$B:$F,2,FALSE)</f>
        <v>S900008298</v>
      </c>
      <c r="R30" t="str">
        <f>VLOOKUP($N30,LBB_Code!$B:$F,4,FALSE)</f>
        <v>N3 2AB</v>
      </c>
      <c r="S30" t="str">
        <f>VLOOKUP($G30,LBB_Code!$J:$O, 6,FALSE)</f>
        <v>A1.D10166.661225.99999.9999999.999999</v>
      </c>
      <c r="T30" s="124"/>
      <c r="W30" s="118"/>
      <c r="X30" t="str">
        <f t="shared" si="4"/>
        <v>2037.PEGrt.I06.Ma251</v>
      </c>
      <c r="Y30" t="str">
        <f t="shared" si="5"/>
        <v>Manorside  .2037.PEGrt.I06.Ma25</v>
      </c>
      <c r="Z30" s="118">
        <v>7408</v>
      </c>
      <c r="AC30" s="118"/>
      <c r="AF30" s="121"/>
      <c r="AI30" s="121"/>
      <c r="AL30" s="121"/>
      <c r="AO30" s="121"/>
      <c r="AR30" s="121"/>
      <c r="AU30" s="121"/>
      <c r="AX30" s="121"/>
      <c r="BA30" s="121"/>
      <c r="BD30" s="121"/>
      <c r="BE30" s="119">
        <f t="shared" si="6"/>
        <v>7408</v>
      </c>
      <c r="BF30" s="119">
        <f t="shared" si="1"/>
        <v>7408</v>
      </c>
    </row>
    <row r="31" spans="1:58" x14ac:dyDescent="0.25">
      <c r="A31" s="117">
        <v>3022042</v>
      </c>
      <c r="B31" s="117">
        <v>3022042</v>
      </c>
      <c r="C31" t="s">
        <v>479</v>
      </c>
      <c r="D31" s="106">
        <f>VLOOKUP(B31,'School Details'!A:E,3,FALSE)</f>
        <v>0</v>
      </c>
      <c r="E31" s="106" t="str">
        <f>VLOOKUP(B31,'School Details'!A:E,4,FALSE)</f>
        <v>M</v>
      </c>
      <c r="F31" s="106" t="str">
        <f>VLOOKUP(B31,'School Details'!A:E,5,FALSE)</f>
        <v>Primary</v>
      </c>
      <c r="G31" t="s">
        <v>894</v>
      </c>
      <c r="H31" t="s">
        <v>567</v>
      </c>
      <c r="I31" t="s">
        <v>368</v>
      </c>
      <c r="J31">
        <v>661225</v>
      </c>
      <c r="K31" s="117" t="s">
        <v>15</v>
      </c>
      <c r="L31" s="106">
        <f t="shared" si="7"/>
        <v>1</v>
      </c>
      <c r="M31" s="106" t="str">
        <f t="shared" si="2"/>
        <v>PEGrt.I06</v>
      </c>
      <c r="N31" s="106">
        <f>VLOOKUP(B31,'School Details'!A:K,10,FALSE)</f>
        <v>400048</v>
      </c>
      <c r="O31" s="106" t="str">
        <f t="shared" si="3"/>
        <v>Monkfrith Sch</v>
      </c>
      <c r="P31" t="str">
        <f>VLOOKUP($N31,LBB_Code!$B:$F,3,FALSE)</f>
        <v>Monkfrith School</v>
      </c>
      <c r="Q31" t="str">
        <f>VLOOKUP($N31,LBB_Code!$B:$F,2,FALSE)</f>
        <v>S900008312</v>
      </c>
      <c r="R31" t="str">
        <f>VLOOKUP($N31,LBB_Code!$B:$F,4,FALSE)</f>
        <v>N14 5NG</v>
      </c>
      <c r="S31" t="str">
        <f>VLOOKUP($G31,LBB_Code!$J:$O, 6,FALSE)</f>
        <v>A1.D10166.661225.99999.9999999.999999</v>
      </c>
      <c r="T31" s="124"/>
      <c r="W31" s="118"/>
      <c r="X31" t="str">
        <f t="shared" si="4"/>
        <v>2042.PEGrt.I06.Ma251</v>
      </c>
      <c r="Y31" t="str">
        <f t="shared" si="5"/>
        <v>Monkfrith Sch.2042.PEGrt.I06.Ma25</v>
      </c>
      <c r="Z31" s="118">
        <v>8158</v>
      </c>
      <c r="AC31" s="118"/>
      <c r="AF31" s="121"/>
      <c r="AI31" s="121"/>
      <c r="AL31" s="121"/>
      <c r="AO31" s="121"/>
      <c r="AR31" s="121"/>
      <c r="AU31" s="121"/>
      <c r="AX31" s="121"/>
      <c r="BA31" s="121"/>
      <c r="BD31" s="121"/>
      <c r="BE31" s="119">
        <f t="shared" si="6"/>
        <v>8158</v>
      </c>
      <c r="BF31" s="119">
        <f t="shared" si="1"/>
        <v>8158</v>
      </c>
    </row>
    <row r="32" spans="1:58" x14ac:dyDescent="0.25">
      <c r="A32" s="117" t="s">
        <v>23975</v>
      </c>
      <c r="B32" s="117">
        <v>3022043</v>
      </c>
      <c r="C32" t="s">
        <v>481</v>
      </c>
      <c r="D32" s="106">
        <f>VLOOKUP(B32,'School Details'!A:E,3,FALSE)</f>
        <v>0</v>
      </c>
      <c r="E32" s="106" t="str">
        <f>VLOOKUP(B32,'School Details'!A:E,4,FALSE)</f>
        <v>M</v>
      </c>
      <c r="F32" s="106" t="str">
        <f>VLOOKUP(B32,'School Details'!A:E,5,FALSE)</f>
        <v>Primary</v>
      </c>
      <c r="G32" t="s">
        <v>894</v>
      </c>
      <c r="H32" t="s">
        <v>567</v>
      </c>
      <c r="I32" t="s">
        <v>368</v>
      </c>
      <c r="J32">
        <v>661225</v>
      </c>
      <c r="K32" s="117" t="s">
        <v>15</v>
      </c>
      <c r="L32" s="106">
        <f t="shared" si="7"/>
        <v>1</v>
      </c>
      <c r="M32" s="106" t="str">
        <f t="shared" si="2"/>
        <v>PEGrt.I06</v>
      </c>
      <c r="N32" s="106">
        <f>VLOOKUP(B32,'School Details'!A:K,10,FALSE)</f>
        <v>400088</v>
      </c>
      <c r="O32" s="106" t="str">
        <f t="shared" si="3"/>
        <v>Moss Hall Junior</v>
      </c>
      <c r="P32" t="str">
        <f>VLOOKUP($N32,LBB_Code!$B:$F,3,FALSE)</f>
        <v>Moss Hall Junior School</v>
      </c>
      <c r="Q32" t="str">
        <f>VLOOKUP($N32,LBB_Code!$B:$F,2,FALSE)</f>
        <v>S900008336</v>
      </c>
      <c r="R32" t="str">
        <f>VLOOKUP($N32,LBB_Code!$B:$F,4,FALSE)</f>
        <v>N3 1NR</v>
      </c>
      <c r="S32" t="str">
        <f>VLOOKUP($G32,LBB_Code!$J:$O, 6,FALSE)</f>
        <v>A1.D10166.661225.99999.9999999.999999</v>
      </c>
      <c r="T32" s="124"/>
      <c r="W32" s="118"/>
      <c r="X32" t="str">
        <f t="shared" si="4"/>
        <v>2043.PEGrt.I06.Ma251</v>
      </c>
      <c r="Y32" t="str">
        <f t="shared" si="5"/>
        <v>Moss Hall Junior.2043.PEGrt.I06.Ma25</v>
      </c>
      <c r="Z32" s="118">
        <v>8529</v>
      </c>
      <c r="AC32" s="118"/>
      <c r="AF32" s="121"/>
      <c r="AI32" s="121"/>
      <c r="AL32" s="121"/>
      <c r="AO32" s="121"/>
      <c r="AR32" s="121"/>
      <c r="AU32" s="121"/>
      <c r="AX32" s="121"/>
      <c r="BA32" s="121"/>
      <c r="BD32" s="121"/>
      <c r="BE32" s="119">
        <f t="shared" si="6"/>
        <v>8529</v>
      </c>
      <c r="BF32" s="119">
        <f t="shared" si="1"/>
        <v>8529</v>
      </c>
    </row>
    <row r="33" spans="1:58" x14ac:dyDescent="0.25">
      <c r="A33" s="117" t="s">
        <v>23975</v>
      </c>
      <c r="B33" s="117">
        <v>3022043</v>
      </c>
      <c r="C33" t="s">
        <v>480</v>
      </c>
      <c r="D33" s="106">
        <f>VLOOKUP(B33,'School Details'!A:E,3,FALSE)</f>
        <v>0</v>
      </c>
      <c r="E33" s="106" t="str">
        <f>VLOOKUP(B33,'School Details'!A:E,4,FALSE)</f>
        <v>M</v>
      </c>
      <c r="F33" s="106" t="str">
        <f>VLOOKUP(B33,'School Details'!A:E,5,FALSE)</f>
        <v>Primary</v>
      </c>
      <c r="G33" t="s">
        <v>894</v>
      </c>
      <c r="H33" t="s">
        <v>567</v>
      </c>
      <c r="I33" t="s">
        <v>368</v>
      </c>
      <c r="J33">
        <v>661225</v>
      </c>
      <c r="K33" s="117" t="s">
        <v>15</v>
      </c>
      <c r="L33" s="106">
        <f t="shared" si="7"/>
        <v>1</v>
      </c>
      <c r="M33" s="106" t="str">
        <f t="shared" si="2"/>
        <v>PEGrt.I06</v>
      </c>
      <c r="N33" s="106">
        <f>VLOOKUP(B33,'School Details'!A:K,10,FALSE)</f>
        <v>400088</v>
      </c>
      <c r="O33" s="106" t="str">
        <f t="shared" si="3"/>
        <v>Moss Hall Infant</v>
      </c>
      <c r="P33" t="str">
        <f>VLOOKUP($N33,LBB_Code!$B:$F,3,FALSE)</f>
        <v>Moss Hall Junior School</v>
      </c>
      <c r="Q33" t="str">
        <f>VLOOKUP($N33,LBB_Code!$B:$F,2,FALSE)</f>
        <v>S900008336</v>
      </c>
      <c r="R33" t="str">
        <f>VLOOKUP($N33,LBB_Code!$B:$F,4,FALSE)</f>
        <v>N3 1NR</v>
      </c>
      <c r="S33" t="str">
        <f>VLOOKUP($G33,LBB_Code!$J:$O, 6,FALSE)</f>
        <v>A1.D10166.661225.99999.9999999.999999</v>
      </c>
      <c r="T33" s="124"/>
      <c r="W33" s="118"/>
      <c r="X33" t="str">
        <f t="shared" si="4"/>
        <v>2043.PEGrt.I06.Ma251</v>
      </c>
      <c r="Y33" t="str">
        <f t="shared" si="5"/>
        <v>Moss Hall Infant.2043.PEGrt.I06.Ma25</v>
      </c>
      <c r="Z33" s="118">
        <v>7633</v>
      </c>
      <c r="AC33" s="118"/>
      <c r="AF33" s="121"/>
      <c r="AI33" s="121"/>
      <c r="AL33" s="121"/>
      <c r="AO33" s="121"/>
      <c r="AR33" s="121"/>
      <c r="AU33" s="121"/>
      <c r="AX33" s="121"/>
      <c r="BA33" s="121"/>
      <c r="BD33" s="121"/>
      <c r="BE33" s="119">
        <f t="shared" si="6"/>
        <v>7633</v>
      </c>
      <c r="BF33" s="119">
        <f t="shared" si="1"/>
        <v>7633</v>
      </c>
    </row>
    <row r="34" spans="1:58" x14ac:dyDescent="0.25">
      <c r="A34" s="117">
        <v>3022045</v>
      </c>
      <c r="B34" s="117">
        <v>3022045</v>
      </c>
      <c r="C34" t="s">
        <v>483</v>
      </c>
      <c r="D34" s="106">
        <f>VLOOKUP(B34,'School Details'!A:E,3,FALSE)</f>
        <v>0</v>
      </c>
      <c r="E34" s="106" t="str">
        <f>VLOOKUP(B34,'School Details'!A:E,4,FALSE)</f>
        <v>M</v>
      </c>
      <c r="F34" s="106" t="str">
        <f>VLOOKUP(B34,'School Details'!A:E,5,FALSE)</f>
        <v>Primary</v>
      </c>
      <c r="G34" t="s">
        <v>894</v>
      </c>
      <c r="H34" t="s">
        <v>567</v>
      </c>
      <c r="I34" t="s">
        <v>368</v>
      </c>
      <c r="J34">
        <v>661225</v>
      </c>
      <c r="K34" s="117" t="s">
        <v>15</v>
      </c>
      <c r="L34" s="106">
        <f t="shared" si="7"/>
        <v>1</v>
      </c>
      <c r="M34" s="106" t="str">
        <f t="shared" si="2"/>
        <v>PEGrt.I06</v>
      </c>
      <c r="N34" s="106">
        <f>VLOOKUP(B34,'School Details'!A:K,10,FALSE)</f>
        <v>400089</v>
      </c>
      <c r="O34" s="106" t="str">
        <f t="shared" si="3"/>
        <v>Northside</v>
      </c>
      <c r="P34" t="str">
        <f>VLOOKUP($N34,LBB_Code!$B:$F,3,FALSE)</f>
        <v>Northside School</v>
      </c>
      <c r="Q34" t="str">
        <f>VLOOKUP($N34,LBB_Code!$B:$F,2,FALSE)</f>
        <v>S900008337</v>
      </c>
      <c r="R34" t="str">
        <f>VLOOKUP($N34,LBB_Code!$B:$F,4,FALSE)</f>
        <v>N12 8JP</v>
      </c>
      <c r="S34" t="str">
        <f>VLOOKUP($G34,LBB_Code!$J:$O, 6,FALSE)</f>
        <v>A1.D10166.661225.99999.9999999.999999</v>
      </c>
      <c r="T34" s="124"/>
      <c r="W34" s="118"/>
      <c r="X34" t="str">
        <f t="shared" si="4"/>
        <v>2045.PEGrt.I06.Ma251</v>
      </c>
      <c r="Y34" t="str">
        <f t="shared" si="5"/>
        <v>Northside.2045.PEGrt.I06.Ma25</v>
      </c>
      <c r="Z34" s="118">
        <v>7421</v>
      </c>
      <c r="AC34" s="118"/>
      <c r="AF34" s="121"/>
      <c r="AI34" s="121"/>
      <c r="AL34" s="121"/>
      <c r="AO34" s="121"/>
      <c r="AR34" s="121"/>
      <c r="AU34" s="121"/>
      <c r="AX34" s="121"/>
      <c r="BA34" s="121"/>
      <c r="BD34" s="121"/>
      <c r="BE34" s="119">
        <f t="shared" si="6"/>
        <v>7421</v>
      </c>
      <c r="BF34" s="119">
        <f t="shared" si="1"/>
        <v>7421</v>
      </c>
    </row>
    <row r="35" spans="1:58" x14ac:dyDescent="0.25">
      <c r="A35" s="117">
        <v>3022053</v>
      </c>
      <c r="B35" s="117">
        <v>3022053</v>
      </c>
      <c r="C35" t="s">
        <v>482</v>
      </c>
      <c r="D35" s="106">
        <f>VLOOKUP(B35,'School Details'!A:E,3,FALSE)</f>
        <v>0</v>
      </c>
      <c r="E35" s="106" t="str">
        <f>VLOOKUP(B35,'School Details'!A:E,4,FALSE)</f>
        <v>M</v>
      </c>
      <c r="F35" s="106" t="str">
        <f>VLOOKUP(B35,'School Details'!A:E,5,FALSE)</f>
        <v>Primary</v>
      </c>
      <c r="G35" t="s">
        <v>894</v>
      </c>
      <c r="H35" t="s">
        <v>567</v>
      </c>
      <c r="I35" t="s">
        <v>368</v>
      </c>
      <c r="J35">
        <v>661225</v>
      </c>
      <c r="K35" s="117" t="s">
        <v>15</v>
      </c>
      <c r="L35" s="106">
        <f t="shared" si="7"/>
        <v>1</v>
      </c>
      <c r="M35" s="106" t="str">
        <f t="shared" si="2"/>
        <v>PEGrt.I06</v>
      </c>
      <c r="N35" s="106">
        <f>VLOOKUP(B35,'School Details'!A:K,10,FALSE)</f>
        <v>158733</v>
      </c>
      <c r="O35" s="106" t="str">
        <f t="shared" si="3"/>
        <v xml:space="preserve">Shalom Noam  </v>
      </c>
      <c r="P35" t="str">
        <f>VLOOKUP($N35,LBB_Code!$B:$F,3,FALSE)</f>
        <v>Shalom Noam Primary School</v>
      </c>
      <c r="Q35" t="str">
        <f>VLOOKUP($N35,LBB_Code!$B:$F,2,FALSE)</f>
        <v>S900006927</v>
      </c>
      <c r="R35" t="str">
        <f>VLOOKUP($N35,LBB_Code!$B:$F,4,FALSE)</f>
        <v>HA8 0AJ</v>
      </c>
      <c r="S35" t="str">
        <f>VLOOKUP($G35,LBB_Code!$J:$O, 6,FALSE)</f>
        <v>A1.D10166.661225.99999.9999999.999999</v>
      </c>
      <c r="T35" s="124"/>
      <c r="W35" s="118"/>
      <c r="X35" t="str">
        <f t="shared" si="4"/>
        <v>2053.PEGrt.I06.Ma251</v>
      </c>
      <c r="Y35" t="str">
        <f t="shared" si="5"/>
        <v>Shalom Noam  .2053.PEGrt.I06.Ma25</v>
      </c>
      <c r="Z35" s="118">
        <v>7417</v>
      </c>
      <c r="AC35" s="118"/>
      <c r="AF35" s="121"/>
      <c r="AI35" s="121"/>
      <c r="AL35" s="121"/>
      <c r="AO35" s="121"/>
      <c r="AR35" s="121"/>
      <c r="AU35" s="121"/>
      <c r="AX35" s="121"/>
      <c r="BA35" s="121"/>
      <c r="BD35" s="121"/>
      <c r="BE35" s="119">
        <f t="shared" si="6"/>
        <v>7417</v>
      </c>
      <c r="BF35" s="119">
        <f t="shared" si="1"/>
        <v>7417</v>
      </c>
    </row>
    <row r="36" spans="1:58" x14ac:dyDescent="0.25">
      <c r="A36" s="117">
        <v>3022054</v>
      </c>
      <c r="B36" s="117">
        <v>3022054</v>
      </c>
      <c r="C36" t="s">
        <v>533</v>
      </c>
      <c r="D36" s="106">
        <f>VLOOKUP(B36,'School Details'!A:E,3,FALSE)</f>
        <v>0</v>
      </c>
      <c r="E36" s="106" t="str">
        <f>VLOOKUP(B36,'School Details'!A:E,4,FALSE)</f>
        <v>M</v>
      </c>
      <c r="F36" s="106" t="str">
        <f>VLOOKUP(B36,'School Details'!A:E,5,FALSE)</f>
        <v>Primary</v>
      </c>
      <c r="G36" t="s">
        <v>894</v>
      </c>
      <c r="H36" t="s">
        <v>567</v>
      </c>
      <c r="I36" t="s">
        <v>368</v>
      </c>
      <c r="J36">
        <v>661225</v>
      </c>
      <c r="K36" s="117" t="s">
        <v>15</v>
      </c>
      <c r="L36" s="106">
        <f t="shared" si="7"/>
        <v>1</v>
      </c>
      <c r="M36" s="106" t="str">
        <f t="shared" si="2"/>
        <v>PEGrt.I06</v>
      </c>
      <c r="N36" s="106">
        <f>VLOOKUP(B36,'School Details'!A:K,10,FALSE)</f>
        <v>400004</v>
      </c>
      <c r="O36" s="106" t="str">
        <f t="shared" si="3"/>
        <v xml:space="preserve">Woodridge   </v>
      </c>
      <c r="P36" t="str">
        <f>VLOOKUP($N36,LBB_Code!$B:$F,3,FALSE)</f>
        <v>Woodridge School</v>
      </c>
      <c r="Q36" t="str">
        <f>VLOOKUP($N36,LBB_Code!$B:$F,2,FALSE)</f>
        <v>S900008280</v>
      </c>
      <c r="R36" t="str">
        <f>VLOOKUP($N36,LBB_Code!$B:$F,4,FALSE)</f>
        <v>N12 7HE</v>
      </c>
      <c r="S36" t="str">
        <f>VLOOKUP($G36,LBB_Code!$J:$O, 6,FALSE)</f>
        <v>A1.D10166.661225.99999.9999999.999999</v>
      </c>
      <c r="T36" s="124"/>
      <c r="W36" s="118"/>
      <c r="X36" t="str">
        <f t="shared" si="4"/>
        <v>2054.PEGrt.I06.Ma251</v>
      </c>
      <c r="Y36" t="str">
        <f t="shared" si="5"/>
        <v>Woodridge   .2054.PEGrt.I06.Ma25</v>
      </c>
      <c r="Z36" s="118">
        <v>7383</v>
      </c>
      <c r="AC36" s="118"/>
      <c r="AF36" s="121"/>
      <c r="AI36" s="121"/>
      <c r="AL36" s="121"/>
      <c r="AO36" s="121"/>
      <c r="AR36" s="121"/>
      <c r="AU36" s="121"/>
      <c r="AX36" s="121"/>
      <c r="BA36" s="121"/>
      <c r="BD36" s="121"/>
      <c r="BE36" s="119">
        <f t="shared" si="6"/>
        <v>7383</v>
      </c>
      <c r="BF36" s="119">
        <f t="shared" si="1"/>
        <v>7383</v>
      </c>
    </row>
    <row r="37" spans="1:58" x14ac:dyDescent="0.25">
      <c r="A37" s="117">
        <v>3022055</v>
      </c>
      <c r="B37" s="117">
        <v>3022055</v>
      </c>
      <c r="C37" t="s">
        <v>524</v>
      </c>
      <c r="D37" s="106">
        <f>VLOOKUP(B37,'School Details'!A:E,3,FALSE)</f>
        <v>0</v>
      </c>
      <c r="E37" s="106" t="str">
        <f>VLOOKUP(B37,'School Details'!A:E,4,FALSE)</f>
        <v>M</v>
      </c>
      <c r="F37" s="106" t="str">
        <f>VLOOKUP(B37,'School Details'!A:E,5,FALSE)</f>
        <v>Primary</v>
      </c>
      <c r="G37" t="s">
        <v>894</v>
      </c>
      <c r="H37" t="s">
        <v>567</v>
      </c>
      <c r="I37" t="s">
        <v>368</v>
      </c>
      <c r="J37">
        <v>661225</v>
      </c>
      <c r="K37" s="117" t="s">
        <v>15</v>
      </c>
      <c r="L37" s="106">
        <f t="shared" si="7"/>
        <v>1</v>
      </c>
      <c r="M37" s="106" t="str">
        <f t="shared" si="2"/>
        <v>PEGrt.I06</v>
      </c>
      <c r="N37" s="106">
        <f>VLOOKUP(B37,'School Details'!A:K,10,FALSE)</f>
        <v>400101</v>
      </c>
      <c r="O37" s="106" t="str">
        <f t="shared" si="3"/>
        <v xml:space="preserve">Tudor </v>
      </c>
      <c r="P37" t="str">
        <f>VLOOKUP($N37,LBB_Code!$B:$F,3,FALSE)</f>
        <v>Tudor School</v>
      </c>
      <c r="Q37" t="str">
        <f>VLOOKUP($N37,LBB_Code!$B:$F,2,FALSE)</f>
        <v>S900008345</v>
      </c>
      <c r="R37" t="str">
        <f>VLOOKUP($N37,LBB_Code!$B:$F,4,FALSE)</f>
        <v>N3 2AG</v>
      </c>
      <c r="S37" t="str">
        <f>VLOOKUP($G37,LBB_Code!$J:$O, 6,FALSE)</f>
        <v>A1.D10166.661225.99999.9999999.999999</v>
      </c>
      <c r="T37" s="124"/>
      <c r="W37" s="118"/>
      <c r="X37" t="str">
        <f t="shared" si="4"/>
        <v>2055.PEGrt.I06.Ma251</v>
      </c>
      <c r="Y37" t="str">
        <f t="shared" si="5"/>
        <v>Tudor .2055.PEGrt.I06.Ma25</v>
      </c>
      <c r="Z37" s="118">
        <v>7375</v>
      </c>
      <c r="AC37" s="118"/>
      <c r="AF37" s="121"/>
      <c r="AI37" s="121"/>
      <c r="AL37" s="121"/>
      <c r="AO37" s="121"/>
      <c r="AR37" s="121"/>
      <c r="AU37" s="121"/>
      <c r="AX37" s="121"/>
      <c r="BA37" s="121"/>
      <c r="BD37" s="121"/>
      <c r="BE37" s="119">
        <f t="shared" si="6"/>
        <v>7375</v>
      </c>
      <c r="BF37" s="119">
        <f t="shared" si="1"/>
        <v>7375</v>
      </c>
    </row>
    <row r="38" spans="1:58" x14ac:dyDescent="0.25">
      <c r="A38" s="117">
        <v>3022057</v>
      </c>
      <c r="B38" s="117">
        <v>3022057</v>
      </c>
      <c r="C38" t="s">
        <v>525</v>
      </c>
      <c r="D38" s="106">
        <f>VLOOKUP(B38,'School Details'!A:E,3,FALSE)</f>
        <v>0</v>
      </c>
      <c r="E38" s="106" t="str">
        <f>VLOOKUP(B38,'School Details'!A:E,4,FALSE)</f>
        <v>M</v>
      </c>
      <c r="F38" s="106" t="str">
        <f>VLOOKUP(B38,'School Details'!A:E,5,FALSE)</f>
        <v>Primary</v>
      </c>
      <c r="G38" t="s">
        <v>894</v>
      </c>
      <c r="H38" t="s">
        <v>567</v>
      </c>
      <c r="I38" t="s">
        <v>368</v>
      </c>
      <c r="J38">
        <v>661225</v>
      </c>
      <c r="K38" s="117" t="s">
        <v>15</v>
      </c>
      <c r="L38" s="106">
        <f t="shared" si="7"/>
        <v>1</v>
      </c>
      <c r="M38" s="106" t="str">
        <f t="shared" si="2"/>
        <v>PEGrt.I06</v>
      </c>
      <c r="N38" s="106">
        <f>VLOOKUP(B38,'School Details'!A:K,10,FALSE)</f>
        <v>400053</v>
      </c>
      <c r="O38" s="106" t="str">
        <f t="shared" si="3"/>
        <v xml:space="preserve">Underhill </v>
      </c>
      <c r="P38" t="str">
        <f>VLOOKUP($N38,LBB_Code!$B:$F,3,FALSE)</f>
        <v>Underhill School</v>
      </c>
      <c r="Q38" t="str">
        <f>VLOOKUP($N38,LBB_Code!$B:$F,2,FALSE)</f>
        <v>S900008316</v>
      </c>
      <c r="R38" t="str">
        <f>VLOOKUP($N38,LBB_Code!$B:$F,4,FALSE)</f>
        <v>EN5 2LZ</v>
      </c>
      <c r="S38" t="str">
        <f>VLOOKUP($G38,LBB_Code!$J:$O, 6,FALSE)</f>
        <v>A1.D10166.661225.99999.9999999.999999</v>
      </c>
      <c r="T38" s="124"/>
      <c r="W38" s="118"/>
      <c r="X38" t="str">
        <f t="shared" si="4"/>
        <v>2057.PEGrt.I06.Ma251</v>
      </c>
      <c r="Y38" t="str">
        <f t="shared" si="5"/>
        <v>Underhill .2057.PEGrt.I06.Ma25</v>
      </c>
      <c r="Z38" s="118">
        <v>8471</v>
      </c>
      <c r="AC38" s="118"/>
      <c r="AF38" s="121"/>
      <c r="AI38" s="121"/>
      <c r="AL38" s="121"/>
      <c r="AO38" s="121"/>
      <c r="AR38" s="121"/>
      <c r="AU38" s="121"/>
      <c r="AX38" s="121"/>
      <c r="BA38" s="121"/>
      <c r="BD38" s="121"/>
      <c r="BE38" s="119">
        <f t="shared" si="6"/>
        <v>8471</v>
      </c>
      <c r="BF38" s="119">
        <f t="shared" si="1"/>
        <v>8471</v>
      </c>
    </row>
    <row r="39" spans="1:58" x14ac:dyDescent="0.25">
      <c r="A39" s="117">
        <v>3022060</v>
      </c>
      <c r="B39" s="117">
        <v>3022060</v>
      </c>
      <c r="C39" t="s">
        <v>529</v>
      </c>
      <c r="D39" s="106">
        <f>VLOOKUP(B39,'School Details'!A:E,3,FALSE)</f>
        <v>0</v>
      </c>
      <c r="E39" s="106" t="str">
        <f>VLOOKUP(B39,'School Details'!A:E,4,FALSE)</f>
        <v>M</v>
      </c>
      <c r="F39" s="106" t="str">
        <f>VLOOKUP(B39,'School Details'!A:E,5,FALSE)</f>
        <v>Primary</v>
      </c>
      <c r="G39" t="s">
        <v>894</v>
      </c>
      <c r="H39" t="s">
        <v>567</v>
      </c>
      <c r="I39" t="s">
        <v>368</v>
      </c>
      <c r="J39">
        <v>661225</v>
      </c>
      <c r="K39" s="117" t="s">
        <v>15</v>
      </c>
      <c r="L39" s="106">
        <f t="shared" si="7"/>
        <v>1</v>
      </c>
      <c r="M39" s="106" t="str">
        <f t="shared" si="2"/>
        <v>PEGrt.I06</v>
      </c>
      <c r="N39" s="106">
        <f>VLOOKUP(B39,'School Details'!A:K,10,FALSE)</f>
        <v>400011</v>
      </c>
      <c r="O39" s="106" t="str">
        <f t="shared" si="3"/>
        <v xml:space="preserve">Whitings Hill  </v>
      </c>
      <c r="P39" t="str">
        <f>VLOOKUP($N39,LBB_Code!$B:$F,3,FALSE)</f>
        <v>Whitings Hill School</v>
      </c>
      <c r="Q39" t="str">
        <f>VLOOKUP($N39,LBB_Code!$B:$F,2,FALSE)</f>
        <v>S900008286</v>
      </c>
      <c r="R39" t="str">
        <f>VLOOKUP($N39,LBB_Code!$B:$F,4,FALSE)</f>
        <v>EN5 2QY</v>
      </c>
      <c r="S39" t="str">
        <f>VLOOKUP($G39,LBB_Code!$J:$O, 6,FALSE)</f>
        <v>A1.D10166.661225.99999.9999999.999999</v>
      </c>
      <c r="T39" s="124"/>
      <c r="W39" s="118"/>
      <c r="X39" t="str">
        <f t="shared" si="4"/>
        <v>2060.PEGrt.I06.Ma251</v>
      </c>
      <c r="Y39" t="str">
        <f t="shared" si="5"/>
        <v>Whitings Hill  .2060.PEGrt.I06.Ma25</v>
      </c>
      <c r="Z39" s="118">
        <v>8167</v>
      </c>
      <c r="AC39" s="118"/>
      <c r="AF39" s="121"/>
      <c r="AI39" s="121"/>
      <c r="AL39" s="121"/>
      <c r="AO39" s="121"/>
      <c r="AR39" s="121"/>
      <c r="AU39" s="121"/>
      <c r="AX39" s="121"/>
      <c r="BA39" s="121"/>
      <c r="BD39" s="121"/>
      <c r="BE39" s="119">
        <f t="shared" si="6"/>
        <v>8167</v>
      </c>
      <c r="BF39" s="119">
        <f t="shared" si="1"/>
        <v>8167</v>
      </c>
    </row>
    <row r="40" spans="1:58" x14ac:dyDescent="0.25">
      <c r="A40" s="117">
        <v>3022067</v>
      </c>
      <c r="B40" s="117">
        <v>3022067</v>
      </c>
      <c r="C40" t="s">
        <v>436</v>
      </c>
      <c r="D40" s="106">
        <f>VLOOKUP(B40,'School Details'!A:E,3,FALSE)</f>
        <v>0</v>
      </c>
      <c r="E40" s="106" t="str">
        <f>VLOOKUP(B40,'School Details'!A:E,4,FALSE)</f>
        <v>M</v>
      </c>
      <c r="F40" s="106" t="str">
        <f>VLOOKUP(B40,'School Details'!A:E,5,FALSE)</f>
        <v>Primary</v>
      </c>
      <c r="G40" t="s">
        <v>894</v>
      </c>
      <c r="H40" t="s">
        <v>567</v>
      </c>
      <c r="I40" t="s">
        <v>368</v>
      </c>
      <c r="J40">
        <v>661225</v>
      </c>
      <c r="K40" s="117" t="s">
        <v>15</v>
      </c>
      <c r="L40" s="106">
        <f t="shared" si="7"/>
        <v>1</v>
      </c>
      <c r="M40" s="106" t="str">
        <f t="shared" si="2"/>
        <v>PEGrt.I06</v>
      </c>
      <c r="N40" s="106">
        <f>VLOOKUP(B40,'School Details'!A:K,10,FALSE)</f>
        <v>400065</v>
      </c>
      <c r="O40" s="106" t="str">
        <f t="shared" si="3"/>
        <v xml:space="preserve">Chalgrove </v>
      </c>
      <c r="P40" t="str">
        <f>VLOOKUP($N40,LBB_Code!$B:$F,3,FALSE)</f>
        <v>Chalgrove School</v>
      </c>
      <c r="Q40" t="str">
        <f>VLOOKUP($N40,LBB_Code!$B:$F,2,FALSE)</f>
        <v>S900008324</v>
      </c>
      <c r="R40" t="str">
        <f>VLOOKUP($N40,LBB_Code!$B:$F,4,FALSE)</f>
        <v>N3 3PL</v>
      </c>
      <c r="S40" t="str">
        <f>VLOOKUP($G40,LBB_Code!$J:$O, 6,FALSE)</f>
        <v>A1.D10166.661225.99999.9999999.999999</v>
      </c>
      <c r="T40" s="124"/>
      <c r="W40" s="118"/>
      <c r="X40" t="str">
        <f t="shared" si="4"/>
        <v>2067.PEGrt.I06.Ma251</v>
      </c>
      <c r="Y40" t="str">
        <f t="shared" si="5"/>
        <v>Chalgrove .2067.PEGrt.I06.Ma25</v>
      </c>
      <c r="Z40" s="118">
        <v>7442</v>
      </c>
      <c r="AC40" s="118"/>
      <c r="AF40" s="121"/>
      <c r="AI40" s="121"/>
      <c r="AL40" s="121"/>
      <c r="AO40" s="121"/>
      <c r="AR40" s="121"/>
      <c r="AU40" s="121"/>
      <c r="AX40" s="121"/>
      <c r="BA40" s="121"/>
      <c r="BD40" s="121"/>
      <c r="BE40" s="119">
        <f t="shared" si="6"/>
        <v>7442</v>
      </c>
      <c r="BF40" s="119">
        <f t="shared" si="1"/>
        <v>7442</v>
      </c>
    </row>
    <row r="41" spans="1:58" x14ac:dyDescent="0.25">
      <c r="A41" s="117">
        <v>3022070</v>
      </c>
      <c r="B41" s="117">
        <v>3022070</v>
      </c>
      <c r="C41" t="s">
        <v>520</v>
      </c>
      <c r="D41" s="106">
        <f>VLOOKUP(B41,'School Details'!A:E,3,FALSE)</f>
        <v>0</v>
      </c>
      <c r="E41" s="106" t="str">
        <f>VLOOKUP(B41,'School Details'!A:E,4,FALSE)</f>
        <v>M</v>
      </c>
      <c r="F41" s="106" t="str">
        <f>VLOOKUP(B41,'School Details'!A:E,5,FALSE)</f>
        <v>Primary</v>
      </c>
      <c r="G41" t="s">
        <v>894</v>
      </c>
      <c r="H41" t="s">
        <v>567</v>
      </c>
      <c r="I41" t="s">
        <v>368</v>
      </c>
      <c r="J41">
        <v>661225</v>
      </c>
      <c r="K41" s="117" t="s">
        <v>15</v>
      </c>
      <c r="L41" s="106">
        <f t="shared" si="7"/>
        <v>1</v>
      </c>
      <c r="M41" s="106" t="str">
        <f t="shared" si="2"/>
        <v>PEGrt.I06</v>
      </c>
      <c r="N41" s="106">
        <f>VLOOKUP(B41,'School Details'!A:K,10,FALSE)</f>
        <v>400038</v>
      </c>
      <c r="O41" s="106" t="str">
        <f t="shared" si="3"/>
        <v xml:space="preserve">Sunnyfields  </v>
      </c>
      <c r="P41" t="str">
        <f>VLOOKUP($N41,LBB_Code!$B:$F,3,FALSE)</f>
        <v>Sunnyfields School</v>
      </c>
      <c r="Q41" t="str">
        <f>VLOOKUP($N41,LBB_Code!$B:$F,2,FALSE)</f>
        <v>S900008304</v>
      </c>
      <c r="R41" t="str">
        <f>VLOOKUP($N41,LBB_Code!$B:$F,4,FALSE)</f>
        <v>NW4 4JH</v>
      </c>
      <c r="S41" t="str">
        <f>VLOOKUP($G41,LBB_Code!$J:$O, 6,FALSE)</f>
        <v>A1.D10166.661225.99999.9999999.999999</v>
      </c>
      <c r="T41" s="124"/>
      <c r="W41" s="118"/>
      <c r="X41" t="str">
        <f t="shared" si="4"/>
        <v>2070.PEGrt.I06.Ma251</v>
      </c>
      <c r="Y41" t="str">
        <f t="shared" si="5"/>
        <v>Sunnyfields  .2070.PEGrt.I06.Ma25</v>
      </c>
      <c r="Z41" s="118">
        <v>7421</v>
      </c>
      <c r="AC41" s="118"/>
      <c r="AF41" s="121"/>
      <c r="AI41" s="121"/>
      <c r="AL41" s="121"/>
      <c r="AO41" s="121"/>
      <c r="AR41" s="121"/>
      <c r="AU41" s="121"/>
      <c r="AX41" s="121"/>
      <c r="BA41" s="121"/>
      <c r="BD41" s="121"/>
      <c r="BE41" s="119">
        <f t="shared" si="6"/>
        <v>7421</v>
      </c>
      <c r="BF41" s="119">
        <f t="shared" si="1"/>
        <v>7421</v>
      </c>
    </row>
    <row r="42" spans="1:58" x14ac:dyDescent="0.25">
      <c r="A42" s="117" t="s">
        <v>752</v>
      </c>
      <c r="B42" s="117">
        <v>3022071</v>
      </c>
      <c r="C42" t="s">
        <v>492</v>
      </c>
      <c r="D42" s="106">
        <f>VLOOKUP(B42,'School Details'!A:E,3,FALSE)</f>
        <v>0</v>
      </c>
      <c r="E42" s="106" t="str">
        <f>VLOOKUP(B42,'School Details'!A:E,4,FALSE)</f>
        <v>M</v>
      </c>
      <c r="F42" s="106" t="str">
        <f>VLOOKUP(B42,'School Details'!A:E,5,FALSE)</f>
        <v>Primary</v>
      </c>
      <c r="G42" t="s">
        <v>894</v>
      </c>
      <c r="H42" t="s">
        <v>567</v>
      </c>
      <c r="I42" t="s">
        <v>368</v>
      </c>
      <c r="J42">
        <v>661225</v>
      </c>
      <c r="K42" s="117" t="s">
        <v>15</v>
      </c>
      <c r="L42" s="106">
        <f t="shared" si="7"/>
        <v>1</v>
      </c>
      <c r="M42" s="106" t="str">
        <f t="shared" si="2"/>
        <v>PEGrt.I06</v>
      </c>
      <c r="N42" s="106">
        <f>VLOOKUP(B42,'School Details'!A:K,10,FALSE)</f>
        <v>400012</v>
      </c>
      <c r="O42" s="106" t="str">
        <f t="shared" si="3"/>
        <v xml:space="preserve">Queenswell Infant </v>
      </c>
      <c r="P42" t="str">
        <f>VLOOKUP($N42,LBB_Code!$B:$F,3,FALSE)</f>
        <v>Queenswell Junior School</v>
      </c>
      <c r="Q42" t="str">
        <f>VLOOKUP($N42,LBB_Code!$B:$F,2,FALSE)</f>
        <v>S900008287</v>
      </c>
      <c r="R42" t="str">
        <f>VLOOKUP($N42,LBB_Code!$B:$F,4,FALSE)</f>
        <v>N20 0NQ</v>
      </c>
      <c r="S42" t="str">
        <f>VLOOKUP($G42,LBB_Code!$J:$O, 6,FALSE)</f>
        <v>A1.D10166.661225.99999.9999999.999999</v>
      </c>
      <c r="T42" s="124"/>
      <c r="W42" s="118"/>
      <c r="X42" t="str">
        <f t="shared" si="4"/>
        <v>2071.PEGrt.I06.Ma251</v>
      </c>
      <c r="Y42" t="str">
        <f t="shared" si="5"/>
        <v>Queenswell Infant .2071.PEGrt.I06.Ma25</v>
      </c>
      <c r="Z42" s="118">
        <v>7129</v>
      </c>
      <c r="AC42" s="118"/>
      <c r="AF42" s="121"/>
      <c r="AI42" s="121"/>
      <c r="AL42" s="121"/>
      <c r="AO42" s="121"/>
      <c r="AR42" s="121"/>
      <c r="AU42" s="121"/>
      <c r="AX42" s="121"/>
      <c r="BA42" s="121"/>
      <c r="BD42" s="121"/>
      <c r="BE42" s="119">
        <f t="shared" si="6"/>
        <v>7129</v>
      </c>
      <c r="BF42" s="121">
        <f t="shared" si="1"/>
        <v>7129</v>
      </c>
    </row>
    <row r="43" spans="1:58" x14ac:dyDescent="0.25">
      <c r="A43" s="117" t="s">
        <v>752</v>
      </c>
      <c r="B43" s="117">
        <v>3022072</v>
      </c>
      <c r="C43" t="s">
        <v>493</v>
      </c>
      <c r="D43" s="106">
        <f>VLOOKUP(B43,'School Details'!A:E,3,FALSE)</f>
        <v>0</v>
      </c>
      <c r="E43" s="106" t="str">
        <f>VLOOKUP(B43,'School Details'!A:E,4,FALSE)</f>
        <v>M</v>
      </c>
      <c r="F43" s="106" t="str">
        <f>VLOOKUP(B43,'School Details'!A:E,5,FALSE)</f>
        <v>Primary</v>
      </c>
      <c r="G43" t="s">
        <v>894</v>
      </c>
      <c r="H43" t="s">
        <v>567</v>
      </c>
      <c r="I43" t="s">
        <v>368</v>
      </c>
      <c r="J43">
        <v>661225</v>
      </c>
      <c r="K43" s="117" t="s">
        <v>15</v>
      </c>
      <c r="L43" s="106">
        <f t="shared" si="7"/>
        <v>1</v>
      </c>
      <c r="M43" s="106" t="str">
        <f t="shared" si="2"/>
        <v>PEGrt.I06</v>
      </c>
      <c r="N43" s="106">
        <f>VLOOKUP(B43,'School Details'!A:K,10,FALSE)</f>
        <v>400012</v>
      </c>
      <c r="O43" s="106" t="str">
        <f t="shared" si="3"/>
        <v xml:space="preserve">Queenswell Junior </v>
      </c>
      <c r="P43" t="str">
        <f>VLOOKUP($N43,LBB_Code!$B:$F,3,FALSE)</f>
        <v>Queenswell Junior School</v>
      </c>
      <c r="Q43" t="str">
        <f>VLOOKUP($N43,LBB_Code!$B:$F,2,FALSE)</f>
        <v>S900008287</v>
      </c>
      <c r="R43" t="str">
        <f>VLOOKUP($N43,LBB_Code!$B:$F,4,FALSE)</f>
        <v>N20 0NQ</v>
      </c>
      <c r="S43" t="str">
        <f>VLOOKUP($G43,LBB_Code!$J:$O, 6,FALSE)</f>
        <v>A1.D10166.661225.99999.9999999.999999</v>
      </c>
      <c r="T43" s="124"/>
      <c r="W43" s="118"/>
      <c r="X43" t="str">
        <f t="shared" si="4"/>
        <v>2072.PEGrt.I06.Ma251</v>
      </c>
      <c r="Y43" t="str">
        <f t="shared" si="5"/>
        <v>Queenswell Junior .2072.PEGrt.I06.Ma25</v>
      </c>
      <c r="Z43" s="118">
        <v>7717</v>
      </c>
      <c r="AC43" s="118"/>
      <c r="AF43" s="121"/>
      <c r="AI43" s="121"/>
      <c r="AL43" s="121"/>
      <c r="AO43" s="121"/>
      <c r="AR43" s="121"/>
      <c r="AU43" s="121"/>
      <c r="AX43" s="121"/>
      <c r="BA43" s="121"/>
      <c r="BD43" s="121"/>
      <c r="BE43" s="119">
        <f t="shared" si="6"/>
        <v>7717</v>
      </c>
      <c r="BF43" s="121">
        <f t="shared" si="1"/>
        <v>7717</v>
      </c>
    </row>
    <row r="44" spans="1:58" x14ac:dyDescent="0.25">
      <c r="A44" s="117">
        <v>3022073</v>
      </c>
      <c r="B44" s="117">
        <v>3022073</v>
      </c>
      <c r="C44" t="s">
        <v>449</v>
      </c>
      <c r="D44" s="106">
        <f>VLOOKUP(B44,'School Details'!A:E,3,FALSE)</f>
        <v>0</v>
      </c>
      <c r="E44" s="106" t="str">
        <f>VLOOKUP(B44,'School Details'!A:E,4,FALSE)</f>
        <v>M</v>
      </c>
      <c r="F44" s="106" t="str">
        <f>VLOOKUP(B44,'School Details'!A:E,5,FALSE)</f>
        <v>Primary</v>
      </c>
      <c r="G44" t="s">
        <v>894</v>
      </c>
      <c r="H44" t="s">
        <v>567</v>
      </c>
      <c r="I44" t="s">
        <v>368</v>
      </c>
      <c r="J44">
        <v>661225</v>
      </c>
      <c r="K44" s="117" t="s">
        <v>15</v>
      </c>
      <c r="L44" s="106">
        <f t="shared" si="7"/>
        <v>1</v>
      </c>
      <c r="M44" s="106" t="str">
        <f t="shared" si="2"/>
        <v>PEGrt.I06</v>
      </c>
      <c r="N44" s="106">
        <f>VLOOKUP(B44,'School Details'!A:K,10,FALSE)</f>
        <v>400105</v>
      </c>
      <c r="O44" s="106" t="str">
        <f t="shared" si="3"/>
        <v>Danegrove JMI Sch</v>
      </c>
      <c r="P44" t="str">
        <f>VLOOKUP($N44,LBB_Code!$B:$F,3,FALSE)</f>
        <v>Danegrove Primary School</v>
      </c>
      <c r="Q44" t="str">
        <f>VLOOKUP($N44,LBB_Code!$B:$F,2,FALSE)</f>
        <v>S900008349</v>
      </c>
      <c r="R44" t="str">
        <f>VLOOKUP($N44,LBB_Code!$B:$F,4,FALSE)</f>
        <v>EN4 8UD</v>
      </c>
      <c r="S44" t="str">
        <f>VLOOKUP($G44,LBB_Code!$J:$O, 6,FALSE)</f>
        <v>A1.D10166.661225.99999.9999999.999999</v>
      </c>
      <c r="T44" s="124"/>
      <c r="W44" s="118"/>
      <c r="X44" t="str">
        <f t="shared" si="4"/>
        <v>2073.PEGrt.I06.Ma251</v>
      </c>
      <c r="Y44" t="str">
        <f t="shared" si="5"/>
        <v>Danegrove JMI Sch.2073.PEGrt.I06.Ma25</v>
      </c>
      <c r="Z44" s="118">
        <v>8921</v>
      </c>
      <c r="AC44" s="118"/>
      <c r="AF44" s="121"/>
      <c r="AI44" s="121"/>
      <c r="AL44" s="121"/>
      <c r="AO44" s="121"/>
      <c r="AR44" s="121"/>
      <c r="AU44" s="121"/>
      <c r="AX44" s="121"/>
      <c r="BA44" s="121"/>
      <c r="BD44" s="121"/>
      <c r="BE44" s="119">
        <f t="shared" si="6"/>
        <v>8921</v>
      </c>
      <c r="BF44" s="121">
        <f t="shared" si="1"/>
        <v>8921</v>
      </c>
    </row>
    <row r="45" spans="1:58" x14ac:dyDescent="0.25">
      <c r="A45" s="117">
        <v>3022076</v>
      </c>
      <c r="B45" s="117">
        <v>3022076</v>
      </c>
      <c r="C45" t="s">
        <v>528</v>
      </c>
      <c r="D45" s="106">
        <f>VLOOKUP(B45,'School Details'!A:E,3,FALSE)</f>
        <v>0</v>
      </c>
      <c r="E45" s="106" t="str">
        <f>VLOOKUP(B45,'School Details'!A:E,4,FALSE)</f>
        <v>M</v>
      </c>
      <c r="F45" s="106" t="str">
        <f>VLOOKUP(B45,'School Details'!A:E,5,FALSE)</f>
        <v>Primary</v>
      </c>
      <c r="G45" t="s">
        <v>894</v>
      </c>
      <c r="H45" t="s">
        <v>567</v>
      </c>
      <c r="I45" t="s">
        <v>368</v>
      </c>
      <c r="J45">
        <v>661225</v>
      </c>
      <c r="K45" s="117" t="s">
        <v>15</v>
      </c>
      <c r="L45" s="106">
        <f t="shared" si="7"/>
        <v>1</v>
      </c>
      <c r="M45" s="106" t="str">
        <f t="shared" si="2"/>
        <v>PEGrt.I06</v>
      </c>
      <c r="N45" s="106">
        <f>VLOOKUP(B45,'School Details'!A:K,10,FALSE)</f>
        <v>400111</v>
      </c>
      <c r="O45" s="106" t="str">
        <f t="shared" si="3"/>
        <v xml:space="preserve">Wessex  Gardens  </v>
      </c>
      <c r="P45" t="str">
        <f>VLOOKUP($N45,LBB_Code!$B:$F,3,FALSE)</f>
        <v>Wessex Gardens School</v>
      </c>
      <c r="Q45" t="str">
        <f>VLOOKUP($N45,LBB_Code!$B:$F,2,FALSE)</f>
        <v>S900008353</v>
      </c>
      <c r="R45" t="str">
        <f>VLOOKUP($N45,LBB_Code!$B:$F,4,FALSE)</f>
        <v>NW11 9RR</v>
      </c>
      <c r="S45" t="str">
        <f>VLOOKUP($G45,LBB_Code!$J:$O, 6,FALSE)</f>
        <v>A1.D10166.661225.99999.9999999.999999</v>
      </c>
      <c r="T45" s="124"/>
      <c r="W45" s="118"/>
      <c r="X45" t="str">
        <f t="shared" si="4"/>
        <v>2076.PEGrt.I06.Ma251</v>
      </c>
      <c r="Y45" t="str">
        <f t="shared" si="5"/>
        <v>Wessex  Gardens  .2076.PEGrt.I06.Ma25</v>
      </c>
      <c r="Z45" s="118">
        <v>7658</v>
      </c>
      <c r="AC45" s="118"/>
      <c r="AF45" s="121"/>
      <c r="AI45" s="121"/>
      <c r="AL45" s="121"/>
      <c r="AO45" s="121"/>
      <c r="AR45" s="121"/>
      <c r="AU45" s="121"/>
      <c r="AX45" s="121"/>
      <c r="BA45" s="121"/>
      <c r="BD45" s="121"/>
      <c r="BE45" s="119">
        <f t="shared" si="6"/>
        <v>7658</v>
      </c>
      <c r="BF45" s="119">
        <f t="shared" si="1"/>
        <v>7658</v>
      </c>
    </row>
    <row r="46" spans="1:58" x14ac:dyDescent="0.25">
      <c r="A46" s="117">
        <v>3022077</v>
      </c>
      <c r="B46" s="117">
        <v>3022077</v>
      </c>
      <c r="C46" t="s">
        <v>484</v>
      </c>
      <c r="D46" s="106">
        <f>VLOOKUP(B46,'School Details'!A:E,3,FALSE)</f>
        <v>0</v>
      </c>
      <c r="E46" s="106" t="str">
        <f>VLOOKUP(B46,'School Details'!A:E,4,FALSE)</f>
        <v>M</v>
      </c>
      <c r="F46" s="106" t="str">
        <f>VLOOKUP(B46,'School Details'!A:E,5,FALSE)</f>
        <v>Primary</v>
      </c>
      <c r="G46" t="s">
        <v>894</v>
      </c>
      <c r="H46" t="s">
        <v>567</v>
      </c>
      <c r="I46" t="s">
        <v>368</v>
      </c>
      <c r="J46">
        <v>661225</v>
      </c>
      <c r="K46" s="117" t="s">
        <v>15</v>
      </c>
      <c r="L46" s="106">
        <f t="shared" si="7"/>
        <v>1</v>
      </c>
      <c r="M46" s="106" t="str">
        <f t="shared" si="2"/>
        <v>PEGrt.I06</v>
      </c>
      <c r="N46" s="106">
        <f>VLOOKUP(B46,'School Details'!A:K,10,FALSE)</f>
        <v>400113</v>
      </c>
      <c r="O46" s="106" t="str">
        <f t="shared" si="3"/>
        <v xml:space="preserve">Orion  </v>
      </c>
      <c r="P46" t="str">
        <f>VLOOKUP($N46,LBB_Code!$B:$F,3,FALSE)</f>
        <v>The Orion Primary School</v>
      </c>
      <c r="Q46" t="str">
        <f>VLOOKUP($N46,LBB_Code!$B:$F,2,FALSE)</f>
        <v>S900008355</v>
      </c>
      <c r="R46" t="str">
        <f>VLOOKUP($N46,LBB_Code!$B:$F,4,FALSE)</f>
        <v>NW7 2AL</v>
      </c>
      <c r="S46" t="str">
        <f>VLOOKUP($G46,LBB_Code!$J:$O, 6,FALSE)</f>
        <v>A1.D10166.661225.99999.9999999.999999</v>
      </c>
      <c r="T46" s="124"/>
      <c r="W46" s="118"/>
      <c r="X46" t="str">
        <f t="shared" si="4"/>
        <v>2077.PEGrt.I06.Ma251</v>
      </c>
      <c r="Y46" t="str">
        <f t="shared" si="5"/>
        <v>Orion  .2077.PEGrt.I06.Ma25</v>
      </c>
      <c r="Z46" s="118">
        <v>9667</v>
      </c>
      <c r="AC46" s="118"/>
      <c r="AF46" s="121"/>
      <c r="AI46" s="121"/>
      <c r="AL46" s="121"/>
      <c r="AO46" s="121"/>
      <c r="AR46" s="121"/>
      <c r="AU46" s="121"/>
      <c r="AX46" s="121"/>
      <c r="BA46" s="121"/>
      <c r="BD46" s="121"/>
      <c r="BE46" s="119">
        <f t="shared" si="6"/>
        <v>9667</v>
      </c>
      <c r="BF46" s="119">
        <f t="shared" si="1"/>
        <v>9667</v>
      </c>
    </row>
    <row r="47" spans="1:58" x14ac:dyDescent="0.25">
      <c r="A47" s="117">
        <v>3022078</v>
      </c>
      <c r="B47" s="117">
        <v>3022078</v>
      </c>
      <c r="C47" t="s">
        <v>490</v>
      </c>
      <c r="D47" s="106">
        <f>VLOOKUP(B47,'School Details'!A:E,3,FALSE)</f>
        <v>0</v>
      </c>
      <c r="E47" s="106" t="str">
        <f>VLOOKUP(B47,'School Details'!A:E,4,FALSE)</f>
        <v>M</v>
      </c>
      <c r="F47" s="106" t="str">
        <f>VLOOKUP(B47,'School Details'!A:E,5,FALSE)</f>
        <v>Primary</v>
      </c>
      <c r="G47" t="s">
        <v>894</v>
      </c>
      <c r="H47" t="s">
        <v>567</v>
      </c>
      <c r="I47" t="s">
        <v>368</v>
      </c>
      <c r="J47">
        <v>661225</v>
      </c>
      <c r="K47" s="117" t="s">
        <v>15</v>
      </c>
      <c r="L47" s="106">
        <f t="shared" si="7"/>
        <v>1</v>
      </c>
      <c r="M47" s="106" t="str">
        <f t="shared" si="2"/>
        <v>PEGrt.I06</v>
      </c>
      <c r="N47" s="106">
        <f>VLOOKUP(B47,'School Details'!A:K,10,FALSE)</f>
        <v>400014</v>
      </c>
      <c r="O47" s="106" t="str">
        <f t="shared" si="3"/>
        <v xml:space="preserve">Pardes House </v>
      </c>
      <c r="P47" t="str">
        <f>VLOOKUP($N47,LBB_Code!$B:$F,3,FALSE)</f>
        <v>Pardes House School</v>
      </c>
      <c r="Q47" t="str">
        <f>VLOOKUP($N47,LBB_Code!$B:$F,2,FALSE)</f>
        <v>S900008289</v>
      </c>
      <c r="R47" t="str">
        <f>VLOOKUP($N47,LBB_Code!$B:$F,4,FALSE)</f>
        <v>N3 1SA</v>
      </c>
      <c r="S47" t="str">
        <f>VLOOKUP($G47,LBB_Code!$J:$O, 6,FALSE)</f>
        <v>A1.D10166.661225.99999.9999999.999999</v>
      </c>
      <c r="T47" s="124"/>
      <c r="W47" s="118"/>
      <c r="X47" t="str">
        <f t="shared" si="4"/>
        <v>2078.PEGrt.I06.Ma251</v>
      </c>
      <c r="Y47" t="str">
        <f t="shared" si="5"/>
        <v>Pardes House .2078.PEGrt.I06.Ma25</v>
      </c>
      <c r="Z47" s="118">
        <v>7929</v>
      </c>
      <c r="AC47" s="118"/>
      <c r="AF47" s="121"/>
      <c r="AI47" s="121"/>
      <c r="AL47" s="121"/>
      <c r="AO47" s="121"/>
      <c r="AR47" s="121"/>
      <c r="AU47" s="121"/>
      <c r="AX47" s="121"/>
      <c r="BA47" s="121"/>
      <c r="BD47" s="121"/>
      <c r="BE47" s="119">
        <f t="shared" si="6"/>
        <v>7929</v>
      </c>
      <c r="BF47" s="119">
        <f t="shared" si="1"/>
        <v>7929</v>
      </c>
    </row>
    <row r="48" spans="1:58" x14ac:dyDescent="0.25">
      <c r="A48" s="117">
        <v>3022079</v>
      </c>
      <c r="B48" s="117">
        <v>3022079</v>
      </c>
      <c r="C48" t="s">
        <v>425</v>
      </c>
      <c r="D48" s="106">
        <f>VLOOKUP(B48,'School Details'!A:E,3,FALSE)</f>
        <v>0</v>
      </c>
      <c r="E48" s="106" t="str">
        <f>VLOOKUP(B48,'School Details'!A:E,4,FALSE)</f>
        <v>M</v>
      </c>
      <c r="F48" s="106" t="str">
        <f>VLOOKUP(B48,'School Details'!A:E,5,FALSE)</f>
        <v>Primary</v>
      </c>
      <c r="G48" t="s">
        <v>894</v>
      </c>
      <c r="H48" t="s">
        <v>567</v>
      </c>
      <c r="I48" t="s">
        <v>368</v>
      </c>
      <c r="J48">
        <v>661225</v>
      </c>
      <c r="K48" s="117" t="s">
        <v>15</v>
      </c>
      <c r="L48" s="106">
        <f t="shared" si="7"/>
        <v>1</v>
      </c>
      <c r="M48" s="106" t="str">
        <f t="shared" si="2"/>
        <v>PEGrt.I06</v>
      </c>
      <c r="N48" s="106">
        <f>VLOOKUP(B48,'School Details'!A:K,10,FALSE)</f>
        <v>400070</v>
      </c>
      <c r="O48" s="106" t="str">
        <f t="shared" si="3"/>
        <v>Beis Yaakov</v>
      </c>
      <c r="P48" t="str">
        <f>VLOOKUP($N48,LBB_Code!$B:$F,3,FALSE)</f>
        <v>Beis Yaakov School</v>
      </c>
      <c r="Q48" t="str">
        <f>VLOOKUP($N48,LBB_Code!$B:$F,2,FALSE)</f>
        <v>S900008328</v>
      </c>
      <c r="R48" t="str">
        <f>VLOOKUP($N48,LBB_Code!$B:$F,4,FALSE)</f>
        <v>NW9 6NQ</v>
      </c>
      <c r="S48" t="str">
        <f>VLOOKUP($G48,LBB_Code!$J:$O, 6,FALSE)</f>
        <v>A1.D10166.661225.99999.9999999.999999</v>
      </c>
      <c r="T48" s="124"/>
      <c r="W48" s="118"/>
      <c r="X48" t="str">
        <f t="shared" si="4"/>
        <v>2079.PEGrt.I06.Ma251</v>
      </c>
      <c r="Y48" t="str">
        <f t="shared" si="5"/>
        <v>Beis Yaakov.2079.PEGrt.I06.Ma25</v>
      </c>
      <c r="Z48" s="118">
        <v>8150</v>
      </c>
      <c r="AC48" s="118"/>
      <c r="AF48" s="121"/>
      <c r="AI48" s="121"/>
      <c r="AL48" s="121"/>
      <c r="AO48" s="121"/>
      <c r="AR48" s="121"/>
      <c r="AU48" s="121"/>
      <c r="AX48" s="121"/>
      <c r="BA48" s="121"/>
      <c r="BD48" s="121"/>
      <c r="BE48" s="119">
        <f t="shared" si="6"/>
        <v>8150</v>
      </c>
      <c r="BF48" s="119">
        <f t="shared" si="1"/>
        <v>8150</v>
      </c>
    </row>
    <row r="49" spans="1:58" x14ac:dyDescent="0.25">
      <c r="A49" s="117">
        <v>3023300</v>
      </c>
      <c r="B49" s="117">
        <v>3023300</v>
      </c>
      <c r="C49" t="s">
        <v>412</v>
      </c>
      <c r="D49" s="106">
        <f>VLOOKUP(B49,'School Details'!A:E,3,FALSE)</f>
        <v>0</v>
      </c>
      <c r="E49" s="106" t="str">
        <f>VLOOKUP(B49,'School Details'!A:E,4,FALSE)</f>
        <v>M</v>
      </c>
      <c r="F49" s="106" t="str">
        <f>VLOOKUP(B49,'School Details'!A:E,5,FALSE)</f>
        <v>Primary</v>
      </c>
      <c r="G49" t="s">
        <v>894</v>
      </c>
      <c r="H49" t="s">
        <v>567</v>
      </c>
      <c r="I49" t="s">
        <v>368</v>
      </c>
      <c r="J49">
        <v>661225</v>
      </c>
      <c r="K49" s="117" t="s">
        <v>15</v>
      </c>
      <c r="L49" s="106">
        <f t="shared" si="7"/>
        <v>1</v>
      </c>
      <c r="M49" s="106" t="str">
        <f t="shared" si="2"/>
        <v>PEGrt.I06</v>
      </c>
      <c r="N49" s="106">
        <f>VLOOKUP(B49,'School Details'!A:K,10,FALSE)</f>
        <v>400069</v>
      </c>
      <c r="O49" s="106" t="str">
        <f t="shared" si="3"/>
        <v xml:space="preserve">All Saints NW2 Sch </v>
      </c>
      <c r="P49" t="str">
        <f>VLOOKUP($N49,LBB_Code!$B:$F,3,FALSE)</f>
        <v>All Saints' Ce School Nw2</v>
      </c>
      <c r="Q49" t="str">
        <f>VLOOKUP($N49,LBB_Code!$B:$F,2,FALSE)</f>
        <v>S900008327</v>
      </c>
      <c r="R49" t="str">
        <f>VLOOKUP($N49,LBB_Code!$B:$F,4,FALSE)</f>
        <v>NW2 2TH</v>
      </c>
      <c r="S49" t="str">
        <f>VLOOKUP($G49,LBB_Code!$J:$O, 6,FALSE)</f>
        <v>A1.D10166.661225.99999.9999999.999999</v>
      </c>
      <c r="T49" s="124"/>
      <c r="W49" s="118"/>
      <c r="X49" t="str">
        <f t="shared" si="4"/>
        <v>3300.PEGrt.I06.Ma251</v>
      </c>
      <c r="Y49" t="str">
        <f t="shared" si="5"/>
        <v>All Saints NW2 Sch .3300.PEGrt.I06.Ma25</v>
      </c>
      <c r="Z49" s="118">
        <v>7258</v>
      </c>
      <c r="AC49" s="118"/>
      <c r="AF49" s="121"/>
      <c r="AI49" s="121"/>
      <c r="AL49" s="121"/>
      <c r="AO49" s="121"/>
      <c r="AR49" s="121"/>
      <c r="AU49" s="121"/>
      <c r="AX49" s="121"/>
      <c r="BA49" s="121"/>
      <c r="BD49" s="121"/>
      <c r="BE49" s="119">
        <f t="shared" si="6"/>
        <v>7258</v>
      </c>
      <c r="BF49" s="119">
        <f t="shared" si="1"/>
        <v>7258</v>
      </c>
    </row>
    <row r="50" spans="1:58" x14ac:dyDescent="0.25">
      <c r="A50" s="117">
        <v>3023302</v>
      </c>
      <c r="B50" s="117">
        <v>3023302</v>
      </c>
      <c r="C50" t="s">
        <v>439</v>
      </c>
      <c r="D50" s="106">
        <f>VLOOKUP(B50,'School Details'!A:E,3,FALSE)</f>
        <v>0</v>
      </c>
      <c r="E50" s="106" t="str">
        <f>VLOOKUP(B50,'School Details'!A:E,4,FALSE)</f>
        <v>M</v>
      </c>
      <c r="F50" s="106" t="str">
        <f>VLOOKUP(B50,'School Details'!A:E,5,FALSE)</f>
        <v>Primary</v>
      </c>
      <c r="G50" t="s">
        <v>894</v>
      </c>
      <c r="H50" t="s">
        <v>567</v>
      </c>
      <c r="I50" t="s">
        <v>368</v>
      </c>
      <c r="J50">
        <v>661225</v>
      </c>
      <c r="K50" s="117" t="s">
        <v>15</v>
      </c>
      <c r="L50" s="106">
        <f t="shared" si="7"/>
        <v>1</v>
      </c>
      <c r="M50" s="106" t="str">
        <f t="shared" si="2"/>
        <v>PEGrt.I06</v>
      </c>
      <c r="N50" s="106">
        <f>VLOOKUP(B50,'School Details'!A:K,10,FALSE)</f>
        <v>400039</v>
      </c>
      <c r="O50" s="106" t="str">
        <f t="shared" si="3"/>
        <v>Christ Church Sch</v>
      </c>
      <c r="P50" t="str">
        <f>VLOOKUP($N50,LBB_Code!$B:$F,3,FALSE)</f>
        <v>Christ Church Ce School</v>
      </c>
      <c r="Q50" t="str">
        <f>VLOOKUP($N50,LBB_Code!$B:$F,2,FALSE)</f>
        <v>S900008305</v>
      </c>
      <c r="R50" t="str">
        <f>VLOOKUP($N50,LBB_Code!$B:$F,4,FALSE)</f>
        <v>EN5 4NS</v>
      </c>
      <c r="S50" t="str">
        <f>VLOOKUP($G50,LBB_Code!$J:$O, 6,FALSE)</f>
        <v>A1.D10166.661225.99999.9999999.999999</v>
      </c>
      <c r="T50" s="124"/>
      <c r="W50" s="118"/>
      <c r="X50" t="str">
        <f t="shared" si="4"/>
        <v>3302.PEGrt.I06.Ma251</v>
      </c>
      <c r="Y50" t="str">
        <f t="shared" si="5"/>
        <v>Christ Church Sch.3302.PEGrt.I06.Ma25</v>
      </c>
      <c r="Z50" s="118">
        <v>7412</v>
      </c>
      <c r="AC50" s="118"/>
      <c r="AF50" s="121"/>
      <c r="AI50" s="121"/>
      <c r="AL50" s="121"/>
      <c r="AO50" s="121"/>
      <c r="AR50" s="121"/>
      <c r="AU50" s="121"/>
      <c r="AX50" s="121"/>
      <c r="BA50" s="121"/>
      <c r="BD50" s="121"/>
      <c r="BE50" s="119">
        <f t="shared" si="6"/>
        <v>7412</v>
      </c>
      <c r="BF50" s="119">
        <f t="shared" si="1"/>
        <v>7412</v>
      </c>
    </row>
    <row r="51" spans="1:58" x14ac:dyDescent="0.25">
      <c r="A51" s="117">
        <v>3023304</v>
      </c>
      <c r="B51" s="117">
        <v>3023304</v>
      </c>
      <c r="C51" t="s">
        <v>468</v>
      </c>
      <c r="D51" s="106">
        <f>VLOOKUP(B51,'School Details'!A:E,3,FALSE)</f>
        <v>0</v>
      </c>
      <c r="E51" s="106" t="str">
        <f>VLOOKUP(B51,'School Details'!A:E,4,FALSE)</f>
        <v>M</v>
      </c>
      <c r="F51" s="106" t="str">
        <f>VLOOKUP(B51,'School Details'!A:E,5,FALSE)</f>
        <v>Primary</v>
      </c>
      <c r="G51" t="s">
        <v>894</v>
      </c>
      <c r="H51" t="s">
        <v>567</v>
      </c>
      <c r="I51" t="s">
        <v>368</v>
      </c>
      <c r="J51">
        <v>661225</v>
      </c>
      <c r="K51" s="117" t="s">
        <v>15</v>
      </c>
      <c r="L51" s="106">
        <f t="shared" si="7"/>
        <v>1</v>
      </c>
      <c r="M51" s="106" t="str">
        <f t="shared" si="2"/>
        <v>PEGrt.I06</v>
      </c>
      <c r="N51" s="106">
        <f>VLOOKUP(B51,'School Details'!A:K,10,FALSE)</f>
        <v>400008</v>
      </c>
      <c r="O51" s="106" t="str">
        <f t="shared" si="3"/>
        <v>Holy Trinity School</v>
      </c>
      <c r="P51" t="str">
        <f>VLOOKUP($N51,LBB_Code!$B:$F,3,FALSE)</f>
        <v>Holy Trinity Ce School</v>
      </c>
      <c r="Q51" t="str">
        <f>VLOOKUP($N51,LBB_Code!$B:$F,2,FALSE)</f>
        <v>S900008284</v>
      </c>
      <c r="R51" t="str">
        <f>VLOOKUP($N51,LBB_Code!$B:$F,4,FALSE)</f>
        <v>N2 8GA</v>
      </c>
      <c r="S51" t="str">
        <f>VLOOKUP($G51,LBB_Code!$J:$O, 6,FALSE)</f>
        <v>A1.D10166.661225.99999.9999999.999999</v>
      </c>
      <c r="T51" s="124"/>
      <c r="W51" s="118"/>
      <c r="X51" t="str">
        <f t="shared" si="4"/>
        <v>3304.PEGrt.I06.Ma251</v>
      </c>
      <c r="Y51" t="str">
        <f t="shared" si="5"/>
        <v>Holy Trinity School.3304.PEGrt.I06.Ma25</v>
      </c>
      <c r="Z51" s="118">
        <v>7404</v>
      </c>
      <c r="AC51" s="118"/>
      <c r="AF51" s="121"/>
      <c r="AI51" s="121"/>
      <c r="AL51" s="121"/>
      <c r="AO51" s="121"/>
      <c r="AR51" s="121"/>
      <c r="AU51" s="121"/>
      <c r="AX51" s="121"/>
      <c r="BA51" s="121"/>
      <c r="BD51" s="121"/>
      <c r="BE51" s="119">
        <f t="shared" si="6"/>
        <v>7404</v>
      </c>
      <c r="BF51" s="119">
        <f t="shared" si="1"/>
        <v>7404</v>
      </c>
    </row>
    <row r="52" spans="1:58" x14ac:dyDescent="0.25">
      <c r="A52" s="117">
        <v>3023305</v>
      </c>
      <c r="B52" s="117">
        <v>3023305</v>
      </c>
      <c r="C52" t="s">
        <v>478</v>
      </c>
      <c r="D52" s="106">
        <f>VLOOKUP(B52,'School Details'!A:E,3,FALSE)</f>
        <v>0</v>
      </c>
      <c r="E52" s="106" t="str">
        <f>VLOOKUP(B52,'School Details'!A:E,4,FALSE)</f>
        <v>M</v>
      </c>
      <c r="F52" s="106" t="str">
        <f>VLOOKUP(B52,'School Details'!A:E,5,FALSE)</f>
        <v>Primary</v>
      </c>
      <c r="G52" t="s">
        <v>894</v>
      </c>
      <c r="H52" t="s">
        <v>567</v>
      </c>
      <c r="I52" t="s">
        <v>368</v>
      </c>
      <c r="J52">
        <v>661225</v>
      </c>
      <c r="K52" s="117" t="s">
        <v>15</v>
      </c>
      <c r="L52" s="106">
        <f t="shared" si="7"/>
        <v>1</v>
      </c>
      <c r="M52" s="106" t="str">
        <f t="shared" si="2"/>
        <v>PEGrt.I06</v>
      </c>
      <c r="N52" s="106">
        <f>VLOOKUP(B52,'School Details'!A:K,10,FALSE)</f>
        <v>400086</v>
      </c>
      <c r="O52" s="106" t="str">
        <f t="shared" si="3"/>
        <v xml:space="preserve">Monken Hadley </v>
      </c>
      <c r="P52" t="str">
        <f>VLOOKUP($N52,LBB_Code!$B:$F,3,FALSE)</f>
        <v>Monken Hadley Ce School</v>
      </c>
      <c r="Q52" t="str">
        <f>VLOOKUP($N52,LBB_Code!$B:$F,2,FALSE)</f>
        <v>S900008334</v>
      </c>
      <c r="R52" t="str">
        <f>VLOOKUP($N52,LBB_Code!$B:$F,4,FALSE)</f>
        <v>EN4 0NJ</v>
      </c>
      <c r="S52" t="str">
        <f>VLOOKUP($G52,LBB_Code!$J:$O, 6,FALSE)</f>
        <v>A1.D10166.661225.99999.9999999.999999</v>
      </c>
      <c r="T52" s="124"/>
      <c r="W52" s="118"/>
      <c r="X52" t="str">
        <f t="shared" si="4"/>
        <v>3305.PEGrt.I06.Ma251</v>
      </c>
      <c r="Y52" t="str">
        <f t="shared" si="5"/>
        <v>Monken Hadley .3305.PEGrt.I06.Ma25</v>
      </c>
      <c r="Z52" s="118">
        <v>7217</v>
      </c>
      <c r="AC52" s="118"/>
      <c r="AF52" s="121"/>
      <c r="AI52" s="121"/>
      <c r="AL52" s="121"/>
      <c r="AO52" s="121"/>
      <c r="AR52" s="121"/>
      <c r="AU52" s="121"/>
      <c r="AX52" s="121"/>
      <c r="BA52" s="121"/>
      <c r="BD52" s="121"/>
      <c r="BE52" s="119">
        <f t="shared" si="6"/>
        <v>7217</v>
      </c>
      <c r="BF52" s="119">
        <f t="shared" si="1"/>
        <v>7217</v>
      </c>
    </row>
    <row r="53" spans="1:58" x14ac:dyDescent="0.25">
      <c r="A53" s="117">
        <v>3023307</v>
      </c>
      <c r="B53" s="117">
        <v>3023307</v>
      </c>
      <c r="C53" t="s">
        <v>504</v>
      </c>
      <c r="D53" s="106">
        <f>VLOOKUP(B53,'School Details'!A:E,3,FALSE)</f>
        <v>0</v>
      </c>
      <c r="E53" s="106" t="str">
        <f>VLOOKUP(B53,'School Details'!A:E,4,FALSE)</f>
        <v>M</v>
      </c>
      <c r="F53" s="106" t="str">
        <f>VLOOKUP(B53,'School Details'!A:E,5,FALSE)</f>
        <v>Primary</v>
      </c>
      <c r="G53" t="s">
        <v>894</v>
      </c>
      <c r="H53" t="s">
        <v>567</v>
      </c>
      <c r="I53" t="s">
        <v>368</v>
      </c>
      <c r="J53">
        <v>661225</v>
      </c>
      <c r="K53" s="117" t="s">
        <v>15</v>
      </c>
      <c r="L53" s="106">
        <f t="shared" si="7"/>
        <v>1</v>
      </c>
      <c r="M53" s="106" t="str">
        <f t="shared" si="2"/>
        <v>PEGrt.I06</v>
      </c>
      <c r="N53" s="106">
        <f>VLOOKUP(B53,'School Details'!A:K,10,FALSE)</f>
        <v>400114</v>
      </c>
      <c r="O53" s="106" t="str">
        <f t="shared" si="3"/>
        <v>St John's CE  N11</v>
      </c>
      <c r="P53" t="str">
        <f>VLOOKUP($N53,LBB_Code!$B:$F,3,FALSE)</f>
        <v>St John's Ce School N11</v>
      </c>
      <c r="Q53" t="str">
        <f>VLOOKUP($N53,LBB_Code!$B:$F,2,FALSE)</f>
        <v>S900008356</v>
      </c>
      <c r="R53" t="str">
        <f>VLOOKUP($N53,LBB_Code!$B:$F,4,FALSE)</f>
        <v>N11 3LB</v>
      </c>
      <c r="S53" t="str">
        <f>VLOOKUP($G53,LBB_Code!$J:$O, 6,FALSE)</f>
        <v>A1.D10166.661225.99999.9999999.999999</v>
      </c>
      <c r="T53" s="124"/>
      <c r="W53" s="118"/>
      <c r="X53" t="str">
        <f t="shared" si="4"/>
        <v>3307.PEGrt.I06.Ma251</v>
      </c>
      <c r="Y53" t="str">
        <f t="shared" si="5"/>
        <v>St John's CE  N11.3307.PEGrt.I06.Ma25</v>
      </c>
      <c r="Z53" s="118">
        <v>7425</v>
      </c>
      <c r="AC53" s="118"/>
      <c r="AF53" s="121"/>
      <c r="AI53" s="121"/>
      <c r="AL53" s="121"/>
      <c r="AO53" s="121"/>
      <c r="AR53" s="121"/>
      <c r="AU53" s="121"/>
      <c r="AX53" s="121"/>
      <c r="BA53" s="121"/>
      <c r="BD53" s="121"/>
      <c r="BE53" s="119">
        <f t="shared" si="6"/>
        <v>7425</v>
      </c>
      <c r="BF53" s="119">
        <f t="shared" si="1"/>
        <v>7425</v>
      </c>
    </row>
    <row r="54" spans="1:58" x14ac:dyDescent="0.25">
      <c r="A54" s="117">
        <v>3023309</v>
      </c>
      <c r="B54" s="117">
        <v>3023309</v>
      </c>
      <c r="C54" t="s">
        <v>503</v>
      </c>
      <c r="D54" s="106">
        <f>VLOOKUP(B54,'School Details'!A:E,3,FALSE)</f>
        <v>0</v>
      </c>
      <c r="E54" s="106" t="str">
        <f>VLOOKUP(B54,'School Details'!A:E,4,FALSE)</f>
        <v>M</v>
      </c>
      <c r="F54" s="106" t="str">
        <f>VLOOKUP(B54,'School Details'!A:E,5,FALSE)</f>
        <v>Primary</v>
      </c>
      <c r="G54" t="s">
        <v>894</v>
      </c>
      <c r="H54" t="s">
        <v>567</v>
      </c>
      <c r="I54" t="s">
        <v>368</v>
      </c>
      <c r="J54">
        <v>661225</v>
      </c>
      <c r="K54" s="117" t="s">
        <v>15</v>
      </c>
      <c r="L54" s="106">
        <f t="shared" si="7"/>
        <v>1</v>
      </c>
      <c r="M54" s="106" t="str">
        <f t="shared" si="2"/>
        <v>PEGrt.I06</v>
      </c>
      <c r="N54" s="106">
        <f>VLOOKUP(B54,'School Details'!A:K,10,FALSE)</f>
        <v>400098</v>
      </c>
      <c r="O54" s="106" t="str">
        <f t="shared" si="3"/>
        <v>St Johns CE N20</v>
      </c>
      <c r="P54" t="str">
        <f>VLOOKUP($N54,LBB_Code!$B:$F,3,FALSE)</f>
        <v>St John's Ce School N20</v>
      </c>
      <c r="Q54" t="str">
        <f>VLOOKUP($N54,LBB_Code!$B:$F,2,FALSE)</f>
        <v>S900008342</v>
      </c>
      <c r="R54" t="str">
        <f>VLOOKUP($N54,LBB_Code!$B:$F,4,FALSE)</f>
        <v>N20 0PL</v>
      </c>
      <c r="S54" t="str">
        <f>VLOOKUP($G54,LBB_Code!$J:$O, 6,FALSE)</f>
        <v>A1.D10166.661225.99999.9999999.999999</v>
      </c>
      <c r="T54" s="124"/>
      <c r="W54" s="118"/>
      <c r="X54" t="str">
        <f t="shared" si="4"/>
        <v>3309.PEGrt.I06.Ma251</v>
      </c>
      <c r="Y54" t="str">
        <f t="shared" si="5"/>
        <v>St Johns CE N20.3309.PEGrt.I06.Ma25</v>
      </c>
      <c r="Z54" s="118">
        <v>7412</v>
      </c>
      <c r="AC54" s="118"/>
      <c r="AF54" s="121"/>
      <c r="AI54" s="121"/>
      <c r="AL54" s="121"/>
      <c r="AO54" s="121"/>
      <c r="AR54" s="121"/>
      <c r="AU54" s="121"/>
      <c r="AX54" s="121"/>
      <c r="BA54" s="121"/>
      <c r="BD54" s="121"/>
      <c r="BE54" s="119">
        <f t="shared" si="6"/>
        <v>7412</v>
      </c>
      <c r="BF54" s="119">
        <f t="shared" si="1"/>
        <v>7412</v>
      </c>
    </row>
    <row r="55" spans="1:58" x14ac:dyDescent="0.25">
      <c r="A55" s="117">
        <v>3023311</v>
      </c>
      <c r="B55" s="117">
        <v>3023311</v>
      </c>
      <c r="C55" t="s">
        <v>508</v>
      </c>
      <c r="D55" s="106">
        <f>VLOOKUP(B55,'School Details'!A:E,3,FALSE)</f>
        <v>0</v>
      </c>
      <c r="E55" s="106" t="str">
        <f>VLOOKUP(B55,'School Details'!A:E,4,FALSE)</f>
        <v>M</v>
      </c>
      <c r="F55" s="106" t="str">
        <f>VLOOKUP(B55,'School Details'!A:E,5,FALSE)</f>
        <v>Primary</v>
      </c>
      <c r="G55" t="s">
        <v>894</v>
      </c>
      <c r="H55" t="s">
        <v>567</v>
      </c>
      <c r="I55" t="s">
        <v>368</v>
      </c>
      <c r="J55">
        <v>661225</v>
      </c>
      <c r="K55" s="117" t="s">
        <v>15</v>
      </c>
      <c r="L55" s="106">
        <f t="shared" si="7"/>
        <v>1</v>
      </c>
      <c r="M55" s="106" t="str">
        <f t="shared" si="2"/>
        <v>PEGrt.I06</v>
      </c>
      <c r="N55" s="106">
        <f>VLOOKUP(B55,'School Details'!A:K,10,FALSE)</f>
        <v>400058</v>
      </c>
      <c r="O55" s="106" t="str">
        <f t="shared" si="3"/>
        <v>St Mary's  N3</v>
      </c>
      <c r="P55" t="str">
        <f>VLOOKUP($N55,LBB_Code!$B:$F,3,FALSE)</f>
        <v>St Marys Ce School N3</v>
      </c>
      <c r="Q55" t="str">
        <f>VLOOKUP($N55,LBB_Code!$B:$F,2,FALSE)</f>
        <v>S900008318</v>
      </c>
      <c r="R55" t="str">
        <f>VLOOKUP($N55,LBB_Code!$B:$F,4,FALSE)</f>
        <v>N3 1BT</v>
      </c>
      <c r="S55" t="str">
        <f>VLOOKUP($G55,LBB_Code!$J:$O, 6,FALSE)</f>
        <v>A1.D10166.661225.99999.9999999.999999</v>
      </c>
      <c r="T55" s="124"/>
      <c r="W55" s="118"/>
      <c r="X55" t="str">
        <f t="shared" si="4"/>
        <v>3311.PEGrt.I06.Ma251</v>
      </c>
      <c r="Y55" t="str">
        <f t="shared" si="5"/>
        <v>St Mary's  N3.3311.PEGrt.I06.Ma25</v>
      </c>
      <c r="Z55" s="118">
        <v>8104</v>
      </c>
      <c r="AC55" s="118"/>
      <c r="AF55" s="121"/>
      <c r="AI55" s="121"/>
      <c r="AL55" s="121"/>
      <c r="AO55" s="121"/>
      <c r="AR55" s="121"/>
      <c r="AU55" s="121"/>
      <c r="AX55" s="121"/>
      <c r="BA55" s="121"/>
      <c r="BD55" s="121"/>
      <c r="BE55" s="119">
        <f t="shared" si="6"/>
        <v>8104</v>
      </c>
      <c r="BF55" s="119">
        <f t="shared" si="1"/>
        <v>8104</v>
      </c>
    </row>
    <row r="56" spans="1:58" x14ac:dyDescent="0.25">
      <c r="A56" s="117">
        <v>3023312</v>
      </c>
      <c r="B56" s="117">
        <v>3023312</v>
      </c>
      <c r="C56" t="s">
        <v>510</v>
      </c>
      <c r="D56" s="106">
        <f>VLOOKUP(B56,'School Details'!A:E,3,FALSE)</f>
        <v>0</v>
      </c>
      <c r="E56" s="106" t="str">
        <f>VLOOKUP(B56,'School Details'!A:E,4,FALSE)</f>
        <v>M</v>
      </c>
      <c r="F56" s="106" t="str">
        <f>VLOOKUP(B56,'School Details'!A:E,5,FALSE)</f>
        <v>Primary</v>
      </c>
      <c r="G56" t="s">
        <v>894</v>
      </c>
      <c r="H56" t="s">
        <v>567</v>
      </c>
      <c r="I56" t="s">
        <v>368</v>
      </c>
      <c r="J56">
        <v>661225</v>
      </c>
      <c r="K56" s="117" t="s">
        <v>15</v>
      </c>
      <c r="L56" s="106">
        <f t="shared" si="7"/>
        <v>1</v>
      </c>
      <c r="M56" s="106" t="str">
        <f t="shared" si="2"/>
        <v>PEGrt.I06</v>
      </c>
      <c r="N56" s="106">
        <f>VLOOKUP(B56,'School Details'!A:K,10,FALSE)</f>
        <v>400017</v>
      </c>
      <c r="O56" s="106" t="str">
        <f t="shared" si="3"/>
        <v>St Mary's  EN4</v>
      </c>
      <c r="P56" t="str">
        <f>VLOOKUP($N56,LBB_Code!$B:$F,3,FALSE)</f>
        <v>St Mary's Ce School En4</v>
      </c>
      <c r="Q56" t="str">
        <f>VLOOKUP($N56,LBB_Code!$B:$F,2,FALSE)</f>
        <v>S900008291</v>
      </c>
      <c r="R56" t="str">
        <f>VLOOKUP($N56,LBB_Code!$B:$F,4,FALSE)</f>
        <v>EN4 8SR</v>
      </c>
      <c r="S56" t="str">
        <f>VLOOKUP($G56,LBB_Code!$J:$O, 6,FALSE)</f>
        <v>A1.D10166.661225.99999.9999999.999999</v>
      </c>
      <c r="T56" s="124"/>
      <c r="W56" s="118"/>
      <c r="X56" t="str">
        <f t="shared" si="4"/>
        <v>3312.PEGrt.I06.Ma251</v>
      </c>
      <c r="Y56" t="str">
        <f t="shared" si="5"/>
        <v>St Mary's  EN4.3312.PEGrt.I06.Ma25</v>
      </c>
      <c r="Z56" s="118">
        <v>7421</v>
      </c>
      <c r="AC56" s="118"/>
      <c r="AF56" s="121"/>
      <c r="AI56" s="121"/>
      <c r="AL56" s="121"/>
      <c r="AO56" s="121"/>
      <c r="AR56" s="121"/>
      <c r="AU56" s="121"/>
      <c r="AX56" s="121"/>
      <c r="BA56" s="121"/>
      <c r="BD56" s="121"/>
      <c r="BE56" s="119">
        <f t="shared" si="6"/>
        <v>7421</v>
      </c>
      <c r="BF56" s="119">
        <f t="shared" si="1"/>
        <v>7421</v>
      </c>
    </row>
    <row r="57" spans="1:58" x14ac:dyDescent="0.25">
      <c r="A57" s="117">
        <v>3023313</v>
      </c>
      <c r="B57" s="117">
        <v>3023313</v>
      </c>
      <c r="C57" t="s">
        <v>513</v>
      </c>
      <c r="D57" s="106">
        <f>VLOOKUP(B57,'School Details'!A:E,3,FALSE)</f>
        <v>0</v>
      </c>
      <c r="E57" s="106" t="str">
        <f>VLOOKUP(B57,'School Details'!A:E,4,FALSE)</f>
        <v>M</v>
      </c>
      <c r="F57" s="106" t="str">
        <f>VLOOKUP(B57,'School Details'!A:E,5,FALSE)</f>
        <v>Primary</v>
      </c>
      <c r="G57" t="s">
        <v>894</v>
      </c>
      <c r="H57" t="s">
        <v>567</v>
      </c>
      <c r="I57" t="s">
        <v>368</v>
      </c>
      <c r="J57">
        <v>661225</v>
      </c>
      <c r="K57" s="117" t="s">
        <v>15</v>
      </c>
      <c r="L57" s="106">
        <f t="shared" si="7"/>
        <v>1</v>
      </c>
      <c r="M57" s="106" t="str">
        <f t="shared" si="2"/>
        <v>PEGrt.I06</v>
      </c>
      <c r="N57" s="106">
        <f>VLOOKUP(B57,'School Details'!A:K,10,FALSE)</f>
        <v>400006</v>
      </c>
      <c r="O57" s="106" t="str">
        <f t="shared" si="3"/>
        <v>St. Pauls N11</v>
      </c>
      <c r="P57" t="str">
        <f>VLOOKUP($N57,LBB_Code!$B:$F,3,FALSE)</f>
        <v>St Paul's Ce School N11</v>
      </c>
      <c r="Q57" t="str">
        <f>VLOOKUP($N57,LBB_Code!$B:$F,2,FALSE)</f>
        <v>S900008282</v>
      </c>
      <c r="R57" t="str">
        <f>VLOOKUP($N57,LBB_Code!$B:$F,4,FALSE)</f>
        <v>N11 1NQ</v>
      </c>
      <c r="S57" t="str">
        <f>VLOOKUP($G57,LBB_Code!$J:$O, 6,FALSE)</f>
        <v>A1.D10166.661225.99999.9999999.999999</v>
      </c>
      <c r="T57" s="124"/>
      <c r="W57" s="118"/>
      <c r="X57" t="str">
        <f t="shared" si="4"/>
        <v>3313.PEGrt.I06.Ma251</v>
      </c>
      <c r="Y57" t="str">
        <f t="shared" si="5"/>
        <v>St. Pauls N11.3313.PEGrt.I06.Ma25</v>
      </c>
      <c r="Z57" s="118">
        <v>7362</v>
      </c>
      <c r="AC57" s="118"/>
      <c r="AF57" s="121"/>
      <c r="AI57" s="121"/>
      <c r="AL57" s="121"/>
      <c r="AO57" s="121"/>
      <c r="AR57" s="121"/>
      <c r="AU57" s="121"/>
      <c r="AX57" s="121"/>
      <c r="BA57" s="121"/>
      <c r="BD57" s="121"/>
      <c r="BE57" s="119">
        <f t="shared" si="6"/>
        <v>7362</v>
      </c>
      <c r="BF57" s="119">
        <f t="shared" si="1"/>
        <v>7362</v>
      </c>
    </row>
    <row r="58" spans="1:58" x14ac:dyDescent="0.25">
      <c r="A58" s="117">
        <v>3023314</v>
      </c>
      <c r="B58" s="117">
        <v>3023314</v>
      </c>
      <c r="C58" t="s">
        <v>512</v>
      </c>
      <c r="D58" s="106">
        <f>VLOOKUP(B58,'School Details'!A:E,3,FALSE)</f>
        <v>0</v>
      </c>
      <c r="E58" s="106" t="str">
        <f>VLOOKUP(B58,'School Details'!A:E,4,FALSE)</f>
        <v>M</v>
      </c>
      <c r="F58" s="106" t="str">
        <f>VLOOKUP(B58,'School Details'!A:E,5,FALSE)</f>
        <v>Primary</v>
      </c>
      <c r="G58" t="s">
        <v>894</v>
      </c>
      <c r="H58" t="s">
        <v>567</v>
      </c>
      <c r="I58" t="s">
        <v>368</v>
      </c>
      <c r="J58">
        <v>661225</v>
      </c>
      <c r="K58" s="117" t="s">
        <v>15</v>
      </c>
      <c r="L58" s="106">
        <f t="shared" si="7"/>
        <v>1</v>
      </c>
      <c r="M58" s="106" t="str">
        <f t="shared" si="2"/>
        <v>PEGrt.I06</v>
      </c>
      <c r="N58" s="106">
        <f>VLOOKUP(B58,'School Details'!A:K,10,FALSE)</f>
        <v>400094</v>
      </c>
      <c r="O58" s="106" t="str">
        <f t="shared" si="3"/>
        <v>St Pauls NW7</v>
      </c>
      <c r="P58" t="str">
        <f>VLOOKUP($N58,LBB_Code!$B:$F,3,FALSE)</f>
        <v>St Paul's Ce School Nw7</v>
      </c>
      <c r="Q58" t="str">
        <f>VLOOKUP($N58,LBB_Code!$B:$F,2,FALSE)</f>
        <v>S900008340</v>
      </c>
      <c r="R58" t="str">
        <f>VLOOKUP($N58,LBB_Code!$B:$F,4,FALSE)</f>
        <v>NW7 1QU</v>
      </c>
      <c r="S58" t="str">
        <f>VLOOKUP($G58,LBB_Code!$J:$O, 6,FALSE)</f>
        <v>A1.D10166.661225.99999.9999999.999999</v>
      </c>
      <c r="T58" s="124"/>
      <c r="W58" s="118"/>
      <c r="X58" t="str">
        <f t="shared" si="4"/>
        <v>3314.PEGrt.I06.Ma251</v>
      </c>
      <c r="Y58" t="str">
        <f t="shared" si="5"/>
        <v>St Pauls NW7.3314.PEGrt.I06.Ma25</v>
      </c>
      <c r="Z58" s="118">
        <v>7421</v>
      </c>
      <c r="AC58" s="118"/>
      <c r="AF58" s="121"/>
      <c r="AI58" s="121"/>
      <c r="AL58" s="121"/>
      <c r="AO58" s="121"/>
      <c r="AR58" s="121"/>
      <c r="AU58" s="121"/>
      <c r="AX58" s="121"/>
      <c r="BA58" s="121"/>
      <c r="BD58" s="121"/>
      <c r="BE58" s="119">
        <f t="shared" si="6"/>
        <v>7421</v>
      </c>
      <c r="BF58" s="119">
        <f t="shared" si="1"/>
        <v>7421</v>
      </c>
    </row>
    <row r="59" spans="1:58" x14ac:dyDescent="0.25">
      <c r="A59" s="117">
        <v>3023315</v>
      </c>
      <c r="B59" s="117">
        <v>3023315</v>
      </c>
      <c r="C59" t="s">
        <v>501</v>
      </c>
      <c r="D59" s="106">
        <f>VLOOKUP(B59,'School Details'!A:E,3,FALSE)</f>
        <v>0</v>
      </c>
      <c r="E59" s="106" t="str">
        <f>VLOOKUP(B59,'School Details'!A:E,4,FALSE)</f>
        <v>M</v>
      </c>
      <c r="F59" s="106" t="str">
        <f>VLOOKUP(B59,'School Details'!A:E,5,FALSE)</f>
        <v>Primary</v>
      </c>
      <c r="G59" t="s">
        <v>894</v>
      </c>
      <c r="H59" t="s">
        <v>567</v>
      </c>
      <c r="I59" t="s">
        <v>368</v>
      </c>
      <c r="J59">
        <v>661225</v>
      </c>
      <c r="K59" s="117" t="s">
        <v>15</v>
      </c>
      <c r="L59" s="106">
        <f t="shared" si="7"/>
        <v>1</v>
      </c>
      <c r="M59" s="106" t="str">
        <f t="shared" si="2"/>
        <v>PEGrt.I06</v>
      </c>
      <c r="N59" s="106">
        <f>VLOOKUP(B59,'School Details'!A:K,10,FALSE)</f>
        <v>400062</v>
      </c>
      <c r="O59" s="106" t="str">
        <f t="shared" si="3"/>
        <v>St Andrew's C E</v>
      </c>
      <c r="P59" t="str">
        <f>VLOOKUP($N59,LBB_Code!$B:$F,3,FALSE)</f>
        <v>St Andrew's Ce School</v>
      </c>
      <c r="Q59" t="str">
        <f>VLOOKUP($N59,LBB_Code!$B:$F,2,FALSE)</f>
        <v>S900008321</v>
      </c>
      <c r="R59" t="str">
        <f>VLOOKUP($N59,LBB_Code!$B:$F,4,FALSE)</f>
        <v>N20 8NX</v>
      </c>
      <c r="S59" t="str">
        <f>VLOOKUP($G59,LBB_Code!$J:$O, 6,FALSE)</f>
        <v>A1.D10166.661225.99999.9999999.999999</v>
      </c>
      <c r="T59" s="124"/>
      <c r="W59" s="118"/>
      <c r="X59" t="str">
        <f t="shared" si="4"/>
        <v>3315.PEGrt.I06.Ma251</v>
      </c>
      <c r="Y59" t="str">
        <f t="shared" si="5"/>
        <v>St Andrew's C E.3315.PEGrt.I06.Ma25</v>
      </c>
      <c r="Z59" s="118">
        <v>7404</v>
      </c>
      <c r="AC59" s="118"/>
      <c r="AF59" s="121"/>
      <c r="AI59" s="121"/>
      <c r="AL59" s="121"/>
      <c r="AO59" s="121"/>
      <c r="AR59" s="121"/>
      <c r="AU59" s="121"/>
      <c r="AX59" s="121"/>
      <c r="BA59" s="121"/>
      <c r="BD59" s="121"/>
      <c r="BE59" s="119">
        <f t="shared" si="6"/>
        <v>7404</v>
      </c>
      <c r="BF59" s="119">
        <f t="shared" si="1"/>
        <v>7404</v>
      </c>
    </row>
    <row r="60" spans="1:58" x14ac:dyDescent="0.25">
      <c r="A60" s="117">
        <v>3023316</v>
      </c>
      <c r="B60" s="117">
        <v>3023316</v>
      </c>
      <c r="C60" t="s">
        <v>522</v>
      </c>
      <c r="D60" s="106">
        <f>VLOOKUP(B60,'School Details'!A:E,3,FALSE)</f>
        <v>0</v>
      </c>
      <c r="E60" s="106" t="str">
        <f>VLOOKUP(B60,'School Details'!A:E,4,FALSE)</f>
        <v>M</v>
      </c>
      <c r="F60" s="106" t="str">
        <f>VLOOKUP(B60,'School Details'!A:E,5,FALSE)</f>
        <v>Primary</v>
      </c>
      <c r="G60" t="s">
        <v>894</v>
      </c>
      <c r="H60" t="s">
        <v>567</v>
      </c>
      <c r="I60" t="s">
        <v>368</v>
      </c>
      <c r="J60">
        <v>661225</v>
      </c>
      <c r="K60" s="117" t="s">
        <v>15</v>
      </c>
      <c r="L60" s="106">
        <f t="shared" si="7"/>
        <v>1</v>
      </c>
      <c r="M60" s="106" t="str">
        <f t="shared" si="2"/>
        <v>PEGrt.I06</v>
      </c>
      <c r="N60" s="106">
        <f>VLOOKUP(B60,'School Details'!A:K,10,FALSE)</f>
        <v>400100</v>
      </c>
      <c r="O60" s="106" t="str">
        <f t="shared" si="3"/>
        <v xml:space="preserve">Trent  CE  </v>
      </c>
      <c r="P60" t="str">
        <f>VLOOKUP($N60,LBB_Code!$B:$F,3,FALSE)</f>
        <v>Trent Ce School</v>
      </c>
      <c r="Q60" t="str">
        <f>VLOOKUP($N60,LBB_Code!$B:$F,2,FALSE)</f>
        <v>S900008344</v>
      </c>
      <c r="R60" t="str">
        <f>VLOOKUP($N60,LBB_Code!$B:$F,4,FALSE)</f>
        <v>EN4 9JH</v>
      </c>
      <c r="S60" t="str">
        <f>VLOOKUP($G60,LBB_Code!$J:$O, 6,FALSE)</f>
        <v>A1.D10166.661225.99999.9999999.999999</v>
      </c>
      <c r="T60" s="124"/>
      <c r="W60" s="118"/>
      <c r="X60" t="str">
        <f t="shared" si="4"/>
        <v>3316.PEGrt.I06.Ma251</v>
      </c>
      <c r="Y60" t="str">
        <f t="shared" si="5"/>
        <v>Trent  CE  .3316.PEGrt.I06.Ma25</v>
      </c>
      <c r="Z60" s="118">
        <v>7408</v>
      </c>
      <c r="AC60" s="118"/>
      <c r="AF60" s="121"/>
      <c r="AI60" s="121"/>
      <c r="AL60" s="121"/>
      <c r="AO60" s="121"/>
      <c r="AR60" s="121"/>
      <c r="AU60" s="121"/>
      <c r="AX60" s="121"/>
      <c r="BA60" s="121"/>
      <c r="BD60" s="121"/>
      <c r="BE60" s="119">
        <f t="shared" si="6"/>
        <v>7408</v>
      </c>
      <c r="BF60" s="119">
        <f t="shared" si="1"/>
        <v>7408</v>
      </c>
    </row>
    <row r="61" spans="1:58" x14ac:dyDescent="0.25">
      <c r="A61" s="117">
        <v>3023317</v>
      </c>
      <c r="B61" s="117">
        <v>3023317</v>
      </c>
      <c r="C61" t="s">
        <v>414</v>
      </c>
      <c r="D61" s="106">
        <f>VLOOKUP(B61,'School Details'!A:E,3,FALSE)</f>
        <v>0</v>
      </c>
      <c r="E61" s="106" t="str">
        <f>VLOOKUP(B61,'School Details'!A:E,4,FALSE)</f>
        <v>M</v>
      </c>
      <c r="F61" s="106" t="str">
        <f>VLOOKUP(B61,'School Details'!A:E,5,FALSE)</f>
        <v>Primary</v>
      </c>
      <c r="G61" t="s">
        <v>894</v>
      </c>
      <c r="H61" t="s">
        <v>567</v>
      </c>
      <c r="I61" t="s">
        <v>368</v>
      </c>
      <c r="J61">
        <v>661225</v>
      </c>
      <c r="K61" s="117" t="s">
        <v>15</v>
      </c>
      <c r="L61" s="106">
        <f t="shared" si="7"/>
        <v>1</v>
      </c>
      <c r="M61" s="106" t="str">
        <f t="shared" si="2"/>
        <v>PEGrt.I06</v>
      </c>
      <c r="N61" s="106">
        <f>VLOOKUP(B61,'School Details'!A:K,10,FALSE)</f>
        <v>400015</v>
      </c>
      <c r="O61" s="106" t="str">
        <f t="shared" si="3"/>
        <v xml:space="preserve">All Saints N20 Sch </v>
      </c>
      <c r="P61" t="str">
        <f>VLOOKUP($N61,LBB_Code!$B:$F,3,FALSE)</f>
        <v>All Saints' Ce School N20</v>
      </c>
      <c r="Q61" t="str">
        <f>VLOOKUP($N61,LBB_Code!$B:$F,2,FALSE)</f>
        <v>S900008290</v>
      </c>
      <c r="R61" t="str">
        <f>VLOOKUP($N61,LBB_Code!$B:$F,4,FALSE)</f>
        <v>N20 9EZ</v>
      </c>
      <c r="S61" t="str">
        <f>VLOOKUP($G61,LBB_Code!$J:$O, 6,FALSE)</f>
        <v>A1.D10166.661225.99999.9999999.999999</v>
      </c>
      <c r="T61" s="124"/>
      <c r="W61" s="118"/>
      <c r="X61" t="str">
        <f t="shared" si="4"/>
        <v>3317.PEGrt.I06.Ma251</v>
      </c>
      <c r="Y61" t="str">
        <f t="shared" si="5"/>
        <v>All Saints N20 Sch .3317.PEGrt.I06.Ma25</v>
      </c>
      <c r="Z61" s="118">
        <v>7412</v>
      </c>
      <c r="AC61" s="118"/>
      <c r="AF61" s="121"/>
      <c r="AI61" s="121"/>
      <c r="AL61" s="121"/>
      <c r="AO61" s="121"/>
      <c r="AR61" s="121"/>
      <c r="AU61" s="121"/>
      <c r="AX61" s="121"/>
      <c r="BA61" s="121"/>
      <c r="BD61" s="121"/>
      <c r="BE61" s="119">
        <f t="shared" si="6"/>
        <v>7412</v>
      </c>
      <c r="BF61" s="121">
        <f t="shared" si="1"/>
        <v>7412</v>
      </c>
    </row>
    <row r="62" spans="1:58" x14ac:dyDescent="0.25">
      <c r="A62" s="117">
        <v>3023500</v>
      </c>
      <c r="B62" s="117">
        <v>3023500</v>
      </c>
      <c r="C62" t="s">
        <v>418</v>
      </c>
      <c r="D62" s="106">
        <f>VLOOKUP(B62,'School Details'!A:E,3,FALSE)</f>
        <v>0</v>
      </c>
      <c r="E62" s="106" t="str">
        <f>VLOOKUP(B62,'School Details'!A:E,4,FALSE)</f>
        <v>M</v>
      </c>
      <c r="F62" s="106" t="str">
        <f>VLOOKUP(B62,'School Details'!A:E,5,FALSE)</f>
        <v>Primary</v>
      </c>
      <c r="G62" t="s">
        <v>894</v>
      </c>
      <c r="H62" t="s">
        <v>567</v>
      </c>
      <c r="I62" t="s">
        <v>368</v>
      </c>
      <c r="J62">
        <v>661225</v>
      </c>
      <c r="K62" s="117" t="s">
        <v>15</v>
      </c>
      <c r="L62" s="106">
        <f t="shared" si="7"/>
        <v>1</v>
      </c>
      <c r="M62" s="106" t="str">
        <f t="shared" si="2"/>
        <v>PEGrt.I06</v>
      </c>
      <c r="N62" s="106">
        <f>VLOOKUP(B62,'School Details'!A:K,10,FALSE)</f>
        <v>400023</v>
      </c>
      <c r="O62" s="106" t="str">
        <f t="shared" si="3"/>
        <v xml:space="preserve">Annunciation Infant </v>
      </c>
      <c r="P62" t="str">
        <f>VLOOKUP($N62,LBB_Code!$B:$F,3,FALSE)</f>
        <v>The Annunciation Rc Infant School</v>
      </c>
      <c r="Q62" t="str">
        <f>VLOOKUP($N62,LBB_Code!$B:$F,2,FALSE)</f>
        <v>S900008294</v>
      </c>
      <c r="R62" t="str">
        <f>VLOOKUP($N62,LBB_Code!$B:$F,4,FALSE)</f>
        <v>HA8 0HQ</v>
      </c>
      <c r="S62" t="str">
        <f>VLOOKUP($G62,LBB_Code!$J:$O, 6,FALSE)</f>
        <v>A1.D10166.661225.99999.9999999.999999</v>
      </c>
      <c r="T62" s="124"/>
      <c r="W62" s="118"/>
      <c r="X62" t="str">
        <f t="shared" si="4"/>
        <v>3500.PEGrt.I06.Ma251</v>
      </c>
      <c r="Y62" t="str">
        <f t="shared" si="5"/>
        <v>Annunciation Infant .3500.PEGrt.I06.Ma25</v>
      </c>
      <c r="Z62" s="118">
        <v>7100</v>
      </c>
      <c r="AC62" s="118"/>
      <c r="AF62" s="121"/>
      <c r="AI62" s="121"/>
      <c r="AL62" s="121"/>
      <c r="AO62" s="121"/>
      <c r="AR62" s="121"/>
      <c r="AU62" s="121"/>
      <c r="AX62" s="121"/>
      <c r="BA62" s="121"/>
      <c r="BD62" s="121"/>
      <c r="BE62" s="119">
        <f t="shared" si="6"/>
        <v>7100</v>
      </c>
      <c r="BF62" s="121">
        <f t="shared" si="1"/>
        <v>7100</v>
      </c>
    </row>
    <row r="63" spans="1:58" x14ac:dyDescent="0.25">
      <c r="A63" s="117">
        <v>3023501</v>
      </c>
      <c r="B63" s="117">
        <v>3023501</v>
      </c>
      <c r="C63" t="s">
        <v>488</v>
      </c>
      <c r="D63" s="106">
        <f>VLOOKUP(B63,'School Details'!A:E,3,FALSE)</f>
        <v>0</v>
      </c>
      <c r="E63" s="106" t="str">
        <f>VLOOKUP(B63,'School Details'!A:E,4,FALSE)</f>
        <v>M</v>
      </c>
      <c r="F63" s="106" t="str">
        <f>VLOOKUP(B63,'School Details'!A:E,5,FALSE)</f>
        <v>Primary</v>
      </c>
      <c r="G63" t="s">
        <v>894</v>
      </c>
      <c r="H63" t="s">
        <v>567</v>
      </c>
      <c r="I63" t="s">
        <v>368</v>
      </c>
      <c r="J63">
        <v>661225</v>
      </c>
      <c r="K63" s="117" t="s">
        <v>15</v>
      </c>
      <c r="L63" s="106">
        <f t="shared" si="7"/>
        <v>1</v>
      </c>
      <c r="M63" s="106" t="str">
        <f t="shared" si="2"/>
        <v>PEGrt.I06</v>
      </c>
      <c r="N63" s="106">
        <f>VLOOKUP(B63,'School Details'!A:K,10,FALSE)</f>
        <v>400003</v>
      </c>
      <c r="O63" s="106" t="str">
        <f t="shared" si="3"/>
        <v xml:space="preserve">Our Lady of Lourdes </v>
      </c>
      <c r="P63" t="str">
        <f>VLOOKUP($N63,LBB_Code!$B:$F,3,FALSE)</f>
        <v>Our Lady of Lourdes Rc School</v>
      </c>
      <c r="Q63" t="str">
        <f>VLOOKUP($N63,LBB_Code!$B:$F,2,FALSE)</f>
        <v>S900008279</v>
      </c>
      <c r="R63" t="str">
        <f>VLOOKUP($N63,LBB_Code!$B:$F,4,FALSE)</f>
        <v>N12 0JP</v>
      </c>
      <c r="S63" t="str">
        <f>VLOOKUP($G63,LBB_Code!$J:$O, 6,FALSE)</f>
        <v>A1.D10166.661225.99999.9999999.999999</v>
      </c>
      <c r="T63" s="124"/>
      <c r="W63" s="118"/>
      <c r="X63" t="str">
        <f t="shared" si="4"/>
        <v>3501.PEGrt.I06.Ma251</v>
      </c>
      <c r="Y63" t="str">
        <f t="shared" si="5"/>
        <v>Our Lady of Lourdes .3501.PEGrt.I06.Ma25</v>
      </c>
      <c r="Z63" s="118">
        <v>7421</v>
      </c>
      <c r="AC63" s="118"/>
      <c r="AF63" s="121"/>
      <c r="AI63" s="121"/>
      <c r="AL63" s="121"/>
      <c r="AO63" s="121"/>
      <c r="AR63" s="121"/>
      <c r="AU63" s="121"/>
      <c r="AX63" s="121"/>
      <c r="BA63" s="121"/>
      <c r="BD63" s="121"/>
      <c r="BE63" s="119">
        <f t="shared" si="6"/>
        <v>7421</v>
      </c>
      <c r="BF63" s="121">
        <f t="shared" si="1"/>
        <v>7421</v>
      </c>
    </row>
    <row r="64" spans="1:58" x14ac:dyDescent="0.25">
      <c r="A64" s="117">
        <v>3023502</v>
      </c>
      <c r="B64" s="117">
        <v>3023502</v>
      </c>
      <c r="C64" t="s">
        <v>499</v>
      </c>
      <c r="D64" s="106">
        <f>VLOOKUP(B64,'School Details'!A:E,3,FALSE)</f>
        <v>0</v>
      </c>
      <c r="E64" s="106" t="str">
        <f>VLOOKUP(B64,'School Details'!A:E,4,FALSE)</f>
        <v>M</v>
      </c>
      <c r="F64" s="106" t="str">
        <f>VLOOKUP(B64,'School Details'!A:E,5,FALSE)</f>
        <v>Primary</v>
      </c>
      <c r="G64" t="s">
        <v>894</v>
      </c>
      <c r="H64" t="s">
        <v>567</v>
      </c>
      <c r="I64" t="s">
        <v>368</v>
      </c>
      <c r="J64">
        <v>661225</v>
      </c>
      <c r="K64" s="117" t="s">
        <v>15</v>
      </c>
      <c r="L64" s="106">
        <f t="shared" si="7"/>
        <v>1</v>
      </c>
      <c r="M64" s="106" t="str">
        <f t="shared" si="2"/>
        <v>PEGrt.I06</v>
      </c>
      <c r="N64" s="106">
        <f>VLOOKUP(B64,'School Details'!A:K,10,FALSE)</f>
        <v>400096</v>
      </c>
      <c r="O64" s="106" t="str">
        <f t="shared" si="3"/>
        <v xml:space="preserve">St Agnes RC  </v>
      </c>
      <c r="P64" t="str">
        <f>VLOOKUP($N64,LBB_Code!$B:$F,3,FALSE)</f>
        <v>St Agness Rc School</v>
      </c>
      <c r="Q64" t="str">
        <f>VLOOKUP($N64,LBB_Code!$B:$F,2,FALSE)</f>
        <v>S900008341</v>
      </c>
      <c r="R64" t="str">
        <f>VLOOKUP($N64,LBB_Code!$B:$F,4,FALSE)</f>
        <v>NW2 1RG</v>
      </c>
      <c r="S64" t="str">
        <f>VLOOKUP($G64,LBB_Code!$J:$O, 6,FALSE)</f>
        <v>A1.D10166.661225.99999.9999999.999999</v>
      </c>
      <c r="T64" s="124"/>
      <c r="W64" s="118"/>
      <c r="X64" t="str">
        <f t="shared" si="4"/>
        <v>3502.PEGrt.I06.Ma251</v>
      </c>
      <c r="Y64" t="str">
        <f t="shared" si="5"/>
        <v>St Agnes RC  .3502.PEGrt.I06.Ma25</v>
      </c>
      <c r="Z64" s="118">
        <v>8104</v>
      </c>
      <c r="AC64" s="118"/>
      <c r="AF64" s="121"/>
      <c r="AI64" s="121"/>
      <c r="AL64" s="121"/>
      <c r="AO64" s="121"/>
      <c r="AR64" s="121"/>
      <c r="AU64" s="121"/>
      <c r="AX64" s="121"/>
      <c r="BA64" s="121"/>
      <c r="BD64" s="121"/>
      <c r="BE64" s="119">
        <f t="shared" si="6"/>
        <v>8104</v>
      </c>
      <c r="BF64" s="119">
        <f t="shared" si="1"/>
        <v>8104</v>
      </c>
    </row>
    <row r="65" spans="1:58" x14ac:dyDescent="0.25">
      <c r="A65" s="117">
        <v>3023504</v>
      </c>
      <c r="B65" s="117">
        <v>3023504</v>
      </c>
      <c r="C65" t="s">
        <v>502</v>
      </c>
      <c r="D65" s="106">
        <f>VLOOKUP(B65,'School Details'!A:E,3,FALSE)</f>
        <v>0</v>
      </c>
      <c r="E65" s="106" t="str">
        <f>VLOOKUP(B65,'School Details'!A:E,4,FALSE)</f>
        <v>M</v>
      </c>
      <c r="F65" s="106" t="str">
        <f>VLOOKUP(B65,'School Details'!A:E,5,FALSE)</f>
        <v>Primary</v>
      </c>
      <c r="G65" t="s">
        <v>894</v>
      </c>
      <c r="H65" t="s">
        <v>567</v>
      </c>
      <c r="I65" t="s">
        <v>368</v>
      </c>
      <c r="J65">
        <v>661225</v>
      </c>
      <c r="K65" s="117" t="s">
        <v>15</v>
      </c>
      <c r="L65" s="106">
        <f t="shared" si="7"/>
        <v>1</v>
      </c>
      <c r="M65" s="106" t="str">
        <f t="shared" si="2"/>
        <v>PEGrt.I06</v>
      </c>
      <c r="N65" s="106">
        <f>VLOOKUP(B65,'School Details'!A:K,10,FALSE)</f>
        <v>400064</v>
      </c>
      <c r="O65" s="106" t="str">
        <f t="shared" si="3"/>
        <v xml:space="preserve">St Catherines R C </v>
      </c>
      <c r="P65" t="str">
        <f>VLOOKUP($N65,LBB_Code!$B:$F,3,FALSE)</f>
        <v>St Catherine's Rc School</v>
      </c>
      <c r="Q65" t="str">
        <f>VLOOKUP($N65,LBB_Code!$B:$F,2,FALSE)</f>
        <v>S900008323</v>
      </c>
      <c r="R65" t="str">
        <f>VLOOKUP($N65,LBB_Code!$B:$F,4,FALSE)</f>
        <v>EN5 2ED</v>
      </c>
      <c r="S65" t="str">
        <f>VLOOKUP($G65,LBB_Code!$J:$O, 6,FALSE)</f>
        <v>A1.D10166.661225.99999.9999999.999999</v>
      </c>
      <c r="T65" s="124"/>
      <c r="W65" s="118"/>
      <c r="X65" t="str">
        <f t="shared" si="4"/>
        <v>3504.PEGrt.I06.Ma251</v>
      </c>
      <c r="Y65" t="str">
        <f t="shared" si="5"/>
        <v>St Catherines R C .3504.PEGrt.I06.Ma25</v>
      </c>
      <c r="Z65" s="118">
        <v>8171</v>
      </c>
      <c r="AC65" s="118"/>
      <c r="AF65" s="121"/>
      <c r="AI65" s="121"/>
      <c r="AL65" s="121"/>
      <c r="AO65" s="121"/>
      <c r="AR65" s="121"/>
      <c r="AU65" s="121"/>
      <c r="AX65" s="121"/>
      <c r="BA65" s="121"/>
      <c r="BD65" s="121"/>
      <c r="BE65" s="119">
        <f t="shared" si="6"/>
        <v>8171</v>
      </c>
      <c r="BF65" s="119">
        <f t="shared" si="1"/>
        <v>8171</v>
      </c>
    </row>
    <row r="66" spans="1:58" x14ac:dyDescent="0.25">
      <c r="A66" s="117">
        <v>3023506</v>
      </c>
      <c r="B66" s="117">
        <v>3023506</v>
      </c>
      <c r="C66" t="s">
        <v>517</v>
      </c>
      <c r="D66" s="106">
        <f>VLOOKUP(B66,'School Details'!A:E,3,FALSE)</f>
        <v>0</v>
      </c>
      <c r="E66" s="106" t="str">
        <f>VLOOKUP(B66,'School Details'!A:E,4,FALSE)</f>
        <v>M</v>
      </c>
      <c r="F66" s="106" t="str">
        <f>VLOOKUP(B66,'School Details'!A:E,5,FALSE)</f>
        <v>Primary</v>
      </c>
      <c r="G66" t="s">
        <v>894</v>
      </c>
      <c r="H66" t="s">
        <v>567</v>
      </c>
      <c r="I66" t="s">
        <v>368</v>
      </c>
      <c r="J66">
        <v>661225</v>
      </c>
      <c r="K66" s="117" t="s">
        <v>15</v>
      </c>
      <c r="L66" s="106">
        <f t="shared" si="7"/>
        <v>1</v>
      </c>
      <c r="M66" s="106" t="str">
        <f t="shared" si="2"/>
        <v>PEGrt.I06</v>
      </c>
      <c r="N66" s="106">
        <f>VLOOKUP(B66,'School Details'!A:K,10,FALSE)</f>
        <v>400009</v>
      </c>
      <c r="O66" s="106" t="str">
        <f t="shared" si="3"/>
        <v>St Vincent's RC</v>
      </c>
      <c r="P66" t="str">
        <f>VLOOKUP($N66,LBB_Code!$B:$F,3,FALSE)</f>
        <v>St Vincent's Rc School</v>
      </c>
      <c r="Q66" t="str">
        <f>VLOOKUP($N66,LBB_Code!$B:$F,2,FALSE)</f>
        <v>S900008285</v>
      </c>
      <c r="R66" t="str">
        <f>VLOOKUP($N66,LBB_Code!$B:$F,4,FALSE)</f>
        <v>NW7 1EJ</v>
      </c>
      <c r="S66" t="str">
        <f>VLOOKUP($G66,LBB_Code!$J:$O, 6,FALSE)</f>
        <v>A1.D10166.661225.99999.9999999.999999</v>
      </c>
      <c r="T66" s="124"/>
      <c r="W66" s="118"/>
      <c r="X66" t="str">
        <f t="shared" si="4"/>
        <v>3506.PEGrt.I06.Ma251</v>
      </c>
      <c r="Y66" t="str">
        <f t="shared" si="5"/>
        <v>St Vincent's RC.3506.PEGrt.I06.Ma25</v>
      </c>
      <c r="Z66" s="118">
        <v>7712</v>
      </c>
      <c r="AC66" s="118"/>
      <c r="AF66" s="121"/>
      <c r="AI66" s="121"/>
      <c r="AL66" s="121"/>
      <c r="AO66" s="121"/>
      <c r="AR66" s="121"/>
      <c r="AU66" s="121"/>
      <c r="AX66" s="121"/>
      <c r="BA66" s="121"/>
      <c r="BD66" s="121"/>
      <c r="BE66" s="119">
        <f t="shared" si="6"/>
        <v>7712</v>
      </c>
      <c r="BF66" s="119">
        <f t="shared" si="1"/>
        <v>7712</v>
      </c>
    </row>
    <row r="67" spans="1:58" x14ac:dyDescent="0.25">
      <c r="A67" s="117">
        <v>3023507</v>
      </c>
      <c r="B67" s="117">
        <v>3023507</v>
      </c>
      <c r="C67" t="s">
        <v>515</v>
      </c>
      <c r="D67" s="106">
        <f>VLOOKUP(B67,'School Details'!A:E,3,FALSE)</f>
        <v>0</v>
      </c>
      <c r="E67" s="106" t="str">
        <f>VLOOKUP(B67,'School Details'!A:E,4,FALSE)</f>
        <v>M</v>
      </c>
      <c r="F67" s="106" t="str">
        <f>VLOOKUP(B67,'School Details'!A:E,5,FALSE)</f>
        <v>Primary</v>
      </c>
      <c r="G67" t="s">
        <v>894</v>
      </c>
      <c r="H67" t="s">
        <v>567</v>
      </c>
      <c r="I67" t="s">
        <v>368</v>
      </c>
      <c r="J67">
        <v>661225</v>
      </c>
      <c r="K67" s="117" t="s">
        <v>15</v>
      </c>
      <c r="L67" s="106">
        <f t="shared" si="7"/>
        <v>1</v>
      </c>
      <c r="M67" s="106" t="str">
        <f t="shared" si="2"/>
        <v>PEGrt.I06</v>
      </c>
      <c r="N67" s="106">
        <f>VLOOKUP(B67,'School Details'!A:K,10,FALSE)</f>
        <v>400037</v>
      </c>
      <c r="O67" s="106" t="str">
        <f t="shared" si="3"/>
        <v xml:space="preserve">St Theresa's RC  </v>
      </c>
      <c r="P67" t="str">
        <f>VLOOKUP($N67,LBB_Code!$B:$F,3,FALSE)</f>
        <v>St Theresa's Rc School</v>
      </c>
      <c r="Q67" t="str">
        <f>VLOOKUP($N67,LBB_Code!$B:$F,2,FALSE)</f>
        <v>S900008303</v>
      </c>
      <c r="R67" t="str">
        <f>VLOOKUP($N67,LBB_Code!$B:$F,4,FALSE)</f>
        <v>N3 2TD</v>
      </c>
      <c r="S67" t="str">
        <f>VLOOKUP($G67,LBB_Code!$J:$O, 6,FALSE)</f>
        <v>A1.D10166.661225.99999.9999999.999999</v>
      </c>
      <c r="T67" s="124"/>
      <c r="W67" s="118"/>
      <c r="X67" t="str">
        <f t="shared" si="4"/>
        <v>3507.PEGrt.I06.Ma251</v>
      </c>
      <c r="Y67" t="str">
        <f t="shared" si="5"/>
        <v>St Theresa's RC  .3507.PEGrt.I06.Ma25</v>
      </c>
      <c r="Z67" s="118">
        <v>7287</v>
      </c>
      <c r="AC67" s="118"/>
      <c r="AF67" s="121"/>
      <c r="AI67" s="121"/>
      <c r="AL67" s="121"/>
      <c r="AO67" s="121"/>
      <c r="AR67" s="121"/>
      <c r="AU67" s="121"/>
      <c r="AX67" s="121"/>
      <c r="BA67" s="121"/>
      <c r="BD67" s="121"/>
      <c r="BE67" s="119">
        <f t="shared" si="6"/>
        <v>7287</v>
      </c>
      <c r="BF67" s="119">
        <f t="shared" si="1"/>
        <v>7287</v>
      </c>
    </row>
    <row r="68" spans="1:58" x14ac:dyDescent="0.25">
      <c r="A68" s="117">
        <v>3023509</v>
      </c>
      <c r="B68" s="117">
        <v>3023509</v>
      </c>
      <c r="C68" t="s">
        <v>506</v>
      </c>
      <c r="D68" s="106">
        <f>VLOOKUP(B68,'School Details'!A:E,3,FALSE)</f>
        <v>0</v>
      </c>
      <c r="E68" s="106" t="str">
        <f>VLOOKUP(B68,'School Details'!A:E,4,FALSE)</f>
        <v>M</v>
      </c>
      <c r="F68" s="106" t="str">
        <f>VLOOKUP(B68,'School Details'!A:E,5,FALSE)</f>
        <v>Primary</v>
      </c>
      <c r="G68" t="s">
        <v>894</v>
      </c>
      <c r="H68" t="s">
        <v>567</v>
      </c>
      <c r="I68" t="s">
        <v>368</v>
      </c>
      <c r="J68">
        <v>661225</v>
      </c>
      <c r="K68" s="117" t="s">
        <v>15</v>
      </c>
      <c r="L68" s="106">
        <f t="shared" si="7"/>
        <v>1</v>
      </c>
      <c r="M68" s="106" t="str">
        <f t="shared" si="2"/>
        <v>PEGrt.I06</v>
      </c>
      <c r="N68" s="106">
        <f>VLOOKUP(B68,'School Details'!A:K,10,FALSE)</f>
        <v>400066</v>
      </c>
      <c r="O68" s="106" t="str">
        <f t="shared" si="3"/>
        <v xml:space="preserve">St Joseph's  </v>
      </c>
      <c r="P68" t="str">
        <f>VLOOKUP($N68,LBB_Code!$B:$F,3,FALSE)</f>
        <v>St Joseph's Catholic Primary School</v>
      </c>
      <c r="Q68" t="str">
        <f>VLOOKUP($N68,LBB_Code!$B:$F,2,FALSE)</f>
        <v>S900008325</v>
      </c>
      <c r="R68" t="str">
        <f>VLOOKUP($N68,LBB_Code!$B:$F,4,FALSE)</f>
        <v>NW4 4TY</v>
      </c>
      <c r="S68" t="str">
        <f>VLOOKUP($G68,LBB_Code!$J:$O, 6,FALSE)</f>
        <v>A1.D10166.661225.99999.9999999.999999</v>
      </c>
      <c r="T68" s="124"/>
      <c r="W68" s="118"/>
      <c r="X68" t="str">
        <f t="shared" si="4"/>
        <v>3509.PEGrt.I06.Ma251</v>
      </c>
      <c r="Y68" t="str">
        <f t="shared" si="5"/>
        <v>St Joseph's  .3509.PEGrt.I06.Ma25</v>
      </c>
      <c r="Z68" s="118">
        <v>8337</v>
      </c>
      <c r="AC68" s="118"/>
      <c r="AF68" s="121"/>
      <c r="AI68" s="121"/>
      <c r="AL68" s="121"/>
      <c r="AO68" s="121"/>
      <c r="AR68" s="121"/>
      <c r="AU68" s="121"/>
      <c r="AX68" s="121"/>
      <c r="BA68" s="121"/>
      <c r="BD68" s="121"/>
      <c r="BE68" s="119">
        <f t="shared" si="6"/>
        <v>8337</v>
      </c>
      <c r="BF68" s="119">
        <f t="shared" si="1"/>
        <v>8337</v>
      </c>
    </row>
    <row r="69" spans="1:58" x14ac:dyDescent="0.25">
      <c r="A69" s="117">
        <v>3023510</v>
      </c>
      <c r="B69" s="117">
        <v>3023510</v>
      </c>
      <c r="C69" t="s">
        <v>497</v>
      </c>
      <c r="D69" s="106">
        <f>VLOOKUP(B69,'School Details'!A:E,3,FALSE)</f>
        <v>0</v>
      </c>
      <c r="E69" s="106" t="str">
        <f>VLOOKUP(B69,'School Details'!A:E,4,FALSE)</f>
        <v>M</v>
      </c>
      <c r="F69" s="106" t="str">
        <f>VLOOKUP(B69,'School Details'!A:E,5,FALSE)</f>
        <v>Primary</v>
      </c>
      <c r="G69" t="s">
        <v>894</v>
      </c>
      <c r="H69" t="s">
        <v>567</v>
      </c>
      <c r="I69" t="s">
        <v>368</v>
      </c>
      <c r="J69">
        <v>661225</v>
      </c>
      <c r="K69" s="117" t="s">
        <v>15</v>
      </c>
      <c r="L69" s="106">
        <f>IF(C71=C70,L68+1,1)</f>
        <v>1</v>
      </c>
      <c r="M69" s="106" t="str">
        <f t="shared" si="2"/>
        <v>PEGrt.I06</v>
      </c>
      <c r="N69" s="106">
        <f>VLOOKUP(B69,'School Details'!A:K,10,FALSE)</f>
        <v>400071</v>
      </c>
      <c r="O69" s="106" t="str">
        <f t="shared" si="3"/>
        <v xml:space="preserve">Sacred Heart </v>
      </c>
      <c r="P69" t="str">
        <f>VLOOKUP($N69,LBB_Code!$B:$F,3,FALSE)</f>
        <v>Sacred Heart Rc School</v>
      </c>
      <c r="Q69" t="str">
        <f>VLOOKUP($N69,LBB_Code!$B:$F,2,FALSE)</f>
        <v>S900008329</v>
      </c>
      <c r="R69" t="str">
        <f>VLOOKUP($N69,LBB_Code!$B:$F,4,FALSE)</f>
        <v>N20 9JU</v>
      </c>
      <c r="S69" t="str">
        <f>VLOOKUP($G69,LBB_Code!$J:$O, 6,FALSE)</f>
        <v>A1.D10166.661225.99999.9999999.999999</v>
      </c>
      <c r="T69" s="124"/>
      <c r="W69" s="118"/>
      <c r="X69" t="str">
        <f t="shared" si="4"/>
        <v>3510.PEGrt.I06.Ma251</v>
      </c>
      <c r="Y69" t="str">
        <f t="shared" si="5"/>
        <v>Sacred Heart .3510.PEGrt.I06.Ma25</v>
      </c>
      <c r="Z69" s="118">
        <v>8154</v>
      </c>
      <c r="AC69" s="118"/>
      <c r="AF69" s="121"/>
      <c r="AI69" s="121"/>
      <c r="AL69" s="121"/>
      <c r="AO69" s="121"/>
      <c r="AR69" s="121"/>
      <c r="AU69" s="121"/>
      <c r="AX69" s="121"/>
      <c r="BA69" s="121"/>
      <c r="BD69" s="121"/>
      <c r="BE69" s="119">
        <f t="shared" si="6"/>
        <v>8154</v>
      </c>
      <c r="BF69" s="119">
        <f t="shared" si="1"/>
        <v>8154</v>
      </c>
    </row>
    <row r="70" spans="1:58" x14ac:dyDescent="0.25">
      <c r="A70" s="117">
        <v>3023511</v>
      </c>
      <c r="B70" s="117">
        <v>3023511</v>
      </c>
      <c r="C70" t="s">
        <v>429</v>
      </c>
      <c r="D70" s="106">
        <f>VLOOKUP(B70,'School Details'!A:E,3,FALSE)</f>
        <v>0</v>
      </c>
      <c r="E70" s="106" t="str">
        <f>VLOOKUP(B70,'School Details'!A:E,4,FALSE)</f>
        <v>M</v>
      </c>
      <c r="F70" s="106" t="str">
        <f>VLOOKUP(B70,'School Details'!A:E,5,FALSE)</f>
        <v>Primary</v>
      </c>
      <c r="G70" t="s">
        <v>894</v>
      </c>
      <c r="H70" t="s">
        <v>567</v>
      </c>
      <c r="I70" t="s">
        <v>368</v>
      </c>
      <c r="J70">
        <v>661225</v>
      </c>
      <c r="K70" s="117" t="s">
        <v>15</v>
      </c>
      <c r="L70" s="106">
        <f>IF(C73=C71,L69+1,1)</f>
        <v>1</v>
      </c>
      <c r="M70" s="106" t="str">
        <f t="shared" si="2"/>
        <v>PEGrt.I06</v>
      </c>
      <c r="N70" s="106">
        <f>VLOOKUP(B70,'School Details'!A:K,10,FALSE)</f>
        <v>400024</v>
      </c>
      <c r="O70" s="106" t="str">
        <f t="shared" si="3"/>
        <v xml:space="preserve">Blessed Dominic </v>
      </c>
      <c r="P70" t="str">
        <f>VLOOKUP($N70,LBB_Code!$B:$F,3,FALSE)</f>
        <v>Blessed Dominic Rc School</v>
      </c>
      <c r="Q70" t="str">
        <f>VLOOKUP($N70,LBB_Code!$B:$F,2,FALSE)</f>
        <v>S900008295</v>
      </c>
      <c r="R70" t="str">
        <f>VLOOKUP($N70,LBB_Code!$B:$F,4,FALSE)</f>
        <v>NW9 5FN</v>
      </c>
      <c r="S70" t="str">
        <f>VLOOKUP($G70,LBB_Code!$J:$O, 6,FALSE)</f>
        <v>A1.D10166.661225.99999.9999999.999999</v>
      </c>
      <c r="T70" s="124"/>
      <c r="W70" s="118"/>
      <c r="X70" t="str">
        <f t="shared" si="4"/>
        <v>3511.PEGrt.I06.Ma251</v>
      </c>
      <c r="Y70" t="str">
        <f t="shared" si="5"/>
        <v>Blessed Dominic .3511.PEGrt.I06.Ma25</v>
      </c>
      <c r="Z70" s="118">
        <v>8142</v>
      </c>
      <c r="AC70" s="118"/>
      <c r="AF70" s="121"/>
      <c r="AI70" s="121"/>
      <c r="AL70" s="121"/>
      <c r="AO70" s="121"/>
      <c r="AR70" s="121"/>
      <c r="AU70" s="121"/>
      <c r="AX70" s="121"/>
      <c r="BA70" s="121"/>
      <c r="BD70" s="121"/>
      <c r="BE70" s="119">
        <f t="shared" si="6"/>
        <v>8142</v>
      </c>
      <c r="BF70" s="119">
        <f t="shared" si="1"/>
        <v>8142</v>
      </c>
    </row>
    <row r="71" spans="1:58" x14ac:dyDescent="0.25">
      <c r="A71" s="117">
        <v>3023512</v>
      </c>
      <c r="B71" s="117">
        <v>3023512</v>
      </c>
      <c r="C71" t="s">
        <v>495</v>
      </c>
      <c r="D71" s="106">
        <f>VLOOKUP(B71,'School Details'!A:E,3,FALSE)</f>
        <v>0</v>
      </c>
      <c r="E71" s="106" t="str">
        <f>VLOOKUP(B71,'School Details'!A:E,4,FALSE)</f>
        <v>M</v>
      </c>
      <c r="F71" s="106" t="str">
        <f>VLOOKUP(B71,'School Details'!A:E,5,FALSE)</f>
        <v>Primary</v>
      </c>
      <c r="G71" t="s">
        <v>894</v>
      </c>
      <c r="H71" t="s">
        <v>567</v>
      </c>
      <c r="I71" t="s">
        <v>368</v>
      </c>
      <c r="J71">
        <v>661225</v>
      </c>
      <c r="K71" s="117" t="s">
        <v>15</v>
      </c>
      <c r="L71" s="106">
        <f>IF(C74=C73,L70+1,1)</f>
        <v>1</v>
      </c>
      <c r="M71" s="106" t="str">
        <f t="shared" si="2"/>
        <v>PEGrt.I06</v>
      </c>
      <c r="N71" s="106">
        <f>VLOOKUP(B71,'School Details'!A:K,10,FALSE)</f>
        <v>400093</v>
      </c>
      <c r="O71" s="106" t="str">
        <f t="shared" si="3"/>
        <v>Rosh Pinah</v>
      </c>
      <c r="P71" t="str">
        <f>VLOOKUP($N71,LBB_Code!$B:$F,3,FALSE)</f>
        <v>Rosh Pinah School</v>
      </c>
      <c r="Q71" t="str">
        <f>VLOOKUP($N71,LBB_Code!$B:$F,2,FALSE)</f>
        <v>S900008339</v>
      </c>
      <c r="R71" t="str">
        <f>VLOOKUP($N71,LBB_Code!$B:$F,4,FALSE)</f>
        <v>HA8 8TE</v>
      </c>
      <c r="S71" t="str">
        <f>VLOOKUP($G71,LBB_Code!$J:$O, 6,FALSE)</f>
        <v>A1.D10166.661225.99999.9999999.999999</v>
      </c>
      <c r="T71" s="124"/>
      <c r="W71" s="118"/>
      <c r="X71" t="str">
        <f t="shared" si="4"/>
        <v>3512.PEGrt.I06.Ma251</v>
      </c>
      <c r="Y71" t="str">
        <f t="shared" si="5"/>
        <v>Rosh Pinah.3512.PEGrt.I06.Ma25</v>
      </c>
      <c r="Z71" s="118">
        <v>7912</v>
      </c>
      <c r="AC71" s="118"/>
      <c r="AF71" s="121"/>
      <c r="AI71" s="121"/>
      <c r="AL71" s="121"/>
      <c r="AO71" s="121"/>
      <c r="AR71" s="121"/>
      <c r="AU71" s="121"/>
      <c r="AX71" s="121"/>
      <c r="BA71" s="121"/>
      <c r="BD71" s="121"/>
      <c r="BE71" s="119">
        <f t="shared" si="6"/>
        <v>7912</v>
      </c>
      <c r="BF71" s="119">
        <f t="shared" ref="BF71:BF85" si="8">BE71-T71</f>
        <v>7912</v>
      </c>
    </row>
    <row r="72" spans="1:58" x14ac:dyDescent="0.25">
      <c r="A72" s="117" t="s">
        <v>23901</v>
      </c>
      <c r="B72" s="117">
        <v>3022061</v>
      </c>
      <c r="C72" t="s">
        <v>476</v>
      </c>
      <c r="D72" s="106">
        <f>VLOOKUP(B72,'School Details'!A:E,3,FALSE)</f>
        <v>0</v>
      </c>
      <c r="E72" s="106" t="str">
        <f>VLOOKUP(B72,'School Details'!A:E,4,FALSE)</f>
        <v>M</v>
      </c>
      <c r="F72" s="106" t="str">
        <f>VLOOKUP(B72,'School Details'!A:E,5,FALSE)</f>
        <v>Primary</v>
      </c>
      <c r="G72" t="s">
        <v>894</v>
      </c>
      <c r="H72" t="s">
        <v>567</v>
      </c>
      <c r="I72" t="s">
        <v>368</v>
      </c>
      <c r="J72">
        <v>661225</v>
      </c>
      <c r="K72" s="117" t="s">
        <v>15</v>
      </c>
      <c r="L72" s="106">
        <f>IF(C75=C74,L71+1,1)</f>
        <v>1</v>
      </c>
      <c r="M72" s="106" t="str">
        <f t="shared" si="2"/>
        <v>PEGrt.I06</v>
      </c>
      <c r="N72" s="106">
        <f>VLOOKUP(B72,'School Details'!A:K,10,FALSE)</f>
        <v>400007</v>
      </c>
      <c r="O72" s="106" t="s">
        <v>476</v>
      </c>
      <c r="P72" t="str">
        <f>VLOOKUP($N72,LBB_Code!$B:$F,3,FALSE)</f>
        <v>Menorah Primary School</v>
      </c>
      <c r="Q72" t="str">
        <f>VLOOKUP($N72,LBB_Code!$B:$F,2,FALSE)</f>
        <v>S900008283</v>
      </c>
      <c r="R72" t="str">
        <f>VLOOKUP($N72,LBB_Code!$B:$F,4,FALSE)</f>
        <v>NW11 9SP</v>
      </c>
      <c r="S72" t="str">
        <f>VLOOKUP($G72,LBB_Code!$J:$O, 6,FALSE)</f>
        <v>A1.D10166.661225.99999.9999999.999999</v>
      </c>
      <c r="T72" s="124"/>
      <c r="W72" s="118"/>
      <c r="X72" t="str">
        <f t="shared" ref="X72:X85" si="9">RIGHT($B72,4)&amp;"."&amp;$M72&amp;"."&amp;X$3</f>
        <v>2061.PEGrt.I06.Ma251</v>
      </c>
      <c r="Y72" t="str">
        <f t="shared" ref="Y72:Y85" si="10">$O72&amp;"."&amp;RIGHT($B72,4)&amp;"."&amp;$M72&amp;"."&amp;Y$3</f>
        <v>Menorah Primary School for Boys.2061.PEGrt.I06.Ma25</v>
      </c>
      <c r="Z72" s="118">
        <v>7325</v>
      </c>
      <c r="AC72" s="118"/>
      <c r="AF72" s="121"/>
      <c r="AI72" s="121"/>
      <c r="AL72" s="121"/>
      <c r="AO72" s="121"/>
      <c r="AR72" s="121"/>
      <c r="AU72" s="121"/>
      <c r="AX72" s="121"/>
      <c r="BA72" s="121"/>
      <c r="BD72" s="121"/>
      <c r="BE72" s="119"/>
      <c r="BF72" s="119"/>
    </row>
    <row r="73" spans="1:58" x14ac:dyDescent="0.25">
      <c r="A73" s="117" t="s">
        <v>23901</v>
      </c>
      <c r="B73" s="117">
        <v>3023513</v>
      </c>
      <c r="C73" t="s">
        <v>475</v>
      </c>
      <c r="D73" s="106">
        <f>VLOOKUP(B73,'School Details'!A:E,3,FALSE)</f>
        <v>0</v>
      </c>
      <c r="E73" s="106" t="str">
        <f>VLOOKUP(B73,'School Details'!A:E,4,FALSE)</f>
        <v>M</v>
      </c>
      <c r="F73" s="106" t="str">
        <f>VLOOKUP(B73,'School Details'!A:E,5,FALSE)</f>
        <v>Primary</v>
      </c>
      <c r="G73" t="s">
        <v>894</v>
      </c>
      <c r="H73" t="s">
        <v>567</v>
      </c>
      <c r="I73" t="s">
        <v>368</v>
      </c>
      <c r="J73">
        <v>661225</v>
      </c>
      <c r="K73" s="117" t="s">
        <v>15</v>
      </c>
      <c r="L73" s="106">
        <f>IF(C75=C74,L71+1,1)</f>
        <v>1</v>
      </c>
      <c r="M73" s="106" t="str">
        <f t="shared" ref="M73:M85" si="11">I73&amp;"."&amp;K73</f>
        <v>PEGrt.I06</v>
      </c>
      <c r="N73" s="106">
        <f>VLOOKUP(B73,'School Details'!A:K,10,FALSE)</f>
        <v>400007</v>
      </c>
      <c r="O73" s="106" t="str">
        <f t="shared" ref="O73:O85" si="12">C73</f>
        <v>Menorah Primary School For Girls</v>
      </c>
      <c r="P73" t="str">
        <f>VLOOKUP($N73,LBB_Code!$B:$F,3,FALSE)</f>
        <v>Menorah Primary School</v>
      </c>
      <c r="Q73" t="str">
        <f>VLOOKUP($N73,LBB_Code!$B:$F,2,FALSE)</f>
        <v>S900008283</v>
      </c>
      <c r="R73" t="str">
        <f>VLOOKUP($N73,LBB_Code!$B:$F,4,FALSE)</f>
        <v>NW11 9SP</v>
      </c>
      <c r="S73" t="str">
        <f>VLOOKUP($G73,LBB_Code!$J:$O, 6,FALSE)</f>
        <v>A1.D10166.661225.99999.9999999.999999</v>
      </c>
      <c r="T73" s="124"/>
      <c r="W73" s="118"/>
      <c r="X73" t="str">
        <f t="shared" si="9"/>
        <v>3513.PEGrt.I06.Ma251</v>
      </c>
      <c r="Y73" t="str">
        <f t="shared" si="10"/>
        <v>Menorah Primary School For Girls.3513.PEGrt.I06.Ma25</v>
      </c>
      <c r="Z73" s="118">
        <v>7354</v>
      </c>
      <c r="AC73" s="118"/>
      <c r="AF73" s="121"/>
      <c r="AI73" s="121"/>
      <c r="AL73" s="121"/>
      <c r="AO73" s="121"/>
      <c r="AR73" s="121"/>
      <c r="AU73" s="121"/>
      <c r="AX73" s="121"/>
      <c r="BA73" s="121"/>
      <c r="BD73" s="121"/>
      <c r="BE73" s="119">
        <f t="shared" ref="BE73:BE85" si="13">SUM(W73:BA73)</f>
        <v>7354</v>
      </c>
      <c r="BF73" s="119">
        <f t="shared" si="8"/>
        <v>7354</v>
      </c>
    </row>
    <row r="74" spans="1:58" x14ac:dyDescent="0.25">
      <c r="A74" s="117">
        <v>3023514</v>
      </c>
      <c r="B74" s="117">
        <v>3023514</v>
      </c>
      <c r="C74" t="s">
        <v>420</v>
      </c>
      <c r="D74" s="106">
        <f>VLOOKUP(B74,'School Details'!A:E,3,FALSE)</f>
        <v>0</v>
      </c>
      <c r="E74" s="106" t="str">
        <f>VLOOKUP(B74,'School Details'!A:E,4,FALSE)</f>
        <v>M</v>
      </c>
      <c r="F74" s="106" t="str">
        <f>VLOOKUP(B74,'School Details'!A:E,5,FALSE)</f>
        <v>Primary</v>
      </c>
      <c r="G74" t="s">
        <v>894</v>
      </c>
      <c r="H74" t="s">
        <v>567</v>
      </c>
      <c r="I74" t="s">
        <v>368</v>
      </c>
      <c r="J74">
        <v>661225</v>
      </c>
      <c r="K74" s="117" t="s">
        <v>15</v>
      </c>
      <c r="L74" s="106">
        <f t="shared" ref="L74:L85" si="14">IF(C76=C75,L73+1,1)</f>
        <v>1</v>
      </c>
      <c r="M74" s="106" t="str">
        <f t="shared" si="11"/>
        <v>PEGrt.I06</v>
      </c>
      <c r="N74" s="106">
        <f>VLOOKUP(B74,'School Details'!A:K,10,FALSE)</f>
        <v>400107</v>
      </c>
      <c r="O74" s="106" t="str">
        <f t="shared" si="12"/>
        <v>Annunciation Junior</v>
      </c>
      <c r="P74" t="str">
        <f>VLOOKUP($N74,LBB_Code!$B:$F,3,FALSE)</f>
        <v>The Annunciation Rc Junior School</v>
      </c>
      <c r="Q74" t="str">
        <f>VLOOKUP($N74,LBB_Code!$B:$F,2,FALSE)</f>
        <v>S900008350</v>
      </c>
      <c r="R74" t="str">
        <f>VLOOKUP($N74,LBB_Code!$B:$F,4,FALSE)</f>
        <v>HA8 9HQ</v>
      </c>
      <c r="S74" t="str">
        <f>VLOOKUP($G74,LBB_Code!$J:$O, 6,FALSE)</f>
        <v>A1.D10166.661225.99999.9999999.999999</v>
      </c>
      <c r="T74" s="124"/>
      <c r="W74" s="118"/>
      <c r="X74" t="str">
        <f t="shared" si="9"/>
        <v>3514.PEGrt.I06.Ma251</v>
      </c>
      <c r="Y74" t="str">
        <f t="shared" si="10"/>
        <v>Annunciation Junior.3514.PEGrt.I06.Ma25</v>
      </c>
      <c r="Z74" s="118">
        <v>7417</v>
      </c>
      <c r="AC74" s="118"/>
      <c r="AF74" s="121"/>
      <c r="AI74" s="121"/>
      <c r="AL74" s="121"/>
      <c r="AO74" s="121"/>
      <c r="AR74" s="121"/>
      <c r="AU74" s="121"/>
      <c r="AX74" s="121"/>
      <c r="BA74" s="121"/>
      <c r="BD74" s="121"/>
      <c r="BE74" s="119">
        <f t="shared" si="13"/>
        <v>7417</v>
      </c>
      <c r="BF74" s="119">
        <f t="shared" si="8"/>
        <v>7417</v>
      </c>
    </row>
    <row r="75" spans="1:58" x14ac:dyDescent="0.25">
      <c r="A75" s="117">
        <v>3023516</v>
      </c>
      <c r="B75" s="117">
        <v>3023516</v>
      </c>
      <c r="C75" t="s">
        <v>464</v>
      </c>
      <c r="D75" s="106">
        <f>VLOOKUP(B75,'School Details'!A:E,3,FALSE)</f>
        <v>0</v>
      </c>
      <c r="E75" s="106" t="str">
        <f>VLOOKUP(B75,'School Details'!A:E,4,FALSE)</f>
        <v>M</v>
      </c>
      <c r="F75" s="106" t="str">
        <f>VLOOKUP(B75,'School Details'!A:E,5,FALSE)</f>
        <v>Primary</v>
      </c>
      <c r="G75" t="s">
        <v>894</v>
      </c>
      <c r="H75" t="s">
        <v>567</v>
      </c>
      <c r="I75" t="s">
        <v>368</v>
      </c>
      <c r="J75">
        <v>661225</v>
      </c>
      <c r="K75" s="117" t="s">
        <v>15</v>
      </c>
      <c r="L75" s="106">
        <f t="shared" si="14"/>
        <v>1</v>
      </c>
      <c r="M75" s="106" t="str">
        <f t="shared" si="11"/>
        <v>PEGrt.I06</v>
      </c>
      <c r="N75" s="106">
        <f>VLOOKUP(B75,'School Details'!A:K,10,FALSE)</f>
        <v>400108</v>
      </c>
      <c r="O75" s="106" t="str">
        <f t="shared" si="12"/>
        <v xml:space="preserve">Hasmonean  </v>
      </c>
      <c r="P75" t="str">
        <f>VLOOKUP($N75,LBB_Code!$B:$F,3,FALSE)</f>
        <v>Hasmonean Primary School</v>
      </c>
      <c r="Q75" t="str">
        <f>VLOOKUP($N75,LBB_Code!$B:$F,2,FALSE)</f>
        <v>S900008351</v>
      </c>
      <c r="R75" t="str">
        <f>VLOOKUP($N75,LBB_Code!$B:$F,4,FALSE)</f>
        <v>NW4 2PD</v>
      </c>
      <c r="S75" t="str">
        <f>VLOOKUP($G75,LBB_Code!$J:$O, 6,FALSE)</f>
        <v>A1.D10166.661225.99999.9999999.999999</v>
      </c>
      <c r="T75" s="124"/>
      <c r="W75" s="118"/>
      <c r="X75" t="str">
        <f t="shared" si="9"/>
        <v>3516.PEGrt.I06.Ma251</v>
      </c>
      <c r="Y75" t="str">
        <f t="shared" si="10"/>
        <v>Hasmonean  .3516.PEGrt.I06.Ma25</v>
      </c>
      <c r="Z75" s="118">
        <v>7375</v>
      </c>
      <c r="AC75" s="118"/>
      <c r="AF75" s="121"/>
      <c r="AI75" s="121"/>
      <c r="AL75" s="121"/>
      <c r="AO75" s="121"/>
      <c r="AR75" s="121"/>
      <c r="AU75" s="121"/>
      <c r="AX75" s="121"/>
      <c r="BA75" s="121"/>
      <c r="BD75" s="121"/>
      <c r="BE75" s="119">
        <f t="shared" si="13"/>
        <v>7375</v>
      </c>
      <c r="BF75" s="119">
        <f t="shared" si="8"/>
        <v>7375</v>
      </c>
    </row>
    <row r="76" spans="1:58" x14ac:dyDescent="0.25">
      <c r="A76" s="117">
        <v>3023518</v>
      </c>
      <c r="B76" s="117">
        <v>3023518</v>
      </c>
      <c r="C76" t="s">
        <v>531</v>
      </c>
      <c r="D76" s="106">
        <f>VLOOKUP(B76,'School Details'!A:E,3,FALSE)</f>
        <v>0</v>
      </c>
      <c r="E76" s="106" t="str">
        <f>VLOOKUP(B76,'School Details'!A:E,4,FALSE)</f>
        <v>M</v>
      </c>
      <c r="F76" s="106" t="str">
        <f>VLOOKUP(B76,'School Details'!A:E,5,FALSE)</f>
        <v>Primary</v>
      </c>
      <c r="G76" t="s">
        <v>894</v>
      </c>
      <c r="H76" t="s">
        <v>567</v>
      </c>
      <c r="I76" t="s">
        <v>368</v>
      </c>
      <c r="J76">
        <v>661225</v>
      </c>
      <c r="K76" s="117" t="s">
        <v>15</v>
      </c>
      <c r="L76" s="106">
        <f t="shared" si="14"/>
        <v>1</v>
      </c>
      <c r="M76" s="106" t="str">
        <f t="shared" si="11"/>
        <v>PEGrt.I06</v>
      </c>
      <c r="N76" s="106">
        <f>VLOOKUP(B76,'School Details'!A:K,10,FALSE)</f>
        <v>400117</v>
      </c>
      <c r="O76" s="106" t="str">
        <f t="shared" si="12"/>
        <v xml:space="preserve">Woodcroft  </v>
      </c>
      <c r="P76" t="str">
        <f>VLOOKUP($N76,LBB_Code!$B:$F,3,FALSE)</f>
        <v>Woodcroft School</v>
      </c>
      <c r="Q76" t="str">
        <f>VLOOKUP($N76,LBB_Code!$B:$F,2,FALSE)</f>
        <v>S900008358</v>
      </c>
      <c r="R76" t="str">
        <f>VLOOKUP($N76,LBB_Code!$B:$F,4,FALSE)</f>
        <v>HA8 0QF</v>
      </c>
      <c r="S76" t="str">
        <f>VLOOKUP($G76,LBB_Code!$J:$O, 6,FALSE)</f>
        <v>A1.D10166.661225.99999.9999999.999999</v>
      </c>
      <c r="T76" s="124"/>
      <c r="W76" s="118"/>
      <c r="X76" t="str">
        <f t="shared" si="9"/>
        <v>3518.PEGrt.I06.Ma251</v>
      </c>
      <c r="Y76" t="str">
        <f t="shared" si="10"/>
        <v>Woodcroft  .3518.PEGrt.I06.Ma25</v>
      </c>
      <c r="Z76" s="118">
        <v>8100</v>
      </c>
      <c r="AC76" s="118"/>
      <c r="AF76" s="121"/>
      <c r="AI76" s="121"/>
      <c r="AL76" s="121"/>
      <c r="AO76" s="121"/>
      <c r="AR76" s="121"/>
      <c r="AU76" s="121"/>
      <c r="AX76" s="121"/>
      <c r="BA76" s="121"/>
      <c r="BD76" s="121"/>
      <c r="BE76" s="119">
        <f t="shared" si="13"/>
        <v>8100</v>
      </c>
      <c r="BF76" s="119">
        <f t="shared" si="8"/>
        <v>8100</v>
      </c>
    </row>
    <row r="77" spans="1:58" x14ac:dyDescent="0.25">
      <c r="A77" s="117">
        <v>3023520</v>
      </c>
      <c r="B77" s="117">
        <v>3023520</v>
      </c>
      <c r="C77" t="s">
        <v>408</v>
      </c>
      <c r="D77" s="106">
        <f>VLOOKUP(B77,'School Details'!A:E,3,FALSE)</f>
        <v>0</v>
      </c>
      <c r="E77" s="106" t="str">
        <f>VLOOKUP(B77,'School Details'!A:E,4,FALSE)</f>
        <v>M</v>
      </c>
      <c r="F77" s="106" t="str">
        <f>VLOOKUP(B77,'School Details'!A:E,5,FALSE)</f>
        <v>Primary</v>
      </c>
      <c r="G77" t="s">
        <v>894</v>
      </c>
      <c r="H77" t="s">
        <v>567</v>
      </c>
      <c r="I77" t="s">
        <v>368</v>
      </c>
      <c r="J77">
        <v>661225</v>
      </c>
      <c r="K77" s="117" t="s">
        <v>15</v>
      </c>
      <c r="L77" s="106">
        <f t="shared" si="14"/>
        <v>1</v>
      </c>
      <c r="M77" s="106" t="str">
        <f t="shared" si="11"/>
        <v>PEGrt.I06</v>
      </c>
      <c r="N77" s="106">
        <f>VLOOKUP(B77,'School Details'!A:K,10,FALSE)</f>
        <v>400125</v>
      </c>
      <c r="O77" s="106" t="str">
        <f t="shared" si="12"/>
        <v>Akiva Sch</v>
      </c>
      <c r="P77" t="str">
        <f>VLOOKUP($N77,LBB_Code!$B:$F,3,FALSE)</f>
        <v>Akiva School</v>
      </c>
      <c r="Q77" t="str">
        <f>VLOOKUP($N77,LBB_Code!$B:$F,2,FALSE)</f>
        <v>S900008360</v>
      </c>
      <c r="R77" t="str">
        <f>VLOOKUP($N77,LBB_Code!$B:$F,4,FALSE)</f>
        <v>N3 2SY</v>
      </c>
      <c r="S77" t="str">
        <f>VLOOKUP($G77,LBB_Code!$J:$O, 6,FALSE)</f>
        <v>A1.D10166.661225.99999.9999999.999999</v>
      </c>
      <c r="T77" s="124"/>
      <c r="W77" s="118"/>
      <c r="X77" t="str">
        <f t="shared" si="9"/>
        <v>3520.PEGrt.I06.Ma251</v>
      </c>
      <c r="Y77" t="str">
        <f t="shared" si="10"/>
        <v>Akiva Sch.3520.PEGrt.I06.Ma25</v>
      </c>
      <c r="Z77" s="118">
        <v>8171</v>
      </c>
      <c r="AC77" s="118"/>
      <c r="AF77" s="121"/>
      <c r="AI77" s="121"/>
      <c r="AL77" s="121"/>
      <c r="AO77" s="121"/>
      <c r="AR77" s="121"/>
      <c r="AU77" s="121"/>
      <c r="AX77" s="121"/>
      <c r="BA77" s="121"/>
      <c r="BD77" s="121"/>
      <c r="BE77" s="119">
        <f t="shared" si="13"/>
        <v>8171</v>
      </c>
      <c r="BF77" s="119">
        <f t="shared" si="8"/>
        <v>8171</v>
      </c>
    </row>
    <row r="78" spans="1:58" x14ac:dyDescent="0.25">
      <c r="A78" s="117">
        <v>3023521</v>
      </c>
      <c r="B78" s="117">
        <v>3023521</v>
      </c>
      <c r="C78" t="s">
        <v>562</v>
      </c>
      <c r="D78" s="106">
        <f>VLOOKUP(B78,'School Details'!A:E,3,FALSE)</f>
        <v>0</v>
      </c>
      <c r="E78" s="106" t="str">
        <f>VLOOKUP(B78,'School Details'!A:E,4,FALSE)</f>
        <v>A</v>
      </c>
      <c r="F78" s="106" t="str">
        <f>VLOOKUP(B78,'School Details'!A:E,5,FALSE)</f>
        <v>All through</v>
      </c>
      <c r="G78" t="s">
        <v>896</v>
      </c>
      <c r="H78" t="s">
        <v>566</v>
      </c>
      <c r="I78" t="s">
        <v>368</v>
      </c>
      <c r="J78">
        <v>661225</v>
      </c>
      <c r="K78" s="117" t="s">
        <v>15</v>
      </c>
      <c r="L78" s="106">
        <f t="shared" si="14"/>
        <v>1</v>
      </c>
      <c r="M78" s="106" t="str">
        <f t="shared" si="11"/>
        <v>PEGrt.I06</v>
      </c>
      <c r="N78" s="106">
        <f>VLOOKUP(B78,'School Details'!A:K,10,FALSE)</f>
        <v>400135</v>
      </c>
      <c r="O78" s="106" t="str">
        <f t="shared" si="12"/>
        <v xml:space="preserve">St Mary's &amp; St John's </v>
      </c>
      <c r="P78" t="str">
        <f>VLOOKUP($N78,LBB_Code!$B:$F,3,FALSE)</f>
        <v>St Marys and St Johns Ce School</v>
      </c>
      <c r="Q78" t="str">
        <f>VLOOKUP($N78,LBB_Code!$B:$F,2,FALSE)</f>
        <v>S900008362</v>
      </c>
      <c r="R78" t="str">
        <f>VLOOKUP($N78,LBB_Code!$B:$F,4,FALSE)</f>
        <v>NW4 3SL</v>
      </c>
      <c r="S78" t="str">
        <f>VLOOKUP($G78,LBB_Code!$J:$O, 6,FALSE)</f>
        <v>A1.D11329.661225.99999.9999999.999999</v>
      </c>
      <c r="T78" s="124"/>
      <c r="W78" s="118"/>
      <c r="X78" t="str">
        <f t="shared" si="9"/>
        <v>3521.PEGrt.I06.Ma251</v>
      </c>
      <c r="Y78" t="str">
        <f t="shared" si="10"/>
        <v>St Mary's &amp; St John's .3521.PEGrt.I06.Ma25</v>
      </c>
      <c r="Z78" s="118">
        <v>8871</v>
      </c>
      <c r="AC78" s="118"/>
      <c r="AF78" s="121"/>
      <c r="AI78" s="121"/>
      <c r="AL78" s="121"/>
      <c r="AO78" s="121"/>
      <c r="AR78" s="121"/>
      <c r="AU78" s="121"/>
      <c r="AX78" s="121"/>
      <c r="BA78" s="121"/>
      <c r="BD78" s="121"/>
      <c r="BE78" s="119">
        <f t="shared" si="13"/>
        <v>8871</v>
      </c>
      <c r="BF78" s="119">
        <f t="shared" si="8"/>
        <v>8871</v>
      </c>
    </row>
    <row r="79" spans="1:58" x14ac:dyDescent="0.25">
      <c r="A79" s="117">
        <v>3023523</v>
      </c>
      <c r="B79" s="117">
        <v>3023523</v>
      </c>
      <c r="C79" t="s">
        <v>472</v>
      </c>
      <c r="D79" s="106">
        <f>VLOOKUP(B79,'School Details'!A:E,3,FALSE)</f>
        <v>0</v>
      </c>
      <c r="E79" s="106" t="str">
        <f>VLOOKUP(B79,'School Details'!A:E,4,FALSE)</f>
        <v>M</v>
      </c>
      <c r="F79" s="106" t="str">
        <f>VLOOKUP(B79,'School Details'!A:E,5,FALSE)</f>
        <v>Primary</v>
      </c>
      <c r="G79" t="s">
        <v>894</v>
      </c>
      <c r="H79" t="s">
        <v>567</v>
      </c>
      <c r="I79" t="s">
        <v>368</v>
      </c>
      <c r="J79">
        <v>661225</v>
      </c>
      <c r="K79" s="117" t="s">
        <v>15</v>
      </c>
      <c r="L79" s="106">
        <f t="shared" si="14"/>
        <v>1</v>
      </c>
      <c r="M79" s="106" t="str">
        <f t="shared" si="11"/>
        <v>PEGrt.I06</v>
      </c>
      <c r="N79" s="106">
        <f>VLOOKUP(B79,'School Details'!A:K,10,FALSE)</f>
        <v>400130</v>
      </c>
      <c r="O79" s="106" t="str">
        <f t="shared" si="12"/>
        <v xml:space="preserve">Martin  </v>
      </c>
      <c r="P79" t="str">
        <f>VLOOKUP($N79,LBB_Code!$B:$F,3,FALSE)</f>
        <v>Martin Primary School</v>
      </c>
      <c r="Q79" t="str">
        <f>VLOOKUP($N79,LBB_Code!$B:$F,2,FALSE)</f>
        <v>S900008361</v>
      </c>
      <c r="R79" t="str">
        <f>VLOOKUP($N79,LBB_Code!$B:$F,4,FALSE)</f>
        <v>N2 9JP</v>
      </c>
      <c r="S79" t="str">
        <f>VLOOKUP($G79,LBB_Code!$J:$O, 6,FALSE)</f>
        <v>A1.D10166.661225.99999.9999999.999999</v>
      </c>
      <c r="T79" s="124"/>
      <c r="W79" s="118"/>
      <c r="X79" t="str">
        <f t="shared" si="9"/>
        <v>3523.PEGrt.I06.Ma251</v>
      </c>
      <c r="Y79" t="str">
        <f t="shared" si="10"/>
        <v>Martin  .3523.PEGrt.I06.Ma25</v>
      </c>
      <c r="Z79" s="118">
        <v>8900</v>
      </c>
      <c r="AC79" s="118"/>
      <c r="AF79" s="121"/>
      <c r="AI79" s="121"/>
      <c r="AL79" s="121"/>
      <c r="AO79" s="121"/>
      <c r="AR79" s="121"/>
      <c r="AU79" s="121"/>
      <c r="AX79" s="121"/>
      <c r="BA79" s="121"/>
      <c r="BD79" s="121"/>
      <c r="BE79" s="119">
        <f t="shared" si="13"/>
        <v>8900</v>
      </c>
      <c r="BF79" s="119">
        <f t="shared" si="8"/>
        <v>8900</v>
      </c>
    </row>
    <row r="80" spans="1:58" x14ac:dyDescent="0.25">
      <c r="A80" s="117">
        <v>3023524</v>
      </c>
      <c r="B80" s="117">
        <v>3023524</v>
      </c>
      <c r="C80" t="s">
        <v>426</v>
      </c>
      <c r="D80" s="106">
        <f>VLOOKUP(B80,'School Details'!A:E,3,FALSE)</f>
        <v>0</v>
      </c>
      <c r="E80" s="106" t="str">
        <f>VLOOKUP(B80,'School Details'!A:E,4,FALSE)</f>
        <v>M</v>
      </c>
      <c r="F80" s="106" t="str">
        <f>VLOOKUP(B80,'School Details'!A:E,5,FALSE)</f>
        <v>Primary</v>
      </c>
      <c r="G80" t="s">
        <v>894</v>
      </c>
      <c r="H80" t="s">
        <v>567</v>
      </c>
      <c r="I80" t="s">
        <v>368</v>
      </c>
      <c r="J80">
        <v>661225</v>
      </c>
      <c r="K80" s="117" t="s">
        <v>15</v>
      </c>
      <c r="L80" s="106">
        <f t="shared" si="14"/>
        <v>1</v>
      </c>
      <c r="M80" s="106" t="str">
        <f t="shared" si="11"/>
        <v>PEGrt.I06</v>
      </c>
      <c r="N80" s="106">
        <f>VLOOKUP(B80,'School Details'!A:K,10,FALSE)</f>
        <v>400150</v>
      </c>
      <c r="O80" s="106" t="str">
        <f t="shared" si="12"/>
        <v xml:space="preserve">Beit Shvidler </v>
      </c>
      <c r="P80" t="str">
        <f>VLOOKUP($N80,LBB_Code!$B:$F,3,FALSE)</f>
        <v>Beit Shvidler Primary School</v>
      </c>
      <c r="Q80" t="str">
        <f>VLOOKUP($N80,LBB_Code!$B:$F,2,FALSE)</f>
        <v>S900008364</v>
      </c>
      <c r="R80" t="str">
        <f>VLOOKUP($N80,LBB_Code!$B:$F,4,FALSE)</f>
        <v>HA8 8NX</v>
      </c>
      <c r="S80" t="str">
        <f>VLOOKUP($G80,LBB_Code!$J:$O, 6,FALSE)</f>
        <v>A1.D10166.661225.99999.9999999.999999</v>
      </c>
      <c r="T80" s="124"/>
      <c r="W80" s="118"/>
      <c r="X80" t="str">
        <f t="shared" si="9"/>
        <v>3524.PEGrt.I06.Ma251</v>
      </c>
      <c r="Y80" t="str">
        <f t="shared" si="10"/>
        <v>Beit Shvidler .3524.PEGrt.I06.Ma25</v>
      </c>
      <c r="Z80" s="118">
        <v>7412</v>
      </c>
      <c r="AC80" s="118"/>
      <c r="AF80" s="121"/>
      <c r="AI80" s="121"/>
      <c r="AL80" s="121"/>
      <c r="AO80" s="121"/>
      <c r="AR80" s="121"/>
      <c r="AU80" s="121"/>
      <c r="AX80" s="121"/>
      <c r="BA80" s="121"/>
      <c r="BD80" s="121"/>
      <c r="BE80" s="119">
        <f t="shared" si="13"/>
        <v>7412</v>
      </c>
      <c r="BF80" s="119">
        <f t="shared" si="8"/>
        <v>7412</v>
      </c>
    </row>
    <row r="81" spans="1:58" hidden="1" x14ac:dyDescent="0.25">
      <c r="A81" s="117">
        <v>3025201</v>
      </c>
      <c r="B81" s="117">
        <v>3025201</v>
      </c>
      <c r="C81" t="s">
        <v>486</v>
      </c>
      <c r="D81" s="106">
        <f>VLOOKUP(B81,'School Details'!A:E,3,FALSE)</f>
        <v>0</v>
      </c>
      <c r="E81" s="106" t="str">
        <f>VLOOKUP(B81,'School Details'!A:E,4,FALSE)</f>
        <v>A</v>
      </c>
      <c r="F81" s="106" t="str">
        <f>VLOOKUP(B81,'School Details'!A:E,5,FALSE)</f>
        <v>Primary</v>
      </c>
      <c r="G81" t="s">
        <v>894</v>
      </c>
      <c r="H81" t="s">
        <v>567</v>
      </c>
      <c r="I81" t="s">
        <v>368</v>
      </c>
      <c r="J81">
        <v>661225</v>
      </c>
      <c r="K81" s="117" t="s">
        <v>15</v>
      </c>
      <c r="L81" s="106">
        <f t="shared" si="14"/>
        <v>1</v>
      </c>
      <c r="M81" s="106" t="str">
        <f t="shared" si="11"/>
        <v>PEGrt.I06</v>
      </c>
      <c r="N81" s="106">
        <f>VLOOKUP(B81,'School Details'!A:K,10,FALSE)</f>
        <v>400021</v>
      </c>
      <c r="O81" s="106" t="str">
        <f t="shared" si="12"/>
        <v xml:space="preserve">Osidge  </v>
      </c>
      <c r="P81" t="s">
        <v>142</v>
      </c>
      <c r="Q81" t="s">
        <v>143</v>
      </c>
      <c r="R81" t="s">
        <v>144</v>
      </c>
      <c r="S81" t="s">
        <v>895</v>
      </c>
      <c r="T81" s="124"/>
      <c r="W81" s="118"/>
      <c r="X81" t="str">
        <f t="shared" si="9"/>
        <v>5201.PEGrt.I06.Ma251</v>
      </c>
      <c r="Y81" t="str">
        <f t="shared" si="10"/>
        <v>Osidge  .5201.PEGrt.I06.Ma25</v>
      </c>
      <c r="Z81" s="118"/>
      <c r="AC81" s="118"/>
      <c r="AF81" s="121"/>
      <c r="AI81" s="121"/>
      <c r="AL81" s="121"/>
      <c r="AO81" s="121"/>
      <c r="AR81" s="121"/>
      <c r="AU81" s="121"/>
      <c r="AX81" s="121"/>
      <c r="BA81" s="121"/>
      <c r="BD81" s="121"/>
      <c r="BE81" s="119">
        <f t="shared" si="13"/>
        <v>0</v>
      </c>
      <c r="BF81" s="121">
        <f t="shared" si="8"/>
        <v>0</v>
      </c>
    </row>
    <row r="82" spans="1:58" x14ac:dyDescent="0.25">
      <c r="A82" s="117">
        <v>3025948</v>
      </c>
      <c r="B82" s="117">
        <v>3025948</v>
      </c>
      <c r="C82" t="s">
        <v>473</v>
      </c>
      <c r="D82" s="106">
        <f>VLOOKUP(B82,'School Details'!A:E,3,FALSE)</f>
        <v>0</v>
      </c>
      <c r="E82" s="106" t="str">
        <f>VLOOKUP(B82,'School Details'!A:E,4,FALSE)</f>
        <v>M</v>
      </c>
      <c r="F82" s="106" t="str">
        <f>VLOOKUP(B82,'School Details'!A:E,5,FALSE)</f>
        <v>Primary</v>
      </c>
      <c r="G82" t="s">
        <v>894</v>
      </c>
      <c r="H82" t="s">
        <v>567</v>
      </c>
      <c r="I82" t="s">
        <v>368</v>
      </c>
      <c r="J82">
        <v>661225</v>
      </c>
      <c r="K82" s="117" t="s">
        <v>15</v>
      </c>
      <c r="L82" s="106">
        <f t="shared" si="14"/>
        <v>1</v>
      </c>
      <c r="M82" s="106" t="str">
        <f t="shared" si="11"/>
        <v>PEGrt.I06</v>
      </c>
      <c r="N82" s="106">
        <f>VLOOKUP(B82,'School Details'!A:K,10,FALSE)</f>
        <v>400112</v>
      </c>
      <c r="O82" s="106" t="str">
        <f t="shared" si="12"/>
        <v>Mathilda Marks-Kennedy</v>
      </c>
      <c r="P82" t="str">
        <f>VLOOKUP($N82,LBB_Code!$B:$F,3,FALSE)</f>
        <v>Mathilda Marks-Kennedy School</v>
      </c>
      <c r="Q82" t="str">
        <f>VLOOKUP($N82,LBB_Code!$B:$F,2,FALSE)</f>
        <v>S900008354</v>
      </c>
      <c r="R82" t="str">
        <f>VLOOKUP($N82,LBB_Code!$B:$F,4,FALSE)</f>
        <v>NW7 3RT</v>
      </c>
      <c r="S82" t="str">
        <f>VLOOKUP($G82,LBB_Code!$J:$O, 6,FALSE)</f>
        <v>A1.D10166.661225.99999.9999999.999999</v>
      </c>
      <c r="T82" s="124"/>
      <c r="W82" s="118"/>
      <c r="X82" t="str">
        <f t="shared" si="9"/>
        <v>5948.PEGrt.I06.Ma251</v>
      </c>
      <c r="Y82" t="str">
        <f t="shared" si="10"/>
        <v>Mathilda Marks-Kennedy.5948.PEGrt.I06.Ma25</v>
      </c>
      <c r="Z82" s="118">
        <v>7354</v>
      </c>
      <c r="AC82" s="118"/>
      <c r="AF82" s="121"/>
      <c r="AI82" s="121"/>
      <c r="AL82" s="121"/>
      <c r="AO82" s="121"/>
      <c r="AR82" s="121"/>
      <c r="AU82" s="121"/>
      <c r="AX82" s="121"/>
      <c r="BA82" s="121"/>
      <c r="BD82" s="121"/>
      <c r="BE82" s="119">
        <f t="shared" si="13"/>
        <v>7354</v>
      </c>
      <c r="BF82" s="121">
        <f t="shared" si="8"/>
        <v>7354</v>
      </c>
    </row>
    <row r="83" spans="1:58" x14ac:dyDescent="0.25">
      <c r="A83" s="117">
        <v>3025949</v>
      </c>
      <c r="B83" s="117">
        <v>3025949</v>
      </c>
      <c r="C83" t="s">
        <v>474</v>
      </c>
      <c r="D83" s="106">
        <f>VLOOKUP(B83,'School Details'!A:E,3,FALSE)</f>
        <v>0</v>
      </c>
      <c r="E83" s="106" t="str">
        <f>VLOOKUP(B83,'School Details'!A:E,4,FALSE)</f>
        <v>M</v>
      </c>
      <c r="F83" s="106" t="str">
        <f>VLOOKUP(B83,'School Details'!A:E,5,FALSE)</f>
        <v>Primary</v>
      </c>
      <c r="G83" t="s">
        <v>894</v>
      </c>
      <c r="H83" t="s">
        <v>567</v>
      </c>
      <c r="I83" t="s">
        <v>368</v>
      </c>
      <c r="J83">
        <v>661225</v>
      </c>
      <c r="K83" s="117" t="s">
        <v>15</v>
      </c>
      <c r="L83" s="106">
        <f t="shared" si="14"/>
        <v>1</v>
      </c>
      <c r="M83" s="106" t="str">
        <f t="shared" si="11"/>
        <v>PEGrt.I06</v>
      </c>
      <c r="N83" s="106">
        <f>VLOOKUP(B83,'School Details'!A:K,10,FALSE)</f>
        <v>400110</v>
      </c>
      <c r="O83" s="106" t="str">
        <f t="shared" si="12"/>
        <v xml:space="preserve">Menorah Foundation </v>
      </c>
      <c r="P83" t="str">
        <f>VLOOKUP($N83,LBB_Code!$B:$F,3,FALSE)</f>
        <v>Menorah Foundation School</v>
      </c>
      <c r="Q83" t="str">
        <f>VLOOKUP($N83,LBB_Code!$B:$F,2,FALSE)</f>
        <v>S900008352</v>
      </c>
      <c r="R83" t="str">
        <f>VLOOKUP($N83,LBB_Code!$B:$F,4,FALSE)</f>
        <v>HA8 0QS</v>
      </c>
      <c r="S83" t="str">
        <f>VLOOKUP($G83,LBB_Code!$J:$O, 6,FALSE)</f>
        <v>A1.D10166.661225.99999.9999999.999999</v>
      </c>
      <c r="T83" s="124"/>
      <c r="W83" s="118"/>
      <c r="X83" t="str">
        <f t="shared" si="9"/>
        <v>5949.PEGrt.I06.Ma251</v>
      </c>
      <c r="Y83" t="str">
        <f t="shared" si="10"/>
        <v>Menorah Foundation .5949.PEGrt.I06.Ma25</v>
      </c>
      <c r="Z83" s="118">
        <v>7858</v>
      </c>
      <c r="AC83" s="118"/>
      <c r="AF83" s="121"/>
      <c r="AI83" s="121"/>
      <c r="AL83" s="121"/>
      <c r="AO83" s="121"/>
      <c r="AR83" s="121"/>
      <c r="AU83" s="121"/>
      <c r="AX83" s="121"/>
      <c r="BA83" s="121"/>
      <c r="BD83" s="121"/>
      <c r="BE83" s="119">
        <f t="shared" si="13"/>
        <v>7858</v>
      </c>
      <c r="BF83" s="121">
        <f t="shared" si="8"/>
        <v>7858</v>
      </c>
    </row>
    <row r="84" spans="1:58" x14ac:dyDescent="0.25">
      <c r="A84" s="117">
        <v>3027005</v>
      </c>
      <c r="B84" s="117">
        <v>3027005</v>
      </c>
      <c r="C84" t="s">
        <v>558</v>
      </c>
      <c r="D84" s="106">
        <f>VLOOKUP(B84,'School Details'!A:E,3,FALSE)</f>
        <v>0</v>
      </c>
      <c r="E84" s="106" t="str">
        <f>VLOOKUP(B84,'School Details'!A:E,4,FALSE)</f>
        <v>M</v>
      </c>
      <c r="F84" s="106" t="str">
        <f>VLOOKUP(B84,'School Details'!A:E,5,FALSE)</f>
        <v>Special</v>
      </c>
      <c r="G84" t="s">
        <v>892</v>
      </c>
      <c r="H84" t="s">
        <v>569</v>
      </c>
      <c r="I84" t="s">
        <v>368</v>
      </c>
      <c r="J84">
        <v>661225</v>
      </c>
      <c r="K84" s="117" t="s">
        <v>15</v>
      </c>
      <c r="L84" s="106">
        <f t="shared" si="14"/>
        <v>1</v>
      </c>
      <c r="M84" s="106" t="str">
        <f t="shared" si="11"/>
        <v>PEGrt.I06</v>
      </c>
      <c r="N84" s="106">
        <f>VLOOKUP(B84,'School Details'!A:K,10,FALSE)</f>
        <v>400034</v>
      </c>
      <c r="O84" s="106" t="str">
        <f t="shared" si="12"/>
        <v>Northway</v>
      </c>
      <c r="P84" t="str">
        <f>VLOOKUP($N84,LBB_Code!$B:$F,3,FALSE)</f>
        <v>Northway School</v>
      </c>
      <c r="Q84" t="str">
        <f>VLOOKUP($N84,LBB_Code!$B:$F,2,FALSE)</f>
        <v>S900008300</v>
      </c>
      <c r="R84" t="str">
        <f>VLOOKUP($N84,LBB_Code!$B:$F,4,FALSE)</f>
        <v>NW7 3HS</v>
      </c>
      <c r="S84" t="str">
        <f>VLOOKUP($G84,LBB_Code!$J:$O, 6,FALSE)</f>
        <v>A1.D10168.661225.99999.9999999.999999</v>
      </c>
      <c r="T84" s="124"/>
      <c r="W84" s="118"/>
      <c r="X84" t="str">
        <f t="shared" si="9"/>
        <v>7005.PEGrt.I06.Ma251</v>
      </c>
      <c r="Y84" t="str">
        <f t="shared" si="10"/>
        <v>Northway.7005.PEGrt.I06.Ma25</v>
      </c>
      <c r="Z84" s="118">
        <v>7175</v>
      </c>
      <c r="AC84" s="118"/>
      <c r="AF84" s="121"/>
      <c r="AI84" s="121"/>
      <c r="AL84" s="121"/>
      <c r="AO84" s="121"/>
      <c r="AR84" s="121"/>
      <c r="AU84" s="121"/>
      <c r="AX84" s="121"/>
      <c r="BA84" s="121"/>
      <c r="BD84" s="121"/>
      <c r="BE84" s="119">
        <f t="shared" si="13"/>
        <v>7175</v>
      </c>
      <c r="BF84" s="119">
        <f t="shared" si="8"/>
        <v>7175</v>
      </c>
    </row>
    <row r="85" spans="1:58" x14ac:dyDescent="0.25">
      <c r="A85" s="117">
        <v>3027009</v>
      </c>
      <c r="B85" s="117">
        <v>3027009</v>
      </c>
      <c r="C85" t="s">
        <v>560</v>
      </c>
      <c r="D85" s="106">
        <f>VLOOKUP(B85,'School Details'!A:E,3,FALSE)</f>
        <v>0</v>
      </c>
      <c r="E85" s="106" t="str">
        <f>VLOOKUP(B85,'School Details'!A:E,4,FALSE)</f>
        <v>M</v>
      </c>
      <c r="F85" s="106" t="str">
        <f>VLOOKUP(B85,'School Details'!A:E,5,FALSE)</f>
        <v>Special</v>
      </c>
      <c r="G85" t="s">
        <v>892</v>
      </c>
      <c r="H85" t="s">
        <v>569</v>
      </c>
      <c r="I85" t="s">
        <v>368</v>
      </c>
      <c r="J85">
        <v>661225</v>
      </c>
      <c r="K85" s="117" t="s">
        <v>15</v>
      </c>
      <c r="L85" s="106">
        <f t="shared" si="14"/>
        <v>2</v>
      </c>
      <c r="M85" s="106" t="str">
        <f t="shared" si="11"/>
        <v>PEGrt.I06</v>
      </c>
      <c r="N85" s="106">
        <f>VLOOKUP(B85,'School Details'!A:K,10,FALSE)</f>
        <v>400091</v>
      </c>
      <c r="O85" s="106" t="str">
        <f t="shared" si="12"/>
        <v>Oakleigh</v>
      </c>
      <c r="P85" t="str">
        <f>VLOOKUP($N85,LBB_Code!$B:$F,3,FALSE)</f>
        <v>Oakleigh School</v>
      </c>
      <c r="Q85" t="str">
        <f>VLOOKUP($N85,LBB_Code!$B:$F,2,FALSE)</f>
        <v>S900008338</v>
      </c>
      <c r="R85" t="str">
        <f>VLOOKUP($N85,LBB_Code!$B:$F,4,FALSE)</f>
        <v>N20 0DH</v>
      </c>
      <c r="S85" t="str">
        <f>VLOOKUP($G85,LBB_Code!$J:$O, 6,FALSE)</f>
        <v>A1.D10168.661225.99999.9999999.999999</v>
      </c>
      <c r="T85" s="124"/>
      <c r="W85" s="118"/>
      <c r="X85" t="str">
        <f t="shared" si="9"/>
        <v>7009.PEGrt.I06.Ma251</v>
      </c>
      <c r="Y85" t="str">
        <f t="shared" si="10"/>
        <v>Oakleigh.7009.PEGrt.I06.Ma25</v>
      </c>
      <c r="Z85" s="118">
        <v>7154</v>
      </c>
      <c r="AC85" s="118"/>
      <c r="AF85" s="121"/>
      <c r="AI85" s="121"/>
      <c r="AL85" s="121"/>
      <c r="AO85" s="121"/>
      <c r="AR85" s="121"/>
      <c r="AU85" s="121"/>
      <c r="AX85" s="121"/>
      <c r="BA85" s="121"/>
      <c r="BD85" s="121"/>
      <c r="BE85" s="119">
        <f t="shared" si="13"/>
        <v>7154</v>
      </c>
      <c r="BF85" s="119">
        <f t="shared" si="8"/>
        <v>7154</v>
      </c>
    </row>
  </sheetData>
  <autoFilter ref="B6:BA85" xr:uid="{C0D18325-7934-42EE-93F6-D2C41E2CF98B}">
    <filterColumn colId="24">
      <customFilters>
        <customFilter operator="notEqual" val=" "/>
      </customFilters>
    </filterColumn>
  </autoFilter>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C59E4-D1B7-44BB-815D-0D3523861840}">
  <sheetPr>
    <tabColor theme="4" tint="0.39997558519241921"/>
  </sheetPr>
  <dimension ref="A3:BS24"/>
  <sheetViews>
    <sheetView zoomScale="80" zoomScaleNormal="80" workbookViewId="0">
      <pane xSplit="3" ySplit="6" topLeftCell="Q7"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6" customFormat="1" ht="61.5" thickTop="1" thickBot="1" x14ac:dyDescent="0.25">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6.5" thickTop="1" thickBot="1" x14ac:dyDescent="0.3">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row>
    <row r="5" spans="1:58" ht="16.5" thickTop="1" thickBot="1" x14ac:dyDescent="0.3">
      <c r="N5" s="99"/>
      <c r="P5" s="3"/>
      <c r="R5" s="3"/>
      <c r="S5" s="3"/>
      <c r="T5" s="135">
        <f>SUM(T$7:T$18)</f>
        <v>43200</v>
      </c>
      <c r="W5" s="136">
        <f t="shared" ref="W5:BC5" si="0">SUM(W$7:W$14)</f>
        <v>7200</v>
      </c>
      <c r="X5" s="136">
        <f t="shared" si="0"/>
        <v>0</v>
      </c>
      <c r="Y5" s="136">
        <f t="shared" si="0"/>
        <v>0</v>
      </c>
      <c r="Z5" s="136">
        <f t="shared" si="0"/>
        <v>0</v>
      </c>
      <c r="AA5" s="136">
        <f t="shared" si="0"/>
        <v>0</v>
      </c>
      <c r="AB5" s="136">
        <f t="shared" si="0"/>
        <v>0</v>
      </c>
      <c r="AC5" s="136">
        <f t="shared" si="0"/>
        <v>0</v>
      </c>
      <c r="AD5" s="136">
        <f t="shared" si="0"/>
        <v>0</v>
      </c>
      <c r="AE5" s="136">
        <f t="shared" si="0"/>
        <v>0</v>
      </c>
      <c r="AF5" s="136">
        <f t="shared" si="0"/>
        <v>0</v>
      </c>
      <c r="AG5" s="136">
        <f t="shared" si="0"/>
        <v>0</v>
      </c>
      <c r="AH5" s="136">
        <f t="shared" si="0"/>
        <v>0</v>
      </c>
      <c r="AI5" s="136">
        <f t="shared" si="0"/>
        <v>0</v>
      </c>
      <c r="AJ5" s="136">
        <f t="shared" si="0"/>
        <v>0</v>
      </c>
      <c r="AK5" s="136">
        <f t="shared" si="0"/>
        <v>0</v>
      </c>
      <c r="AL5" s="136">
        <f t="shared" si="0"/>
        <v>0</v>
      </c>
      <c r="AM5" s="136">
        <f t="shared" si="0"/>
        <v>0</v>
      </c>
      <c r="AN5" s="136">
        <f t="shared" si="0"/>
        <v>0</v>
      </c>
      <c r="AO5" s="136">
        <f>SUM(AO$7:AO$18)</f>
        <v>0</v>
      </c>
      <c r="AP5" s="136">
        <f t="shared" si="0"/>
        <v>0</v>
      </c>
      <c r="AQ5" s="136">
        <f t="shared" si="0"/>
        <v>0</v>
      </c>
      <c r="AR5" s="136">
        <f t="shared" si="0"/>
        <v>0</v>
      </c>
      <c r="AS5" s="136">
        <f t="shared" si="0"/>
        <v>0</v>
      </c>
      <c r="AT5" s="136">
        <f t="shared" si="0"/>
        <v>0</v>
      </c>
      <c r="AU5" s="136">
        <f t="shared" si="0"/>
        <v>0</v>
      </c>
      <c r="AV5" s="136">
        <f t="shared" si="0"/>
        <v>0</v>
      </c>
      <c r="AW5" s="136">
        <f t="shared" si="0"/>
        <v>0</v>
      </c>
      <c r="AX5" s="136">
        <f>SUM(AX$7:AX$24)</f>
        <v>0</v>
      </c>
      <c r="AY5" s="136">
        <f t="shared" si="0"/>
        <v>0</v>
      </c>
      <c r="AZ5" s="136">
        <f t="shared" si="0"/>
        <v>0</v>
      </c>
      <c r="BA5" s="136">
        <f t="shared" si="0"/>
        <v>0</v>
      </c>
      <c r="BB5" s="136">
        <f t="shared" si="0"/>
        <v>0</v>
      </c>
      <c r="BC5" s="136">
        <f t="shared" si="0"/>
        <v>0</v>
      </c>
      <c r="BD5" s="136">
        <f>SUM(W$7:W$14)</f>
        <v>7200</v>
      </c>
      <c r="BE5" s="136">
        <f>SUM(BE7:BE14)</f>
        <v>7200</v>
      </c>
      <c r="BF5" s="136">
        <f>SUM(W7:W14)</f>
        <v>7200</v>
      </c>
    </row>
    <row r="6" spans="1:58"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25">
      <c r="A7">
        <f t="shared" ref="A7:A12" si="1">B7</f>
        <v>3023300</v>
      </c>
      <c r="B7" s="117">
        <v>3023300</v>
      </c>
      <c r="C7" t="str">
        <f>VLOOKUP(B7,'School Details'!A:K,2,FALSE)</f>
        <v>All Saints NW2 Sch</v>
      </c>
      <c r="D7" s="106">
        <f>VLOOKUP(B7,'School Details'!A:K,3,FALSE)</f>
        <v>0</v>
      </c>
      <c r="E7" s="106" t="str">
        <f>VLOOKUP(B7,'School Details'!A:K,4,FALSE)</f>
        <v>M</v>
      </c>
      <c r="F7" s="106" t="str">
        <f>VLOOKUP(B7,'School Details'!A:K,5,FALSE)</f>
        <v>Primary</v>
      </c>
      <c r="G7" s="100" t="s">
        <v>894</v>
      </c>
      <c r="H7" t="s">
        <v>567</v>
      </c>
      <c r="I7" t="s">
        <v>901</v>
      </c>
      <c r="J7">
        <v>661225</v>
      </c>
      <c r="K7" s="117" t="s">
        <v>15</v>
      </c>
      <c r="L7" s="106">
        <f t="shared" ref="L7:L12" si="2">IF(C7=C8,L6+1,1)</f>
        <v>1</v>
      </c>
      <c r="M7" s="106" t="str">
        <f t="shared" ref="M7:M12" si="3">I7&amp;"."&amp;K7</f>
        <v>SMHL.I06</v>
      </c>
      <c r="N7" s="106">
        <f>VLOOKUP(B7,'School Details'!A:K,10,FALSE)</f>
        <v>400069</v>
      </c>
      <c r="O7" s="106" t="str">
        <f t="shared" ref="O7:O12" si="4">C7</f>
        <v>All Saints NW2 Sch</v>
      </c>
      <c r="P7" t="str">
        <f>VLOOKUP($N7,LBB_Code!$B:$F,3,FALSE)</f>
        <v>All Saints' Ce School Nw2</v>
      </c>
      <c r="Q7" t="str">
        <f>VLOOKUP($N7,LBB_Code!$B:$F,2,FALSE)</f>
        <v>S900008327</v>
      </c>
      <c r="R7" t="str">
        <f>VLOOKUP($N7,LBB_Code!$B:$F,4,FALSE)</f>
        <v>NW2 2TH</v>
      </c>
      <c r="S7" t="str">
        <f>VLOOKUP($G7,LBB_Code!$J:$O, 6,FALSE)</f>
        <v>A1.D10166.661225.99999.9999999.999999</v>
      </c>
      <c r="T7" s="118">
        <v>7200</v>
      </c>
      <c r="U7" t="str">
        <f t="shared" ref="U7:U12" si="5">RIGHT($B7,4)&amp;"."&amp;$M7&amp;"."&amp;U$3</f>
        <v>3300.SMHL.I06.Ap251</v>
      </c>
      <c r="V7" t="str">
        <f t="shared" ref="V7:V12" si="6">$O7&amp;"."&amp;RIGHT($B7,4)&amp;"."&amp;$M7&amp;"."&amp;V$3</f>
        <v>All Saints NW2 Sch.3300.SMHL.I06.Ap25</v>
      </c>
      <c r="W7" s="118">
        <v>1200</v>
      </c>
      <c r="Z7" s="118"/>
      <c r="AC7" s="118"/>
      <c r="AF7" s="121"/>
      <c r="AI7" s="121"/>
      <c r="AL7" s="121"/>
      <c r="AO7" s="121"/>
      <c r="AR7" s="121"/>
      <c r="AU7" s="121"/>
      <c r="AX7" s="121"/>
      <c r="BA7" s="121"/>
      <c r="BD7" s="121"/>
      <c r="BE7" s="119">
        <f t="shared" ref="BE7:BE12" si="7">SUM(W7:W7)</f>
        <v>1200</v>
      </c>
      <c r="BF7" s="119">
        <f t="shared" ref="BF7:BF12" si="8">BE7-T7</f>
        <v>-6000</v>
      </c>
    </row>
    <row r="8" spans="1:58" x14ac:dyDescent="0.25">
      <c r="A8">
        <f t="shared" si="1"/>
        <v>3023514</v>
      </c>
      <c r="B8" s="117">
        <v>3023514</v>
      </c>
      <c r="C8" t="str">
        <f>VLOOKUP(B8,'School Details'!A:K,2,FALSE)</f>
        <v>Annunciation Junior</v>
      </c>
      <c r="D8" s="106">
        <f>VLOOKUP(B8,'School Details'!A:K,3,FALSE)</f>
        <v>0</v>
      </c>
      <c r="E8" s="106" t="str">
        <f>VLOOKUP(B8,'School Details'!A:K,4,FALSE)</f>
        <v>M</v>
      </c>
      <c r="F8" s="106" t="str">
        <f>VLOOKUP(B8,'School Details'!A:K,5,FALSE)</f>
        <v>Primary</v>
      </c>
      <c r="G8" s="100" t="s">
        <v>894</v>
      </c>
      <c r="H8" t="s">
        <v>567</v>
      </c>
      <c r="I8" t="s">
        <v>901</v>
      </c>
      <c r="J8">
        <v>661225</v>
      </c>
      <c r="K8" s="117" t="s">
        <v>15</v>
      </c>
      <c r="L8" s="106">
        <f t="shared" si="2"/>
        <v>1</v>
      </c>
      <c r="M8" s="106" t="str">
        <f t="shared" si="3"/>
        <v>SMHL.I06</v>
      </c>
      <c r="N8" s="106">
        <f>VLOOKUP(B8,'School Details'!A:K,10,FALSE)</f>
        <v>400107</v>
      </c>
      <c r="O8" s="106" t="str">
        <f t="shared" si="4"/>
        <v>Annunciation Junior</v>
      </c>
      <c r="P8" t="str">
        <f>VLOOKUP($N8,LBB_Code!$B:$F,3,FALSE)</f>
        <v>The Annunciation Rc Junior School</v>
      </c>
      <c r="Q8" t="str">
        <f>VLOOKUP($N8,LBB_Code!$B:$F,2,FALSE)</f>
        <v>S900008350</v>
      </c>
      <c r="R8" t="str">
        <f>VLOOKUP($N8,LBB_Code!$B:$F,4,FALSE)</f>
        <v>HA8 9HQ</v>
      </c>
      <c r="S8" t="str">
        <f>VLOOKUP($G8,LBB_Code!$J:$O, 6,FALSE)</f>
        <v>A1.D10166.661225.99999.9999999.999999</v>
      </c>
      <c r="T8" s="118">
        <v>7200</v>
      </c>
      <c r="U8" t="str">
        <f t="shared" si="5"/>
        <v>3514.SMHL.I06.Ap251</v>
      </c>
      <c r="V8" t="str">
        <f t="shared" si="6"/>
        <v>Annunciation Junior.3514.SMHL.I06.Ap25</v>
      </c>
      <c r="W8" s="118">
        <v>1200</v>
      </c>
      <c r="Z8" s="118"/>
      <c r="AC8" s="118"/>
      <c r="AF8" s="121"/>
      <c r="AI8" s="121"/>
      <c r="AL8" s="121"/>
      <c r="AO8" s="121"/>
      <c r="AR8" s="121"/>
      <c r="AU8" s="121"/>
      <c r="AX8" s="121"/>
      <c r="BA8" s="121"/>
      <c r="BD8" s="121"/>
      <c r="BE8" s="119">
        <f t="shared" si="7"/>
        <v>1200</v>
      </c>
      <c r="BF8" s="119">
        <f t="shared" si="8"/>
        <v>-6000</v>
      </c>
    </row>
    <row r="9" spans="1:58" x14ac:dyDescent="0.25">
      <c r="A9">
        <f t="shared" si="1"/>
        <v>3022067</v>
      </c>
      <c r="B9" s="117">
        <v>3022067</v>
      </c>
      <c r="C9" t="str">
        <f>VLOOKUP(B9,'School Details'!A:K,2,FALSE)</f>
        <v>Chalgrove</v>
      </c>
      <c r="D9" s="106">
        <f>VLOOKUP(B9,'School Details'!A:K,3,FALSE)</f>
        <v>0</v>
      </c>
      <c r="E9" s="106" t="str">
        <f>VLOOKUP(B9,'School Details'!A:K,4,FALSE)</f>
        <v>M</v>
      </c>
      <c r="F9" s="106" t="str">
        <f>VLOOKUP(B9,'School Details'!A:K,5,FALSE)</f>
        <v>Primary</v>
      </c>
      <c r="G9" s="100" t="s">
        <v>894</v>
      </c>
      <c r="H9" t="s">
        <v>567</v>
      </c>
      <c r="I9" t="s">
        <v>901</v>
      </c>
      <c r="J9">
        <v>661225</v>
      </c>
      <c r="K9" s="117" t="s">
        <v>15</v>
      </c>
      <c r="L9" s="106">
        <f t="shared" si="2"/>
        <v>1</v>
      </c>
      <c r="M9" s="106" t="str">
        <f t="shared" si="3"/>
        <v>SMHL.I06</v>
      </c>
      <c r="N9" s="106">
        <f>VLOOKUP(B9,'School Details'!A:K,10,FALSE)</f>
        <v>400065</v>
      </c>
      <c r="O9" s="106" t="str">
        <f t="shared" si="4"/>
        <v>Chalgrove</v>
      </c>
      <c r="P9" t="str">
        <f>VLOOKUP($N9,LBB_Code!$B:$F,3,FALSE)</f>
        <v>Chalgrove School</v>
      </c>
      <c r="Q9" t="str">
        <f>VLOOKUP($N9,LBB_Code!$B:$F,2,FALSE)</f>
        <v>S900008324</v>
      </c>
      <c r="R9" t="str">
        <f>VLOOKUP($N9,LBB_Code!$B:$F,4,FALSE)</f>
        <v>N3 3PL</v>
      </c>
      <c r="S9" t="str">
        <f>VLOOKUP($G9,LBB_Code!$J:$O, 6,FALSE)</f>
        <v>A1.D10166.661225.99999.9999999.999999</v>
      </c>
      <c r="T9" s="118">
        <v>7200</v>
      </c>
      <c r="U9" t="str">
        <f t="shared" si="5"/>
        <v>2067.SMHL.I06.Ap251</v>
      </c>
      <c r="V9" t="str">
        <f t="shared" si="6"/>
        <v>Chalgrove.2067.SMHL.I06.Ap25</v>
      </c>
      <c r="W9" s="118">
        <v>1200</v>
      </c>
      <c r="Z9" s="118"/>
      <c r="AC9" s="118"/>
      <c r="AF9" s="121"/>
      <c r="AI9" s="121"/>
      <c r="AL9" s="121"/>
      <c r="AO9" s="121"/>
      <c r="AR9" s="121"/>
      <c r="AU9" s="121"/>
      <c r="AX9" s="121"/>
      <c r="BA9" s="121"/>
      <c r="BD9" s="121"/>
      <c r="BE9" s="119">
        <f t="shared" si="7"/>
        <v>1200</v>
      </c>
      <c r="BF9" s="119">
        <f t="shared" si="8"/>
        <v>-6000</v>
      </c>
    </row>
    <row r="10" spans="1:58" x14ac:dyDescent="0.25">
      <c r="A10">
        <f t="shared" si="1"/>
        <v>3022024</v>
      </c>
      <c r="B10" s="117">
        <v>3022024</v>
      </c>
      <c r="C10" t="str">
        <f>VLOOKUP(B10,'School Details'!A:K,2,FALSE)</f>
        <v>Fairway</v>
      </c>
      <c r="D10" s="106">
        <f>VLOOKUP(B10,'School Details'!A:K,3,FALSE)</f>
        <v>0</v>
      </c>
      <c r="E10" s="106" t="str">
        <f>VLOOKUP(B10,'School Details'!A:K,4,FALSE)</f>
        <v>M</v>
      </c>
      <c r="F10" s="106" t="str">
        <f>VLOOKUP(B10,'School Details'!A:K,5,FALSE)</f>
        <v>Primary</v>
      </c>
      <c r="G10" s="100" t="s">
        <v>894</v>
      </c>
      <c r="H10" t="s">
        <v>567</v>
      </c>
      <c r="I10" t="s">
        <v>901</v>
      </c>
      <c r="J10">
        <v>661225</v>
      </c>
      <c r="K10" s="117" t="s">
        <v>15</v>
      </c>
      <c r="L10" s="106">
        <f t="shared" si="2"/>
        <v>1</v>
      </c>
      <c r="M10" s="106" t="str">
        <f t="shared" si="3"/>
        <v>SMHL.I06</v>
      </c>
      <c r="N10" s="106">
        <f>VLOOKUP(B10,'School Details'!A:K,10,FALSE)</f>
        <v>400047</v>
      </c>
      <c r="O10" s="106" t="str">
        <f t="shared" si="4"/>
        <v>Fairway</v>
      </c>
      <c r="P10" t="str">
        <f>VLOOKUP($N10,LBB_Code!$B:$F,3,FALSE)</f>
        <v>Fairway School</v>
      </c>
      <c r="Q10" t="str">
        <f>VLOOKUP($N10,LBB_Code!$B:$F,2,FALSE)</f>
        <v>S900008311</v>
      </c>
      <c r="R10" t="str">
        <f>VLOOKUP($N10,LBB_Code!$B:$F,4,FALSE)</f>
        <v>NW7 3HS</v>
      </c>
      <c r="S10" t="str">
        <f>VLOOKUP($G10,LBB_Code!$J:$O, 6,FALSE)</f>
        <v>A1.D10166.661225.99999.9999999.999999</v>
      </c>
      <c r="T10" s="118">
        <v>7200</v>
      </c>
      <c r="U10" t="str">
        <f t="shared" si="5"/>
        <v>2024.SMHL.I06.Ap251</v>
      </c>
      <c r="V10" t="str">
        <f t="shared" si="6"/>
        <v>Fairway.2024.SMHL.I06.Ap25</v>
      </c>
      <c r="W10" s="118">
        <v>1200</v>
      </c>
      <c r="Z10" s="118"/>
      <c r="AC10" s="118"/>
      <c r="AF10" s="121"/>
      <c r="AI10" s="121"/>
      <c r="AL10" s="121"/>
      <c r="AO10" s="121"/>
      <c r="AR10" s="121"/>
      <c r="AU10" s="121"/>
      <c r="AX10" s="121"/>
      <c r="BA10" s="121"/>
      <c r="BD10" s="121"/>
      <c r="BE10" s="119">
        <f t="shared" si="7"/>
        <v>1200</v>
      </c>
      <c r="BF10" s="119">
        <f t="shared" si="8"/>
        <v>-6000</v>
      </c>
    </row>
    <row r="11" spans="1:58" x14ac:dyDescent="0.25">
      <c r="A11">
        <f t="shared" si="1"/>
        <v>3022077</v>
      </c>
      <c r="B11" s="117">
        <v>3022077</v>
      </c>
      <c r="C11" t="str">
        <f>VLOOKUP(B11,'School Details'!A:K,2,FALSE)</f>
        <v>Orion</v>
      </c>
      <c r="D11" s="106">
        <f>VLOOKUP(B11,'School Details'!A:K,3,FALSE)</f>
        <v>0</v>
      </c>
      <c r="E11" s="106" t="str">
        <f>VLOOKUP(B11,'School Details'!A:K,4,FALSE)</f>
        <v>M</v>
      </c>
      <c r="F11" s="106" t="str">
        <f>VLOOKUP(B11,'School Details'!A:K,5,FALSE)</f>
        <v>Primary</v>
      </c>
      <c r="G11" s="100" t="s">
        <v>894</v>
      </c>
      <c r="H11" t="s">
        <v>567</v>
      </c>
      <c r="I11" t="s">
        <v>901</v>
      </c>
      <c r="J11">
        <v>661225</v>
      </c>
      <c r="K11" s="117" t="s">
        <v>15</v>
      </c>
      <c r="L11" s="106">
        <f t="shared" si="2"/>
        <v>1</v>
      </c>
      <c r="M11" s="106" t="str">
        <f t="shared" si="3"/>
        <v>SMHL.I06</v>
      </c>
      <c r="N11" s="106">
        <f>VLOOKUP(B11,'School Details'!A:K,10,FALSE)</f>
        <v>400113</v>
      </c>
      <c r="O11" s="106" t="str">
        <f t="shared" si="4"/>
        <v>Orion</v>
      </c>
      <c r="P11" t="str">
        <f>VLOOKUP($N11,LBB_Code!$B:$F,3,FALSE)</f>
        <v>The Orion Primary School</v>
      </c>
      <c r="Q11" t="str">
        <f>VLOOKUP($N11,LBB_Code!$B:$F,2,FALSE)</f>
        <v>S900008355</v>
      </c>
      <c r="R11" t="str">
        <f>VLOOKUP($N11,LBB_Code!$B:$F,4,FALSE)</f>
        <v>NW7 2AL</v>
      </c>
      <c r="S11" t="str">
        <f>VLOOKUP($G11,LBB_Code!$J:$O, 6,FALSE)</f>
        <v>A1.D10166.661225.99999.9999999.999999</v>
      </c>
      <c r="T11" s="118">
        <v>7200</v>
      </c>
      <c r="U11" t="str">
        <f t="shared" si="5"/>
        <v>2077.SMHL.I06.Ap251</v>
      </c>
      <c r="V11" t="str">
        <f t="shared" si="6"/>
        <v>Orion.2077.SMHL.I06.Ap25</v>
      </c>
      <c r="W11" s="118">
        <v>1200</v>
      </c>
      <c r="Z11" s="118"/>
      <c r="AC11" s="118"/>
      <c r="AF11" s="121"/>
      <c r="AI11" s="121"/>
      <c r="AL11" s="121"/>
      <c r="AO11" s="121"/>
      <c r="AR11" s="121"/>
      <c r="AU11" s="121"/>
      <c r="AX11" s="121"/>
      <c r="BA11" s="121"/>
      <c r="BD11" s="121"/>
      <c r="BE11" s="119">
        <f t="shared" si="7"/>
        <v>1200</v>
      </c>
      <c r="BF11" s="119">
        <f t="shared" si="8"/>
        <v>-6000</v>
      </c>
    </row>
    <row r="12" spans="1:58" x14ac:dyDescent="0.25">
      <c r="A12">
        <f t="shared" si="1"/>
        <v>3023521</v>
      </c>
      <c r="B12" s="117">
        <v>3023521</v>
      </c>
      <c r="C12" t="str">
        <f>VLOOKUP(B12,'School Details'!A:K,2,FALSE)</f>
        <v>St Mary's &amp; St John's</v>
      </c>
      <c r="D12" s="106">
        <f>VLOOKUP(B12,'School Details'!A:K,3,FALSE)</f>
        <v>0</v>
      </c>
      <c r="E12" s="106" t="str">
        <f>VLOOKUP(B12,'School Details'!A:K,4,FALSE)</f>
        <v>A</v>
      </c>
      <c r="F12" s="106" t="str">
        <f>VLOOKUP(B12,'School Details'!A:K,5,FALSE)</f>
        <v>All through</v>
      </c>
      <c r="G12" s="100" t="s">
        <v>896</v>
      </c>
      <c r="H12" t="s">
        <v>566</v>
      </c>
      <c r="I12" t="s">
        <v>901</v>
      </c>
      <c r="J12">
        <v>661225</v>
      </c>
      <c r="K12" s="117" t="s">
        <v>15</v>
      </c>
      <c r="L12" s="106">
        <f t="shared" si="2"/>
        <v>1</v>
      </c>
      <c r="M12" s="106" t="str">
        <f t="shared" si="3"/>
        <v>SMHL.I06</v>
      </c>
      <c r="N12" s="106">
        <f>VLOOKUP(B12,'School Details'!A:K,10,FALSE)</f>
        <v>400135</v>
      </c>
      <c r="O12" s="106" t="str">
        <f t="shared" si="4"/>
        <v>St Mary's &amp; St John's</v>
      </c>
      <c r="P12" t="str">
        <f>VLOOKUP($N12,LBB_Code!$B:$F,3,FALSE)</f>
        <v>St Marys and St Johns Ce School</v>
      </c>
      <c r="Q12" t="str">
        <f>VLOOKUP($N12,LBB_Code!$B:$F,2,FALSE)</f>
        <v>S900008362</v>
      </c>
      <c r="R12" t="str">
        <f>VLOOKUP($N12,LBB_Code!$B:$F,4,FALSE)</f>
        <v>NW4 3SL</v>
      </c>
      <c r="S12" t="str">
        <f>VLOOKUP($G12,LBB_Code!$J:$O, 6,FALSE)</f>
        <v>A1.D11329.661225.99999.9999999.999999</v>
      </c>
      <c r="T12" s="118">
        <v>7200</v>
      </c>
      <c r="U12" t="str">
        <f t="shared" si="5"/>
        <v>3521.SMHL.I06.Ap251</v>
      </c>
      <c r="V12" t="str">
        <f t="shared" si="6"/>
        <v>St Mary's &amp; St John's.3521.SMHL.I06.Ap25</v>
      </c>
      <c r="W12" s="118">
        <v>1200</v>
      </c>
      <c r="Z12" s="118"/>
      <c r="AC12" s="118"/>
      <c r="AF12" s="121"/>
      <c r="AI12" s="121"/>
      <c r="AL12" s="121"/>
      <c r="AO12" s="121"/>
      <c r="AR12" s="121"/>
      <c r="AU12" s="121"/>
      <c r="AX12" s="121"/>
      <c r="BA12" s="121"/>
      <c r="BD12" s="121"/>
      <c r="BE12" s="119">
        <f t="shared" si="7"/>
        <v>1200</v>
      </c>
      <c r="BF12" s="119">
        <f t="shared" si="8"/>
        <v>-6000</v>
      </c>
    </row>
    <row r="13" spans="1:58" x14ac:dyDescent="0.25">
      <c r="D13" s="106"/>
      <c r="E13" s="106"/>
      <c r="F13" s="106"/>
      <c r="G13" s="100"/>
      <c r="K13" s="117"/>
      <c r="L13" s="106"/>
      <c r="M13" s="106"/>
      <c r="N13" s="106"/>
      <c r="O13" s="106"/>
      <c r="T13" s="124"/>
      <c r="W13" s="118"/>
      <c r="Z13" s="118"/>
      <c r="AC13" s="118"/>
      <c r="AF13" s="121"/>
      <c r="AI13" s="121"/>
      <c r="AL13" s="121"/>
      <c r="AO13" s="121"/>
      <c r="AR13" s="121"/>
      <c r="AU13" s="121"/>
      <c r="AX13" s="121"/>
      <c r="BA13" s="121"/>
      <c r="BD13" s="121"/>
      <c r="BE13" s="119"/>
      <c r="BF13" s="119"/>
    </row>
    <row r="14" spans="1:58" x14ac:dyDescent="0.25">
      <c r="D14" s="106"/>
      <c r="E14" s="106"/>
      <c r="F14" s="106"/>
      <c r="G14" s="100"/>
      <c r="K14" s="117"/>
      <c r="L14" s="106"/>
      <c r="M14" s="106"/>
      <c r="N14" s="106"/>
      <c r="O14" s="106"/>
      <c r="T14" s="124"/>
      <c r="W14" s="118"/>
      <c r="Z14" s="118"/>
      <c r="AC14" s="118"/>
      <c r="AF14" s="121"/>
      <c r="AI14" s="121"/>
      <c r="AL14" s="121"/>
      <c r="AO14" s="121"/>
      <c r="AR14" s="121"/>
      <c r="AU14" s="121"/>
      <c r="AX14" s="121"/>
      <c r="BA14" s="121"/>
      <c r="BD14" s="121"/>
      <c r="BE14" s="119"/>
      <c r="BF14" s="119"/>
    </row>
    <row r="15" spans="1:58" x14ac:dyDescent="0.25">
      <c r="D15" s="106"/>
      <c r="E15" s="106"/>
      <c r="F15" s="106"/>
      <c r="G15" s="100"/>
      <c r="K15" s="117"/>
      <c r="L15" s="106"/>
      <c r="M15" s="106"/>
      <c r="N15" s="106"/>
      <c r="O15" s="106"/>
      <c r="T15" s="124"/>
      <c r="AO15" s="121"/>
      <c r="BE15" s="119"/>
      <c r="BF15" s="119"/>
    </row>
    <row r="16" spans="1:58" x14ac:dyDescent="0.25">
      <c r="D16" s="106"/>
      <c r="E16" s="106"/>
      <c r="F16" s="106"/>
      <c r="G16" s="100"/>
      <c r="K16" s="117"/>
      <c r="L16" s="106"/>
      <c r="M16" s="106"/>
      <c r="N16" s="106"/>
      <c r="O16" s="106"/>
      <c r="T16" s="124"/>
      <c r="AO16" s="121"/>
      <c r="BE16" s="119"/>
      <c r="BF16" s="119"/>
    </row>
    <row r="17" spans="4:58" x14ac:dyDescent="0.25">
      <c r="D17" s="106"/>
      <c r="E17" s="106"/>
      <c r="F17" s="106"/>
      <c r="G17" s="100"/>
      <c r="K17" s="117"/>
      <c r="L17" s="106"/>
      <c r="M17" s="106"/>
      <c r="N17" s="106"/>
      <c r="O17" s="106"/>
      <c r="T17" s="124"/>
      <c r="AO17" s="121"/>
      <c r="BE17" s="119"/>
      <c r="BF17" s="119"/>
    </row>
    <row r="18" spans="4:58" x14ac:dyDescent="0.25">
      <c r="D18" s="106"/>
      <c r="E18" s="106"/>
      <c r="F18" s="106"/>
      <c r="K18" s="117"/>
      <c r="L18" s="106"/>
      <c r="M18" s="106"/>
      <c r="N18" s="106"/>
      <c r="O18" s="106"/>
      <c r="T18" s="124"/>
      <c r="AO18" s="121"/>
      <c r="BE18" s="119"/>
      <c r="BF18" s="119"/>
    </row>
    <row r="19" spans="4:58" x14ac:dyDescent="0.25">
      <c r="D19" s="106"/>
      <c r="E19" s="106"/>
      <c r="F19" s="106"/>
      <c r="K19" s="117"/>
      <c r="L19" s="106"/>
      <c r="M19" s="106"/>
      <c r="N19" s="106"/>
      <c r="O19" s="106"/>
      <c r="T19" s="124"/>
      <c r="AX19" s="121"/>
      <c r="BE19" s="119"/>
      <c r="BF19" s="119"/>
    </row>
    <row r="20" spans="4:58" x14ac:dyDescent="0.25">
      <c r="D20" s="106"/>
      <c r="E20" s="106"/>
      <c r="F20" s="106"/>
      <c r="K20" s="117"/>
      <c r="L20" s="106"/>
      <c r="M20" s="106"/>
      <c r="N20" s="106"/>
      <c r="O20" s="106"/>
      <c r="T20" s="124"/>
      <c r="AX20" s="121"/>
      <c r="BE20" s="119"/>
      <c r="BF20" s="119"/>
    </row>
    <row r="21" spans="4:58" x14ac:dyDescent="0.25">
      <c r="D21" s="106"/>
      <c r="E21" s="106"/>
      <c r="F21" s="106"/>
      <c r="K21" s="117"/>
      <c r="L21" s="106"/>
      <c r="M21" s="106"/>
      <c r="N21" s="106"/>
      <c r="O21" s="106"/>
      <c r="T21" s="124"/>
      <c r="AX21" s="121"/>
      <c r="BE21" s="119"/>
      <c r="BF21" s="119"/>
    </row>
    <row r="22" spans="4:58" x14ac:dyDescent="0.25">
      <c r="D22" s="106"/>
      <c r="E22" s="106"/>
      <c r="F22" s="106"/>
      <c r="K22" s="117"/>
      <c r="L22" s="106"/>
      <c r="M22" s="106"/>
      <c r="N22" s="106"/>
      <c r="O22" s="106"/>
      <c r="T22" s="124"/>
      <c r="AX22" s="121"/>
      <c r="BE22" s="119"/>
      <c r="BF22" s="119"/>
    </row>
    <row r="23" spans="4:58" x14ac:dyDescent="0.25">
      <c r="D23" s="106"/>
      <c r="E23" s="106"/>
      <c r="F23" s="106"/>
      <c r="K23" s="117"/>
      <c r="L23" s="106"/>
      <c r="M23" s="106"/>
      <c r="N23" s="106"/>
      <c r="O23" s="106"/>
      <c r="T23" s="124"/>
      <c r="AX23" s="121"/>
      <c r="BE23" s="119"/>
      <c r="BF23" s="119"/>
    </row>
    <row r="24" spans="4:58" x14ac:dyDescent="0.25">
      <c r="D24" s="106"/>
      <c r="E24" s="106"/>
      <c r="F24" s="106"/>
      <c r="K24" s="117"/>
      <c r="L24" s="106"/>
      <c r="M24" s="106"/>
      <c r="N24" s="106"/>
      <c r="O24" s="106"/>
      <c r="T24" s="124"/>
      <c r="AX24" s="121"/>
      <c r="BE24" s="119"/>
      <c r="BF24" s="119"/>
    </row>
  </sheetData>
  <autoFilter ref="B6:BA18" xr:uid="{C0D18325-7934-42EE-93F6-D2C41E2CF98B}"/>
  <phoneticPr fontId="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4F012-BA58-458A-944F-580B27AC56AD}">
  <sheetPr>
    <tabColor rgb="FFFF0000"/>
  </sheetPr>
  <dimension ref="A1:P224"/>
  <sheetViews>
    <sheetView topLeftCell="A63" zoomScale="110" zoomScaleNormal="110" workbookViewId="0">
      <selection activeCell="K7" sqref="K7:K109"/>
    </sheetView>
  </sheetViews>
  <sheetFormatPr defaultRowHeight="15" x14ac:dyDescent="0.25"/>
  <cols>
    <col min="1" max="2" width="4.42578125" bestFit="1" customWidth="1"/>
    <col min="3" max="3" width="77.28515625" customWidth="1"/>
    <col min="4" max="4" width="16.42578125" customWidth="1"/>
    <col min="5" max="5" width="12.7109375" customWidth="1"/>
    <col min="6" max="6" width="16.28515625" customWidth="1"/>
    <col min="7" max="7" width="58.5703125" style="266" customWidth="1"/>
    <col min="8" max="8" width="2.85546875" customWidth="1"/>
    <col min="9" max="9" width="40.5703125" bestFit="1" customWidth="1"/>
    <col min="10" max="14" width="13.140625" customWidth="1"/>
    <col min="16" max="16" width="26.140625" bestFit="1" customWidth="1"/>
    <col min="19" max="19" width="26.140625" bestFit="1" customWidth="1"/>
  </cols>
  <sheetData>
    <row r="1" spans="1:16" s="266" customFormat="1" ht="45" x14ac:dyDescent="0.25">
      <c r="A1" s="276" t="s">
        <v>23978</v>
      </c>
      <c r="B1" s="456"/>
      <c r="C1" s="276" t="s">
        <v>24295</v>
      </c>
      <c r="D1" s="276" t="s">
        <v>23670</v>
      </c>
      <c r="E1" s="276" t="s">
        <v>23979</v>
      </c>
      <c r="F1" s="276" t="s">
        <v>23980</v>
      </c>
      <c r="G1" s="276" t="s">
        <v>23665</v>
      </c>
      <c r="H1"/>
    </row>
    <row r="2" spans="1:16" x14ac:dyDescent="0.25">
      <c r="B2" s="266" t="s">
        <v>760</v>
      </c>
      <c r="C2" t="s">
        <v>23983</v>
      </c>
      <c r="D2" s="359" t="s">
        <v>24273</v>
      </c>
      <c r="E2" t="s">
        <v>24005</v>
      </c>
    </row>
    <row r="3" spans="1:16" ht="15.75" thickBot="1" x14ac:dyDescent="0.3">
      <c r="B3" s="266" t="s">
        <v>760</v>
      </c>
      <c r="C3" t="s">
        <v>23984</v>
      </c>
      <c r="D3" s="359" t="s">
        <v>24273</v>
      </c>
      <c r="E3" t="s">
        <v>24005</v>
      </c>
      <c r="I3" s="476"/>
      <c r="J3" s="476"/>
    </row>
    <row r="4" spans="1:16" x14ac:dyDescent="0.25">
      <c r="B4" s="266" t="s">
        <v>760</v>
      </c>
      <c r="C4" t="s">
        <v>23997</v>
      </c>
      <c r="D4" s="359" t="s">
        <v>24273</v>
      </c>
      <c r="E4" t="s">
        <v>24005</v>
      </c>
      <c r="I4" s="268"/>
      <c r="J4" s="266"/>
      <c r="K4" s="271"/>
      <c r="L4" s="271"/>
      <c r="M4" s="271"/>
      <c r="N4" s="267"/>
      <c r="P4" t="s">
        <v>24124</v>
      </c>
    </row>
    <row r="5" spans="1:16" x14ac:dyDescent="0.25">
      <c r="B5" s="266" t="s">
        <v>760</v>
      </c>
      <c r="C5" t="s">
        <v>23981</v>
      </c>
      <c r="D5" s="359" t="s">
        <v>24273</v>
      </c>
      <c r="E5" t="s">
        <v>24005</v>
      </c>
      <c r="I5" s="268"/>
      <c r="J5" s="274"/>
      <c r="K5" s="4"/>
      <c r="L5" s="4"/>
      <c r="M5" s="275"/>
      <c r="N5" s="273"/>
      <c r="P5" t="s">
        <v>24164</v>
      </c>
    </row>
    <row r="6" spans="1:16" x14ac:dyDescent="0.25">
      <c r="I6" s="268"/>
      <c r="N6" s="269"/>
      <c r="P6" t="s">
        <v>24165</v>
      </c>
    </row>
    <row r="7" spans="1:16" x14ac:dyDescent="0.25">
      <c r="B7" s="266" t="s">
        <v>760</v>
      </c>
      <c r="C7" t="s">
        <v>23985</v>
      </c>
      <c r="D7" s="359" t="s">
        <v>24273</v>
      </c>
      <c r="E7" t="s">
        <v>24005</v>
      </c>
      <c r="G7" s="464"/>
      <c r="I7" s="268"/>
      <c r="J7" s="272"/>
      <c r="K7" s="272"/>
      <c r="L7" s="272"/>
      <c r="M7" s="272"/>
      <c r="N7" s="270"/>
      <c r="O7" s="277"/>
      <c r="P7" t="s">
        <v>24166</v>
      </c>
    </row>
    <row r="8" spans="1:16" x14ac:dyDescent="0.25">
      <c r="B8" s="266" t="s">
        <v>760</v>
      </c>
      <c r="C8" t="s">
        <v>23986</v>
      </c>
      <c r="D8" s="359" t="s">
        <v>24273</v>
      </c>
      <c r="E8" t="s">
        <v>24005</v>
      </c>
      <c r="G8" s="464"/>
      <c r="I8" s="268"/>
      <c r="J8" s="272"/>
      <c r="K8" s="272"/>
      <c r="L8" s="272"/>
      <c r="M8" s="272"/>
      <c r="N8" s="270"/>
      <c r="P8" t="s">
        <v>24125</v>
      </c>
    </row>
    <row r="9" spans="1:16" ht="30" x14ac:dyDescent="0.25">
      <c r="B9" s="266" t="s">
        <v>760</v>
      </c>
      <c r="C9" s="266" t="s">
        <v>24297</v>
      </c>
      <c r="D9" s="359" t="s">
        <v>24273</v>
      </c>
      <c r="E9" t="s">
        <v>24005</v>
      </c>
      <c r="G9" s="464"/>
      <c r="I9" s="268"/>
      <c r="J9" s="272"/>
      <c r="K9" s="272"/>
      <c r="L9" s="272"/>
      <c r="M9" s="272"/>
      <c r="N9" s="270"/>
    </row>
    <row r="10" spans="1:16" x14ac:dyDescent="0.25">
      <c r="B10" s="266" t="s">
        <v>760</v>
      </c>
      <c r="C10" t="s">
        <v>24167</v>
      </c>
      <c r="D10" s="359" t="s">
        <v>24273</v>
      </c>
      <c r="E10" t="s">
        <v>24005</v>
      </c>
      <c r="G10" s="550" t="s">
        <v>24277</v>
      </c>
      <c r="I10" s="268"/>
      <c r="J10" s="272"/>
      <c r="K10" s="272"/>
      <c r="L10" s="272"/>
      <c r="M10" s="272"/>
      <c r="N10" s="270"/>
    </row>
    <row r="11" spans="1:16" x14ac:dyDescent="0.25">
      <c r="B11" s="266" t="s">
        <v>760</v>
      </c>
      <c r="C11" t="s">
        <v>23987</v>
      </c>
      <c r="D11" s="359" t="s">
        <v>24273</v>
      </c>
      <c r="E11" t="s">
        <v>24005</v>
      </c>
      <c r="G11" s="550"/>
      <c r="I11" s="268"/>
      <c r="J11" s="272"/>
      <c r="K11" s="272"/>
      <c r="L11" s="272"/>
      <c r="M11" s="272"/>
      <c r="N11" s="270"/>
    </row>
    <row r="12" spans="1:16" x14ac:dyDescent="0.25">
      <c r="B12" s="266" t="s">
        <v>760</v>
      </c>
      <c r="C12" t="s">
        <v>23988</v>
      </c>
      <c r="D12" s="359" t="s">
        <v>24273</v>
      </c>
      <c r="E12" t="s">
        <v>24005</v>
      </c>
      <c r="G12" s="550"/>
      <c r="I12" s="268"/>
      <c r="J12" s="272"/>
      <c r="K12" s="272"/>
      <c r="L12" s="272"/>
      <c r="M12" s="272"/>
      <c r="N12" s="270"/>
    </row>
    <row r="13" spans="1:16" x14ac:dyDescent="0.25">
      <c r="B13" s="266" t="s">
        <v>760</v>
      </c>
      <c r="C13" t="s">
        <v>23990</v>
      </c>
      <c r="D13" s="359" t="s">
        <v>24273</v>
      </c>
      <c r="E13" t="s">
        <v>24005</v>
      </c>
      <c r="G13" s="266" t="s">
        <v>23998</v>
      </c>
      <c r="I13" s="268"/>
      <c r="J13" s="272"/>
      <c r="K13" s="272"/>
      <c r="L13" s="272"/>
      <c r="M13" s="272"/>
      <c r="N13" s="270"/>
    </row>
    <row r="14" spans="1:16" x14ac:dyDescent="0.25">
      <c r="B14" s="266" t="s">
        <v>760</v>
      </c>
      <c r="C14" t="s">
        <v>24278</v>
      </c>
      <c r="D14" s="359" t="s">
        <v>24273</v>
      </c>
      <c r="E14" t="s">
        <v>24005</v>
      </c>
      <c r="G14" s="266" t="s">
        <v>23998</v>
      </c>
      <c r="I14" s="268"/>
      <c r="J14" s="272"/>
      <c r="K14" s="272"/>
      <c r="L14" s="272"/>
      <c r="M14" s="272"/>
      <c r="N14" s="270"/>
    </row>
    <row r="15" spans="1:16" x14ac:dyDescent="0.25">
      <c r="B15" s="266" t="s">
        <v>760</v>
      </c>
      <c r="C15" t="s">
        <v>23992</v>
      </c>
      <c r="D15" s="359" t="s">
        <v>24273</v>
      </c>
      <c r="E15" t="s">
        <v>24005</v>
      </c>
      <c r="I15" s="268"/>
      <c r="J15" s="272"/>
      <c r="K15" s="272"/>
      <c r="L15" s="272"/>
      <c r="M15" s="272"/>
      <c r="N15" s="270"/>
    </row>
    <row r="16" spans="1:16" x14ac:dyDescent="0.25">
      <c r="B16" s="266" t="s">
        <v>760</v>
      </c>
      <c r="C16" t="s">
        <v>23993</v>
      </c>
      <c r="D16" s="359" t="s">
        <v>24273</v>
      </c>
      <c r="E16" t="s">
        <v>24005</v>
      </c>
      <c r="I16" s="268"/>
      <c r="J16" s="272"/>
      <c r="K16" s="272"/>
      <c r="L16" s="272"/>
      <c r="M16" s="272"/>
      <c r="N16" s="270"/>
    </row>
    <row r="17" spans="2:7" x14ac:dyDescent="0.25">
      <c r="D17" s="359" t="s">
        <v>24273</v>
      </c>
    </row>
    <row r="18" spans="2:7" x14ac:dyDescent="0.25">
      <c r="B18" s="266" t="s">
        <v>760</v>
      </c>
      <c r="C18" t="s">
        <v>23991</v>
      </c>
      <c r="D18" s="359" t="s">
        <v>24273</v>
      </c>
      <c r="E18" t="s">
        <v>24005</v>
      </c>
      <c r="G18" s="266" t="s">
        <v>24004</v>
      </c>
    </row>
    <row r="19" spans="2:7" ht="30" x14ac:dyDescent="0.25">
      <c r="B19" s="266" t="s">
        <v>760</v>
      </c>
      <c r="C19" t="s">
        <v>24006</v>
      </c>
      <c r="D19" s="359" t="s">
        <v>24273</v>
      </c>
      <c r="E19" t="s">
        <v>24005</v>
      </c>
      <c r="G19" s="266" t="s">
        <v>23999</v>
      </c>
    </row>
    <row r="20" spans="2:7" x14ac:dyDescent="0.25">
      <c r="B20" s="266" t="s">
        <v>760</v>
      </c>
      <c r="C20" t="s">
        <v>23982</v>
      </c>
      <c r="D20" s="359" t="s">
        <v>24273</v>
      </c>
      <c r="E20" t="s">
        <v>24005</v>
      </c>
      <c r="G20" s="266" t="s">
        <v>24000</v>
      </c>
    </row>
    <row r="21" spans="2:7" ht="30" x14ac:dyDescent="0.25">
      <c r="B21" s="266" t="s">
        <v>760</v>
      </c>
      <c r="C21" s="266" t="s">
        <v>23994</v>
      </c>
      <c r="D21" s="359" t="s">
        <v>24273</v>
      </c>
    </row>
    <row r="22" spans="2:7" x14ac:dyDescent="0.25">
      <c r="B22" s="266" t="s">
        <v>760</v>
      </c>
      <c r="C22" t="s">
        <v>24001</v>
      </c>
      <c r="D22" s="359" t="s">
        <v>24273</v>
      </c>
      <c r="E22" t="s">
        <v>24005</v>
      </c>
      <c r="G22" s="266" t="s">
        <v>24274</v>
      </c>
    </row>
    <row r="23" spans="2:7" x14ac:dyDescent="0.25">
      <c r="B23" s="266" t="s">
        <v>760</v>
      </c>
      <c r="C23" t="s">
        <v>24002</v>
      </c>
      <c r="D23" s="359" t="s">
        <v>24273</v>
      </c>
      <c r="E23" t="s">
        <v>24005</v>
      </c>
      <c r="G23" s="266" t="s">
        <v>23995</v>
      </c>
    </row>
    <row r="24" spans="2:7" x14ac:dyDescent="0.25">
      <c r="B24" s="266" t="s">
        <v>760</v>
      </c>
      <c r="C24" t="s">
        <v>24003</v>
      </c>
      <c r="D24" s="359" t="s">
        <v>24273</v>
      </c>
      <c r="E24" t="s">
        <v>24005</v>
      </c>
      <c r="G24" s="266" t="s">
        <v>23996</v>
      </c>
    </row>
    <row r="25" spans="2:7" x14ac:dyDescent="0.25">
      <c r="B25" s="266" t="s">
        <v>760</v>
      </c>
      <c r="C25" s="266" t="s">
        <v>24275</v>
      </c>
      <c r="D25" s="359" t="s">
        <v>24273</v>
      </c>
      <c r="E25" t="s">
        <v>24005</v>
      </c>
      <c r="G25" s="266" t="s">
        <v>24276</v>
      </c>
    </row>
    <row r="26" spans="2:7" x14ac:dyDescent="0.25">
      <c r="B26" s="266" t="s">
        <v>760</v>
      </c>
      <c r="C26" t="s">
        <v>23989</v>
      </c>
      <c r="D26" s="359" t="s">
        <v>24273</v>
      </c>
      <c r="E26" t="s">
        <v>24005</v>
      </c>
    </row>
    <row r="27" spans="2:7" x14ac:dyDescent="0.25">
      <c r="B27" s="266"/>
      <c r="C27" s="266"/>
      <c r="D27" s="306"/>
    </row>
    <row r="28" spans="2:7" x14ac:dyDescent="0.25">
      <c r="B28" s="266"/>
      <c r="C28" s="266"/>
      <c r="D28" s="306"/>
    </row>
    <row r="29" spans="2:7" x14ac:dyDescent="0.25">
      <c r="D29" s="306"/>
      <c r="E29" s="306"/>
    </row>
    <row r="30" spans="2:7" x14ac:dyDescent="0.25">
      <c r="D30" s="306"/>
      <c r="E30" s="306"/>
    </row>
    <row r="37" spans="1:7" ht="45" x14ac:dyDescent="0.25">
      <c r="A37" s="276"/>
      <c r="B37" s="456"/>
      <c r="C37" s="276" t="s">
        <v>24296</v>
      </c>
      <c r="D37" s="276" t="s">
        <v>23670</v>
      </c>
      <c r="E37" s="276" t="s">
        <v>23979</v>
      </c>
      <c r="F37" s="276" t="s">
        <v>23980</v>
      </c>
      <c r="G37" s="276" t="s">
        <v>23665</v>
      </c>
    </row>
    <row r="38" spans="1:7" ht="30" x14ac:dyDescent="0.25">
      <c r="B38" s="266" t="s">
        <v>688</v>
      </c>
      <c r="C38" t="s">
        <v>24280</v>
      </c>
      <c r="D38" s="359" t="s">
        <v>24273</v>
      </c>
      <c r="E38" t="s">
        <v>24005</v>
      </c>
    </row>
    <row r="39" spans="1:7" ht="30" x14ac:dyDescent="0.25">
      <c r="B39" s="266" t="s">
        <v>688</v>
      </c>
      <c r="C39" t="s">
        <v>24281</v>
      </c>
      <c r="D39" s="359" t="s">
        <v>24273</v>
      </c>
      <c r="E39" t="s">
        <v>24005</v>
      </c>
    </row>
    <row r="40" spans="1:7" ht="30" x14ac:dyDescent="0.25">
      <c r="B40" s="266" t="s">
        <v>688</v>
      </c>
      <c r="C40" t="s">
        <v>24282</v>
      </c>
      <c r="D40" s="359" t="s">
        <v>24273</v>
      </c>
      <c r="E40" t="s">
        <v>24005</v>
      </c>
    </row>
    <row r="41" spans="1:7" ht="30" x14ac:dyDescent="0.25">
      <c r="B41" s="266" t="s">
        <v>688</v>
      </c>
      <c r="C41" t="s">
        <v>23981</v>
      </c>
      <c r="D41" s="359" t="s">
        <v>24273</v>
      </c>
      <c r="E41" t="s">
        <v>24005</v>
      </c>
    </row>
    <row r="43" spans="1:7" ht="30" x14ac:dyDescent="0.25">
      <c r="B43" s="266" t="s">
        <v>688</v>
      </c>
      <c r="C43" t="s">
        <v>24283</v>
      </c>
      <c r="D43" s="359" t="s">
        <v>24273</v>
      </c>
      <c r="E43" t="s">
        <v>24005</v>
      </c>
    </row>
    <row r="44" spans="1:7" ht="30" x14ac:dyDescent="0.25">
      <c r="B44" s="266" t="s">
        <v>688</v>
      </c>
      <c r="C44" t="s">
        <v>24284</v>
      </c>
      <c r="D44" s="359" t="s">
        <v>24273</v>
      </c>
      <c r="E44" t="s">
        <v>24005</v>
      </c>
    </row>
    <row r="45" spans="1:7" ht="30" x14ac:dyDescent="0.25">
      <c r="B45" s="266" t="s">
        <v>688</v>
      </c>
      <c r="C45" t="s">
        <v>24285</v>
      </c>
      <c r="D45" s="359" t="s">
        <v>24273</v>
      </c>
      <c r="E45" t="s">
        <v>24005</v>
      </c>
    </row>
    <row r="46" spans="1:7" ht="30" x14ac:dyDescent="0.25">
      <c r="B46" s="266" t="s">
        <v>688</v>
      </c>
      <c r="C46" t="s">
        <v>24286</v>
      </c>
      <c r="D46" s="359" t="s">
        <v>24273</v>
      </c>
      <c r="E46" t="s">
        <v>24005</v>
      </c>
    </row>
    <row r="47" spans="1:7" ht="30" x14ac:dyDescent="0.25">
      <c r="B47" s="266" t="s">
        <v>688</v>
      </c>
      <c r="C47" t="s">
        <v>24287</v>
      </c>
      <c r="D47" s="359" t="s">
        <v>24273</v>
      </c>
      <c r="E47" t="s">
        <v>24005</v>
      </c>
    </row>
    <row r="48" spans="1:7" ht="30" x14ac:dyDescent="0.25">
      <c r="B48" s="266" t="s">
        <v>688</v>
      </c>
      <c r="C48" t="s">
        <v>24288</v>
      </c>
      <c r="D48" s="359" t="s">
        <v>24273</v>
      </c>
      <c r="E48" t="s">
        <v>24005</v>
      </c>
    </row>
    <row r="49" spans="2:7" ht="14.25" customHeight="1" x14ac:dyDescent="0.25">
      <c r="B49" s="266" t="s">
        <v>688</v>
      </c>
      <c r="C49" t="s">
        <v>24289</v>
      </c>
      <c r="D49" s="359" t="s">
        <v>24273</v>
      </c>
      <c r="E49" t="s">
        <v>24005</v>
      </c>
    </row>
    <row r="50" spans="2:7" ht="14.25" customHeight="1" x14ac:dyDescent="0.25">
      <c r="B50" s="266" t="s">
        <v>688</v>
      </c>
      <c r="C50" t="s">
        <v>24290</v>
      </c>
      <c r="D50" s="359" t="s">
        <v>24273</v>
      </c>
      <c r="E50" t="s">
        <v>24005</v>
      </c>
    </row>
    <row r="51" spans="2:7" ht="30" x14ac:dyDescent="0.25">
      <c r="B51" s="266" t="s">
        <v>688</v>
      </c>
      <c r="C51" t="s">
        <v>24291</v>
      </c>
      <c r="D51" s="359" t="s">
        <v>24273</v>
      </c>
      <c r="E51" t="s">
        <v>24005</v>
      </c>
    </row>
    <row r="52" spans="2:7" x14ac:dyDescent="0.25">
      <c r="B52" t="s">
        <v>688</v>
      </c>
      <c r="C52" t="s">
        <v>24298</v>
      </c>
      <c r="D52" s="359" t="s">
        <v>24273</v>
      </c>
      <c r="E52" t="s">
        <v>24005</v>
      </c>
      <c r="G52" s="266" t="s">
        <v>24299</v>
      </c>
    </row>
    <row r="53" spans="2:7" x14ac:dyDescent="0.25">
      <c r="D53" s="359"/>
    </row>
    <row r="54" spans="2:7" ht="30" x14ac:dyDescent="0.25">
      <c r="B54" s="266" t="s">
        <v>688</v>
      </c>
      <c r="C54" t="s">
        <v>24300</v>
      </c>
      <c r="D54" s="359" t="s">
        <v>24273</v>
      </c>
      <c r="E54" t="s">
        <v>24005</v>
      </c>
    </row>
    <row r="55" spans="2:7" ht="30" x14ac:dyDescent="0.25">
      <c r="B55" s="266" t="s">
        <v>688</v>
      </c>
      <c r="C55" t="s">
        <v>24292</v>
      </c>
      <c r="D55" s="359" t="s">
        <v>24273</v>
      </c>
      <c r="E55" t="s">
        <v>24005</v>
      </c>
    </row>
    <row r="56" spans="2:7" ht="30" x14ac:dyDescent="0.25">
      <c r="B56" s="266" t="s">
        <v>688</v>
      </c>
      <c r="C56" t="s">
        <v>24293</v>
      </c>
      <c r="D56" s="359" t="s">
        <v>24273</v>
      </c>
      <c r="E56" t="s">
        <v>24005</v>
      </c>
      <c r="G56" s="266" t="s">
        <v>24279</v>
      </c>
    </row>
    <row r="57" spans="2:7" ht="30" x14ac:dyDescent="0.25">
      <c r="B57" s="266" t="s">
        <v>688</v>
      </c>
      <c r="C57" s="266" t="s">
        <v>23994</v>
      </c>
      <c r="D57" s="359" t="s">
        <v>24273</v>
      </c>
    </row>
    <row r="58" spans="2:7" ht="30" x14ac:dyDescent="0.25">
      <c r="B58" s="266" t="s">
        <v>688</v>
      </c>
      <c r="C58" t="s">
        <v>24294</v>
      </c>
      <c r="D58" s="359" t="s">
        <v>24273</v>
      </c>
    </row>
    <row r="59" spans="2:7" x14ac:dyDescent="0.25">
      <c r="B59" s="266"/>
      <c r="C59" s="266"/>
      <c r="D59" s="306"/>
    </row>
    <row r="60" spans="2:7" x14ac:dyDescent="0.25">
      <c r="B60" s="266"/>
      <c r="C60" s="266"/>
      <c r="D60" s="306"/>
    </row>
    <row r="61" spans="2:7" x14ac:dyDescent="0.25">
      <c r="D61" s="306"/>
    </row>
    <row r="62" spans="2:7" x14ac:dyDescent="0.25">
      <c r="D62" s="306"/>
    </row>
    <row r="65" spans="1:7" s="288" customFormat="1" x14ac:dyDescent="0.25">
      <c r="B65"/>
      <c r="D65"/>
    </row>
    <row r="75" spans="1:7" x14ac:dyDescent="0.25">
      <c r="C75" s="266"/>
    </row>
    <row r="76" spans="1:7" x14ac:dyDescent="0.25">
      <c r="A76" s="276"/>
      <c r="B76" s="456"/>
      <c r="C76" s="276"/>
      <c r="D76" s="276"/>
      <c r="E76" s="276"/>
      <c r="F76" s="276"/>
      <c r="G76" s="276"/>
    </row>
    <row r="77" spans="1:7" x14ac:dyDescent="0.25">
      <c r="A77" s="33"/>
      <c r="B77" s="266"/>
      <c r="E77" s="33"/>
      <c r="F77" s="33"/>
      <c r="G77" s="33"/>
    </row>
    <row r="78" spans="1:7" x14ac:dyDescent="0.25">
      <c r="A78" s="33"/>
      <c r="B78" s="266"/>
      <c r="E78" s="33"/>
      <c r="F78" s="33"/>
      <c r="G78" s="33"/>
    </row>
    <row r="79" spans="1:7" x14ac:dyDescent="0.25">
      <c r="A79" s="33"/>
      <c r="B79" s="266"/>
      <c r="E79" s="33"/>
      <c r="F79" s="33"/>
      <c r="G79" s="33"/>
    </row>
    <row r="80" spans="1:7" x14ac:dyDescent="0.25">
      <c r="A80" s="33"/>
      <c r="B80" s="266"/>
      <c r="C80" s="33"/>
      <c r="E80" s="33"/>
      <c r="F80" s="33"/>
      <c r="G80" s="33"/>
    </row>
    <row r="81" spans="1:7" x14ac:dyDescent="0.25">
      <c r="A81" s="33"/>
      <c r="B81" s="266"/>
      <c r="E81" s="33"/>
      <c r="F81" s="33"/>
      <c r="G81" s="33"/>
    </row>
    <row r="82" spans="1:7" x14ac:dyDescent="0.25">
      <c r="A82" s="33"/>
      <c r="B82" s="266"/>
      <c r="C82" s="266"/>
      <c r="E82" s="33"/>
      <c r="F82" s="33"/>
      <c r="G82" s="33"/>
    </row>
    <row r="83" spans="1:7" x14ac:dyDescent="0.25">
      <c r="A83" s="33"/>
      <c r="B83" s="266"/>
      <c r="E83" s="33"/>
      <c r="F83" s="33"/>
      <c r="G83" s="33"/>
    </row>
    <row r="84" spans="1:7" x14ac:dyDescent="0.25">
      <c r="A84" s="33"/>
      <c r="B84" s="266"/>
      <c r="E84" s="33"/>
      <c r="F84" s="33"/>
      <c r="G84" s="33"/>
    </row>
    <row r="85" spans="1:7" x14ac:dyDescent="0.25">
      <c r="A85" s="33"/>
      <c r="B85" s="266"/>
      <c r="E85" s="33"/>
      <c r="F85" s="33"/>
      <c r="G85" s="33"/>
    </row>
    <row r="86" spans="1:7" x14ac:dyDescent="0.25">
      <c r="A86" s="33"/>
      <c r="B86" s="266"/>
      <c r="E86" s="33"/>
      <c r="F86" s="33"/>
      <c r="G86" s="33"/>
    </row>
    <row r="87" spans="1:7" x14ac:dyDescent="0.25">
      <c r="A87" s="33"/>
      <c r="B87" s="266"/>
      <c r="E87" s="33"/>
      <c r="F87" s="33"/>
      <c r="G87" s="33"/>
    </row>
    <row r="88" spans="1:7" x14ac:dyDescent="0.25">
      <c r="A88" s="33"/>
      <c r="B88" s="266"/>
      <c r="E88" s="33"/>
      <c r="F88" s="33"/>
      <c r="G88" s="33"/>
    </row>
    <row r="89" spans="1:7" x14ac:dyDescent="0.25">
      <c r="A89" s="33"/>
      <c r="B89" s="266"/>
      <c r="E89" s="33"/>
      <c r="F89" s="33"/>
      <c r="G89" s="33"/>
    </row>
    <row r="90" spans="1:7" x14ac:dyDescent="0.25">
      <c r="A90" s="33"/>
      <c r="B90" s="266"/>
      <c r="E90" s="33"/>
      <c r="F90" s="33"/>
      <c r="G90" s="33"/>
    </row>
    <row r="91" spans="1:7" x14ac:dyDescent="0.25">
      <c r="A91" s="33"/>
      <c r="B91" s="266"/>
      <c r="E91" s="33"/>
      <c r="F91" s="33"/>
      <c r="G91" s="33"/>
    </row>
    <row r="92" spans="1:7" x14ac:dyDescent="0.25">
      <c r="A92" s="33"/>
      <c r="B92" s="266"/>
      <c r="E92" s="33"/>
      <c r="F92" s="33"/>
      <c r="G92" s="33"/>
    </row>
    <row r="93" spans="1:7" x14ac:dyDescent="0.25">
      <c r="A93" s="33"/>
      <c r="B93" s="266"/>
      <c r="E93" s="33"/>
      <c r="F93" s="33"/>
      <c r="G93" s="33"/>
    </row>
    <row r="94" spans="1:7" x14ac:dyDescent="0.25">
      <c r="A94" s="33"/>
      <c r="B94" s="266"/>
      <c r="E94" s="33"/>
      <c r="F94" s="33"/>
      <c r="G94" s="33"/>
    </row>
    <row r="95" spans="1:7" x14ac:dyDescent="0.25">
      <c r="A95" s="33"/>
      <c r="B95" s="266"/>
      <c r="C95" s="266"/>
      <c r="E95" s="33"/>
      <c r="F95" s="33"/>
      <c r="G95" s="33"/>
    </row>
    <row r="96" spans="1:7" x14ac:dyDescent="0.25">
      <c r="B96" s="266"/>
      <c r="C96" s="288"/>
      <c r="E96" s="33"/>
      <c r="G96" s="378"/>
    </row>
    <row r="97" spans="1:7" x14ac:dyDescent="0.25">
      <c r="B97" s="266"/>
      <c r="C97" s="266"/>
      <c r="E97" s="33"/>
      <c r="G97" s="378"/>
    </row>
    <row r="98" spans="1:7" x14ac:dyDescent="0.25">
      <c r="B98" s="266"/>
      <c r="C98" s="266"/>
      <c r="E98" s="33"/>
    </row>
    <row r="99" spans="1:7" x14ac:dyDescent="0.25">
      <c r="B99" s="266"/>
      <c r="C99" s="266"/>
      <c r="E99" s="33"/>
    </row>
    <row r="100" spans="1:7" x14ac:dyDescent="0.25">
      <c r="B100" s="266"/>
      <c r="C100" s="266"/>
      <c r="E100" s="33"/>
    </row>
    <row r="101" spans="1:7" x14ac:dyDescent="0.25">
      <c r="B101" s="266"/>
      <c r="C101" s="266"/>
      <c r="E101" s="33"/>
    </row>
    <row r="102" spans="1:7" x14ac:dyDescent="0.25">
      <c r="B102" s="266"/>
      <c r="C102" s="266"/>
      <c r="E102" s="33"/>
    </row>
    <row r="103" spans="1:7" x14ac:dyDescent="0.25">
      <c r="B103" s="266"/>
      <c r="C103" s="266"/>
      <c r="E103" s="33"/>
    </row>
    <row r="104" spans="1:7" x14ac:dyDescent="0.25">
      <c r="B104" s="266"/>
      <c r="C104" s="266"/>
      <c r="E104" s="33"/>
    </row>
    <row r="105" spans="1:7" x14ac:dyDescent="0.25">
      <c r="B105" s="266"/>
      <c r="C105" s="266"/>
      <c r="E105" s="33"/>
    </row>
    <row r="106" spans="1:7" x14ac:dyDescent="0.25">
      <c r="A106" s="276"/>
      <c r="B106" s="456"/>
      <c r="C106" s="276"/>
      <c r="D106" s="276"/>
      <c r="E106" s="276"/>
      <c r="F106" s="276"/>
      <c r="G106" s="276"/>
    </row>
    <row r="107" spans="1:7" x14ac:dyDescent="0.25">
      <c r="B107" s="266"/>
      <c r="E107" s="33"/>
    </row>
    <row r="108" spans="1:7" x14ac:dyDescent="0.25">
      <c r="B108" s="266"/>
      <c r="E108" s="33"/>
    </row>
    <row r="109" spans="1:7" x14ac:dyDescent="0.25">
      <c r="B109" s="266"/>
      <c r="E109" s="33"/>
    </row>
    <row r="110" spans="1:7" x14ac:dyDescent="0.25">
      <c r="B110" s="266"/>
      <c r="E110" s="33"/>
    </row>
    <row r="111" spans="1:7" x14ac:dyDescent="0.25">
      <c r="E111" s="33"/>
    </row>
    <row r="112" spans="1:7" x14ac:dyDescent="0.25">
      <c r="B112" s="266"/>
      <c r="E112" s="33"/>
    </row>
    <row r="113" spans="2:5" x14ac:dyDescent="0.25">
      <c r="B113" s="266"/>
      <c r="E113" s="33"/>
    </row>
    <row r="114" spans="2:5" x14ac:dyDescent="0.25">
      <c r="B114" s="266"/>
      <c r="E114" s="33"/>
    </row>
    <row r="115" spans="2:5" x14ac:dyDescent="0.25">
      <c r="B115" s="266"/>
      <c r="E115" s="33"/>
    </row>
    <row r="116" spans="2:5" x14ac:dyDescent="0.25">
      <c r="B116" s="266"/>
      <c r="E116" s="33"/>
    </row>
    <row r="117" spans="2:5" x14ac:dyDescent="0.25">
      <c r="B117" s="266"/>
      <c r="E117" s="33"/>
    </row>
    <row r="118" spans="2:5" x14ac:dyDescent="0.25">
      <c r="B118" s="266"/>
      <c r="E118" s="33"/>
    </row>
    <row r="119" spans="2:5" x14ac:dyDescent="0.25">
      <c r="B119" s="266"/>
      <c r="E119" s="33"/>
    </row>
    <row r="120" spans="2:5" x14ac:dyDescent="0.25">
      <c r="B120" s="266"/>
      <c r="E120" s="33"/>
    </row>
    <row r="121" spans="2:5" x14ac:dyDescent="0.25">
      <c r="B121" s="266"/>
      <c r="E121" s="33"/>
    </row>
    <row r="122" spans="2:5" x14ac:dyDescent="0.25">
      <c r="B122" s="266"/>
      <c r="E122" s="33"/>
    </row>
    <row r="123" spans="2:5" x14ac:dyDescent="0.25">
      <c r="B123" s="266"/>
    </row>
    <row r="124" spans="2:5" x14ac:dyDescent="0.25">
      <c r="B124" s="266"/>
    </row>
    <row r="125" spans="2:5" x14ac:dyDescent="0.25">
      <c r="B125" s="266"/>
      <c r="E125" s="33"/>
    </row>
    <row r="126" spans="2:5" x14ac:dyDescent="0.25">
      <c r="B126" s="266"/>
      <c r="E126" s="33"/>
    </row>
    <row r="127" spans="2:5" x14ac:dyDescent="0.25">
      <c r="B127" s="266"/>
      <c r="E127" s="33"/>
    </row>
    <row r="128" spans="2:5" x14ac:dyDescent="0.25">
      <c r="B128" s="266"/>
    </row>
    <row r="129" spans="1:7" x14ac:dyDescent="0.25">
      <c r="B129" s="266"/>
      <c r="E129" s="33"/>
    </row>
    <row r="130" spans="1:7" x14ac:dyDescent="0.25">
      <c r="B130" s="266"/>
      <c r="C130" s="266"/>
      <c r="E130" s="33"/>
    </row>
    <row r="131" spans="1:7" x14ac:dyDescent="0.25">
      <c r="B131" s="266"/>
      <c r="C131" s="266"/>
      <c r="E131" s="33"/>
    </row>
    <row r="132" spans="1:7" x14ac:dyDescent="0.25">
      <c r="B132" s="266"/>
      <c r="C132" s="266"/>
      <c r="E132" s="33"/>
    </row>
    <row r="133" spans="1:7" x14ac:dyDescent="0.25">
      <c r="B133" s="266"/>
      <c r="C133" s="266"/>
      <c r="E133" s="33"/>
    </row>
    <row r="134" spans="1:7" x14ac:dyDescent="0.25">
      <c r="B134" s="266"/>
      <c r="C134" s="266"/>
      <c r="E134" s="33"/>
    </row>
    <row r="135" spans="1:7" x14ac:dyDescent="0.25">
      <c r="B135" s="266"/>
      <c r="C135" s="266"/>
      <c r="E135" s="33"/>
    </row>
    <row r="136" spans="1:7" x14ac:dyDescent="0.25">
      <c r="B136" s="266"/>
      <c r="C136" s="266"/>
      <c r="E136" s="33"/>
    </row>
    <row r="137" spans="1:7" x14ac:dyDescent="0.25">
      <c r="A137" s="276"/>
      <c r="B137" s="456"/>
      <c r="C137" s="276"/>
      <c r="D137" s="276"/>
      <c r="E137" s="276"/>
      <c r="F137" s="276"/>
      <c r="G137" s="276"/>
    </row>
    <row r="138" spans="1:7" x14ac:dyDescent="0.25">
      <c r="B138" s="266"/>
    </row>
    <row r="139" spans="1:7" x14ac:dyDescent="0.25">
      <c r="B139" s="266"/>
    </row>
    <row r="140" spans="1:7" x14ac:dyDescent="0.25">
      <c r="B140" s="266"/>
    </row>
    <row r="141" spans="1:7" x14ac:dyDescent="0.25">
      <c r="B141" s="266"/>
    </row>
    <row r="143" spans="1:7" x14ac:dyDescent="0.25">
      <c r="B143" s="266"/>
    </row>
    <row r="144" spans="1:7" x14ac:dyDescent="0.25">
      <c r="B144" s="266"/>
    </row>
    <row r="145" spans="2:2" x14ac:dyDescent="0.25">
      <c r="B145" s="266"/>
    </row>
    <row r="146" spans="2:2" x14ac:dyDescent="0.25">
      <c r="B146" s="266"/>
    </row>
    <row r="147" spans="2:2" x14ac:dyDescent="0.25">
      <c r="B147" s="266"/>
    </row>
    <row r="148" spans="2:2" x14ac:dyDescent="0.25">
      <c r="B148" s="266"/>
    </row>
    <row r="149" spans="2:2" x14ac:dyDescent="0.25">
      <c r="B149" s="266"/>
    </row>
    <row r="150" spans="2:2" x14ac:dyDescent="0.25">
      <c r="B150" s="266"/>
    </row>
    <row r="151" spans="2:2" x14ac:dyDescent="0.25">
      <c r="B151" s="266"/>
    </row>
    <row r="152" spans="2:2" x14ac:dyDescent="0.25">
      <c r="B152" s="266"/>
    </row>
    <row r="153" spans="2:2" x14ac:dyDescent="0.25">
      <c r="B153" s="266"/>
    </row>
    <row r="154" spans="2:2" x14ac:dyDescent="0.25">
      <c r="B154" s="266"/>
    </row>
    <row r="155" spans="2:2" x14ac:dyDescent="0.25">
      <c r="B155" s="266"/>
    </row>
    <row r="156" spans="2:2" x14ac:dyDescent="0.25">
      <c r="B156" s="266"/>
    </row>
    <row r="157" spans="2:2" x14ac:dyDescent="0.25">
      <c r="B157" s="266"/>
    </row>
    <row r="158" spans="2:2" x14ac:dyDescent="0.25">
      <c r="B158" s="266"/>
    </row>
    <row r="159" spans="2:2" x14ac:dyDescent="0.25">
      <c r="B159" s="266"/>
    </row>
    <row r="160" spans="2:2" x14ac:dyDescent="0.25">
      <c r="B160" s="266"/>
    </row>
    <row r="161" spans="1:7" x14ac:dyDescent="0.25">
      <c r="B161" s="266"/>
    </row>
    <row r="162" spans="1:7" x14ac:dyDescent="0.25">
      <c r="B162" s="266"/>
    </row>
    <row r="163" spans="1:7" x14ac:dyDescent="0.25">
      <c r="B163" s="266"/>
      <c r="C163" s="266"/>
    </row>
    <row r="164" spans="1:7" x14ac:dyDescent="0.25">
      <c r="B164" s="266"/>
      <c r="C164" s="266"/>
    </row>
    <row r="165" spans="1:7" x14ac:dyDescent="0.25">
      <c r="A165" s="276"/>
      <c r="B165" s="456"/>
      <c r="C165" s="276"/>
      <c r="D165" s="276"/>
      <c r="E165" s="276"/>
      <c r="F165" s="276"/>
      <c r="G165" s="276"/>
    </row>
    <row r="166" spans="1:7" x14ac:dyDescent="0.25">
      <c r="B166" s="266"/>
    </row>
    <row r="167" spans="1:7" x14ac:dyDescent="0.25">
      <c r="B167" s="266"/>
    </row>
    <row r="168" spans="1:7" x14ac:dyDescent="0.25">
      <c r="B168" s="266"/>
    </row>
    <row r="169" spans="1:7" x14ac:dyDescent="0.25">
      <c r="B169" s="266"/>
    </row>
    <row r="171" spans="1:7" x14ac:dyDescent="0.25">
      <c r="B171" s="266"/>
    </row>
    <row r="172" spans="1:7" x14ac:dyDescent="0.25">
      <c r="B172" s="266"/>
    </row>
    <row r="173" spans="1:7" x14ac:dyDescent="0.25">
      <c r="B173" s="266"/>
    </row>
    <row r="174" spans="1:7" x14ac:dyDescent="0.25">
      <c r="B174" s="266"/>
    </row>
    <row r="175" spans="1:7" x14ac:dyDescent="0.25">
      <c r="B175" s="266"/>
    </row>
    <row r="176" spans="1:7" x14ac:dyDescent="0.25">
      <c r="B176" s="266"/>
    </row>
    <row r="177" spans="2:7" x14ac:dyDescent="0.25">
      <c r="B177" s="266"/>
    </row>
    <row r="178" spans="2:7" x14ac:dyDescent="0.25">
      <c r="B178" s="266"/>
    </row>
    <row r="179" spans="2:7" x14ac:dyDescent="0.25">
      <c r="G179"/>
    </row>
    <row r="180" spans="2:7" x14ac:dyDescent="0.25">
      <c r="B180" s="266"/>
    </row>
    <row r="181" spans="2:7" x14ac:dyDescent="0.25">
      <c r="B181" s="266"/>
    </row>
    <row r="182" spans="2:7" x14ac:dyDescent="0.25">
      <c r="B182" s="266"/>
    </row>
    <row r="183" spans="2:7" x14ac:dyDescent="0.25">
      <c r="B183" s="266"/>
    </row>
    <row r="184" spans="2:7" x14ac:dyDescent="0.25">
      <c r="B184" s="266"/>
    </row>
    <row r="185" spans="2:7" x14ac:dyDescent="0.25">
      <c r="B185" s="266"/>
    </row>
    <row r="186" spans="2:7" x14ac:dyDescent="0.25">
      <c r="B186" s="266"/>
    </row>
    <row r="187" spans="2:7" x14ac:dyDescent="0.25">
      <c r="B187" s="266"/>
      <c r="C187" s="266"/>
    </row>
    <row r="188" spans="2:7" x14ac:dyDescent="0.25">
      <c r="B188" s="266"/>
      <c r="C188" s="266"/>
    </row>
    <row r="189" spans="2:7" x14ac:dyDescent="0.25">
      <c r="B189" s="266"/>
      <c r="C189" s="266"/>
    </row>
    <row r="190" spans="2:7" x14ac:dyDescent="0.25">
      <c r="B190" s="266"/>
      <c r="C190" s="266"/>
    </row>
    <row r="191" spans="2:7" x14ac:dyDescent="0.25">
      <c r="B191" s="266"/>
      <c r="C191" s="266"/>
    </row>
    <row r="192" spans="2:7" x14ac:dyDescent="0.25">
      <c r="B192" s="266"/>
      <c r="C192" s="266"/>
    </row>
    <row r="193" spans="1:7" x14ac:dyDescent="0.25">
      <c r="A193" s="276"/>
      <c r="B193" s="456"/>
      <c r="C193" s="276"/>
      <c r="D193" s="276"/>
      <c r="E193" s="276"/>
      <c r="F193" s="276"/>
      <c r="G193" s="276"/>
    </row>
    <row r="194" spans="1:7" x14ac:dyDescent="0.25">
      <c r="B194" s="266"/>
    </row>
    <row r="195" spans="1:7" x14ac:dyDescent="0.25">
      <c r="B195" s="266"/>
    </row>
    <row r="196" spans="1:7" x14ac:dyDescent="0.25">
      <c r="B196" s="266"/>
    </row>
    <row r="197" spans="1:7" x14ac:dyDescent="0.25">
      <c r="B197" s="266"/>
    </row>
    <row r="199" spans="1:7" x14ac:dyDescent="0.25">
      <c r="B199" s="266"/>
      <c r="G199" s="464"/>
    </row>
    <row r="200" spans="1:7" x14ac:dyDescent="0.25">
      <c r="B200" s="266"/>
      <c r="G200" s="464"/>
    </row>
    <row r="201" spans="1:7" x14ac:dyDescent="0.25">
      <c r="B201" s="266"/>
      <c r="G201" s="465"/>
    </row>
    <row r="202" spans="1:7" x14ac:dyDescent="0.25">
      <c r="B202" s="266"/>
    </row>
    <row r="203" spans="1:7" x14ac:dyDescent="0.25">
      <c r="B203" s="266"/>
    </row>
    <row r="204" spans="1:7" x14ac:dyDescent="0.25">
      <c r="B204" s="266"/>
    </row>
    <row r="205" spans="1:7" x14ac:dyDescent="0.25">
      <c r="B205" s="266"/>
    </row>
    <row r="206" spans="1:7" x14ac:dyDescent="0.25">
      <c r="B206" s="266"/>
    </row>
    <row r="207" spans="1:7" x14ac:dyDescent="0.25">
      <c r="B207" s="266"/>
    </row>
    <row r="208" spans="1:7" x14ac:dyDescent="0.25">
      <c r="B208" s="266"/>
    </row>
    <row r="209" spans="1:7" x14ac:dyDescent="0.25">
      <c r="B209" s="266"/>
    </row>
    <row r="210" spans="1:7" x14ac:dyDescent="0.25">
      <c r="B210" s="266"/>
    </row>
    <row r="211" spans="1:7" x14ac:dyDescent="0.25">
      <c r="B211" s="266"/>
    </row>
    <row r="212" spans="1:7" x14ac:dyDescent="0.25">
      <c r="B212" s="266"/>
    </row>
    <row r="213" spans="1:7" x14ac:dyDescent="0.25">
      <c r="B213" s="266"/>
    </row>
    <row r="214" spans="1:7" x14ac:dyDescent="0.25">
      <c r="B214" s="266"/>
    </row>
    <row r="215" spans="1:7" x14ac:dyDescent="0.25">
      <c r="B215" s="266"/>
    </row>
    <row r="216" spans="1:7" x14ac:dyDescent="0.25">
      <c r="B216" s="266"/>
      <c r="C216" s="266"/>
    </row>
    <row r="217" spans="1:7" x14ac:dyDescent="0.25">
      <c r="B217" s="266"/>
      <c r="C217" s="266"/>
    </row>
    <row r="218" spans="1:7" x14ac:dyDescent="0.25">
      <c r="B218" s="266"/>
      <c r="C218" s="266"/>
    </row>
    <row r="219" spans="1:7" x14ac:dyDescent="0.25">
      <c r="B219" s="266"/>
      <c r="C219" s="266"/>
    </row>
    <row r="220" spans="1:7" x14ac:dyDescent="0.25">
      <c r="A220" s="276"/>
      <c r="B220" s="456"/>
      <c r="C220" s="276"/>
      <c r="D220" s="276"/>
      <c r="E220" s="276"/>
      <c r="F220" s="276"/>
      <c r="G220" s="276"/>
    </row>
    <row r="221" spans="1:7" x14ac:dyDescent="0.25">
      <c r="B221" s="266"/>
    </row>
    <row r="222" spans="1:7" x14ac:dyDescent="0.25">
      <c r="B222" s="266"/>
    </row>
    <row r="223" spans="1:7" x14ac:dyDescent="0.25">
      <c r="B223" s="266"/>
    </row>
    <row r="224" spans="1:7" x14ac:dyDescent="0.25">
      <c r="B224" s="266"/>
    </row>
  </sheetData>
  <mergeCells count="1">
    <mergeCell ref="G10:G12"/>
  </mergeCells>
  <phoneticPr fontId="7"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5F53E-5880-4F0E-AEA7-81D606E70F0B}">
  <sheetPr>
    <tabColor theme="4" tint="0.39997558519241921"/>
  </sheetPr>
  <dimension ref="A3:BS20"/>
  <sheetViews>
    <sheetView zoomScale="80" zoomScaleNormal="86" workbookViewId="0">
      <pane xSplit="3" ySplit="6" topLeftCell="R7"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2" max="2" width="9.285156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39.425781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0.85546875" bestFit="1"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710937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64.570312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44.7109375" bestFit="1"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71" s="116" customFormat="1" ht="61.5" thickTop="1" thickBot="1" x14ac:dyDescent="0.3">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s="1" t="s">
        <v>23665</v>
      </c>
    </row>
    <row r="4" spans="1:71" s="116" customFormat="1" ht="16.5" thickTop="1" thickBot="1" x14ac:dyDescent="0.3">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c r="BG4"/>
    </row>
    <row r="5" spans="1:71" ht="16.5" thickTop="1" thickBot="1" x14ac:dyDescent="0.3">
      <c r="N5" s="99"/>
      <c r="P5" s="3"/>
      <c r="R5" s="3"/>
      <c r="S5" s="3"/>
      <c r="T5" s="135">
        <f>SUM(T$7:T$17)</f>
        <v>44893.970789473678</v>
      </c>
      <c r="W5" s="136">
        <f>SUM(W$7:W$75)</f>
        <v>0</v>
      </c>
      <c r="X5" s="136">
        <f t="shared" ref="X5:BD5" si="0">SUM(X$7:X$75)</f>
        <v>0</v>
      </c>
      <c r="Y5" s="136">
        <f t="shared" si="0"/>
        <v>0</v>
      </c>
      <c r="Z5" s="136">
        <f t="shared" si="0"/>
        <v>48839.597631578938</v>
      </c>
      <c r="AA5" s="136">
        <f t="shared" si="0"/>
        <v>0</v>
      </c>
      <c r="AB5" s="136">
        <f t="shared" si="0"/>
        <v>0</v>
      </c>
      <c r="AC5" s="136">
        <f t="shared" si="0"/>
        <v>0</v>
      </c>
      <c r="AD5" s="136">
        <f t="shared" si="0"/>
        <v>0</v>
      </c>
      <c r="AE5" s="136">
        <f t="shared" si="0"/>
        <v>0</v>
      </c>
      <c r="AF5" s="136">
        <f t="shared" si="0"/>
        <v>0</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 t="shared" si="0"/>
        <v>0</v>
      </c>
      <c r="BE5" s="136">
        <f>SUM(BE7:BE17)</f>
        <v>44893.970789473678</v>
      </c>
      <c r="BF5" s="136">
        <f>SUM(W7:W17)</f>
        <v>0</v>
      </c>
    </row>
    <row r="6" spans="1:71"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71" x14ac:dyDescent="0.25">
      <c r="A7">
        <f>B7</f>
        <v>3023300</v>
      </c>
      <c r="B7">
        <v>3023300</v>
      </c>
      <c r="C7" t="str">
        <f>VLOOKUP(B7,'School Details'!A:K,2,FALSE)</f>
        <v>All Saints NW2 Sch</v>
      </c>
      <c r="D7">
        <f>VLOOKUP(B7,'School Details'!A:K,3,FALSE)</f>
        <v>0</v>
      </c>
      <c r="E7" t="str">
        <f>VLOOKUP(B7,'School Details'!A:K,4,FALSE)</f>
        <v>M</v>
      </c>
      <c r="F7" t="str">
        <f>VLOOKUP(B7,'School Details'!A:K,5,FALSE)</f>
        <v>Primary</v>
      </c>
      <c r="G7" s="100" t="s">
        <v>894</v>
      </c>
      <c r="H7" t="str">
        <f>VLOOKUP(G7,CCs!$Q:$R,2,FALSE)</f>
        <v>SF Grnt Pd-Pri Sch</v>
      </c>
      <c r="I7" t="s">
        <v>903</v>
      </c>
      <c r="J7">
        <v>661225</v>
      </c>
      <c r="K7" t="str">
        <f>VLOOKUP(I7,'Drop Down'!$H:$I,2,FALSE)</f>
        <v>I07</v>
      </c>
      <c r="L7">
        <f>IF(C7=C6,L6+1,1)</f>
        <v>1</v>
      </c>
      <c r="M7" t="str">
        <f>I7&amp;"."&amp;K7</f>
        <v>ASYLUM.I07</v>
      </c>
      <c r="N7">
        <f>VLOOKUP(B7,'School Details'!A:K,10,FALSE)</f>
        <v>400069</v>
      </c>
      <c r="O7" t="str">
        <f t="shared" ref="O7:O17" si="1">C7</f>
        <v>All Saints NW2 Sch</v>
      </c>
      <c r="P7" t="str">
        <f>VLOOKUP($N7,LBB_Code!$B:$F,3,FALSE)</f>
        <v>All Saints' Ce School Nw2</v>
      </c>
      <c r="Q7" t="str">
        <f>VLOOKUP($N7,LBB_Code!$B:$F,2,FALSE)</f>
        <v>S900008327</v>
      </c>
      <c r="R7" t="str">
        <f>VLOOKUP($N7,LBB_Code!$B:$F,4,FALSE)</f>
        <v>NW2 2TH</v>
      </c>
      <c r="S7" t="str">
        <f>VLOOKUP($G7,LBB_Code!$J:$O, 6,FALSE)</f>
        <v>A1.D10166.661225.99999.9999999.999999</v>
      </c>
      <c r="T7" s="153">
        <v>1856.77</v>
      </c>
      <c r="U7" t="str">
        <f>RIGHT($B7,4)&amp;"."&amp;$M7&amp;"."&amp;U$3</f>
        <v>3300.ASYLUM.I07.Ap251</v>
      </c>
      <c r="V7" t="str">
        <f>$O7&amp;"."&amp;RIGHT($B7,4)&amp;"."&amp;$M7&amp;"."&amp;V$3</f>
        <v>All Saints NW2 Sch.3300.ASYLUM.I07.Ap25</v>
      </c>
      <c r="W7" s="121"/>
      <c r="X7" t="str">
        <f>RIGHT($B7,4)&amp;"."&amp;$M7&amp;"."&amp;X$3</f>
        <v>3300.ASYLUM.I07.Ma251</v>
      </c>
      <c r="Y7" t="str">
        <f>$O7&amp;"."&amp;RIGHT($B7,4)&amp;"."&amp;$M7&amp;"."&amp;Y$3</f>
        <v>All Saints NW2 Sch.3300.ASYLUM.I07.Ma25</v>
      </c>
      <c r="Z7" s="121">
        <v>1856.77</v>
      </c>
      <c r="AC7" s="121"/>
      <c r="AF7" s="121"/>
      <c r="AI7" s="121"/>
      <c r="AL7" s="121"/>
      <c r="AO7" s="121"/>
      <c r="AR7" s="121"/>
      <c r="AU7" s="121"/>
      <c r="AX7" s="121"/>
      <c r="BA7" s="121"/>
      <c r="BD7" s="121"/>
      <c r="BE7" s="119">
        <f t="shared" ref="BE7:BE20" si="2">W7+Z7+AC7+AF7+AI7+AL7+AO7+AR7+AU7+AX7+BA7+W7</f>
        <v>1856.77</v>
      </c>
      <c r="BF7" s="119">
        <f t="shared" ref="BF7:BF17" si="3">BE7-T7</f>
        <v>0</v>
      </c>
      <c r="BI7" s="107"/>
      <c r="BJ7" s="107"/>
      <c r="BK7" s="107"/>
      <c r="BL7" s="107"/>
      <c r="BM7" s="107"/>
      <c r="BN7" s="107"/>
      <c r="BO7" s="107"/>
      <c r="BP7" s="107"/>
      <c r="BQ7" s="107"/>
      <c r="BR7" s="107"/>
      <c r="BS7" s="107"/>
    </row>
    <row r="8" spans="1:71" x14ac:dyDescent="0.25">
      <c r="A8">
        <f t="shared" ref="A8:A20" si="4">B8</f>
        <v>3023500</v>
      </c>
      <c r="B8">
        <v>3023500</v>
      </c>
      <c r="C8" t="str">
        <f>VLOOKUP(B8,'School Details'!A:K,2,FALSE)</f>
        <v>Annunciation Infant</v>
      </c>
      <c r="D8">
        <f>VLOOKUP(B8,'School Details'!A:K,3,FALSE)</f>
        <v>0</v>
      </c>
      <c r="E8" t="str">
        <f>VLOOKUP(B8,'School Details'!A:K,4,FALSE)</f>
        <v>M</v>
      </c>
      <c r="F8" t="str">
        <f>VLOOKUP(B8,'School Details'!A:K,5,FALSE)</f>
        <v>Primary</v>
      </c>
      <c r="G8" s="100" t="s">
        <v>894</v>
      </c>
      <c r="H8" t="str">
        <f>VLOOKUP(G8,CCs!$Q:$R,2,FALSE)</f>
        <v>SF Grnt Pd-Pri Sch</v>
      </c>
      <c r="I8" t="s">
        <v>903</v>
      </c>
      <c r="J8">
        <v>661225</v>
      </c>
      <c r="K8" t="str">
        <f>VLOOKUP(I8,'Drop Down'!$H:$I,2,FALSE)</f>
        <v>I07</v>
      </c>
      <c r="L8">
        <f t="shared" ref="L8:L19" si="5">IF(C8=C7,L7+1,1)</f>
        <v>1</v>
      </c>
      <c r="M8" t="str">
        <f t="shared" ref="M8:M17" si="6">I8&amp;"."&amp;K8</f>
        <v>ASYLUM.I07</v>
      </c>
      <c r="N8">
        <f>VLOOKUP(B8,'School Details'!A:K,10,FALSE)</f>
        <v>400023</v>
      </c>
      <c r="O8" t="str">
        <f t="shared" si="1"/>
        <v>Annunciation Infant</v>
      </c>
      <c r="P8" t="str">
        <f>VLOOKUP($N8,LBB_Code!$B:$F,3,FALSE)</f>
        <v>The Annunciation Rc Infant School</v>
      </c>
      <c r="Q8" t="str">
        <f>VLOOKUP($N8,LBB_Code!$B:$F,2,FALSE)</f>
        <v>S900008294</v>
      </c>
      <c r="R8" t="str">
        <f>VLOOKUP($N8,LBB_Code!$B:$F,4,FALSE)</f>
        <v>HA8 0HQ</v>
      </c>
      <c r="S8" t="str">
        <f>VLOOKUP($G8,LBB_Code!$J:$O, 6,FALSE)</f>
        <v>A1.D10166.661225.99999.9999999.999999</v>
      </c>
      <c r="T8" s="153">
        <v>9923.3799999999992</v>
      </c>
      <c r="U8" t="str">
        <f t="shared" ref="U8:U17" si="7">RIGHT($B8,4)&amp;"."&amp;$M8&amp;"."&amp;U$3</f>
        <v>3500.ASYLUM.I07.Ap251</v>
      </c>
      <c r="V8" t="str">
        <f t="shared" ref="V8:V17" si="8">$O8&amp;"."&amp;RIGHT($B8,4)&amp;"."&amp;$M8&amp;"."&amp;V$3</f>
        <v>Annunciation Infant.3500.ASYLUM.I07.Ap25</v>
      </c>
      <c r="W8" s="121"/>
      <c r="X8" t="str">
        <f t="shared" ref="X8:X20" si="9">RIGHT($B8,4)&amp;"."&amp;$M8&amp;"."&amp;X$3</f>
        <v>3500.ASYLUM.I07.Ma251</v>
      </c>
      <c r="Y8" t="str">
        <f t="shared" ref="Y8:Y20" si="10">$O8&amp;"."&amp;RIGHT($B8,4)&amp;"."&amp;$M8&amp;"."&amp;Y$3</f>
        <v>Annunciation Infant.3500.ASYLUM.I07.Ma25</v>
      </c>
      <c r="Z8" s="121">
        <v>9923.3799999999992</v>
      </c>
      <c r="AC8" s="121"/>
      <c r="AF8" s="121"/>
      <c r="AI8" s="121"/>
      <c r="AL8" s="121"/>
      <c r="AO8" s="121"/>
      <c r="AR8" s="121"/>
      <c r="AU8" s="121"/>
      <c r="AX8" s="121"/>
      <c r="BA8" s="121"/>
      <c r="BD8" s="121"/>
      <c r="BE8" s="119">
        <f t="shared" si="2"/>
        <v>9923.3799999999992</v>
      </c>
      <c r="BF8" s="119">
        <f t="shared" si="3"/>
        <v>0</v>
      </c>
      <c r="BI8" s="107"/>
      <c r="BJ8" s="107"/>
      <c r="BK8" s="107"/>
      <c r="BL8" s="107"/>
      <c r="BM8" s="107"/>
      <c r="BN8" s="107"/>
      <c r="BO8" s="107"/>
      <c r="BP8" s="107"/>
      <c r="BQ8" s="107"/>
      <c r="BR8" s="107"/>
      <c r="BS8" s="107"/>
    </row>
    <row r="9" spans="1:71" x14ac:dyDescent="0.25">
      <c r="A9">
        <f t="shared" si="4"/>
        <v>3023514</v>
      </c>
      <c r="B9">
        <v>3023514</v>
      </c>
      <c r="C9" t="str">
        <f>VLOOKUP(B9,'School Details'!A:K,2,FALSE)</f>
        <v>Annunciation Junior</v>
      </c>
      <c r="D9">
        <f>VLOOKUP(B9,'School Details'!A:K,3,FALSE)</f>
        <v>0</v>
      </c>
      <c r="E9" t="str">
        <f>VLOOKUP(B9,'School Details'!A:K,4,FALSE)</f>
        <v>M</v>
      </c>
      <c r="F9" t="str">
        <f>VLOOKUP(B9,'School Details'!A:K,5,FALSE)</f>
        <v>Primary</v>
      </c>
      <c r="G9" s="100" t="s">
        <v>894</v>
      </c>
      <c r="H9" t="str">
        <f>VLOOKUP(G9,CCs!$Q:$R,2,FALSE)</f>
        <v>SF Grnt Pd-Pri Sch</v>
      </c>
      <c r="I9" t="s">
        <v>903</v>
      </c>
      <c r="J9">
        <v>661225</v>
      </c>
      <c r="K9" t="str">
        <f>VLOOKUP(I9,'Drop Down'!$H:$I,2,FALSE)</f>
        <v>I07</v>
      </c>
      <c r="L9">
        <f t="shared" si="5"/>
        <v>1</v>
      </c>
      <c r="M9" t="str">
        <f t="shared" si="6"/>
        <v>ASYLUM.I07</v>
      </c>
      <c r="N9">
        <f>VLOOKUP(B9,'School Details'!A:K,10,FALSE)</f>
        <v>400107</v>
      </c>
      <c r="O9" t="str">
        <f t="shared" si="1"/>
        <v>Annunciation Junior</v>
      </c>
      <c r="P9" t="str">
        <f>VLOOKUP($N9,LBB_Code!$B:$F,3,FALSE)</f>
        <v>The Annunciation Rc Junior School</v>
      </c>
      <c r="Q9" t="str">
        <f>VLOOKUP($N9,LBB_Code!$B:$F,2,FALSE)</f>
        <v>S900008350</v>
      </c>
      <c r="R9" t="str">
        <f>VLOOKUP($N9,LBB_Code!$B:$F,4,FALSE)</f>
        <v>HA8 9HQ</v>
      </c>
      <c r="S9" t="str">
        <f>VLOOKUP($G9,LBB_Code!$J:$O, 6,FALSE)</f>
        <v>A1.D10166.661225.99999.9999999.999999</v>
      </c>
      <c r="T9" s="153">
        <v>1877.4</v>
      </c>
      <c r="U9" t="str">
        <f t="shared" si="7"/>
        <v>3514.ASYLUM.I07.Ap251</v>
      </c>
      <c r="V9" t="str">
        <f t="shared" si="8"/>
        <v>Annunciation Junior.3514.ASYLUM.I07.Ap25</v>
      </c>
      <c r="W9" s="121"/>
      <c r="X9" t="str">
        <f t="shared" si="9"/>
        <v>3514.ASYLUM.I07.Ma251</v>
      </c>
      <c r="Y9" t="str">
        <f t="shared" si="10"/>
        <v>Annunciation Junior.3514.ASYLUM.I07.Ma25</v>
      </c>
      <c r="Z9" s="119">
        <v>1877.4</v>
      </c>
      <c r="AC9" s="121"/>
      <c r="AF9" s="121"/>
      <c r="AI9" s="121"/>
      <c r="AL9" s="121"/>
      <c r="AO9" s="121"/>
      <c r="AR9" s="121"/>
      <c r="AU9" s="121"/>
      <c r="AX9" s="121"/>
      <c r="BA9" s="121"/>
      <c r="BD9" s="121"/>
      <c r="BE9" s="119">
        <f t="shared" si="2"/>
        <v>1877.4</v>
      </c>
      <c r="BF9" s="119">
        <f t="shared" si="3"/>
        <v>0</v>
      </c>
      <c r="BI9" s="107"/>
      <c r="BJ9" s="107"/>
      <c r="BK9" s="107"/>
      <c r="BL9" s="107"/>
      <c r="BM9" s="107"/>
      <c r="BN9" s="107"/>
      <c r="BO9" s="107"/>
      <c r="BP9" s="107"/>
      <c r="BQ9" s="107"/>
      <c r="BR9" s="107"/>
      <c r="BS9" s="107"/>
    </row>
    <row r="10" spans="1:71" x14ac:dyDescent="0.25">
      <c r="A10">
        <f t="shared" si="4"/>
        <v>3022002</v>
      </c>
      <c r="B10">
        <v>3022002</v>
      </c>
      <c r="C10" t="str">
        <f>VLOOKUP(B10,'School Details'!A:K,2,FALSE)</f>
        <v>Barnfield</v>
      </c>
      <c r="D10">
        <f>VLOOKUP(B10,'School Details'!A:K,3,FALSE)</f>
        <v>0</v>
      </c>
      <c r="E10" t="str">
        <f>VLOOKUP(B10,'School Details'!A:K,4,FALSE)</f>
        <v>M</v>
      </c>
      <c r="F10" t="str">
        <f>VLOOKUP(B10,'School Details'!A:K,5,FALSE)</f>
        <v>Primary</v>
      </c>
      <c r="G10" s="100" t="s">
        <v>894</v>
      </c>
      <c r="H10" t="str">
        <f>VLOOKUP(G10,CCs!$Q:$R,2,FALSE)</f>
        <v>SF Grnt Pd-Pri Sch</v>
      </c>
      <c r="I10" t="s">
        <v>903</v>
      </c>
      <c r="J10">
        <v>661225</v>
      </c>
      <c r="K10" t="str">
        <f>VLOOKUP(I10,'Drop Down'!$H:$I,2,FALSE)</f>
        <v>I07</v>
      </c>
      <c r="L10">
        <f t="shared" si="5"/>
        <v>1</v>
      </c>
      <c r="M10" t="str">
        <f t="shared" si="6"/>
        <v>ASYLUM.I07</v>
      </c>
      <c r="N10">
        <f>VLOOKUP(B10,'School Details'!A:K,10,FALSE)</f>
        <v>400005</v>
      </c>
      <c r="O10" t="str">
        <f t="shared" si="1"/>
        <v>Barnfield</v>
      </c>
      <c r="P10" t="str">
        <f>VLOOKUP($N10,LBB_Code!$B:$F,3,FALSE)</f>
        <v>Barnfield School</v>
      </c>
      <c r="Q10" t="str">
        <f>VLOOKUP($N10,LBB_Code!$B:$F,2,FALSE)</f>
        <v>S900008281</v>
      </c>
      <c r="R10" t="str">
        <f>VLOOKUP($N10,LBB_Code!$B:$F,4,FALSE)</f>
        <v>HA8 0DA</v>
      </c>
      <c r="S10" t="str">
        <f>VLOOKUP($G10,LBB_Code!$J:$O, 6,FALSE)</f>
        <v>A1.D10166.661225.99999.9999999.999999</v>
      </c>
      <c r="T10" s="153">
        <v>1217.21</v>
      </c>
      <c r="U10" t="str">
        <f t="shared" si="7"/>
        <v>2002.ASYLUM.I07.Ap251</v>
      </c>
      <c r="V10" t="str">
        <f t="shared" si="8"/>
        <v>Barnfield.2002.ASYLUM.I07.Ap25</v>
      </c>
      <c r="W10" s="121"/>
      <c r="X10" t="str">
        <f t="shared" si="9"/>
        <v>2002.ASYLUM.I07.Ma251</v>
      </c>
      <c r="Y10" t="str">
        <f t="shared" si="10"/>
        <v>Barnfield.2002.ASYLUM.I07.Ma25</v>
      </c>
      <c r="Z10" s="121">
        <v>1217.21</v>
      </c>
      <c r="AC10" s="121"/>
      <c r="AF10" s="121"/>
      <c r="AI10" s="121"/>
      <c r="AL10" s="121"/>
      <c r="AO10" s="121"/>
      <c r="AR10" s="121"/>
      <c r="AU10" s="121"/>
      <c r="AX10" s="121"/>
      <c r="BA10" s="121"/>
      <c r="BD10" s="121"/>
      <c r="BE10" s="119">
        <f t="shared" si="2"/>
        <v>1217.21</v>
      </c>
      <c r="BF10" s="119">
        <f t="shared" si="3"/>
        <v>0</v>
      </c>
      <c r="BI10" s="107"/>
      <c r="BJ10" s="107"/>
      <c r="BK10" s="107"/>
      <c r="BL10" s="107"/>
      <c r="BM10" s="107"/>
      <c r="BN10" s="107"/>
      <c r="BO10" s="107"/>
      <c r="BP10" s="107"/>
      <c r="BQ10" s="107"/>
      <c r="BR10" s="107"/>
      <c r="BS10" s="107"/>
    </row>
    <row r="11" spans="1:71" x14ac:dyDescent="0.25">
      <c r="A11">
        <f t="shared" si="4"/>
        <v>3022008</v>
      </c>
      <c r="B11">
        <v>3022008</v>
      </c>
      <c r="C11" t="str">
        <f>VLOOKUP(B11,'School Details'!A:K,2,FALSE)</f>
        <v>Brookland Infant</v>
      </c>
      <c r="D11">
        <f>VLOOKUP(B11,'School Details'!A:K,3,FALSE)</f>
        <v>0</v>
      </c>
      <c r="E11" t="str">
        <f>VLOOKUP(B11,'School Details'!A:K,4,FALSE)</f>
        <v>M</v>
      </c>
      <c r="F11" t="str">
        <f>VLOOKUP(B11,'School Details'!A:K,5,FALSE)</f>
        <v>Primary</v>
      </c>
      <c r="G11" s="100" t="s">
        <v>894</v>
      </c>
      <c r="H11" t="str">
        <f>VLOOKUP(G11,CCs!$Q:$R,2,FALSE)</f>
        <v>SF Grnt Pd-Pri Sch</v>
      </c>
      <c r="I11" t="s">
        <v>903</v>
      </c>
      <c r="J11">
        <v>661225</v>
      </c>
      <c r="K11" t="str">
        <f>VLOOKUP(I11,'Drop Down'!$H:$I,2,FALSE)</f>
        <v>I07</v>
      </c>
      <c r="L11">
        <f t="shared" si="5"/>
        <v>1</v>
      </c>
      <c r="M11" t="str">
        <f t="shared" si="6"/>
        <v>ASYLUM.I07</v>
      </c>
      <c r="N11">
        <f>VLOOKUP(B11,'School Details'!A:K,10,FALSE)</f>
        <v>400057</v>
      </c>
      <c r="O11" t="str">
        <f t="shared" si="1"/>
        <v>Brookland Infant</v>
      </c>
      <c r="P11" t="str">
        <f>VLOOKUP($N11,LBB_Code!$B:$F,3,FALSE)</f>
        <v>Brookland Infant School</v>
      </c>
      <c r="Q11" t="str">
        <f>VLOOKUP($N11,LBB_Code!$B:$F,2,FALSE)</f>
        <v>S900008317</v>
      </c>
      <c r="R11" t="str">
        <f>VLOOKUP($N11,LBB_Code!$B:$F,4,FALSE)</f>
        <v>NW11 6EJ</v>
      </c>
      <c r="S11" t="str">
        <f>VLOOKUP($G11,LBB_Code!$J:$O, 6,FALSE)</f>
        <v>A1.D10166.661225.99999.9999999.999999</v>
      </c>
      <c r="T11" s="153">
        <v>3094.61</v>
      </c>
      <c r="W11" s="121"/>
      <c r="X11" t="str">
        <f t="shared" si="9"/>
        <v>2008.ASYLUM.I07.Ma251</v>
      </c>
      <c r="Y11" t="str">
        <f t="shared" si="10"/>
        <v>Brookland Infant.2008.ASYLUM.I07.Ma25</v>
      </c>
      <c r="Z11" s="121">
        <v>3094.61</v>
      </c>
      <c r="AC11" s="121"/>
      <c r="AF11" s="121"/>
      <c r="AI11" s="121"/>
      <c r="AL11" s="121"/>
      <c r="AO11" s="121"/>
      <c r="AR11" s="121"/>
      <c r="AU11" s="121"/>
      <c r="AX11" s="121"/>
      <c r="BA11" s="121"/>
      <c r="BD11" s="121"/>
      <c r="BE11" s="119">
        <f t="shared" si="2"/>
        <v>3094.61</v>
      </c>
      <c r="BF11" s="119">
        <f t="shared" si="3"/>
        <v>0</v>
      </c>
      <c r="BI11" s="107"/>
      <c r="BJ11" s="107"/>
      <c r="BK11" s="107"/>
      <c r="BL11" s="107"/>
      <c r="BM11" s="107"/>
      <c r="BN11" s="107"/>
      <c r="BO11" s="107"/>
      <c r="BP11" s="107"/>
      <c r="BQ11" s="107"/>
      <c r="BR11" s="107"/>
      <c r="BS11" s="107"/>
    </row>
    <row r="12" spans="1:71" x14ac:dyDescent="0.25">
      <c r="A12">
        <f t="shared" si="4"/>
        <v>3022007</v>
      </c>
      <c r="B12">
        <v>3022007</v>
      </c>
      <c r="C12" t="str">
        <f>VLOOKUP(B12,'School Details'!A:K,2,FALSE)</f>
        <v>Brookland Junior</v>
      </c>
      <c r="D12">
        <f>VLOOKUP(B12,'School Details'!A:K,3,FALSE)</f>
        <v>0</v>
      </c>
      <c r="E12" t="str">
        <f>VLOOKUP(B12,'School Details'!A:K,4,FALSE)</f>
        <v>M</v>
      </c>
      <c r="F12" t="str">
        <f>VLOOKUP(B12,'School Details'!A:K,5,FALSE)</f>
        <v>Primary</v>
      </c>
      <c r="G12" s="100" t="s">
        <v>894</v>
      </c>
      <c r="H12" t="str">
        <f>VLOOKUP(G12,CCs!$Q:$R,2,FALSE)</f>
        <v>SF Grnt Pd-Pri Sch</v>
      </c>
      <c r="I12" t="s">
        <v>903</v>
      </c>
      <c r="J12">
        <v>661225</v>
      </c>
      <c r="K12" t="str">
        <f>VLOOKUP(I12,'Drop Down'!$H:$I,2,FALSE)</f>
        <v>I07</v>
      </c>
      <c r="L12">
        <f t="shared" si="5"/>
        <v>1</v>
      </c>
      <c r="M12" t="str">
        <f t="shared" si="6"/>
        <v>ASYLUM.I07</v>
      </c>
      <c r="N12">
        <f>VLOOKUP(B12,'School Details'!A:K,10,FALSE)</f>
        <v>400040</v>
      </c>
      <c r="O12" t="str">
        <f t="shared" si="1"/>
        <v>Brookland Junior</v>
      </c>
      <c r="P12" t="str">
        <f>VLOOKUP($N12,LBB_Code!$B:$F,3,FALSE)</f>
        <v>Brookland Junior School</v>
      </c>
      <c r="Q12" t="str">
        <f>VLOOKUP($N12,LBB_Code!$B:$F,2,FALSE)</f>
        <v>S900008306</v>
      </c>
      <c r="R12" t="str">
        <f>VLOOKUP($N12,LBB_Code!$B:$F,4,FALSE)</f>
        <v>NW11 6EJ</v>
      </c>
      <c r="S12" t="str">
        <f>VLOOKUP($G12,LBB_Code!$J:$O, 6,FALSE)</f>
        <v>A1.D10166.661225.99999.9999999.999999</v>
      </c>
      <c r="T12" s="153">
        <v>1217.2134736842106</v>
      </c>
      <c r="U12" t="str">
        <f t="shared" si="7"/>
        <v>2007.ASYLUM.I07.Ap251</v>
      </c>
      <c r="V12" t="str">
        <f t="shared" si="8"/>
        <v>Brookland Junior.2007.ASYLUM.I07.Ap25</v>
      </c>
      <c r="W12" s="121"/>
      <c r="X12" t="str">
        <f t="shared" si="9"/>
        <v>2007.ASYLUM.I07.Ma251</v>
      </c>
      <c r="Y12" t="str">
        <f t="shared" si="10"/>
        <v>Brookland Junior.2007.ASYLUM.I07.Ma25</v>
      </c>
      <c r="Z12" s="121">
        <v>1217.2134736842106</v>
      </c>
      <c r="AC12" s="121"/>
      <c r="AF12" s="121"/>
      <c r="AI12" s="121"/>
      <c r="AL12" s="121"/>
      <c r="AO12" s="121"/>
      <c r="AR12" s="121"/>
      <c r="AU12" s="121"/>
      <c r="AX12" s="121"/>
      <c r="BA12" s="121"/>
      <c r="BD12" s="121"/>
      <c r="BE12" s="119">
        <f t="shared" si="2"/>
        <v>1217.2134736842106</v>
      </c>
      <c r="BF12" s="119">
        <f t="shared" si="3"/>
        <v>0</v>
      </c>
      <c r="BI12" s="107"/>
      <c r="BJ12" s="107"/>
      <c r="BK12" s="107"/>
      <c r="BL12" s="107"/>
      <c r="BM12" s="107"/>
      <c r="BN12" s="107"/>
      <c r="BO12" s="107"/>
      <c r="BP12" s="107"/>
      <c r="BQ12" s="107"/>
      <c r="BR12" s="107"/>
      <c r="BS12" s="107"/>
    </row>
    <row r="13" spans="1:71" x14ac:dyDescent="0.25">
      <c r="A13">
        <f t="shared" si="4"/>
        <v>3023522</v>
      </c>
      <c r="B13">
        <v>3023522</v>
      </c>
      <c r="C13" t="str">
        <f>VLOOKUP(B13,'School Details'!A:K,2,FALSE)</f>
        <v>Claremont Academy</v>
      </c>
      <c r="D13">
        <f>VLOOKUP(B13,'School Details'!A:K,3,FALSE)</f>
        <v>0</v>
      </c>
      <c r="E13" t="str">
        <f>VLOOKUP(B13,'School Details'!A:K,4,FALSE)</f>
        <v>A</v>
      </c>
      <c r="F13" t="str">
        <f>VLOOKUP(B13,'School Details'!A:K,5,FALSE)</f>
        <v>Primary</v>
      </c>
      <c r="G13" s="100" t="s">
        <v>894</v>
      </c>
      <c r="H13" t="str">
        <f>VLOOKUP(G13,CCs!$Q:$R,2,FALSE)</f>
        <v>SF Grnt Pd-Pri Sch</v>
      </c>
      <c r="I13" t="s">
        <v>903</v>
      </c>
      <c r="J13">
        <v>661225</v>
      </c>
      <c r="K13" t="str">
        <f>VLOOKUP(I13,'Drop Down'!$H:$I,2,FALSE)</f>
        <v>I07</v>
      </c>
      <c r="L13">
        <f t="shared" si="5"/>
        <v>1</v>
      </c>
      <c r="M13" t="str">
        <f t="shared" si="6"/>
        <v>ASYLUM.I07</v>
      </c>
      <c r="N13">
        <f>VLOOKUP(B13,'School Details'!A:K,10,FALSE)</f>
        <v>156151</v>
      </c>
      <c r="O13" t="str">
        <f t="shared" si="1"/>
        <v>Claremont Academy</v>
      </c>
      <c r="P13" t="str">
        <f>VLOOKUP($N13,LBB_Code!$B:$F,3,FALSE)</f>
        <v>Claremont Primary School</v>
      </c>
      <c r="Q13" t="str">
        <f>VLOOKUP($N13,LBB_Code!$B:$F,2,FALSE)</f>
        <v>S900008359</v>
      </c>
      <c r="R13" t="str">
        <f>VLOOKUP($N13,LBB_Code!$B:$F,4,FALSE)</f>
        <v>NW2 1AB</v>
      </c>
      <c r="S13" t="str">
        <f>VLOOKUP($G13,LBB_Code!$J:$O, 6,FALSE)</f>
        <v>A1.D10166.661225.99999.9999999.999999</v>
      </c>
      <c r="T13" s="153">
        <v>11553.21</v>
      </c>
      <c r="U13" t="str">
        <f t="shared" si="7"/>
        <v>3522.ASYLUM.I07.Ap251</v>
      </c>
      <c r="V13" t="str">
        <f t="shared" si="8"/>
        <v>Claremont Academy.3522.ASYLUM.I07.Ap25</v>
      </c>
      <c r="W13" s="121"/>
      <c r="X13" t="str">
        <f t="shared" si="9"/>
        <v>3522.ASYLUM.I07.Ma251</v>
      </c>
      <c r="Y13" t="str">
        <f t="shared" si="10"/>
        <v>Claremont Academy.3522.ASYLUM.I07.Ma25</v>
      </c>
      <c r="Z13" s="121">
        <v>11553.21</v>
      </c>
      <c r="AC13" s="121"/>
      <c r="AF13" s="121"/>
      <c r="AI13" s="121"/>
      <c r="AL13" s="121"/>
      <c r="AO13" s="121"/>
      <c r="AR13" s="121"/>
      <c r="AU13" s="121"/>
      <c r="AX13" s="121"/>
      <c r="BA13" s="121"/>
      <c r="BD13" s="121"/>
      <c r="BE13" s="119">
        <f t="shared" si="2"/>
        <v>11553.21</v>
      </c>
      <c r="BF13" s="119">
        <f t="shared" si="3"/>
        <v>0</v>
      </c>
      <c r="BI13" s="107"/>
      <c r="BJ13" s="107"/>
      <c r="BK13" s="107"/>
      <c r="BL13" s="107"/>
      <c r="BM13" s="107"/>
      <c r="BN13" s="107"/>
      <c r="BO13" s="107"/>
      <c r="BP13" s="107"/>
      <c r="BQ13" s="107"/>
      <c r="BR13" s="107"/>
      <c r="BS13" s="107"/>
    </row>
    <row r="14" spans="1:71" x14ac:dyDescent="0.25">
      <c r="A14">
        <f t="shared" si="4"/>
        <v>3022038</v>
      </c>
      <c r="B14">
        <v>3022038</v>
      </c>
      <c r="C14" t="str">
        <f>VLOOKUP(B14,'School Details'!A:K,2,FALSE)</f>
        <v>Parkfield</v>
      </c>
      <c r="D14">
        <f>VLOOKUP(B14,'School Details'!A:K,3,FALSE)</f>
        <v>0</v>
      </c>
      <c r="E14" t="str">
        <f>VLOOKUP(B14,'School Details'!A:K,4,FALSE)</f>
        <v>A</v>
      </c>
      <c r="F14" t="str">
        <f>VLOOKUP(B14,'School Details'!A:K,5,FALSE)</f>
        <v>Primary</v>
      </c>
      <c r="G14" s="100" t="s">
        <v>894</v>
      </c>
      <c r="H14" t="str">
        <f>VLOOKUP(G14,CCs!$Q:$R,2,FALSE)</f>
        <v>SF Grnt Pd-Pri Sch</v>
      </c>
      <c r="I14" t="s">
        <v>903</v>
      </c>
      <c r="J14">
        <v>661225</v>
      </c>
      <c r="K14" t="str">
        <f>VLOOKUP(I14,'Drop Down'!$H:$I,2,FALSE)</f>
        <v>I07</v>
      </c>
      <c r="L14">
        <f t="shared" si="5"/>
        <v>1</v>
      </c>
      <c r="M14" t="str">
        <f t="shared" si="6"/>
        <v>ASYLUM.I07</v>
      </c>
      <c r="N14">
        <f>VLOOKUP(B14,'School Details'!A:K,10,FALSE)</f>
        <v>152217</v>
      </c>
      <c r="O14" t="str">
        <f t="shared" si="1"/>
        <v>Parkfield</v>
      </c>
      <c r="P14" t="str">
        <f>VLOOKUP($N14,LBB_Code!$B:$F,3,FALSE)</f>
        <v>Parkfield Academy</v>
      </c>
      <c r="Q14" t="str">
        <f>VLOOKUP($N14,LBB_Code!$B:$F,2,FALSE)</f>
        <v>S900001688</v>
      </c>
      <c r="R14" t="str">
        <f>VLOOKUP($N14,LBB_Code!$B:$F,4,FALSE)</f>
        <v>NW4 3PJ</v>
      </c>
      <c r="S14" t="str">
        <f>VLOOKUP($G14,LBB_Code!$J:$O, 6,FALSE)</f>
        <v>A1.D10166.661225.99999.9999999.999999</v>
      </c>
      <c r="T14" s="153">
        <v>4022.99</v>
      </c>
      <c r="U14" t="str">
        <f t="shared" si="7"/>
        <v>2038.ASYLUM.I07.Ap251</v>
      </c>
      <c r="V14" t="str">
        <f t="shared" si="8"/>
        <v>Parkfield.2038.ASYLUM.I07.Ap25</v>
      </c>
      <c r="W14" s="121"/>
      <c r="X14" t="str">
        <f t="shared" si="9"/>
        <v>2038.ASYLUM.I07.Ma251</v>
      </c>
      <c r="Y14" t="str">
        <f t="shared" si="10"/>
        <v>Parkfield.2038.ASYLUM.I07.Ma25</v>
      </c>
      <c r="Z14" s="121">
        <v>4022.99</v>
      </c>
      <c r="AC14" s="121"/>
      <c r="AF14" s="121"/>
      <c r="AI14" s="121"/>
      <c r="AL14" s="121"/>
      <c r="AO14" s="121"/>
      <c r="AR14" s="121"/>
      <c r="AU14" s="121"/>
      <c r="AX14" s="121"/>
      <c r="BA14" s="121"/>
      <c r="BD14" s="121"/>
      <c r="BE14" s="119">
        <f t="shared" si="2"/>
        <v>4022.99</v>
      </c>
      <c r="BF14" s="119">
        <f t="shared" si="3"/>
        <v>0</v>
      </c>
      <c r="BI14" s="107"/>
      <c r="BJ14" s="107"/>
      <c r="BK14" s="107"/>
      <c r="BL14" s="107"/>
      <c r="BM14" s="107"/>
      <c r="BN14" s="107"/>
      <c r="BO14" s="107"/>
      <c r="BP14" s="107"/>
      <c r="BQ14" s="107"/>
      <c r="BR14" s="107"/>
      <c r="BS14" s="107"/>
    </row>
    <row r="15" spans="1:71" x14ac:dyDescent="0.25">
      <c r="A15">
        <f t="shared" si="4"/>
        <v>3023521</v>
      </c>
      <c r="B15">
        <v>3023521</v>
      </c>
      <c r="C15" t="str">
        <f>VLOOKUP(B15,'School Details'!A:K,2,FALSE)</f>
        <v>St Mary's &amp; St John's</v>
      </c>
      <c r="D15">
        <f>VLOOKUP(B15,'School Details'!A:K,3,FALSE)</f>
        <v>0</v>
      </c>
      <c r="E15" t="str">
        <f>VLOOKUP(B15,'School Details'!A:K,4,FALSE)</f>
        <v>A</v>
      </c>
      <c r="F15" t="str">
        <f>VLOOKUP(B15,'School Details'!A:K,5,FALSE)</f>
        <v>All through</v>
      </c>
      <c r="G15" s="100" t="s">
        <v>896</v>
      </c>
      <c r="H15" t="str">
        <f>VLOOKUP(G15,CCs!$Q:$R,2,FALSE)</f>
        <v>SF Grnt Pd-All thru</v>
      </c>
      <c r="I15" t="s">
        <v>903</v>
      </c>
      <c r="J15">
        <v>661225</v>
      </c>
      <c r="K15" t="str">
        <f>VLOOKUP(I15,'Drop Down'!$H:$I,2,FALSE)</f>
        <v>I07</v>
      </c>
      <c r="L15">
        <f t="shared" si="5"/>
        <v>1</v>
      </c>
      <c r="M15" t="str">
        <f t="shared" si="6"/>
        <v>ASYLUM.I07</v>
      </c>
      <c r="N15">
        <f>VLOOKUP(B15,'School Details'!A:K,10,FALSE)</f>
        <v>400135</v>
      </c>
      <c r="O15" t="str">
        <f t="shared" si="1"/>
        <v>St Mary's &amp; St John's</v>
      </c>
      <c r="P15" t="str">
        <f>VLOOKUP($N15,LBB_Code!$B:$F,3,FALSE)</f>
        <v>St Marys and St Johns Ce School</v>
      </c>
      <c r="Q15" t="str">
        <f>VLOOKUP($N15,LBB_Code!$B:$F,2,FALSE)</f>
        <v>S900008362</v>
      </c>
      <c r="R15" t="str">
        <f>VLOOKUP($N15,LBB_Code!$B:$F,4,FALSE)</f>
        <v>NW4 3SL</v>
      </c>
      <c r="S15" t="str">
        <f>VLOOKUP($G15,LBB_Code!$J:$O, 6,FALSE)</f>
        <v>A1.D11329.661225.99999.9999999.999999</v>
      </c>
      <c r="T15" s="153">
        <v>1541.6054210526315</v>
      </c>
      <c r="U15" t="str">
        <f t="shared" si="7"/>
        <v>3521.ASYLUM.I07.Ap251</v>
      </c>
      <c r="V15" t="str">
        <f t="shared" si="8"/>
        <v>St Mary's &amp; St John's.3521.ASYLUM.I07.Ap25</v>
      </c>
      <c r="W15" s="121"/>
      <c r="X15" t="str">
        <f t="shared" si="9"/>
        <v>3521.ASYLUM.I07.Ma251</v>
      </c>
      <c r="Y15" t="str">
        <f t="shared" si="10"/>
        <v>St Mary's &amp; St John's.3521.ASYLUM.I07.Ma25</v>
      </c>
      <c r="Z15" s="121">
        <v>1541.6054210526315</v>
      </c>
      <c r="AF15" s="121"/>
      <c r="AI15" s="121"/>
      <c r="AL15" s="121"/>
      <c r="AO15" s="121"/>
      <c r="AR15" s="121"/>
      <c r="AU15" s="121"/>
      <c r="AX15" s="121"/>
      <c r="BA15" s="121"/>
      <c r="BD15" s="121"/>
      <c r="BE15" s="119">
        <f t="shared" si="2"/>
        <v>1541.6054210526315</v>
      </c>
      <c r="BF15" s="119">
        <f t="shared" si="3"/>
        <v>0</v>
      </c>
      <c r="BI15" s="107"/>
      <c r="BJ15" s="107"/>
      <c r="BK15" s="107"/>
      <c r="BL15" s="107"/>
      <c r="BM15" s="107"/>
      <c r="BN15" s="107"/>
      <c r="BO15" s="107"/>
      <c r="BP15" s="107"/>
      <c r="BQ15" s="107"/>
      <c r="BR15" s="107"/>
      <c r="BS15" s="107"/>
    </row>
    <row r="16" spans="1:71" x14ac:dyDescent="0.25">
      <c r="A16">
        <f t="shared" si="4"/>
        <v>3023518</v>
      </c>
      <c r="B16">
        <v>3023518</v>
      </c>
      <c r="C16" t="str">
        <f>VLOOKUP(B16,'School Details'!A:K,2,FALSE)</f>
        <v>Woodcroft</v>
      </c>
      <c r="D16">
        <f>VLOOKUP(B16,'School Details'!A:K,3,FALSE)</f>
        <v>0</v>
      </c>
      <c r="E16" t="str">
        <f>VLOOKUP(B16,'School Details'!A:K,4,FALSE)</f>
        <v>M</v>
      </c>
      <c r="F16" t="str">
        <f>VLOOKUP(B16,'School Details'!A:K,5,FALSE)</f>
        <v>Primary</v>
      </c>
      <c r="G16" s="100" t="s">
        <v>894</v>
      </c>
      <c r="H16" t="str">
        <f>VLOOKUP(G16,CCs!$Q:$R,2,FALSE)</f>
        <v>SF Grnt Pd-Pri Sch</v>
      </c>
      <c r="I16" t="s">
        <v>903</v>
      </c>
      <c r="J16">
        <v>661225</v>
      </c>
      <c r="K16" t="str">
        <f>VLOOKUP(I16,'Drop Down'!$H:$I,2,FALSE)</f>
        <v>I07</v>
      </c>
      <c r="L16">
        <f t="shared" si="5"/>
        <v>1</v>
      </c>
      <c r="M16" t="str">
        <f t="shared" si="6"/>
        <v>ASYLUM.I07</v>
      </c>
      <c r="N16">
        <f>VLOOKUP(B16,'School Details'!A:K,10,FALSE)</f>
        <v>400117</v>
      </c>
      <c r="O16" t="str">
        <f t="shared" si="1"/>
        <v>Woodcroft</v>
      </c>
      <c r="P16" t="str">
        <f>VLOOKUP($N16,LBB_Code!$B:$F,3,FALSE)</f>
        <v>Woodcroft School</v>
      </c>
      <c r="Q16" t="str">
        <f>VLOOKUP($N16,LBB_Code!$B:$F,2,FALSE)</f>
        <v>S900008358</v>
      </c>
      <c r="R16" t="str">
        <f>VLOOKUP($N16,LBB_Code!$B:$F,4,FALSE)</f>
        <v>HA8 0QF</v>
      </c>
      <c r="S16" t="str">
        <f>VLOOKUP($G16,LBB_Code!$J:$O, 6,FALSE)</f>
        <v>A1.D10166.661225.99999.9999999.999999</v>
      </c>
      <c r="T16" s="153">
        <v>5797.24</v>
      </c>
      <c r="U16" t="str">
        <f t="shared" si="7"/>
        <v>3518.ASYLUM.I07.Ap251</v>
      </c>
      <c r="V16" t="str">
        <f t="shared" si="8"/>
        <v>Woodcroft.3518.ASYLUM.I07.Ap25</v>
      </c>
      <c r="W16" s="121"/>
      <c r="X16" t="str">
        <f t="shared" si="9"/>
        <v>3518.ASYLUM.I07.Ma251</v>
      </c>
      <c r="Y16" t="str">
        <f t="shared" si="10"/>
        <v>Woodcroft.3518.ASYLUM.I07.Ma25</v>
      </c>
      <c r="Z16" s="121">
        <v>5797.24</v>
      </c>
      <c r="AF16" s="121"/>
      <c r="AI16" s="121"/>
      <c r="AL16" s="121"/>
      <c r="AO16" s="121"/>
      <c r="AR16" s="121"/>
      <c r="AU16" s="121"/>
      <c r="AX16" s="121"/>
      <c r="BA16" s="121"/>
      <c r="BD16" s="121"/>
      <c r="BE16" s="119">
        <f t="shared" si="2"/>
        <v>5797.24</v>
      </c>
      <c r="BF16" s="119">
        <f t="shared" si="3"/>
        <v>0</v>
      </c>
      <c r="BI16" s="107"/>
      <c r="BJ16" s="107"/>
      <c r="BK16" s="107"/>
      <c r="BL16" s="107"/>
      <c r="BM16" s="107"/>
      <c r="BN16" s="107"/>
      <c r="BO16" s="107"/>
      <c r="BP16" s="107"/>
      <c r="BQ16" s="107"/>
      <c r="BR16" s="107"/>
      <c r="BS16" s="107"/>
    </row>
    <row r="17" spans="1:71" x14ac:dyDescent="0.25">
      <c r="A17">
        <f t="shared" si="4"/>
        <v>3024012</v>
      </c>
      <c r="B17">
        <v>3024012</v>
      </c>
      <c r="C17" t="str">
        <f>VLOOKUP(B17,'School Details'!A:K,2,FALSE)</f>
        <v>Whitefield School</v>
      </c>
      <c r="D17">
        <f>VLOOKUP(B17,'School Details'!A:K,3,FALSE)</f>
        <v>0</v>
      </c>
      <c r="E17" t="str">
        <f>VLOOKUP(B17,'School Details'!A:K,4,FALSE)</f>
        <v>A</v>
      </c>
      <c r="F17" t="str">
        <f>VLOOKUP(B17,'School Details'!A:K,5,FALSE)</f>
        <v>Secondary</v>
      </c>
      <c r="G17" s="100" t="s">
        <v>899</v>
      </c>
      <c r="H17" t="str">
        <f>VLOOKUP(G17,CCs!$Q:$R,2,FALSE)</f>
        <v>SF Grnt Pd-Sec Sch</v>
      </c>
      <c r="I17" t="s">
        <v>903</v>
      </c>
      <c r="J17">
        <v>661225</v>
      </c>
      <c r="K17" t="str">
        <f>VLOOKUP(I17,'Drop Down'!$H:$I,2,FALSE)</f>
        <v>I07</v>
      </c>
      <c r="L17">
        <f t="shared" si="5"/>
        <v>1</v>
      </c>
      <c r="M17" t="str">
        <f t="shared" si="6"/>
        <v>ASYLUM.I07</v>
      </c>
      <c r="N17">
        <f>VLOOKUP(B17,'School Details'!A:K,10,FALSE)</f>
        <v>144062</v>
      </c>
      <c r="O17" t="str">
        <f t="shared" si="1"/>
        <v>Whitefield School</v>
      </c>
      <c r="P17" t="str">
        <f>VLOOKUP($N17,LBB_Code!$B:$F,3,FALSE)</f>
        <v>Whitefield School Academy Trust Co</v>
      </c>
      <c r="Q17" t="str">
        <f>VLOOKUP($N17,LBB_Code!$B:$F,2,FALSE)</f>
        <v>S900001320</v>
      </c>
      <c r="R17" t="str">
        <f>VLOOKUP($N17,LBB_Code!$B:$F,4,FALSE)</f>
        <v>NW2 1TR</v>
      </c>
      <c r="S17" t="str">
        <f>VLOOKUP($G17,LBB_Code!$J:$O, 6,FALSE)</f>
        <v>A1.D10167.661225.99999.9999999.999999</v>
      </c>
      <c r="T17" s="153">
        <v>2792.3418947368418</v>
      </c>
      <c r="U17" t="str">
        <f t="shared" si="7"/>
        <v>4012.ASYLUM.I07.Ap251</v>
      </c>
      <c r="V17" t="str">
        <f t="shared" si="8"/>
        <v>Whitefield School.4012.ASYLUM.I07.Ap25</v>
      </c>
      <c r="W17" s="121"/>
      <c r="X17" t="str">
        <f t="shared" si="9"/>
        <v>4012.ASYLUM.I07.Ma251</v>
      </c>
      <c r="Y17" t="str">
        <f t="shared" si="10"/>
        <v>Whitefield School.4012.ASYLUM.I07.Ma25</v>
      </c>
      <c r="Z17" s="121">
        <v>2792.3418947368418</v>
      </c>
      <c r="AC17" s="121"/>
      <c r="AF17" s="121"/>
      <c r="AI17" s="121"/>
      <c r="AL17" s="121"/>
      <c r="AO17" s="121"/>
      <c r="AR17" s="121"/>
      <c r="AU17" s="121"/>
      <c r="AX17" s="121"/>
      <c r="BA17" s="121"/>
      <c r="BD17" s="121"/>
      <c r="BE17" s="119">
        <f t="shared" si="2"/>
        <v>2792.3418947368418</v>
      </c>
      <c r="BF17" s="119">
        <f t="shared" si="3"/>
        <v>0</v>
      </c>
      <c r="BI17" s="107"/>
      <c r="BJ17" s="107"/>
      <c r="BK17" s="107"/>
      <c r="BL17" s="107"/>
      <c r="BM17" s="107"/>
      <c r="BN17" s="107"/>
      <c r="BO17" s="107"/>
      <c r="BP17" s="107"/>
      <c r="BQ17" s="107"/>
      <c r="BR17" s="107"/>
      <c r="BS17" s="107"/>
    </row>
    <row r="18" spans="1:71" x14ac:dyDescent="0.25">
      <c r="A18">
        <f t="shared" si="4"/>
        <v>3024003</v>
      </c>
      <c r="B18">
        <v>3024003</v>
      </c>
      <c r="C18" t="str">
        <f>VLOOKUP(B18,'School Details'!A:K,2,FALSE)</f>
        <v>Friern Barnet Sch</v>
      </c>
      <c r="D18">
        <f>VLOOKUP(B18,'School Details'!A:K,3,FALSE)</f>
        <v>0</v>
      </c>
      <c r="E18" t="str">
        <f>VLOOKUP(B18,'School Details'!A:K,4,FALSE)</f>
        <v>M</v>
      </c>
      <c r="F18" t="str">
        <f>VLOOKUP(B18,'School Details'!A:K,5,FALSE)</f>
        <v>Secondary</v>
      </c>
      <c r="G18" s="100" t="s">
        <v>899</v>
      </c>
      <c r="H18" t="str">
        <f>VLOOKUP(G18,CCs!$Q:$R,2,FALSE)</f>
        <v>SF Grnt Pd-Sec Sch</v>
      </c>
      <c r="I18" t="s">
        <v>903</v>
      </c>
      <c r="J18">
        <v>661225</v>
      </c>
      <c r="K18" t="str">
        <f>VLOOKUP(I18,'Drop Down'!$H:$I,2,FALSE)</f>
        <v>I07</v>
      </c>
      <c r="L18">
        <f t="shared" si="5"/>
        <v>1</v>
      </c>
      <c r="M18" t="str">
        <f>I18&amp;"."&amp;K18</f>
        <v>ASYLUM.I07</v>
      </c>
      <c r="N18">
        <f>VLOOKUP(B18,'School Details'!A:K,10,FALSE)</f>
        <v>400033</v>
      </c>
      <c r="O18" t="str">
        <f>C18</f>
        <v>Friern Barnet Sch</v>
      </c>
      <c r="P18" t="str">
        <f>VLOOKUP($N18,LBB_Code!$B:$F,3,FALSE)</f>
        <v>Friern Barnet School</v>
      </c>
      <c r="Q18" t="str">
        <f>VLOOKUP($N18,LBB_Code!$B:$F,2,FALSE)</f>
        <v>S900008299</v>
      </c>
      <c r="R18" t="str">
        <f>VLOOKUP($N18,LBB_Code!$B:$F,4,FALSE)</f>
        <v>N11 3LS</v>
      </c>
      <c r="S18" t="str">
        <f>VLOOKUP($G18,LBB_Code!$J:$O, 6,FALSE)</f>
        <v>A1.D10167.661225.99999.9999999.999999</v>
      </c>
      <c r="T18" s="153">
        <v>2501.472947368421</v>
      </c>
      <c r="W18" s="121"/>
      <c r="X18" t="str">
        <f t="shared" si="9"/>
        <v>4003.ASYLUM.I07.Ma251</v>
      </c>
      <c r="Y18" t="str">
        <f t="shared" si="10"/>
        <v>Friern Barnet Sch.4003.ASYLUM.I07.Ma25</v>
      </c>
      <c r="Z18" s="121">
        <v>2501.472947368421</v>
      </c>
      <c r="AC18" s="121"/>
      <c r="AF18" s="121"/>
      <c r="AI18" s="121"/>
      <c r="AL18" s="121"/>
      <c r="AO18" s="121"/>
      <c r="AR18" s="121"/>
      <c r="AU18" s="121"/>
      <c r="AX18" s="121"/>
      <c r="BA18" s="121"/>
      <c r="BD18" s="121"/>
      <c r="BE18" s="119">
        <f t="shared" si="2"/>
        <v>2501.472947368421</v>
      </c>
      <c r="BF18" s="119">
        <f>BE18-T18</f>
        <v>0</v>
      </c>
      <c r="BI18" s="107"/>
      <c r="BJ18" s="107"/>
      <c r="BK18" s="107"/>
      <c r="BL18" s="107"/>
      <c r="BM18" s="107"/>
      <c r="BN18" s="107"/>
      <c r="BO18" s="107"/>
      <c r="BP18" s="107"/>
      <c r="BQ18" s="107"/>
      <c r="BR18" s="107"/>
      <c r="BS18" s="107"/>
    </row>
    <row r="19" spans="1:71" x14ac:dyDescent="0.25">
      <c r="A19">
        <f t="shared" si="4"/>
        <v>3022020</v>
      </c>
      <c r="B19">
        <v>3022020</v>
      </c>
      <c r="C19" t="str">
        <f>VLOOKUP(B19,'School Details'!A:K,2,FALSE)</f>
        <v>Alma Primary</v>
      </c>
      <c r="D19">
        <f>VLOOKUP(B19,'School Details'!A:K,3,FALSE)</f>
        <v>0</v>
      </c>
      <c r="E19" t="str">
        <f>VLOOKUP(B19,'School Details'!A:K,4,FALSE)</f>
        <v>A</v>
      </c>
      <c r="F19" t="str">
        <f>VLOOKUP(B19,'School Details'!A:K,5,FALSE)</f>
        <v>Primary</v>
      </c>
      <c r="G19" s="100" t="s">
        <v>894</v>
      </c>
      <c r="H19" t="str">
        <f>VLOOKUP(G19,CCs!$Q:$R,2,FALSE)</f>
        <v>SF Grnt Pd-Pri Sch</v>
      </c>
      <c r="I19" t="s">
        <v>903</v>
      </c>
      <c r="J19">
        <v>661225</v>
      </c>
      <c r="K19" t="str">
        <f>VLOOKUP(I19,'Drop Down'!$H:$I,2,FALSE)</f>
        <v>I07</v>
      </c>
      <c r="L19">
        <f t="shared" si="5"/>
        <v>1</v>
      </c>
      <c r="M19" t="str">
        <f>I19&amp;"."&amp;K19</f>
        <v>ASYLUM.I07</v>
      </c>
      <c r="N19">
        <f>VLOOKUP(B19,'School Details'!A:K,10,FALSE)</f>
        <v>156270</v>
      </c>
      <c r="O19" t="str">
        <f>C19</f>
        <v>Alma Primary</v>
      </c>
      <c r="P19" t="str">
        <f>VLOOKUP($N19,LBB_Code!$B:$F,3,FALSE)</f>
        <v>Alma Primary</v>
      </c>
      <c r="Q19" t="str">
        <f>VLOOKUP($N19,LBB_Code!$B:$F,2,FALSE)</f>
        <v>S900002220</v>
      </c>
      <c r="R19" t="str">
        <f>VLOOKUP($N19,LBB_Code!$B:$F,4,FALSE)</f>
        <v>N2 0GA</v>
      </c>
      <c r="S19" t="str">
        <f>VLOOKUP($G19,LBB_Code!$J:$O, 6,FALSE)</f>
        <v>A1.D10166.661225.99999.9999999.999999</v>
      </c>
      <c r="T19" s="153">
        <v>949.01389473684219</v>
      </c>
      <c r="W19" s="121"/>
      <c r="X19" t="str">
        <f t="shared" si="9"/>
        <v>2020.ASYLUM.I07.Ma251</v>
      </c>
      <c r="Y19" t="str">
        <f t="shared" si="10"/>
        <v>Alma Primary.2020.ASYLUM.I07.Ma25</v>
      </c>
      <c r="Z19" s="121">
        <v>949.01389473684219</v>
      </c>
      <c r="AC19" s="121"/>
      <c r="AF19" s="121"/>
      <c r="AI19" s="121"/>
      <c r="AL19" s="121"/>
      <c r="AO19" s="121"/>
      <c r="AR19" s="121"/>
      <c r="AU19" s="121"/>
      <c r="AX19" s="121"/>
      <c r="BA19" s="121"/>
      <c r="BD19" s="121"/>
      <c r="BE19" s="119">
        <f t="shared" si="2"/>
        <v>949.01389473684219</v>
      </c>
      <c r="BF19" s="119">
        <f>BE19-T19</f>
        <v>0</v>
      </c>
      <c r="BI19" s="107"/>
      <c r="BJ19" s="107"/>
      <c r="BK19" s="107"/>
      <c r="BL19" s="107"/>
      <c r="BM19" s="107"/>
      <c r="BN19" s="107"/>
      <c r="BO19" s="107"/>
      <c r="BP19" s="107"/>
      <c r="BQ19" s="107"/>
      <c r="BR19" s="107"/>
      <c r="BS19" s="107"/>
    </row>
    <row r="20" spans="1:71" x14ac:dyDescent="0.25">
      <c r="A20">
        <f t="shared" si="4"/>
        <v>3022072</v>
      </c>
      <c r="B20">
        <v>3022072</v>
      </c>
      <c r="C20" t="str">
        <f>VLOOKUP(B20,'School Details'!A:K,2,FALSE)</f>
        <v>Queenswell Junior</v>
      </c>
      <c r="D20">
        <f>VLOOKUP(B20,'School Details'!A:K,3,FALSE)</f>
        <v>0</v>
      </c>
      <c r="E20" t="str">
        <f>VLOOKUP(B20,'School Details'!A:K,4,FALSE)</f>
        <v>M</v>
      </c>
      <c r="F20" t="str">
        <f>VLOOKUP(B20,'School Details'!A:K,5,FALSE)</f>
        <v>Primary</v>
      </c>
      <c r="G20" s="100" t="s">
        <v>894</v>
      </c>
      <c r="H20" t="str">
        <f>VLOOKUP(G20,CCs!$Q:$R,2,FALSE)</f>
        <v>SF Grnt Pd-Pri Sch</v>
      </c>
      <c r="I20" t="s">
        <v>903</v>
      </c>
      <c r="J20">
        <v>661225</v>
      </c>
      <c r="K20" t="str">
        <f>VLOOKUP(I20,'Drop Down'!$H:$I,2,FALSE)</f>
        <v>I07</v>
      </c>
      <c r="L20">
        <f>IF(C20=C19,L19+1,1)</f>
        <v>1</v>
      </c>
      <c r="M20" t="str">
        <f>I20&amp;"."&amp;K20</f>
        <v>ASYLUM.I07</v>
      </c>
      <c r="N20">
        <f>VLOOKUP(B20,'School Details'!A:K,10,FALSE)</f>
        <v>400012</v>
      </c>
      <c r="O20" t="str">
        <f>C20</f>
        <v>Queenswell Junior</v>
      </c>
      <c r="P20" t="str">
        <f>VLOOKUP($N20,LBB_Code!$B:$F,3,FALSE)</f>
        <v>Queenswell Junior School</v>
      </c>
      <c r="Q20" t="str">
        <f>VLOOKUP($N20,LBB_Code!$B:$F,2,FALSE)</f>
        <v>S900008287</v>
      </c>
      <c r="R20" t="str">
        <f>VLOOKUP($N20,LBB_Code!$B:$F,4,FALSE)</f>
        <v>N20 0NQ</v>
      </c>
      <c r="S20" t="str">
        <f>VLOOKUP($G20,LBB_Code!$J:$O, 6,FALSE)</f>
        <v>A1.D10166.661225.99999.9999999.999999</v>
      </c>
      <c r="T20" s="153">
        <v>495.14</v>
      </c>
      <c r="W20" s="121"/>
      <c r="X20" t="str">
        <f t="shared" si="9"/>
        <v>2072.ASYLUM.I07.Ma251</v>
      </c>
      <c r="Y20" t="str">
        <f t="shared" si="10"/>
        <v>Queenswell Junior.2072.ASYLUM.I07.Ma25</v>
      </c>
      <c r="Z20" s="121">
        <v>495.14</v>
      </c>
      <c r="AC20" s="121"/>
      <c r="AF20" s="121"/>
      <c r="AI20" s="121"/>
      <c r="AL20" s="121"/>
      <c r="AO20" s="121"/>
      <c r="AR20" s="121"/>
      <c r="AU20" s="121"/>
      <c r="AX20" s="121"/>
      <c r="BA20" s="121"/>
      <c r="BD20" s="121"/>
      <c r="BE20" s="119">
        <f t="shared" si="2"/>
        <v>495.14</v>
      </c>
      <c r="BF20" s="119">
        <f>BE20-T20</f>
        <v>0</v>
      </c>
      <c r="BI20" s="107"/>
      <c r="BJ20" s="107"/>
      <c r="BK20" s="107"/>
      <c r="BL20" s="107"/>
      <c r="BM20" s="107"/>
      <c r="BN20" s="107"/>
      <c r="BO20" s="107"/>
      <c r="BP20" s="107"/>
      <c r="BQ20" s="107"/>
      <c r="BR20" s="107"/>
      <c r="BS20" s="107"/>
    </row>
  </sheetData>
  <autoFilter ref="B6:BA20" xr:uid="{C0D18325-7934-42EE-93F6-D2C41E2CF98B}"/>
  <phoneticPr fontId="7"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C3FF-393F-44C3-8DFA-0F462563F82C}">
  <sheetPr>
    <tabColor theme="4" tint="0.39997558519241921"/>
  </sheetPr>
  <dimension ref="A2:BS104"/>
  <sheetViews>
    <sheetView zoomScale="90" zoomScaleNormal="90" workbookViewId="0">
      <pane xSplit="3" ySplit="6" topLeftCell="T7"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1" max="1" width="9.28515625" customWidth="1"/>
    <col min="2" max="2" width="9.28515625" bestFit="1" customWidth="1"/>
    <col min="3" max="3" width="31.140625" bestFit="1" customWidth="1"/>
    <col min="4" max="4" width="10.7109375" bestFit="1" customWidth="1"/>
    <col min="5" max="5" width="15.5703125" bestFit="1" customWidth="1"/>
    <col min="6" max="6" width="10.5703125" bestFit="1" customWidth="1"/>
    <col min="7" max="7" width="8.28515625" bestFit="1" customWidth="1"/>
    <col min="8" max="8" width="17.7109375" bestFit="1" customWidth="1"/>
    <col min="9" max="9" width="11.42578125" customWidth="1"/>
    <col min="10" max="10" width="8.140625" bestFit="1" customWidth="1"/>
    <col min="11" max="11" width="9.5703125" bestFit="1" customWidth="1"/>
    <col min="12" max="12" width="8.28515625" bestFit="1" customWidth="1"/>
    <col min="13" max="13" width="15.285156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9.28515625" customWidth="1" collapsed="1"/>
    <col min="24" max="24" width="22.42578125" hidden="1" customWidth="1" outlineLevel="1"/>
    <col min="25" max="25" width="51.140625" hidden="1" customWidth="1" outlineLevel="1"/>
    <col min="26" max="26" width="10.140625" customWidth="1" collapsed="1"/>
    <col min="27" max="27" width="21.7109375" hidden="1" customWidth="1" outlineLevel="1"/>
    <col min="28" max="28" width="50.42578125" hidden="1" customWidth="1" outlineLevel="1"/>
    <col min="29" max="29" width="14.140625" bestFit="1" customWidth="1" collapsed="1"/>
    <col min="30" max="30" width="22.28515625" hidden="1" customWidth="1" outlineLevel="1"/>
    <col min="31" max="31" width="51" hidden="1" customWidth="1" outlineLevel="1"/>
    <col min="32" max="32" width="14.140625" customWidth="1" collapsed="1"/>
    <col min="33" max="33" width="23.28515625" hidden="1" customWidth="1" outlineLevel="1"/>
    <col min="34" max="34" width="52" hidden="1" customWidth="1" outlineLevel="1"/>
    <col min="35" max="35" width="11" customWidth="1" collapsed="1"/>
    <col min="36" max="36" width="23.28515625" hidden="1" customWidth="1" outlineLevel="1"/>
    <col min="37" max="37" width="52" hidden="1" customWidth="1" outlineLevel="1"/>
    <col min="38" max="38" width="11.7109375" customWidth="1" collapsed="1"/>
    <col min="39" max="39" width="23" hidden="1" customWidth="1" outlineLevel="1"/>
    <col min="40" max="40" width="51.85546875" hidden="1" customWidth="1" outlineLevel="1"/>
    <col min="41" max="41" width="11.5703125" bestFit="1" customWidth="1" collapsed="1"/>
    <col min="42" max="42" width="23.28515625" hidden="1" customWidth="1" outlineLevel="1"/>
    <col min="43" max="43" width="52" hidden="1" customWidth="1" outlineLevel="1"/>
    <col min="44" max="44" width="14.5703125" bestFit="1" customWidth="1" collapsed="1"/>
    <col min="45" max="45" width="23.28515625" hidden="1" customWidth="1" outlineLevel="1"/>
    <col min="46" max="46" width="52" hidden="1" customWidth="1" outlineLevel="1"/>
    <col min="47" max="47" width="13.85546875" bestFit="1" customWidth="1" collapsed="1"/>
    <col min="48" max="48" width="22.7109375" hidden="1" customWidth="1" outlineLevel="1"/>
    <col min="49" max="49" width="51.42578125" hidden="1" customWidth="1" outlineLevel="1"/>
    <col min="50" max="50" width="11.5703125" bestFit="1" customWidth="1" collapsed="1"/>
    <col min="51" max="51" width="23" hidden="1" customWidth="1" outlineLevel="1"/>
    <col min="52" max="52" width="51.85546875" hidden="1" customWidth="1" outlineLevel="1"/>
    <col min="53" max="53" width="11.5703125" bestFit="1" customWidth="1" collapsed="1"/>
    <col min="54" max="54" width="23" hidden="1" customWidth="1" outlineLevel="1"/>
    <col min="55" max="55" width="51.85546875" hidden="1" customWidth="1" outlineLevel="1"/>
    <col min="56" max="56" width="12.5703125" customWidth="1" collapsed="1"/>
    <col min="57" max="58" width="14.28515625" bestFit="1" customWidth="1"/>
    <col min="59" max="59" width="15" customWidth="1"/>
    <col min="60" max="60" width="22" style="7" bestFit="1" customWidth="1"/>
    <col min="61" max="71" width="12.28515625" style="10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0" ht="15.75" thickBot="1" x14ac:dyDescent="0.3"/>
    <row r="3" spans="1:60" s="116" customFormat="1" ht="61.5" thickTop="1" thickBot="1" x14ac:dyDescent="0.3">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s="7"/>
    </row>
    <row r="4" spans="1:60" s="116" customFormat="1" ht="16.5" thickTop="1" thickBot="1" x14ac:dyDescent="0.3">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c r="BG4"/>
      <c r="BH4" s="7"/>
    </row>
    <row r="5" spans="1:60" ht="16.5" thickTop="1" thickBot="1" x14ac:dyDescent="0.3">
      <c r="N5" s="99"/>
      <c r="P5" s="3"/>
      <c r="R5" s="3"/>
      <c r="S5" s="3"/>
      <c r="T5" s="135">
        <f>SUM(T$7:T$211)</f>
        <v>0</v>
      </c>
      <c r="W5" s="136">
        <f t="shared" ref="W5:AE5" si="0">SUM(W$7:W$211)</f>
        <v>0</v>
      </c>
      <c r="X5" s="136">
        <f t="shared" si="0"/>
        <v>0</v>
      </c>
      <c r="Y5" s="136">
        <f t="shared" si="0"/>
        <v>0</v>
      </c>
      <c r="Z5" s="136">
        <f t="shared" si="0"/>
        <v>0</v>
      </c>
      <c r="AA5" s="136">
        <f t="shared" si="0"/>
        <v>0</v>
      </c>
      <c r="AB5" s="136">
        <f t="shared" si="0"/>
        <v>0</v>
      </c>
      <c r="AC5" s="136">
        <f t="shared" si="0"/>
        <v>2186293</v>
      </c>
      <c r="AD5" s="136">
        <f t="shared" si="0"/>
        <v>0</v>
      </c>
      <c r="AE5" s="136">
        <f t="shared" si="0"/>
        <v>0</v>
      </c>
      <c r="AF5" s="136">
        <f>SUM(AF$7:AF$93)</f>
        <v>0</v>
      </c>
      <c r="AG5" s="136">
        <f t="shared" ref="AG5:BC5" si="1">SUM(AG$7:AG$211)</f>
        <v>0</v>
      </c>
      <c r="AH5" s="136">
        <f t="shared" si="1"/>
        <v>0</v>
      </c>
      <c r="AI5" s="136">
        <f t="shared" si="1"/>
        <v>0</v>
      </c>
      <c r="AJ5" s="136">
        <f t="shared" si="1"/>
        <v>0</v>
      </c>
      <c r="AK5" s="136">
        <f t="shared" si="1"/>
        <v>0</v>
      </c>
      <c r="AL5" s="136">
        <f t="shared" si="1"/>
        <v>0</v>
      </c>
      <c r="AM5" s="136">
        <f t="shared" si="1"/>
        <v>0</v>
      </c>
      <c r="AN5" s="136">
        <f t="shared" si="1"/>
        <v>0</v>
      </c>
      <c r="AO5" s="136">
        <f t="shared" si="1"/>
        <v>0</v>
      </c>
      <c r="AP5" s="136">
        <f t="shared" si="1"/>
        <v>0</v>
      </c>
      <c r="AQ5" s="136">
        <f t="shared" si="1"/>
        <v>0</v>
      </c>
      <c r="AR5" s="136">
        <f t="shared" si="1"/>
        <v>0</v>
      </c>
      <c r="AS5" s="136">
        <f t="shared" si="1"/>
        <v>0</v>
      </c>
      <c r="AT5" s="136">
        <f t="shared" si="1"/>
        <v>0</v>
      </c>
      <c r="AU5" s="136">
        <f t="shared" si="1"/>
        <v>0</v>
      </c>
      <c r="AV5" s="136">
        <f t="shared" si="1"/>
        <v>0</v>
      </c>
      <c r="AW5" s="136">
        <f t="shared" si="1"/>
        <v>0</v>
      </c>
      <c r="AX5" s="136">
        <f t="shared" si="1"/>
        <v>0</v>
      </c>
      <c r="AY5" s="136">
        <f t="shared" si="1"/>
        <v>0</v>
      </c>
      <c r="AZ5" s="136">
        <f t="shared" si="1"/>
        <v>0</v>
      </c>
      <c r="BA5" s="136">
        <f t="shared" si="1"/>
        <v>0</v>
      </c>
      <c r="BB5" s="136">
        <f t="shared" si="1"/>
        <v>0</v>
      </c>
      <c r="BC5" s="136">
        <f t="shared" si="1"/>
        <v>0</v>
      </c>
      <c r="BD5" s="136">
        <f>SUM(W$7:W$211)</f>
        <v>0</v>
      </c>
      <c r="BE5" s="136">
        <f>SUM(BE7:BE211)</f>
        <v>2186293</v>
      </c>
      <c r="BF5" s="136">
        <f>SUM(W7:W211)</f>
        <v>0</v>
      </c>
      <c r="BH5" s="135"/>
    </row>
    <row r="6" spans="1:60"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60" x14ac:dyDescent="0.25">
      <c r="A7">
        <f>B7</f>
        <v>3023520</v>
      </c>
      <c r="B7" s="117">
        <v>3023520</v>
      </c>
      <c r="C7" t="s">
        <v>408</v>
      </c>
      <c r="D7" s="106">
        <v>0</v>
      </c>
      <c r="E7" s="106" t="str">
        <f>VLOOKUP(B7,'School Details'!A:E,4,FALSE)</f>
        <v>M</v>
      </c>
      <c r="F7" s="106" t="str">
        <f>VLOOKUP(B7,'School Details'!A:E,5,FALSE)</f>
        <v>Primary</v>
      </c>
      <c r="G7" t="s">
        <v>894</v>
      </c>
      <c r="H7" t="s">
        <v>567</v>
      </c>
      <c r="I7" t="s">
        <v>23892</v>
      </c>
      <c r="J7">
        <v>661225</v>
      </c>
      <c r="K7" s="117" t="s">
        <v>10</v>
      </c>
      <c r="L7" s="106">
        <f>IF(C7=C8,L6+1,1)</f>
        <v>1</v>
      </c>
      <c r="M7" s="106" t="str">
        <f t="shared" ref="M7:M67" si="2">I7&amp;"."&amp;K7</f>
        <v>CSBG.I01</v>
      </c>
      <c r="N7" s="106">
        <f>VLOOKUP(B7,'School Details'!A:K,10,FALSE)</f>
        <v>400125</v>
      </c>
      <c r="O7" s="106" t="str">
        <f t="shared" ref="O7:O67" si="3">C7</f>
        <v>Akiva Sch</v>
      </c>
      <c r="P7" t="s">
        <v>145</v>
      </c>
      <c r="Q7" t="s">
        <v>146</v>
      </c>
      <c r="R7" t="s">
        <v>147</v>
      </c>
      <c r="S7" t="str">
        <f>VLOOKUP($G7,LBB_Code!$J:$O, 6,FALSE)</f>
        <v>A1.D10166.661225.99999.9999999.999999</v>
      </c>
      <c r="T7" s="124"/>
      <c r="U7" t="str">
        <f t="shared" ref="U7:U67" si="4">RIGHT($B7,4)&amp;"."&amp;$M7&amp;"."&amp;U$3</f>
        <v>3520.CSBG.I01.Ap251</v>
      </c>
      <c r="V7" t="str">
        <f t="shared" ref="V7:V67" si="5">$O7&amp;"."&amp;RIGHT($B7,4)&amp;"."&amp;$M7&amp;"."&amp;V$3</f>
        <v>Akiva Sch.3520.CSBG.I01.Ap25</v>
      </c>
      <c r="W7" s="118"/>
      <c r="X7" t="str">
        <f t="shared" ref="X7:X67" si="6">RIGHT($B7,4)&amp;"."&amp;$M7&amp;"."&amp;X$3</f>
        <v>3520.CSBG.I01.Ma251</v>
      </c>
      <c r="Y7" t="str">
        <f t="shared" ref="Y7:Y67" si="7">$O7&amp;"."&amp;RIGHT($B7,4)&amp;"."&amp;$M7&amp;"."&amp;Y$3</f>
        <v>Akiva Sch.3520.CSBG.I01.Ma25</v>
      </c>
      <c r="Z7" s="118"/>
      <c r="AA7" t="str">
        <f t="shared" ref="AA7:AA67" si="8">RIGHT($B7,4)&amp;"."&amp;$M7&amp;"."&amp;AA$3</f>
        <v>3520.CSBG.I01.Ju251</v>
      </c>
      <c r="AB7" t="str">
        <f t="shared" ref="AB7:AB67" si="9">$O7&amp;"."&amp;RIGHT($B7,4)&amp;"."&amp;$M7&amp;"."&amp;AB$3</f>
        <v>Akiva Sch.3520.CSBG.I01.Ju25</v>
      </c>
      <c r="AC7" s="118"/>
      <c r="AD7" t="str">
        <f t="shared" ref="AD7:AD67" si="10">RIGHT($B7,4)&amp;"."&amp;$M7&amp;"."&amp;AD$3</f>
        <v>3520.CSBG.I01.Jul251</v>
      </c>
      <c r="AE7" t="str">
        <f t="shared" ref="AE7:AE67" si="11">$O7&amp;"."&amp;RIGHT($B7,4)&amp;"."&amp;$M7&amp;"."&amp;AE$3</f>
        <v>Akiva Sch.3520.CSBG.I01.Jul25</v>
      </c>
      <c r="AF7" s="121"/>
      <c r="AG7" s="121">
        <v>0</v>
      </c>
      <c r="AH7" s="121">
        <v>0</v>
      </c>
      <c r="AI7" s="121"/>
      <c r="AJ7" s="121">
        <v>0</v>
      </c>
      <c r="AK7" s="121">
        <v>0</v>
      </c>
      <c r="AL7" s="121"/>
      <c r="AM7" s="121">
        <v>0</v>
      </c>
      <c r="AN7" s="121">
        <v>0</v>
      </c>
      <c r="AO7" s="121"/>
      <c r="AP7" s="382" t="str">
        <f t="shared" ref="AP7:AP67" si="12">RIGHT($B7,4)&amp;"."&amp;$M7&amp;"."&amp;AP$3</f>
        <v>3520.CSBG.I01.Nov251</v>
      </c>
      <c r="AQ7" s="382" t="str">
        <f t="shared" ref="AQ7:AQ67" si="13">$O7&amp;"."&amp;RIGHT($B7,4)&amp;"."&amp;$M7&amp;"."&amp;AQ$3</f>
        <v>Akiva Sch.3520.CSBG.I01.Nov25</v>
      </c>
      <c r="AR7" s="332"/>
      <c r="AS7" s="121" t="str">
        <f>RIGHT($B7,4)&amp;"."&amp;$M7&amp;"."&amp;AS$3</f>
        <v>3520.CSBG.I01.Dec251</v>
      </c>
      <c r="AT7" s="121" t="str">
        <f>$O7&amp;"."&amp;RIGHT($B7,4)&amp;"."&amp;$M7&amp;"."&amp;AT$3</f>
        <v>Akiva Sch.3520.CSBG.I01.Dec25</v>
      </c>
      <c r="AU7" s="121"/>
      <c r="AV7" s="121">
        <v>0</v>
      </c>
      <c r="AW7" s="121">
        <v>0</v>
      </c>
      <c r="AX7" s="121"/>
      <c r="AY7" s="121"/>
      <c r="AZ7" s="121"/>
      <c r="BA7" s="121"/>
      <c r="BB7" s="121"/>
      <c r="BC7" s="121"/>
      <c r="BD7" s="121"/>
      <c r="BE7" s="119">
        <f t="shared" ref="BE7:BE38" si="14">W7+Z7+AC7+AF7+AI7+AL7+AO7+AR7+AU7+AX7+BA7+W7</f>
        <v>0</v>
      </c>
      <c r="BF7" s="119">
        <f t="shared" ref="BF7:BF67" si="15">BE7-T7</f>
        <v>0</v>
      </c>
    </row>
    <row r="8" spans="1:60" x14ac:dyDescent="0.25">
      <c r="A8">
        <f t="shared" ref="A8:A68" si="16">B8</f>
        <v>3023317</v>
      </c>
      <c r="B8" s="117">
        <v>3023317</v>
      </c>
      <c r="C8" t="s">
        <v>414</v>
      </c>
      <c r="D8" s="106">
        <v>0</v>
      </c>
      <c r="E8" s="106" t="str">
        <f>VLOOKUP(B8,'School Details'!A:E,4,FALSE)</f>
        <v>M</v>
      </c>
      <c r="F8" s="106" t="str">
        <f>VLOOKUP(B8,'School Details'!A:E,5,FALSE)</f>
        <v>Primary</v>
      </c>
      <c r="G8" t="s">
        <v>894</v>
      </c>
      <c r="H8" t="s">
        <v>567</v>
      </c>
      <c r="I8" t="s">
        <v>23892</v>
      </c>
      <c r="J8">
        <v>661225</v>
      </c>
      <c r="K8" s="117" t="s">
        <v>10</v>
      </c>
      <c r="L8" s="106">
        <f t="shared" ref="L8:L71" si="17">IF(C8=C9,L7+1,1)</f>
        <v>1</v>
      </c>
      <c r="M8" s="106" t="str">
        <f t="shared" si="2"/>
        <v>CSBG.I01</v>
      </c>
      <c r="N8" s="106">
        <f>VLOOKUP(B8,'School Details'!A:K,10,FALSE)</f>
        <v>400015</v>
      </c>
      <c r="O8" s="106" t="str">
        <f t="shared" si="3"/>
        <v xml:space="preserve">All Saints N20 Sch </v>
      </c>
      <c r="P8" t="s">
        <v>133</v>
      </c>
      <c r="Q8" t="s">
        <v>134</v>
      </c>
      <c r="R8" t="s">
        <v>135</v>
      </c>
      <c r="S8" t="str">
        <f>VLOOKUP($G8,LBB_Code!$J:$O, 6,FALSE)</f>
        <v>A1.D10166.661225.99999.9999999.999999</v>
      </c>
      <c r="T8" s="124"/>
      <c r="U8" t="str">
        <f t="shared" si="4"/>
        <v>3317.CSBG.I01.Ap251</v>
      </c>
      <c r="V8" t="str">
        <f t="shared" si="5"/>
        <v>All Saints N20 Sch .3317.CSBG.I01.Ap25</v>
      </c>
      <c r="W8" s="118"/>
      <c r="X8" t="str">
        <f t="shared" si="6"/>
        <v>3317.CSBG.I01.Ma251</v>
      </c>
      <c r="Y8" t="str">
        <f t="shared" si="7"/>
        <v>All Saints N20 Sch .3317.CSBG.I01.Ma25</v>
      </c>
      <c r="Z8" s="118"/>
      <c r="AA8" t="str">
        <f t="shared" si="8"/>
        <v>3317.CSBG.I01.Ju251</v>
      </c>
      <c r="AB8" t="str">
        <f t="shared" si="9"/>
        <v>All Saints N20 Sch .3317.CSBG.I01.Ju25</v>
      </c>
      <c r="AC8" s="118"/>
      <c r="AD8" t="str">
        <f t="shared" si="10"/>
        <v>3317.CSBG.I01.Jul251</v>
      </c>
      <c r="AE8" t="str">
        <f t="shared" si="11"/>
        <v>All Saints N20 Sch .3317.CSBG.I01.Jul25</v>
      </c>
      <c r="AF8" s="121"/>
      <c r="AG8" s="121">
        <v>0</v>
      </c>
      <c r="AH8" s="121">
        <v>0</v>
      </c>
      <c r="AI8" s="121"/>
      <c r="AJ8" s="121">
        <v>0</v>
      </c>
      <c r="AK8" s="121">
        <v>0</v>
      </c>
      <c r="AL8" s="121"/>
      <c r="AM8" s="121">
        <v>0</v>
      </c>
      <c r="AN8" s="121">
        <v>0</v>
      </c>
      <c r="AO8" s="121"/>
      <c r="AP8" s="382" t="str">
        <f t="shared" si="12"/>
        <v>3317.CSBG.I01.Nov251</v>
      </c>
      <c r="AQ8" s="382" t="str">
        <f t="shared" si="13"/>
        <v>All Saints N20 Sch .3317.CSBG.I01.Nov25</v>
      </c>
      <c r="AR8" s="121"/>
      <c r="AS8" s="121" t="str">
        <f t="shared" ref="AS8:AS71" si="18">RIGHT($B8,4)&amp;"."&amp;$M8&amp;"."&amp;AS$3</f>
        <v>3317.CSBG.I01.Dec251</v>
      </c>
      <c r="AT8" s="121" t="str">
        <f t="shared" ref="AT8:AT71" si="19">$O8&amp;"."&amp;RIGHT($B8,4)&amp;"."&amp;$M8&amp;"."&amp;AT$3</f>
        <v>All Saints N20 Sch .3317.CSBG.I01.Dec25</v>
      </c>
      <c r="AU8" s="121"/>
      <c r="AV8" s="121">
        <v>0</v>
      </c>
      <c r="AW8" s="121">
        <v>0</v>
      </c>
      <c r="AX8" s="121"/>
      <c r="AY8" s="121"/>
      <c r="AZ8" s="121"/>
      <c r="BA8" s="121"/>
      <c r="BB8" s="121"/>
      <c r="BC8" s="121"/>
      <c r="BD8" s="121"/>
      <c r="BE8" s="119">
        <f t="shared" si="14"/>
        <v>0</v>
      </c>
      <c r="BF8" s="119">
        <f t="shared" si="15"/>
        <v>0</v>
      </c>
    </row>
    <row r="9" spans="1:60" x14ac:dyDescent="0.25">
      <c r="A9">
        <f t="shared" si="16"/>
        <v>3023300</v>
      </c>
      <c r="B9" s="117">
        <v>3023300</v>
      </c>
      <c r="C9" t="s">
        <v>412</v>
      </c>
      <c r="D9" s="106">
        <v>0</v>
      </c>
      <c r="E9" s="106" t="str">
        <f>VLOOKUP(B9,'School Details'!A:E,4,FALSE)</f>
        <v>M</v>
      </c>
      <c r="F9" s="106" t="str">
        <f>VLOOKUP(B9,'School Details'!A:E,5,FALSE)</f>
        <v>Primary</v>
      </c>
      <c r="G9" t="s">
        <v>894</v>
      </c>
      <c r="H9" t="s">
        <v>567</v>
      </c>
      <c r="I9" t="s">
        <v>23892</v>
      </c>
      <c r="J9">
        <v>661225</v>
      </c>
      <c r="K9" s="117" t="s">
        <v>10</v>
      </c>
      <c r="L9" s="106">
        <f t="shared" si="17"/>
        <v>1</v>
      </c>
      <c r="M9" s="106" t="str">
        <f t="shared" si="2"/>
        <v>CSBG.I01</v>
      </c>
      <c r="N9" s="106">
        <f>VLOOKUP(B9,'School Details'!A:K,10,FALSE)</f>
        <v>400069</v>
      </c>
      <c r="O9" s="106" t="str">
        <f t="shared" si="3"/>
        <v xml:space="preserve">All Saints NW2 Sch </v>
      </c>
      <c r="P9" t="s">
        <v>112</v>
      </c>
      <c r="Q9" t="s">
        <v>113</v>
      </c>
      <c r="R9" t="s">
        <v>114</v>
      </c>
      <c r="S9" t="str">
        <f>VLOOKUP($G9,LBB_Code!$J:$O, 6,FALSE)</f>
        <v>A1.D10166.661225.99999.9999999.999999</v>
      </c>
      <c r="T9" s="124"/>
      <c r="U9" t="str">
        <f t="shared" si="4"/>
        <v>3300.CSBG.I01.Ap251</v>
      </c>
      <c r="V9" t="str">
        <f t="shared" si="5"/>
        <v>All Saints NW2 Sch .3300.CSBG.I01.Ap25</v>
      </c>
      <c r="W9" s="118"/>
      <c r="X9" t="str">
        <f t="shared" si="6"/>
        <v>3300.CSBG.I01.Ma251</v>
      </c>
      <c r="Y9" t="str">
        <f t="shared" si="7"/>
        <v>All Saints NW2 Sch .3300.CSBG.I01.Ma25</v>
      </c>
      <c r="Z9" s="118"/>
      <c r="AA9" t="str">
        <f t="shared" si="8"/>
        <v>3300.CSBG.I01.Ju251</v>
      </c>
      <c r="AB9" t="str">
        <f t="shared" si="9"/>
        <v>All Saints NW2 Sch .3300.CSBG.I01.Ju25</v>
      </c>
      <c r="AC9" s="118"/>
      <c r="AD9" t="str">
        <f t="shared" si="10"/>
        <v>3300.CSBG.I01.Jul251</v>
      </c>
      <c r="AE9" t="str">
        <f t="shared" si="11"/>
        <v>All Saints NW2 Sch .3300.CSBG.I01.Jul25</v>
      </c>
      <c r="AF9" s="121"/>
      <c r="AG9" s="121">
        <v>0</v>
      </c>
      <c r="AH9" s="121">
        <v>0</v>
      </c>
      <c r="AI9" s="121"/>
      <c r="AJ9" s="121">
        <v>0</v>
      </c>
      <c r="AK9" s="121">
        <v>0</v>
      </c>
      <c r="AL9" s="121"/>
      <c r="AM9" s="121">
        <v>0</v>
      </c>
      <c r="AN9" s="121">
        <v>0</v>
      </c>
      <c r="AO9" s="121"/>
      <c r="AP9" s="382" t="str">
        <f t="shared" si="12"/>
        <v>3300.CSBG.I01.Nov251</v>
      </c>
      <c r="AQ9" s="382" t="str">
        <f t="shared" si="13"/>
        <v>All Saints NW2 Sch .3300.CSBG.I01.Nov25</v>
      </c>
      <c r="AR9" s="121"/>
      <c r="AS9" s="121" t="str">
        <f t="shared" si="18"/>
        <v>3300.CSBG.I01.Dec251</v>
      </c>
      <c r="AT9" s="121" t="str">
        <f t="shared" si="19"/>
        <v>All Saints NW2 Sch .3300.CSBG.I01.Dec25</v>
      </c>
      <c r="AU9" s="121"/>
      <c r="AV9" s="121">
        <v>0</v>
      </c>
      <c r="AW9" s="121">
        <v>0</v>
      </c>
      <c r="AX9" s="121"/>
      <c r="AY9" s="121"/>
      <c r="AZ9" s="121"/>
      <c r="BA9" s="121"/>
      <c r="BB9" s="121"/>
      <c r="BC9" s="121"/>
      <c r="BD9" s="121"/>
      <c r="BE9" s="119">
        <f t="shared" si="14"/>
        <v>0</v>
      </c>
      <c r="BF9" s="119">
        <f t="shared" si="15"/>
        <v>0</v>
      </c>
    </row>
    <row r="10" spans="1:60" x14ac:dyDescent="0.25">
      <c r="A10">
        <f t="shared" si="16"/>
        <v>3023500</v>
      </c>
      <c r="B10" s="117">
        <v>3023500</v>
      </c>
      <c r="C10" t="s">
        <v>418</v>
      </c>
      <c r="D10" s="106">
        <v>0</v>
      </c>
      <c r="E10" s="106" t="str">
        <f>VLOOKUP(B10,'School Details'!A:E,4,FALSE)</f>
        <v>M</v>
      </c>
      <c r="F10" s="106" t="str">
        <f>VLOOKUP(B10,'School Details'!A:E,5,FALSE)</f>
        <v>Primary</v>
      </c>
      <c r="G10" t="s">
        <v>894</v>
      </c>
      <c r="H10" t="s">
        <v>567</v>
      </c>
      <c r="I10" t="s">
        <v>23892</v>
      </c>
      <c r="J10">
        <v>661225</v>
      </c>
      <c r="K10" s="117" t="s">
        <v>10</v>
      </c>
      <c r="L10" s="106">
        <f t="shared" si="17"/>
        <v>1</v>
      </c>
      <c r="M10" s="106" t="str">
        <f t="shared" si="2"/>
        <v>CSBG.I01</v>
      </c>
      <c r="N10" s="106">
        <f>VLOOKUP(B10,'School Details'!A:K,10,FALSE)</f>
        <v>400023</v>
      </c>
      <c r="O10" s="106" t="str">
        <f t="shared" si="3"/>
        <v xml:space="preserve">Annunciation Infant </v>
      </c>
      <c r="P10" t="s">
        <v>124</v>
      </c>
      <c r="Q10" t="s">
        <v>125</v>
      </c>
      <c r="R10" t="s">
        <v>126</v>
      </c>
      <c r="S10" t="str">
        <f>VLOOKUP($G10,LBB_Code!$J:$O, 6,FALSE)</f>
        <v>A1.D10166.661225.99999.9999999.999999</v>
      </c>
      <c r="T10" s="124"/>
      <c r="U10" t="str">
        <f t="shared" si="4"/>
        <v>3500.CSBG.I01.Ap251</v>
      </c>
      <c r="V10" t="str">
        <f t="shared" si="5"/>
        <v>Annunciation Infant .3500.CSBG.I01.Ap25</v>
      </c>
      <c r="W10" s="118"/>
      <c r="X10" t="str">
        <f t="shared" si="6"/>
        <v>3500.CSBG.I01.Ma251</v>
      </c>
      <c r="Y10" t="str">
        <f t="shared" si="7"/>
        <v>Annunciation Infant .3500.CSBG.I01.Ma25</v>
      </c>
      <c r="Z10" s="118"/>
      <c r="AA10" t="str">
        <f t="shared" si="8"/>
        <v>3500.CSBG.I01.Ju251</v>
      </c>
      <c r="AB10" t="str">
        <f t="shared" si="9"/>
        <v>Annunciation Infant .3500.CSBG.I01.Ju25</v>
      </c>
      <c r="AC10" s="118"/>
      <c r="AD10" t="str">
        <f t="shared" si="10"/>
        <v>3500.CSBG.I01.Jul251</v>
      </c>
      <c r="AE10" t="str">
        <f t="shared" si="11"/>
        <v>Annunciation Infant .3500.CSBG.I01.Jul25</v>
      </c>
      <c r="AF10" s="121"/>
      <c r="AG10" s="121">
        <v>0</v>
      </c>
      <c r="AH10" s="121">
        <v>0</v>
      </c>
      <c r="AI10" s="121"/>
      <c r="AJ10" s="121">
        <v>0</v>
      </c>
      <c r="AK10" s="121">
        <v>0</v>
      </c>
      <c r="AL10" s="121"/>
      <c r="AM10" s="121">
        <v>0</v>
      </c>
      <c r="AN10" s="121">
        <v>0</v>
      </c>
      <c r="AO10" s="121"/>
      <c r="AP10" s="382" t="str">
        <f t="shared" si="12"/>
        <v>3500.CSBG.I01.Nov251</v>
      </c>
      <c r="AQ10" s="382" t="str">
        <f t="shared" si="13"/>
        <v>Annunciation Infant .3500.CSBG.I01.Nov25</v>
      </c>
      <c r="AR10" s="121"/>
      <c r="AS10" s="121" t="str">
        <f t="shared" si="18"/>
        <v>3500.CSBG.I01.Dec251</v>
      </c>
      <c r="AT10" s="121" t="str">
        <f t="shared" si="19"/>
        <v>Annunciation Infant .3500.CSBG.I01.Dec25</v>
      </c>
      <c r="AU10" s="121"/>
      <c r="AV10" s="121">
        <v>0</v>
      </c>
      <c r="AW10" s="121">
        <v>0</v>
      </c>
      <c r="AX10" s="121"/>
      <c r="AY10" s="121"/>
      <c r="AZ10" s="121"/>
      <c r="BA10" s="121"/>
      <c r="BB10" s="121"/>
      <c r="BC10" s="121"/>
      <c r="BD10" s="121"/>
      <c r="BE10" s="119">
        <f t="shared" si="14"/>
        <v>0</v>
      </c>
      <c r="BF10" s="119">
        <f t="shared" si="15"/>
        <v>0</v>
      </c>
    </row>
    <row r="11" spans="1:60" x14ac:dyDescent="0.25">
      <c r="A11">
        <f t="shared" si="16"/>
        <v>3023514</v>
      </c>
      <c r="B11" s="117">
        <v>3023514</v>
      </c>
      <c r="C11" t="s">
        <v>420</v>
      </c>
      <c r="D11" s="106">
        <v>0</v>
      </c>
      <c r="E11" s="106" t="str">
        <f>VLOOKUP(B11,'School Details'!A:E,4,FALSE)</f>
        <v>M</v>
      </c>
      <c r="F11" s="106" t="str">
        <f>VLOOKUP(B11,'School Details'!A:E,5,FALSE)</f>
        <v>Primary</v>
      </c>
      <c r="G11" t="s">
        <v>894</v>
      </c>
      <c r="H11" t="s">
        <v>567</v>
      </c>
      <c r="I11" t="s">
        <v>23892</v>
      </c>
      <c r="J11">
        <v>661225</v>
      </c>
      <c r="K11" s="117" t="s">
        <v>10</v>
      </c>
      <c r="L11" s="106">
        <f t="shared" si="17"/>
        <v>1</v>
      </c>
      <c r="M11" s="106" t="str">
        <f t="shared" si="2"/>
        <v>CSBG.I01</v>
      </c>
      <c r="N11" s="106">
        <f>VLOOKUP(B11,'School Details'!A:K,10,FALSE)</f>
        <v>400107</v>
      </c>
      <c r="O11" s="106" t="str">
        <f t="shared" si="3"/>
        <v>Annunciation Junior</v>
      </c>
      <c r="P11" t="s">
        <v>193</v>
      </c>
      <c r="Q11" t="s">
        <v>194</v>
      </c>
      <c r="R11" t="s">
        <v>195</v>
      </c>
      <c r="S11" t="str">
        <f>VLOOKUP($G11,LBB_Code!$J:$O, 6,FALSE)</f>
        <v>A1.D10166.661225.99999.9999999.999999</v>
      </c>
      <c r="T11" s="124"/>
      <c r="U11" t="str">
        <f t="shared" si="4"/>
        <v>3514.CSBG.I01.Ap251</v>
      </c>
      <c r="V11" t="str">
        <f t="shared" si="5"/>
        <v>Annunciation Junior.3514.CSBG.I01.Ap25</v>
      </c>
      <c r="W11" s="118"/>
      <c r="X11" t="str">
        <f t="shared" si="6"/>
        <v>3514.CSBG.I01.Ma251</v>
      </c>
      <c r="Y11" t="str">
        <f t="shared" si="7"/>
        <v>Annunciation Junior.3514.CSBG.I01.Ma25</v>
      </c>
      <c r="Z11" s="118"/>
      <c r="AA11" t="str">
        <f t="shared" si="8"/>
        <v>3514.CSBG.I01.Ju251</v>
      </c>
      <c r="AB11" t="str">
        <f t="shared" si="9"/>
        <v>Annunciation Junior.3514.CSBG.I01.Ju25</v>
      </c>
      <c r="AC11" s="118"/>
      <c r="AD11" t="str">
        <f t="shared" si="10"/>
        <v>3514.CSBG.I01.Jul251</v>
      </c>
      <c r="AE11" t="str">
        <f t="shared" si="11"/>
        <v>Annunciation Junior.3514.CSBG.I01.Jul25</v>
      </c>
      <c r="AF11" s="121"/>
      <c r="AG11" s="121">
        <v>0</v>
      </c>
      <c r="AH11" s="121">
        <v>0</v>
      </c>
      <c r="AI11" s="121"/>
      <c r="AJ11" s="121">
        <v>0</v>
      </c>
      <c r="AK11" s="121">
        <v>0</v>
      </c>
      <c r="AL11" s="121"/>
      <c r="AM11" s="121">
        <v>0</v>
      </c>
      <c r="AN11" s="121">
        <v>0</v>
      </c>
      <c r="AO11" s="121"/>
      <c r="AP11" s="382" t="str">
        <f t="shared" si="12"/>
        <v>3514.CSBG.I01.Nov251</v>
      </c>
      <c r="AQ11" s="382" t="str">
        <f t="shared" si="13"/>
        <v>Annunciation Junior.3514.CSBG.I01.Nov25</v>
      </c>
      <c r="AR11" s="121"/>
      <c r="AS11" s="121" t="str">
        <f t="shared" si="18"/>
        <v>3514.CSBG.I01.Dec251</v>
      </c>
      <c r="AT11" s="121" t="str">
        <f t="shared" si="19"/>
        <v>Annunciation Junior.3514.CSBG.I01.Dec25</v>
      </c>
      <c r="AU11" s="121"/>
      <c r="AV11" s="121">
        <v>0</v>
      </c>
      <c r="AW11" s="121">
        <v>0</v>
      </c>
      <c r="AX11" s="121"/>
      <c r="AY11" s="121"/>
      <c r="AZ11" s="121"/>
      <c r="BA11" s="121"/>
      <c r="BB11" s="121"/>
      <c r="BC11" s="121"/>
      <c r="BD11" s="121"/>
      <c r="BE11" s="119">
        <f t="shared" si="14"/>
        <v>0</v>
      </c>
      <c r="BF11" s="119">
        <f t="shared" si="15"/>
        <v>0</v>
      </c>
    </row>
    <row r="12" spans="1:60" x14ac:dyDescent="0.25">
      <c r="A12">
        <f t="shared" si="16"/>
        <v>3022002</v>
      </c>
      <c r="B12" s="117">
        <v>3022002</v>
      </c>
      <c r="C12" t="s">
        <v>423</v>
      </c>
      <c r="D12" s="106">
        <v>0</v>
      </c>
      <c r="E12" s="106" t="str">
        <f>VLOOKUP(B12,'School Details'!A:K,4,FALSE)</f>
        <v>M</v>
      </c>
      <c r="F12" s="106" t="str">
        <f>VLOOKUP(B12,'School Details'!A:E,5,FALSE)</f>
        <v>Primary</v>
      </c>
      <c r="G12" t="s">
        <v>894</v>
      </c>
      <c r="H12" t="s">
        <v>567</v>
      </c>
      <c r="I12" t="s">
        <v>23892</v>
      </c>
      <c r="J12">
        <v>661225</v>
      </c>
      <c r="K12" s="117" t="s">
        <v>10</v>
      </c>
      <c r="L12" s="106">
        <f t="shared" si="17"/>
        <v>1</v>
      </c>
      <c r="M12" s="106" t="str">
        <f t="shared" si="2"/>
        <v>CSBG.I01</v>
      </c>
      <c r="N12" s="106">
        <f>VLOOKUP(B12,'School Details'!A:K,10,FALSE)</f>
        <v>400005</v>
      </c>
      <c r="O12" s="106" t="str">
        <f t="shared" si="3"/>
        <v xml:space="preserve">Barnfield </v>
      </c>
      <c r="P12" t="s">
        <v>139</v>
      </c>
      <c r="Q12" t="s">
        <v>140</v>
      </c>
      <c r="R12" t="s">
        <v>141</v>
      </c>
      <c r="S12" t="str">
        <f>VLOOKUP($G12,LBB_Code!$J:$O, 6,FALSE)</f>
        <v>A1.D10166.661225.99999.9999999.999999</v>
      </c>
      <c r="T12" s="124"/>
      <c r="U12" t="str">
        <f t="shared" si="4"/>
        <v>2002.CSBG.I01.Ap251</v>
      </c>
      <c r="V12" t="str">
        <f t="shared" si="5"/>
        <v>Barnfield .2002.CSBG.I01.Ap25</v>
      </c>
      <c r="W12" s="118"/>
      <c r="X12" t="str">
        <f t="shared" si="6"/>
        <v>2002.CSBG.I01.Ma251</v>
      </c>
      <c r="Y12" t="str">
        <f t="shared" si="7"/>
        <v>Barnfield .2002.CSBG.I01.Ma25</v>
      </c>
      <c r="Z12" s="118"/>
      <c r="AA12" t="str">
        <f t="shared" si="8"/>
        <v>2002.CSBG.I01.Ju251</v>
      </c>
      <c r="AB12" t="str">
        <f t="shared" si="9"/>
        <v>Barnfield .2002.CSBG.I01.Ju25</v>
      </c>
      <c r="AC12" s="118"/>
      <c r="AD12" t="str">
        <f t="shared" si="10"/>
        <v>2002.CSBG.I01.Jul251</v>
      </c>
      <c r="AE12" t="str">
        <f t="shared" si="11"/>
        <v>Barnfield .2002.CSBG.I01.Jul25</v>
      </c>
      <c r="AF12" s="121"/>
      <c r="AG12" s="121">
        <v>0</v>
      </c>
      <c r="AH12" s="121">
        <v>0</v>
      </c>
      <c r="AI12" s="121"/>
      <c r="AJ12" s="121">
        <v>0</v>
      </c>
      <c r="AK12" s="121">
        <v>0</v>
      </c>
      <c r="AL12" s="121"/>
      <c r="AM12" s="121">
        <v>0</v>
      </c>
      <c r="AN12" s="121">
        <v>0</v>
      </c>
      <c r="AO12" s="121"/>
      <c r="AP12" s="382" t="str">
        <f t="shared" si="12"/>
        <v>2002.CSBG.I01.Nov251</v>
      </c>
      <c r="AQ12" s="382" t="str">
        <f t="shared" si="13"/>
        <v>Barnfield .2002.CSBG.I01.Nov25</v>
      </c>
      <c r="AR12" s="121"/>
      <c r="AS12" s="121" t="str">
        <f t="shared" si="18"/>
        <v>2002.CSBG.I01.Dec251</v>
      </c>
      <c r="AT12" s="121" t="str">
        <f t="shared" si="19"/>
        <v>Barnfield .2002.CSBG.I01.Dec25</v>
      </c>
      <c r="AU12" s="121"/>
      <c r="AV12" s="121">
        <v>0</v>
      </c>
      <c r="AW12" s="121">
        <v>0</v>
      </c>
      <c r="AX12" s="121"/>
      <c r="AY12" s="121"/>
      <c r="AZ12" s="121"/>
      <c r="BA12" s="121"/>
      <c r="BB12" s="121"/>
      <c r="BC12" s="121"/>
      <c r="BD12" s="121"/>
      <c r="BE12" s="119">
        <f t="shared" si="14"/>
        <v>0</v>
      </c>
      <c r="BF12" s="119">
        <f t="shared" si="15"/>
        <v>0</v>
      </c>
    </row>
    <row r="13" spans="1:60" x14ac:dyDescent="0.25">
      <c r="A13">
        <f t="shared" si="16"/>
        <v>3022079</v>
      </c>
      <c r="B13" s="117">
        <v>3022079</v>
      </c>
      <c r="C13" t="s">
        <v>425</v>
      </c>
      <c r="D13" s="106">
        <v>0</v>
      </c>
      <c r="E13" s="106" t="str">
        <f>VLOOKUP(B13,'School Details'!A:E,4,FALSE)</f>
        <v>M</v>
      </c>
      <c r="F13" s="106" t="str">
        <f>VLOOKUP(B13,'School Details'!A:E,5,FALSE)</f>
        <v>Primary</v>
      </c>
      <c r="G13" t="s">
        <v>894</v>
      </c>
      <c r="H13" t="s">
        <v>567</v>
      </c>
      <c r="I13" t="s">
        <v>23892</v>
      </c>
      <c r="J13">
        <v>661225</v>
      </c>
      <c r="K13" s="117" t="s">
        <v>10</v>
      </c>
      <c r="L13" s="106">
        <f t="shared" si="17"/>
        <v>1</v>
      </c>
      <c r="M13" s="106" t="str">
        <f t="shared" si="2"/>
        <v>CSBG.I01</v>
      </c>
      <c r="N13" s="106">
        <f>VLOOKUP(B13,'School Details'!A:K,10,FALSE)</f>
        <v>400070</v>
      </c>
      <c r="O13" s="106" t="str">
        <f t="shared" si="3"/>
        <v>Beis Yaakov</v>
      </c>
      <c r="P13" t="s">
        <v>16</v>
      </c>
      <c r="Q13" t="s">
        <v>17</v>
      </c>
      <c r="R13" t="s">
        <v>18</v>
      </c>
      <c r="S13" t="str">
        <f>VLOOKUP($G13,LBB_Code!$J:$O, 6,FALSE)</f>
        <v>A1.D10166.661225.99999.9999999.999999</v>
      </c>
      <c r="T13" s="124"/>
      <c r="U13" t="str">
        <f t="shared" si="4"/>
        <v>2079.CSBG.I01.Ap251</v>
      </c>
      <c r="V13" t="str">
        <f t="shared" si="5"/>
        <v>Beis Yaakov.2079.CSBG.I01.Ap25</v>
      </c>
      <c r="W13" s="118"/>
      <c r="X13" t="str">
        <f t="shared" si="6"/>
        <v>2079.CSBG.I01.Ma251</v>
      </c>
      <c r="Y13" t="str">
        <f t="shared" si="7"/>
        <v>Beis Yaakov.2079.CSBG.I01.Ma25</v>
      </c>
      <c r="Z13" s="118"/>
      <c r="AA13" t="str">
        <f t="shared" si="8"/>
        <v>2079.CSBG.I01.Ju251</v>
      </c>
      <c r="AB13" t="str">
        <f t="shared" si="9"/>
        <v>Beis Yaakov.2079.CSBG.I01.Ju25</v>
      </c>
      <c r="AC13" s="118"/>
      <c r="AD13" t="str">
        <f t="shared" si="10"/>
        <v>2079.CSBG.I01.Jul251</v>
      </c>
      <c r="AE13" t="str">
        <f t="shared" si="11"/>
        <v>Beis Yaakov.2079.CSBG.I01.Jul25</v>
      </c>
      <c r="AF13" s="121"/>
      <c r="AG13" s="121">
        <v>0</v>
      </c>
      <c r="AH13" s="121">
        <v>0</v>
      </c>
      <c r="AI13" s="121"/>
      <c r="AJ13" s="121">
        <v>0</v>
      </c>
      <c r="AK13" s="121">
        <v>0</v>
      </c>
      <c r="AL13" s="121"/>
      <c r="AM13" s="121">
        <v>0</v>
      </c>
      <c r="AN13" s="121">
        <v>0</v>
      </c>
      <c r="AO13" s="121"/>
      <c r="AP13" s="382" t="str">
        <f t="shared" si="12"/>
        <v>2079.CSBG.I01.Nov251</v>
      </c>
      <c r="AQ13" s="382" t="str">
        <f t="shared" si="13"/>
        <v>Beis Yaakov.2079.CSBG.I01.Nov25</v>
      </c>
      <c r="AR13" s="121"/>
      <c r="AS13" s="121" t="str">
        <f t="shared" si="18"/>
        <v>2079.CSBG.I01.Dec251</v>
      </c>
      <c r="AT13" s="121" t="str">
        <f t="shared" si="19"/>
        <v>Beis Yaakov.2079.CSBG.I01.Dec25</v>
      </c>
      <c r="AU13" s="121"/>
      <c r="AV13" s="121">
        <v>0</v>
      </c>
      <c r="AW13" s="121">
        <v>0</v>
      </c>
      <c r="AX13" s="121"/>
      <c r="AY13" s="121"/>
      <c r="AZ13" s="121"/>
      <c r="BA13" s="121"/>
      <c r="BB13" s="121"/>
      <c r="BC13" s="121"/>
      <c r="BD13" s="121"/>
      <c r="BE13" s="119">
        <f t="shared" si="14"/>
        <v>0</v>
      </c>
      <c r="BF13" s="119">
        <f t="shared" si="15"/>
        <v>0</v>
      </c>
    </row>
    <row r="14" spans="1:60" x14ac:dyDescent="0.25">
      <c r="A14">
        <f t="shared" si="16"/>
        <v>3023524</v>
      </c>
      <c r="B14" s="117">
        <v>3023524</v>
      </c>
      <c r="C14" t="s">
        <v>426</v>
      </c>
      <c r="D14" s="106">
        <v>0</v>
      </c>
      <c r="E14" s="106" t="str">
        <f>VLOOKUP(B14,'School Details'!A:E,4,FALSE)</f>
        <v>M</v>
      </c>
      <c r="F14" s="106" t="str">
        <f>VLOOKUP(B14,'School Details'!A:E,5,FALSE)</f>
        <v>Primary</v>
      </c>
      <c r="G14" t="s">
        <v>894</v>
      </c>
      <c r="H14" t="s">
        <v>567</v>
      </c>
      <c r="I14" t="s">
        <v>23892</v>
      </c>
      <c r="J14">
        <v>661225</v>
      </c>
      <c r="K14" s="117" t="s">
        <v>10</v>
      </c>
      <c r="L14" s="106">
        <f t="shared" si="17"/>
        <v>1</v>
      </c>
      <c r="M14" s="106" t="str">
        <f t="shared" si="2"/>
        <v>CSBG.I01</v>
      </c>
      <c r="N14" s="106">
        <f>VLOOKUP(B14,'School Details'!A:K,10,FALSE)</f>
        <v>400150</v>
      </c>
      <c r="O14" s="106" t="str">
        <f t="shared" si="3"/>
        <v xml:space="preserve">Beit Shvidler </v>
      </c>
      <c r="P14" t="s">
        <v>187</v>
      </c>
      <c r="Q14" t="s">
        <v>188</v>
      </c>
      <c r="R14" t="s">
        <v>189</v>
      </c>
      <c r="S14" t="str">
        <f>VLOOKUP($G14,LBB_Code!$J:$O, 6,FALSE)</f>
        <v>A1.D10166.661225.99999.9999999.999999</v>
      </c>
      <c r="T14" s="124"/>
      <c r="U14" t="str">
        <f t="shared" si="4"/>
        <v>3524.CSBG.I01.Ap251</v>
      </c>
      <c r="V14" t="str">
        <f t="shared" si="5"/>
        <v>Beit Shvidler .3524.CSBG.I01.Ap25</v>
      </c>
      <c r="W14" s="118"/>
      <c r="X14" t="str">
        <f t="shared" si="6"/>
        <v>3524.CSBG.I01.Ma251</v>
      </c>
      <c r="Y14" t="str">
        <f t="shared" si="7"/>
        <v>Beit Shvidler .3524.CSBG.I01.Ma25</v>
      </c>
      <c r="Z14" s="118"/>
      <c r="AA14" t="str">
        <f t="shared" si="8"/>
        <v>3524.CSBG.I01.Ju251</v>
      </c>
      <c r="AB14" t="str">
        <f t="shared" si="9"/>
        <v>Beit Shvidler .3524.CSBG.I01.Ju25</v>
      </c>
      <c r="AC14" s="118"/>
      <c r="AD14" t="str">
        <f t="shared" si="10"/>
        <v>3524.CSBG.I01.Jul251</v>
      </c>
      <c r="AE14" t="str">
        <f t="shared" si="11"/>
        <v>Beit Shvidler .3524.CSBG.I01.Jul25</v>
      </c>
      <c r="AF14" s="121"/>
      <c r="AG14" s="121">
        <v>0</v>
      </c>
      <c r="AH14" s="121">
        <v>0</v>
      </c>
      <c r="AI14" s="121"/>
      <c r="AJ14" s="121">
        <v>0</v>
      </c>
      <c r="AK14" s="121">
        <v>0</v>
      </c>
      <c r="AL14" s="121"/>
      <c r="AM14" s="121">
        <v>0</v>
      </c>
      <c r="AN14" s="121">
        <v>0</v>
      </c>
      <c r="AO14" s="121"/>
      <c r="AP14" s="382" t="str">
        <f t="shared" si="12"/>
        <v>3524.CSBG.I01.Nov251</v>
      </c>
      <c r="AQ14" s="382" t="str">
        <f t="shared" si="13"/>
        <v>Beit Shvidler .3524.CSBG.I01.Nov25</v>
      </c>
      <c r="AR14" s="121"/>
      <c r="AS14" s="121" t="str">
        <f t="shared" si="18"/>
        <v>3524.CSBG.I01.Dec251</v>
      </c>
      <c r="AT14" s="121" t="str">
        <f t="shared" si="19"/>
        <v>Beit Shvidler .3524.CSBG.I01.Dec25</v>
      </c>
      <c r="AU14" s="121"/>
      <c r="AV14" s="121">
        <v>0</v>
      </c>
      <c r="AW14" s="121">
        <v>0</v>
      </c>
      <c r="AX14" s="121"/>
      <c r="AY14" s="121"/>
      <c r="AZ14" s="121"/>
      <c r="BA14" s="121"/>
      <c r="BB14" s="121"/>
      <c r="BC14" s="121"/>
      <c r="BD14" s="121"/>
      <c r="BE14" s="119">
        <f t="shared" si="14"/>
        <v>0</v>
      </c>
      <c r="BF14" s="119">
        <f t="shared" si="15"/>
        <v>0</v>
      </c>
    </row>
    <row r="15" spans="1:60" s="107" customFormat="1" x14ac:dyDescent="0.25">
      <c r="A15">
        <f t="shared" si="16"/>
        <v>3023511</v>
      </c>
      <c r="B15" s="117">
        <v>3023511</v>
      </c>
      <c r="C15" t="s">
        <v>429</v>
      </c>
      <c r="D15" s="106">
        <v>0</v>
      </c>
      <c r="E15" s="106" t="str">
        <f>VLOOKUP(B15,'School Details'!A:E,4,FALSE)</f>
        <v>M</v>
      </c>
      <c r="F15" s="106" t="str">
        <f>VLOOKUP(B15,'School Details'!A:E,5,FALSE)</f>
        <v>Primary</v>
      </c>
      <c r="G15" t="s">
        <v>894</v>
      </c>
      <c r="H15" t="s">
        <v>567</v>
      </c>
      <c r="I15" t="s">
        <v>23892</v>
      </c>
      <c r="J15">
        <v>661225</v>
      </c>
      <c r="K15" s="117" t="s">
        <v>10</v>
      </c>
      <c r="L15" s="106">
        <f t="shared" si="17"/>
        <v>1</v>
      </c>
      <c r="M15" s="106" t="str">
        <f t="shared" si="2"/>
        <v>CSBG.I01</v>
      </c>
      <c r="N15" s="106">
        <f>VLOOKUP(B15,'School Details'!A:K,10,FALSE)</f>
        <v>400024</v>
      </c>
      <c r="O15" s="106" t="str">
        <f t="shared" si="3"/>
        <v xml:space="preserve">Blessed Dominic </v>
      </c>
      <c r="P15" t="s">
        <v>64</v>
      </c>
      <c r="Q15" t="s">
        <v>65</v>
      </c>
      <c r="R15" t="s">
        <v>66</v>
      </c>
      <c r="S15" t="str">
        <f>VLOOKUP($G15,LBB_Code!$J:$O, 6,FALSE)</f>
        <v>A1.D10166.661225.99999.9999999.999999</v>
      </c>
      <c r="T15" s="124"/>
      <c r="U15" t="str">
        <f t="shared" si="4"/>
        <v>3511.CSBG.I01.Ap251</v>
      </c>
      <c r="V15" t="str">
        <f t="shared" si="5"/>
        <v>Blessed Dominic .3511.CSBG.I01.Ap25</v>
      </c>
      <c r="W15" s="118"/>
      <c r="X15" t="str">
        <f t="shared" si="6"/>
        <v>3511.CSBG.I01.Ma251</v>
      </c>
      <c r="Y15" t="str">
        <f t="shared" si="7"/>
        <v>Blessed Dominic .3511.CSBG.I01.Ma25</v>
      </c>
      <c r="Z15" s="118"/>
      <c r="AA15" t="str">
        <f t="shared" si="8"/>
        <v>3511.CSBG.I01.Ju251</v>
      </c>
      <c r="AB15" t="str">
        <f t="shared" si="9"/>
        <v>Blessed Dominic .3511.CSBG.I01.Ju25</v>
      </c>
      <c r="AC15" s="118"/>
      <c r="AD15" t="str">
        <f t="shared" si="10"/>
        <v>3511.CSBG.I01.Jul251</v>
      </c>
      <c r="AE15" t="str">
        <f t="shared" si="11"/>
        <v>Blessed Dominic .3511.CSBG.I01.Jul25</v>
      </c>
      <c r="AF15" s="121"/>
      <c r="AG15" s="121">
        <v>0</v>
      </c>
      <c r="AH15" s="121">
        <v>0</v>
      </c>
      <c r="AI15" s="121"/>
      <c r="AJ15" s="121">
        <v>0</v>
      </c>
      <c r="AK15" s="121">
        <v>0</v>
      </c>
      <c r="AL15" s="121"/>
      <c r="AM15" s="121">
        <v>0</v>
      </c>
      <c r="AN15" s="121">
        <v>0</v>
      </c>
      <c r="AO15" s="121"/>
      <c r="AP15" s="382" t="str">
        <f t="shared" si="12"/>
        <v>3511.CSBG.I01.Nov251</v>
      </c>
      <c r="AQ15" s="382" t="str">
        <f t="shared" si="13"/>
        <v>Blessed Dominic .3511.CSBG.I01.Nov25</v>
      </c>
      <c r="AR15" s="121"/>
      <c r="AS15" s="121" t="str">
        <f t="shared" si="18"/>
        <v>3511.CSBG.I01.Dec251</v>
      </c>
      <c r="AT15" s="121" t="str">
        <f t="shared" si="19"/>
        <v>Blessed Dominic .3511.CSBG.I01.Dec25</v>
      </c>
      <c r="AU15" s="121"/>
      <c r="AV15" s="121">
        <v>0</v>
      </c>
      <c r="AW15" s="121">
        <v>0</v>
      </c>
      <c r="AX15" s="121"/>
      <c r="AY15" s="121"/>
      <c r="AZ15" s="121"/>
      <c r="BA15" s="121"/>
      <c r="BB15" s="121"/>
      <c r="BC15" s="121"/>
      <c r="BD15" s="121"/>
      <c r="BE15" s="119">
        <f t="shared" si="14"/>
        <v>0</v>
      </c>
      <c r="BF15" s="119">
        <f t="shared" si="15"/>
        <v>0</v>
      </c>
      <c r="BG15"/>
      <c r="BH15" s="7"/>
    </row>
    <row r="16" spans="1:60" s="107" customFormat="1" x14ac:dyDescent="0.25">
      <c r="A16">
        <f t="shared" si="16"/>
        <v>3022008</v>
      </c>
      <c r="B16" s="117">
        <v>3022008</v>
      </c>
      <c r="C16" t="s">
        <v>432</v>
      </c>
      <c r="D16" s="106">
        <v>0</v>
      </c>
      <c r="E16" s="106" t="str">
        <f>VLOOKUP(B16,'School Details'!A:E,4,FALSE)</f>
        <v>M</v>
      </c>
      <c r="F16" s="106" t="str">
        <f>VLOOKUP(B16,'School Details'!A:E,5,FALSE)</f>
        <v>Primary</v>
      </c>
      <c r="G16" t="s">
        <v>894</v>
      </c>
      <c r="H16" t="s">
        <v>567</v>
      </c>
      <c r="I16" t="s">
        <v>23892</v>
      </c>
      <c r="J16">
        <v>661225</v>
      </c>
      <c r="K16" s="117" t="s">
        <v>10</v>
      </c>
      <c r="L16" s="106">
        <f t="shared" si="17"/>
        <v>1</v>
      </c>
      <c r="M16" s="106" t="str">
        <f t="shared" si="2"/>
        <v>CSBG.I01</v>
      </c>
      <c r="N16" s="106">
        <f>VLOOKUP(B16,'School Details'!A:K,10,FALSE)</f>
        <v>400057</v>
      </c>
      <c r="O16" s="106" t="str">
        <f t="shared" si="3"/>
        <v xml:space="preserve">Brookland Infant  </v>
      </c>
      <c r="P16" t="s">
        <v>213</v>
      </c>
      <c r="Q16" t="s">
        <v>214</v>
      </c>
      <c r="R16" t="s">
        <v>75</v>
      </c>
      <c r="S16" t="str">
        <f>VLOOKUP($G16,LBB_Code!$J:$O, 6,FALSE)</f>
        <v>A1.D10166.661225.99999.9999999.999999</v>
      </c>
      <c r="T16" s="124"/>
      <c r="U16" t="str">
        <f t="shared" si="4"/>
        <v>2008.CSBG.I01.Ap251</v>
      </c>
      <c r="V16" t="str">
        <f t="shared" si="5"/>
        <v>Brookland Infant  .2008.CSBG.I01.Ap25</v>
      </c>
      <c r="W16" s="118"/>
      <c r="X16" t="str">
        <f t="shared" si="6"/>
        <v>2008.CSBG.I01.Ma251</v>
      </c>
      <c r="Y16" t="str">
        <f t="shared" si="7"/>
        <v>Brookland Infant  .2008.CSBG.I01.Ma25</v>
      </c>
      <c r="Z16" s="118"/>
      <c r="AA16" t="str">
        <f t="shared" si="8"/>
        <v>2008.CSBG.I01.Ju251</v>
      </c>
      <c r="AB16" t="str">
        <f t="shared" si="9"/>
        <v>Brookland Infant  .2008.CSBG.I01.Ju25</v>
      </c>
      <c r="AC16" s="118"/>
      <c r="AD16" t="str">
        <f t="shared" si="10"/>
        <v>2008.CSBG.I01.Jul251</v>
      </c>
      <c r="AE16" t="str">
        <f t="shared" si="11"/>
        <v>Brookland Infant  .2008.CSBG.I01.Jul25</v>
      </c>
      <c r="AF16" s="121"/>
      <c r="AG16" s="121">
        <v>0</v>
      </c>
      <c r="AH16" s="121">
        <v>0</v>
      </c>
      <c r="AI16" s="121"/>
      <c r="AJ16" s="121">
        <v>0</v>
      </c>
      <c r="AK16" s="121">
        <v>0</v>
      </c>
      <c r="AL16" s="121"/>
      <c r="AM16" s="121">
        <v>0</v>
      </c>
      <c r="AN16" s="121">
        <v>0</v>
      </c>
      <c r="AO16" s="121"/>
      <c r="AP16" s="382" t="str">
        <f t="shared" si="12"/>
        <v>2008.CSBG.I01.Nov251</v>
      </c>
      <c r="AQ16" s="382" t="str">
        <f t="shared" si="13"/>
        <v>Brookland Infant  .2008.CSBG.I01.Nov25</v>
      </c>
      <c r="AR16" s="121"/>
      <c r="AS16" s="121" t="str">
        <f t="shared" si="18"/>
        <v>2008.CSBG.I01.Dec251</v>
      </c>
      <c r="AT16" s="121" t="str">
        <f t="shared" si="19"/>
        <v>Brookland Infant  .2008.CSBG.I01.Dec25</v>
      </c>
      <c r="AU16" s="121"/>
      <c r="AV16" s="121">
        <v>0</v>
      </c>
      <c r="AW16" s="121">
        <v>0</v>
      </c>
      <c r="AX16" s="121"/>
      <c r="AY16" s="121"/>
      <c r="AZ16" s="121"/>
      <c r="BA16" s="121"/>
      <c r="BB16" s="121"/>
      <c r="BC16" s="121"/>
      <c r="BD16" s="121"/>
      <c r="BE16" s="119">
        <f t="shared" si="14"/>
        <v>0</v>
      </c>
      <c r="BF16" s="119">
        <f t="shared" si="15"/>
        <v>0</v>
      </c>
      <c r="BG16"/>
      <c r="BH16" s="7"/>
    </row>
    <row r="17" spans="1:60" s="107" customFormat="1" x14ac:dyDescent="0.25">
      <c r="A17">
        <f t="shared" si="16"/>
        <v>3022007</v>
      </c>
      <c r="B17" s="117">
        <v>3022007</v>
      </c>
      <c r="C17" t="s">
        <v>433</v>
      </c>
      <c r="D17" s="106">
        <v>0</v>
      </c>
      <c r="E17" s="106" t="str">
        <f>VLOOKUP(B17,'School Details'!A:E,4,FALSE)</f>
        <v>M</v>
      </c>
      <c r="F17" s="106" t="str">
        <f>VLOOKUP(B17,'School Details'!A:E,5,FALSE)</f>
        <v>Primary</v>
      </c>
      <c r="G17" t="s">
        <v>894</v>
      </c>
      <c r="H17" t="s">
        <v>567</v>
      </c>
      <c r="I17" t="s">
        <v>23892</v>
      </c>
      <c r="J17">
        <v>661225</v>
      </c>
      <c r="K17" s="117" t="s">
        <v>10</v>
      </c>
      <c r="L17" s="106">
        <f t="shared" si="17"/>
        <v>1</v>
      </c>
      <c r="M17" s="106" t="str">
        <f t="shared" si="2"/>
        <v>CSBG.I01</v>
      </c>
      <c r="N17" s="106">
        <f>VLOOKUP(B17,'School Details'!A:K,10,FALSE)</f>
        <v>400040</v>
      </c>
      <c r="O17" s="106" t="str">
        <f t="shared" si="3"/>
        <v>Brookland Junior</v>
      </c>
      <c r="P17" t="s">
        <v>73</v>
      </c>
      <c r="Q17" t="s">
        <v>74</v>
      </c>
      <c r="R17" t="s">
        <v>75</v>
      </c>
      <c r="S17" t="str">
        <f>VLOOKUP($G17,LBB_Code!$J:$O, 6,FALSE)</f>
        <v>A1.D10166.661225.99999.9999999.999999</v>
      </c>
      <c r="T17" s="124"/>
      <c r="U17" t="str">
        <f t="shared" si="4"/>
        <v>2007.CSBG.I01.Ap251</v>
      </c>
      <c r="V17" t="str">
        <f t="shared" si="5"/>
        <v>Brookland Junior.2007.CSBG.I01.Ap25</v>
      </c>
      <c r="W17" s="118"/>
      <c r="X17" t="str">
        <f t="shared" si="6"/>
        <v>2007.CSBG.I01.Ma251</v>
      </c>
      <c r="Y17" t="str">
        <f t="shared" si="7"/>
        <v>Brookland Junior.2007.CSBG.I01.Ma25</v>
      </c>
      <c r="Z17" s="118"/>
      <c r="AA17" t="str">
        <f t="shared" si="8"/>
        <v>2007.CSBG.I01.Ju251</v>
      </c>
      <c r="AB17" t="str">
        <f t="shared" si="9"/>
        <v>Brookland Junior.2007.CSBG.I01.Ju25</v>
      </c>
      <c r="AC17" s="118"/>
      <c r="AD17" t="str">
        <f t="shared" si="10"/>
        <v>2007.CSBG.I01.Jul251</v>
      </c>
      <c r="AE17" t="str">
        <f t="shared" si="11"/>
        <v>Brookland Junior.2007.CSBG.I01.Jul25</v>
      </c>
      <c r="AF17" s="121"/>
      <c r="AG17" s="121">
        <v>0</v>
      </c>
      <c r="AH17" s="121">
        <v>0</v>
      </c>
      <c r="AI17" s="121"/>
      <c r="AJ17" s="121">
        <v>0</v>
      </c>
      <c r="AK17" s="121">
        <v>0</v>
      </c>
      <c r="AL17" s="121"/>
      <c r="AM17" s="121">
        <v>0</v>
      </c>
      <c r="AN17" s="121">
        <v>0</v>
      </c>
      <c r="AO17" s="121"/>
      <c r="AP17" s="382" t="str">
        <f t="shared" si="12"/>
        <v>2007.CSBG.I01.Nov251</v>
      </c>
      <c r="AQ17" s="382" t="str">
        <f t="shared" si="13"/>
        <v>Brookland Junior.2007.CSBG.I01.Nov25</v>
      </c>
      <c r="AR17" s="121"/>
      <c r="AS17" s="121" t="str">
        <f t="shared" si="18"/>
        <v>2007.CSBG.I01.Dec251</v>
      </c>
      <c r="AT17" s="121" t="str">
        <f t="shared" si="19"/>
        <v>Brookland Junior.2007.CSBG.I01.Dec25</v>
      </c>
      <c r="AU17" s="121"/>
      <c r="AV17" s="121">
        <v>0</v>
      </c>
      <c r="AW17" s="121">
        <v>0</v>
      </c>
      <c r="AX17" s="121"/>
      <c r="AY17" s="121"/>
      <c r="AZ17" s="121"/>
      <c r="BA17" s="121"/>
      <c r="BB17" s="121"/>
      <c r="BC17" s="121"/>
      <c r="BD17" s="121"/>
      <c r="BE17" s="119">
        <f t="shared" si="14"/>
        <v>0</v>
      </c>
      <c r="BF17" s="119">
        <f t="shared" si="15"/>
        <v>0</v>
      </c>
      <c r="BG17"/>
      <c r="BH17" s="7"/>
    </row>
    <row r="18" spans="1:60" s="107" customFormat="1" x14ac:dyDescent="0.25">
      <c r="A18">
        <f t="shared" si="16"/>
        <v>3022009</v>
      </c>
      <c r="B18" s="117">
        <v>3022009</v>
      </c>
      <c r="C18" t="s">
        <v>434</v>
      </c>
      <c r="D18" s="106">
        <v>0</v>
      </c>
      <c r="E18" s="106" t="str">
        <f>VLOOKUP(B18,'School Details'!A:E,4,FALSE)</f>
        <v>M</v>
      </c>
      <c r="F18" s="106" t="str">
        <f>VLOOKUP(B18,'School Details'!A:E,5,FALSE)</f>
        <v>Primary</v>
      </c>
      <c r="G18" t="s">
        <v>894</v>
      </c>
      <c r="H18" t="s">
        <v>567</v>
      </c>
      <c r="I18" t="s">
        <v>23892</v>
      </c>
      <c r="J18">
        <v>661225</v>
      </c>
      <c r="K18" s="117" t="s">
        <v>10</v>
      </c>
      <c r="L18" s="106">
        <f t="shared" si="17"/>
        <v>1</v>
      </c>
      <c r="M18" s="106" t="str">
        <f t="shared" si="2"/>
        <v>CSBG.I01</v>
      </c>
      <c r="N18" s="106">
        <f>VLOOKUP(B18,'School Details'!A:K,10,FALSE)</f>
        <v>400061</v>
      </c>
      <c r="O18" s="106" t="str">
        <f t="shared" si="3"/>
        <v xml:space="preserve">Brunswick Park </v>
      </c>
      <c r="P18" t="s">
        <v>253</v>
      </c>
      <c r="Q18" t="s">
        <v>254</v>
      </c>
      <c r="R18" t="s">
        <v>255</v>
      </c>
      <c r="S18" t="str">
        <f>VLOOKUP($G18,LBB_Code!$J:$O, 6,FALSE)</f>
        <v>A1.D10166.661225.99999.9999999.999999</v>
      </c>
      <c r="T18" s="124"/>
      <c r="U18" t="str">
        <f t="shared" si="4"/>
        <v>2009.CSBG.I01.Ap251</v>
      </c>
      <c r="V18" t="str">
        <f t="shared" si="5"/>
        <v>Brunswick Park .2009.CSBG.I01.Ap25</v>
      </c>
      <c r="W18" s="118"/>
      <c r="X18" t="str">
        <f t="shared" si="6"/>
        <v>2009.CSBG.I01.Ma251</v>
      </c>
      <c r="Y18" t="str">
        <f t="shared" si="7"/>
        <v>Brunswick Park .2009.CSBG.I01.Ma25</v>
      </c>
      <c r="Z18" s="118"/>
      <c r="AA18" t="str">
        <f t="shared" si="8"/>
        <v>2009.CSBG.I01.Ju251</v>
      </c>
      <c r="AB18" t="str">
        <f t="shared" si="9"/>
        <v>Brunswick Park .2009.CSBG.I01.Ju25</v>
      </c>
      <c r="AC18" s="118"/>
      <c r="AD18" t="str">
        <f t="shared" si="10"/>
        <v>2009.CSBG.I01.Jul251</v>
      </c>
      <c r="AE18" t="str">
        <f t="shared" si="11"/>
        <v>Brunswick Park .2009.CSBG.I01.Jul25</v>
      </c>
      <c r="AF18" s="121"/>
      <c r="AG18" s="121">
        <v>0</v>
      </c>
      <c r="AH18" s="121">
        <v>0</v>
      </c>
      <c r="AI18" s="121"/>
      <c r="AJ18" s="121">
        <v>0</v>
      </c>
      <c r="AK18" s="121">
        <v>0</v>
      </c>
      <c r="AL18" s="121"/>
      <c r="AM18" s="121">
        <v>0</v>
      </c>
      <c r="AN18" s="121">
        <v>0</v>
      </c>
      <c r="AO18" s="121"/>
      <c r="AP18" s="382" t="str">
        <f t="shared" si="12"/>
        <v>2009.CSBG.I01.Nov251</v>
      </c>
      <c r="AQ18" s="382" t="str">
        <f t="shared" si="13"/>
        <v>Brunswick Park .2009.CSBG.I01.Nov25</v>
      </c>
      <c r="AR18" s="121"/>
      <c r="AS18" s="121" t="str">
        <f t="shared" si="18"/>
        <v>2009.CSBG.I01.Dec251</v>
      </c>
      <c r="AT18" s="121" t="str">
        <f t="shared" si="19"/>
        <v>Brunswick Park .2009.CSBG.I01.Dec25</v>
      </c>
      <c r="AU18" s="121"/>
      <c r="AV18" s="121">
        <v>0</v>
      </c>
      <c r="AW18" s="121">
        <v>0</v>
      </c>
      <c r="AX18" s="121"/>
      <c r="AY18" s="121"/>
      <c r="AZ18" s="121"/>
      <c r="BA18" s="121"/>
      <c r="BB18" s="121"/>
      <c r="BC18" s="121"/>
      <c r="BD18" s="121"/>
      <c r="BE18" s="119">
        <f t="shared" si="14"/>
        <v>0</v>
      </c>
      <c r="BF18" s="119">
        <f t="shared" si="15"/>
        <v>0</v>
      </c>
      <c r="BG18"/>
      <c r="BH18" s="7"/>
    </row>
    <row r="19" spans="1:60" s="107" customFormat="1" x14ac:dyDescent="0.25">
      <c r="A19">
        <f t="shared" si="16"/>
        <v>3022067</v>
      </c>
      <c r="B19" s="117">
        <v>3022067</v>
      </c>
      <c r="C19" t="s">
        <v>436</v>
      </c>
      <c r="D19" s="106">
        <v>0</v>
      </c>
      <c r="E19" s="106" t="str">
        <f>VLOOKUP(B19,'School Details'!A:E,4,FALSE)</f>
        <v>M</v>
      </c>
      <c r="F19" s="106" t="str">
        <f>VLOOKUP(B19,'School Details'!A:E,5,FALSE)</f>
        <v>Primary</v>
      </c>
      <c r="G19" t="s">
        <v>894</v>
      </c>
      <c r="H19" t="s">
        <v>567</v>
      </c>
      <c r="I19" t="s">
        <v>23892</v>
      </c>
      <c r="J19">
        <v>661225</v>
      </c>
      <c r="K19" s="117" t="s">
        <v>10</v>
      </c>
      <c r="L19" s="106">
        <f t="shared" si="17"/>
        <v>1</v>
      </c>
      <c r="M19" s="106" t="str">
        <f t="shared" si="2"/>
        <v>CSBG.I01</v>
      </c>
      <c r="N19" s="106">
        <f>VLOOKUP(B19,'School Details'!A:K,10,FALSE)</f>
        <v>400065</v>
      </c>
      <c r="O19" s="106" t="str">
        <f t="shared" si="3"/>
        <v xml:space="preserve">Chalgrove </v>
      </c>
      <c r="P19" t="s">
        <v>49</v>
      </c>
      <c r="Q19" t="s">
        <v>50</v>
      </c>
      <c r="R19" t="s">
        <v>51</v>
      </c>
      <c r="S19" t="str">
        <f>VLOOKUP($G19,LBB_Code!$J:$O, 6,FALSE)</f>
        <v>A1.D10166.661225.99999.9999999.999999</v>
      </c>
      <c r="T19" s="124"/>
      <c r="U19" t="str">
        <f t="shared" si="4"/>
        <v>2067.CSBG.I01.Ap251</v>
      </c>
      <c r="V19" t="str">
        <f t="shared" si="5"/>
        <v>Chalgrove .2067.CSBG.I01.Ap25</v>
      </c>
      <c r="W19" s="118"/>
      <c r="X19" t="str">
        <f t="shared" si="6"/>
        <v>2067.CSBG.I01.Ma251</v>
      </c>
      <c r="Y19" t="str">
        <f t="shared" si="7"/>
        <v>Chalgrove .2067.CSBG.I01.Ma25</v>
      </c>
      <c r="Z19" s="118"/>
      <c r="AA19" t="str">
        <f t="shared" si="8"/>
        <v>2067.CSBG.I01.Ju251</v>
      </c>
      <c r="AB19" t="str">
        <f t="shared" si="9"/>
        <v>Chalgrove .2067.CSBG.I01.Ju25</v>
      </c>
      <c r="AC19" s="118"/>
      <c r="AD19" t="str">
        <f t="shared" si="10"/>
        <v>2067.CSBG.I01.Jul251</v>
      </c>
      <c r="AE19" t="str">
        <f t="shared" si="11"/>
        <v>Chalgrove .2067.CSBG.I01.Jul25</v>
      </c>
      <c r="AF19" s="121"/>
      <c r="AG19" s="121">
        <v>0</v>
      </c>
      <c r="AH19" s="121">
        <v>0</v>
      </c>
      <c r="AI19" s="121"/>
      <c r="AJ19" s="121">
        <v>0</v>
      </c>
      <c r="AK19" s="121">
        <v>0</v>
      </c>
      <c r="AL19" s="121"/>
      <c r="AM19" s="121">
        <v>0</v>
      </c>
      <c r="AN19" s="121">
        <v>0</v>
      </c>
      <c r="AO19" s="121"/>
      <c r="AP19" s="382" t="str">
        <f t="shared" si="12"/>
        <v>2067.CSBG.I01.Nov251</v>
      </c>
      <c r="AQ19" s="382" t="str">
        <f t="shared" si="13"/>
        <v>Chalgrove .2067.CSBG.I01.Nov25</v>
      </c>
      <c r="AR19" s="121"/>
      <c r="AS19" s="121" t="str">
        <f t="shared" si="18"/>
        <v>2067.CSBG.I01.Dec251</v>
      </c>
      <c r="AT19" s="121" t="str">
        <f t="shared" si="19"/>
        <v>Chalgrove .2067.CSBG.I01.Dec25</v>
      </c>
      <c r="AU19" s="121"/>
      <c r="AV19" s="121">
        <v>0</v>
      </c>
      <c r="AW19" s="121">
        <v>0</v>
      </c>
      <c r="AX19" s="121"/>
      <c r="AY19" s="121"/>
      <c r="AZ19" s="121"/>
      <c r="BA19" s="121"/>
      <c r="BB19" s="121"/>
      <c r="BC19" s="121"/>
      <c r="BD19" s="121"/>
      <c r="BE19" s="119">
        <f t="shared" si="14"/>
        <v>0</v>
      </c>
      <c r="BF19" s="119">
        <f t="shared" si="15"/>
        <v>0</v>
      </c>
      <c r="BG19"/>
      <c r="BH19" s="7"/>
    </row>
    <row r="20" spans="1:60" s="107" customFormat="1" x14ac:dyDescent="0.25">
      <c r="A20">
        <f t="shared" si="16"/>
        <v>3023302</v>
      </c>
      <c r="B20" s="117">
        <v>3023302</v>
      </c>
      <c r="C20" t="s">
        <v>439</v>
      </c>
      <c r="D20" s="106">
        <v>0</v>
      </c>
      <c r="E20" s="106" t="str">
        <f>VLOOKUP(B20,'School Details'!A:E,4,FALSE)</f>
        <v>M</v>
      </c>
      <c r="F20" s="106" t="str">
        <f>VLOOKUP(B20,'School Details'!A:E,5,FALSE)</f>
        <v>Primary</v>
      </c>
      <c r="G20" t="s">
        <v>894</v>
      </c>
      <c r="H20" t="s">
        <v>567</v>
      </c>
      <c r="I20" t="s">
        <v>23892</v>
      </c>
      <c r="J20">
        <v>661225</v>
      </c>
      <c r="K20" s="117" t="s">
        <v>10</v>
      </c>
      <c r="L20" s="106">
        <f t="shared" si="17"/>
        <v>1</v>
      </c>
      <c r="M20" s="106" t="str">
        <f t="shared" si="2"/>
        <v>CSBG.I01</v>
      </c>
      <c r="N20" s="106">
        <f>VLOOKUP(B20,'School Details'!A:K,10,FALSE)</f>
        <v>400039</v>
      </c>
      <c r="O20" s="106" t="str">
        <f t="shared" si="3"/>
        <v>Christ Church Sch</v>
      </c>
      <c r="P20" t="s">
        <v>67</v>
      </c>
      <c r="Q20" t="s">
        <v>68</v>
      </c>
      <c r="R20" t="s">
        <v>69</v>
      </c>
      <c r="S20" t="str">
        <f>VLOOKUP($G20,LBB_Code!$J:$O, 6,FALSE)</f>
        <v>A1.D10166.661225.99999.9999999.999999</v>
      </c>
      <c r="T20" s="124"/>
      <c r="U20" t="str">
        <f t="shared" si="4"/>
        <v>3302.CSBG.I01.Ap251</v>
      </c>
      <c r="V20" t="str">
        <f t="shared" si="5"/>
        <v>Christ Church Sch.3302.CSBG.I01.Ap25</v>
      </c>
      <c r="W20" s="118"/>
      <c r="X20" t="str">
        <f t="shared" si="6"/>
        <v>3302.CSBG.I01.Ma251</v>
      </c>
      <c r="Y20" t="str">
        <f t="shared" si="7"/>
        <v>Christ Church Sch.3302.CSBG.I01.Ma25</v>
      </c>
      <c r="Z20" s="118"/>
      <c r="AA20" t="str">
        <f t="shared" si="8"/>
        <v>3302.CSBG.I01.Ju251</v>
      </c>
      <c r="AB20" t="str">
        <f t="shared" si="9"/>
        <v>Christ Church Sch.3302.CSBG.I01.Ju25</v>
      </c>
      <c r="AC20" s="118"/>
      <c r="AD20" t="str">
        <f t="shared" si="10"/>
        <v>3302.CSBG.I01.Jul251</v>
      </c>
      <c r="AE20" t="str">
        <f t="shared" si="11"/>
        <v>Christ Church Sch.3302.CSBG.I01.Jul25</v>
      </c>
      <c r="AF20" s="121"/>
      <c r="AG20" s="121">
        <v>0</v>
      </c>
      <c r="AH20" s="121">
        <v>0</v>
      </c>
      <c r="AI20" s="121"/>
      <c r="AJ20" s="121">
        <v>0</v>
      </c>
      <c r="AK20" s="121">
        <v>0</v>
      </c>
      <c r="AL20" s="121"/>
      <c r="AM20" s="121">
        <v>0</v>
      </c>
      <c r="AN20" s="121">
        <v>0</v>
      </c>
      <c r="AO20" s="121"/>
      <c r="AP20" s="382" t="str">
        <f t="shared" si="12"/>
        <v>3302.CSBG.I01.Nov251</v>
      </c>
      <c r="AQ20" s="382" t="str">
        <f t="shared" si="13"/>
        <v>Christ Church Sch.3302.CSBG.I01.Nov25</v>
      </c>
      <c r="AR20" s="121"/>
      <c r="AS20" s="121" t="str">
        <f t="shared" si="18"/>
        <v>3302.CSBG.I01.Dec251</v>
      </c>
      <c r="AT20" s="121" t="str">
        <f t="shared" si="19"/>
        <v>Christ Church Sch.3302.CSBG.I01.Dec25</v>
      </c>
      <c r="AU20" s="121"/>
      <c r="AV20" s="121">
        <v>0</v>
      </c>
      <c r="AW20" s="121">
        <v>0</v>
      </c>
      <c r="AX20" s="121"/>
      <c r="AY20" s="121"/>
      <c r="AZ20" s="121"/>
      <c r="BA20" s="121"/>
      <c r="BB20" s="121"/>
      <c r="BC20" s="121"/>
      <c r="BD20" s="121"/>
      <c r="BE20" s="119">
        <f t="shared" si="14"/>
        <v>0</v>
      </c>
      <c r="BF20" s="119">
        <f t="shared" si="15"/>
        <v>0</v>
      </c>
      <c r="BG20"/>
      <c r="BH20" s="7"/>
    </row>
    <row r="21" spans="1:60" s="107" customFormat="1" x14ac:dyDescent="0.25">
      <c r="A21">
        <f t="shared" si="16"/>
        <v>3022011</v>
      </c>
      <c r="B21" s="117">
        <v>3022011</v>
      </c>
      <c r="C21" t="s">
        <v>440</v>
      </c>
      <c r="D21" s="106">
        <v>0</v>
      </c>
      <c r="E21" s="106" t="str">
        <f>VLOOKUP(B21,'School Details'!A:E,4,FALSE)</f>
        <v>M</v>
      </c>
      <c r="F21" s="106" t="str">
        <f>VLOOKUP(B21,'School Details'!A:E,5,FALSE)</f>
        <v>Primary</v>
      </c>
      <c r="G21" t="s">
        <v>894</v>
      </c>
      <c r="H21" t="s">
        <v>567</v>
      </c>
      <c r="I21" t="s">
        <v>23892</v>
      </c>
      <c r="J21">
        <v>661225</v>
      </c>
      <c r="K21" s="117" t="s">
        <v>10</v>
      </c>
      <c r="L21" s="106">
        <f t="shared" si="17"/>
        <v>1</v>
      </c>
      <c r="M21" s="106" t="str">
        <f t="shared" si="2"/>
        <v>CSBG.I01</v>
      </c>
      <c r="N21" s="106">
        <f>VLOOKUP(B21,'School Details'!A:K,10,FALSE)</f>
        <v>400020</v>
      </c>
      <c r="O21" s="106" t="str">
        <f t="shared" si="3"/>
        <v xml:space="preserve">Church Hill </v>
      </c>
      <c r="P21" t="s">
        <v>46</v>
      </c>
      <c r="Q21" t="s">
        <v>47</v>
      </c>
      <c r="R21" t="s">
        <v>48</v>
      </c>
      <c r="S21" t="str">
        <f>VLOOKUP($G21,LBB_Code!$J:$O, 6,FALSE)</f>
        <v>A1.D10166.661225.99999.9999999.999999</v>
      </c>
      <c r="T21" s="124"/>
      <c r="U21" t="str">
        <f t="shared" si="4"/>
        <v>2011.CSBG.I01.Ap251</v>
      </c>
      <c r="V21" t="str">
        <f t="shared" si="5"/>
        <v>Church Hill .2011.CSBG.I01.Ap25</v>
      </c>
      <c r="W21" s="118"/>
      <c r="X21" t="str">
        <f t="shared" si="6"/>
        <v>2011.CSBG.I01.Ma251</v>
      </c>
      <c r="Y21" t="str">
        <f t="shared" si="7"/>
        <v>Church Hill .2011.CSBG.I01.Ma25</v>
      </c>
      <c r="Z21" s="118"/>
      <c r="AA21" t="str">
        <f t="shared" si="8"/>
        <v>2011.CSBG.I01.Ju251</v>
      </c>
      <c r="AB21" t="str">
        <f t="shared" si="9"/>
        <v>Church Hill .2011.CSBG.I01.Ju25</v>
      </c>
      <c r="AC21" s="118"/>
      <c r="AD21" t="str">
        <f t="shared" si="10"/>
        <v>2011.CSBG.I01.Jul251</v>
      </c>
      <c r="AE21" t="str">
        <f t="shared" si="11"/>
        <v>Church Hill .2011.CSBG.I01.Jul25</v>
      </c>
      <c r="AF21" s="121"/>
      <c r="AG21" s="121">
        <v>0</v>
      </c>
      <c r="AH21" s="121">
        <v>0</v>
      </c>
      <c r="AI21" s="121"/>
      <c r="AJ21" s="121">
        <v>0</v>
      </c>
      <c r="AK21" s="121">
        <v>0</v>
      </c>
      <c r="AL21" s="121"/>
      <c r="AM21" s="121">
        <v>0</v>
      </c>
      <c r="AN21" s="121">
        <v>0</v>
      </c>
      <c r="AO21" s="121"/>
      <c r="AP21" s="382" t="str">
        <f t="shared" si="12"/>
        <v>2011.CSBG.I01.Nov251</v>
      </c>
      <c r="AQ21" s="382" t="str">
        <f t="shared" si="13"/>
        <v>Church Hill .2011.CSBG.I01.Nov25</v>
      </c>
      <c r="AR21" s="121"/>
      <c r="AS21" s="121" t="str">
        <f t="shared" si="18"/>
        <v>2011.CSBG.I01.Dec251</v>
      </c>
      <c r="AT21" s="121" t="str">
        <f t="shared" si="19"/>
        <v>Church Hill .2011.CSBG.I01.Dec25</v>
      </c>
      <c r="AU21" s="121"/>
      <c r="AV21" s="121">
        <v>0</v>
      </c>
      <c r="AW21" s="121">
        <v>0</v>
      </c>
      <c r="AX21" s="121"/>
      <c r="AY21" s="121"/>
      <c r="AZ21" s="121"/>
      <c r="BA21" s="121"/>
      <c r="BB21" s="121"/>
      <c r="BC21" s="121"/>
      <c r="BD21" s="121"/>
      <c r="BE21" s="119">
        <f t="shared" si="14"/>
        <v>0</v>
      </c>
      <c r="BF21" s="119">
        <f t="shared" si="15"/>
        <v>0</v>
      </c>
      <c r="BG21"/>
      <c r="BH21" s="7"/>
    </row>
    <row r="22" spans="1:60" s="107" customFormat="1" x14ac:dyDescent="0.25">
      <c r="A22">
        <f t="shared" si="16"/>
        <v>3022014</v>
      </c>
      <c r="B22" s="117">
        <v>3022014</v>
      </c>
      <c r="C22" t="s">
        <v>443</v>
      </c>
      <c r="D22" s="106">
        <v>0</v>
      </c>
      <c r="E22" s="106" t="str">
        <f>VLOOKUP(B22,'School Details'!A:E,4,FALSE)</f>
        <v>M</v>
      </c>
      <c r="F22" s="106" t="str">
        <f>VLOOKUP(B22,'School Details'!A:E,5,FALSE)</f>
        <v>Primary</v>
      </c>
      <c r="G22" t="s">
        <v>894</v>
      </c>
      <c r="H22" t="s">
        <v>567</v>
      </c>
      <c r="I22" t="s">
        <v>23892</v>
      </c>
      <c r="J22">
        <v>661225</v>
      </c>
      <c r="K22" s="117" t="s">
        <v>10</v>
      </c>
      <c r="L22" s="106">
        <f t="shared" si="17"/>
        <v>1</v>
      </c>
      <c r="M22" s="106" t="str">
        <f t="shared" si="2"/>
        <v>CSBG.I01</v>
      </c>
      <c r="N22" s="106">
        <f>VLOOKUP(B22,'School Details'!A:K,10,FALSE)</f>
        <v>400050</v>
      </c>
      <c r="O22" s="106" t="str">
        <f t="shared" si="3"/>
        <v xml:space="preserve">Colindale </v>
      </c>
      <c r="P22" t="s">
        <v>91</v>
      </c>
      <c r="Q22" t="s">
        <v>92</v>
      </c>
      <c r="R22" t="s">
        <v>93</v>
      </c>
      <c r="S22" t="str">
        <f>VLOOKUP($G22,LBB_Code!$J:$O, 6,FALSE)</f>
        <v>A1.D10166.661225.99999.9999999.999999</v>
      </c>
      <c r="T22" s="124"/>
      <c r="U22" t="str">
        <f t="shared" si="4"/>
        <v>2014.CSBG.I01.Ap251</v>
      </c>
      <c r="V22" t="str">
        <f t="shared" si="5"/>
        <v>Colindale .2014.CSBG.I01.Ap25</v>
      </c>
      <c r="W22" s="118"/>
      <c r="X22" t="str">
        <f t="shared" si="6"/>
        <v>2014.CSBG.I01.Ma251</v>
      </c>
      <c r="Y22" t="str">
        <f t="shared" si="7"/>
        <v>Colindale .2014.CSBG.I01.Ma25</v>
      </c>
      <c r="Z22" s="118"/>
      <c r="AA22" t="str">
        <f t="shared" si="8"/>
        <v>2014.CSBG.I01.Ju251</v>
      </c>
      <c r="AB22" t="str">
        <f t="shared" si="9"/>
        <v>Colindale .2014.CSBG.I01.Ju25</v>
      </c>
      <c r="AC22" s="118"/>
      <c r="AD22" t="str">
        <f t="shared" si="10"/>
        <v>2014.CSBG.I01.Jul251</v>
      </c>
      <c r="AE22" t="str">
        <f t="shared" si="11"/>
        <v>Colindale .2014.CSBG.I01.Jul25</v>
      </c>
      <c r="AF22" s="121"/>
      <c r="AG22" s="121">
        <v>0</v>
      </c>
      <c r="AH22" s="121">
        <v>0</v>
      </c>
      <c r="AI22" s="121"/>
      <c r="AJ22" s="121">
        <v>0</v>
      </c>
      <c r="AK22" s="121">
        <v>0</v>
      </c>
      <c r="AL22" s="121"/>
      <c r="AM22" s="121">
        <v>0</v>
      </c>
      <c r="AN22" s="121">
        <v>0</v>
      </c>
      <c r="AO22" s="121"/>
      <c r="AP22" s="382" t="str">
        <f t="shared" si="12"/>
        <v>2014.CSBG.I01.Nov251</v>
      </c>
      <c r="AQ22" s="382" t="str">
        <f t="shared" si="13"/>
        <v>Colindale .2014.CSBG.I01.Nov25</v>
      </c>
      <c r="AR22" s="121"/>
      <c r="AS22" s="121" t="str">
        <f t="shared" si="18"/>
        <v>2014.CSBG.I01.Dec251</v>
      </c>
      <c r="AT22" s="121" t="str">
        <f t="shared" si="19"/>
        <v>Colindale .2014.CSBG.I01.Dec25</v>
      </c>
      <c r="AU22" s="121"/>
      <c r="AV22" s="121">
        <v>0</v>
      </c>
      <c r="AW22" s="121">
        <v>0</v>
      </c>
      <c r="AX22" s="121"/>
      <c r="AY22" s="121"/>
      <c r="AZ22" s="121"/>
      <c r="BA22" s="121"/>
      <c r="BB22" s="121"/>
      <c r="BC22" s="121"/>
      <c r="BD22" s="121"/>
      <c r="BE22" s="119">
        <f t="shared" si="14"/>
        <v>0</v>
      </c>
      <c r="BF22" s="121">
        <f t="shared" si="15"/>
        <v>0</v>
      </c>
      <c r="BG22"/>
      <c r="BH22" s="7"/>
    </row>
    <row r="23" spans="1:60" s="107" customFormat="1" x14ac:dyDescent="0.25">
      <c r="A23">
        <f t="shared" si="16"/>
        <v>3022015</v>
      </c>
      <c r="B23" s="117">
        <v>3022015</v>
      </c>
      <c r="C23" t="s">
        <v>445</v>
      </c>
      <c r="D23" s="106">
        <v>0</v>
      </c>
      <c r="E23" s="106" t="str">
        <f>VLOOKUP(B23,'School Details'!A:E,4,FALSE)</f>
        <v>M</v>
      </c>
      <c r="F23" s="106" t="str">
        <f>VLOOKUP(B23,'School Details'!A:E,5,FALSE)</f>
        <v>Primary</v>
      </c>
      <c r="G23" t="s">
        <v>894</v>
      </c>
      <c r="H23" t="s">
        <v>567</v>
      </c>
      <c r="I23" t="s">
        <v>23892</v>
      </c>
      <c r="J23">
        <v>661225</v>
      </c>
      <c r="K23" s="117" t="s">
        <v>10</v>
      </c>
      <c r="L23" s="106">
        <f t="shared" si="17"/>
        <v>1</v>
      </c>
      <c r="M23" s="106" t="str">
        <f t="shared" si="2"/>
        <v>CSBG.I01</v>
      </c>
      <c r="N23" s="106">
        <f>VLOOKUP(B23,'School Details'!A:K,10,FALSE)</f>
        <v>400059</v>
      </c>
      <c r="O23" s="106" t="str">
        <f t="shared" si="3"/>
        <v>Coppetts Wood</v>
      </c>
      <c r="P23" t="s">
        <v>241</v>
      </c>
      <c r="Q23" t="s">
        <v>242</v>
      </c>
      <c r="R23" t="s">
        <v>243</v>
      </c>
      <c r="S23" t="str">
        <f>VLOOKUP($G23,LBB_Code!$J:$O, 6,FALSE)</f>
        <v>A1.D10166.661225.99999.9999999.999999</v>
      </c>
      <c r="T23" s="124"/>
      <c r="U23" t="str">
        <f t="shared" si="4"/>
        <v>2015.CSBG.I01.Ap251</v>
      </c>
      <c r="V23" t="str">
        <f t="shared" si="5"/>
        <v>Coppetts Wood.2015.CSBG.I01.Ap25</v>
      </c>
      <c r="W23" s="118"/>
      <c r="X23" t="str">
        <f t="shared" si="6"/>
        <v>2015.CSBG.I01.Ma251</v>
      </c>
      <c r="Y23" t="str">
        <f t="shared" si="7"/>
        <v>Coppetts Wood.2015.CSBG.I01.Ma25</v>
      </c>
      <c r="Z23" s="118"/>
      <c r="AA23" t="str">
        <f t="shared" si="8"/>
        <v>2015.CSBG.I01.Ju251</v>
      </c>
      <c r="AB23" t="str">
        <f t="shared" si="9"/>
        <v>Coppetts Wood.2015.CSBG.I01.Ju25</v>
      </c>
      <c r="AC23" s="118"/>
      <c r="AD23" t="str">
        <f t="shared" si="10"/>
        <v>2015.CSBG.I01.Jul251</v>
      </c>
      <c r="AE23" t="str">
        <f t="shared" si="11"/>
        <v>Coppetts Wood.2015.CSBG.I01.Jul25</v>
      </c>
      <c r="AF23" s="121"/>
      <c r="AG23" s="121">
        <v>0</v>
      </c>
      <c r="AH23" s="121">
        <v>0</v>
      </c>
      <c r="AI23" s="121"/>
      <c r="AJ23" s="121">
        <v>0</v>
      </c>
      <c r="AK23" s="121">
        <v>0</v>
      </c>
      <c r="AL23" s="121"/>
      <c r="AM23" s="121">
        <v>0</v>
      </c>
      <c r="AN23" s="121">
        <v>0</v>
      </c>
      <c r="AO23" s="121"/>
      <c r="AP23" s="382" t="str">
        <f t="shared" si="12"/>
        <v>2015.CSBG.I01.Nov251</v>
      </c>
      <c r="AQ23" s="382" t="str">
        <f t="shared" si="13"/>
        <v>Coppetts Wood.2015.CSBG.I01.Nov25</v>
      </c>
      <c r="AR23" s="121"/>
      <c r="AS23" s="121" t="str">
        <f t="shared" si="18"/>
        <v>2015.CSBG.I01.Dec251</v>
      </c>
      <c r="AT23" s="121" t="str">
        <f t="shared" si="19"/>
        <v>Coppetts Wood.2015.CSBG.I01.Dec25</v>
      </c>
      <c r="AU23" s="121"/>
      <c r="AV23" s="121">
        <v>0</v>
      </c>
      <c r="AW23" s="121">
        <v>0</v>
      </c>
      <c r="AX23" s="121"/>
      <c r="AY23" s="121"/>
      <c r="AZ23" s="121"/>
      <c r="BA23" s="121"/>
      <c r="BB23" s="121"/>
      <c r="BC23" s="121"/>
      <c r="BD23" s="121"/>
      <c r="BE23" s="119">
        <f t="shared" si="14"/>
        <v>0</v>
      </c>
      <c r="BF23" s="121">
        <f t="shared" si="15"/>
        <v>0</v>
      </c>
      <c r="BG23"/>
      <c r="BH23" s="7"/>
    </row>
    <row r="24" spans="1:60" s="107" customFormat="1" x14ac:dyDescent="0.25">
      <c r="A24">
        <f t="shared" si="16"/>
        <v>3022016</v>
      </c>
      <c r="B24" s="117">
        <v>3022016</v>
      </c>
      <c r="C24" t="s">
        <v>446</v>
      </c>
      <c r="D24" s="106">
        <v>0</v>
      </c>
      <c r="E24" s="106" t="str">
        <f>VLOOKUP(B24,'School Details'!A:E,4,FALSE)</f>
        <v>M</v>
      </c>
      <c r="F24" s="106" t="str">
        <f>VLOOKUP(B24,'School Details'!A:E,5,FALSE)</f>
        <v>Primary</v>
      </c>
      <c r="G24" t="s">
        <v>894</v>
      </c>
      <c r="H24" t="s">
        <v>567</v>
      </c>
      <c r="I24" t="s">
        <v>23892</v>
      </c>
      <c r="J24">
        <v>661225</v>
      </c>
      <c r="K24" s="117" t="s">
        <v>10</v>
      </c>
      <c r="L24" s="106">
        <f t="shared" si="17"/>
        <v>1</v>
      </c>
      <c r="M24" s="106" t="str">
        <f t="shared" si="2"/>
        <v>CSBG.I01</v>
      </c>
      <c r="N24" s="106">
        <f>VLOOKUP(B24,'School Details'!A:K,10,FALSE)</f>
        <v>400049</v>
      </c>
      <c r="O24" s="106" t="str">
        <f t="shared" si="3"/>
        <v xml:space="preserve">Courtland </v>
      </c>
      <c r="P24" t="s">
        <v>160</v>
      </c>
      <c r="Q24" t="s">
        <v>161</v>
      </c>
      <c r="R24" t="s">
        <v>162</v>
      </c>
      <c r="S24" t="str">
        <f>VLOOKUP($G24,LBB_Code!$J:$O, 6,FALSE)</f>
        <v>A1.D10166.661225.99999.9999999.999999</v>
      </c>
      <c r="T24" s="124"/>
      <c r="U24" t="str">
        <f t="shared" si="4"/>
        <v>2016.CSBG.I01.Ap251</v>
      </c>
      <c r="V24" t="str">
        <f t="shared" si="5"/>
        <v>Courtland .2016.CSBG.I01.Ap25</v>
      </c>
      <c r="W24" s="118"/>
      <c r="X24" t="str">
        <f t="shared" si="6"/>
        <v>2016.CSBG.I01.Ma251</v>
      </c>
      <c r="Y24" t="str">
        <f t="shared" si="7"/>
        <v>Courtland .2016.CSBG.I01.Ma25</v>
      </c>
      <c r="Z24" s="118"/>
      <c r="AA24" t="str">
        <f t="shared" si="8"/>
        <v>2016.CSBG.I01.Ju251</v>
      </c>
      <c r="AB24" t="str">
        <f t="shared" si="9"/>
        <v>Courtland .2016.CSBG.I01.Ju25</v>
      </c>
      <c r="AC24" s="118"/>
      <c r="AD24" t="str">
        <f t="shared" si="10"/>
        <v>2016.CSBG.I01.Jul251</v>
      </c>
      <c r="AE24" t="str">
        <f t="shared" si="11"/>
        <v>Courtland .2016.CSBG.I01.Jul25</v>
      </c>
      <c r="AF24" s="121"/>
      <c r="AG24" s="121">
        <v>0</v>
      </c>
      <c r="AH24" s="121">
        <v>0</v>
      </c>
      <c r="AI24" s="121"/>
      <c r="AJ24" s="121">
        <v>0</v>
      </c>
      <c r="AK24" s="121">
        <v>0</v>
      </c>
      <c r="AL24" s="121"/>
      <c r="AM24" s="121">
        <v>0</v>
      </c>
      <c r="AN24" s="121">
        <v>0</v>
      </c>
      <c r="AO24" s="121"/>
      <c r="AP24" s="382" t="str">
        <f t="shared" si="12"/>
        <v>2016.CSBG.I01.Nov251</v>
      </c>
      <c r="AQ24" s="382" t="str">
        <f t="shared" si="13"/>
        <v>Courtland .2016.CSBG.I01.Nov25</v>
      </c>
      <c r="AR24" s="121"/>
      <c r="AS24" s="121" t="str">
        <f t="shared" si="18"/>
        <v>2016.CSBG.I01.Dec251</v>
      </c>
      <c r="AT24" s="121" t="str">
        <f t="shared" si="19"/>
        <v>Courtland .2016.CSBG.I01.Dec25</v>
      </c>
      <c r="AU24" s="121"/>
      <c r="AV24" s="121">
        <v>0</v>
      </c>
      <c r="AW24" s="121">
        <v>0</v>
      </c>
      <c r="AX24" s="121"/>
      <c r="AY24" s="121"/>
      <c r="AZ24" s="121"/>
      <c r="BA24" s="121"/>
      <c r="BB24" s="121"/>
      <c r="BC24" s="121"/>
      <c r="BD24" s="121"/>
      <c r="BE24" s="119">
        <f t="shared" si="14"/>
        <v>0</v>
      </c>
      <c r="BF24" s="121">
        <f t="shared" si="15"/>
        <v>0</v>
      </c>
      <c r="BG24"/>
      <c r="BH24" s="7"/>
    </row>
    <row r="25" spans="1:60" s="107" customFormat="1" x14ac:dyDescent="0.25">
      <c r="A25">
        <f t="shared" si="16"/>
        <v>3022017</v>
      </c>
      <c r="B25" s="117">
        <v>3022017</v>
      </c>
      <c r="C25" t="s">
        <v>447</v>
      </c>
      <c r="D25" s="106">
        <v>0</v>
      </c>
      <c r="E25" s="106" t="str">
        <f>VLOOKUP(B25,'School Details'!A:E,4,FALSE)</f>
        <v>M</v>
      </c>
      <c r="F25" s="106" t="str">
        <f>VLOOKUP(B25,'School Details'!A:E,5,FALSE)</f>
        <v>Primary</v>
      </c>
      <c r="G25" t="s">
        <v>894</v>
      </c>
      <c r="H25" t="s">
        <v>567</v>
      </c>
      <c r="I25" t="s">
        <v>23892</v>
      </c>
      <c r="J25">
        <v>661225</v>
      </c>
      <c r="K25" s="117" t="s">
        <v>10</v>
      </c>
      <c r="L25" s="106">
        <f t="shared" si="17"/>
        <v>1</v>
      </c>
      <c r="M25" s="106" t="str">
        <f t="shared" si="2"/>
        <v>CSBG.I01</v>
      </c>
      <c r="N25" s="106">
        <f>VLOOKUP(B25,'School Details'!A:K,10,FALSE)</f>
        <v>400080</v>
      </c>
      <c r="O25" s="106" t="str">
        <f t="shared" si="3"/>
        <v xml:space="preserve">Cromer Road </v>
      </c>
      <c r="P25" t="s">
        <v>61</v>
      </c>
      <c r="Q25" t="s">
        <v>62</v>
      </c>
      <c r="R25" t="s">
        <v>63</v>
      </c>
      <c r="S25" t="str">
        <f>VLOOKUP($G25,LBB_Code!$J:$O, 6,FALSE)</f>
        <v>A1.D10166.661225.99999.9999999.999999</v>
      </c>
      <c r="T25" s="124"/>
      <c r="U25" t="str">
        <f t="shared" si="4"/>
        <v>2017.CSBG.I01.Ap251</v>
      </c>
      <c r="V25" t="str">
        <f t="shared" si="5"/>
        <v>Cromer Road .2017.CSBG.I01.Ap25</v>
      </c>
      <c r="W25" s="118"/>
      <c r="X25" t="str">
        <f t="shared" si="6"/>
        <v>2017.CSBG.I01.Ma251</v>
      </c>
      <c r="Y25" t="str">
        <f t="shared" si="7"/>
        <v>Cromer Road .2017.CSBG.I01.Ma25</v>
      </c>
      <c r="Z25" s="118"/>
      <c r="AA25" t="str">
        <f t="shared" si="8"/>
        <v>2017.CSBG.I01.Ju251</v>
      </c>
      <c r="AB25" t="str">
        <f t="shared" si="9"/>
        <v>Cromer Road .2017.CSBG.I01.Ju25</v>
      </c>
      <c r="AC25" s="118"/>
      <c r="AD25" t="str">
        <f t="shared" si="10"/>
        <v>2017.CSBG.I01.Jul251</v>
      </c>
      <c r="AE25" t="str">
        <f t="shared" si="11"/>
        <v>Cromer Road .2017.CSBG.I01.Jul25</v>
      </c>
      <c r="AF25" s="121"/>
      <c r="AG25" s="121">
        <v>0</v>
      </c>
      <c r="AH25" s="121">
        <v>0</v>
      </c>
      <c r="AI25" s="121"/>
      <c r="AJ25" s="121">
        <v>0</v>
      </c>
      <c r="AK25" s="121">
        <v>0</v>
      </c>
      <c r="AL25" s="121"/>
      <c r="AM25" s="121">
        <v>0</v>
      </c>
      <c r="AN25" s="121">
        <v>0</v>
      </c>
      <c r="AO25" s="121"/>
      <c r="AP25" s="382" t="str">
        <f t="shared" si="12"/>
        <v>2017.CSBG.I01.Nov251</v>
      </c>
      <c r="AQ25" s="382" t="str">
        <f t="shared" si="13"/>
        <v>Cromer Road .2017.CSBG.I01.Nov25</v>
      </c>
      <c r="AR25" s="121"/>
      <c r="AS25" s="121" t="str">
        <f t="shared" si="18"/>
        <v>2017.CSBG.I01.Dec251</v>
      </c>
      <c r="AT25" s="121" t="str">
        <f t="shared" si="19"/>
        <v>Cromer Road .2017.CSBG.I01.Dec25</v>
      </c>
      <c r="AU25" s="121"/>
      <c r="AV25" s="121">
        <v>0</v>
      </c>
      <c r="AW25" s="121">
        <v>0</v>
      </c>
      <c r="AX25" s="121"/>
      <c r="AY25" s="121"/>
      <c r="AZ25" s="121"/>
      <c r="BA25" s="121"/>
      <c r="BB25" s="121"/>
      <c r="BC25" s="121"/>
      <c r="BD25" s="121"/>
      <c r="BE25" s="119">
        <f t="shared" si="14"/>
        <v>0</v>
      </c>
      <c r="BF25" s="119">
        <f t="shared" si="15"/>
        <v>0</v>
      </c>
      <c r="BG25"/>
      <c r="BH25" s="7"/>
    </row>
    <row r="26" spans="1:60" s="107" customFormat="1" x14ac:dyDescent="0.25">
      <c r="A26">
        <f t="shared" si="16"/>
        <v>3022073</v>
      </c>
      <c r="B26" s="117">
        <v>3022073</v>
      </c>
      <c r="C26" t="s">
        <v>449</v>
      </c>
      <c r="D26" s="106">
        <v>0</v>
      </c>
      <c r="E26" s="106" t="str">
        <f>VLOOKUP(B26,'School Details'!A:E,4,FALSE)</f>
        <v>M</v>
      </c>
      <c r="F26" s="106" t="str">
        <f>VLOOKUP(B26,'School Details'!A:E,5,FALSE)</f>
        <v>Primary</v>
      </c>
      <c r="G26" t="s">
        <v>894</v>
      </c>
      <c r="H26" t="s">
        <v>567</v>
      </c>
      <c r="I26" t="s">
        <v>23892</v>
      </c>
      <c r="J26">
        <v>661225</v>
      </c>
      <c r="K26" s="117" t="s">
        <v>10</v>
      </c>
      <c r="L26" s="106">
        <f t="shared" si="17"/>
        <v>1</v>
      </c>
      <c r="M26" s="106" t="str">
        <f t="shared" si="2"/>
        <v>CSBG.I01</v>
      </c>
      <c r="N26" s="106">
        <f>VLOOKUP(B26,'School Details'!A:K,10,FALSE)</f>
        <v>400105</v>
      </c>
      <c r="O26" s="106" t="str">
        <f t="shared" si="3"/>
        <v>Danegrove JMI Sch</v>
      </c>
      <c r="P26" t="s">
        <v>256</v>
      </c>
      <c r="Q26" t="s">
        <v>257</v>
      </c>
      <c r="R26" t="s">
        <v>258</v>
      </c>
      <c r="S26" t="str">
        <f>VLOOKUP($G26,LBB_Code!$J:$O, 6,FALSE)</f>
        <v>A1.D10166.661225.99999.9999999.999999</v>
      </c>
      <c r="T26" s="124"/>
      <c r="U26" t="str">
        <f t="shared" si="4"/>
        <v>2073.CSBG.I01.Ap251</v>
      </c>
      <c r="V26" t="str">
        <f t="shared" si="5"/>
        <v>Danegrove JMI Sch.2073.CSBG.I01.Ap25</v>
      </c>
      <c r="W26" s="118"/>
      <c r="X26" t="str">
        <f t="shared" si="6"/>
        <v>2073.CSBG.I01.Ma251</v>
      </c>
      <c r="Y26" t="str">
        <f t="shared" si="7"/>
        <v>Danegrove JMI Sch.2073.CSBG.I01.Ma25</v>
      </c>
      <c r="Z26" s="118"/>
      <c r="AA26" t="str">
        <f t="shared" si="8"/>
        <v>2073.CSBG.I01.Ju251</v>
      </c>
      <c r="AB26" t="str">
        <f t="shared" si="9"/>
        <v>Danegrove JMI Sch.2073.CSBG.I01.Ju25</v>
      </c>
      <c r="AC26" s="118"/>
      <c r="AD26" t="str">
        <f t="shared" si="10"/>
        <v>2073.CSBG.I01.Jul251</v>
      </c>
      <c r="AE26" t="str">
        <f t="shared" si="11"/>
        <v>Danegrove JMI Sch.2073.CSBG.I01.Jul25</v>
      </c>
      <c r="AF26" s="121"/>
      <c r="AG26" s="121">
        <v>0</v>
      </c>
      <c r="AH26" s="121">
        <v>0</v>
      </c>
      <c r="AI26" s="121"/>
      <c r="AJ26" s="121">
        <v>0</v>
      </c>
      <c r="AK26" s="121">
        <v>0</v>
      </c>
      <c r="AL26" s="121"/>
      <c r="AM26" s="121">
        <v>0</v>
      </c>
      <c r="AN26" s="121">
        <v>0</v>
      </c>
      <c r="AO26" s="121"/>
      <c r="AP26" s="382" t="str">
        <f t="shared" si="12"/>
        <v>2073.CSBG.I01.Nov251</v>
      </c>
      <c r="AQ26" s="382" t="str">
        <f t="shared" si="13"/>
        <v>Danegrove JMI Sch.2073.CSBG.I01.Nov25</v>
      </c>
      <c r="AR26" s="121"/>
      <c r="AS26" s="121" t="str">
        <f t="shared" si="18"/>
        <v>2073.CSBG.I01.Dec251</v>
      </c>
      <c r="AT26" s="121" t="str">
        <f t="shared" si="19"/>
        <v>Danegrove JMI Sch.2073.CSBG.I01.Dec25</v>
      </c>
      <c r="AU26" s="121"/>
      <c r="AV26" s="121">
        <v>0</v>
      </c>
      <c r="AW26" s="121">
        <v>0</v>
      </c>
      <c r="AX26" s="121"/>
      <c r="AY26" s="121"/>
      <c r="AZ26" s="121"/>
      <c r="BA26" s="121"/>
      <c r="BB26" s="121"/>
      <c r="BC26" s="121"/>
      <c r="BD26" s="121"/>
      <c r="BE26" s="119">
        <f t="shared" si="14"/>
        <v>0</v>
      </c>
      <c r="BF26" s="119">
        <f t="shared" si="15"/>
        <v>0</v>
      </c>
      <c r="BG26"/>
      <c r="BH26" s="7"/>
    </row>
    <row r="27" spans="1:60" s="107" customFormat="1" x14ac:dyDescent="0.25">
      <c r="A27">
        <f t="shared" si="16"/>
        <v>3022019</v>
      </c>
      <c r="B27" s="117">
        <v>3022019</v>
      </c>
      <c r="C27" t="s">
        <v>450</v>
      </c>
      <c r="D27" s="106">
        <v>0</v>
      </c>
      <c r="E27" s="106" t="str">
        <f>VLOOKUP(B27,'School Details'!A:E,4,FALSE)</f>
        <v>M</v>
      </c>
      <c r="F27" s="106" t="str">
        <f>VLOOKUP(B27,'School Details'!A:E,5,FALSE)</f>
        <v>Primary</v>
      </c>
      <c r="G27" t="s">
        <v>894</v>
      </c>
      <c r="H27" t="s">
        <v>567</v>
      </c>
      <c r="I27" t="s">
        <v>23892</v>
      </c>
      <c r="J27">
        <v>661225</v>
      </c>
      <c r="K27" s="117" t="s">
        <v>10</v>
      </c>
      <c r="L27" s="106">
        <f t="shared" si="17"/>
        <v>1</v>
      </c>
      <c r="M27" s="106" t="str">
        <f t="shared" si="2"/>
        <v>CSBG.I01</v>
      </c>
      <c r="N27" s="106">
        <f>VLOOKUP(B27,'School Details'!A:K,10,FALSE)</f>
        <v>400036</v>
      </c>
      <c r="O27" s="106" t="str">
        <f t="shared" si="3"/>
        <v xml:space="preserve">Deansbrook Infant </v>
      </c>
      <c r="P27" t="s">
        <v>40</v>
      </c>
      <c r="Q27" t="s">
        <v>41</v>
      </c>
      <c r="R27" t="s">
        <v>42</v>
      </c>
      <c r="S27" t="str">
        <f>VLOOKUP($G27,LBB_Code!$J:$O, 6,FALSE)</f>
        <v>A1.D10166.661225.99999.9999999.999999</v>
      </c>
      <c r="T27" s="124"/>
      <c r="U27" t="str">
        <f t="shared" si="4"/>
        <v>2019.CSBG.I01.Ap251</v>
      </c>
      <c r="V27" t="str">
        <f t="shared" si="5"/>
        <v>Deansbrook Infant .2019.CSBG.I01.Ap25</v>
      </c>
      <c r="W27" s="118"/>
      <c r="X27" t="str">
        <f t="shared" si="6"/>
        <v>2019.CSBG.I01.Ma251</v>
      </c>
      <c r="Y27" t="str">
        <f t="shared" si="7"/>
        <v>Deansbrook Infant .2019.CSBG.I01.Ma25</v>
      </c>
      <c r="Z27" s="118"/>
      <c r="AA27" t="str">
        <f t="shared" si="8"/>
        <v>2019.CSBG.I01.Ju251</v>
      </c>
      <c r="AB27" t="str">
        <f t="shared" si="9"/>
        <v>Deansbrook Infant .2019.CSBG.I01.Ju25</v>
      </c>
      <c r="AC27" s="118"/>
      <c r="AD27" t="str">
        <f t="shared" si="10"/>
        <v>2019.CSBG.I01.Jul251</v>
      </c>
      <c r="AE27" t="str">
        <f t="shared" si="11"/>
        <v>Deansbrook Infant .2019.CSBG.I01.Jul25</v>
      </c>
      <c r="AF27" s="121"/>
      <c r="AG27" s="121">
        <v>0</v>
      </c>
      <c r="AH27" s="121">
        <v>0</v>
      </c>
      <c r="AI27" s="121"/>
      <c r="AJ27" s="121">
        <v>0</v>
      </c>
      <c r="AK27" s="121">
        <v>0</v>
      </c>
      <c r="AL27" s="121"/>
      <c r="AM27" s="121">
        <v>0</v>
      </c>
      <c r="AN27" s="121">
        <v>0</v>
      </c>
      <c r="AO27" s="121"/>
      <c r="AP27" s="382" t="str">
        <f t="shared" si="12"/>
        <v>2019.CSBG.I01.Nov251</v>
      </c>
      <c r="AQ27" s="382" t="str">
        <f t="shared" si="13"/>
        <v>Deansbrook Infant .2019.CSBG.I01.Nov25</v>
      </c>
      <c r="AR27" s="121"/>
      <c r="AS27" s="121" t="str">
        <f t="shared" si="18"/>
        <v>2019.CSBG.I01.Dec251</v>
      </c>
      <c r="AT27" s="121" t="str">
        <f t="shared" si="19"/>
        <v>Deansbrook Infant .2019.CSBG.I01.Dec25</v>
      </c>
      <c r="AU27" s="121"/>
      <c r="AV27" s="121">
        <v>0</v>
      </c>
      <c r="AW27" s="121">
        <v>0</v>
      </c>
      <c r="AX27" s="121"/>
      <c r="AY27" s="121"/>
      <c r="AZ27" s="121"/>
      <c r="BA27" s="121"/>
      <c r="BB27" s="121"/>
      <c r="BC27" s="121"/>
      <c r="BD27" s="121"/>
      <c r="BE27" s="119">
        <f t="shared" si="14"/>
        <v>0</v>
      </c>
      <c r="BF27" s="119">
        <f t="shared" si="15"/>
        <v>0</v>
      </c>
      <c r="BG27"/>
      <c r="BH27" s="7"/>
    </row>
    <row r="28" spans="1:60" s="107" customFormat="1" x14ac:dyDescent="0.25">
      <c r="A28">
        <f t="shared" si="16"/>
        <v>3022023</v>
      </c>
      <c r="B28" s="117">
        <v>3022023</v>
      </c>
      <c r="C28" t="s">
        <v>453</v>
      </c>
      <c r="D28" s="106">
        <v>0</v>
      </c>
      <c r="E28" s="106" t="str">
        <f>VLOOKUP(B28,'School Details'!A:E,4,FALSE)</f>
        <v>M</v>
      </c>
      <c r="F28" s="106" t="str">
        <f>VLOOKUP(B28,'School Details'!A:E,5,FALSE)</f>
        <v>Primary</v>
      </c>
      <c r="G28" t="s">
        <v>894</v>
      </c>
      <c r="H28" t="s">
        <v>567</v>
      </c>
      <c r="I28" t="s">
        <v>23892</v>
      </c>
      <c r="J28">
        <v>661225</v>
      </c>
      <c r="K28" s="117" t="s">
        <v>10</v>
      </c>
      <c r="L28" s="106">
        <f t="shared" si="17"/>
        <v>1</v>
      </c>
      <c r="M28" s="106" t="str">
        <f t="shared" si="2"/>
        <v>CSBG.I01</v>
      </c>
      <c r="N28" s="106">
        <f>VLOOKUP(B28,'School Details'!A:K,10,FALSE)</f>
        <v>400159</v>
      </c>
      <c r="O28" s="106" t="str">
        <f t="shared" si="3"/>
        <v>Edgware Primary</v>
      </c>
      <c r="P28" t="s">
        <v>88</v>
      </c>
      <c r="Q28" t="s">
        <v>89</v>
      </c>
      <c r="R28" t="s">
        <v>90</v>
      </c>
      <c r="S28" t="str">
        <f>VLOOKUP($G28,LBB_Code!$J:$O, 6,FALSE)</f>
        <v>A1.D10166.661225.99999.9999999.999999</v>
      </c>
      <c r="T28" s="124"/>
      <c r="U28" t="str">
        <f t="shared" si="4"/>
        <v>2023.CSBG.I01.Ap251</v>
      </c>
      <c r="V28" t="str">
        <f t="shared" si="5"/>
        <v>Edgware Primary.2023.CSBG.I01.Ap25</v>
      </c>
      <c r="W28" s="118"/>
      <c r="X28" t="str">
        <f t="shared" si="6"/>
        <v>2023.CSBG.I01.Ma251</v>
      </c>
      <c r="Y28" t="str">
        <f t="shared" si="7"/>
        <v>Edgware Primary.2023.CSBG.I01.Ma25</v>
      </c>
      <c r="Z28" s="118"/>
      <c r="AA28" t="str">
        <f t="shared" si="8"/>
        <v>2023.CSBG.I01.Ju251</v>
      </c>
      <c r="AB28" t="str">
        <f t="shared" si="9"/>
        <v>Edgware Primary.2023.CSBG.I01.Ju25</v>
      </c>
      <c r="AC28" s="118"/>
      <c r="AD28" t="str">
        <f t="shared" si="10"/>
        <v>2023.CSBG.I01.Jul251</v>
      </c>
      <c r="AE28" t="str">
        <f t="shared" si="11"/>
        <v>Edgware Primary.2023.CSBG.I01.Jul25</v>
      </c>
      <c r="AF28" s="121"/>
      <c r="AG28" s="121">
        <v>0</v>
      </c>
      <c r="AH28" s="121">
        <v>0</v>
      </c>
      <c r="AI28" s="121"/>
      <c r="AJ28" s="121">
        <v>0</v>
      </c>
      <c r="AK28" s="121">
        <v>0</v>
      </c>
      <c r="AL28" s="121"/>
      <c r="AM28" s="121">
        <v>0</v>
      </c>
      <c r="AN28" s="121">
        <v>0</v>
      </c>
      <c r="AO28" s="121"/>
      <c r="AP28" s="382" t="str">
        <f t="shared" si="12"/>
        <v>2023.CSBG.I01.Nov251</v>
      </c>
      <c r="AQ28" s="382" t="str">
        <f t="shared" si="13"/>
        <v>Edgware Primary.2023.CSBG.I01.Nov25</v>
      </c>
      <c r="AR28" s="121"/>
      <c r="AS28" s="121" t="str">
        <f t="shared" si="18"/>
        <v>2023.CSBG.I01.Dec251</v>
      </c>
      <c r="AT28" s="121" t="str">
        <f t="shared" si="19"/>
        <v>Edgware Primary.2023.CSBG.I01.Dec25</v>
      </c>
      <c r="AU28" s="121"/>
      <c r="AV28" s="121">
        <v>0</v>
      </c>
      <c r="AW28" s="121">
        <v>0</v>
      </c>
      <c r="AX28" s="121"/>
      <c r="AY28" s="121"/>
      <c r="AZ28" s="121"/>
      <c r="BA28" s="121"/>
      <c r="BB28" s="121"/>
      <c r="BC28" s="121"/>
      <c r="BD28" s="121"/>
      <c r="BE28" s="119">
        <f t="shared" si="14"/>
        <v>0</v>
      </c>
      <c r="BF28" s="119">
        <f t="shared" si="15"/>
        <v>0</v>
      </c>
      <c r="BG28"/>
      <c r="BH28" s="7"/>
    </row>
    <row r="29" spans="1:60" s="107" customFormat="1" x14ac:dyDescent="0.25">
      <c r="A29">
        <f t="shared" si="16"/>
        <v>3022024</v>
      </c>
      <c r="B29" s="117">
        <v>3022024</v>
      </c>
      <c r="C29" t="s">
        <v>455</v>
      </c>
      <c r="D29" s="106">
        <v>0</v>
      </c>
      <c r="E29" s="106" t="str">
        <f>VLOOKUP(B29,'School Details'!A:E,4,FALSE)</f>
        <v>M</v>
      </c>
      <c r="F29" s="106" t="str">
        <f>VLOOKUP(B29,'School Details'!A:E,5,FALSE)</f>
        <v>Primary</v>
      </c>
      <c r="G29" t="s">
        <v>894</v>
      </c>
      <c r="H29" t="s">
        <v>567</v>
      </c>
      <c r="I29" t="s">
        <v>23892</v>
      </c>
      <c r="J29">
        <v>661225</v>
      </c>
      <c r="K29" s="117" t="s">
        <v>10</v>
      </c>
      <c r="L29" s="106">
        <f t="shared" si="17"/>
        <v>1</v>
      </c>
      <c r="M29" s="106" t="str">
        <f t="shared" si="2"/>
        <v>CSBG.I01</v>
      </c>
      <c r="N29" s="106">
        <f>VLOOKUP(B29,'School Details'!A:K,10,FALSE)</f>
        <v>400047</v>
      </c>
      <c r="O29" s="106" t="str">
        <f t="shared" si="3"/>
        <v xml:space="preserve">Fairway  </v>
      </c>
      <c r="P29" t="s">
        <v>178</v>
      </c>
      <c r="Q29" t="s">
        <v>179</v>
      </c>
      <c r="R29" t="s">
        <v>180</v>
      </c>
      <c r="S29" t="str">
        <f>VLOOKUP($G29,LBB_Code!$J:$O, 6,FALSE)</f>
        <v>A1.D10166.661225.99999.9999999.999999</v>
      </c>
      <c r="T29" s="124"/>
      <c r="U29" t="str">
        <f t="shared" si="4"/>
        <v>2024.CSBG.I01.Ap251</v>
      </c>
      <c r="V29" t="str">
        <f t="shared" si="5"/>
        <v>Fairway  .2024.CSBG.I01.Ap25</v>
      </c>
      <c r="W29" s="118"/>
      <c r="X29" t="str">
        <f t="shared" si="6"/>
        <v>2024.CSBG.I01.Ma251</v>
      </c>
      <c r="Y29" t="str">
        <f t="shared" si="7"/>
        <v>Fairway  .2024.CSBG.I01.Ma25</v>
      </c>
      <c r="Z29" s="118"/>
      <c r="AA29" t="str">
        <f t="shared" si="8"/>
        <v>2024.CSBG.I01.Ju251</v>
      </c>
      <c r="AB29" t="str">
        <f t="shared" si="9"/>
        <v>Fairway  .2024.CSBG.I01.Ju25</v>
      </c>
      <c r="AC29" s="118"/>
      <c r="AD29" t="str">
        <f t="shared" si="10"/>
        <v>2024.CSBG.I01.Jul251</v>
      </c>
      <c r="AE29" t="str">
        <f t="shared" si="11"/>
        <v>Fairway  .2024.CSBG.I01.Jul25</v>
      </c>
      <c r="AF29" s="121"/>
      <c r="AG29" s="121">
        <v>0</v>
      </c>
      <c r="AH29" s="121">
        <v>0</v>
      </c>
      <c r="AI29" s="121"/>
      <c r="AJ29" s="121">
        <v>0</v>
      </c>
      <c r="AK29" s="121">
        <v>0</v>
      </c>
      <c r="AL29" s="121"/>
      <c r="AM29" s="121">
        <v>0</v>
      </c>
      <c r="AN29" s="121">
        <v>0</v>
      </c>
      <c r="AO29" s="121"/>
      <c r="AP29" s="382" t="str">
        <f t="shared" si="12"/>
        <v>2024.CSBG.I01.Nov251</v>
      </c>
      <c r="AQ29" s="382" t="str">
        <f t="shared" si="13"/>
        <v>Fairway  .2024.CSBG.I01.Nov25</v>
      </c>
      <c r="AR29" s="121"/>
      <c r="AS29" s="121" t="str">
        <f t="shared" si="18"/>
        <v>2024.CSBG.I01.Dec251</v>
      </c>
      <c r="AT29" s="121" t="str">
        <f t="shared" si="19"/>
        <v>Fairway  .2024.CSBG.I01.Dec25</v>
      </c>
      <c r="AU29" s="121"/>
      <c r="AV29" s="121">
        <v>0</v>
      </c>
      <c r="AW29" s="121">
        <v>0</v>
      </c>
      <c r="AX29" s="121"/>
      <c r="AY29" s="121"/>
      <c r="AZ29" s="121"/>
      <c r="BA29" s="121"/>
      <c r="BB29" s="121"/>
      <c r="BC29" s="121"/>
      <c r="BD29" s="121"/>
      <c r="BE29" s="119">
        <f t="shared" si="14"/>
        <v>0</v>
      </c>
      <c r="BF29" s="119">
        <f t="shared" si="15"/>
        <v>0</v>
      </c>
      <c r="BG29"/>
      <c r="BH29" s="7"/>
    </row>
    <row r="30" spans="1:60" s="107" customFormat="1" x14ac:dyDescent="0.25">
      <c r="A30">
        <f t="shared" si="16"/>
        <v>3025405</v>
      </c>
      <c r="B30" s="117">
        <v>3025405</v>
      </c>
      <c r="C30" t="s">
        <v>542</v>
      </c>
      <c r="D30" s="106">
        <v>0</v>
      </c>
      <c r="E30" s="106" t="str">
        <f>VLOOKUP(B30,'School Details'!A:E,4,FALSE)</f>
        <v>M</v>
      </c>
      <c r="F30" s="106" t="str">
        <f>VLOOKUP(B30,'School Details'!A:E,5,FALSE)</f>
        <v>Secondary</v>
      </c>
      <c r="G30" t="s">
        <v>899</v>
      </c>
      <c r="H30" t="s">
        <v>568</v>
      </c>
      <c r="I30" t="s">
        <v>23892</v>
      </c>
      <c r="J30">
        <v>661225</v>
      </c>
      <c r="K30" s="117" t="s">
        <v>10</v>
      </c>
      <c r="L30" s="106">
        <f t="shared" si="17"/>
        <v>1</v>
      </c>
      <c r="M30" s="106" t="str">
        <f t="shared" si="2"/>
        <v>CSBG.I01</v>
      </c>
      <c r="N30" s="106">
        <f>VLOOKUP(B30,'School Details'!A:K,10,FALSE)</f>
        <v>400041</v>
      </c>
      <c r="O30" s="106" t="str">
        <f t="shared" si="3"/>
        <v>Finchley Catholic High Sch</v>
      </c>
      <c r="P30" t="s">
        <v>220</v>
      </c>
      <c r="Q30" t="s">
        <v>221</v>
      </c>
      <c r="R30" t="s">
        <v>222</v>
      </c>
      <c r="S30" t="str">
        <f>VLOOKUP($G30,LBB_Code!$J:$O, 6,FALSE)</f>
        <v>A1.D10167.661225.99999.9999999.999999</v>
      </c>
      <c r="T30" s="124"/>
      <c r="U30" t="str">
        <f t="shared" si="4"/>
        <v>5405.CSBG.I01.Ap251</v>
      </c>
      <c r="V30" t="str">
        <f t="shared" si="5"/>
        <v>Finchley Catholic High Sch.5405.CSBG.I01.Ap25</v>
      </c>
      <c r="W30" s="118"/>
      <c r="X30" t="str">
        <f t="shared" si="6"/>
        <v>5405.CSBG.I01.Ma251</v>
      </c>
      <c r="Y30" t="str">
        <f t="shared" si="7"/>
        <v>Finchley Catholic High Sch.5405.CSBG.I01.Ma25</v>
      </c>
      <c r="Z30" s="118"/>
      <c r="AA30" t="str">
        <f t="shared" si="8"/>
        <v>5405.CSBG.I01.Ju251</v>
      </c>
      <c r="AB30" t="str">
        <f t="shared" si="9"/>
        <v>Finchley Catholic High Sch.5405.CSBG.I01.Ju25</v>
      </c>
      <c r="AC30" s="118"/>
      <c r="AD30" t="str">
        <f t="shared" si="10"/>
        <v>5405.CSBG.I01.Jul251</v>
      </c>
      <c r="AE30" t="str">
        <f t="shared" si="11"/>
        <v>Finchley Catholic High Sch.5405.CSBG.I01.Jul25</v>
      </c>
      <c r="AF30" s="121"/>
      <c r="AG30" s="121">
        <v>0</v>
      </c>
      <c r="AH30" s="121">
        <v>0</v>
      </c>
      <c r="AI30" s="121"/>
      <c r="AJ30" s="121">
        <v>0</v>
      </c>
      <c r="AK30" s="121">
        <v>0</v>
      </c>
      <c r="AL30" s="121"/>
      <c r="AM30" s="121">
        <v>0</v>
      </c>
      <c r="AN30" s="121">
        <v>0</v>
      </c>
      <c r="AO30" s="121"/>
      <c r="AP30" s="382" t="str">
        <f t="shared" si="12"/>
        <v>5405.CSBG.I01.Nov251</v>
      </c>
      <c r="AQ30" s="382" t="str">
        <f t="shared" si="13"/>
        <v>Finchley Catholic High Sch.5405.CSBG.I01.Nov25</v>
      </c>
      <c r="AR30" s="121"/>
      <c r="AS30" s="121" t="str">
        <f t="shared" si="18"/>
        <v>5405.CSBG.I01.Dec251</v>
      </c>
      <c r="AT30" s="121" t="str">
        <f t="shared" si="19"/>
        <v>Finchley Catholic High Sch.5405.CSBG.I01.Dec25</v>
      </c>
      <c r="AU30" s="121"/>
      <c r="AV30" s="121">
        <v>0</v>
      </c>
      <c r="AW30" s="121">
        <v>0</v>
      </c>
      <c r="AX30" s="121"/>
      <c r="AY30" s="121"/>
      <c r="AZ30" s="121"/>
      <c r="BA30" s="121"/>
      <c r="BB30" s="121"/>
      <c r="BC30" s="121"/>
      <c r="BD30" s="121"/>
      <c r="BE30" s="119">
        <f t="shared" si="14"/>
        <v>0</v>
      </c>
      <c r="BF30" s="119">
        <f t="shared" si="15"/>
        <v>0</v>
      </c>
      <c r="BG30"/>
      <c r="BH30" s="7"/>
    </row>
    <row r="31" spans="1:60" s="107" customFormat="1" x14ac:dyDescent="0.25">
      <c r="A31">
        <f t="shared" si="16"/>
        <v>3022025</v>
      </c>
      <c r="B31" s="117">
        <v>3022025</v>
      </c>
      <c r="C31" t="s">
        <v>457</v>
      </c>
      <c r="D31" s="106">
        <v>0</v>
      </c>
      <c r="E31" s="106" t="str">
        <f>VLOOKUP(B31,'School Details'!A:E,4,FALSE)</f>
        <v>M</v>
      </c>
      <c r="F31" s="106" t="str">
        <f>VLOOKUP(B31,'School Details'!A:E,5,FALSE)</f>
        <v>Primary</v>
      </c>
      <c r="G31" t="s">
        <v>894</v>
      </c>
      <c r="H31" t="s">
        <v>567</v>
      </c>
      <c r="I31" t="s">
        <v>23892</v>
      </c>
      <c r="J31">
        <v>661225</v>
      </c>
      <c r="K31" s="117" t="s">
        <v>10</v>
      </c>
      <c r="L31" s="106">
        <f t="shared" si="17"/>
        <v>1</v>
      </c>
      <c r="M31" s="106" t="str">
        <f t="shared" si="2"/>
        <v>CSBG.I01</v>
      </c>
      <c r="N31" s="106">
        <f>VLOOKUP(B31,'School Details'!A:K,10,FALSE)</f>
        <v>400001</v>
      </c>
      <c r="O31" s="106" t="str">
        <f t="shared" si="3"/>
        <v>Foulds</v>
      </c>
      <c r="P31" t="s">
        <v>244</v>
      </c>
      <c r="Q31" t="s">
        <v>245</v>
      </c>
      <c r="R31" t="s">
        <v>246</v>
      </c>
      <c r="S31" t="str">
        <f>VLOOKUP($G31,LBB_Code!$J:$O, 6,FALSE)</f>
        <v>A1.D10166.661225.99999.9999999.999999</v>
      </c>
      <c r="T31" s="124"/>
      <c r="U31" t="str">
        <f t="shared" si="4"/>
        <v>2025.CSBG.I01.Ap251</v>
      </c>
      <c r="V31" t="str">
        <f t="shared" si="5"/>
        <v>Foulds.2025.CSBG.I01.Ap25</v>
      </c>
      <c r="W31" s="121"/>
      <c r="X31" t="str">
        <f t="shared" si="6"/>
        <v>2025.CSBG.I01.Ma251</v>
      </c>
      <c r="Y31" t="str">
        <f t="shared" si="7"/>
        <v>Foulds.2025.CSBG.I01.Ma25</v>
      </c>
      <c r="Z31" s="118"/>
      <c r="AA31" t="str">
        <f t="shared" si="8"/>
        <v>2025.CSBG.I01.Ju251</v>
      </c>
      <c r="AB31" t="str">
        <f t="shared" si="9"/>
        <v>Foulds.2025.CSBG.I01.Ju25</v>
      </c>
      <c r="AC31" s="118"/>
      <c r="AD31" t="str">
        <f t="shared" si="10"/>
        <v>2025.CSBG.I01.Jul251</v>
      </c>
      <c r="AE31" t="str">
        <f t="shared" si="11"/>
        <v>Foulds.2025.CSBG.I01.Jul25</v>
      </c>
      <c r="AF31" s="121"/>
      <c r="AG31" s="121">
        <v>0</v>
      </c>
      <c r="AH31" s="121">
        <v>0</v>
      </c>
      <c r="AI31" s="121"/>
      <c r="AJ31" s="121">
        <v>0</v>
      </c>
      <c r="AK31" s="121">
        <v>0</v>
      </c>
      <c r="AL31" s="121"/>
      <c r="AM31" s="121">
        <v>0</v>
      </c>
      <c r="AN31" s="121">
        <v>0</v>
      </c>
      <c r="AO31" s="121"/>
      <c r="AP31" s="382" t="str">
        <f t="shared" si="12"/>
        <v>2025.CSBG.I01.Nov251</v>
      </c>
      <c r="AQ31" s="382" t="str">
        <f t="shared" si="13"/>
        <v>Foulds.2025.CSBG.I01.Nov25</v>
      </c>
      <c r="AR31" s="121"/>
      <c r="AS31" s="121" t="str">
        <f t="shared" si="18"/>
        <v>2025.CSBG.I01.Dec251</v>
      </c>
      <c r="AT31" s="121" t="str">
        <f t="shared" si="19"/>
        <v>Foulds.2025.CSBG.I01.Dec25</v>
      </c>
      <c r="AU31" s="121"/>
      <c r="AV31" s="121">
        <v>0</v>
      </c>
      <c r="AW31" s="121">
        <v>0</v>
      </c>
      <c r="AX31" s="121"/>
      <c r="AY31" s="121"/>
      <c r="AZ31" s="121"/>
      <c r="BA31" s="121"/>
      <c r="BB31" s="121"/>
      <c r="BC31" s="121"/>
      <c r="BD31" s="121"/>
      <c r="BE31" s="119">
        <f t="shared" si="14"/>
        <v>0</v>
      </c>
      <c r="BF31" s="119">
        <f t="shared" si="15"/>
        <v>0</v>
      </c>
      <c r="BG31"/>
      <c r="BH31" s="7"/>
    </row>
    <row r="32" spans="1:60" s="107" customFormat="1" x14ac:dyDescent="0.25">
      <c r="A32">
        <f t="shared" si="16"/>
        <v>3024003</v>
      </c>
      <c r="B32" s="117">
        <v>3024003</v>
      </c>
      <c r="C32" t="s">
        <v>543</v>
      </c>
      <c r="D32" s="106">
        <v>0</v>
      </c>
      <c r="E32" s="106" t="str">
        <f>VLOOKUP(B32,'School Details'!A:E,4,FALSE)</f>
        <v>M</v>
      </c>
      <c r="F32" s="106" t="str">
        <f>VLOOKUP(B32,'School Details'!A:E,5,FALSE)</f>
        <v>Secondary</v>
      </c>
      <c r="G32" t="s">
        <v>899</v>
      </c>
      <c r="H32" t="s">
        <v>568</v>
      </c>
      <c r="I32" t="s">
        <v>23892</v>
      </c>
      <c r="J32">
        <v>661225</v>
      </c>
      <c r="K32" s="117" t="s">
        <v>10</v>
      </c>
      <c r="L32" s="106">
        <f t="shared" si="17"/>
        <v>1</v>
      </c>
      <c r="M32" s="106" t="str">
        <f t="shared" si="2"/>
        <v>CSBG.I01</v>
      </c>
      <c r="N32" s="106">
        <f>VLOOKUP(B32,'School Details'!A:K,10,FALSE)</f>
        <v>400033</v>
      </c>
      <c r="O32" s="106" t="str">
        <f t="shared" si="3"/>
        <v>Friern Barnet Sch</v>
      </c>
      <c r="P32" t="s">
        <v>184</v>
      </c>
      <c r="Q32" t="s">
        <v>185</v>
      </c>
      <c r="R32" t="s">
        <v>186</v>
      </c>
      <c r="S32" t="str">
        <f>VLOOKUP($G32,LBB_Code!$J:$O, 6,FALSE)</f>
        <v>A1.D10167.661225.99999.9999999.999999</v>
      </c>
      <c r="T32" s="124"/>
      <c r="U32" t="str">
        <f t="shared" si="4"/>
        <v>4003.CSBG.I01.Ap251</v>
      </c>
      <c r="V32" t="str">
        <f t="shared" si="5"/>
        <v>Friern Barnet Sch.4003.CSBG.I01.Ap25</v>
      </c>
      <c r="W32" s="118"/>
      <c r="X32" t="str">
        <f t="shared" si="6"/>
        <v>4003.CSBG.I01.Ma251</v>
      </c>
      <c r="Y32" t="str">
        <f t="shared" si="7"/>
        <v>Friern Barnet Sch.4003.CSBG.I01.Ma25</v>
      </c>
      <c r="Z32" s="118"/>
      <c r="AA32" t="str">
        <f t="shared" si="8"/>
        <v>4003.CSBG.I01.Ju251</v>
      </c>
      <c r="AB32" t="str">
        <f t="shared" si="9"/>
        <v>Friern Barnet Sch.4003.CSBG.I01.Ju25</v>
      </c>
      <c r="AC32" s="118"/>
      <c r="AD32" t="str">
        <f t="shared" si="10"/>
        <v>4003.CSBG.I01.Jul251</v>
      </c>
      <c r="AE32" t="str">
        <f t="shared" si="11"/>
        <v>Friern Barnet Sch.4003.CSBG.I01.Jul25</v>
      </c>
      <c r="AF32" s="121"/>
      <c r="AG32" s="121">
        <v>0</v>
      </c>
      <c r="AH32" s="121">
        <v>0</v>
      </c>
      <c r="AI32" s="121"/>
      <c r="AJ32" s="121">
        <v>0</v>
      </c>
      <c r="AK32" s="121">
        <v>0</v>
      </c>
      <c r="AL32" s="121"/>
      <c r="AM32" s="121">
        <v>0</v>
      </c>
      <c r="AN32" s="121">
        <v>0</v>
      </c>
      <c r="AO32" s="121"/>
      <c r="AP32" s="382" t="str">
        <f t="shared" si="12"/>
        <v>4003.CSBG.I01.Nov251</v>
      </c>
      <c r="AQ32" s="382" t="str">
        <f t="shared" si="13"/>
        <v>Friern Barnet Sch.4003.CSBG.I01.Nov25</v>
      </c>
      <c r="AR32" s="121"/>
      <c r="AS32" s="121" t="str">
        <f t="shared" si="18"/>
        <v>4003.CSBG.I01.Dec251</v>
      </c>
      <c r="AT32" s="121" t="str">
        <f t="shared" si="19"/>
        <v>Friern Barnet Sch.4003.CSBG.I01.Dec25</v>
      </c>
      <c r="AU32" s="121"/>
      <c r="AV32" s="121">
        <v>0</v>
      </c>
      <c r="AW32" s="121">
        <v>0</v>
      </c>
      <c r="AX32" s="121"/>
      <c r="AY32" s="121"/>
      <c r="AZ32" s="121"/>
      <c r="BA32" s="121"/>
      <c r="BB32" s="121"/>
      <c r="BC32" s="121"/>
      <c r="BD32" s="121"/>
      <c r="BE32" s="119">
        <f t="shared" si="14"/>
        <v>0</v>
      </c>
      <c r="BF32" s="119">
        <f t="shared" si="15"/>
        <v>0</v>
      </c>
      <c r="BG32"/>
      <c r="BH32" s="7"/>
    </row>
    <row r="33" spans="1:60" s="107" customFormat="1" x14ac:dyDescent="0.25">
      <c r="A33">
        <f t="shared" si="16"/>
        <v>3022026</v>
      </c>
      <c r="B33" s="117">
        <v>3022026</v>
      </c>
      <c r="C33" t="s">
        <v>458</v>
      </c>
      <c r="D33" s="106">
        <v>0</v>
      </c>
      <c r="E33" s="106" t="str">
        <f>VLOOKUP(B33,'School Details'!A:E,4,FALSE)</f>
        <v>M</v>
      </c>
      <c r="F33" s="106" t="str">
        <f>VLOOKUP(B33,'School Details'!A:E,5,FALSE)</f>
        <v>Primary</v>
      </c>
      <c r="G33" t="s">
        <v>894</v>
      </c>
      <c r="H33" t="s">
        <v>567</v>
      </c>
      <c r="I33" t="s">
        <v>23892</v>
      </c>
      <c r="J33">
        <v>661225</v>
      </c>
      <c r="K33" s="117" t="s">
        <v>10</v>
      </c>
      <c r="L33" s="106">
        <f t="shared" si="17"/>
        <v>1</v>
      </c>
      <c r="M33" s="106" t="str">
        <f t="shared" si="2"/>
        <v>CSBG.I01</v>
      </c>
      <c r="N33" s="106">
        <f>VLOOKUP(B33,'School Details'!A:K,10,FALSE)</f>
        <v>400082</v>
      </c>
      <c r="O33" s="106" t="str">
        <f t="shared" si="3"/>
        <v>Frith Manor Sch</v>
      </c>
      <c r="P33" t="s">
        <v>115</v>
      </c>
      <c r="Q33" t="s">
        <v>116</v>
      </c>
      <c r="R33" t="s">
        <v>117</v>
      </c>
      <c r="S33" t="str">
        <f>VLOOKUP($G33,LBB_Code!$J:$O, 6,FALSE)</f>
        <v>A1.D10166.661225.99999.9999999.999999</v>
      </c>
      <c r="T33" s="124"/>
      <c r="U33" t="str">
        <f t="shared" si="4"/>
        <v>2026.CSBG.I01.Ap251</v>
      </c>
      <c r="V33" t="str">
        <f t="shared" si="5"/>
        <v>Frith Manor Sch.2026.CSBG.I01.Ap25</v>
      </c>
      <c r="W33" s="118"/>
      <c r="X33" t="str">
        <f t="shared" si="6"/>
        <v>2026.CSBG.I01.Ma251</v>
      </c>
      <c r="Y33" t="str">
        <f t="shared" si="7"/>
        <v>Frith Manor Sch.2026.CSBG.I01.Ma25</v>
      </c>
      <c r="Z33" s="118"/>
      <c r="AA33" t="str">
        <f t="shared" si="8"/>
        <v>2026.CSBG.I01.Ju251</v>
      </c>
      <c r="AB33" t="str">
        <f t="shared" si="9"/>
        <v>Frith Manor Sch.2026.CSBG.I01.Ju25</v>
      </c>
      <c r="AC33" s="118"/>
      <c r="AD33" t="str">
        <f t="shared" si="10"/>
        <v>2026.CSBG.I01.Jul251</v>
      </c>
      <c r="AE33" t="str">
        <f t="shared" si="11"/>
        <v>Frith Manor Sch.2026.CSBG.I01.Jul25</v>
      </c>
      <c r="AF33" s="121"/>
      <c r="AG33" s="121">
        <v>0</v>
      </c>
      <c r="AH33" s="121">
        <v>0</v>
      </c>
      <c r="AI33" s="121"/>
      <c r="AJ33" s="121">
        <v>0</v>
      </c>
      <c r="AK33" s="121">
        <v>0</v>
      </c>
      <c r="AL33" s="121"/>
      <c r="AM33" s="121">
        <v>0</v>
      </c>
      <c r="AN33" s="121">
        <v>0</v>
      </c>
      <c r="AO33" s="121"/>
      <c r="AP33" s="382" t="str">
        <f t="shared" si="12"/>
        <v>2026.CSBG.I01.Nov251</v>
      </c>
      <c r="AQ33" s="382" t="str">
        <f t="shared" si="13"/>
        <v>Frith Manor Sch.2026.CSBG.I01.Nov25</v>
      </c>
      <c r="AR33" s="121"/>
      <c r="AS33" s="121" t="str">
        <f t="shared" si="18"/>
        <v>2026.CSBG.I01.Dec251</v>
      </c>
      <c r="AT33" s="121" t="str">
        <f t="shared" si="19"/>
        <v>Frith Manor Sch.2026.CSBG.I01.Dec25</v>
      </c>
      <c r="AU33" s="121"/>
      <c r="AV33" s="121">
        <v>0</v>
      </c>
      <c r="AW33" s="121">
        <v>0</v>
      </c>
      <c r="AX33" s="121"/>
      <c r="AY33" s="121"/>
      <c r="AZ33" s="121"/>
      <c r="BA33" s="121"/>
      <c r="BB33" s="121"/>
      <c r="BC33" s="121"/>
      <c r="BD33" s="121"/>
      <c r="BE33" s="119">
        <f t="shared" si="14"/>
        <v>0</v>
      </c>
      <c r="BF33" s="119">
        <f t="shared" si="15"/>
        <v>0</v>
      </c>
      <c r="BG33"/>
      <c r="BH33" s="7"/>
    </row>
    <row r="34" spans="1:60" s="107" customFormat="1" x14ac:dyDescent="0.25">
      <c r="A34">
        <f t="shared" si="16"/>
        <v>3022028</v>
      </c>
      <c r="B34" s="117">
        <v>3022028</v>
      </c>
      <c r="C34" t="s">
        <v>459</v>
      </c>
      <c r="D34" s="106">
        <v>0</v>
      </c>
      <c r="E34" s="106" t="str">
        <f>VLOOKUP(B34,'School Details'!A:E,4,FALSE)</f>
        <v>M</v>
      </c>
      <c r="F34" s="106" t="str">
        <f>VLOOKUP(B34,'School Details'!A:E,5,FALSE)</f>
        <v>Primary</v>
      </c>
      <c r="G34" t="s">
        <v>894</v>
      </c>
      <c r="H34" t="s">
        <v>567</v>
      </c>
      <c r="I34" t="s">
        <v>23892</v>
      </c>
      <c r="J34">
        <v>661225</v>
      </c>
      <c r="K34" s="117" t="s">
        <v>10</v>
      </c>
      <c r="L34" s="106">
        <f t="shared" si="17"/>
        <v>1</v>
      </c>
      <c r="M34" s="106" t="str">
        <f t="shared" si="2"/>
        <v>CSBG.I01</v>
      </c>
      <c r="N34" s="106">
        <f>VLOOKUP(B34,'School Details'!A:K,10,FALSE)</f>
        <v>400067</v>
      </c>
      <c r="O34" s="106" t="str">
        <f t="shared" si="3"/>
        <v>Garden Suburb Infant</v>
      </c>
      <c r="P34" t="s">
        <v>94</v>
      </c>
      <c r="Q34" t="s">
        <v>95</v>
      </c>
      <c r="R34" t="s">
        <v>96</v>
      </c>
      <c r="S34" t="str">
        <f>VLOOKUP($G34,LBB_Code!$J:$O, 6,FALSE)</f>
        <v>A1.D10166.661225.99999.9999999.999999</v>
      </c>
      <c r="T34" s="124"/>
      <c r="U34" t="str">
        <f t="shared" si="4"/>
        <v>2028.CSBG.I01.Ap251</v>
      </c>
      <c r="V34" t="str">
        <f t="shared" si="5"/>
        <v>Garden Suburb Infant.2028.CSBG.I01.Ap25</v>
      </c>
      <c r="W34" s="118"/>
      <c r="X34" t="str">
        <f t="shared" si="6"/>
        <v>2028.CSBG.I01.Ma251</v>
      </c>
      <c r="Y34" t="str">
        <f t="shared" si="7"/>
        <v>Garden Suburb Infant.2028.CSBG.I01.Ma25</v>
      </c>
      <c r="Z34" s="118"/>
      <c r="AA34" t="str">
        <f t="shared" si="8"/>
        <v>2028.CSBG.I01.Ju251</v>
      </c>
      <c r="AB34" t="str">
        <f t="shared" si="9"/>
        <v>Garden Suburb Infant.2028.CSBG.I01.Ju25</v>
      </c>
      <c r="AC34" s="118"/>
      <c r="AD34" t="str">
        <f t="shared" si="10"/>
        <v>2028.CSBG.I01.Jul251</v>
      </c>
      <c r="AE34" t="str">
        <f t="shared" si="11"/>
        <v>Garden Suburb Infant.2028.CSBG.I01.Jul25</v>
      </c>
      <c r="AF34" s="121"/>
      <c r="AG34" s="121">
        <v>0</v>
      </c>
      <c r="AH34" s="121">
        <v>0</v>
      </c>
      <c r="AI34" s="121"/>
      <c r="AJ34" s="121">
        <v>0</v>
      </c>
      <c r="AK34" s="121">
        <v>0</v>
      </c>
      <c r="AL34" s="121"/>
      <c r="AM34" s="121">
        <v>0</v>
      </c>
      <c r="AN34" s="121">
        <v>0</v>
      </c>
      <c r="AO34" s="121"/>
      <c r="AP34" s="382" t="str">
        <f t="shared" si="12"/>
        <v>2028.CSBG.I01.Nov251</v>
      </c>
      <c r="AQ34" s="382" t="str">
        <f t="shared" si="13"/>
        <v>Garden Suburb Infant.2028.CSBG.I01.Nov25</v>
      </c>
      <c r="AR34" s="121"/>
      <c r="AS34" s="121" t="str">
        <f t="shared" si="18"/>
        <v>2028.CSBG.I01.Dec251</v>
      </c>
      <c r="AT34" s="121" t="str">
        <f t="shared" si="19"/>
        <v>Garden Suburb Infant.2028.CSBG.I01.Dec25</v>
      </c>
      <c r="AU34" s="121"/>
      <c r="AV34" s="121">
        <v>0</v>
      </c>
      <c r="AW34" s="121">
        <v>0</v>
      </c>
      <c r="AX34" s="121"/>
      <c r="AY34" s="121"/>
      <c r="AZ34" s="121"/>
      <c r="BA34" s="121"/>
      <c r="BB34" s="121"/>
      <c r="BC34" s="121"/>
      <c r="BD34" s="121"/>
      <c r="BE34" s="119">
        <f t="shared" si="14"/>
        <v>0</v>
      </c>
      <c r="BF34" s="119">
        <f t="shared" si="15"/>
        <v>0</v>
      </c>
      <c r="BG34"/>
      <c r="BH34" s="7"/>
    </row>
    <row r="35" spans="1:60" s="107" customFormat="1" x14ac:dyDescent="0.25">
      <c r="A35">
        <f t="shared" si="16"/>
        <v>3022027</v>
      </c>
      <c r="B35" s="117">
        <v>3022027</v>
      </c>
      <c r="C35" t="s">
        <v>460</v>
      </c>
      <c r="D35" s="106">
        <v>0</v>
      </c>
      <c r="E35" s="106" t="str">
        <f>VLOOKUP(B35,'School Details'!A:E,4,FALSE)</f>
        <v>M</v>
      </c>
      <c r="F35" s="106" t="str">
        <f>VLOOKUP(B35,'School Details'!A:E,5,FALSE)</f>
        <v>Primary</v>
      </c>
      <c r="G35" t="s">
        <v>894</v>
      </c>
      <c r="H35" t="s">
        <v>567</v>
      </c>
      <c r="I35" t="s">
        <v>23892</v>
      </c>
      <c r="J35">
        <v>661225</v>
      </c>
      <c r="K35" s="117" t="s">
        <v>10</v>
      </c>
      <c r="L35" s="106">
        <f t="shared" si="17"/>
        <v>1</v>
      </c>
      <c r="M35" s="106" t="str">
        <f t="shared" si="2"/>
        <v>CSBG.I01</v>
      </c>
      <c r="N35" s="106">
        <f>VLOOKUP(B35,'School Details'!A:K,10,FALSE)</f>
        <v>400002</v>
      </c>
      <c r="O35" s="106" t="str">
        <f t="shared" si="3"/>
        <v>Garden Suburb Junior</v>
      </c>
      <c r="P35" t="s">
        <v>201</v>
      </c>
      <c r="Q35" t="s">
        <v>202</v>
      </c>
      <c r="R35" t="s">
        <v>96</v>
      </c>
      <c r="S35" t="str">
        <f>VLOOKUP($G35,LBB_Code!$J:$O, 6,FALSE)</f>
        <v>A1.D10166.661225.99999.9999999.999999</v>
      </c>
      <c r="T35" s="124"/>
      <c r="U35" t="str">
        <f t="shared" si="4"/>
        <v>2027.CSBG.I01.Ap251</v>
      </c>
      <c r="V35" t="str">
        <f t="shared" si="5"/>
        <v>Garden Suburb Junior.2027.CSBG.I01.Ap25</v>
      </c>
      <c r="W35" s="118"/>
      <c r="X35" t="str">
        <f t="shared" si="6"/>
        <v>2027.CSBG.I01.Ma251</v>
      </c>
      <c r="Y35" t="str">
        <f t="shared" si="7"/>
        <v>Garden Suburb Junior.2027.CSBG.I01.Ma25</v>
      </c>
      <c r="Z35" s="118"/>
      <c r="AA35" t="str">
        <f t="shared" si="8"/>
        <v>2027.CSBG.I01.Ju251</v>
      </c>
      <c r="AB35" t="str">
        <f t="shared" si="9"/>
        <v>Garden Suburb Junior.2027.CSBG.I01.Ju25</v>
      </c>
      <c r="AC35" s="118"/>
      <c r="AD35" t="str">
        <f t="shared" si="10"/>
        <v>2027.CSBG.I01.Jul251</v>
      </c>
      <c r="AE35" t="str">
        <f t="shared" si="11"/>
        <v>Garden Suburb Junior.2027.CSBG.I01.Jul25</v>
      </c>
      <c r="AF35" s="121"/>
      <c r="AG35" s="121">
        <v>0</v>
      </c>
      <c r="AH35" s="121">
        <v>0</v>
      </c>
      <c r="AI35" s="121"/>
      <c r="AJ35" s="121">
        <v>0</v>
      </c>
      <c r="AK35" s="121">
        <v>0</v>
      </c>
      <c r="AL35" s="121"/>
      <c r="AM35" s="121">
        <v>0</v>
      </c>
      <c r="AN35" s="121">
        <v>0</v>
      </c>
      <c r="AO35" s="121"/>
      <c r="AP35" s="382" t="str">
        <f t="shared" si="12"/>
        <v>2027.CSBG.I01.Nov251</v>
      </c>
      <c r="AQ35" s="382" t="str">
        <f t="shared" si="13"/>
        <v>Garden Suburb Junior.2027.CSBG.I01.Nov25</v>
      </c>
      <c r="AR35" s="121"/>
      <c r="AS35" s="121" t="str">
        <f t="shared" si="18"/>
        <v>2027.CSBG.I01.Dec251</v>
      </c>
      <c r="AT35" s="121" t="str">
        <f t="shared" si="19"/>
        <v>Garden Suburb Junior.2027.CSBG.I01.Dec25</v>
      </c>
      <c r="AU35" s="121"/>
      <c r="AV35" s="121">
        <v>0</v>
      </c>
      <c r="AW35" s="121">
        <v>0</v>
      </c>
      <c r="AX35" s="121"/>
      <c r="AY35" s="121"/>
      <c r="AZ35" s="121"/>
      <c r="BA35" s="121"/>
      <c r="BB35" s="121"/>
      <c r="BC35" s="121"/>
      <c r="BD35" s="121"/>
      <c r="BE35" s="119">
        <f t="shared" si="14"/>
        <v>0</v>
      </c>
      <c r="BF35" s="119">
        <f t="shared" si="15"/>
        <v>0</v>
      </c>
      <c r="BG35"/>
      <c r="BH35" s="7"/>
    </row>
    <row r="36" spans="1:60" s="107" customFormat="1" x14ac:dyDescent="0.25">
      <c r="A36">
        <f t="shared" si="16"/>
        <v>3022029</v>
      </c>
      <c r="B36" s="117">
        <v>3022029</v>
      </c>
      <c r="C36" t="s">
        <v>461</v>
      </c>
      <c r="D36" s="106">
        <v>0</v>
      </c>
      <c r="E36" s="106" t="str">
        <f>VLOOKUP(B36,'School Details'!A:E,4,FALSE)</f>
        <v>M</v>
      </c>
      <c r="F36" s="106" t="str">
        <f>VLOOKUP(B36,'School Details'!A:E,5,FALSE)</f>
        <v>Primary</v>
      </c>
      <c r="G36" t="s">
        <v>894</v>
      </c>
      <c r="H36" t="s">
        <v>567</v>
      </c>
      <c r="I36" t="s">
        <v>23892</v>
      </c>
      <c r="J36">
        <v>661225</v>
      </c>
      <c r="K36" s="117" t="s">
        <v>10</v>
      </c>
      <c r="L36" s="106">
        <f t="shared" si="17"/>
        <v>1</v>
      </c>
      <c r="M36" s="106" t="str">
        <f t="shared" si="2"/>
        <v>CSBG.I01</v>
      </c>
      <c r="N36" s="106">
        <f>VLOOKUP(B36,'School Details'!A:K,10,FALSE)</f>
        <v>400035</v>
      </c>
      <c r="O36" s="106" t="str">
        <f t="shared" si="3"/>
        <v xml:space="preserve">Goldbeaters  </v>
      </c>
      <c r="P36" t="s">
        <v>100</v>
      </c>
      <c r="Q36" t="s">
        <v>101</v>
      </c>
      <c r="R36" t="s">
        <v>102</v>
      </c>
      <c r="S36" t="str">
        <f>VLOOKUP($G36,LBB_Code!$J:$O, 6,FALSE)</f>
        <v>A1.D10166.661225.99999.9999999.999999</v>
      </c>
      <c r="T36" s="124"/>
      <c r="U36" t="str">
        <f t="shared" si="4"/>
        <v>2029.CSBG.I01.Ap251</v>
      </c>
      <c r="V36" t="str">
        <f t="shared" si="5"/>
        <v>Goldbeaters  .2029.CSBG.I01.Ap25</v>
      </c>
      <c r="W36" s="118"/>
      <c r="X36" t="str">
        <f t="shared" si="6"/>
        <v>2029.CSBG.I01.Ma251</v>
      </c>
      <c r="Y36" t="str">
        <f t="shared" si="7"/>
        <v>Goldbeaters  .2029.CSBG.I01.Ma25</v>
      </c>
      <c r="Z36" s="118"/>
      <c r="AA36" t="str">
        <f t="shared" si="8"/>
        <v>2029.CSBG.I01.Ju251</v>
      </c>
      <c r="AB36" t="str">
        <f t="shared" si="9"/>
        <v>Goldbeaters  .2029.CSBG.I01.Ju25</v>
      </c>
      <c r="AC36" s="118"/>
      <c r="AD36" t="str">
        <f t="shared" si="10"/>
        <v>2029.CSBG.I01.Jul251</v>
      </c>
      <c r="AE36" t="str">
        <f t="shared" si="11"/>
        <v>Goldbeaters  .2029.CSBG.I01.Jul25</v>
      </c>
      <c r="AF36" s="121"/>
      <c r="AG36" s="121">
        <v>0</v>
      </c>
      <c r="AH36" s="121">
        <v>0</v>
      </c>
      <c r="AI36" s="121"/>
      <c r="AJ36" s="121">
        <v>0</v>
      </c>
      <c r="AK36" s="121">
        <v>0</v>
      </c>
      <c r="AL36" s="121"/>
      <c r="AM36" s="121">
        <v>0</v>
      </c>
      <c r="AN36" s="121">
        <v>0</v>
      </c>
      <c r="AO36" s="121"/>
      <c r="AP36" s="382" t="str">
        <f t="shared" si="12"/>
        <v>2029.CSBG.I01.Nov251</v>
      </c>
      <c r="AQ36" s="382" t="str">
        <f t="shared" si="13"/>
        <v>Goldbeaters  .2029.CSBG.I01.Nov25</v>
      </c>
      <c r="AR36" s="121"/>
      <c r="AS36" s="121" t="str">
        <f t="shared" si="18"/>
        <v>2029.CSBG.I01.Dec251</v>
      </c>
      <c r="AT36" s="121" t="str">
        <f t="shared" si="19"/>
        <v>Goldbeaters  .2029.CSBG.I01.Dec25</v>
      </c>
      <c r="AU36" s="121"/>
      <c r="AV36" s="121">
        <v>0</v>
      </c>
      <c r="AW36" s="121">
        <v>0</v>
      </c>
      <c r="AX36" s="121"/>
      <c r="AY36" s="121"/>
      <c r="AZ36" s="121"/>
      <c r="BA36" s="121"/>
      <c r="BB36" s="121"/>
      <c r="BC36" s="121"/>
      <c r="BD36" s="121"/>
      <c r="BE36" s="119">
        <f t="shared" si="14"/>
        <v>0</v>
      </c>
      <c r="BF36" s="119">
        <f t="shared" si="15"/>
        <v>0</v>
      </c>
      <c r="BG36"/>
      <c r="BH36" s="7"/>
    </row>
    <row r="37" spans="1:60" s="107" customFormat="1" x14ac:dyDescent="0.25">
      <c r="A37">
        <f t="shared" si="16"/>
        <v>3023516</v>
      </c>
      <c r="B37" s="117">
        <v>3023516</v>
      </c>
      <c r="C37" t="s">
        <v>464</v>
      </c>
      <c r="D37" s="106">
        <v>0</v>
      </c>
      <c r="E37" s="106" t="str">
        <f>VLOOKUP(B37,'School Details'!A:E,4,FALSE)</f>
        <v>M</v>
      </c>
      <c r="F37" s="106" t="str">
        <f>VLOOKUP(B37,'School Details'!A:E,5,FALSE)</f>
        <v>Primary</v>
      </c>
      <c r="G37" t="s">
        <v>894</v>
      </c>
      <c r="H37" t="s">
        <v>567</v>
      </c>
      <c r="I37" t="s">
        <v>23892</v>
      </c>
      <c r="J37">
        <v>661225</v>
      </c>
      <c r="K37" s="117" t="s">
        <v>10</v>
      </c>
      <c r="L37" s="106">
        <f t="shared" si="17"/>
        <v>1</v>
      </c>
      <c r="M37" s="106" t="str">
        <f t="shared" si="2"/>
        <v>CSBG.I01</v>
      </c>
      <c r="N37" s="106">
        <f>VLOOKUP(B37,'School Details'!A:K,10,FALSE)</f>
        <v>400108</v>
      </c>
      <c r="O37" s="106" t="str">
        <f t="shared" si="3"/>
        <v xml:space="preserve">Hasmonean  </v>
      </c>
      <c r="P37" t="s">
        <v>19</v>
      </c>
      <c r="Q37" t="s">
        <v>20</v>
      </c>
      <c r="R37" t="s">
        <v>21</v>
      </c>
      <c r="S37" t="str">
        <f>VLOOKUP($G37,LBB_Code!$J:$O, 6,FALSE)</f>
        <v>A1.D10166.661225.99999.9999999.999999</v>
      </c>
      <c r="T37" s="124"/>
      <c r="U37" t="str">
        <f t="shared" si="4"/>
        <v>3516.CSBG.I01.Ap251</v>
      </c>
      <c r="V37" t="str">
        <f t="shared" si="5"/>
        <v>Hasmonean  .3516.CSBG.I01.Ap25</v>
      </c>
      <c r="W37" s="118"/>
      <c r="X37" t="str">
        <f t="shared" si="6"/>
        <v>3516.CSBG.I01.Ma251</v>
      </c>
      <c r="Y37" t="str">
        <f t="shared" si="7"/>
        <v>Hasmonean  .3516.CSBG.I01.Ma25</v>
      </c>
      <c r="Z37" s="118"/>
      <c r="AA37" t="str">
        <f t="shared" si="8"/>
        <v>3516.CSBG.I01.Ju251</v>
      </c>
      <c r="AB37" t="str">
        <f t="shared" si="9"/>
        <v>Hasmonean  .3516.CSBG.I01.Ju25</v>
      </c>
      <c r="AC37" s="118"/>
      <c r="AD37" t="str">
        <f t="shared" si="10"/>
        <v>3516.CSBG.I01.Jul251</v>
      </c>
      <c r="AE37" t="str">
        <f t="shared" si="11"/>
        <v>Hasmonean  .3516.CSBG.I01.Jul25</v>
      </c>
      <c r="AF37" s="121"/>
      <c r="AG37" s="121">
        <v>0</v>
      </c>
      <c r="AH37" s="121">
        <v>0</v>
      </c>
      <c r="AI37" s="121"/>
      <c r="AJ37" s="121">
        <v>0</v>
      </c>
      <c r="AK37" s="121">
        <v>0</v>
      </c>
      <c r="AL37" s="121"/>
      <c r="AM37" s="121">
        <v>0</v>
      </c>
      <c r="AN37" s="121">
        <v>0</v>
      </c>
      <c r="AO37" s="121"/>
      <c r="AP37" s="382" t="str">
        <f t="shared" si="12"/>
        <v>3516.CSBG.I01.Nov251</v>
      </c>
      <c r="AQ37" s="382" t="str">
        <f t="shared" si="13"/>
        <v>Hasmonean  .3516.CSBG.I01.Nov25</v>
      </c>
      <c r="AR37" s="121"/>
      <c r="AS37" s="121" t="str">
        <f t="shared" si="18"/>
        <v>3516.CSBG.I01.Dec251</v>
      </c>
      <c r="AT37" s="121" t="str">
        <f t="shared" si="19"/>
        <v>Hasmonean  .3516.CSBG.I01.Dec25</v>
      </c>
      <c r="AU37" s="121"/>
      <c r="AV37" s="121">
        <v>0</v>
      </c>
      <c r="AW37" s="121">
        <v>0</v>
      </c>
      <c r="AX37" s="121"/>
      <c r="AY37" s="121"/>
      <c r="AZ37" s="121"/>
      <c r="BA37" s="121"/>
      <c r="BB37" s="121"/>
      <c r="BC37" s="121"/>
      <c r="BD37" s="121"/>
      <c r="BE37" s="119">
        <f t="shared" si="14"/>
        <v>0</v>
      </c>
      <c r="BF37" s="119">
        <f t="shared" si="15"/>
        <v>0</v>
      </c>
      <c r="BG37"/>
      <c r="BH37" s="7"/>
    </row>
    <row r="38" spans="1:60" s="107" customFormat="1" x14ac:dyDescent="0.25">
      <c r="A38">
        <f t="shared" si="16"/>
        <v>3022031</v>
      </c>
      <c r="B38" s="117">
        <v>3022031</v>
      </c>
      <c r="C38" t="s">
        <v>465</v>
      </c>
      <c r="D38" s="106">
        <v>0</v>
      </c>
      <c r="E38" s="106" t="str">
        <f>VLOOKUP(B38,'School Details'!A:E,4,FALSE)</f>
        <v>M</v>
      </c>
      <c r="F38" s="106" t="str">
        <f>VLOOKUP(B38,'School Details'!A:E,5,FALSE)</f>
        <v>Primary</v>
      </c>
      <c r="G38" t="s">
        <v>894</v>
      </c>
      <c r="H38" t="s">
        <v>567</v>
      </c>
      <c r="I38" t="s">
        <v>23892</v>
      </c>
      <c r="J38">
        <v>661225</v>
      </c>
      <c r="K38" s="117" t="s">
        <v>10</v>
      </c>
      <c r="L38" s="106">
        <f t="shared" si="17"/>
        <v>1</v>
      </c>
      <c r="M38" s="106" t="str">
        <f t="shared" si="2"/>
        <v>CSBG.I01</v>
      </c>
      <c r="N38" s="106">
        <f>VLOOKUP(B38,'School Details'!A:K,10,FALSE)</f>
        <v>400026</v>
      </c>
      <c r="O38" s="106" t="str">
        <f t="shared" si="3"/>
        <v>Hollickwood JMI Sch</v>
      </c>
      <c r="P38" t="s">
        <v>151</v>
      </c>
      <c r="Q38" t="s">
        <v>152</v>
      </c>
      <c r="R38" t="s">
        <v>153</v>
      </c>
      <c r="S38" t="str">
        <f>VLOOKUP($G38,LBB_Code!$J:$O, 6,FALSE)</f>
        <v>A1.D10166.661225.99999.9999999.999999</v>
      </c>
      <c r="T38" s="124"/>
      <c r="U38" t="str">
        <f t="shared" si="4"/>
        <v>2031.CSBG.I01.Ap251</v>
      </c>
      <c r="V38" t="str">
        <f t="shared" si="5"/>
        <v>Hollickwood JMI Sch.2031.CSBG.I01.Ap25</v>
      </c>
      <c r="W38" s="121"/>
      <c r="X38" t="str">
        <f t="shared" si="6"/>
        <v>2031.CSBG.I01.Ma251</v>
      </c>
      <c r="Y38" t="str">
        <f t="shared" si="7"/>
        <v>Hollickwood JMI Sch.2031.CSBG.I01.Ma25</v>
      </c>
      <c r="Z38" s="121"/>
      <c r="AA38" t="str">
        <f t="shared" si="8"/>
        <v>2031.CSBG.I01.Ju251</v>
      </c>
      <c r="AB38" t="str">
        <f t="shared" si="9"/>
        <v>Hollickwood JMI Sch.2031.CSBG.I01.Ju25</v>
      </c>
      <c r="AC38" s="121"/>
      <c r="AD38" t="str">
        <f t="shared" si="10"/>
        <v>2031.CSBG.I01.Jul251</v>
      </c>
      <c r="AE38" t="str">
        <f t="shared" si="11"/>
        <v>Hollickwood JMI Sch.2031.CSBG.I01.Jul25</v>
      </c>
      <c r="AF38" s="121"/>
      <c r="AG38" s="121">
        <v>0</v>
      </c>
      <c r="AH38" s="121">
        <v>0</v>
      </c>
      <c r="AI38" s="121"/>
      <c r="AJ38" s="121">
        <v>0</v>
      </c>
      <c r="AK38" s="121">
        <v>0</v>
      </c>
      <c r="AL38" s="121"/>
      <c r="AM38" s="121">
        <v>0</v>
      </c>
      <c r="AN38" s="121">
        <v>0</v>
      </c>
      <c r="AO38" s="121"/>
      <c r="AP38" s="382" t="str">
        <f t="shared" si="12"/>
        <v>2031.CSBG.I01.Nov251</v>
      </c>
      <c r="AQ38" s="382" t="str">
        <f t="shared" si="13"/>
        <v>Hollickwood JMI Sch.2031.CSBG.I01.Nov25</v>
      </c>
      <c r="AR38" s="121"/>
      <c r="AS38" s="121" t="str">
        <f t="shared" si="18"/>
        <v>2031.CSBG.I01.Dec251</v>
      </c>
      <c r="AT38" s="121" t="str">
        <f t="shared" si="19"/>
        <v>Hollickwood JMI Sch.2031.CSBG.I01.Dec25</v>
      </c>
      <c r="AU38" s="121"/>
      <c r="AV38" s="121">
        <v>0</v>
      </c>
      <c r="AW38" s="121">
        <v>0</v>
      </c>
      <c r="AX38" s="121"/>
      <c r="AY38" s="121"/>
      <c r="AZ38" s="121"/>
      <c r="BA38" s="121"/>
      <c r="BB38" s="121"/>
      <c r="BC38" s="121"/>
      <c r="BD38" s="121"/>
      <c r="BE38" s="119">
        <f t="shared" si="14"/>
        <v>0</v>
      </c>
      <c r="BF38" s="119">
        <f t="shared" si="15"/>
        <v>0</v>
      </c>
      <c r="BG38"/>
      <c r="BH38" s="7"/>
    </row>
    <row r="39" spans="1:60" s="107" customFormat="1" x14ac:dyDescent="0.25">
      <c r="A39">
        <f t="shared" si="16"/>
        <v>3022032</v>
      </c>
      <c r="B39" s="117">
        <v>3022032</v>
      </c>
      <c r="C39" t="s">
        <v>148</v>
      </c>
      <c r="D39" s="106">
        <v>0</v>
      </c>
      <c r="E39" s="106" t="str">
        <f>VLOOKUP(B39,'School Details'!A:E,4,FALSE)</f>
        <v>M</v>
      </c>
      <c r="F39" s="106" t="str">
        <f>VLOOKUP(B39,'School Details'!A:E,5,FALSE)</f>
        <v>Primary</v>
      </c>
      <c r="G39" t="s">
        <v>894</v>
      </c>
      <c r="H39" t="s">
        <v>567</v>
      </c>
      <c r="I39" t="s">
        <v>23892</v>
      </c>
      <c r="J39">
        <v>661225</v>
      </c>
      <c r="K39" s="117" t="s">
        <v>10</v>
      </c>
      <c r="L39" s="106">
        <f t="shared" si="17"/>
        <v>1</v>
      </c>
      <c r="M39" s="106" t="str">
        <f t="shared" si="2"/>
        <v>CSBG.I01</v>
      </c>
      <c r="N39" s="106">
        <f>VLOOKUP(B39,'School Details'!A:K,10,FALSE)</f>
        <v>400084</v>
      </c>
      <c r="O39" s="106" t="str">
        <f t="shared" si="3"/>
        <v>Holly Park School</v>
      </c>
      <c r="P39" t="s">
        <v>148</v>
      </c>
      <c r="Q39" t="s">
        <v>149</v>
      </c>
      <c r="R39" t="s">
        <v>150</v>
      </c>
      <c r="S39" t="str">
        <f>VLOOKUP($G39,LBB_Code!$J:$O, 6,FALSE)</f>
        <v>A1.D10166.661225.99999.9999999.999999</v>
      </c>
      <c r="T39" s="124"/>
      <c r="U39" t="str">
        <f t="shared" si="4"/>
        <v>2032.CSBG.I01.Ap251</v>
      </c>
      <c r="V39" t="str">
        <f t="shared" si="5"/>
        <v>Holly Park School.2032.CSBG.I01.Ap25</v>
      </c>
      <c r="W39" s="118"/>
      <c r="X39" t="str">
        <f t="shared" si="6"/>
        <v>2032.CSBG.I01.Ma251</v>
      </c>
      <c r="Y39" t="str">
        <f t="shared" si="7"/>
        <v>Holly Park School.2032.CSBG.I01.Ma25</v>
      </c>
      <c r="Z39" s="118"/>
      <c r="AA39" t="str">
        <f t="shared" si="8"/>
        <v>2032.CSBG.I01.Ju251</v>
      </c>
      <c r="AB39" t="str">
        <f t="shared" si="9"/>
        <v>Holly Park School.2032.CSBG.I01.Ju25</v>
      </c>
      <c r="AC39" s="118"/>
      <c r="AD39" t="str">
        <f t="shared" si="10"/>
        <v>2032.CSBG.I01.Jul251</v>
      </c>
      <c r="AE39" t="str">
        <f t="shared" si="11"/>
        <v>Holly Park School.2032.CSBG.I01.Jul25</v>
      </c>
      <c r="AF39" s="121"/>
      <c r="AG39" s="121">
        <v>0</v>
      </c>
      <c r="AH39" s="121">
        <v>0</v>
      </c>
      <c r="AI39" s="121"/>
      <c r="AJ39" s="121">
        <v>0</v>
      </c>
      <c r="AK39" s="121">
        <v>0</v>
      </c>
      <c r="AL39" s="121"/>
      <c r="AM39" s="121">
        <v>0</v>
      </c>
      <c r="AN39" s="121">
        <v>0</v>
      </c>
      <c r="AO39" s="121"/>
      <c r="AP39" s="382" t="str">
        <f t="shared" si="12"/>
        <v>2032.CSBG.I01.Nov251</v>
      </c>
      <c r="AQ39" s="382" t="str">
        <f t="shared" si="13"/>
        <v>Holly Park School.2032.CSBG.I01.Nov25</v>
      </c>
      <c r="AR39" s="121"/>
      <c r="AS39" s="121" t="str">
        <f t="shared" si="18"/>
        <v>2032.CSBG.I01.Dec251</v>
      </c>
      <c r="AT39" s="121" t="str">
        <f t="shared" si="19"/>
        <v>Holly Park School.2032.CSBG.I01.Dec25</v>
      </c>
      <c r="AU39" s="121"/>
      <c r="AV39" s="121">
        <v>0</v>
      </c>
      <c r="AW39" s="121">
        <v>0</v>
      </c>
      <c r="AX39" s="121"/>
      <c r="AY39" s="121"/>
      <c r="AZ39" s="121"/>
      <c r="BA39" s="121"/>
      <c r="BB39" s="121"/>
      <c r="BC39" s="121"/>
      <c r="BD39" s="121"/>
      <c r="BE39" s="119">
        <f t="shared" ref="BE39:BE70" si="20">W39+Z39+AC39+AF39+AI39+AL39+AO39+AR39+AU39+AX39+BA39+W39</f>
        <v>0</v>
      </c>
      <c r="BF39" s="119">
        <f t="shared" si="15"/>
        <v>0</v>
      </c>
      <c r="BG39"/>
      <c r="BH39" s="7"/>
    </row>
    <row r="40" spans="1:60" s="107" customFormat="1" x14ac:dyDescent="0.25">
      <c r="A40">
        <f t="shared" si="16"/>
        <v>3023304</v>
      </c>
      <c r="B40" s="117">
        <v>3023304</v>
      </c>
      <c r="C40" t="s">
        <v>468</v>
      </c>
      <c r="D40" s="106">
        <v>0</v>
      </c>
      <c r="E40" s="106" t="str">
        <f>VLOOKUP(B40,'School Details'!A:E,4,FALSE)</f>
        <v>M</v>
      </c>
      <c r="F40" s="106" t="str">
        <f>VLOOKUP(B40,'School Details'!A:E,5,FALSE)</f>
        <v>Primary</v>
      </c>
      <c r="G40" t="s">
        <v>894</v>
      </c>
      <c r="H40" t="s">
        <v>567</v>
      </c>
      <c r="I40" t="s">
        <v>23892</v>
      </c>
      <c r="J40">
        <v>661225</v>
      </c>
      <c r="K40" s="117" t="s">
        <v>10</v>
      </c>
      <c r="L40" s="106">
        <f t="shared" si="17"/>
        <v>1</v>
      </c>
      <c r="M40" s="106" t="str">
        <f t="shared" si="2"/>
        <v>CSBG.I01</v>
      </c>
      <c r="N40" s="106">
        <f>VLOOKUP(B40,'School Details'!A:K,10,FALSE)</f>
        <v>400008</v>
      </c>
      <c r="O40" s="106" t="str">
        <f t="shared" si="3"/>
        <v>Holy Trinity School</v>
      </c>
      <c r="P40" t="s">
        <v>34</v>
      </c>
      <c r="Q40" t="s">
        <v>35</v>
      </c>
      <c r="R40" t="s">
        <v>36</v>
      </c>
      <c r="S40" t="str">
        <f>VLOOKUP($G40,LBB_Code!$J:$O, 6,FALSE)</f>
        <v>A1.D10166.661225.99999.9999999.999999</v>
      </c>
      <c r="T40" s="124"/>
      <c r="U40" t="str">
        <f t="shared" si="4"/>
        <v>3304.CSBG.I01.Ap251</v>
      </c>
      <c r="V40" t="str">
        <f t="shared" si="5"/>
        <v>Holy Trinity School.3304.CSBG.I01.Ap25</v>
      </c>
      <c r="W40" s="118"/>
      <c r="X40" t="str">
        <f t="shared" si="6"/>
        <v>3304.CSBG.I01.Ma251</v>
      </c>
      <c r="Y40" t="str">
        <f t="shared" si="7"/>
        <v>Holy Trinity School.3304.CSBG.I01.Ma25</v>
      </c>
      <c r="Z40" s="118"/>
      <c r="AA40" t="str">
        <f t="shared" si="8"/>
        <v>3304.CSBG.I01.Ju251</v>
      </c>
      <c r="AB40" t="str">
        <f t="shared" si="9"/>
        <v>Holy Trinity School.3304.CSBG.I01.Ju25</v>
      </c>
      <c r="AC40" s="118"/>
      <c r="AD40" t="str">
        <f t="shared" si="10"/>
        <v>3304.CSBG.I01.Jul251</v>
      </c>
      <c r="AE40" t="str">
        <f t="shared" si="11"/>
        <v>Holy Trinity School.3304.CSBG.I01.Jul25</v>
      </c>
      <c r="AF40" s="121"/>
      <c r="AG40" s="121">
        <v>0</v>
      </c>
      <c r="AH40" s="121">
        <v>0</v>
      </c>
      <c r="AI40" s="121"/>
      <c r="AJ40" s="121">
        <v>0</v>
      </c>
      <c r="AK40" s="121">
        <v>0</v>
      </c>
      <c r="AL40" s="121"/>
      <c r="AM40" s="121">
        <v>0</v>
      </c>
      <c r="AN40" s="121">
        <v>0</v>
      </c>
      <c r="AO40" s="121"/>
      <c r="AP40" s="382" t="str">
        <f t="shared" si="12"/>
        <v>3304.CSBG.I01.Nov251</v>
      </c>
      <c r="AQ40" s="382" t="str">
        <f t="shared" si="13"/>
        <v>Holy Trinity School.3304.CSBG.I01.Nov25</v>
      </c>
      <c r="AR40" s="121"/>
      <c r="AS40" s="121" t="str">
        <f t="shared" si="18"/>
        <v>3304.CSBG.I01.Dec251</v>
      </c>
      <c r="AT40" s="121" t="str">
        <f t="shared" si="19"/>
        <v>Holy Trinity School.3304.CSBG.I01.Dec25</v>
      </c>
      <c r="AU40" s="121"/>
      <c r="AV40" s="121">
        <v>0</v>
      </c>
      <c r="AW40" s="121">
        <v>0</v>
      </c>
      <c r="AX40" s="121"/>
      <c r="AY40" s="121"/>
      <c r="AZ40" s="121"/>
      <c r="BA40" s="121"/>
      <c r="BB40" s="121"/>
      <c r="BC40" s="121"/>
      <c r="BD40" s="121"/>
      <c r="BE40" s="119">
        <f t="shared" si="20"/>
        <v>0</v>
      </c>
      <c r="BF40" s="121">
        <f t="shared" si="15"/>
        <v>0</v>
      </c>
      <c r="BG40"/>
      <c r="BH40" s="7"/>
    </row>
    <row r="41" spans="1:60" s="107" customFormat="1" x14ac:dyDescent="0.25">
      <c r="A41">
        <f t="shared" si="16"/>
        <v>3025427</v>
      </c>
      <c r="B41" s="117">
        <v>3025427</v>
      </c>
      <c r="C41" t="s">
        <v>547</v>
      </c>
      <c r="D41" s="106">
        <v>0</v>
      </c>
      <c r="E41" s="106" t="str">
        <f>VLOOKUP(B41,'School Details'!A:E,4,FALSE)</f>
        <v>M</v>
      </c>
      <c r="F41" s="106" t="str">
        <f>VLOOKUP(B41,'School Details'!A:E,5,FALSE)</f>
        <v>Secondary</v>
      </c>
      <c r="G41" t="s">
        <v>899</v>
      </c>
      <c r="H41" t="s">
        <v>568</v>
      </c>
      <c r="I41" t="s">
        <v>23892</v>
      </c>
      <c r="J41">
        <v>661225</v>
      </c>
      <c r="K41" s="117" t="s">
        <v>10</v>
      </c>
      <c r="L41" s="106">
        <f t="shared" si="17"/>
        <v>1</v>
      </c>
      <c r="M41" s="106" t="str">
        <f t="shared" si="2"/>
        <v>CSBG.I01</v>
      </c>
      <c r="N41" s="106">
        <f>VLOOKUP(B41,'School Details'!A:K,10,FALSE)</f>
        <v>400140</v>
      </c>
      <c r="O41" s="106" t="str">
        <f t="shared" si="3"/>
        <v>JCoSS</v>
      </c>
      <c r="P41" t="s">
        <v>169</v>
      </c>
      <c r="Q41" t="s">
        <v>170</v>
      </c>
      <c r="R41" t="s">
        <v>171</v>
      </c>
      <c r="S41" t="str">
        <f>VLOOKUP($G41,LBB_Code!$J:$O, 6,FALSE)</f>
        <v>A1.D10167.661225.99999.9999999.999999</v>
      </c>
      <c r="T41" s="124"/>
      <c r="U41" t="str">
        <f t="shared" si="4"/>
        <v>5427.CSBG.I01.Ap251</v>
      </c>
      <c r="V41" t="str">
        <f t="shared" si="5"/>
        <v>JCoSS.5427.CSBG.I01.Ap25</v>
      </c>
      <c r="W41" s="118"/>
      <c r="X41" t="str">
        <f t="shared" si="6"/>
        <v>5427.CSBG.I01.Ma251</v>
      </c>
      <c r="Y41" t="str">
        <f t="shared" si="7"/>
        <v>JCoSS.5427.CSBG.I01.Ma25</v>
      </c>
      <c r="Z41" s="118"/>
      <c r="AA41" t="str">
        <f t="shared" si="8"/>
        <v>5427.CSBG.I01.Ju251</v>
      </c>
      <c r="AB41" t="str">
        <f t="shared" si="9"/>
        <v>JCoSS.5427.CSBG.I01.Ju25</v>
      </c>
      <c r="AC41" s="118"/>
      <c r="AD41" t="str">
        <f t="shared" si="10"/>
        <v>5427.CSBG.I01.Jul251</v>
      </c>
      <c r="AE41" t="str">
        <f t="shared" si="11"/>
        <v>JCoSS.5427.CSBG.I01.Jul25</v>
      </c>
      <c r="AF41" s="121"/>
      <c r="AG41" s="121">
        <v>0</v>
      </c>
      <c r="AH41" s="121">
        <v>0</v>
      </c>
      <c r="AI41" s="121"/>
      <c r="AJ41" s="121">
        <v>0</v>
      </c>
      <c r="AK41" s="121">
        <v>0</v>
      </c>
      <c r="AL41" s="121"/>
      <c r="AM41" s="121">
        <v>0</v>
      </c>
      <c r="AN41" s="121">
        <v>0</v>
      </c>
      <c r="AO41" s="121"/>
      <c r="AP41" s="382" t="str">
        <f t="shared" si="12"/>
        <v>5427.CSBG.I01.Nov251</v>
      </c>
      <c r="AQ41" s="382" t="str">
        <f t="shared" si="13"/>
        <v>JCoSS.5427.CSBG.I01.Nov25</v>
      </c>
      <c r="AR41" s="121"/>
      <c r="AS41" s="121" t="str">
        <f t="shared" si="18"/>
        <v>5427.CSBG.I01.Dec251</v>
      </c>
      <c r="AT41" s="121" t="str">
        <f t="shared" si="19"/>
        <v>JCoSS.5427.CSBG.I01.Dec25</v>
      </c>
      <c r="AU41" s="121"/>
      <c r="AV41" s="121">
        <v>0</v>
      </c>
      <c r="AW41" s="121">
        <v>0</v>
      </c>
      <c r="AX41" s="121"/>
      <c r="AY41" s="121"/>
      <c r="AZ41" s="121"/>
      <c r="BA41" s="121"/>
      <c r="BB41" s="121"/>
      <c r="BC41" s="121"/>
      <c r="BD41" s="121"/>
      <c r="BE41" s="119">
        <f t="shared" si="20"/>
        <v>0</v>
      </c>
      <c r="BF41" s="121">
        <f t="shared" si="15"/>
        <v>0</v>
      </c>
      <c r="BG41"/>
      <c r="BH41" s="7"/>
    </row>
    <row r="42" spans="1:60" s="107" customFormat="1" x14ac:dyDescent="0.25">
      <c r="A42">
        <f t="shared" si="16"/>
        <v>3022036</v>
      </c>
      <c r="B42" s="117">
        <v>3022036</v>
      </c>
      <c r="C42" t="s">
        <v>175</v>
      </c>
      <c r="D42" s="106">
        <v>0</v>
      </c>
      <c r="E42" s="106" t="str">
        <f>VLOOKUP(B42,'School Details'!A:E,4,FALSE)</f>
        <v>M</v>
      </c>
      <c r="F42" s="106" t="str">
        <f>VLOOKUP(B42,'School Details'!A:E,5,FALSE)</f>
        <v>Primary</v>
      </c>
      <c r="G42" t="s">
        <v>894</v>
      </c>
      <c r="H42" t="s">
        <v>567</v>
      </c>
      <c r="I42" t="s">
        <v>23892</v>
      </c>
      <c r="J42">
        <v>661225</v>
      </c>
      <c r="K42" s="117" t="s">
        <v>10</v>
      </c>
      <c r="L42" s="106">
        <f t="shared" si="17"/>
        <v>1</v>
      </c>
      <c r="M42" s="106" t="str">
        <f t="shared" si="2"/>
        <v>CSBG.I01</v>
      </c>
      <c r="N42" s="106">
        <f>VLOOKUP(B42,'School Details'!A:K,10,FALSE)</f>
        <v>400046</v>
      </c>
      <c r="O42" s="106" t="str">
        <f t="shared" si="3"/>
        <v>Livingstone School</v>
      </c>
      <c r="P42" t="s">
        <v>175</v>
      </c>
      <c r="Q42" t="s">
        <v>176</v>
      </c>
      <c r="R42" t="s">
        <v>177</v>
      </c>
      <c r="S42" t="str">
        <f>VLOOKUP($G42,LBB_Code!$J:$O, 6,FALSE)</f>
        <v>A1.D10166.661225.99999.9999999.999999</v>
      </c>
      <c r="T42" s="124"/>
      <c r="U42" t="str">
        <f t="shared" si="4"/>
        <v>2036.CSBG.I01.Ap251</v>
      </c>
      <c r="V42" t="str">
        <f t="shared" si="5"/>
        <v>Livingstone School.2036.CSBG.I01.Ap25</v>
      </c>
      <c r="W42" s="118"/>
      <c r="X42" t="str">
        <f t="shared" si="6"/>
        <v>2036.CSBG.I01.Ma251</v>
      </c>
      <c r="Y42" t="str">
        <f t="shared" si="7"/>
        <v>Livingstone School.2036.CSBG.I01.Ma25</v>
      </c>
      <c r="Z42" s="118"/>
      <c r="AA42" t="str">
        <f t="shared" si="8"/>
        <v>2036.CSBG.I01.Ju251</v>
      </c>
      <c r="AB42" t="str">
        <f t="shared" si="9"/>
        <v>Livingstone School.2036.CSBG.I01.Ju25</v>
      </c>
      <c r="AC42" s="118"/>
      <c r="AD42" t="str">
        <f t="shared" si="10"/>
        <v>2036.CSBG.I01.Jul251</v>
      </c>
      <c r="AE42" t="str">
        <f t="shared" si="11"/>
        <v>Livingstone School.2036.CSBG.I01.Jul25</v>
      </c>
      <c r="AF42" s="121"/>
      <c r="AG42" s="121">
        <v>0</v>
      </c>
      <c r="AH42" s="121">
        <v>0</v>
      </c>
      <c r="AI42" s="121"/>
      <c r="AJ42" s="121">
        <v>0</v>
      </c>
      <c r="AK42" s="121">
        <v>0</v>
      </c>
      <c r="AL42" s="121"/>
      <c r="AM42" s="121">
        <v>0</v>
      </c>
      <c r="AN42" s="121">
        <v>0</v>
      </c>
      <c r="AO42" s="121"/>
      <c r="AP42" s="382" t="str">
        <f t="shared" si="12"/>
        <v>2036.CSBG.I01.Nov251</v>
      </c>
      <c r="AQ42" s="382" t="str">
        <f t="shared" si="13"/>
        <v>Livingstone School.2036.CSBG.I01.Nov25</v>
      </c>
      <c r="AR42" s="121"/>
      <c r="AS42" s="121" t="str">
        <f t="shared" si="18"/>
        <v>2036.CSBG.I01.Dec251</v>
      </c>
      <c r="AT42" s="121" t="str">
        <f t="shared" si="19"/>
        <v>Livingstone School.2036.CSBG.I01.Dec25</v>
      </c>
      <c r="AU42" s="121"/>
      <c r="AV42" s="121">
        <v>0</v>
      </c>
      <c r="AW42" s="121">
        <v>0</v>
      </c>
      <c r="AX42" s="121"/>
      <c r="AY42" s="121"/>
      <c r="AZ42" s="121"/>
      <c r="BA42" s="121"/>
      <c r="BB42" s="121"/>
      <c r="BC42" s="121"/>
      <c r="BD42" s="121"/>
      <c r="BE42" s="119">
        <f t="shared" si="20"/>
        <v>0</v>
      </c>
      <c r="BF42" s="121">
        <f t="shared" si="15"/>
        <v>0</v>
      </c>
      <c r="BG42"/>
      <c r="BH42" s="7"/>
    </row>
    <row r="43" spans="1:60" s="107" customFormat="1" x14ac:dyDescent="0.25">
      <c r="A43">
        <f t="shared" si="16"/>
        <v>3022037</v>
      </c>
      <c r="B43" s="117">
        <v>3022037</v>
      </c>
      <c r="C43" t="s">
        <v>470</v>
      </c>
      <c r="D43" s="106">
        <v>0</v>
      </c>
      <c r="E43" s="106" t="str">
        <f>VLOOKUP(B43,'School Details'!A:E,4,FALSE)</f>
        <v>M</v>
      </c>
      <c r="F43" s="106" t="str">
        <f>VLOOKUP(B43,'School Details'!A:E,5,FALSE)</f>
        <v>Primary</v>
      </c>
      <c r="G43" t="s">
        <v>894</v>
      </c>
      <c r="H43" t="s">
        <v>567</v>
      </c>
      <c r="I43" t="s">
        <v>23892</v>
      </c>
      <c r="J43">
        <v>661225</v>
      </c>
      <c r="K43" s="117" t="s">
        <v>10</v>
      </c>
      <c r="L43" s="106">
        <f t="shared" si="17"/>
        <v>1</v>
      </c>
      <c r="M43" s="106" t="str">
        <f t="shared" si="2"/>
        <v>CSBG.I01</v>
      </c>
      <c r="N43" s="106">
        <f>VLOOKUP(B43,'School Details'!A:K,10,FALSE)</f>
        <v>400030</v>
      </c>
      <c r="O43" s="106" t="str">
        <f t="shared" si="3"/>
        <v xml:space="preserve">Manorside  </v>
      </c>
      <c r="P43" t="s">
        <v>130</v>
      </c>
      <c r="Q43" t="s">
        <v>131</v>
      </c>
      <c r="R43" t="s">
        <v>132</v>
      </c>
      <c r="S43" t="str">
        <f>VLOOKUP($G43,LBB_Code!$J:$O, 6,FALSE)</f>
        <v>A1.D10166.661225.99999.9999999.999999</v>
      </c>
      <c r="T43" s="124"/>
      <c r="U43" t="str">
        <f t="shared" si="4"/>
        <v>2037.CSBG.I01.Ap251</v>
      </c>
      <c r="V43" t="str">
        <f t="shared" si="5"/>
        <v>Manorside  .2037.CSBG.I01.Ap25</v>
      </c>
      <c r="W43" s="118"/>
      <c r="X43" t="str">
        <f t="shared" si="6"/>
        <v>2037.CSBG.I01.Ma251</v>
      </c>
      <c r="Y43" t="str">
        <f t="shared" si="7"/>
        <v>Manorside  .2037.CSBG.I01.Ma25</v>
      </c>
      <c r="Z43" s="118"/>
      <c r="AA43" t="str">
        <f t="shared" si="8"/>
        <v>2037.CSBG.I01.Ju251</v>
      </c>
      <c r="AB43" t="str">
        <f t="shared" si="9"/>
        <v>Manorside  .2037.CSBG.I01.Ju25</v>
      </c>
      <c r="AC43" s="118"/>
      <c r="AD43" t="str">
        <f t="shared" si="10"/>
        <v>2037.CSBG.I01.Jul251</v>
      </c>
      <c r="AE43" t="str">
        <f t="shared" si="11"/>
        <v>Manorside  .2037.CSBG.I01.Jul25</v>
      </c>
      <c r="AF43" s="121"/>
      <c r="AG43" s="121">
        <v>0</v>
      </c>
      <c r="AH43" s="121">
        <v>0</v>
      </c>
      <c r="AI43" s="121"/>
      <c r="AJ43" s="121">
        <v>0</v>
      </c>
      <c r="AK43" s="121">
        <v>0</v>
      </c>
      <c r="AL43" s="121"/>
      <c r="AM43" s="121">
        <v>0</v>
      </c>
      <c r="AN43" s="121">
        <v>0</v>
      </c>
      <c r="AO43" s="121"/>
      <c r="AP43" s="382" t="str">
        <f t="shared" si="12"/>
        <v>2037.CSBG.I01.Nov251</v>
      </c>
      <c r="AQ43" s="382" t="str">
        <f t="shared" si="13"/>
        <v>Manorside  .2037.CSBG.I01.Nov25</v>
      </c>
      <c r="AR43" s="121"/>
      <c r="AS43" s="121" t="str">
        <f t="shared" si="18"/>
        <v>2037.CSBG.I01.Dec251</v>
      </c>
      <c r="AT43" s="121" t="str">
        <f t="shared" si="19"/>
        <v>Manorside  .2037.CSBG.I01.Dec25</v>
      </c>
      <c r="AU43" s="121"/>
      <c r="AV43" s="121">
        <v>0</v>
      </c>
      <c r="AW43" s="121">
        <v>0</v>
      </c>
      <c r="AX43" s="121"/>
      <c r="AY43" s="121"/>
      <c r="AZ43" s="121"/>
      <c r="BA43" s="121"/>
      <c r="BB43" s="121"/>
      <c r="BC43" s="121"/>
      <c r="BD43" s="121"/>
      <c r="BE43" s="119">
        <f t="shared" si="20"/>
        <v>0</v>
      </c>
      <c r="BF43" s="119">
        <f t="shared" si="15"/>
        <v>0</v>
      </c>
      <c r="BG43"/>
      <c r="BH43" s="7"/>
    </row>
    <row r="44" spans="1:60" s="107" customFormat="1" x14ac:dyDescent="0.25">
      <c r="A44">
        <f t="shared" si="16"/>
        <v>3023523</v>
      </c>
      <c r="B44" s="117">
        <v>3023523</v>
      </c>
      <c r="C44" t="s">
        <v>472</v>
      </c>
      <c r="D44" s="106">
        <v>0</v>
      </c>
      <c r="E44" s="106" t="str">
        <f>VLOOKUP(B44,'School Details'!A:E,4,FALSE)</f>
        <v>M</v>
      </c>
      <c r="F44" s="106" t="str">
        <f>VLOOKUP(B44,'School Details'!A:E,5,FALSE)</f>
        <v>Primary</v>
      </c>
      <c r="G44" t="s">
        <v>894</v>
      </c>
      <c r="H44" t="s">
        <v>567</v>
      </c>
      <c r="I44" t="s">
        <v>23892</v>
      </c>
      <c r="J44">
        <v>661225</v>
      </c>
      <c r="K44" s="117" t="s">
        <v>10</v>
      </c>
      <c r="L44" s="106">
        <f t="shared" si="17"/>
        <v>1</v>
      </c>
      <c r="M44" s="106" t="str">
        <f t="shared" si="2"/>
        <v>CSBG.I01</v>
      </c>
      <c r="N44" s="106">
        <f>VLOOKUP(B44,'School Details'!A:K,10,FALSE)</f>
        <v>400130</v>
      </c>
      <c r="O44" s="106" t="str">
        <f t="shared" si="3"/>
        <v xml:space="preserve">Martin  </v>
      </c>
      <c r="P44" t="s">
        <v>203</v>
      </c>
      <c r="Q44" t="s">
        <v>204</v>
      </c>
      <c r="R44" t="s">
        <v>205</v>
      </c>
      <c r="S44" t="str">
        <f>VLOOKUP($G44,LBB_Code!$J:$O, 6,FALSE)</f>
        <v>A1.D10166.661225.99999.9999999.999999</v>
      </c>
      <c r="T44" s="124"/>
      <c r="U44" t="str">
        <f t="shared" si="4"/>
        <v>3523.CSBG.I01.Ap251</v>
      </c>
      <c r="V44" t="str">
        <f t="shared" si="5"/>
        <v>Martin  .3523.CSBG.I01.Ap25</v>
      </c>
      <c r="W44" s="118"/>
      <c r="X44" t="str">
        <f t="shared" si="6"/>
        <v>3523.CSBG.I01.Ma251</v>
      </c>
      <c r="Y44" t="str">
        <f t="shared" si="7"/>
        <v>Martin  .3523.CSBG.I01.Ma25</v>
      </c>
      <c r="Z44" s="118"/>
      <c r="AA44" t="str">
        <f t="shared" si="8"/>
        <v>3523.CSBG.I01.Ju251</v>
      </c>
      <c r="AB44" t="str">
        <f t="shared" si="9"/>
        <v>Martin  .3523.CSBG.I01.Ju25</v>
      </c>
      <c r="AC44" s="118"/>
      <c r="AD44" t="str">
        <f t="shared" si="10"/>
        <v>3523.CSBG.I01.Jul251</v>
      </c>
      <c r="AE44" t="str">
        <f t="shared" si="11"/>
        <v>Martin  .3523.CSBG.I01.Jul25</v>
      </c>
      <c r="AF44" s="121"/>
      <c r="AG44" s="121">
        <v>0</v>
      </c>
      <c r="AH44" s="121">
        <v>0</v>
      </c>
      <c r="AI44" s="121"/>
      <c r="AJ44" s="121">
        <v>0</v>
      </c>
      <c r="AK44" s="121">
        <v>0</v>
      </c>
      <c r="AL44" s="121"/>
      <c r="AM44" s="121">
        <v>0</v>
      </c>
      <c r="AN44" s="121">
        <v>0</v>
      </c>
      <c r="AO44" s="121"/>
      <c r="AP44" s="382" t="str">
        <f t="shared" si="12"/>
        <v>3523.CSBG.I01.Nov251</v>
      </c>
      <c r="AQ44" s="382" t="str">
        <f t="shared" si="13"/>
        <v>Martin  .3523.CSBG.I01.Nov25</v>
      </c>
      <c r="AR44" s="121"/>
      <c r="AS44" s="121" t="str">
        <f t="shared" si="18"/>
        <v>3523.CSBG.I01.Dec251</v>
      </c>
      <c r="AT44" s="121" t="str">
        <f t="shared" si="19"/>
        <v>Martin  .3523.CSBG.I01.Dec25</v>
      </c>
      <c r="AU44" s="121"/>
      <c r="AV44" s="121">
        <v>0</v>
      </c>
      <c r="AW44" s="121">
        <v>0</v>
      </c>
      <c r="AX44" s="121"/>
      <c r="AY44" s="121"/>
      <c r="AZ44" s="121"/>
      <c r="BA44" s="121"/>
      <c r="BB44" s="121"/>
      <c r="BC44" s="121"/>
      <c r="BD44" s="121"/>
      <c r="BE44" s="119">
        <f t="shared" si="20"/>
        <v>0</v>
      </c>
      <c r="BF44" s="119">
        <f t="shared" si="15"/>
        <v>0</v>
      </c>
      <c r="BG44"/>
      <c r="BH44" s="7"/>
    </row>
    <row r="45" spans="1:60" s="107" customFormat="1" x14ac:dyDescent="0.25">
      <c r="A45">
        <f t="shared" si="16"/>
        <v>3025948</v>
      </c>
      <c r="B45" s="117">
        <v>3025948</v>
      </c>
      <c r="C45" t="s">
        <v>473</v>
      </c>
      <c r="D45" s="106">
        <v>0</v>
      </c>
      <c r="E45" s="106" t="str">
        <f>VLOOKUP(B45,'School Details'!A:E,4,FALSE)</f>
        <v>M</v>
      </c>
      <c r="F45" s="106" t="str">
        <f>VLOOKUP(B45,'School Details'!A:E,5,FALSE)</f>
        <v>Primary</v>
      </c>
      <c r="G45" t="s">
        <v>894</v>
      </c>
      <c r="H45" t="s">
        <v>567</v>
      </c>
      <c r="I45" t="s">
        <v>23892</v>
      </c>
      <c r="J45">
        <v>661225</v>
      </c>
      <c r="K45" s="117" t="s">
        <v>10</v>
      </c>
      <c r="L45" s="106">
        <f t="shared" si="17"/>
        <v>1</v>
      </c>
      <c r="M45" s="106" t="str">
        <f t="shared" si="2"/>
        <v>CSBG.I01</v>
      </c>
      <c r="N45" s="106">
        <f>VLOOKUP(B45,'School Details'!A:K,10,FALSE)</f>
        <v>400112</v>
      </c>
      <c r="O45" s="106" t="str">
        <f t="shared" si="3"/>
        <v>Mathilda Marks-Kennedy</v>
      </c>
      <c r="P45" t="s">
        <v>70</v>
      </c>
      <c r="Q45" t="s">
        <v>71</v>
      </c>
      <c r="R45" t="s">
        <v>72</v>
      </c>
      <c r="S45" t="str">
        <f>VLOOKUP($G45,LBB_Code!$J:$O, 6,FALSE)</f>
        <v>A1.D10166.661225.99999.9999999.999999</v>
      </c>
      <c r="T45" s="124"/>
      <c r="U45" t="str">
        <f t="shared" si="4"/>
        <v>5948.CSBG.I01.Ap251</v>
      </c>
      <c r="V45" t="str">
        <f t="shared" si="5"/>
        <v>Mathilda Marks-Kennedy.5948.CSBG.I01.Ap25</v>
      </c>
      <c r="W45" s="118"/>
      <c r="X45" t="str">
        <f t="shared" si="6"/>
        <v>5948.CSBG.I01.Ma251</v>
      </c>
      <c r="Y45" t="str">
        <f t="shared" si="7"/>
        <v>Mathilda Marks-Kennedy.5948.CSBG.I01.Ma25</v>
      </c>
      <c r="Z45" s="118"/>
      <c r="AA45" t="str">
        <f t="shared" si="8"/>
        <v>5948.CSBG.I01.Ju251</v>
      </c>
      <c r="AB45" t="str">
        <f t="shared" si="9"/>
        <v>Mathilda Marks-Kennedy.5948.CSBG.I01.Ju25</v>
      </c>
      <c r="AC45" s="118"/>
      <c r="AD45" t="str">
        <f t="shared" si="10"/>
        <v>5948.CSBG.I01.Jul251</v>
      </c>
      <c r="AE45" t="str">
        <f t="shared" si="11"/>
        <v>Mathilda Marks-Kennedy.5948.CSBG.I01.Jul25</v>
      </c>
      <c r="AF45" s="121"/>
      <c r="AG45" s="121">
        <v>0</v>
      </c>
      <c r="AH45" s="121">
        <v>0</v>
      </c>
      <c r="AI45" s="121"/>
      <c r="AJ45" s="121">
        <v>0</v>
      </c>
      <c r="AK45" s="121">
        <v>0</v>
      </c>
      <c r="AL45" s="121"/>
      <c r="AM45" s="121">
        <v>0</v>
      </c>
      <c r="AN45" s="121">
        <v>0</v>
      </c>
      <c r="AO45" s="121"/>
      <c r="AP45" s="382" t="str">
        <f t="shared" si="12"/>
        <v>5948.CSBG.I01.Nov251</v>
      </c>
      <c r="AQ45" s="382" t="str">
        <f t="shared" si="13"/>
        <v>Mathilda Marks-Kennedy.5948.CSBG.I01.Nov25</v>
      </c>
      <c r="AR45" s="121"/>
      <c r="AS45" s="121" t="str">
        <f t="shared" si="18"/>
        <v>5948.CSBG.I01.Dec251</v>
      </c>
      <c r="AT45" s="121" t="str">
        <f t="shared" si="19"/>
        <v>Mathilda Marks-Kennedy.5948.CSBG.I01.Dec25</v>
      </c>
      <c r="AU45" s="121"/>
      <c r="AV45" s="121">
        <v>0</v>
      </c>
      <c r="AW45" s="121">
        <v>0</v>
      </c>
      <c r="AX45" s="121"/>
      <c r="AY45" s="121"/>
      <c r="AZ45" s="121"/>
      <c r="BA45" s="121"/>
      <c r="BB45" s="121"/>
      <c r="BC45" s="121"/>
      <c r="BD45" s="121"/>
      <c r="BE45" s="119">
        <f t="shared" si="20"/>
        <v>0</v>
      </c>
      <c r="BF45" s="119">
        <f t="shared" si="15"/>
        <v>0</v>
      </c>
      <c r="BG45"/>
      <c r="BH45" s="7"/>
    </row>
    <row r="46" spans="1:60" s="107" customFormat="1" x14ac:dyDescent="0.25">
      <c r="A46">
        <f t="shared" si="16"/>
        <v>3025949</v>
      </c>
      <c r="B46" s="117">
        <v>3025949</v>
      </c>
      <c r="C46" t="s">
        <v>474</v>
      </c>
      <c r="D46" s="106">
        <v>0</v>
      </c>
      <c r="E46" s="106" t="str">
        <f>VLOOKUP(B46,'School Details'!A:E,4,FALSE)</f>
        <v>M</v>
      </c>
      <c r="F46" s="106" t="str">
        <f>VLOOKUP(B46,'School Details'!A:E,5,FALSE)</f>
        <v>Primary</v>
      </c>
      <c r="G46" t="s">
        <v>894</v>
      </c>
      <c r="H46" t="s">
        <v>567</v>
      </c>
      <c r="I46" t="s">
        <v>23892</v>
      </c>
      <c r="J46">
        <v>661225</v>
      </c>
      <c r="K46" s="117" t="s">
        <v>10</v>
      </c>
      <c r="L46" s="106">
        <f t="shared" si="17"/>
        <v>1</v>
      </c>
      <c r="M46" s="106" t="str">
        <f t="shared" si="2"/>
        <v>CSBG.I01</v>
      </c>
      <c r="N46" s="106">
        <f>VLOOKUP(B46,'School Details'!A:K,10,FALSE)</f>
        <v>400110</v>
      </c>
      <c r="O46" s="106" t="str">
        <f t="shared" si="3"/>
        <v xml:space="preserve">Menorah Foundation </v>
      </c>
      <c r="P46" t="s">
        <v>85</v>
      </c>
      <c r="Q46" t="s">
        <v>86</v>
      </c>
      <c r="R46" t="s">
        <v>87</v>
      </c>
      <c r="S46" t="str">
        <f>VLOOKUP($G46,LBB_Code!$J:$O, 6,FALSE)</f>
        <v>A1.D10166.661225.99999.9999999.999999</v>
      </c>
      <c r="T46" s="124"/>
      <c r="U46" t="str">
        <f t="shared" si="4"/>
        <v>5949.CSBG.I01.Ap251</v>
      </c>
      <c r="V46" t="str">
        <f t="shared" si="5"/>
        <v>Menorah Foundation .5949.CSBG.I01.Ap25</v>
      </c>
      <c r="W46" s="118"/>
      <c r="X46" t="str">
        <f t="shared" si="6"/>
        <v>5949.CSBG.I01.Ma251</v>
      </c>
      <c r="Y46" t="str">
        <f t="shared" si="7"/>
        <v>Menorah Foundation .5949.CSBG.I01.Ma25</v>
      </c>
      <c r="Z46" s="118"/>
      <c r="AA46" t="str">
        <f t="shared" si="8"/>
        <v>5949.CSBG.I01.Ju251</v>
      </c>
      <c r="AB46" t="str">
        <f t="shared" si="9"/>
        <v>Menorah Foundation .5949.CSBG.I01.Ju25</v>
      </c>
      <c r="AC46" s="118"/>
      <c r="AD46" t="str">
        <f t="shared" si="10"/>
        <v>5949.CSBG.I01.Jul251</v>
      </c>
      <c r="AE46" t="str">
        <f t="shared" si="11"/>
        <v>Menorah Foundation .5949.CSBG.I01.Jul25</v>
      </c>
      <c r="AF46" s="121"/>
      <c r="AG46" s="121">
        <v>0</v>
      </c>
      <c r="AH46" s="121">
        <v>0</v>
      </c>
      <c r="AI46" s="121"/>
      <c r="AJ46" s="121">
        <v>0</v>
      </c>
      <c r="AK46" s="121">
        <v>0</v>
      </c>
      <c r="AL46" s="121"/>
      <c r="AM46" s="121">
        <v>0</v>
      </c>
      <c r="AN46" s="121">
        <v>0</v>
      </c>
      <c r="AO46" s="121"/>
      <c r="AP46" s="382" t="str">
        <f t="shared" si="12"/>
        <v>5949.CSBG.I01.Nov251</v>
      </c>
      <c r="AQ46" s="382" t="str">
        <f t="shared" si="13"/>
        <v>Menorah Foundation .5949.CSBG.I01.Nov25</v>
      </c>
      <c r="AR46" s="121"/>
      <c r="AS46" s="121" t="str">
        <f t="shared" si="18"/>
        <v>5949.CSBG.I01.Dec251</v>
      </c>
      <c r="AT46" s="121" t="str">
        <f t="shared" si="19"/>
        <v>Menorah Foundation .5949.CSBG.I01.Dec25</v>
      </c>
      <c r="AU46" s="121"/>
      <c r="AV46" s="121">
        <v>0</v>
      </c>
      <c r="AW46" s="121">
        <v>0</v>
      </c>
      <c r="AX46" s="121"/>
      <c r="AY46" s="121"/>
      <c r="AZ46" s="121"/>
      <c r="BA46" s="121"/>
      <c r="BB46" s="121"/>
      <c r="BC46" s="121"/>
      <c r="BD46" s="121"/>
      <c r="BE46" s="119">
        <f t="shared" si="20"/>
        <v>0</v>
      </c>
      <c r="BF46" s="119">
        <f t="shared" si="15"/>
        <v>0</v>
      </c>
      <c r="BG46"/>
      <c r="BH46" s="7"/>
    </row>
    <row r="47" spans="1:60" s="107" customFormat="1" x14ac:dyDescent="0.25">
      <c r="A47">
        <f t="shared" si="16"/>
        <v>3024004</v>
      </c>
      <c r="B47" s="117">
        <v>3024004</v>
      </c>
      <c r="C47" t="s">
        <v>548</v>
      </c>
      <c r="D47" s="106">
        <v>0</v>
      </c>
      <c r="E47" s="106" t="str">
        <f>VLOOKUP(B47,'School Details'!A:E,4,FALSE)</f>
        <v>M</v>
      </c>
      <c r="F47" s="106" t="str">
        <f>VLOOKUP(B47,'School Details'!A:E,5,FALSE)</f>
        <v>Secondary</v>
      </c>
      <c r="G47" t="s">
        <v>899</v>
      </c>
      <c r="H47" t="s">
        <v>568</v>
      </c>
      <c r="I47" t="s">
        <v>23892</v>
      </c>
      <c r="J47">
        <v>661225</v>
      </c>
      <c r="K47" s="117" t="s">
        <v>10</v>
      </c>
      <c r="L47" s="106">
        <f t="shared" si="17"/>
        <v>1</v>
      </c>
      <c r="M47" s="106" t="str">
        <f t="shared" si="2"/>
        <v>CSBG.I01</v>
      </c>
      <c r="N47" s="106">
        <f>VLOOKUP(B47,'School Details'!A:K,10,FALSE)</f>
        <v>107953</v>
      </c>
      <c r="O47" s="106" t="str">
        <f t="shared" si="3"/>
        <v>Menorah High Sch Girls</v>
      </c>
      <c r="P47" t="s">
        <v>106</v>
      </c>
      <c r="Q47" t="s">
        <v>107</v>
      </c>
      <c r="R47" t="s">
        <v>108</v>
      </c>
      <c r="S47" t="str">
        <f>VLOOKUP($G47,LBB_Code!$J:$O, 6,FALSE)</f>
        <v>A1.D10167.661225.99999.9999999.999999</v>
      </c>
      <c r="T47" s="124"/>
      <c r="U47" t="str">
        <f t="shared" si="4"/>
        <v>4004.CSBG.I01.Ap251</v>
      </c>
      <c r="V47" t="str">
        <f t="shared" si="5"/>
        <v>Menorah High Sch Girls.4004.CSBG.I01.Ap25</v>
      </c>
      <c r="W47" s="118"/>
      <c r="X47" t="str">
        <f t="shared" si="6"/>
        <v>4004.CSBG.I01.Ma251</v>
      </c>
      <c r="Y47" t="str">
        <f t="shared" si="7"/>
        <v>Menorah High Sch Girls.4004.CSBG.I01.Ma25</v>
      </c>
      <c r="Z47" s="118"/>
      <c r="AA47" t="str">
        <f t="shared" si="8"/>
        <v>4004.CSBG.I01.Ju251</v>
      </c>
      <c r="AB47" t="str">
        <f t="shared" si="9"/>
        <v>Menorah High Sch Girls.4004.CSBG.I01.Ju25</v>
      </c>
      <c r="AC47" s="118"/>
      <c r="AD47" t="str">
        <f t="shared" si="10"/>
        <v>4004.CSBG.I01.Jul251</v>
      </c>
      <c r="AE47" t="str">
        <f t="shared" si="11"/>
        <v>Menorah High Sch Girls.4004.CSBG.I01.Jul25</v>
      </c>
      <c r="AF47" s="121"/>
      <c r="AG47" s="121">
        <v>0</v>
      </c>
      <c r="AH47" s="121">
        <v>0</v>
      </c>
      <c r="AI47" s="121"/>
      <c r="AJ47" s="121">
        <v>0</v>
      </c>
      <c r="AK47" s="121">
        <v>0</v>
      </c>
      <c r="AL47" s="121"/>
      <c r="AM47" s="121">
        <v>0</v>
      </c>
      <c r="AN47" s="121">
        <v>0</v>
      </c>
      <c r="AO47" s="121"/>
      <c r="AP47" s="382" t="str">
        <f t="shared" si="12"/>
        <v>4004.CSBG.I01.Nov251</v>
      </c>
      <c r="AQ47" s="382" t="str">
        <f t="shared" si="13"/>
        <v>Menorah High Sch Girls.4004.CSBG.I01.Nov25</v>
      </c>
      <c r="AR47" s="121"/>
      <c r="AS47" s="121" t="str">
        <f t="shared" si="18"/>
        <v>4004.CSBG.I01.Dec251</v>
      </c>
      <c r="AT47" s="121" t="str">
        <f t="shared" si="19"/>
        <v>Menorah High Sch Girls.4004.CSBG.I01.Dec25</v>
      </c>
      <c r="AU47" s="121"/>
      <c r="AV47" s="121">
        <v>0</v>
      </c>
      <c r="AW47" s="121">
        <v>0</v>
      </c>
      <c r="AX47" s="121"/>
      <c r="AY47" s="121"/>
      <c r="AZ47" s="121"/>
      <c r="BA47" s="121"/>
      <c r="BB47" s="121"/>
      <c r="BC47" s="121"/>
      <c r="BD47" s="121"/>
      <c r="BE47" s="119">
        <f t="shared" si="20"/>
        <v>0</v>
      </c>
      <c r="BF47" s="119">
        <f t="shared" si="15"/>
        <v>0</v>
      </c>
      <c r="BG47"/>
      <c r="BH47" s="7"/>
    </row>
    <row r="48" spans="1:60" s="107" customFormat="1" x14ac:dyDescent="0.25">
      <c r="A48" t="s">
        <v>23901</v>
      </c>
      <c r="B48" s="117">
        <v>3023513</v>
      </c>
      <c r="C48" t="s">
        <v>475</v>
      </c>
      <c r="D48" s="106">
        <v>0</v>
      </c>
      <c r="E48" s="106" t="str">
        <f>VLOOKUP(B48,'School Details'!A:E,4,FALSE)</f>
        <v>M</v>
      </c>
      <c r="F48" s="106" t="str">
        <f>VLOOKUP(B48,'School Details'!A:E,5,FALSE)</f>
        <v>Primary</v>
      </c>
      <c r="G48" t="s">
        <v>894</v>
      </c>
      <c r="H48" t="s">
        <v>567</v>
      </c>
      <c r="I48" t="s">
        <v>23892</v>
      </c>
      <c r="J48">
        <v>661225</v>
      </c>
      <c r="K48" s="117" t="s">
        <v>10</v>
      </c>
      <c r="L48" s="106">
        <f t="shared" si="17"/>
        <v>1</v>
      </c>
      <c r="M48" s="106" t="str">
        <f t="shared" si="2"/>
        <v>CSBG.I01</v>
      </c>
      <c r="N48" s="106">
        <f>VLOOKUP(B48,'School Details'!A:K,10,FALSE)</f>
        <v>400007</v>
      </c>
      <c r="O48" s="106" t="str">
        <f t="shared" si="3"/>
        <v>Menorah Primary School For Girls</v>
      </c>
      <c r="P48" t="s">
        <v>76</v>
      </c>
      <c r="Q48" t="s">
        <v>77</v>
      </c>
      <c r="R48" t="s">
        <v>78</v>
      </c>
      <c r="S48" t="str">
        <f>VLOOKUP($G48,LBB_Code!$J:$O, 6,FALSE)</f>
        <v>A1.D10166.661225.99999.9999999.999999</v>
      </c>
      <c r="T48" s="124"/>
      <c r="U48" t="str">
        <f t="shared" si="4"/>
        <v>3513.CSBG.I01.Ap251</v>
      </c>
      <c r="V48" t="str">
        <f t="shared" si="5"/>
        <v>Menorah Primary School For Girls.3513.CSBG.I01.Ap25</v>
      </c>
      <c r="W48" s="118"/>
      <c r="X48" t="str">
        <f t="shared" si="6"/>
        <v>3513.CSBG.I01.Ma251</v>
      </c>
      <c r="Y48" t="str">
        <f t="shared" si="7"/>
        <v>Menorah Primary School For Girls.3513.CSBG.I01.Ma25</v>
      </c>
      <c r="Z48" s="118"/>
      <c r="AA48" t="str">
        <f t="shared" si="8"/>
        <v>3513.CSBG.I01.Ju251</v>
      </c>
      <c r="AB48" t="str">
        <f t="shared" si="9"/>
        <v>Menorah Primary School For Girls.3513.CSBG.I01.Ju25</v>
      </c>
      <c r="AC48" s="118"/>
      <c r="AD48" t="str">
        <f t="shared" si="10"/>
        <v>3513.CSBG.I01.Jul251</v>
      </c>
      <c r="AE48" t="str">
        <f t="shared" si="11"/>
        <v>Menorah Primary School For Girls.3513.CSBG.I01.Jul25</v>
      </c>
      <c r="AF48" s="121"/>
      <c r="AG48" s="121">
        <v>0</v>
      </c>
      <c r="AH48" s="121">
        <v>0</v>
      </c>
      <c r="AI48" s="121"/>
      <c r="AJ48" s="121">
        <v>0</v>
      </c>
      <c r="AK48" s="121">
        <v>0</v>
      </c>
      <c r="AL48" s="121"/>
      <c r="AM48" s="121">
        <v>0</v>
      </c>
      <c r="AN48" s="121">
        <v>0</v>
      </c>
      <c r="AO48" s="121"/>
      <c r="AP48" s="382" t="str">
        <f t="shared" si="12"/>
        <v>3513.CSBG.I01.Nov251</v>
      </c>
      <c r="AQ48" s="382" t="str">
        <f t="shared" si="13"/>
        <v>Menorah Primary School For Girls.3513.CSBG.I01.Nov25</v>
      </c>
      <c r="AR48" s="121"/>
      <c r="AS48" s="121" t="str">
        <f t="shared" si="18"/>
        <v>3513.CSBG.I01.Dec251</v>
      </c>
      <c r="AT48" s="121" t="str">
        <f t="shared" si="19"/>
        <v>Menorah Primary School For Girls.3513.CSBG.I01.Dec25</v>
      </c>
      <c r="AU48" s="121"/>
      <c r="AV48" s="121">
        <v>0</v>
      </c>
      <c r="AW48" s="121">
        <v>0</v>
      </c>
      <c r="AX48" s="121"/>
      <c r="AY48" s="121"/>
      <c r="AZ48" s="121"/>
      <c r="BA48" s="121"/>
      <c r="BB48" s="121"/>
      <c r="BC48" s="121"/>
      <c r="BD48" s="121"/>
      <c r="BE48" s="119">
        <f t="shared" si="20"/>
        <v>0</v>
      </c>
      <c r="BF48" s="119">
        <f t="shared" si="15"/>
        <v>0</v>
      </c>
      <c r="BG48"/>
      <c r="BH48" s="7"/>
    </row>
    <row r="49" spans="1:60" s="107" customFormat="1" x14ac:dyDescent="0.25">
      <c r="A49">
        <f t="shared" si="16"/>
        <v>3023305</v>
      </c>
      <c r="B49" s="117">
        <v>3023305</v>
      </c>
      <c r="C49" t="s">
        <v>478</v>
      </c>
      <c r="D49" s="106">
        <v>0</v>
      </c>
      <c r="E49" s="106" t="str">
        <f>VLOOKUP(B49,'School Details'!A:E,4,FALSE)</f>
        <v>M</v>
      </c>
      <c r="F49" s="106" t="str">
        <f>VLOOKUP(B49,'School Details'!A:E,5,FALSE)</f>
        <v>Primary</v>
      </c>
      <c r="G49" t="s">
        <v>894</v>
      </c>
      <c r="H49" t="s">
        <v>567</v>
      </c>
      <c r="I49" t="s">
        <v>23892</v>
      </c>
      <c r="J49">
        <v>661225</v>
      </c>
      <c r="K49" s="117" t="s">
        <v>10</v>
      </c>
      <c r="L49" s="106">
        <f t="shared" si="17"/>
        <v>1</v>
      </c>
      <c r="M49" s="106" t="str">
        <f t="shared" si="2"/>
        <v>CSBG.I01</v>
      </c>
      <c r="N49" s="106">
        <f>VLOOKUP(B49,'School Details'!A:K,10,FALSE)</f>
        <v>400086</v>
      </c>
      <c r="O49" s="106" t="str">
        <f t="shared" si="3"/>
        <v xml:space="preserve">Monken Hadley </v>
      </c>
      <c r="P49" t="s">
        <v>163</v>
      </c>
      <c r="Q49" t="s">
        <v>164</v>
      </c>
      <c r="R49" t="s">
        <v>165</v>
      </c>
      <c r="S49" t="str">
        <f>VLOOKUP($G49,LBB_Code!$J:$O, 6,FALSE)</f>
        <v>A1.D10166.661225.99999.9999999.999999</v>
      </c>
      <c r="T49" s="124"/>
      <c r="U49" t="str">
        <f t="shared" si="4"/>
        <v>3305.CSBG.I01.Ap251</v>
      </c>
      <c r="V49" t="str">
        <f t="shared" si="5"/>
        <v>Monken Hadley .3305.CSBG.I01.Ap25</v>
      </c>
      <c r="W49" s="118"/>
      <c r="X49" t="str">
        <f t="shared" si="6"/>
        <v>3305.CSBG.I01.Ma251</v>
      </c>
      <c r="Y49" t="str">
        <f t="shared" si="7"/>
        <v>Monken Hadley .3305.CSBG.I01.Ma25</v>
      </c>
      <c r="Z49" s="118"/>
      <c r="AA49" t="str">
        <f t="shared" si="8"/>
        <v>3305.CSBG.I01.Ju251</v>
      </c>
      <c r="AB49" t="str">
        <f t="shared" si="9"/>
        <v>Monken Hadley .3305.CSBG.I01.Ju25</v>
      </c>
      <c r="AC49" s="118"/>
      <c r="AD49" t="str">
        <f t="shared" si="10"/>
        <v>3305.CSBG.I01.Jul251</v>
      </c>
      <c r="AE49" t="str">
        <f t="shared" si="11"/>
        <v>Monken Hadley .3305.CSBG.I01.Jul25</v>
      </c>
      <c r="AF49" s="121"/>
      <c r="AG49" s="121">
        <v>0</v>
      </c>
      <c r="AH49" s="121">
        <v>0</v>
      </c>
      <c r="AI49" s="121"/>
      <c r="AJ49" s="121">
        <v>0</v>
      </c>
      <c r="AK49" s="121">
        <v>0</v>
      </c>
      <c r="AL49" s="121"/>
      <c r="AM49" s="121">
        <v>0</v>
      </c>
      <c r="AN49" s="121">
        <v>0</v>
      </c>
      <c r="AO49" s="121"/>
      <c r="AP49" s="382" t="str">
        <f t="shared" si="12"/>
        <v>3305.CSBG.I01.Nov251</v>
      </c>
      <c r="AQ49" s="382" t="str">
        <f t="shared" si="13"/>
        <v>Monken Hadley .3305.CSBG.I01.Nov25</v>
      </c>
      <c r="AR49" s="121"/>
      <c r="AS49" s="121" t="str">
        <f t="shared" si="18"/>
        <v>3305.CSBG.I01.Dec251</v>
      </c>
      <c r="AT49" s="121" t="str">
        <f t="shared" si="19"/>
        <v>Monken Hadley .3305.CSBG.I01.Dec25</v>
      </c>
      <c r="AU49" s="121"/>
      <c r="AV49" s="121">
        <v>0</v>
      </c>
      <c r="AW49" s="121">
        <v>0</v>
      </c>
      <c r="AX49" s="121"/>
      <c r="AY49" s="121"/>
      <c r="AZ49" s="121"/>
      <c r="BA49" s="121"/>
      <c r="BB49" s="121"/>
      <c r="BC49" s="121"/>
      <c r="BD49" s="121"/>
      <c r="BE49" s="119">
        <f t="shared" si="20"/>
        <v>0</v>
      </c>
      <c r="BF49" s="119">
        <f t="shared" si="15"/>
        <v>0</v>
      </c>
      <c r="BG49"/>
      <c r="BH49" s="7"/>
    </row>
    <row r="50" spans="1:60" s="107" customFormat="1" x14ac:dyDescent="0.25">
      <c r="A50">
        <f t="shared" si="16"/>
        <v>3022042</v>
      </c>
      <c r="B50" s="117">
        <v>3022042</v>
      </c>
      <c r="C50" t="s">
        <v>479</v>
      </c>
      <c r="D50" s="106">
        <v>0</v>
      </c>
      <c r="E50" s="106" t="str">
        <f>VLOOKUP(B50,'School Details'!A:E,4,FALSE)</f>
        <v>M</v>
      </c>
      <c r="F50" s="106" t="str">
        <f>VLOOKUP(B50,'School Details'!A:E,5,FALSE)</f>
        <v>Primary</v>
      </c>
      <c r="G50" t="s">
        <v>894</v>
      </c>
      <c r="H50" t="s">
        <v>567</v>
      </c>
      <c r="I50" t="s">
        <v>23892</v>
      </c>
      <c r="J50">
        <v>661225</v>
      </c>
      <c r="K50" s="117" t="s">
        <v>10</v>
      </c>
      <c r="L50" s="106">
        <f t="shared" si="17"/>
        <v>1</v>
      </c>
      <c r="M50" s="106" t="str">
        <f t="shared" si="2"/>
        <v>CSBG.I01</v>
      </c>
      <c r="N50" s="106">
        <f>VLOOKUP(B50,'School Details'!A:K,10,FALSE)</f>
        <v>400048</v>
      </c>
      <c r="O50" s="106" t="str">
        <f t="shared" si="3"/>
        <v>Monkfrith Sch</v>
      </c>
      <c r="P50" t="s">
        <v>22</v>
      </c>
      <c r="Q50" t="s">
        <v>23</v>
      </c>
      <c r="R50" t="s">
        <v>24</v>
      </c>
      <c r="S50" t="str">
        <f>VLOOKUP($G50,LBB_Code!$J:$O, 6,FALSE)</f>
        <v>A1.D10166.661225.99999.9999999.999999</v>
      </c>
      <c r="T50" s="124"/>
      <c r="U50" t="str">
        <f t="shared" si="4"/>
        <v>2042.CSBG.I01.Ap251</v>
      </c>
      <c r="V50" t="str">
        <f t="shared" si="5"/>
        <v>Monkfrith Sch.2042.CSBG.I01.Ap25</v>
      </c>
      <c r="W50" s="118"/>
      <c r="X50" t="str">
        <f t="shared" si="6"/>
        <v>2042.CSBG.I01.Ma251</v>
      </c>
      <c r="Y50" t="str">
        <f t="shared" si="7"/>
        <v>Monkfrith Sch.2042.CSBG.I01.Ma25</v>
      </c>
      <c r="Z50" s="118"/>
      <c r="AA50" t="str">
        <f t="shared" si="8"/>
        <v>2042.CSBG.I01.Ju251</v>
      </c>
      <c r="AB50" t="str">
        <f t="shared" si="9"/>
        <v>Monkfrith Sch.2042.CSBG.I01.Ju25</v>
      </c>
      <c r="AC50" s="118"/>
      <c r="AD50" t="str">
        <f t="shared" si="10"/>
        <v>2042.CSBG.I01.Jul251</v>
      </c>
      <c r="AE50" t="str">
        <f t="shared" si="11"/>
        <v>Monkfrith Sch.2042.CSBG.I01.Jul25</v>
      </c>
      <c r="AF50" s="121"/>
      <c r="AG50" s="121">
        <v>0</v>
      </c>
      <c r="AH50" s="121">
        <v>0</v>
      </c>
      <c r="AI50" s="121"/>
      <c r="AJ50" s="121">
        <v>0</v>
      </c>
      <c r="AK50" s="121">
        <v>0</v>
      </c>
      <c r="AL50" s="121"/>
      <c r="AM50" s="121">
        <v>0</v>
      </c>
      <c r="AN50" s="121">
        <v>0</v>
      </c>
      <c r="AO50" s="121"/>
      <c r="AP50" s="382" t="str">
        <f t="shared" si="12"/>
        <v>2042.CSBG.I01.Nov251</v>
      </c>
      <c r="AQ50" s="382" t="str">
        <f t="shared" si="13"/>
        <v>Monkfrith Sch.2042.CSBG.I01.Nov25</v>
      </c>
      <c r="AR50" s="121"/>
      <c r="AS50" s="121" t="str">
        <f t="shared" si="18"/>
        <v>2042.CSBG.I01.Dec251</v>
      </c>
      <c r="AT50" s="121" t="str">
        <f t="shared" si="19"/>
        <v>Monkfrith Sch.2042.CSBG.I01.Dec25</v>
      </c>
      <c r="AU50" s="121"/>
      <c r="AV50" s="121">
        <v>0</v>
      </c>
      <c r="AW50" s="121">
        <v>0</v>
      </c>
      <c r="AX50" s="121"/>
      <c r="AY50" s="121"/>
      <c r="AZ50" s="121"/>
      <c r="BA50" s="121"/>
      <c r="BB50" s="121"/>
      <c r="BC50" s="121"/>
      <c r="BD50" s="121"/>
      <c r="BE50" s="119">
        <f t="shared" si="20"/>
        <v>0</v>
      </c>
      <c r="BF50" s="119">
        <f t="shared" si="15"/>
        <v>0</v>
      </c>
      <c r="BG50"/>
      <c r="BH50" s="7"/>
    </row>
    <row r="51" spans="1:60" s="107" customFormat="1" x14ac:dyDescent="0.25">
      <c r="A51">
        <f t="shared" si="16"/>
        <v>3022044</v>
      </c>
      <c r="B51" s="117">
        <v>3022044</v>
      </c>
      <c r="C51" t="s">
        <v>480</v>
      </c>
      <c r="D51" s="106">
        <v>0</v>
      </c>
      <c r="E51" s="106" t="str">
        <f>VLOOKUP(B51,'School Details'!A:E,4,FALSE)</f>
        <v>M</v>
      </c>
      <c r="F51" s="106" t="str">
        <f>VLOOKUP(B51,'School Details'!A:E,5,FALSE)</f>
        <v>Primary</v>
      </c>
      <c r="G51" t="s">
        <v>894</v>
      </c>
      <c r="H51" t="s">
        <v>567</v>
      </c>
      <c r="I51" t="s">
        <v>23892</v>
      </c>
      <c r="J51">
        <v>661225</v>
      </c>
      <c r="K51" s="117" t="s">
        <v>10</v>
      </c>
      <c r="L51" s="106">
        <f t="shared" si="17"/>
        <v>1</v>
      </c>
      <c r="M51" s="106" t="str">
        <f t="shared" si="2"/>
        <v>CSBG.I01</v>
      </c>
      <c r="N51" s="106">
        <f>VLOOKUP(B51,'School Details'!A:K,10,FALSE)</f>
        <v>400088</v>
      </c>
      <c r="O51" s="106" t="str">
        <f t="shared" si="3"/>
        <v>Moss Hall Infant</v>
      </c>
      <c r="P51" t="s">
        <v>109</v>
      </c>
      <c r="Q51" t="s">
        <v>110</v>
      </c>
      <c r="R51" t="s">
        <v>111</v>
      </c>
      <c r="S51" t="str">
        <f>VLOOKUP($G51,LBB_Code!$J:$O, 6,FALSE)</f>
        <v>A1.D10166.661225.99999.9999999.999999</v>
      </c>
      <c r="T51" s="124"/>
      <c r="U51" t="str">
        <f t="shared" si="4"/>
        <v>2044.CSBG.I01.Ap251</v>
      </c>
      <c r="V51" t="str">
        <f t="shared" si="5"/>
        <v>Moss Hall Infant.2044.CSBG.I01.Ap25</v>
      </c>
      <c r="W51" s="118"/>
      <c r="X51" t="str">
        <f t="shared" si="6"/>
        <v>2044.CSBG.I01.Ma251</v>
      </c>
      <c r="Y51" t="str">
        <f t="shared" si="7"/>
        <v>Moss Hall Infant.2044.CSBG.I01.Ma25</v>
      </c>
      <c r="Z51" s="118"/>
      <c r="AA51" t="str">
        <f t="shared" si="8"/>
        <v>2044.CSBG.I01.Ju251</v>
      </c>
      <c r="AB51" t="str">
        <f t="shared" si="9"/>
        <v>Moss Hall Infant.2044.CSBG.I01.Ju25</v>
      </c>
      <c r="AC51" s="118"/>
      <c r="AD51" t="str">
        <f t="shared" si="10"/>
        <v>2044.CSBG.I01.Jul251</v>
      </c>
      <c r="AE51" t="str">
        <f t="shared" si="11"/>
        <v>Moss Hall Infant.2044.CSBG.I01.Jul25</v>
      </c>
      <c r="AF51" s="121"/>
      <c r="AG51" s="121">
        <v>0</v>
      </c>
      <c r="AH51" s="121">
        <v>0</v>
      </c>
      <c r="AI51" s="121"/>
      <c r="AJ51" s="121">
        <v>0</v>
      </c>
      <c r="AK51" s="121">
        <v>0</v>
      </c>
      <c r="AL51" s="121"/>
      <c r="AM51" s="121">
        <v>0</v>
      </c>
      <c r="AN51" s="121">
        <v>0</v>
      </c>
      <c r="AO51" s="121"/>
      <c r="AP51" s="382" t="str">
        <f t="shared" si="12"/>
        <v>2044.CSBG.I01.Nov251</v>
      </c>
      <c r="AQ51" s="382" t="str">
        <f t="shared" si="13"/>
        <v>Moss Hall Infant.2044.CSBG.I01.Nov25</v>
      </c>
      <c r="AR51" s="121"/>
      <c r="AS51" s="121" t="str">
        <f t="shared" si="18"/>
        <v>2044.CSBG.I01.Dec251</v>
      </c>
      <c r="AT51" s="121" t="str">
        <f t="shared" si="19"/>
        <v>Moss Hall Infant.2044.CSBG.I01.Dec25</v>
      </c>
      <c r="AU51" s="121"/>
      <c r="AV51" s="121">
        <v>0</v>
      </c>
      <c r="AW51" s="121">
        <v>0</v>
      </c>
      <c r="AX51" s="121"/>
      <c r="AY51" s="121"/>
      <c r="AZ51" s="121"/>
      <c r="BA51" s="121"/>
      <c r="BB51" s="121"/>
      <c r="BC51" s="121"/>
      <c r="BD51" s="121"/>
      <c r="BE51" s="119">
        <f t="shared" si="20"/>
        <v>0</v>
      </c>
      <c r="BF51" s="119">
        <f t="shared" si="15"/>
        <v>0</v>
      </c>
      <c r="BG51"/>
      <c r="BH51" s="7"/>
    </row>
    <row r="52" spans="1:60" s="107" customFormat="1" x14ac:dyDescent="0.25">
      <c r="A52">
        <f t="shared" si="16"/>
        <v>3022043</v>
      </c>
      <c r="B52" s="117">
        <v>3022043</v>
      </c>
      <c r="C52" t="s">
        <v>481</v>
      </c>
      <c r="D52" s="106">
        <v>0</v>
      </c>
      <c r="E52" s="106" t="str">
        <f>VLOOKUP(B52,'School Details'!A:E,4,FALSE)</f>
        <v>M</v>
      </c>
      <c r="F52" s="106" t="str">
        <f>VLOOKUP(B52,'School Details'!A:E,5,FALSE)</f>
        <v>Primary</v>
      </c>
      <c r="G52" t="s">
        <v>894</v>
      </c>
      <c r="H52" t="s">
        <v>567</v>
      </c>
      <c r="I52" t="s">
        <v>23892</v>
      </c>
      <c r="J52">
        <v>661225</v>
      </c>
      <c r="K52" s="117" t="s">
        <v>10</v>
      </c>
      <c r="L52" s="106">
        <f t="shared" si="17"/>
        <v>1</v>
      </c>
      <c r="M52" s="106" t="str">
        <f t="shared" si="2"/>
        <v>CSBG.I01</v>
      </c>
      <c r="N52" s="106">
        <f>VLOOKUP(B52,'School Details'!A:K,10,FALSE)</f>
        <v>400088</v>
      </c>
      <c r="O52" s="106" t="str">
        <f t="shared" si="3"/>
        <v>Moss Hall Junior</v>
      </c>
      <c r="P52" t="s">
        <v>198</v>
      </c>
      <c r="Q52" t="s">
        <v>199</v>
      </c>
      <c r="R52" t="s">
        <v>200</v>
      </c>
      <c r="S52" t="str">
        <f>VLOOKUP($G52,LBB_Code!$J:$O, 6,FALSE)</f>
        <v>A1.D10166.661225.99999.9999999.999999</v>
      </c>
      <c r="T52" s="124"/>
      <c r="U52" t="str">
        <f t="shared" si="4"/>
        <v>2043.CSBG.I01.Ap251</v>
      </c>
      <c r="V52" t="str">
        <f t="shared" si="5"/>
        <v>Moss Hall Junior.2043.CSBG.I01.Ap25</v>
      </c>
      <c r="W52" s="118"/>
      <c r="X52" t="str">
        <f t="shared" si="6"/>
        <v>2043.CSBG.I01.Ma251</v>
      </c>
      <c r="Y52" t="str">
        <f t="shared" si="7"/>
        <v>Moss Hall Junior.2043.CSBG.I01.Ma25</v>
      </c>
      <c r="Z52" s="118"/>
      <c r="AA52" t="str">
        <f t="shared" si="8"/>
        <v>2043.CSBG.I01.Ju251</v>
      </c>
      <c r="AB52" t="str">
        <f t="shared" si="9"/>
        <v>Moss Hall Junior.2043.CSBG.I01.Ju25</v>
      </c>
      <c r="AC52" s="118"/>
      <c r="AD52" t="str">
        <f t="shared" si="10"/>
        <v>2043.CSBG.I01.Jul251</v>
      </c>
      <c r="AE52" t="str">
        <f t="shared" si="11"/>
        <v>Moss Hall Junior.2043.CSBG.I01.Jul25</v>
      </c>
      <c r="AF52" s="121"/>
      <c r="AG52" s="121">
        <v>0</v>
      </c>
      <c r="AH52" s="121">
        <v>0</v>
      </c>
      <c r="AI52" s="121"/>
      <c r="AJ52" s="121">
        <v>0</v>
      </c>
      <c r="AK52" s="121">
        <v>0</v>
      </c>
      <c r="AL52" s="121"/>
      <c r="AM52" s="121">
        <v>0</v>
      </c>
      <c r="AN52" s="121">
        <v>0</v>
      </c>
      <c r="AO52" s="121"/>
      <c r="AP52" s="382" t="str">
        <f t="shared" si="12"/>
        <v>2043.CSBG.I01.Nov251</v>
      </c>
      <c r="AQ52" s="382" t="str">
        <f t="shared" si="13"/>
        <v>Moss Hall Junior.2043.CSBG.I01.Nov25</v>
      </c>
      <c r="AR52" s="121"/>
      <c r="AS52" s="121" t="str">
        <f t="shared" si="18"/>
        <v>2043.CSBG.I01.Dec251</v>
      </c>
      <c r="AT52" s="121" t="str">
        <f t="shared" si="19"/>
        <v>Moss Hall Junior.2043.CSBG.I01.Dec25</v>
      </c>
      <c r="AU52" s="121"/>
      <c r="AV52" s="121">
        <v>0</v>
      </c>
      <c r="AW52" s="121">
        <v>0</v>
      </c>
      <c r="AX52" s="121"/>
      <c r="AY52" s="121"/>
      <c r="AZ52" s="121"/>
      <c r="BA52" s="121"/>
      <c r="BB52" s="121"/>
      <c r="BC52" s="121"/>
      <c r="BD52" s="121"/>
      <c r="BE52" s="119">
        <f t="shared" si="20"/>
        <v>0</v>
      </c>
      <c r="BF52" s="119">
        <f t="shared" si="15"/>
        <v>0</v>
      </c>
      <c r="BG52"/>
      <c r="BH52" s="7"/>
    </row>
    <row r="53" spans="1:60" s="107" customFormat="1" x14ac:dyDescent="0.25">
      <c r="A53">
        <f t="shared" si="16"/>
        <v>3022045</v>
      </c>
      <c r="B53" s="117">
        <v>3022045</v>
      </c>
      <c r="C53" t="s">
        <v>483</v>
      </c>
      <c r="D53" s="106">
        <v>0</v>
      </c>
      <c r="E53" s="106" t="str">
        <f>VLOOKUP(B53,'School Details'!A:E,4,FALSE)</f>
        <v>M</v>
      </c>
      <c r="F53" s="106" t="str">
        <f>VLOOKUP(B53,'School Details'!A:E,5,FALSE)</f>
        <v>Primary</v>
      </c>
      <c r="G53" t="s">
        <v>894</v>
      </c>
      <c r="H53" t="s">
        <v>567</v>
      </c>
      <c r="I53" t="s">
        <v>23892</v>
      </c>
      <c r="J53">
        <v>661225</v>
      </c>
      <c r="K53" s="117" t="s">
        <v>10</v>
      </c>
      <c r="L53" s="106">
        <f t="shared" si="17"/>
        <v>1</v>
      </c>
      <c r="M53" s="106" t="str">
        <f t="shared" si="2"/>
        <v>CSBG.I01</v>
      </c>
      <c r="N53" s="106">
        <f>VLOOKUP(B53,'School Details'!A:K,10,FALSE)</f>
        <v>400089</v>
      </c>
      <c r="O53" s="106" t="str">
        <f t="shared" si="3"/>
        <v>Northside</v>
      </c>
      <c r="P53" t="s">
        <v>43</v>
      </c>
      <c r="Q53" t="s">
        <v>44</v>
      </c>
      <c r="R53" t="s">
        <v>45</v>
      </c>
      <c r="S53" t="str">
        <f>VLOOKUP($G53,LBB_Code!$J:$O, 6,FALSE)</f>
        <v>A1.D10166.661225.99999.9999999.999999</v>
      </c>
      <c r="T53" s="124"/>
      <c r="U53" t="str">
        <f t="shared" si="4"/>
        <v>2045.CSBG.I01.Ap251</v>
      </c>
      <c r="V53" t="str">
        <f t="shared" si="5"/>
        <v>Northside.2045.CSBG.I01.Ap25</v>
      </c>
      <c r="W53" s="118"/>
      <c r="X53" t="str">
        <f t="shared" si="6"/>
        <v>2045.CSBG.I01.Ma251</v>
      </c>
      <c r="Y53" t="str">
        <f t="shared" si="7"/>
        <v>Northside.2045.CSBG.I01.Ma25</v>
      </c>
      <c r="Z53" s="118"/>
      <c r="AA53" t="str">
        <f t="shared" si="8"/>
        <v>2045.CSBG.I01.Ju251</v>
      </c>
      <c r="AB53" t="str">
        <f t="shared" si="9"/>
        <v>Northside.2045.CSBG.I01.Ju25</v>
      </c>
      <c r="AC53" s="118"/>
      <c r="AD53" t="str">
        <f t="shared" si="10"/>
        <v>2045.CSBG.I01.Jul251</v>
      </c>
      <c r="AE53" t="str">
        <f t="shared" si="11"/>
        <v>Northside.2045.CSBG.I01.Jul25</v>
      </c>
      <c r="AF53" s="121"/>
      <c r="AG53" s="121">
        <v>0</v>
      </c>
      <c r="AH53" s="121">
        <v>0</v>
      </c>
      <c r="AI53" s="121"/>
      <c r="AJ53" s="121">
        <v>0</v>
      </c>
      <c r="AK53" s="121">
        <v>0</v>
      </c>
      <c r="AL53" s="121"/>
      <c r="AM53" s="121">
        <v>0</v>
      </c>
      <c r="AN53" s="121">
        <v>0</v>
      </c>
      <c r="AO53" s="121"/>
      <c r="AP53" s="382" t="str">
        <f t="shared" si="12"/>
        <v>2045.CSBG.I01.Nov251</v>
      </c>
      <c r="AQ53" s="382" t="str">
        <f t="shared" si="13"/>
        <v>Northside.2045.CSBG.I01.Nov25</v>
      </c>
      <c r="AR53" s="121"/>
      <c r="AS53" s="121" t="str">
        <f t="shared" si="18"/>
        <v>2045.CSBG.I01.Dec251</v>
      </c>
      <c r="AT53" s="121" t="str">
        <f t="shared" si="19"/>
        <v>Northside.2045.CSBG.I01.Dec25</v>
      </c>
      <c r="AU53" s="121"/>
      <c r="AV53" s="121">
        <v>0</v>
      </c>
      <c r="AW53" s="121">
        <v>0</v>
      </c>
      <c r="AX53" s="121"/>
      <c r="AY53" s="121"/>
      <c r="AZ53" s="121"/>
      <c r="BA53" s="121"/>
      <c r="BB53" s="121"/>
      <c r="BC53" s="121"/>
      <c r="BD53" s="121"/>
      <c r="BE53" s="119">
        <f t="shared" si="20"/>
        <v>0</v>
      </c>
      <c r="BF53" s="119">
        <f t="shared" si="15"/>
        <v>0</v>
      </c>
      <c r="BG53"/>
      <c r="BH53" s="7"/>
    </row>
    <row r="54" spans="1:60" s="107" customFormat="1" x14ac:dyDescent="0.25">
      <c r="A54">
        <f t="shared" si="16"/>
        <v>3022077</v>
      </c>
      <c r="B54" s="117">
        <v>3022077</v>
      </c>
      <c r="C54" t="s">
        <v>484</v>
      </c>
      <c r="D54" s="106">
        <v>0</v>
      </c>
      <c r="E54" s="106" t="str">
        <f>VLOOKUP(B54,'School Details'!A:E,4,FALSE)</f>
        <v>M</v>
      </c>
      <c r="F54" s="106" t="str">
        <f>VLOOKUP(B54,'School Details'!A:E,5,FALSE)</f>
        <v>Primary</v>
      </c>
      <c r="G54" t="s">
        <v>894</v>
      </c>
      <c r="H54" t="s">
        <v>567</v>
      </c>
      <c r="I54" t="s">
        <v>23892</v>
      </c>
      <c r="J54">
        <v>661225</v>
      </c>
      <c r="K54" s="117" t="s">
        <v>10</v>
      </c>
      <c r="L54" s="106">
        <f t="shared" si="17"/>
        <v>1</v>
      </c>
      <c r="M54" s="106" t="str">
        <f t="shared" si="2"/>
        <v>CSBG.I01</v>
      </c>
      <c r="N54" s="106">
        <f>VLOOKUP(B54,'School Details'!A:K,10,FALSE)</f>
        <v>400113</v>
      </c>
      <c r="O54" s="106" t="str">
        <f t="shared" si="3"/>
        <v xml:space="preserve">Orion  </v>
      </c>
      <c r="P54" t="s">
        <v>58</v>
      </c>
      <c r="Q54" t="s">
        <v>59</v>
      </c>
      <c r="R54" t="s">
        <v>60</v>
      </c>
      <c r="S54" t="str">
        <f>VLOOKUP($G54,LBB_Code!$J:$O, 6,FALSE)</f>
        <v>A1.D10166.661225.99999.9999999.999999</v>
      </c>
      <c r="T54" s="124"/>
      <c r="U54" t="str">
        <f t="shared" si="4"/>
        <v>2077.CSBG.I01.Ap251</v>
      </c>
      <c r="V54" t="str">
        <f t="shared" si="5"/>
        <v>Orion  .2077.CSBG.I01.Ap25</v>
      </c>
      <c r="W54" s="118"/>
      <c r="X54" t="str">
        <f t="shared" si="6"/>
        <v>2077.CSBG.I01.Ma251</v>
      </c>
      <c r="Y54" t="str">
        <f t="shared" si="7"/>
        <v>Orion  .2077.CSBG.I01.Ma25</v>
      </c>
      <c r="Z54" s="118"/>
      <c r="AA54" t="str">
        <f t="shared" si="8"/>
        <v>2077.CSBG.I01.Ju251</v>
      </c>
      <c r="AB54" t="str">
        <f t="shared" si="9"/>
        <v>Orion  .2077.CSBG.I01.Ju25</v>
      </c>
      <c r="AC54" s="118"/>
      <c r="AD54" t="str">
        <f t="shared" si="10"/>
        <v>2077.CSBG.I01.Jul251</v>
      </c>
      <c r="AE54" t="str">
        <f t="shared" si="11"/>
        <v>Orion  .2077.CSBG.I01.Jul25</v>
      </c>
      <c r="AF54" s="121"/>
      <c r="AG54" s="121">
        <v>0</v>
      </c>
      <c r="AH54" s="121">
        <v>0</v>
      </c>
      <c r="AI54" s="121"/>
      <c r="AJ54" s="121">
        <v>0</v>
      </c>
      <c r="AK54" s="121">
        <v>0</v>
      </c>
      <c r="AL54" s="121"/>
      <c r="AM54" s="121">
        <v>0</v>
      </c>
      <c r="AN54" s="121">
        <v>0</v>
      </c>
      <c r="AO54" s="121"/>
      <c r="AP54" s="382" t="str">
        <f t="shared" si="12"/>
        <v>2077.CSBG.I01.Nov251</v>
      </c>
      <c r="AQ54" s="382" t="str">
        <f t="shared" si="13"/>
        <v>Orion  .2077.CSBG.I01.Nov25</v>
      </c>
      <c r="AR54" s="121"/>
      <c r="AS54" s="121" t="str">
        <f t="shared" si="18"/>
        <v>2077.CSBG.I01.Dec251</v>
      </c>
      <c r="AT54" s="121" t="str">
        <f t="shared" si="19"/>
        <v>Orion  .2077.CSBG.I01.Dec25</v>
      </c>
      <c r="AU54" s="121"/>
      <c r="AV54" s="121">
        <v>0</v>
      </c>
      <c r="AW54" s="121">
        <v>0</v>
      </c>
      <c r="AX54" s="121"/>
      <c r="AY54" s="121"/>
      <c r="AZ54" s="121"/>
      <c r="BA54" s="121"/>
      <c r="BB54" s="121"/>
      <c r="BC54" s="121"/>
      <c r="BD54" s="121"/>
      <c r="BE54" s="119">
        <f t="shared" si="20"/>
        <v>0</v>
      </c>
      <c r="BF54" s="119">
        <f t="shared" si="15"/>
        <v>0</v>
      </c>
      <c r="BG54"/>
      <c r="BH54" s="7"/>
    </row>
    <row r="55" spans="1:60" s="107" customFormat="1" x14ac:dyDescent="0.25">
      <c r="A55">
        <f t="shared" si="16"/>
        <v>3023501</v>
      </c>
      <c r="B55" s="117">
        <v>3023501</v>
      </c>
      <c r="C55" t="s">
        <v>488</v>
      </c>
      <c r="D55" s="106">
        <v>0</v>
      </c>
      <c r="E55" s="106" t="str">
        <f>VLOOKUP(B55,'School Details'!A:E,4,FALSE)</f>
        <v>M</v>
      </c>
      <c r="F55" s="106" t="str">
        <f>VLOOKUP(B55,'School Details'!A:E,5,FALSE)</f>
        <v>Primary</v>
      </c>
      <c r="G55" t="s">
        <v>894</v>
      </c>
      <c r="H55" t="s">
        <v>567</v>
      </c>
      <c r="I55" t="s">
        <v>23892</v>
      </c>
      <c r="J55">
        <v>661225</v>
      </c>
      <c r="K55" s="117" t="s">
        <v>10</v>
      </c>
      <c r="L55" s="106">
        <f t="shared" si="17"/>
        <v>1</v>
      </c>
      <c r="M55" s="106" t="str">
        <f t="shared" si="2"/>
        <v>CSBG.I01</v>
      </c>
      <c r="N55" s="106">
        <f>VLOOKUP(B55,'School Details'!A:K,10,FALSE)</f>
        <v>400003</v>
      </c>
      <c r="O55" s="106" t="str">
        <f t="shared" si="3"/>
        <v xml:space="preserve">Our Lady of Lourdes </v>
      </c>
      <c r="P55" t="s">
        <v>121</v>
      </c>
      <c r="Q55" t="s">
        <v>122</v>
      </c>
      <c r="R55" t="s">
        <v>123</v>
      </c>
      <c r="S55" t="str">
        <f>VLOOKUP($G55,LBB_Code!$J:$O, 6,FALSE)</f>
        <v>A1.D10166.661225.99999.9999999.999999</v>
      </c>
      <c r="T55" s="124"/>
      <c r="U55" t="str">
        <f t="shared" si="4"/>
        <v>3501.CSBG.I01.Ap251</v>
      </c>
      <c r="V55" t="str">
        <f t="shared" si="5"/>
        <v>Our Lady of Lourdes .3501.CSBG.I01.Ap25</v>
      </c>
      <c r="W55" s="118"/>
      <c r="X55" t="str">
        <f t="shared" si="6"/>
        <v>3501.CSBG.I01.Ma251</v>
      </c>
      <c r="Y55" t="str">
        <f t="shared" si="7"/>
        <v>Our Lady of Lourdes .3501.CSBG.I01.Ma25</v>
      </c>
      <c r="Z55" s="118"/>
      <c r="AA55" t="str">
        <f t="shared" si="8"/>
        <v>3501.CSBG.I01.Ju251</v>
      </c>
      <c r="AB55" t="str">
        <f t="shared" si="9"/>
        <v>Our Lady of Lourdes .3501.CSBG.I01.Ju25</v>
      </c>
      <c r="AC55" s="118"/>
      <c r="AD55" t="str">
        <f t="shared" si="10"/>
        <v>3501.CSBG.I01.Jul251</v>
      </c>
      <c r="AE55" t="str">
        <f t="shared" si="11"/>
        <v>Our Lady of Lourdes .3501.CSBG.I01.Jul25</v>
      </c>
      <c r="AF55" s="121"/>
      <c r="AG55" s="121">
        <v>0</v>
      </c>
      <c r="AH55" s="121">
        <v>0</v>
      </c>
      <c r="AI55" s="121"/>
      <c r="AJ55" s="121">
        <v>0</v>
      </c>
      <c r="AK55" s="121">
        <v>0</v>
      </c>
      <c r="AL55" s="121"/>
      <c r="AM55" s="121">
        <v>0</v>
      </c>
      <c r="AN55" s="121">
        <v>0</v>
      </c>
      <c r="AO55" s="121"/>
      <c r="AP55" s="382" t="str">
        <f t="shared" si="12"/>
        <v>3501.CSBG.I01.Nov251</v>
      </c>
      <c r="AQ55" s="382" t="str">
        <f t="shared" si="13"/>
        <v>Our Lady of Lourdes .3501.CSBG.I01.Nov25</v>
      </c>
      <c r="AR55" s="121"/>
      <c r="AS55" s="121" t="str">
        <f t="shared" si="18"/>
        <v>3501.CSBG.I01.Dec251</v>
      </c>
      <c r="AT55" s="121" t="str">
        <f t="shared" si="19"/>
        <v>Our Lady of Lourdes .3501.CSBG.I01.Dec25</v>
      </c>
      <c r="AU55" s="121"/>
      <c r="AV55" s="121">
        <v>0</v>
      </c>
      <c r="AW55" s="121">
        <v>0</v>
      </c>
      <c r="AX55" s="121"/>
      <c r="AY55" s="121"/>
      <c r="AZ55" s="121"/>
      <c r="BA55" s="121"/>
      <c r="BB55" s="121"/>
      <c r="BC55" s="121"/>
      <c r="BD55" s="121"/>
      <c r="BE55" s="119">
        <f t="shared" si="20"/>
        <v>0</v>
      </c>
      <c r="BF55" s="119">
        <f t="shared" si="15"/>
        <v>0</v>
      </c>
      <c r="BG55"/>
      <c r="BH55" s="7"/>
    </row>
    <row r="56" spans="1:60" s="107" customFormat="1" x14ac:dyDescent="0.25">
      <c r="A56">
        <f t="shared" si="16"/>
        <v>3022078</v>
      </c>
      <c r="B56" s="117">
        <v>3022078</v>
      </c>
      <c r="C56" t="s">
        <v>490</v>
      </c>
      <c r="D56" s="106">
        <v>0</v>
      </c>
      <c r="E56" s="106" t="str">
        <f>VLOOKUP(B56,'School Details'!A:E,4,FALSE)</f>
        <v>M</v>
      </c>
      <c r="F56" s="106" t="str">
        <f>VLOOKUP(B56,'School Details'!A:E,5,FALSE)</f>
        <v>Primary</v>
      </c>
      <c r="G56" t="s">
        <v>894</v>
      </c>
      <c r="H56" t="s">
        <v>567</v>
      </c>
      <c r="I56" t="s">
        <v>23892</v>
      </c>
      <c r="J56">
        <v>661225</v>
      </c>
      <c r="K56" s="117" t="s">
        <v>10</v>
      </c>
      <c r="L56" s="106">
        <f t="shared" si="17"/>
        <v>1</v>
      </c>
      <c r="M56" s="106" t="str">
        <f t="shared" si="2"/>
        <v>CSBG.I01</v>
      </c>
      <c r="N56" s="106">
        <f>VLOOKUP(B56,'School Details'!A:K,10,FALSE)</f>
        <v>400014</v>
      </c>
      <c r="O56" s="106" t="str">
        <f t="shared" si="3"/>
        <v xml:space="preserve">Pardes House </v>
      </c>
      <c r="P56" t="s">
        <v>232</v>
      </c>
      <c r="Q56" t="s">
        <v>233</v>
      </c>
      <c r="R56" t="s">
        <v>234</v>
      </c>
      <c r="S56" t="str">
        <f>VLOOKUP($G56,LBB_Code!$J:$O, 6,FALSE)</f>
        <v>A1.D10166.661225.99999.9999999.999999</v>
      </c>
      <c r="T56" s="124"/>
      <c r="U56" t="str">
        <f t="shared" si="4"/>
        <v>2078.CSBG.I01.Ap251</v>
      </c>
      <c r="V56" t="str">
        <f t="shared" si="5"/>
        <v>Pardes House .2078.CSBG.I01.Ap25</v>
      </c>
      <c r="W56" s="118"/>
      <c r="X56" t="str">
        <f t="shared" si="6"/>
        <v>2078.CSBG.I01.Ma251</v>
      </c>
      <c r="Y56" t="str">
        <f t="shared" si="7"/>
        <v>Pardes House .2078.CSBG.I01.Ma25</v>
      </c>
      <c r="Z56" s="118"/>
      <c r="AA56" t="str">
        <f t="shared" si="8"/>
        <v>2078.CSBG.I01.Ju251</v>
      </c>
      <c r="AB56" t="str">
        <f t="shared" si="9"/>
        <v>Pardes House .2078.CSBG.I01.Ju25</v>
      </c>
      <c r="AC56" s="118"/>
      <c r="AD56" t="str">
        <f t="shared" si="10"/>
        <v>2078.CSBG.I01.Jul251</v>
      </c>
      <c r="AE56" t="str">
        <f t="shared" si="11"/>
        <v>Pardes House .2078.CSBG.I01.Jul25</v>
      </c>
      <c r="AF56" s="121"/>
      <c r="AG56" s="121">
        <v>0</v>
      </c>
      <c r="AH56" s="121">
        <v>0</v>
      </c>
      <c r="AI56" s="121"/>
      <c r="AJ56" s="121">
        <v>0</v>
      </c>
      <c r="AK56" s="121">
        <v>0</v>
      </c>
      <c r="AL56" s="121"/>
      <c r="AM56" s="121">
        <v>0</v>
      </c>
      <c r="AN56" s="121">
        <v>0</v>
      </c>
      <c r="AO56" s="121"/>
      <c r="AP56" s="382" t="str">
        <f t="shared" si="12"/>
        <v>2078.CSBG.I01.Nov251</v>
      </c>
      <c r="AQ56" s="382" t="str">
        <f t="shared" si="13"/>
        <v>Pardes House .2078.CSBG.I01.Nov25</v>
      </c>
      <c r="AR56" s="121"/>
      <c r="AS56" s="121" t="str">
        <f t="shared" si="18"/>
        <v>2078.CSBG.I01.Dec251</v>
      </c>
      <c r="AT56" s="121" t="str">
        <f t="shared" si="19"/>
        <v>Pardes House .2078.CSBG.I01.Dec25</v>
      </c>
      <c r="AU56" s="121"/>
      <c r="AV56" s="121">
        <v>0</v>
      </c>
      <c r="AW56" s="121">
        <v>0</v>
      </c>
      <c r="AX56" s="121"/>
      <c r="AY56" s="121"/>
      <c r="AZ56" s="121"/>
      <c r="BA56" s="121"/>
      <c r="BB56" s="121"/>
      <c r="BC56" s="121"/>
      <c r="BD56" s="121"/>
      <c r="BE56" s="119">
        <f t="shared" si="20"/>
        <v>0</v>
      </c>
      <c r="BF56" s="119">
        <f t="shared" si="15"/>
        <v>0</v>
      </c>
      <c r="BG56"/>
      <c r="BH56" s="7"/>
    </row>
    <row r="57" spans="1:60" s="107" customFormat="1" x14ac:dyDescent="0.25">
      <c r="A57" t="s">
        <v>752</v>
      </c>
      <c r="B57" s="117">
        <v>3022072</v>
      </c>
      <c r="C57" t="s">
        <v>492</v>
      </c>
      <c r="D57" s="106">
        <v>0</v>
      </c>
      <c r="E57" s="106" t="str">
        <f>VLOOKUP(B57,'School Details'!A:E,4,FALSE)</f>
        <v>M</v>
      </c>
      <c r="F57" s="106" t="str">
        <f>VLOOKUP(B57,'School Details'!A:E,5,FALSE)</f>
        <v>Primary</v>
      </c>
      <c r="G57" t="s">
        <v>894</v>
      </c>
      <c r="H57" t="s">
        <v>567</v>
      </c>
      <c r="I57" t="s">
        <v>23892</v>
      </c>
      <c r="J57">
        <v>661225</v>
      </c>
      <c r="K57" s="117" t="s">
        <v>10</v>
      </c>
      <c r="L57" s="106">
        <f t="shared" si="17"/>
        <v>1</v>
      </c>
      <c r="M57" s="106" t="str">
        <f t="shared" si="2"/>
        <v>CSBG.I01</v>
      </c>
      <c r="N57" s="106">
        <f>VLOOKUP(B57,'School Details'!A:K,10,FALSE)</f>
        <v>400012</v>
      </c>
      <c r="O57" s="106" t="str">
        <f t="shared" si="3"/>
        <v xml:space="preserve">Queenswell Infant </v>
      </c>
      <c r="P57" t="s">
        <v>52</v>
      </c>
      <c r="Q57" t="s">
        <v>53</v>
      </c>
      <c r="R57" t="s">
        <v>54</v>
      </c>
      <c r="S57" t="str">
        <f>VLOOKUP($G57,LBB_Code!$J:$O, 6,FALSE)</f>
        <v>A1.D10166.661225.99999.9999999.999999</v>
      </c>
      <c r="T57" s="124"/>
      <c r="U57" t="str">
        <f t="shared" si="4"/>
        <v>2072.CSBG.I01.Ap251</v>
      </c>
      <c r="V57" t="str">
        <f t="shared" si="5"/>
        <v>Queenswell Infant .2072.CSBG.I01.Ap25</v>
      </c>
      <c r="W57" s="118"/>
      <c r="X57" t="str">
        <f t="shared" si="6"/>
        <v>2072.CSBG.I01.Ma251</v>
      </c>
      <c r="Y57" t="str">
        <f t="shared" si="7"/>
        <v>Queenswell Infant .2072.CSBG.I01.Ma25</v>
      </c>
      <c r="Z57" s="118"/>
      <c r="AA57" t="str">
        <f t="shared" si="8"/>
        <v>2072.CSBG.I01.Ju251</v>
      </c>
      <c r="AB57" t="str">
        <f t="shared" si="9"/>
        <v>Queenswell Infant .2072.CSBG.I01.Ju25</v>
      </c>
      <c r="AC57" s="118"/>
      <c r="AD57" t="str">
        <f t="shared" si="10"/>
        <v>2072.CSBG.I01.Jul251</v>
      </c>
      <c r="AE57" t="str">
        <f t="shared" si="11"/>
        <v>Queenswell Infant .2072.CSBG.I01.Jul25</v>
      </c>
      <c r="AF57" s="121"/>
      <c r="AG57" s="121">
        <v>0</v>
      </c>
      <c r="AH57" s="121">
        <v>0</v>
      </c>
      <c r="AI57" s="121"/>
      <c r="AJ57" s="121">
        <v>0</v>
      </c>
      <c r="AK57" s="121">
        <v>0</v>
      </c>
      <c r="AL57" s="121"/>
      <c r="AM57" s="121">
        <v>0</v>
      </c>
      <c r="AN57" s="121">
        <v>0</v>
      </c>
      <c r="AO57" s="121"/>
      <c r="AP57" s="382" t="str">
        <f t="shared" si="12"/>
        <v>2072.CSBG.I01.Nov251</v>
      </c>
      <c r="AQ57" s="382" t="str">
        <f t="shared" si="13"/>
        <v>Queenswell Infant .2072.CSBG.I01.Nov25</v>
      </c>
      <c r="AR57" s="121"/>
      <c r="AS57" s="121" t="str">
        <f t="shared" si="18"/>
        <v>2072.CSBG.I01.Dec251</v>
      </c>
      <c r="AT57" s="121" t="str">
        <f t="shared" si="19"/>
        <v>Queenswell Infant .2072.CSBG.I01.Dec25</v>
      </c>
      <c r="AU57" s="121"/>
      <c r="AV57" s="121">
        <v>0</v>
      </c>
      <c r="AW57" s="121">
        <v>0</v>
      </c>
      <c r="AX57" s="121"/>
      <c r="AY57" s="121"/>
      <c r="AZ57" s="121"/>
      <c r="BA57" s="121"/>
      <c r="BB57" s="121"/>
      <c r="BC57" s="121"/>
      <c r="BD57" s="121"/>
      <c r="BE57" s="119">
        <f t="shared" si="20"/>
        <v>0</v>
      </c>
      <c r="BF57" s="119">
        <f t="shared" si="15"/>
        <v>0</v>
      </c>
      <c r="BG57"/>
      <c r="BH57" s="7"/>
    </row>
    <row r="58" spans="1:60" s="107" customFormat="1" x14ac:dyDescent="0.25">
      <c r="A58" t="s">
        <v>752</v>
      </c>
      <c r="B58" s="117">
        <v>3022072</v>
      </c>
      <c r="C58" t="s">
        <v>493</v>
      </c>
      <c r="D58" s="106">
        <v>0</v>
      </c>
      <c r="E58" s="106" t="str">
        <f>VLOOKUP(B58,'School Details'!A:E,4,FALSE)</f>
        <v>M</v>
      </c>
      <c r="F58" s="106" t="str">
        <f>VLOOKUP(B58,'School Details'!A:E,5,FALSE)</f>
        <v>Primary</v>
      </c>
      <c r="G58" t="s">
        <v>894</v>
      </c>
      <c r="H58" t="s">
        <v>567</v>
      </c>
      <c r="I58" t="s">
        <v>23892</v>
      </c>
      <c r="J58">
        <v>661225</v>
      </c>
      <c r="K58" s="117" t="s">
        <v>10</v>
      </c>
      <c r="L58" s="106">
        <f t="shared" si="17"/>
        <v>1</v>
      </c>
      <c r="M58" s="106" t="str">
        <f t="shared" si="2"/>
        <v>CSBG.I01</v>
      </c>
      <c r="N58" s="106">
        <f>VLOOKUP(B58,'School Details'!A:K,10,FALSE)</f>
        <v>400012</v>
      </c>
      <c r="O58" s="106" t="str">
        <f t="shared" si="3"/>
        <v xml:space="preserve">Queenswell Junior </v>
      </c>
      <c r="P58" t="s">
        <v>52</v>
      </c>
      <c r="Q58" t="s">
        <v>53</v>
      </c>
      <c r="R58" t="s">
        <v>54</v>
      </c>
      <c r="S58" t="str">
        <f>VLOOKUP($G58,LBB_Code!$J:$O, 6,FALSE)</f>
        <v>A1.D10166.661225.99999.9999999.999999</v>
      </c>
      <c r="T58" s="124"/>
      <c r="U58" t="str">
        <f t="shared" si="4"/>
        <v>2072.CSBG.I01.Ap251</v>
      </c>
      <c r="V58" t="str">
        <f t="shared" si="5"/>
        <v>Queenswell Junior .2072.CSBG.I01.Ap25</v>
      </c>
      <c r="W58" s="118"/>
      <c r="X58" t="str">
        <f t="shared" si="6"/>
        <v>2072.CSBG.I01.Ma251</v>
      </c>
      <c r="Y58" t="str">
        <f t="shared" si="7"/>
        <v>Queenswell Junior .2072.CSBG.I01.Ma25</v>
      </c>
      <c r="Z58" s="118"/>
      <c r="AA58" t="str">
        <f t="shared" si="8"/>
        <v>2072.CSBG.I01.Ju251</v>
      </c>
      <c r="AB58" t="str">
        <f t="shared" si="9"/>
        <v>Queenswell Junior .2072.CSBG.I01.Ju25</v>
      </c>
      <c r="AC58" s="118"/>
      <c r="AD58" t="str">
        <f t="shared" si="10"/>
        <v>2072.CSBG.I01.Jul251</v>
      </c>
      <c r="AE58" t="str">
        <f t="shared" si="11"/>
        <v>Queenswell Junior .2072.CSBG.I01.Jul25</v>
      </c>
      <c r="AF58" s="121"/>
      <c r="AG58" s="121">
        <v>0</v>
      </c>
      <c r="AH58" s="121">
        <v>0</v>
      </c>
      <c r="AI58" s="121"/>
      <c r="AJ58" s="121">
        <v>0</v>
      </c>
      <c r="AK58" s="121">
        <v>0</v>
      </c>
      <c r="AL58" s="121"/>
      <c r="AM58" s="121">
        <v>0</v>
      </c>
      <c r="AN58" s="121">
        <v>0</v>
      </c>
      <c r="AO58" s="121"/>
      <c r="AP58" s="382" t="str">
        <f t="shared" si="12"/>
        <v>2072.CSBG.I01.Nov251</v>
      </c>
      <c r="AQ58" s="382" t="str">
        <f t="shared" si="13"/>
        <v>Queenswell Junior .2072.CSBG.I01.Nov25</v>
      </c>
      <c r="AR58" s="121"/>
      <c r="AS58" s="121" t="str">
        <f t="shared" si="18"/>
        <v>2072.CSBG.I01.Dec251</v>
      </c>
      <c r="AT58" s="121" t="str">
        <f t="shared" si="19"/>
        <v>Queenswell Junior .2072.CSBG.I01.Dec25</v>
      </c>
      <c r="AU58" s="121"/>
      <c r="AV58" s="121">
        <v>0</v>
      </c>
      <c r="AW58" s="121">
        <v>0</v>
      </c>
      <c r="AX58" s="121"/>
      <c r="AY58" s="121"/>
      <c r="AZ58" s="121"/>
      <c r="BA58" s="121"/>
      <c r="BB58" s="121"/>
      <c r="BC58" s="121"/>
      <c r="BD58" s="121"/>
      <c r="BE58" s="119">
        <f t="shared" si="20"/>
        <v>0</v>
      </c>
      <c r="BF58" s="121">
        <f t="shared" si="15"/>
        <v>0</v>
      </c>
      <c r="BG58"/>
      <c r="BH58" s="7"/>
    </row>
    <row r="59" spans="1:60" s="107" customFormat="1" x14ac:dyDescent="0.25">
      <c r="A59">
        <f t="shared" si="16"/>
        <v>3023512</v>
      </c>
      <c r="B59" s="117">
        <v>3023512</v>
      </c>
      <c r="C59" t="s">
        <v>495</v>
      </c>
      <c r="D59" s="106">
        <v>0</v>
      </c>
      <c r="E59" s="106" t="str">
        <f>VLOOKUP(B59,'School Details'!A:E,4,FALSE)</f>
        <v>M</v>
      </c>
      <c r="F59" s="106" t="str">
        <f>VLOOKUP(B59,'School Details'!A:E,5,FALSE)</f>
        <v>Primary</v>
      </c>
      <c r="G59" t="s">
        <v>894</v>
      </c>
      <c r="H59" t="s">
        <v>567</v>
      </c>
      <c r="I59" t="s">
        <v>23892</v>
      </c>
      <c r="J59">
        <v>661225</v>
      </c>
      <c r="K59" s="117" t="s">
        <v>10</v>
      </c>
      <c r="L59" s="106">
        <f t="shared" si="17"/>
        <v>1</v>
      </c>
      <c r="M59" s="106" t="str">
        <f t="shared" si="2"/>
        <v>CSBG.I01</v>
      </c>
      <c r="N59" s="106">
        <f>VLOOKUP(B59,'School Details'!A:K,10,FALSE)</f>
        <v>400093</v>
      </c>
      <c r="O59" s="106" t="str">
        <f t="shared" si="3"/>
        <v>Rosh Pinah</v>
      </c>
      <c r="P59" t="s">
        <v>166</v>
      </c>
      <c r="Q59" t="s">
        <v>167</v>
      </c>
      <c r="R59" t="s">
        <v>168</v>
      </c>
      <c r="S59" t="str">
        <f>VLOOKUP($G59,LBB_Code!$J:$O, 6,FALSE)</f>
        <v>A1.D10166.661225.99999.9999999.999999</v>
      </c>
      <c r="T59" s="124"/>
      <c r="U59" t="str">
        <f t="shared" si="4"/>
        <v>3512.CSBG.I01.Ap251</v>
      </c>
      <c r="V59" t="str">
        <f t="shared" si="5"/>
        <v>Rosh Pinah.3512.CSBG.I01.Ap25</v>
      </c>
      <c r="W59" s="118"/>
      <c r="X59" t="str">
        <f t="shared" si="6"/>
        <v>3512.CSBG.I01.Ma251</v>
      </c>
      <c r="Y59" t="str">
        <f t="shared" si="7"/>
        <v>Rosh Pinah.3512.CSBG.I01.Ma25</v>
      </c>
      <c r="Z59" s="118"/>
      <c r="AA59" t="str">
        <f t="shared" si="8"/>
        <v>3512.CSBG.I01.Ju251</v>
      </c>
      <c r="AB59" t="str">
        <f t="shared" si="9"/>
        <v>Rosh Pinah.3512.CSBG.I01.Ju25</v>
      </c>
      <c r="AC59" s="118"/>
      <c r="AD59" t="str">
        <f t="shared" si="10"/>
        <v>3512.CSBG.I01.Jul251</v>
      </c>
      <c r="AE59" t="str">
        <f t="shared" si="11"/>
        <v>Rosh Pinah.3512.CSBG.I01.Jul25</v>
      </c>
      <c r="AF59" s="121"/>
      <c r="AG59" s="121">
        <v>0</v>
      </c>
      <c r="AH59" s="121">
        <v>0</v>
      </c>
      <c r="AI59" s="121"/>
      <c r="AJ59" s="121">
        <v>0</v>
      </c>
      <c r="AK59" s="121">
        <v>0</v>
      </c>
      <c r="AL59" s="121"/>
      <c r="AM59" s="121">
        <v>0</v>
      </c>
      <c r="AN59" s="121">
        <v>0</v>
      </c>
      <c r="AO59" s="121"/>
      <c r="AP59" s="382" t="str">
        <f t="shared" si="12"/>
        <v>3512.CSBG.I01.Nov251</v>
      </c>
      <c r="AQ59" s="382" t="str">
        <f t="shared" si="13"/>
        <v>Rosh Pinah.3512.CSBG.I01.Nov25</v>
      </c>
      <c r="AR59" s="121"/>
      <c r="AS59" s="121" t="str">
        <f t="shared" si="18"/>
        <v>3512.CSBG.I01.Dec251</v>
      </c>
      <c r="AT59" s="121" t="str">
        <f t="shared" si="19"/>
        <v>Rosh Pinah.3512.CSBG.I01.Dec25</v>
      </c>
      <c r="AU59" s="121"/>
      <c r="AV59" s="121">
        <v>0</v>
      </c>
      <c r="AW59" s="121">
        <v>0</v>
      </c>
      <c r="AX59" s="121"/>
      <c r="AY59" s="121"/>
      <c r="AZ59" s="121"/>
      <c r="BA59" s="121"/>
      <c r="BB59" s="121"/>
      <c r="BC59" s="121"/>
      <c r="BD59" s="121"/>
      <c r="BE59" s="119">
        <f t="shared" si="20"/>
        <v>0</v>
      </c>
      <c r="BF59" s="121">
        <f t="shared" si="15"/>
        <v>0</v>
      </c>
      <c r="BG59"/>
      <c r="BH59" s="7"/>
    </row>
    <row r="60" spans="1:60" s="107" customFormat="1" x14ac:dyDescent="0.25">
      <c r="A60">
        <f t="shared" si="16"/>
        <v>3023510</v>
      </c>
      <c r="B60" s="117">
        <v>3023510</v>
      </c>
      <c r="C60" t="s">
        <v>497</v>
      </c>
      <c r="D60" s="106">
        <v>0</v>
      </c>
      <c r="E60" s="106" t="str">
        <f>VLOOKUP(B60,'School Details'!A:E,4,FALSE)</f>
        <v>M</v>
      </c>
      <c r="F60" s="106" t="str">
        <f>VLOOKUP(B60,'School Details'!A:E,5,FALSE)</f>
        <v>Primary</v>
      </c>
      <c r="G60" t="s">
        <v>894</v>
      </c>
      <c r="H60" t="s">
        <v>567</v>
      </c>
      <c r="I60" t="s">
        <v>23892</v>
      </c>
      <c r="J60">
        <v>661225</v>
      </c>
      <c r="K60" s="117" t="s">
        <v>10</v>
      </c>
      <c r="L60" s="106">
        <f t="shared" si="17"/>
        <v>1</v>
      </c>
      <c r="M60" s="106" t="str">
        <f t="shared" si="2"/>
        <v>CSBG.I01</v>
      </c>
      <c r="N60" s="106">
        <f>VLOOKUP(B60,'School Details'!A:K,10,FALSE)</f>
        <v>400071</v>
      </c>
      <c r="O60" s="106" t="str">
        <f t="shared" si="3"/>
        <v xml:space="preserve">Sacred Heart </v>
      </c>
      <c r="P60" t="s">
        <v>235</v>
      </c>
      <c r="Q60" t="s">
        <v>236</v>
      </c>
      <c r="R60" t="s">
        <v>237</v>
      </c>
      <c r="S60" t="str">
        <f>VLOOKUP($G60,LBB_Code!$J:$O, 6,FALSE)</f>
        <v>A1.D10166.661225.99999.9999999.999999</v>
      </c>
      <c r="T60" s="124"/>
      <c r="U60" t="str">
        <f t="shared" si="4"/>
        <v>3510.CSBG.I01.Ap251</v>
      </c>
      <c r="V60" t="str">
        <f t="shared" si="5"/>
        <v>Sacred Heart .3510.CSBG.I01.Ap25</v>
      </c>
      <c r="W60" s="118"/>
      <c r="X60" t="str">
        <f t="shared" si="6"/>
        <v>3510.CSBG.I01.Ma251</v>
      </c>
      <c r="Y60" t="str">
        <f t="shared" si="7"/>
        <v>Sacred Heart .3510.CSBG.I01.Ma25</v>
      </c>
      <c r="Z60" s="118"/>
      <c r="AA60" t="str">
        <f t="shared" si="8"/>
        <v>3510.CSBG.I01.Ju251</v>
      </c>
      <c r="AB60" t="str">
        <f t="shared" si="9"/>
        <v>Sacred Heart .3510.CSBG.I01.Ju25</v>
      </c>
      <c r="AC60" s="118"/>
      <c r="AD60" t="str">
        <f t="shared" si="10"/>
        <v>3510.CSBG.I01.Jul251</v>
      </c>
      <c r="AE60" t="str">
        <f t="shared" si="11"/>
        <v>Sacred Heart .3510.CSBG.I01.Jul25</v>
      </c>
      <c r="AF60" s="121"/>
      <c r="AG60" s="121">
        <v>0</v>
      </c>
      <c r="AH60" s="121">
        <v>0</v>
      </c>
      <c r="AI60" s="121"/>
      <c r="AJ60" s="121">
        <v>0</v>
      </c>
      <c r="AK60" s="121">
        <v>0</v>
      </c>
      <c r="AL60" s="121"/>
      <c r="AM60" s="121">
        <v>0</v>
      </c>
      <c r="AN60" s="121">
        <v>0</v>
      </c>
      <c r="AO60" s="121"/>
      <c r="AP60" s="382" t="str">
        <f t="shared" si="12"/>
        <v>3510.CSBG.I01.Nov251</v>
      </c>
      <c r="AQ60" s="382" t="str">
        <f t="shared" si="13"/>
        <v>Sacred Heart .3510.CSBG.I01.Nov25</v>
      </c>
      <c r="AR60" s="121"/>
      <c r="AS60" s="121" t="str">
        <f t="shared" si="18"/>
        <v>3510.CSBG.I01.Dec251</v>
      </c>
      <c r="AT60" s="121" t="str">
        <f t="shared" si="19"/>
        <v>Sacred Heart .3510.CSBG.I01.Dec25</v>
      </c>
      <c r="AU60" s="121"/>
      <c r="AV60" s="121">
        <v>0</v>
      </c>
      <c r="AW60" s="121">
        <v>0</v>
      </c>
      <c r="AX60" s="121"/>
      <c r="AY60" s="121"/>
      <c r="AZ60" s="121"/>
      <c r="BA60" s="121"/>
      <c r="BB60" s="121"/>
      <c r="BC60" s="121"/>
      <c r="BD60" s="121"/>
      <c r="BE60" s="119">
        <f t="shared" si="20"/>
        <v>0</v>
      </c>
      <c r="BF60" s="121">
        <f t="shared" si="15"/>
        <v>0</v>
      </c>
      <c r="BG60"/>
      <c r="BH60" s="7"/>
    </row>
    <row r="61" spans="1:60" s="107" customFormat="1" x14ac:dyDescent="0.25">
      <c r="A61">
        <f t="shared" si="16"/>
        <v>3022053</v>
      </c>
      <c r="B61" s="117">
        <v>3022053</v>
      </c>
      <c r="C61" t="s">
        <v>482</v>
      </c>
      <c r="D61" s="106">
        <v>0</v>
      </c>
      <c r="E61" s="106" t="str">
        <f>VLOOKUP(B61,'School Details'!A:E,4,FALSE)</f>
        <v>M</v>
      </c>
      <c r="F61" s="106" t="str">
        <f>VLOOKUP(B61,'School Details'!A:E,5,FALSE)</f>
        <v>Primary</v>
      </c>
      <c r="G61" t="s">
        <v>894</v>
      </c>
      <c r="H61" t="s">
        <v>567</v>
      </c>
      <c r="I61" t="s">
        <v>23892</v>
      </c>
      <c r="J61">
        <v>661225</v>
      </c>
      <c r="K61" s="117" t="s">
        <v>10</v>
      </c>
      <c r="L61" s="106">
        <f t="shared" si="17"/>
        <v>1</v>
      </c>
      <c r="M61" s="106" t="str">
        <f t="shared" si="2"/>
        <v>CSBG.I01</v>
      </c>
      <c r="N61" s="106">
        <f>VLOOKUP(B61,'School Details'!A:K,10,FALSE)</f>
        <v>158733</v>
      </c>
      <c r="O61" s="106" t="str">
        <f t="shared" si="3"/>
        <v xml:space="preserve">Shalom Noam  </v>
      </c>
      <c r="P61" t="s">
        <v>31</v>
      </c>
      <c r="Q61" t="s">
        <v>32</v>
      </c>
      <c r="R61" t="s">
        <v>33</v>
      </c>
      <c r="S61" t="str">
        <f>VLOOKUP($G61,LBB_Code!$J:$O, 6,FALSE)</f>
        <v>A1.D10166.661225.99999.9999999.999999</v>
      </c>
      <c r="T61" s="124"/>
      <c r="U61" t="str">
        <f t="shared" si="4"/>
        <v>2053.CSBG.I01.Ap251</v>
      </c>
      <c r="V61" t="str">
        <f t="shared" si="5"/>
        <v>Shalom Noam  .2053.CSBG.I01.Ap25</v>
      </c>
      <c r="W61" s="118"/>
      <c r="X61" t="str">
        <f t="shared" si="6"/>
        <v>2053.CSBG.I01.Ma251</v>
      </c>
      <c r="Y61" t="str">
        <f t="shared" si="7"/>
        <v>Shalom Noam  .2053.CSBG.I01.Ma25</v>
      </c>
      <c r="Z61" s="118"/>
      <c r="AA61" t="str">
        <f t="shared" si="8"/>
        <v>2053.CSBG.I01.Ju251</v>
      </c>
      <c r="AB61" t="str">
        <f t="shared" si="9"/>
        <v>Shalom Noam  .2053.CSBG.I01.Ju25</v>
      </c>
      <c r="AC61" s="118"/>
      <c r="AD61" t="str">
        <f t="shared" si="10"/>
        <v>2053.CSBG.I01.Jul251</v>
      </c>
      <c r="AE61" t="str">
        <f t="shared" si="11"/>
        <v>Shalom Noam  .2053.CSBG.I01.Jul25</v>
      </c>
      <c r="AF61" s="121"/>
      <c r="AG61" s="121">
        <v>0</v>
      </c>
      <c r="AH61" s="121">
        <v>0</v>
      </c>
      <c r="AI61" s="121"/>
      <c r="AJ61" s="121">
        <v>0</v>
      </c>
      <c r="AK61" s="121">
        <v>0</v>
      </c>
      <c r="AL61" s="121"/>
      <c r="AM61" s="121">
        <v>0</v>
      </c>
      <c r="AN61" s="121">
        <v>0</v>
      </c>
      <c r="AO61" s="121"/>
      <c r="AP61" s="382" t="str">
        <f t="shared" si="12"/>
        <v>2053.CSBG.I01.Nov251</v>
      </c>
      <c r="AQ61" s="382" t="str">
        <f t="shared" si="13"/>
        <v>Shalom Noam  .2053.CSBG.I01.Nov25</v>
      </c>
      <c r="AR61" s="121"/>
      <c r="AS61" s="121" t="str">
        <f t="shared" si="18"/>
        <v>2053.CSBG.I01.Dec251</v>
      </c>
      <c r="AT61" s="121" t="str">
        <f t="shared" si="19"/>
        <v>Shalom Noam  .2053.CSBG.I01.Dec25</v>
      </c>
      <c r="AU61" s="121"/>
      <c r="AV61" s="121">
        <v>0</v>
      </c>
      <c r="AW61" s="121">
        <v>0</v>
      </c>
      <c r="AX61" s="121"/>
      <c r="AY61" s="121"/>
      <c r="AZ61" s="121"/>
      <c r="BA61" s="121"/>
      <c r="BB61" s="121"/>
      <c r="BC61" s="121"/>
      <c r="BD61" s="121"/>
      <c r="BE61" s="119">
        <f t="shared" si="20"/>
        <v>0</v>
      </c>
      <c r="BF61" s="119">
        <f t="shared" si="15"/>
        <v>0</v>
      </c>
      <c r="BG61"/>
      <c r="BH61" s="7"/>
    </row>
    <row r="62" spans="1:60" s="107" customFormat="1" x14ac:dyDescent="0.25">
      <c r="A62">
        <f t="shared" si="16"/>
        <v>3023502</v>
      </c>
      <c r="B62" s="117">
        <v>3023502</v>
      </c>
      <c r="C62" t="s">
        <v>499</v>
      </c>
      <c r="D62" s="106">
        <v>0</v>
      </c>
      <c r="E62" s="106" t="str">
        <f>VLOOKUP(B62,'School Details'!A:E,4,FALSE)</f>
        <v>M</v>
      </c>
      <c r="F62" s="106" t="str">
        <f>VLOOKUP(B62,'School Details'!A:E,5,FALSE)</f>
        <v>Primary</v>
      </c>
      <c r="G62" t="s">
        <v>894</v>
      </c>
      <c r="H62" t="s">
        <v>567</v>
      </c>
      <c r="I62" t="s">
        <v>23892</v>
      </c>
      <c r="J62">
        <v>661225</v>
      </c>
      <c r="K62" s="117" t="s">
        <v>10</v>
      </c>
      <c r="L62" s="106">
        <f t="shared" si="17"/>
        <v>1</v>
      </c>
      <c r="M62" s="106" t="str">
        <f t="shared" si="2"/>
        <v>CSBG.I01</v>
      </c>
      <c r="N62" s="106">
        <f>VLOOKUP(B62,'School Details'!A:K,10,FALSE)</f>
        <v>400096</v>
      </c>
      <c r="O62" s="106" t="str">
        <f t="shared" si="3"/>
        <v xml:space="preserve">St Agnes RC  </v>
      </c>
      <c r="P62" t="s">
        <v>136</v>
      </c>
      <c r="Q62" t="s">
        <v>137</v>
      </c>
      <c r="R62" t="s">
        <v>138</v>
      </c>
      <c r="S62" t="str">
        <f>VLOOKUP($G62,LBB_Code!$J:$O, 6,FALSE)</f>
        <v>A1.D10166.661225.99999.9999999.999999</v>
      </c>
      <c r="T62" s="124"/>
      <c r="U62" t="str">
        <f t="shared" si="4"/>
        <v>3502.CSBG.I01.Ap251</v>
      </c>
      <c r="V62" t="str">
        <f t="shared" si="5"/>
        <v>St Agnes RC  .3502.CSBG.I01.Ap25</v>
      </c>
      <c r="W62" s="118"/>
      <c r="X62" t="str">
        <f t="shared" si="6"/>
        <v>3502.CSBG.I01.Ma251</v>
      </c>
      <c r="Y62" t="str">
        <f t="shared" si="7"/>
        <v>St Agnes RC  .3502.CSBG.I01.Ma25</v>
      </c>
      <c r="Z62" s="118"/>
      <c r="AA62" t="str">
        <f t="shared" si="8"/>
        <v>3502.CSBG.I01.Ju251</v>
      </c>
      <c r="AB62" t="str">
        <f t="shared" si="9"/>
        <v>St Agnes RC  .3502.CSBG.I01.Ju25</v>
      </c>
      <c r="AC62" s="118"/>
      <c r="AD62" t="str">
        <f t="shared" si="10"/>
        <v>3502.CSBG.I01.Jul251</v>
      </c>
      <c r="AE62" t="str">
        <f t="shared" si="11"/>
        <v>St Agnes RC  .3502.CSBG.I01.Jul25</v>
      </c>
      <c r="AF62" s="121"/>
      <c r="AG62" s="121">
        <v>0</v>
      </c>
      <c r="AH62" s="121">
        <v>0</v>
      </c>
      <c r="AI62" s="121"/>
      <c r="AJ62" s="121">
        <v>0</v>
      </c>
      <c r="AK62" s="121">
        <v>0</v>
      </c>
      <c r="AL62" s="121"/>
      <c r="AM62" s="121">
        <v>0</v>
      </c>
      <c r="AN62" s="121">
        <v>0</v>
      </c>
      <c r="AO62" s="121"/>
      <c r="AP62" s="382" t="str">
        <f t="shared" si="12"/>
        <v>3502.CSBG.I01.Nov251</v>
      </c>
      <c r="AQ62" s="382" t="str">
        <f t="shared" si="13"/>
        <v>St Agnes RC  .3502.CSBG.I01.Nov25</v>
      </c>
      <c r="AR62" s="121"/>
      <c r="AS62" s="121" t="str">
        <f t="shared" si="18"/>
        <v>3502.CSBG.I01.Dec251</v>
      </c>
      <c r="AT62" s="121" t="str">
        <f t="shared" si="19"/>
        <v>St Agnes RC  .3502.CSBG.I01.Dec25</v>
      </c>
      <c r="AU62" s="121"/>
      <c r="AV62" s="121">
        <v>0</v>
      </c>
      <c r="AW62" s="121">
        <v>0</v>
      </c>
      <c r="AX62" s="121"/>
      <c r="AY62" s="121"/>
      <c r="AZ62" s="121"/>
      <c r="BA62" s="121"/>
      <c r="BB62" s="121"/>
      <c r="BC62" s="121"/>
      <c r="BD62" s="121"/>
      <c r="BE62" s="119">
        <f t="shared" si="20"/>
        <v>0</v>
      </c>
      <c r="BF62" s="119">
        <f t="shared" si="15"/>
        <v>0</v>
      </c>
      <c r="BG62"/>
      <c r="BH62" s="7"/>
    </row>
    <row r="63" spans="1:60" s="107" customFormat="1" x14ac:dyDescent="0.25">
      <c r="A63">
        <f t="shared" si="16"/>
        <v>3023315</v>
      </c>
      <c r="B63" s="117">
        <v>3023315</v>
      </c>
      <c r="C63" t="s">
        <v>501</v>
      </c>
      <c r="D63" s="106">
        <v>0</v>
      </c>
      <c r="E63" s="106" t="str">
        <f>VLOOKUP(B63,'School Details'!A:E,4,FALSE)</f>
        <v>M</v>
      </c>
      <c r="F63" s="106" t="str">
        <f>VLOOKUP(B63,'School Details'!A:E,5,FALSE)</f>
        <v>Primary</v>
      </c>
      <c r="G63" t="s">
        <v>894</v>
      </c>
      <c r="H63" t="s">
        <v>567</v>
      </c>
      <c r="I63" t="s">
        <v>23892</v>
      </c>
      <c r="J63">
        <v>661225</v>
      </c>
      <c r="K63" s="117" t="s">
        <v>10</v>
      </c>
      <c r="L63" s="106">
        <f t="shared" si="17"/>
        <v>1</v>
      </c>
      <c r="M63" s="106" t="str">
        <f t="shared" si="2"/>
        <v>CSBG.I01</v>
      </c>
      <c r="N63" s="106">
        <f>VLOOKUP(B63,'School Details'!A:K,10,FALSE)</f>
        <v>400062</v>
      </c>
      <c r="O63" s="106" t="str">
        <f t="shared" si="3"/>
        <v>St Andrew's C E</v>
      </c>
      <c r="P63" t="s">
        <v>229</v>
      </c>
      <c r="Q63" t="s">
        <v>230</v>
      </c>
      <c r="R63" t="s">
        <v>231</v>
      </c>
      <c r="S63" t="str">
        <f>VLOOKUP($G63,LBB_Code!$J:$O, 6,FALSE)</f>
        <v>A1.D10166.661225.99999.9999999.999999</v>
      </c>
      <c r="T63" s="124"/>
      <c r="U63" t="str">
        <f t="shared" si="4"/>
        <v>3315.CSBG.I01.Ap251</v>
      </c>
      <c r="V63" t="str">
        <f t="shared" si="5"/>
        <v>St Andrew's C E.3315.CSBG.I01.Ap25</v>
      </c>
      <c r="W63" s="118"/>
      <c r="X63" t="str">
        <f t="shared" si="6"/>
        <v>3315.CSBG.I01.Ma251</v>
      </c>
      <c r="Y63" t="str">
        <f t="shared" si="7"/>
        <v>St Andrew's C E.3315.CSBG.I01.Ma25</v>
      </c>
      <c r="Z63" s="118"/>
      <c r="AA63" t="str">
        <f t="shared" si="8"/>
        <v>3315.CSBG.I01.Ju251</v>
      </c>
      <c r="AB63" t="str">
        <f t="shared" si="9"/>
        <v>St Andrew's C E.3315.CSBG.I01.Ju25</v>
      </c>
      <c r="AC63" s="118"/>
      <c r="AD63" t="str">
        <f t="shared" si="10"/>
        <v>3315.CSBG.I01.Jul251</v>
      </c>
      <c r="AE63" t="str">
        <f t="shared" si="11"/>
        <v>St Andrew's C E.3315.CSBG.I01.Jul25</v>
      </c>
      <c r="AF63" s="121"/>
      <c r="AG63" s="121">
        <v>0</v>
      </c>
      <c r="AH63" s="121">
        <v>0</v>
      </c>
      <c r="AI63" s="121"/>
      <c r="AJ63" s="121">
        <v>0</v>
      </c>
      <c r="AK63" s="121">
        <v>0</v>
      </c>
      <c r="AL63" s="121"/>
      <c r="AM63" s="121">
        <v>0</v>
      </c>
      <c r="AN63" s="121">
        <v>0</v>
      </c>
      <c r="AO63" s="121"/>
      <c r="AP63" s="382" t="str">
        <f t="shared" si="12"/>
        <v>3315.CSBG.I01.Nov251</v>
      </c>
      <c r="AQ63" s="382" t="str">
        <f t="shared" si="13"/>
        <v>St Andrew's C E.3315.CSBG.I01.Nov25</v>
      </c>
      <c r="AR63" s="121"/>
      <c r="AS63" s="121" t="str">
        <f t="shared" si="18"/>
        <v>3315.CSBG.I01.Dec251</v>
      </c>
      <c r="AT63" s="121" t="str">
        <f t="shared" si="19"/>
        <v>St Andrew's C E.3315.CSBG.I01.Dec25</v>
      </c>
      <c r="AU63" s="121"/>
      <c r="AV63" s="121">
        <v>0</v>
      </c>
      <c r="AW63" s="121">
        <v>0</v>
      </c>
      <c r="AX63" s="121"/>
      <c r="AY63" s="121"/>
      <c r="AZ63" s="121"/>
      <c r="BA63" s="121"/>
      <c r="BB63" s="121"/>
      <c r="BC63" s="121"/>
      <c r="BD63" s="121"/>
      <c r="BE63" s="119">
        <f t="shared" si="20"/>
        <v>0</v>
      </c>
      <c r="BF63" s="119">
        <f t="shared" si="15"/>
        <v>0</v>
      </c>
      <c r="BG63"/>
      <c r="BH63" s="7"/>
    </row>
    <row r="64" spans="1:60" s="107" customFormat="1" x14ac:dyDescent="0.25">
      <c r="A64">
        <f t="shared" si="16"/>
        <v>3023504</v>
      </c>
      <c r="B64" s="117">
        <v>3023504</v>
      </c>
      <c r="C64" t="s">
        <v>502</v>
      </c>
      <c r="D64" s="106">
        <v>0</v>
      </c>
      <c r="E64" s="106" t="str">
        <f>VLOOKUP(B64,'School Details'!A:E,4,FALSE)</f>
        <v>M</v>
      </c>
      <c r="F64" s="106" t="str">
        <f>VLOOKUP(B64,'School Details'!A:E,5,FALSE)</f>
        <v>Primary</v>
      </c>
      <c r="G64" t="s">
        <v>894</v>
      </c>
      <c r="H64" t="s">
        <v>567</v>
      </c>
      <c r="I64" t="s">
        <v>23892</v>
      </c>
      <c r="J64">
        <v>661225</v>
      </c>
      <c r="K64" s="117" t="s">
        <v>10</v>
      </c>
      <c r="L64" s="106">
        <f t="shared" si="17"/>
        <v>1</v>
      </c>
      <c r="M64" s="106" t="str">
        <f t="shared" si="2"/>
        <v>CSBG.I01</v>
      </c>
      <c r="N64" s="106">
        <f>VLOOKUP(B64,'School Details'!A:K,10,FALSE)</f>
        <v>400064</v>
      </c>
      <c r="O64" s="106" t="str">
        <f t="shared" si="3"/>
        <v xml:space="preserve">St Catherines R C </v>
      </c>
      <c r="P64" t="s">
        <v>238</v>
      </c>
      <c r="Q64" t="s">
        <v>239</v>
      </c>
      <c r="R64" t="s">
        <v>240</v>
      </c>
      <c r="S64" t="str">
        <f>VLOOKUP($G64,LBB_Code!$J:$O, 6,FALSE)</f>
        <v>A1.D10166.661225.99999.9999999.999999</v>
      </c>
      <c r="T64" s="124"/>
      <c r="U64" t="str">
        <f t="shared" si="4"/>
        <v>3504.CSBG.I01.Ap251</v>
      </c>
      <c r="V64" t="str">
        <f t="shared" si="5"/>
        <v>St Catherines R C .3504.CSBG.I01.Ap25</v>
      </c>
      <c r="W64" s="118"/>
      <c r="X64" t="str">
        <f t="shared" si="6"/>
        <v>3504.CSBG.I01.Ma251</v>
      </c>
      <c r="Y64" t="str">
        <f t="shared" si="7"/>
        <v>St Catherines R C .3504.CSBG.I01.Ma25</v>
      </c>
      <c r="Z64" s="118"/>
      <c r="AA64" t="str">
        <f t="shared" si="8"/>
        <v>3504.CSBG.I01.Ju251</v>
      </c>
      <c r="AB64" t="str">
        <f t="shared" si="9"/>
        <v>St Catherines R C .3504.CSBG.I01.Ju25</v>
      </c>
      <c r="AC64" s="118"/>
      <c r="AD64" t="str">
        <f t="shared" si="10"/>
        <v>3504.CSBG.I01.Jul251</v>
      </c>
      <c r="AE64" t="str">
        <f t="shared" si="11"/>
        <v>St Catherines R C .3504.CSBG.I01.Jul25</v>
      </c>
      <c r="AF64" s="121"/>
      <c r="AG64" s="121">
        <v>0</v>
      </c>
      <c r="AH64" s="121">
        <v>0</v>
      </c>
      <c r="AI64" s="121"/>
      <c r="AJ64" s="121">
        <v>0</v>
      </c>
      <c r="AK64" s="121">
        <v>0</v>
      </c>
      <c r="AL64" s="121"/>
      <c r="AM64" s="121">
        <v>0</v>
      </c>
      <c r="AN64" s="121">
        <v>0</v>
      </c>
      <c r="AO64" s="121"/>
      <c r="AP64" s="382" t="str">
        <f t="shared" si="12"/>
        <v>3504.CSBG.I01.Nov251</v>
      </c>
      <c r="AQ64" s="382" t="str">
        <f t="shared" si="13"/>
        <v>St Catherines R C .3504.CSBG.I01.Nov25</v>
      </c>
      <c r="AR64" s="121"/>
      <c r="AS64" s="121" t="str">
        <f t="shared" si="18"/>
        <v>3504.CSBG.I01.Dec251</v>
      </c>
      <c r="AT64" s="121" t="str">
        <f t="shared" si="19"/>
        <v>St Catherines R C .3504.CSBG.I01.Dec25</v>
      </c>
      <c r="AU64" s="121"/>
      <c r="AV64" s="121">
        <v>0</v>
      </c>
      <c r="AW64" s="121">
        <v>0</v>
      </c>
      <c r="AX64" s="121"/>
      <c r="AY64" s="121"/>
      <c r="AZ64" s="121"/>
      <c r="BA64" s="121"/>
      <c r="BB64" s="121"/>
      <c r="BC64" s="121"/>
      <c r="BD64" s="121"/>
      <c r="BE64" s="119">
        <f t="shared" si="20"/>
        <v>0</v>
      </c>
      <c r="BF64" s="119">
        <f t="shared" si="15"/>
        <v>0</v>
      </c>
      <c r="BG64"/>
      <c r="BH64" s="7"/>
    </row>
    <row r="65" spans="1:60" s="107" customFormat="1" x14ac:dyDescent="0.25">
      <c r="A65">
        <f t="shared" si="16"/>
        <v>3023307</v>
      </c>
      <c r="B65" s="117">
        <v>3023307</v>
      </c>
      <c r="C65" t="s">
        <v>504</v>
      </c>
      <c r="D65" s="106">
        <v>0</v>
      </c>
      <c r="E65" s="106" t="str">
        <f>VLOOKUP(B65,'School Details'!A:E,4,FALSE)</f>
        <v>M</v>
      </c>
      <c r="F65" s="106" t="str">
        <f>VLOOKUP(B65,'School Details'!A:E,5,FALSE)</f>
        <v>Primary</v>
      </c>
      <c r="G65" t="s">
        <v>894</v>
      </c>
      <c r="H65" t="s">
        <v>567</v>
      </c>
      <c r="I65" t="s">
        <v>23892</v>
      </c>
      <c r="J65">
        <v>661225</v>
      </c>
      <c r="K65" s="117" t="s">
        <v>10</v>
      </c>
      <c r="L65" s="106">
        <f t="shared" si="17"/>
        <v>1</v>
      </c>
      <c r="M65" s="106" t="str">
        <f t="shared" si="2"/>
        <v>CSBG.I01</v>
      </c>
      <c r="N65" s="106">
        <f>VLOOKUP(B65,'School Details'!A:K,10,FALSE)</f>
        <v>400114</v>
      </c>
      <c r="O65" s="106" t="str">
        <f t="shared" si="3"/>
        <v>St John's CE  N11</v>
      </c>
      <c r="P65" t="s">
        <v>154</v>
      </c>
      <c r="Q65" t="s">
        <v>155</v>
      </c>
      <c r="R65" t="s">
        <v>156</v>
      </c>
      <c r="S65" t="str">
        <f>VLOOKUP($G65,LBB_Code!$J:$O, 6,FALSE)</f>
        <v>A1.D10166.661225.99999.9999999.999999</v>
      </c>
      <c r="T65" s="124"/>
      <c r="U65" t="str">
        <f t="shared" si="4"/>
        <v>3307.CSBG.I01.Ap251</v>
      </c>
      <c r="V65" t="str">
        <f t="shared" si="5"/>
        <v>St John's CE  N11.3307.CSBG.I01.Ap25</v>
      </c>
      <c r="W65" s="118"/>
      <c r="X65" t="str">
        <f t="shared" si="6"/>
        <v>3307.CSBG.I01.Ma251</v>
      </c>
      <c r="Y65" t="str">
        <f t="shared" si="7"/>
        <v>St John's CE  N11.3307.CSBG.I01.Ma25</v>
      </c>
      <c r="Z65" s="118"/>
      <c r="AA65" t="str">
        <f t="shared" si="8"/>
        <v>3307.CSBG.I01.Ju251</v>
      </c>
      <c r="AB65" t="str">
        <f t="shared" si="9"/>
        <v>St John's CE  N11.3307.CSBG.I01.Ju25</v>
      </c>
      <c r="AC65" s="118"/>
      <c r="AD65" t="str">
        <f t="shared" si="10"/>
        <v>3307.CSBG.I01.Jul251</v>
      </c>
      <c r="AE65" t="str">
        <f t="shared" si="11"/>
        <v>St John's CE  N11.3307.CSBG.I01.Jul25</v>
      </c>
      <c r="AF65" s="121"/>
      <c r="AG65" s="121">
        <v>0</v>
      </c>
      <c r="AH65" s="121">
        <v>0</v>
      </c>
      <c r="AI65" s="121"/>
      <c r="AJ65" s="121">
        <v>0</v>
      </c>
      <c r="AK65" s="121">
        <v>0</v>
      </c>
      <c r="AL65" s="121"/>
      <c r="AM65" s="121">
        <v>0</v>
      </c>
      <c r="AN65" s="121">
        <v>0</v>
      </c>
      <c r="AO65" s="121"/>
      <c r="AP65" s="382" t="str">
        <f t="shared" si="12"/>
        <v>3307.CSBG.I01.Nov251</v>
      </c>
      <c r="AQ65" s="382" t="str">
        <f t="shared" si="13"/>
        <v>St John's CE  N11.3307.CSBG.I01.Nov25</v>
      </c>
      <c r="AR65" s="121"/>
      <c r="AS65" s="121" t="str">
        <f t="shared" si="18"/>
        <v>3307.CSBG.I01.Dec251</v>
      </c>
      <c r="AT65" s="121" t="str">
        <f t="shared" si="19"/>
        <v>St John's CE  N11.3307.CSBG.I01.Dec25</v>
      </c>
      <c r="AU65" s="121"/>
      <c r="AV65" s="121">
        <v>0</v>
      </c>
      <c r="AW65" s="121">
        <v>0</v>
      </c>
      <c r="AX65" s="121"/>
      <c r="AY65" s="121"/>
      <c r="AZ65" s="121"/>
      <c r="BA65" s="121"/>
      <c r="BB65" s="121"/>
      <c r="BC65" s="121"/>
      <c r="BD65" s="121"/>
      <c r="BE65" s="119">
        <f t="shared" si="20"/>
        <v>0</v>
      </c>
      <c r="BF65" s="119">
        <f t="shared" si="15"/>
        <v>0</v>
      </c>
      <c r="BG65"/>
      <c r="BH65" s="7"/>
    </row>
    <row r="66" spans="1:60" s="107" customFormat="1" x14ac:dyDescent="0.25">
      <c r="A66">
        <f t="shared" si="16"/>
        <v>3023309</v>
      </c>
      <c r="B66" s="117">
        <v>3023309</v>
      </c>
      <c r="C66" t="s">
        <v>503</v>
      </c>
      <c r="D66" s="106">
        <v>0</v>
      </c>
      <c r="E66" s="106" t="str">
        <f>VLOOKUP(B66,'School Details'!A:E,4,FALSE)</f>
        <v>M</v>
      </c>
      <c r="F66" s="106" t="str">
        <f>VLOOKUP(B66,'School Details'!A:E,5,FALSE)</f>
        <v>Primary</v>
      </c>
      <c r="G66" t="s">
        <v>894</v>
      </c>
      <c r="H66" t="s">
        <v>567</v>
      </c>
      <c r="I66" t="s">
        <v>23892</v>
      </c>
      <c r="J66">
        <v>661225</v>
      </c>
      <c r="K66" s="117" t="s">
        <v>10</v>
      </c>
      <c r="L66" s="106">
        <f t="shared" si="17"/>
        <v>1</v>
      </c>
      <c r="M66" s="106" t="str">
        <f t="shared" si="2"/>
        <v>CSBG.I01</v>
      </c>
      <c r="N66" s="106">
        <f>VLOOKUP(B66,'School Details'!A:K,10,FALSE)</f>
        <v>400098</v>
      </c>
      <c r="O66" s="106" t="str">
        <f t="shared" si="3"/>
        <v>St Johns CE N20</v>
      </c>
      <c r="P66" t="s">
        <v>28</v>
      </c>
      <c r="Q66" t="s">
        <v>29</v>
      </c>
      <c r="R66" t="s">
        <v>30</v>
      </c>
      <c r="S66" t="str">
        <f>VLOOKUP($G66,LBB_Code!$J:$O, 6,FALSE)</f>
        <v>A1.D10166.661225.99999.9999999.999999</v>
      </c>
      <c r="T66" s="124"/>
      <c r="U66" t="str">
        <f t="shared" si="4"/>
        <v>3309.CSBG.I01.Ap251</v>
      </c>
      <c r="V66" t="str">
        <f t="shared" si="5"/>
        <v>St Johns CE N20.3309.CSBG.I01.Ap25</v>
      </c>
      <c r="W66" s="118"/>
      <c r="X66" t="str">
        <f t="shared" si="6"/>
        <v>3309.CSBG.I01.Ma251</v>
      </c>
      <c r="Y66" t="str">
        <f t="shared" si="7"/>
        <v>St Johns CE N20.3309.CSBG.I01.Ma25</v>
      </c>
      <c r="Z66" s="118"/>
      <c r="AA66" t="str">
        <f t="shared" si="8"/>
        <v>3309.CSBG.I01.Ju251</v>
      </c>
      <c r="AB66" t="str">
        <f t="shared" si="9"/>
        <v>St Johns CE N20.3309.CSBG.I01.Ju25</v>
      </c>
      <c r="AC66" s="118"/>
      <c r="AD66" t="str">
        <f t="shared" si="10"/>
        <v>3309.CSBG.I01.Jul251</v>
      </c>
      <c r="AE66" t="str">
        <f t="shared" si="11"/>
        <v>St Johns CE N20.3309.CSBG.I01.Jul25</v>
      </c>
      <c r="AF66" s="121"/>
      <c r="AG66" s="121">
        <v>0</v>
      </c>
      <c r="AH66" s="121">
        <v>0</v>
      </c>
      <c r="AI66" s="121"/>
      <c r="AJ66" s="121">
        <v>0</v>
      </c>
      <c r="AK66" s="121">
        <v>0</v>
      </c>
      <c r="AL66" s="121"/>
      <c r="AM66" s="121">
        <v>0</v>
      </c>
      <c r="AN66" s="121">
        <v>0</v>
      </c>
      <c r="AO66" s="121"/>
      <c r="AP66" s="382" t="str">
        <f t="shared" si="12"/>
        <v>3309.CSBG.I01.Nov251</v>
      </c>
      <c r="AQ66" s="382" t="str">
        <f t="shared" si="13"/>
        <v>St Johns CE N20.3309.CSBG.I01.Nov25</v>
      </c>
      <c r="AR66" s="121"/>
      <c r="AS66" s="121" t="str">
        <f t="shared" si="18"/>
        <v>3309.CSBG.I01.Dec251</v>
      </c>
      <c r="AT66" s="121" t="str">
        <f t="shared" si="19"/>
        <v>St Johns CE N20.3309.CSBG.I01.Dec25</v>
      </c>
      <c r="AU66" s="121"/>
      <c r="AV66" s="121">
        <v>0</v>
      </c>
      <c r="AW66" s="121">
        <v>0</v>
      </c>
      <c r="AX66" s="121"/>
      <c r="AY66" s="121"/>
      <c r="AZ66" s="121"/>
      <c r="BA66" s="121"/>
      <c r="BB66" s="121"/>
      <c r="BC66" s="121"/>
      <c r="BD66" s="121"/>
      <c r="BE66" s="119">
        <f t="shared" si="20"/>
        <v>0</v>
      </c>
      <c r="BF66" s="119">
        <f t="shared" si="15"/>
        <v>0</v>
      </c>
      <c r="BG66"/>
      <c r="BH66" s="7"/>
    </row>
    <row r="67" spans="1:60" s="107" customFormat="1" x14ac:dyDescent="0.25">
      <c r="A67">
        <f t="shared" si="16"/>
        <v>3023509</v>
      </c>
      <c r="B67" s="117">
        <v>3023509</v>
      </c>
      <c r="C67" t="s">
        <v>506</v>
      </c>
      <c r="D67" s="106">
        <v>0</v>
      </c>
      <c r="E67" s="106" t="str">
        <f>VLOOKUP(B67,'School Details'!A:E,4,FALSE)</f>
        <v>M</v>
      </c>
      <c r="F67" s="106" t="str">
        <f>VLOOKUP(B67,'School Details'!A:E,5,FALSE)</f>
        <v>Primary</v>
      </c>
      <c r="G67" t="s">
        <v>894</v>
      </c>
      <c r="H67" t="s">
        <v>567</v>
      </c>
      <c r="I67" t="s">
        <v>23892</v>
      </c>
      <c r="J67">
        <v>661225</v>
      </c>
      <c r="K67" s="117" t="s">
        <v>10</v>
      </c>
      <c r="L67" s="106">
        <f t="shared" si="17"/>
        <v>1</v>
      </c>
      <c r="M67" s="106" t="str">
        <f t="shared" si="2"/>
        <v>CSBG.I01</v>
      </c>
      <c r="N67" s="106">
        <f>VLOOKUP(B67,'School Details'!A:K,10,FALSE)</f>
        <v>400066</v>
      </c>
      <c r="O67" s="106" t="str">
        <f t="shared" si="3"/>
        <v xml:space="preserve">St Joseph's  </v>
      </c>
      <c r="P67" t="s">
        <v>206</v>
      </c>
      <c r="Q67" t="s">
        <v>207</v>
      </c>
      <c r="R67" t="s">
        <v>208</v>
      </c>
      <c r="S67" t="str">
        <f>VLOOKUP($G67,LBB_Code!$J:$O, 6,FALSE)</f>
        <v>A1.D10166.661225.99999.9999999.999999</v>
      </c>
      <c r="T67" s="124"/>
      <c r="U67" t="str">
        <f t="shared" si="4"/>
        <v>3509.CSBG.I01.Ap251</v>
      </c>
      <c r="V67" t="str">
        <f t="shared" si="5"/>
        <v>St Joseph's  .3509.CSBG.I01.Ap25</v>
      </c>
      <c r="W67" s="118"/>
      <c r="X67" t="str">
        <f t="shared" si="6"/>
        <v>3509.CSBG.I01.Ma251</v>
      </c>
      <c r="Y67" t="str">
        <f t="shared" si="7"/>
        <v>St Joseph's  .3509.CSBG.I01.Ma25</v>
      </c>
      <c r="Z67" s="118"/>
      <c r="AA67" t="str">
        <f t="shared" si="8"/>
        <v>3509.CSBG.I01.Ju251</v>
      </c>
      <c r="AB67" t="str">
        <f t="shared" si="9"/>
        <v>St Joseph's  .3509.CSBG.I01.Ju25</v>
      </c>
      <c r="AC67" s="118"/>
      <c r="AD67" t="str">
        <f t="shared" si="10"/>
        <v>3509.CSBG.I01.Jul251</v>
      </c>
      <c r="AE67" t="str">
        <f t="shared" si="11"/>
        <v>St Joseph's  .3509.CSBG.I01.Jul25</v>
      </c>
      <c r="AF67" s="121"/>
      <c r="AG67" s="121">
        <v>0</v>
      </c>
      <c r="AH67" s="121">
        <v>0</v>
      </c>
      <c r="AI67" s="121"/>
      <c r="AJ67" s="121">
        <v>0</v>
      </c>
      <c r="AK67" s="121">
        <v>0</v>
      </c>
      <c r="AL67" s="121"/>
      <c r="AM67" s="121">
        <v>0</v>
      </c>
      <c r="AN67" s="121">
        <v>0</v>
      </c>
      <c r="AO67" s="121"/>
      <c r="AP67" s="382" t="str">
        <f t="shared" si="12"/>
        <v>3509.CSBG.I01.Nov251</v>
      </c>
      <c r="AQ67" s="382" t="str">
        <f t="shared" si="13"/>
        <v>St Joseph's  .3509.CSBG.I01.Nov25</v>
      </c>
      <c r="AR67" s="121"/>
      <c r="AS67" s="121" t="str">
        <f t="shared" si="18"/>
        <v>3509.CSBG.I01.Dec251</v>
      </c>
      <c r="AT67" s="121" t="str">
        <f t="shared" si="19"/>
        <v>St Joseph's  .3509.CSBG.I01.Dec25</v>
      </c>
      <c r="AU67" s="121"/>
      <c r="AV67" s="121">
        <v>0</v>
      </c>
      <c r="AW67" s="121">
        <v>0</v>
      </c>
      <c r="AX67" s="121"/>
      <c r="AY67" s="121"/>
      <c r="AZ67" s="121"/>
      <c r="BA67" s="121"/>
      <c r="BB67" s="121"/>
      <c r="BC67" s="121"/>
      <c r="BD67" s="121"/>
      <c r="BE67" s="119">
        <f t="shared" si="20"/>
        <v>0</v>
      </c>
      <c r="BF67" s="119">
        <f t="shared" si="15"/>
        <v>0</v>
      </c>
      <c r="BG67"/>
      <c r="BH67" s="7"/>
    </row>
    <row r="68" spans="1:60" s="107" customFormat="1" x14ac:dyDescent="0.25">
      <c r="A68">
        <f t="shared" si="16"/>
        <v>3023312</v>
      </c>
      <c r="B68" s="117">
        <v>3023312</v>
      </c>
      <c r="C68" t="s">
        <v>510</v>
      </c>
      <c r="D68" s="106">
        <v>0</v>
      </c>
      <c r="E68" s="106" t="str">
        <f>VLOOKUP(B68,'School Details'!A:E,4,FALSE)</f>
        <v>M</v>
      </c>
      <c r="F68" s="106" t="str">
        <f>VLOOKUP(B68,'School Details'!A:E,5,FALSE)</f>
        <v>Primary</v>
      </c>
      <c r="G68" t="s">
        <v>894</v>
      </c>
      <c r="H68" t="s">
        <v>567</v>
      </c>
      <c r="I68" t="s">
        <v>23892</v>
      </c>
      <c r="J68">
        <v>661225</v>
      </c>
      <c r="K68" s="117" t="s">
        <v>10</v>
      </c>
      <c r="L68" s="106">
        <f t="shared" si="17"/>
        <v>1</v>
      </c>
      <c r="M68" s="106" t="str">
        <f t="shared" ref="M68:M93" si="21">I68&amp;"."&amp;K68</f>
        <v>CSBG.I01</v>
      </c>
      <c r="N68" s="106">
        <f>VLOOKUP(B68,'School Details'!A:K,10,FALSE)</f>
        <v>400017</v>
      </c>
      <c r="O68" s="106" t="str">
        <f t="shared" ref="O68:O93" si="22">C68</f>
        <v>St Mary's  EN4</v>
      </c>
      <c r="P68" t="s">
        <v>181</v>
      </c>
      <c r="Q68" t="s">
        <v>182</v>
      </c>
      <c r="R68" t="s">
        <v>183</v>
      </c>
      <c r="S68" t="str">
        <f>VLOOKUP($G68,LBB_Code!$J:$O, 6,FALSE)</f>
        <v>A1.D10166.661225.99999.9999999.999999</v>
      </c>
      <c r="T68" s="124"/>
      <c r="U68" t="str">
        <f t="shared" ref="U68:U84" si="23">RIGHT($B68,4)&amp;"."&amp;$M68&amp;"."&amp;U$3</f>
        <v>3312.CSBG.I01.Ap251</v>
      </c>
      <c r="V68" t="str">
        <f t="shared" ref="V68:V84" si="24">$O68&amp;"."&amp;RIGHT($B68,4)&amp;"."&amp;$M68&amp;"."&amp;V$3</f>
        <v>St Mary's  EN4.3312.CSBG.I01.Ap25</v>
      </c>
      <c r="W68" s="118"/>
      <c r="X68" t="str">
        <f t="shared" ref="X68:X84" si="25">RIGHT($B68,4)&amp;"."&amp;$M68&amp;"."&amp;X$3</f>
        <v>3312.CSBG.I01.Ma251</v>
      </c>
      <c r="Y68" t="str">
        <f t="shared" ref="Y68:Y84" si="26">$O68&amp;"."&amp;RIGHT($B68,4)&amp;"."&amp;$M68&amp;"."&amp;Y$3</f>
        <v>St Mary's  EN4.3312.CSBG.I01.Ma25</v>
      </c>
      <c r="Z68" s="118"/>
      <c r="AA68" t="str">
        <f t="shared" ref="AA68:AA84" si="27">RIGHT($B68,4)&amp;"."&amp;$M68&amp;"."&amp;AA$3</f>
        <v>3312.CSBG.I01.Ju251</v>
      </c>
      <c r="AB68" t="str">
        <f t="shared" ref="AB68:AB84" si="28">$O68&amp;"."&amp;RIGHT($B68,4)&amp;"."&amp;$M68&amp;"."&amp;AB$3</f>
        <v>St Mary's  EN4.3312.CSBG.I01.Ju25</v>
      </c>
      <c r="AC68" s="118"/>
      <c r="AD68" t="str">
        <f t="shared" ref="AD68:AD93" si="29">RIGHT($B68,4)&amp;"."&amp;$M68&amp;"."&amp;AD$3</f>
        <v>3312.CSBG.I01.Jul251</v>
      </c>
      <c r="AE68" t="str">
        <f t="shared" ref="AE68:AE93" si="30">$O68&amp;"."&amp;RIGHT($B68,4)&amp;"."&amp;$M68&amp;"."&amp;AE$3</f>
        <v>St Mary's  EN4.3312.CSBG.I01.Jul25</v>
      </c>
      <c r="AF68" s="121"/>
      <c r="AG68" s="121">
        <v>0</v>
      </c>
      <c r="AH68" s="121">
        <v>0</v>
      </c>
      <c r="AI68" s="121"/>
      <c r="AJ68" s="121">
        <v>0</v>
      </c>
      <c r="AK68" s="121">
        <v>0</v>
      </c>
      <c r="AL68" s="121"/>
      <c r="AM68" s="121">
        <v>0</v>
      </c>
      <c r="AN68" s="121">
        <v>0</v>
      </c>
      <c r="AO68" s="121"/>
      <c r="AP68" s="382" t="str">
        <f t="shared" ref="AP68:AP84" si="31">RIGHT($B68,4)&amp;"."&amp;$M68&amp;"."&amp;AP$3</f>
        <v>3312.CSBG.I01.Nov251</v>
      </c>
      <c r="AQ68" s="382" t="str">
        <f t="shared" ref="AQ68:AQ84" si="32">$O68&amp;"."&amp;RIGHT($B68,4)&amp;"."&amp;$M68&amp;"."&amp;AQ$3</f>
        <v>St Mary's  EN4.3312.CSBG.I01.Nov25</v>
      </c>
      <c r="AR68" s="121"/>
      <c r="AS68" s="121" t="str">
        <f t="shared" si="18"/>
        <v>3312.CSBG.I01.Dec251</v>
      </c>
      <c r="AT68" s="121" t="str">
        <f t="shared" si="19"/>
        <v>St Mary's  EN4.3312.CSBG.I01.Dec25</v>
      </c>
      <c r="AU68" s="121"/>
      <c r="AV68" s="121">
        <v>0</v>
      </c>
      <c r="AW68" s="121">
        <v>0</v>
      </c>
      <c r="AX68" s="121"/>
      <c r="AY68" s="121"/>
      <c r="AZ68" s="121"/>
      <c r="BA68" s="121"/>
      <c r="BB68" s="121"/>
      <c r="BC68" s="121"/>
      <c r="BD68" s="121"/>
      <c r="BE68" s="119">
        <f t="shared" si="20"/>
        <v>0</v>
      </c>
      <c r="BF68" s="119">
        <f t="shared" ref="BF68:BF93" si="33">BE68-T68</f>
        <v>0</v>
      </c>
      <c r="BG68"/>
      <c r="BH68" s="7"/>
    </row>
    <row r="69" spans="1:60" s="107" customFormat="1" x14ac:dyDescent="0.25">
      <c r="A69">
        <f t="shared" ref="A69:A93" si="34">B69</f>
        <v>3023311</v>
      </c>
      <c r="B69" s="117">
        <v>3023311</v>
      </c>
      <c r="C69" t="s">
        <v>508</v>
      </c>
      <c r="D69" s="106">
        <v>0</v>
      </c>
      <c r="E69" s="106" t="str">
        <f>VLOOKUP(B69,'School Details'!A:E,4,FALSE)</f>
        <v>M</v>
      </c>
      <c r="F69" s="106" t="str">
        <f>VLOOKUP(B69,'School Details'!A:E,5,FALSE)</f>
        <v>Primary</v>
      </c>
      <c r="G69" t="s">
        <v>894</v>
      </c>
      <c r="H69" t="s">
        <v>567</v>
      </c>
      <c r="I69" t="s">
        <v>23892</v>
      </c>
      <c r="J69">
        <v>661225</v>
      </c>
      <c r="K69" s="117" t="s">
        <v>10</v>
      </c>
      <c r="L69" s="106">
        <f t="shared" si="17"/>
        <v>1</v>
      </c>
      <c r="M69" s="106" t="str">
        <f t="shared" si="21"/>
        <v>CSBG.I01</v>
      </c>
      <c r="N69" s="106">
        <f>VLOOKUP(B69,'School Details'!A:K,10,FALSE)</f>
        <v>400058</v>
      </c>
      <c r="O69" s="106" t="str">
        <f t="shared" si="22"/>
        <v>St Mary's  N3</v>
      </c>
      <c r="P69" t="s">
        <v>215</v>
      </c>
      <c r="Q69" t="s">
        <v>216</v>
      </c>
      <c r="R69" t="s">
        <v>217</v>
      </c>
      <c r="S69" t="str">
        <f>VLOOKUP($G69,LBB_Code!$J:$O, 6,FALSE)</f>
        <v>A1.D10166.661225.99999.9999999.999999</v>
      </c>
      <c r="T69" s="124"/>
      <c r="U69" t="str">
        <f t="shared" si="23"/>
        <v>3311.CSBG.I01.Ap251</v>
      </c>
      <c r="V69" t="str">
        <f t="shared" si="24"/>
        <v>St Mary's  N3.3311.CSBG.I01.Ap25</v>
      </c>
      <c r="W69" s="118"/>
      <c r="X69" t="str">
        <f t="shared" si="25"/>
        <v>3311.CSBG.I01.Ma251</v>
      </c>
      <c r="Y69" t="str">
        <f t="shared" si="26"/>
        <v>St Mary's  N3.3311.CSBG.I01.Ma25</v>
      </c>
      <c r="Z69" s="118"/>
      <c r="AA69" t="str">
        <f t="shared" si="27"/>
        <v>3311.CSBG.I01.Ju251</v>
      </c>
      <c r="AB69" t="str">
        <f t="shared" si="28"/>
        <v>St Mary's  N3.3311.CSBG.I01.Ju25</v>
      </c>
      <c r="AC69" s="118"/>
      <c r="AD69" t="str">
        <f t="shared" si="29"/>
        <v>3311.CSBG.I01.Jul251</v>
      </c>
      <c r="AE69" t="str">
        <f t="shared" si="30"/>
        <v>St Mary's  N3.3311.CSBG.I01.Jul25</v>
      </c>
      <c r="AF69" s="121"/>
      <c r="AG69" s="121">
        <v>0</v>
      </c>
      <c r="AH69" s="121">
        <v>0</v>
      </c>
      <c r="AI69" s="121"/>
      <c r="AJ69" s="121">
        <v>0</v>
      </c>
      <c r="AK69" s="121">
        <v>0</v>
      </c>
      <c r="AL69" s="121"/>
      <c r="AM69" s="121">
        <v>0</v>
      </c>
      <c r="AN69" s="121">
        <v>0</v>
      </c>
      <c r="AO69" s="121"/>
      <c r="AP69" s="382" t="str">
        <f t="shared" si="31"/>
        <v>3311.CSBG.I01.Nov251</v>
      </c>
      <c r="AQ69" s="382" t="str">
        <f t="shared" si="32"/>
        <v>St Mary's  N3.3311.CSBG.I01.Nov25</v>
      </c>
      <c r="AR69" s="121"/>
      <c r="AS69" s="121" t="str">
        <f t="shared" si="18"/>
        <v>3311.CSBG.I01.Dec251</v>
      </c>
      <c r="AT69" s="121" t="str">
        <f t="shared" si="19"/>
        <v>St Mary's  N3.3311.CSBG.I01.Dec25</v>
      </c>
      <c r="AU69" s="121"/>
      <c r="AV69" s="121">
        <v>0</v>
      </c>
      <c r="AW69" s="121">
        <v>0</v>
      </c>
      <c r="AX69" s="121"/>
      <c r="AY69" s="121"/>
      <c r="AZ69" s="121"/>
      <c r="BA69" s="121"/>
      <c r="BB69" s="121"/>
      <c r="BC69" s="121"/>
      <c r="BD69" s="121"/>
      <c r="BE69" s="119">
        <f t="shared" si="20"/>
        <v>0</v>
      </c>
      <c r="BF69" s="119">
        <f t="shared" si="33"/>
        <v>0</v>
      </c>
      <c r="BG69"/>
      <c r="BH69" s="7"/>
    </row>
    <row r="70" spans="1:60" s="107" customFormat="1" x14ac:dyDescent="0.25">
      <c r="A70">
        <f t="shared" si="34"/>
        <v>3023521</v>
      </c>
      <c r="B70" s="117">
        <v>3023521</v>
      </c>
      <c r="C70" t="s">
        <v>562</v>
      </c>
      <c r="D70" s="106">
        <v>0</v>
      </c>
      <c r="E70" s="106" t="str">
        <f>VLOOKUP(B70,'School Details'!A:E,4,FALSE)</f>
        <v>A</v>
      </c>
      <c r="F70" s="106" t="str">
        <f>VLOOKUP(B70,'School Details'!A:E,5,FALSE)</f>
        <v>All through</v>
      </c>
      <c r="G70" t="s">
        <v>896</v>
      </c>
      <c r="H70" t="s">
        <v>566</v>
      </c>
      <c r="I70" t="s">
        <v>23892</v>
      </c>
      <c r="J70">
        <v>661225</v>
      </c>
      <c r="K70" s="117" t="s">
        <v>10</v>
      </c>
      <c r="L70" s="106">
        <f t="shared" si="17"/>
        <v>1</v>
      </c>
      <c r="M70" s="106" t="str">
        <f t="shared" si="21"/>
        <v>CSBG.I01</v>
      </c>
      <c r="N70" s="106">
        <f>VLOOKUP(B70,'School Details'!A:K,10,FALSE)</f>
        <v>400135</v>
      </c>
      <c r="O70" s="106" t="str">
        <f t="shared" si="22"/>
        <v xml:space="preserve">St Mary's &amp; St John's </v>
      </c>
      <c r="P70" t="s">
        <v>190</v>
      </c>
      <c r="Q70" t="s">
        <v>191</v>
      </c>
      <c r="R70" t="s">
        <v>192</v>
      </c>
      <c r="S70" t="str">
        <f>VLOOKUP($G70,LBB_Code!$J:$O, 6,FALSE)</f>
        <v>A1.D11329.661225.99999.9999999.999999</v>
      </c>
      <c r="T70" s="124"/>
      <c r="U70" t="str">
        <f t="shared" si="23"/>
        <v>3521.CSBG.I01.Ap251</v>
      </c>
      <c r="V70" t="str">
        <f t="shared" si="24"/>
        <v>St Mary's &amp; St John's .3521.CSBG.I01.Ap25</v>
      </c>
      <c r="W70" s="118"/>
      <c r="X70" t="str">
        <f t="shared" si="25"/>
        <v>3521.CSBG.I01.Ma251</v>
      </c>
      <c r="Y70" t="str">
        <f t="shared" si="26"/>
        <v>St Mary's &amp; St John's .3521.CSBG.I01.Ma25</v>
      </c>
      <c r="Z70" s="118"/>
      <c r="AA70" t="str">
        <f t="shared" si="27"/>
        <v>3521.CSBG.I01.Ju251</v>
      </c>
      <c r="AB70" t="str">
        <f t="shared" si="28"/>
        <v>St Mary's &amp; St John's .3521.CSBG.I01.Ju25</v>
      </c>
      <c r="AC70" s="118"/>
      <c r="AD70" t="str">
        <f t="shared" si="29"/>
        <v>3521.CSBG.I01.Jul251</v>
      </c>
      <c r="AE70" t="str">
        <f t="shared" si="30"/>
        <v>St Mary's &amp; St John's .3521.CSBG.I01.Jul25</v>
      </c>
      <c r="AF70" s="121"/>
      <c r="AG70" s="121">
        <v>0</v>
      </c>
      <c r="AH70" s="121">
        <v>0</v>
      </c>
      <c r="AI70" s="121"/>
      <c r="AJ70" s="121">
        <v>0</v>
      </c>
      <c r="AK70" s="121">
        <v>0</v>
      </c>
      <c r="AL70" s="121"/>
      <c r="AM70" s="121">
        <v>0</v>
      </c>
      <c r="AN70" s="121">
        <v>0</v>
      </c>
      <c r="AO70" s="121"/>
      <c r="AP70" s="382" t="str">
        <f t="shared" si="31"/>
        <v>3521.CSBG.I01.Nov251</v>
      </c>
      <c r="AQ70" s="382" t="str">
        <f t="shared" si="32"/>
        <v>St Mary's &amp; St John's .3521.CSBG.I01.Nov25</v>
      </c>
      <c r="AR70" s="121"/>
      <c r="AS70" s="121" t="str">
        <f t="shared" si="18"/>
        <v>3521.CSBG.I01.Dec251</v>
      </c>
      <c r="AT70" s="121" t="str">
        <f t="shared" si="19"/>
        <v>St Mary's &amp; St John's .3521.CSBG.I01.Dec25</v>
      </c>
      <c r="AU70" s="121"/>
      <c r="AV70" s="121">
        <v>0</v>
      </c>
      <c r="AW70" s="121">
        <v>0</v>
      </c>
      <c r="AX70" s="121"/>
      <c r="AY70" s="121"/>
      <c r="AZ70" s="121"/>
      <c r="BA70" s="121"/>
      <c r="BB70" s="121"/>
      <c r="BC70" s="121"/>
      <c r="BD70" s="121"/>
      <c r="BE70" s="119">
        <f t="shared" si="20"/>
        <v>0</v>
      </c>
      <c r="BF70" s="119">
        <f t="shared" si="33"/>
        <v>0</v>
      </c>
      <c r="BG70"/>
      <c r="BH70" s="7"/>
    </row>
    <row r="71" spans="1:60" s="107" customFormat="1" x14ac:dyDescent="0.25">
      <c r="A71">
        <f t="shared" si="34"/>
        <v>3025404</v>
      </c>
      <c r="B71" s="117">
        <v>3025404</v>
      </c>
      <c r="C71" t="s">
        <v>552</v>
      </c>
      <c r="D71" s="106">
        <v>0</v>
      </c>
      <c r="E71" s="106" t="str">
        <f>VLOOKUP(B71,'School Details'!A:E,4,FALSE)</f>
        <v>M</v>
      </c>
      <c r="F71" s="106" t="str">
        <f>VLOOKUP(B71,'School Details'!A:E,5,FALSE)</f>
        <v>Secondary</v>
      </c>
      <c r="G71" t="s">
        <v>899</v>
      </c>
      <c r="H71" t="s">
        <v>568</v>
      </c>
      <c r="I71" t="s">
        <v>23892</v>
      </c>
      <c r="J71">
        <v>661225</v>
      </c>
      <c r="K71" s="117" t="s">
        <v>10</v>
      </c>
      <c r="L71" s="106">
        <f t="shared" si="17"/>
        <v>1</v>
      </c>
      <c r="M71" s="106" t="str">
        <f t="shared" si="21"/>
        <v>CSBG.I01</v>
      </c>
      <c r="N71" s="106">
        <f>VLOOKUP(B71,'School Details'!A:K,10,FALSE)</f>
        <v>400029</v>
      </c>
      <c r="O71" s="106" t="str">
        <f t="shared" si="22"/>
        <v>St Michaels Catholic Grammar</v>
      </c>
      <c r="P71" t="s">
        <v>118</v>
      </c>
      <c r="Q71" t="s">
        <v>119</v>
      </c>
      <c r="R71" t="s">
        <v>120</v>
      </c>
      <c r="S71" t="str">
        <f>VLOOKUP($G71,LBB_Code!$J:$O, 6,FALSE)</f>
        <v>A1.D10167.661225.99999.9999999.999999</v>
      </c>
      <c r="T71" s="124"/>
      <c r="U71" t="str">
        <f t="shared" si="23"/>
        <v>5404.CSBG.I01.Ap251</v>
      </c>
      <c r="V71" t="str">
        <f t="shared" si="24"/>
        <v>St Michaels Catholic Grammar.5404.CSBG.I01.Ap25</v>
      </c>
      <c r="W71" s="118"/>
      <c r="X71" t="str">
        <f t="shared" si="25"/>
        <v>5404.CSBG.I01.Ma251</v>
      </c>
      <c r="Y71" t="str">
        <f t="shared" si="26"/>
        <v>St Michaels Catholic Grammar.5404.CSBG.I01.Ma25</v>
      </c>
      <c r="Z71" s="118"/>
      <c r="AA71" t="str">
        <f t="shared" si="27"/>
        <v>5404.CSBG.I01.Ju251</v>
      </c>
      <c r="AB71" t="str">
        <f t="shared" si="28"/>
        <v>St Michaels Catholic Grammar.5404.CSBG.I01.Ju25</v>
      </c>
      <c r="AC71" s="118"/>
      <c r="AD71" t="str">
        <f t="shared" si="29"/>
        <v>5404.CSBG.I01.Jul251</v>
      </c>
      <c r="AE71" t="str">
        <f t="shared" si="30"/>
        <v>St Michaels Catholic Grammar.5404.CSBG.I01.Jul25</v>
      </c>
      <c r="AF71" s="121"/>
      <c r="AG71" s="121">
        <v>0</v>
      </c>
      <c r="AH71" s="121">
        <v>0</v>
      </c>
      <c r="AI71" s="121"/>
      <c r="AJ71" s="121">
        <v>0</v>
      </c>
      <c r="AK71" s="121">
        <v>0</v>
      </c>
      <c r="AL71" s="121"/>
      <c r="AM71" s="121">
        <v>0</v>
      </c>
      <c r="AN71" s="121">
        <v>0</v>
      </c>
      <c r="AO71" s="121"/>
      <c r="AP71" s="382" t="str">
        <f t="shared" si="31"/>
        <v>5404.CSBG.I01.Nov251</v>
      </c>
      <c r="AQ71" s="382" t="str">
        <f t="shared" si="32"/>
        <v>St Michaels Catholic Grammar.5404.CSBG.I01.Nov25</v>
      </c>
      <c r="AR71" s="121"/>
      <c r="AS71" s="121" t="str">
        <f t="shared" si="18"/>
        <v>5404.CSBG.I01.Dec251</v>
      </c>
      <c r="AT71" s="121" t="str">
        <f t="shared" si="19"/>
        <v>St Michaels Catholic Grammar.5404.CSBG.I01.Dec25</v>
      </c>
      <c r="AU71" s="121"/>
      <c r="AV71" s="121">
        <v>0</v>
      </c>
      <c r="AW71" s="121">
        <v>0</v>
      </c>
      <c r="AX71" s="121"/>
      <c r="AY71" s="121"/>
      <c r="AZ71" s="121"/>
      <c r="BA71" s="121"/>
      <c r="BB71" s="121"/>
      <c r="BC71" s="121"/>
      <c r="BD71" s="121"/>
      <c r="BE71" s="119">
        <f t="shared" ref="BE71:BE93" si="35">W71+Z71+AC71+AF71+AI71+AL71+AO71+AR71+AU71+AX71+BA71+W71</f>
        <v>0</v>
      </c>
      <c r="BF71" s="119">
        <f t="shared" si="33"/>
        <v>0</v>
      </c>
      <c r="BG71"/>
      <c r="BH71" s="7"/>
    </row>
    <row r="72" spans="1:60" s="107" customFormat="1" x14ac:dyDescent="0.25">
      <c r="A72">
        <f t="shared" si="34"/>
        <v>3023314</v>
      </c>
      <c r="B72" s="117">
        <v>3023314</v>
      </c>
      <c r="C72" t="s">
        <v>512</v>
      </c>
      <c r="D72" s="106">
        <v>0</v>
      </c>
      <c r="E72" s="106" t="str">
        <f>VLOOKUP(B72,'School Details'!A:E,4,FALSE)</f>
        <v>M</v>
      </c>
      <c r="F72" s="106" t="str">
        <f>VLOOKUP(B72,'School Details'!A:E,5,FALSE)</f>
        <v>Primary</v>
      </c>
      <c r="G72" t="s">
        <v>894</v>
      </c>
      <c r="H72" t="s">
        <v>567</v>
      </c>
      <c r="I72" t="s">
        <v>23892</v>
      </c>
      <c r="J72">
        <v>661225</v>
      </c>
      <c r="K72" s="117" t="s">
        <v>10</v>
      </c>
      <c r="L72" s="106">
        <f t="shared" ref="L72:L93" si="36">IF(C72=C73,L71+1,1)</f>
        <v>1</v>
      </c>
      <c r="M72" s="106" t="str">
        <f t="shared" si="21"/>
        <v>CSBG.I01</v>
      </c>
      <c r="N72" s="106">
        <f>VLOOKUP(B72,'School Details'!A:K,10,FALSE)</f>
        <v>400094</v>
      </c>
      <c r="O72" s="106" t="str">
        <f t="shared" si="22"/>
        <v>St Pauls NW7</v>
      </c>
      <c r="P72" t="s">
        <v>97</v>
      </c>
      <c r="Q72" t="s">
        <v>98</v>
      </c>
      <c r="R72" t="s">
        <v>99</v>
      </c>
      <c r="S72" t="str">
        <f>VLOOKUP($G72,LBB_Code!$J:$O, 6,FALSE)</f>
        <v>A1.D10166.661225.99999.9999999.999999</v>
      </c>
      <c r="T72" s="124"/>
      <c r="U72" t="str">
        <f t="shared" si="23"/>
        <v>3314.CSBG.I01.Ap251</v>
      </c>
      <c r="V72" t="str">
        <f t="shared" si="24"/>
        <v>St Pauls NW7.3314.CSBG.I01.Ap25</v>
      </c>
      <c r="W72" s="118"/>
      <c r="X72" t="str">
        <f t="shared" si="25"/>
        <v>3314.CSBG.I01.Ma251</v>
      </c>
      <c r="Y72" t="str">
        <f t="shared" si="26"/>
        <v>St Pauls NW7.3314.CSBG.I01.Ma25</v>
      </c>
      <c r="Z72" s="118"/>
      <c r="AA72" t="str">
        <f t="shared" si="27"/>
        <v>3314.CSBG.I01.Ju251</v>
      </c>
      <c r="AB72" t="str">
        <f t="shared" si="28"/>
        <v>St Pauls NW7.3314.CSBG.I01.Ju25</v>
      </c>
      <c r="AC72" s="118"/>
      <c r="AD72" t="str">
        <f t="shared" si="29"/>
        <v>3314.CSBG.I01.Jul251</v>
      </c>
      <c r="AE72" t="str">
        <f t="shared" si="30"/>
        <v>St Pauls NW7.3314.CSBG.I01.Jul25</v>
      </c>
      <c r="AF72" s="121"/>
      <c r="AG72" s="121">
        <v>0</v>
      </c>
      <c r="AH72" s="121">
        <v>0</v>
      </c>
      <c r="AI72" s="121"/>
      <c r="AJ72" s="121">
        <v>0</v>
      </c>
      <c r="AK72" s="121">
        <v>0</v>
      </c>
      <c r="AL72" s="121"/>
      <c r="AM72" s="121">
        <v>0</v>
      </c>
      <c r="AN72" s="121">
        <v>0</v>
      </c>
      <c r="AO72" s="121"/>
      <c r="AP72" s="382" t="str">
        <f t="shared" si="31"/>
        <v>3314.CSBG.I01.Nov251</v>
      </c>
      <c r="AQ72" s="382" t="str">
        <f t="shared" si="32"/>
        <v>St Pauls NW7.3314.CSBG.I01.Nov25</v>
      </c>
      <c r="AR72" s="121"/>
      <c r="AS72" s="121" t="str">
        <f t="shared" ref="AS72:AS84" si="37">RIGHT($B72,4)&amp;"."&amp;$M72&amp;"."&amp;AS$3</f>
        <v>3314.CSBG.I01.Dec251</v>
      </c>
      <c r="AT72" s="121" t="str">
        <f t="shared" ref="AT72:AT84" si="38">$O72&amp;"."&amp;RIGHT($B72,4)&amp;"."&amp;$M72&amp;"."&amp;AT$3</f>
        <v>St Pauls NW7.3314.CSBG.I01.Dec25</v>
      </c>
      <c r="AU72" s="121"/>
      <c r="AV72" s="121">
        <v>0</v>
      </c>
      <c r="AW72" s="121">
        <v>0</v>
      </c>
      <c r="AX72" s="121"/>
      <c r="AY72" s="121"/>
      <c r="AZ72" s="121"/>
      <c r="BA72" s="121"/>
      <c r="BB72" s="121"/>
      <c r="BC72" s="121"/>
      <c r="BD72" s="121"/>
      <c r="BE72" s="119">
        <f t="shared" si="35"/>
        <v>0</v>
      </c>
      <c r="BF72" s="119">
        <f t="shared" si="33"/>
        <v>0</v>
      </c>
      <c r="BG72"/>
      <c r="BH72" s="7"/>
    </row>
    <row r="73" spans="1:60" s="107" customFormat="1" x14ac:dyDescent="0.25">
      <c r="A73">
        <f t="shared" si="34"/>
        <v>3023507</v>
      </c>
      <c r="B73" s="117">
        <v>3023507</v>
      </c>
      <c r="C73" t="s">
        <v>515</v>
      </c>
      <c r="D73" s="106">
        <v>0</v>
      </c>
      <c r="E73" s="106" t="str">
        <f>VLOOKUP(B73,'School Details'!A:E,4,FALSE)</f>
        <v>M</v>
      </c>
      <c r="F73" s="106" t="str">
        <f>VLOOKUP(B73,'School Details'!A:E,5,FALSE)</f>
        <v>Primary</v>
      </c>
      <c r="G73" t="s">
        <v>894</v>
      </c>
      <c r="H73" t="s">
        <v>567</v>
      </c>
      <c r="I73" t="s">
        <v>23892</v>
      </c>
      <c r="J73">
        <v>661225</v>
      </c>
      <c r="K73" s="117" t="s">
        <v>10</v>
      </c>
      <c r="L73" s="106">
        <f t="shared" si="36"/>
        <v>1</v>
      </c>
      <c r="M73" s="106" t="str">
        <f t="shared" si="21"/>
        <v>CSBG.I01</v>
      </c>
      <c r="N73" s="106">
        <f>VLOOKUP(B73,'School Details'!A:K,10,FALSE)</f>
        <v>400037</v>
      </c>
      <c r="O73" s="106" t="str">
        <f t="shared" si="22"/>
        <v xml:space="preserve">St Theresa's RC  </v>
      </c>
      <c r="P73" t="s">
        <v>82</v>
      </c>
      <c r="Q73" t="s">
        <v>83</v>
      </c>
      <c r="R73" t="s">
        <v>84</v>
      </c>
      <c r="S73" t="str">
        <f>VLOOKUP($G73,LBB_Code!$J:$O, 6,FALSE)</f>
        <v>A1.D10166.661225.99999.9999999.999999</v>
      </c>
      <c r="T73" s="124"/>
      <c r="U73" t="str">
        <f t="shared" si="23"/>
        <v>3507.CSBG.I01.Ap251</v>
      </c>
      <c r="V73" t="str">
        <f t="shared" si="24"/>
        <v>St Theresa's RC  .3507.CSBG.I01.Ap25</v>
      </c>
      <c r="W73" s="118"/>
      <c r="X73" t="str">
        <f t="shared" si="25"/>
        <v>3507.CSBG.I01.Ma251</v>
      </c>
      <c r="Y73" t="str">
        <f t="shared" si="26"/>
        <v>St Theresa's RC  .3507.CSBG.I01.Ma25</v>
      </c>
      <c r="Z73" s="118"/>
      <c r="AA73" t="str">
        <f t="shared" si="27"/>
        <v>3507.CSBG.I01.Ju251</v>
      </c>
      <c r="AB73" t="str">
        <f t="shared" si="28"/>
        <v>St Theresa's RC  .3507.CSBG.I01.Ju25</v>
      </c>
      <c r="AC73" s="118"/>
      <c r="AD73" t="str">
        <f t="shared" si="29"/>
        <v>3507.CSBG.I01.Jul251</v>
      </c>
      <c r="AE73" t="str">
        <f t="shared" si="30"/>
        <v>St Theresa's RC  .3507.CSBG.I01.Jul25</v>
      </c>
      <c r="AF73" s="121"/>
      <c r="AG73" s="121">
        <v>0</v>
      </c>
      <c r="AH73" s="121">
        <v>0</v>
      </c>
      <c r="AI73" s="121"/>
      <c r="AJ73" s="121">
        <v>0</v>
      </c>
      <c r="AK73" s="121">
        <v>0</v>
      </c>
      <c r="AL73" s="121"/>
      <c r="AM73" s="121">
        <v>0</v>
      </c>
      <c r="AN73" s="121">
        <v>0</v>
      </c>
      <c r="AO73" s="121"/>
      <c r="AP73" s="382" t="str">
        <f t="shared" si="31"/>
        <v>3507.CSBG.I01.Nov251</v>
      </c>
      <c r="AQ73" s="382" t="str">
        <f t="shared" si="32"/>
        <v>St Theresa's RC  .3507.CSBG.I01.Nov25</v>
      </c>
      <c r="AR73" s="121"/>
      <c r="AS73" s="121" t="str">
        <f t="shared" si="37"/>
        <v>3507.CSBG.I01.Dec251</v>
      </c>
      <c r="AT73" s="121" t="str">
        <f t="shared" si="38"/>
        <v>St Theresa's RC  .3507.CSBG.I01.Dec25</v>
      </c>
      <c r="AU73" s="121"/>
      <c r="AV73" s="121">
        <v>0</v>
      </c>
      <c r="AW73" s="121">
        <v>0</v>
      </c>
      <c r="AX73" s="121"/>
      <c r="AY73" s="121"/>
      <c r="AZ73" s="121"/>
      <c r="BA73" s="121"/>
      <c r="BB73" s="121"/>
      <c r="BC73" s="121"/>
      <c r="BD73" s="121"/>
      <c r="BE73" s="119">
        <f t="shared" si="35"/>
        <v>0</v>
      </c>
      <c r="BF73" s="119">
        <f t="shared" si="33"/>
        <v>0</v>
      </c>
      <c r="BG73"/>
      <c r="BH73" s="7"/>
    </row>
    <row r="74" spans="1:60" s="107" customFormat="1" x14ac:dyDescent="0.25">
      <c r="A74">
        <f t="shared" si="34"/>
        <v>3023506</v>
      </c>
      <c r="B74" s="117">
        <v>3023506</v>
      </c>
      <c r="C74" t="s">
        <v>517</v>
      </c>
      <c r="D74" s="106">
        <v>0</v>
      </c>
      <c r="E74" s="106" t="str">
        <f>VLOOKUP(B74,'School Details'!A:E,4,FALSE)</f>
        <v>M</v>
      </c>
      <c r="F74" s="106" t="str">
        <f>VLOOKUP(B74,'School Details'!A:E,5,FALSE)</f>
        <v>Primary</v>
      </c>
      <c r="G74" t="s">
        <v>894</v>
      </c>
      <c r="H74" t="s">
        <v>567</v>
      </c>
      <c r="I74" t="s">
        <v>23892</v>
      </c>
      <c r="J74">
        <v>661225</v>
      </c>
      <c r="K74" s="117" t="s">
        <v>10</v>
      </c>
      <c r="L74" s="106">
        <f t="shared" si="36"/>
        <v>1</v>
      </c>
      <c r="M74" s="106" t="str">
        <f t="shared" si="21"/>
        <v>CSBG.I01</v>
      </c>
      <c r="N74" s="106">
        <f>VLOOKUP(B74,'School Details'!A:K,10,FALSE)</f>
        <v>400009</v>
      </c>
      <c r="O74" s="106" t="str">
        <f t="shared" si="22"/>
        <v>St Vincent's RC</v>
      </c>
      <c r="P74" t="s">
        <v>103</v>
      </c>
      <c r="Q74" t="s">
        <v>104</v>
      </c>
      <c r="R74" t="s">
        <v>105</v>
      </c>
      <c r="S74" t="str">
        <f>VLOOKUP($G74,LBB_Code!$J:$O, 6,FALSE)</f>
        <v>A1.D10166.661225.99999.9999999.999999</v>
      </c>
      <c r="T74" s="124"/>
      <c r="U74" t="str">
        <f t="shared" si="23"/>
        <v>3506.CSBG.I01.Ap251</v>
      </c>
      <c r="V74" t="str">
        <f t="shared" si="24"/>
        <v>St Vincent's RC.3506.CSBG.I01.Ap25</v>
      </c>
      <c r="W74" s="118"/>
      <c r="X74" t="str">
        <f t="shared" si="25"/>
        <v>3506.CSBG.I01.Ma251</v>
      </c>
      <c r="Y74" t="str">
        <f t="shared" si="26"/>
        <v>St Vincent's RC.3506.CSBG.I01.Ma25</v>
      </c>
      <c r="Z74" s="118"/>
      <c r="AA74" t="str">
        <f t="shared" si="27"/>
        <v>3506.CSBG.I01.Ju251</v>
      </c>
      <c r="AB74" t="str">
        <f t="shared" si="28"/>
        <v>St Vincent's RC.3506.CSBG.I01.Ju25</v>
      </c>
      <c r="AC74" s="118"/>
      <c r="AD74" t="str">
        <f t="shared" si="29"/>
        <v>3506.CSBG.I01.Jul251</v>
      </c>
      <c r="AE74" t="str">
        <f t="shared" si="30"/>
        <v>St Vincent's RC.3506.CSBG.I01.Jul25</v>
      </c>
      <c r="AF74" s="121"/>
      <c r="AG74" s="121">
        <v>0</v>
      </c>
      <c r="AH74" s="121">
        <v>0</v>
      </c>
      <c r="AI74" s="121"/>
      <c r="AJ74" s="121">
        <v>0</v>
      </c>
      <c r="AK74" s="121">
        <v>0</v>
      </c>
      <c r="AL74" s="121"/>
      <c r="AM74" s="121">
        <v>0</v>
      </c>
      <c r="AN74" s="121">
        <v>0</v>
      </c>
      <c r="AO74" s="121"/>
      <c r="AP74" s="382" t="str">
        <f t="shared" si="31"/>
        <v>3506.CSBG.I01.Nov251</v>
      </c>
      <c r="AQ74" s="382" t="str">
        <f t="shared" si="32"/>
        <v>St Vincent's RC.3506.CSBG.I01.Nov25</v>
      </c>
      <c r="AR74" s="121"/>
      <c r="AS74" s="121" t="str">
        <f t="shared" si="37"/>
        <v>3506.CSBG.I01.Dec251</v>
      </c>
      <c r="AT74" s="121" t="str">
        <f t="shared" si="38"/>
        <v>St Vincent's RC.3506.CSBG.I01.Dec25</v>
      </c>
      <c r="AU74" s="121"/>
      <c r="AV74" s="121">
        <v>0</v>
      </c>
      <c r="AW74" s="121">
        <v>0</v>
      </c>
      <c r="AX74" s="121"/>
      <c r="AY74" s="121"/>
      <c r="AZ74" s="121"/>
      <c r="BA74" s="121"/>
      <c r="BB74" s="121"/>
      <c r="BC74" s="121"/>
      <c r="BD74" s="121"/>
      <c r="BE74" s="119">
        <f t="shared" si="35"/>
        <v>0</v>
      </c>
      <c r="BF74" s="119">
        <f t="shared" si="33"/>
        <v>0</v>
      </c>
      <c r="BG74"/>
      <c r="BH74" s="7"/>
    </row>
    <row r="75" spans="1:60" s="107" customFormat="1" x14ac:dyDescent="0.25">
      <c r="A75">
        <f t="shared" si="34"/>
        <v>3025407</v>
      </c>
      <c r="B75" s="117">
        <v>3025407</v>
      </c>
      <c r="C75" t="s">
        <v>553</v>
      </c>
      <c r="D75" s="106">
        <v>0</v>
      </c>
      <c r="E75" s="106" t="str">
        <f>VLOOKUP(B75,'School Details'!A:E,4,FALSE)</f>
        <v>M</v>
      </c>
      <c r="F75" s="106" t="str">
        <f>VLOOKUP(B75,'School Details'!A:E,5,FALSE)</f>
        <v>Secondary</v>
      </c>
      <c r="G75" t="s">
        <v>899</v>
      </c>
      <c r="H75" t="s">
        <v>568</v>
      </c>
      <c r="I75" t="s">
        <v>23892</v>
      </c>
      <c r="J75">
        <v>661225</v>
      </c>
      <c r="K75" s="117" t="s">
        <v>10</v>
      </c>
      <c r="L75" s="106">
        <f t="shared" si="36"/>
        <v>1</v>
      </c>
      <c r="M75" s="106" t="str">
        <f t="shared" si="21"/>
        <v>CSBG.I01</v>
      </c>
      <c r="N75" s="106">
        <f>VLOOKUP(B75,'School Details'!A:K,10,FALSE)</f>
        <v>400013</v>
      </c>
      <c r="O75" s="106" t="str">
        <f t="shared" si="22"/>
        <v xml:space="preserve">St. James' Catholic High </v>
      </c>
      <c r="P75" t="s">
        <v>55</v>
      </c>
      <c r="Q75" t="s">
        <v>56</v>
      </c>
      <c r="R75" t="s">
        <v>57</v>
      </c>
      <c r="S75" t="str">
        <f>VLOOKUP($G75,LBB_Code!$J:$O, 6,FALSE)</f>
        <v>A1.D10167.661225.99999.9999999.999999</v>
      </c>
      <c r="T75" s="124"/>
      <c r="U75" t="str">
        <f t="shared" si="23"/>
        <v>5407.CSBG.I01.Ap251</v>
      </c>
      <c r="V75" t="str">
        <f t="shared" si="24"/>
        <v>St. James' Catholic High .5407.CSBG.I01.Ap25</v>
      </c>
      <c r="W75" s="118"/>
      <c r="X75" t="str">
        <f t="shared" si="25"/>
        <v>5407.CSBG.I01.Ma251</v>
      </c>
      <c r="Y75" t="str">
        <f t="shared" si="26"/>
        <v>St. James' Catholic High .5407.CSBG.I01.Ma25</v>
      </c>
      <c r="Z75" s="118"/>
      <c r="AA75" t="str">
        <f t="shared" si="27"/>
        <v>5407.CSBG.I01.Ju251</v>
      </c>
      <c r="AB75" t="str">
        <f t="shared" si="28"/>
        <v>St. James' Catholic High .5407.CSBG.I01.Ju25</v>
      </c>
      <c r="AC75" s="118"/>
      <c r="AD75" t="str">
        <f t="shared" si="29"/>
        <v>5407.CSBG.I01.Jul251</v>
      </c>
      <c r="AE75" t="str">
        <f t="shared" si="30"/>
        <v>St. James' Catholic High .5407.CSBG.I01.Jul25</v>
      </c>
      <c r="AF75" s="121"/>
      <c r="AG75" s="121">
        <v>0</v>
      </c>
      <c r="AH75" s="121">
        <v>0</v>
      </c>
      <c r="AI75" s="121"/>
      <c r="AJ75" s="121">
        <v>0</v>
      </c>
      <c r="AK75" s="121">
        <v>0</v>
      </c>
      <c r="AL75" s="121"/>
      <c r="AM75" s="121">
        <v>0</v>
      </c>
      <c r="AN75" s="121">
        <v>0</v>
      </c>
      <c r="AO75" s="121"/>
      <c r="AP75" s="382" t="str">
        <f t="shared" si="31"/>
        <v>5407.CSBG.I01.Nov251</v>
      </c>
      <c r="AQ75" s="382" t="str">
        <f t="shared" si="32"/>
        <v>St. James' Catholic High .5407.CSBG.I01.Nov25</v>
      </c>
      <c r="AR75" s="121"/>
      <c r="AS75" s="121" t="str">
        <f t="shared" si="37"/>
        <v>5407.CSBG.I01.Dec251</v>
      </c>
      <c r="AT75" s="121" t="str">
        <f t="shared" si="38"/>
        <v>St. James' Catholic High .5407.CSBG.I01.Dec25</v>
      </c>
      <c r="AU75" s="121"/>
      <c r="AV75" s="121">
        <v>0</v>
      </c>
      <c r="AW75" s="121">
        <v>0</v>
      </c>
      <c r="AX75" s="121"/>
      <c r="AY75" s="121"/>
      <c r="AZ75" s="121"/>
      <c r="BA75" s="121"/>
      <c r="BB75" s="121"/>
      <c r="BC75" s="121"/>
      <c r="BD75" s="121"/>
      <c r="BE75" s="119">
        <f t="shared" si="35"/>
        <v>0</v>
      </c>
      <c r="BF75" s="119">
        <f t="shared" si="33"/>
        <v>0</v>
      </c>
      <c r="BG75"/>
      <c r="BH75" s="7"/>
    </row>
    <row r="76" spans="1:60" s="107" customFormat="1" x14ac:dyDescent="0.25">
      <c r="A76">
        <f t="shared" si="34"/>
        <v>3023313</v>
      </c>
      <c r="B76" s="117">
        <v>3023313</v>
      </c>
      <c r="C76" t="s">
        <v>513</v>
      </c>
      <c r="D76" s="106">
        <v>0</v>
      </c>
      <c r="E76" s="106" t="str">
        <f>VLOOKUP(B76,'School Details'!A:E,4,FALSE)</f>
        <v>M</v>
      </c>
      <c r="F76" s="106" t="str">
        <f>VLOOKUP(B76,'School Details'!A:E,5,FALSE)</f>
        <v>Primary</v>
      </c>
      <c r="G76" t="s">
        <v>894</v>
      </c>
      <c r="H76" t="s">
        <v>567</v>
      </c>
      <c r="I76" t="s">
        <v>23892</v>
      </c>
      <c r="J76">
        <v>661225</v>
      </c>
      <c r="K76" s="117" t="s">
        <v>10</v>
      </c>
      <c r="L76" s="106">
        <f t="shared" si="36"/>
        <v>1</v>
      </c>
      <c r="M76" s="106" t="str">
        <f t="shared" si="21"/>
        <v>CSBG.I01</v>
      </c>
      <c r="N76" s="106">
        <f>VLOOKUP(B76,'School Details'!A:K,10,FALSE)</f>
        <v>400006</v>
      </c>
      <c r="O76" s="106" t="str">
        <f t="shared" si="22"/>
        <v>St. Pauls N11</v>
      </c>
      <c r="P76" t="s">
        <v>247</v>
      </c>
      <c r="Q76" t="s">
        <v>248</v>
      </c>
      <c r="R76" t="s">
        <v>249</v>
      </c>
      <c r="S76" t="str">
        <f>VLOOKUP($G76,LBB_Code!$J:$O, 6,FALSE)</f>
        <v>A1.D10166.661225.99999.9999999.999999</v>
      </c>
      <c r="T76" s="124"/>
      <c r="U76" t="str">
        <f t="shared" si="23"/>
        <v>3313.CSBG.I01.Ap251</v>
      </c>
      <c r="V76" t="str">
        <f t="shared" si="24"/>
        <v>St. Pauls N11.3313.CSBG.I01.Ap25</v>
      </c>
      <c r="W76" s="118"/>
      <c r="X76" t="str">
        <f t="shared" si="25"/>
        <v>3313.CSBG.I01.Ma251</v>
      </c>
      <c r="Y76" t="str">
        <f t="shared" si="26"/>
        <v>St. Pauls N11.3313.CSBG.I01.Ma25</v>
      </c>
      <c r="Z76" s="118"/>
      <c r="AA76" t="str">
        <f t="shared" si="27"/>
        <v>3313.CSBG.I01.Ju251</v>
      </c>
      <c r="AB76" t="str">
        <f t="shared" si="28"/>
        <v>St. Pauls N11.3313.CSBG.I01.Ju25</v>
      </c>
      <c r="AC76" s="118"/>
      <c r="AD76" t="str">
        <f t="shared" si="29"/>
        <v>3313.CSBG.I01.Jul251</v>
      </c>
      <c r="AE76" t="str">
        <f t="shared" si="30"/>
        <v>St. Pauls N11.3313.CSBG.I01.Jul25</v>
      </c>
      <c r="AF76" s="121"/>
      <c r="AG76" s="121">
        <v>0</v>
      </c>
      <c r="AH76" s="121">
        <v>0</v>
      </c>
      <c r="AI76" s="121"/>
      <c r="AJ76" s="121">
        <v>0</v>
      </c>
      <c r="AK76" s="121">
        <v>0</v>
      </c>
      <c r="AL76" s="121"/>
      <c r="AM76" s="121">
        <v>0</v>
      </c>
      <c r="AN76" s="121">
        <v>0</v>
      </c>
      <c r="AO76" s="121"/>
      <c r="AP76" s="382" t="str">
        <f t="shared" si="31"/>
        <v>3313.CSBG.I01.Nov251</v>
      </c>
      <c r="AQ76" s="382" t="str">
        <f t="shared" si="32"/>
        <v>St. Pauls N11.3313.CSBG.I01.Nov25</v>
      </c>
      <c r="AR76" s="121"/>
      <c r="AS76" s="121" t="str">
        <f t="shared" si="37"/>
        <v>3313.CSBG.I01.Dec251</v>
      </c>
      <c r="AT76" s="121" t="str">
        <f t="shared" si="38"/>
        <v>St. Pauls N11.3313.CSBG.I01.Dec25</v>
      </c>
      <c r="AU76" s="121"/>
      <c r="AV76" s="121">
        <v>0</v>
      </c>
      <c r="AW76" s="121">
        <v>0</v>
      </c>
      <c r="AX76" s="121"/>
      <c r="AY76" s="121"/>
      <c r="AZ76" s="121"/>
      <c r="BA76" s="121"/>
      <c r="BB76" s="121"/>
      <c r="BC76" s="121"/>
      <c r="BD76" s="121"/>
      <c r="BE76" s="119">
        <f t="shared" si="35"/>
        <v>0</v>
      </c>
      <c r="BF76" s="119">
        <f t="shared" si="33"/>
        <v>0</v>
      </c>
      <c r="BG76"/>
      <c r="BH76" s="7"/>
    </row>
    <row r="77" spans="1:60" s="107" customFormat="1" x14ac:dyDescent="0.25">
      <c r="A77">
        <f t="shared" si="34"/>
        <v>3022070</v>
      </c>
      <c r="B77" s="117">
        <v>3022070</v>
      </c>
      <c r="C77" t="s">
        <v>520</v>
      </c>
      <c r="D77" s="106">
        <v>0</v>
      </c>
      <c r="E77" s="106" t="str">
        <f>VLOOKUP(B77,'School Details'!A:E,4,FALSE)</f>
        <v>M</v>
      </c>
      <c r="F77" s="106" t="str">
        <f>VLOOKUP(B77,'School Details'!A:E,5,FALSE)</f>
        <v>Primary</v>
      </c>
      <c r="G77" t="s">
        <v>894</v>
      </c>
      <c r="H77" t="s">
        <v>567</v>
      </c>
      <c r="I77" t="s">
        <v>23892</v>
      </c>
      <c r="J77">
        <v>661225</v>
      </c>
      <c r="K77" s="117" t="s">
        <v>10</v>
      </c>
      <c r="L77" s="106">
        <f t="shared" si="36"/>
        <v>1</v>
      </c>
      <c r="M77" s="106" t="str">
        <f t="shared" si="21"/>
        <v>CSBG.I01</v>
      </c>
      <c r="N77" s="106">
        <f>VLOOKUP(B77,'School Details'!A:K,10,FALSE)</f>
        <v>400038</v>
      </c>
      <c r="O77" s="106" t="str">
        <f t="shared" si="22"/>
        <v xml:space="preserve">Sunnyfields  </v>
      </c>
      <c r="P77" t="s">
        <v>210</v>
      </c>
      <c r="Q77" t="s">
        <v>211</v>
      </c>
      <c r="R77" t="s">
        <v>212</v>
      </c>
      <c r="S77" t="str">
        <f>VLOOKUP($G77,LBB_Code!$J:$O, 6,FALSE)</f>
        <v>A1.D10166.661225.99999.9999999.999999</v>
      </c>
      <c r="T77" s="124"/>
      <c r="U77" t="str">
        <f t="shared" si="23"/>
        <v>2070.CSBG.I01.Ap251</v>
      </c>
      <c r="V77" t="str">
        <f t="shared" si="24"/>
        <v>Sunnyfields  .2070.CSBG.I01.Ap25</v>
      </c>
      <c r="W77" s="118"/>
      <c r="X77" t="str">
        <f t="shared" si="25"/>
        <v>2070.CSBG.I01.Ma251</v>
      </c>
      <c r="Y77" t="str">
        <f t="shared" si="26"/>
        <v>Sunnyfields  .2070.CSBG.I01.Ma25</v>
      </c>
      <c r="Z77" s="118"/>
      <c r="AA77" t="str">
        <f t="shared" si="27"/>
        <v>2070.CSBG.I01.Ju251</v>
      </c>
      <c r="AB77" t="str">
        <f t="shared" si="28"/>
        <v>Sunnyfields  .2070.CSBG.I01.Ju25</v>
      </c>
      <c r="AC77" s="118"/>
      <c r="AD77" t="str">
        <f t="shared" si="29"/>
        <v>2070.CSBG.I01.Jul251</v>
      </c>
      <c r="AE77" t="str">
        <f t="shared" si="30"/>
        <v>Sunnyfields  .2070.CSBG.I01.Jul25</v>
      </c>
      <c r="AF77" s="121"/>
      <c r="AG77" s="121">
        <v>0</v>
      </c>
      <c r="AH77" s="121">
        <v>0</v>
      </c>
      <c r="AI77" s="121"/>
      <c r="AJ77" s="121">
        <v>0</v>
      </c>
      <c r="AK77" s="121">
        <v>0</v>
      </c>
      <c r="AL77" s="121"/>
      <c r="AM77" s="121">
        <v>0</v>
      </c>
      <c r="AN77" s="121">
        <v>0</v>
      </c>
      <c r="AO77" s="121"/>
      <c r="AP77" s="382" t="str">
        <f t="shared" si="31"/>
        <v>2070.CSBG.I01.Nov251</v>
      </c>
      <c r="AQ77" s="382" t="str">
        <f t="shared" si="32"/>
        <v>Sunnyfields  .2070.CSBG.I01.Nov25</v>
      </c>
      <c r="AR77" s="121"/>
      <c r="AS77" s="121" t="str">
        <f t="shared" si="37"/>
        <v>2070.CSBG.I01.Dec251</v>
      </c>
      <c r="AT77" s="121" t="str">
        <f t="shared" si="38"/>
        <v>Sunnyfields  .2070.CSBG.I01.Dec25</v>
      </c>
      <c r="AU77" s="121"/>
      <c r="AV77" s="121">
        <v>0</v>
      </c>
      <c r="AW77" s="121">
        <v>0</v>
      </c>
      <c r="AX77" s="121"/>
      <c r="AY77" s="121"/>
      <c r="AZ77" s="121"/>
      <c r="BA77" s="121"/>
      <c r="BB77" s="121"/>
      <c r="BC77" s="121"/>
      <c r="BD77" s="121"/>
      <c r="BE77" s="119">
        <f t="shared" si="35"/>
        <v>0</v>
      </c>
      <c r="BF77" s="121">
        <f t="shared" si="33"/>
        <v>0</v>
      </c>
      <c r="BG77"/>
      <c r="BH77" s="7"/>
    </row>
    <row r="78" spans="1:60" s="107" customFormat="1" x14ac:dyDescent="0.25">
      <c r="A78">
        <f t="shared" si="34"/>
        <v>3023316</v>
      </c>
      <c r="B78" s="117">
        <v>3023316</v>
      </c>
      <c r="C78" t="s">
        <v>522</v>
      </c>
      <c r="D78" s="106">
        <v>0</v>
      </c>
      <c r="E78" s="106" t="str">
        <f>VLOOKUP(B78,'School Details'!A:E,4,FALSE)</f>
        <v>M</v>
      </c>
      <c r="F78" s="106" t="str">
        <f>VLOOKUP(B78,'School Details'!A:E,5,FALSE)</f>
        <v>Primary</v>
      </c>
      <c r="G78" t="s">
        <v>894</v>
      </c>
      <c r="H78" t="s">
        <v>567</v>
      </c>
      <c r="I78" t="s">
        <v>23892</v>
      </c>
      <c r="J78">
        <v>661225</v>
      </c>
      <c r="K78" s="117" t="s">
        <v>10</v>
      </c>
      <c r="L78" s="106">
        <f t="shared" si="36"/>
        <v>1</v>
      </c>
      <c r="M78" s="106" t="str">
        <f t="shared" si="21"/>
        <v>CSBG.I01</v>
      </c>
      <c r="N78" s="106">
        <f>VLOOKUP(B78,'School Details'!A:K,10,FALSE)</f>
        <v>400100</v>
      </c>
      <c r="O78" s="106" t="str">
        <f t="shared" si="22"/>
        <v xml:space="preserve">Trent  CE  </v>
      </c>
      <c r="P78" t="s">
        <v>157</v>
      </c>
      <c r="Q78" t="s">
        <v>158</v>
      </c>
      <c r="R78" t="s">
        <v>159</v>
      </c>
      <c r="S78" t="str">
        <f>VLOOKUP($G78,LBB_Code!$J:$O, 6,FALSE)</f>
        <v>A1.D10166.661225.99999.9999999.999999</v>
      </c>
      <c r="T78" s="124"/>
      <c r="U78" t="str">
        <f t="shared" si="23"/>
        <v>3316.CSBG.I01.Ap251</v>
      </c>
      <c r="V78" t="str">
        <f t="shared" si="24"/>
        <v>Trent  CE  .3316.CSBG.I01.Ap25</v>
      </c>
      <c r="W78" s="118"/>
      <c r="X78" t="str">
        <f t="shared" si="25"/>
        <v>3316.CSBG.I01.Ma251</v>
      </c>
      <c r="Y78" t="str">
        <f t="shared" si="26"/>
        <v>Trent  CE  .3316.CSBG.I01.Ma25</v>
      </c>
      <c r="Z78" s="118"/>
      <c r="AA78" t="str">
        <f t="shared" si="27"/>
        <v>3316.CSBG.I01.Ju251</v>
      </c>
      <c r="AB78" t="str">
        <f t="shared" si="28"/>
        <v>Trent  CE  .3316.CSBG.I01.Ju25</v>
      </c>
      <c r="AC78" s="118"/>
      <c r="AD78" t="str">
        <f t="shared" si="29"/>
        <v>3316.CSBG.I01.Jul251</v>
      </c>
      <c r="AE78" t="str">
        <f t="shared" si="30"/>
        <v>Trent  CE  .3316.CSBG.I01.Jul25</v>
      </c>
      <c r="AF78" s="121"/>
      <c r="AG78" s="121">
        <v>0</v>
      </c>
      <c r="AH78" s="121">
        <v>0</v>
      </c>
      <c r="AI78" s="121"/>
      <c r="AJ78" s="121">
        <v>0</v>
      </c>
      <c r="AK78" s="121">
        <v>0</v>
      </c>
      <c r="AL78" s="121"/>
      <c r="AM78" s="121">
        <v>0</v>
      </c>
      <c r="AN78" s="121">
        <v>0</v>
      </c>
      <c r="AO78" s="121"/>
      <c r="AP78" s="382" t="str">
        <f t="shared" si="31"/>
        <v>3316.CSBG.I01.Nov251</v>
      </c>
      <c r="AQ78" s="382" t="str">
        <f t="shared" si="32"/>
        <v>Trent  CE  .3316.CSBG.I01.Nov25</v>
      </c>
      <c r="AR78" s="121"/>
      <c r="AS78" s="121" t="str">
        <f t="shared" si="37"/>
        <v>3316.CSBG.I01.Dec251</v>
      </c>
      <c r="AT78" s="121" t="str">
        <f t="shared" si="38"/>
        <v>Trent  CE  .3316.CSBG.I01.Dec25</v>
      </c>
      <c r="AU78" s="121"/>
      <c r="AV78" s="121">
        <v>0</v>
      </c>
      <c r="AW78" s="121">
        <v>0</v>
      </c>
      <c r="AX78" s="121"/>
      <c r="AY78" s="121"/>
      <c r="AZ78" s="121"/>
      <c r="BA78" s="121"/>
      <c r="BB78" s="121"/>
      <c r="BC78" s="121"/>
      <c r="BD78" s="121"/>
      <c r="BE78" s="119">
        <f t="shared" si="35"/>
        <v>0</v>
      </c>
      <c r="BF78" s="121">
        <f t="shared" si="33"/>
        <v>0</v>
      </c>
      <c r="BG78"/>
      <c r="BH78" s="7"/>
    </row>
    <row r="79" spans="1:60" s="107" customFormat="1" x14ac:dyDescent="0.25">
      <c r="A79">
        <f t="shared" si="34"/>
        <v>3022055</v>
      </c>
      <c r="B79" s="117">
        <v>3022055</v>
      </c>
      <c r="C79" t="s">
        <v>524</v>
      </c>
      <c r="D79" s="106">
        <v>0</v>
      </c>
      <c r="E79" s="106" t="str">
        <f>VLOOKUP(B79,'School Details'!A:E,4,FALSE)</f>
        <v>M</v>
      </c>
      <c r="F79" s="106" t="str">
        <f>VLOOKUP(B79,'School Details'!A:E,5,FALSE)</f>
        <v>Primary</v>
      </c>
      <c r="G79" t="s">
        <v>894</v>
      </c>
      <c r="H79" t="s">
        <v>567</v>
      </c>
      <c r="I79" t="s">
        <v>23892</v>
      </c>
      <c r="J79">
        <v>661225</v>
      </c>
      <c r="K79" s="117" t="s">
        <v>10</v>
      </c>
      <c r="L79" s="106">
        <f t="shared" si="36"/>
        <v>1</v>
      </c>
      <c r="M79" s="106" t="str">
        <f t="shared" si="21"/>
        <v>CSBG.I01</v>
      </c>
      <c r="N79" s="106">
        <f>VLOOKUP(B79,'School Details'!A:K,10,FALSE)</f>
        <v>400101</v>
      </c>
      <c r="O79" s="106" t="str">
        <f t="shared" si="22"/>
        <v xml:space="preserve">Tudor </v>
      </c>
      <c r="P79" t="s">
        <v>37</v>
      </c>
      <c r="Q79" t="s">
        <v>38</v>
      </c>
      <c r="R79" t="s">
        <v>39</v>
      </c>
      <c r="S79" t="str">
        <f>VLOOKUP($G79,LBB_Code!$J:$O, 6,FALSE)</f>
        <v>A1.D10166.661225.99999.9999999.999999</v>
      </c>
      <c r="T79" s="124"/>
      <c r="U79" t="str">
        <f t="shared" si="23"/>
        <v>2055.CSBG.I01.Ap251</v>
      </c>
      <c r="V79" t="str">
        <f t="shared" si="24"/>
        <v>Tudor .2055.CSBG.I01.Ap25</v>
      </c>
      <c r="W79" s="118"/>
      <c r="X79" t="str">
        <f t="shared" si="25"/>
        <v>2055.CSBG.I01.Ma251</v>
      </c>
      <c r="Y79" t="str">
        <f t="shared" si="26"/>
        <v>Tudor .2055.CSBG.I01.Ma25</v>
      </c>
      <c r="Z79" s="118"/>
      <c r="AA79" t="str">
        <f t="shared" si="27"/>
        <v>2055.CSBG.I01.Ju251</v>
      </c>
      <c r="AB79" t="str">
        <f t="shared" si="28"/>
        <v>Tudor .2055.CSBG.I01.Ju25</v>
      </c>
      <c r="AC79" s="118"/>
      <c r="AD79" t="str">
        <f t="shared" si="29"/>
        <v>2055.CSBG.I01.Jul251</v>
      </c>
      <c r="AE79" t="str">
        <f t="shared" si="30"/>
        <v>Tudor .2055.CSBG.I01.Jul25</v>
      </c>
      <c r="AF79" s="121"/>
      <c r="AG79" s="121">
        <v>0</v>
      </c>
      <c r="AH79" s="121">
        <v>0</v>
      </c>
      <c r="AI79" s="121"/>
      <c r="AJ79" s="121">
        <v>0</v>
      </c>
      <c r="AK79" s="121">
        <v>0</v>
      </c>
      <c r="AL79" s="121"/>
      <c r="AM79" s="121">
        <v>0</v>
      </c>
      <c r="AN79" s="121">
        <v>0</v>
      </c>
      <c r="AO79" s="121"/>
      <c r="AP79" s="382" t="str">
        <f t="shared" si="31"/>
        <v>2055.CSBG.I01.Nov251</v>
      </c>
      <c r="AQ79" s="382" t="str">
        <f t="shared" si="32"/>
        <v>Tudor .2055.CSBG.I01.Nov25</v>
      </c>
      <c r="AR79" s="121"/>
      <c r="AS79" s="121" t="str">
        <f t="shared" si="37"/>
        <v>2055.CSBG.I01.Dec251</v>
      </c>
      <c r="AT79" s="121" t="str">
        <f t="shared" si="38"/>
        <v>Tudor .2055.CSBG.I01.Dec25</v>
      </c>
      <c r="AU79" s="121"/>
      <c r="AV79" s="121">
        <v>0</v>
      </c>
      <c r="AW79" s="121">
        <v>0</v>
      </c>
      <c r="AX79" s="121"/>
      <c r="AY79" s="121"/>
      <c r="AZ79" s="121"/>
      <c r="BA79" s="121"/>
      <c r="BB79" s="121"/>
      <c r="BC79" s="121"/>
      <c r="BD79" s="121"/>
      <c r="BE79" s="119">
        <f t="shared" si="35"/>
        <v>0</v>
      </c>
      <c r="BF79" s="121">
        <f t="shared" si="33"/>
        <v>0</v>
      </c>
      <c r="BG79"/>
      <c r="BH79" s="7"/>
    </row>
    <row r="80" spans="1:60" s="107" customFormat="1" x14ac:dyDescent="0.25">
      <c r="A80">
        <f t="shared" si="34"/>
        <v>3022057</v>
      </c>
      <c r="B80" s="117">
        <v>3022057</v>
      </c>
      <c r="C80" t="s">
        <v>525</v>
      </c>
      <c r="D80" s="106">
        <v>0</v>
      </c>
      <c r="E80" s="106" t="str">
        <f>VLOOKUP(B80,'School Details'!A:E,4,FALSE)</f>
        <v>M</v>
      </c>
      <c r="F80" s="106" t="str">
        <f>VLOOKUP(B80,'School Details'!A:E,5,FALSE)</f>
        <v>Primary</v>
      </c>
      <c r="G80" t="s">
        <v>894</v>
      </c>
      <c r="H80" t="s">
        <v>567</v>
      </c>
      <c r="I80" t="s">
        <v>23892</v>
      </c>
      <c r="J80">
        <v>661225</v>
      </c>
      <c r="K80" s="117" t="s">
        <v>10</v>
      </c>
      <c r="L80" s="106">
        <f t="shared" si="36"/>
        <v>1</v>
      </c>
      <c r="M80" s="106" t="str">
        <f t="shared" si="21"/>
        <v>CSBG.I01</v>
      </c>
      <c r="N80" s="106">
        <f>VLOOKUP(B80,'School Details'!A:K,10,FALSE)</f>
        <v>400053</v>
      </c>
      <c r="O80" s="106" t="str">
        <f t="shared" si="22"/>
        <v xml:space="preserve">Underhill </v>
      </c>
      <c r="P80" t="s">
        <v>226</v>
      </c>
      <c r="Q80" t="s">
        <v>227</v>
      </c>
      <c r="R80" t="s">
        <v>228</v>
      </c>
      <c r="S80" t="str">
        <f>VLOOKUP($G80,LBB_Code!$J:$O, 6,FALSE)</f>
        <v>A1.D10166.661225.99999.9999999.999999</v>
      </c>
      <c r="T80" s="124"/>
      <c r="U80" t="str">
        <f t="shared" si="23"/>
        <v>2057.CSBG.I01.Ap251</v>
      </c>
      <c r="V80" t="str">
        <f t="shared" si="24"/>
        <v>Underhill .2057.CSBG.I01.Ap25</v>
      </c>
      <c r="W80" s="118"/>
      <c r="X80" t="str">
        <f t="shared" si="25"/>
        <v>2057.CSBG.I01.Ma251</v>
      </c>
      <c r="Y80" t="str">
        <f t="shared" si="26"/>
        <v>Underhill .2057.CSBG.I01.Ma25</v>
      </c>
      <c r="Z80" s="118"/>
      <c r="AA80" t="str">
        <f t="shared" si="27"/>
        <v>2057.CSBG.I01.Ju251</v>
      </c>
      <c r="AB80" t="str">
        <f t="shared" si="28"/>
        <v>Underhill .2057.CSBG.I01.Ju25</v>
      </c>
      <c r="AC80" s="118"/>
      <c r="AD80" t="str">
        <f t="shared" si="29"/>
        <v>2057.CSBG.I01.Jul251</v>
      </c>
      <c r="AE80" t="str">
        <f t="shared" si="30"/>
        <v>Underhill .2057.CSBG.I01.Jul25</v>
      </c>
      <c r="AF80" s="121"/>
      <c r="AG80" s="121">
        <v>0</v>
      </c>
      <c r="AH80" s="121">
        <v>0</v>
      </c>
      <c r="AI80" s="121"/>
      <c r="AJ80" s="121">
        <v>0</v>
      </c>
      <c r="AK80" s="121">
        <v>0</v>
      </c>
      <c r="AL80" s="121"/>
      <c r="AM80" s="121">
        <v>0</v>
      </c>
      <c r="AN80" s="121">
        <v>0</v>
      </c>
      <c r="AO80" s="121"/>
      <c r="AP80" s="382" t="str">
        <f t="shared" si="31"/>
        <v>2057.CSBG.I01.Nov251</v>
      </c>
      <c r="AQ80" s="382" t="str">
        <f t="shared" si="32"/>
        <v>Underhill .2057.CSBG.I01.Nov25</v>
      </c>
      <c r="AR80" s="121"/>
      <c r="AS80" s="121" t="str">
        <f t="shared" si="37"/>
        <v>2057.CSBG.I01.Dec251</v>
      </c>
      <c r="AT80" s="121" t="str">
        <f t="shared" si="38"/>
        <v>Underhill .2057.CSBG.I01.Dec25</v>
      </c>
      <c r="AU80" s="121"/>
      <c r="AV80" s="121">
        <v>0</v>
      </c>
      <c r="AW80" s="121">
        <v>0</v>
      </c>
      <c r="AX80" s="121"/>
      <c r="AY80" s="121"/>
      <c r="AZ80" s="121"/>
      <c r="BA80" s="121"/>
      <c r="BB80" s="121"/>
      <c r="BC80" s="121"/>
      <c r="BD80" s="121"/>
      <c r="BE80" s="119">
        <f t="shared" si="35"/>
        <v>0</v>
      </c>
      <c r="BF80" s="119">
        <f t="shared" si="33"/>
        <v>0</v>
      </c>
      <c r="BG80"/>
      <c r="BH80" s="7"/>
    </row>
    <row r="81" spans="1:60" s="107" customFormat="1" x14ac:dyDescent="0.25">
      <c r="A81">
        <f t="shared" si="34"/>
        <v>3022076</v>
      </c>
      <c r="B81" s="117">
        <v>3022076</v>
      </c>
      <c r="C81" t="s">
        <v>528</v>
      </c>
      <c r="D81" s="106">
        <v>0</v>
      </c>
      <c r="E81" s="106" t="str">
        <f>VLOOKUP(B81,'School Details'!A:E,4,FALSE)</f>
        <v>M</v>
      </c>
      <c r="F81" s="106" t="str">
        <f>VLOOKUP(B81,'School Details'!A:E,5,FALSE)</f>
        <v>Primary</v>
      </c>
      <c r="G81" t="s">
        <v>894</v>
      </c>
      <c r="H81" t="s">
        <v>567</v>
      </c>
      <c r="I81" t="s">
        <v>23892</v>
      </c>
      <c r="J81">
        <v>661225</v>
      </c>
      <c r="K81" s="117" t="s">
        <v>10</v>
      </c>
      <c r="L81" s="106">
        <f t="shared" si="36"/>
        <v>1</v>
      </c>
      <c r="M81" s="106" t="str">
        <f t="shared" si="21"/>
        <v>CSBG.I01</v>
      </c>
      <c r="N81" s="106">
        <f>VLOOKUP(B81,'School Details'!A:K,10,FALSE)</f>
        <v>400111</v>
      </c>
      <c r="O81" s="106" t="str">
        <f t="shared" si="22"/>
        <v xml:space="preserve">Wessex  Gardens  </v>
      </c>
      <c r="P81" t="s">
        <v>127</v>
      </c>
      <c r="Q81" t="s">
        <v>128</v>
      </c>
      <c r="R81" t="s">
        <v>129</v>
      </c>
      <c r="S81" t="str">
        <f>VLOOKUP($G81,LBB_Code!$J:$O, 6,FALSE)</f>
        <v>A1.D10166.661225.99999.9999999.999999</v>
      </c>
      <c r="T81" s="124"/>
      <c r="U81" t="str">
        <f t="shared" si="23"/>
        <v>2076.CSBG.I01.Ap251</v>
      </c>
      <c r="V81" t="str">
        <f t="shared" si="24"/>
        <v>Wessex  Gardens  .2076.CSBG.I01.Ap25</v>
      </c>
      <c r="W81" s="118"/>
      <c r="X81" t="str">
        <f t="shared" si="25"/>
        <v>2076.CSBG.I01.Ma251</v>
      </c>
      <c r="Y81" t="str">
        <f t="shared" si="26"/>
        <v>Wessex  Gardens  .2076.CSBG.I01.Ma25</v>
      </c>
      <c r="Z81" s="118"/>
      <c r="AA81" t="str">
        <f t="shared" si="27"/>
        <v>2076.CSBG.I01.Ju251</v>
      </c>
      <c r="AB81" t="str">
        <f t="shared" si="28"/>
        <v>Wessex  Gardens  .2076.CSBG.I01.Ju25</v>
      </c>
      <c r="AC81" s="118"/>
      <c r="AD81" t="str">
        <f t="shared" si="29"/>
        <v>2076.CSBG.I01.Jul251</v>
      </c>
      <c r="AE81" t="str">
        <f t="shared" si="30"/>
        <v>Wessex  Gardens  .2076.CSBG.I01.Jul25</v>
      </c>
      <c r="AF81" s="121"/>
      <c r="AG81" s="121">
        <v>0</v>
      </c>
      <c r="AH81" s="121">
        <v>0</v>
      </c>
      <c r="AI81" s="121"/>
      <c r="AJ81" s="121">
        <v>0</v>
      </c>
      <c r="AK81" s="121">
        <v>0</v>
      </c>
      <c r="AL81" s="121"/>
      <c r="AM81" s="121">
        <v>0</v>
      </c>
      <c r="AN81" s="121">
        <v>0</v>
      </c>
      <c r="AO81" s="121"/>
      <c r="AP81" s="382" t="str">
        <f t="shared" si="31"/>
        <v>2076.CSBG.I01.Nov251</v>
      </c>
      <c r="AQ81" s="382" t="str">
        <f t="shared" si="32"/>
        <v>Wessex  Gardens  .2076.CSBG.I01.Nov25</v>
      </c>
      <c r="AR81" s="121"/>
      <c r="AS81" s="121" t="str">
        <f t="shared" si="37"/>
        <v>2076.CSBG.I01.Dec251</v>
      </c>
      <c r="AT81" s="121" t="str">
        <f t="shared" si="38"/>
        <v>Wessex  Gardens  .2076.CSBG.I01.Dec25</v>
      </c>
      <c r="AU81" s="121"/>
      <c r="AV81" s="121">
        <v>0</v>
      </c>
      <c r="AW81" s="121">
        <v>0</v>
      </c>
      <c r="AX81" s="121"/>
      <c r="AY81" s="121"/>
      <c r="AZ81" s="121"/>
      <c r="BA81" s="121"/>
      <c r="BB81" s="121"/>
      <c r="BC81" s="121"/>
      <c r="BD81" s="121"/>
      <c r="BE81" s="119">
        <f t="shared" si="35"/>
        <v>0</v>
      </c>
      <c r="BF81" s="119">
        <f t="shared" si="33"/>
        <v>0</v>
      </c>
      <c r="BG81"/>
      <c r="BH81" s="7"/>
    </row>
    <row r="82" spans="1:60" s="107" customFormat="1" x14ac:dyDescent="0.25">
      <c r="A82">
        <f t="shared" si="34"/>
        <v>3022060</v>
      </c>
      <c r="B82" s="117">
        <v>3022060</v>
      </c>
      <c r="C82" t="s">
        <v>529</v>
      </c>
      <c r="D82" s="106">
        <v>0</v>
      </c>
      <c r="E82" s="106" t="str">
        <f>VLOOKUP(B82,'School Details'!A:E,4,FALSE)</f>
        <v>M</v>
      </c>
      <c r="F82" s="106" t="str">
        <f>VLOOKUP(B82,'School Details'!A:E,5,FALSE)</f>
        <v>Primary</v>
      </c>
      <c r="G82" t="s">
        <v>894</v>
      </c>
      <c r="H82" t="s">
        <v>567</v>
      </c>
      <c r="I82" t="s">
        <v>23892</v>
      </c>
      <c r="J82">
        <v>661225</v>
      </c>
      <c r="K82" s="117" t="s">
        <v>10</v>
      </c>
      <c r="L82" s="106">
        <f t="shared" si="36"/>
        <v>1</v>
      </c>
      <c r="M82" s="106" t="str">
        <f t="shared" si="21"/>
        <v>CSBG.I01</v>
      </c>
      <c r="N82" s="106">
        <f>VLOOKUP(B82,'School Details'!A:K,10,FALSE)</f>
        <v>400011</v>
      </c>
      <c r="O82" s="106" t="str">
        <f t="shared" si="22"/>
        <v xml:space="preserve">Whitings Hill  </v>
      </c>
      <c r="P82" t="s">
        <v>250</v>
      </c>
      <c r="Q82" t="s">
        <v>251</v>
      </c>
      <c r="R82" t="s">
        <v>252</v>
      </c>
      <c r="S82" t="str">
        <f>VLOOKUP($G82,LBB_Code!$J:$O, 6,FALSE)</f>
        <v>A1.D10166.661225.99999.9999999.999999</v>
      </c>
      <c r="T82" s="124"/>
      <c r="U82" t="str">
        <f t="shared" si="23"/>
        <v>2060.CSBG.I01.Ap251</v>
      </c>
      <c r="V82" t="str">
        <f t="shared" si="24"/>
        <v>Whitings Hill  .2060.CSBG.I01.Ap25</v>
      </c>
      <c r="W82" s="118"/>
      <c r="X82" t="str">
        <f t="shared" si="25"/>
        <v>2060.CSBG.I01.Ma251</v>
      </c>
      <c r="Y82" t="str">
        <f t="shared" si="26"/>
        <v>Whitings Hill  .2060.CSBG.I01.Ma25</v>
      </c>
      <c r="Z82" s="118"/>
      <c r="AA82" t="str">
        <f t="shared" si="27"/>
        <v>2060.CSBG.I01.Ju251</v>
      </c>
      <c r="AB82" t="str">
        <f t="shared" si="28"/>
        <v>Whitings Hill  .2060.CSBG.I01.Ju25</v>
      </c>
      <c r="AC82" s="118"/>
      <c r="AD82" t="str">
        <f t="shared" si="29"/>
        <v>2060.CSBG.I01.Jul251</v>
      </c>
      <c r="AE82" t="str">
        <f t="shared" si="30"/>
        <v>Whitings Hill  .2060.CSBG.I01.Jul25</v>
      </c>
      <c r="AF82" s="121"/>
      <c r="AG82" s="121">
        <v>0</v>
      </c>
      <c r="AH82" s="121">
        <v>0</v>
      </c>
      <c r="AI82" s="121"/>
      <c r="AJ82" s="121">
        <v>0</v>
      </c>
      <c r="AK82" s="121">
        <v>0</v>
      </c>
      <c r="AL82" s="121"/>
      <c r="AM82" s="121">
        <v>0</v>
      </c>
      <c r="AN82" s="121">
        <v>0</v>
      </c>
      <c r="AO82" s="121"/>
      <c r="AP82" s="382" t="str">
        <f t="shared" si="31"/>
        <v>2060.CSBG.I01.Nov251</v>
      </c>
      <c r="AQ82" s="382" t="str">
        <f t="shared" si="32"/>
        <v>Whitings Hill  .2060.CSBG.I01.Nov25</v>
      </c>
      <c r="AR82" s="121"/>
      <c r="AS82" s="121" t="str">
        <f t="shared" si="37"/>
        <v>2060.CSBG.I01.Dec251</v>
      </c>
      <c r="AT82" s="121" t="str">
        <f t="shared" si="38"/>
        <v>Whitings Hill  .2060.CSBG.I01.Dec25</v>
      </c>
      <c r="AU82" s="121"/>
      <c r="AV82" s="121">
        <v>0</v>
      </c>
      <c r="AW82" s="121">
        <v>0</v>
      </c>
      <c r="AX82" s="121"/>
      <c r="AY82" s="121"/>
      <c r="AZ82" s="121"/>
      <c r="BA82" s="121"/>
      <c r="BB82" s="121"/>
      <c r="BC82" s="121"/>
      <c r="BD82" s="121"/>
      <c r="BE82" s="119">
        <f t="shared" si="35"/>
        <v>0</v>
      </c>
      <c r="BF82" s="119">
        <f t="shared" si="33"/>
        <v>0</v>
      </c>
      <c r="BG82"/>
      <c r="BH82" s="7"/>
    </row>
    <row r="83" spans="1:60" s="107" customFormat="1" x14ac:dyDescent="0.25">
      <c r="A83">
        <f t="shared" si="34"/>
        <v>3023518</v>
      </c>
      <c r="B83" s="117">
        <v>3023518</v>
      </c>
      <c r="C83" t="s">
        <v>531</v>
      </c>
      <c r="D83" s="106">
        <v>0</v>
      </c>
      <c r="E83" s="106" t="str">
        <f>VLOOKUP(B83,'School Details'!A:E,4,FALSE)</f>
        <v>M</v>
      </c>
      <c r="F83" s="106" t="str">
        <f>VLOOKUP(B83,'School Details'!A:E,5,FALSE)</f>
        <v>Primary</v>
      </c>
      <c r="G83" t="s">
        <v>894</v>
      </c>
      <c r="H83" t="s">
        <v>567</v>
      </c>
      <c r="I83" t="s">
        <v>23892</v>
      </c>
      <c r="J83">
        <v>661225</v>
      </c>
      <c r="K83" s="117" t="s">
        <v>10</v>
      </c>
      <c r="L83" s="106">
        <f t="shared" si="36"/>
        <v>1</v>
      </c>
      <c r="M83" s="106" t="str">
        <f t="shared" si="21"/>
        <v>CSBG.I01</v>
      </c>
      <c r="N83" s="106">
        <f>VLOOKUP(B83,'School Details'!A:K,10,FALSE)</f>
        <v>400117</v>
      </c>
      <c r="O83" s="106" t="str">
        <f t="shared" si="22"/>
        <v xml:space="preserve">Woodcroft  </v>
      </c>
      <c r="P83" t="s">
        <v>172</v>
      </c>
      <c r="Q83" t="s">
        <v>173</v>
      </c>
      <c r="R83" t="s">
        <v>174</v>
      </c>
      <c r="S83" t="str">
        <f>VLOOKUP($G83,LBB_Code!$J:$O, 6,FALSE)</f>
        <v>A1.D10166.661225.99999.9999999.999999</v>
      </c>
      <c r="T83" s="124"/>
      <c r="U83" t="str">
        <f t="shared" si="23"/>
        <v>3518.CSBG.I01.Ap251</v>
      </c>
      <c r="V83" t="str">
        <f t="shared" si="24"/>
        <v>Woodcroft  .3518.CSBG.I01.Ap25</v>
      </c>
      <c r="W83" s="118"/>
      <c r="X83" t="str">
        <f t="shared" si="25"/>
        <v>3518.CSBG.I01.Ma251</v>
      </c>
      <c r="Y83" t="str">
        <f t="shared" si="26"/>
        <v>Woodcroft  .3518.CSBG.I01.Ma25</v>
      </c>
      <c r="Z83" s="118"/>
      <c r="AA83" t="str">
        <f t="shared" si="27"/>
        <v>3518.CSBG.I01.Ju251</v>
      </c>
      <c r="AB83" t="str">
        <f t="shared" si="28"/>
        <v>Woodcroft  .3518.CSBG.I01.Ju25</v>
      </c>
      <c r="AC83" s="118"/>
      <c r="AD83" t="str">
        <f t="shared" si="29"/>
        <v>3518.CSBG.I01.Jul251</v>
      </c>
      <c r="AE83" t="str">
        <f t="shared" si="30"/>
        <v>Woodcroft  .3518.CSBG.I01.Jul25</v>
      </c>
      <c r="AF83" s="121"/>
      <c r="AG83" s="121">
        <v>0</v>
      </c>
      <c r="AH83" s="121">
        <v>0</v>
      </c>
      <c r="AI83" s="121"/>
      <c r="AJ83" s="121">
        <v>0</v>
      </c>
      <c r="AK83" s="121">
        <v>0</v>
      </c>
      <c r="AL83" s="121"/>
      <c r="AM83" s="121">
        <v>0</v>
      </c>
      <c r="AN83" s="121">
        <v>0</v>
      </c>
      <c r="AO83" s="121"/>
      <c r="AP83" s="382" t="str">
        <f t="shared" si="31"/>
        <v>3518.CSBG.I01.Nov251</v>
      </c>
      <c r="AQ83" s="382" t="str">
        <f t="shared" si="32"/>
        <v>Woodcroft  .3518.CSBG.I01.Nov25</v>
      </c>
      <c r="AR83" s="121"/>
      <c r="AS83" s="121" t="str">
        <f t="shared" si="37"/>
        <v>3518.CSBG.I01.Dec251</v>
      </c>
      <c r="AT83" s="121" t="str">
        <f t="shared" si="38"/>
        <v>Woodcroft  .3518.CSBG.I01.Dec25</v>
      </c>
      <c r="AU83" s="121"/>
      <c r="AV83" s="121">
        <v>0</v>
      </c>
      <c r="AW83" s="121">
        <v>0</v>
      </c>
      <c r="AX83" s="121"/>
      <c r="AY83" s="121"/>
      <c r="AZ83" s="121"/>
      <c r="BA83" s="121"/>
      <c r="BB83" s="121"/>
      <c r="BC83" s="121"/>
      <c r="BD83" s="121"/>
      <c r="BE83" s="119">
        <f t="shared" si="35"/>
        <v>0</v>
      </c>
      <c r="BF83" s="119">
        <f t="shared" si="33"/>
        <v>0</v>
      </c>
      <c r="BG83"/>
      <c r="BH83" s="7"/>
    </row>
    <row r="84" spans="1:60" s="107" customFormat="1" x14ac:dyDescent="0.25">
      <c r="A84">
        <f t="shared" si="34"/>
        <v>3022054</v>
      </c>
      <c r="B84" s="117">
        <v>3022054</v>
      </c>
      <c r="C84" t="s">
        <v>533</v>
      </c>
      <c r="D84" s="106">
        <v>0</v>
      </c>
      <c r="E84" s="106" t="str">
        <f>VLOOKUP(B84,'School Details'!A:E,4,FALSE)</f>
        <v>M</v>
      </c>
      <c r="F84" s="106" t="str">
        <f>VLOOKUP(B84,'School Details'!A:E,5,FALSE)</f>
        <v>Primary</v>
      </c>
      <c r="G84" t="s">
        <v>894</v>
      </c>
      <c r="H84" t="s">
        <v>567</v>
      </c>
      <c r="I84" t="s">
        <v>23892</v>
      </c>
      <c r="J84">
        <v>661225</v>
      </c>
      <c r="K84" s="117" t="s">
        <v>10</v>
      </c>
      <c r="L84" s="106">
        <f t="shared" si="36"/>
        <v>1</v>
      </c>
      <c r="M84" s="106" t="str">
        <f t="shared" si="21"/>
        <v>CSBG.I01</v>
      </c>
      <c r="N84" s="106">
        <f>VLOOKUP(B84,'School Details'!A:K,10,FALSE)</f>
        <v>400004</v>
      </c>
      <c r="O84" s="106" t="str">
        <f t="shared" si="22"/>
        <v xml:space="preserve">Woodridge   </v>
      </c>
      <c r="P84" t="s">
        <v>79</v>
      </c>
      <c r="Q84" t="s">
        <v>80</v>
      </c>
      <c r="R84" t="s">
        <v>81</v>
      </c>
      <c r="S84" t="str">
        <f>VLOOKUP($G84,LBB_Code!$J:$O, 6,FALSE)</f>
        <v>A1.D10166.661225.99999.9999999.999999</v>
      </c>
      <c r="T84" s="124"/>
      <c r="U84" t="str">
        <f t="shared" si="23"/>
        <v>2054.CSBG.I01.Ap251</v>
      </c>
      <c r="V84" t="str">
        <f t="shared" si="24"/>
        <v>Woodridge   .2054.CSBG.I01.Ap25</v>
      </c>
      <c r="W84" s="118"/>
      <c r="X84" t="str">
        <f t="shared" si="25"/>
        <v>2054.CSBG.I01.Ma251</v>
      </c>
      <c r="Y84" t="str">
        <f t="shared" si="26"/>
        <v>Woodridge   .2054.CSBG.I01.Ma25</v>
      </c>
      <c r="Z84" s="118"/>
      <c r="AA84" t="str">
        <f t="shared" si="27"/>
        <v>2054.CSBG.I01.Ju251</v>
      </c>
      <c r="AB84" t="str">
        <f t="shared" si="28"/>
        <v>Woodridge   .2054.CSBG.I01.Ju25</v>
      </c>
      <c r="AC84" s="118"/>
      <c r="AD84" t="str">
        <f t="shared" si="29"/>
        <v>2054.CSBG.I01.Jul251</v>
      </c>
      <c r="AE84" t="str">
        <f t="shared" si="30"/>
        <v>Woodridge   .2054.CSBG.I01.Jul25</v>
      </c>
      <c r="AF84" s="121"/>
      <c r="AG84" s="121">
        <v>0</v>
      </c>
      <c r="AH84" s="121">
        <v>0</v>
      </c>
      <c r="AI84" s="121"/>
      <c r="AJ84" s="121">
        <v>0</v>
      </c>
      <c r="AK84" s="121">
        <v>0</v>
      </c>
      <c r="AL84" s="121"/>
      <c r="AM84" s="121">
        <v>0</v>
      </c>
      <c r="AN84" s="121">
        <v>0</v>
      </c>
      <c r="AO84" s="121"/>
      <c r="AP84" s="382" t="str">
        <f t="shared" si="31"/>
        <v>2054.CSBG.I01.Nov251</v>
      </c>
      <c r="AQ84" s="382" t="str">
        <f t="shared" si="32"/>
        <v>Woodridge   .2054.CSBG.I01.Nov25</v>
      </c>
      <c r="AR84" s="121"/>
      <c r="AS84" s="121" t="str">
        <f t="shared" si="37"/>
        <v>2054.CSBG.I01.Dec251</v>
      </c>
      <c r="AT84" s="121" t="str">
        <f t="shared" si="38"/>
        <v>Woodridge   .2054.CSBG.I01.Dec25</v>
      </c>
      <c r="AU84" s="121"/>
      <c r="AV84" s="121">
        <v>0</v>
      </c>
      <c r="AW84" s="121">
        <v>0</v>
      </c>
      <c r="AX84" s="121"/>
      <c r="AY84" s="121"/>
      <c r="AZ84" s="121"/>
      <c r="BA84" s="121"/>
      <c r="BB84" s="121"/>
      <c r="BC84" s="121"/>
      <c r="BD84" s="121"/>
      <c r="BE84" s="119">
        <f t="shared" si="35"/>
        <v>0</v>
      </c>
      <c r="BF84" s="119">
        <f t="shared" si="33"/>
        <v>0</v>
      </c>
      <c r="BG84"/>
      <c r="BH84" s="7"/>
    </row>
    <row r="85" spans="1:60" x14ac:dyDescent="0.25">
      <c r="A85">
        <f t="shared" si="34"/>
        <v>3021100</v>
      </c>
      <c r="B85">
        <v>3021100</v>
      </c>
      <c r="C85" t="s">
        <v>536</v>
      </c>
      <c r="D85" s="106">
        <v>0</v>
      </c>
      <c r="E85" s="106" t="str">
        <f>VLOOKUP(B85,'School Details'!A:E,4,FALSE)</f>
        <v>M</v>
      </c>
      <c r="F85" s="106" t="str">
        <f>VLOOKUP(B85,'School Details'!A:E,5,FALSE)</f>
        <v>PRU</v>
      </c>
      <c r="G85" t="s">
        <v>892</v>
      </c>
      <c r="H85" t="s">
        <v>567</v>
      </c>
      <c r="I85" t="s">
        <v>23892</v>
      </c>
      <c r="J85">
        <v>661225</v>
      </c>
      <c r="K85" s="117" t="s">
        <v>10</v>
      </c>
      <c r="L85" s="106">
        <f t="shared" si="36"/>
        <v>1</v>
      </c>
      <c r="M85" s="106" t="str">
        <f t="shared" si="21"/>
        <v>CSBG.I01</v>
      </c>
      <c r="N85" s="106">
        <f>VLOOKUP(B85,'School Details'!A:K,10,FALSE)</f>
        <v>400156</v>
      </c>
      <c r="O85" s="106" t="str">
        <f t="shared" si="22"/>
        <v>Pavilion</v>
      </c>
      <c r="P85" t="str">
        <f>VLOOKUP($N85,LBB_Code!$B:$F,3,FALSE)</f>
        <v>Pavilion Study Centre</v>
      </c>
      <c r="Q85" t="str">
        <f>VLOOKUP($N85,LBB_Code!$B:$F,2,FALSE)</f>
        <v>S900008365</v>
      </c>
      <c r="R85" t="str">
        <f>VLOOKUP($N85,LBB_Code!$B:$F,4,FALSE)</f>
        <v>N20 9DX</v>
      </c>
      <c r="S85" t="str">
        <f>VLOOKUP($G85,LBB_Code!$J:$O, 6,FALSE)</f>
        <v>A1.D10168.661225.99999.9999999.999999</v>
      </c>
      <c r="T85" s="124"/>
      <c r="W85" s="121"/>
      <c r="Z85" s="121"/>
      <c r="AC85" s="121">
        <f>_xlfn.XLOOKUP(A85,[2]Sheet1!$B:$B,[2]Sheet1!$G:$G)</f>
        <v>313609.47878711735</v>
      </c>
      <c r="AD85" t="str">
        <f t="shared" si="29"/>
        <v>1100.CSBG.I01.Jul251</v>
      </c>
      <c r="AE85" t="str">
        <f t="shared" si="30"/>
        <v>Pavilion.1100.CSBG.I01.Jul25</v>
      </c>
      <c r="AF85" s="121"/>
      <c r="AI85" s="121"/>
      <c r="AJ85" s="121"/>
      <c r="AK85" s="121"/>
      <c r="AL85" s="121"/>
      <c r="AM85" s="121"/>
      <c r="AN85" s="121"/>
      <c r="AO85" s="121"/>
      <c r="AP85" s="382"/>
      <c r="AQ85" s="382"/>
      <c r="AR85" s="121"/>
      <c r="AS85" s="121" t="str">
        <f>RIGHT($B85,4)&amp;"."&amp;$M85&amp;"."&amp;AS$3</f>
        <v>1100.CSBG.I01.Dec251</v>
      </c>
      <c r="AT85" s="121" t="str">
        <f>$O85&amp;"."&amp;RIGHT($B85,4)&amp;"."&amp;$M85&amp;"."&amp;AT$3</f>
        <v>Pavilion.1100.CSBG.I01.Dec25</v>
      </c>
      <c r="AU85" s="121"/>
      <c r="AV85" s="121"/>
      <c r="AW85" s="121"/>
      <c r="AX85" s="121"/>
      <c r="AY85" s="121"/>
      <c r="AZ85" s="121"/>
      <c r="BA85" s="121"/>
      <c r="BB85" s="121"/>
      <c r="BC85" s="121"/>
      <c r="BD85" s="121"/>
      <c r="BE85" s="119">
        <f t="shared" si="35"/>
        <v>313609.47878711735</v>
      </c>
      <c r="BF85" s="119">
        <f t="shared" si="33"/>
        <v>313609.47878711735</v>
      </c>
    </row>
    <row r="86" spans="1:60" x14ac:dyDescent="0.25">
      <c r="A86">
        <f t="shared" si="34"/>
        <v>3021102</v>
      </c>
      <c r="B86">
        <v>3021102</v>
      </c>
      <c r="C86" t="s">
        <v>259</v>
      </c>
      <c r="D86" s="106">
        <v>0</v>
      </c>
      <c r="E86" s="106" t="str">
        <f>VLOOKUP(B86,'School Details'!A:E,4,FALSE)</f>
        <v>M</v>
      </c>
      <c r="F86" s="106" t="str">
        <f>VLOOKUP(B86,'School Details'!A:E,5,FALSE)</f>
        <v>PRU</v>
      </c>
      <c r="G86" t="s">
        <v>892</v>
      </c>
      <c r="H86" t="s">
        <v>567</v>
      </c>
      <c r="I86" t="s">
        <v>23892</v>
      </c>
      <c r="J86">
        <v>661225</v>
      </c>
      <c r="K86" s="117" t="s">
        <v>10</v>
      </c>
      <c r="L86" s="106">
        <f t="shared" si="36"/>
        <v>1</v>
      </c>
      <c r="M86" s="106" t="str">
        <f t="shared" si="21"/>
        <v>CSBG.I01</v>
      </c>
      <c r="N86" s="106">
        <f>VLOOKUP(B86,'School Details'!A:K,10,FALSE)</f>
        <v>400157</v>
      </c>
      <c r="O86" s="106" t="str">
        <f t="shared" si="22"/>
        <v>Northgate</v>
      </c>
      <c r="P86" t="str">
        <f>VLOOKUP($N86,LBB_Code!$B:$F,3,FALSE)</f>
        <v>Northgate</v>
      </c>
      <c r="Q86" t="str">
        <f>VLOOKUP($N86,LBB_Code!$B:$F,2,FALSE)</f>
        <v>S900008366</v>
      </c>
      <c r="R86" t="str">
        <f>VLOOKUP($N86,LBB_Code!$B:$F,4,FALSE)</f>
        <v>HA8 0AD</v>
      </c>
      <c r="S86" t="str">
        <f>VLOOKUP($G86,LBB_Code!$J:$O, 6,FALSE)</f>
        <v>A1.D10168.661225.99999.9999999.999999</v>
      </c>
      <c r="T86" s="124"/>
      <c r="W86" s="121"/>
      <c r="Z86" s="121"/>
      <c r="AC86" s="121">
        <f>_xlfn.XLOOKUP(A86,[2]Sheet1!$B:$B,[2]Sheet1!$G:$G)</f>
        <v>27469.443397411735</v>
      </c>
      <c r="AD86" t="str">
        <f t="shared" si="29"/>
        <v>1102.CSBG.I01.Jul251</v>
      </c>
      <c r="AE86" t="str">
        <f t="shared" si="30"/>
        <v>Northgate.1102.CSBG.I01.Jul25</v>
      </c>
      <c r="AF86" s="121"/>
      <c r="AI86" s="121"/>
      <c r="AJ86" s="121"/>
      <c r="AK86" s="121"/>
      <c r="AL86" s="121"/>
      <c r="AM86" s="121"/>
      <c r="AN86" s="121"/>
      <c r="AO86" s="121"/>
      <c r="AP86" s="382"/>
      <c r="AQ86" s="382"/>
      <c r="AR86" s="121"/>
      <c r="AS86" s="121" t="str">
        <f t="shared" ref="AS86:AS93" si="39">RIGHT($B86,4)&amp;"."&amp;$M86&amp;"."&amp;AS$3</f>
        <v>1102.CSBG.I01.Dec251</v>
      </c>
      <c r="AT86" s="121" t="str">
        <f t="shared" ref="AT86:AT93" si="40">$O86&amp;"."&amp;RIGHT($B86,4)&amp;"."&amp;$M86&amp;"."&amp;AT$3</f>
        <v>Northgate.1102.CSBG.I01.Dec25</v>
      </c>
      <c r="AU86" s="121"/>
      <c r="AV86" s="121"/>
      <c r="AW86" s="121"/>
      <c r="AX86" s="121"/>
      <c r="AY86" s="121"/>
      <c r="AZ86" s="121"/>
      <c r="BA86" s="121"/>
      <c r="BB86" s="121"/>
      <c r="BC86" s="121"/>
      <c r="BD86" s="121"/>
      <c r="BE86" s="119">
        <f t="shared" si="35"/>
        <v>27469.443397411735</v>
      </c>
      <c r="BF86" s="119">
        <f t="shared" si="33"/>
        <v>27469.443397411735</v>
      </c>
    </row>
    <row r="87" spans="1:60" x14ac:dyDescent="0.25">
      <c r="A87">
        <f t="shared" si="34"/>
        <v>3027005</v>
      </c>
      <c r="B87">
        <v>3027005</v>
      </c>
      <c r="C87" t="s">
        <v>558</v>
      </c>
      <c r="D87" s="106">
        <v>0</v>
      </c>
      <c r="E87" s="106" t="str">
        <f>VLOOKUP(B87,'School Details'!A:E,4,FALSE)</f>
        <v>M</v>
      </c>
      <c r="F87" s="106" t="str">
        <f>VLOOKUP(B87,'School Details'!A:E,5,FALSE)</f>
        <v>Special</v>
      </c>
      <c r="G87" t="s">
        <v>892</v>
      </c>
      <c r="H87" t="s">
        <v>567</v>
      </c>
      <c r="I87" t="s">
        <v>23892</v>
      </c>
      <c r="J87">
        <v>661225</v>
      </c>
      <c r="K87" s="117" t="s">
        <v>10</v>
      </c>
      <c r="L87" s="106">
        <f t="shared" si="36"/>
        <v>1</v>
      </c>
      <c r="M87" s="106" t="str">
        <f t="shared" si="21"/>
        <v>CSBG.I01</v>
      </c>
      <c r="N87" s="106">
        <f>VLOOKUP(B87,'School Details'!A:K,10,FALSE)</f>
        <v>400034</v>
      </c>
      <c r="O87" s="106" t="str">
        <f t="shared" si="22"/>
        <v>Northway</v>
      </c>
      <c r="P87" t="str">
        <f>VLOOKUP($N87,LBB_Code!$B:$F,3,FALSE)</f>
        <v>Northway School</v>
      </c>
      <c r="Q87" t="str">
        <f>VLOOKUP($N87,LBB_Code!$B:$F,2,FALSE)</f>
        <v>S900008300</v>
      </c>
      <c r="R87" t="str">
        <f>VLOOKUP($N87,LBB_Code!$B:$F,4,FALSE)</f>
        <v>NW7 3HS</v>
      </c>
      <c r="S87" t="str">
        <f>VLOOKUP($G87,LBB_Code!$J:$O, 6,FALSE)</f>
        <v>A1.D10168.661225.99999.9999999.999999</v>
      </c>
      <c r="T87" s="124"/>
      <c r="W87" s="121"/>
      <c r="Z87" s="121"/>
      <c r="AC87" s="121">
        <f>_xlfn.XLOOKUP(A87,[2]Sheet1!$B:$B,[2]Sheet1!$G:$G)</f>
        <v>375415.7264312937</v>
      </c>
      <c r="AD87" t="str">
        <f t="shared" si="29"/>
        <v>7005.CSBG.I01.Jul251</v>
      </c>
      <c r="AE87" t="str">
        <f t="shared" si="30"/>
        <v>Northway.7005.CSBG.I01.Jul25</v>
      </c>
      <c r="AF87" s="121"/>
      <c r="AI87" s="121"/>
      <c r="AJ87" s="121"/>
      <c r="AK87" s="121"/>
      <c r="AL87" s="121"/>
      <c r="AM87" s="121"/>
      <c r="AN87" s="121"/>
      <c r="AO87" s="121"/>
      <c r="AP87" s="382"/>
      <c r="AQ87" s="382"/>
      <c r="AR87" s="121"/>
      <c r="AS87" s="121" t="str">
        <f t="shared" si="39"/>
        <v>7005.CSBG.I01.Dec251</v>
      </c>
      <c r="AT87" s="121" t="str">
        <f t="shared" si="40"/>
        <v>Northway.7005.CSBG.I01.Dec25</v>
      </c>
      <c r="AU87" s="121"/>
      <c r="AV87" s="121"/>
      <c r="AW87" s="121"/>
      <c r="AX87" s="121"/>
      <c r="AY87" s="121"/>
      <c r="AZ87" s="121"/>
      <c r="BA87" s="121"/>
      <c r="BB87" s="121"/>
      <c r="BC87" s="121"/>
      <c r="BD87" s="121"/>
      <c r="BE87" s="119">
        <f t="shared" si="35"/>
        <v>375415.7264312937</v>
      </c>
      <c r="BF87" s="119">
        <f t="shared" si="33"/>
        <v>375415.7264312937</v>
      </c>
    </row>
    <row r="88" spans="1:60" x14ac:dyDescent="0.25">
      <c r="A88">
        <f t="shared" si="34"/>
        <v>3027009</v>
      </c>
      <c r="B88">
        <v>3027009</v>
      </c>
      <c r="C88" t="s">
        <v>560</v>
      </c>
      <c r="D88" s="106">
        <v>0</v>
      </c>
      <c r="E88" s="106" t="str">
        <f>VLOOKUP(B88,'School Details'!A:E,4,FALSE)</f>
        <v>M</v>
      </c>
      <c r="F88" s="106" t="str">
        <f>VLOOKUP(B88,'School Details'!A:E,5,FALSE)</f>
        <v>Special</v>
      </c>
      <c r="G88" t="s">
        <v>892</v>
      </c>
      <c r="H88" t="s">
        <v>567</v>
      </c>
      <c r="I88" t="s">
        <v>23892</v>
      </c>
      <c r="J88">
        <v>661225</v>
      </c>
      <c r="K88" s="117" t="s">
        <v>10</v>
      </c>
      <c r="L88" s="106">
        <f t="shared" si="36"/>
        <v>1</v>
      </c>
      <c r="M88" s="106" t="str">
        <f t="shared" si="21"/>
        <v>CSBG.I01</v>
      </c>
      <c r="N88" s="106">
        <f>VLOOKUP(B88,'School Details'!A:K,10,FALSE)</f>
        <v>400091</v>
      </c>
      <c r="O88" s="106" t="str">
        <f t="shared" si="22"/>
        <v>Oakleigh</v>
      </c>
      <c r="P88" t="str">
        <f>VLOOKUP($N88,LBB_Code!$B:$F,3,FALSE)</f>
        <v>Oakleigh School</v>
      </c>
      <c r="Q88" t="str">
        <f>VLOOKUP($N88,LBB_Code!$B:$F,2,FALSE)</f>
        <v>S900008338</v>
      </c>
      <c r="R88" t="str">
        <f>VLOOKUP($N88,LBB_Code!$B:$F,4,FALSE)</f>
        <v>N20 0DH</v>
      </c>
      <c r="S88" t="str">
        <f>VLOOKUP($G88,LBB_Code!$J:$O, 6,FALSE)</f>
        <v>A1.D10168.661225.99999.9999999.999999</v>
      </c>
      <c r="T88" s="124"/>
      <c r="W88" s="121"/>
      <c r="Z88" s="121"/>
      <c r="AC88" s="121">
        <f>_xlfn.XLOOKUP(A88,[2]Sheet1!$B:$B,[2]Sheet1!$G:$G)</f>
        <v>350235.40331699961</v>
      </c>
      <c r="AD88" t="str">
        <f t="shared" si="29"/>
        <v>7009.CSBG.I01.Jul251</v>
      </c>
      <c r="AE88" t="str">
        <f t="shared" si="30"/>
        <v>Oakleigh.7009.CSBG.I01.Jul25</v>
      </c>
      <c r="AF88" s="121"/>
      <c r="AI88" s="121"/>
      <c r="AJ88" s="121"/>
      <c r="AK88" s="121"/>
      <c r="AL88" s="121"/>
      <c r="AM88" s="121"/>
      <c r="AN88" s="121"/>
      <c r="AO88" s="121"/>
      <c r="AP88" s="382"/>
      <c r="AQ88" s="382"/>
      <c r="AR88" s="121"/>
      <c r="AS88" s="121" t="str">
        <f t="shared" si="39"/>
        <v>7009.CSBG.I01.Dec251</v>
      </c>
      <c r="AT88" s="121" t="str">
        <f t="shared" si="40"/>
        <v>Oakleigh.7009.CSBG.I01.Dec25</v>
      </c>
      <c r="AU88" s="121"/>
      <c r="AV88" s="121"/>
      <c r="AW88" s="121"/>
      <c r="AX88" s="121"/>
      <c r="AY88" s="121"/>
      <c r="AZ88" s="121"/>
      <c r="BA88" s="121"/>
      <c r="BB88" s="121"/>
      <c r="BC88" s="121"/>
      <c r="BD88" s="121"/>
      <c r="BE88" s="119">
        <f t="shared" si="35"/>
        <v>350235.40331699961</v>
      </c>
      <c r="BF88" s="119">
        <f t="shared" si="33"/>
        <v>350235.40331699961</v>
      </c>
    </row>
    <row r="89" spans="1:60" x14ac:dyDescent="0.25">
      <c r="A89">
        <f t="shared" si="34"/>
        <v>3027010</v>
      </c>
      <c r="B89">
        <v>3027010</v>
      </c>
      <c r="C89" t="s">
        <v>557</v>
      </c>
      <c r="D89" s="106">
        <v>0</v>
      </c>
      <c r="E89" s="106" t="str">
        <f>VLOOKUP(B89,'School Details'!A:E,4,FALSE)</f>
        <v>M</v>
      </c>
      <c r="F89" s="106" t="str">
        <f>VLOOKUP(B89,'School Details'!A:E,5,FALSE)</f>
        <v>Special</v>
      </c>
      <c r="G89" t="s">
        <v>892</v>
      </c>
      <c r="H89" t="s">
        <v>567</v>
      </c>
      <c r="I89" t="s">
        <v>23892</v>
      </c>
      <c r="J89">
        <v>661225</v>
      </c>
      <c r="K89" s="117" t="s">
        <v>10</v>
      </c>
      <c r="L89" s="106">
        <f t="shared" si="36"/>
        <v>1</v>
      </c>
      <c r="M89" s="106" t="str">
        <f t="shared" si="21"/>
        <v>CSBG.I01</v>
      </c>
      <c r="N89" s="106">
        <f>VLOOKUP(B89,'School Details'!A:K,10,FALSE)</f>
        <v>400063</v>
      </c>
      <c r="O89" s="106" t="str">
        <f t="shared" si="22"/>
        <v>Mapledown</v>
      </c>
      <c r="P89" t="str">
        <f>VLOOKUP($N89,LBB_Code!$B:$F,3,FALSE)</f>
        <v>Mapledown School</v>
      </c>
      <c r="Q89" t="str">
        <f>VLOOKUP($N89,LBB_Code!$B:$F,2,FALSE)</f>
        <v>S900008322</v>
      </c>
      <c r="R89" t="str">
        <f>VLOOKUP($N89,LBB_Code!$B:$F,4,FALSE)</f>
        <v>NW2 1TR</v>
      </c>
      <c r="S89" t="str">
        <f>VLOOKUP($G89,LBB_Code!$J:$O, 6,FALSE)</f>
        <v>A1.D10168.661225.99999.9999999.999999</v>
      </c>
      <c r="T89" s="124"/>
      <c r="W89" s="121"/>
      <c r="Z89" s="121"/>
      <c r="AC89" s="121">
        <f>_xlfn.XLOOKUP(A89,[2]Sheet1!$B:$B,[2]Sheet1!$G:$G)</f>
        <v>263248.83255852916</v>
      </c>
      <c r="AD89" t="str">
        <f t="shared" si="29"/>
        <v>7010.CSBG.I01.Jul251</v>
      </c>
      <c r="AE89" t="str">
        <f t="shared" si="30"/>
        <v>Mapledown.7010.CSBG.I01.Jul25</v>
      </c>
      <c r="AF89" s="121"/>
      <c r="AI89" s="121"/>
      <c r="AJ89" s="121"/>
      <c r="AK89" s="121"/>
      <c r="AL89" s="121"/>
      <c r="AM89" s="121"/>
      <c r="AN89" s="121"/>
      <c r="AO89" s="121"/>
      <c r="AP89" s="382"/>
      <c r="AQ89" s="382"/>
      <c r="AR89" s="121"/>
      <c r="AS89" s="121" t="str">
        <f t="shared" si="39"/>
        <v>7010.CSBG.I01.Dec251</v>
      </c>
      <c r="AT89" s="121" t="str">
        <f t="shared" si="40"/>
        <v>Mapledown.7010.CSBG.I01.Dec25</v>
      </c>
      <c r="AU89" s="121"/>
      <c r="AV89" s="121"/>
      <c r="AW89" s="121"/>
      <c r="AX89" s="121"/>
      <c r="AY89" s="121"/>
      <c r="AZ89" s="121"/>
      <c r="BA89" s="121"/>
      <c r="BB89" s="121"/>
      <c r="BC89" s="121"/>
      <c r="BD89" s="121"/>
      <c r="BE89" s="119">
        <f t="shared" si="35"/>
        <v>263248.83255852916</v>
      </c>
      <c r="BF89" s="119">
        <f t="shared" si="33"/>
        <v>263248.83255852916</v>
      </c>
    </row>
    <row r="90" spans="1:60" x14ac:dyDescent="0.25">
      <c r="A90">
        <f t="shared" si="34"/>
        <v>3026085</v>
      </c>
      <c r="B90">
        <v>3026085</v>
      </c>
      <c r="C90" t="s">
        <v>555</v>
      </c>
      <c r="D90" s="106">
        <v>0</v>
      </c>
      <c r="E90" s="106" t="str">
        <f>VLOOKUP(B90,'School Details'!A:E,4,FALSE)</f>
        <v>A</v>
      </c>
      <c r="F90" s="106" t="str">
        <f>VLOOKUP(B90,'School Details'!A:E,5,FALSE)</f>
        <v>Special</v>
      </c>
      <c r="G90" t="s">
        <v>892</v>
      </c>
      <c r="H90" t="s">
        <v>567</v>
      </c>
      <c r="I90" t="s">
        <v>23892</v>
      </c>
      <c r="J90">
        <v>661225</v>
      </c>
      <c r="K90" s="117" t="s">
        <v>10</v>
      </c>
      <c r="L90" s="106">
        <f t="shared" si="36"/>
        <v>1</v>
      </c>
      <c r="M90" s="106" t="str">
        <f t="shared" si="21"/>
        <v>CSBG.I01</v>
      </c>
      <c r="N90" s="106">
        <f>VLOOKUP(B90,'School Details'!A:K,10,FALSE)</f>
        <v>105221</v>
      </c>
      <c r="O90" s="106" t="s">
        <v>285</v>
      </c>
      <c r="P90" t="str">
        <f>VLOOKUP($N90,LBB_Code!$B:$F,3,FALSE)</f>
        <v>Kisharon Day School</v>
      </c>
      <c r="Q90" t="str">
        <f>VLOOKUP($N90,LBB_Code!$B:$F,2,FALSE)</f>
        <v>S900000039</v>
      </c>
      <c r="R90" t="s">
        <v>24143</v>
      </c>
      <c r="S90" t="str">
        <f>VLOOKUP($G90,LBB_Code!$J:$O, 6,FALSE)</f>
        <v>A1.D10168.661225.99999.9999999.999999</v>
      </c>
      <c r="T90" s="124"/>
      <c r="W90" s="121"/>
      <c r="Z90" s="121"/>
      <c r="AC90" s="121">
        <f>_xlfn.XLOOKUP(A90,[2]Sheet1!$B:$B,[2]Sheet1!$G:$G)</f>
        <v>164816.66038447042</v>
      </c>
      <c r="AD90" t="str">
        <f t="shared" si="29"/>
        <v>6085.CSBG.I01.Jul251</v>
      </c>
      <c r="AE90" t="str">
        <f t="shared" si="30"/>
        <v>Kisharon Day School.6085.CSBG.I01.Jul25</v>
      </c>
      <c r="AF90" s="121"/>
      <c r="AI90" s="121"/>
      <c r="AJ90" s="121"/>
      <c r="AK90" s="121"/>
      <c r="AL90" s="121"/>
      <c r="AM90" s="121"/>
      <c r="AN90" s="121"/>
      <c r="AO90" s="121"/>
      <c r="AP90" s="382"/>
      <c r="AQ90" s="382"/>
      <c r="AR90" s="121"/>
      <c r="AS90" s="121" t="str">
        <f t="shared" si="39"/>
        <v>6085.CSBG.I01.Dec251</v>
      </c>
      <c r="AT90" s="121" t="str">
        <f t="shared" si="40"/>
        <v>Kisharon Day School.6085.CSBG.I01.Dec25</v>
      </c>
      <c r="AU90" s="121"/>
      <c r="AV90" s="121"/>
      <c r="AW90" s="121"/>
      <c r="AX90" s="121"/>
      <c r="AY90" s="121"/>
      <c r="AZ90" s="121"/>
      <c r="BA90" s="121"/>
      <c r="BB90" s="121"/>
      <c r="BC90" s="121"/>
      <c r="BD90" s="121"/>
      <c r="BE90" s="119">
        <f t="shared" si="35"/>
        <v>164816.66038447042</v>
      </c>
      <c r="BF90" s="119">
        <f t="shared" si="33"/>
        <v>164816.66038447042</v>
      </c>
    </row>
    <row r="91" spans="1:60" x14ac:dyDescent="0.25">
      <c r="A91">
        <f t="shared" si="34"/>
        <v>3025950</v>
      </c>
      <c r="B91">
        <v>3025950</v>
      </c>
      <c r="C91" t="s">
        <v>339</v>
      </c>
      <c r="D91" s="106">
        <v>0</v>
      </c>
      <c r="E91" s="106" t="str">
        <f>VLOOKUP(B91,'School Details'!A:E,4,FALSE)</f>
        <v>A</v>
      </c>
      <c r="F91" s="106" t="str">
        <f>VLOOKUP(B91,'School Details'!A:E,5,FALSE)</f>
        <v>Special</v>
      </c>
      <c r="G91" t="s">
        <v>892</v>
      </c>
      <c r="H91" t="s">
        <v>567</v>
      </c>
      <c r="I91" t="s">
        <v>23892</v>
      </c>
      <c r="J91">
        <v>661225</v>
      </c>
      <c r="K91" s="117" t="s">
        <v>10</v>
      </c>
      <c r="L91" s="106">
        <f t="shared" si="36"/>
        <v>1</v>
      </c>
      <c r="M91" s="106" t="str">
        <f t="shared" si="21"/>
        <v>CSBG.I01</v>
      </c>
      <c r="N91" s="106">
        <f>VLOOKUP(B91,'School Details'!A:K,10,FALSE)</f>
        <v>157308</v>
      </c>
      <c r="O91" s="106" t="str">
        <f t="shared" si="22"/>
        <v>Oak Hill School</v>
      </c>
      <c r="P91" t="str">
        <f>VLOOKUP($N91,LBB_Code!$B:$F,3,FALSE)</f>
        <v>Oak Hill School</v>
      </c>
      <c r="Q91" t="str">
        <f>VLOOKUP($N91,LBB_Code!$B:$F,2,FALSE)</f>
        <v>S900002527</v>
      </c>
      <c r="R91" t="str">
        <f>VLOOKUP($N91,LBB_Code!$B:$F,4,FALSE)</f>
        <v>EN4 8XE</v>
      </c>
      <c r="S91" t="str">
        <f>VLOOKUP($G91,LBB_Code!$J:$O, 6,FALSE)</f>
        <v>A1.D10168.661225.99999.9999999.999999</v>
      </c>
      <c r="T91" s="124"/>
      <c r="W91" s="121"/>
      <c r="Z91" s="121"/>
      <c r="AC91" s="121">
        <f>_xlfn.XLOOKUP(A91,[2]Sheet1!$B:$B,[2]Sheet1!$G:$G)</f>
        <v>114456.01415588224</v>
      </c>
      <c r="AD91" t="str">
        <f t="shared" si="29"/>
        <v>5950.CSBG.I01.Jul251</v>
      </c>
      <c r="AE91" t="str">
        <f t="shared" si="30"/>
        <v>Oak Hill School.5950.CSBG.I01.Jul25</v>
      </c>
      <c r="AF91" s="121"/>
      <c r="AI91" s="121"/>
      <c r="AJ91" s="121"/>
      <c r="AK91" s="121"/>
      <c r="AL91" s="121"/>
      <c r="AM91" s="121"/>
      <c r="AN91" s="121"/>
      <c r="AO91" s="121"/>
      <c r="AP91" s="382"/>
      <c r="AQ91" s="382"/>
      <c r="AR91" s="121"/>
      <c r="AS91" s="121" t="str">
        <f t="shared" si="39"/>
        <v>5950.CSBG.I01.Dec251</v>
      </c>
      <c r="AT91" s="121" t="str">
        <f t="shared" si="40"/>
        <v>Oak Hill School.5950.CSBG.I01.Dec25</v>
      </c>
      <c r="AU91" s="121"/>
      <c r="AV91" s="121"/>
      <c r="AW91" s="121"/>
      <c r="AX91" s="121"/>
      <c r="AY91" s="121"/>
      <c r="AZ91" s="121"/>
      <c r="BA91" s="121"/>
      <c r="BB91" s="121"/>
      <c r="BC91" s="121"/>
      <c r="BD91" s="121"/>
      <c r="BE91" s="119">
        <f t="shared" si="35"/>
        <v>114456.01415588224</v>
      </c>
      <c r="BF91" s="119">
        <f t="shared" si="33"/>
        <v>114456.01415588224</v>
      </c>
    </row>
    <row r="92" spans="1:60" x14ac:dyDescent="0.25">
      <c r="A92">
        <f t="shared" si="34"/>
        <v>3027000</v>
      </c>
      <c r="B92">
        <v>3027000</v>
      </c>
      <c r="C92" t="s">
        <v>559</v>
      </c>
      <c r="D92" s="106">
        <v>0</v>
      </c>
      <c r="E92" s="106" t="str">
        <f>VLOOKUP(B92,'School Details'!A:E,4,FALSE)</f>
        <v>A</v>
      </c>
      <c r="F92" s="106" t="str">
        <f>VLOOKUP(B92,'School Details'!A:E,5,FALSE)</f>
        <v>Special</v>
      </c>
      <c r="G92" t="s">
        <v>892</v>
      </c>
      <c r="H92" t="s">
        <v>567</v>
      </c>
      <c r="I92" t="s">
        <v>23892</v>
      </c>
      <c r="J92">
        <v>661225</v>
      </c>
      <c r="K92" s="117" t="s">
        <v>10</v>
      </c>
      <c r="L92" s="106">
        <f t="shared" si="36"/>
        <v>1</v>
      </c>
      <c r="M92" s="106" t="str">
        <f t="shared" si="21"/>
        <v>CSBG.I01</v>
      </c>
      <c r="N92" s="106">
        <f>VLOOKUP(B92,'School Details'!A:K,10,FALSE)</f>
        <v>156901</v>
      </c>
      <c r="O92" s="106" t="str">
        <f t="shared" si="22"/>
        <v>Oak Lodge Academy</v>
      </c>
      <c r="P92" t="str">
        <f>VLOOKUP($N92,LBB_Code!$B:$F,3,FALSE)</f>
        <v>Oak Lodge School Academy</v>
      </c>
      <c r="Q92" t="str">
        <f>VLOOKUP($N92,LBB_Code!$B:$F,2,FALSE)</f>
        <v>S900002409</v>
      </c>
      <c r="R92" t="str">
        <f>VLOOKUP($N92,LBB_Code!$B:$F,4,FALSE)</f>
        <v>N2 0QY</v>
      </c>
      <c r="S92" t="str">
        <f>VLOOKUP($G92,LBB_Code!$J:$O, 6,FALSE)</f>
        <v>A1.D10168.661225.99999.9999999.999999</v>
      </c>
      <c r="T92" s="124"/>
      <c r="W92" s="121"/>
      <c r="Z92" s="121"/>
      <c r="AC92" s="121">
        <f>_xlfn.XLOOKUP(A92,[2]Sheet1!$B:$B,[2]Sheet1!$G:$G)</f>
        <v>451139.82539682544</v>
      </c>
      <c r="AD92" t="str">
        <f t="shared" si="29"/>
        <v>7000.CSBG.I01.Jul251</v>
      </c>
      <c r="AE92" t="str">
        <f t="shared" si="30"/>
        <v>Oak Lodge Academy.7000.CSBG.I01.Jul25</v>
      </c>
      <c r="AF92" s="121"/>
      <c r="AI92" s="121"/>
      <c r="AJ92" s="121"/>
      <c r="AK92" s="121"/>
      <c r="AL92" s="121"/>
      <c r="AM92" s="121"/>
      <c r="AN92" s="121"/>
      <c r="AO92" s="121"/>
      <c r="AP92" s="382"/>
      <c r="AQ92" s="382"/>
      <c r="AR92" s="121"/>
      <c r="AS92" s="121" t="str">
        <f t="shared" si="39"/>
        <v>7000.CSBG.I01.Dec251</v>
      </c>
      <c r="AT92" s="121" t="str">
        <f t="shared" si="40"/>
        <v>Oak Lodge Academy.7000.CSBG.I01.Dec25</v>
      </c>
      <c r="AU92" s="121"/>
      <c r="AV92" s="121"/>
      <c r="AW92" s="121"/>
      <c r="AX92" s="121"/>
      <c r="AY92" s="121"/>
      <c r="AZ92" s="121"/>
      <c r="BA92" s="121"/>
      <c r="BB92" s="121"/>
      <c r="BC92" s="121"/>
      <c r="BD92" s="121"/>
      <c r="BE92" s="119">
        <f t="shared" si="35"/>
        <v>451139.82539682544</v>
      </c>
      <c r="BF92" s="119">
        <f t="shared" si="33"/>
        <v>451139.82539682544</v>
      </c>
    </row>
    <row r="93" spans="1:60" x14ac:dyDescent="0.25">
      <c r="A93">
        <f t="shared" si="34"/>
        <v>3027002</v>
      </c>
      <c r="B93">
        <v>3027002</v>
      </c>
      <c r="C93" t="s">
        <v>944</v>
      </c>
      <c r="D93" s="106">
        <v>0</v>
      </c>
      <c r="E93" s="106" t="str">
        <f>VLOOKUP(B93,'School Details'!A:E,4,FALSE)</f>
        <v>A</v>
      </c>
      <c r="F93" s="106" t="str">
        <f>VLOOKUP(B93,'School Details'!A:E,5,FALSE)</f>
        <v>Special</v>
      </c>
      <c r="G93" t="s">
        <v>892</v>
      </c>
      <c r="H93" t="s">
        <v>567</v>
      </c>
      <c r="I93" t="s">
        <v>23892</v>
      </c>
      <c r="J93">
        <v>661225</v>
      </c>
      <c r="K93" s="117" t="s">
        <v>10</v>
      </c>
      <c r="L93" s="106">
        <f t="shared" si="36"/>
        <v>1</v>
      </c>
      <c r="M93" s="106" t="str">
        <f t="shared" si="21"/>
        <v>CSBG.I01</v>
      </c>
      <c r="N93" s="106">
        <f>VLOOKUP(B93,'School Details'!A:K,10,FALSE)</f>
        <v>165464</v>
      </c>
      <c r="O93" s="106" t="str">
        <f t="shared" si="22"/>
        <v>The Windmill School</v>
      </c>
      <c r="P93" t="s">
        <v>351</v>
      </c>
      <c r="Q93" t="s">
        <v>350</v>
      </c>
      <c r="R93" t="s">
        <v>197</v>
      </c>
      <c r="S93" t="str">
        <f>VLOOKUP($G93,LBB_Code!$J:$O, 6,FALSE)</f>
        <v>A1.D10168.661225.99999.9999999.999999</v>
      </c>
      <c r="T93" s="124"/>
      <c r="W93" s="121"/>
      <c r="Z93" s="121"/>
      <c r="AC93" s="121">
        <f>_xlfn.XLOOKUP(A93,[2]Sheet1!$B:$B,[2]Sheet1!$G:$G)</f>
        <v>125901.61557147047</v>
      </c>
      <c r="AD93" t="str">
        <f t="shared" si="29"/>
        <v>7002.CSBG.I01.Jul251</v>
      </c>
      <c r="AE93" t="str">
        <f t="shared" si="30"/>
        <v>The Windmill School.7002.CSBG.I01.Jul25</v>
      </c>
      <c r="AF93" s="121"/>
      <c r="AI93" s="121"/>
      <c r="AJ93" s="121"/>
      <c r="AK93" s="121"/>
      <c r="AL93" s="121"/>
      <c r="AM93" s="121"/>
      <c r="AN93" s="121"/>
      <c r="AO93" s="121"/>
      <c r="AP93" s="382"/>
      <c r="AQ93" s="382"/>
      <c r="AR93" s="121"/>
      <c r="AS93" s="121" t="str">
        <f t="shared" si="39"/>
        <v>7002.CSBG.I01.Dec251</v>
      </c>
      <c r="AT93" s="121" t="str">
        <f t="shared" si="40"/>
        <v>The Windmill School.7002.CSBG.I01.Dec25</v>
      </c>
      <c r="AU93" s="121"/>
      <c r="AV93" s="121"/>
      <c r="AW93" s="121"/>
      <c r="AX93" s="121"/>
      <c r="AY93" s="121"/>
      <c r="AZ93" s="121"/>
      <c r="BA93" s="121"/>
      <c r="BB93" s="121"/>
      <c r="BC93" s="121"/>
      <c r="BD93" s="121"/>
      <c r="BE93" s="119">
        <f t="shared" si="35"/>
        <v>125901.61557147047</v>
      </c>
      <c r="BF93" s="119">
        <f t="shared" si="33"/>
        <v>125901.61557147047</v>
      </c>
    </row>
    <row r="97" spans="32:32" x14ac:dyDescent="0.25">
      <c r="AF97" s="121"/>
    </row>
    <row r="98" spans="32:32" x14ac:dyDescent="0.25">
      <c r="AF98" s="121"/>
    </row>
    <row r="99" spans="32:32" x14ac:dyDescent="0.25">
      <c r="AF99" s="121"/>
    </row>
    <row r="102" spans="32:32" x14ac:dyDescent="0.25">
      <c r="AF102" s="121"/>
    </row>
    <row r="103" spans="32:32" x14ac:dyDescent="0.25">
      <c r="AF103" s="121"/>
    </row>
    <row r="104" spans="32:32" x14ac:dyDescent="0.25">
      <c r="AF104" s="121"/>
    </row>
  </sheetData>
  <autoFilter ref="A6:BS93" xr:uid="{8DB1C3FF-393F-44C3-8DFA-0F462563F82C}"/>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6B44-0307-4AB1-899A-F9D76A7BA526}">
  <sheetPr>
    <tabColor theme="4" tint="0.39997558519241921"/>
  </sheetPr>
  <dimension ref="A2:BS138"/>
  <sheetViews>
    <sheetView zoomScale="77" zoomScaleNormal="90" workbookViewId="0">
      <pane xSplit="3" ySplit="6" topLeftCell="S7"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2" max="2" width="9.28515625" bestFit="1" customWidth="1"/>
    <col min="3" max="3" width="31.140625" bestFit="1" customWidth="1"/>
    <col min="4" max="4" width="17.42578125" customWidth="1"/>
    <col min="5" max="5" width="15.5703125" bestFit="1" customWidth="1"/>
    <col min="6" max="6" width="10.5703125" bestFit="1" customWidth="1"/>
    <col min="7" max="7" width="8.28515625" bestFit="1" customWidth="1"/>
    <col min="8" max="8" width="17.7109375" bestFit="1" customWidth="1"/>
    <col min="9" max="9" width="11.42578125" customWidth="1"/>
    <col min="10" max="10" width="8.140625" bestFit="1" customWidth="1"/>
    <col min="11" max="11" width="9.5703125" bestFit="1" customWidth="1"/>
    <col min="12" max="12" width="8.28515625" bestFit="1" customWidth="1"/>
    <col min="13" max="13" width="15.285156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9"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4.140625" customWidth="1" collapsed="1"/>
    <col min="33" max="33" width="23.28515625" hidden="1" customWidth="1" outlineLevel="1"/>
    <col min="34" max="34" width="52" hidden="1" customWidth="1" outlineLevel="1"/>
    <col min="35" max="35" width="12.42578125" bestFit="1" customWidth="1" collapsed="1"/>
    <col min="36" max="36" width="23.28515625" hidden="1" customWidth="1" outlineLevel="1"/>
    <col min="37" max="37" width="52" hidden="1" customWidth="1" outlineLevel="1"/>
    <col min="38" max="38" width="11.7109375" customWidth="1" collapsed="1"/>
    <col min="39" max="39" width="23" hidden="1" customWidth="1" outlineLevel="1"/>
    <col min="40" max="40" width="51.85546875" hidden="1" customWidth="1" outlineLevel="1"/>
    <col min="41" max="41" width="11.5703125" bestFit="1" customWidth="1" collapsed="1"/>
    <col min="42" max="42" width="23.28515625" hidden="1" customWidth="1" outlineLevel="1"/>
    <col min="43" max="43" width="52" hidden="1" customWidth="1" outlineLevel="1"/>
    <col min="44" max="44" width="14.5703125" bestFit="1" customWidth="1" collapsed="1"/>
    <col min="45" max="45" width="23.28515625" hidden="1" customWidth="1" outlineLevel="1"/>
    <col min="46" max="46" width="52" hidden="1" customWidth="1" outlineLevel="1"/>
    <col min="47" max="47" width="11.5703125" bestFit="1" customWidth="1" collapsed="1"/>
    <col min="48" max="48" width="22.7109375" hidden="1" customWidth="1" outlineLevel="1"/>
    <col min="49" max="49" width="51.42578125" hidden="1" customWidth="1" outlineLevel="1"/>
    <col min="50" max="50" width="11.5703125" bestFit="1" customWidth="1" collapsed="1"/>
    <col min="51" max="51" width="23" hidden="1" customWidth="1" outlineLevel="1"/>
    <col min="52" max="52" width="51.85546875" hidden="1" customWidth="1" outlineLevel="1"/>
    <col min="53" max="53" width="13.28515625" bestFit="1" customWidth="1" collapsed="1"/>
    <col min="54" max="54" width="23" hidden="1" customWidth="1" outlineLevel="1"/>
    <col min="55" max="55" width="51.85546875" hidden="1" customWidth="1" outlineLevel="1"/>
    <col min="56" max="56" width="12.5703125" customWidth="1" collapsed="1"/>
    <col min="57" max="58" width="14.28515625" bestFit="1" customWidth="1"/>
    <col min="59" max="59" width="15" customWidth="1"/>
    <col min="60" max="60" width="22" style="7" bestFit="1" customWidth="1"/>
    <col min="61" max="61" width="12.28515625" style="107" bestFit="1" customWidth="1"/>
    <col min="62" max="62" width="13.85546875" style="107" bestFit="1" customWidth="1"/>
    <col min="63" max="71" width="12.28515625" style="10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2" ht="15.75" thickBot="1" x14ac:dyDescent="0.3"/>
    <row r="3" spans="1:62" s="116" customFormat="1" ht="61.5" thickTop="1" thickBot="1" x14ac:dyDescent="0.3">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s="7"/>
      <c r="BJ3" s="458"/>
    </row>
    <row r="4" spans="1:62" s="116" customFormat="1" ht="16.5" thickTop="1" thickBot="1" x14ac:dyDescent="0.3">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0" t="s">
        <v>8</v>
      </c>
      <c r="AH4" s="130" t="s">
        <v>8</v>
      </c>
      <c r="AI4" s="130" t="s">
        <v>8</v>
      </c>
      <c r="AJ4" s="130" t="s">
        <v>8</v>
      </c>
      <c r="AK4" s="130" t="s">
        <v>8</v>
      </c>
      <c r="AL4" s="130" t="s">
        <v>8</v>
      </c>
      <c r="AM4" s="501" t="s">
        <v>885</v>
      </c>
      <c r="AN4" s="501" t="s">
        <v>885</v>
      </c>
      <c r="AO4" s="501" t="s">
        <v>885</v>
      </c>
      <c r="AP4" s="501" t="s">
        <v>885</v>
      </c>
      <c r="AQ4" s="501" t="s">
        <v>885</v>
      </c>
      <c r="AR4" s="501" t="s">
        <v>885</v>
      </c>
      <c r="AS4" s="501" t="s">
        <v>885</v>
      </c>
      <c r="AT4" s="501" t="s">
        <v>885</v>
      </c>
      <c r="AU4" s="501" t="s">
        <v>885</v>
      </c>
      <c r="AV4" s="501" t="s">
        <v>885</v>
      </c>
      <c r="AW4" s="501" t="s">
        <v>885</v>
      </c>
      <c r="AX4" s="501" t="s">
        <v>885</v>
      </c>
      <c r="AY4" s="501" t="s">
        <v>885</v>
      </c>
      <c r="AZ4" s="501" t="s">
        <v>885</v>
      </c>
      <c r="BA4" s="501" t="s">
        <v>885</v>
      </c>
      <c r="BB4" s="501" t="s">
        <v>885</v>
      </c>
      <c r="BC4" s="501" t="s">
        <v>885</v>
      </c>
      <c r="BD4" s="501" t="s">
        <v>885</v>
      </c>
      <c r="BE4" s="131"/>
      <c r="BF4" s="131"/>
      <c r="BG4"/>
      <c r="BH4" s="7"/>
    </row>
    <row r="5" spans="1:62" ht="16.5" thickTop="1" thickBot="1" x14ac:dyDescent="0.3">
      <c r="N5" s="99"/>
      <c r="P5" s="3"/>
      <c r="R5" s="3"/>
      <c r="S5" s="3"/>
      <c r="T5" s="135">
        <f>SUM(T$7:T$133)</f>
        <v>804236</v>
      </c>
      <c r="W5" s="136">
        <f t="shared" ref="W5:BD5" si="0">SUM(W$7:W$15)</f>
        <v>0</v>
      </c>
      <c r="X5" s="136">
        <f t="shared" si="0"/>
        <v>0</v>
      </c>
      <c r="Y5" s="136">
        <f t="shared" si="0"/>
        <v>0</v>
      </c>
      <c r="Z5" s="136">
        <f t="shared" si="0"/>
        <v>0</v>
      </c>
      <c r="AA5" s="136">
        <f t="shared" si="0"/>
        <v>0</v>
      </c>
      <c r="AB5" s="136">
        <f t="shared" si="0"/>
        <v>0</v>
      </c>
      <c r="AC5" s="136">
        <f t="shared" si="0"/>
        <v>0</v>
      </c>
      <c r="AD5" s="136">
        <f t="shared" si="0"/>
        <v>0</v>
      </c>
      <c r="AE5" s="136">
        <f t="shared" si="0"/>
        <v>0</v>
      </c>
      <c r="AF5" s="136">
        <f t="shared" si="0"/>
        <v>0</v>
      </c>
      <c r="AG5" s="136">
        <f t="shared" si="0"/>
        <v>0</v>
      </c>
      <c r="AH5" s="136">
        <f t="shared" si="0"/>
        <v>0</v>
      </c>
      <c r="AI5" s="136">
        <f>SUM(AI$7:AI$15)</f>
        <v>804236</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 t="shared" si="0"/>
        <v>0</v>
      </c>
      <c r="BE5" s="136">
        <f>SUM(BE7:BE15)</f>
        <v>804236</v>
      </c>
      <c r="BF5" s="136">
        <f>SUM(W7:W133)</f>
        <v>0</v>
      </c>
      <c r="BI5" s="7"/>
      <c r="BJ5" s="7"/>
    </row>
    <row r="6" spans="1:62"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I6" s="7"/>
      <c r="BJ6" s="7"/>
    </row>
    <row r="7" spans="1:62" x14ac:dyDescent="0.25">
      <c r="A7">
        <f t="shared" ref="A7:A15" si="1">B7</f>
        <v>3021100</v>
      </c>
      <c r="B7">
        <v>3021100</v>
      </c>
      <c r="C7" t="str">
        <f>VLOOKUP(B7,'School Details'!A:K,2,FALSE)</f>
        <v>Pavilion</v>
      </c>
      <c r="D7" s="106">
        <f>VLOOKUP(B7,'School Details'!A:E,3,FALSE)</f>
        <v>0</v>
      </c>
      <c r="E7" s="106" t="str">
        <f>VLOOKUP(B7,'School Details'!A:E,4,FALSE)</f>
        <v>M</v>
      </c>
      <c r="F7" s="106" t="str">
        <f>VLOOKUP(B7,'School Details'!A:E,5,FALSE)</f>
        <v>PRU</v>
      </c>
      <c r="G7" t="s">
        <v>779</v>
      </c>
      <c r="I7" t="s">
        <v>23666</v>
      </c>
      <c r="J7">
        <v>661225</v>
      </c>
      <c r="K7" s="117" t="s">
        <v>10</v>
      </c>
      <c r="L7" s="106">
        <f>IF(C9=C8,#REF!+1,1)</f>
        <v>1</v>
      </c>
      <c r="M7" s="106" t="str">
        <f t="shared" ref="M7:M15" si="2">I7&amp;"."&amp;K7</f>
        <v>TPG.I01</v>
      </c>
      <c r="N7" s="106">
        <f>VLOOKUP(B7,'School Details'!A:K,10,FALSE)</f>
        <v>400156</v>
      </c>
      <c r="O7" s="106" t="str">
        <f t="shared" ref="O7:O15" si="3">C7</f>
        <v>Pavilion</v>
      </c>
      <c r="P7" t="str">
        <f>VLOOKUP($N7,LBB_Code!$B:$F,3,FALSE)</f>
        <v>Pavilion Study Centre</v>
      </c>
      <c r="Q7" t="str">
        <f>VLOOKUP($N7,LBB_Code!$B:$F,2,FALSE)</f>
        <v>S900008365</v>
      </c>
      <c r="R7" t="str">
        <f>VLOOKUP($N7,LBB_Code!$B:$F,4,FALSE)</f>
        <v>N20 9DX</v>
      </c>
      <c r="S7" t="s">
        <v>947</v>
      </c>
      <c r="T7" s="154">
        <v>124174</v>
      </c>
      <c r="W7" s="121"/>
      <c r="Z7" s="121"/>
      <c r="AC7" s="121"/>
      <c r="AF7" s="121"/>
      <c r="AG7" t="str">
        <f t="shared" ref="AG7:AG15" si="4">RIGHT($B7,4)&amp;"."&amp;$M7&amp;"."&amp;AG$3</f>
        <v>1100.TPG.I01.Aug251</v>
      </c>
      <c r="AH7" t="str">
        <f t="shared" ref="AH7:AH15" si="5">$O7&amp;"."&amp;RIGHT($B7,4)&amp;"."&amp;$M7&amp;"."&amp;AH$3</f>
        <v>Pavilion.1100.TPG.I01.Aug25</v>
      </c>
      <c r="AI7" s="121">
        <v>124174</v>
      </c>
      <c r="AL7" s="121"/>
      <c r="AO7" s="121"/>
      <c r="AP7" s="382"/>
      <c r="AQ7" s="382"/>
      <c r="AR7" s="121"/>
      <c r="AU7" s="121"/>
      <c r="AX7" s="121"/>
      <c r="BA7" s="121"/>
      <c r="BD7" s="121"/>
      <c r="BE7" s="119">
        <f t="shared" ref="BE7:BE15" si="6">W7+Z7+AC7+AF7+AI7+AL7+AO7+AR7+AU7+AX7+BA7+W7</f>
        <v>124174</v>
      </c>
      <c r="BF7" s="119">
        <f t="shared" ref="BF7:BF15" si="7">BE7-T7</f>
        <v>0</v>
      </c>
    </row>
    <row r="8" spans="1:62" x14ac:dyDescent="0.25">
      <c r="A8">
        <f t="shared" si="1"/>
        <v>3021102</v>
      </c>
      <c r="B8">
        <v>3021102</v>
      </c>
      <c r="C8" t="str">
        <f>VLOOKUP(B8,'School Details'!A:K,2,FALSE)</f>
        <v>Northgate</v>
      </c>
      <c r="D8" s="106">
        <f>VLOOKUP(B8,'School Details'!A:E,3,FALSE)</f>
        <v>0</v>
      </c>
      <c r="E8" s="106" t="str">
        <f>VLOOKUP(B8,'School Details'!A:E,4,FALSE)</f>
        <v>M</v>
      </c>
      <c r="F8" s="106" t="str">
        <f>VLOOKUP(B8,'School Details'!A:E,5,FALSE)</f>
        <v>PRU</v>
      </c>
      <c r="G8" t="s">
        <v>779</v>
      </c>
      <c r="I8" t="s">
        <v>23666</v>
      </c>
      <c r="J8">
        <v>661225</v>
      </c>
      <c r="K8" s="117" t="s">
        <v>10</v>
      </c>
      <c r="L8" s="106">
        <f t="shared" ref="L8:L14" si="8">IF(C10=C9,L7+1,1)</f>
        <v>1</v>
      </c>
      <c r="M8" s="106" t="str">
        <f t="shared" si="2"/>
        <v>TPG.I01</v>
      </c>
      <c r="N8" s="106">
        <f>VLOOKUP(B8,'School Details'!A:K,10,FALSE)</f>
        <v>400157</v>
      </c>
      <c r="O8" s="106" t="str">
        <f t="shared" si="3"/>
        <v>Northgate</v>
      </c>
      <c r="P8" t="str">
        <f>VLOOKUP($N8,LBB_Code!$B:$F,3,FALSE)</f>
        <v>Northgate</v>
      </c>
      <c r="Q8" t="str">
        <f>VLOOKUP($N8,LBB_Code!$B:$F,2,FALSE)</f>
        <v>S900008366</v>
      </c>
      <c r="R8" t="str">
        <f>VLOOKUP($N8,LBB_Code!$B:$F,4,FALSE)</f>
        <v>HA8 0AD</v>
      </c>
      <c r="S8" t="s">
        <v>947</v>
      </c>
      <c r="T8" s="154">
        <v>29042</v>
      </c>
      <c r="W8" s="121"/>
      <c r="Z8" s="121"/>
      <c r="AC8" s="121"/>
      <c r="AF8" s="121"/>
      <c r="AG8" t="str">
        <f t="shared" si="4"/>
        <v>1102.TPG.I01.Aug251</v>
      </c>
      <c r="AH8" t="str">
        <f t="shared" si="5"/>
        <v>Northgate.1102.TPG.I01.Aug25</v>
      </c>
      <c r="AI8" s="121">
        <v>29042</v>
      </c>
      <c r="AL8" s="121"/>
      <c r="AO8" s="121"/>
      <c r="AP8" s="382"/>
      <c r="AQ8" s="382"/>
      <c r="AR8" s="121"/>
      <c r="AU8" s="121"/>
      <c r="AX8" s="121"/>
      <c r="BA8" s="121"/>
      <c r="BD8" s="121"/>
      <c r="BE8" s="119">
        <f t="shared" si="6"/>
        <v>29042</v>
      </c>
      <c r="BF8" s="119">
        <f t="shared" si="7"/>
        <v>0</v>
      </c>
    </row>
    <row r="9" spans="1:62" x14ac:dyDescent="0.25">
      <c r="A9">
        <f t="shared" si="1"/>
        <v>3027005</v>
      </c>
      <c r="B9">
        <v>3027005</v>
      </c>
      <c r="C9" t="str">
        <f>VLOOKUP(B9,'School Details'!A:K,2,FALSE)</f>
        <v>Northway</v>
      </c>
      <c r="D9" s="106">
        <f>VLOOKUP(B9,'School Details'!A:E,3,FALSE)</f>
        <v>0</v>
      </c>
      <c r="E9" s="106" t="str">
        <f>VLOOKUP(B9,'School Details'!A:E,4,FALSE)</f>
        <v>M</v>
      </c>
      <c r="F9" s="106" t="str">
        <f>VLOOKUP(B9,'School Details'!A:E,5,FALSE)</f>
        <v>Special</v>
      </c>
      <c r="G9" s="539" t="s">
        <v>869</v>
      </c>
      <c r="I9" t="s">
        <v>23666</v>
      </c>
      <c r="J9">
        <v>661225</v>
      </c>
      <c r="K9" s="117" t="s">
        <v>10</v>
      </c>
      <c r="L9" s="106">
        <f t="shared" si="8"/>
        <v>1</v>
      </c>
      <c r="M9" s="106" t="str">
        <f t="shared" si="2"/>
        <v>TPG.I01</v>
      </c>
      <c r="N9" s="106">
        <f>VLOOKUP(B9,'School Details'!A:K,10,FALSE)</f>
        <v>400034</v>
      </c>
      <c r="O9" s="106" t="str">
        <f t="shared" si="3"/>
        <v>Northway</v>
      </c>
      <c r="P9" t="str">
        <f>VLOOKUP($N9,LBB_Code!$B:$F,3,FALSE)</f>
        <v>Northway School</v>
      </c>
      <c r="Q9" t="str">
        <f>VLOOKUP($N9,LBB_Code!$B:$F,2,FALSE)</f>
        <v>S900008300</v>
      </c>
      <c r="R9" t="str">
        <f>VLOOKUP($N9,LBB_Code!$B:$F,4,FALSE)</f>
        <v>NW7 3HS</v>
      </c>
      <c r="S9" t="s">
        <v>854</v>
      </c>
      <c r="T9" s="154">
        <v>129230</v>
      </c>
      <c r="W9" s="121"/>
      <c r="Z9" s="121"/>
      <c r="AC9" s="121"/>
      <c r="AF9" s="121"/>
      <c r="AG9" t="str">
        <f t="shared" si="4"/>
        <v>7005.TPG.I01.Aug251</v>
      </c>
      <c r="AH9" t="str">
        <f t="shared" si="5"/>
        <v>Northway.7005.TPG.I01.Aug25</v>
      </c>
      <c r="AI9" s="121">
        <v>129230</v>
      </c>
      <c r="AL9" s="121"/>
      <c r="AO9" s="121"/>
      <c r="AP9" s="382"/>
      <c r="AQ9" s="382"/>
      <c r="AR9" s="121"/>
      <c r="AU9" s="121"/>
      <c r="AX9" s="121"/>
      <c r="BA9" s="121"/>
      <c r="BD9" s="121"/>
      <c r="BE9" s="119">
        <f t="shared" si="6"/>
        <v>129230</v>
      </c>
      <c r="BF9" s="119">
        <f t="shared" si="7"/>
        <v>0</v>
      </c>
    </row>
    <row r="10" spans="1:62" x14ac:dyDescent="0.25">
      <c r="A10">
        <f t="shared" si="1"/>
        <v>3027009</v>
      </c>
      <c r="B10">
        <v>3027009</v>
      </c>
      <c r="C10" t="str">
        <f>VLOOKUP(B10,'School Details'!A:K,2,FALSE)</f>
        <v>Oakleigh</v>
      </c>
      <c r="D10" s="106">
        <f>VLOOKUP(B10,'School Details'!A:E,3,FALSE)</f>
        <v>0</v>
      </c>
      <c r="E10" s="106" t="str">
        <f>VLOOKUP(B10,'School Details'!A:E,4,FALSE)</f>
        <v>M</v>
      </c>
      <c r="F10" s="106" t="str">
        <f>VLOOKUP(B10,'School Details'!A:E,5,FALSE)</f>
        <v>Special</v>
      </c>
      <c r="G10" s="539" t="s">
        <v>869</v>
      </c>
      <c r="I10" t="s">
        <v>23666</v>
      </c>
      <c r="J10">
        <v>661225</v>
      </c>
      <c r="K10" s="117" t="s">
        <v>10</v>
      </c>
      <c r="L10" s="106">
        <f t="shared" si="8"/>
        <v>1</v>
      </c>
      <c r="M10" s="106" t="str">
        <f t="shared" si="2"/>
        <v>TPG.I01</v>
      </c>
      <c r="N10" s="106">
        <f>VLOOKUP(B10,'School Details'!A:K,10,FALSE)</f>
        <v>400091</v>
      </c>
      <c r="O10" s="106" t="str">
        <f t="shared" si="3"/>
        <v>Oakleigh</v>
      </c>
      <c r="P10" t="str">
        <f>VLOOKUP($N10,LBB_Code!$B:$F,3,FALSE)</f>
        <v>Oakleigh School</v>
      </c>
      <c r="Q10" t="str">
        <f>VLOOKUP($N10,LBB_Code!$B:$F,2,FALSE)</f>
        <v>S900008338</v>
      </c>
      <c r="R10" t="str">
        <f>VLOOKUP($N10,LBB_Code!$B:$F,4,FALSE)</f>
        <v>N20 0DH</v>
      </c>
      <c r="S10" t="s">
        <v>854</v>
      </c>
      <c r="T10" s="154">
        <v>153707</v>
      </c>
      <c r="W10" s="121"/>
      <c r="Z10" s="121"/>
      <c r="AC10" s="121"/>
      <c r="AF10" s="121"/>
      <c r="AG10" t="str">
        <f t="shared" si="4"/>
        <v>7009.TPG.I01.Aug251</v>
      </c>
      <c r="AH10" t="str">
        <f t="shared" si="5"/>
        <v>Oakleigh.7009.TPG.I01.Aug25</v>
      </c>
      <c r="AI10" s="121">
        <v>153707</v>
      </c>
      <c r="AL10" s="121"/>
      <c r="AO10" s="121"/>
      <c r="AP10" s="382"/>
      <c r="AQ10" s="382"/>
      <c r="AR10" s="121"/>
      <c r="AU10" s="121"/>
      <c r="AX10" s="121"/>
      <c r="BA10" s="121"/>
      <c r="BD10" s="121"/>
      <c r="BE10" s="119">
        <f t="shared" si="6"/>
        <v>153707</v>
      </c>
      <c r="BF10" s="119">
        <f t="shared" si="7"/>
        <v>0</v>
      </c>
    </row>
    <row r="11" spans="1:62" x14ac:dyDescent="0.25">
      <c r="A11">
        <f t="shared" si="1"/>
        <v>3027010</v>
      </c>
      <c r="B11">
        <v>3027010</v>
      </c>
      <c r="C11" t="str">
        <f>VLOOKUP(B11,'School Details'!A:K,2,FALSE)</f>
        <v>Mapledown</v>
      </c>
      <c r="D11" s="106">
        <f>VLOOKUP(B11,'School Details'!A:E,3,FALSE)</f>
        <v>0</v>
      </c>
      <c r="E11" s="106" t="str">
        <f>VLOOKUP(B11,'School Details'!A:E,4,FALSE)</f>
        <v>M</v>
      </c>
      <c r="F11" s="106" t="str">
        <f>VLOOKUP(B11,'School Details'!A:E,5,FALSE)</f>
        <v>Special</v>
      </c>
      <c r="G11" s="539" t="s">
        <v>869</v>
      </c>
      <c r="I11" t="s">
        <v>23666</v>
      </c>
      <c r="J11">
        <v>661225</v>
      </c>
      <c r="K11" s="117" t="s">
        <v>10</v>
      </c>
      <c r="L11" s="106">
        <f t="shared" si="8"/>
        <v>1</v>
      </c>
      <c r="M11" s="106" t="str">
        <f t="shared" si="2"/>
        <v>TPG.I01</v>
      </c>
      <c r="N11" s="106">
        <f>VLOOKUP(B11,'School Details'!A:K,10,FALSE)</f>
        <v>400063</v>
      </c>
      <c r="O11" s="106" t="str">
        <f t="shared" si="3"/>
        <v>Mapledown</v>
      </c>
      <c r="P11" t="str">
        <f>VLOOKUP($N11,LBB_Code!$B:$F,3,FALSE)</f>
        <v>Mapledown School</v>
      </c>
      <c r="Q11" t="str">
        <f>VLOOKUP($N11,LBB_Code!$B:$F,2,FALSE)</f>
        <v>S900008322</v>
      </c>
      <c r="R11" t="str">
        <f>VLOOKUP($N11,LBB_Code!$B:$F,4,FALSE)</f>
        <v>NW2 1TR</v>
      </c>
      <c r="S11" t="s">
        <v>854</v>
      </c>
      <c r="T11" s="154">
        <v>92887</v>
      </c>
      <c r="W11" s="121"/>
      <c r="Z11" s="121"/>
      <c r="AC11" s="121"/>
      <c r="AF11" s="121"/>
      <c r="AG11" t="str">
        <f t="shared" si="4"/>
        <v>7010.TPG.I01.Aug251</v>
      </c>
      <c r="AH11" t="str">
        <f t="shared" si="5"/>
        <v>Mapledown.7010.TPG.I01.Aug25</v>
      </c>
      <c r="AI11" s="121">
        <v>92887</v>
      </c>
      <c r="AL11" s="121"/>
      <c r="AO11" s="121"/>
      <c r="AP11" s="382"/>
      <c r="AQ11" s="382"/>
      <c r="AR11" s="121"/>
      <c r="AU11" s="121"/>
      <c r="AX11" s="121"/>
      <c r="BA11" s="121"/>
      <c r="BD11" s="121"/>
      <c r="BE11" s="119">
        <f t="shared" si="6"/>
        <v>92887</v>
      </c>
      <c r="BF11" s="119">
        <f t="shared" si="7"/>
        <v>0</v>
      </c>
    </row>
    <row r="12" spans="1:62" x14ac:dyDescent="0.25">
      <c r="A12">
        <f t="shared" si="1"/>
        <v>3026085</v>
      </c>
      <c r="B12">
        <v>3026085</v>
      </c>
      <c r="C12" t="str">
        <f>VLOOKUP(B12,'School Details'!A:K,2,FALSE)</f>
        <v>Kisharon Inclusive Special Free School</v>
      </c>
      <c r="D12" s="106">
        <f>VLOOKUP(B12,'School Details'!A:E,3,FALSE)</f>
        <v>0</v>
      </c>
      <c r="E12" s="106" t="str">
        <f>VLOOKUP(B12,'School Details'!A:E,4,FALSE)</f>
        <v>A</v>
      </c>
      <c r="F12" s="106" t="str">
        <f>VLOOKUP(B12,'School Details'!A:E,5,FALSE)</f>
        <v>Special</v>
      </c>
      <c r="G12" s="539" t="s">
        <v>868</v>
      </c>
      <c r="I12" t="s">
        <v>23666</v>
      </c>
      <c r="J12">
        <v>661225</v>
      </c>
      <c r="K12" s="117" t="s">
        <v>10</v>
      </c>
      <c r="L12" s="106">
        <f t="shared" si="8"/>
        <v>1</v>
      </c>
      <c r="M12" s="106" t="str">
        <f t="shared" si="2"/>
        <v>TPG.I01</v>
      </c>
      <c r="N12" s="106">
        <f>VLOOKUP(B12,'School Details'!A:K,10,FALSE)</f>
        <v>105221</v>
      </c>
      <c r="O12" s="106" t="str">
        <f t="shared" si="3"/>
        <v>Kisharon Inclusive Special Free School</v>
      </c>
      <c r="P12" t="str">
        <f>VLOOKUP($N12,LBB_Code!$B:$F,3,FALSE)</f>
        <v>Kisharon Day School</v>
      </c>
      <c r="Q12" t="str">
        <f>VLOOKUP($N12,LBB_Code!$B:$F,2,FALSE)</f>
        <v>S900000039</v>
      </c>
      <c r="R12" t="str">
        <f>VLOOKUP($N12,LBB_Code!$B:$F,4,FALSE)</f>
        <v>NW4 1TP</v>
      </c>
      <c r="S12" t="s">
        <v>978</v>
      </c>
      <c r="T12" s="154">
        <v>52967</v>
      </c>
      <c r="W12" s="121"/>
      <c r="Z12" s="121"/>
      <c r="AC12" s="121"/>
      <c r="AF12" s="121"/>
      <c r="AG12" t="str">
        <f t="shared" si="4"/>
        <v>6085.TPG.I01.Aug251</v>
      </c>
      <c r="AH12" t="str">
        <f t="shared" si="5"/>
        <v>Kisharon Inclusive Special Free School.6085.TPG.I01.Aug25</v>
      </c>
      <c r="AI12" s="121">
        <v>52967</v>
      </c>
      <c r="AL12" s="121"/>
      <c r="AO12" s="121"/>
      <c r="AP12" s="382"/>
      <c r="AQ12" s="382"/>
      <c r="AR12" s="121"/>
      <c r="AU12" s="121"/>
      <c r="AX12" s="121"/>
      <c r="BA12" s="121"/>
      <c r="BD12" s="121"/>
      <c r="BE12" s="119">
        <f t="shared" si="6"/>
        <v>52967</v>
      </c>
      <c r="BF12" s="119">
        <f t="shared" si="7"/>
        <v>0</v>
      </c>
    </row>
    <row r="13" spans="1:62" x14ac:dyDescent="0.25">
      <c r="A13">
        <f t="shared" si="1"/>
        <v>3025950</v>
      </c>
      <c r="B13">
        <v>3025950</v>
      </c>
      <c r="C13" t="str">
        <f>VLOOKUP(B13,'School Details'!A:K,2,FALSE)</f>
        <v>Oak Hill School</v>
      </c>
      <c r="D13" s="106">
        <f>VLOOKUP(B13,'School Details'!A:E,3,FALSE)</f>
        <v>0</v>
      </c>
      <c r="E13" s="106" t="str">
        <f>VLOOKUP(B13,'School Details'!A:E,4,FALSE)</f>
        <v>A</v>
      </c>
      <c r="F13" s="106" t="str">
        <f>VLOOKUP(B13,'School Details'!A:E,5,FALSE)</f>
        <v>Special</v>
      </c>
      <c r="G13" s="539" t="s">
        <v>868</v>
      </c>
      <c r="I13" t="s">
        <v>23666</v>
      </c>
      <c r="J13">
        <v>661225</v>
      </c>
      <c r="K13" s="117" t="s">
        <v>10</v>
      </c>
      <c r="L13" s="106">
        <f t="shared" si="8"/>
        <v>1</v>
      </c>
      <c r="M13" s="106" t="str">
        <f t="shared" si="2"/>
        <v>TPG.I01</v>
      </c>
      <c r="N13" s="106">
        <f>VLOOKUP(B13,'School Details'!A:K,10,FALSE)</f>
        <v>157308</v>
      </c>
      <c r="O13" s="106" t="str">
        <f t="shared" si="3"/>
        <v>Oak Hill School</v>
      </c>
      <c r="P13" t="str">
        <f>VLOOKUP($N13,LBB_Code!$B:$F,3,FALSE)</f>
        <v>Oak Hill School</v>
      </c>
      <c r="Q13" t="str">
        <f>VLOOKUP($N13,LBB_Code!$B:$F,2,FALSE)</f>
        <v>S900002527</v>
      </c>
      <c r="R13" t="str">
        <f>VLOOKUP($N13,LBB_Code!$B:$F,4,FALSE)</f>
        <v>EN4 8XE</v>
      </c>
      <c r="S13" t="s">
        <v>978</v>
      </c>
      <c r="T13" s="154">
        <v>36783</v>
      </c>
      <c r="W13" s="121"/>
      <c r="Z13" s="121"/>
      <c r="AC13" s="121"/>
      <c r="AF13" s="121"/>
      <c r="AG13" t="str">
        <f t="shared" si="4"/>
        <v>5950.TPG.I01.Aug251</v>
      </c>
      <c r="AH13" t="str">
        <f t="shared" si="5"/>
        <v>Oak Hill School.5950.TPG.I01.Aug25</v>
      </c>
      <c r="AI13" s="121">
        <v>36783</v>
      </c>
      <c r="AL13" s="121"/>
      <c r="AO13" s="121"/>
      <c r="AP13" s="382"/>
      <c r="AQ13" s="382"/>
      <c r="AR13" s="121"/>
      <c r="AU13" s="121"/>
      <c r="AX13" s="121"/>
      <c r="BA13" s="121"/>
      <c r="BD13" s="121"/>
      <c r="BE13" s="119">
        <f t="shared" si="6"/>
        <v>36783</v>
      </c>
      <c r="BF13" s="119">
        <f t="shared" si="7"/>
        <v>0</v>
      </c>
    </row>
    <row r="14" spans="1:62" x14ac:dyDescent="0.25">
      <c r="A14">
        <f t="shared" si="1"/>
        <v>3027000</v>
      </c>
      <c r="B14">
        <v>3027000</v>
      </c>
      <c r="C14" t="str">
        <f>VLOOKUP(B14,'School Details'!A:K,2,FALSE)</f>
        <v>Oak Lodge Academy</v>
      </c>
      <c r="D14" s="106" t="str">
        <f>VLOOKUP(B14,'School Details'!A:E,3,FALSE)</f>
        <v>BARNET SPECIAL EDUCATION TRUST</v>
      </c>
      <c r="E14" s="106" t="str">
        <f>VLOOKUP(B14,'School Details'!A:E,4,FALSE)</f>
        <v>A</v>
      </c>
      <c r="F14" s="106" t="str">
        <f>VLOOKUP(B14,'School Details'!A:E,5,FALSE)</f>
        <v>Special</v>
      </c>
      <c r="G14" s="539" t="s">
        <v>868</v>
      </c>
      <c r="I14" t="s">
        <v>23666</v>
      </c>
      <c r="J14">
        <v>661225</v>
      </c>
      <c r="K14" s="117" t="s">
        <v>10</v>
      </c>
      <c r="L14" s="106">
        <f t="shared" si="8"/>
        <v>1</v>
      </c>
      <c r="M14" s="106" t="str">
        <f t="shared" si="2"/>
        <v>TPG.I01</v>
      </c>
      <c r="N14" s="106">
        <f>VLOOKUP(B14,'School Details'!A:K,10,FALSE)</f>
        <v>156901</v>
      </c>
      <c r="O14" s="106" t="str">
        <f t="shared" si="3"/>
        <v>Oak Lodge Academy</v>
      </c>
      <c r="P14" t="str">
        <f>VLOOKUP($N14,LBB_Code!$B:$F,3,FALSE)</f>
        <v>Oak Lodge School Academy</v>
      </c>
      <c r="Q14" t="str">
        <f>VLOOKUP($N14,LBB_Code!$B:$F,2,FALSE)</f>
        <v>S900002409</v>
      </c>
      <c r="R14" t="str">
        <f>VLOOKUP($N14,LBB_Code!$B:$F,4,FALSE)</f>
        <v>N2 0QY</v>
      </c>
      <c r="S14" t="s">
        <v>978</v>
      </c>
      <c r="T14" s="154">
        <v>144985</v>
      </c>
      <c r="W14" s="121"/>
      <c r="Z14" s="121"/>
      <c r="AC14" s="121"/>
      <c r="AF14" s="121"/>
      <c r="AG14" t="str">
        <f t="shared" si="4"/>
        <v>7000.TPG.I01.Aug251</v>
      </c>
      <c r="AH14" t="str">
        <f t="shared" si="5"/>
        <v>Oak Lodge Academy.7000.TPG.I01.Aug25</v>
      </c>
      <c r="AI14" s="121">
        <v>144985</v>
      </c>
      <c r="AL14" s="121"/>
      <c r="AO14" s="121"/>
      <c r="AP14" s="382"/>
      <c r="AQ14" s="382"/>
      <c r="AR14" s="121"/>
      <c r="AU14" s="121"/>
      <c r="AX14" s="121"/>
      <c r="BA14" s="121"/>
      <c r="BD14" s="121"/>
      <c r="BE14" s="119">
        <f t="shared" si="6"/>
        <v>144985</v>
      </c>
      <c r="BF14" s="119">
        <f t="shared" si="7"/>
        <v>0</v>
      </c>
    </row>
    <row r="15" spans="1:62" x14ac:dyDescent="0.25">
      <c r="A15">
        <f t="shared" si="1"/>
        <v>3027002</v>
      </c>
      <c r="B15">
        <v>3027002</v>
      </c>
      <c r="C15" t="str">
        <f>VLOOKUP(B15,'School Details'!A:K,2,FALSE)</f>
        <v>The Windmill School</v>
      </c>
      <c r="D15" s="106" t="str">
        <f>VLOOKUP(B15,'School Details'!A:E,3,FALSE)</f>
        <v>BARNET SPECIAL EDUCATION TRUST</v>
      </c>
      <c r="E15" s="106" t="str">
        <f>VLOOKUP(B15,'School Details'!A:E,4,FALSE)</f>
        <v>A</v>
      </c>
      <c r="F15" s="106" t="str">
        <f>VLOOKUP(B15,'School Details'!A:E,5,FALSE)</f>
        <v>Special</v>
      </c>
      <c r="G15" s="539" t="s">
        <v>868</v>
      </c>
      <c r="I15" t="s">
        <v>23666</v>
      </c>
      <c r="J15">
        <v>661225</v>
      </c>
      <c r="K15" s="117" t="s">
        <v>10</v>
      </c>
      <c r="L15" s="106">
        <v>1</v>
      </c>
      <c r="M15" s="106" t="str">
        <f t="shared" si="2"/>
        <v>TPG.I01</v>
      </c>
      <c r="N15" s="106">
        <f>VLOOKUP(B15,'School Details'!A:K,10,FALSE)</f>
        <v>165464</v>
      </c>
      <c r="O15" s="106" t="str">
        <f t="shared" si="3"/>
        <v>The Windmill School</v>
      </c>
      <c r="P15" t="s">
        <v>351</v>
      </c>
      <c r="Q15" t="s">
        <v>350</v>
      </c>
      <c r="R15" t="s">
        <v>197</v>
      </c>
      <c r="S15" t="s">
        <v>978</v>
      </c>
      <c r="T15" s="154">
        <v>40461</v>
      </c>
      <c r="W15" s="121"/>
      <c r="Z15" s="121"/>
      <c r="AC15" s="121"/>
      <c r="AF15" s="121"/>
      <c r="AG15" t="str">
        <f t="shared" si="4"/>
        <v>7002.TPG.I01.Aug251</v>
      </c>
      <c r="AH15" t="str">
        <f t="shared" si="5"/>
        <v>The Windmill School.7002.TPG.I01.Aug25</v>
      </c>
      <c r="AI15" s="121">
        <v>40461</v>
      </c>
      <c r="AL15" s="121"/>
      <c r="AO15" s="121"/>
      <c r="AP15" s="382"/>
      <c r="AQ15" s="382"/>
      <c r="AR15" s="121"/>
      <c r="AU15" s="121"/>
      <c r="AX15" s="121"/>
      <c r="BA15" s="121"/>
      <c r="BD15" s="121"/>
      <c r="BE15" s="119">
        <f t="shared" si="6"/>
        <v>40461</v>
      </c>
      <c r="BF15" s="119">
        <f t="shared" si="7"/>
        <v>0</v>
      </c>
    </row>
    <row r="16" spans="1:62" x14ac:dyDescent="0.25">
      <c r="AI16" s="121"/>
    </row>
    <row r="19" spans="4:32" x14ac:dyDescent="0.25">
      <c r="E19" t="s">
        <v>759</v>
      </c>
      <c r="F19" t="s">
        <v>384</v>
      </c>
      <c r="G19" s="539" t="s">
        <v>565</v>
      </c>
      <c r="AF19" s="121"/>
    </row>
    <row r="20" spans="4:32" x14ac:dyDescent="0.25">
      <c r="D20" t="s">
        <v>24724</v>
      </c>
      <c r="E20" t="s">
        <v>400</v>
      </c>
      <c r="F20" t="s">
        <v>535</v>
      </c>
      <c r="G20" s="539" t="s">
        <v>779</v>
      </c>
      <c r="AF20" s="121"/>
    </row>
    <row r="21" spans="4:32" ht="45" x14ac:dyDescent="0.25">
      <c r="D21" s="266" t="s">
        <v>24725</v>
      </c>
      <c r="E21" t="s">
        <v>400</v>
      </c>
      <c r="F21" t="s">
        <v>556</v>
      </c>
      <c r="G21" s="539" t="s">
        <v>869</v>
      </c>
      <c r="AF21" s="121"/>
    </row>
    <row r="22" spans="4:32" x14ac:dyDescent="0.25">
      <c r="E22" t="s">
        <v>403</v>
      </c>
      <c r="F22" t="s">
        <v>556</v>
      </c>
      <c r="G22" s="539" t="s">
        <v>868</v>
      </c>
    </row>
    <row r="24" spans="4:32" x14ac:dyDescent="0.25">
      <c r="AF24" s="121"/>
    </row>
    <row r="25" spans="4:32" x14ac:dyDescent="0.25">
      <c r="AF25" s="121"/>
    </row>
    <row r="26" spans="4:32" x14ac:dyDescent="0.25">
      <c r="AF26" s="121"/>
    </row>
    <row r="136" spans="53:60" x14ac:dyDescent="0.25">
      <c r="BA136" s="121"/>
      <c r="BH136" s="367"/>
    </row>
    <row r="137" spans="53:60" x14ac:dyDescent="0.25">
      <c r="BA137" s="119"/>
    </row>
    <row r="138" spans="53:60" x14ac:dyDescent="0.25">
      <c r="BA138" s="119"/>
      <c r="BH138" s="367"/>
    </row>
  </sheetData>
  <autoFilter ref="A6:BS15" xr:uid="{8F4D6B44-0307-4AB1-899A-F9D76A7BA526}"/>
  <phoneticPr fontId="7" type="noConversion"/>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794E6-F3A1-4C58-A68B-78BAC836B6E7}">
  <sheetPr>
    <tabColor theme="4" tint="0.39997558519241921"/>
  </sheetPr>
  <dimension ref="A2:BS20"/>
  <sheetViews>
    <sheetView zoomScale="77" zoomScaleNormal="90" workbookViewId="0">
      <pane xSplit="3" ySplit="6" topLeftCell="H7"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2" max="2" width="9.28515625" bestFit="1" customWidth="1"/>
    <col min="3" max="3" width="31.140625" bestFit="1" customWidth="1"/>
    <col min="4" max="4" width="33.140625" bestFit="1" customWidth="1"/>
    <col min="5" max="5" width="15.5703125" bestFit="1" customWidth="1"/>
    <col min="6" max="6" width="10.5703125" bestFit="1" customWidth="1"/>
    <col min="7" max="7" width="8.28515625" bestFit="1" customWidth="1"/>
    <col min="8" max="8" width="17.7109375" bestFit="1" customWidth="1"/>
    <col min="9" max="9" width="10.140625" bestFit="1" customWidth="1"/>
    <col min="10" max="10" width="7.7109375" bestFit="1" customWidth="1"/>
    <col min="11" max="11" width="9.5703125" bestFit="1" customWidth="1"/>
    <col min="12" max="12" width="8.28515625" bestFit="1" customWidth="1"/>
    <col min="13" max="13" width="13.425781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2.7109375" customWidth="1" collapsed="1"/>
    <col min="33" max="34" width="31.7109375" hidden="1" customWidth="1" outlineLevel="1"/>
    <col min="35" max="35" width="12" customWidth="1" collapsed="1"/>
    <col min="36" max="36" width="28.85546875" hidden="1" customWidth="1" outlineLevel="1"/>
    <col min="37" max="37" width="34.7109375" hidden="1" customWidth="1" outlineLevel="1"/>
    <col min="38" max="38" width="13.28515625" customWidth="1" collapsed="1"/>
    <col min="39" max="39" width="7.7109375" hidden="1" customWidth="1" outlineLevel="1"/>
    <col min="40" max="40" width="6.5703125" hidden="1" customWidth="1" outlineLevel="1"/>
    <col min="41" max="41" width="13" customWidth="1" collapsed="1"/>
    <col min="42" max="42" width="25" hidden="1" customWidth="1" outlineLevel="1"/>
    <col min="43" max="43" width="31.5703125" hidden="1" customWidth="1" outlineLevel="1"/>
    <col min="44" max="44" width="12.7109375" customWidth="1" collapsed="1"/>
    <col min="45" max="45" width="8" hidden="1" customWidth="1" outlineLevel="1"/>
    <col min="46" max="46" width="7" hidden="1" customWidth="1" outlineLevel="1"/>
    <col min="47" max="47" width="11.28515625" customWidth="1" collapsed="1"/>
    <col min="48" max="48" width="7.28515625" hidden="1" customWidth="1" outlineLevel="1"/>
    <col min="49" max="49" width="6.28515625" hidden="1" customWidth="1" outlineLevel="1"/>
    <col min="50" max="50" width="12.28515625" customWidth="1" collapsed="1"/>
    <col min="51" max="51" width="7.7109375" hidden="1" customWidth="1" outlineLevel="1"/>
    <col min="52" max="52" width="6.5703125" hidden="1" customWidth="1" outlineLevel="1"/>
    <col min="53" max="53" width="12" customWidth="1" collapsed="1"/>
    <col min="54" max="54" width="7.85546875" hidden="1" customWidth="1" outlineLevel="1"/>
    <col min="55" max="55" width="6.7109375" hidden="1" customWidth="1" outlineLevel="1"/>
    <col min="56" max="56" width="12.28515625" customWidth="1" collapsed="1"/>
    <col min="57" max="57" width="13.28515625" customWidth="1"/>
    <col min="58" max="58" width="14.28515625" bestFit="1" customWidth="1"/>
    <col min="59" max="59" width="15" customWidth="1"/>
    <col min="60" max="60" width="12.28515625" bestFit="1" customWidth="1"/>
    <col min="61" max="71" width="12.28515625" style="10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16" customFormat="1" ht="61.5" thickTop="1" thickBot="1" x14ac:dyDescent="0.25">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[3]Variables!$C$5</f>
        <v>Ap241</v>
      </c>
      <c r="V3" s="101" t="str">
        <f>[3]Variables!$D$5</f>
        <v>Ap24</v>
      </c>
      <c r="W3" s="104" t="s">
        <v>760</v>
      </c>
      <c r="X3" s="101" t="str">
        <f>[3]Variables!$C$6</f>
        <v>Ma241</v>
      </c>
      <c r="Y3" s="101" t="str">
        <f>[3]Variables!$D$6</f>
        <v>Ma24</v>
      </c>
      <c r="Z3" s="104" t="s">
        <v>688</v>
      </c>
      <c r="AA3" s="101" t="str">
        <f>[3]Variables!$C$7</f>
        <v>Ju241</v>
      </c>
      <c r="AB3" s="101" t="str">
        <f>[3]Variables!$D$7</f>
        <v>Ju24</v>
      </c>
      <c r="AC3" s="104" t="s">
        <v>761</v>
      </c>
      <c r="AD3" s="101" t="str">
        <f>[3]Variables!$C$8</f>
        <v>Jul241</v>
      </c>
      <c r="AE3" s="101" t="str">
        <f>[3]Variables!$D$8</f>
        <v>Jul24</v>
      </c>
      <c r="AF3" s="104" t="s">
        <v>762</v>
      </c>
      <c r="AG3" s="101" t="str">
        <f>[3]Variables!$C$9</f>
        <v>Aug241</v>
      </c>
      <c r="AH3" s="101" t="str">
        <f>[3]Variables!$D$9</f>
        <v>Aug24</v>
      </c>
      <c r="AI3" s="104" t="s">
        <v>754</v>
      </c>
      <c r="AJ3" s="101" t="str">
        <f>[3]Variables!$C$10</f>
        <v>Sep241</v>
      </c>
      <c r="AK3" s="101" t="str">
        <f>[3]Variables!$D$10</f>
        <v>Sep24</v>
      </c>
      <c r="AL3" s="104" t="s">
        <v>753</v>
      </c>
      <c r="AM3" s="101" t="str">
        <f>[3]Variables!$C$11</f>
        <v>Oct241</v>
      </c>
      <c r="AN3" s="101" t="str">
        <f>[3]Variables!$D$11</f>
        <v>Oct24</v>
      </c>
      <c r="AO3" s="104" t="s">
        <v>763</v>
      </c>
      <c r="AP3" s="101" t="str">
        <f>[3]Variables!$C$12</f>
        <v>Nov241</v>
      </c>
      <c r="AQ3" s="101" t="str">
        <f>[3]Variables!$D$12</f>
        <v>Nov24</v>
      </c>
      <c r="AR3" s="104" t="s">
        <v>764</v>
      </c>
      <c r="AS3" s="101" t="str">
        <f>[3]Variables!$C$13</f>
        <v>Dec241</v>
      </c>
      <c r="AT3" s="101" t="str">
        <f>[3]Variables!$D$13</f>
        <v>Dec24</v>
      </c>
      <c r="AU3" s="104" t="s">
        <v>765</v>
      </c>
      <c r="AV3" s="101" t="str">
        <f>[3]Variables!$C$14</f>
        <v>Jan251</v>
      </c>
      <c r="AW3" s="101" t="str">
        <f>[3]Variables!$D$14</f>
        <v>Jan25</v>
      </c>
      <c r="AX3" s="104" t="s">
        <v>766</v>
      </c>
      <c r="AY3" s="101" t="str">
        <f>[3]Variables!$C$15</f>
        <v>Feb251</v>
      </c>
      <c r="AZ3" s="101" t="str">
        <f>[3]Variables!$D$15</f>
        <v>Feb25</v>
      </c>
      <c r="BA3" s="104" t="s">
        <v>767</v>
      </c>
      <c r="BB3" s="101" t="str">
        <f>[3]Variables!$C$16</f>
        <v>Mar251</v>
      </c>
      <c r="BC3" s="101" t="str">
        <f>[3]Variables!$D$16</f>
        <v>Mar25</v>
      </c>
      <c r="BD3" s="104" t="s">
        <v>768</v>
      </c>
      <c r="BE3" s="105" t="s">
        <v>778</v>
      </c>
      <c r="BF3" s="105" t="s">
        <v>751</v>
      </c>
    </row>
    <row r="4" spans="1:58" s="116" customFormat="1" ht="31.5" thickTop="1" thickBot="1" x14ac:dyDescent="0.3">
      <c r="A4" s="101"/>
      <c r="B4" s="101"/>
      <c r="C4" s="101"/>
      <c r="D4" s="129"/>
      <c r="E4" s="101"/>
      <c r="F4" s="101"/>
      <c r="G4" s="129"/>
      <c r="H4" s="101"/>
      <c r="I4" s="101"/>
      <c r="J4" s="129"/>
      <c r="K4" s="101"/>
      <c r="L4" s="101"/>
      <c r="M4" s="101"/>
      <c r="N4" s="101"/>
      <c r="P4" s="3"/>
      <c r="Q4"/>
      <c r="R4" s="3"/>
      <c r="S4" s="3"/>
      <c r="T4" s="101"/>
      <c r="U4" s="129"/>
      <c r="V4" s="129"/>
      <c r="W4" s="130" t="s">
        <v>8</v>
      </c>
      <c r="X4" s="130"/>
      <c r="Y4" s="130"/>
      <c r="Z4" s="130" t="s">
        <v>8</v>
      </c>
      <c r="AA4" s="130"/>
      <c r="AB4" s="130"/>
      <c r="AC4" s="130" t="s">
        <v>8</v>
      </c>
      <c r="AD4" s="130"/>
      <c r="AE4" s="130"/>
      <c r="AF4" s="130" t="s">
        <v>8</v>
      </c>
      <c r="AG4" s="130"/>
      <c r="AH4" s="130"/>
      <c r="AI4" s="130" t="s">
        <v>8</v>
      </c>
      <c r="AJ4" s="130" t="s">
        <v>8</v>
      </c>
      <c r="AK4" s="130" t="s">
        <v>8</v>
      </c>
      <c r="AL4" s="130" t="s">
        <v>8</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c r="BF4" s="131"/>
    </row>
    <row r="5" spans="1:58" ht="16.5" thickTop="1" thickBot="1" x14ac:dyDescent="0.3">
      <c r="N5" s="99"/>
      <c r="P5" s="3"/>
      <c r="R5" s="3"/>
      <c r="S5" s="3"/>
      <c r="T5" s="135">
        <f>SUM(T$7:T$139)</f>
        <v>899103</v>
      </c>
      <c r="W5" s="136">
        <f t="shared" ref="W5:BC5" si="0">SUM(W$7:W$139)</f>
        <v>0</v>
      </c>
      <c r="X5" s="136">
        <f t="shared" si="0"/>
        <v>0</v>
      </c>
      <c r="Y5" s="136">
        <f t="shared" si="0"/>
        <v>0</v>
      </c>
      <c r="Z5" s="136">
        <f t="shared" si="0"/>
        <v>0</v>
      </c>
      <c r="AA5" s="136">
        <f t="shared" si="0"/>
        <v>0</v>
      </c>
      <c r="AB5" s="136">
        <f t="shared" si="0"/>
        <v>0</v>
      </c>
      <c r="AC5" s="136">
        <f t="shared" si="0"/>
        <v>0</v>
      </c>
      <c r="AD5" s="136">
        <f t="shared" si="0"/>
        <v>0</v>
      </c>
      <c r="AE5" s="136">
        <f t="shared" si="0"/>
        <v>0</v>
      </c>
      <c r="AF5" s="136">
        <f>SUM(AF$7:AF$15)</f>
        <v>0</v>
      </c>
      <c r="AG5" s="136">
        <f t="shared" si="0"/>
        <v>0</v>
      </c>
      <c r="AH5" s="136">
        <f t="shared" si="0"/>
        <v>0</v>
      </c>
      <c r="AI5" s="136">
        <f>SUM(AI$7:AI$15)</f>
        <v>899103</v>
      </c>
      <c r="AJ5" s="136">
        <f t="shared" si="0"/>
        <v>0</v>
      </c>
      <c r="AK5" s="136">
        <f t="shared" si="0"/>
        <v>0</v>
      </c>
      <c r="AL5" s="136">
        <f>SUM(AL$7:AL$15)</f>
        <v>0</v>
      </c>
      <c r="AM5" s="136">
        <f t="shared" si="0"/>
        <v>0</v>
      </c>
      <c r="AN5" s="136">
        <f t="shared" si="0"/>
        <v>0</v>
      </c>
      <c r="AO5" s="136">
        <f>SUM(AO$7:AO$15)</f>
        <v>0</v>
      </c>
      <c r="AP5" s="136">
        <f t="shared" si="0"/>
        <v>0</v>
      </c>
      <c r="AQ5" s="136">
        <f t="shared" si="0"/>
        <v>0</v>
      </c>
      <c r="AR5" s="136">
        <f>SUM(AR$7:AR$15)</f>
        <v>0</v>
      </c>
      <c r="AS5" s="136">
        <f t="shared" si="0"/>
        <v>0</v>
      </c>
      <c r="AT5" s="136">
        <f t="shared" si="0"/>
        <v>0</v>
      </c>
      <c r="AU5" s="136">
        <f>SUM(AU$7:AU$15)</f>
        <v>0</v>
      </c>
      <c r="AV5" s="136">
        <f t="shared" si="0"/>
        <v>0</v>
      </c>
      <c r="AW5" s="136">
        <f t="shared" si="0"/>
        <v>0</v>
      </c>
      <c r="AX5" s="136">
        <f>SUM(AX$7:AX$15)</f>
        <v>0</v>
      </c>
      <c r="AY5" s="136">
        <f t="shared" si="0"/>
        <v>0</v>
      </c>
      <c r="AZ5" s="136">
        <f t="shared" si="0"/>
        <v>0</v>
      </c>
      <c r="BA5" s="136">
        <f>SUM(BA$7:BA$15)</f>
        <v>0</v>
      </c>
      <c r="BB5" s="136">
        <f t="shared" si="0"/>
        <v>0</v>
      </c>
      <c r="BC5" s="136">
        <f t="shared" si="0"/>
        <v>0</v>
      </c>
      <c r="BD5" s="136">
        <f>SUM(BD$7:BD$15)</f>
        <v>0</v>
      </c>
      <c r="BE5" s="136">
        <f>SUM(BE7:BE139)</f>
        <v>899103</v>
      </c>
      <c r="BF5" s="136">
        <f>SUM(BF7:BF139)</f>
        <v>0</v>
      </c>
    </row>
    <row r="6" spans="1:58"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25">
      <c r="A7">
        <f>B7</f>
        <v>3021100</v>
      </c>
      <c r="B7">
        <v>3021100</v>
      </c>
      <c r="C7" t="s">
        <v>536</v>
      </c>
      <c r="D7" s="106">
        <f>VLOOKUP(B7,'[3]School Details'!A:E,3,FALSE)</f>
        <v>0</v>
      </c>
      <c r="E7" s="106" t="str">
        <f>VLOOKUP(B7,'[3]School Details'!A:E,4,FALSE)</f>
        <v>M</v>
      </c>
      <c r="F7" s="106" t="str">
        <f>VLOOKUP(B7,'[3]School Details'!A:E,5,FALSE)</f>
        <v>PRU</v>
      </c>
      <c r="G7" s="539" t="s">
        <v>857</v>
      </c>
      <c r="H7" t="s">
        <v>567</v>
      </c>
      <c r="I7" t="s">
        <v>23690</v>
      </c>
      <c r="J7">
        <v>661225</v>
      </c>
      <c r="K7" s="117" t="s">
        <v>10</v>
      </c>
      <c r="L7" s="106">
        <f>IF(C9=C8,#REF!+1,1)</f>
        <v>1</v>
      </c>
      <c r="M7" s="106" t="str">
        <f t="shared" ref="M7:M15" si="1">I7&amp;"."&amp;K7</f>
        <v>34ADDHN.I01</v>
      </c>
      <c r="N7" s="106">
        <f>VLOOKUP(B7,'[3]School Details'!A:K,10,FALSE)</f>
        <v>400156</v>
      </c>
      <c r="O7" s="106" t="str">
        <f t="shared" ref="O7:O15" si="2">C7</f>
        <v>Pavilion</v>
      </c>
      <c r="P7" t="s">
        <v>262</v>
      </c>
      <c r="Q7" t="s">
        <v>263</v>
      </c>
      <c r="R7" t="s">
        <v>264</v>
      </c>
      <c r="S7" t="s">
        <v>842</v>
      </c>
      <c r="T7" s="154">
        <v>90325</v>
      </c>
      <c r="W7" s="121"/>
      <c r="Z7" s="121"/>
      <c r="AC7" s="121"/>
      <c r="AD7" t="str">
        <f t="shared" ref="AD7:AD15" si="3">RIGHT($B7,4)&amp;"."&amp;$M7&amp;"."&amp;AD$3</f>
        <v>1100.34ADDHN.I01.Jul241</v>
      </c>
      <c r="AE7" t="str">
        <f t="shared" ref="AE7:AE15" si="4">$O7&amp;"."&amp;RIGHT($B7,4)&amp;"."&amp;$M7&amp;"."&amp;AE$3</f>
        <v>Pavilion.1100.34ADDHN.I01.Jul24</v>
      </c>
      <c r="AF7" s="121"/>
      <c r="AG7" t="str">
        <f t="shared" ref="AG7:AG15" si="5">RIGHT($B7,4)&amp;"."&amp;$M7&amp;"."&amp;AG$3</f>
        <v>1100.34ADDHN.I01.Aug241</v>
      </c>
      <c r="AH7" t="str">
        <f t="shared" ref="AH7:AH15" si="6">$O7&amp;"."&amp;RIGHT($B7,4)&amp;"."&amp;$M7&amp;"."&amp;AH$3</f>
        <v>Pavilion.1100.34ADDHN.I01.Aug24</v>
      </c>
      <c r="AI7" s="121">
        <v>90325</v>
      </c>
      <c r="AL7" s="121"/>
      <c r="AO7" s="121"/>
      <c r="AR7" s="121"/>
      <c r="AU7" s="121"/>
      <c r="AX7" s="121"/>
      <c r="BA7" s="121"/>
      <c r="BD7" s="121"/>
      <c r="BE7" s="119">
        <f>SUM(W7:BD7)</f>
        <v>90325</v>
      </c>
      <c r="BF7" s="119">
        <f>BE7-T7</f>
        <v>0</v>
      </c>
    </row>
    <row r="8" spans="1:58" x14ac:dyDescent="0.25">
      <c r="A8">
        <f t="shared" ref="A8:A15" si="7">B8</f>
        <v>3021102</v>
      </c>
      <c r="B8">
        <v>3021102</v>
      </c>
      <c r="C8" t="s">
        <v>259</v>
      </c>
      <c r="D8" s="106">
        <f>VLOOKUP(B8,'[3]School Details'!A:E,3,FALSE)</f>
        <v>0</v>
      </c>
      <c r="E8" s="106" t="str">
        <f>VLOOKUP(B8,'[3]School Details'!A:E,4,FALSE)</f>
        <v>M</v>
      </c>
      <c r="F8" s="106" t="str">
        <f>VLOOKUP(B8,'[3]School Details'!A:E,5,FALSE)</f>
        <v>PRU</v>
      </c>
      <c r="G8" s="539" t="s">
        <v>857</v>
      </c>
      <c r="H8" t="s">
        <v>567</v>
      </c>
      <c r="I8" t="s">
        <v>23690</v>
      </c>
      <c r="J8">
        <v>661225</v>
      </c>
      <c r="K8" s="117" t="s">
        <v>10</v>
      </c>
      <c r="L8" s="106">
        <f t="shared" ref="L8:L14" si="8">IF(C10=C9,L7+1,1)</f>
        <v>1</v>
      </c>
      <c r="M8" s="106" t="str">
        <f t="shared" si="1"/>
        <v>34ADDHN.I01</v>
      </c>
      <c r="N8" s="106">
        <f>VLOOKUP(B8,'[3]School Details'!A:K,10,FALSE)</f>
        <v>400157</v>
      </c>
      <c r="O8" s="106" t="str">
        <f t="shared" si="2"/>
        <v>Northgate</v>
      </c>
      <c r="P8" t="s">
        <v>259</v>
      </c>
      <c r="Q8" t="s">
        <v>260</v>
      </c>
      <c r="R8" t="s">
        <v>261</v>
      </c>
      <c r="S8" t="s">
        <v>842</v>
      </c>
      <c r="T8" s="154">
        <v>18364</v>
      </c>
      <c r="W8" s="121"/>
      <c r="Z8" s="121"/>
      <c r="AC8" s="121"/>
      <c r="AD8" t="str">
        <f t="shared" si="3"/>
        <v>1102.34ADDHN.I01.Jul241</v>
      </c>
      <c r="AE8" t="str">
        <f t="shared" si="4"/>
        <v>Northgate.1102.34ADDHN.I01.Jul24</v>
      </c>
      <c r="AF8" s="121"/>
      <c r="AG8" t="str">
        <f t="shared" si="5"/>
        <v>1102.34ADDHN.I01.Aug241</v>
      </c>
      <c r="AH8" t="str">
        <f t="shared" si="6"/>
        <v>Northgate.1102.34ADDHN.I01.Aug24</v>
      </c>
      <c r="AI8" s="121">
        <v>18364</v>
      </c>
      <c r="AL8" s="121"/>
      <c r="AO8" s="121"/>
      <c r="AR8" s="121"/>
      <c r="AU8" s="121"/>
      <c r="AX8" s="121"/>
      <c r="BA8" s="121"/>
      <c r="BD8" s="121"/>
      <c r="BE8" s="119">
        <f t="shared" ref="BE8:BE15" si="9">SUM(W8:BD8)</f>
        <v>18364</v>
      </c>
      <c r="BF8" s="119">
        <f t="shared" ref="BF8:BF15" si="10">BE8-T8</f>
        <v>0</v>
      </c>
    </row>
    <row r="9" spans="1:58" x14ac:dyDescent="0.25">
      <c r="A9">
        <f t="shared" si="7"/>
        <v>3027005</v>
      </c>
      <c r="B9">
        <v>3027005</v>
      </c>
      <c r="C9" t="s">
        <v>558</v>
      </c>
      <c r="D9" s="106">
        <f>VLOOKUP(B9,'[3]School Details'!A:E,3,FALSE)</f>
        <v>0</v>
      </c>
      <c r="E9" s="106" t="str">
        <f>VLOOKUP(B9,'[3]School Details'!A:E,4,FALSE)</f>
        <v>M</v>
      </c>
      <c r="F9" s="106" t="str">
        <f>VLOOKUP(B9,'[3]School Details'!A:E,5,FALSE)</f>
        <v>Special</v>
      </c>
      <c r="G9" s="539" t="s">
        <v>869</v>
      </c>
      <c r="H9" t="s">
        <v>567</v>
      </c>
      <c r="I9" t="s">
        <v>23690</v>
      </c>
      <c r="J9">
        <v>661225</v>
      </c>
      <c r="K9" s="117" t="s">
        <v>10</v>
      </c>
      <c r="L9" s="106">
        <f t="shared" si="8"/>
        <v>1</v>
      </c>
      <c r="M9" s="106" t="str">
        <f t="shared" si="1"/>
        <v>34ADDHN.I01</v>
      </c>
      <c r="N9" s="106">
        <f>VLOOKUP(B9,'[3]School Details'!A:K,10,FALSE)</f>
        <v>400034</v>
      </c>
      <c r="O9" s="106" t="str">
        <f t="shared" si="2"/>
        <v>Northway</v>
      </c>
      <c r="P9" t="s">
        <v>218</v>
      </c>
      <c r="Q9" t="s">
        <v>219</v>
      </c>
      <c r="R9" t="s">
        <v>180</v>
      </c>
      <c r="S9" t="s">
        <v>842</v>
      </c>
      <c r="T9" s="154">
        <v>149724</v>
      </c>
      <c r="W9" s="121"/>
      <c r="Z9" s="121"/>
      <c r="AC9" s="121"/>
      <c r="AD9" t="str">
        <f t="shared" si="3"/>
        <v>7005.34ADDHN.I01.Jul241</v>
      </c>
      <c r="AE9" t="str">
        <f t="shared" si="4"/>
        <v>Northway.7005.34ADDHN.I01.Jul24</v>
      </c>
      <c r="AF9" s="121"/>
      <c r="AG9" t="str">
        <f t="shared" si="5"/>
        <v>7005.34ADDHN.I01.Aug241</v>
      </c>
      <c r="AH9" t="str">
        <f t="shared" si="6"/>
        <v>Northway.7005.34ADDHN.I01.Aug24</v>
      </c>
      <c r="AI9" s="121">
        <v>149724</v>
      </c>
      <c r="AL9" s="121"/>
      <c r="AO9" s="121"/>
      <c r="AR9" s="121"/>
      <c r="AU9" s="121"/>
      <c r="AX9" s="121"/>
      <c r="BA9" s="121"/>
      <c r="BD9" s="121"/>
      <c r="BE9" s="119">
        <f t="shared" si="9"/>
        <v>149724</v>
      </c>
      <c r="BF9" s="119">
        <f t="shared" si="10"/>
        <v>0</v>
      </c>
    </row>
    <row r="10" spans="1:58" x14ac:dyDescent="0.25">
      <c r="A10">
        <f t="shared" si="7"/>
        <v>3027009</v>
      </c>
      <c r="B10">
        <v>3027009</v>
      </c>
      <c r="C10" t="s">
        <v>560</v>
      </c>
      <c r="D10" s="106">
        <f>VLOOKUP(B10,'[3]School Details'!A:E,3,FALSE)</f>
        <v>0</v>
      </c>
      <c r="E10" s="106" t="str">
        <f>VLOOKUP(B10,'[3]School Details'!A:E,4,FALSE)</f>
        <v>M</v>
      </c>
      <c r="F10" s="106" t="str">
        <f>VLOOKUP(B10,'[3]School Details'!A:E,5,FALSE)</f>
        <v>Special</v>
      </c>
      <c r="G10" s="539" t="s">
        <v>869</v>
      </c>
      <c r="H10" t="s">
        <v>567</v>
      </c>
      <c r="I10" t="s">
        <v>23690</v>
      </c>
      <c r="J10">
        <v>661225</v>
      </c>
      <c r="K10" s="117" t="s">
        <v>10</v>
      </c>
      <c r="L10" s="106">
        <f t="shared" si="8"/>
        <v>1</v>
      </c>
      <c r="M10" s="106" t="str">
        <f t="shared" si="1"/>
        <v>34ADDHN.I01</v>
      </c>
      <c r="N10" s="106">
        <f>VLOOKUP(B10,'[3]School Details'!A:K,10,FALSE)</f>
        <v>400091</v>
      </c>
      <c r="O10" s="106" t="str">
        <f t="shared" si="2"/>
        <v>Oakleigh</v>
      </c>
      <c r="P10" t="s">
        <v>25</v>
      </c>
      <c r="Q10" t="s">
        <v>26</v>
      </c>
      <c r="R10" t="s">
        <v>27</v>
      </c>
      <c r="S10" t="s">
        <v>842</v>
      </c>
      <c r="T10" s="154">
        <v>152574</v>
      </c>
      <c r="W10" s="121"/>
      <c r="Z10" s="121"/>
      <c r="AC10" s="121"/>
      <c r="AD10" t="str">
        <f t="shared" si="3"/>
        <v>7009.34ADDHN.I01.Jul241</v>
      </c>
      <c r="AE10" t="str">
        <f t="shared" si="4"/>
        <v>Oakleigh.7009.34ADDHN.I01.Jul24</v>
      </c>
      <c r="AF10" s="121"/>
      <c r="AG10" t="str">
        <f t="shared" si="5"/>
        <v>7009.34ADDHN.I01.Aug241</v>
      </c>
      <c r="AH10" t="str">
        <f t="shared" si="6"/>
        <v>Oakleigh.7009.34ADDHN.I01.Aug24</v>
      </c>
      <c r="AI10" s="121">
        <v>152574</v>
      </c>
      <c r="AL10" s="121"/>
      <c r="AO10" s="121"/>
      <c r="AR10" s="121"/>
      <c r="AU10" s="121"/>
      <c r="AX10" s="121"/>
      <c r="BA10" s="121"/>
      <c r="BD10" s="121"/>
      <c r="BE10" s="119">
        <f t="shared" si="9"/>
        <v>152574</v>
      </c>
      <c r="BF10" s="119">
        <f t="shared" si="10"/>
        <v>0</v>
      </c>
    </row>
    <row r="11" spans="1:58" x14ac:dyDescent="0.25">
      <c r="A11">
        <f t="shared" si="7"/>
        <v>3027010</v>
      </c>
      <c r="B11">
        <v>3027010</v>
      </c>
      <c r="C11" t="s">
        <v>557</v>
      </c>
      <c r="D11" s="106">
        <f>VLOOKUP(B11,'[3]School Details'!A:E,3,FALSE)</f>
        <v>0</v>
      </c>
      <c r="E11" s="106" t="str">
        <f>VLOOKUP(B11,'[3]School Details'!A:E,4,FALSE)</f>
        <v>M</v>
      </c>
      <c r="F11" s="106" t="str">
        <f>VLOOKUP(B11,'[3]School Details'!A:E,5,FALSE)</f>
        <v>Special</v>
      </c>
      <c r="G11" s="539" t="s">
        <v>869</v>
      </c>
      <c r="H11" t="s">
        <v>567</v>
      </c>
      <c r="I11" t="s">
        <v>23690</v>
      </c>
      <c r="J11">
        <v>661225</v>
      </c>
      <c r="K11" s="117" t="s">
        <v>10</v>
      </c>
      <c r="L11" s="106">
        <f t="shared" si="8"/>
        <v>1</v>
      </c>
      <c r="M11" s="106" t="str">
        <f t="shared" si="1"/>
        <v>34ADDHN.I01</v>
      </c>
      <c r="N11" s="106">
        <f>VLOOKUP(B11,'[3]School Details'!A:K,10,FALSE)</f>
        <v>400063</v>
      </c>
      <c r="O11" s="106" t="str">
        <f t="shared" si="2"/>
        <v>Mapledown</v>
      </c>
      <c r="P11" t="s">
        <v>223</v>
      </c>
      <c r="Q11" t="s">
        <v>224</v>
      </c>
      <c r="R11" t="s">
        <v>225</v>
      </c>
      <c r="S11" t="s">
        <v>842</v>
      </c>
      <c r="T11" s="154">
        <v>135866</v>
      </c>
      <c r="W11" s="121"/>
      <c r="Z11" s="121"/>
      <c r="AC11" s="121"/>
      <c r="AD11" t="str">
        <f t="shared" si="3"/>
        <v>7010.34ADDHN.I01.Jul241</v>
      </c>
      <c r="AE11" t="str">
        <f t="shared" si="4"/>
        <v>Mapledown.7010.34ADDHN.I01.Jul24</v>
      </c>
      <c r="AF11" s="121"/>
      <c r="AG11" t="str">
        <f t="shared" si="5"/>
        <v>7010.34ADDHN.I01.Aug241</v>
      </c>
      <c r="AH11" t="str">
        <f t="shared" si="6"/>
        <v>Mapledown.7010.34ADDHN.I01.Aug24</v>
      </c>
      <c r="AI11" s="121">
        <v>135866</v>
      </c>
      <c r="AL11" s="121"/>
      <c r="AO11" s="121"/>
      <c r="AR11" s="121"/>
      <c r="AU11" s="121"/>
      <c r="AX11" s="121"/>
      <c r="BA11" s="121"/>
      <c r="BD11" s="121"/>
      <c r="BE11" s="119">
        <f t="shared" si="9"/>
        <v>135866</v>
      </c>
      <c r="BF11" s="119">
        <f t="shared" si="10"/>
        <v>0</v>
      </c>
    </row>
    <row r="12" spans="1:58" x14ac:dyDescent="0.25">
      <c r="A12">
        <f t="shared" si="7"/>
        <v>3026085</v>
      </c>
      <c r="B12">
        <v>3026085</v>
      </c>
      <c r="C12" t="s">
        <v>555</v>
      </c>
      <c r="D12" s="106">
        <f>VLOOKUP(B12,'[3]School Details'!A:E,3,FALSE)</f>
        <v>0</v>
      </c>
      <c r="E12" s="106" t="str">
        <f>VLOOKUP(B12,'[3]School Details'!A:E,4,FALSE)</f>
        <v>A</v>
      </c>
      <c r="F12" s="106" t="str">
        <f>VLOOKUP(B12,'[3]School Details'!A:E,5,FALSE)</f>
        <v>Special</v>
      </c>
      <c r="G12" s="539" t="s">
        <v>868</v>
      </c>
      <c r="H12" t="s">
        <v>567</v>
      </c>
      <c r="I12" t="s">
        <v>23690</v>
      </c>
      <c r="J12">
        <v>661225</v>
      </c>
      <c r="K12" s="117" t="s">
        <v>10</v>
      </c>
      <c r="L12" s="106">
        <f t="shared" si="8"/>
        <v>1</v>
      </c>
      <c r="M12" s="106" t="str">
        <f t="shared" si="1"/>
        <v>34ADDHN.I01</v>
      </c>
      <c r="N12" s="106">
        <f>VLOOKUP(B12,'[3]School Details'!A:K,10,FALSE)</f>
        <v>105221</v>
      </c>
      <c r="O12" s="106" t="s">
        <v>285</v>
      </c>
      <c r="P12" t="s">
        <v>285</v>
      </c>
      <c r="Q12" t="s">
        <v>284</v>
      </c>
      <c r="R12" t="s">
        <v>1867</v>
      </c>
      <c r="S12" t="s">
        <v>978</v>
      </c>
      <c r="T12" s="154">
        <v>78223</v>
      </c>
      <c r="W12" s="121"/>
      <c r="Z12" s="121"/>
      <c r="AC12" s="121"/>
      <c r="AD12" t="str">
        <f t="shared" si="3"/>
        <v>6085.34ADDHN.I01.Jul241</v>
      </c>
      <c r="AE12" t="str">
        <f>$O12&amp;"."&amp;RIGHT($B12,4)&amp;"."&amp;$M12&amp;"."&amp;AE$3</f>
        <v>Kisharon Day School.6085.34ADDHN.I01.Jul24</v>
      </c>
      <c r="AF12" s="121"/>
      <c r="AG12" t="str">
        <f t="shared" si="5"/>
        <v>6085.34ADDHN.I01.Aug241</v>
      </c>
      <c r="AH12" t="str">
        <f t="shared" si="6"/>
        <v>Kisharon Day School.6085.34ADDHN.I01.Aug24</v>
      </c>
      <c r="AI12" s="121">
        <v>78223</v>
      </c>
      <c r="AL12" s="121"/>
      <c r="AO12" s="121"/>
      <c r="AR12" s="121"/>
      <c r="AU12" s="121"/>
      <c r="AX12" s="121"/>
      <c r="BA12" s="121"/>
      <c r="BD12" s="121"/>
      <c r="BE12" s="119">
        <f t="shared" si="9"/>
        <v>78223</v>
      </c>
      <c r="BF12" s="119">
        <f t="shared" si="10"/>
        <v>0</v>
      </c>
    </row>
    <row r="13" spans="1:58" x14ac:dyDescent="0.25">
      <c r="A13">
        <f t="shared" si="7"/>
        <v>3025950</v>
      </c>
      <c r="B13">
        <v>3025950</v>
      </c>
      <c r="C13" t="s">
        <v>339</v>
      </c>
      <c r="D13" s="106">
        <f>VLOOKUP(B13,'[3]School Details'!A:E,3,FALSE)</f>
        <v>0</v>
      </c>
      <c r="E13" s="106" t="str">
        <f>VLOOKUP(B13,'[3]School Details'!A:E,4,FALSE)</f>
        <v>A</v>
      </c>
      <c r="F13" s="106" t="str">
        <f>VLOOKUP(B13,'[3]School Details'!A:E,5,FALSE)</f>
        <v>Special</v>
      </c>
      <c r="G13" s="539" t="s">
        <v>868</v>
      </c>
      <c r="H13" t="s">
        <v>567</v>
      </c>
      <c r="I13" t="s">
        <v>23690</v>
      </c>
      <c r="J13">
        <v>661225</v>
      </c>
      <c r="K13" s="117" t="s">
        <v>10</v>
      </c>
      <c r="L13" s="106">
        <f t="shared" si="8"/>
        <v>1</v>
      </c>
      <c r="M13" s="106" t="str">
        <f t="shared" si="1"/>
        <v>34ADDHN.I01</v>
      </c>
      <c r="N13" s="106">
        <f>VLOOKUP(B13,'[3]School Details'!A:K,10,FALSE)</f>
        <v>157308</v>
      </c>
      <c r="O13" s="106" t="str">
        <f t="shared" si="2"/>
        <v>Oak Hill School</v>
      </c>
      <c r="P13" t="s">
        <v>339</v>
      </c>
      <c r="Q13" t="s">
        <v>338</v>
      </c>
      <c r="R13" t="s">
        <v>834</v>
      </c>
      <c r="S13" t="s">
        <v>978</v>
      </c>
      <c r="T13" s="154">
        <v>51446</v>
      </c>
      <c r="W13" s="121"/>
      <c r="Z13" s="121"/>
      <c r="AC13" s="121"/>
      <c r="AD13" t="str">
        <f t="shared" si="3"/>
        <v>5950.34ADDHN.I01.Jul241</v>
      </c>
      <c r="AE13" t="str">
        <f t="shared" si="4"/>
        <v>Oak Hill School.5950.34ADDHN.I01.Jul24</v>
      </c>
      <c r="AF13" s="121"/>
      <c r="AG13" t="str">
        <f t="shared" si="5"/>
        <v>5950.34ADDHN.I01.Aug241</v>
      </c>
      <c r="AH13" t="str">
        <f t="shared" si="6"/>
        <v>Oak Hill School.5950.34ADDHN.I01.Aug24</v>
      </c>
      <c r="AI13" s="121">
        <v>51446</v>
      </c>
      <c r="AL13" s="121"/>
      <c r="AO13" s="121"/>
      <c r="AR13" s="121"/>
      <c r="AU13" s="121"/>
      <c r="AX13" s="121"/>
      <c r="BA13" s="121"/>
      <c r="BD13" s="121"/>
      <c r="BE13" s="119">
        <f t="shared" si="9"/>
        <v>51446</v>
      </c>
      <c r="BF13" s="119">
        <f t="shared" si="10"/>
        <v>0</v>
      </c>
    </row>
    <row r="14" spans="1:58" x14ac:dyDescent="0.25">
      <c r="A14">
        <f t="shared" si="7"/>
        <v>3027000</v>
      </c>
      <c r="B14">
        <v>3027000</v>
      </c>
      <c r="C14" t="s">
        <v>559</v>
      </c>
      <c r="D14" s="106" t="str">
        <f>VLOOKUP(B14,'[3]School Details'!A:E,3,FALSE)</f>
        <v>BARNET SPECIAL EDUCATION TRUST</v>
      </c>
      <c r="E14" s="106" t="str">
        <f>VLOOKUP(B14,'[3]School Details'!A:E,4,FALSE)</f>
        <v>A</v>
      </c>
      <c r="F14" s="106" t="str">
        <f>VLOOKUP(B14,'[3]School Details'!A:E,5,FALSE)</f>
        <v>Special</v>
      </c>
      <c r="G14" s="539" t="s">
        <v>868</v>
      </c>
      <c r="H14" t="s">
        <v>567</v>
      </c>
      <c r="I14" t="s">
        <v>23690</v>
      </c>
      <c r="J14">
        <v>661225</v>
      </c>
      <c r="K14" s="117" t="s">
        <v>10</v>
      </c>
      <c r="L14" s="106">
        <f t="shared" si="8"/>
        <v>1</v>
      </c>
      <c r="M14" s="106" t="str">
        <f t="shared" si="1"/>
        <v>34ADDHN.I01</v>
      </c>
      <c r="N14" s="106">
        <f>VLOOKUP(B14,'[3]School Details'!A:K,10,FALSE)</f>
        <v>156901</v>
      </c>
      <c r="O14" s="106" t="str">
        <f t="shared" si="2"/>
        <v>Oak Lodge Academy</v>
      </c>
      <c r="P14" t="s">
        <v>335</v>
      </c>
      <c r="Q14" t="s">
        <v>334</v>
      </c>
      <c r="R14" t="s">
        <v>838</v>
      </c>
      <c r="S14" t="s">
        <v>978</v>
      </c>
      <c r="T14" s="154">
        <v>167895</v>
      </c>
      <c r="W14" s="121"/>
      <c r="Z14" s="121"/>
      <c r="AC14" s="121"/>
      <c r="AD14" t="str">
        <f t="shared" si="3"/>
        <v>7000.34ADDHN.I01.Jul241</v>
      </c>
      <c r="AE14" t="str">
        <f t="shared" si="4"/>
        <v>Oak Lodge Academy.7000.34ADDHN.I01.Jul24</v>
      </c>
      <c r="AF14" s="121"/>
      <c r="AG14" t="str">
        <f t="shared" si="5"/>
        <v>7000.34ADDHN.I01.Aug241</v>
      </c>
      <c r="AH14" t="str">
        <f t="shared" si="6"/>
        <v>Oak Lodge Academy.7000.34ADDHN.I01.Aug24</v>
      </c>
      <c r="AI14" s="121">
        <v>167895</v>
      </c>
      <c r="AL14" s="121"/>
      <c r="AO14" s="121"/>
      <c r="AR14" s="121"/>
      <c r="AU14" s="121"/>
      <c r="AX14" s="121"/>
      <c r="BA14" s="121"/>
      <c r="BD14" s="121"/>
      <c r="BE14" s="119">
        <f t="shared" si="9"/>
        <v>167895</v>
      </c>
      <c r="BF14" s="119">
        <f t="shared" si="10"/>
        <v>0</v>
      </c>
    </row>
    <row r="15" spans="1:58" x14ac:dyDescent="0.25">
      <c r="A15">
        <f t="shared" si="7"/>
        <v>3027002</v>
      </c>
      <c r="B15">
        <v>3027002</v>
      </c>
      <c r="C15" t="s">
        <v>944</v>
      </c>
      <c r="D15" s="106" t="str">
        <f>VLOOKUP(B15,'[3]School Details'!A:E,3,FALSE)</f>
        <v>BARNET SPECIAL EDUCATION TRUST</v>
      </c>
      <c r="E15" s="106" t="str">
        <f>VLOOKUP(B15,'[3]School Details'!A:E,4,FALSE)</f>
        <v>A</v>
      </c>
      <c r="F15" s="106" t="str">
        <f>VLOOKUP(B15,'[3]School Details'!A:E,5,FALSE)</f>
        <v>Special</v>
      </c>
      <c r="G15" s="539" t="s">
        <v>868</v>
      </c>
      <c r="H15" t="s">
        <v>567</v>
      </c>
      <c r="I15" t="s">
        <v>23690</v>
      </c>
      <c r="J15">
        <v>661225</v>
      </c>
      <c r="K15" s="117" t="s">
        <v>10</v>
      </c>
      <c r="L15" s="106">
        <v>1</v>
      </c>
      <c r="M15" s="106" t="str">
        <f t="shared" si="1"/>
        <v>34ADDHN.I01</v>
      </c>
      <c r="N15" s="106">
        <f>VLOOKUP(B15,'[3]School Details'!A:K,10,FALSE)</f>
        <v>165464</v>
      </c>
      <c r="O15" s="106" t="str">
        <f t="shared" si="2"/>
        <v>The Windmill School</v>
      </c>
      <c r="P15" t="s">
        <v>351</v>
      </c>
      <c r="Q15" t="s">
        <v>350</v>
      </c>
      <c r="R15" t="s">
        <v>197</v>
      </c>
      <c r="S15" t="s">
        <v>978</v>
      </c>
      <c r="T15" s="154">
        <v>54686</v>
      </c>
      <c r="W15" s="121"/>
      <c r="Z15" s="121"/>
      <c r="AC15" s="121"/>
      <c r="AD15" t="str">
        <f t="shared" si="3"/>
        <v>7002.34ADDHN.I01.Jul241</v>
      </c>
      <c r="AE15" t="str">
        <f t="shared" si="4"/>
        <v>The Windmill School.7002.34ADDHN.I01.Jul24</v>
      </c>
      <c r="AF15" s="121"/>
      <c r="AG15" t="str">
        <f t="shared" si="5"/>
        <v>7002.34ADDHN.I01.Aug241</v>
      </c>
      <c r="AH15" t="str">
        <f t="shared" si="6"/>
        <v>The Windmill School.7002.34ADDHN.I01.Aug24</v>
      </c>
      <c r="AI15" s="121">
        <v>54686</v>
      </c>
      <c r="AL15" s="121"/>
      <c r="AO15" s="121"/>
      <c r="AR15" s="121"/>
      <c r="AU15" s="121"/>
      <c r="AX15" s="121"/>
      <c r="BA15" s="121"/>
      <c r="BD15" s="121"/>
      <c r="BE15" s="119">
        <f t="shared" si="9"/>
        <v>54686</v>
      </c>
      <c r="BF15" s="119">
        <f t="shared" si="10"/>
        <v>0</v>
      </c>
    </row>
    <row r="16" spans="1:58" x14ac:dyDescent="0.25">
      <c r="G16" s="539"/>
    </row>
    <row r="17" spans="4:32" x14ac:dyDescent="0.25">
      <c r="E17" t="s">
        <v>759</v>
      </c>
      <c r="F17" t="s">
        <v>384</v>
      </c>
      <c r="G17" s="539" t="s">
        <v>565</v>
      </c>
    </row>
    <row r="18" spans="4:32" x14ac:dyDescent="0.25">
      <c r="D18" t="s">
        <v>24724</v>
      </c>
      <c r="E18" t="s">
        <v>400</v>
      </c>
      <c r="F18" t="s">
        <v>535</v>
      </c>
      <c r="G18" s="539" t="s">
        <v>857</v>
      </c>
      <c r="T18" s="154"/>
      <c r="W18" s="121"/>
      <c r="Z18" s="121"/>
      <c r="AC18" s="121"/>
      <c r="AF18" s="121"/>
    </row>
    <row r="19" spans="4:32" ht="30" x14ac:dyDescent="0.25">
      <c r="D19" s="266" t="s">
        <v>24725</v>
      </c>
      <c r="E19" t="s">
        <v>400</v>
      </c>
      <c r="F19" t="s">
        <v>556</v>
      </c>
      <c r="G19" s="539" t="s">
        <v>869</v>
      </c>
      <c r="T19" s="154"/>
      <c r="W19" s="121"/>
      <c r="Z19" s="121"/>
      <c r="AC19" s="121"/>
      <c r="AF19" s="121"/>
    </row>
    <row r="20" spans="4:32" x14ac:dyDescent="0.25">
      <c r="E20" t="s">
        <v>403</v>
      </c>
      <c r="F20" t="s">
        <v>556</v>
      </c>
      <c r="G20" s="539" t="s">
        <v>868</v>
      </c>
    </row>
  </sheetData>
  <autoFilter ref="B6:BA139" xr:uid="{C0D18325-7934-42EE-93F6-D2C41E2CF98B}"/>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5898C-7F7F-4734-9ACB-76F95DBF7E64}">
  <sheetPr>
    <tabColor theme="4" tint="0.39997558519241921"/>
  </sheetPr>
  <dimension ref="A3:BS99"/>
  <sheetViews>
    <sheetView zoomScale="90" zoomScaleNormal="90" workbookViewId="0">
      <pane xSplit="3" ySplit="6" topLeftCell="T7"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2" max="2" width="8.5703125" bestFit="1" customWidth="1"/>
    <col min="3" max="3" width="36.85546875" customWidth="1"/>
    <col min="4" max="4" width="1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30.710937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4.140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4.28515625" customWidth="1" collapsed="1"/>
    <col min="57" max="57" width="14.140625" bestFit="1" customWidth="1"/>
    <col min="58" max="58" width="16.28515625" customWidth="1"/>
    <col min="59" max="59" width="15" customWidth="1"/>
    <col min="60" max="60" width="12.28515625" bestFit="1" customWidth="1"/>
    <col min="61" max="71" width="12.28515625" style="10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6" customFormat="1" ht="61.5" thickTop="1" thickBot="1" x14ac:dyDescent="0.25">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6.5" thickTop="1" thickBot="1" x14ac:dyDescent="0.3">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c r="BF4" s="131"/>
    </row>
    <row r="5" spans="1:58" ht="16.5" thickTop="1" thickBot="1" x14ac:dyDescent="0.3">
      <c r="N5" s="99"/>
      <c r="P5" s="3"/>
      <c r="R5" s="3"/>
      <c r="S5" s="3"/>
      <c r="T5" s="135">
        <f>SUM(T$7:T$206)</f>
        <v>0</v>
      </c>
      <c r="W5" s="136">
        <f t="shared" ref="W5:BC5" si="0">SUM(W$7:W$206)</f>
        <v>0</v>
      </c>
      <c r="X5" s="136">
        <f t="shared" si="0"/>
        <v>0</v>
      </c>
      <c r="Y5" s="136">
        <f t="shared" si="0"/>
        <v>0</v>
      </c>
      <c r="Z5" s="136">
        <f t="shared" si="0"/>
        <v>0</v>
      </c>
      <c r="AA5" s="136">
        <f t="shared" si="0"/>
        <v>0</v>
      </c>
      <c r="AB5" s="136">
        <f t="shared" si="0"/>
        <v>0</v>
      </c>
      <c r="AC5" s="136">
        <f t="shared" si="0"/>
        <v>2188468.3499999992</v>
      </c>
      <c r="AD5" s="136">
        <f t="shared" si="0"/>
        <v>0</v>
      </c>
      <c r="AE5" s="136">
        <f t="shared" si="0"/>
        <v>0</v>
      </c>
      <c r="AF5" s="136">
        <f t="shared" si="0"/>
        <v>0</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SUM(W$7:W$206)</f>
        <v>0</v>
      </c>
      <c r="BE5" s="136">
        <f>SUM(BE7:BE206)</f>
        <v>2188468.3499999992</v>
      </c>
      <c r="BF5" s="136">
        <f>SUM(W7:W206)</f>
        <v>0</v>
      </c>
    </row>
    <row r="6" spans="1:58"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25">
      <c r="A7">
        <f>B7</f>
        <v>3023520</v>
      </c>
      <c r="B7">
        <v>3023520</v>
      </c>
      <c r="C7" t="s">
        <v>145</v>
      </c>
      <c r="D7">
        <f>VLOOKUP(B7,'School Details'!A:K,3,FALSE)</f>
        <v>0</v>
      </c>
      <c r="E7" t="str">
        <f>VLOOKUP(B7,'School Details'!A:K,4,FALSE)</f>
        <v>M</v>
      </c>
      <c r="F7" t="str">
        <f>VLOOKUP(B7,'School Details'!A:K,5,FALSE)</f>
        <v>Primary</v>
      </c>
      <c r="G7" t="s">
        <v>894</v>
      </c>
      <c r="I7" t="s">
        <v>987</v>
      </c>
      <c r="J7">
        <v>661225</v>
      </c>
      <c r="K7" s="117" t="s">
        <v>986</v>
      </c>
      <c r="M7" s="106" t="str">
        <f t="shared" ref="M7:M71" si="1">I7&amp;"."&amp;K7</f>
        <v>FSMKS2.I07</v>
      </c>
      <c r="N7" s="106">
        <f>VLOOKUP(B7,'School Details'!A:K,10,FALSE)</f>
        <v>400125</v>
      </c>
      <c r="O7" t="s">
        <v>408</v>
      </c>
      <c r="P7" t="s">
        <v>145</v>
      </c>
      <c r="Q7" t="s">
        <v>146</v>
      </c>
      <c r="R7" t="s">
        <v>147</v>
      </c>
      <c r="S7" t="str">
        <f>VLOOKUP($G7,LBB_Code!$J:$O, 6,FALSE)</f>
        <v>A1.D10166.661225.99999.9999999.999999</v>
      </c>
      <c r="T7" s="154"/>
      <c r="W7" s="121"/>
      <c r="Z7" s="121"/>
      <c r="AC7" s="121">
        <v>52351.156420323314</v>
      </c>
      <c r="AF7" s="121"/>
      <c r="AI7" s="121"/>
      <c r="AL7" s="121"/>
      <c r="AO7" s="121"/>
      <c r="AR7" s="121"/>
      <c r="AU7" s="121"/>
      <c r="AX7" s="121"/>
      <c r="BA7" s="121"/>
      <c r="BD7" s="121"/>
      <c r="BE7" s="119">
        <f t="shared" ref="BE7:BE37" si="2">W7+Z7+AC7+AF7+AI7+AL7+AO7+AR7+AU7+AX7+BA7+W7</f>
        <v>52351.156420323314</v>
      </c>
      <c r="BF7" s="119">
        <f>BE7 - T7</f>
        <v>52351.156420323314</v>
      </c>
    </row>
    <row r="8" spans="1:58" x14ac:dyDescent="0.25">
      <c r="A8">
        <f t="shared" ref="A8:A72" si="3">B8</f>
        <v>3023317</v>
      </c>
      <c r="B8">
        <v>3023317</v>
      </c>
      <c r="C8" t="s">
        <v>730</v>
      </c>
      <c r="D8">
        <f>VLOOKUP(B8,'School Details'!A:K,3,FALSE)</f>
        <v>0</v>
      </c>
      <c r="E8" t="str">
        <f>VLOOKUP(B8,'School Details'!A:K,4,FALSE)</f>
        <v>M</v>
      </c>
      <c r="F8" t="str">
        <f>VLOOKUP(B8,'School Details'!A:K,5,FALSE)</f>
        <v>Primary</v>
      </c>
      <c r="G8" t="s">
        <v>894</v>
      </c>
      <c r="I8" t="s">
        <v>987</v>
      </c>
      <c r="J8">
        <v>661225</v>
      </c>
      <c r="K8" s="117" t="s">
        <v>986</v>
      </c>
      <c r="M8" s="106" t="str">
        <f t="shared" si="1"/>
        <v>FSMKS2.I07</v>
      </c>
      <c r="N8" s="106">
        <f>VLOOKUP(B8,'School Details'!A:K,10,FALSE)</f>
        <v>400015</v>
      </c>
      <c r="O8" t="s">
        <v>414</v>
      </c>
      <c r="P8" t="s">
        <v>133</v>
      </c>
      <c r="Q8" t="s">
        <v>134</v>
      </c>
      <c r="R8" t="s">
        <v>135</v>
      </c>
      <c r="S8" t="str">
        <f>VLOOKUP($G8,LBB_Code!$J:$O, 6,FALSE)</f>
        <v>A1.D10166.661225.99999.9999999.999999</v>
      </c>
      <c r="T8" s="154"/>
      <c r="W8" s="121"/>
      <c r="Z8" s="121"/>
      <c r="AC8" s="121">
        <v>13346.945708237103</v>
      </c>
      <c r="AF8" s="121"/>
      <c r="AI8" s="121"/>
      <c r="AL8" s="121"/>
      <c r="AO8" s="121"/>
      <c r="AR8" s="121"/>
      <c r="AU8" s="121"/>
      <c r="AX8" s="121"/>
      <c r="BA8" s="121"/>
      <c r="BD8" s="121"/>
      <c r="BE8" s="119">
        <f t="shared" si="2"/>
        <v>13346.945708237103</v>
      </c>
      <c r="BF8" s="119">
        <f t="shared" ref="BF8:BF72" si="4">BE8 - T8</f>
        <v>13346.945708237103</v>
      </c>
    </row>
    <row r="9" spans="1:58" x14ac:dyDescent="0.25">
      <c r="A9">
        <f t="shared" si="3"/>
        <v>3023300</v>
      </c>
      <c r="B9">
        <v>3023300</v>
      </c>
      <c r="C9" t="s">
        <v>718</v>
      </c>
      <c r="D9">
        <f>VLOOKUP(B9,'School Details'!A:K,3,FALSE)</f>
        <v>0</v>
      </c>
      <c r="E9" t="str">
        <f>VLOOKUP(B9,'School Details'!A:K,4,FALSE)</f>
        <v>M</v>
      </c>
      <c r="F9" t="str">
        <f>VLOOKUP(B9,'School Details'!A:K,5,FALSE)</f>
        <v>Primary</v>
      </c>
      <c r="G9" t="s">
        <v>894</v>
      </c>
      <c r="I9" t="s">
        <v>987</v>
      </c>
      <c r="J9">
        <v>661225</v>
      </c>
      <c r="K9" s="117" t="s">
        <v>986</v>
      </c>
      <c r="M9" s="106" t="str">
        <f t="shared" si="1"/>
        <v>FSMKS2.I07</v>
      </c>
      <c r="N9" s="106">
        <f>VLOOKUP(B9,'School Details'!A:K,10,FALSE)</f>
        <v>400069</v>
      </c>
      <c r="O9" t="s">
        <v>412</v>
      </c>
      <c r="P9" t="s">
        <v>112</v>
      </c>
      <c r="Q9" t="s">
        <v>113</v>
      </c>
      <c r="R9" t="s">
        <v>114</v>
      </c>
      <c r="S9" t="str">
        <f>VLOOKUP($G9,LBB_Code!$J:$O, 6,FALSE)</f>
        <v>A1.D10166.661225.99999.9999999.999999</v>
      </c>
      <c r="T9" s="154"/>
      <c r="W9" s="121"/>
      <c r="Z9" s="121"/>
      <c r="AC9" s="121">
        <v>5495.801173979984</v>
      </c>
      <c r="AF9" s="121"/>
      <c r="AI9" s="121"/>
      <c r="AL9" s="121"/>
      <c r="AO9" s="121"/>
      <c r="AR9" s="121"/>
      <c r="AU9" s="121"/>
      <c r="AX9" s="121"/>
      <c r="BA9" s="121"/>
      <c r="BD9" s="121"/>
      <c r="BE9" s="119">
        <f t="shared" si="2"/>
        <v>5495.801173979984</v>
      </c>
      <c r="BF9" s="119">
        <f t="shared" si="4"/>
        <v>5495.801173979984</v>
      </c>
    </row>
    <row r="10" spans="1:58" x14ac:dyDescent="0.25">
      <c r="A10">
        <f t="shared" si="3"/>
        <v>3022020</v>
      </c>
      <c r="B10">
        <v>3022020</v>
      </c>
      <c r="C10" t="s">
        <v>331</v>
      </c>
      <c r="D10">
        <f>VLOOKUP(B10,'School Details'!A:K,3,FALSE)</f>
        <v>0</v>
      </c>
      <c r="E10" t="str">
        <f>VLOOKUP(B10,'School Details'!A:K,4,FALSE)</f>
        <v>A</v>
      </c>
      <c r="F10" t="str">
        <f>VLOOKUP(B10,'School Details'!A:K,5,FALSE)</f>
        <v>Primary</v>
      </c>
      <c r="G10" t="s">
        <v>894</v>
      </c>
      <c r="I10" t="s">
        <v>987</v>
      </c>
      <c r="J10">
        <v>657120</v>
      </c>
      <c r="K10" s="117" t="s">
        <v>986</v>
      </c>
      <c r="M10" s="106" t="str">
        <f t="shared" si="1"/>
        <v>FSMKS2.I07</v>
      </c>
      <c r="N10" s="106">
        <f>VLOOKUP(B10,'School Details'!A:K,10,FALSE)</f>
        <v>156270</v>
      </c>
      <c r="O10" t="s">
        <v>331</v>
      </c>
      <c r="P10" t="s">
        <v>331</v>
      </c>
      <c r="Q10" t="s">
        <v>330</v>
      </c>
      <c r="R10" t="s">
        <v>811</v>
      </c>
      <c r="S10" t="str">
        <f>VLOOKUP($G10,LBB_Code!$J:$O, 6,FALSE)</f>
        <v>A1.D10166.661225.99999.9999999.999999</v>
      </c>
      <c r="T10" s="154"/>
      <c r="W10" s="121"/>
      <c r="Z10" s="121"/>
      <c r="AC10" s="121">
        <v>23267.180631254811</v>
      </c>
      <c r="AF10" s="121"/>
      <c r="AI10" s="121"/>
      <c r="AL10" s="121"/>
      <c r="AO10" s="121"/>
      <c r="AR10" s="121"/>
      <c r="AU10" s="121"/>
      <c r="AX10" s="121"/>
      <c r="BA10" s="121"/>
      <c r="BD10" s="121"/>
      <c r="BE10" s="119">
        <f t="shared" si="2"/>
        <v>23267.180631254811</v>
      </c>
      <c r="BF10" s="119">
        <f t="shared" si="4"/>
        <v>23267.180631254811</v>
      </c>
    </row>
    <row r="11" spans="1:58" x14ac:dyDescent="0.25">
      <c r="A11">
        <f t="shared" si="3"/>
        <v>3023514</v>
      </c>
      <c r="B11">
        <v>3023514</v>
      </c>
      <c r="C11" t="s">
        <v>741</v>
      </c>
      <c r="D11">
        <f>VLOOKUP(B11,'School Details'!A:K,3,FALSE)</f>
        <v>0</v>
      </c>
      <c r="E11" t="str">
        <f>VLOOKUP(B11,'School Details'!A:K,4,FALSE)</f>
        <v>M</v>
      </c>
      <c r="F11" t="str">
        <f>VLOOKUP(B11,'School Details'!A:K,5,FALSE)</f>
        <v>Primary</v>
      </c>
      <c r="G11" t="s">
        <v>894</v>
      </c>
      <c r="I11" t="s">
        <v>987</v>
      </c>
      <c r="J11">
        <v>661225</v>
      </c>
      <c r="K11" s="117" t="s">
        <v>986</v>
      </c>
      <c r="M11" s="106" t="str">
        <f t="shared" si="1"/>
        <v>FSMKS2.I07</v>
      </c>
      <c r="N11" s="106">
        <f>VLOOKUP(B11,'School Details'!A:K,10,FALSE)</f>
        <v>400107</v>
      </c>
      <c r="O11" t="s">
        <v>420</v>
      </c>
      <c r="P11" t="s">
        <v>193</v>
      </c>
      <c r="Q11" t="s">
        <v>194</v>
      </c>
      <c r="R11" t="s">
        <v>195</v>
      </c>
      <c r="S11" t="str">
        <f>VLOOKUP($G11,LBB_Code!$J:$O, 6,FALSE)</f>
        <v>A1.D10166.661225.99999.9999999.999999</v>
      </c>
      <c r="T11" s="154"/>
      <c r="W11" s="121"/>
      <c r="Z11" s="121"/>
      <c r="AC11" s="121">
        <v>21983.204695919936</v>
      </c>
      <c r="AF11" s="121"/>
      <c r="AI11" s="121"/>
      <c r="AL11" s="121"/>
      <c r="AO11" s="121"/>
      <c r="AR11" s="121"/>
      <c r="AU11" s="121"/>
      <c r="AX11" s="121"/>
      <c r="BA11" s="121"/>
      <c r="BD11" s="121"/>
      <c r="BE11" s="119">
        <f t="shared" si="2"/>
        <v>21983.204695919936</v>
      </c>
      <c r="BF11" s="119">
        <f t="shared" si="4"/>
        <v>21983.204695919936</v>
      </c>
    </row>
    <row r="12" spans="1:58" x14ac:dyDescent="0.25">
      <c r="A12">
        <f t="shared" si="3"/>
        <v>3022050</v>
      </c>
      <c r="B12">
        <v>3022050</v>
      </c>
      <c r="C12" t="s">
        <v>422</v>
      </c>
      <c r="D12">
        <f>VLOOKUP(B12,'School Details'!A:K,3,FALSE)</f>
        <v>0</v>
      </c>
      <c r="E12" t="str">
        <f>VLOOKUP(B12,'School Details'!A:K,4,FALSE)</f>
        <v>A</v>
      </c>
      <c r="F12" t="str">
        <f>VLOOKUP(B12,'School Details'!A:K,5,FALSE)</f>
        <v>Primary</v>
      </c>
      <c r="G12" t="s">
        <v>894</v>
      </c>
      <c r="I12" t="s">
        <v>987</v>
      </c>
      <c r="J12">
        <v>657120</v>
      </c>
      <c r="K12" s="117" t="s">
        <v>986</v>
      </c>
      <c r="M12" s="106" t="str">
        <f t="shared" si="1"/>
        <v>FSMKS2.I07</v>
      </c>
      <c r="N12" s="106">
        <f>VLOOKUP(B12,'School Details'!A:K,10,FALSE)</f>
        <v>157839</v>
      </c>
      <c r="O12" t="s">
        <v>422</v>
      </c>
      <c r="P12" t="s">
        <v>343</v>
      </c>
      <c r="Q12" t="s">
        <v>342</v>
      </c>
      <c r="R12" t="s">
        <v>816</v>
      </c>
      <c r="S12" t="str">
        <f>VLOOKUP($G12,LBB_Code!$J:$O, 6,FALSE)</f>
        <v>A1.D10166.661225.99999.9999999.999999</v>
      </c>
      <c r="T12" s="154"/>
      <c r="W12" s="121"/>
      <c r="Z12" s="121"/>
      <c r="AC12" s="121">
        <v>35173.127513471896</v>
      </c>
      <c r="AF12" s="121"/>
      <c r="AI12" s="121"/>
      <c r="AL12" s="121"/>
      <c r="AO12" s="121"/>
      <c r="AR12" s="121"/>
      <c r="AU12" s="121"/>
      <c r="AX12" s="121"/>
      <c r="BA12" s="121"/>
      <c r="BD12" s="121"/>
      <c r="BE12" s="119">
        <f t="shared" si="2"/>
        <v>35173.127513471896</v>
      </c>
      <c r="BF12" s="119">
        <f t="shared" si="4"/>
        <v>35173.127513471896</v>
      </c>
    </row>
    <row r="13" spans="1:58" x14ac:dyDescent="0.25">
      <c r="A13">
        <f t="shared" si="3"/>
        <v>3022002</v>
      </c>
      <c r="B13">
        <v>3022002</v>
      </c>
      <c r="C13" t="s">
        <v>699</v>
      </c>
      <c r="D13">
        <f>VLOOKUP(B13,'School Details'!A:K,3,FALSE)</f>
        <v>0</v>
      </c>
      <c r="E13" t="str">
        <f>VLOOKUP(B13,'School Details'!A:K,4,FALSE)</f>
        <v>M</v>
      </c>
      <c r="F13" t="str">
        <f>VLOOKUP(B13,'School Details'!A:K,5,FALSE)</f>
        <v>Primary</v>
      </c>
      <c r="G13" t="s">
        <v>894</v>
      </c>
      <c r="I13" t="s">
        <v>987</v>
      </c>
      <c r="J13">
        <v>661225</v>
      </c>
      <c r="K13" s="117" t="s">
        <v>986</v>
      </c>
      <c r="M13" s="106" t="str">
        <f t="shared" si="1"/>
        <v>FSMKS2.I07</v>
      </c>
      <c r="N13" s="106">
        <f>VLOOKUP(B13,'School Details'!A:K,10,FALSE)</f>
        <v>400005</v>
      </c>
      <c r="O13" t="s">
        <v>423</v>
      </c>
      <c r="P13" t="s">
        <v>139</v>
      </c>
      <c r="Q13" t="s">
        <v>140</v>
      </c>
      <c r="R13" t="s">
        <v>141</v>
      </c>
      <c r="S13" t="str">
        <f>VLOOKUP($G13,LBB_Code!$J:$O, 6,FALSE)</f>
        <v>A1.D10166.661225.99999.9999999.999999</v>
      </c>
      <c r="T13" s="154"/>
      <c r="W13" s="121"/>
      <c r="Z13" s="121"/>
      <c r="AC13" s="121">
        <v>27950.07454195535</v>
      </c>
      <c r="AF13" s="121"/>
      <c r="AI13" s="121"/>
      <c r="AL13" s="121"/>
      <c r="AO13" s="121"/>
      <c r="AR13" s="121"/>
      <c r="AU13" s="121"/>
      <c r="AX13" s="121"/>
      <c r="BA13" s="121"/>
      <c r="BD13" s="121"/>
      <c r="BE13" s="119">
        <f t="shared" si="2"/>
        <v>27950.07454195535</v>
      </c>
      <c r="BF13" s="119">
        <f t="shared" si="4"/>
        <v>27950.07454195535</v>
      </c>
    </row>
    <row r="14" spans="1:58" x14ac:dyDescent="0.25">
      <c r="A14">
        <f t="shared" si="3"/>
        <v>3022079</v>
      </c>
      <c r="B14">
        <v>3022079</v>
      </c>
      <c r="C14" t="s">
        <v>717</v>
      </c>
      <c r="D14">
        <f>VLOOKUP(B14,'School Details'!A:K,3,FALSE)</f>
        <v>0</v>
      </c>
      <c r="E14" t="str">
        <f>VLOOKUP(B14,'School Details'!A:K,4,FALSE)</f>
        <v>M</v>
      </c>
      <c r="F14" t="str">
        <f>VLOOKUP(B14,'School Details'!A:K,5,FALSE)</f>
        <v>Primary</v>
      </c>
      <c r="G14" t="s">
        <v>894</v>
      </c>
      <c r="I14" t="s">
        <v>987</v>
      </c>
      <c r="J14">
        <v>661225</v>
      </c>
      <c r="K14" s="117" t="s">
        <v>986</v>
      </c>
      <c r="M14" s="106" t="str">
        <f t="shared" si="1"/>
        <v>FSMKS2.I07</v>
      </c>
      <c r="N14" s="106">
        <f>VLOOKUP(B14,'School Details'!A:K,10,FALSE)</f>
        <v>400070</v>
      </c>
      <c r="O14" t="s">
        <v>425</v>
      </c>
      <c r="P14" t="s">
        <v>16</v>
      </c>
      <c r="Q14" t="s">
        <v>17</v>
      </c>
      <c r="R14" t="s">
        <v>18</v>
      </c>
      <c r="S14" t="str">
        <f>VLOOKUP($G14,LBB_Code!$J:$O, 6,FALSE)</f>
        <v>A1.D10166.661225.99999.9999999.999999</v>
      </c>
      <c r="T14" s="154"/>
      <c r="W14" s="121"/>
      <c r="Z14" s="121"/>
      <c r="AC14" s="121">
        <v>53469.770873749025</v>
      </c>
      <c r="AF14" s="121"/>
      <c r="AI14" s="121"/>
      <c r="AL14" s="121"/>
      <c r="AO14" s="121"/>
      <c r="AR14" s="121"/>
      <c r="AU14" s="121"/>
      <c r="AX14" s="121"/>
      <c r="BA14" s="121"/>
      <c r="BD14" s="121"/>
      <c r="BE14" s="119">
        <f t="shared" si="2"/>
        <v>53469.770873749025</v>
      </c>
      <c r="BF14" s="119">
        <f t="shared" si="4"/>
        <v>53469.770873749025</v>
      </c>
    </row>
    <row r="15" spans="1:58" x14ac:dyDescent="0.25">
      <c r="A15">
        <f t="shared" si="3"/>
        <v>3023524</v>
      </c>
      <c r="B15">
        <v>3023524</v>
      </c>
      <c r="C15" t="s">
        <v>187</v>
      </c>
      <c r="D15">
        <f>VLOOKUP(B15,'School Details'!A:K,3,FALSE)</f>
        <v>0</v>
      </c>
      <c r="E15" t="str">
        <f>VLOOKUP(B15,'School Details'!A:K,4,FALSE)</f>
        <v>M</v>
      </c>
      <c r="F15" t="str">
        <f>VLOOKUP(B15,'School Details'!A:K,5,FALSE)</f>
        <v>Primary</v>
      </c>
      <c r="G15" t="s">
        <v>894</v>
      </c>
      <c r="I15" t="s">
        <v>987</v>
      </c>
      <c r="J15">
        <v>661225</v>
      </c>
      <c r="K15" s="117" t="s">
        <v>986</v>
      </c>
      <c r="M15" s="106" t="str">
        <f t="shared" si="1"/>
        <v>FSMKS2.I07</v>
      </c>
      <c r="N15" s="106">
        <f>VLOOKUP(B15,'School Details'!A:K,10,FALSE)</f>
        <v>400150</v>
      </c>
      <c r="O15" t="s">
        <v>426</v>
      </c>
      <c r="P15" t="s">
        <v>187</v>
      </c>
      <c r="Q15" t="s">
        <v>188</v>
      </c>
      <c r="R15" t="s">
        <v>189</v>
      </c>
      <c r="S15" t="str">
        <f>VLOOKUP($G15,LBB_Code!$J:$O, 6,FALSE)</f>
        <v>A1.D10166.661225.99999.9999999.999999</v>
      </c>
      <c r="T15" s="154"/>
      <c r="W15" s="121"/>
      <c r="Z15" s="121"/>
      <c r="AC15" s="121">
        <v>25280.686647421091</v>
      </c>
      <c r="AF15" s="121"/>
      <c r="AI15" s="121"/>
      <c r="AL15" s="121"/>
      <c r="AO15" s="121"/>
      <c r="AR15" s="121"/>
      <c r="AU15" s="121"/>
      <c r="AX15" s="121"/>
      <c r="BA15" s="121"/>
      <c r="BD15" s="121"/>
      <c r="BE15" s="119">
        <f t="shared" si="2"/>
        <v>25280.686647421091</v>
      </c>
      <c r="BF15" s="119">
        <f t="shared" si="4"/>
        <v>25280.686647421091</v>
      </c>
    </row>
    <row r="16" spans="1:58" x14ac:dyDescent="0.25">
      <c r="A16">
        <f t="shared" si="3"/>
        <v>3022066</v>
      </c>
      <c r="B16">
        <v>3022066</v>
      </c>
      <c r="C16" t="s">
        <v>428</v>
      </c>
      <c r="D16">
        <f>VLOOKUP(B16,'School Details'!A:K,3,FALSE)</f>
        <v>0</v>
      </c>
      <c r="E16" t="str">
        <f>VLOOKUP(B16,'School Details'!A:K,4,FALSE)</f>
        <v>A</v>
      </c>
      <c r="F16" t="str">
        <f>VLOOKUP(B16,'School Details'!A:K,5,FALSE)</f>
        <v>Primary</v>
      </c>
      <c r="G16" t="s">
        <v>894</v>
      </c>
      <c r="I16" t="s">
        <v>987</v>
      </c>
      <c r="J16">
        <v>661225</v>
      </c>
      <c r="K16" s="117" t="s">
        <v>986</v>
      </c>
      <c r="M16" s="106" t="str">
        <f t="shared" si="1"/>
        <v>FSMKS2.I07</v>
      </c>
      <c r="N16" s="106">
        <f>VLOOKUP(B16,'School Details'!A:K,10,FALSE)</f>
        <v>400051</v>
      </c>
      <c r="O16" t="s">
        <v>427</v>
      </c>
      <c r="P16" t="s">
        <v>345</v>
      </c>
      <c r="Q16" t="s">
        <v>344</v>
      </c>
      <c r="R16" t="s">
        <v>822</v>
      </c>
      <c r="S16" t="str">
        <f>VLOOKUP($G16,LBB_Code!$J:$O, 6,FALSE)</f>
        <v>A1.D10166.661225.99999.9999999.999999</v>
      </c>
      <c r="T16" s="153"/>
      <c r="W16" s="121"/>
      <c r="Z16" s="121"/>
      <c r="AC16" s="121">
        <v>22140.227586605077</v>
      </c>
      <c r="AF16" s="121"/>
      <c r="AI16" s="121"/>
      <c r="AL16" s="121"/>
      <c r="AO16" s="121"/>
      <c r="AR16" s="121"/>
      <c r="AU16" s="121"/>
      <c r="AX16" s="121"/>
      <c r="BA16" s="121"/>
      <c r="BD16" s="121"/>
      <c r="BE16" s="119">
        <f t="shared" si="2"/>
        <v>22140.227586605077</v>
      </c>
      <c r="BF16" s="119">
        <f t="shared" si="4"/>
        <v>22140.227586605077</v>
      </c>
    </row>
    <row r="17" spans="1:58" x14ac:dyDescent="0.25">
      <c r="A17">
        <f t="shared" si="3"/>
        <v>3023511</v>
      </c>
      <c r="B17">
        <v>3023511</v>
      </c>
      <c r="C17" t="s">
        <v>737</v>
      </c>
      <c r="D17">
        <f>VLOOKUP(B17,'School Details'!A:K,3,FALSE)</f>
        <v>0</v>
      </c>
      <c r="E17" t="str">
        <f>VLOOKUP(B17,'School Details'!A:K,4,FALSE)</f>
        <v>M</v>
      </c>
      <c r="F17" t="str">
        <f>VLOOKUP(B17,'School Details'!A:K,5,FALSE)</f>
        <v>Primary</v>
      </c>
      <c r="G17" t="s">
        <v>894</v>
      </c>
      <c r="I17" t="s">
        <v>987</v>
      </c>
      <c r="J17">
        <v>661225</v>
      </c>
      <c r="K17" s="117" t="s">
        <v>986</v>
      </c>
      <c r="M17" s="106" t="str">
        <f t="shared" si="1"/>
        <v>FSMKS2.I07</v>
      </c>
      <c r="N17" s="106">
        <f>VLOOKUP(B17,'School Details'!A:K,10,FALSE)</f>
        <v>400024</v>
      </c>
      <c r="O17" t="s">
        <v>429</v>
      </c>
      <c r="P17" t="s">
        <v>64</v>
      </c>
      <c r="Q17" t="s">
        <v>65</v>
      </c>
      <c r="R17" t="s">
        <v>66</v>
      </c>
      <c r="S17" t="str">
        <f>VLOOKUP($G17,LBB_Code!$J:$O, 6,FALSE)</f>
        <v>A1.D10166.661225.99999.9999999.999999</v>
      </c>
      <c r="T17" s="154"/>
      <c r="W17" s="121"/>
      <c r="Z17" s="121"/>
      <c r="AC17" s="121">
        <v>28107.09743264049</v>
      </c>
      <c r="AF17" s="121"/>
      <c r="AI17" s="121"/>
      <c r="AL17" s="121"/>
      <c r="AO17" s="121"/>
      <c r="AR17" s="121"/>
      <c r="AU17" s="121"/>
      <c r="AX17" s="121"/>
      <c r="BA17" s="121"/>
      <c r="BD17" s="121"/>
      <c r="BE17" s="119">
        <f t="shared" si="2"/>
        <v>28107.09743264049</v>
      </c>
      <c r="BF17" s="119">
        <f t="shared" si="4"/>
        <v>28107.09743264049</v>
      </c>
    </row>
    <row r="18" spans="1:58" x14ac:dyDescent="0.25">
      <c r="A18">
        <f t="shared" si="3"/>
        <v>3023519</v>
      </c>
      <c r="B18">
        <v>3023519</v>
      </c>
      <c r="C18" t="s">
        <v>431</v>
      </c>
      <c r="D18">
        <f>VLOOKUP(B18,'School Details'!A:K,3,FALSE)</f>
        <v>0</v>
      </c>
      <c r="E18" t="str">
        <f>VLOOKUP(B18,'School Details'!A:K,4,FALSE)</f>
        <v>A</v>
      </c>
      <c r="F18" t="str">
        <f>VLOOKUP(B18,'School Details'!A:K,5,FALSE)</f>
        <v>Primary</v>
      </c>
      <c r="G18" t="s">
        <v>894</v>
      </c>
      <c r="I18" t="s">
        <v>987</v>
      </c>
      <c r="J18">
        <v>657120</v>
      </c>
      <c r="K18" s="117" t="s">
        <v>986</v>
      </c>
      <c r="M18" s="106" t="str">
        <f t="shared" si="1"/>
        <v>FSMKS2.I07</v>
      </c>
      <c r="N18" s="106">
        <f>VLOOKUP(B18,'School Details'!A:K,10,FALSE)</f>
        <v>152128</v>
      </c>
      <c r="O18" t="s">
        <v>431</v>
      </c>
      <c r="P18" t="s">
        <v>319</v>
      </c>
      <c r="Q18" t="s">
        <v>318</v>
      </c>
      <c r="R18" t="s">
        <v>819</v>
      </c>
      <c r="S18" t="str">
        <f>VLOOKUP($G18,LBB_Code!$J:$O, 6,FALSE)</f>
        <v>A1.D10166.661225.99999.9999999.999999</v>
      </c>
      <c r="T18" s="153"/>
      <c r="W18" s="121"/>
      <c r="Z18" s="121"/>
      <c r="AC18" s="121">
        <v>35644.196185527318</v>
      </c>
      <c r="AF18" s="121"/>
      <c r="AI18" s="121"/>
      <c r="AL18" s="121"/>
      <c r="AO18" s="121"/>
      <c r="AR18" s="121"/>
      <c r="AU18" s="121"/>
      <c r="AX18" s="121"/>
      <c r="BA18" s="121"/>
      <c r="BD18" s="121"/>
      <c r="BE18" s="119">
        <f t="shared" si="2"/>
        <v>35644.196185527318</v>
      </c>
      <c r="BF18" s="119">
        <f t="shared" si="4"/>
        <v>35644.196185527318</v>
      </c>
    </row>
    <row r="19" spans="1:58" x14ac:dyDescent="0.25">
      <c r="A19">
        <f t="shared" si="3"/>
        <v>3022007</v>
      </c>
      <c r="B19">
        <v>3022007</v>
      </c>
      <c r="C19" t="s">
        <v>73</v>
      </c>
      <c r="D19">
        <f>VLOOKUP(B19,'School Details'!A:K,3,FALSE)</f>
        <v>0</v>
      </c>
      <c r="E19" t="str">
        <f>VLOOKUP(B19,'School Details'!A:K,4,FALSE)</f>
        <v>M</v>
      </c>
      <c r="F19" t="str">
        <f>VLOOKUP(B19,'School Details'!A:K,5,FALSE)</f>
        <v>Primary</v>
      </c>
      <c r="G19" t="s">
        <v>894</v>
      </c>
      <c r="I19" t="s">
        <v>987</v>
      </c>
      <c r="J19">
        <v>661225</v>
      </c>
      <c r="K19" s="117" t="s">
        <v>986</v>
      </c>
      <c r="M19" s="106" t="str">
        <f t="shared" si="1"/>
        <v>FSMKS2.I07</v>
      </c>
      <c r="N19" s="106">
        <f>VLOOKUP(B19,'School Details'!A:K,10,FALSE)</f>
        <v>400040</v>
      </c>
      <c r="O19" t="s">
        <v>433</v>
      </c>
      <c r="P19" t="s">
        <v>73</v>
      </c>
      <c r="Q19" t="s">
        <v>74</v>
      </c>
      <c r="R19" t="s">
        <v>75</v>
      </c>
      <c r="S19" t="str">
        <f>VLOOKUP($G19,LBB_Code!$J:$O, 6,FALSE)</f>
        <v>A1.D10166.661225.99999.9999999.999999</v>
      </c>
      <c r="T19" s="154"/>
      <c r="W19" s="121"/>
      <c r="Z19" s="121"/>
      <c r="AC19" s="121">
        <v>45065.569626635865</v>
      </c>
      <c r="AF19" s="121"/>
      <c r="AI19" s="121"/>
      <c r="AL19" s="121"/>
      <c r="AO19" s="121"/>
      <c r="AR19" s="121"/>
      <c r="AU19" s="121"/>
      <c r="AX19" s="121"/>
      <c r="BA19" s="121"/>
      <c r="BD19" s="121"/>
      <c r="BE19" s="119">
        <f t="shared" si="2"/>
        <v>45065.569626635865</v>
      </c>
      <c r="BF19" s="119">
        <f t="shared" si="4"/>
        <v>45065.569626635865</v>
      </c>
    </row>
    <row r="20" spans="1:58" x14ac:dyDescent="0.25">
      <c r="A20">
        <f t="shared" si="3"/>
        <v>3022009</v>
      </c>
      <c r="B20">
        <v>3022009</v>
      </c>
      <c r="C20" t="s">
        <v>702</v>
      </c>
      <c r="D20">
        <f>VLOOKUP(B20,'School Details'!A:K,3,FALSE)</f>
        <v>0</v>
      </c>
      <c r="E20" t="str">
        <f>VLOOKUP(B20,'School Details'!A:K,4,FALSE)</f>
        <v>M</v>
      </c>
      <c r="F20" t="str">
        <f>VLOOKUP(B20,'School Details'!A:K,5,FALSE)</f>
        <v>Primary</v>
      </c>
      <c r="G20" t="s">
        <v>894</v>
      </c>
      <c r="I20" t="s">
        <v>987</v>
      </c>
      <c r="J20">
        <v>661225</v>
      </c>
      <c r="K20" s="117" t="s">
        <v>986</v>
      </c>
      <c r="M20" s="106" t="str">
        <f t="shared" si="1"/>
        <v>FSMKS2.I07</v>
      </c>
      <c r="N20" s="106">
        <f>VLOOKUP(B20,'School Details'!A:K,10,FALSE)</f>
        <v>400061</v>
      </c>
      <c r="O20" t="s">
        <v>434</v>
      </c>
      <c r="P20" t="s">
        <v>253</v>
      </c>
      <c r="Q20" t="s">
        <v>254</v>
      </c>
      <c r="R20" t="s">
        <v>255</v>
      </c>
      <c r="S20" t="str">
        <f>VLOOKUP($G20,LBB_Code!$J:$O, 6,FALSE)</f>
        <v>A1.D10166.661225.99999.9999999.999999</v>
      </c>
      <c r="T20" s="154"/>
      <c r="W20" s="121"/>
      <c r="Z20" s="121"/>
      <c r="AC20" s="121">
        <v>29206.257667436483</v>
      </c>
      <c r="AF20" s="121"/>
      <c r="AI20" s="121"/>
      <c r="AL20" s="121"/>
      <c r="AO20" s="121"/>
      <c r="AR20" s="121"/>
      <c r="AU20" s="121"/>
      <c r="AX20" s="121"/>
      <c r="BA20" s="121"/>
      <c r="BD20" s="121"/>
      <c r="BE20" s="119">
        <f t="shared" si="2"/>
        <v>29206.257667436483</v>
      </c>
      <c r="BF20" s="119">
        <f t="shared" si="4"/>
        <v>29206.257667436483</v>
      </c>
    </row>
    <row r="21" spans="1:58" x14ac:dyDescent="0.25">
      <c r="A21">
        <f t="shared" si="3"/>
        <v>3022067</v>
      </c>
      <c r="B21">
        <v>3022067</v>
      </c>
      <c r="C21" t="s">
        <v>437</v>
      </c>
      <c r="D21">
        <f>VLOOKUP(B21,'School Details'!A:K,3,FALSE)</f>
        <v>0</v>
      </c>
      <c r="E21" t="str">
        <f>VLOOKUP(B21,'School Details'!A:K,4,FALSE)</f>
        <v>M</v>
      </c>
      <c r="F21" t="str">
        <f>VLOOKUP(B21,'School Details'!A:K,5,FALSE)</f>
        <v>Primary</v>
      </c>
      <c r="G21" t="s">
        <v>894</v>
      </c>
      <c r="I21" t="s">
        <v>987</v>
      </c>
      <c r="J21">
        <v>661225</v>
      </c>
      <c r="K21" s="117" t="s">
        <v>986</v>
      </c>
      <c r="M21" s="106" t="str">
        <f t="shared" si="1"/>
        <v>FSMKS2.I07</v>
      </c>
      <c r="N21" s="106">
        <f>VLOOKUP(B21,'School Details'!A:K,10,FALSE)</f>
        <v>400065</v>
      </c>
      <c r="O21" t="s">
        <v>436</v>
      </c>
      <c r="P21" t="s">
        <v>49</v>
      </c>
      <c r="Q21" t="s">
        <v>50</v>
      </c>
      <c r="R21" t="s">
        <v>51</v>
      </c>
      <c r="S21" t="str">
        <f>VLOOKUP($G21,LBB_Code!$J:$O, 6,FALSE)</f>
        <v>A1.D10166.661225.99999.9999999.999999</v>
      </c>
      <c r="T21" s="153"/>
      <c r="W21" s="121"/>
      <c r="Z21" s="121"/>
      <c r="AC21" s="121">
        <v>14917.174615088526</v>
      </c>
      <c r="AF21" s="121"/>
      <c r="AI21" s="121"/>
      <c r="AL21" s="121"/>
      <c r="AO21" s="121"/>
      <c r="AR21" s="121"/>
      <c r="AU21" s="121"/>
      <c r="AX21" s="121"/>
      <c r="BA21" s="121"/>
      <c r="BD21" s="121"/>
      <c r="BE21" s="119">
        <f t="shared" si="2"/>
        <v>14917.174615088526</v>
      </c>
      <c r="BF21" s="119">
        <f t="shared" si="4"/>
        <v>14917.174615088526</v>
      </c>
    </row>
    <row r="22" spans="1:58" x14ac:dyDescent="0.25">
      <c r="A22">
        <f t="shared" si="3"/>
        <v>3022010</v>
      </c>
      <c r="B22">
        <v>3022010</v>
      </c>
      <c r="C22" t="s">
        <v>438</v>
      </c>
      <c r="D22">
        <f>VLOOKUP(B22,'School Details'!A:K,3,FALSE)</f>
        <v>0</v>
      </c>
      <c r="E22" t="str">
        <f>VLOOKUP(B22,'School Details'!A:K,4,FALSE)</f>
        <v>A</v>
      </c>
      <c r="F22" t="str">
        <f>VLOOKUP(B22,'School Details'!A:K,5,FALSE)</f>
        <v>Primary</v>
      </c>
      <c r="G22" t="s">
        <v>894</v>
      </c>
      <c r="I22" t="s">
        <v>987</v>
      </c>
      <c r="J22">
        <v>657120</v>
      </c>
      <c r="K22" s="117" t="s">
        <v>986</v>
      </c>
      <c r="M22" s="106" t="str">
        <f t="shared" si="1"/>
        <v>FSMKS2.I07</v>
      </c>
      <c r="N22" s="106">
        <f>VLOOKUP(B22,'School Details'!A:K,10,FALSE)</f>
        <v>160141</v>
      </c>
      <c r="O22" t="s">
        <v>438</v>
      </c>
      <c r="P22" t="s">
        <v>353</v>
      </c>
      <c r="Q22" t="s">
        <v>352</v>
      </c>
      <c r="R22" t="s">
        <v>810</v>
      </c>
      <c r="S22" t="str">
        <f>VLOOKUP($G22,LBB_Code!$J:$O, 6,FALSE)</f>
        <v>A1.D10166.661225.99999.9999999.999999</v>
      </c>
      <c r="T22" s="153"/>
      <c r="W22" s="121"/>
      <c r="Z22" s="121"/>
      <c r="AC22" s="121">
        <v>24338.548056197069</v>
      </c>
      <c r="AF22" s="121"/>
      <c r="AI22" s="121"/>
      <c r="AL22" s="121"/>
      <c r="AO22" s="121"/>
      <c r="AR22" s="121"/>
      <c r="AU22" s="121"/>
      <c r="AX22" s="121"/>
      <c r="BA22" s="121"/>
      <c r="BD22" s="121"/>
      <c r="BE22" s="119">
        <f t="shared" si="2"/>
        <v>24338.548056197069</v>
      </c>
      <c r="BF22" s="119">
        <f t="shared" si="4"/>
        <v>24338.548056197069</v>
      </c>
    </row>
    <row r="23" spans="1:58" x14ac:dyDescent="0.25">
      <c r="A23">
        <f t="shared" si="3"/>
        <v>3023302</v>
      </c>
      <c r="B23">
        <v>3023302</v>
      </c>
      <c r="C23" t="s">
        <v>719</v>
      </c>
      <c r="D23">
        <f>VLOOKUP(B23,'School Details'!A:K,3,FALSE)</f>
        <v>0</v>
      </c>
      <c r="E23" t="str">
        <f>VLOOKUP(B23,'School Details'!A:K,4,FALSE)</f>
        <v>M</v>
      </c>
      <c r="F23" t="str">
        <f>VLOOKUP(B23,'School Details'!A:K,5,FALSE)</f>
        <v>Primary</v>
      </c>
      <c r="G23" t="s">
        <v>894</v>
      </c>
      <c r="I23" t="s">
        <v>987</v>
      </c>
      <c r="J23">
        <v>661225</v>
      </c>
      <c r="K23" s="117" t="s">
        <v>986</v>
      </c>
      <c r="M23" s="106" t="str">
        <f t="shared" si="1"/>
        <v>FSMKS2.I07</v>
      </c>
      <c r="N23" s="106">
        <f>VLOOKUP(B23,'School Details'!A:K,10,FALSE)</f>
        <v>400039</v>
      </c>
      <c r="O23" t="s">
        <v>439</v>
      </c>
      <c r="P23" t="s">
        <v>67</v>
      </c>
      <c r="Q23" t="s">
        <v>68</v>
      </c>
      <c r="R23" t="s">
        <v>69</v>
      </c>
      <c r="S23" t="str">
        <f>VLOOKUP($G23,LBB_Code!$J:$O, 6,FALSE)</f>
        <v>A1.D10166.661225.99999.9999999.999999</v>
      </c>
      <c r="T23" s="154"/>
      <c r="W23" s="121"/>
      <c r="Z23" s="121"/>
      <c r="AC23" s="121">
        <v>16801.449303310237</v>
      </c>
      <c r="AF23" s="121"/>
      <c r="AI23" s="121"/>
      <c r="AL23" s="121"/>
      <c r="AO23" s="121"/>
      <c r="AR23" s="121"/>
      <c r="AU23" s="121"/>
      <c r="AX23" s="121"/>
      <c r="BA23" s="121"/>
      <c r="BD23" s="121"/>
      <c r="BE23" s="119">
        <f t="shared" si="2"/>
        <v>16801.449303310237</v>
      </c>
      <c r="BF23" s="119">
        <f t="shared" si="4"/>
        <v>16801.449303310237</v>
      </c>
    </row>
    <row r="24" spans="1:58" x14ac:dyDescent="0.25">
      <c r="A24">
        <f t="shared" si="3"/>
        <v>3022011</v>
      </c>
      <c r="B24">
        <v>3022011</v>
      </c>
      <c r="C24" t="s">
        <v>46</v>
      </c>
      <c r="D24">
        <f>VLOOKUP(B24,'School Details'!A:K,3,FALSE)</f>
        <v>0</v>
      </c>
      <c r="E24" t="str">
        <f>VLOOKUP(B24,'School Details'!A:K,4,FALSE)</f>
        <v>M</v>
      </c>
      <c r="F24" t="str">
        <f>VLOOKUP(B24,'School Details'!A:K,5,FALSE)</f>
        <v>Primary</v>
      </c>
      <c r="G24" t="s">
        <v>894</v>
      </c>
      <c r="I24" t="s">
        <v>987</v>
      </c>
      <c r="J24">
        <v>661225</v>
      </c>
      <c r="K24" s="117" t="s">
        <v>986</v>
      </c>
      <c r="M24" s="106" t="str">
        <f t="shared" si="1"/>
        <v>FSMKS2.I07</v>
      </c>
      <c r="N24" s="106">
        <f>VLOOKUP(B24,'School Details'!A:K,10,FALSE)</f>
        <v>400020</v>
      </c>
      <c r="O24" t="s">
        <v>440</v>
      </c>
      <c r="P24" t="s">
        <v>46</v>
      </c>
      <c r="Q24" t="s">
        <v>47</v>
      </c>
      <c r="R24" t="s">
        <v>48</v>
      </c>
      <c r="S24" t="str">
        <f>VLOOKUP($G24,LBB_Code!$J:$O, 6,FALSE)</f>
        <v>A1.D10166.661225.99999.9999999.999999</v>
      </c>
      <c r="T24" s="154"/>
      <c r="W24" s="121"/>
      <c r="Z24" s="121"/>
      <c r="AC24" s="121">
        <v>16016.334849884526</v>
      </c>
      <c r="AF24" s="121"/>
      <c r="AI24" s="121"/>
      <c r="AL24" s="121"/>
      <c r="AO24" s="121"/>
      <c r="AR24" s="121"/>
      <c r="AU24" s="121"/>
      <c r="AX24" s="121"/>
      <c r="BA24" s="121"/>
      <c r="BD24" s="121"/>
      <c r="BE24" s="119">
        <f t="shared" si="2"/>
        <v>16016.334849884526</v>
      </c>
      <c r="BF24" s="119">
        <f t="shared" si="4"/>
        <v>16016.334849884526</v>
      </c>
    </row>
    <row r="25" spans="1:58" x14ac:dyDescent="0.25">
      <c r="A25">
        <f t="shared" si="3"/>
        <v>3023522</v>
      </c>
      <c r="B25">
        <v>3023522</v>
      </c>
      <c r="C25" t="s">
        <v>442</v>
      </c>
      <c r="D25">
        <f>VLOOKUP(B25,'School Details'!A:K,3,FALSE)</f>
        <v>0</v>
      </c>
      <c r="E25" t="str">
        <f>VLOOKUP(B25,'School Details'!A:K,4,FALSE)</f>
        <v>A</v>
      </c>
      <c r="F25" t="str">
        <f>VLOOKUP(B25,'School Details'!A:K,5,FALSE)</f>
        <v>Primary</v>
      </c>
      <c r="G25" t="s">
        <v>894</v>
      </c>
      <c r="I25" t="s">
        <v>987</v>
      </c>
      <c r="J25">
        <v>657120</v>
      </c>
      <c r="K25" s="117" t="s">
        <v>986</v>
      </c>
      <c r="M25" s="106" t="str">
        <f t="shared" si="1"/>
        <v>FSMKS2.I07</v>
      </c>
      <c r="N25" s="106">
        <f>VLOOKUP(B25,'School Details'!A:K,10,FALSE)</f>
        <v>156151</v>
      </c>
      <c r="O25" t="s">
        <v>442</v>
      </c>
      <c r="P25" t="s">
        <v>365</v>
      </c>
      <c r="Q25" t="s">
        <v>364</v>
      </c>
      <c r="R25" t="s">
        <v>820</v>
      </c>
      <c r="S25" t="str">
        <f>VLOOKUP($G25,LBB_Code!$J:$O, 6,FALSE)</f>
        <v>A1.D10166.661225.99999.9999999.999999</v>
      </c>
      <c r="T25" s="154"/>
      <c r="W25" s="121"/>
      <c r="Z25" s="121"/>
      <c r="AC25" s="121">
        <v>12875.877036181677</v>
      </c>
      <c r="AF25" s="121"/>
      <c r="AI25" s="121"/>
      <c r="AL25" s="121"/>
      <c r="AO25" s="121"/>
      <c r="AR25" s="121"/>
      <c r="AU25" s="121"/>
      <c r="AX25" s="121"/>
      <c r="BA25" s="121"/>
      <c r="BD25" s="121"/>
      <c r="BE25" s="119">
        <f t="shared" si="2"/>
        <v>12875.877036181677</v>
      </c>
      <c r="BF25" s="119">
        <f t="shared" si="4"/>
        <v>12875.877036181677</v>
      </c>
    </row>
    <row r="26" spans="1:58" x14ac:dyDescent="0.25">
      <c r="A26">
        <f t="shared" si="3"/>
        <v>3022014</v>
      </c>
      <c r="B26">
        <v>3022014</v>
      </c>
      <c r="C26" t="s">
        <v>703</v>
      </c>
      <c r="D26">
        <f>VLOOKUP(B26,'School Details'!A:K,3,FALSE)</f>
        <v>0</v>
      </c>
      <c r="E26" t="str">
        <f>VLOOKUP(B26,'School Details'!A:K,4,FALSE)</f>
        <v>M</v>
      </c>
      <c r="F26" t="str">
        <f>VLOOKUP(B26,'School Details'!A:K,5,FALSE)</f>
        <v>Primary</v>
      </c>
      <c r="G26" t="s">
        <v>894</v>
      </c>
      <c r="I26" t="s">
        <v>987</v>
      </c>
      <c r="J26">
        <v>661225</v>
      </c>
      <c r="K26" s="117" t="s">
        <v>986</v>
      </c>
      <c r="M26" s="106" t="str">
        <f t="shared" si="1"/>
        <v>FSMKS2.I07</v>
      </c>
      <c r="N26" s="106">
        <f>VLOOKUP(B26,'School Details'!A:K,10,FALSE)</f>
        <v>400050</v>
      </c>
      <c r="O26" t="s">
        <v>443</v>
      </c>
      <c r="P26" t="s">
        <v>91</v>
      </c>
      <c r="Q26" t="s">
        <v>92</v>
      </c>
      <c r="R26" t="s">
        <v>93</v>
      </c>
      <c r="S26" t="str">
        <f>VLOOKUP($G26,LBB_Code!$J:$O, 6,FALSE)</f>
        <v>A1.D10166.661225.99999.9999999.999999</v>
      </c>
      <c r="T26" s="154"/>
      <c r="W26" s="121"/>
      <c r="Z26" s="121"/>
      <c r="AC26" s="121">
        <v>36586.333529638177</v>
      </c>
      <c r="AF26" s="121"/>
      <c r="AI26" s="121"/>
      <c r="AL26" s="121"/>
      <c r="AO26" s="121"/>
      <c r="AR26" s="121"/>
      <c r="AU26" s="121"/>
      <c r="AX26" s="121"/>
      <c r="BA26" s="121"/>
      <c r="BD26" s="121"/>
      <c r="BE26" s="119">
        <f t="shared" si="2"/>
        <v>36586.333529638177</v>
      </c>
      <c r="BF26" s="119">
        <f t="shared" si="4"/>
        <v>36586.333529638177</v>
      </c>
    </row>
    <row r="27" spans="1:58" x14ac:dyDescent="0.25">
      <c r="A27">
        <f t="shared" si="3"/>
        <v>3022015</v>
      </c>
      <c r="B27">
        <v>3022015</v>
      </c>
      <c r="C27" t="s">
        <v>704</v>
      </c>
      <c r="D27">
        <f>VLOOKUP(B27,'School Details'!A:K,3,FALSE)</f>
        <v>0</v>
      </c>
      <c r="E27" t="str">
        <f>VLOOKUP(B27,'School Details'!A:K,4,FALSE)</f>
        <v>M</v>
      </c>
      <c r="F27" t="str">
        <f>VLOOKUP(B27,'School Details'!A:K,5,FALSE)</f>
        <v>Primary</v>
      </c>
      <c r="G27" t="s">
        <v>894</v>
      </c>
      <c r="I27" t="s">
        <v>987</v>
      </c>
      <c r="J27">
        <v>661225</v>
      </c>
      <c r="K27" s="117" t="s">
        <v>986</v>
      </c>
      <c r="M27" s="106" t="str">
        <f t="shared" si="1"/>
        <v>FSMKS2.I07</v>
      </c>
      <c r="N27" s="106">
        <f>VLOOKUP(B27,'School Details'!A:K,10,FALSE)</f>
        <v>400059</v>
      </c>
      <c r="O27" t="s">
        <v>445</v>
      </c>
      <c r="P27" t="s">
        <v>241</v>
      </c>
      <c r="Q27" t="s">
        <v>242</v>
      </c>
      <c r="R27" t="s">
        <v>243</v>
      </c>
      <c r="S27" t="str">
        <f>VLOOKUP($G27,LBB_Code!$J:$O, 6,FALSE)</f>
        <v>A1.D10166.661225.99999.9999999.999999</v>
      </c>
      <c r="T27" s="154"/>
      <c r="W27" s="121"/>
      <c r="Z27" s="121"/>
      <c r="AC27" s="121">
        <v>10363.510785219398</v>
      </c>
      <c r="AF27" s="121"/>
      <c r="AI27" s="121"/>
      <c r="AL27" s="121"/>
      <c r="AO27" s="121"/>
      <c r="AR27" s="121"/>
      <c r="AU27" s="121"/>
      <c r="AX27" s="121"/>
      <c r="BA27" s="121"/>
      <c r="BD27" s="121"/>
      <c r="BE27" s="119">
        <f t="shared" si="2"/>
        <v>10363.510785219398</v>
      </c>
      <c r="BF27" s="119">
        <f t="shared" si="4"/>
        <v>10363.510785219398</v>
      </c>
    </row>
    <row r="28" spans="1:58" x14ac:dyDescent="0.25">
      <c r="A28">
        <f t="shared" si="3"/>
        <v>3022016</v>
      </c>
      <c r="B28">
        <v>3022016</v>
      </c>
      <c r="C28" t="s">
        <v>160</v>
      </c>
      <c r="D28">
        <f>VLOOKUP(B28,'School Details'!A:K,3,FALSE)</f>
        <v>0</v>
      </c>
      <c r="E28" t="str">
        <f>VLOOKUP(B28,'School Details'!A:K,4,FALSE)</f>
        <v>M</v>
      </c>
      <c r="F28" t="str">
        <f>VLOOKUP(B28,'School Details'!A:K,5,FALSE)</f>
        <v>Primary</v>
      </c>
      <c r="G28" t="s">
        <v>894</v>
      </c>
      <c r="I28" t="s">
        <v>987</v>
      </c>
      <c r="J28">
        <v>661225</v>
      </c>
      <c r="K28" s="117" t="s">
        <v>986</v>
      </c>
      <c r="M28" s="106" t="str">
        <f t="shared" si="1"/>
        <v>FSMKS2.I07</v>
      </c>
      <c r="N28" s="106">
        <f>VLOOKUP(B28,'School Details'!A:K,10,FALSE)</f>
        <v>400049</v>
      </c>
      <c r="O28" t="s">
        <v>446</v>
      </c>
      <c r="P28" t="s">
        <v>160</v>
      </c>
      <c r="Q28" t="s">
        <v>161</v>
      </c>
      <c r="R28" t="s">
        <v>162</v>
      </c>
      <c r="S28" t="str">
        <f>VLOOKUP($G28,LBB_Code!$J:$O, 6,FALSE)</f>
        <v>A1.D10166.661225.99999.9999999.999999</v>
      </c>
      <c r="T28" s="154"/>
      <c r="W28" s="121"/>
      <c r="Z28" s="121"/>
      <c r="AC28" s="121">
        <v>16487.403521939952</v>
      </c>
      <c r="AF28" s="121"/>
      <c r="AI28" s="121"/>
      <c r="AL28" s="121"/>
      <c r="AO28" s="121"/>
      <c r="AR28" s="121"/>
      <c r="AU28" s="121"/>
      <c r="AX28" s="121"/>
      <c r="BA28" s="121"/>
      <c r="BD28" s="121"/>
      <c r="BE28" s="119">
        <f t="shared" si="2"/>
        <v>16487.403521939952</v>
      </c>
      <c r="BF28" s="119">
        <f t="shared" si="4"/>
        <v>16487.403521939952</v>
      </c>
    </row>
    <row r="29" spans="1:58" x14ac:dyDescent="0.25">
      <c r="A29">
        <f t="shared" si="3"/>
        <v>3022017</v>
      </c>
      <c r="B29">
        <v>3022017</v>
      </c>
      <c r="C29" t="s">
        <v>448</v>
      </c>
      <c r="D29">
        <f>VLOOKUP(B29,'School Details'!A:K,3,FALSE)</f>
        <v>0</v>
      </c>
      <c r="E29" t="str">
        <f>VLOOKUP(B29,'School Details'!A:K,4,FALSE)</f>
        <v>M</v>
      </c>
      <c r="F29" t="str">
        <f>VLOOKUP(B29,'School Details'!A:K,5,FALSE)</f>
        <v>Primary</v>
      </c>
      <c r="G29" t="s">
        <v>894</v>
      </c>
      <c r="I29" t="s">
        <v>987</v>
      </c>
      <c r="J29">
        <v>661225</v>
      </c>
      <c r="K29" s="117" t="s">
        <v>986</v>
      </c>
      <c r="M29" s="106" t="str">
        <f t="shared" si="1"/>
        <v>FSMKS2.I07</v>
      </c>
      <c r="N29" s="106">
        <f>VLOOKUP(B29,'School Details'!A:K,10,FALSE)</f>
        <v>400080</v>
      </c>
      <c r="O29" t="s">
        <v>447</v>
      </c>
      <c r="P29" t="s">
        <v>61</v>
      </c>
      <c r="Q29" t="s">
        <v>62</v>
      </c>
      <c r="R29" t="s">
        <v>63</v>
      </c>
      <c r="S29" t="str">
        <f>VLOOKUP($G29,LBB_Code!$J:$O, 6,FALSE)</f>
        <v>A1.D10166.661225.99999.9999999.999999</v>
      </c>
      <c r="T29" s="154"/>
      <c r="W29" s="121"/>
      <c r="Z29" s="121"/>
      <c r="AC29" s="121">
        <v>29363.280558121627</v>
      </c>
      <c r="AF29" s="121"/>
      <c r="AI29" s="121"/>
      <c r="AL29" s="121"/>
      <c r="AO29" s="121"/>
      <c r="AR29" s="121"/>
      <c r="AU29" s="121"/>
      <c r="AX29" s="121"/>
      <c r="BA29" s="121"/>
      <c r="BD29" s="121"/>
      <c r="BE29" s="119">
        <f t="shared" si="2"/>
        <v>29363.280558121627</v>
      </c>
      <c r="BF29" s="119">
        <f t="shared" si="4"/>
        <v>29363.280558121627</v>
      </c>
    </row>
    <row r="30" spans="1:58" x14ac:dyDescent="0.25">
      <c r="A30">
        <f t="shared" si="3"/>
        <v>3022073</v>
      </c>
      <c r="B30">
        <v>3022073</v>
      </c>
      <c r="C30" t="s">
        <v>256</v>
      </c>
      <c r="D30">
        <f>VLOOKUP(B30,'School Details'!A:K,3,FALSE)</f>
        <v>0</v>
      </c>
      <c r="E30" t="str">
        <f>VLOOKUP(B30,'School Details'!A:K,4,FALSE)</f>
        <v>M</v>
      </c>
      <c r="F30" t="str">
        <f>VLOOKUP(B30,'School Details'!A:K,5,FALSE)</f>
        <v>Primary</v>
      </c>
      <c r="G30" t="s">
        <v>894</v>
      </c>
      <c r="I30" t="s">
        <v>987</v>
      </c>
      <c r="J30">
        <v>661225</v>
      </c>
      <c r="K30" s="117" t="s">
        <v>986</v>
      </c>
      <c r="M30" s="106" t="str">
        <f t="shared" si="1"/>
        <v>FSMKS2.I07</v>
      </c>
      <c r="N30" s="106">
        <f>VLOOKUP(B30,'School Details'!A:K,10,FALSE)</f>
        <v>400105</v>
      </c>
      <c r="O30" t="s">
        <v>449</v>
      </c>
      <c r="P30" t="s">
        <v>256</v>
      </c>
      <c r="Q30" t="s">
        <v>257</v>
      </c>
      <c r="R30" t="s">
        <v>258</v>
      </c>
      <c r="S30" t="str">
        <f>VLOOKUP($G30,LBB_Code!$J:$O, 6,FALSE)</f>
        <v>A1.D10166.661225.99999.9999999.999999</v>
      </c>
      <c r="T30" s="154"/>
      <c r="W30" s="121"/>
      <c r="Z30" s="121"/>
      <c r="AC30" s="121">
        <v>41768.08892224788</v>
      </c>
      <c r="AF30" s="121"/>
      <c r="AI30" s="121"/>
      <c r="AL30" s="121"/>
      <c r="AO30" s="121"/>
      <c r="AR30" s="121"/>
      <c r="AU30" s="121"/>
      <c r="AX30" s="121"/>
      <c r="BA30" s="121"/>
      <c r="BD30" s="121"/>
      <c r="BE30" s="119">
        <f t="shared" si="2"/>
        <v>41768.08892224788</v>
      </c>
      <c r="BF30" s="119">
        <f t="shared" si="4"/>
        <v>41768.08892224788</v>
      </c>
    </row>
    <row r="31" spans="1:58" x14ac:dyDescent="0.25">
      <c r="A31">
        <f t="shared" si="3"/>
        <v>3022018</v>
      </c>
      <c r="B31">
        <v>3022018</v>
      </c>
      <c r="C31" t="s">
        <v>451</v>
      </c>
      <c r="D31">
        <f>VLOOKUP(B31,'School Details'!A:K,3,FALSE)</f>
        <v>0</v>
      </c>
      <c r="E31" t="str">
        <f>VLOOKUP(B31,'School Details'!A:K,4,FALSE)</f>
        <v>A</v>
      </c>
      <c r="F31" t="str">
        <f>VLOOKUP(B31,'School Details'!A:K,5,FALSE)</f>
        <v>Primary</v>
      </c>
      <c r="G31" t="s">
        <v>894</v>
      </c>
      <c r="I31" t="s">
        <v>987</v>
      </c>
      <c r="J31">
        <v>657120</v>
      </c>
      <c r="K31" s="117" t="s">
        <v>986</v>
      </c>
      <c r="M31" s="106" t="str">
        <f t="shared" si="1"/>
        <v>FSMKS2.I07</v>
      </c>
      <c r="N31" s="106">
        <f>VLOOKUP(B31,'School Details'!A:K,10,FALSE)</f>
        <v>151094</v>
      </c>
      <c r="O31" t="s">
        <v>451</v>
      </c>
      <c r="P31" t="s">
        <v>315</v>
      </c>
      <c r="Q31" t="s">
        <v>314</v>
      </c>
      <c r="R31" t="s">
        <v>42</v>
      </c>
      <c r="S31" t="str">
        <f>VLOOKUP($G31,LBB_Code!$J:$O, 6,FALSE)</f>
        <v>A1.D10166.661225.99999.9999999.999999</v>
      </c>
      <c r="T31" s="154"/>
      <c r="W31" s="121"/>
      <c r="Z31" s="121"/>
      <c r="AC31" s="121">
        <v>29049.234776751342</v>
      </c>
      <c r="AF31" s="121"/>
      <c r="AI31" s="121"/>
      <c r="AL31" s="121"/>
      <c r="AO31" s="121"/>
      <c r="AR31" s="121"/>
      <c r="AU31" s="121"/>
      <c r="AX31" s="121"/>
      <c r="BA31" s="121"/>
      <c r="BD31" s="121"/>
      <c r="BE31" s="119">
        <f t="shared" si="2"/>
        <v>29049.234776751342</v>
      </c>
      <c r="BF31" s="119">
        <f t="shared" si="4"/>
        <v>29049.234776751342</v>
      </c>
    </row>
    <row r="32" spans="1:58" x14ac:dyDescent="0.25">
      <c r="A32">
        <f t="shared" si="3"/>
        <v>3022021</v>
      </c>
      <c r="B32">
        <v>3022021</v>
      </c>
      <c r="C32" t="s">
        <v>196</v>
      </c>
      <c r="D32">
        <f>VLOOKUP(B32,'School Details'!A:K,3,FALSE)</f>
        <v>0</v>
      </c>
      <c r="E32" t="str">
        <f>VLOOKUP(B32,'School Details'!A:K,4,FALSE)</f>
        <v>A</v>
      </c>
      <c r="F32" t="str">
        <f>VLOOKUP(B32,'School Details'!A:K,5,FALSE)</f>
        <v>Primary</v>
      </c>
      <c r="G32" t="s">
        <v>894</v>
      </c>
      <c r="I32" t="s">
        <v>987</v>
      </c>
      <c r="J32">
        <v>661225</v>
      </c>
      <c r="K32" s="117" t="s">
        <v>986</v>
      </c>
      <c r="M32" s="106" t="str">
        <f t="shared" si="1"/>
        <v>FSMKS2.I07</v>
      </c>
      <c r="N32" s="106">
        <f>VLOOKUP(B32,'School Details'!A:K,10,FALSE)</f>
        <v>400042</v>
      </c>
      <c r="O32" t="s">
        <v>452</v>
      </c>
      <c r="P32" t="s">
        <v>23889</v>
      </c>
      <c r="Q32" t="s">
        <v>336</v>
      </c>
      <c r="R32" t="s">
        <v>23891</v>
      </c>
      <c r="S32" t="str">
        <f>VLOOKUP($G32,LBB_Code!$J:$O, 6,FALSE)</f>
        <v>A1.D10166.661225.99999.9999999.999999</v>
      </c>
      <c r="T32" s="154"/>
      <c r="W32" s="121"/>
      <c r="Z32" s="121"/>
      <c r="AC32" s="121">
        <v>23239.387821401077</v>
      </c>
      <c r="AF32" s="121"/>
      <c r="AI32" s="121"/>
      <c r="AL32" s="121"/>
      <c r="AO32" s="121"/>
      <c r="AR32" s="121"/>
      <c r="AU32" s="121"/>
      <c r="AX32" s="121"/>
      <c r="BA32" s="121"/>
      <c r="BD32" s="121"/>
      <c r="BE32" s="119">
        <f t="shared" si="2"/>
        <v>23239.387821401077</v>
      </c>
      <c r="BF32" s="119">
        <f t="shared" si="4"/>
        <v>23239.387821401077</v>
      </c>
    </row>
    <row r="33" spans="1:58" x14ac:dyDescent="0.25">
      <c r="A33">
        <f t="shared" si="3"/>
        <v>3022023</v>
      </c>
      <c r="B33">
        <v>3022023</v>
      </c>
      <c r="C33" t="s">
        <v>88</v>
      </c>
      <c r="D33">
        <f>VLOOKUP(B33,'School Details'!A:K,3,FALSE)</f>
        <v>0</v>
      </c>
      <c r="E33" t="str">
        <f>VLOOKUP(B33,'School Details'!A:K,4,FALSE)</f>
        <v>M</v>
      </c>
      <c r="F33" t="str">
        <f>VLOOKUP(B33,'School Details'!A:K,5,FALSE)</f>
        <v>Primary</v>
      </c>
      <c r="G33" t="s">
        <v>894</v>
      </c>
      <c r="I33" t="s">
        <v>987</v>
      </c>
      <c r="J33">
        <v>661225</v>
      </c>
      <c r="K33" s="117" t="s">
        <v>986</v>
      </c>
      <c r="M33" s="106" t="str">
        <f t="shared" si="1"/>
        <v>FSMKS2.I07</v>
      </c>
      <c r="N33" s="106">
        <f>VLOOKUP(B33,'School Details'!A:K,10,FALSE)</f>
        <v>400159</v>
      </c>
      <c r="O33" t="s">
        <v>453</v>
      </c>
      <c r="P33" t="s">
        <v>88</v>
      </c>
      <c r="Q33" t="s">
        <v>89</v>
      </c>
      <c r="R33" t="s">
        <v>90</v>
      </c>
      <c r="S33" t="str">
        <f>VLOOKUP($G33,LBB_Code!$J:$O, 6,FALSE)</f>
        <v>A1.D10166.661225.99999.9999999.999999</v>
      </c>
      <c r="T33" s="154"/>
      <c r="W33" s="121"/>
      <c r="Z33" s="121"/>
      <c r="AC33" s="121">
        <v>22140.227586605077</v>
      </c>
      <c r="AF33" s="121"/>
      <c r="AI33" s="121"/>
      <c r="AL33" s="121"/>
      <c r="AO33" s="121"/>
      <c r="AR33" s="121"/>
      <c r="AU33" s="121"/>
      <c r="AX33" s="121"/>
      <c r="BA33" s="121"/>
      <c r="BD33" s="121"/>
      <c r="BE33" s="119">
        <f t="shared" si="2"/>
        <v>22140.227586605077</v>
      </c>
      <c r="BF33" s="119">
        <f t="shared" si="4"/>
        <v>22140.227586605077</v>
      </c>
    </row>
    <row r="34" spans="1:58" x14ac:dyDescent="0.25">
      <c r="A34">
        <f t="shared" si="3"/>
        <v>3022001</v>
      </c>
      <c r="B34">
        <v>3022001</v>
      </c>
      <c r="C34" t="s">
        <v>454</v>
      </c>
      <c r="D34">
        <f>VLOOKUP(B34,'School Details'!A:K,3,FALSE)</f>
        <v>0</v>
      </c>
      <c r="E34" t="str">
        <f>VLOOKUP(B34,'School Details'!A:K,4,FALSE)</f>
        <v>A</v>
      </c>
      <c r="F34" t="str">
        <f>VLOOKUP(B34,'School Details'!A:K,5,FALSE)</f>
        <v>Primary</v>
      </c>
      <c r="G34" t="s">
        <v>894</v>
      </c>
      <c r="I34" t="s">
        <v>987</v>
      </c>
      <c r="J34">
        <v>657120</v>
      </c>
      <c r="K34" s="117" t="s">
        <v>986</v>
      </c>
      <c r="M34" s="106" t="str">
        <f t="shared" si="1"/>
        <v>FSMKS2.I07</v>
      </c>
      <c r="N34" s="106">
        <f>VLOOKUP(B34,'School Details'!A:K,10,FALSE)</f>
        <v>143691</v>
      </c>
      <c r="O34" t="s">
        <v>23621</v>
      </c>
      <c r="P34" t="s">
        <v>293</v>
      </c>
      <c r="Q34" t="s">
        <v>292</v>
      </c>
      <c r="R34" t="s">
        <v>808</v>
      </c>
      <c r="S34" t="str">
        <f>VLOOKUP($G34,LBB_Code!$J:$O, 6,FALSE)</f>
        <v>A1.D10166.661225.99999.9999999.999999</v>
      </c>
      <c r="T34" s="154"/>
      <c r="W34" s="121"/>
      <c r="Z34" s="121"/>
      <c r="AC34" s="121">
        <v>20135.060161662816</v>
      </c>
      <c r="AF34" s="121"/>
      <c r="AI34" s="121"/>
      <c r="AL34" s="121"/>
      <c r="AO34" s="121"/>
      <c r="AR34" s="121"/>
      <c r="AU34" s="121"/>
      <c r="AX34" s="121"/>
      <c r="BA34" s="121"/>
      <c r="BD34" s="121"/>
      <c r="BE34" s="119">
        <f t="shared" si="2"/>
        <v>20135.060161662816</v>
      </c>
      <c r="BF34" s="119">
        <f t="shared" si="4"/>
        <v>20135.060161662816</v>
      </c>
    </row>
    <row r="35" spans="1:58" x14ac:dyDescent="0.25">
      <c r="A35">
        <f t="shared" si="3"/>
        <v>3022024</v>
      </c>
      <c r="B35">
        <v>3022024</v>
      </c>
      <c r="C35" t="s">
        <v>705</v>
      </c>
      <c r="D35">
        <f>VLOOKUP(B35,'School Details'!A:K,3,FALSE)</f>
        <v>0</v>
      </c>
      <c r="E35" t="str">
        <f>VLOOKUP(B35,'School Details'!A:K,4,FALSE)</f>
        <v>M</v>
      </c>
      <c r="F35" t="str">
        <f>VLOOKUP(B35,'School Details'!A:K,5,FALSE)</f>
        <v>Primary</v>
      </c>
      <c r="G35" t="s">
        <v>894</v>
      </c>
      <c r="I35" t="s">
        <v>987</v>
      </c>
      <c r="J35">
        <v>661225</v>
      </c>
      <c r="K35" s="117" t="s">
        <v>986</v>
      </c>
      <c r="M35" s="106" t="str">
        <f t="shared" si="1"/>
        <v>FSMKS2.I07</v>
      </c>
      <c r="N35" s="106">
        <f>VLOOKUP(B35,'School Details'!A:K,10,FALSE)</f>
        <v>400047</v>
      </c>
      <c r="O35" t="s">
        <v>455</v>
      </c>
      <c r="P35" t="s">
        <v>178</v>
      </c>
      <c r="Q35" t="s">
        <v>179</v>
      </c>
      <c r="R35" t="s">
        <v>180</v>
      </c>
      <c r="S35" t="str">
        <f>VLOOKUP($G35,LBB_Code!$J:$O, 6,FALSE)</f>
        <v>A1.D10166.661225.99999.9999999.999999</v>
      </c>
      <c r="T35" s="154"/>
      <c r="W35" s="121"/>
      <c r="Z35" s="121"/>
      <c r="AC35" s="121">
        <v>10677.556566589681</v>
      </c>
      <c r="AF35" s="121"/>
      <c r="AI35" s="121"/>
      <c r="AL35" s="121"/>
      <c r="AO35" s="121"/>
      <c r="AR35" s="121"/>
      <c r="AU35" s="121"/>
      <c r="AX35" s="121"/>
      <c r="BA35" s="121"/>
      <c r="BD35" s="121"/>
      <c r="BE35" s="119">
        <f t="shared" si="2"/>
        <v>10677.556566589681</v>
      </c>
      <c r="BF35" s="119">
        <f t="shared" si="4"/>
        <v>10677.556566589681</v>
      </c>
    </row>
    <row r="36" spans="1:58" x14ac:dyDescent="0.25">
      <c r="A36">
        <f t="shared" si="3"/>
        <v>3022025</v>
      </c>
      <c r="B36">
        <v>3022025</v>
      </c>
      <c r="C36" t="s">
        <v>244</v>
      </c>
      <c r="D36">
        <f>VLOOKUP(B36,'School Details'!A:K,3,FALSE)</f>
        <v>0</v>
      </c>
      <c r="E36" t="str">
        <f>VLOOKUP(B36,'School Details'!A:K,4,FALSE)</f>
        <v>M</v>
      </c>
      <c r="F36" t="str">
        <f>VLOOKUP(B36,'School Details'!A:K,5,FALSE)</f>
        <v>Primary</v>
      </c>
      <c r="G36" t="s">
        <v>894</v>
      </c>
      <c r="I36" t="s">
        <v>987</v>
      </c>
      <c r="J36">
        <v>661225</v>
      </c>
      <c r="K36" s="117" t="s">
        <v>986</v>
      </c>
      <c r="M36" s="106" t="str">
        <f t="shared" si="1"/>
        <v>FSMKS2.I07</v>
      </c>
      <c r="N36" s="106">
        <f>VLOOKUP(B36,'School Details'!A:K,10,FALSE)</f>
        <v>400001</v>
      </c>
      <c r="O36" t="s">
        <v>457</v>
      </c>
      <c r="P36" t="s">
        <v>244</v>
      </c>
      <c r="Q36" t="s">
        <v>245</v>
      </c>
      <c r="R36" t="s">
        <v>246</v>
      </c>
      <c r="S36" t="str">
        <f>VLOOKUP($G36,LBB_Code!$J:$O, 6,FALSE)</f>
        <v>A1.D10166.661225.99999.9999999.999999</v>
      </c>
      <c r="T36" s="154"/>
      <c r="W36" s="121"/>
      <c r="Z36" s="121"/>
      <c r="AC36" s="121">
        <v>27479.005869899916</v>
      </c>
      <c r="AF36" s="121"/>
      <c r="AI36" s="121"/>
      <c r="AL36" s="121"/>
      <c r="AO36" s="121"/>
      <c r="AR36" s="121"/>
      <c r="AU36" s="121"/>
      <c r="AX36" s="121"/>
      <c r="BA36" s="121"/>
      <c r="BD36" s="121"/>
      <c r="BE36" s="119">
        <f t="shared" si="2"/>
        <v>27479.005869899916</v>
      </c>
      <c r="BF36" s="119">
        <f t="shared" si="4"/>
        <v>27479.005869899916</v>
      </c>
    </row>
    <row r="37" spans="1:58" x14ac:dyDescent="0.25">
      <c r="A37">
        <f t="shared" si="3"/>
        <v>3022026</v>
      </c>
      <c r="B37">
        <v>3022026</v>
      </c>
      <c r="C37" t="s">
        <v>706</v>
      </c>
      <c r="D37">
        <f>VLOOKUP(B37,'School Details'!A:K,3,FALSE)</f>
        <v>0</v>
      </c>
      <c r="E37" t="str">
        <f>VLOOKUP(B37,'School Details'!A:K,4,FALSE)</f>
        <v>M</v>
      </c>
      <c r="F37" t="str">
        <f>VLOOKUP(B37,'School Details'!A:K,5,FALSE)</f>
        <v>Primary</v>
      </c>
      <c r="G37" t="s">
        <v>894</v>
      </c>
      <c r="I37" t="s">
        <v>987</v>
      </c>
      <c r="J37">
        <v>661225</v>
      </c>
      <c r="K37" s="117" t="s">
        <v>986</v>
      </c>
      <c r="M37" s="106" t="str">
        <f t="shared" si="1"/>
        <v>FSMKS2.I07</v>
      </c>
      <c r="N37" s="106">
        <f>VLOOKUP(B37,'School Details'!A:K,10,FALSE)</f>
        <v>400082</v>
      </c>
      <c r="O37" t="s">
        <v>458</v>
      </c>
      <c r="P37" t="s">
        <v>115</v>
      </c>
      <c r="Q37" t="s">
        <v>116</v>
      </c>
      <c r="R37" t="s">
        <v>117</v>
      </c>
      <c r="S37" t="str">
        <f>VLOOKUP($G37,LBB_Code!$J:$O, 6,FALSE)</f>
        <v>A1.D10166.661225.99999.9999999.999999</v>
      </c>
      <c r="T37" s="154"/>
      <c r="W37" s="121"/>
      <c r="Z37" s="121"/>
      <c r="AC37" s="121">
        <v>32974.807043879904</v>
      </c>
      <c r="AF37" s="121"/>
      <c r="AI37" s="121"/>
      <c r="AL37" s="121"/>
      <c r="AO37" s="121"/>
      <c r="AR37" s="121"/>
      <c r="AU37" s="121"/>
      <c r="AX37" s="121"/>
      <c r="BA37" s="121"/>
      <c r="BD37" s="121"/>
      <c r="BE37" s="119">
        <f t="shared" si="2"/>
        <v>32974.807043879904</v>
      </c>
      <c r="BF37" s="119">
        <f t="shared" si="4"/>
        <v>32974.807043879904</v>
      </c>
    </row>
    <row r="38" spans="1:58" x14ac:dyDescent="0.25">
      <c r="A38">
        <f t="shared" si="3"/>
        <v>3022027</v>
      </c>
      <c r="B38">
        <v>3022027</v>
      </c>
      <c r="C38" t="s">
        <v>201</v>
      </c>
      <c r="D38">
        <f>VLOOKUP(B38,'School Details'!A:K,3,FALSE)</f>
        <v>0</v>
      </c>
      <c r="E38" t="str">
        <f>VLOOKUP(B38,'School Details'!A:K,4,FALSE)</f>
        <v>M</v>
      </c>
      <c r="F38" t="str">
        <f>VLOOKUP(B38,'School Details'!A:K,5,FALSE)</f>
        <v>Primary</v>
      </c>
      <c r="G38" t="s">
        <v>894</v>
      </c>
      <c r="I38" t="s">
        <v>987</v>
      </c>
      <c r="J38">
        <v>661225</v>
      </c>
      <c r="K38" s="117" t="s">
        <v>986</v>
      </c>
      <c r="M38" s="106" t="str">
        <f t="shared" si="1"/>
        <v>FSMKS2.I07</v>
      </c>
      <c r="N38" s="106">
        <f>VLOOKUP(B38,'School Details'!A:K,10,FALSE)</f>
        <v>400002</v>
      </c>
      <c r="O38" t="s">
        <v>460</v>
      </c>
      <c r="P38" t="s">
        <v>201</v>
      </c>
      <c r="Q38" t="s">
        <v>202</v>
      </c>
      <c r="R38" t="s">
        <v>96</v>
      </c>
      <c r="S38" t="str">
        <f>VLOOKUP($G38,LBB_Code!$J:$O, 6,FALSE)</f>
        <v>A1.D10166.661225.99999.9999999.999999</v>
      </c>
      <c r="T38" s="154"/>
      <c r="W38" s="121"/>
      <c r="Z38" s="121"/>
      <c r="AC38" s="121">
        <v>40040.83712471131</v>
      </c>
      <c r="AF38" s="121"/>
      <c r="AI38" s="121"/>
      <c r="AL38" s="121"/>
      <c r="AO38" s="121"/>
      <c r="AR38" s="121"/>
      <c r="AU38" s="121"/>
      <c r="AX38" s="121"/>
      <c r="BA38" s="121"/>
      <c r="BD38" s="121"/>
      <c r="BE38" s="119">
        <f t="shared" ref="BE38:BE68" si="5">W38+Z38+AC38+AF38+AI38+AL38+AO38+AR38+AU38+AX38+BA38+W38</f>
        <v>40040.83712471131</v>
      </c>
      <c r="BF38" s="119">
        <f t="shared" si="4"/>
        <v>40040.83712471131</v>
      </c>
    </row>
    <row r="39" spans="1:58" x14ac:dyDescent="0.25">
      <c r="A39">
        <f t="shared" si="3"/>
        <v>3022029</v>
      </c>
      <c r="B39">
        <v>3022029</v>
      </c>
      <c r="C39" t="s">
        <v>462</v>
      </c>
      <c r="D39">
        <f>VLOOKUP(B39,'School Details'!A:K,3,FALSE)</f>
        <v>0</v>
      </c>
      <c r="E39" t="str">
        <f>VLOOKUP(B39,'School Details'!A:K,4,FALSE)</f>
        <v>M</v>
      </c>
      <c r="F39" t="str">
        <f>VLOOKUP(B39,'School Details'!A:K,5,FALSE)</f>
        <v>Primary</v>
      </c>
      <c r="G39" t="s">
        <v>894</v>
      </c>
      <c r="I39" t="s">
        <v>987</v>
      </c>
      <c r="J39">
        <v>661225</v>
      </c>
      <c r="K39" s="117" t="s">
        <v>986</v>
      </c>
      <c r="M39" s="106" t="str">
        <f t="shared" si="1"/>
        <v>FSMKS2.I07</v>
      </c>
      <c r="N39" s="106">
        <f>VLOOKUP(B39,'School Details'!A:K,10,FALSE)</f>
        <v>400035</v>
      </c>
      <c r="O39" t="s">
        <v>461</v>
      </c>
      <c r="P39" t="s">
        <v>100</v>
      </c>
      <c r="Q39" t="s">
        <v>101</v>
      </c>
      <c r="R39" t="s">
        <v>102</v>
      </c>
      <c r="S39" t="str">
        <f>VLOOKUP($G39,LBB_Code!$J:$O, 6,FALSE)</f>
        <v>A1.D10166.661225.99999.9999999.999999</v>
      </c>
      <c r="T39" s="154"/>
      <c r="W39" s="121"/>
      <c r="Z39" s="121"/>
      <c r="AC39" s="121">
        <v>20098.930007698229</v>
      </c>
      <c r="AF39" s="121"/>
      <c r="AI39" s="121"/>
      <c r="AL39" s="121"/>
      <c r="AO39" s="121"/>
      <c r="AR39" s="121"/>
      <c r="AU39" s="121"/>
      <c r="AX39" s="121"/>
      <c r="BA39" s="121"/>
      <c r="BD39" s="121"/>
      <c r="BE39" s="119">
        <f t="shared" si="5"/>
        <v>20098.930007698229</v>
      </c>
      <c r="BF39" s="119">
        <f t="shared" si="4"/>
        <v>20098.930007698229</v>
      </c>
    </row>
    <row r="40" spans="1:58" x14ac:dyDescent="0.25">
      <c r="A40">
        <f t="shared" si="3"/>
        <v>3023516</v>
      </c>
      <c r="B40">
        <v>3023516</v>
      </c>
      <c r="C40" t="s">
        <v>19</v>
      </c>
      <c r="D40">
        <f>VLOOKUP(B40,'School Details'!A:K,3,FALSE)</f>
        <v>0</v>
      </c>
      <c r="E40" t="str">
        <f>VLOOKUP(B40,'School Details'!A:K,4,FALSE)</f>
        <v>M</v>
      </c>
      <c r="F40" t="str">
        <f>VLOOKUP(B40,'School Details'!A:K,5,FALSE)</f>
        <v>Primary</v>
      </c>
      <c r="G40" t="s">
        <v>894</v>
      </c>
      <c r="I40" t="s">
        <v>987</v>
      </c>
      <c r="J40">
        <v>661225</v>
      </c>
      <c r="K40" s="117" t="s">
        <v>986</v>
      </c>
      <c r="M40" s="106" t="str">
        <f t="shared" si="1"/>
        <v>FSMKS2.I07</v>
      </c>
      <c r="N40" s="106">
        <f>VLOOKUP(B40,'School Details'!A:K,10,FALSE)</f>
        <v>400108</v>
      </c>
      <c r="O40" t="s">
        <v>464</v>
      </c>
      <c r="P40" t="s">
        <v>19</v>
      </c>
      <c r="Q40" t="s">
        <v>20</v>
      </c>
      <c r="R40" t="s">
        <v>21</v>
      </c>
      <c r="S40" t="str">
        <f>VLOOKUP($G40,LBB_Code!$J:$O, 6,FALSE)</f>
        <v>A1.D10166.661225.99999.9999999.999999</v>
      </c>
      <c r="T40" s="154"/>
      <c r="W40" s="121"/>
      <c r="Z40" s="121"/>
      <c r="AC40" s="121">
        <v>22372.289068514237</v>
      </c>
      <c r="AF40" s="121"/>
      <c r="AI40" s="121"/>
      <c r="AL40" s="121"/>
      <c r="AO40" s="121"/>
      <c r="AR40" s="121"/>
      <c r="AU40" s="121"/>
      <c r="AX40" s="121"/>
      <c r="BA40" s="121"/>
      <c r="BD40" s="121"/>
      <c r="BE40" s="119">
        <f t="shared" si="5"/>
        <v>22372.289068514237</v>
      </c>
      <c r="BF40" s="119">
        <f t="shared" si="4"/>
        <v>22372.289068514237</v>
      </c>
    </row>
    <row r="41" spans="1:58" x14ac:dyDescent="0.25">
      <c r="A41">
        <f t="shared" si="3"/>
        <v>3022031</v>
      </c>
      <c r="B41">
        <v>3022031</v>
      </c>
      <c r="C41" t="s">
        <v>707</v>
      </c>
      <c r="D41">
        <f>VLOOKUP(B41,'School Details'!A:K,3,FALSE)</f>
        <v>0</v>
      </c>
      <c r="E41" t="str">
        <f>VLOOKUP(B41,'School Details'!A:K,4,FALSE)</f>
        <v>M</v>
      </c>
      <c r="F41" t="str">
        <f>VLOOKUP(B41,'School Details'!A:K,5,FALSE)</f>
        <v>Primary</v>
      </c>
      <c r="G41" t="s">
        <v>894</v>
      </c>
      <c r="I41" t="s">
        <v>987</v>
      </c>
      <c r="J41">
        <v>661225</v>
      </c>
      <c r="K41" s="117" t="s">
        <v>986</v>
      </c>
      <c r="M41" s="106" t="str">
        <f t="shared" si="1"/>
        <v>FSMKS2.I07</v>
      </c>
      <c r="N41" s="106">
        <f>VLOOKUP(B41,'School Details'!A:K,10,FALSE)</f>
        <v>400026</v>
      </c>
      <c r="O41" t="s">
        <v>465</v>
      </c>
      <c r="P41" t="s">
        <v>151</v>
      </c>
      <c r="Q41" t="s">
        <v>152</v>
      </c>
      <c r="R41" t="s">
        <v>153</v>
      </c>
      <c r="S41" t="str">
        <f>VLOOKUP($G41,LBB_Code!$J:$O, 6,FALSE)</f>
        <v>A1.D10166.661225.99999.9999999.999999</v>
      </c>
      <c r="T41" s="154"/>
      <c r="W41" s="121"/>
      <c r="Z41" s="121"/>
      <c r="AC41" s="121">
        <v>10206.487894534255</v>
      </c>
      <c r="AF41" s="121"/>
      <c r="AI41" s="121"/>
      <c r="AL41" s="121"/>
      <c r="AO41" s="121"/>
      <c r="AR41" s="121"/>
      <c r="AU41" s="121"/>
      <c r="AX41" s="121"/>
      <c r="BA41" s="121"/>
      <c r="BD41" s="121"/>
      <c r="BE41" s="119">
        <f t="shared" si="5"/>
        <v>10206.487894534255</v>
      </c>
      <c r="BF41" s="119">
        <f t="shared" si="4"/>
        <v>10206.487894534255</v>
      </c>
    </row>
    <row r="42" spans="1:58" x14ac:dyDescent="0.25">
      <c r="A42">
        <f t="shared" si="3"/>
        <v>3022032</v>
      </c>
      <c r="B42">
        <v>3022032</v>
      </c>
      <c r="C42" t="s">
        <v>708</v>
      </c>
      <c r="D42">
        <f>VLOOKUP(B42,'School Details'!A:K,3,FALSE)</f>
        <v>0</v>
      </c>
      <c r="E42" t="str">
        <f>VLOOKUP(B42,'School Details'!A:K,4,FALSE)</f>
        <v>M</v>
      </c>
      <c r="F42" t="str">
        <f>VLOOKUP(B42,'School Details'!A:K,5,FALSE)</f>
        <v>Primary</v>
      </c>
      <c r="G42" t="s">
        <v>894</v>
      </c>
      <c r="I42" t="s">
        <v>987</v>
      </c>
      <c r="J42">
        <v>661225</v>
      </c>
      <c r="K42" s="117" t="s">
        <v>986</v>
      </c>
      <c r="M42" s="106" t="str">
        <f t="shared" si="1"/>
        <v>FSMKS2.I07</v>
      </c>
      <c r="N42" s="106">
        <f>VLOOKUP(B42,'School Details'!A:K,10,FALSE)</f>
        <v>400084</v>
      </c>
      <c r="O42" t="s">
        <v>148</v>
      </c>
      <c r="P42" t="s">
        <v>148</v>
      </c>
      <c r="Q42" t="s">
        <v>149</v>
      </c>
      <c r="R42" t="s">
        <v>150</v>
      </c>
      <c r="S42" t="str">
        <f>VLOOKUP($G42,LBB_Code!$J:$O, 6,FALSE)</f>
        <v>A1.D10166.661225.99999.9999999.999999</v>
      </c>
      <c r="T42" s="154"/>
      <c r="W42" s="121"/>
      <c r="Z42" s="121"/>
      <c r="AC42" s="121">
        <v>30776.486574287912</v>
      </c>
      <c r="AF42" s="121"/>
      <c r="AI42" s="121"/>
      <c r="AL42" s="121"/>
      <c r="AO42" s="121"/>
      <c r="AR42" s="121"/>
      <c r="AU42" s="121"/>
      <c r="AX42" s="121"/>
      <c r="BA42" s="121"/>
      <c r="BD42" s="121"/>
      <c r="BE42" s="119">
        <f t="shared" si="5"/>
        <v>30776.486574287912</v>
      </c>
      <c r="BF42" s="119">
        <f t="shared" si="4"/>
        <v>30776.486574287912</v>
      </c>
    </row>
    <row r="43" spans="1:58" x14ac:dyDescent="0.25">
      <c r="A43">
        <f t="shared" si="3"/>
        <v>3023304</v>
      </c>
      <c r="B43">
        <v>3023304</v>
      </c>
      <c r="C43" t="s">
        <v>720</v>
      </c>
      <c r="D43">
        <f>VLOOKUP(B43,'School Details'!A:K,3,FALSE)</f>
        <v>0</v>
      </c>
      <c r="E43" t="str">
        <f>VLOOKUP(B43,'School Details'!A:K,4,FALSE)</f>
        <v>M</v>
      </c>
      <c r="F43" t="str">
        <f>VLOOKUP(B43,'School Details'!A:K,5,FALSE)</f>
        <v>Primary</v>
      </c>
      <c r="G43" t="s">
        <v>894</v>
      </c>
      <c r="I43" t="s">
        <v>987</v>
      </c>
      <c r="J43">
        <v>661225</v>
      </c>
      <c r="K43" s="117" t="s">
        <v>986</v>
      </c>
      <c r="M43" s="106" t="str">
        <f t="shared" si="1"/>
        <v>FSMKS2.I07</v>
      </c>
      <c r="N43" s="106">
        <f>VLOOKUP(B43,'School Details'!A:K,10,FALSE)</f>
        <v>400008</v>
      </c>
      <c r="O43" t="s">
        <v>468</v>
      </c>
      <c r="P43" t="s">
        <v>34</v>
      </c>
      <c r="Q43" t="s">
        <v>35</v>
      </c>
      <c r="R43" t="s">
        <v>36</v>
      </c>
      <c r="S43" t="str">
        <f>VLOOKUP($G43,LBB_Code!$J:$O, 6,FALSE)</f>
        <v>A1.D10166.661225.99999.9999999.999999</v>
      </c>
      <c r="T43" s="154"/>
      <c r="W43" s="121"/>
      <c r="Z43" s="121"/>
      <c r="AC43" s="121">
        <v>13346.945708237103</v>
      </c>
      <c r="AF43" s="121"/>
      <c r="AI43" s="121"/>
      <c r="AL43" s="121"/>
      <c r="AO43" s="121"/>
      <c r="AR43" s="121"/>
      <c r="AU43" s="121"/>
      <c r="AX43" s="121"/>
      <c r="BA43" s="121"/>
      <c r="BD43" s="121"/>
      <c r="BE43" s="119">
        <f t="shared" si="5"/>
        <v>13346.945708237103</v>
      </c>
      <c r="BF43" s="119">
        <f t="shared" si="4"/>
        <v>13346.945708237103</v>
      </c>
    </row>
    <row r="44" spans="1:58" x14ac:dyDescent="0.25">
      <c r="A44">
        <f t="shared" si="3"/>
        <v>3023515</v>
      </c>
      <c r="B44">
        <v>3023515</v>
      </c>
      <c r="C44" t="s">
        <v>297</v>
      </c>
      <c r="D44">
        <f>VLOOKUP(B44,'School Details'!A:K,3,FALSE)</f>
        <v>0</v>
      </c>
      <c r="E44" t="str">
        <f>VLOOKUP(B44,'School Details'!A:K,4,FALSE)</f>
        <v>A</v>
      </c>
      <c r="F44" t="str">
        <f>VLOOKUP(B44,'School Details'!A:K,5,FALSE)</f>
        <v>Primary</v>
      </c>
      <c r="G44" t="s">
        <v>894</v>
      </c>
      <c r="I44" t="s">
        <v>987</v>
      </c>
      <c r="J44">
        <v>657120</v>
      </c>
      <c r="K44" s="117" t="s">
        <v>986</v>
      </c>
      <c r="M44" s="106" t="str">
        <f t="shared" si="1"/>
        <v>FSMKS2.I07</v>
      </c>
      <c r="N44" s="106">
        <f>VLOOKUP(B44,'School Details'!A:K,10,FALSE)</f>
        <v>143982</v>
      </c>
      <c r="O44" t="s">
        <v>23622</v>
      </c>
      <c r="P44" t="s">
        <v>297</v>
      </c>
      <c r="Q44" t="s">
        <v>296</v>
      </c>
      <c r="R44" t="s">
        <v>818</v>
      </c>
      <c r="S44" t="str">
        <f>VLOOKUP($G44,LBB_Code!$J:$O, 6,FALSE)</f>
        <v>A1.D10166.661225.99999.9999999.999999</v>
      </c>
      <c r="T44" s="154"/>
      <c r="W44" s="121"/>
      <c r="Z44" s="121"/>
      <c r="AC44" s="121">
        <v>26175.578210161657</v>
      </c>
      <c r="AF44" s="121"/>
      <c r="AI44" s="121"/>
      <c r="AL44" s="121"/>
      <c r="AO44" s="121"/>
      <c r="AR44" s="121"/>
      <c r="AU44" s="121"/>
      <c r="AX44" s="121"/>
      <c r="BA44" s="121"/>
      <c r="BD44" s="121"/>
      <c r="BE44" s="119">
        <f t="shared" si="5"/>
        <v>26175.578210161657</v>
      </c>
      <c r="BF44" s="119">
        <f t="shared" si="4"/>
        <v>26175.578210161657</v>
      </c>
    </row>
    <row r="45" spans="1:58" x14ac:dyDescent="0.25">
      <c r="A45">
        <f t="shared" si="3"/>
        <v>3026085</v>
      </c>
      <c r="B45">
        <v>3026085</v>
      </c>
      <c r="C45" t="s">
        <v>555</v>
      </c>
      <c r="D45">
        <f>VLOOKUP(B45,'School Details'!A:K,3,FALSE)</f>
        <v>0</v>
      </c>
      <c r="E45" t="str">
        <f>VLOOKUP(B45,'School Details'!A:K,4,FALSE)</f>
        <v>A</v>
      </c>
      <c r="F45" t="str">
        <f>VLOOKUP(B45,'School Details'!A:K,5,FALSE)</f>
        <v>Special</v>
      </c>
      <c r="G45" t="s">
        <v>892</v>
      </c>
      <c r="I45" t="s">
        <v>987</v>
      </c>
      <c r="J45">
        <v>657120</v>
      </c>
      <c r="K45" s="117" t="s">
        <v>986</v>
      </c>
      <c r="M45" s="106" t="str">
        <f t="shared" si="1"/>
        <v>FSMKS2.I07</v>
      </c>
      <c r="N45" s="106">
        <f>VLOOKUP(B45,'School Details'!A:K,10,FALSE)</f>
        <v>105221</v>
      </c>
      <c r="O45" t="s">
        <v>23623</v>
      </c>
      <c r="P45" t="s">
        <v>285</v>
      </c>
      <c r="Q45" t="s">
        <v>284</v>
      </c>
      <c r="R45" t="s">
        <v>24143</v>
      </c>
      <c r="S45" t="str">
        <f>VLOOKUP($G45,LBB_Code!$J:$O, 6,FALSE)</f>
        <v>A1.D10168.661225.99999.9999999.999999</v>
      </c>
      <c r="T45" s="154"/>
      <c r="W45" s="121"/>
      <c r="Z45" s="121"/>
      <c r="AC45" s="121">
        <v>2512.3662509622786</v>
      </c>
      <c r="AF45" s="121"/>
      <c r="AI45" s="121"/>
      <c r="AL45" s="121"/>
      <c r="AO45" s="121"/>
      <c r="AR45" s="121"/>
      <c r="AU45" s="121"/>
      <c r="AX45" s="121"/>
      <c r="BA45" s="121"/>
      <c r="BD45" s="121"/>
      <c r="BE45" s="119">
        <f t="shared" si="5"/>
        <v>2512.3662509622786</v>
      </c>
      <c r="BF45" s="119">
        <f t="shared" si="4"/>
        <v>2512.3662509622786</v>
      </c>
    </row>
    <row r="46" spans="1:58" x14ac:dyDescent="0.25">
      <c r="A46">
        <f t="shared" si="3"/>
        <v>3022036</v>
      </c>
      <c r="B46">
        <v>3022036</v>
      </c>
      <c r="C46" t="s">
        <v>709</v>
      </c>
      <c r="D46">
        <f>VLOOKUP(B46,'School Details'!A:K,3,FALSE)</f>
        <v>0</v>
      </c>
      <c r="E46" t="str">
        <f>VLOOKUP(B46,'School Details'!A:K,4,FALSE)</f>
        <v>M</v>
      </c>
      <c r="F46" t="str">
        <f>VLOOKUP(B46,'School Details'!A:K,5,FALSE)</f>
        <v>Primary</v>
      </c>
      <c r="G46" t="s">
        <v>894</v>
      </c>
      <c r="I46" t="s">
        <v>987</v>
      </c>
      <c r="J46">
        <v>661225</v>
      </c>
      <c r="K46" s="117" t="s">
        <v>986</v>
      </c>
      <c r="M46" s="106" t="str">
        <f t="shared" si="1"/>
        <v>FSMKS2.I07</v>
      </c>
      <c r="N46" s="106">
        <f>VLOOKUP(B46,'School Details'!A:K,10,FALSE)</f>
        <v>400046</v>
      </c>
      <c r="O46" t="s">
        <v>175</v>
      </c>
      <c r="P46" t="s">
        <v>175</v>
      </c>
      <c r="Q46" t="s">
        <v>176</v>
      </c>
      <c r="R46" t="s">
        <v>177</v>
      </c>
      <c r="S46" t="str">
        <f>VLOOKUP($G46,LBB_Code!$J:$O, 6,FALSE)</f>
        <v>A1.D10166.661225.99999.9999999.999999</v>
      </c>
      <c r="T46" s="154"/>
      <c r="W46" s="121"/>
      <c r="Z46" s="121"/>
      <c r="AC46" s="121">
        <v>12090.762582755964</v>
      </c>
      <c r="AF46" s="121"/>
      <c r="AI46" s="121"/>
      <c r="AL46" s="121"/>
      <c r="AO46" s="121"/>
      <c r="AR46" s="121"/>
      <c r="AU46" s="121"/>
      <c r="AX46" s="121"/>
      <c r="BA46" s="121"/>
      <c r="BD46" s="121"/>
      <c r="BE46" s="119">
        <f t="shared" si="5"/>
        <v>12090.762582755964</v>
      </c>
      <c r="BF46" s="119">
        <f t="shared" si="4"/>
        <v>12090.762582755964</v>
      </c>
    </row>
    <row r="47" spans="1:58" x14ac:dyDescent="0.25">
      <c r="A47">
        <f t="shared" si="3"/>
        <v>3026905</v>
      </c>
      <c r="B47">
        <v>3026905</v>
      </c>
      <c r="C47" t="s">
        <v>363</v>
      </c>
      <c r="D47">
        <f>VLOOKUP(B47,'School Details'!A:K,3,FALSE)</f>
        <v>0</v>
      </c>
      <c r="E47" t="str">
        <f>VLOOKUP(B47,'School Details'!A:K,4,FALSE)</f>
        <v>A</v>
      </c>
      <c r="F47" t="str">
        <f>VLOOKUP(B47,'School Details'!A:K,5,FALSE)</f>
        <v>All through</v>
      </c>
      <c r="G47" t="s">
        <v>896</v>
      </c>
      <c r="I47" t="s">
        <v>987</v>
      </c>
      <c r="J47">
        <v>657120</v>
      </c>
      <c r="K47" s="117" t="s">
        <v>986</v>
      </c>
      <c r="M47" s="106" t="str">
        <f t="shared" si="1"/>
        <v>FSMKS2.I07</v>
      </c>
      <c r="N47" s="106">
        <f>VLOOKUP(B47,'School Details'!A:K,10,FALSE)</f>
        <v>400116</v>
      </c>
      <c r="O47" t="s">
        <v>363</v>
      </c>
      <c r="P47" t="s">
        <v>363</v>
      </c>
      <c r="Q47" t="s">
        <v>362</v>
      </c>
      <c r="R47" t="s">
        <v>836</v>
      </c>
      <c r="S47" t="str">
        <f>VLOOKUP($G47,LBB_Code!$J:$O, 6,FALSE)</f>
        <v>A1.D11329.661225.99999.9999999.999999</v>
      </c>
      <c r="T47" s="154"/>
      <c r="W47" s="121"/>
      <c r="Z47" s="121"/>
      <c r="AC47" s="121">
        <v>17586.563756735948</v>
      </c>
      <c r="AF47" s="121"/>
      <c r="AI47" s="121"/>
      <c r="AL47" s="121"/>
      <c r="AO47" s="121"/>
      <c r="AR47" s="121"/>
      <c r="AU47" s="121"/>
      <c r="AX47" s="121"/>
      <c r="BA47" s="121"/>
      <c r="BD47" s="121"/>
      <c r="BE47" s="119">
        <f t="shared" si="5"/>
        <v>17586.563756735948</v>
      </c>
      <c r="BF47" s="119">
        <f t="shared" si="4"/>
        <v>17586.563756735948</v>
      </c>
    </row>
    <row r="48" spans="1:58" x14ac:dyDescent="0.25">
      <c r="A48">
        <f t="shared" si="3"/>
        <v>3022037</v>
      </c>
      <c r="B48">
        <v>3022037</v>
      </c>
      <c r="C48" t="s">
        <v>471</v>
      </c>
      <c r="D48">
        <f>VLOOKUP(B48,'School Details'!A:K,3,FALSE)</f>
        <v>0</v>
      </c>
      <c r="E48" t="str">
        <f>VLOOKUP(B48,'School Details'!A:K,4,FALSE)</f>
        <v>M</v>
      </c>
      <c r="F48" t="str">
        <f>VLOOKUP(B48,'School Details'!A:K,5,FALSE)</f>
        <v>Primary</v>
      </c>
      <c r="G48" t="s">
        <v>894</v>
      </c>
      <c r="I48" t="s">
        <v>987</v>
      </c>
      <c r="J48">
        <v>661225</v>
      </c>
      <c r="K48" s="117" t="s">
        <v>986</v>
      </c>
      <c r="M48" s="106" t="str">
        <f t="shared" si="1"/>
        <v>FSMKS2.I07</v>
      </c>
      <c r="N48" s="106">
        <f>VLOOKUP(B48,'School Details'!A:K,10,FALSE)</f>
        <v>400030</v>
      </c>
      <c r="O48" t="s">
        <v>470</v>
      </c>
      <c r="P48" t="s">
        <v>130</v>
      </c>
      <c r="Q48" t="s">
        <v>131</v>
      </c>
      <c r="R48" t="s">
        <v>132</v>
      </c>
      <c r="S48" t="str">
        <f>VLOOKUP($G48,LBB_Code!$J:$O, 6,FALSE)</f>
        <v>A1.D10166.661225.99999.9999999.999999</v>
      </c>
      <c r="T48" s="154"/>
      <c r="W48" s="121"/>
      <c r="Z48" s="121"/>
      <c r="AC48" s="121">
        <v>14289.083052347958</v>
      </c>
      <c r="AF48" s="121"/>
      <c r="AI48" s="121"/>
      <c r="AL48" s="121"/>
      <c r="AO48" s="121"/>
      <c r="AR48" s="121"/>
      <c r="AU48" s="121"/>
      <c r="AX48" s="121"/>
      <c r="BA48" s="121"/>
      <c r="BD48" s="121"/>
      <c r="BE48" s="119">
        <f t="shared" si="5"/>
        <v>14289.083052347958</v>
      </c>
      <c r="BF48" s="119">
        <f t="shared" si="4"/>
        <v>14289.083052347958</v>
      </c>
    </row>
    <row r="49" spans="1:58" x14ac:dyDescent="0.25">
      <c r="A49">
        <f t="shared" si="3"/>
        <v>3023523</v>
      </c>
      <c r="B49">
        <v>3023523</v>
      </c>
      <c r="C49" t="s">
        <v>203</v>
      </c>
      <c r="D49">
        <f>VLOOKUP(B49,'School Details'!A:K,3,FALSE)</f>
        <v>0</v>
      </c>
      <c r="E49" t="str">
        <f>VLOOKUP(B49,'School Details'!A:K,4,FALSE)</f>
        <v>M</v>
      </c>
      <c r="F49" t="str">
        <f>VLOOKUP(B49,'School Details'!A:K,5,FALSE)</f>
        <v>Primary</v>
      </c>
      <c r="G49" t="s">
        <v>894</v>
      </c>
      <c r="I49" t="s">
        <v>987</v>
      </c>
      <c r="J49">
        <v>661225</v>
      </c>
      <c r="K49" s="117" t="s">
        <v>986</v>
      </c>
      <c r="M49" s="106" t="str">
        <f t="shared" si="1"/>
        <v>FSMKS2.I07</v>
      </c>
      <c r="N49" s="106">
        <f>VLOOKUP(B49,'School Details'!A:K,10,FALSE)</f>
        <v>400130</v>
      </c>
      <c r="O49" t="s">
        <v>472</v>
      </c>
      <c r="P49" t="s">
        <v>203</v>
      </c>
      <c r="Q49" t="s">
        <v>204</v>
      </c>
      <c r="R49" t="s">
        <v>205</v>
      </c>
      <c r="S49" t="str">
        <f>VLOOKUP($G49,LBB_Code!$J:$O, 6,FALSE)</f>
        <v>A1.D10166.661225.99999.9999999.999999</v>
      </c>
      <c r="T49" s="154"/>
      <c r="W49" s="121"/>
      <c r="Z49" s="121"/>
      <c r="AC49" s="121">
        <v>39098.699780600458</v>
      </c>
      <c r="AF49" s="121"/>
      <c r="AI49" s="121"/>
      <c r="AL49" s="121"/>
      <c r="AO49" s="121"/>
      <c r="AR49" s="121"/>
      <c r="AU49" s="121"/>
      <c r="AX49" s="121"/>
      <c r="BA49" s="121"/>
      <c r="BD49" s="121"/>
      <c r="BE49" s="119">
        <f t="shared" si="5"/>
        <v>39098.699780600458</v>
      </c>
      <c r="BF49" s="119">
        <f t="shared" si="4"/>
        <v>39098.699780600458</v>
      </c>
    </row>
    <row r="50" spans="1:58" x14ac:dyDescent="0.25">
      <c r="A50">
        <f t="shared" si="3"/>
        <v>3025948</v>
      </c>
      <c r="B50">
        <v>3025948</v>
      </c>
      <c r="C50" t="s">
        <v>742</v>
      </c>
      <c r="D50">
        <f>VLOOKUP(B50,'School Details'!A:K,3,FALSE)</f>
        <v>0</v>
      </c>
      <c r="E50" t="str">
        <f>VLOOKUP(B50,'School Details'!A:K,4,FALSE)</f>
        <v>M</v>
      </c>
      <c r="F50" t="str">
        <f>VLOOKUP(B50,'School Details'!A:K,5,FALSE)</f>
        <v>Primary</v>
      </c>
      <c r="G50" t="s">
        <v>894</v>
      </c>
      <c r="I50" t="s">
        <v>987</v>
      </c>
      <c r="J50">
        <v>661225</v>
      </c>
      <c r="K50" s="117" t="s">
        <v>986</v>
      </c>
      <c r="M50" s="106" t="str">
        <f t="shared" si="1"/>
        <v>FSMKS2.I07</v>
      </c>
      <c r="N50" s="106">
        <f>VLOOKUP(B50,'School Details'!A:K,10,FALSE)</f>
        <v>400112</v>
      </c>
      <c r="O50" t="s">
        <v>23624</v>
      </c>
      <c r="P50" t="s">
        <v>70</v>
      </c>
      <c r="Q50" t="s">
        <v>71</v>
      </c>
      <c r="R50" t="s">
        <v>72</v>
      </c>
      <c r="S50" t="str">
        <f>VLOOKUP($G50,LBB_Code!$J:$O, 6,FALSE)</f>
        <v>A1.D10166.661225.99999.9999999.999999</v>
      </c>
      <c r="T50" s="154"/>
      <c r="W50" s="121"/>
      <c r="Z50" s="121"/>
      <c r="AC50" s="121">
        <v>23267.180631254811</v>
      </c>
      <c r="AF50" s="121"/>
      <c r="AI50" s="121"/>
      <c r="AL50" s="121"/>
      <c r="AO50" s="121"/>
      <c r="AR50" s="121"/>
      <c r="AU50" s="121"/>
      <c r="AX50" s="121"/>
      <c r="BA50" s="121"/>
      <c r="BD50" s="121"/>
      <c r="BE50" s="119">
        <f t="shared" si="5"/>
        <v>23267.180631254811</v>
      </c>
      <c r="BF50" s="119">
        <f t="shared" si="4"/>
        <v>23267.180631254811</v>
      </c>
    </row>
    <row r="51" spans="1:58" x14ac:dyDescent="0.25">
      <c r="A51">
        <f t="shared" si="3"/>
        <v>3025949</v>
      </c>
      <c r="B51">
        <v>3025949</v>
      </c>
      <c r="C51" t="s">
        <v>85</v>
      </c>
      <c r="D51">
        <f>VLOOKUP(B51,'School Details'!A:K,3,FALSE)</f>
        <v>0</v>
      </c>
      <c r="E51" t="str">
        <f>VLOOKUP(B51,'School Details'!A:K,4,FALSE)</f>
        <v>M</v>
      </c>
      <c r="F51" t="str">
        <f>VLOOKUP(B51,'School Details'!A:K,5,FALSE)</f>
        <v>Primary</v>
      </c>
      <c r="G51" t="s">
        <v>894</v>
      </c>
      <c r="I51" t="s">
        <v>987</v>
      </c>
      <c r="J51">
        <v>661225</v>
      </c>
      <c r="K51" s="117" t="s">
        <v>986</v>
      </c>
      <c r="M51" s="106" t="str">
        <f t="shared" si="1"/>
        <v>FSMKS2.I07</v>
      </c>
      <c r="N51" s="106">
        <f>VLOOKUP(B51,'School Details'!A:K,10,FALSE)</f>
        <v>400110</v>
      </c>
      <c r="O51" t="s">
        <v>474</v>
      </c>
      <c r="P51" t="s">
        <v>85</v>
      </c>
      <c r="Q51" t="s">
        <v>86</v>
      </c>
      <c r="R51" t="s">
        <v>87</v>
      </c>
      <c r="S51" t="str">
        <f>VLOOKUP($G51,LBB_Code!$J:$O, 6,FALSE)</f>
        <v>A1.D10166.661225.99999.9999999.999999</v>
      </c>
      <c r="T51" s="154"/>
      <c r="W51" s="121"/>
      <c r="Z51" s="121"/>
      <c r="AC51" s="121">
        <v>41836.180558121632</v>
      </c>
      <c r="AF51" s="121"/>
      <c r="AI51" s="121"/>
      <c r="AL51" s="121"/>
      <c r="AO51" s="121"/>
      <c r="AR51" s="121"/>
      <c r="AU51" s="121"/>
      <c r="AX51" s="121"/>
      <c r="BA51" s="121"/>
      <c r="BD51" s="121"/>
      <c r="BE51" s="119">
        <f t="shared" si="5"/>
        <v>41836.180558121632</v>
      </c>
      <c r="BF51" s="119">
        <f t="shared" si="4"/>
        <v>41836.180558121632</v>
      </c>
    </row>
    <row r="52" spans="1:58" x14ac:dyDescent="0.25">
      <c r="A52" t="s">
        <v>23901</v>
      </c>
      <c r="B52">
        <v>3022061</v>
      </c>
      <c r="C52" t="s">
        <v>476</v>
      </c>
      <c r="D52">
        <f>VLOOKUP(B52,'School Details'!A:K,3,FALSE)</f>
        <v>0</v>
      </c>
      <c r="E52" t="str">
        <f>VLOOKUP(B52,'School Details'!A:K,4,FALSE)</f>
        <v>M</v>
      </c>
      <c r="F52" t="str">
        <f>VLOOKUP(B52,'School Details'!A:K,5,FALSE)</f>
        <v>Primary</v>
      </c>
      <c r="G52" t="s">
        <v>894</v>
      </c>
      <c r="I52" t="s">
        <v>987</v>
      </c>
      <c r="J52">
        <v>661225</v>
      </c>
      <c r="K52" s="117" t="s">
        <v>986</v>
      </c>
      <c r="M52" s="106" t="str">
        <f t="shared" si="1"/>
        <v>FSMKS2.I07</v>
      </c>
      <c r="N52" s="106">
        <f>VLOOKUP(B52,'School Details'!A:K,10,FALSE)</f>
        <v>400007</v>
      </c>
      <c r="O52" t="s">
        <v>476</v>
      </c>
      <c r="P52" t="s">
        <v>76</v>
      </c>
      <c r="Q52" t="s">
        <v>77</v>
      </c>
      <c r="R52" t="s">
        <v>78</v>
      </c>
      <c r="S52" t="str">
        <f>VLOOKUP($G52,LBB_Code!$J:$O, 6,FALSE)</f>
        <v>A1.D10166.661225.99999.9999999.999999</v>
      </c>
      <c r="T52" s="154"/>
      <c r="W52" s="121"/>
      <c r="Z52" s="121"/>
      <c r="AC52" s="121">
        <v>23267.180631254811</v>
      </c>
      <c r="AF52" s="121"/>
      <c r="AI52" s="121"/>
      <c r="AL52" s="121"/>
      <c r="AO52" s="121"/>
      <c r="AR52" s="121"/>
      <c r="AU52" s="121"/>
      <c r="AX52" s="121"/>
      <c r="BA52" s="121"/>
      <c r="BD52" s="121"/>
      <c r="BE52" s="119">
        <f t="shared" si="5"/>
        <v>23267.180631254811</v>
      </c>
      <c r="BF52" s="119">
        <f t="shared" si="4"/>
        <v>23267.180631254811</v>
      </c>
    </row>
    <row r="53" spans="1:58" x14ac:dyDescent="0.25">
      <c r="A53" t="s">
        <v>23901</v>
      </c>
      <c r="B53">
        <v>3023513</v>
      </c>
      <c r="C53" t="s">
        <v>76</v>
      </c>
      <c r="D53">
        <f>VLOOKUP(B53,'School Details'!A:K,3,FALSE)</f>
        <v>0</v>
      </c>
      <c r="E53" t="str">
        <f>VLOOKUP(B53,'School Details'!A:K,4,FALSE)</f>
        <v>M</v>
      </c>
      <c r="F53" t="str">
        <f>VLOOKUP(B53,'School Details'!A:K,5,FALSE)</f>
        <v>Primary</v>
      </c>
      <c r="G53" t="s">
        <v>894</v>
      </c>
      <c r="I53" t="s">
        <v>987</v>
      </c>
      <c r="J53">
        <v>661225</v>
      </c>
      <c r="K53" s="117" t="s">
        <v>986</v>
      </c>
      <c r="M53" s="106" t="str">
        <f t="shared" si="1"/>
        <v>FSMKS2.I07</v>
      </c>
      <c r="N53" s="106">
        <f>VLOOKUP(B53,'School Details'!A:K,10,FALSE)</f>
        <v>400007</v>
      </c>
      <c r="O53" t="s">
        <v>23625</v>
      </c>
      <c r="P53" t="s">
        <v>76</v>
      </c>
      <c r="Q53" t="s">
        <v>77</v>
      </c>
      <c r="R53" t="s">
        <v>78</v>
      </c>
      <c r="S53" t="str">
        <f>VLOOKUP($G53,LBB_Code!$J:$O, 6,FALSE)</f>
        <v>A1.D10166.661225.99999.9999999.999999</v>
      </c>
      <c r="T53" s="154"/>
      <c r="W53" s="121"/>
      <c r="Z53" s="121"/>
      <c r="AC53" s="121">
        <v>24385.795084680522</v>
      </c>
      <c r="AF53" s="121"/>
      <c r="AI53" s="121"/>
      <c r="AL53" s="121"/>
      <c r="AO53" s="121"/>
      <c r="AR53" s="121"/>
      <c r="AU53" s="121"/>
      <c r="AX53" s="121"/>
      <c r="BA53" s="121"/>
      <c r="BD53" s="121"/>
      <c r="BE53" s="119">
        <f t="shared" si="5"/>
        <v>24385.795084680522</v>
      </c>
      <c r="BF53" s="119">
        <f t="shared" si="4"/>
        <v>24385.795084680522</v>
      </c>
    </row>
    <row r="54" spans="1:58" x14ac:dyDescent="0.25">
      <c r="A54">
        <f t="shared" si="3"/>
        <v>3022048</v>
      </c>
      <c r="B54">
        <v>3022048</v>
      </c>
      <c r="C54" t="s">
        <v>477</v>
      </c>
      <c r="D54">
        <f>VLOOKUP(B54,'School Details'!A:K,3,FALSE)</f>
        <v>0</v>
      </c>
      <c r="E54" t="str">
        <f>VLOOKUP(B54,'School Details'!A:K,4,FALSE)</f>
        <v>A</v>
      </c>
      <c r="F54" t="str">
        <f>VLOOKUP(B54,'School Details'!A:K,5,FALSE)</f>
        <v>Primary</v>
      </c>
      <c r="G54" t="s">
        <v>894</v>
      </c>
      <c r="I54" t="s">
        <v>987</v>
      </c>
      <c r="J54">
        <v>657120</v>
      </c>
      <c r="K54" s="117" t="s">
        <v>986</v>
      </c>
      <c r="M54" s="106" t="str">
        <f t="shared" si="1"/>
        <v>FSMKS2.I07</v>
      </c>
      <c r="N54" s="106">
        <f>VLOOKUP(B54,'School Details'!A:K,10,FALSE)</f>
        <v>155126</v>
      </c>
      <c r="O54" t="s">
        <v>23626</v>
      </c>
      <c r="P54" t="s">
        <v>327</v>
      </c>
      <c r="Q54" t="s">
        <v>326</v>
      </c>
      <c r="R54" t="s">
        <v>815</v>
      </c>
      <c r="S54" t="str">
        <f>VLOOKUP($G54,LBB_Code!$J:$O, 6,FALSE)</f>
        <v>A1.D10166.661225.99999.9999999.999999</v>
      </c>
      <c r="T54" s="154"/>
      <c r="W54" s="121"/>
      <c r="Z54" s="121"/>
      <c r="AC54" s="121">
        <v>25437.708290993069</v>
      </c>
      <c r="AF54" s="121"/>
      <c r="AI54" s="121"/>
      <c r="AL54" s="121"/>
      <c r="AO54" s="121"/>
      <c r="AR54" s="121"/>
      <c r="AU54" s="121"/>
      <c r="AX54" s="121"/>
      <c r="BA54" s="121"/>
      <c r="BD54" s="121"/>
      <c r="BE54" s="119">
        <f t="shared" si="5"/>
        <v>25437.708290993069</v>
      </c>
      <c r="BF54" s="119">
        <f t="shared" si="4"/>
        <v>25437.708290993069</v>
      </c>
    </row>
    <row r="55" spans="1:58" x14ac:dyDescent="0.25">
      <c r="A55">
        <f t="shared" si="3"/>
        <v>3023305</v>
      </c>
      <c r="B55">
        <v>3023305</v>
      </c>
      <c r="C55" t="s">
        <v>721</v>
      </c>
      <c r="D55">
        <f>VLOOKUP(B55,'School Details'!A:K,3,FALSE)</f>
        <v>0</v>
      </c>
      <c r="E55" t="str">
        <f>VLOOKUP(B55,'School Details'!A:K,4,FALSE)</f>
        <v>M</v>
      </c>
      <c r="F55" t="str">
        <f>VLOOKUP(B55,'School Details'!A:K,5,FALSE)</f>
        <v>Primary</v>
      </c>
      <c r="G55" t="s">
        <v>894</v>
      </c>
      <c r="I55" t="s">
        <v>987</v>
      </c>
      <c r="J55">
        <v>661225</v>
      </c>
      <c r="K55" s="117" t="s">
        <v>986</v>
      </c>
      <c r="M55" s="106" t="str">
        <f t="shared" si="1"/>
        <v>FSMKS2.I07</v>
      </c>
      <c r="N55" s="106">
        <f>VLOOKUP(B55,'School Details'!A:K,10,FALSE)</f>
        <v>400086</v>
      </c>
      <c r="O55" t="s">
        <v>478</v>
      </c>
      <c r="P55" t="s">
        <v>163</v>
      </c>
      <c r="Q55" t="s">
        <v>164</v>
      </c>
      <c r="R55" t="s">
        <v>165</v>
      </c>
      <c r="S55" t="str">
        <f>VLOOKUP($G55,LBB_Code!$J:$O, 6,FALSE)</f>
        <v>A1.D10166.661225.99999.9999999.999999</v>
      </c>
      <c r="T55" s="154"/>
      <c r="W55" s="121"/>
      <c r="Z55" s="121"/>
      <c r="AC55" s="121">
        <v>12090.762582755964</v>
      </c>
      <c r="AF55" s="121"/>
      <c r="AI55" s="121"/>
      <c r="AL55" s="121"/>
      <c r="AO55" s="121"/>
      <c r="AR55" s="121"/>
      <c r="AU55" s="121"/>
      <c r="AX55" s="121"/>
      <c r="BA55" s="121"/>
      <c r="BD55" s="121"/>
      <c r="BE55" s="119">
        <f t="shared" si="5"/>
        <v>12090.762582755964</v>
      </c>
      <c r="BF55" s="119">
        <f t="shared" si="4"/>
        <v>12090.762582755964</v>
      </c>
    </row>
    <row r="56" spans="1:58" x14ac:dyDescent="0.25">
      <c r="A56">
        <f t="shared" si="3"/>
        <v>3022042</v>
      </c>
      <c r="B56">
        <v>3022042</v>
      </c>
      <c r="C56" t="s">
        <v>710</v>
      </c>
      <c r="D56">
        <f>VLOOKUP(B56,'School Details'!A:K,3,FALSE)</f>
        <v>0</v>
      </c>
      <c r="E56" t="str">
        <f>VLOOKUP(B56,'School Details'!A:K,4,FALSE)</f>
        <v>M</v>
      </c>
      <c r="F56" t="str">
        <f>VLOOKUP(B56,'School Details'!A:K,5,FALSE)</f>
        <v>Primary</v>
      </c>
      <c r="G56" t="s">
        <v>894</v>
      </c>
      <c r="I56" t="s">
        <v>987</v>
      </c>
      <c r="J56">
        <v>661225</v>
      </c>
      <c r="K56" s="117" t="s">
        <v>986</v>
      </c>
      <c r="M56" s="106" t="str">
        <f t="shared" si="1"/>
        <v>FSMKS2.I07</v>
      </c>
      <c r="N56" s="106">
        <f>VLOOKUP(B56,'School Details'!A:K,10,FALSE)</f>
        <v>400048</v>
      </c>
      <c r="O56" t="s">
        <v>479</v>
      </c>
      <c r="P56" t="s">
        <v>22</v>
      </c>
      <c r="Q56" t="s">
        <v>23</v>
      </c>
      <c r="R56" t="s">
        <v>24</v>
      </c>
      <c r="S56" t="str">
        <f>VLOOKUP($G56,LBB_Code!$J:$O, 6,FALSE)</f>
        <v>A1.D10166.661225.99999.9999999.999999</v>
      </c>
      <c r="T56" s="154"/>
      <c r="W56" s="121"/>
      <c r="Z56" s="121"/>
      <c r="AC56" s="121">
        <v>35958.241966897607</v>
      </c>
      <c r="AF56" s="121"/>
      <c r="AI56" s="121"/>
      <c r="AL56" s="121"/>
      <c r="AO56" s="121"/>
      <c r="AR56" s="121"/>
      <c r="AU56" s="121"/>
      <c r="AX56" s="121"/>
      <c r="BA56" s="121"/>
      <c r="BD56" s="121"/>
      <c r="BE56" s="119">
        <f t="shared" si="5"/>
        <v>35958.241966897607</v>
      </c>
      <c r="BF56" s="119">
        <f t="shared" si="4"/>
        <v>35958.241966897607</v>
      </c>
    </row>
    <row r="57" spans="1:58" x14ac:dyDescent="0.25">
      <c r="A57">
        <f t="shared" si="3"/>
        <v>3022043</v>
      </c>
      <c r="B57">
        <v>3022043</v>
      </c>
      <c r="C57" t="s">
        <v>198</v>
      </c>
      <c r="D57">
        <f>VLOOKUP(B57,'School Details'!A:K,3,FALSE)</f>
        <v>0</v>
      </c>
      <c r="E57" t="str">
        <f>VLOOKUP(B57,'School Details'!A:K,4,FALSE)</f>
        <v>M</v>
      </c>
      <c r="F57" t="str">
        <f>VLOOKUP(B57,'School Details'!A:K,5,FALSE)</f>
        <v>Primary</v>
      </c>
      <c r="G57" t="s">
        <v>894</v>
      </c>
      <c r="I57" t="s">
        <v>987</v>
      </c>
      <c r="J57">
        <v>661225</v>
      </c>
      <c r="K57" s="117" t="s">
        <v>986</v>
      </c>
      <c r="M57" s="106" t="str">
        <f t="shared" si="1"/>
        <v>FSMKS2.I07</v>
      </c>
      <c r="N57" s="106">
        <f>VLOOKUP(B57,'School Details'!A:K,10,FALSE)</f>
        <v>400088</v>
      </c>
      <c r="O57" t="s">
        <v>481</v>
      </c>
      <c r="P57" t="s">
        <v>198</v>
      </c>
      <c r="Q57" t="s">
        <v>199</v>
      </c>
      <c r="R57" t="s">
        <v>200</v>
      </c>
      <c r="S57" t="str">
        <f>VLOOKUP($G57,LBB_Code!$J:$O, 6,FALSE)</f>
        <v>A1.D10166.661225.99999.9999999.999999</v>
      </c>
      <c r="T57" s="154"/>
      <c r="W57" s="121"/>
      <c r="Z57" s="121"/>
      <c r="AC57" s="121">
        <v>55586.10330254041</v>
      </c>
      <c r="AF57" s="121"/>
      <c r="AI57" s="121"/>
      <c r="AL57" s="121"/>
      <c r="AO57" s="121"/>
      <c r="AR57" s="121"/>
      <c r="AU57" s="121"/>
      <c r="AX57" s="121"/>
      <c r="BA57" s="121"/>
      <c r="BD57" s="121"/>
      <c r="BE57" s="119">
        <f t="shared" si="5"/>
        <v>55586.10330254041</v>
      </c>
      <c r="BF57" s="119">
        <f t="shared" si="4"/>
        <v>55586.10330254041</v>
      </c>
    </row>
    <row r="58" spans="1:58" x14ac:dyDescent="0.25">
      <c r="A58">
        <f t="shared" si="3"/>
        <v>3022045</v>
      </c>
      <c r="B58">
        <v>3022045</v>
      </c>
      <c r="C58" t="s">
        <v>711</v>
      </c>
      <c r="D58">
        <f>VLOOKUP(B58,'School Details'!A:K,3,FALSE)</f>
        <v>0</v>
      </c>
      <c r="E58" t="str">
        <f>VLOOKUP(B58,'School Details'!A:K,4,FALSE)</f>
        <v>M</v>
      </c>
      <c r="F58" t="str">
        <f>VLOOKUP(B58,'School Details'!A:K,5,FALSE)</f>
        <v>Primary</v>
      </c>
      <c r="G58" t="s">
        <v>894</v>
      </c>
      <c r="I58" t="s">
        <v>987</v>
      </c>
      <c r="J58">
        <v>661225</v>
      </c>
      <c r="K58" s="117" t="s">
        <v>986</v>
      </c>
      <c r="M58" s="106" t="str">
        <f t="shared" si="1"/>
        <v>FSMKS2.I07</v>
      </c>
      <c r="N58" s="106">
        <f>VLOOKUP(B58,'School Details'!A:K,10,FALSE)</f>
        <v>400089</v>
      </c>
      <c r="O58" t="s">
        <v>483</v>
      </c>
      <c r="P58" t="s">
        <v>43</v>
      </c>
      <c r="Q58" t="s">
        <v>44</v>
      </c>
      <c r="R58" t="s">
        <v>45</v>
      </c>
      <c r="S58" t="str">
        <f>VLOOKUP($G58,LBB_Code!$J:$O, 6,FALSE)</f>
        <v>A1.D10166.661225.99999.9999999.999999</v>
      </c>
      <c r="T58" s="154"/>
      <c r="W58" s="121"/>
      <c r="Z58" s="121"/>
      <c r="AC58" s="121">
        <v>15859.31195919938</v>
      </c>
      <c r="AF58" s="121"/>
      <c r="AI58" s="121"/>
      <c r="AL58" s="121"/>
      <c r="AO58" s="121"/>
      <c r="AR58" s="121"/>
      <c r="AU58" s="121"/>
      <c r="AX58" s="121"/>
      <c r="BA58" s="121"/>
      <c r="BD58" s="121"/>
      <c r="BE58" s="119">
        <f t="shared" si="5"/>
        <v>15859.31195919938</v>
      </c>
      <c r="BF58" s="119">
        <f t="shared" si="4"/>
        <v>15859.31195919938</v>
      </c>
    </row>
    <row r="59" spans="1:58" x14ac:dyDescent="0.25">
      <c r="A59">
        <f t="shared" si="3"/>
        <v>3027005</v>
      </c>
      <c r="B59">
        <v>3027005</v>
      </c>
      <c r="C59" t="s">
        <v>218</v>
      </c>
      <c r="D59">
        <f>VLOOKUP(B59,'School Details'!A:K,3,FALSE)</f>
        <v>0</v>
      </c>
      <c r="E59" t="str">
        <f>VLOOKUP(B59,'School Details'!A:K,4,FALSE)</f>
        <v>M</v>
      </c>
      <c r="F59" t="str">
        <f>VLOOKUP(B59,'School Details'!A:K,5,FALSE)</f>
        <v>Special</v>
      </c>
      <c r="G59" t="s">
        <v>892</v>
      </c>
      <c r="I59" t="s">
        <v>987</v>
      </c>
      <c r="J59">
        <v>661225</v>
      </c>
      <c r="K59" s="117" t="s">
        <v>986</v>
      </c>
      <c r="M59" s="106" t="str">
        <f t="shared" si="1"/>
        <v>FSMKS2.I07</v>
      </c>
      <c r="N59" s="106">
        <f>VLOOKUP(B59,'School Details'!A:K,10,FALSE)</f>
        <v>400034</v>
      </c>
      <c r="O59" t="s">
        <v>558</v>
      </c>
      <c r="P59" t="s">
        <v>218</v>
      </c>
      <c r="Q59" t="s">
        <v>219</v>
      </c>
      <c r="R59" t="s">
        <v>180</v>
      </c>
      <c r="S59" t="str">
        <f>VLOOKUP($G59,LBB_Code!$J:$O, 6,FALSE)</f>
        <v>A1.D10168.661225.99999.9999999.999999</v>
      </c>
      <c r="T59" s="154"/>
      <c r="W59" s="121"/>
      <c r="Z59" s="121"/>
      <c r="AC59" s="121">
        <v>7223.0529715165503</v>
      </c>
      <c r="AF59" s="121"/>
      <c r="AI59" s="121"/>
      <c r="AL59" s="121"/>
      <c r="AO59" s="121"/>
      <c r="AR59" s="121"/>
      <c r="AU59" s="121"/>
      <c r="AX59" s="121"/>
      <c r="BA59" s="121"/>
      <c r="BD59" s="121"/>
      <c r="BE59" s="119">
        <f t="shared" si="5"/>
        <v>7223.0529715165503</v>
      </c>
      <c r="BF59" s="119">
        <f t="shared" si="4"/>
        <v>7223.0529715165503</v>
      </c>
    </row>
    <row r="60" spans="1:58" x14ac:dyDescent="0.25">
      <c r="A60">
        <f t="shared" si="3"/>
        <v>3027009</v>
      </c>
      <c r="B60">
        <v>3027009</v>
      </c>
      <c r="C60" t="s">
        <v>25</v>
      </c>
      <c r="D60">
        <f>VLOOKUP(B60,'School Details'!A:K,3,FALSE)</f>
        <v>0</v>
      </c>
      <c r="E60" t="str">
        <f>VLOOKUP(B60,'School Details'!A:K,4,FALSE)</f>
        <v>M</v>
      </c>
      <c r="F60" t="str">
        <f>VLOOKUP(B60,'School Details'!A:K,5,FALSE)</f>
        <v>Special</v>
      </c>
      <c r="G60" t="s">
        <v>892</v>
      </c>
      <c r="I60" t="s">
        <v>987</v>
      </c>
      <c r="J60">
        <v>661225</v>
      </c>
      <c r="K60" s="117" t="s">
        <v>986</v>
      </c>
      <c r="M60" s="106" t="str">
        <f t="shared" si="1"/>
        <v>FSMKS2.I07</v>
      </c>
      <c r="N60" s="106">
        <f>VLOOKUP(B60,'School Details'!A:K,10,FALSE)</f>
        <v>400091</v>
      </c>
      <c r="O60" t="s">
        <v>560</v>
      </c>
      <c r="P60" t="s">
        <v>25</v>
      </c>
      <c r="Q60" t="s">
        <v>26</v>
      </c>
      <c r="R60" t="s">
        <v>27</v>
      </c>
      <c r="S60" t="str">
        <f>VLOOKUP($G60,LBB_Code!$J:$O, 6,FALSE)</f>
        <v>A1.D10168.661225.99999.9999999.999999</v>
      </c>
      <c r="T60" s="154"/>
      <c r="W60" s="121"/>
      <c r="Z60" s="121"/>
      <c r="AC60" s="121">
        <v>5181.7553926096989</v>
      </c>
      <c r="AF60" s="121"/>
      <c r="AI60" s="121"/>
      <c r="AL60" s="121"/>
      <c r="AO60" s="121"/>
      <c r="AR60" s="121"/>
      <c r="AU60" s="121"/>
      <c r="AX60" s="121"/>
      <c r="BA60" s="121"/>
      <c r="BD60" s="121"/>
      <c r="BE60" s="119">
        <f t="shared" si="5"/>
        <v>5181.7553926096989</v>
      </c>
      <c r="BF60" s="119">
        <f t="shared" si="4"/>
        <v>5181.7553926096989</v>
      </c>
    </row>
    <row r="61" spans="1:58" x14ac:dyDescent="0.25">
      <c r="A61">
        <f t="shared" si="3"/>
        <v>3025201</v>
      </c>
      <c r="B61">
        <v>3025201</v>
      </c>
      <c r="C61" t="s">
        <v>487</v>
      </c>
      <c r="D61">
        <f>VLOOKUP(B61,'School Details'!A:K,3,FALSE)</f>
        <v>0</v>
      </c>
      <c r="E61" t="str">
        <f>VLOOKUP(B61,'School Details'!A:K,4,FALSE)</f>
        <v>A</v>
      </c>
      <c r="F61" t="str">
        <f>VLOOKUP(B61,'School Details'!A:K,5,FALSE)</f>
        <v>Primary</v>
      </c>
      <c r="G61" t="s">
        <v>894</v>
      </c>
      <c r="I61" t="s">
        <v>987</v>
      </c>
      <c r="J61">
        <v>661225</v>
      </c>
      <c r="K61" s="117" t="s">
        <v>986</v>
      </c>
      <c r="M61" s="106" t="str">
        <f t="shared" si="1"/>
        <v>FSMKS2.I07</v>
      </c>
      <c r="N61" s="106">
        <f>VLOOKUP(B61,'School Details'!A:K,10,FALSE)</f>
        <v>400021</v>
      </c>
      <c r="O61" t="s">
        <v>486</v>
      </c>
      <c r="P61" t="s">
        <v>142</v>
      </c>
      <c r="Q61" t="s">
        <v>143</v>
      </c>
      <c r="R61" t="s">
        <v>144</v>
      </c>
      <c r="S61" t="str">
        <f>VLOOKUP($G61,LBB_Code!$J:$O, 6,FALSE)</f>
        <v>A1.D10166.661225.99999.9999999.999999</v>
      </c>
      <c r="T61" s="154"/>
      <c r="W61" s="121"/>
      <c r="Z61" s="121"/>
      <c r="AC61" s="121">
        <v>26693.891416474205</v>
      </c>
      <c r="AF61" s="121"/>
      <c r="AI61" s="121"/>
      <c r="AL61" s="121"/>
      <c r="AO61" s="121"/>
      <c r="AR61" s="121"/>
      <c r="AU61" s="121"/>
      <c r="AX61" s="121"/>
      <c r="BA61" s="121"/>
      <c r="BD61" s="121"/>
      <c r="BE61" s="119">
        <f t="shared" si="5"/>
        <v>26693.891416474205</v>
      </c>
      <c r="BF61" s="119">
        <f t="shared" si="4"/>
        <v>26693.891416474205</v>
      </c>
    </row>
    <row r="62" spans="1:58" x14ac:dyDescent="0.25">
      <c r="A62">
        <f t="shared" si="3"/>
        <v>3023501</v>
      </c>
      <c r="B62">
        <v>3023501</v>
      </c>
      <c r="C62" t="s">
        <v>732</v>
      </c>
      <c r="D62">
        <f>VLOOKUP(B62,'School Details'!A:K,3,FALSE)</f>
        <v>0</v>
      </c>
      <c r="E62" t="str">
        <f>VLOOKUP(B62,'School Details'!A:K,4,FALSE)</f>
        <v>M</v>
      </c>
      <c r="F62" t="str">
        <f>VLOOKUP(B62,'School Details'!A:K,5,FALSE)</f>
        <v>Primary</v>
      </c>
      <c r="G62" t="s">
        <v>894</v>
      </c>
      <c r="I62" t="s">
        <v>987</v>
      </c>
      <c r="J62">
        <v>661225</v>
      </c>
      <c r="K62" s="117" t="s">
        <v>986</v>
      </c>
      <c r="M62" s="106" t="str">
        <f t="shared" si="1"/>
        <v>FSMKS2.I07</v>
      </c>
      <c r="N62" s="106">
        <f>VLOOKUP(B62,'School Details'!A:K,10,FALSE)</f>
        <v>400003</v>
      </c>
      <c r="O62" t="s">
        <v>488</v>
      </c>
      <c r="P62" t="s">
        <v>121</v>
      </c>
      <c r="Q62" t="s">
        <v>122</v>
      </c>
      <c r="R62" t="s">
        <v>123</v>
      </c>
      <c r="S62" t="str">
        <f>VLOOKUP($G62,LBB_Code!$J:$O, 6,FALSE)</f>
        <v>A1.D10166.661225.99999.9999999.999999</v>
      </c>
      <c r="T62" s="154"/>
      <c r="W62" s="121"/>
      <c r="Z62" s="121"/>
      <c r="AC62" s="121">
        <v>15702.289068514239</v>
      </c>
      <c r="AF62" s="121"/>
      <c r="AI62" s="121"/>
      <c r="AL62" s="121"/>
      <c r="AO62" s="121"/>
      <c r="AR62" s="121"/>
      <c r="AU62" s="121"/>
      <c r="AX62" s="121"/>
      <c r="BA62" s="121"/>
      <c r="BD62" s="121"/>
      <c r="BE62" s="119">
        <f t="shared" si="5"/>
        <v>15702.289068514239</v>
      </c>
      <c r="BF62" s="119">
        <f t="shared" si="4"/>
        <v>15702.289068514239</v>
      </c>
    </row>
    <row r="63" spans="1:58" x14ac:dyDescent="0.25">
      <c r="A63">
        <f t="shared" si="3"/>
        <v>3022078</v>
      </c>
      <c r="B63">
        <v>3022078</v>
      </c>
      <c r="C63" t="s">
        <v>716</v>
      </c>
      <c r="D63">
        <f>VLOOKUP(B63,'School Details'!A:K,3,FALSE)</f>
        <v>0</v>
      </c>
      <c r="E63" t="str">
        <f>VLOOKUP(B63,'School Details'!A:K,4,FALSE)</f>
        <v>M</v>
      </c>
      <c r="F63" t="str">
        <f>VLOOKUP(B63,'School Details'!A:K,5,FALSE)</f>
        <v>Primary</v>
      </c>
      <c r="G63" t="s">
        <v>894</v>
      </c>
      <c r="I63" t="s">
        <v>987</v>
      </c>
      <c r="J63">
        <v>661225</v>
      </c>
      <c r="K63" s="117" t="s">
        <v>986</v>
      </c>
      <c r="M63" s="106" t="str">
        <f t="shared" si="1"/>
        <v>FSMKS2.I07</v>
      </c>
      <c r="N63" s="106">
        <f>VLOOKUP(B63,'School Details'!A:K,10,FALSE)</f>
        <v>400014</v>
      </c>
      <c r="O63" t="s">
        <v>490</v>
      </c>
      <c r="P63" t="s">
        <v>232</v>
      </c>
      <c r="Q63" t="s">
        <v>233</v>
      </c>
      <c r="R63" t="s">
        <v>234</v>
      </c>
      <c r="S63" t="str">
        <f>VLOOKUP($G63,LBB_Code!$J:$O, 6,FALSE)</f>
        <v>A1.D10166.661225.99999.9999999.999999</v>
      </c>
      <c r="T63" s="154"/>
      <c r="W63" s="121"/>
      <c r="Z63" s="121"/>
      <c r="AC63" s="121">
        <v>41836.180558121632</v>
      </c>
      <c r="AF63" s="121"/>
      <c r="AI63" s="121"/>
      <c r="AL63" s="121"/>
      <c r="AO63" s="121"/>
      <c r="AR63" s="121"/>
      <c r="AU63" s="121"/>
      <c r="AX63" s="121"/>
      <c r="BA63" s="121"/>
      <c r="BD63" s="121"/>
      <c r="BE63" s="119">
        <f t="shared" si="5"/>
        <v>41836.180558121632</v>
      </c>
      <c r="BF63" s="119">
        <f t="shared" si="4"/>
        <v>41836.180558121632</v>
      </c>
    </row>
    <row r="64" spans="1:58" x14ac:dyDescent="0.25">
      <c r="A64">
        <f t="shared" si="3"/>
        <v>3022038</v>
      </c>
      <c r="B64">
        <v>3022038</v>
      </c>
      <c r="C64" t="s">
        <v>491</v>
      </c>
      <c r="D64">
        <f>VLOOKUP(B64,'School Details'!A:K,3,FALSE)</f>
        <v>0</v>
      </c>
      <c r="E64" t="str">
        <f>VLOOKUP(B64,'School Details'!A:K,4,FALSE)</f>
        <v>A</v>
      </c>
      <c r="F64" t="str">
        <f>VLOOKUP(B64,'School Details'!A:K,5,FALSE)</f>
        <v>Primary</v>
      </c>
      <c r="G64" t="s">
        <v>894</v>
      </c>
      <c r="I64" t="s">
        <v>987</v>
      </c>
      <c r="J64">
        <v>657120</v>
      </c>
      <c r="K64" s="117" t="s">
        <v>986</v>
      </c>
      <c r="M64" s="106" t="str">
        <f t="shared" si="1"/>
        <v>FSMKS2.I07</v>
      </c>
      <c r="N64" s="106">
        <f>VLOOKUP(B64,'School Details'!A:K,10,FALSE)</f>
        <v>152217</v>
      </c>
      <c r="O64" t="s">
        <v>491</v>
      </c>
      <c r="P64" t="s">
        <v>321</v>
      </c>
      <c r="Q64" t="s">
        <v>320</v>
      </c>
      <c r="R64" t="s">
        <v>812</v>
      </c>
      <c r="S64" t="str">
        <f>VLOOKUP($G64,LBB_Code!$J:$O, 6,FALSE)</f>
        <v>A1.D10166.661225.99999.9999999.999999</v>
      </c>
      <c r="T64" s="153"/>
      <c r="W64" s="121"/>
      <c r="Z64" s="121"/>
      <c r="AC64" s="121">
        <v>25751.754072363354</v>
      </c>
      <c r="AF64" s="121"/>
      <c r="AI64" s="121"/>
      <c r="AL64" s="121"/>
      <c r="AO64" s="121"/>
      <c r="AR64" s="121"/>
      <c r="AU64" s="121"/>
      <c r="AX64" s="121"/>
      <c r="BA64" s="121"/>
      <c r="BD64" s="121"/>
      <c r="BE64" s="119">
        <f t="shared" si="5"/>
        <v>25751.754072363354</v>
      </c>
      <c r="BF64" s="119">
        <f t="shared" si="4"/>
        <v>25751.754072363354</v>
      </c>
    </row>
    <row r="65" spans="1:58" x14ac:dyDescent="0.25">
      <c r="A65" t="s">
        <v>752</v>
      </c>
      <c r="B65">
        <v>3022072</v>
      </c>
      <c r="C65" t="s">
        <v>746</v>
      </c>
      <c r="D65">
        <f>VLOOKUP(B65,'School Details'!A:K,3,FALSE)</f>
        <v>0</v>
      </c>
      <c r="E65" t="str">
        <f>VLOOKUP(B65,'School Details'!A:K,4,FALSE)</f>
        <v>M</v>
      </c>
      <c r="F65" t="str">
        <f>VLOOKUP(B65,'School Details'!A:K,5,FALSE)</f>
        <v>Primary</v>
      </c>
      <c r="G65" t="s">
        <v>894</v>
      </c>
      <c r="I65" t="s">
        <v>987</v>
      </c>
      <c r="J65">
        <v>661225</v>
      </c>
      <c r="K65" s="117" t="s">
        <v>986</v>
      </c>
      <c r="M65" s="106" t="str">
        <f t="shared" si="1"/>
        <v>FSMKS2.I07</v>
      </c>
      <c r="N65" s="106">
        <f>VLOOKUP(B65,'School Details'!A:K,10,FALSE)</f>
        <v>400012</v>
      </c>
      <c r="O65" t="s">
        <v>493</v>
      </c>
      <c r="P65" t="s">
        <v>52</v>
      </c>
      <c r="Q65" t="s">
        <v>53</v>
      </c>
      <c r="R65" t="s">
        <v>54</v>
      </c>
      <c r="S65" t="str">
        <f>VLOOKUP($G65,LBB_Code!$J:$O, 6,FALSE)</f>
        <v>A1.D10166.661225.99999.9999999.999999</v>
      </c>
      <c r="T65" s="154"/>
      <c r="W65" s="121"/>
      <c r="Z65" s="121"/>
      <c r="AC65" s="121">
        <v>26065.799853733635</v>
      </c>
      <c r="AF65" s="121"/>
      <c r="AI65" s="121"/>
      <c r="AL65" s="121"/>
      <c r="AO65" s="121"/>
      <c r="AR65" s="121"/>
      <c r="AU65" s="121"/>
      <c r="AX65" s="121"/>
      <c r="BA65" s="121"/>
      <c r="BD65" s="121"/>
      <c r="BE65" s="119">
        <f t="shared" si="5"/>
        <v>26065.799853733635</v>
      </c>
      <c r="BF65" s="119">
        <f t="shared" si="4"/>
        <v>26065.799853733635</v>
      </c>
    </row>
    <row r="66" spans="1:58" x14ac:dyDescent="0.25">
      <c r="A66">
        <f t="shared" si="3"/>
        <v>3022004</v>
      </c>
      <c r="B66">
        <v>3022004</v>
      </c>
      <c r="C66" t="s">
        <v>494</v>
      </c>
      <c r="D66">
        <f>VLOOKUP(B66,'School Details'!A:K,3,FALSE)</f>
        <v>0</v>
      </c>
      <c r="E66" t="str">
        <f>VLOOKUP(B66,'School Details'!A:K,4,FALSE)</f>
        <v>A</v>
      </c>
      <c r="F66" t="str">
        <f>VLOOKUP(B66,'School Details'!A:K,5,FALSE)</f>
        <v>Primary</v>
      </c>
      <c r="G66" t="s">
        <v>894</v>
      </c>
      <c r="I66" t="s">
        <v>987</v>
      </c>
      <c r="J66">
        <v>657120</v>
      </c>
      <c r="K66" s="117" t="s">
        <v>986</v>
      </c>
      <c r="M66" s="106" t="str">
        <f t="shared" si="1"/>
        <v>FSMKS2.I07</v>
      </c>
      <c r="N66" s="106">
        <f>VLOOKUP(B66,'School Details'!A:K,10,FALSE)</f>
        <v>155029</v>
      </c>
      <c r="O66" t="s">
        <v>494</v>
      </c>
      <c r="P66" t="s">
        <v>325</v>
      </c>
      <c r="Q66" t="s">
        <v>324</v>
      </c>
      <c r="R66" t="s">
        <v>809</v>
      </c>
      <c r="S66" t="str">
        <f>VLOOKUP($G66,LBB_Code!$J:$O, 6,FALSE)</f>
        <v>A1.D10166.661225.99999.9999999.999999</v>
      </c>
      <c r="T66" s="154"/>
      <c r="W66" s="121"/>
      <c r="Z66" s="121"/>
      <c r="AC66" s="121">
        <v>23267.180631254811</v>
      </c>
      <c r="AF66" s="121"/>
      <c r="AI66" s="121"/>
      <c r="AL66" s="121"/>
      <c r="AO66" s="121"/>
      <c r="AR66" s="121"/>
      <c r="AU66" s="121"/>
      <c r="AX66" s="121"/>
      <c r="BA66" s="121"/>
      <c r="BD66" s="121"/>
      <c r="BE66" s="119">
        <f t="shared" si="5"/>
        <v>23267.180631254811</v>
      </c>
      <c r="BF66" s="119">
        <f t="shared" si="4"/>
        <v>23267.180631254811</v>
      </c>
    </row>
    <row r="67" spans="1:58" x14ac:dyDescent="0.25">
      <c r="A67">
        <f t="shared" si="3"/>
        <v>3023512</v>
      </c>
      <c r="B67">
        <v>3023512</v>
      </c>
      <c r="C67" t="s">
        <v>738</v>
      </c>
      <c r="D67">
        <f>VLOOKUP(B67,'School Details'!A:K,3,FALSE)</f>
        <v>0</v>
      </c>
      <c r="E67" t="str">
        <f>VLOOKUP(B67,'School Details'!A:K,4,FALSE)</f>
        <v>M</v>
      </c>
      <c r="F67" t="str">
        <f>VLOOKUP(B67,'School Details'!A:K,5,FALSE)</f>
        <v>Primary</v>
      </c>
      <c r="G67" t="s">
        <v>894</v>
      </c>
      <c r="I67" t="s">
        <v>987</v>
      </c>
      <c r="J67">
        <v>661225</v>
      </c>
      <c r="K67" s="117" t="s">
        <v>986</v>
      </c>
      <c r="M67" s="106" t="str">
        <f t="shared" si="1"/>
        <v>FSMKS2.I07</v>
      </c>
      <c r="N67" s="106">
        <f>VLOOKUP(B67,'School Details'!A:K,10,FALSE)</f>
        <v>400093</v>
      </c>
      <c r="O67" t="s">
        <v>495</v>
      </c>
      <c r="P67" t="s">
        <v>166</v>
      </c>
      <c r="Q67" t="s">
        <v>167</v>
      </c>
      <c r="R67" t="s">
        <v>168</v>
      </c>
      <c r="S67" t="str">
        <f>VLOOKUP($G67,LBB_Code!$J:$O, 6,FALSE)</f>
        <v>A1.D10166.661225.99999.9999999.999999</v>
      </c>
      <c r="T67" s="154"/>
      <c r="W67" s="121"/>
      <c r="Z67" s="121"/>
      <c r="AC67" s="121">
        <v>46534.361262509621</v>
      </c>
      <c r="AF67" s="121"/>
      <c r="AI67" s="121"/>
      <c r="AL67" s="121"/>
      <c r="AO67" s="121"/>
      <c r="AR67" s="121"/>
      <c r="AU67" s="121"/>
      <c r="AX67" s="121"/>
      <c r="BA67" s="121"/>
      <c r="BD67" s="121"/>
      <c r="BE67" s="119">
        <f t="shared" si="5"/>
        <v>46534.361262509621</v>
      </c>
      <c r="BF67" s="119">
        <f t="shared" si="4"/>
        <v>46534.361262509621</v>
      </c>
    </row>
    <row r="68" spans="1:58" x14ac:dyDescent="0.25">
      <c r="A68">
        <f t="shared" si="3"/>
        <v>3022041</v>
      </c>
      <c r="B68">
        <v>3022041</v>
      </c>
      <c r="C68" t="s">
        <v>496</v>
      </c>
      <c r="D68">
        <f>VLOOKUP(B68,'School Details'!A:K,3,FALSE)</f>
        <v>0</v>
      </c>
      <c r="E68" t="str">
        <f>VLOOKUP(B68,'School Details'!A:K,4,FALSE)</f>
        <v>A</v>
      </c>
      <c r="F68" t="str">
        <f>VLOOKUP(B68,'School Details'!A:K,5,FALSE)</f>
        <v>Primary</v>
      </c>
      <c r="G68" t="s">
        <v>894</v>
      </c>
      <c r="I68" t="s">
        <v>987</v>
      </c>
      <c r="J68">
        <v>657120</v>
      </c>
      <c r="K68" s="117" t="s">
        <v>986</v>
      </c>
      <c r="M68" s="106" t="str">
        <f t="shared" si="1"/>
        <v>FSMKS2.I07</v>
      </c>
      <c r="N68" s="106">
        <f>VLOOKUP(B68,'School Details'!A:K,10,FALSE)</f>
        <v>160025</v>
      </c>
      <c r="O68" t="s">
        <v>23627</v>
      </c>
      <c r="P68" t="s">
        <v>349</v>
      </c>
      <c r="Q68" t="s">
        <v>348</v>
      </c>
      <c r="R68" t="s">
        <v>813</v>
      </c>
      <c r="S68" t="str">
        <f>VLOOKUP($G68,LBB_Code!$J:$O, 6,FALSE)</f>
        <v>A1.D10166.661225.99999.9999999.999999</v>
      </c>
      <c r="T68" s="154"/>
      <c r="W68" s="121"/>
      <c r="Z68" s="121"/>
      <c r="AC68" s="121">
        <v>25504.409538106233</v>
      </c>
      <c r="AF68" s="121"/>
      <c r="AI68" s="121"/>
      <c r="AL68" s="121"/>
      <c r="AO68" s="121"/>
      <c r="AR68" s="121"/>
      <c r="AU68" s="121"/>
      <c r="AX68" s="121"/>
      <c r="BA68" s="121"/>
      <c r="BD68" s="121"/>
      <c r="BE68" s="119">
        <f t="shared" si="5"/>
        <v>25504.409538106233</v>
      </c>
      <c r="BF68" s="119">
        <f t="shared" si="4"/>
        <v>25504.409538106233</v>
      </c>
    </row>
    <row r="69" spans="1:58" x14ac:dyDescent="0.25">
      <c r="A69">
        <f t="shared" si="3"/>
        <v>3023510</v>
      </c>
      <c r="B69">
        <v>3023510</v>
      </c>
      <c r="C69" t="s">
        <v>736</v>
      </c>
      <c r="D69">
        <f>VLOOKUP(B69,'School Details'!A:K,3,FALSE)</f>
        <v>0</v>
      </c>
      <c r="E69" t="str">
        <f>VLOOKUP(B69,'School Details'!A:K,4,FALSE)</f>
        <v>M</v>
      </c>
      <c r="F69" t="str">
        <f>VLOOKUP(B69,'School Details'!A:K,5,FALSE)</f>
        <v>Primary</v>
      </c>
      <c r="G69" t="s">
        <v>894</v>
      </c>
      <c r="I69" t="s">
        <v>987</v>
      </c>
      <c r="J69">
        <v>661225</v>
      </c>
      <c r="K69" s="117" t="s">
        <v>986</v>
      </c>
      <c r="M69" s="106" t="str">
        <f t="shared" si="1"/>
        <v>FSMKS2.I07</v>
      </c>
      <c r="N69" s="106">
        <f>VLOOKUP(B69,'School Details'!A:K,10,FALSE)</f>
        <v>400071</v>
      </c>
      <c r="O69" t="s">
        <v>497</v>
      </c>
      <c r="P69" t="s">
        <v>235</v>
      </c>
      <c r="Q69" t="s">
        <v>236</v>
      </c>
      <c r="R69" t="s">
        <v>237</v>
      </c>
      <c r="S69" t="str">
        <f>VLOOKUP($G69,LBB_Code!$J:$O, 6,FALSE)</f>
        <v>A1.D10166.661225.99999.9999999.999999</v>
      </c>
      <c r="T69" s="154"/>
      <c r="W69" s="121"/>
      <c r="Z69" s="121"/>
      <c r="AC69" s="121">
        <v>31718.62391839876</v>
      </c>
      <c r="AF69" s="121"/>
      <c r="AI69" s="121"/>
      <c r="AL69" s="121"/>
      <c r="AO69" s="121"/>
      <c r="AR69" s="121"/>
      <c r="AU69" s="121"/>
      <c r="AX69" s="121"/>
      <c r="BA69" s="121"/>
      <c r="BD69" s="121"/>
      <c r="BE69" s="119">
        <f t="shared" ref="BE69:BE98" si="6">W69+Z69+AC69+AF69+AI69+AL69+AO69+AR69+AU69+AX69+BA69+W69</f>
        <v>31718.62391839876</v>
      </c>
      <c r="BF69" s="119">
        <f t="shared" si="4"/>
        <v>31718.62391839876</v>
      </c>
    </row>
    <row r="70" spans="1:58" x14ac:dyDescent="0.25">
      <c r="A70">
        <f t="shared" si="3"/>
        <v>3022053</v>
      </c>
      <c r="B70">
        <v>3022053</v>
      </c>
      <c r="C70" t="s">
        <v>31</v>
      </c>
      <c r="D70">
        <f>VLOOKUP(B70,'School Details'!A:K,3,FALSE)</f>
        <v>0</v>
      </c>
      <c r="E70" t="str">
        <f>VLOOKUP(B70,'School Details'!A:K,4,FALSE)</f>
        <v>M</v>
      </c>
      <c r="F70" t="str">
        <f>VLOOKUP(B70,'School Details'!A:K,5,FALSE)</f>
        <v>Primary</v>
      </c>
      <c r="G70" t="s">
        <v>894</v>
      </c>
      <c r="I70" t="s">
        <v>987</v>
      </c>
      <c r="J70">
        <v>661225</v>
      </c>
      <c r="K70" s="117" t="s">
        <v>986</v>
      </c>
      <c r="M70" s="106" t="str">
        <f t="shared" si="1"/>
        <v>FSMKS2.I07</v>
      </c>
      <c r="N70" s="106">
        <f>VLOOKUP(B70,'School Details'!A:K,10,FALSE)</f>
        <v>158733</v>
      </c>
      <c r="O70" t="s">
        <v>482</v>
      </c>
      <c r="P70" t="s">
        <v>31</v>
      </c>
      <c r="Q70" t="s">
        <v>32</v>
      </c>
      <c r="R70" t="s">
        <v>33</v>
      </c>
      <c r="S70" t="str">
        <f>VLOOKUP($G70,LBB_Code!$J:$O, 6,FALSE)</f>
        <v>A1.D10166.661225.99999.9999999.999999</v>
      </c>
      <c r="T70" s="154"/>
      <c r="W70" s="121"/>
      <c r="Z70" s="121"/>
      <c r="AC70" s="121">
        <v>25951.855319476519</v>
      </c>
      <c r="AF70" s="121"/>
      <c r="AI70" s="121"/>
      <c r="AL70" s="121"/>
      <c r="AO70" s="121"/>
      <c r="AR70" s="121"/>
      <c r="AU70" s="121"/>
      <c r="AX70" s="121"/>
      <c r="BA70" s="121"/>
      <c r="BD70" s="121"/>
      <c r="BE70" s="119">
        <f t="shared" si="6"/>
        <v>25951.855319476519</v>
      </c>
      <c r="BF70" s="119">
        <f t="shared" si="4"/>
        <v>25951.855319476519</v>
      </c>
    </row>
    <row r="71" spans="1:58" x14ac:dyDescent="0.25">
      <c r="A71">
        <f t="shared" si="3"/>
        <v>3023502</v>
      </c>
      <c r="B71">
        <v>3023502</v>
      </c>
      <c r="C71" t="s">
        <v>733</v>
      </c>
      <c r="D71">
        <f>VLOOKUP(B71,'School Details'!A:K,3,FALSE)</f>
        <v>0</v>
      </c>
      <c r="E71" t="str">
        <f>VLOOKUP(B71,'School Details'!A:K,4,FALSE)</f>
        <v>M</v>
      </c>
      <c r="F71" t="str">
        <f>VLOOKUP(B71,'School Details'!A:K,5,FALSE)</f>
        <v>Primary</v>
      </c>
      <c r="G71" t="s">
        <v>894</v>
      </c>
      <c r="I71" t="s">
        <v>987</v>
      </c>
      <c r="J71">
        <v>661225</v>
      </c>
      <c r="K71" s="117" t="s">
        <v>986</v>
      </c>
      <c r="M71" s="106" t="str">
        <f t="shared" si="1"/>
        <v>FSMKS2.I07</v>
      </c>
      <c r="N71" s="106">
        <f>VLOOKUP(B71,'School Details'!A:K,10,FALSE)</f>
        <v>400096</v>
      </c>
      <c r="O71" t="s">
        <v>499</v>
      </c>
      <c r="P71" t="s">
        <v>136</v>
      </c>
      <c r="Q71" t="s">
        <v>137</v>
      </c>
      <c r="R71" t="s">
        <v>138</v>
      </c>
      <c r="S71" t="str">
        <f>VLOOKUP($G71,LBB_Code!$J:$O, 6,FALSE)</f>
        <v>A1.D10166.661225.99999.9999999.999999</v>
      </c>
      <c r="T71" s="154"/>
      <c r="W71" s="121"/>
      <c r="Z71" s="121"/>
      <c r="AC71" s="121">
        <v>24966.639618937643</v>
      </c>
      <c r="AF71" s="121"/>
      <c r="AI71" s="121"/>
      <c r="AL71" s="121"/>
      <c r="AO71" s="121"/>
      <c r="AR71" s="121"/>
      <c r="AU71" s="121"/>
      <c r="AX71" s="121"/>
      <c r="BA71" s="121"/>
      <c r="BD71" s="121"/>
      <c r="BE71" s="119">
        <f t="shared" si="6"/>
        <v>24966.639618937643</v>
      </c>
      <c r="BF71" s="119">
        <f t="shared" si="4"/>
        <v>24966.639618937643</v>
      </c>
    </row>
    <row r="72" spans="1:58" x14ac:dyDescent="0.25">
      <c r="A72">
        <f t="shared" si="3"/>
        <v>3023315</v>
      </c>
      <c r="B72">
        <v>3023315</v>
      </c>
      <c r="C72" t="s">
        <v>728</v>
      </c>
      <c r="D72">
        <f>VLOOKUP(B72,'School Details'!A:K,3,FALSE)</f>
        <v>0</v>
      </c>
      <c r="E72" t="str">
        <f>VLOOKUP(B72,'School Details'!A:K,4,FALSE)</f>
        <v>M</v>
      </c>
      <c r="F72" t="str">
        <f>VLOOKUP(B72,'School Details'!A:K,5,FALSE)</f>
        <v>Primary</v>
      </c>
      <c r="G72" t="s">
        <v>894</v>
      </c>
      <c r="I72" t="s">
        <v>987</v>
      </c>
      <c r="J72">
        <v>661225</v>
      </c>
      <c r="K72" s="117" t="s">
        <v>986</v>
      </c>
      <c r="M72" s="106" t="str">
        <f t="shared" ref="M72:M96" si="7">I72&amp;"."&amp;K72</f>
        <v>FSMKS2.I07</v>
      </c>
      <c r="N72" s="106">
        <f>VLOOKUP(B72,'School Details'!A:K,10,FALSE)</f>
        <v>400062</v>
      </c>
      <c r="O72" t="s">
        <v>501</v>
      </c>
      <c r="P72" t="s">
        <v>229</v>
      </c>
      <c r="Q72" t="s">
        <v>230</v>
      </c>
      <c r="R72" t="s">
        <v>231</v>
      </c>
      <c r="S72" t="str">
        <f>VLOOKUP($G72,LBB_Code!$J:$O, 6,FALSE)</f>
        <v>A1.D10166.661225.99999.9999999.999999</v>
      </c>
      <c r="T72" s="153"/>
      <c r="W72" s="121"/>
      <c r="Z72" s="121"/>
      <c r="AC72" s="121">
        <v>17900.609538106233</v>
      </c>
      <c r="AF72" s="121"/>
      <c r="AI72" s="121"/>
      <c r="AL72" s="121"/>
      <c r="AO72" s="121"/>
      <c r="AR72" s="121"/>
      <c r="AU72" s="121"/>
      <c r="AX72" s="121"/>
      <c r="BA72" s="121"/>
      <c r="BD72" s="121"/>
      <c r="BE72" s="119">
        <f t="shared" si="6"/>
        <v>17900.609538106233</v>
      </c>
      <c r="BF72" s="119">
        <f t="shared" si="4"/>
        <v>17900.609538106233</v>
      </c>
    </row>
    <row r="73" spans="1:58" x14ac:dyDescent="0.25">
      <c r="A73">
        <f t="shared" ref="A73:A96" si="8">B73</f>
        <v>3023504</v>
      </c>
      <c r="B73">
        <v>3023504</v>
      </c>
      <c r="C73" t="s">
        <v>734</v>
      </c>
      <c r="D73">
        <f>VLOOKUP(B73,'School Details'!A:K,3,FALSE)</f>
        <v>0</v>
      </c>
      <c r="E73" t="str">
        <f>VLOOKUP(B73,'School Details'!A:K,4,FALSE)</f>
        <v>M</v>
      </c>
      <c r="F73" t="str">
        <f>VLOOKUP(B73,'School Details'!A:K,5,FALSE)</f>
        <v>Primary</v>
      </c>
      <c r="G73" t="s">
        <v>894</v>
      </c>
      <c r="I73" t="s">
        <v>987</v>
      </c>
      <c r="J73">
        <v>661225</v>
      </c>
      <c r="K73" s="117" t="s">
        <v>986</v>
      </c>
      <c r="M73" s="106" t="str">
        <f t="shared" si="7"/>
        <v>FSMKS2.I07</v>
      </c>
      <c r="N73" s="106">
        <f>VLOOKUP(B73,'School Details'!A:K,10,FALSE)</f>
        <v>400064</v>
      </c>
      <c r="O73" t="s">
        <v>502</v>
      </c>
      <c r="P73" t="s">
        <v>238</v>
      </c>
      <c r="Q73" t="s">
        <v>239</v>
      </c>
      <c r="R73" t="s">
        <v>240</v>
      </c>
      <c r="S73" t="str">
        <f>VLOOKUP($G73,LBB_Code!$J:$O, 6,FALSE)</f>
        <v>A1.D10166.661225.99999.9999999.999999</v>
      </c>
      <c r="T73" s="154"/>
      <c r="W73" s="121"/>
      <c r="Z73" s="121"/>
      <c r="AC73" s="121">
        <v>34702.058841416474</v>
      </c>
      <c r="AF73" s="121"/>
      <c r="AI73" s="121"/>
      <c r="AL73" s="121"/>
      <c r="AO73" s="121"/>
      <c r="AR73" s="121"/>
      <c r="AU73" s="121"/>
      <c r="AX73" s="121"/>
      <c r="BA73" s="121"/>
      <c r="BD73" s="121"/>
      <c r="BE73" s="119">
        <f t="shared" si="6"/>
        <v>34702.058841416474</v>
      </c>
      <c r="BF73" s="119">
        <f t="shared" ref="BF73:BF96" si="9">BE73 - T73</f>
        <v>34702.058841416474</v>
      </c>
    </row>
    <row r="74" spans="1:58" x14ac:dyDescent="0.25">
      <c r="A74">
        <f t="shared" si="8"/>
        <v>3023307</v>
      </c>
      <c r="B74">
        <v>3023307</v>
      </c>
      <c r="C74" t="s">
        <v>722</v>
      </c>
      <c r="D74">
        <f>VLOOKUP(B74,'School Details'!A:K,3,FALSE)</f>
        <v>0</v>
      </c>
      <c r="E74" t="str">
        <f>VLOOKUP(B74,'School Details'!A:K,4,FALSE)</f>
        <v>M</v>
      </c>
      <c r="F74" t="str">
        <f>VLOOKUP(B74,'School Details'!A:K,5,FALSE)</f>
        <v>Primary</v>
      </c>
      <c r="G74" t="s">
        <v>894</v>
      </c>
      <c r="I74" t="s">
        <v>987</v>
      </c>
      <c r="J74">
        <v>661225</v>
      </c>
      <c r="K74" s="117" t="s">
        <v>986</v>
      </c>
      <c r="M74" s="106" t="str">
        <f t="shared" si="7"/>
        <v>FSMKS2.I07</v>
      </c>
      <c r="N74" s="106">
        <f>VLOOKUP(B74,'School Details'!A:K,10,FALSE)</f>
        <v>400114</v>
      </c>
      <c r="O74" t="s">
        <v>504</v>
      </c>
      <c r="P74" t="s">
        <v>154</v>
      </c>
      <c r="Q74" t="s">
        <v>155</v>
      </c>
      <c r="R74" t="s">
        <v>156</v>
      </c>
      <c r="S74" t="str">
        <f>VLOOKUP($G74,LBB_Code!$J:$O, 6,FALSE)</f>
        <v>A1.D10166.661225.99999.9999999.999999</v>
      </c>
      <c r="T74" s="154"/>
      <c r="W74" s="121"/>
      <c r="Z74" s="121"/>
      <c r="AC74" s="121">
        <v>16330.380631254809</v>
      </c>
      <c r="AF74" s="121"/>
      <c r="AI74" s="121"/>
      <c r="AL74" s="121"/>
      <c r="AO74" s="121"/>
      <c r="AR74" s="121"/>
      <c r="AU74" s="121"/>
      <c r="AX74" s="121"/>
      <c r="BA74" s="121"/>
      <c r="BD74" s="121"/>
      <c r="BE74" s="119">
        <f t="shared" si="6"/>
        <v>16330.380631254809</v>
      </c>
      <c r="BF74" s="119">
        <f t="shared" si="9"/>
        <v>16330.380631254809</v>
      </c>
    </row>
    <row r="75" spans="1:58" x14ac:dyDescent="0.25">
      <c r="A75">
        <f t="shared" si="8"/>
        <v>3023309</v>
      </c>
      <c r="B75">
        <v>3023309</v>
      </c>
      <c r="C75" t="s">
        <v>723</v>
      </c>
      <c r="D75">
        <f>VLOOKUP(B75,'School Details'!A:K,3,FALSE)</f>
        <v>0</v>
      </c>
      <c r="E75" t="str">
        <f>VLOOKUP(B75,'School Details'!A:K,4,FALSE)</f>
        <v>M</v>
      </c>
      <c r="F75" t="str">
        <f>VLOOKUP(B75,'School Details'!A:K,5,FALSE)</f>
        <v>Primary</v>
      </c>
      <c r="G75" t="s">
        <v>894</v>
      </c>
      <c r="I75" t="s">
        <v>987</v>
      </c>
      <c r="J75">
        <v>661225</v>
      </c>
      <c r="K75" s="117" t="s">
        <v>986</v>
      </c>
      <c r="M75" s="106" t="str">
        <f t="shared" si="7"/>
        <v>FSMKS2.I07</v>
      </c>
      <c r="N75" s="106">
        <f>VLOOKUP(B75,'School Details'!A:K,10,FALSE)</f>
        <v>400098</v>
      </c>
      <c r="O75" t="s">
        <v>503</v>
      </c>
      <c r="P75" t="s">
        <v>28</v>
      </c>
      <c r="Q75" t="s">
        <v>29</v>
      </c>
      <c r="R75" t="s">
        <v>30</v>
      </c>
      <c r="S75" t="str">
        <f>VLOOKUP($G75,LBB_Code!$J:$O, 6,FALSE)</f>
        <v>A1.D10166.661225.99999.9999999.999999</v>
      </c>
      <c r="T75" s="154"/>
      <c r="W75" s="121"/>
      <c r="Z75" s="121"/>
      <c r="AC75" s="121">
        <v>15702.289068514239</v>
      </c>
      <c r="AF75" s="121"/>
      <c r="AI75" s="121"/>
      <c r="AL75" s="121"/>
      <c r="AO75" s="121"/>
      <c r="AR75" s="121"/>
      <c r="AU75" s="121"/>
      <c r="AX75" s="121"/>
      <c r="BA75" s="121"/>
      <c r="BD75" s="121"/>
      <c r="BE75" s="119">
        <f t="shared" si="6"/>
        <v>15702.289068514239</v>
      </c>
      <c r="BF75" s="119">
        <f t="shared" si="9"/>
        <v>15702.289068514239</v>
      </c>
    </row>
    <row r="76" spans="1:58" x14ac:dyDescent="0.25">
      <c r="A76">
        <f t="shared" si="8"/>
        <v>3023509</v>
      </c>
      <c r="B76">
        <v>3023509</v>
      </c>
      <c r="C76" t="s">
        <v>206</v>
      </c>
      <c r="D76">
        <f>VLOOKUP(B76,'School Details'!A:K,3,FALSE)</f>
        <v>0</v>
      </c>
      <c r="E76" t="str">
        <f>VLOOKUP(B76,'School Details'!A:K,4,FALSE)</f>
        <v>M</v>
      </c>
      <c r="F76" t="str">
        <f>VLOOKUP(B76,'School Details'!A:K,5,FALSE)</f>
        <v>Primary</v>
      </c>
      <c r="G76" t="s">
        <v>894</v>
      </c>
      <c r="I76" t="s">
        <v>987</v>
      </c>
      <c r="J76">
        <v>661225</v>
      </c>
      <c r="K76" s="117" t="s">
        <v>986</v>
      </c>
      <c r="M76" s="106" t="str">
        <f t="shared" si="7"/>
        <v>FSMKS2.I07</v>
      </c>
      <c r="N76" s="106">
        <f>VLOOKUP(B76,'School Details'!A:K,10,FALSE)</f>
        <v>400066</v>
      </c>
      <c r="O76" t="s">
        <v>506</v>
      </c>
      <c r="P76" t="s">
        <v>206</v>
      </c>
      <c r="Q76" t="s">
        <v>207</v>
      </c>
      <c r="R76" t="s">
        <v>208</v>
      </c>
      <c r="S76" t="str">
        <f>VLOOKUP($G76,LBB_Code!$J:$O, 6,FALSE)</f>
        <v>A1.D10166.661225.99999.9999999.999999</v>
      </c>
      <c r="T76" s="154"/>
      <c r="W76" s="121"/>
      <c r="Z76" s="121"/>
      <c r="AC76" s="121">
        <v>32189.692590454189</v>
      </c>
      <c r="AF76" s="121"/>
      <c r="AI76" s="121"/>
      <c r="AL76" s="121"/>
      <c r="AO76" s="121"/>
      <c r="AR76" s="121"/>
      <c r="AU76" s="121"/>
      <c r="AX76" s="121"/>
      <c r="BA76" s="121"/>
      <c r="BD76" s="121"/>
      <c r="BE76" s="119">
        <f t="shared" si="6"/>
        <v>32189.692590454189</v>
      </c>
      <c r="BF76" s="119">
        <f t="shared" si="9"/>
        <v>32189.692590454189</v>
      </c>
    </row>
    <row r="77" spans="1:58" x14ac:dyDescent="0.25">
      <c r="A77">
        <f t="shared" si="8"/>
        <v>3023521</v>
      </c>
      <c r="B77">
        <v>3023521</v>
      </c>
      <c r="C77" t="s">
        <v>744</v>
      </c>
      <c r="D77">
        <f>VLOOKUP(B77,'School Details'!A:K,3,FALSE)</f>
        <v>0</v>
      </c>
      <c r="E77" t="str">
        <f>VLOOKUP(B77,'School Details'!A:K,4,FALSE)</f>
        <v>A</v>
      </c>
      <c r="F77" t="str">
        <f>VLOOKUP(B77,'School Details'!A:K,5,FALSE)</f>
        <v>All through</v>
      </c>
      <c r="G77" t="s">
        <v>896</v>
      </c>
      <c r="I77" t="s">
        <v>987</v>
      </c>
      <c r="J77">
        <v>661225</v>
      </c>
      <c r="K77" s="117" t="s">
        <v>986</v>
      </c>
      <c r="M77" s="106" t="str">
        <f t="shared" si="7"/>
        <v>FSMKS2.I07</v>
      </c>
      <c r="N77" s="106">
        <f>VLOOKUP(B77,'School Details'!A:K,10,FALSE)</f>
        <v>400135</v>
      </c>
      <c r="O77" t="s">
        <v>23628</v>
      </c>
      <c r="P77" t="s">
        <v>190</v>
      </c>
      <c r="Q77" t="s">
        <v>191</v>
      </c>
      <c r="R77" t="s">
        <v>192</v>
      </c>
      <c r="S77" t="str">
        <f>VLOOKUP($G77,LBB_Code!$J:$O, 6,FALSE)</f>
        <v>A1.D11329.661225.99999.9999999.999999</v>
      </c>
      <c r="T77" s="154"/>
      <c r="W77" s="121"/>
      <c r="Z77" s="121"/>
      <c r="AC77" s="121">
        <v>41139.997359507302</v>
      </c>
      <c r="AF77" s="121"/>
      <c r="AI77" s="121"/>
      <c r="AL77" s="121"/>
      <c r="AO77" s="121"/>
      <c r="AR77" s="121"/>
      <c r="AU77" s="121"/>
      <c r="AX77" s="121"/>
      <c r="BA77" s="121"/>
      <c r="BD77" s="121"/>
      <c r="BE77" s="119">
        <f t="shared" si="6"/>
        <v>41139.997359507302</v>
      </c>
      <c r="BF77" s="119">
        <f t="shared" si="9"/>
        <v>41139.997359507302</v>
      </c>
    </row>
    <row r="78" spans="1:58" x14ac:dyDescent="0.25">
      <c r="A78">
        <f t="shared" si="8"/>
        <v>3023311</v>
      </c>
      <c r="B78">
        <v>3023311</v>
      </c>
      <c r="C78" t="s">
        <v>724</v>
      </c>
      <c r="D78">
        <f>VLOOKUP(B78,'School Details'!A:K,3,FALSE)</f>
        <v>0</v>
      </c>
      <c r="E78" t="str">
        <f>VLOOKUP(B78,'School Details'!A:K,4,FALSE)</f>
        <v>M</v>
      </c>
      <c r="F78" t="str">
        <f>VLOOKUP(B78,'School Details'!A:K,5,FALSE)</f>
        <v>Primary</v>
      </c>
      <c r="G78" t="s">
        <v>894</v>
      </c>
      <c r="I78" t="s">
        <v>987</v>
      </c>
      <c r="J78">
        <v>661225</v>
      </c>
      <c r="K78" s="117" t="s">
        <v>986</v>
      </c>
      <c r="M78" s="106" t="str">
        <f t="shared" si="7"/>
        <v>FSMKS2.I07</v>
      </c>
      <c r="N78" s="106">
        <f>VLOOKUP(B78,'School Details'!A:K,10,FALSE)</f>
        <v>400058</v>
      </c>
      <c r="O78" t="s">
        <v>508</v>
      </c>
      <c r="P78" t="s">
        <v>215</v>
      </c>
      <c r="Q78" t="s">
        <v>216</v>
      </c>
      <c r="R78" t="s">
        <v>217</v>
      </c>
      <c r="S78" t="str">
        <f>VLOOKUP($G78,LBB_Code!$J:$O, 6,FALSE)</f>
        <v>A1.D10166.661225.99999.9999999.999999</v>
      </c>
      <c r="T78" s="153"/>
      <c r="W78" s="121"/>
      <c r="Z78" s="121"/>
      <c r="AC78" s="121">
        <v>30148.395011547334</v>
      </c>
      <c r="AF78" s="121"/>
      <c r="AI78" s="121"/>
      <c r="AL78" s="121"/>
      <c r="AO78" s="121"/>
      <c r="AR78" s="121"/>
      <c r="AU78" s="121"/>
      <c r="AX78" s="121"/>
      <c r="BA78" s="121"/>
      <c r="BD78" s="121"/>
      <c r="BE78" s="119">
        <f t="shared" si="6"/>
        <v>30148.395011547334</v>
      </c>
      <c r="BF78" s="119">
        <f t="shared" si="9"/>
        <v>30148.395011547334</v>
      </c>
    </row>
    <row r="79" spans="1:58" x14ac:dyDescent="0.25">
      <c r="A79">
        <f t="shared" si="8"/>
        <v>3023312</v>
      </c>
      <c r="B79">
        <v>3023312</v>
      </c>
      <c r="C79" t="s">
        <v>725</v>
      </c>
      <c r="D79">
        <f>VLOOKUP(B79,'School Details'!A:K,3,FALSE)</f>
        <v>0</v>
      </c>
      <c r="E79" t="str">
        <f>VLOOKUP(B79,'School Details'!A:K,4,FALSE)</f>
        <v>M</v>
      </c>
      <c r="F79" t="str">
        <f>VLOOKUP(B79,'School Details'!A:K,5,FALSE)</f>
        <v>Primary</v>
      </c>
      <c r="G79" t="s">
        <v>894</v>
      </c>
      <c r="I79" t="s">
        <v>987</v>
      </c>
      <c r="J79">
        <v>661225</v>
      </c>
      <c r="K79" s="117" t="s">
        <v>986</v>
      </c>
      <c r="M79" s="106" t="str">
        <f t="shared" si="7"/>
        <v>FSMKS2.I07</v>
      </c>
      <c r="N79" s="106">
        <f>VLOOKUP(B79,'School Details'!A:K,10,FALSE)</f>
        <v>400017</v>
      </c>
      <c r="O79" t="s">
        <v>510</v>
      </c>
      <c r="P79" t="s">
        <v>181</v>
      </c>
      <c r="Q79" t="s">
        <v>182</v>
      </c>
      <c r="R79" t="s">
        <v>183</v>
      </c>
      <c r="S79" t="str">
        <f>VLOOKUP($G79,LBB_Code!$J:$O, 6,FALSE)</f>
        <v>A1.D10166.661225.99999.9999999.999999</v>
      </c>
      <c r="T79" s="154"/>
      <c r="W79" s="121"/>
      <c r="Z79" s="121"/>
      <c r="AC79" s="121">
        <v>16487.403521939952</v>
      </c>
      <c r="AF79" s="121"/>
      <c r="AI79" s="121"/>
      <c r="AL79" s="121"/>
      <c r="AO79" s="121"/>
      <c r="AR79" s="121"/>
      <c r="AU79" s="121"/>
      <c r="AX79" s="121"/>
      <c r="BA79" s="121"/>
      <c r="BD79" s="121"/>
      <c r="BE79" s="119">
        <f t="shared" si="6"/>
        <v>16487.403521939952</v>
      </c>
      <c r="BF79" s="119">
        <f t="shared" si="9"/>
        <v>16487.403521939952</v>
      </c>
    </row>
    <row r="80" spans="1:58" x14ac:dyDescent="0.25">
      <c r="A80">
        <f t="shared" si="8"/>
        <v>3023313</v>
      </c>
      <c r="B80">
        <v>3023313</v>
      </c>
      <c r="C80" t="s">
        <v>726</v>
      </c>
      <c r="D80">
        <f>VLOOKUP(B80,'School Details'!A:K,3,FALSE)</f>
        <v>0</v>
      </c>
      <c r="E80" t="str">
        <f>VLOOKUP(B80,'School Details'!A:K,4,FALSE)</f>
        <v>M</v>
      </c>
      <c r="F80" t="str">
        <f>VLOOKUP(B80,'School Details'!A:K,5,FALSE)</f>
        <v>Primary</v>
      </c>
      <c r="G80" t="s">
        <v>894</v>
      </c>
      <c r="I80" t="s">
        <v>987</v>
      </c>
      <c r="J80">
        <v>661225</v>
      </c>
      <c r="K80" s="117" t="s">
        <v>986</v>
      </c>
      <c r="M80" s="106" t="str">
        <f t="shared" si="7"/>
        <v>FSMKS2.I07</v>
      </c>
      <c r="N80" s="106">
        <f>VLOOKUP(B80,'School Details'!A:K,10,FALSE)</f>
        <v>400006</v>
      </c>
      <c r="O80" t="s">
        <v>23629</v>
      </c>
      <c r="P80" t="s">
        <v>247</v>
      </c>
      <c r="Q80" t="s">
        <v>248</v>
      </c>
      <c r="R80" t="s">
        <v>249</v>
      </c>
      <c r="S80" t="str">
        <f>VLOOKUP($G80,LBB_Code!$J:$O, 6,FALSE)</f>
        <v>A1.D10166.661225.99999.9999999.999999</v>
      </c>
      <c r="T80" s="154"/>
      <c r="W80" s="121"/>
      <c r="Z80" s="121"/>
      <c r="AC80" s="121">
        <v>11619.693910700538</v>
      </c>
      <c r="AF80" s="121"/>
      <c r="AI80" s="121"/>
      <c r="AL80" s="121"/>
      <c r="AO80" s="121"/>
      <c r="AR80" s="121"/>
      <c r="AU80" s="121"/>
      <c r="AX80" s="121"/>
      <c r="BA80" s="121"/>
      <c r="BD80" s="121"/>
      <c r="BE80" s="119">
        <f t="shared" si="6"/>
        <v>11619.693910700538</v>
      </c>
      <c r="BF80" s="119">
        <f t="shared" si="9"/>
        <v>11619.693910700538</v>
      </c>
    </row>
    <row r="81" spans="1:58" x14ac:dyDescent="0.25">
      <c r="A81">
        <f t="shared" si="8"/>
        <v>3023506</v>
      </c>
      <c r="B81">
        <v>3023506</v>
      </c>
      <c r="C81" t="s">
        <v>518</v>
      </c>
      <c r="D81">
        <f>VLOOKUP(B81,'School Details'!A:K,3,FALSE)</f>
        <v>0</v>
      </c>
      <c r="E81" t="str">
        <f>VLOOKUP(B81,'School Details'!A:K,4,FALSE)</f>
        <v>M</v>
      </c>
      <c r="F81" t="str">
        <f>VLOOKUP(B81,'School Details'!A:K,5,FALSE)</f>
        <v>Primary</v>
      </c>
      <c r="G81" t="s">
        <v>894</v>
      </c>
      <c r="I81" t="s">
        <v>987</v>
      </c>
      <c r="J81">
        <v>661225</v>
      </c>
      <c r="K81" s="117" t="s">
        <v>986</v>
      </c>
      <c r="M81" s="106" t="str">
        <f t="shared" si="7"/>
        <v>FSMKS2.I07</v>
      </c>
      <c r="N81" s="106">
        <f>VLOOKUP(B81,'School Details'!A:K,10,FALSE)</f>
        <v>400009</v>
      </c>
      <c r="O81" t="s">
        <v>517</v>
      </c>
      <c r="P81" t="s">
        <v>103</v>
      </c>
      <c r="Q81" t="s">
        <v>104</v>
      </c>
      <c r="R81" t="s">
        <v>105</v>
      </c>
      <c r="S81" t="str">
        <f>VLOOKUP($G81,LBB_Code!$J:$O, 6,FALSE)</f>
        <v>A1.D10166.661225.99999.9999999.999999</v>
      </c>
      <c r="T81" s="154"/>
      <c r="W81" s="121"/>
      <c r="Z81" s="121"/>
      <c r="AC81" s="121">
        <v>24495.57094688221</v>
      </c>
      <c r="AF81" s="121"/>
      <c r="AI81" s="121"/>
      <c r="AL81" s="121"/>
      <c r="AO81" s="121"/>
      <c r="AR81" s="121"/>
      <c r="AU81" s="121"/>
      <c r="AX81" s="121"/>
      <c r="BA81" s="121"/>
      <c r="BD81" s="121"/>
      <c r="BE81" s="119">
        <f t="shared" si="6"/>
        <v>24495.57094688221</v>
      </c>
      <c r="BF81" s="119">
        <f t="shared" si="9"/>
        <v>24495.57094688221</v>
      </c>
    </row>
    <row r="82" spans="1:58" x14ac:dyDescent="0.25">
      <c r="A82">
        <f t="shared" si="8"/>
        <v>3023314</v>
      </c>
      <c r="B82">
        <v>3023314</v>
      </c>
      <c r="C82" t="s">
        <v>727</v>
      </c>
      <c r="D82">
        <f>VLOOKUP(B82,'School Details'!A:K,3,FALSE)</f>
        <v>0</v>
      </c>
      <c r="E82" t="str">
        <f>VLOOKUP(B82,'School Details'!A:K,4,FALSE)</f>
        <v>M</v>
      </c>
      <c r="F82" t="str">
        <f>VLOOKUP(B82,'School Details'!A:K,5,FALSE)</f>
        <v>Primary</v>
      </c>
      <c r="G82" t="s">
        <v>894</v>
      </c>
      <c r="I82" t="s">
        <v>987</v>
      </c>
      <c r="J82">
        <v>661225</v>
      </c>
      <c r="K82" s="117" t="s">
        <v>986</v>
      </c>
      <c r="M82" s="106" t="str">
        <f t="shared" si="7"/>
        <v>FSMKS2.I07</v>
      </c>
      <c r="N82" s="106">
        <f>VLOOKUP(B82,'School Details'!A:K,10,FALSE)</f>
        <v>400094</v>
      </c>
      <c r="O82" t="s">
        <v>512</v>
      </c>
      <c r="P82" t="s">
        <v>97</v>
      </c>
      <c r="Q82" t="s">
        <v>98</v>
      </c>
      <c r="R82" t="s">
        <v>99</v>
      </c>
      <c r="S82" t="str">
        <f>VLOOKUP($G82,LBB_Code!$J:$O, 6,FALSE)</f>
        <v>A1.D10166.661225.99999.9999999.999999</v>
      </c>
      <c r="T82" s="154"/>
      <c r="W82" s="121"/>
      <c r="Z82" s="121"/>
      <c r="AC82" s="121">
        <v>14760.151724403386</v>
      </c>
      <c r="AF82" s="121"/>
      <c r="AI82" s="121"/>
      <c r="AL82" s="121"/>
      <c r="AO82" s="121"/>
      <c r="AR82" s="121"/>
      <c r="AU82" s="121"/>
      <c r="AX82" s="121"/>
      <c r="BA82" s="121"/>
      <c r="BD82" s="121"/>
      <c r="BE82" s="119">
        <f t="shared" si="6"/>
        <v>14760.151724403386</v>
      </c>
      <c r="BF82" s="119">
        <f t="shared" si="9"/>
        <v>14760.151724403386</v>
      </c>
    </row>
    <row r="83" spans="1:58" x14ac:dyDescent="0.25">
      <c r="A83">
        <f t="shared" si="8"/>
        <v>3023507</v>
      </c>
      <c r="B83">
        <v>3023507</v>
      </c>
      <c r="C83" t="s">
        <v>735</v>
      </c>
      <c r="D83">
        <f>VLOOKUP(B83,'School Details'!A:K,3,FALSE)</f>
        <v>0</v>
      </c>
      <c r="E83" t="str">
        <f>VLOOKUP(B83,'School Details'!A:K,4,FALSE)</f>
        <v>M</v>
      </c>
      <c r="F83" t="str">
        <f>VLOOKUP(B83,'School Details'!A:K,5,FALSE)</f>
        <v>Primary</v>
      </c>
      <c r="G83" t="s">
        <v>894</v>
      </c>
      <c r="I83" t="s">
        <v>987</v>
      </c>
      <c r="J83">
        <v>661225</v>
      </c>
      <c r="K83" s="117" t="s">
        <v>986</v>
      </c>
      <c r="M83" s="106" t="str">
        <f t="shared" si="7"/>
        <v>FSMKS2.I07</v>
      </c>
      <c r="N83" s="106">
        <f>VLOOKUP(B83,'School Details'!A:K,10,FALSE)</f>
        <v>400037</v>
      </c>
      <c r="O83" t="s">
        <v>515</v>
      </c>
      <c r="P83" t="s">
        <v>82</v>
      </c>
      <c r="Q83" t="s">
        <v>83</v>
      </c>
      <c r="R83" t="s">
        <v>84</v>
      </c>
      <c r="S83" t="str">
        <f>VLOOKUP($G83,LBB_Code!$J:$O, 6,FALSE)</f>
        <v>A1.D10166.661225.99999.9999999.999999</v>
      </c>
      <c r="T83" s="154"/>
      <c r="W83" s="121"/>
      <c r="Z83" s="121"/>
      <c r="AC83" s="121">
        <v>13503.968598922245</v>
      </c>
      <c r="AF83" s="121"/>
      <c r="AI83" s="121"/>
      <c r="AL83" s="121"/>
      <c r="AO83" s="121"/>
      <c r="AR83" s="121"/>
      <c r="AU83" s="121"/>
      <c r="AX83" s="121"/>
      <c r="BA83" s="121"/>
      <c r="BD83" s="121"/>
      <c r="BE83" s="119">
        <f t="shared" si="6"/>
        <v>13503.968598922245</v>
      </c>
      <c r="BF83" s="119">
        <f t="shared" si="9"/>
        <v>13503.968598922245</v>
      </c>
    </row>
    <row r="84" spans="1:58" x14ac:dyDescent="0.25">
      <c r="A84">
        <f t="shared" si="8"/>
        <v>3022051</v>
      </c>
      <c r="B84">
        <v>3022051</v>
      </c>
      <c r="C84" t="s">
        <v>519</v>
      </c>
      <c r="D84">
        <f>VLOOKUP(B84,'School Details'!A:K,3,FALSE)</f>
        <v>0</v>
      </c>
      <c r="E84" t="str">
        <f>VLOOKUP(B84,'School Details'!A:K,4,FALSE)</f>
        <v>A</v>
      </c>
      <c r="F84" t="str">
        <f>VLOOKUP(B84,'School Details'!A:K,5,FALSE)</f>
        <v>Primary</v>
      </c>
      <c r="G84" t="s">
        <v>894</v>
      </c>
      <c r="I84" t="s">
        <v>987</v>
      </c>
      <c r="J84">
        <v>657120</v>
      </c>
      <c r="K84" s="117" t="s">
        <v>986</v>
      </c>
      <c r="M84" s="106" t="str">
        <f t="shared" si="7"/>
        <v>FSMKS2.I07</v>
      </c>
      <c r="N84" s="106">
        <f>VLOOKUP(B84,'School Details'!A:K,10,FALSE)</f>
        <v>157542</v>
      </c>
      <c r="O84" t="s">
        <v>519</v>
      </c>
      <c r="P84" t="s">
        <v>341</v>
      </c>
      <c r="Q84" t="s">
        <v>340</v>
      </c>
      <c r="R84" t="s">
        <v>817</v>
      </c>
      <c r="S84" t="str">
        <f>VLOOKUP($G84,LBB_Code!$J:$O, 6,FALSE)</f>
        <v>A1.D10166.661225.99999.9999999.999999</v>
      </c>
      <c r="T84" s="153"/>
      <c r="W84" s="121"/>
      <c r="Z84" s="121"/>
      <c r="AC84" s="121">
        <v>23553.433602771358</v>
      </c>
      <c r="AF84" s="121"/>
      <c r="AI84" s="121"/>
      <c r="AL84" s="121"/>
      <c r="AO84" s="121"/>
      <c r="AR84" s="121"/>
      <c r="AU84" s="121"/>
      <c r="AX84" s="121"/>
      <c r="BA84" s="121"/>
      <c r="BD84" s="121"/>
      <c r="BE84" s="119">
        <f t="shared" si="6"/>
        <v>23553.433602771358</v>
      </c>
      <c r="BF84" s="119">
        <f t="shared" si="9"/>
        <v>23553.433602771358</v>
      </c>
    </row>
    <row r="85" spans="1:58" x14ac:dyDescent="0.25">
      <c r="A85">
        <f t="shared" si="8"/>
        <v>3022070</v>
      </c>
      <c r="B85">
        <v>3022070</v>
      </c>
      <c r="C85" t="s">
        <v>521</v>
      </c>
      <c r="D85">
        <f>VLOOKUP(B85,'School Details'!A:K,3,FALSE)</f>
        <v>0</v>
      </c>
      <c r="E85" t="str">
        <f>VLOOKUP(B85,'School Details'!A:K,4,FALSE)</f>
        <v>M</v>
      </c>
      <c r="F85" t="str">
        <f>VLOOKUP(B85,'School Details'!A:K,5,FALSE)</f>
        <v>Primary</v>
      </c>
      <c r="G85" t="s">
        <v>894</v>
      </c>
      <c r="I85" t="s">
        <v>987</v>
      </c>
      <c r="J85">
        <v>661225</v>
      </c>
      <c r="K85" s="117" t="s">
        <v>986</v>
      </c>
      <c r="M85" s="106" t="str">
        <f t="shared" si="7"/>
        <v>FSMKS2.I07</v>
      </c>
      <c r="N85" s="106">
        <f>VLOOKUP(B85,'School Details'!A:K,10,FALSE)</f>
        <v>400038</v>
      </c>
      <c r="O85" t="s">
        <v>520</v>
      </c>
      <c r="P85" t="s">
        <v>210</v>
      </c>
      <c r="Q85" t="s">
        <v>211</v>
      </c>
      <c r="R85" t="s">
        <v>212</v>
      </c>
      <c r="S85" t="str">
        <f>VLOOKUP($G85,LBB_Code!$J:$O, 6,FALSE)</f>
        <v>A1.D10166.661225.99999.9999999.999999</v>
      </c>
      <c r="T85" s="154"/>
      <c r="W85" s="121"/>
      <c r="Z85" s="121"/>
      <c r="AC85" s="121">
        <v>10991.602347959968</v>
      </c>
      <c r="AF85" s="121"/>
      <c r="AI85" s="121"/>
      <c r="AL85" s="121"/>
      <c r="AO85" s="121"/>
      <c r="AR85" s="121"/>
      <c r="AU85" s="121"/>
      <c r="AX85" s="121"/>
      <c r="BA85" s="121"/>
      <c r="BD85" s="121"/>
      <c r="BE85" s="119">
        <f t="shared" si="6"/>
        <v>10991.602347959968</v>
      </c>
      <c r="BF85" s="119">
        <f t="shared" si="9"/>
        <v>10991.602347959968</v>
      </c>
    </row>
    <row r="86" spans="1:58" x14ac:dyDescent="0.25">
      <c r="A86">
        <f t="shared" si="8"/>
        <v>3022047</v>
      </c>
      <c r="B86">
        <v>3022047</v>
      </c>
      <c r="C86" t="s">
        <v>469</v>
      </c>
      <c r="D86">
        <f>VLOOKUP(B86,'School Details'!A:K,3,FALSE)</f>
        <v>0</v>
      </c>
      <c r="E86" t="str">
        <f>VLOOKUP(B86,'School Details'!A:K,4,FALSE)</f>
        <v>A</v>
      </c>
      <c r="F86" t="str">
        <f>VLOOKUP(B86,'School Details'!A:K,5,FALSE)</f>
        <v>Primary</v>
      </c>
      <c r="G86" t="s">
        <v>894</v>
      </c>
      <c r="I86" t="s">
        <v>987</v>
      </c>
      <c r="J86">
        <v>657120</v>
      </c>
      <c r="K86" s="117" t="s">
        <v>986</v>
      </c>
      <c r="M86" s="106" t="str">
        <f t="shared" si="7"/>
        <v>FSMKS2.I07</v>
      </c>
      <c r="N86" s="106">
        <f>VLOOKUP(B86,'School Details'!A:K,10,FALSE)</f>
        <v>151702</v>
      </c>
      <c r="O86" t="s">
        <v>469</v>
      </c>
      <c r="P86" t="s">
        <v>317</v>
      </c>
      <c r="Q86" t="s">
        <v>316</v>
      </c>
      <c r="R86" t="s">
        <v>814</v>
      </c>
      <c r="S86" t="str">
        <f>VLOOKUP($G86,LBB_Code!$J:$O, 6,FALSE)</f>
        <v>A1.D10166.661225.99999.9999999.999999</v>
      </c>
      <c r="T86" s="153"/>
      <c r="W86" s="121"/>
      <c r="Z86" s="121"/>
      <c r="AC86" s="121">
        <v>27321.982979214776</v>
      </c>
      <c r="AF86" s="121"/>
      <c r="AI86" s="121"/>
      <c r="AL86" s="121"/>
      <c r="AO86" s="121"/>
      <c r="AR86" s="121"/>
      <c r="AU86" s="121"/>
      <c r="AX86" s="121"/>
      <c r="BA86" s="121"/>
      <c r="BD86" s="121"/>
      <c r="BE86" s="119">
        <f t="shared" si="6"/>
        <v>27321.982979214776</v>
      </c>
      <c r="BF86" s="119">
        <f t="shared" si="9"/>
        <v>27321.982979214776</v>
      </c>
    </row>
    <row r="87" spans="1:58" x14ac:dyDescent="0.25">
      <c r="A87">
        <f t="shared" si="8"/>
        <v>3022077</v>
      </c>
      <c r="B87">
        <v>3022077</v>
      </c>
      <c r="C87" t="s">
        <v>58</v>
      </c>
      <c r="D87">
        <f>VLOOKUP(B87,'School Details'!A:K,3,FALSE)</f>
        <v>0</v>
      </c>
      <c r="E87" t="str">
        <f>VLOOKUP(B87,'School Details'!A:K,4,FALSE)</f>
        <v>M</v>
      </c>
      <c r="F87" t="str">
        <f>VLOOKUP(B87,'School Details'!A:K,5,FALSE)</f>
        <v>Primary</v>
      </c>
      <c r="G87" t="s">
        <v>894</v>
      </c>
      <c r="I87" t="s">
        <v>987</v>
      </c>
      <c r="J87">
        <v>661225</v>
      </c>
      <c r="K87" s="117" t="s">
        <v>986</v>
      </c>
      <c r="M87" s="106" t="str">
        <f t="shared" si="7"/>
        <v>FSMKS2.I07</v>
      </c>
      <c r="N87" s="106">
        <f>VLOOKUP(B87,'School Details'!A:K,10,FALSE)</f>
        <v>400113</v>
      </c>
      <c r="O87" t="s">
        <v>484</v>
      </c>
      <c r="P87" t="s">
        <v>58</v>
      </c>
      <c r="Q87" t="s">
        <v>59</v>
      </c>
      <c r="R87" t="s">
        <v>60</v>
      </c>
      <c r="S87" t="str">
        <f>VLOOKUP($G87,LBB_Code!$J:$O, 6,FALSE)</f>
        <v>A1.D10166.661225.99999.9999999.999999</v>
      </c>
      <c r="T87" s="154"/>
      <c r="W87" s="121"/>
      <c r="Z87" s="121"/>
      <c r="AC87" s="121">
        <v>35487.173294842185</v>
      </c>
      <c r="AF87" s="121"/>
      <c r="AI87" s="121"/>
      <c r="AL87" s="121"/>
      <c r="AO87" s="121"/>
      <c r="AR87" s="121"/>
      <c r="AU87" s="121"/>
      <c r="AX87" s="121"/>
      <c r="BA87" s="121"/>
      <c r="BD87" s="121"/>
      <c r="BE87" s="119">
        <f t="shared" si="6"/>
        <v>35487.173294842185</v>
      </c>
      <c r="BF87" s="119">
        <f t="shared" si="9"/>
        <v>35487.173294842185</v>
      </c>
    </row>
    <row r="88" spans="1:58" x14ac:dyDescent="0.25">
      <c r="A88">
        <f t="shared" si="8"/>
        <v>3023316</v>
      </c>
      <c r="B88">
        <v>3023316</v>
      </c>
      <c r="C88" t="s">
        <v>729</v>
      </c>
      <c r="D88">
        <f>VLOOKUP(B88,'School Details'!A:K,3,FALSE)</f>
        <v>0</v>
      </c>
      <c r="E88" t="str">
        <f>VLOOKUP(B88,'School Details'!A:K,4,FALSE)</f>
        <v>M</v>
      </c>
      <c r="F88" t="str">
        <f>VLOOKUP(B88,'School Details'!A:K,5,FALSE)</f>
        <v>Primary</v>
      </c>
      <c r="G88" t="s">
        <v>894</v>
      </c>
      <c r="I88" t="s">
        <v>987</v>
      </c>
      <c r="J88">
        <v>661225</v>
      </c>
      <c r="K88" s="117" t="s">
        <v>986</v>
      </c>
      <c r="M88" s="106" t="str">
        <f t="shared" si="7"/>
        <v>FSMKS2.I07</v>
      </c>
      <c r="N88" s="106">
        <f>VLOOKUP(B88,'School Details'!A:K,10,FALSE)</f>
        <v>400100</v>
      </c>
      <c r="O88" t="s">
        <v>522</v>
      </c>
      <c r="P88" t="s">
        <v>157</v>
      </c>
      <c r="Q88" t="s">
        <v>158</v>
      </c>
      <c r="R88" t="s">
        <v>159</v>
      </c>
      <c r="S88" t="str">
        <f>VLOOKUP($G88,LBB_Code!$J:$O, 6,FALSE)</f>
        <v>A1.D10166.661225.99999.9999999.999999</v>
      </c>
      <c r="T88" s="154"/>
      <c r="W88" s="121"/>
      <c r="Z88" s="121"/>
      <c r="AC88" s="121">
        <v>16644.426412625093</v>
      </c>
      <c r="AF88" s="121"/>
      <c r="AI88" s="121"/>
      <c r="AL88" s="121"/>
      <c r="AO88" s="121"/>
      <c r="AR88" s="121"/>
      <c r="AU88" s="121"/>
      <c r="AX88" s="121"/>
      <c r="BA88" s="121"/>
      <c r="BD88" s="121"/>
      <c r="BE88" s="119">
        <f t="shared" si="6"/>
        <v>16644.426412625093</v>
      </c>
      <c r="BF88" s="119">
        <f t="shared" si="9"/>
        <v>16644.426412625093</v>
      </c>
    </row>
    <row r="89" spans="1:58" x14ac:dyDescent="0.25">
      <c r="A89">
        <f t="shared" si="8"/>
        <v>3022055</v>
      </c>
      <c r="B89">
        <v>3022055</v>
      </c>
      <c r="C89" t="s">
        <v>713</v>
      </c>
      <c r="D89">
        <f>VLOOKUP(B89,'School Details'!A:K,3,FALSE)</f>
        <v>0</v>
      </c>
      <c r="E89" t="str">
        <f>VLOOKUP(B89,'School Details'!A:K,4,FALSE)</f>
        <v>M</v>
      </c>
      <c r="F89" t="str">
        <f>VLOOKUP(B89,'School Details'!A:K,5,FALSE)</f>
        <v>Primary</v>
      </c>
      <c r="G89" t="s">
        <v>894</v>
      </c>
      <c r="I89" t="s">
        <v>987</v>
      </c>
      <c r="J89">
        <v>661225</v>
      </c>
      <c r="K89" s="117" t="s">
        <v>986</v>
      </c>
      <c r="M89" s="106" t="str">
        <f t="shared" si="7"/>
        <v>FSMKS2.I07</v>
      </c>
      <c r="N89" s="106">
        <f>VLOOKUP(B89,'School Details'!A:K,10,FALSE)</f>
        <v>400101</v>
      </c>
      <c r="O89" t="s">
        <v>524</v>
      </c>
      <c r="P89" t="s">
        <v>37</v>
      </c>
      <c r="Q89" t="s">
        <v>38</v>
      </c>
      <c r="R89" t="s">
        <v>39</v>
      </c>
      <c r="S89" t="str">
        <f>VLOOKUP($G89,LBB_Code!$J:$O, 6,FALSE)</f>
        <v>A1.D10166.661225.99999.9999999.999999</v>
      </c>
      <c r="T89" s="154"/>
      <c r="W89" s="121"/>
      <c r="Z89" s="121"/>
      <c r="AC89" s="121">
        <v>12404.808364126251</v>
      </c>
      <c r="AF89" s="121"/>
      <c r="AI89" s="121"/>
      <c r="AL89" s="121"/>
      <c r="AO89" s="121"/>
      <c r="AR89" s="121"/>
      <c r="AU89" s="121"/>
      <c r="AX89" s="121"/>
      <c r="BA89" s="121"/>
      <c r="BD89" s="121"/>
      <c r="BE89" s="119">
        <f t="shared" si="6"/>
        <v>12404.808364126251</v>
      </c>
      <c r="BF89" s="119">
        <f t="shared" si="9"/>
        <v>12404.808364126251</v>
      </c>
    </row>
    <row r="90" spans="1:58" x14ac:dyDescent="0.25">
      <c r="A90">
        <f t="shared" si="8"/>
        <v>3022057</v>
      </c>
      <c r="B90">
        <v>3022057</v>
      </c>
      <c r="C90" t="s">
        <v>226</v>
      </c>
      <c r="D90">
        <f>VLOOKUP(B90,'School Details'!A:K,3,FALSE)</f>
        <v>0</v>
      </c>
      <c r="E90" t="str">
        <f>VLOOKUP(B90,'School Details'!A:K,4,FALSE)</f>
        <v>M</v>
      </c>
      <c r="F90" t="str">
        <f>VLOOKUP(B90,'School Details'!A:K,5,FALSE)</f>
        <v>Primary</v>
      </c>
      <c r="G90" t="s">
        <v>894</v>
      </c>
      <c r="I90" t="s">
        <v>987</v>
      </c>
      <c r="J90">
        <v>661225</v>
      </c>
      <c r="K90" s="117" t="s">
        <v>986</v>
      </c>
      <c r="M90" s="106" t="str">
        <f t="shared" si="7"/>
        <v>FSMKS2.I07</v>
      </c>
      <c r="N90" s="106">
        <f>VLOOKUP(B90,'School Details'!A:K,10,FALSE)</f>
        <v>400053</v>
      </c>
      <c r="O90" t="s">
        <v>525</v>
      </c>
      <c r="P90" t="s">
        <v>226</v>
      </c>
      <c r="Q90" t="s">
        <v>227</v>
      </c>
      <c r="R90" t="s">
        <v>228</v>
      </c>
      <c r="S90" t="str">
        <f>VLOOKUP($G90,LBB_Code!$J:$O, 6,FALSE)</f>
        <v>A1.D10166.661225.99999.9999999.999999</v>
      </c>
      <c r="T90" s="154"/>
      <c r="W90" s="121"/>
      <c r="Z90" s="121"/>
      <c r="AC90" s="121">
        <v>28578.166104695916</v>
      </c>
      <c r="AF90" s="121"/>
      <c r="AI90" s="121"/>
      <c r="AL90" s="121"/>
      <c r="AO90" s="121"/>
      <c r="AR90" s="121"/>
      <c r="AU90" s="121"/>
      <c r="AX90" s="121"/>
      <c r="BA90" s="121"/>
      <c r="BD90" s="121"/>
      <c r="BE90" s="119">
        <f t="shared" si="6"/>
        <v>28578.166104695916</v>
      </c>
      <c r="BF90" s="119">
        <f t="shared" si="9"/>
        <v>28578.166104695916</v>
      </c>
    </row>
    <row r="91" spans="1:58" x14ac:dyDescent="0.25">
      <c r="A91">
        <f t="shared" si="8"/>
        <v>3022049</v>
      </c>
      <c r="B91">
        <v>3022049</v>
      </c>
      <c r="C91" t="s">
        <v>526</v>
      </c>
      <c r="D91">
        <f>VLOOKUP(B91,'School Details'!A:K,3,FALSE)</f>
        <v>0</v>
      </c>
      <c r="E91" t="str">
        <f>VLOOKUP(B91,'School Details'!A:K,4,FALSE)</f>
        <v>A</v>
      </c>
      <c r="F91" t="str">
        <f>VLOOKUP(B91,'School Details'!A:K,5,FALSE)</f>
        <v>Primary</v>
      </c>
      <c r="G91" t="s">
        <v>894</v>
      </c>
      <c r="I91" t="s">
        <v>987</v>
      </c>
      <c r="J91">
        <v>657120</v>
      </c>
      <c r="K91" s="117" t="s">
        <v>986</v>
      </c>
      <c r="M91" s="106" t="str">
        <f t="shared" si="7"/>
        <v>FSMKS2.I07</v>
      </c>
      <c r="N91" s="106">
        <f>VLOOKUP(B91,'School Details'!A:K,10,FALSE)</f>
        <v>157055</v>
      </c>
      <c r="O91" t="s">
        <v>526</v>
      </c>
      <c r="P91" t="s">
        <v>23889</v>
      </c>
      <c r="Q91" t="s">
        <v>336</v>
      </c>
      <c r="R91" t="s">
        <v>23891</v>
      </c>
      <c r="S91" t="s">
        <v>895</v>
      </c>
      <c r="T91" s="154"/>
      <c r="W91" s="121"/>
      <c r="Z91" s="121"/>
      <c r="AC91" s="121">
        <v>14603.128833718241</v>
      </c>
      <c r="AF91" s="121"/>
      <c r="AI91" s="121"/>
      <c r="AL91" s="121"/>
      <c r="AO91" s="121"/>
      <c r="AR91" s="121"/>
      <c r="AU91" s="121"/>
      <c r="AX91" s="121"/>
      <c r="BA91" s="121"/>
      <c r="BD91" s="121"/>
      <c r="BE91" s="119">
        <f t="shared" si="6"/>
        <v>14603.128833718241</v>
      </c>
      <c r="BF91" s="119">
        <f t="shared" si="9"/>
        <v>14603.128833718241</v>
      </c>
    </row>
    <row r="92" spans="1:58" x14ac:dyDescent="0.25">
      <c r="A92">
        <f t="shared" si="8"/>
        <v>3022076</v>
      </c>
      <c r="B92">
        <v>3022076</v>
      </c>
      <c r="C92" t="s">
        <v>715</v>
      </c>
      <c r="D92">
        <f>VLOOKUP(B92,'School Details'!A:K,3,FALSE)</f>
        <v>0</v>
      </c>
      <c r="E92" t="str">
        <f>VLOOKUP(B92,'School Details'!A:K,4,FALSE)</f>
        <v>M</v>
      </c>
      <c r="F92" t="str">
        <f>VLOOKUP(B92,'School Details'!A:K,5,FALSE)</f>
        <v>Primary</v>
      </c>
      <c r="G92" t="s">
        <v>894</v>
      </c>
      <c r="I92" t="s">
        <v>987</v>
      </c>
      <c r="J92">
        <v>661225</v>
      </c>
      <c r="K92" s="117" t="s">
        <v>986</v>
      </c>
      <c r="M92" s="106" t="str">
        <f t="shared" si="7"/>
        <v>FSMKS2.I07</v>
      </c>
      <c r="N92" s="106">
        <f>VLOOKUP(B92,'School Details'!A:K,10,FALSE)</f>
        <v>400111</v>
      </c>
      <c r="O92" t="s">
        <v>528</v>
      </c>
      <c r="P92" t="s">
        <v>127</v>
      </c>
      <c r="Q92" t="s">
        <v>128</v>
      </c>
      <c r="R92" t="s">
        <v>129</v>
      </c>
      <c r="S92" t="str">
        <f>VLOOKUP($G92,LBB_Code!$J:$O, 6,FALSE)</f>
        <v>A1.D10166.661225.99999.9999999.999999</v>
      </c>
      <c r="T92" s="154"/>
      <c r="W92" s="121"/>
      <c r="Z92" s="121"/>
      <c r="AC92" s="121">
        <v>15074.197505773667</v>
      </c>
      <c r="AF92" s="121"/>
      <c r="AI92" s="121"/>
      <c r="AL92" s="121"/>
      <c r="AO92" s="121"/>
      <c r="AR92" s="121"/>
      <c r="AU92" s="121"/>
      <c r="AX92" s="121"/>
      <c r="BA92" s="121"/>
      <c r="BD92" s="121"/>
      <c r="BE92" s="119">
        <f t="shared" si="6"/>
        <v>15074.197505773667</v>
      </c>
      <c r="BF92" s="119">
        <f t="shared" si="9"/>
        <v>15074.197505773667</v>
      </c>
    </row>
    <row r="93" spans="1:58" x14ac:dyDescent="0.25">
      <c r="A93">
        <f t="shared" si="8"/>
        <v>3022060</v>
      </c>
      <c r="B93">
        <v>3022060</v>
      </c>
      <c r="C93" t="s">
        <v>530</v>
      </c>
      <c r="D93">
        <f>VLOOKUP(B93,'School Details'!A:K,3,FALSE)</f>
        <v>0</v>
      </c>
      <c r="E93" t="str">
        <f>VLOOKUP(B93,'School Details'!A:K,4,FALSE)</f>
        <v>M</v>
      </c>
      <c r="F93" t="str">
        <f>VLOOKUP(B93,'School Details'!A:K,5,FALSE)</f>
        <v>Primary</v>
      </c>
      <c r="G93" t="s">
        <v>894</v>
      </c>
      <c r="I93" t="s">
        <v>987</v>
      </c>
      <c r="J93">
        <v>661225</v>
      </c>
      <c r="K93" s="117" t="s">
        <v>986</v>
      </c>
      <c r="M93" s="106" t="str">
        <f t="shared" si="7"/>
        <v>FSMKS2.I07</v>
      </c>
      <c r="N93" s="106">
        <f>VLOOKUP(B93,'School Details'!A:K,10,FALSE)</f>
        <v>400011</v>
      </c>
      <c r="O93" t="s">
        <v>529</v>
      </c>
      <c r="P93" t="s">
        <v>250</v>
      </c>
      <c r="Q93" t="s">
        <v>251</v>
      </c>
      <c r="R93" t="s">
        <v>252</v>
      </c>
      <c r="S93" t="str">
        <f>VLOOKUP($G93,LBB_Code!$J:$O, 6,FALSE)</f>
        <v>A1.D10166.661225.99999.9999999.999999</v>
      </c>
      <c r="T93" s="154"/>
      <c r="W93" s="121"/>
      <c r="Z93" s="121"/>
      <c r="AC93" s="121">
        <v>25123.662509622784</v>
      </c>
      <c r="AF93" s="121"/>
      <c r="AI93" s="121"/>
      <c r="AL93" s="121"/>
      <c r="AO93" s="121"/>
      <c r="AR93" s="121"/>
      <c r="AU93" s="121"/>
      <c r="AX93" s="121"/>
      <c r="BA93" s="121"/>
      <c r="BD93" s="121"/>
      <c r="BE93" s="119">
        <f t="shared" si="6"/>
        <v>25123.662509622784</v>
      </c>
      <c r="BF93" s="119">
        <f t="shared" si="9"/>
        <v>25123.662509622784</v>
      </c>
    </row>
    <row r="94" spans="1:58" x14ac:dyDescent="0.25">
      <c r="A94">
        <f t="shared" si="8"/>
        <v>3023518</v>
      </c>
      <c r="B94">
        <v>3023518</v>
      </c>
      <c r="C94" t="s">
        <v>532</v>
      </c>
      <c r="D94">
        <f>VLOOKUP(B94,'School Details'!A:K,3,FALSE)</f>
        <v>0</v>
      </c>
      <c r="E94" t="str">
        <f>VLOOKUP(B94,'School Details'!A:K,4,FALSE)</f>
        <v>M</v>
      </c>
      <c r="F94" t="str">
        <f>VLOOKUP(B94,'School Details'!A:K,5,FALSE)</f>
        <v>Primary</v>
      </c>
      <c r="G94" t="s">
        <v>894</v>
      </c>
      <c r="I94" t="s">
        <v>987</v>
      </c>
      <c r="J94">
        <v>661225</v>
      </c>
      <c r="K94" s="117" t="s">
        <v>986</v>
      </c>
      <c r="M94" s="106" t="str">
        <f t="shared" si="7"/>
        <v>FSMKS2.I07</v>
      </c>
      <c r="N94" s="106">
        <f>VLOOKUP(B94,'School Details'!A:K,10,FALSE)</f>
        <v>400117</v>
      </c>
      <c r="O94" t="s">
        <v>531</v>
      </c>
      <c r="P94" t="s">
        <v>172</v>
      </c>
      <c r="Q94" t="s">
        <v>173</v>
      </c>
      <c r="R94" t="s">
        <v>174</v>
      </c>
      <c r="S94" t="str">
        <f>VLOOKUP($G94,LBB_Code!$J:$O, 6,FALSE)</f>
        <v>A1.D10166.661225.99999.9999999.999999</v>
      </c>
      <c r="T94" s="154"/>
      <c r="W94" s="121"/>
      <c r="Z94" s="121"/>
      <c r="AC94" s="121">
        <v>22611.296258660506</v>
      </c>
      <c r="AF94" s="121"/>
      <c r="AI94" s="121"/>
      <c r="AL94" s="121"/>
      <c r="AO94" s="121"/>
      <c r="AR94" s="121"/>
      <c r="AU94" s="121"/>
      <c r="AX94" s="121"/>
      <c r="BA94" s="121"/>
      <c r="BD94" s="121"/>
      <c r="BE94" s="119">
        <f t="shared" si="6"/>
        <v>22611.296258660506</v>
      </c>
      <c r="BF94" s="119">
        <f t="shared" si="9"/>
        <v>22611.296258660506</v>
      </c>
    </row>
    <row r="95" spans="1:58" x14ac:dyDescent="0.25">
      <c r="A95">
        <f t="shared" si="8"/>
        <v>3022054</v>
      </c>
      <c r="B95">
        <v>3022054</v>
      </c>
      <c r="C95" t="s">
        <v>712</v>
      </c>
      <c r="D95">
        <f>VLOOKUP(B95,'School Details'!A:K,3,FALSE)</f>
        <v>0</v>
      </c>
      <c r="E95" t="str">
        <f>VLOOKUP(B95,'School Details'!A:K,4,FALSE)</f>
        <v>M</v>
      </c>
      <c r="F95" t="str">
        <f>VLOOKUP(B95,'School Details'!A:K,5,FALSE)</f>
        <v>Primary</v>
      </c>
      <c r="G95" t="s">
        <v>894</v>
      </c>
      <c r="I95" t="s">
        <v>987</v>
      </c>
      <c r="J95">
        <v>661225</v>
      </c>
      <c r="K95" s="117" t="s">
        <v>986</v>
      </c>
      <c r="M95" s="106" t="str">
        <f t="shared" si="7"/>
        <v>FSMKS2.I07</v>
      </c>
      <c r="N95" s="106">
        <f>VLOOKUP(B95,'School Details'!A:K,10,FALSE)</f>
        <v>400004</v>
      </c>
      <c r="O95" t="s">
        <v>533</v>
      </c>
      <c r="P95" t="s">
        <v>79</v>
      </c>
      <c r="Q95" t="s">
        <v>80</v>
      </c>
      <c r="R95" t="s">
        <v>81</v>
      </c>
      <c r="S95" t="str">
        <f>VLOOKUP($G95,LBB_Code!$J:$O, 6,FALSE)</f>
        <v>A1.D10166.661225.99999.9999999.999999</v>
      </c>
      <c r="T95" s="154"/>
      <c r="W95" s="121"/>
      <c r="Z95" s="121"/>
      <c r="AC95" s="121">
        <v>17900.609538106233</v>
      </c>
      <c r="AF95" s="121"/>
      <c r="AI95" s="121"/>
      <c r="AL95" s="121"/>
      <c r="AO95" s="121"/>
      <c r="AR95" s="121"/>
      <c r="AU95" s="121"/>
      <c r="AX95" s="121"/>
      <c r="BA95" s="121"/>
      <c r="BD95" s="121"/>
      <c r="BE95" s="119">
        <f t="shared" si="6"/>
        <v>17900.609538106233</v>
      </c>
      <c r="BF95" s="119">
        <f t="shared" si="9"/>
        <v>17900.609538106233</v>
      </c>
    </row>
    <row r="96" spans="1:58" x14ac:dyDescent="0.25">
      <c r="A96">
        <f t="shared" si="8"/>
        <v>3026906</v>
      </c>
      <c r="B96">
        <v>3026906</v>
      </c>
      <c r="C96" t="s">
        <v>287</v>
      </c>
      <c r="D96">
        <f>VLOOKUP(B96,'School Details'!A:K,3,FALSE)</f>
        <v>0</v>
      </c>
      <c r="E96" t="str">
        <f>VLOOKUP(B96,'School Details'!A:K,4,FALSE)</f>
        <v>A</v>
      </c>
      <c r="F96" t="str">
        <f>VLOOKUP(B96,'School Details'!A:K,5,FALSE)</f>
        <v>All through</v>
      </c>
      <c r="G96" t="s">
        <v>896</v>
      </c>
      <c r="I96" t="s">
        <v>987</v>
      </c>
      <c r="J96">
        <v>657120</v>
      </c>
      <c r="K96" s="117" t="s">
        <v>986</v>
      </c>
      <c r="M96" s="106" t="str">
        <f t="shared" si="7"/>
        <v>FSMKS2.I07</v>
      </c>
      <c r="N96" s="106">
        <f>VLOOKUP(B96,'School Details'!A:K,10,FALSE)</f>
        <v>128957</v>
      </c>
      <c r="O96" t="s">
        <v>287</v>
      </c>
      <c r="P96" t="s">
        <v>287</v>
      </c>
      <c r="Q96" t="s">
        <v>286</v>
      </c>
      <c r="R96" t="s">
        <v>837</v>
      </c>
      <c r="S96" t="str">
        <f>VLOOKUP($G96,LBB_Code!$J:$O, 6,FALSE)</f>
        <v>A1.D11329.661225.99999.9999999.999999</v>
      </c>
      <c r="T96" s="154"/>
      <c r="W96" s="121"/>
      <c r="Z96" s="121"/>
      <c r="AC96" s="121">
        <v>32503.738371824471</v>
      </c>
      <c r="AF96" s="121"/>
      <c r="AI96" s="121"/>
      <c r="AL96" s="121"/>
      <c r="AO96" s="121"/>
      <c r="AR96" s="121"/>
      <c r="AU96" s="121"/>
      <c r="AX96" s="121"/>
      <c r="BA96" s="121"/>
      <c r="BD96" s="121"/>
      <c r="BE96" s="119">
        <f t="shared" si="6"/>
        <v>32503.738371824471</v>
      </c>
      <c r="BF96" s="119">
        <f t="shared" si="9"/>
        <v>32503.738371824471</v>
      </c>
    </row>
    <row r="97" spans="1:57" x14ac:dyDescent="0.25">
      <c r="A97">
        <v>3021100</v>
      </c>
      <c r="B97">
        <v>3021100</v>
      </c>
      <c r="C97" t="s">
        <v>536</v>
      </c>
      <c r="D97">
        <v>0</v>
      </c>
      <c r="E97" t="s">
        <v>400</v>
      </c>
      <c r="F97" t="s">
        <v>535</v>
      </c>
      <c r="G97" t="s">
        <v>892</v>
      </c>
      <c r="I97" t="s">
        <v>987</v>
      </c>
      <c r="J97">
        <v>661225</v>
      </c>
      <c r="K97" t="s">
        <v>986</v>
      </c>
      <c r="M97" t="s">
        <v>23647</v>
      </c>
      <c r="N97">
        <v>400156</v>
      </c>
      <c r="O97" t="s">
        <v>536</v>
      </c>
      <c r="P97" t="s">
        <v>262</v>
      </c>
      <c r="Q97" t="s">
        <v>263</v>
      </c>
      <c r="R97" t="s">
        <v>264</v>
      </c>
      <c r="S97" t="s">
        <v>893</v>
      </c>
      <c r="AC97" s="121">
        <v>157.02289068514241</v>
      </c>
      <c r="BE97" s="119">
        <f t="shared" si="6"/>
        <v>157.02289068514241</v>
      </c>
    </row>
    <row r="98" spans="1:57" x14ac:dyDescent="0.25">
      <c r="A98">
        <v>3027002</v>
      </c>
      <c r="B98">
        <v>3027002</v>
      </c>
      <c r="C98" t="s">
        <v>944</v>
      </c>
      <c r="D98" t="s">
        <v>943</v>
      </c>
      <c r="E98" t="s">
        <v>403</v>
      </c>
      <c r="F98" t="s">
        <v>556</v>
      </c>
      <c r="G98" t="s">
        <v>892</v>
      </c>
      <c r="I98" t="s">
        <v>987</v>
      </c>
      <c r="J98">
        <v>661225</v>
      </c>
      <c r="K98" t="s">
        <v>986</v>
      </c>
      <c r="M98" t="s">
        <v>23647</v>
      </c>
      <c r="N98">
        <v>165464</v>
      </c>
      <c r="O98" t="s">
        <v>944</v>
      </c>
      <c r="P98" t="s">
        <v>351</v>
      </c>
      <c r="Q98" t="s">
        <v>350</v>
      </c>
      <c r="R98" t="s">
        <v>197</v>
      </c>
      <c r="S98" t="s">
        <v>893</v>
      </c>
      <c r="AC98" s="121">
        <v>157.02289068514241</v>
      </c>
      <c r="BE98" s="119">
        <f t="shared" si="6"/>
        <v>157.02289068514241</v>
      </c>
    </row>
    <row r="99" spans="1:57" x14ac:dyDescent="0.25">
      <c r="AC99" s="121"/>
    </row>
  </sheetData>
  <autoFilter ref="A6:BX98" xr:uid="{E175898C-7F7F-4734-9ACB-76F95DBF7E64}"/>
  <phoneticPr fontId="7"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FD83-921D-4613-A2CD-6B551A9DF8B5}">
  <sheetPr>
    <tabColor theme="4" tint="0.39997558519241921"/>
  </sheetPr>
  <dimension ref="A3:BS150"/>
  <sheetViews>
    <sheetView zoomScale="86" zoomScaleNormal="85" workbookViewId="0">
      <pane xSplit="3" ySplit="6" topLeftCell="W140"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2" max="2" width="9"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4.28515625" bestFit="1" customWidth="1" collapsed="1"/>
    <col min="33" max="33" width="24.7109375" hidden="1" customWidth="1" outlineLevel="1"/>
    <col min="34" max="34" width="39.5703125" hidden="1" customWidth="1" outlineLevel="1"/>
    <col min="35" max="35" width="14.28515625" customWidth="1" collapsed="1"/>
    <col min="36" max="36" width="24.5703125" hidden="1" customWidth="1" outlineLevel="1"/>
    <col min="37" max="37" width="39.42578125" hidden="1" customWidth="1" outlineLevel="1"/>
    <col min="38" max="38" width="15.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6" customFormat="1" ht="61.5" thickTop="1" thickBot="1" x14ac:dyDescent="0.25">
      <c r="A3" s="102" t="s">
        <v>23711</v>
      </c>
      <c r="B3" s="102" t="s">
        <v>774</v>
      </c>
      <c r="C3" s="102" t="s">
        <v>775</v>
      </c>
      <c r="D3" s="102" t="s">
        <v>386</v>
      </c>
      <c r="E3" s="102" t="s">
        <v>759</v>
      </c>
      <c r="F3" s="102" t="s">
        <v>384</v>
      </c>
      <c r="G3" s="315" t="s">
        <v>565</v>
      </c>
      <c r="H3" s="102" t="s">
        <v>879</v>
      </c>
      <c r="I3" s="102" t="s">
        <v>758</v>
      </c>
      <c r="J3" s="3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6.5" thickTop="1" thickBot="1" x14ac:dyDescent="0.3">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c r="BF4" s="131"/>
    </row>
    <row r="5" spans="1:58" ht="16.5" thickTop="1" thickBot="1" x14ac:dyDescent="0.3">
      <c r="N5" s="99"/>
      <c r="P5" s="3"/>
      <c r="R5" s="3"/>
      <c r="S5" s="3"/>
      <c r="T5" s="135">
        <f>SUM(T$7:T$165)</f>
        <v>0</v>
      </c>
      <c r="W5" s="136">
        <f t="shared" ref="W5:BC5" si="0">SUM(W$7:W$165)</f>
        <v>0</v>
      </c>
      <c r="X5" s="136">
        <f t="shared" si="0"/>
        <v>0</v>
      </c>
      <c r="Y5" s="136">
        <f t="shared" si="0"/>
        <v>0</v>
      </c>
      <c r="Z5" s="136">
        <f t="shared" si="0"/>
        <v>0</v>
      </c>
      <c r="AA5" s="136">
        <f t="shared" si="0"/>
        <v>0</v>
      </c>
      <c r="AB5" s="136">
        <f t="shared" si="0"/>
        <v>0</v>
      </c>
      <c r="AC5" s="136">
        <f t="shared" si="0"/>
        <v>0</v>
      </c>
      <c r="AD5" s="136">
        <f t="shared" si="0"/>
        <v>0</v>
      </c>
      <c r="AE5" s="136">
        <f t="shared" si="0"/>
        <v>0</v>
      </c>
      <c r="AF5" s="136">
        <f t="shared" si="0"/>
        <v>3399723</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SUM(W$7:W$165)</f>
        <v>0</v>
      </c>
      <c r="BE5" s="136">
        <f>SUM(BE7:BE165)</f>
        <v>3399723</v>
      </c>
      <c r="BF5" s="136">
        <f>SUM(W7:W165)</f>
        <v>0</v>
      </c>
    </row>
    <row r="6" spans="1:58"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25">
      <c r="A7">
        <f>B7</f>
        <v>3023520</v>
      </c>
      <c r="B7">
        <v>3023520</v>
      </c>
      <c r="C7" t="s">
        <v>145</v>
      </c>
      <c r="E7" t="str">
        <f>_xlfn.XLOOKUP(B7,'School Details'!A:A,'School Details'!D:D)</f>
        <v>M</v>
      </c>
      <c r="F7" t="str">
        <f>VLOOKUP(B7,'School Details'!A:K,5,FALSE)</f>
        <v>Primary</v>
      </c>
      <c r="G7" t="s">
        <v>894</v>
      </c>
      <c r="I7" t="s">
        <v>24692</v>
      </c>
      <c r="J7">
        <v>661225</v>
      </c>
      <c r="K7" s="117" t="s">
        <v>15</v>
      </c>
      <c r="M7" s="106" t="str">
        <f t="shared" ref="M7:M57" si="1">I7&amp;"."&amp;K7</f>
        <v>UIFSM2526.I06</v>
      </c>
      <c r="N7">
        <f>VLOOKUP(B7,'School Details'!A:K,10,FALSE)</f>
        <v>400125</v>
      </c>
      <c r="O7" t="s">
        <v>408</v>
      </c>
      <c r="P7" t="s">
        <v>145</v>
      </c>
      <c r="Q7" t="s">
        <v>146</v>
      </c>
      <c r="R7" t="s">
        <v>147</v>
      </c>
      <c r="S7" t="str">
        <f>VLOOKUP($G7,LBB_Code!$J:$O, 6,FALSE)</f>
        <v>A1.D10166.661225.99999.9999999.999999</v>
      </c>
      <c r="T7" s="154"/>
      <c r="W7" s="121"/>
      <c r="Z7" s="121"/>
      <c r="AC7" s="121"/>
      <c r="AD7" t="str">
        <f>RIGHT(B7,4)&amp;"."&amp;I7&amp;"."&amp;K7&amp;"."&amp;$AD$3</f>
        <v>3520.UIFSM2526.I06.Jul251</v>
      </c>
      <c r="AE7" t="str">
        <f>LEFT(C7,10)&amp;"."&amp;AD7</f>
        <v>Akiva Scho.3520.UIFSM2526.I06.Jul251</v>
      </c>
      <c r="AF7" s="121">
        <v>51058</v>
      </c>
      <c r="AI7" s="121"/>
      <c r="AL7" s="121"/>
      <c r="AO7" s="121"/>
      <c r="AR7" s="121"/>
      <c r="AU7" s="121"/>
      <c r="AX7" s="121"/>
      <c r="BA7" s="121"/>
      <c r="BD7" s="121"/>
      <c r="BE7" s="119">
        <f>W7+Z7+AC7+AF7+AI7+AL7+AO7+AR7+AU7+AX7+BA7+W7</f>
        <v>51058</v>
      </c>
      <c r="BF7" s="119">
        <f>BE7 - T7</f>
        <v>51058</v>
      </c>
    </row>
    <row r="8" spans="1:58" x14ac:dyDescent="0.25">
      <c r="A8">
        <f t="shared" ref="A8:A58" si="2">B8</f>
        <v>3023317</v>
      </c>
      <c r="B8">
        <v>3023317</v>
      </c>
      <c r="C8" t="s">
        <v>730</v>
      </c>
      <c r="E8" t="str">
        <f>_xlfn.XLOOKUP(B8,'School Details'!A:A,'School Details'!D:D)</f>
        <v>M</v>
      </c>
      <c r="F8" t="str">
        <f>VLOOKUP(B8,'School Details'!A:K,5,FALSE)</f>
        <v>Primary</v>
      </c>
      <c r="G8" t="s">
        <v>894</v>
      </c>
      <c r="I8" t="s">
        <v>24692</v>
      </c>
      <c r="J8">
        <v>661225</v>
      </c>
      <c r="K8" s="117" t="s">
        <v>15</v>
      </c>
      <c r="M8" s="106" t="str">
        <f t="shared" si="1"/>
        <v>UIFSM2526.I06</v>
      </c>
      <c r="N8">
        <f>VLOOKUP(B8,'School Details'!A:K,10,FALSE)</f>
        <v>400015</v>
      </c>
      <c r="O8" t="s">
        <v>414</v>
      </c>
      <c r="P8" t="s">
        <v>133</v>
      </c>
      <c r="Q8" t="s">
        <v>134</v>
      </c>
      <c r="R8" t="s">
        <v>135</v>
      </c>
      <c r="S8" t="str">
        <f>VLOOKUP($G8,LBB_Code!$J:$O, 6,FALSE)</f>
        <v>A1.D10166.661225.99999.9999999.999999</v>
      </c>
      <c r="T8" s="154"/>
      <c r="W8" s="121"/>
      <c r="Z8" s="121"/>
      <c r="AC8" s="121"/>
      <c r="AD8" t="str">
        <f t="shared" ref="AD8:AD71" si="3">RIGHT(B8,4)&amp;"."&amp;I8&amp;"."&amp;K8&amp;"."&amp;$AD$3</f>
        <v>3317.UIFSM2526.I06.Jul251</v>
      </c>
      <c r="AE8" t="str">
        <f t="shared" ref="AE8:AE71" si="4">LEFT(C8,10)&amp;"."&amp;AD8</f>
        <v>All Saints.3317.UIFSM2526.I06.Jul251</v>
      </c>
      <c r="AF8" s="121">
        <v>17936</v>
      </c>
      <c r="AI8" s="121"/>
      <c r="AL8" s="121"/>
      <c r="AO8" s="121"/>
      <c r="AR8" s="121"/>
      <c r="AU8" s="121"/>
      <c r="AX8" s="121"/>
      <c r="BA8" s="121"/>
      <c r="BD8" s="121"/>
      <c r="BE8" s="119">
        <f t="shared" ref="BE8:BE71" si="5">W8+Z8+AC8+AF8+AI8+AL8+AO8+AR8+AU8+AX8+BA8+W8</f>
        <v>17936</v>
      </c>
      <c r="BF8" s="119">
        <f t="shared" ref="BF8:BF58" si="6">BE8 - T8</f>
        <v>17936</v>
      </c>
    </row>
    <row r="9" spans="1:58" x14ac:dyDescent="0.25">
      <c r="A9">
        <f t="shared" si="2"/>
        <v>3023300</v>
      </c>
      <c r="B9">
        <v>3023300</v>
      </c>
      <c r="C9" t="s">
        <v>718</v>
      </c>
      <c r="E9" t="str">
        <f>_xlfn.XLOOKUP(B9,'School Details'!A:A,'School Details'!D:D)</f>
        <v>M</v>
      </c>
      <c r="F9" t="str">
        <f>VLOOKUP(B9,'School Details'!A:K,5,FALSE)</f>
        <v>Primary</v>
      </c>
      <c r="G9" t="s">
        <v>894</v>
      </c>
      <c r="I9" t="s">
        <v>24692</v>
      </c>
      <c r="J9">
        <v>661225</v>
      </c>
      <c r="K9" s="117" t="s">
        <v>15</v>
      </c>
      <c r="M9" s="106" t="str">
        <f t="shared" si="1"/>
        <v>UIFSM2526.I06</v>
      </c>
      <c r="N9">
        <f>VLOOKUP(B9,'School Details'!A:K,10,FALSE)</f>
        <v>400069</v>
      </c>
      <c r="O9" t="s">
        <v>412</v>
      </c>
      <c r="P9" t="s">
        <v>112</v>
      </c>
      <c r="Q9" t="s">
        <v>113</v>
      </c>
      <c r="R9" t="s">
        <v>114</v>
      </c>
      <c r="S9" t="str">
        <f>VLOOKUP($G9,LBB_Code!$J:$O, 6,FALSE)</f>
        <v>A1.D10166.661225.99999.9999999.999999</v>
      </c>
      <c r="T9" s="154"/>
      <c r="W9" s="121"/>
      <c r="Z9" s="121"/>
      <c r="AC9" s="121"/>
      <c r="AD9" t="str">
        <f t="shared" si="3"/>
        <v>3300.UIFSM2526.I06.Jul251</v>
      </c>
      <c r="AE9" t="str">
        <f t="shared" si="4"/>
        <v>All Saints.3300.UIFSM2526.I06.Jul251</v>
      </c>
      <c r="AF9" s="121">
        <v>12006</v>
      </c>
      <c r="AI9" s="121"/>
      <c r="AL9" s="121"/>
      <c r="AO9" s="121"/>
      <c r="AR9" s="121"/>
      <c r="AU9" s="121"/>
      <c r="AX9" s="121"/>
      <c r="BA9" s="121"/>
      <c r="BD9" s="121"/>
      <c r="BE9" s="119">
        <f t="shared" si="5"/>
        <v>12006</v>
      </c>
      <c r="BF9" s="119">
        <f t="shared" si="6"/>
        <v>12006</v>
      </c>
    </row>
    <row r="10" spans="1:58" x14ac:dyDescent="0.25">
      <c r="A10">
        <v>3023500</v>
      </c>
      <c r="B10">
        <v>3023500</v>
      </c>
      <c r="C10" t="s">
        <v>731</v>
      </c>
      <c r="E10" t="str">
        <f>_xlfn.XLOOKUP(B10,'School Details'!A:A,'School Details'!D:D)</f>
        <v>M</v>
      </c>
      <c r="F10" t="str">
        <f>VLOOKUP(B10,'School Details'!A:K,5,FALSE)</f>
        <v>Primary</v>
      </c>
      <c r="G10" t="s">
        <v>894</v>
      </c>
      <c r="I10" t="s">
        <v>24692</v>
      </c>
      <c r="J10">
        <v>661225</v>
      </c>
      <c r="K10" s="117" t="s">
        <v>15</v>
      </c>
      <c r="M10" s="106" t="str">
        <f t="shared" si="1"/>
        <v>UIFSM2526.I06</v>
      </c>
      <c r="N10">
        <f>VLOOKUP(B10,'School Details'!A:K,10,FALSE)</f>
        <v>400023</v>
      </c>
      <c r="O10" t="str">
        <f>C10</f>
        <v>The Annunciation Catholic Infant School</v>
      </c>
      <c r="P10" t="str">
        <f>VLOOKUP($N10,LBB_Code!$B:$F,3,FALSE)</f>
        <v>The Annunciation Rc Infant School</v>
      </c>
      <c r="Q10" t="str">
        <f>VLOOKUP($N10,LBB_Code!$B:$F,2,FALSE)</f>
        <v>S900008294</v>
      </c>
      <c r="R10" t="str">
        <f>VLOOKUP($N10,LBB_Code!$B:$F,4,FALSE)</f>
        <v>HA8 0HQ</v>
      </c>
      <c r="S10" t="str">
        <f>VLOOKUP($G10,LBB_Code!$J:$O, 6,FALSE)</f>
        <v>A1.D10166.661225.99999.9999999.999999</v>
      </c>
      <c r="T10" s="154"/>
      <c r="W10" s="121"/>
      <c r="Z10" s="121"/>
      <c r="AC10" s="121"/>
      <c r="AD10" t="str">
        <f t="shared" si="3"/>
        <v>3500.UIFSM2526.I06.Jul251</v>
      </c>
      <c r="AE10" t="str">
        <f t="shared" si="4"/>
        <v>The Annunc.3500.UIFSM2526.I06.Jul251</v>
      </c>
      <c r="AF10" s="121">
        <v>26759</v>
      </c>
      <c r="AI10" s="121"/>
      <c r="AL10" s="121"/>
      <c r="AO10" s="121"/>
      <c r="AR10" s="121"/>
      <c r="AU10" s="121"/>
      <c r="AX10" s="121"/>
      <c r="BA10" s="121"/>
      <c r="BD10" s="121"/>
      <c r="BE10" s="119">
        <f t="shared" si="5"/>
        <v>26759</v>
      </c>
      <c r="BF10" s="119"/>
    </row>
    <row r="11" spans="1:58" x14ac:dyDescent="0.25">
      <c r="A11">
        <f t="shared" si="2"/>
        <v>3022002</v>
      </c>
      <c r="B11">
        <v>3022002</v>
      </c>
      <c r="C11" t="s">
        <v>699</v>
      </c>
      <c r="E11" t="str">
        <f>_xlfn.XLOOKUP(B11,'School Details'!A:A,'School Details'!D:D)</f>
        <v>M</v>
      </c>
      <c r="F11" t="str">
        <f>VLOOKUP(B11,'School Details'!A:K,5,FALSE)</f>
        <v>Primary</v>
      </c>
      <c r="G11" t="s">
        <v>894</v>
      </c>
      <c r="I11" t="s">
        <v>24692</v>
      </c>
      <c r="J11">
        <v>661225</v>
      </c>
      <c r="K11" s="117" t="s">
        <v>15</v>
      </c>
      <c r="M11" s="106" t="str">
        <f t="shared" si="1"/>
        <v>UIFSM2526.I06</v>
      </c>
      <c r="N11">
        <f>VLOOKUP(B11,'School Details'!A:K,10,FALSE)</f>
        <v>400005</v>
      </c>
      <c r="O11" t="s">
        <v>423</v>
      </c>
      <c r="P11" t="s">
        <v>139</v>
      </c>
      <c r="Q11" t="s">
        <v>140</v>
      </c>
      <c r="R11" t="s">
        <v>141</v>
      </c>
      <c r="S11" t="str">
        <f>VLOOKUP($G11,LBB_Code!$J:$O, 6,FALSE)</f>
        <v>A1.D10166.661225.99999.9999999.999999</v>
      </c>
      <c r="T11" s="154"/>
      <c r="W11" s="121"/>
      <c r="Z11" s="121"/>
      <c r="AC11" s="121"/>
      <c r="AD11" t="str">
        <f t="shared" si="3"/>
        <v>2002.UIFSM2526.I06.Jul251</v>
      </c>
      <c r="AE11" t="str">
        <f t="shared" si="4"/>
        <v>Barnfield .2002.UIFSM2526.I06.Jul251</v>
      </c>
      <c r="AF11" s="121">
        <v>35871</v>
      </c>
      <c r="AI11" s="121"/>
      <c r="AL11" s="121"/>
      <c r="AO11" s="121"/>
      <c r="AR11" s="121"/>
      <c r="AU11" s="121"/>
      <c r="AX11" s="121"/>
      <c r="BA11" s="121"/>
      <c r="BD11" s="121"/>
      <c r="BE11" s="119">
        <f t="shared" si="5"/>
        <v>35871</v>
      </c>
      <c r="BF11" s="119">
        <f t="shared" si="6"/>
        <v>35871</v>
      </c>
    </row>
    <row r="12" spans="1:58" x14ac:dyDescent="0.25">
      <c r="A12">
        <f t="shared" si="2"/>
        <v>3022079</v>
      </c>
      <c r="B12">
        <v>3022079</v>
      </c>
      <c r="C12" t="s">
        <v>717</v>
      </c>
      <c r="E12" t="str">
        <f>_xlfn.XLOOKUP(B12,'School Details'!A:A,'School Details'!D:D)</f>
        <v>M</v>
      </c>
      <c r="F12" t="str">
        <f>VLOOKUP(B12,'School Details'!A:K,5,FALSE)</f>
        <v>Primary</v>
      </c>
      <c r="G12" t="s">
        <v>894</v>
      </c>
      <c r="I12" t="s">
        <v>24692</v>
      </c>
      <c r="J12">
        <v>661225</v>
      </c>
      <c r="K12" s="117" t="s">
        <v>15</v>
      </c>
      <c r="M12" s="106" t="str">
        <f t="shared" si="1"/>
        <v>UIFSM2526.I06</v>
      </c>
      <c r="N12">
        <f>VLOOKUP(B12,'School Details'!A:K,10,FALSE)</f>
        <v>400070</v>
      </c>
      <c r="O12" t="s">
        <v>425</v>
      </c>
      <c r="P12" t="s">
        <v>16</v>
      </c>
      <c r="Q12" t="s">
        <v>17</v>
      </c>
      <c r="R12" t="s">
        <v>18</v>
      </c>
      <c r="S12" t="str">
        <f>VLOOKUP($G12,LBB_Code!$J:$O, 6,FALSE)</f>
        <v>A1.D10166.661225.99999.9999999.999999</v>
      </c>
      <c r="T12" s="154"/>
      <c r="W12" s="121"/>
      <c r="Z12" s="121"/>
      <c r="AC12" s="121"/>
      <c r="AD12" t="str">
        <f t="shared" si="3"/>
        <v>2079.UIFSM2526.I06.Jul251</v>
      </c>
      <c r="AE12" t="str">
        <f t="shared" si="4"/>
        <v>Beis Yaako.2079.UIFSM2526.I06.Jul251</v>
      </c>
      <c r="AF12" s="121">
        <v>46719</v>
      </c>
      <c r="AI12" s="121"/>
      <c r="AL12" s="121"/>
      <c r="AO12" s="121"/>
      <c r="AR12" s="121"/>
      <c r="AU12" s="121"/>
      <c r="AX12" s="121"/>
      <c r="BA12" s="121"/>
      <c r="BD12" s="121"/>
      <c r="BE12" s="119">
        <f t="shared" si="5"/>
        <v>46719</v>
      </c>
      <c r="BF12" s="119">
        <f t="shared" si="6"/>
        <v>46719</v>
      </c>
    </row>
    <row r="13" spans="1:58" x14ac:dyDescent="0.25">
      <c r="A13">
        <f t="shared" si="2"/>
        <v>3023524</v>
      </c>
      <c r="B13">
        <v>3023524</v>
      </c>
      <c r="C13" t="s">
        <v>187</v>
      </c>
      <c r="E13" t="str">
        <f>_xlfn.XLOOKUP(B13,'School Details'!A:A,'School Details'!D:D)</f>
        <v>M</v>
      </c>
      <c r="F13" t="str">
        <f>VLOOKUP(B13,'School Details'!A:K,5,FALSE)</f>
        <v>Primary</v>
      </c>
      <c r="G13" t="s">
        <v>894</v>
      </c>
      <c r="I13" t="s">
        <v>24692</v>
      </c>
      <c r="J13">
        <v>661225</v>
      </c>
      <c r="K13" s="117" t="s">
        <v>15</v>
      </c>
      <c r="M13" s="106" t="str">
        <f t="shared" si="1"/>
        <v>UIFSM2526.I06</v>
      </c>
      <c r="N13">
        <f>VLOOKUP(B13,'School Details'!A:K,10,FALSE)</f>
        <v>400150</v>
      </c>
      <c r="O13" t="s">
        <v>426</v>
      </c>
      <c r="P13" t="s">
        <v>187</v>
      </c>
      <c r="Q13" t="s">
        <v>188</v>
      </c>
      <c r="R13" t="s">
        <v>189</v>
      </c>
      <c r="S13" t="str">
        <f>VLOOKUP($G13,LBB_Code!$J:$O, 6,FALSE)</f>
        <v>A1.D10166.661225.99999.9999999.999999</v>
      </c>
      <c r="T13" s="154"/>
      <c r="W13" s="121"/>
      <c r="Z13" s="121"/>
      <c r="AC13" s="121"/>
      <c r="AD13" t="str">
        <f t="shared" si="3"/>
        <v>3524.UIFSM2526.I06.Jul251</v>
      </c>
      <c r="AE13" t="str">
        <f t="shared" si="4"/>
        <v>Beit Shvid.3524.UIFSM2526.I06.Jul251</v>
      </c>
      <c r="AF13" s="121">
        <v>22130</v>
      </c>
      <c r="AI13" s="121"/>
      <c r="AL13" s="121"/>
      <c r="AO13" s="121"/>
      <c r="AR13" s="121"/>
      <c r="AU13" s="121"/>
      <c r="AX13" s="121"/>
      <c r="BA13" s="121"/>
      <c r="BD13" s="121"/>
      <c r="BE13" s="119">
        <f t="shared" si="5"/>
        <v>22130</v>
      </c>
      <c r="BF13" s="119">
        <f>BE13 - T13</f>
        <v>22130</v>
      </c>
    </row>
    <row r="14" spans="1:58" x14ac:dyDescent="0.25">
      <c r="A14">
        <f t="shared" si="2"/>
        <v>3023511</v>
      </c>
      <c r="B14">
        <v>3023511</v>
      </c>
      <c r="C14" t="s">
        <v>737</v>
      </c>
      <c r="E14" t="str">
        <f>_xlfn.XLOOKUP(B14,'School Details'!A:A,'School Details'!D:D)</f>
        <v>M</v>
      </c>
      <c r="F14" t="str">
        <f>VLOOKUP(B14,'School Details'!A:K,5,FALSE)</f>
        <v>Primary</v>
      </c>
      <c r="G14" t="s">
        <v>894</v>
      </c>
      <c r="I14" t="s">
        <v>24692</v>
      </c>
      <c r="J14">
        <v>661225</v>
      </c>
      <c r="K14" s="117" t="s">
        <v>15</v>
      </c>
      <c r="M14" s="106" t="str">
        <f t="shared" si="1"/>
        <v>UIFSM2526.I06</v>
      </c>
      <c r="N14">
        <f>VLOOKUP(B14,'School Details'!A:K,10,FALSE)</f>
        <v>400024</v>
      </c>
      <c r="O14" t="s">
        <v>429</v>
      </c>
      <c r="P14" t="s">
        <v>64</v>
      </c>
      <c r="Q14" t="s">
        <v>65</v>
      </c>
      <c r="R14" t="s">
        <v>66</v>
      </c>
      <c r="S14" t="str">
        <f>VLOOKUP($G14,LBB_Code!$J:$O, 6,FALSE)</f>
        <v>A1.D10166.661225.99999.9999999.999999</v>
      </c>
      <c r="T14" s="154"/>
      <c r="W14" s="121"/>
      <c r="Z14" s="121"/>
      <c r="AC14" s="121"/>
      <c r="AD14" t="str">
        <f t="shared" si="3"/>
        <v>3511.UIFSM2526.I06.Jul251</v>
      </c>
      <c r="AE14" t="str">
        <f t="shared" si="4"/>
        <v>Blessed Do.3511.UIFSM2526.I06.Jul251</v>
      </c>
      <c r="AF14" s="121">
        <v>35726</v>
      </c>
      <c r="AI14" s="121"/>
      <c r="AL14" s="121"/>
      <c r="AO14" s="121"/>
      <c r="AR14" s="121"/>
      <c r="AU14" s="121"/>
      <c r="AX14" s="121"/>
      <c r="BA14" s="121"/>
      <c r="BD14" s="121"/>
      <c r="BE14" s="119">
        <f t="shared" si="5"/>
        <v>35726</v>
      </c>
      <c r="BF14" s="119">
        <f t="shared" si="6"/>
        <v>35726</v>
      </c>
    </row>
    <row r="15" spans="1:58" x14ac:dyDescent="0.25">
      <c r="A15">
        <v>3022008</v>
      </c>
      <c r="B15">
        <v>3022008</v>
      </c>
      <c r="C15" t="s">
        <v>432</v>
      </c>
      <c r="E15" t="str">
        <f>_xlfn.XLOOKUP(B15,'School Details'!A:A,'School Details'!D:D)</f>
        <v>M</v>
      </c>
      <c r="F15" t="str">
        <f>VLOOKUP(B15,'School Details'!A:K,5,FALSE)</f>
        <v>Primary</v>
      </c>
      <c r="G15" t="s">
        <v>894</v>
      </c>
      <c r="I15" t="s">
        <v>24692</v>
      </c>
      <c r="J15">
        <v>661225</v>
      </c>
      <c r="K15" s="117" t="s">
        <v>15</v>
      </c>
      <c r="M15" s="106" t="str">
        <f t="shared" si="1"/>
        <v>UIFSM2526.I06</v>
      </c>
      <c r="N15">
        <f>VLOOKUP(B15,'School Details'!A:K,10,FALSE)</f>
        <v>400057</v>
      </c>
      <c r="O15" t="str">
        <f>C15</f>
        <v xml:space="preserve">Brookland Infant  </v>
      </c>
      <c r="P15" t="str">
        <f>VLOOKUP($N15,LBB_Code!$B:$F,3,FALSE)</f>
        <v>Brookland Infant School</v>
      </c>
      <c r="Q15" t="str">
        <f>VLOOKUP($N15,LBB_Code!$B:$F,2,FALSE)</f>
        <v>S900008317</v>
      </c>
      <c r="R15" t="str">
        <f>VLOOKUP($N15,LBB_Code!$B:$F,4,FALSE)</f>
        <v>NW11 6EJ</v>
      </c>
      <c r="S15" t="str">
        <f>VLOOKUP($G15,LBB_Code!$J:$O, 6,FALSE)</f>
        <v>A1.D10166.661225.99999.9999999.999999</v>
      </c>
      <c r="T15" s="153"/>
      <c r="W15" s="121"/>
      <c r="Z15" s="121"/>
      <c r="AC15" s="121"/>
      <c r="AD15" t="str">
        <f t="shared" si="3"/>
        <v>2008.UIFSM2526.I06.Jul251</v>
      </c>
      <c r="AE15" t="str">
        <f t="shared" si="4"/>
        <v>Brookland .2008.UIFSM2526.I06.Jul251</v>
      </c>
      <c r="AF15" s="121">
        <v>68125</v>
      </c>
      <c r="AI15" s="121"/>
      <c r="AL15" s="121"/>
      <c r="AO15" s="121"/>
      <c r="AR15" s="121"/>
      <c r="AU15" s="121"/>
      <c r="AX15" s="121"/>
      <c r="BA15" s="121"/>
      <c r="BD15" s="121"/>
      <c r="BE15" s="119">
        <f t="shared" si="5"/>
        <v>68125</v>
      </c>
      <c r="BF15" s="119"/>
    </row>
    <row r="16" spans="1:58" x14ac:dyDescent="0.25">
      <c r="A16">
        <f t="shared" si="2"/>
        <v>3022009</v>
      </c>
      <c r="B16">
        <v>3022009</v>
      </c>
      <c r="C16" t="s">
        <v>702</v>
      </c>
      <c r="E16" t="str">
        <f>_xlfn.XLOOKUP(B16,'School Details'!A:A,'School Details'!D:D)</f>
        <v>M</v>
      </c>
      <c r="F16" t="str">
        <f>VLOOKUP(B16,'School Details'!A:K,5,FALSE)</f>
        <v>Primary</v>
      </c>
      <c r="G16" t="s">
        <v>894</v>
      </c>
      <c r="I16" t="s">
        <v>24692</v>
      </c>
      <c r="J16">
        <v>661225</v>
      </c>
      <c r="K16" s="117" t="s">
        <v>15</v>
      </c>
      <c r="M16" s="106" t="str">
        <f t="shared" si="1"/>
        <v>UIFSM2526.I06</v>
      </c>
      <c r="N16">
        <f>VLOOKUP(B16,'School Details'!A:K,10,FALSE)</f>
        <v>400061</v>
      </c>
      <c r="O16" t="s">
        <v>434</v>
      </c>
      <c r="P16" t="s">
        <v>253</v>
      </c>
      <c r="Q16" t="s">
        <v>254</v>
      </c>
      <c r="R16" t="s">
        <v>255</v>
      </c>
      <c r="S16" t="str">
        <f>VLOOKUP($G16,LBB_Code!$J:$O, 6,FALSE)</f>
        <v>A1.D10166.661225.99999.9999999.999999</v>
      </c>
      <c r="T16" s="154"/>
      <c r="W16" s="121"/>
      <c r="Z16" s="121"/>
      <c r="AC16" s="121"/>
      <c r="AD16" t="str">
        <f t="shared" si="3"/>
        <v>2009.UIFSM2526.I06.Jul251</v>
      </c>
      <c r="AE16" t="str">
        <f t="shared" si="4"/>
        <v>Brunswick .2009.UIFSM2526.I06.Jul251</v>
      </c>
      <c r="AF16" s="121">
        <v>32833</v>
      </c>
      <c r="AI16" s="121"/>
      <c r="AL16" s="121"/>
      <c r="AO16" s="121"/>
      <c r="AR16" s="121"/>
      <c r="AU16" s="121"/>
      <c r="AX16" s="121"/>
      <c r="BA16" s="121"/>
      <c r="BD16" s="121"/>
      <c r="BE16" s="119">
        <f t="shared" si="5"/>
        <v>32833</v>
      </c>
      <c r="BF16" s="119">
        <f t="shared" si="6"/>
        <v>32833</v>
      </c>
    </row>
    <row r="17" spans="1:58" x14ac:dyDescent="0.25">
      <c r="A17">
        <f t="shared" si="2"/>
        <v>3022067</v>
      </c>
      <c r="B17">
        <v>3022067</v>
      </c>
      <c r="C17" t="s">
        <v>437</v>
      </c>
      <c r="E17" t="str">
        <f>_xlfn.XLOOKUP(B17,'School Details'!A:A,'School Details'!D:D)</f>
        <v>M</v>
      </c>
      <c r="F17" t="str">
        <f>VLOOKUP(B17,'School Details'!A:K,5,FALSE)</f>
        <v>Primary</v>
      </c>
      <c r="G17" t="s">
        <v>894</v>
      </c>
      <c r="I17" t="s">
        <v>24692</v>
      </c>
      <c r="J17">
        <v>661225</v>
      </c>
      <c r="K17" s="117" t="s">
        <v>15</v>
      </c>
      <c r="M17" s="106" t="str">
        <f t="shared" si="1"/>
        <v>UIFSM2526.I06</v>
      </c>
      <c r="N17">
        <f>VLOOKUP(B17,'School Details'!A:K,10,FALSE)</f>
        <v>400065</v>
      </c>
      <c r="O17" t="s">
        <v>436</v>
      </c>
      <c r="P17" t="s">
        <v>49</v>
      </c>
      <c r="Q17" t="s">
        <v>50</v>
      </c>
      <c r="R17" t="s">
        <v>51</v>
      </c>
      <c r="S17" t="str">
        <f>VLOOKUP($G17,LBB_Code!$J:$O, 6,FALSE)</f>
        <v>A1.D10166.661225.99999.9999999.999999</v>
      </c>
      <c r="T17" s="153"/>
      <c r="W17" s="121"/>
      <c r="Z17" s="121"/>
      <c r="AC17" s="121"/>
      <c r="AD17" t="str">
        <f t="shared" si="3"/>
        <v>2067.UIFSM2526.I06.Jul251</v>
      </c>
      <c r="AE17" t="str">
        <f t="shared" si="4"/>
        <v>Chalgrove .2067.UIFSM2526.I06.Jul251</v>
      </c>
      <c r="AF17" s="121">
        <v>21986</v>
      </c>
      <c r="AI17" s="121"/>
      <c r="AL17" s="121"/>
      <c r="AO17" s="121"/>
      <c r="AR17" s="121"/>
      <c r="AU17" s="121"/>
      <c r="AX17" s="121"/>
      <c r="BA17" s="121"/>
      <c r="BD17" s="121"/>
      <c r="BE17" s="119">
        <f t="shared" si="5"/>
        <v>21986</v>
      </c>
      <c r="BF17" s="119">
        <f t="shared" si="6"/>
        <v>21986</v>
      </c>
    </row>
    <row r="18" spans="1:58" x14ac:dyDescent="0.25">
      <c r="A18">
        <f t="shared" si="2"/>
        <v>3023302</v>
      </c>
      <c r="B18">
        <v>3023302</v>
      </c>
      <c r="C18" t="s">
        <v>719</v>
      </c>
      <c r="E18" t="str">
        <f>_xlfn.XLOOKUP(B18,'School Details'!A:A,'School Details'!D:D)</f>
        <v>M</v>
      </c>
      <c r="F18" t="str">
        <f>VLOOKUP(B18,'School Details'!A:K,5,FALSE)</f>
        <v>Primary</v>
      </c>
      <c r="G18" t="s">
        <v>894</v>
      </c>
      <c r="I18" t="s">
        <v>24692</v>
      </c>
      <c r="J18">
        <v>661225</v>
      </c>
      <c r="K18" s="117" t="s">
        <v>15</v>
      </c>
      <c r="M18" s="106" t="str">
        <f t="shared" si="1"/>
        <v>UIFSM2526.I06</v>
      </c>
      <c r="N18">
        <f>VLOOKUP(B18,'School Details'!A:K,10,FALSE)</f>
        <v>400039</v>
      </c>
      <c r="O18" t="s">
        <v>439</v>
      </c>
      <c r="P18" t="s">
        <v>67</v>
      </c>
      <c r="Q18" t="s">
        <v>68</v>
      </c>
      <c r="R18" t="s">
        <v>69</v>
      </c>
      <c r="S18" t="str">
        <f>VLOOKUP($G18,LBB_Code!$J:$O, 6,FALSE)</f>
        <v>A1.D10166.661225.99999.9999999.999999</v>
      </c>
      <c r="T18" s="154"/>
      <c r="W18" s="121"/>
      <c r="Z18" s="121"/>
      <c r="AC18" s="121"/>
      <c r="AD18" t="str">
        <f t="shared" si="3"/>
        <v>3302.UIFSM2526.I06.Jul251</v>
      </c>
      <c r="AE18" t="str">
        <f t="shared" si="4"/>
        <v>Christ Chu.3302.UIFSM2526.I06.Jul251</v>
      </c>
      <c r="AF18" s="121">
        <v>19093</v>
      </c>
      <c r="AI18" s="121"/>
      <c r="AL18" s="121"/>
      <c r="AO18" s="121"/>
      <c r="AR18" s="121"/>
      <c r="AU18" s="121"/>
      <c r="AX18" s="121"/>
      <c r="BA18" s="121"/>
      <c r="BD18" s="121"/>
      <c r="BE18" s="119">
        <f t="shared" si="5"/>
        <v>19093</v>
      </c>
      <c r="BF18" s="119">
        <f t="shared" si="6"/>
        <v>19093</v>
      </c>
    </row>
    <row r="19" spans="1:58" x14ac:dyDescent="0.25">
      <c r="A19">
        <f t="shared" si="2"/>
        <v>3022011</v>
      </c>
      <c r="B19">
        <v>3022011</v>
      </c>
      <c r="C19" t="s">
        <v>46</v>
      </c>
      <c r="E19" t="str">
        <f>_xlfn.XLOOKUP(B19,'School Details'!A:A,'School Details'!D:D)</f>
        <v>M</v>
      </c>
      <c r="F19" t="str">
        <f>VLOOKUP(B19,'School Details'!A:K,5,FALSE)</f>
        <v>Primary</v>
      </c>
      <c r="G19" t="s">
        <v>894</v>
      </c>
      <c r="I19" t="s">
        <v>24692</v>
      </c>
      <c r="J19">
        <v>661225</v>
      </c>
      <c r="K19" s="117" t="s">
        <v>15</v>
      </c>
      <c r="M19" s="106" t="str">
        <f t="shared" si="1"/>
        <v>UIFSM2526.I06</v>
      </c>
      <c r="N19">
        <f>VLOOKUP(B19,'School Details'!A:K,10,FALSE)</f>
        <v>400020</v>
      </c>
      <c r="O19" t="s">
        <v>440</v>
      </c>
      <c r="P19" t="s">
        <v>46</v>
      </c>
      <c r="Q19" t="s">
        <v>47</v>
      </c>
      <c r="R19" t="s">
        <v>48</v>
      </c>
      <c r="S19" t="str">
        <f>VLOOKUP($G19,LBB_Code!$J:$O, 6,FALSE)</f>
        <v>A1.D10166.661225.99999.9999999.999999</v>
      </c>
      <c r="T19" s="154"/>
      <c r="W19" s="121"/>
      <c r="Z19" s="121"/>
      <c r="AC19" s="121"/>
      <c r="AD19" t="str">
        <f t="shared" si="3"/>
        <v>2011.UIFSM2526.I06.Jul251</v>
      </c>
      <c r="AE19" t="str">
        <f t="shared" si="4"/>
        <v>Church Hil.2011.UIFSM2526.I06.Jul251</v>
      </c>
      <c r="AF19" s="121">
        <v>15043</v>
      </c>
      <c r="AI19" s="121"/>
      <c r="AL19" s="121"/>
      <c r="AO19" s="121"/>
      <c r="AR19" s="121"/>
      <c r="AU19" s="121"/>
      <c r="AX19" s="121"/>
      <c r="BA19" s="121"/>
      <c r="BD19" s="121"/>
      <c r="BE19" s="119">
        <f t="shared" si="5"/>
        <v>15043</v>
      </c>
      <c r="BF19" s="119">
        <f>BE19 - T19</f>
        <v>15043</v>
      </c>
    </row>
    <row r="20" spans="1:58" x14ac:dyDescent="0.25">
      <c r="A20">
        <f t="shared" si="2"/>
        <v>3022014</v>
      </c>
      <c r="B20">
        <v>3022014</v>
      </c>
      <c r="C20" t="s">
        <v>703</v>
      </c>
      <c r="E20" t="str">
        <f>_xlfn.XLOOKUP(B20,'School Details'!A:A,'School Details'!D:D)</f>
        <v>M</v>
      </c>
      <c r="F20" t="str">
        <f>VLOOKUP(B20,'School Details'!A:K,5,FALSE)</f>
        <v>Primary</v>
      </c>
      <c r="G20" t="s">
        <v>894</v>
      </c>
      <c r="I20" t="s">
        <v>24692</v>
      </c>
      <c r="J20">
        <v>661225</v>
      </c>
      <c r="K20" s="117" t="s">
        <v>15</v>
      </c>
      <c r="M20" s="106" t="str">
        <f t="shared" si="1"/>
        <v>UIFSM2526.I06</v>
      </c>
      <c r="N20">
        <f>VLOOKUP(B20,'School Details'!A:K,10,FALSE)</f>
        <v>400050</v>
      </c>
      <c r="O20" t="s">
        <v>443</v>
      </c>
      <c r="P20" t="s">
        <v>91</v>
      </c>
      <c r="Q20" t="s">
        <v>92</v>
      </c>
      <c r="R20" t="s">
        <v>93</v>
      </c>
      <c r="S20" t="str">
        <f>VLOOKUP($G20,LBB_Code!$J:$O, 6,FALSE)</f>
        <v>A1.D10166.661225.99999.9999999.999999</v>
      </c>
      <c r="T20" s="154"/>
      <c r="W20" s="121"/>
      <c r="Z20" s="121"/>
      <c r="AC20" s="121"/>
      <c r="AD20" t="str">
        <f t="shared" si="3"/>
        <v>2014.UIFSM2526.I06.Jul251</v>
      </c>
      <c r="AE20" t="str">
        <f t="shared" si="4"/>
        <v>Colindale .2014.UIFSM2526.I06.Jul251</v>
      </c>
      <c r="AF20" s="121">
        <v>54818</v>
      </c>
      <c r="AI20" s="121"/>
      <c r="AL20" s="121"/>
      <c r="AO20" s="121"/>
      <c r="AR20" s="121"/>
      <c r="AU20" s="121"/>
      <c r="AX20" s="121"/>
      <c r="BA20" s="121"/>
      <c r="BD20" s="121"/>
      <c r="BE20" s="119">
        <f t="shared" si="5"/>
        <v>54818</v>
      </c>
      <c r="BF20" s="119">
        <f t="shared" si="6"/>
        <v>54818</v>
      </c>
    </row>
    <row r="21" spans="1:58" x14ac:dyDescent="0.25">
      <c r="A21">
        <f t="shared" si="2"/>
        <v>3022015</v>
      </c>
      <c r="B21">
        <v>3022015</v>
      </c>
      <c r="C21" t="s">
        <v>704</v>
      </c>
      <c r="E21" t="str">
        <f>_xlfn.XLOOKUP(B21,'School Details'!A:A,'School Details'!D:D)</f>
        <v>M</v>
      </c>
      <c r="F21" t="str">
        <f>VLOOKUP(B21,'School Details'!A:K,5,FALSE)</f>
        <v>Primary</v>
      </c>
      <c r="G21" t="s">
        <v>894</v>
      </c>
      <c r="I21" t="s">
        <v>24692</v>
      </c>
      <c r="J21">
        <v>661225</v>
      </c>
      <c r="K21" s="117" t="s">
        <v>15</v>
      </c>
      <c r="M21" s="106" t="str">
        <f t="shared" si="1"/>
        <v>UIFSM2526.I06</v>
      </c>
      <c r="N21">
        <f>VLOOKUP(B21,'School Details'!A:K,10,FALSE)</f>
        <v>400059</v>
      </c>
      <c r="O21" t="s">
        <v>445</v>
      </c>
      <c r="P21" t="s">
        <v>241</v>
      </c>
      <c r="Q21" t="s">
        <v>242</v>
      </c>
      <c r="R21" t="s">
        <v>243</v>
      </c>
      <c r="S21" t="str">
        <f>VLOOKUP($G21,LBB_Code!$J:$O, 6,FALSE)</f>
        <v>A1.D10166.661225.99999.9999999.999999</v>
      </c>
      <c r="T21" s="154"/>
      <c r="W21" s="121"/>
      <c r="Z21" s="121"/>
      <c r="AC21" s="121"/>
      <c r="AD21" t="str">
        <f t="shared" si="3"/>
        <v>2015.UIFSM2526.I06.Jul251</v>
      </c>
      <c r="AE21" t="str">
        <f t="shared" si="4"/>
        <v>Coppetts W.2015.UIFSM2526.I06.Jul251</v>
      </c>
      <c r="AF21" s="121">
        <v>10993</v>
      </c>
      <c r="AI21" s="121"/>
      <c r="AL21" s="121"/>
      <c r="AO21" s="121"/>
      <c r="AR21" s="121"/>
      <c r="AU21" s="121"/>
      <c r="AX21" s="121"/>
      <c r="BA21" s="121"/>
      <c r="BD21" s="121"/>
      <c r="BE21" s="119">
        <f t="shared" si="5"/>
        <v>10993</v>
      </c>
      <c r="BF21" s="119">
        <f t="shared" si="6"/>
        <v>10993</v>
      </c>
    </row>
    <row r="22" spans="1:58" x14ac:dyDescent="0.25">
      <c r="A22">
        <f t="shared" si="2"/>
        <v>3022016</v>
      </c>
      <c r="B22">
        <v>3022016</v>
      </c>
      <c r="C22" t="s">
        <v>160</v>
      </c>
      <c r="E22" t="str">
        <f>_xlfn.XLOOKUP(B22,'School Details'!A:A,'School Details'!D:D)</f>
        <v>M</v>
      </c>
      <c r="F22" t="str">
        <f>VLOOKUP(B22,'School Details'!A:K,5,FALSE)</f>
        <v>Primary</v>
      </c>
      <c r="G22" t="s">
        <v>894</v>
      </c>
      <c r="I22" t="s">
        <v>24692</v>
      </c>
      <c r="J22">
        <v>661225</v>
      </c>
      <c r="K22" s="117" t="s">
        <v>15</v>
      </c>
      <c r="M22" s="106" t="str">
        <f t="shared" si="1"/>
        <v>UIFSM2526.I06</v>
      </c>
      <c r="N22">
        <f>VLOOKUP(B22,'School Details'!A:K,10,FALSE)</f>
        <v>400049</v>
      </c>
      <c r="O22" t="s">
        <v>446</v>
      </c>
      <c r="P22" t="s">
        <v>160</v>
      </c>
      <c r="Q22" t="s">
        <v>161</v>
      </c>
      <c r="R22" t="s">
        <v>162</v>
      </c>
      <c r="S22" t="str">
        <f>VLOOKUP($G22,LBB_Code!$J:$O, 6,FALSE)</f>
        <v>A1.D10166.661225.99999.9999999.999999</v>
      </c>
      <c r="T22" s="154"/>
      <c r="W22" s="121"/>
      <c r="Z22" s="121"/>
      <c r="AC22" s="121"/>
      <c r="AD22" t="str">
        <f t="shared" si="3"/>
        <v>2016.UIFSM2526.I06.Jul251</v>
      </c>
      <c r="AE22" t="str">
        <f t="shared" si="4"/>
        <v>Courtland .2016.UIFSM2526.I06.Jul251</v>
      </c>
      <c r="AF22" s="121">
        <v>22998</v>
      </c>
      <c r="AI22" s="121"/>
      <c r="AL22" s="121"/>
      <c r="AO22" s="121"/>
      <c r="AR22" s="121"/>
      <c r="AU22" s="121"/>
      <c r="AX22" s="121"/>
      <c r="BA22" s="121"/>
      <c r="BD22" s="121"/>
      <c r="BE22" s="119">
        <f t="shared" si="5"/>
        <v>22998</v>
      </c>
      <c r="BF22" s="119">
        <f t="shared" si="6"/>
        <v>22998</v>
      </c>
    </row>
    <row r="23" spans="1:58" x14ac:dyDescent="0.25">
      <c r="A23">
        <f t="shared" si="2"/>
        <v>3022017</v>
      </c>
      <c r="B23">
        <v>3022017</v>
      </c>
      <c r="C23" t="s">
        <v>448</v>
      </c>
      <c r="E23" t="str">
        <f>_xlfn.XLOOKUP(B23,'School Details'!A:A,'School Details'!D:D)</f>
        <v>M</v>
      </c>
      <c r="F23" t="str">
        <f>VLOOKUP(B23,'School Details'!A:K,5,FALSE)</f>
        <v>Primary</v>
      </c>
      <c r="G23" t="s">
        <v>894</v>
      </c>
      <c r="I23" t="s">
        <v>24692</v>
      </c>
      <c r="J23">
        <v>661225</v>
      </c>
      <c r="K23" s="117" t="s">
        <v>15</v>
      </c>
      <c r="M23" s="106" t="str">
        <f t="shared" si="1"/>
        <v>UIFSM2526.I06</v>
      </c>
      <c r="N23">
        <f>VLOOKUP(B23,'School Details'!A:K,10,FALSE)</f>
        <v>400080</v>
      </c>
      <c r="O23" t="s">
        <v>447</v>
      </c>
      <c r="P23" t="s">
        <v>61</v>
      </c>
      <c r="Q23" t="s">
        <v>62</v>
      </c>
      <c r="R23" t="s">
        <v>63</v>
      </c>
      <c r="S23" t="str">
        <f>VLOOKUP($G23,LBB_Code!$J:$O, 6,FALSE)</f>
        <v>A1.D10166.661225.99999.9999999.999999</v>
      </c>
      <c r="T23" s="154"/>
      <c r="W23" s="121"/>
      <c r="Z23" s="121"/>
      <c r="AC23" s="121"/>
      <c r="AD23" t="str">
        <f t="shared" si="3"/>
        <v>2017.UIFSM2526.I06.Jul251</v>
      </c>
      <c r="AE23" t="str">
        <f t="shared" si="4"/>
        <v>Cromer Roa.2017.UIFSM2526.I06.Jul251</v>
      </c>
      <c r="AF23" s="121">
        <v>39342</v>
      </c>
      <c r="AI23" s="121"/>
      <c r="AL23" s="121"/>
      <c r="AO23" s="121"/>
      <c r="AR23" s="121"/>
      <c r="AU23" s="121"/>
      <c r="AX23" s="121"/>
      <c r="BA23" s="121"/>
      <c r="BD23" s="121"/>
      <c r="BE23" s="119">
        <f t="shared" si="5"/>
        <v>39342</v>
      </c>
      <c r="BF23" s="119">
        <f t="shared" si="6"/>
        <v>39342</v>
      </c>
    </row>
    <row r="24" spans="1:58" x14ac:dyDescent="0.25">
      <c r="A24">
        <f t="shared" si="2"/>
        <v>3022073</v>
      </c>
      <c r="B24">
        <v>3022073</v>
      </c>
      <c r="C24" t="s">
        <v>256</v>
      </c>
      <c r="E24" t="str">
        <f>_xlfn.XLOOKUP(B24,'School Details'!A:A,'School Details'!D:D)</f>
        <v>M</v>
      </c>
      <c r="F24" t="str">
        <f>VLOOKUP(B24,'School Details'!A:K,5,FALSE)</f>
        <v>Primary</v>
      </c>
      <c r="G24" t="s">
        <v>894</v>
      </c>
      <c r="I24" t="s">
        <v>24692</v>
      </c>
      <c r="J24">
        <v>661225</v>
      </c>
      <c r="K24" s="117" t="s">
        <v>15</v>
      </c>
      <c r="M24" s="106" t="str">
        <f t="shared" si="1"/>
        <v>UIFSM2526.I06</v>
      </c>
      <c r="N24">
        <f>VLOOKUP(B24,'School Details'!A:K,10,FALSE)</f>
        <v>400105</v>
      </c>
      <c r="O24" t="s">
        <v>449</v>
      </c>
      <c r="P24" t="s">
        <v>256</v>
      </c>
      <c r="Q24" t="s">
        <v>257</v>
      </c>
      <c r="R24" t="s">
        <v>258</v>
      </c>
      <c r="S24" t="str">
        <f>VLOOKUP($G24,LBB_Code!$J:$O, 6,FALSE)</f>
        <v>A1.D10166.661225.99999.9999999.999999</v>
      </c>
      <c r="T24" s="154"/>
      <c r="W24" s="121"/>
      <c r="Z24" s="121"/>
      <c r="AC24" s="121"/>
      <c r="AD24" t="str">
        <f t="shared" si="3"/>
        <v>2073.UIFSM2526.I06.Jul251</v>
      </c>
      <c r="AE24" t="str">
        <f t="shared" si="4"/>
        <v>Danegrove .2073.UIFSM2526.I06.Jul251</v>
      </c>
      <c r="AF24" s="121">
        <v>42958</v>
      </c>
      <c r="AI24" s="121"/>
      <c r="AL24" s="121"/>
      <c r="AO24" s="121"/>
      <c r="AR24" s="121"/>
      <c r="AU24" s="121"/>
      <c r="AX24" s="121"/>
      <c r="BA24" s="121"/>
      <c r="BD24" s="121"/>
      <c r="BE24" s="119">
        <f t="shared" si="5"/>
        <v>42958</v>
      </c>
      <c r="BF24" s="119">
        <f t="shared" si="6"/>
        <v>42958</v>
      </c>
    </row>
    <row r="25" spans="1:58" x14ac:dyDescent="0.25">
      <c r="A25">
        <v>3022019</v>
      </c>
      <c r="B25">
        <v>3022019</v>
      </c>
      <c r="C25" t="s">
        <v>450</v>
      </c>
      <c r="E25" t="str">
        <f>_xlfn.XLOOKUP(B25,'School Details'!A:A,'School Details'!D:D)</f>
        <v>M</v>
      </c>
      <c r="F25" t="str">
        <f>VLOOKUP(B25,'School Details'!A:K,5,FALSE)</f>
        <v>Primary</v>
      </c>
      <c r="G25" t="s">
        <v>894</v>
      </c>
      <c r="I25" t="s">
        <v>24692</v>
      </c>
      <c r="J25">
        <v>661225</v>
      </c>
      <c r="K25" s="117" t="s">
        <v>15</v>
      </c>
      <c r="M25" s="106" t="str">
        <f t="shared" si="1"/>
        <v>UIFSM2526.I06</v>
      </c>
      <c r="N25">
        <f>VLOOKUP(B25,'School Details'!A:K,10,FALSE)</f>
        <v>400036</v>
      </c>
      <c r="O25" t="str">
        <f>C25</f>
        <v xml:space="preserve">Deansbrook Infant </v>
      </c>
      <c r="P25" t="str">
        <f>VLOOKUP($N25,LBB_Code!$B:$F,3,FALSE)</f>
        <v>Deansbrook Infant School</v>
      </c>
      <c r="Q25" t="str">
        <f>VLOOKUP($N25,LBB_Code!$B:$F,2,FALSE)</f>
        <v>S900008302</v>
      </c>
      <c r="R25" t="str">
        <f>VLOOKUP($N25,LBB_Code!$B:$F,4,FALSE)</f>
        <v>NW7 3ED</v>
      </c>
      <c r="S25" t="str">
        <f>VLOOKUP($G25,LBB_Code!$J:$O, 6,FALSE)</f>
        <v>A1.D10166.661225.99999.9999999.999999</v>
      </c>
      <c r="T25" s="154"/>
      <c r="W25" s="121"/>
      <c r="Z25" s="121"/>
      <c r="AC25" s="121"/>
      <c r="AD25" t="str">
        <f t="shared" si="3"/>
        <v>2019.UIFSM2526.I06.Jul251</v>
      </c>
      <c r="AE25" t="str">
        <f t="shared" si="4"/>
        <v>Deansbrook.2019.UIFSM2526.I06.Jul251</v>
      </c>
      <c r="AF25" s="121">
        <v>34859</v>
      </c>
      <c r="AI25" s="121"/>
      <c r="AL25" s="121"/>
      <c r="AO25" s="121"/>
      <c r="AR25" s="121"/>
      <c r="AU25" s="121"/>
      <c r="AX25" s="121"/>
      <c r="BA25" s="121"/>
      <c r="BD25" s="121"/>
      <c r="BE25" s="119">
        <f t="shared" si="5"/>
        <v>34859</v>
      </c>
      <c r="BF25" s="119"/>
    </row>
    <row r="26" spans="1:58" x14ac:dyDescent="0.25">
      <c r="A26">
        <f t="shared" si="2"/>
        <v>3022023</v>
      </c>
      <c r="B26">
        <v>3022023</v>
      </c>
      <c r="C26" t="s">
        <v>88</v>
      </c>
      <c r="E26" t="str">
        <f>_xlfn.XLOOKUP(B26,'School Details'!A:A,'School Details'!D:D)</f>
        <v>M</v>
      </c>
      <c r="F26" t="str">
        <f>VLOOKUP(B26,'School Details'!A:K,5,FALSE)</f>
        <v>Primary</v>
      </c>
      <c r="G26" t="s">
        <v>894</v>
      </c>
      <c r="I26" t="s">
        <v>24692</v>
      </c>
      <c r="J26">
        <v>661225</v>
      </c>
      <c r="K26" s="117" t="s">
        <v>15</v>
      </c>
      <c r="M26" s="106" t="str">
        <f t="shared" si="1"/>
        <v>UIFSM2526.I06</v>
      </c>
      <c r="N26">
        <f>VLOOKUP(B26,'School Details'!A:K,10,FALSE)</f>
        <v>400159</v>
      </c>
      <c r="O26" t="s">
        <v>453</v>
      </c>
      <c r="P26" t="s">
        <v>88</v>
      </c>
      <c r="Q26" t="s">
        <v>89</v>
      </c>
      <c r="R26" t="s">
        <v>90</v>
      </c>
      <c r="S26" t="str">
        <f>VLOOKUP($G26,LBB_Code!$J:$O, 6,FALSE)</f>
        <v>A1.D10166.661225.99999.9999999.999999</v>
      </c>
      <c r="T26" s="154"/>
      <c r="W26" s="121"/>
      <c r="Z26" s="121"/>
      <c r="AC26" s="121"/>
      <c r="AD26" t="str">
        <f t="shared" si="3"/>
        <v>2023.UIFSM2526.I06.Jul251</v>
      </c>
      <c r="AE26" t="str">
        <f t="shared" si="4"/>
        <v>Edgware Pr.2023.UIFSM2526.I06.Jul251</v>
      </c>
      <c r="AF26" s="121">
        <v>30520</v>
      </c>
      <c r="AI26" s="121"/>
      <c r="AL26" s="121"/>
      <c r="AO26" s="121"/>
      <c r="AR26" s="121"/>
      <c r="AU26" s="121"/>
      <c r="AX26" s="121"/>
      <c r="BA26" s="121"/>
      <c r="BD26" s="121"/>
      <c r="BE26" s="119">
        <f t="shared" si="5"/>
        <v>30520</v>
      </c>
      <c r="BF26" s="119">
        <f t="shared" si="6"/>
        <v>30520</v>
      </c>
    </row>
    <row r="27" spans="1:58" x14ac:dyDescent="0.25">
      <c r="A27">
        <f t="shared" si="2"/>
        <v>3022024</v>
      </c>
      <c r="B27">
        <v>3022024</v>
      </c>
      <c r="C27" t="s">
        <v>705</v>
      </c>
      <c r="E27" t="str">
        <f>_xlfn.XLOOKUP(B27,'School Details'!A:A,'School Details'!D:D)</f>
        <v>M</v>
      </c>
      <c r="F27" t="str">
        <f>VLOOKUP(B27,'School Details'!A:K,5,FALSE)</f>
        <v>Primary</v>
      </c>
      <c r="G27" t="s">
        <v>894</v>
      </c>
      <c r="I27" t="s">
        <v>24692</v>
      </c>
      <c r="J27">
        <v>661225</v>
      </c>
      <c r="K27" s="117" t="s">
        <v>15</v>
      </c>
      <c r="M27" s="106" t="str">
        <f t="shared" si="1"/>
        <v>UIFSM2526.I06</v>
      </c>
      <c r="N27">
        <f>VLOOKUP(B27,'School Details'!A:K,10,FALSE)</f>
        <v>400047</v>
      </c>
      <c r="O27" t="s">
        <v>455</v>
      </c>
      <c r="P27" t="s">
        <v>178</v>
      </c>
      <c r="Q27" t="s">
        <v>179</v>
      </c>
      <c r="R27" t="s">
        <v>180</v>
      </c>
      <c r="S27" t="str">
        <f>VLOOKUP($G27,LBB_Code!$J:$O, 6,FALSE)</f>
        <v>A1.D10166.661225.99999.9999999.999999</v>
      </c>
      <c r="T27" s="154"/>
      <c r="W27" s="121"/>
      <c r="Z27" s="121"/>
      <c r="AC27" s="121"/>
      <c r="AD27" t="str">
        <f t="shared" si="3"/>
        <v>2024.UIFSM2526.I06.Jul251</v>
      </c>
      <c r="AE27" t="str">
        <f t="shared" si="4"/>
        <v>Fairway Pr.2024.UIFSM2526.I06.Jul251</v>
      </c>
      <c r="AF27" s="121">
        <v>12729</v>
      </c>
      <c r="AI27" s="121"/>
      <c r="AL27" s="121"/>
      <c r="AO27" s="121"/>
      <c r="AR27" s="121"/>
      <c r="AU27" s="121"/>
      <c r="AX27" s="121"/>
      <c r="BA27" s="121"/>
      <c r="BD27" s="121"/>
      <c r="BE27" s="119">
        <f t="shared" si="5"/>
        <v>12729</v>
      </c>
      <c r="BF27" s="119">
        <f t="shared" si="6"/>
        <v>12729</v>
      </c>
    </row>
    <row r="28" spans="1:58" x14ac:dyDescent="0.25">
      <c r="A28">
        <f t="shared" si="2"/>
        <v>3022025</v>
      </c>
      <c r="B28">
        <v>3022025</v>
      </c>
      <c r="C28" t="s">
        <v>244</v>
      </c>
      <c r="E28" t="str">
        <f>_xlfn.XLOOKUP(B28,'School Details'!A:A,'School Details'!D:D)</f>
        <v>M</v>
      </c>
      <c r="F28" t="str">
        <f>VLOOKUP(B28,'School Details'!A:K,5,FALSE)</f>
        <v>Primary</v>
      </c>
      <c r="G28" t="s">
        <v>894</v>
      </c>
      <c r="I28" t="s">
        <v>24692</v>
      </c>
      <c r="J28">
        <v>661225</v>
      </c>
      <c r="K28" s="117" t="s">
        <v>15</v>
      </c>
      <c r="M28" s="106" t="str">
        <f t="shared" si="1"/>
        <v>UIFSM2526.I06</v>
      </c>
      <c r="N28">
        <f>VLOOKUP(B28,'School Details'!A:K,10,FALSE)</f>
        <v>400001</v>
      </c>
      <c r="O28" t="s">
        <v>457</v>
      </c>
      <c r="P28" t="s">
        <v>244</v>
      </c>
      <c r="Q28" t="s">
        <v>245</v>
      </c>
      <c r="R28" t="s">
        <v>246</v>
      </c>
      <c r="S28" t="str">
        <f>VLOOKUP($G28,LBB_Code!$J:$O, 6,FALSE)</f>
        <v>A1.D10166.661225.99999.9999999.999999</v>
      </c>
      <c r="T28" s="154"/>
      <c r="W28" s="121"/>
      <c r="Z28" s="121"/>
      <c r="AC28" s="121"/>
      <c r="AD28" t="str">
        <f t="shared" si="3"/>
        <v>2025.UIFSM2526.I06.Jul251</v>
      </c>
      <c r="AE28" t="str">
        <f t="shared" si="4"/>
        <v>Foulds Sch.2025.UIFSM2526.I06.Jul251</v>
      </c>
      <c r="AF28" s="121">
        <v>34569</v>
      </c>
      <c r="AI28" s="121"/>
      <c r="AL28" s="121"/>
      <c r="AO28" s="121"/>
      <c r="AR28" s="121"/>
      <c r="AU28" s="121"/>
      <c r="AX28" s="121"/>
      <c r="BA28" s="121"/>
      <c r="BD28" s="121"/>
      <c r="BE28" s="119">
        <f t="shared" si="5"/>
        <v>34569</v>
      </c>
      <c r="BF28" s="119">
        <f t="shared" si="6"/>
        <v>34569</v>
      </c>
    </row>
    <row r="29" spans="1:58" x14ac:dyDescent="0.25">
      <c r="A29">
        <f>B29</f>
        <v>3022026</v>
      </c>
      <c r="B29">
        <v>3022026</v>
      </c>
      <c r="C29" t="s">
        <v>706</v>
      </c>
      <c r="E29" t="str">
        <f>_xlfn.XLOOKUP(B29,'School Details'!A:A,'School Details'!D:D)</f>
        <v>M</v>
      </c>
      <c r="F29" t="str">
        <f>VLOOKUP(B29,'School Details'!A:K,5,FALSE)</f>
        <v>Primary</v>
      </c>
      <c r="G29" t="s">
        <v>894</v>
      </c>
      <c r="I29" t="s">
        <v>24692</v>
      </c>
      <c r="J29">
        <v>661225</v>
      </c>
      <c r="K29" s="117" t="s">
        <v>15</v>
      </c>
      <c r="M29" s="106" t="str">
        <f t="shared" si="1"/>
        <v>UIFSM2526.I06</v>
      </c>
      <c r="N29">
        <f>VLOOKUP(B29,'School Details'!A:K,10,FALSE)</f>
        <v>400082</v>
      </c>
      <c r="O29" t="s">
        <v>458</v>
      </c>
      <c r="P29" t="s">
        <v>115</v>
      </c>
      <c r="Q29" t="s">
        <v>116</v>
      </c>
      <c r="R29" t="s">
        <v>117</v>
      </c>
      <c r="S29" t="str">
        <f>VLOOKUP($G29,LBB_Code!$J:$O, 6,FALSE)</f>
        <v>A1.D10166.661225.99999.9999999.999999</v>
      </c>
      <c r="T29" s="154"/>
      <c r="W29" s="121"/>
      <c r="Z29" s="121"/>
      <c r="AC29" s="121"/>
      <c r="AD29" t="str">
        <f t="shared" si="3"/>
        <v>2026.UIFSM2526.I06.Jul251</v>
      </c>
      <c r="AE29" t="str">
        <f t="shared" si="4"/>
        <v>Frith Mano.2026.UIFSM2526.I06.Jul251</v>
      </c>
      <c r="AF29" s="121">
        <v>37606</v>
      </c>
      <c r="AI29" s="121"/>
      <c r="AL29" s="121"/>
      <c r="AO29" s="121"/>
      <c r="AR29" s="121"/>
      <c r="AU29" s="121"/>
      <c r="AX29" s="121"/>
      <c r="BA29" s="121"/>
      <c r="BD29" s="121"/>
      <c r="BE29" s="119">
        <f t="shared" si="5"/>
        <v>37606</v>
      </c>
      <c r="BF29" s="119">
        <f t="shared" si="6"/>
        <v>37606</v>
      </c>
    </row>
    <row r="30" spans="1:58" x14ac:dyDescent="0.25">
      <c r="A30">
        <v>3022028</v>
      </c>
      <c r="B30">
        <v>3022028</v>
      </c>
      <c r="C30" t="s">
        <v>459</v>
      </c>
      <c r="E30" t="str">
        <f>_xlfn.XLOOKUP(B30,'School Details'!A:A,'School Details'!D:D)</f>
        <v>M</v>
      </c>
      <c r="F30" t="str">
        <f>VLOOKUP(B30,'School Details'!A:K,5,FALSE)</f>
        <v>Primary</v>
      </c>
      <c r="G30" t="s">
        <v>894</v>
      </c>
      <c r="I30" t="s">
        <v>24692</v>
      </c>
      <c r="J30">
        <v>661225</v>
      </c>
      <c r="K30" s="117" t="s">
        <v>15</v>
      </c>
      <c r="M30" s="106" t="str">
        <f t="shared" si="1"/>
        <v>UIFSM2526.I06</v>
      </c>
      <c r="N30">
        <f>VLOOKUP(B30,'School Details'!A:K,10,FALSE)</f>
        <v>400067</v>
      </c>
      <c r="O30" t="str">
        <f>C30</f>
        <v>Garden Suburb Infant</v>
      </c>
      <c r="P30" t="str">
        <f>VLOOKUP($N30,LBB_Code!$B:$F,3,FALSE)</f>
        <v>Garden Suburb Infant School</v>
      </c>
      <c r="Q30" t="str">
        <f>VLOOKUP($N30,LBB_Code!$B:$F,2,FALSE)</f>
        <v>S900008326</v>
      </c>
      <c r="R30" t="str">
        <f>VLOOKUP($N30,LBB_Code!$B:$F,4,FALSE)</f>
        <v>NW11 6XU</v>
      </c>
      <c r="S30" t="str">
        <f>VLOOKUP($G30,LBB_Code!$J:$O, 6,FALSE)</f>
        <v>A1.D10166.661225.99999.9999999.999999</v>
      </c>
      <c r="AD30" t="str">
        <f t="shared" si="3"/>
        <v>2028.UIFSM2526.I06.Jul251</v>
      </c>
      <c r="AE30" t="str">
        <f t="shared" si="4"/>
        <v>Garden Sub.2028.UIFSM2526.I06.Jul251</v>
      </c>
      <c r="AF30" s="121">
        <v>37317</v>
      </c>
      <c r="AI30" s="121"/>
      <c r="AL30" s="121"/>
      <c r="BE30" s="119">
        <f t="shared" si="5"/>
        <v>37317</v>
      </c>
    </row>
    <row r="31" spans="1:58" x14ac:dyDescent="0.25">
      <c r="A31">
        <f t="shared" si="2"/>
        <v>3022029</v>
      </c>
      <c r="B31">
        <v>3022029</v>
      </c>
      <c r="C31" t="s">
        <v>462</v>
      </c>
      <c r="E31" t="str">
        <f>_xlfn.XLOOKUP(B31,'School Details'!A:A,'School Details'!D:D)</f>
        <v>M</v>
      </c>
      <c r="F31" t="str">
        <f>VLOOKUP(B31,'School Details'!A:K,5,FALSE)</f>
        <v>Primary</v>
      </c>
      <c r="G31" t="s">
        <v>894</v>
      </c>
      <c r="I31" t="s">
        <v>24692</v>
      </c>
      <c r="J31">
        <v>661225</v>
      </c>
      <c r="K31" s="117" t="s">
        <v>15</v>
      </c>
      <c r="M31" s="106" t="str">
        <f t="shared" si="1"/>
        <v>UIFSM2526.I06</v>
      </c>
      <c r="N31">
        <f>VLOOKUP(B31,'School Details'!A:K,10,FALSE)</f>
        <v>400035</v>
      </c>
      <c r="O31" t="s">
        <v>461</v>
      </c>
      <c r="P31" t="s">
        <v>100</v>
      </c>
      <c r="Q31" t="s">
        <v>101</v>
      </c>
      <c r="R31" t="s">
        <v>102</v>
      </c>
      <c r="S31" t="str">
        <f>VLOOKUP($G31,LBB_Code!$J:$O, 6,FALSE)</f>
        <v>A1.D10166.661225.99999.9999999.999999</v>
      </c>
      <c r="T31" s="154"/>
      <c r="W31" s="121"/>
      <c r="Z31" s="121"/>
      <c r="AC31" s="121"/>
      <c r="AD31" t="str">
        <f t="shared" si="3"/>
        <v>2029.UIFSM2526.I06.Jul251</v>
      </c>
      <c r="AE31" t="str">
        <f t="shared" si="4"/>
        <v>Goldbeater.2029.UIFSM2526.I06.Jul251</v>
      </c>
      <c r="AF31" s="121">
        <v>31966</v>
      </c>
      <c r="AI31" s="121"/>
      <c r="AL31" s="121"/>
      <c r="AO31" s="121"/>
      <c r="AR31" s="121"/>
      <c r="AU31" s="121"/>
      <c r="AX31" s="121"/>
      <c r="BA31" s="121"/>
      <c r="BD31" s="121"/>
      <c r="BE31" s="119">
        <f t="shared" si="5"/>
        <v>31966</v>
      </c>
      <c r="BF31" s="119">
        <f t="shared" si="6"/>
        <v>31966</v>
      </c>
    </row>
    <row r="32" spans="1:58" x14ac:dyDescent="0.25">
      <c r="A32">
        <f t="shared" si="2"/>
        <v>3023516</v>
      </c>
      <c r="B32">
        <v>3023516</v>
      </c>
      <c r="C32" t="s">
        <v>19</v>
      </c>
      <c r="E32" t="str">
        <f>_xlfn.XLOOKUP(B32,'School Details'!A:A,'School Details'!D:D)</f>
        <v>M</v>
      </c>
      <c r="F32" t="str">
        <f>VLOOKUP(B32,'School Details'!A:K,5,FALSE)</f>
        <v>Primary</v>
      </c>
      <c r="G32" t="s">
        <v>894</v>
      </c>
      <c r="I32" t="s">
        <v>24692</v>
      </c>
      <c r="J32">
        <v>661225</v>
      </c>
      <c r="K32" s="117" t="s">
        <v>15</v>
      </c>
      <c r="M32" s="106" t="str">
        <f t="shared" si="1"/>
        <v>UIFSM2526.I06</v>
      </c>
      <c r="N32">
        <f>VLOOKUP(B32,'School Details'!A:K,10,FALSE)</f>
        <v>400108</v>
      </c>
      <c r="O32" t="s">
        <v>464</v>
      </c>
      <c r="P32" t="s">
        <v>19</v>
      </c>
      <c r="Q32" t="s">
        <v>20</v>
      </c>
      <c r="R32" t="s">
        <v>21</v>
      </c>
      <c r="S32" t="str">
        <f>VLOOKUP($G32,LBB_Code!$J:$O, 6,FALSE)</f>
        <v>A1.D10166.661225.99999.9999999.999999</v>
      </c>
      <c r="T32" s="154"/>
      <c r="W32" s="121"/>
      <c r="Z32" s="121"/>
      <c r="AC32" s="121"/>
      <c r="AD32" t="str">
        <f t="shared" si="3"/>
        <v>3516.UIFSM2526.I06.Jul251</v>
      </c>
      <c r="AE32" t="str">
        <f t="shared" si="4"/>
        <v>Hasmonean .3516.UIFSM2526.I06.Jul251</v>
      </c>
      <c r="AF32" s="121">
        <v>11861</v>
      </c>
      <c r="AI32" s="121"/>
      <c r="AL32" s="121"/>
      <c r="AO32" s="121"/>
      <c r="AR32" s="121"/>
      <c r="AU32" s="121"/>
      <c r="AX32" s="121"/>
      <c r="BA32" s="121"/>
      <c r="BD32" s="121"/>
      <c r="BE32" s="119">
        <f t="shared" si="5"/>
        <v>11861</v>
      </c>
      <c r="BF32" s="119">
        <f t="shared" si="6"/>
        <v>11861</v>
      </c>
    </row>
    <row r="33" spans="1:58" x14ac:dyDescent="0.25">
      <c r="A33">
        <f t="shared" si="2"/>
        <v>3022031</v>
      </c>
      <c r="B33">
        <v>3022031</v>
      </c>
      <c r="C33" t="s">
        <v>707</v>
      </c>
      <c r="E33" t="str">
        <f>_xlfn.XLOOKUP(B33,'School Details'!A:A,'School Details'!D:D)</f>
        <v>M</v>
      </c>
      <c r="F33" t="str">
        <f>VLOOKUP(B33,'School Details'!A:K,5,FALSE)</f>
        <v>Primary</v>
      </c>
      <c r="G33" t="s">
        <v>894</v>
      </c>
      <c r="I33" t="s">
        <v>24692</v>
      </c>
      <c r="J33">
        <v>661225</v>
      </c>
      <c r="K33" s="117" t="s">
        <v>15</v>
      </c>
      <c r="M33" s="106" t="str">
        <f t="shared" si="1"/>
        <v>UIFSM2526.I06</v>
      </c>
      <c r="N33">
        <f>VLOOKUP(B33,'School Details'!A:K,10,FALSE)</f>
        <v>400026</v>
      </c>
      <c r="O33" t="s">
        <v>465</v>
      </c>
      <c r="P33" t="s">
        <v>151</v>
      </c>
      <c r="Q33" t="s">
        <v>152</v>
      </c>
      <c r="R33" t="s">
        <v>153</v>
      </c>
      <c r="S33" t="str">
        <f>VLOOKUP($G33,LBB_Code!$J:$O, 6,FALSE)</f>
        <v>A1.D10166.661225.99999.9999999.999999</v>
      </c>
      <c r="T33" s="154"/>
      <c r="W33" s="121"/>
      <c r="Z33" s="121"/>
      <c r="AC33" s="121"/>
      <c r="AD33" t="str">
        <f t="shared" si="3"/>
        <v>2031.UIFSM2526.I06.Jul251</v>
      </c>
      <c r="AE33" t="str">
        <f t="shared" si="4"/>
        <v>Hollickwoo.2031.UIFSM2526.I06.Jul251</v>
      </c>
      <c r="AF33" s="121">
        <v>12729</v>
      </c>
      <c r="AI33" s="121"/>
      <c r="AL33" s="121"/>
      <c r="AO33" s="121"/>
      <c r="AR33" s="121"/>
      <c r="AU33" s="121"/>
      <c r="AX33" s="121"/>
      <c r="BA33" s="121"/>
      <c r="BD33" s="121"/>
      <c r="BE33" s="119">
        <f t="shared" si="5"/>
        <v>12729</v>
      </c>
      <c r="BF33" s="119">
        <f t="shared" si="6"/>
        <v>12729</v>
      </c>
    </row>
    <row r="34" spans="1:58" x14ac:dyDescent="0.25">
      <c r="A34">
        <f t="shared" si="2"/>
        <v>3022032</v>
      </c>
      <c r="B34">
        <v>3022032</v>
      </c>
      <c r="C34" t="s">
        <v>708</v>
      </c>
      <c r="E34" t="str">
        <f>_xlfn.XLOOKUP(B34,'School Details'!A:A,'School Details'!D:D)</f>
        <v>M</v>
      </c>
      <c r="F34" t="str">
        <f>VLOOKUP(B34,'School Details'!A:K,5,FALSE)</f>
        <v>Primary</v>
      </c>
      <c r="G34" t="s">
        <v>894</v>
      </c>
      <c r="I34" t="s">
        <v>24692</v>
      </c>
      <c r="J34">
        <v>661225</v>
      </c>
      <c r="K34" s="117" t="s">
        <v>15</v>
      </c>
      <c r="M34" s="106" t="str">
        <f t="shared" si="1"/>
        <v>UIFSM2526.I06</v>
      </c>
      <c r="N34">
        <f>VLOOKUP(B34,'School Details'!A:K,10,FALSE)</f>
        <v>400084</v>
      </c>
      <c r="O34" t="s">
        <v>148</v>
      </c>
      <c r="P34" t="s">
        <v>148</v>
      </c>
      <c r="Q34" t="s">
        <v>149</v>
      </c>
      <c r="R34" t="s">
        <v>150</v>
      </c>
      <c r="S34" t="str">
        <f>VLOOKUP($G34,LBB_Code!$J:$O, 6,FALSE)</f>
        <v>A1.D10166.661225.99999.9999999.999999</v>
      </c>
      <c r="T34" s="154"/>
      <c r="W34" s="121"/>
      <c r="Z34" s="121"/>
      <c r="AC34" s="121"/>
      <c r="AD34" t="str">
        <f t="shared" si="3"/>
        <v>2032.UIFSM2526.I06.Jul251</v>
      </c>
      <c r="AE34" t="str">
        <f t="shared" si="4"/>
        <v>Holly Park.2032.UIFSM2526.I06.Jul251</v>
      </c>
      <c r="AF34" s="121">
        <v>33412</v>
      </c>
      <c r="AI34" s="121"/>
      <c r="AL34" s="121"/>
      <c r="AO34" s="121"/>
      <c r="AR34" s="121"/>
      <c r="AU34" s="121"/>
      <c r="AX34" s="121"/>
      <c r="BA34" s="121"/>
      <c r="BD34" s="121"/>
      <c r="BE34" s="119">
        <f t="shared" si="5"/>
        <v>33412</v>
      </c>
      <c r="BF34" s="119">
        <f t="shared" si="6"/>
        <v>33412</v>
      </c>
    </row>
    <row r="35" spans="1:58" x14ac:dyDescent="0.25">
      <c r="A35">
        <f t="shared" si="2"/>
        <v>3023304</v>
      </c>
      <c r="B35">
        <v>3023304</v>
      </c>
      <c r="C35" t="s">
        <v>720</v>
      </c>
      <c r="E35" t="str">
        <f>_xlfn.XLOOKUP(B35,'School Details'!A:A,'School Details'!D:D)</f>
        <v>M</v>
      </c>
      <c r="F35" t="str">
        <f>VLOOKUP(B35,'School Details'!A:K,5,FALSE)</f>
        <v>Primary</v>
      </c>
      <c r="G35" t="s">
        <v>894</v>
      </c>
      <c r="I35" t="s">
        <v>24692</v>
      </c>
      <c r="J35">
        <v>661225</v>
      </c>
      <c r="K35" s="117" t="s">
        <v>15</v>
      </c>
      <c r="M35" s="106" t="str">
        <f t="shared" si="1"/>
        <v>UIFSM2526.I06</v>
      </c>
      <c r="N35">
        <f>VLOOKUP(B35,'School Details'!A:K,10,FALSE)</f>
        <v>400008</v>
      </c>
      <c r="O35" t="s">
        <v>468</v>
      </c>
      <c r="P35" t="s">
        <v>34</v>
      </c>
      <c r="Q35" t="s">
        <v>35</v>
      </c>
      <c r="R35" t="s">
        <v>36</v>
      </c>
      <c r="S35" t="str">
        <f>VLOOKUP($G35,LBB_Code!$J:$O, 6,FALSE)</f>
        <v>A1.D10166.661225.99999.9999999.999999</v>
      </c>
      <c r="T35" s="154"/>
      <c r="W35" s="121"/>
      <c r="Z35" s="121"/>
      <c r="AC35" s="121"/>
      <c r="AD35" t="str">
        <f t="shared" si="3"/>
        <v>3304.UIFSM2526.I06.Jul251</v>
      </c>
      <c r="AE35" t="str">
        <f t="shared" si="4"/>
        <v>Holy Trini.3304.UIFSM2526.I06.Jul251</v>
      </c>
      <c r="AF35" s="121">
        <v>16345</v>
      </c>
      <c r="AI35" s="121"/>
      <c r="AL35" s="121"/>
      <c r="AO35" s="121"/>
      <c r="AR35" s="121"/>
      <c r="AU35" s="121"/>
      <c r="AX35" s="121"/>
      <c r="BA35" s="121"/>
      <c r="BD35" s="121"/>
      <c r="BE35" s="119">
        <f t="shared" si="5"/>
        <v>16345</v>
      </c>
      <c r="BF35" s="119">
        <f t="shared" si="6"/>
        <v>16345</v>
      </c>
    </row>
    <row r="36" spans="1:58" x14ac:dyDescent="0.25">
      <c r="A36">
        <f t="shared" si="2"/>
        <v>3022036</v>
      </c>
      <c r="B36">
        <v>3022036</v>
      </c>
      <c r="C36" t="s">
        <v>709</v>
      </c>
      <c r="E36" t="str">
        <f>_xlfn.XLOOKUP(B36,'School Details'!A:A,'School Details'!D:D)</f>
        <v>M</v>
      </c>
      <c r="F36" t="str">
        <f>VLOOKUP(B36,'School Details'!A:K,5,FALSE)</f>
        <v>Primary</v>
      </c>
      <c r="G36" t="s">
        <v>894</v>
      </c>
      <c r="I36" t="s">
        <v>24692</v>
      </c>
      <c r="J36">
        <v>661225</v>
      </c>
      <c r="K36" s="117" t="s">
        <v>15</v>
      </c>
      <c r="M36" s="106" t="str">
        <f t="shared" si="1"/>
        <v>UIFSM2526.I06</v>
      </c>
      <c r="N36">
        <f>VLOOKUP(B36,'School Details'!A:K,10,FALSE)</f>
        <v>400046</v>
      </c>
      <c r="O36" t="s">
        <v>175</v>
      </c>
      <c r="P36" t="s">
        <v>175</v>
      </c>
      <c r="Q36" t="s">
        <v>176</v>
      </c>
      <c r="R36" t="s">
        <v>177</v>
      </c>
      <c r="S36" t="str">
        <f>VLOOKUP($G36,LBB_Code!$J:$O, 6,FALSE)</f>
        <v>A1.D10166.661225.99999.9999999.999999</v>
      </c>
      <c r="T36" s="154"/>
      <c r="W36" s="121"/>
      <c r="Z36" s="121"/>
      <c r="AC36" s="121"/>
      <c r="AD36" t="str">
        <f t="shared" si="3"/>
        <v>2036.UIFSM2526.I06.Jul251</v>
      </c>
      <c r="AE36" t="str">
        <f t="shared" si="4"/>
        <v>Livingston.2036.UIFSM2526.I06.Jul251</v>
      </c>
      <c r="AF36" s="121">
        <v>18659</v>
      </c>
      <c r="AI36" s="121"/>
      <c r="AL36" s="121"/>
      <c r="AO36" s="121"/>
      <c r="AR36" s="121"/>
      <c r="AU36" s="121"/>
      <c r="AX36" s="121"/>
      <c r="BA36" s="121"/>
      <c r="BD36" s="121"/>
      <c r="BE36" s="119">
        <f t="shared" si="5"/>
        <v>18659</v>
      </c>
      <c r="BF36" s="119">
        <f t="shared" si="6"/>
        <v>18659</v>
      </c>
    </row>
    <row r="37" spans="1:58" x14ac:dyDescent="0.25">
      <c r="A37">
        <f t="shared" si="2"/>
        <v>3022037</v>
      </c>
      <c r="B37">
        <v>3022037</v>
      </c>
      <c r="C37" t="s">
        <v>471</v>
      </c>
      <c r="E37" t="str">
        <f>_xlfn.XLOOKUP(B37,'School Details'!A:A,'School Details'!D:D)</f>
        <v>M</v>
      </c>
      <c r="F37" t="str">
        <f>VLOOKUP(B37,'School Details'!A:K,5,FALSE)</f>
        <v>Primary</v>
      </c>
      <c r="G37" t="s">
        <v>894</v>
      </c>
      <c r="I37" t="s">
        <v>24692</v>
      </c>
      <c r="J37">
        <v>661225</v>
      </c>
      <c r="K37" s="117" t="s">
        <v>15</v>
      </c>
      <c r="M37" s="106" t="str">
        <f t="shared" si="1"/>
        <v>UIFSM2526.I06</v>
      </c>
      <c r="N37">
        <f>VLOOKUP(B37,'School Details'!A:K,10,FALSE)</f>
        <v>400030</v>
      </c>
      <c r="O37" t="s">
        <v>470</v>
      </c>
      <c r="P37" t="s">
        <v>130</v>
      </c>
      <c r="Q37" t="s">
        <v>131</v>
      </c>
      <c r="R37" t="s">
        <v>132</v>
      </c>
      <c r="S37" t="str">
        <f>VLOOKUP($G37,LBB_Code!$J:$O, 6,FALSE)</f>
        <v>A1.D10166.661225.99999.9999999.999999</v>
      </c>
      <c r="T37" s="154"/>
      <c r="W37" s="121"/>
      <c r="Z37" s="121"/>
      <c r="AC37" s="121"/>
      <c r="AD37" t="str">
        <f t="shared" si="3"/>
        <v>2037.UIFSM2526.I06.Jul251</v>
      </c>
      <c r="AE37" t="str">
        <f t="shared" si="4"/>
        <v>Manorside .2037.UIFSM2526.I06.Jul251</v>
      </c>
      <c r="AF37" s="121">
        <v>19671</v>
      </c>
      <c r="AI37" s="121"/>
      <c r="AL37" s="121"/>
      <c r="AO37" s="121"/>
      <c r="AR37" s="121"/>
      <c r="AU37" s="121"/>
      <c r="AX37" s="121"/>
      <c r="BA37" s="121"/>
      <c r="BD37" s="121"/>
      <c r="BE37" s="119">
        <f t="shared" si="5"/>
        <v>19671</v>
      </c>
      <c r="BF37" s="119">
        <f t="shared" si="6"/>
        <v>19671</v>
      </c>
    </row>
    <row r="38" spans="1:58" x14ac:dyDescent="0.25">
      <c r="A38">
        <f t="shared" si="2"/>
        <v>3023523</v>
      </c>
      <c r="B38">
        <v>3023523</v>
      </c>
      <c r="C38" t="s">
        <v>203</v>
      </c>
      <c r="E38" t="str">
        <f>_xlfn.XLOOKUP(B38,'School Details'!A:A,'School Details'!D:D)</f>
        <v>M</v>
      </c>
      <c r="F38" t="str">
        <f>VLOOKUP(B38,'School Details'!A:K,5,FALSE)</f>
        <v>Primary</v>
      </c>
      <c r="G38" t="s">
        <v>894</v>
      </c>
      <c r="I38" t="s">
        <v>24692</v>
      </c>
      <c r="J38">
        <v>661225</v>
      </c>
      <c r="K38" s="117" t="s">
        <v>15</v>
      </c>
      <c r="M38" s="106" t="str">
        <f t="shared" si="1"/>
        <v>UIFSM2526.I06</v>
      </c>
      <c r="N38">
        <f>VLOOKUP(B38,'School Details'!A:K,10,FALSE)</f>
        <v>400130</v>
      </c>
      <c r="O38" t="s">
        <v>472</v>
      </c>
      <c r="P38" t="s">
        <v>203</v>
      </c>
      <c r="Q38" t="s">
        <v>204</v>
      </c>
      <c r="R38" t="s">
        <v>205</v>
      </c>
      <c r="S38" t="str">
        <f>VLOOKUP($G38,LBB_Code!$J:$O, 6,FALSE)</f>
        <v>A1.D10166.661225.99999.9999999.999999</v>
      </c>
      <c r="T38" s="154"/>
      <c r="W38" s="121"/>
      <c r="Z38" s="121"/>
      <c r="AC38" s="121"/>
      <c r="AD38" t="str">
        <f t="shared" si="3"/>
        <v>3523.UIFSM2526.I06.Jul251</v>
      </c>
      <c r="AE38" t="str">
        <f t="shared" si="4"/>
        <v>Martin Pri.3523.UIFSM2526.I06.Jul251</v>
      </c>
      <c r="AF38" s="121">
        <v>49756</v>
      </c>
      <c r="AI38" s="121"/>
      <c r="AL38" s="121"/>
      <c r="AO38" s="121"/>
      <c r="AR38" s="121"/>
      <c r="AU38" s="121"/>
      <c r="AX38" s="121"/>
      <c r="BA38" s="121"/>
      <c r="BD38" s="121"/>
      <c r="BE38" s="119">
        <f t="shared" si="5"/>
        <v>49756</v>
      </c>
      <c r="BF38" s="119">
        <f t="shared" si="6"/>
        <v>49756</v>
      </c>
    </row>
    <row r="39" spans="1:58" x14ac:dyDescent="0.25">
      <c r="A39">
        <f t="shared" si="2"/>
        <v>3025948</v>
      </c>
      <c r="B39">
        <v>3025948</v>
      </c>
      <c r="C39" t="s">
        <v>742</v>
      </c>
      <c r="E39" t="str">
        <f>_xlfn.XLOOKUP(B39,'School Details'!A:A,'School Details'!D:D)</f>
        <v>M</v>
      </c>
      <c r="F39" t="str">
        <f>VLOOKUP(B39,'School Details'!A:K,5,FALSE)</f>
        <v>Primary</v>
      </c>
      <c r="G39" t="s">
        <v>894</v>
      </c>
      <c r="I39" t="s">
        <v>24692</v>
      </c>
      <c r="J39">
        <v>661225</v>
      </c>
      <c r="K39" s="117" t="s">
        <v>15</v>
      </c>
      <c r="M39" s="106" t="str">
        <f t="shared" si="1"/>
        <v>UIFSM2526.I06</v>
      </c>
      <c r="N39">
        <f>VLOOKUP(B39,'School Details'!A:K,10,FALSE)</f>
        <v>400112</v>
      </c>
      <c r="O39" t="s">
        <v>23624</v>
      </c>
      <c r="P39" t="s">
        <v>70</v>
      </c>
      <c r="Q39" t="s">
        <v>71</v>
      </c>
      <c r="R39" t="s">
        <v>72</v>
      </c>
      <c r="S39" t="str">
        <f>VLOOKUP($G39,LBB_Code!$J:$O, 6,FALSE)</f>
        <v>A1.D10166.661225.99999.9999999.999999</v>
      </c>
      <c r="T39" s="154"/>
      <c r="W39" s="121"/>
      <c r="Z39" s="121"/>
      <c r="AC39" s="121"/>
      <c r="AD39" t="str">
        <f t="shared" si="3"/>
        <v>5948.UIFSM2526.I06.Jul251</v>
      </c>
      <c r="AE39" t="str">
        <f t="shared" si="4"/>
        <v>Mathilda M.5948.UIFSM2526.I06.Jul251</v>
      </c>
      <c r="AF39" s="121">
        <v>19238</v>
      </c>
      <c r="AI39" s="121"/>
      <c r="AL39" s="121"/>
      <c r="AO39" s="121"/>
      <c r="AR39" s="121"/>
      <c r="AU39" s="121"/>
      <c r="AX39" s="121"/>
      <c r="BA39" s="121"/>
      <c r="BD39" s="121"/>
      <c r="BE39" s="119">
        <f t="shared" si="5"/>
        <v>19238</v>
      </c>
      <c r="BF39" s="119">
        <f t="shared" si="6"/>
        <v>19238</v>
      </c>
    </row>
    <row r="40" spans="1:58" x14ac:dyDescent="0.25">
      <c r="A40">
        <f t="shared" si="2"/>
        <v>3025949</v>
      </c>
      <c r="B40">
        <v>3025949</v>
      </c>
      <c r="C40" t="s">
        <v>85</v>
      </c>
      <c r="E40" t="str">
        <f>_xlfn.XLOOKUP(B40,'School Details'!A:A,'School Details'!D:D)</f>
        <v>M</v>
      </c>
      <c r="F40" t="str">
        <f>VLOOKUP(B40,'School Details'!A:K,5,FALSE)</f>
        <v>Primary</v>
      </c>
      <c r="G40" t="s">
        <v>894</v>
      </c>
      <c r="I40" t="s">
        <v>24692</v>
      </c>
      <c r="J40">
        <v>661225</v>
      </c>
      <c r="K40" s="117" t="s">
        <v>15</v>
      </c>
      <c r="M40" s="106" t="str">
        <f t="shared" si="1"/>
        <v>UIFSM2526.I06</v>
      </c>
      <c r="N40">
        <f>VLOOKUP(B40,'School Details'!A:K,10,FALSE)</f>
        <v>400110</v>
      </c>
      <c r="O40" t="s">
        <v>474</v>
      </c>
      <c r="P40" t="s">
        <v>85</v>
      </c>
      <c r="Q40" t="s">
        <v>86</v>
      </c>
      <c r="R40" t="s">
        <v>87</v>
      </c>
      <c r="S40" t="str">
        <f>VLOOKUP($G40,LBB_Code!$J:$O, 6,FALSE)</f>
        <v>A1.D10166.661225.99999.9999999.999999</v>
      </c>
      <c r="T40" s="154"/>
      <c r="W40" s="121"/>
      <c r="Z40" s="121"/>
      <c r="AC40" s="121"/>
      <c r="AD40" t="str">
        <f t="shared" si="3"/>
        <v>5949.UIFSM2526.I06.Jul251</v>
      </c>
      <c r="AE40" t="str">
        <f t="shared" si="4"/>
        <v>Menorah Fo.5949.UIFSM2526.I06.Jul251</v>
      </c>
      <c r="AF40" s="121">
        <v>30664</v>
      </c>
      <c r="AI40" s="121"/>
      <c r="AL40" s="121"/>
      <c r="AO40" s="121"/>
      <c r="AR40" s="121"/>
      <c r="AU40" s="121"/>
      <c r="AX40" s="121"/>
      <c r="BA40" s="121"/>
      <c r="BD40" s="121"/>
      <c r="BE40" s="119">
        <f t="shared" si="5"/>
        <v>30664</v>
      </c>
      <c r="BF40" s="119">
        <f t="shared" si="6"/>
        <v>30664</v>
      </c>
    </row>
    <row r="41" spans="1:58" x14ac:dyDescent="0.25">
      <c r="A41" s="4" t="s">
        <v>23901</v>
      </c>
      <c r="B41">
        <v>3022061</v>
      </c>
      <c r="C41" t="s">
        <v>476</v>
      </c>
      <c r="E41" t="str">
        <f>_xlfn.XLOOKUP(B41,'School Details'!A:A,'School Details'!D:D)</f>
        <v>M</v>
      </c>
      <c r="F41" t="str">
        <f>VLOOKUP(B41,'School Details'!A:K,5,FALSE)</f>
        <v>Primary</v>
      </c>
      <c r="G41" t="s">
        <v>894</v>
      </c>
      <c r="I41" t="s">
        <v>24692</v>
      </c>
      <c r="J41">
        <v>661225</v>
      </c>
      <c r="K41" s="117" t="s">
        <v>15</v>
      </c>
      <c r="M41" s="106" t="str">
        <f t="shared" si="1"/>
        <v>UIFSM2526.I06</v>
      </c>
      <c r="N41">
        <f>VLOOKUP(B41,'School Details'!A:K,10,FALSE)</f>
        <v>400007</v>
      </c>
      <c r="O41" t="str">
        <f>C41</f>
        <v>Menorah Primary School for Boys</v>
      </c>
      <c r="P41" t="str">
        <f>VLOOKUP($N41,LBB_Code!$B:$F,3,FALSE)</f>
        <v>Menorah Primary School</v>
      </c>
      <c r="Q41" t="str">
        <f>VLOOKUP($N41,LBB_Code!$B:$F,2,FALSE)</f>
        <v>S900008283</v>
      </c>
      <c r="R41" t="str">
        <f>VLOOKUP($N41,LBB_Code!$B:$F,4,FALSE)</f>
        <v>NW11 9SP</v>
      </c>
      <c r="S41" t="str">
        <f>VLOOKUP($G41,LBB_Code!$J:$O, 6,FALSE)</f>
        <v>A1.D10166.661225.99999.9999999.999999</v>
      </c>
      <c r="T41" s="154"/>
      <c r="W41" s="121"/>
      <c r="Z41" s="121"/>
      <c r="AC41" s="121"/>
      <c r="AD41" t="str">
        <f t="shared" si="3"/>
        <v>2061.UIFSM2526.I06.Jul251</v>
      </c>
      <c r="AE41" t="str">
        <f t="shared" si="4"/>
        <v>Menorah Pr.2061.UIFSM2526.I06.Jul251</v>
      </c>
      <c r="AF41" s="121">
        <v>16056</v>
      </c>
      <c r="AI41" s="121"/>
      <c r="AL41" s="121"/>
      <c r="AO41" s="121"/>
      <c r="AR41" s="121"/>
      <c r="AU41" s="121"/>
      <c r="AX41" s="121"/>
      <c r="BA41" s="121"/>
      <c r="BD41" s="121"/>
      <c r="BE41" s="119">
        <f t="shared" si="5"/>
        <v>16056</v>
      </c>
      <c r="BF41" s="119">
        <f t="shared" si="6"/>
        <v>16056</v>
      </c>
    </row>
    <row r="42" spans="1:58" x14ac:dyDescent="0.25">
      <c r="A42" t="s">
        <v>23901</v>
      </c>
      <c r="B42">
        <v>3023513</v>
      </c>
      <c r="C42" t="s">
        <v>76</v>
      </c>
      <c r="E42" t="str">
        <f>_xlfn.XLOOKUP(B42,'School Details'!A:A,'School Details'!D:D)</f>
        <v>M</v>
      </c>
      <c r="F42" t="str">
        <f>VLOOKUP(B42,'School Details'!A:K,5,FALSE)</f>
        <v>Primary</v>
      </c>
      <c r="G42" t="s">
        <v>894</v>
      </c>
      <c r="I42" t="s">
        <v>24692</v>
      </c>
      <c r="J42">
        <v>661225</v>
      </c>
      <c r="K42" s="117" t="s">
        <v>15</v>
      </c>
      <c r="M42" s="106" t="str">
        <f t="shared" si="1"/>
        <v>UIFSM2526.I06</v>
      </c>
      <c r="N42">
        <f>VLOOKUP(B42,'School Details'!A:K,10,FALSE)</f>
        <v>400007</v>
      </c>
      <c r="O42" t="s">
        <v>23625</v>
      </c>
      <c r="P42" t="s">
        <v>76</v>
      </c>
      <c r="Q42" t="s">
        <v>77</v>
      </c>
      <c r="R42" t="s">
        <v>78</v>
      </c>
      <c r="S42" t="str">
        <f>VLOOKUP($G42,LBB_Code!$J:$O, 6,FALSE)</f>
        <v>A1.D10166.661225.99999.9999999.999999</v>
      </c>
      <c r="T42" s="154"/>
      <c r="W42" s="121"/>
      <c r="Z42" s="121"/>
      <c r="AC42" s="121"/>
      <c r="AD42" t="str">
        <f t="shared" si="3"/>
        <v>3513.UIFSM2526.I06.Jul251</v>
      </c>
      <c r="AE42" t="str">
        <f t="shared" si="4"/>
        <v>Menorah Pr.3513.UIFSM2526.I06.Jul251</v>
      </c>
      <c r="AF42" s="121">
        <v>15043</v>
      </c>
      <c r="AI42" s="121"/>
      <c r="AL42" s="121"/>
      <c r="AO42" s="121"/>
      <c r="AR42" s="121"/>
      <c r="AU42" s="121"/>
      <c r="AX42" s="121"/>
      <c r="BA42" s="121"/>
      <c r="BD42" s="121"/>
      <c r="BE42" s="119">
        <f t="shared" si="5"/>
        <v>15043</v>
      </c>
      <c r="BF42" s="119">
        <f t="shared" si="6"/>
        <v>15043</v>
      </c>
    </row>
    <row r="43" spans="1:58" x14ac:dyDescent="0.25">
      <c r="A43">
        <f t="shared" si="2"/>
        <v>3023305</v>
      </c>
      <c r="B43">
        <v>3023305</v>
      </c>
      <c r="C43" t="s">
        <v>721</v>
      </c>
      <c r="E43" t="str">
        <f>_xlfn.XLOOKUP(B43,'School Details'!A:A,'School Details'!D:D)</f>
        <v>M</v>
      </c>
      <c r="F43" t="str">
        <f>VLOOKUP(B43,'School Details'!A:K,5,FALSE)</f>
        <v>Primary</v>
      </c>
      <c r="G43" t="s">
        <v>894</v>
      </c>
      <c r="I43" t="s">
        <v>24692</v>
      </c>
      <c r="J43">
        <v>661225</v>
      </c>
      <c r="K43" s="117" t="s">
        <v>15</v>
      </c>
      <c r="M43" s="106" t="str">
        <f t="shared" si="1"/>
        <v>UIFSM2526.I06</v>
      </c>
      <c r="N43">
        <f>VLOOKUP(B43,'School Details'!A:K,10,FALSE)</f>
        <v>400086</v>
      </c>
      <c r="O43" t="s">
        <v>478</v>
      </c>
      <c r="P43" t="s">
        <v>163</v>
      </c>
      <c r="Q43" t="s">
        <v>164</v>
      </c>
      <c r="R43" t="s">
        <v>165</v>
      </c>
      <c r="S43" t="str">
        <f>VLOOKUP($G43,LBB_Code!$J:$O, 6,FALSE)</f>
        <v>A1.D10166.661225.99999.9999999.999999</v>
      </c>
      <c r="T43" s="154"/>
      <c r="W43" s="121"/>
      <c r="Z43" s="121"/>
      <c r="AC43" s="121"/>
      <c r="AD43" t="str">
        <f t="shared" si="3"/>
        <v>3305.UIFSM2526.I06.Jul251</v>
      </c>
      <c r="AE43" t="str">
        <f t="shared" si="4"/>
        <v>Monken Had.3305.UIFSM2526.I06.Jul251</v>
      </c>
      <c r="AF43" s="121">
        <v>12150</v>
      </c>
      <c r="AI43" s="121"/>
      <c r="AL43" s="121"/>
      <c r="AO43" s="121"/>
      <c r="AR43" s="121"/>
      <c r="AU43" s="121"/>
      <c r="AX43" s="121"/>
      <c r="BA43" s="121"/>
      <c r="BD43" s="121"/>
      <c r="BE43" s="119">
        <f t="shared" si="5"/>
        <v>12150</v>
      </c>
      <c r="BF43" s="119">
        <f t="shared" si="6"/>
        <v>12150</v>
      </c>
    </row>
    <row r="44" spans="1:58" x14ac:dyDescent="0.25">
      <c r="A44">
        <f t="shared" si="2"/>
        <v>3022042</v>
      </c>
      <c r="B44">
        <v>3022042</v>
      </c>
      <c r="C44" t="s">
        <v>710</v>
      </c>
      <c r="E44" t="str">
        <f>_xlfn.XLOOKUP(B44,'School Details'!A:A,'School Details'!D:D)</f>
        <v>M</v>
      </c>
      <c r="F44" t="str">
        <f>VLOOKUP(B44,'School Details'!A:K,5,FALSE)</f>
        <v>Primary</v>
      </c>
      <c r="G44" t="s">
        <v>894</v>
      </c>
      <c r="I44" t="s">
        <v>24692</v>
      </c>
      <c r="J44">
        <v>661225</v>
      </c>
      <c r="K44" s="117" t="s">
        <v>15</v>
      </c>
      <c r="M44" s="106" t="str">
        <f t="shared" si="1"/>
        <v>UIFSM2526.I06</v>
      </c>
      <c r="N44">
        <f>VLOOKUP(B44,'School Details'!A:K,10,FALSE)</f>
        <v>400048</v>
      </c>
      <c r="O44" t="s">
        <v>479</v>
      </c>
      <c r="P44" t="s">
        <v>22</v>
      </c>
      <c r="Q44" t="s">
        <v>23</v>
      </c>
      <c r="R44" t="s">
        <v>24</v>
      </c>
      <c r="S44" t="str">
        <f>VLOOKUP($G44,LBB_Code!$J:$O, 6,FALSE)</f>
        <v>A1.D10166.661225.99999.9999999.999999</v>
      </c>
      <c r="T44" s="154"/>
      <c r="W44" s="121"/>
      <c r="Z44" s="121"/>
      <c r="AC44" s="121"/>
      <c r="AD44" t="str">
        <f t="shared" si="3"/>
        <v>2042.UIFSM2526.I06.Jul251</v>
      </c>
      <c r="AE44" t="str">
        <f t="shared" si="4"/>
        <v>Monkfrith .2042.UIFSM2526.I06.Jul251</v>
      </c>
      <c r="AF44" s="121">
        <v>43103</v>
      </c>
      <c r="AI44" s="121"/>
      <c r="AL44" s="121"/>
      <c r="AO44" s="121"/>
      <c r="AR44" s="121"/>
      <c r="AU44" s="121"/>
      <c r="AX44" s="121"/>
      <c r="BA44" s="121"/>
      <c r="BD44" s="121"/>
      <c r="BE44" s="119">
        <f t="shared" si="5"/>
        <v>43103</v>
      </c>
      <c r="BF44" s="119">
        <f t="shared" si="6"/>
        <v>43103</v>
      </c>
    </row>
    <row r="45" spans="1:58" x14ac:dyDescent="0.25">
      <c r="A45">
        <v>3022044</v>
      </c>
      <c r="B45">
        <v>3022044</v>
      </c>
      <c r="C45" t="s">
        <v>109</v>
      </c>
      <c r="E45" t="str">
        <f>_xlfn.XLOOKUP(B45,'School Details'!A:A,'School Details'!D:D)</f>
        <v>M</v>
      </c>
      <c r="F45" t="str">
        <f>VLOOKUP(B45,'School Details'!A:K,5,FALSE)</f>
        <v>Primary</v>
      </c>
      <c r="G45" t="s">
        <v>894</v>
      </c>
      <c r="I45" t="s">
        <v>24692</v>
      </c>
      <c r="J45">
        <v>661225</v>
      </c>
      <c r="K45" s="117" t="s">
        <v>15</v>
      </c>
      <c r="M45" s="106" t="str">
        <f t="shared" si="1"/>
        <v>UIFSM2526.I06</v>
      </c>
      <c r="N45">
        <f>VLOOKUP(B45,'School Details'!A:K,10,FALSE)</f>
        <v>400088</v>
      </c>
      <c r="O45" t="str">
        <f>C45</f>
        <v>Moss Hall Infant School</v>
      </c>
      <c r="P45" t="str">
        <f>VLOOKUP($N45,LBB_Code!$B:$F,3,FALSE)</f>
        <v>Moss Hall Junior School</v>
      </c>
      <c r="Q45" t="str">
        <f>VLOOKUP($N45,LBB_Code!$B:$F,2,FALSE)</f>
        <v>S900008336</v>
      </c>
      <c r="R45" t="str">
        <f>VLOOKUP($N45,LBB_Code!$B:$F,4,FALSE)</f>
        <v>N3 1NR</v>
      </c>
      <c r="S45" t="str">
        <f>VLOOKUP($G45,LBB_Code!$J:$O, 6,FALSE)</f>
        <v>A1.D10166.661225.99999.9999999.999999</v>
      </c>
      <c r="T45" s="154"/>
      <c r="W45" s="121"/>
      <c r="Z45" s="121"/>
      <c r="AC45" s="121"/>
      <c r="AD45" t="str">
        <f t="shared" si="3"/>
        <v>2044.UIFSM2526.I06.Jul251</v>
      </c>
      <c r="AE45" t="str">
        <f t="shared" si="4"/>
        <v>Moss Hall .2044.UIFSM2526.I06.Jul251</v>
      </c>
      <c r="AF45" s="121">
        <v>75646</v>
      </c>
      <c r="AI45" s="121"/>
      <c r="AL45" s="121"/>
      <c r="AO45" s="121"/>
      <c r="AR45" s="121"/>
      <c r="AU45" s="121"/>
      <c r="AX45" s="121"/>
      <c r="BA45" s="121"/>
      <c r="BD45" s="121"/>
      <c r="BE45" s="119">
        <f t="shared" si="5"/>
        <v>75646</v>
      </c>
      <c r="BF45" s="119">
        <f t="shared" si="6"/>
        <v>75646</v>
      </c>
    </row>
    <row r="46" spans="1:58" x14ac:dyDescent="0.25">
      <c r="A46">
        <f t="shared" si="2"/>
        <v>3022045</v>
      </c>
      <c r="B46">
        <v>3022045</v>
      </c>
      <c r="C46" t="s">
        <v>711</v>
      </c>
      <c r="E46" t="str">
        <f>_xlfn.XLOOKUP(B46,'School Details'!A:A,'School Details'!D:D)</f>
        <v>M</v>
      </c>
      <c r="F46" t="str">
        <f>VLOOKUP(B46,'School Details'!A:K,5,FALSE)</f>
        <v>Primary</v>
      </c>
      <c r="G46" t="s">
        <v>894</v>
      </c>
      <c r="I46" t="s">
        <v>24692</v>
      </c>
      <c r="J46">
        <v>661225</v>
      </c>
      <c r="K46" s="117" t="s">
        <v>15</v>
      </c>
      <c r="M46" s="106" t="str">
        <f t="shared" si="1"/>
        <v>UIFSM2526.I06</v>
      </c>
      <c r="N46">
        <f>VLOOKUP(B46,'School Details'!A:K,10,FALSE)</f>
        <v>400089</v>
      </c>
      <c r="O46" t="s">
        <v>483</v>
      </c>
      <c r="P46" t="s">
        <v>43</v>
      </c>
      <c r="Q46" t="s">
        <v>44</v>
      </c>
      <c r="R46" t="s">
        <v>45</v>
      </c>
      <c r="S46" t="str">
        <f>VLOOKUP($G46,LBB_Code!$J:$O, 6,FALSE)</f>
        <v>A1.D10166.661225.99999.9999999.999999</v>
      </c>
      <c r="T46" s="154"/>
      <c r="W46" s="121"/>
      <c r="Z46" s="121"/>
      <c r="AC46" s="121"/>
      <c r="AD46" t="str">
        <f t="shared" si="3"/>
        <v>2045.UIFSM2526.I06.Jul251</v>
      </c>
      <c r="AE46" t="str">
        <f t="shared" si="4"/>
        <v>Northside .2045.UIFSM2526.I06.Jul251</v>
      </c>
      <c r="AF46" s="121">
        <v>21262</v>
      </c>
      <c r="AI46" s="121"/>
      <c r="AL46" s="121"/>
      <c r="AO46" s="121"/>
      <c r="AR46" s="121"/>
      <c r="AU46" s="121"/>
      <c r="AX46" s="121"/>
      <c r="BA46" s="121"/>
      <c r="BD46" s="121"/>
      <c r="BE46" s="119">
        <f t="shared" si="5"/>
        <v>21262</v>
      </c>
      <c r="BF46" s="119">
        <f t="shared" si="6"/>
        <v>21262</v>
      </c>
    </row>
    <row r="47" spans="1:58" x14ac:dyDescent="0.25">
      <c r="A47">
        <f t="shared" si="2"/>
        <v>3027005</v>
      </c>
      <c r="B47">
        <v>3027005</v>
      </c>
      <c r="C47" t="s">
        <v>218</v>
      </c>
      <c r="E47" t="str">
        <f>_xlfn.XLOOKUP(B47,'School Details'!A:A,'School Details'!D:D)</f>
        <v>M</v>
      </c>
      <c r="F47" t="str">
        <f>VLOOKUP(B47,'School Details'!A:K,5,FALSE)</f>
        <v>Special</v>
      </c>
      <c r="G47" t="s">
        <v>892</v>
      </c>
      <c r="I47" t="s">
        <v>24692</v>
      </c>
      <c r="J47">
        <v>661225</v>
      </c>
      <c r="K47" s="117" t="s">
        <v>15</v>
      </c>
      <c r="M47" s="106" t="str">
        <f t="shared" si="1"/>
        <v>UIFSM2526.I06</v>
      </c>
      <c r="N47">
        <f>VLOOKUP(B47,'School Details'!A:K,10,FALSE)</f>
        <v>400034</v>
      </c>
      <c r="O47" t="s">
        <v>558</v>
      </c>
      <c r="P47" t="s">
        <v>218</v>
      </c>
      <c r="Q47" t="s">
        <v>219</v>
      </c>
      <c r="R47" t="s">
        <v>180</v>
      </c>
      <c r="S47" t="str">
        <f>VLOOKUP($G47,LBB_Code!$J:$O, 6,FALSE)</f>
        <v>A1.D10168.661225.99999.9999999.999999</v>
      </c>
      <c r="T47" s="154"/>
      <c r="W47" s="121"/>
      <c r="Z47" s="121"/>
      <c r="AC47" s="121"/>
      <c r="AD47" t="str">
        <f t="shared" si="3"/>
        <v>7005.UIFSM2526.I06.Jul251</v>
      </c>
      <c r="AE47" t="str">
        <f t="shared" si="4"/>
        <v>Northway S.7005.UIFSM2526.I06.Jul251</v>
      </c>
      <c r="AF47" s="121">
        <v>8390</v>
      </c>
      <c r="AI47" s="121"/>
      <c r="AL47" s="121"/>
      <c r="AO47" s="121"/>
      <c r="AR47" s="121"/>
      <c r="AU47" s="121"/>
      <c r="AX47" s="121"/>
      <c r="BA47" s="121"/>
      <c r="BD47" s="121"/>
      <c r="BE47" s="119">
        <f t="shared" si="5"/>
        <v>8390</v>
      </c>
      <c r="BF47" s="119">
        <f t="shared" si="6"/>
        <v>8390</v>
      </c>
    </row>
    <row r="48" spans="1:58" x14ac:dyDescent="0.25">
      <c r="A48">
        <f t="shared" si="2"/>
        <v>3027009</v>
      </c>
      <c r="B48">
        <v>3027009</v>
      </c>
      <c r="C48" t="s">
        <v>25</v>
      </c>
      <c r="E48" t="str">
        <f>_xlfn.XLOOKUP(B48,'School Details'!A:A,'School Details'!D:D)</f>
        <v>M</v>
      </c>
      <c r="F48" t="str">
        <f>VLOOKUP(B48,'School Details'!A:K,5,FALSE)</f>
        <v>Special</v>
      </c>
      <c r="G48" t="s">
        <v>892</v>
      </c>
      <c r="I48" t="s">
        <v>24692</v>
      </c>
      <c r="J48">
        <v>661225</v>
      </c>
      <c r="K48" s="117" t="s">
        <v>15</v>
      </c>
      <c r="M48" s="106" t="str">
        <f t="shared" si="1"/>
        <v>UIFSM2526.I06</v>
      </c>
      <c r="N48">
        <f>VLOOKUP(B48,'School Details'!A:K,10,FALSE)</f>
        <v>400091</v>
      </c>
      <c r="O48" t="s">
        <v>560</v>
      </c>
      <c r="P48" t="s">
        <v>25</v>
      </c>
      <c r="Q48" t="s">
        <v>26</v>
      </c>
      <c r="R48" t="s">
        <v>27</v>
      </c>
      <c r="S48" t="str">
        <f>VLOOKUP($G48,LBB_Code!$J:$O, 6,FALSE)</f>
        <v>A1.D10168.661225.99999.9999999.999999</v>
      </c>
      <c r="T48" s="154"/>
      <c r="W48" s="121"/>
      <c r="Z48" s="121"/>
      <c r="AC48" s="121"/>
      <c r="AD48" t="str">
        <f t="shared" si="3"/>
        <v>7009.UIFSM2526.I06.Jul251</v>
      </c>
      <c r="AE48" t="str">
        <f t="shared" si="4"/>
        <v>Oakleigh S.7009.UIFSM2526.I06.Jul251</v>
      </c>
      <c r="AF48" s="121">
        <v>5063</v>
      </c>
      <c r="AI48" s="121"/>
      <c r="AL48" s="121"/>
      <c r="AO48" s="121"/>
      <c r="AR48" s="121"/>
      <c r="AU48" s="121"/>
      <c r="AX48" s="121"/>
      <c r="BA48" s="121"/>
      <c r="BD48" s="121"/>
      <c r="BE48" s="119">
        <f t="shared" si="5"/>
        <v>5063</v>
      </c>
      <c r="BF48" s="119">
        <f t="shared" si="6"/>
        <v>5063</v>
      </c>
    </row>
    <row r="49" spans="1:58" x14ac:dyDescent="0.25">
      <c r="A49">
        <f t="shared" si="2"/>
        <v>3023501</v>
      </c>
      <c r="B49">
        <v>3023501</v>
      </c>
      <c r="C49" t="s">
        <v>732</v>
      </c>
      <c r="E49" t="str">
        <f>_xlfn.XLOOKUP(B49,'School Details'!A:A,'School Details'!D:D)</f>
        <v>M</v>
      </c>
      <c r="F49" t="str">
        <f>VLOOKUP(B49,'School Details'!A:K,5,FALSE)</f>
        <v>Primary</v>
      </c>
      <c r="G49" t="s">
        <v>894</v>
      </c>
      <c r="I49" t="s">
        <v>24692</v>
      </c>
      <c r="J49">
        <v>661225</v>
      </c>
      <c r="K49" s="117" t="s">
        <v>15</v>
      </c>
      <c r="M49" s="106" t="str">
        <f t="shared" si="1"/>
        <v>UIFSM2526.I06</v>
      </c>
      <c r="N49">
        <f>VLOOKUP(B49,'School Details'!A:K,10,FALSE)</f>
        <v>400003</v>
      </c>
      <c r="O49" t="s">
        <v>488</v>
      </c>
      <c r="P49" t="s">
        <v>121</v>
      </c>
      <c r="Q49" t="s">
        <v>122</v>
      </c>
      <c r="R49" t="s">
        <v>123</v>
      </c>
      <c r="S49" t="str">
        <f>VLOOKUP($G49,LBB_Code!$J:$O, 6,FALSE)</f>
        <v>A1.D10166.661225.99999.9999999.999999</v>
      </c>
      <c r="T49" s="154"/>
      <c r="W49" s="121"/>
      <c r="Z49" s="121"/>
      <c r="AC49" s="121"/>
      <c r="AD49" t="str">
        <f t="shared" si="3"/>
        <v>3501.UIFSM2526.I06.Jul251</v>
      </c>
      <c r="AE49" t="str">
        <f t="shared" si="4"/>
        <v>Our Lady o.3501.UIFSM2526.I06.Jul251</v>
      </c>
      <c r="AF49" s="121">
        <v>13886</v>
      </c>
      <c r="AI49" s="121"/>
      <c r="AL49" s="121"/>
      <c r="AO49" s="121"/>
      <c r="AR49" s="121"/>
      <c r="AU49" s="121"/>
      <c r="AX49" s="121"/>
      <c r="BA49" s="121"/>
      <c r="BD49" s="121"/>
      <c r="BE49" s="119">
        <f t="shared" si="5"/>
        <v>13886</v>
      </c>
      <c r="BF49" s="119">
        <f t="shared" si="6"/>
        <v>13886</v>
      </c>
    </row>
    <row r="50" spans="1:58" x14ac:dyDescent="0.25">
      <c r="A50">
        <f t="shared" si="2"/>
        <v>3022078</v>
      </c>
      <c r="B50">
        <v>3022078</v>
      </c>
      <c r="C50" t="s">
        <v>716</v>
      </c>
      <c r="E50" t="str">
        <f>_xlfn.XLOOKUP(B50,'School Details'!A:A,'School Details'!D:D)</f>
        <v>M</v>
      </c>
      <c r="F50" t="str">
        <f>VLOOKUP(B50,'School Details'!A:K,5,FALSE)</f>
        <v>Primary</v>
      </c>
      <c r="G50" t="s">
        <v>894</v>
      </c>
      <c r="I50" t="s">
        <v>24692</v>
      </c>
      <c r="J50">
        <v>661225</v>
      </c>
      <c r="K50" s="117" t="s">
        <v>15</v>
      </c>
      <c r="M50" s="106" t="str">
        <f t="shared" si="1"/>
        <v>UIFSM2526.I06</v>
      </c>
      <c r="N50">
        <f>VLOOKUP(B50,'School Details'!A:K,10,FALSE)</f>
        <v>400014</v>
      </c>
      <c r="O50" t="s">
        <v>490</v>
      </c>
      <c r="P50" t="s">
        <v>232</v>
      </c>
      <c r="Q50" t="s">
        <v>233</v>
      </c>
      <c r="R50" t="s">
        <v>234</v>
      </c>
      <c r="S50" t="str">
        <f>VLOOKUP($G50,LBB_Code!$J:$O, 6,FALSE)</f>
        <v>A1.D10166.661225.99999.9999999.999999</v>
      </c>
      <c r="T50" s="154"/>
      <c r="W50" s="121"/>
      <c r="Z50" s="121"/>
      <c r="AC50" s="121"/>
      <c r="AD50" t="str">
        <f t="shared" si="3"/>
        <v>2078.UIFSM2526.I06.Jul251</v>
      </c>
      <c r="AE50" t="str">
        <f t="shared" si="4"/>
        <v>Pardes Hou.2078.UIFSM2526.I06.Jul251</v>
      </c>
      <c r="AF50" s="121">
        <v>33701</v>
      </c>
      <c r="AI50" s="121"/>
      <c r="AL50" s="121"/>
      <c r="AO50" s="121"/>
      <c r="AR50" s="121"/>
      <c r="AU50" s="121"/>
      <c r="AX50" s="121"/>
      <c r="BA50" s="121"/>
      <c r="BD50" s="121"/>
      <c r="BE50" s="119">
        <f t="shared" si="5"/>
        <v>33701</v>
      </c>
      <c r="BF50" s="119">
        <f t="shared" si="6"/>
        <v>33701</v>
      </c>
    </row>
    <row r="51" spans="1:58" x14ac:dyDescent="0.25">
      <c r="A51">
        <v>3021100</v>
      </c>
      <c r="B51">
        <v>3021100</v>
      </c>
      <c r="C51" t="s">
        <v>536</v>
      </c>
      <c r="E51" t="str">
        <f>_xlfn.XLOOKUP(B51,'School Details'!A:A,'School Details'!D:D)</f>
        <v>M</v>
      </c>
      <c r="F51" t="str">
        <f>VLOOKUP(B51,'School Details'!A:K,5,FALSE)</f>
        <v>PRU</v>
      </c>
      <c r="G51" t="s">
        <v>892</v>
      </c>
      <c r="I51" t="s">
        <v>24692</v>
      </c>
      <c r="J51">
        <v>661225</v>
      </c>
      <c r="K51" s="117" t="s">
        <v>15</v>
      </c>
      <c r="M51" s="106" t="str">
        <f t="shared" si="1"/>
        <v>UIFSM2526.I06</v>
      </c>
      <c r="N51">
        <f>VLOOKUP(B51,'School Details'!A:K,10,FALSE)</f>
        <v>400156</v>
      </c>
      <c r="O51" t="str">
        <f>C51</f>
        <v>Pavilion</v>
      </c>
      <c r="P51" t="str">
        <f>VLOOKUP($N51,LBB_Code!$B:$F,3,FALSE)</f>
        <v>Pavilion Study Centre</v>
      </c>
      <c r="Q51" t="str">
        <f>VLOOKUP($N51,LBB_Code!$B:$F,2,FALSE)</f>
        <v>S900008365</v>
      </c>
      <c r="R51" t="str">
        <f>VLOOKUP($N51,LBB_Code!$B:$F,4,FALSE)</f>
        <v>N20 9DX</v>
      </c>
      <c r="S51" t="str">
        <f>VLOOKUP($G51,LBB_Code!$J:$O, 6,FALSE)</f>
        <v>A1.D10168.661225.99999.9999999.999999</v>
      </c>
      <c r="T51" s="153"/>
      <c r="W51" s="121"/>
      <c r="Z51" s="121"/>
      <c r="AC51" s="121"/>
      <c r="AD51" t="str">
        <f t="shared" si="3"/>
        <v>1100.UIFSM2526.I06.Jul251</v>
      </c>
      <c r="AE51" t="str">
        <f t="shared" si="4"/>
        <v>Pavilion.1100.UIFSM2526.I06.Jul251</v>
      </c>
      <c r="AF51" s="121">
        <v>146</v>
      </c>
      <c r="AI51" s="121"/>
      <c r="AL51" s="121"/>
      <c r="AO51" s="121"/>
      <c r="AR51" s="121"/>
      <c r="AU51" s="121"/>
      <c r="AX51" s="121"/>
      <c r="BA51" s="121"/>
      <c r="BD51" s="121"/>
      <c r="BE51" s="119">
        <f t="shared" si="5"/>
        <v>146</v>
      </c>
      <c r="BF51" s="119"/>
    </row>
    <row r="52" spans="1:58" x14ac:dyDescent="0.25">
      <c r="A52" t="s">
        <v>752</v>
      </c>
      <c r="B52">
        <v>3022071</v>
      </c>
      <c r="C52" t="s">
        <v>714</v>
      </c>
      <c r="E52" t="str">
        <f>_xlfn.XLOOKUP(B52,'School Details'!A:A,'School Details'!D:D)</f>
        <v>M</v>
      </c>
      <c r="F52" t="str">
        <f>VLOOKUP(B52,'School Details'!A:K,5,FALSE)</f>
        <v>Primary</v>
      </c>
      <c r="G52" t="s">
        <v>894</v>
      </c>
      <c r="I52" t="s">
        <v>24692</v>
      </c>
      <c r="J52">
        <v>661225</v>
      </c>
      <c r="K52" s="117" t="s">
        <v>15</v>
      </c>
      <c r="M52" s="106" t="str">
        <f t="shared" si="1"/>
        <v>UIFSM2526.I06</v>
      </c>
      <c r="N52">
        <f>VLOOKUP(B52,'School Details'!A:K,10,FALSE)</f>
        <v>400012</v>
      </c>
      <c r="O52" t="str">
        <f>C52</f>
        <v>Queenswell Infant &amp; Nursery School</v>
      </c>
      <c r="P52" t="str">
        <f>VLOOKUP($N52,LBB_Code!$B:$F,3,FALSE)</f>
        <v>Queenswell Junior School</v>
      </c>
      <c r="Q52" t="str">
        <f>VLOOKUP($N52,LBB_Code!$B:$F,2,FALSE)</f>
        <v>S900008287</v>
      </c>
      <c r="R52" t="str">
        <f>VLOOKUP($N52,LBB_Code!$B:$F,4,FALSE)</f>
        <v>N20 0NQ</v>
      </c>
      <c r="S52" t="str">
        <f>VLOOKUP($G52,LBB_Code!$J:$O, 6,FALSE)</f>
        <v>A1.D10166.661225.99999.9999999.999999</v>
      </c>
      <c r="T52" s="153"/>
      <c r="W52" s="121"/>
      <c r="Z52" s="121"/>
      <c r="AC52" s="121"/>
      <c r="AD52" t="str">
        <f t="shared" si="3"/>
        <v>2071.UIFSM2526.I06.Jul251</v>
      </c>
      <c r="AE52" t="str">
        <f t="shared" si="4"/>
        <v>Queenswell.2071.UIFSM2526.I06.Jul251</v>
      </c>
      <c r="AF52" s="121">
        <v>28928</v>
      </c>
      <c r="AI52" s="121"/>
      <c r="AL52" s="121"/>
      <c r="AO52" s="121"/>
      <c r="AR52" s="121"/>
      <c r="AU52" s="121"/>
      <c r="AX52" s="121"/>
      <c r="BA52" s="121"/>
      <c r="BD52" s="121"/>
      <c r="BE52" s="119">
        <f t="shared" si="5"/>
        <v>28928</v>
      </c>
      <c r="BF52" s="119"/>
    </row>
    <row r="53" spans="1:58" x14ac:dyDescent="0.25">
      <c r="A53" t="s">
        <v>752</v>
      </c>
      <c r="B53">
        <v>3022072</v>
      </c>
      <c r="C53" t="s">
        <v>52</v>
      </c>
      <c r="E53" t="str">
        <f>_xlfn.XLOOKUP(B53,'School Details'!A:A,'School Details'!D:D)</f>
        <v>M</v>
      </c>
      <c r="F53" t="str">
        <f>VLOOKUP(B53,'School Details'!A:K,5,FALSE)</f>
        <v>Primary</v>
      </c>
      <c r="G53" t="s">
        <v>894</v>
      </c>
      <c r="I53" t="s">
        <v>24692</v>
      </c>
      <c r="J53">
        <v>661225</v>
      </c>
      <c r="K53" s="117" t="s">
        <v>15</v>
      </c>
      <c r="M53" s="106" t="str">
        <f t="shared" si="1"/>
        <v>UIFSM2526.I06</v>
      </c>
      <c r="N53">
        <f>VLOOKUP(B53,'School Details'!A:K,10,FALSE)</f>
        <v>400012</v>
      </c>
      <c r="O53" t="s">
        <v>493</v>
      </c>
      <c r="P53" t="s">
        <v>52</v>
      </c>
      <c r="Q53" t="s">
        <v>53</v>
      </c>
      <c r="R53" t="s">
        <v>54</v>
      </c>
      <c r="S53" t="str">
        <f>VLOOKUP($G53,LBB_Code!$J:$O, 6,FALSE)</f>
        <v>A1.D10166.661225.99999.9999999.999999</v>
      </c>
      <c r="T53" s="154"/>
      <c r="W53" s="121"/>
      <c r="Z53" s="121"/>
      <c r="AC53" s="121"/>
      <c r="AD53" t="str">
        <f t="shared" si="3"/>
        <v>2072.UIFSM2526.I06.Jul251</v>
      </c>
      <c r="AE53" t="str">
        <f t="shared" si="4"/>
        <v>Queenswell.2072.UIFSM2526.I06.Jul251</v>
      </c>
      <c r="AF53" s="121">
        <v>3183</v>
      </c>
      <c r="AI53" s="121"/>
      <c r="AL53" s="121"/>
      <c r="AO53" s="121"/>
      <c r="AR53" s="121"/>
      <c r="AU53" s="121"/>
      <c r="AX53" s="121"/>
      <c r="BA53" s="121"/>
      <c r="BD53" s="121"/>
      <c r="BE53" s="119">
        <f t="shared" si="5"/>
        <v>3183</v>
      </c>
      <c r="BF53" s="119">
        <f t="shared" si="6"/>
        <v>3183</v>
      </c>
    </row>
    <row r="54" spans="1:58" x14ac:dyDescent="0.25">
      <c r="A54">
        <f t="shared" si="2"/>
        <v>3023512</v>
      </c>
      <c r="B54">
        <v>3023512</v>
      </c>
      <c r="C54" t="s">
        <v>738</v>
      </c>
      <c r="E54" t="str">
        <f>_xlfn.XLOOKUP(B54,'School Details'!A:A,'School Details'!D:D)</f>
        <v>M</v>
      </c>
      <c r="F54" t="str">
        <f>VLOOKUP(B54,'School Details'!A:K,5,FALSE)</f>
        <v>Primary</v>
      </c>
      <c r="G54" t="s">
        <v>894</v>
      </c>
      <c r="I54" t="s">
        <v>24692</v>
      </c>
      <c r="J54">
        <v>661225</v>
      </c>
      <c r="K54" s="117" t="s">
        <v>15</v>
      </c>
      <c r="M54" s="106" t="str">
        <f t="shared" si="1"/>
        <v>UIFSM2526.I06</v>
      </c>
      <c r="N54">
        <f>VLOOKUP(B54,'School Details'!A:K,10,FALSE)</f>
        <v>400093</v>
      </c>
      <c r="O54" t="s">
        <v>495</v>
      </c>
      <c r="P54" t="s">
        <v>166</v>
      </c>
      <c r="Q54" t="s">
        <v>167</v>
      </c>
      <c r="R54" t="s">
        <v>168</v>
      </c>
      <c r="S54" t="str">
        <f>VLOOKUP($G54,LBB_Code!$J:$O, 6,FALSE)</f>
        <v>A1.D10166.661225.99999.9999999.999999</v>
      </c>
      <c r="T54" s="154"/>
      <c r="W54" s="121"/>
      <c r="Z54" s="121"/>
      <c r="AC54" s="121"/>
      <c r="AD54" t="str">
        <f t="shared" si="3"/>
        <v>3512.UIFSM2526.I06.Jul251</v>
      </c>
      <c r="AE54" t="str">
        <f t="shared" si="4"/>
        <v>Rosh Pinah.3512.UIFSM2526.I06.Jul251</v>
      </c>
      <c r="AF54" s="121">
        <v>44694</v>
      </c>
      <c r="AI54" s="121"/>
      <c r="AL54" s="121"/>
      <c r="AO54" s="121"/>
      <c r="AR54" s="121"/>
      <c r="AU54" s="121"/>
      <c r="AX54" s="121"/>
      <c r="BA54" s="121"/>
      <c r="BD54" s="121"/>
      <c r="BE54" s="119">
        <f t="shared" si="5"/>
        <v>44694</v>
      </c>
      <c r="BF54" s="119">
        <f t="shared" si="6"/>
        <v>44694</v>
      </c>
    </row>
    <row r="55" spans="1:58" x14ac:dyDescent="0.25">
      <c r="A55">
        <f t="shared" si="2"/>
        <v>3023510</v>
      </c>
      <c r="B55">
        <v>3023510</v>
      </c>
      <c r="C55" t="s">
        <v>736</v>
      </c>
      <c r="E55" t="str">
        <f>_xlfn.XLOOKUP(B55,'School Details'!A:A,'School Details'!D:D)</f>
        <v>M</v>
      </c>
      <c r="F55" t="str">
        <f>VLOOKUP(B55,'School Details'!A:K,5,FALSE)</f>
        <v>Primary</v>
      </c>
      <c r="G55" t="s">
        <v>894</v>
      </c>
      <c r="I55" t="s">
        <v>24692</v>
      </c>
      <c r="J55">
        <v>661225</v>
      </c>
      <c r="K55" s="117" t="s">
        <v>15</v>
      </c>
      <c r="M55" s="106" t="str">
        <f t="shared" si="1"/>
        <v>UIFSM2526.I06</v>
      </c>
      <c r="N55">
        <f>VLOOKUP(B55,'School Details'!A:K,10,FALSE)</f>
        <v>400071</v>
      </c>
      <c r="O55" t="s">
        <v>497</v>
      </c>
      <c r="P55" t="s">
        <v>235</v>
      </c>
      <c r="Q55" t="s">
        <v>236</v>
      </c>
      <c r="R55" t="s">
        <v>237</v>
      </c>
      <c r="S55" t="str">
        <f>VLOOKUP($G55,LBB_Code!$J:$O, 6,FALSE)</f>
        <v>A1.D10166.661225.99999.9999999.999999</v>
      </c>
      <c r="T55" s="154"/>
      <c r="W55" s="121"/>
      <c r="Z55" s="121"/>
      <c r="AC55" s="121"/>
      <c r="AD55" t="str">
        <f t="shared" si="3"/>
        <v>3510.UIFSM2526.I06.Jul251</v>
      </c>
      <c r="AE55" t="str">
        <f t="shared" si="4"/>
        <v>Sacred Hea.3510.UIFSM2526.I06.Jul251</v>
      </c>
      <c r="AF55" s="121">
        <v>37317</v>
      </c>
      <c r="AI55" s="121"/>
      <c r="AL55" s="121"/>
      <c r="AO55" s="121"/>
      <c r="AR55" s="121"/>
      <c r="AU55" s="121"/>
      <c r="AX55" s="121"/>
      <c r="BA55" s="121"/>
      <c r="BD55" s="121"/>
      <c r="BE55" s="119">
        <f t="shared" si="5"/>
        <v>37317</v>
      </c>
      <c r="BF55" s="119">
        <f t="shared" si="6"/>
        <v>37317</v>
      </c>
    </row>
    <row r="56" spans="1:58" x14ac:dyDescent="0.25">
      <c r="A56">
        <f t="shared" si="2"/>
        <v>3022053</v>
      </c>
      <c r="B56">
        <v>3022053</v>
      </c>
      <c r="C56" t="s">
        <v>31</v>
      </c>
      <c r="E56" t="str">
        <f>_xlfn.XLOOKUP(B56,'School Details'!A:A,'School Details'!D:D)</f>
        <v>M</v>
      </c>
      <c r="F56" t="str">
        <f>VLOOKUP(B56,'School Details'!A:K,5,FALSE)</f>
        <v>Primary</v>
      </c>
      <c r="G56" t="s">
        <v>894</v>
      </c>
      <c r="I56" t="s">
        <v>24692</v>
      </c>
      <c r="J56">
        <v>661225</v>
      </c>
      <c r="K56" s="117" t="s">
        <v>15</v>
      </c>
      <c r="M56" s="106" t="str">
        <f t="shared" si="1"/>
        <v>UIFSM2526.I06</v>
      </c>
      <c r="N56">
        <f>VLOOKUP(B56,'School Details'!A:K,10,FALSE)</f>
        <v>158733</v>
      </c>
      <c r="O56" t="s">
        <v>482</v>
      </c>
      <c r="P56" t="s">
        <v>31</v>
      </c>
      <c r="Q56" t="s">
        <v>32</v>
      </c>
      <c r="R56" t="s">
        <v>33</v>
      </c>
      <c r="S56" t="str">
        <f>VLOOKUP($G56,LBB_Code!$J:$O, 6,FALSE)</f>
        <v>A1.D10166.661225.99999.9999999.999999</v>
      </c>
      <c r="T56" s="154"/>
      <c r="W56" s="121"/>
      <c r="Z56" s="121"/>
      <c r="AC56" s="121"/>
      <c r="AD56" t="str">
        <f t="shared" si="3"/>
        <v>2053.UIFSM2526.I06.Jul251</v>
      </c>
      <c r="AE56" t="str">
        <f t="shared" si="4"/>
        <v>Shalom Noa.2053.UIFSM2526.I06.Jul251</v>
      </c>
      <c r="AF56" s="121">
        <v>23142</v>
      </c>
      <c r="AI56" s="121"/>
      <c r="AL56" s="121"/>
      <c r="AO56" s="121"/>
      <c r="AR56" s="121"/>
      <c r="AU56" s="121"/>
      <c r="AX56" s="121"/>
      <c r="BA56" s="121"/>
      <c r="BD56" s="121"/>
      <c r="BE56" s="119">
        <f t="shared" si="5"/>
        <v>23142</v>
      </c>
      <c r="BF56" s="119">
        <f t="shared" si="6"/>
        <v>23142</v>
      </c>
    </row>
    <row r="57" spans="1:58" x14ac:dyDescent="0.25">
      <c r="A57">
        <f t="shared" si="2"/>
        <v>3023502</v>
      </c>
      <c r="B57">
        <v>3023502</v>
      </c>
      <c r="C57" t="s">
        <v>733</v>
      </c>
      <c r="E57" t="str">
        <f>_xlfn.XLOOKUP(B57,'School Details'!A:A,'School Details'!D:D)</f>
        <v>M</v>
      </c>
      <c r="F57" t="str">
        <f>VLOOKUP(B57,'School Details'!A:K,5,FALSE)</f>
        <v>Primary</v>
      </c>
      <c r="G57" t="s">
        <v>894</v>
      </c>
      <c r="I57" t="s">
        <v>24692</v>
      </c>
      <c r="J57">
        <v>661225</v>
      </c>
      <c r="K57" s="117" t="s">
        <v>15</v>
      </c>
      <c r="M57" s="106" t="str">
        <f t="shared" si="1"/>
        <v>UIFSM2526.I06</v>
      </c>
      <c r="N57">
        <f>VLOOKUP(B57,'School Details'!A:K,10,FALSE)</f>
        <v>400096</v>
      </c>
      <c r="O57" t="s">
        <v>499</v>
      </c>
      <c r="P57" t="s">
        <v>136</v>
      </c>
      <c r="Q57" t="s">
        <v>137</v>
      </c>
      <c r="R57" t="s">
        <v>138</v>
      </c>
      <c r="S57" t="str">
        <f>VLOOKUP($G57,LBB_Code!$J:$O, 6,FALSE)</f>
        <v>A1.D10166.661225.99999.9999999.999999</v>
      </c>
      <c r="T57" s="154"/>
      <c r="W57" s="121"/>
      <c r="Z57" s="121"/>
      <c r="AC57" s="121"/>
      <c r="AD57" t="str">
        <f t="shared" si="3"/>
        <v>3502.UIFSM2526.I06.Jul251</v>
      </c>
      <c r="AE57" t="str">
        <f t="shared" si="4"/>
        <v>St Agnes' .3502.UIFSM2526.I06.Jul251</v>
      </c>
      <c r="AF57" s="121">
        <v>35292</v>
      </c>
      <c r="AI57" s="121"/>
      <c r="AL57" s="121"/>
      <c r="AO57" s="121"/>
      <c r="AR57" s="121"/>
      <c r="AU57" s="121"/>
      <c r="AX57" s="121"/>
      <c r="BA57" s="121"/>
      <c r="BD57" s="121"/>
      <c r="BE57" s="119">
        <f t="shared" si="5"/>
        <v>35292</v>
      </c>
      <c r="BF57" s="119">
        <f t="shared" si="6"/>
        <v>35292</v>
      </c>
    </row>
    <row r="58" spans="1:58" x14ac:dyDescent="0.25">
      <c r="A58">
        <f t="shared" si="2"/>
        <v>3023315</v>
      </c>
      <c r="B58">
        <v>3023315</v>
      </c>
      <c r="C58" t="s">
        <v>728</v>
      </c>
      <c r="E58" t="str">
        <f>_xlfn.XLOOKUP(B58,'School Details'!A:A,'School Details'!D:D)</f>
        <v>M</v>
      </c>
      <c r="F58" t="str">
        <f>VLOOKUP(B58,'School Details'!A:K,5,FALSE)</f>
        <v>Primary</v>
      </c>
      <c r="G58" t="s">
        <v>894</v>
      </c>
      <c r="I58" t="s">
        <v>24692</v>
      </c>
      <c r="J58">
        <v>661225</v>
      </c>
      <c r="K58" s="117" t="s">
        <v>15</v>
      </c>
      <c r="M58" s="106" t="str">
        <f t="shared" ref="M58:M79" si="7">I58&amp;"."&amp;K58</f>
        <v>UIFSM2526.I06</v>
      </c>
      <c r="N58">
        <f>VLOOKUP(B58,'School Details'!A:K,10,FALSE)</f>
        <v>400062</v>
      </c>
      <c r="O58" t="s">
        <v>501</v>
      </c>
      <c r="P58" t="s">
        <v>229</v>
      </c>
      <c r="Q58" t="s">
        <v>230</v>
      </c>
      <c r="R58" t="s">
        <v>231</v>
      </c>
      <c r="S58" t="str">
        <f>VLOOKUP($G58,LBB_Code!$J:$O, 6,FALSE)</f>
        <v>A1.D10166.661225.99999.9999999.999999</v>
      </c>
      <c r="T58" s="153"/>
      <c r="W58" s="121"/>
      <c r="Z58" s="121"/>
      <c r="AC58" s="121"/>
      <c r="AD58" t="str">
        <f t="shared" si="3"/>
        <v>3315.UIFSM2526.I06.Jul251</v>
      </c>
      <c r="AE58" t="str">
        <f t="shared" si="4"/>
        <v>St Andrew'.3315.UIFSM2526.I06.Jul251</v>
      </c>
      <c r="AF58" s="121">
        <v>20105</v>
      </c>
      <c r="AI58" s="121"/>
      <c r="AL58" s="121"/>
      <c r="AO58" s="121"/>
      <c r="AR58" s="121"/>
      <c r="AU58" s="121"/>
      <c r="AX58" s="121"/>
      <c r="BA58" s="121"/>
      <c r="BD58" s="121"/>
      <c r="BE58" s="119">
        <f t="shared" si="5"/>
        <v>20105</v>
      </c>
      <c r="BF58" s="119">
        <f t="shared" si="6"/>
        <v>20105</v>
      </c>
    </row>
    <row r="59" spans="1:58" x14ac:dyDescent="0.25">
      <c r="A59">
        <f t="shared" ref="A59:A78" si="8">B59</f>
        <v>3023504</v>
      </c>
      <c r="B59">
        <v>3023504</v>
      </c>
      <c r="C59" t="s">
        <v>734</v>
      </c>
      <c r="E59" t="str">
        <f>_xlfn.XLOOKUP(B59,'School Details'!A:A,'School Details'!D:D)</f>
        <v>M</v>
      </c>
      <c r="F59" t="str">
        <f>VLOOKUP(B59,'School Details'!A:K,5,FALSE)</f>
        <v>Primary</v>
      </c>
      <c r="G59" t="s">
        <v>894</v>
      </c>
      <c r="I59" t="s">
        <v>24692</v>
      </c>
      <c r="J59">
        <v>661225</v>
      </c>
      <c r="K59" s="117" t="s">
        <v>15</v>
      </c>
      <c r="M59" s="106" t="str">
        <f t="shared" si="7"/>
        <v>UIFSM2526.I06</v>
      </c>
      <c r="N59">
        <f>VLOOKUP(B59,'School Details'!A:K,10,FALSE)</f>
        <v>400064</v>
      </c>
      <c r="O59" t="s">
        <v>502</v>
      </c>
      <c r="P59" t="s">
        <v>238</v>
      </c>
      <c r="Q59" t="s">
        <v>239</v>
      </c>
      <c r="R59" t="s">
        <v>240</v>
      </c>
      <c r="S59" t="str">
        <f>VLOOKUP($G59,LBB_Code!$J:$O, 6,FALSE)</f>
        <v>A1.D10166.661225.99999.9999999.999999</v>
      </c>
      <c r="T59" s="154"/>
      <c r="W59" s="121"/>
      <c r="Z59" s="121"/>
      <c r="AC59" s="121"/>
      <c r="AD59" t="str">
        <f t="shared" si="3"/>
        <v>3504.UIFSM2526.I06.Jul251</v>
      </c>
      <c r="AE59" t="str">
        <f t="shared" si="4"/>
        <v>St Catheri.3504.UIFSM2526.I06.Jul251</v>
      </c>
      <c r="AF59" s="121">
        <v>47008</v>
      </c>
      <c r="AI59" s="121"/>
      <c r="AL59" s="121"/>
      <c r="AO59" s="121"/>
      <c r="AR59" s="121"/>
      <c r="AU59" s="121"/>
      <c r="AX59" s="121"/>
      <c r="BA59" s="121"/>
      <c r="BD59" s="121"/>
      <c r="BE59" s="119">
        <f t="shared" si="5"/>
        <v>47008</v>
      </c>
      <c r="BF59" s="119">
        <f t="shared" ref="BF59:BF78" si="9">BE59 - T59</f>
        <v>47008</v>
      </c>
    </row>
    <row r="60" spans="1:58" x14ac:dyDescent="0.25">
      <c r="A60">
        <f t="shared" si="8"/>
        <v>3023307</v>
      </c>
      <c r="B60">
        <v>3023307</v>
      </c>
      <c r="C60" t="s">
        <v>722</v>
      </c>
      <c r="E60" t="str">
        <f>_xlfn.XLOOKUP(B60,'School Details'!A:A,'School Details'!D:D)</f>
        <v>M</v>
      </c>
      <c r="F60" t="str">
        <f>VLOOKUP(B60,'School Details'!A:K,5,FALSE)</f>
        <v>Primary</v>
      </c>
      <c r="G60" t="s">
        <v>894</v>
      </c>
      <c r="I60" t="s">
        <v>24692</v>
      </c>
      <c r="J60">
        <v>661225</v>
      </c>
      <c r="K60" s="117" t="s">
        <v>15</v>
      </c>
      <c r="M60" s="106" t="str">
        <f t="shared" si="7"/>
        <v>UIFSM2526.I06</v>
      </c>
      <c r="N60">
        <f>VLOOKUP(B60,'School Details'!A:K,10,FALSE)</f>
        <v>400114</v>
      </c>
      <c r="O60" t="s">
        <v>504</v>
      </c>
      <c r="P60" t="s">
        <v>154</v>
      </c>
      <c r="Q60" t="s">
        <v>155</v>
      </c>
      <c r="R60" t="s">
        <v>156</v>
      </c>
      <c r="S60" t="str">
        <f>VLOOKUP($G60,LBB_Code!$J:$O, 6,FALSE)</f>
        <v>A1.D10166.661225.99999.9999999.999999</v>
      </c>
      <c r="T60" s="154"/>
      <c r="W60" s="121"/>
      <c r="Z60" s="121"/>
      <c r="AC60" s="121"/>
      <c r="AD60" t="str">
        <f t="shared" si="3"/>
        <v>3307.UIFSM2526.I06.Jul251</v>
      </c>
      <c r="AE60" t="str">
        <f t="shared" si="4"/>
        <v>St John's .3307.UIFSM2526.I06.Jul251</v>
      </c>
      <c r="AF60" s="121">
        <v>20973</v>
      </c>
      <c r="AI60" s="121"/>
      <c r="AL60" s="121"/>
      <c r="AO60" s="121"/>
      <c r="AR60" s="121"/>
      <c r="AU60" s="121"/>
      <c r="AX60" s="121"/>
      <c r="BA60" s="121"/>
      <c r="BD60" s="121"/>
      <c r="BE60" s="119">
        <f t="shared" si="5"/>
        <v>20973</v>
      </c>
      <c r="BF60" s="119">
        <f t="shared" si="9"/>
        <v>20973</v>
      </c>
    </row>
    <row r="61" spans="1:58" x14ac:dyDescent="0.25">
      <c r="A61">
        <f t="shared" si="8"/>
        <v>3023309</v>
      </c>
      <c r="B61">
        <v>3023309</v>
      </c>
      <c r="C61" t="s">
        <v>723</v>
      </c>
      <c r="E61" t="str">
        <f>_xlfn.XLOOKUP(B61,'School Details'!A:A,'School Details'!D:D)</f>
        <v>M</v>
      </c>
      <c r="F61" t="str">
        <f>VLOOKUP(B61,'School Details'!A:K,5,FALSE)</f>
        <v>Primary</v>
      </c>
      <c r="G61" t="s">
        <v>894</v>
      </c>
      <c r="I61" t="s">
        <v>24692</v>
      </c>
      <c r="J61">
        <v>661225</v>
      </c>
      <c r="K61" s="117" t="s">
        <v>15</v>
      </c>
      <c r="M61" s="106" t="str">
        <f t="shared" si="7"/>
        <v>UIFSM2526.I06</v>
      </c>
      <c r="N61">
        <f>VLOOKUP(B61,'School Details'!A:K,10,FALSE)</f>
        <v>400098</v>
      </c>
      <c r="O61" t="s">
        <v>503</v>
      </c>
      <c r="P61" t="s">
        <v>28</v>
      </c>
      <c r="Q61" t="s">
        <v>29</v>
      </c>
      <c r="R61" t="s">
        <v>30</v>
      </c>
      <c r="S61" t="str">
        <f>VLOOKUP($G61,LBB_Code!$J:$O, 6,FALSE)</f>
        <v>A1.D10166.661225.99999.9999999.999999</v>
      </c>
      <c r="T61" s="154"/>
      <c r="W61" s="121"/>
      <c r="Z61" s="121"/>
      <c r="AC61" s="121"/>
      <c r="AD61" t="str">
        <f t="shared" si="3"/>
        <v>3309.UIFSM2526.I06.Jul251</v>
      </c>
      <c r="AE61" t="str">
        <f t="shared" si="4"/>
        <v>St John's .3309.UIFSM2526.I06.Jul251</v>
      </c>
      <c r="AF61" s="121">
        <v>22853</v>
      </c>
      <c r="AI61" s="121"/>
      <c r="AL61" s="121"/>
      <c r="AO61" s="121"/>
      <c r="AR61" s="121"/>
      <c r="AU61" s="121"/>
      <c r="AX61" s="121"/>
      <c r="BA61" s="121"/>
      <c r="BD61" s="121"/>
      <c r="BE61" s="119">
        <f t="shared" si="5"/>
        <v>22853</v>
      </c>
      <c r="BF61" s="119">
        <f t="shared" si="9"/>
        <v>22853</v>
      </c>
    </row>
    <row r="62" spans="1:58" x14ac:dyDescent="0.25">
      <c r="A62">
        <f t="shared" si="8"/>
        <v>3023509</v>
      </c>
      <c r="B62">
        <v>3023509</v>
      </c>
      <c r="C62" t="s">
        <v>206</v>
      </c>
      <c r="E62" t="str">
        <f>_xlfn.XLOOKUP(B62,'School Details'!A:A,'School Details'!D:D)</f>
        <v>M</v>
      </c>
      <c r="F62" t="str">
        <f>VLOOKUP(B62,'School Details'!A:K,5,FALSE)</f>
        <v>Primary</v>
      </c>
      <c r="G62" t="s">
        <v>894</v>
      </c>
      <c r="I62" t="s">
        <v>24692</v>
      </c>
      <c r="J62">
        <v>661225</v>
      </c>
      <c r="K62" s="117" t="s">
        <v>15</v>
      </c>
      <c r="M62" s="106" t="str">
        <f t="shared" si="7"/>
        <v>UIFSM2526.I06</v>
      </c>
      <c r="N62">
        <f>VLOOKUP(B62,'School Details'!A:K,10,FALSE)</f>
        <v>400066</v>
      </c>
      <c r="O62" t="s">
        <v>506</v>
      </c>
      <c r="P62" t="s">
        <v>206</v>
      </c>
      <c r="Q62" t="s">
        <v>207</v>
      </c>
      <c r="R62" t="s">
        <v>208</v>
      </c>
      <c r="S62" t="str">
        <f>VLOOKUP($G62,LBB_Code!$J:$O, 6,FALSE)</f>
        <v>A1.D10166.661225.99999.9999999.999999</v>
      </c>
      <c r="T62" s="154"/>
      <c r="W62" s="121"/>
      <c r="Z62" s="121"/>
      <c r="AC62" s="121"/>
      <c r="AD62" t="str">
        <f t="shared" si="3"/>
        <v>3509.UIFSM2526.I06.Jul251</v>
      </c>
      <c r="AE62" t="str">
        <f t="shared" si="4"/>
        <v>St Joseph'.3509.UIFSM2526.I06.Jul251</v>
      </c>
      <c r="AF62" s="121">
        <v>35582</v>
      </c>
      <c r="AI62" s="121"/>
      <c r="AL62" s="121"/>
      <c r="AO62" s="121"/>
      <c r="AR62" s="121"/>
      <c r="AU62" s="121"/>
      <c r="AX62" s="121"/>
      <c r="BA62" s="121"/>
      <c r="BD62" s="121"/>
      <c r="BE62" s="119">
        <f t="shared" si="5"/>
        <v>35582</v>
      </c>
      <c r="BF62" s="119">
        <f t="shared" si="9"/>
        <v>35582</v>
      </c>
    </row>
    <row r="63" spans="1:58" x14ac:dyDescent="0.25">
      <c r="A63">
        <f t="shared" si="8"/>
        <v>3023521</v>
      </c>
      <c r="B63">
        <v>3023521</v>
      </c>
      <c r="C63" t="s">
        <v>744</v>
      </c>
      <c r="E63" t="str">
        <f>_xlfn.XLOOKUP(B63,'School Details'!A:A,'School Details'!D:D)</f>
        <v>A</v>
      </c>
      <c r="F63" t="str">
        <f>VLOOKUP(B63,'School Details'!A:K,5,FALSE)</f>
        <v>All through</v>
      </c>
      <c r="G63" t="s">
        <v>896</v>
      </c>
      <c r="I63" t="s">
        <v>24692</v>
      </c>
      <c r="J63">
        <v>661225</v>
      </c>
      <c r="K63" s="117" t="s">
        <v>15</v>
      </c>
      <c r="M63" s="106" t="str">
        <f t="shared" si="7"/>
        <v>UIFSM2526.I06</v>
      </c>
      <c r="N63">
        <f>VLOOKUP(B63,'School Details'!A:K,10,FALSE)</f>
        <v>400135</v>
      </c>
      <c r="O63" t="s">
        <v>23628</v>
      </c>
      <c r="P63" t="s">
        <v>190</v>
      </c>
      <c r="Q63" t="s">
        <v>191</v>
      </c>
      <c r="R63" t="s">
        <v>192</v>
      </c>
      <c r="S63" t="str">
        <f>VLOOKUP($G63,LBB_Code!$J:$O, 6,FALSE)</f>
        <v>A1.D11329.661225.99999.9999999.999999</v>
      </c>
      <c r="T63" s="154"/>
      <c r="W63" s="121"/>
      <c r="Z63" s="121"/>
      <c r="AC63" s="121"/>
      <c r="AD63" t="str">
        <f t="shared" si="3"/>
        <v>3521.UIFSM2526.I06.Jul251</v>
      </c>
      <c r="AE63" t="str">
        <f t="shared" si="4"/>
        <v>St Mary's .3521.UIFSM2526.I06.Jul251</v>
      </c>
      <c r="AF63" s="121">
        <v>62195</v>
      </c>
      <c r="AI63" s="121"/>
      <c r="AL63" s="121"/>
      <c r="AO63" s="121"/>
      <c r="AR63" s="121"/>
      <c r="AU63" s="121"/>
      <c r="AX63" s="121"/>
      <c r="BA63" s="121"/>
      <c r="BD63" s="121"/>
      <c r="BE63" s="119">
        <f t="shared" si="5"/>
        <v>62195</v>
      </c>
      <c r="BF63" s="119">
        <f t="shared" si="9"/>
        <v>62195</v>
      </c>
    </row>
    <row r="64" spans="1:58" x14ac:dyDescent="0.25">
      <c r="A64">
        <f t="shared" si="8"/>
        <v>3023311</v>
      </c>
      <c r="B64">
        <v>3023311</v>
      </c>
      <c r="C64" t="s">
        <v>724</v>
      </c>
      <c r="E64" t="str">
        <f>_xlfn.XLOOKUP(B64,'School Details'!A:A,'School Details'!D:D)</f>
        <v>M</v>
      </c>
      <c r="F64" t="str">
        <f>VLOOKUP(B64,'School Details'!A:K,5,FALSE)</f>
        <v>Primary</v>
      </c>
      <c r="G64" t="s">
        <v>894</v>
      </c>
      <c r="I64" t="s">
        <v>24692</v>
      </c>
      <c r="J64">
        <v>661225</v>
      </c>
      <c r="K64" s="117" t="s">
        <v>15</v>
      </c>
      <c r="M64" s="106" t="str">
        <f t="shared" si="7"/>
        <v>UIFSM2526.I06</v>
      </c>
      <c r="N64">
        <f>VLOOKUP(B64,'School Details'!A:K,10,FALSE)</f>
        <v>400058</v>
      </c>
      <c r="O64" t="s">
        <v>508</v>
      </c>
      <c r="P64" t="s">
        <v>215</v>
      </c>
      <c r="Q64" t="s">
        <v>216</v>
      </c>
      <c r="R64" t="s">
        <v>217</v>
      </c>
      <c r="S64" t="str">
        <f>VLOOKUP($G64,LBB_Code!$J:$O, 6,FALSE)</f>
        <v>A1.D10166.661225.99999.9999999.999999</v>
      </c>
      <c r="T64" s="153"/>
      <c r="W64" s="121"/>
      <c r="Z64" s="121"/>
      <c r="AC64" s="121"/>
      <c r="AD64" t="str">
        <f t="shared" si="3"/>
        <v>3311.UIFSM2526.I06.Jul251</v>
      </c>
      <c r="AE64" t="str">
        <f t="shared" si="4"/>
        <v>St Mary's .3311.UIFSM2526.I06.Jul251</v>
      </c>
      <c r="AF64" s="121">
        <v>33267</v>
      </c>
      <c r="AI64" s="121"/>
      <c r="AL64" s="121"/>
      <c r="AO64" s="121"/>
      <c r="AR64" s="121"/>
      <c r="AU64" s="121"/>
      <c r="AX64" s="121"/>
      <c r="BA64" s="121"/>
      <c r="BD64" s="121"/>
      <c r="BE64" s="119">
        <f t="shared" si="5"/>
        <v>33267</v>
      </c>
      <c r="BF64" s="119">
        <f t="shared" si="9"/>
        <v>33267</v>
      </c>
    </row>
    <row r="65" spans="1:58" x14ac:dyDescent="0.25">
      <c r="A65">
        <f t="shared" si="8"/>
        <v>3023312</v>
      </c>
      <c r="B65">
        <v>3023312</v>
      </c>
      <c r="C65" t="s">
        <v>725</v>
      </c>
      <c r="E65" t="str">
        <f>_xlfn.XLOOKUP(B65,'School Details'!A:A,'School Details'!D:D)</f>
        <v>M</v>
      </c>
      <c r="F65" t="str">
        <f>VLOOKUP(B65,'School Details'!A:K,5,FALSE)</f>
        <v>Primary</v>
      </c>
      <c r="G65" t="s">
        <v>894</v>
      </c>
      <c r="I65" t="s">
        <v>24692</v>
      </c>
      <c r="J65">
        <v>661225</v>
      </c>
      <c r="K65" s="117" t="s">
        <v>15</v>
      </c>
      <c r="M65" s="106" t="str">
        <f t="shared" si="7"/>
        <v>UIFSM2526.I06</v>
      </c>
      <c r="N65">
        <f>VLOOKUP(B65,'School Details'!A:K,10,FALSE)</f>
        <v>400017</v>
      </c>
      <c r="O65" t="s">
        <v>510</v>
      </c>
      <c r="P65" t="s">
        <v>181</v>
      </c>
      <c r="Q65" t="s">
        <v>182</v>
      </c>
      <c r="R65" t="s">
        <v>183</v>
      </c>
      <c r="S65" t="str">
        <f>VLOOKUP($G65,LBB_Code!$J:$O, 6,FALSE)</f>
        <v>A1.D10166.661225.99999.9999999.999999</v>
      </c>
      <c r="T65" s="154"/>
      <c r="W65" s="121"/>
      <c r="Z65" s="121"/>
      <c r="AC65" s="121"/>
      <c r="AD65" t="str">
        <f t="shared" si="3"/>
        <v>3312.UIFSM2526.I06.Jul251</v>
      </c>
      <c r="AE65" t="str">
        <f t="shared" si="4"/>
        <v>St Mary's .3312.UIFSM2526.I06.Jul251</v>
      </c>
      <c r="AF65" s="121">
        <v>21696</v>
      </c>
      <c r="AI65" s="121"/>
      <c r="AL65" s="121"/>
      <c r="AO65" s="121"/>
      <c r="AR65" s="121"/>
      <c r="AU65" s="121"/>
      <c r="AX65" s="121"/>
      <c r="BA65" s="121"/>
      <c r="BD65" s="121"/>
      <c r="BE65" s="119">
        <f t="shared" si="5"/>
        <v>21696</v>
      </c>
      <c r="BF65" s="119">
        <f t="shared" si="9"/>
        <v>21696</v>
      </c>
    </row>
    <row r="66" spans="1:58" x14ac:dyDescent="0.25">
      <c r="A66">
        <f t="shared" si="8"/>
        <v>3023313</v>
      </c>
      <c r="B66">
        <v>3023313</v>
      </c>
      <c r="C66" t="s">
        <v>726</v>
      </c>
      <c r="E66" t="str">
        <f>_xlfn.XLOOKUP(B66,'School Details'!A:A,'School Details'!D:D)</f>
        <v>M</v>
      </c>
      <c r="F66" t="str">
        <f>VLOOKUP(B66,'School Details'!A:K,5,FALSE)</f>
        <v>Primary</v>
      </c>
      <c r="G66" t="s">
        <v>894</v>
      </c>
      <c r="I66" t="s">
        <v>24692</v>
      </c>
      <c r="J66">
        <v>661225</v>
      </c>
      <c r="K66" s="117" t="s">
        <v>15</v>
      </c>
      <c r="M66" s="106" t="str">
        <f t="shared" si="7"/>
        <v>UIFSM2526.I06</v>
      </c>
      <c r="N66">
        <f>VLOOKUP(B66,'School Details'!A:K,10,FALSE)</f>
        <v>400006</v>
      </c>
      <c r="O66" t="s">
        <v>23629</v>
      </c>
      <c r="P66" t="s">
        <v>247</v>
      </c>
      <c r="Q66" t="s">
        <v>248</v>
      </c>
      <c r="R66" t="s">
        <v>249</v>
      </c>
      <c r="S66" t="str">
        <f>VLOOKUP($G66,LBB_Code!$J:$O, 6,FALSE)</f>
        <v>A1.D10166.661225.99999.9999999.999999</v>
      </c>
      <c r="T66" s="154"/>
      <c r="W66" s="121"/>
      <c r="Z66" s="121"/>
      <c r="AC66" s="121"/>
      <c r="AD66" t="str">
        <f t="shared" si="3"/>
        <v>3313.UIFSM2526.I06.Jul251</v>
      </c>
      <c r="AE66" t="str">
        <f t="shared" si="4"/>
        <v>St Paul's .3313.UIFSM2526.I06.Jul251</v>
      </c>
      <c r="AF66" s="121">
        <v>15911</v>
      </c>
      <c r="AI66" s="121"/>
      <c r="AL66" s="121"/>
      <c r="AO66" s="121"/>
      <c r="AR66" s="121"/>
      <c r="AU66" s="121"/>
      <c r="AX66" s="121"/>
      <c r="BA66" s="121"/>
      <c r="BD66" s="121"/>
      <c r="BE66" s="119">
        <f t="shared" si="5"/>
        <v>15911</v>
      </c>
      <c r="BF66" s="119">
        <f t="shared" si="9"/>
        <v>15911</v>
      </c>
    </row>
    <row r="67" spans="1:58" x14ac:dyDescent="0.25">
      <c r="A67">
        <f t="shared" si="8"/>
        <v>3023506</v>
      </c>
      <c r="B67">
        <v>3023506</v>
      </c>
      <c r="C67" t="s">
        <v>518</v>
      </c>
      <c r="E67" t="str">
        <f>_xlfn.XLOOKUP(B67,'School Details'!A:A,'School Details'!D:D)</f>
        <v>M</v>
      </c>
      <c r="F67" t="str">
        <f>VLOOKUP(B67,'School Details'!A:K,5,FALSE)</f>
        <v>Primary</v>
      </c>
      <c r="G67" t="s">
        <v>894</v>
      </c>
      <c r="I67" t="s">
        <v>24692</v>
      </c>
      <c r="J67">
        <v>661225</v>
      </c>
      <c r="K67" s="117" t="s">
        <v>15</v>
      </c>
      <c r="M67" s="106" t="str">
        <f t="shared" si="7"/>
        <v>UIFSM2526.I06</v>
      </c>
      <c r="N67">
        <f>VLOOKUP(B67,'School Details'!A:K,10,FALSE)</f>
        <v>400009</v>
      </c>
      <c r="O67" t="s">
        <v>517</v>
      </c>
      <c r="P67" t="s">
        <v>103</v>
      </c>
      <c r="Q67" t="s">
        <v>104</v>
      </c>
      <c r="R67" t="s">
        <v>105</v>
      </c>
      <c r="S67" t="str">
        <f>VLOOKUP($G67,LBB_Code!$J:$O, 6,FALSE)</f>
        <v>A1.D10166.661225.99999.9999999.999999</v>
      </c>
      <c r="T67" s="154"/>
      <c r="W67" s="121"/>
      <c r="Z67" s="121"/>
      <c r="AC67" s="121"/>
      <c r="AD67" t="str">
        <f t="shared" si="3"/>
        <v>3506.UIFSM2526.I06.Jul251</v>
      </c>
      <c r="AE67" t="str">
        <f t="shared" si="4"/>
        <v>St Vincent.3506.UIFSM2526.I06.Jul251</v>
      </c>
      <c r="AF67" s="121">
        <v>20684</v>
      </c>
      <c r="AI67" s="121"/>
      <c r="AL67" s="121"/>
      <c r="AO67" s="121"/>
      <c r="AR67" s="121"/>
      <c r="AU67" s="121"/>
      <c r="AX67" s="121"/>
      <c r="BA67" s="121"/>
      <c r="BD67" s="121"/>
      <c r="BE67" s="119">
        <f t="shared" si="5"/>
        <v>20684</v>
      </c>
      <c r="BF67" s="119">
        <f t="shared" si="9"/>
        <v>20684</v>
      </c>
    </row>
    <row r="68" spans="1:58" x14ac:dyDescent="0.25">
      <c r="A68">
        <f t="shared" si="8"/>
        <v>3023314</v>
      </c>
      <c r="B68">
        <v>3023314</v>
      </c>
      <c r="C68" t="s">
        <v>727</v>
      </c>
      <c r="E68" t="str">
        <f>_xlfn.XLOOKUP(B68,'School Details'!A:A,'School Details'!D:D)</f>
        <v>M</v>
      </c>
      <c r="F68" t="str">
        <f>VLOOKUP(B68,'School Details'!A:K,5,FALSE)</f>
        <v>Primary</v>
      </c>
      <c r="G68" t="s">
        <v>894</v>
      </c>
      <c r="I68" t="s">
        <v>24692</v>
      </c>
      <c r="J68">
        <v>661225</v>
      </c>
      <c r="K68" s="117" t="s">
        <v>15</v>
      </c>
      <c r="M68" s="106" t="str">
        <f t="shared" si="7"/>
        <v>UIFSM2526.I06</v>
      </c>
      <c r="N68">
        <f>VLOOKUP(B68,'School Details'!A:K,10,FALSE)</f>
        <v>400094</v>
      </c>
      <c r="O68" t="s">
        <v>512</v>
      </c>
      <c r="P68" t="s">
        <v>97</v>
      </c>
      <c r="Q68" t="s">
        <v>98</v>
      </c>
      <c r="R68" t="s">
        <v>99</v>
      </c>
      <c r="S68" t="str">
        <f>VLOOKUP($G68,LBB_Code!$J:$O, 6,FALSE)</f>
        <v>A1.D10166.661225.99999.9999999.999999</v>
      </c>
      <c r="T68" s="154"/>
      <c r="W68" s="121"/>
      <c r="Z68" s="121"/>
      <c r="AC68" s="121"/>
      <c r="AD68" t="str">
        <f t="shared" si="3"/>
        <v>3314.UIFSM2526.I06.Jul251</v>
      </c>
      <c r="AE68" t="str">
        <f t="shared" si="4"/>
        <v>St Paul's .3314.UIFSM2526.I06.Jul251</v>
      </c>
      <c r="AF68" s="121">
        <v>18659</v>
      </c>
      <c r="AI68" s="121"/>
      <c r="AL68" s="121"/>
      <c r="AO68" s="121"/>
      <c r="AR68" s="121"/>
      <c r="AU68" s="121"/>
      <c r="AX68" s="121"/>
      <c r="BA68" s="121"/>
      <c r="BD68" s="121"/>
      <c r="BE68" s="119">
        <f t="shared" si="5"/>
        <v>18659</v>
      </c>
      <c r="BF68" s="119">
        <f t="shared" si="9"/>
        <v>18659</v>
      </c>
    </row>
    <row r="69" spans="1:58" x14ac:dyDescent="0.25">
      <c r="A69">
        <f t="shared" si="8"/>
        <v>3023507</v>
      </c>
      <c r="B69">
        <v>3023507</v>
      </c>
      <c r="C69" t="s">
        <v>735</v>
      </c>
      <c r="E69" t="str">
        <f>_xlfn.XLOOKUP(B69,'School Details'!A:A,'School Details'!D:D)</f>
        <v>M</v>
      </c>
      <c r="F69" t="str">
        <f>VLOOKUP(B69,'School Details'!A:K,5,FALSE)</f>
        <v>Primary</v>
      </c>
      <c r="G69" t="s">
        <v>894</v>
      </c>
      <c r="I69" t="s">
        <v>24692</v>
      </c>
      <c r="J69">
        <v>661225</v>
      </c>
      <c r="K69" s="117" t="s">
        <v>15</v>
      </c>
      <c r="M69" s="106" t="str">
        <f t="shared" si="7"/>
        <v>UIFSM2526.I06</v>
      </c>
      <c r="N69">
        <f>VLOOKUP(B69,'School Details'!A:K,10,FALSE)</f>
        <v>400037</v>
      </c>
      <c r="O69" t="s">
        <v>515</v>
      </c>
      <c r="P69" t="s">
        <v>82</v>
      </c>
      <c r="Q69" t="s">
        <v>83</v>
      </c>
      <c r="R69" t="s">
        <v>84</v>
      </c>
      <c r="S69" t="str">
        <f>VLOOKUP($G69,LBB_Code!$J:$O, 6,FALSE)</f>
        <v>A1.D10166.661225.99999.9999999.999999</v>
      </c>
      <c r="T69" s="154"/>
      <c r="W69" s="121"/>
      <c r="Z69" s="121"/>
      <c r="AC69" s="121"/>
      <c r="AD69" t="str">
        <f t="shared" si="3"/>
        <v>3507.UIFSM2526.I06.Jul251</v>
      </c>
      <c r="AE69" t="str">
        <f t="shared" si="4"/>
        <v>St Theresa.3507.UIFSM2526.I06.Jul251</v>
      </c>
      <c r="AF69" s="121">
        <v>11571</v>
      </c>
      <c r="AI69" s="121"/>
      <c r="AL69" s="121"/>
      <c r="AO69" s="121"/>
      <c r="AR69" s="121"/>
      <c r="AU69" s="121"/>
      <c r="AX69" s="121"/>
      <c r="BA69" s="121"/>
      <c r="BD69" s="121"/>
      <c r="BE69" s="119">
        <f t="shared" si="5"/>
        <v>11571</v>
      </c>
      <c r="BF69" s="119">
        <f t="shared" si="9"/>
        <v>11571</v>
      </c>
    </row>
    <row r="70" spans="1:58" x14ac:dyDescent="0.25">
      <c r="A70">
        <f t="shared" si="8"/>
        <v>3022070</v>
      </c>
      <c r="B70">
        <v>3022070</v>
      </c>
      <c r="C70" t="s">
        <v>521</v>
      </c>
      <c r="E70" t="str">
        <f>_xlfn.XLOOKUP(B70,'School Details'!A:A,'School Details'!D:D)</f>
        <v>M</v>
      </c>
      <c r="F70" t="str">
        <f>VLOOKUP(B70,'School Details'!A:K,5,FALSE)</f>
        <v>Primary</v>
      </c>
      <c r="G70" t="s">
        <v>894</v>
      </c>
      <c r="I70" t="s">
        <v>24692</v>
      </c>
      <c r="J70">
        <v>661225</v>
      </c>
      <c r="K70" s="117" t="s">
        <v>15</v>
      </c>
      <c r="M70" s="106" t="str">
        <f t="shared" si="7"/>
        <v>UIFSM2526.I06</v>
      </c>
      <c r="N70">
        <f>VLOOKUP(B70,'School Details'!A:K,10,FALSE)</f>
        <v>400038</v>
      </c>
      <c r="O70" t="s">
        <v>520</v>
      </c>
      <c r="P70" t="s">
        <v>210</v>
      </c>
      <c r="Q70" t="s">
        <v>211</v>
      </c>
      <c r="R70" t="s">
        <v>212</v>
      </c>
      <c r="S70" t="str">
        <f>VLOOKUP($G70,LBB_Code!$J:$O, 6,FALSE)</f>
        <v>A1.D10166.661225.99999.9999999.999999</v>
      </c>
      <c r="T70" s="154"/>
      <c r="W70" s="121"/>
      <c r="Z70" s="121"/>
      <c r="AC70" s="121"/>
      <c r="AD70" t="str">
        <f t="shared" si="3"/>
        <v>2070.UIFSM2526.I06.Jul251</v>
      </c>
      <c r="AE70" t="str">
        <f t="shared" si="4"/>
        <v>Sunnyfield.2070.UIFSM2526.I06.Jul251</v>
      </c>
      <c r="AF70" s="121">
        <v>17791</v>
      </c>
      <c r="AI70" s="121"/>
      <c r="AL70" s="121"/>
      <c r="AO70" s="121"/>
      <c r="AR70" s="121"/>
      <c r="AU70" s="121"/>
      <c r="AX70" s="121"/>
      <c r="BA70" s="121"/>
      <c r="BD70" s="121"/>
      <c r="BE70" s="119">
        <f t="shared" si="5"/>
        <v>17791</v>
      </c>
      <c r="BF70" s="119">
        <f t="shared" si="9"/>
        <v>17791</v>
      </c>
    </row>
    <row r="71" spans="1:58" x14ac:dyDescent="0.25">
      <c r="A71">
        <f t="shared" si="8"/>
        <v>3022077</v>
      </c>
      <c r="B71">
        <v>3022077</v>
      </c>
      <c r="C71" t="s">
        <v>58</v>
      </c>
      <c r="E71" t="str">
        <f>_xlfn.XLOOKUP(B71,'School Details'!A:A,'School Details'!D:D)</f>
        <v>M</v>
      </c>
      <c r="F71" t="str">
        <f>VLOOKUP(B71,'School Details'!A:K,5,FALSE)</f>
        <v>Primary</v>
      </c>
      <c r="G71" t="s">
        <v>894</v>
      </c>
      <c r="I71" t="s">
        <v>24692</v>
      </c>
      <c r="J71">
        <v>661225</v>
      </c>
      <c r="K71" s="117" t="s">
        <v>15</v>
      </c>
      <c r="M71" s="106" t="str">
        <f t="shared" si="7"/>
        <v>UIFSM2526.I06</v>
      </c>
      <c r="N71">
        <f>VLOOKUP(B71,'School Details'!A:K,10,FALSE)</f>
        <v>400113</v>
      </c>
      <c r="O71" t="s">
        <v>484</v>
      </c>
      <c r="P71" t="s">
        <v>58</v>
      </c>
      <c r="Q71" t="s">
        <v>59</v>
      </c>
      <c r="R71" t="s">
        <v>60</v>
      </c>
      <c r="S71" t="str">
        <f>VLOOKUP($G71,LBB_Code!$J:$O, 6,FALSE)</f>
        <v>A1.D10166.661225.99999.9999999.999999</v>
      </c>
      <c r="T71" s="154"/>
      <c r="W71" s="121"/>
      <c r="Z71" s="121"/>
      <c r="AC71" s="121"/>
      <c r="AD71" t="str">
        <f t="shared" si="3"/>
        <v>2077.UIFSM2526.I06.Jul251</v>
      </c>
      <c r="AE71" t="str">
        <f t="shared" si="4"/>
        <v>The Orion .2077.UIFSM2526.I06.Jul251</v>
      </c>
      <c r="AF71" s="121">
        <v>56843</v>
      </c>
      <c r="AI71" s="121"/>
      <c r="AL71" s="121"/>
      <c r="AO71" s="121"/>
      <c r="AR71" s="121"/>
      <c r="AU71" s="121"/>
      <c r="AX71" s="121"/>
      <c r="BA71" s="121"/>
      <c r="BD71" s="121"/>
      <c r="BE71" s="119">
        <f t="shared" si="5"/>
        <v>56843</v>
      </c>
      <c r="BF71" s="119">
        <f t="shared" si="9"/>
        <v>56843</v>
      </c>
    </row>
    <row r="72" spans="1:58" x14ac:dyDescent="0.25">
      <c r="A72">
        <f t="shared" si="8"/>
        <v>3023316</v>
      </c>
      <c r="B72">
        <v>3023316</v>
      </c>
      <c r="C72" t="s">
        <v>729</v>
      </c>
      <c r="E72" t="str">
        <f>_xlfn.XLOOKUP(B72,'School Details'!A:A,'School Details'!D:D)</f>
        <v>M</v>
      </c>
      <c r="F72" t="str">
        <f>VLOOKUP(B72,'School Details'!A:K,5,FALSE)</f>
        <v>Primary</v>
      </c>
      <c r="G72" t="s">
        <v>894</v>
      </c>
      <c r="I72" t="s">
        <v>24692</v>
      </c>
      <c r="J72">
        <v>661225</v>
      </c>
      <c r="K72" s="117" t="s">
        <v>15</v>
      </c>
      <c r="M72" s="106" t="str">
        <f t="shared" si="7"/>
        <v>UIFSM2526.I06</v>
      </c>
      <c r="N72">
        <f>VLOOKUP(B72,'School Details'!A:K,10,FALSE)</f>
        <v>400100</v>
      </c>
      <c r="O72" t="s">
        <v>522</v>
      </c>
      <c r="P72" t="s">
        <v>157</v>
      </c>
      <c r="Q72" t="s">
        <v>158</v>
      </c>
      <c r="R72" t="s">
        <v>159</v>
      </c>
      <c r="S72" t="str">
        <f>VLOOKUP($G72,LBB_Code!$J:$O, 6,FALSE)</f>
        <v>A1.D10166.661225.99999.9999999.999999</v>
      </c>
      <c r="T72" s="154"/>
      <c r="W72" s="121"/>
      <c r="Z72" s="121"/>
      <c r="AC72" s="121"/>
      <c r="AD72" t="str">
        <f t="shared" ref="AD72:AD135" si="10">RIGHT(B72,4)&amp;"."&amp;I72&amp;"."&amp;K72&amp;"."&amp;$AD$3</f>
        <v>3316.UIFSM2526.I06.Jul251</v>
      </c>
      <c r="AE72" t="str">
        <f t="shared" ref="AE72:AE135" si="11">LEFT(C72,10)&amp;"."&amp;AD72</f>
        <v>Trent CofE.3316.UIFSM2526.I06.Jul251</v>
      </c>
      <c r="AF72" s="121">
        <v>22709</v>
      </c>
      <c r="AI72" s="121"/>
      <c r="AL72" s="121"/>
      <c r="AO72" s="121"/>
      <c r="AR72" s="121"/>
      <c r="AU72" s="121"/>
      <c r="AX72" s="121"/>
      <c r="BA72" s="121"/>
      <c r="BD72" s="121"/>
      <c r="BE72" s="119">
        <f t="shared" ref="BE72:BE78" si="12">W72+Z72+AC72+AF72+AI72+AL72+AO72+AR72+AU72+AX72+BA72+W72</f>
        <v>22709</v>
      </c>
      <c r="BF72" s="119">
        <f t="shared" si="9"/>
        <v>22709</v>
      </c>
    </row>
    <row r="73" spans="1:58" x14ac:dyDescent="0.25">
      <c r="A73">
        <f t="shared" si="8"/>
        <v>3022055</v>
      </c>
      <c r="B73">
        <v>3022055</v>
      </c>
      <c r="C73" t="s">
        <v>713</v>
      </c>
      <c r="D73">
        <f>VLOOKUP(B73,'School Details'!A:K,3,FALSE)</f>
        <v>0</v>
      </c>
      <c r="E73" t="str">
        <f>_xlfn.XLOOKUP(B73,'School Details'!A:A,'School Details'!D:D)</f>
        <v>M</v>
      </c>
      <c r="F73" t="str">
        <f>VLOOKUP(B73,'School Details'!A:K,5,FALSE)</f>
        <v>Primary</v>
      </c>
      <c r="G73" t="s">
        <v>894</v>
      </c>
      <c r="I73" t="s">
        <v>24692</v>
      </c>
      <c r="J73">
        <v>661225</v>
      </c>
      <c r="K73" s="117" t="s">
        <v>15</v>
      </c>
      <c r="M73" s="106" t="str">
        <f t="shared" si="7"/>
        <v>UIFSM2526.I06</v>
      </c>
      <c r="N73">
        <f>VLOOKUP(B73,'School Details'!A:K,10,FALSE)</f>
        <v>400101</v>
      </c>
      <c r="O73" t="s">
        <v>524</v>
      </c>
      <c r="P73" t="s">
        <v>37</v>
      </c>
      <c r="Q73" t="s">
        <v>38</v>
      </c>
      <c r="R73" t="s">
        <v>39</v>
      </c>
      <c r="S73" t="str">
        <f>VLOOKUP($G73,LBB_Code!$J:$O, 6,FALSE)</f>
        <v>A1.D10166.661225.99999.9999999.999999</v>
      </c>
      <c r="T73" s="154"/>
      <c r="W73" s="121"/>
      <c r="Z73" s="121"/>
      <c r="AC73" s="121"/>
      <c r="AD73" t="str">
        <f t="shared" si="10"/>
        <v>2055.UIFSM2526.I06.Jul251</v>
      </c>
      <c r="AE73" t="str">
        <f t="shared" si="11"/>
        <v>Tudor Prim.2055.UIFSM2526.I06.Jul251</v>
      </c>
      <c r="AF73" s="121">
        <v>14609</v>
      </c>
      <c r="AI73" s="121"/>
      <c r="AL73" s="121"/>
      <c r="AO73" s="121"/>
      <c r="AR73" s="121"/>
      <c r="AU73" s="121"/>
      <c r="AX73" s="121"/>
      <c r="BA73" s="121"/>
      <c r="BD73" s="121"/>
      <c r="BE73" s="119">
        <f t="shared" si="12"/>
        <v>14609</v>
      </c>
      <c r="BF73" s="119">
        <f t="shared" si="9"/>
        <v>14609</v>
      </c>
    </row>
    <row r="74" spans="1:58" x14ac:dyDescent="0.25">
      <c r="A74">
        <f t="shared" si="8"/>
        <v>3022057</v>
      </c>
      <c r="B74">
        <v>3022057</v>
      </c>
      <c r="C74" t="s">
        <v>226</v>
      </c>
      <c r="E74" t="str">
        <f>_xlfn.XLOOKUP(B74,'School Details'!A:A,'School Details'!D:D)</f>
        <v>M</v>
      </c>
      <c r="F74" t="str">
        <f>VLOOKUP(B74,'School Details'!A:K,5,FALSE)</f>
        <v>Primary</v>
      </c>
      <c r="G74" t="s">
        <v>894</v>
      </c>
      <c r="I74" t="s">
        <v>24692</v>
      </c>
      <c r="J74">
        <v>661225</v>
      </c>
      <c r="K74" s="117" t="s">
        <v>15</v>
      </c>
      <c r="M74" s="106" t="str">
        <f t="shared" si="7"/>
        <v>UIFSM2526.I06</v>
      </c>
      <c r="N74">
        <f>VLOOKUP(B74,'School Details'!A:K,10,FALSE)</f>
        <v>400053</v>
      </c>
      <c r="O74" t="s">
        <v>525</v>
      </c>
      <c r="P74" t="s">
        <v>226</v>
      </c>
      <c r="Q74" t="s">
        <v>227</v>
      </c>
      <c r="R74" t="s">
        <v>228</v>
      </c>
      <c r="S74" t="str">
        <f>VLOOKUP($G74,LBB_Code!$J:$O, 6,FALSE)</f>
        <v>A1.D10166.661225.99999.9999999.999999</v>
      </c>
      <c r="T74" s="154"/>
      <c r="W74" s="121"/>
      <c r="Z74" s="121"/>
      <c r="AC74" s="121"/>
      <c r="AD74" t="str">
        <f t="shared" si="10"/>
        <v>2057.UIFSM2526.I06.Jul251</v>
      </c>
      <c r="AE74" t="str">
        <f t="shared" si="11"/>
        <v>Underhill .2057.UIFSM2526.I06.Jul251</v>
      </c>
      <c r="AF74" s="121">
        <v>23142</v>
      </c>
      <c r="AI74" s="121"/>
      <c r="AL74" s="121"/>
      <c r="AO74" s="121"/>
      <c r="AR74" s="121"/>
      <c r="AU74" s="121"/>
      <c r="AX74" s="121"/>
      <c r="BA74" s="121"/>
      <c r="BD74" s="121"/>
      <c r="BE74" s="119">
        <f t="shared" si="12"/>
        <v>23142</v>
      </c>
      <c r="BF74" s="119">
        <f t="shared" si="9"/>
        <v>23142</v>
      </c>
    </row>
    <row r="75" spans="1:58" x14ac:dyDescent="0.25">
      <c r="A75">
        <f t="shared" si="8"/>
        <v>3022076</v>
      </c>
      <c r="B75">
        <v>3022076</v>
      </c>
      <c r="C75" t="s">
        <v>715</v>
      </c>
      <c r="E75" t="str">
        <f>_xlfn.XLOOKUP(B75,'School Details'!A:A,'School Details'!D:D)</f>
        <v>M</v>
      </c>
      <c r="F75" t="str">
        <f>VLOOKUP(B75,'School Details'!A:K,5,FALSE)</f>
        <v>Primary</v>
      </c>
      <c r="G75" t="s">
        <v>894</v>
      </c>
      <c r="I75" t="s">
        <v>24692</v>
      </c>
      <c r="J75">
        <v>661225</v>
      </c>
      <c r="K75" s="117" t="s">
        <v>15</v>
      </c>
      <c r="M75" s="106" t="str">
        <f t="shared" si="7"/>
        <v>UIFSM2526.I06</v>
      </c>
      <c r="N75">
        <f>VLOOKUP(B75,'School Details'!A:K,10,FALSE)</f>
        <v>400111</v>
      </c>
      <c r="O75" t="s">
        <v>528</v>
      </c>
      <c r="P75" t="s">
        <v>127</v>
      </c>
      <c r="Q75" t="s">
        <v>128</v>
      </c>
      <c r="R75" t="s">
        <v>129</v>
      </c>
      <c r="S75" t="str">
        <f>VLOOKUP($G75,LBB_Code!$J:$O, 6,FALSE)</f>
        <v>A1.D10166.661225.99999.9999999.999999</v>
      </c>
      <c r="T75" s="154"/>
      <c r="W75" s="121"/>
      <c r="Z75" s="121"/>
      <c r="AC75" s="121"/>
      <c r="AD75" t="str">
        <f t="shared" si="10"/>
        <v>2076.UIFSM2526.I06.Jul251</v>
      </c>
      <c r="AE75" t="str">
        <f t="shared" si="11"/>
        <v>Wessex Gar.2076.UIFSM2526.I06.Jul251</v>
      </c>
      <c r="AF75" s="121">
        <v>17068</v>
      </c>
      <c r="AI75" s="121"/>
      <c r="AL75" s="121"/>
      <c r="AO75" s="121"/>
      <c r="AR75" s="121"/>
      <c r="AU75" s="121"/>
      <c r="AX75" s="121"/>
      <c r="BA75" s="121"/>
      <c r="BD75" s="121"/>
      <c r="BE75" s="119">
        <f t="shared" si="12"/>
        <v>17068</v>
      </c>
      <c r="BF75" s="119">
        <f t="shared" si="9"/>
        <v>17068</v>
      </c>
    </row>
    <row r="76" spans="1:58" x14ac:dyDescent="0.25">
      <c r="A76">
        <f t="shared" si="8"/>
        <v>3022060</v>
      </c>
      <c r="B76">
        <v>3022060</v>
      </c>
      <c r="C76" t="s">
        <v>530</v>
      </c>
      <c r="E76" t="str">
        <f>_xlfn.XLOOKUP(B76,'School Details'!A:A,'School Details'!D:D)</f>
        <v>M</v>
      </c>
      <c r="F76" t="str">
        <f>VLOOKUP(B76,'School Details'!A:K,5,FALSE)</f>
        <v>Primary</v>
      </c>
      <c r="G76" t="s">
        <v>894</v>
      </c>
      <c r="I76" t="s">
        <v>24692</v>
      </c>
      <c r="J76">
        <v>661225</v>
      </c>
      <c r="K76" s="117" t="s">
        <v>15</v>
      </c>
      <c r="M76" s="106" t="str">
        <f t="shared" si="7"/>
        <v>UIFSM2526.I06</v>
      </c>
      <c r="N76">
        <f>VLOOKUP(B76,'School Details'!A:K,10,FALSE)</f>
        <v>400011</v>
      </c>
      <c r="O76" t="s">
        <v>529</v>
      </c>
      <c r="P76" t="s">
        <v>250</v>
      </c>
      <c r="Q76" t="s">
        <v>251</v>
      </c>
      <c r="R76" t="s">
        <v>252</v>
      </c>
      <c r="S76" t="str">
        <f>VLOOKUP($G76,LBB_Code!$J:$O, 6,FALSE)</f>
        <v>A1.D10166.661225.99999.9999999.999999</v>
      </c>
      <c r="T76" s="154"/>
      <c r="W76" s="121"/>
      <c r="Z76" s="121"/>
      <c r="AC76" s="121"/>
      <c r="AD76" t="str">
        <f t="shared" si="10"/>
        <v>2060.UIFSM2526.I06.Jul251</v>
      </c>
      <c r="AE76" t="str">
        <f t="shared" si="11"/>
        <v>Whitings H.2060.UIFSM2526.I06.Jul251</v>
      </c>
      <c r="AF76" s="121">
        <v>35292</v>
      </c>
      <c r="AI76" s="121"/>
      <c r="AL76" s="121"/>
      <c r="AO76" s="121"/>
      <c r="AR76" s="121"/>
      <c r="AU76" s="121"/>
      <c r="AX76" s="121"/>
      <c r="BA76" s="121"/>
      <c r="BD76" s="121"/>
      <c r="BE76" s="119">
        <f t="shared" si="12"/>
        <v>35292</v>
      </c>
      <c r="BF76" s="119">
        <f t="shared" si="9"/>
        <v>35292</v>
      </c>
    </row>
    <row r="77" spans="1:58" x14ac:dyDescent="0.25">
      <c r="A77">
        <f t="shared" si="8"/>
        <v>3023518</v>
      </c>
      <c r="B77">
        <v>3023518</v>
      </c>
      <c r="C77" t="s">
        <v>532</v>
      </c>
      <c r="E77" t="str">
        <f>_xlfn.XLOOKUP(B77,'School Details'!A:A,'School Details'!D:D)</f>
        <v>M</v>
      </c>
      <c r="F77" t="str">
        <f>VLOOKUP(B77,'School Details'!A:K,5,FALSE)</f>
        <v>Primary</v>
      </c>
      <c r="G77" t="s">
        <v>894</v>
      </c>
      <c r="I77" t="s">
        <v>24692</v>
      </c>
      <c r="J77">
        <v>661225</v>
      </c>
      <c r="K77" s="117" t="s">
        <v>15</v>
      </c>
      <c r="M77" s="106" t="str">
        <f t="shared" si="7"/>
        <v>UIFSM2526.I06</v>
      </c>
      <c r="N77">
        <f>VLOOKUP(B77,'School Details'!A:K,10,FALSE)</f>
        <v>400117</v>
      </c>
      <c r="O77" t="s">
        <v>531</v>
      </c>
      <c r="P77" t="s">
        <v>172</v>
      </c>
      <c r="Q77" t="s">
        <v>173</v>
      </c>
      <c r="R77" t="s">
        <v>174</v>
      </c>
      <c r="S77" t="str">
        <f>VLOOKUP($G77,LBB_Code!$J:$O, 6,FALSE)</f>
        <v>A1.D10166.661225.99999.9999999.999999</v>
      </c>
      <c r="T77" s="154"/>
      <c r="W77" s="121"/>
      <c r="Z77" s="121"/>
      <c r="AC77" s="121"/>
      <c r="AD77" t="str">
        <f t="shared" si="10"/>
        <v>3518.UIFSM2526.I06.Jul251</v>
      </c>
      <c r="AE77" t="str">
        <f t="shared" si="11"/>
        <v>Woodcroft .3518.UIFSM2526.I06.Jul251</v>
      </c>
      <c r="AF77" s="121">
        <v>27627</v>
      </c>
      <c r="AI77" s="121"/>
      <c r="AL77" s="121"/>
      <c r="AO77" s="121"/>
      <c r="AR77" s="121"/>
      <c r="AU77" s="121"/>
      <c r="AX77" s="121"/>
      <c r="BA77" s="121"/>
      <c r="BD77" s="121"/>
      <c r="BE77" s="119">
        <f t="shared" si="12"/>
        <v>27627</v>
      </c>
      <c r="BF77" s="119">
        <f t="shared" si="9"/>
        <v>27627</v>
      </c>
    </row>
    <row r="78" spans="1:58" x14ac:dyDescent="0.25">
      <c r="A78">
        <f t="shared" si="8"/>
        <v>3022054</v>
      </c>
      <c r="B78">
        <v>3022054</v>
      </c>
      <c r="C78" t="s">
        <v>712</v>
      </c>
      <c r="E78" t="str">
        <f>_xlfn.XLOOKUP(B78,'School Details'!A:A,'School Details'!D:D)</f>
        <v>M</v>
      </c>
      <c r="F78" t="str">
        <f>VLOOKUP(B78,'School Details'!A:K,5,FALSE)</f>
        <v>Primary</v>
      </c>
      <c r="G78" t="s">
        <v>894</v>
      </c>
      <c r="I78" t="s">
        <v>24692</v>
      </c>
      <c r="J78">
        <v>661225</v>
      </c>
      <c r="K78" s="117" t="s">
        <v>15</v>
      </c>
      <c r="M78" s="106" t="str">
        <f t="shared" si="7"/>
        <v>UIFSM2526.I06</v>
      </c>
      <c r="N78">
        <f>VLOOKUP(B78,'School Details'!A:K,10,FALSE)</f>
        <v>400004</v>
      </c>
      <c r="O78" t="s">
        <v>533</v>
      </c>
      <c r="P78" t="s">
        <v>79</v>
      </c>
      <c r="Q78" t="s">
        <v>80</v>
      </c>
      <c r="R78" t="s">
        <v>81</v>
      </c>
      <c r="S78" t="str">
        <f>VLOOKUP($G78,LBB_Code!$J:$O, 6,FALSE)</f>
        <v>A1.D10166.661225.99999.9999999.999999</v>
      </c>
      <c r="T78" s="154"/>
      <c r="W78" s="121"/>
      <c r="Z78" s="121"/>
      <c r="AC78" s="121"/>
      <c r="AD78" t="str">
        <f t="shared" si="10"/>
        <v>2054.UIFSM2526.I06.Jul251</v>
      </c>
      <c r="AE78" t="str">
        <f t="shared" si="11"/>
        <v>Woodridge .2054.UIFSM2526.I06.Jul251</v>
      </c>
      <c r="AF78" s="121">
        <v>23142</v>
      </c>
      <c r="AI78" s="121"/>
      <c r="AL78" s="121"/>
      <c r="AO78" s="121"/>
      <c r="AR78" s="121"/>
      <c r="AU78" s="121"/>
      <c r="AX78" s="121"/>
      <c r="BA78" s="121"/>
      <c r="BD78" s="121"/>
      <c r="BE78" s="119">
        <f t="shared" si="12"/>
        <v>23142</v>
      </c>
      <c r="BF78" s="119">
        <f t="shared" si="9"/>
        <v>23142</v>
      </c>
    </row>
    <row r="79" spans="1:58" x14ac:dyDescent="0.25">
      <c r="A79">
        <v>3023520</v>
      </c>
      <c r="B79">
        <v>3023520</v>
      </c>
      <c r="C79" t="s">
        <v>145</v>
      </c>
      <c r="E79" t="str">
        <f>_xlfn.XLOOKUP(B79,'School Details'!A:A,'School Details'!D:D)</f>
        <v>M</v>
      </c>
      <c r="F79" t="s">
        <v>409</v>
      </c>
      <c r="G79" t="s">
        <v>894</v>
      </c>
      <c r="I79" t="s">
        <v>23767</v>
      </c>
      <c r="J79">
        <v>661225</v>
      </c>
      <c r="K79" s="117" t="s">
        <v>15</v>
      </c>
      <c r="M79" s="106" t="str">
        <f t="shared" si="7"/>
        <v>UIFSM2425.I06</v>
      </c>
      <c r="N79">
        <f>VLOOKUP(B79,'School Details'!A:K,10,FALSE)</f>
        <v>400125</v>
      </c>
      <c r="O79" t="str">
        <f t="shared" ref="O79:O123" si="13">C79</f>
        <v>Akiva School</v>
      </c>
      <c r="P79" t="str">
        <f>VLOOKUP($N79,LBB_Code!$B:$F,3,FALSE)</f>
        <v>Akiva School</v>
      </c>
      <c r="Q79" t="str">
        <f>VLOOKUP($N79,LBB_Code!$B:$F,2,FALSE)</f>
        <v>S900008360</v>
      </c>
      <c r="R79" t="str">
        <f>VLOOKUP($N79,LBB_Code!$B:$F,4,FALSE)</f>
        <v>N3 2SY</v>
      </c>
      <c r="S79" t="str">
        <f>VLOOKUP($G79,LBB_Code!$J:$O, 6,FALSE)</f>
        <v>A1.D10166.661225.99999.9999999.999999</v>
      </c>
      <c r="T79" s="154"/>
      <c r="W79" s="121"/>
      <c r="Z79" s="121"/>
      <c r="AC79" s="121"/>
      <c r="AD79" t="str">
        <f t="shared" si="10"/>
        <v>3520.UIFSM2425.I06.Jul251</v>
      </c>
      <c r="AE79" t="str">
        <f t="shared" si="11"/>
        <v>Akiva Scho.3520.UIFSM2425.I06.Jul251</v>
      </c>
      <c r="AF79" s="121">
        <v>36608</v>
      </c>
      <c r="AI79" s="121"/>
      <c r="AL79" s="121"/>
      <c r="AO79" s="121"/>
      <c r="AR79" s="121"/>
      <c r="AU79" s="121"/>
      <c r="AX79" s="121"/>
      <c r="BA79" s="121"/>
      <c r="BD79" s="121"/>
      <c r="BE79" s="119">
        <f t="shared" ref="BE79:BE108" si="14">W79+Z79+AC79+AF79+AI79+AL79+AO79+AR79+AU79+AX79+BA79+W79</f>
        <v>36608</v>
      </c>
      <c r="BF79" s="119">
        <f t="shared" ref="BF79:BF138" si="15">BE79 - T79</f>
        <v>36608</v>
      </c>
    </row>
    <row r="80" spans="1:58" x14ac:dyDescent="0.25">
      <c r="A80">
        <v>3023317</v>
      </c>
      <c r="B80">
        <v>3023317</v>
      </c>
      <c r="C80" t="s">
        <v>730</v>
      </c>
      <c r="E80" t="str">
        <f>_xlfn.XLOOKUP(B80,'School Details'!A:A,'School Details'!D:D)</f>
        <v>M</v>
      </c>
      <c r="F80" t="s">
        <v>409</v>
      </c>
      <c r="G80" t="s">
        <v>894</v>
      </c>
      <c r="I80" t="s">
        <v>23767</v>
      </c>
      <c r="J80">
        <v>661225</v>
      </c>
      <c r="K80" s="117" t="s">
        <v>15</v>
      </c>
      <c r="M80" s="106" t="str">
        <f t="shared" ref="M80:M124" si="16">I80&amp;"."&amp;K80</f>
        <v>UIFSM2425.I06</v>
      </c>
      <c r="N80">
        <f>VLOOKUP(B80,'School Details'!A:K,10,FALSE)</f>
        <v>400015</v>
      </c>
      <c r="O80" t="str">
        <f t="shared" si="13"/>
        <v>All Saints' CofE Primary School N20</v>
      </c>
      <c r="P80" t="str">
        <f>VLOOKUP($N80,LBB_Code!$B:$F,3,FALSE)</f>
        <v>All Saints' Ce School N20</v>
      </c>
      <c r="Q80" t="str">
        <f>VLOOKUP($N80,LBB_Code!$B:$F,2,FALSE)</f>
        <v>S900008290</v>
      </c>
      <c r="R80" t="str">
        <f>VLOOKUP($N80,LBB_Code!$B:$F,4,FALSE)</f>
        <v>N20 9EZ</v>
      </c>
      <c r="S80" t="str">
        <f>VLOOKUP($G80,LBB_Code!$J:$O, 6,FALSE)</f>
        <v>A1.D10166.661225.99999.9999999.999999</v>
      </c>
      <c r="T80" s="154"/>
      <c r="W80" s="121"/>
      <c r="Z80" s="121"/>
      <c r="AC80" s="121"/>
      <c r="AD80" t="str">
        <f t="shared" si="10"/>
        <v>3317.UIFSM2425.I06.Jul251</v>
      </c>
      <c r="AE80" t="str">
        <f t="shared" si="11"/>
        <v>All Saints.3317.UIFSM2425.I06.Jul251</v>
      </c>
      <c r="AF80" s="121">
        <v>12306</v>
      </c>
      <c r="AI80" s="121"/>
      <c r="AL80" s="121"/>
      <c r="AO80" s="121"/>
      <c r="AR80" s="121"/>
      <c r="AU80" s="121"/>
      <c r="AX80" s="121"/>
      <c r="BA80" s="121"/>
      <c r="BD80" s="121"/>
      <c r="BE80" s="119">
        <f t="shared" si="14"/>
        <v>12306</v>
      </c>
      <c r="BF80" s="119">
        <f t="shared" si="15"/>
        <v>12306</v>
      </c>
    </row>
    <row r="81" spans="1:58" x14ac:dyDescent="0.25">
      <c r="A81">
        <v>3023300</v>
      </c>
      <c r="B81">
        <v>3023300</v>
      </c>
      <c r="C81" t="s">
        <v>718</v>
      </c>
      <c r="E81" t="str">
        <f>_xlfn.XLOOKUP(B81,'School Details'!A:A,'School Details'!D:D)</f>
        <v>M</v>
      </c>
      <c r="F81" t="s">
        <v>409</v>
      </c>
      <c r="G81" t="s">
        <v>894</v>
      </c>
      <c r="I81" t="s">
        <v>23767</v>
      </c>
      <c r="J81">
        <v>661225</v>
      </c>
      <c r="K81" s="117" t="s">
        <v>15</v>
      </c>
      <c r="M81" s="106" t="str">
        <f t="shared" si="16"/>
        <v>UIFSM2425.I06</v>
      </c>
      <c r="N81">
        <f>VLOOKUP(B81,'School Details'!A:K,10,FALSE)</f>
        <v>400069</v>
      </c>
      <c r="O81" t="str">
        <f t="shared" si="13"/>
        <v>All Saints' CofE Primary School NW2</v>
      </c>
      <c r="P81" t="str">
        <f>VLOOKUP($N81,LBB_Code!$B:$F,3,FALSE)</f>
        <v>All Saints' Ce School Nw2</v>
      </c>
      <c r="Q81" t="str">
        <f>VLOOKUP($N81,LBB_Code!$B:$F,2,FALSE)</f>
        <v>S900008327</v>
      </c>
      <c r="R81" t="str">
        <f>VLOOKUP($N81,LBB_Code!$B:$F,4,FALSE)</f>
        <v>NW2 2TH</v>
      </c>
      <c r="S81" t="str">
        <f>VLOOKUP($G81,LBB_Code!$J:$O, 6,FALSE)</f>
        <v>A1.D10166.661225.99999.9999999.999999</v>
      </c>
      <c r="T81" s="154"/>
      <c r="W81" s="121"/>
      <c r="Z81" s="121"/>
      <c r="AC81" s="121"/>
      <c r="AD81" t="str">
        <f t="shared" si="10"/>
        <v>3300.UIFSM2425.I06.Jul251</v>
      </c>
      <c r="AE81" t="str">
        <f t="shared" si="11"/>
        <v>All Saints.3300.UIFSM2425.I06.Jul251</v>
      </c>
      <c r="AF81" s="121">
        <v>10669</v>
      </c>
      <c r="AI81" s="121"/>
      <c r="AL81" s="121"/>
      <c r="AO81" s="121"/>
      <c r="AR81" s="121"/>
      <c r="AU81" s="121"/>
      <c r="AX81" s="121"/>
      <c r="BA81" s="121"/>
      <c r="BD81" s="121"/>
      <c r="BE81" s="119">
        <f t="shared" si="14"/>
        <v>10669</v>
      </c>
      <c r="BF81" s="119">
        <f t="shared" si="15"/>
        <v>10669</v>
      </c>
    </row>
    <row r="82" spans="1:58" x14ac:dyDescent="0.25">
      <c r="A82">
        <v>3023500</v>
      </c>
      <c r="B82">
        <v>3023500</v>
      </c>
      <c r="C82" t="s">
        <v>731</v>
      </c>
      <c r="E82" t="str">
        <f>_xlfn.XLOOKUP(B82,'School Details'!A:A,'School Details'!D:D)</f>
        <v>M</v>
      </c>
      <c r="F82" t="s">
        <v>409</v>
      </c>
      <c r="G82" t="s">
        <v>894</v>
      </c>
      <c r="I82" t="s">
        <v>23767</v>
      </c>
      <c r="J82">
        <v>661225</v>
      </c>
      <c r="K82" s="117" t="s">
        <v>15</v>
      </c>
      <c r="M82" s="106" t="str">
        <f t="shared" si="16"/>
        <v>UIFSM2425.I06</v>
      </c>
      <c r="N82">
        <f>VLOOKUP(B82,'School Details'!A:K,10,FALSE)</f>
        <v>400023</v>
      </c>
      <c r="O82" t="str">
        <f t="shared" si="13"/>
        <v>The Annunciation Catholic Infant School</v>
      </c>
      <c r="P82" t="str">
        <f>VLOOKUP($N82,LBB_Code!$B:$F,3,FALSE)</f>
        <v>The Annunciation Rc Infant School</v>
      </c>
      <c r="Q82" t="str">
        <f>VLOOKUP($N82,LBB_Code!$B:$F,2,FALSE)</f>
        <v>S900008294</v>
      </c>
      <c r="R82" t="str">
        <f>VLOOKUP($N82,LBB_Code!$B:$F,4,FALSE)</f>
        <v>HA8 0HQ</v>
      </c>
      <c r="S82" t="str">
        <f>VLOOKUP($G82,LBB_Code!$J:$O, 6,FALSE)</f>
        <v>A1.D10166.661225.99999.9999999.999999</v>
      </c>
      <c r="T82" s="154"/>
      <c r="W82" s="121"/>
      <c r="Z82" s="121"/>
      <c r="AC82" s="121"/>
      <c r="AD82" t="str">
        <f t="shared" si="10"/>
        <v>3500.UIFSM2425.I06.Jul251</v>
      </c>
      <c r="AE82" t="str">
        <f t="shared" si="11"/>
        <v>The Annunc.3500.UIFSM2425.I06.Jul251</v>
      </c>
      <c r="AF82" s="121">
        <v>18284</v>
      </c>
      <c r="AI82" s="121"/>
      <c r="AL82" s="121"/>
      <c r="AO82" s="121"/>
      <c r="AR82" s="121"/>
      <c r="AU82" s="121"/>
      <c r="AX82" s="121"/>
      <c r="BA82" s="121"/>
      <c r="BD82" s="121"/>
      <c r="BE82" s="119">
        <f t="shared" si="14"/>
        <v>18284</v>
      </c>
      <c r="BF82" s="119">
        <f t="shared" si="15"/>
        <v>18284</v>
      </c>
    </row>
    <row r="83" spans="1:58" x14ac:dyDescent="0.25">
      <c r="A83">
        <v>3022002</v>
      </c>
      <c r="B83">
        <v>3022002</v>
      </c>
      <c r="C83" t="s">
        <v>699</v>
      </c>
      <c r="E83" t="str">
        <f>_xlfn.XLOOKUP(B83,'School Details'!A:A,'School Details'!D:D)</f>
        <v>M</v>
      </c>
      <c r="F83" t="s">
        <v>409</v>
      </c>
      <c r="G83" t="s">
        <v>894</v>
      </c>
      <c r="I83" t="s">
        <v>23767</v>
      </c>
      <c r="J83">
        <v>661225</v>
      </c>
      <c r="K83" s="117" t="s">
        <v>15</v>
      </c>
      <c r="M83" s="106" t="str">
        <f t="shared" si="16"/>
        <v>UIFSM2425.I06</v>
      </c>
      <c r="N83">
        <f>VLOOKUP(B83,'School Details'!A:K,10,FALSE)</f>
        <v>400005</v>
      </c>
      <c r="O83" t="str">
        <f t="shared" si="13"/>
        <v>Barnfield Primary School</v>
      </c>
      <c r="P83" t="str">
        <f>VLOOKUP($N83,LBB_Code!$B:$F,3,FALSE)</f>
        <v>Barnfield School</v>
      </c>
      <c r="Q83" t="str">
        <f>VLOOKUP($N83,LBB_Code!$B:$F,2,FALSE)</f>
        <v>S900008281</v>
      </c>
      <c r="R83" t="str">
        <f>VLOOKUP($N83,LBB_Code!$B:$F,4,FALSE)</f>
        <v>HA8 0DA</v>
      </c>
      <c r="S83" t="str">
        <f>VLOOKUP($G83,LBB_Code!$J:$O, 6,FALSE)</f>
        <v>A1.D10166.661225.99999.9999999.999999</v>
      </c>
      <c r="T83" s="154"/>
      <c r="W83" s="121"/>
      <c r="Z83" s="121"/>
      <c r="AC83" s="121"/>
      <c r="AD83" t="str">
        <f t="shared" si="10"/>
        <v>2002.UIFSM2425.I06.Jul251</v>
      </c>
      <c r="AE83" t="str">
        <f t="shared" si="11"/>
        <v>Barnfield .2002.UIFSM2425.I06.Jul251</v>
      </c>
      <c r="AF83" s="121">
        <v>23630</v>
      </c>
      <c r="AI83" s="121"/>
      <c r="AL83" s="121"/>
      <c r="AO83" s="121"/>
      <c r="AR83" s="121"/>
      <c r="AU83" s="121"/>
      <c r="AX83" s="121"/>
      <c r="BA83" s="121"/>
      <c r="BD83" s="121"/>
      <c r="BE83" s="119">
        <f t="shared" si="14"/>
        <v>23630</v>
      </c>
      <c r="BF83" s="119">
        <f t="shared" si="15"/>
        <v>23630</v>
      </c>
    </row>
    <row r="84" spans="1:58" x14ac:dyDescent="0.25">
      <c r="A84">
        <v>3022079</v>
      </c>
      <c r="B84">
        <v>3022079</v>
      </c>
      <c r="C84" t="s">
        <v>717</v>
      </c>
      <c r="E84" t="str">
        <f>_xlfn.XLOOKUP(B84,'School Details'!A:A,'School Details'!D:D)</f>
        <v>M</v>
      </c>
      <c r="F84" t="s">
        <v>409</v>
      </c>
      <c r="G84" t="s">
        <v>894</v>
      </c>
      <c r="I84" t="s">
        <v>23767</v>
      </c>
      <c r="J84">
        <v>661225</v>
      </c>
      <c r="K84" s="117" t="s">
        <v>15</v>
      </c>
      <c r="M84" s="106" t="str">
        <f t="shared" si="16"/>
        <v>UIFSM2425.I06</v>
      </c>
      <c r="N84">
        <f>VLOOKUP(B84,'School Details'!A:K,10,FALSE)</f>
        <v>400070</v>
      </c>
      <c r="O84" t="str">
        <f t="shared" si="13"/>
        <v>Beis Yaakov Primary School</v>
      </c>
      <c r="P84" t="str">
        <f>VLOOKUP($N84,LBB_Code!$B:$F,3,FALSE)</f>
        <v>Beis Yaakov School</v>
      </c>
      <c r="Q84" t="str">
        <f>VLOOKUP($N84,LBB_Code!$B:$F,2,FALSE)</f>
        <v>S900008328</v>
      </c>
      <c r="R84" t="str">
        <f>VLOOKUP($N84,LBB_Code!$B:$F,4,FALSE)</f>
        <v>NW9 6NQ</v>
      </c>
      <c r="S84" t="str">
        <f>VLOOKUP($G84,LBB_Code!$J:$O, 6,FALSE)</f>
        <v>A1.D10166.661225.99999.9999999.999999</v>
      </c>
      <c r="T84" s="154"/>
      <c r="W84" s="121"/>
      <c r="Z84" s="121"/>
      <c r="AC84" s="121"/>
      <c r="AD84" t="str">
        <f t="shared" si="10"/>
        <v>2079.UIFSM2425.I06.Jul251</v>
      </c>
      <c r="AE84" t="str">
        <f t="shared" si="11"/>
        <v>Beis Yaako.2079.UIFSM2425.I06.Jul251</v>
      </c>
      <c r="AF84" s="121">
        <v>32479</v>
      </c>
      <c r="AI84" s="121"/>
      <c r="AL84" s="121"/>
      <c r="AO84" s="121"/>
      <c r="AR84" s="121"/>
      <c r="AU84" s="121"/>
      <c r="AX84" s="121"/>
      <c r="BA84" s="121"/>
      <c r="BD84" s="121"/>
      <c r="BE84" s="119">
        <f t="shared" si="14"/>
        <v>32479</v>
      </c>
      <c r="BF84" s="119">
        <f t="shared" si="15"/>
        <v>32479</v>
      </c>
    </row>
    <row r="85" spans="1:58" x14ac:dyDescent="0.25">
      <c r="A85">
        <v>3023524</v>
      </c>
      <c r="B85">
        <v>3023524</v>
      </c>
      <c r="C85" t="s">
        <v>187</v>
      </c>
      <c r="E85" t="str">
        <f>_xlfn.XLOOKUP(B85,'School Details'!A:A,'School Details'!D:D)</f>
        <v>M</v>
      </c>
      <c r="F85" t="s">
        <v>409</v>
      </c>
      <c r="G85" t="s">
        <v>894</v>
      </c>
      <c r="I85" t="s">
        <v>23767</v>
      </c>
      <c r="J85">
        <v>661225</v>
      </c>
      <c r="K85" s="117" t="s">
        <v>15</v>
      </c>
      <c r="M85" s="106" t="str">
        <f t="shared" si="16"/>
        <v>UIFSM2425.I06</v>
      </c>
      <c r="N85">
        <f>VLOOKUP(B85,'School Details'!A:K,10,FALSE)</f>
        <v>400150</v>
      </c>
      <c r="O85" t="str">
        <f t="shared" si="13"/>
        <v>Beit Shvidler Primary School</v>
      </c>
      <c r="P85" t="str">
        <f>VLOOKUP($N85,LBB_Code!$B:$F,3,FALSE)</f>
        <v>Beit Shvidler Primary School</v>
      </c>
      <c r="Q85" t="str">
        <f>VLOOKUP($N85,LBB_Code!$B:$F,2,FALSE)</f>
        <v>S900008364</v>
      </c>
      <c r="R85" t="str">
        <f>VLOOKUP($N85,LBB_Code!$B:$F,4,FALSE)</f>
        <v>HA8 8NX</v>
      </c>
      <c r="S85" t="str">
        <f>VLOOKUP($G85,LBB_Code!$J:$O, 6,FALSE)</f>
        <v>A1.D10166.661225.99999.9999999.999999</v>
      </c>
      <c r="T85" s="154"/>
      <c r="W85" s="121"/>
      <c r="Z85" s="121"/>
      <c r="AC85" s="121"/>
      <c r="AD85" t="str">
        <f t="shared" si="10"/>
        <v>3524.UIFSM2425.I06.Jul251</v>
      </c>
      <c r="AE85" t="str">
        <f t="shared" si="11"/>
        <v>Beit Shvid.3524.UIFSM2425.I06.Jul251</v>
      </c>
      <c r="AF85" s="121">
        <v>13666</v>
      </c>
      <c r="AI85" s="121"/>
      <c r="AL85" s="121"/>
      <c r="AO85" s="121"/>
      <c r="AR85" s="121"/>
      <c r="AU85" s="121"/>
      <c r="AX85" s="121"/>
      <c r="BA85" s="121"/>
      <c r="BD85" s="121"/>
      <c r="BE85" s="119">
        <f t="shared" si="14"/>
        <v>13666</v>
      </c>
      <c r="BF85" s="119">
        <f t="shared" si="15"/>
        <v>13666</v>
      </c>
    </row>
    <row r="86" spans="1:58" x14ac:dyDescent="0.25">
      <c r="A86">
        <v>3023511</v>
      </c>
      <c r="B86">
        <v>3023511</v>
      </c>
      <c r="C86" t="s">
        <v>737</v>
      </c>
      <c r="E86" t="str">
        <f>_xlfn.XLOOKUP(B86,'School Details'!A:A,'School Details'!D:D)</f>
        <v>M</v>
      </c>
      <c r="F86" t="s">
        <v>409</v>
      </c>
      <c r="G86" t="s">
        <v>894</v>
      </c>
      <c r="I86" t="s">
        <v>23767</v>
      </c>
      <c r="J86">
        <v>661225</v>
      </c>
      <c r="K86" s="117" t="s">
        <v>15</v>
      </c>
      <c r="M86" s="106" t="str">
        <f t="shared" si="16"/>
        <v>UIFSM2425.I06</v>
      </c>
      <c r="N86">
        <f>VLOOKUP(B86,'School Details'!A:K,10,FALSE)</f>
        <v>400024</v>
      </c>
      <c r="O86" t="str">
        <f t="shared" si="13"/>
        <v>Blessed Dominic Catholic Primary School</v>
      </c>
      <c r="P86" t="str">
        <f>VLOOKUP($N86,LBB_Code!$B:$F,3,FALSE)</f>
        <v>Blessed Dominic Rc School</v>
      </c>
      <c r="Q86" t="str">
        <f>VLOOKUP($N86,LBB_Code!$B:$F,2,FALSE)</f>
        <v>S900008295</v>
      </c>
      <c r="R86" t="str">
        <f>VLOOKUP($N86,LBB_Code!$B:$F,4,FALSE)</f>
        <v>NW9 5FN</v>
      </c>
      <c r="S86" t="str">
        <f>VLOOKUP($G86,LBB_Code!$J:$O, 6,FALSE)</f>
        <v>A1.D10166.661225.99999.9999999.999999</v>
      </c>
      <c r="T86" s="154"/>
      <c r="W86" s="121"/>
      <c r="Z86" s="121"/>
      <c r="AC86" s="121"/>
      <c r="AD86" t="str">
        <f t="shared" si="10"/>
        <v>3511.UIFSM2425.I06.Jul251</v>
      </c>
      <c r="AE86" t="str">
        <f t="shared" si="11"/>
        <v>Blessed Do.3511.UIFSM2425.I06.Jul251</v>
      </c>
      <c r="AF86" s="121">
        <v>27031</v>
      </c>
      <c r="AI86" s="121"/>
      <c r="AL86" s="121"/>
      <c r="AO86" s="121"/>
      <c r="AR86" s="121"/>
      <c r="AU86" s="121"/>
      <c r="AX86" s="121"/>
      <c r="BA86" s="121"/>
      <c r="BD86" s="121"/>
      <c r="BE86" s="119">
        <f t="shared" si="14"/>
        <v>27031</v>
      </c>
      <c r="BF86" s="119">
        <f t="shared" si="15"/>
        <v>27031</v>
      </c>
    </row>
    <row r="87" spans="1:58" x14ac:dyDescent="0.25">
      <c r="A87">
        <v>3022008</v>
      </c>
      <c r="B87">
        <v>3022008</v>
      </c>
      <c r="C87" t="s">
        <v>432</v>
      </c>
      <c r="E87" t="str">
        <f>_xlfn.XLOOKUP(B87,'School Details'!A:A,'School Details'!D:D)</f>
        <v>M</v>
      </c>
      <c r="F87" t="s">
        <v>409</v>
      </c>
      <c r="G87" t="s">
        <v>894</v>
      </c>
      <c r="I87" t="s">
        <v>23767</v>
      </c>
      <c r="J87">
        <v>661225</v>
      </c>
      <c r="K87" s="117" t="s">
        <v>15</v>
      </c>
      <c r="M87" s="106" t="str">
        <f t="shared" si="16"/>
        <v>UIFSM2425.I06</v>
      </c>
      <c r="N87">
        <f>VLOOKUP(B87,'School Details'!A:K,10,FALSE)</f>
        <v>400057</v>
      </c>
      <c r="O87" t="str">
        <f t="shared" si="13"/>
        <v xml:space="preserve">Brookland Infant  </v>
      </c>
      <c r="P87" t="str">
        <f>VLOOKUP($N87,LBB_Code!$B:$F,3,FALSE)</f>
        <v>Brookland Infant School</v>
      </c>
      <c r="Q87" t="str">
        <f>VLOOKUP($N87,LBB_Code!$B:$F,2,FALSE)</f>
        <v>S900008317</v>
      </c>
      <c r="R87" t="str">
        <f>VLOOKUP($N87,LBB_Code!$B:$F,4,FALSE)</f>
        <v>NW11 6EJ</v>
      </c>
      <c r="S87" t="str">
        <f>VLOOKUP($G87,LBB_Code!$J:$O, 6,FALSE)</f>
        <v>A1.D10166.661225.99999.9999999.999999</v>
      </c>
      <c r="T87" s="154"/>
      <c r="W87" s="121"/>
      <c r="Z87" s="121"/>
      <c r="AC87" s="121"/>
      <c r="AD87" t="str">
        <f t="shared" si="10"/>
        <v>2008.UIFSM2425.I06.Jul251</v>
      </c>
      <c r="AE87" t="str">
        <f t="shared" si="11"/>
        <v>Brookland .2008.UIFSM2425.I06.Jul251</v>
      </c>
      <c r="AF87" s="121">
        <v>53893</v>
      </c>
      <c r="AI87" s="121"/>
      <c r="BE87" s="119">
        <f t="shared" si="14"/>
        <v>53893</v>
      </c>
      <c r="BF87" s="119">
        <f t="shared" si="15"/>
        <v>53893</v>
      </c>
    </row>
    <row r="88" spans="1:58" x14ac:dyDescent="0.25">
      <c r="A88">
        <v>3022009</v>
      </c>
      <c r="B88">
        <v>3022009</v>
      </c>
      <c r="C88" t="s">
        <v>702</v>
      </c>
      <c r="E88" t="str">
        <f>_xlfn.XLOOKUP(B88,'School Details'!A:A,'School Details'!D:D)</f>
        <v>M</v>
      </c>
      <c r="F88" t="s">
        <v>409</v>
      </c>
      <c r="G88" t="s">
        <v>894</v>
      </c>
      <c r="I88" t="s">
        <v>23767</v>
      </c>
      <c r="J88">
        <v>661225</v>
      </c>
      <c r="K88" s="117" t="s">
        <v>15</v>
      </c>
      <c r="M88" s="106" t="str">
        <f t="shared" si="16"/>
        <v>UIFSM2425.I06</v>
      </c>
      <c r="N88">
        <f>VLOOKUP(B88,'School Details'!A:K,10,FALSE)</f>
        <v>400061</v>
      </c>
      <c r="O88" t="str">
        <f t="shared" si="13"/>
        <v>Brunswick Park Primary and Nursery School</v>
      </c>
      <c r="P88" t="str">
        <f>VLOOKUP($N88,LBB_Code!$B:$F,3,FALSE)</f>
        <v>Brunswick Park Primary and Nursery Sc</v>
      </c>
      <c r="Q88" t="str">
        <f>VLOOKUP($N88,LBB_Code!$B:$F,2,FALSE)</f>
        <v>S900008320</v>
      </c>
      <c r="R88" t="str">
        <f>VLOOKUP($N88,LBB_Code!$B:$F,4,FALSE)</f>
        <v>N14 5DU</v>
      </c>
      <c r="S88" t="str">
        <f>VLOOKUP($G88,LBB_Code!$J:$O, 6,FALSE)</f>
        <v>A1.D10166.661225.99999.9999999.999999</v>
      </c>
      <c r="T88" s="154"/>
      <c r="W88" s="121"/>
      <c r="Z88" s="121"/>
      <c r="AC88" s="121"/>
      <c r="AD88" t="str">
        <f t="shared" si="10"/>
        <v>2009.UIFSM2425.I06.Jul251</v>
      </c>
      <c r="AE88" t="str">
        <f t="shared" si="11"/>
        <v>Brunswick .2009.UIFSM2425.I06.Jul251</v>
      </c>
      <c r="AF88" s="121">
        <v>18904</v>
      </c>
      <c r="AI88" s="121"/>
      <c r="BE88" s="119">
        <f t="shared" si="14"/>
        <v>18904</v>
      </c>
      <c r="BF88" s="119">
        <f t="shared" si="15"/>
        <v>18904</v>
      </c>
    </row>
    <row r="89" spans="1:58" x14ac:dyDescent="0.25">
      <c r="A89">
        <v>3022067</v>
      </c>
      <c r="B89">
        <v>3022067</v>
      </c>
      <c r="C89" t="s">
        <v>437</v>
      </c>
      <c r="E89" t="str">
        <f>_xlfn.XLOOKUP(B89,'School Details'!A:A,'School Details'!D:D)</f>
        <v>M</v>
      </c>
      <c r="F89" t="s">
        <v>409</v>
      </c>
      <c r="G89" t="s">
        <v>894</v>
      </c>
      <c r="I89" t="s">
        <v>23767</v>
      </c>
      <c r="J89">
        <v>661225</v>
      </c>
      <c r="K89" s="117" t="s">
        <v>15</v>
      </c>
      <c r="M89" s="106" t="str">
        <f t="shared" si="16"/>
        <v>UIFSM2425.I06</v>
      </c>
      <c r="N89">
        <f>VLOOKUP(B89,'School Details'!A:K,10,FALSE)</f>
        <v>400065</v>
      </c>
      <c r="O89" t="str">
        <f t="shared" si="13"/>
        <v>Chalgrove Primary School</v>
      </c>
      <c r="P89" t="str">
        <f>VLOOKUP($N89,LBB_Code!$B:$F,3,FALSE)</f>
        <v>Chalgrove School</v>
      </c>
      <c r="Q89" t="str">
        <f>VLOOKUP($N89,LBB_Code!$B:$F,2,FALSE)</f>
        <v>S900008324</v>
      </c>
      <c r="R89" t="str">
        <f>VLOOKUP($N89,LBB_Code!$B:$F,4,FALSE)</f>
        <v>N3 3PL</v>
      </c>
      <c r="S89" t="str">
        <f>VLOOKUP($G89,LBB_Code!$J:$O, 6,FALSE)</f>
        <v>A1.D10166.661225.99999.9999999.999999</v>
      </c>
      <c r="T89" s="154"/>
      <c r="W89" s="121"/>
      <c r="Z89" s="121"/>
      <c r="AC89" s="121"/>
      <c r="AD89" t="str">
        <f t="shared" si="10"/>
        <v>2067.UIFSM2425.I06.Jul251</v>
      </c>
      <c r="AE89" t="str">
        <f t="shared" si="11"/>
        <v>Chalgrove .2067.UIFSM2425.I06.Jul251</v>
      </c>
      <c r="AF89" s="121">
        <v>15103</v>
      </c>
      <c r="AI89" s="121"/>
      <c r="BE89" s="119">
        <f t="shared" si="14"/>
        <v>15103</v>
      </c>
      <c r="BF89" s="119">
        <f t="shared" si="15"/>
        <v>15103</v>
      </c>
    </row>
    <row r="90" spans="1:58" x14ac:dyDescent="0.25">
      <c r="A90">
        <v>3023302</v>
      </c>
      <c r="B90">
        <v>3023302</v>
      </c>
      <c r="C90" t="s">
        <v>719</v>
      </c>
      <c r="E90" t="str">
        <f>_xlfn.XLOOKUP(B90,'School Details'!A:A,'School Details'!D:D)</f>
        <v>M</v>
      </c>
      <c r="F90" t="s">
        <v>409</v>
      </c>
      <c r="G90" t="s">
        <v>894</v>
      </c>
      <c r="I90" t="s">
        <v>23767</v>
      </c>
      <c r="J90">
        <v>661225</v>
      </c>
      <c r="K90" s="117" t="s">
        <v>15</v>
      </c>
      <c r="M90" s="106" t="str">
        <f t="shared" si="16"/>
        <v>UIFSM2425.I06</v>
      </c>
      <c r="N90">
        <f>VLOOKUP(B90,'School Details'!A:K,10,FALSE)</f>
        <v>400039</v>
      </c>
      <c r="O90" t="str">
        <f t="shared" si="13"/>
        <v>Christ Church Primary School</v>
      </c>
      <c r="P90" t="str">
        <f>VLOOKUP($N90,LBB_Code!$B:$F,3,FALSE)</f>
        <v>Christ Church Ce School</v>
      </c>
      <c r="Q90" t="str">
        <f>VLOOKUP($N90,LBB_Code!$B:$F,2,FALSE)</f>
        <v>S900008305</v>
      </c>
      <c r="R90" t="str">
        <f>VLOOKUP($N90,LBB_Code!$B:$F,4,FALSE)</f>
        <v>EN5 4NS</v>
      </c>
      <c r="S90" t="str">
        <f>VLOOKUP($G90,LBB_Code!$J:$O, 6,FALSE)</f>
        <v>A1.D10166.661225.99999.9999999.999999</v>
      </c>
      <c r="T90" s="154"/>
      <c r="W90" s="121"/>
      <c r="Z90" s="121"/>
      <c r="AC90" s="121"/>
      <c r="AD90" t="str">
        <f t="shared" si="10"/>
        <v>3302.UIFSM2425.I06.Jul251</v>
      </c>
      <c r="AE90" t="str">
        <f t="shared" si="11"/>
        <v>Christ Chu.3302.UIFSM2425.I06.Jul251</v>
      </c>
      <c r="AF90" s="121">
        <v>12865</v>
      </c>
      <c r="AI90" s="121"/>
      <c r="BE90" s="119">
        <f t="shared" si="14"/>
        <v>12865</v>
      </c>
      <c r="BF90" s="119">
        <f t="shared" si="15"/>
        <v>12865</v>
      </c>
    </row>
    <row r="91" spans="1:58" x14ac:dyDescent="0.25">
      <c r="A91">
        <v>3022011</v>
      </c>
      <c r="B91">
        <v>3022011</v>
      </c>
      <c r="C91" t="s">
        <v>46</v>
      </c>
      <c r="E91" t="str">
        <f>_xlfn.XLOOKUP(B91,'School Details'!A:A,'School Details'!D:D)</f>
        <v>M</v>
      </c>
      <c r="F91" t="s">
        <v>409</v>
      </c>
      <c r="G91" t="s">
        <v>894</v>
      </c>
      <c r="I91" t="s">
        <v>23767</v>
      </c>
      <c r="J91">
        <v>661225</v>
      </c>
      <c r="K91" s="117" t="s">
        <v>15</v>
      </c>
      <c r="M91" s="106" t="str">
        <f t="shared" si="16"/>
        <v>UIFSM2425.I06</v>
      </c>
      <c r="N91">
        <f>VLOOKUP(B91,'School Details'!A:K,10,FALSE)</f>
        <v>400020</v>
      </c>
      <c r="O91" t="str">
        <f t="shared" si="13"/>
        <v>Church Hill School</v>
      </c>
      <c r="P91" t="str">
        <f>VLOOKUP($N91,LBB_Code!$B:$F,3,FALSE)</f>
        <v>Church Hill School</v>
      </c>
      <c r="Q91" t="str">
        <f>VLOOKUP($N91,LBB_Code!$B:$F,2,FALSE)</f>
        <v>S900008292</v>
      </c>
      <c r="R91" t="str">
        <f>VLOOKUP($N91,LBB_Code!$B:$F,4,FALSE)</f>
        <v>EN4 8NN</v>
      </c>
      <c r="S91" t="str">
        <f>VLOOKUP($G91,LBB_Code!$J:$O, 6,FALSE)</f>
        <v>A1.D10166.661225.99999.9999999.999999</v>
      </c>
      <c r="T91" s="154"/>
      <c r="W91" s="121"/>
      <c r="Z91" s="121"/>
      <c r="AC91" s="121"/>
      <c r="AD91" t="str">
        <f t="shared" si="10"/>
        <v>2011.UIFSM2425.I06.Jul251</v>
      </c>
      <c r="AE91" t="str">
        <f t="shared" si="11"/>
        <v>Church Hil.2011.UIFSM2425.I06.Jul251</v>
      </c>
      <c r="AF91" s="121">
        <v>9507</v>
      </c>
      <c r="AI91" s="121"/>
      <c r="BE91" s="119">
        <f t="shared" si="14"/>
        <v>9507</v>
      </c>
      <c r="BF91" s="119">
        <f t="shared" si="15"/>
        <v>9507</v>
      </c>
    </row>
    <row r="92" spans="1:58" x14ac:dyDescent="0.25">
      <c r="A92">
        <v>3022014</v>
      </c>
      <c r="B92">
        <v>3022014</v>
      </c>
      <c r="C92" t="s">
        <v>703</v>
      </c>
      <c r="E92" t="str">
        <f>_xlfn.XLOOKUP(B92,'School Details'!A:A,'School Details'!D:D)</f>
        <v>M</v>
      </c>
      <c r="F92" t="s">
        <v>409</v>
      </c>
      <c r="G92" t="s">
        <v>894</v>
      </c>
      <c r="I92" t="s">
        <v>23767</v>
      </c>
      <c r="J92">
        <v>661225</v>
      </c>
      <c r="K92" s="117" t="s">
        <v>15</v>
      </c>
      <c r="M92" s="106" t="str">
        <f t="shared" si="16"/>
        <v>UIFSM2425.I06</v>
      </c>
      <c r="N92">
        <f>VLOOKUP(B92,'School Details'!A:K,10,FALSE)</f>
        <v>400050</v>
      </c>
      <c r="O92" t="str">
        <f t="shared" si="13"/>
        <v>Colindale Primary School</v>
      </c>
      <c r="P92" t="str">
        <f>VLOOKUP($N92,LBB_Code!$B:$F,3,FALSE)</f>
        <v>Colindale School</v>
      </c>
      <c r="Q92" t="str">
        <f>VLOOKUP($N92,LBB_Code!$B:$F,2,FALSE)</f>
        <v>S900008314</v>
      </c>
      <c r="R92" t="str">
        <f>VLOOKUP($N92,LBB_Code!$B:$F,4,FALSE)</f>
        <v>NW9 6DT</v>
      </c>
      <c r="S92" t="str">
        <f>VLOOKUP($G92,LBB_Code!$J:$O, 6,FALSE)</f>
        <v>A1.D10166.661225.99999.9999999.999999</v>
      </c>
      <c r="T92" s="154"/>
      <c r="W92" s="121"/>
      <c r="Z92" s="121"/>
      <c r="AC92" s="121"/>
      <c r="AD92" t="str">
        <f t="shared" si="10"/>
        <v>2014.UIFSM2425.I06.Jul251</v>
      </c>
      <c r="AE92" t="str">
        <f t="shared" si="11"/>
        <v>Colindale .2014.UIFSM2425.I06.Jul251</v>
      </c>
      <c r="AF92" s="121">
        <v>41577</v>
      </c>
      <c r="AI92" s="121"/>
      <c r="BE92" s="119">
        <f t="shared" si="14"/>
        <v>41577</v>
      </c>
      <c r="BF92" s="119">
        <f t="shared" si="15"/>
        <v>41577</v>
      </c>
    </row>
    <row r="93" spans="1:58" x14ac:dyDescent="0.25">
      <c r="A93">
        <v>3022015</v>
      </c>
      <c r="B93">
        <v>3022015</v>
      </c>
      <c r="C93" t="s">
        <v>704</v>
      </c>
      <c r="E93" t="str">
        <f>_xlfn.XLOOKUP(B93,'School Details'!A:A,'School Details'!D:D)</f>
        <v>M</v>
      </c>
      <c r="F93" t="s">
        <v>409</v>
      </c>
      <c r="G93" t="s">
        <v>894</v>
      </c>
      <c r="I93" t="s">
        <v>23767</v>
      </c>
      <c r="J93">
        <v>661225</v>
      </c>
      <c r="K93" s="117" t="s">
        <v>15</v>
      </c>
      <c r="M93" s="106" t="str">
        <f t="shared" si="16"/>
        <v>UIFSM2425.I06</v>
      </c>
      <c r="N93">
        <f>VLOOKUP(B93,'School Details'!A:K,10,FALSE)</f>
        <v>400059</v>
      </c>
      <c r="O93" t="str">
        <f t="shared" si="13"/>
        <v>Coppetts Wood Primary School</v>
      </c>
      <c r="P93" t="str">
        <f>VLOOKUP($N93,LBB_Code!$B:$F,3,FALSE)</f>
        <v>Coppetts Wood School</v>
      </c>
      <c r="Q93" t="str">
        <f>VLOOKUP($N93,LBB_Code!$B:$F,2,FALSE)</f>
        <v>S900008319</v>
      </c>
      <c r="R93" t="str">
        <f>VLOOKUP($N93,LBB_Code!$B:$F,4,FALSE)</f>
        <v>N10 1JS</v>
      </c>
      <c r="S93" t="str">
        <f>VLOOKUP($G93,LBB_Code!$J:$O, 6,FALSE)</f>
        <v>A1.D10166.661225.99999.9999999.999999</v>
      </c>
      <c r="T93" s="154"/>
      <c r="W93" s="121"/>
      <c r="Z93" s="121"/>
      <c r="AC93" s="121"/>
      <c r="AD93" t="str">
        <f t="shared" si="10"/>
        <v>2015.UIFSM2425.I06.Jul251</v>
      </c>
      <c r="AE93" t="str">
        <f t="shared" si="11"/>
        <v>Coppetts W.2015.UIFSM2425.I06.Jul251</v>
      </c>
      <c r="AF93" s="121">
        <v>3065</v>
      </c>
      <c r="AI93" s="121"/>
      <c r="BE93" s="119">
        <f t="shared" si="14"/>
        <v>3065</v>
      </c>
      <c r="BF93" s="119">
        <f t="shared" si="15"/>
        <v>3065</v>
      </c>
    </row>
    <row r="94" spans="1:58" x14ac:dyDescent="0.25">
      <c r="A94">
        <v>3022016</v>
      </c>
      <c r="B94">
        <v>3022016</v>
      </c>
      <c r="C94" t="s">
        <v>160</v>
      </c>
      <c r="E94" t="str">
        <f>_xlfn.XLOOKUP(B94,'School Details'!A:A,'School Details'!D:D)</f>
        <v>M</v>
      </c>
      <c r="F94" t="s">
        <v>409</v>
      </c>
      <c r="G94" t="s">
        <v>894</v>
      </c>
      <c r="I94" t="s">
        <v>23767</v>
      </c>
      <c r="J94">
        <v>661225</v>
      </c>
      <c r="K94" s="117" t="s">
        <v>15</v>
      </c>
      <c r="M94" s="106" t="str">
        <f t="shared" si="16"/>
        <v>UIFSM2425.I06</v>
      </c>
      <c r="N94">
        <f>VLOOKUP(B94,'School Details'!A:K,10,FALSE)</f>
        <v>400049</v>
      </c>
      <c r="O94" t="str">
        <f t="shared" si="13"/>
        <v>Courtland School</v>
      </c>
      <c r="P94" t="str">
        <f>VLOOKUP($N94,LBB_Code!$B:$F,3,FALSE)</f>
        <v>Courtland School</v>
      </c>
      <c r="Q94" t="str">
        <f>VLOOKUP($N94,LBB_Code!$B:$F,2,FALSE)</f>
        <v>S900008313</v>
      </c>
      <c r="R94" t="str">
        <f>VLOOKUP($N94,LBB_Code!$B:$F,4,FALSE)</f>
        <v>NW7 3BG</v>
      </c>
      <c r="S94" t="str">
        <f>VLOOKUP($G94,LBB_Code!$J:$O, 6,FALSE)</f>
        <v>A1.D10166.661225.99999.9999999.999999</v>
      </c>
      <c r="T94" s="154"/>
      <c r="W94" s="121"/>
      <c r="Z94" s="121"/>
      <c r="AC94" s="121"/>
      <c r="AD94" t="str">
        <f t="shared" si="10"/>
        <v>2016.UIFSM2425.I06.Jul251</v>
      </c>
      <c r="AE94" t="str">
        <f t="shared" si="11"/>
        <v>Courtland .2016.UIFSM2425.I06.Jul251</v>
      </c>
      <c r="AF94" s="121">
        <v>17098</v>
      </c>
      <c r="AI94" s="121"/>
      <c r="BE94" s="119">
        <f t="shared" si="14"/>
        <v>17098</v>
      </c>
      <c r="BF94" s="119">
        <f t="shared" si="15"/>
        <v>17098</v>
      </c>
    </row>
    <row r="95" spans="1:58" x14ac:dyDescent="0.25">
      <c r="A95">
        <v>3022017</v>
      </c>
      <c r="B95">
        <v>3022017</v>
      </c>
      <c r="C95" t="s">
        <v>448</v>
      </c>
      <c r="E95" t="str">
        <f>_xlfn.XLOOKUP(B95,'School Details'!A:A,'School Details'!D:D)</f>
        <v>M</v>
      </c>
      <c r="F95" t="s">
        <v>409</v>
      </c>
      <c r="G95" t="s">
        <v>894</v>
      </c>
      <c r="I95" t="s">
        <v>23767</v>
      </c>
      <c r="J95">
        <v>661225</v>
      </c>
      <c r="K95" s="117" t="s">
        <v>15</v>
      </c>
      <c r="M95" s="106" t="str">
        <f t="shared" si="16"/>
        <v>UIFSM2425.I06</v>
      </c>
      <c r="N95">
        <f>VLOOKUP(B95,'School Details'!A:K,10,FALSE)</f>
        <v>400080</v>
      </c>
      <c r="O95" t="str">
        <f t="shared" si="13"/>
        <v>Cromer Road Primary School</v>
      </c>
      <c r="P95" t="str">
        <f>VLOOKUP($N95,LBB_Code!$B:$F,3,FALSE)</f>
        <v>Cromer Road School</v>
      </c>
      <c r="Q95" t="str">
        <f>VLOOKUP($N95,LBB_Code!$B:$F,2,FALSE)</f>
        <v>S900008331</v>
      </c>
      <c r="R95" t="str">
        <f>VLOOKUP($N95,LBB_Code!$B:$F,4,FALSE)</f>
        <v>EN5 5HT</v>
      </c>
      <c r="S95" t="str">
        <f>VLOOKUP($G95,LBB_Code!$J:$O, 6,FALSE)</f>
        <v>A1.D10166.661225.99999.9999999.999999</v>
      </c>
      <c r="T95" s="154"/>
      <c r="W95" s="121"/>
      <c r="Z95" s="121"/>
      <c r="AC95" s="121"/>
      <c r="AD95" t="str">
        <f t="shared" si="10"/>
        <v>2017.UIFSM2425.I06.Jul251</v>
      </c>
      <c r="AE95" t="str">
        <f t="shared" si="11"/>
        <v>Cromer Roa.2017.UIFSM2425.I06.Jul251</v>
      </c>
      <c r="AF95" s="121">
        <v>25587</v>
      </c>
      <c r="AI95" s="121"/>
      <c r="BE95" s="119">
        <f t="shared" si="14"/>
        <v>25587</v>
      </c>
      <c r="BF95" s="119">
        <f t="shared" si="15"/>
        <v>25587</v>
      </c>
    </row>
    <row r="96" spans="1:58" x14ac:dyDescent="0.25">
      <c r="A96">
        <v>3022073</v>
      </c>
      <c r="B96">
        <v>3022073</v>
      </c>
      <c r="C96" t="s">
        <v>256</v>
      </c>
      <c r="E96" t="str">
        <f>_xlfn.XLOOKUP(B96,'School Details'!A:A,'School Details'!D:D)</f>
        <v>M</v>
      </c>
      <c r="F96" t="s">
        <v>409</v>
      </c>
      <c r="G96" t="s">
        <v>894</v>
      </c>
      <c r="I96" t="s">
        <v>23767</v>
      </c>
      <c r="J96">
        <v>661225</v>
      </c>
      <c r="K96" s="117" t="s">
        <v>15</v>
      </c>
      <c r="M96" s="106" t="str">
        <f t="shared" si="16"/>
        <v>UIFSM2425.I06</v>
      </c>
      <c r="N96">
        <f>VLOOKUP(B96,'School Details'!A:K,10,FALSE)</f>
        <v>400105</v>
      </c>
      <c r="O96" t="str">
        <f t="shared" si="13"/>
        <v>Danegrove Primary School</v>
      </c>
      <c r="P96" t="str">
        <f>VLOOKUP($N96,LBB_Code!$B:$F,3,FALSE)</f>
        <v>Danegrove Primary School</v>
      </c>
      <c r="Q96" t="str">
        <f>VLOOKUP($N96,LBB_Code!$B:$F,2,FALSE)</f>
        <v>S900008349</v>
      </c>
      <c r="R96" t="str">
        <f>VLOOKUP($N96,LBB_Code!$B:$F,4,FALSE)</f>
        <v>EN4 8UD</v>
      </c>
      <c r="S96" t="str">
        <f>VLOOKUP($G96,LBB_Code!$J:$O, 6,FALSE)</f>
        <v>A1.D10166.661225.99999.9999999.999999</v>
      </c>
      <c r="T96" s="154"/>
      <c r="W96" s="121"/>
      <c r="Z96" s="121"/>
      <c r="AC96" s="121"/>
      <c r="AD96" t="str">
        <f t="shared" si="10"/>
        <v>2073.UIFSM2425.I06.Jul251</v>
      </c>
      <c r="AE96" t="str">
        <f t="shared" si="11"/>
        <v>Danegrove .2073.UIFSM2425.I06.Jul251</v>
      </c>
      <c r="AF96" s="121">
        <v>25546</v>
      </c>
      <c r="AI96" s="121"/>
      <c r="BE96" s="119">
        <f t="shared" si="14"/>
        <v>25546</v>
      </c>
      <c r="BF96" s="119">
        <f t="shared" si="15"/>
        <v>25546</v>
      </c>
    </row>
    <row r="97" spans="1:58" x14ac:dyDescent="0.25">
      <c r="A97">
        <v>3022019</v>
      </c>
      <c r="B97">
        <v>3022019</v>
      </c>
      <c r="C97" t="s">
        <v>450</v>
      </c>
      <c r="E97" t="str">
        <f>_xlfn.XLOOKUP(B97,'School Details'!A:A,'School Details'!D:D)</f>
        <v>M</v>
      </c>
      <c r="F97" t="s">
        <v>409</v>
      </c>
      <c r="G97" t="s">
        <v>894</v>
      </c>
      <c r="I97" t="s">
        <v>23767</v>
      </c>
      <c r="J97">
        <v>661225</v>
      </c>
      <c r="K97" s="117" t="s">
        <v>15</v>
      </c>
      <c r="M97" s="106" t="str">
        <f t="shared" si="16"/>
        <v>UIFSM2425.I06</v>
      </c>
      <c r="N97">
        <f>VLOOKUP(B97,'School Details'!A:K,10,FALSE)</f>
        <v>400036</v>
      </c>
      <c r="O97" t="str">
        <f t="shared" si="13"/>
        <v xml:space="preserve">Deansbrook Infant </v>
      </c>
      <c r="P97" t="str">
        <f>VLOOKUP($N97,LBB_Code!$B:$F,3,FALSE)</f>
        <v>Deansbrook Infant School</v>
      </c>
      <c r="Q97" t="str">
        <f>VLOOKUP($N97,LBB_Code!$B:$F,2,FALSE)</f>
        <v>S900008302</v>
      </c>
      <c r="R97" t="str">
        <f>VLOOKUP($N97,LBB_Code!$B:$F,4,FALSE)</f>
        <v>NW7 3ED</v>
      </c>
      <c r="S97" t="str">
        <f>VLOOKUP($G97,LBB_Code!$J:$O, 6,FALSE)</f>
        <v>A1.D10166.661225.99999.9999999.999999</v>
      </c>
      <c r="T97" s="154"/>
      <c r="W97" s="121"/>
      <c r="Z97" s="121"/>
      <c r="AC97" s="121"/>
      <c r="AD97" t="str">
        <f t="shared" si="10"/>
        <v>2019.UIFSM2425.I06.Jul251</v>
      </c>
      <c r="AE97" t="str">
        <f t="shared" si="11"/>
        <v>Deansbrook.2019.UIFSM2425.I06.Jul251</v>
      </c>
      <c r="AF97" s="121">
        <v>22336</v>
      </c>
      <c r="AI97" s="121"/>
      <c r="BE97" s="119">
        <f t="shared" si="14"/>
        <v>22336</v>
      </c>
      <c r="BF97" s="119">
        <f t="shared" si="15"/>
        <v>22336</v>
      </c>
    </row>
    <row r="98" spans="1:58" x14ac:dyDescent="0.25">
      <c r="A98">
        <v>3022023</v>
      </c>
      <c r="B98">
        <v>3022023</v>
      </c>
      <c r="C98" t="s">
        <v>88</v>
      </c>
      <c r="E98" t="str">
        <f>_xlfn.XLOOKUP(B98,'School Details'!A:A,'School Details'!D:D)</f>
        <v>M</v>
      </c>
      <c r="F98" t="s">
        <v>409</v>
      </c>
      <c r="G98" t="s">
        <v>894</v>
      </c>
      <c r="I98" t="s">
        <v>23767</v>
      </c>
      <c r="J98">
        <v>661225</v>
      </c>
      <c r="K98" s="117" t="s">
        <v>15</v>
      </c>
      <c r="M98" s="106" t="str">
        <f t="shared" si="16"/>
        <v>UIFSM2425.I06</v>
      </c>
      <c r="N98">
        <f>VLOOKUP(B98,'School Details'!A:K,10,FALSE)</f>
        <v>400159</v>
      </c>
      <c r="O98" t="str">
        <f t="shared" si="13"/>
        <v>Edgware Primary School</v>
      </c>
      <c r="P98" t="str">
        <f>VLOOKUP($N98,LBB_Code!$B:$F,3,FALSE)</f>
        <v>Edgware Primary School</v>
      </c>
      <c r="Q98" t="str">
        <f>VLOOKUP($N98,LBB_Code!$B:$F,2,FALSE)</f>
        <v>S900008367</v>
      </c>
      <c r="R98" t="str">
        <f>VLOOKUP($N98,LBB_Code!$B:$F,4,FALSE)</f>
        <v>HA8 9AB</v>
      </c>
      <c r="S98" t="str">
        <f>VLOOKUP($G98,LBB_Code!$J:$O, 6,FALSE)</f>
        <v>A1.D10166.661225.99999.9999999.999999</v>
      </c>
      <c r="T98" s="154"/>
      <c r="W98" s="121"/>
      <c r="Z98" s="121"/>
      <c r="AC98" s="121"/>
      <c r="AD98" t="str">
        <f t="shared" si="10"/>
        <v>2023.UIFSM2425.I06.Jul251</v>
      </c>
      <c r="AE98" t="str">
        <f t="shared" si="11"/>
        <v>Edgware Pr.2023.UIFSM2425.I06.Jul251</v>
      </c>
      <c r="AF98" s="121">
        <v>17086</v>
      </c>
      <c r="AI98" s="121"/>
      <c r="BE98" s="119">
        <f t="shared" si="14"/>
        <v>17086</v>
      </c>
      <c r="BF98" s="119">
        <f t="shared" si="15"/>
        <v>17086</v>
      </c>
    </row>
    <row r="99" spans="1:58" x14ac:dyDescent="0.25">
      <c r="A99">
        <v>3022024</v>
      </c>
      <c r="B99">
        <v>3022024</v>
      </c>
      <c r="C99" t="s">
        <v>705</v>
      </c>
      <c r="E99" t="str">
        <f>_xlfn.XLOOKUP(B99,'School Details'!A:A,'School Details'!D:D)</f>
        <v>M</v>
      </c>
      <c r="F99" t="s">
        <v>409</v>
      </c>
      <c r="G99" t="s">
        <v>894</v>
      </c>
      <c r="I99" t="s">
        <v>23767</v>
      </c>
      <c r="J99">
        <v>661225</v>
      </c>
      <c r="K99" s="117" t="s">
        <v>15</v>
      </c>
      <c r="M99" s="106" t="str">
        <f t="shared" si="16"/>
        <v>UIFSM2425.I06</v>
      </c>
      <c r="N99">
        <f>VLOOKUP(B99,'School Details'!A:K,10,FALSE)</f>
        <v>400047</v>
      </c>
      <c r="O99" t="str">
        <f t="shared" si="13"/>
        <v>Fairway Primary School and Children's Centre</v>
      </c>
      <c r="P99" t="str">
        <f>VLOOKUP($N99,LBB_Code!$B:$F,3,FALSE)</f>
        <v>Fairway School</v>
      </c>
      <c r="Q99" t="str">
        <f>VLOOKUP($N99,LBB_Code!$B:$F,2,FALSE)</f>
        <v>S900008311</v>
      </c>
      <c r="R99" t="str">
        <f>VLOOKUP($N99,LBB_Code!$B:$F,4,FALSE)</f>
        <v>NW7 3HS</v>
      </c>
      <c r="S99" t="str">
        <f>VLOOKUP($G99,LBB_Code!$J:$O, 6,FALSE)</f>
        <v>A1.D10166.661225.99999.9999999.999999</v>
      </c>
      <c r="T99" s="154"/>
      <c r="W99" s="121"/>
      <c r="Z99" s="121"/>
      <c r="AC99" s="121"/>
      <c r="AD99" t="str">
        <f t="shared" si="10"/>
        <v>2024.UIFSM2425.I06.Jul251</v>
      </c>
      <c r="AE99" t="str">
        <f t="shared" si="11"/>
        <v>Fairway Pr.2024.UIFSM2425.I06.Jul251</v>
      </c>
      <c r="AF99" s="121">
        <v>6426</v>
      </c>
      <c r="AI99" s="121"/>
      <c r="BE99" s="119">
        <f t="shared" si="14"/>
        <v>6426</v>
      </c>
      <c r="BF99" s="119">
        <f t="shared" si="15"/>
        <v>6426</v>
      </c>
    </row>
    <row r="100" spans="1:58" x14ac:dyDescent="0.25">
      <c r="A100">
        <v>3022025</v>
      </c>
      <c r="B100">
        <v>3022025</v>
      </c>
      <c r="C100" t="s">
        <v>244</v>
      </c>
      <c r="E100" t="str">
        <f>_xlfn.XLOOKUP(B100,'School Details'!A:A,'School Details'!D:D)</f>
        <v>M</v>
      </c>
      <c r="F100" t="s">
        <v>409</v>
      </c>
      <c r="G100" t="s">
        <v>894</v>
      </c>
      <c r="I100" t="s">
        <v>23767</v>
      </c>
      <c r="J100">
        <v>661225</v>
      </c>
      <c r="K100" s="117" t="s">
        <v>15</v>
      </c>
      <c r="M100" s="106" t="str">
        <f t="shared" si="16"/>
        <v>UIFSM2425.I06</v>
      </c>
      <c r="N100">
        <f>VLOOKUP(B100,'School Details'!A:K,10,FALSE)</f>
        <v>400001</v>
      </c>
      <c r="O100" t="str">
        <f t="shared" si="13"/>
        <v>Foulds School</v>
      </c>
      <c r="P100" t="str">
        <f>VLOOKUP($N100,LBB_Code!$B:$F,3,FALSE)</f>
        <v>Foulds School</v>
      </c>
      <c r="Q100" t="str">
        <f>VLOOKUP($N100,LBB_Code!$B:$F,2,FALSE)</f>
        <v>S900008277</v>
      </c>
      <c r="R100" t="str">
        <f>VLOOKUP($N100,LBB_Code!$B:$F,4,FALSE)</f>
        <v>EN5 4NR</v>
      </c>
      <c r="S100" t="str">
        <f>VLOOKUP($G100,LBB_Code!$J:$O, 6,FALSE)</f>
        <v>A1.D10166.661225.99999.9999999.999999</v>
      </c>
      <c r="T100" s="154"/>
      <c r="W100" s="121"/>
      <c r="Z100" s="121"/>
      <c r="AC100" s="121"/>
      <c r="AD100" t="str">
        <f t="shared" si="10"/>
        <v>2025.UIFSM2425.I06.Jul251</v>
      </c>
      <c r="AE100" t="str">
        <f t="shared" si="11"/>
        <v>Foulds Sch.2025.UIFSM2425.I06.Jul251</v>
      </c>
      <c r="AF100" s="121">
        <v>22686</v>
      </c>
      <c r="AI100" s="121"/>
      <c r="BE100" s="119">
        <f t="shared" si="14"/>
        <v>22686</v>
      </c>
      <c r="BF100" s="119">
        <f t="shared" si="15"/>
        <v>22686</v>
      </c>
    </row>
    <row r="101" spans="1:58" x14ac:dyDescent="0.25">
      <c r="A101">
        <v>3022026</v>
      </c>
      <c r="B101">
        <v>3022026</v>
      </c>
      <c r="C101" t="s">
        <v>706</v>
      </c>
      <c r="E101" t="str">
        <f>_xlfn.XLOOKUP(B101,'School Details'!A:A,'School Details'!D:D)</f>
        <v>M</v>
      </c>
      <c r="F101" t="s">
        <v>409</v>
      </c>
      <c r="G101" t="s">
        <v>894</v>
      </c>
      <c r="I101" t="s">
        <v>23767</v>
      </c>
      <c r="J101">
        <v>661225</v>
      </c>
      <c r="K101" s="117" t="s">
        <v>15</v>
      </c>
      <c r="M101" s="106" t="str">
        <f t="shared" si="16"/>
        <v>UIFSM2425.I06</v>
      </c>
      <c r="N101">
        <f>VLOOKUP(B101,'School Details'!A:K,10,FALSE)</f>
        <v>400082</v>
      </c>
      <c r="O101" t="str">
        <f t="shared" si="13"/>
        <v>Frith Manor Primary School</v>
      </c>
      <c r="P101" t="str">
        <f>VLOOKUP($N101,LBB_Code!$B:$F,3,FALSE)</f>
        <v>Frith Manor School</v>
      </c>
      <c r="Q101" t="str">
        <f>VLOOKUP($N101,LBB_Code!$B:$F,2,FALSE)</f>
        <v>S900008332</v>
      </c>
      <c r="R101" t="str">
        <f>VLOOKUP($N101,LBB_Code!$B:$F,4,FALSE)</f>
        <v>N12 7BN</v>
      </c>
      <c r="S101" t="str">
        <f>VLOOKUP($G101,LBB_Code!$J:$O, 6,FALSE)</f>
        <v>A1.D10166.661225.99999.9999999.999999</v>
      </c>
      <c r="T101" s="154"/>
      <c r="W101" s="121"/>
      <c r="Z101" s="121"/>
      <c r="AC101" s="121"/>
      <c r="AD101" t="str">
        <f t="shared" si="10"/>
        <v>2026.UIFSM2425.I06.Jul251</v>
      </c>
      <c r="AE101" t="str">
        <f t="shared" si="11"/>
        <v>Frith Mano.2026.UIFSM2425.I06.Jul251</v>
      </c>
      <c r="AF101" s="121">
        <v>22926</v>
      </c>
      <c r="AI101" s="121"/>
      <c r="BE101" s="119">
        <f t="shared" si="14"/>
        <v>22926</v>
      </c>
      <c r="BF101" s="119">
        <f t="shared" si="15"/>
        <v>22926</v>
      </c>
    </row>
    <row r="102" spans="1:58" x14ac:dyDescent="0.25">
      <c r="A102">
        <v>3022028</v>
      </c>
      <c r="B102">
        <v>3022028</v>
      </c>
      <c r="C102" t="s">
        <v>459</v>
      </c>
      <c r="E102" t="str">
        <f>_xlfn.XLOOKUP(B102,'School Details'!A:A,'School Details'!D:D)</f>
        <v>M</v>
      </c>
      <c r="F102" t="s">
        <v>409</v>
      </c>
      <c r="G102" t="s">
        <v>894</v>
      </c>
      <c r="I102" t="s">
        <v>23767</v>
      </c>
      <c r="J102">
        <v>661225</v>
      </c>
      <c r="K102" s="117" t="s">
        <v>15</v>
      </c>
      <c r="M102" s="106" t="str">
        <f t="shared" si="16"/>
        <v>UIFSM2425.I06</v>
      </c>
      <c r="N102">
        <f>VLOOKUP(B102,'School Details'!A:K,10,FALSE)</f>
        <v>400067</v>
      </c>
      <c r="O102" t="str">
        <f t="shared" si="13"/>
        <v>Garden Suburb Infant</v>
      </c>
      <c r="P102" t="str">
        <f>VLOOKUP($N102,LBB_Code!$B:$F,3,FALSE)</f>
        <v>Garden Suburb Infant School</v>
      </c>
      <c r="Q102" t="str">
        <f>VLOOKUP($N102,LBB_Code!$B:$F,2,FALSE)</f>
        <v>S900008326</v>
      </c>
      <c r="R102" t="str">
        <f>VLOOKUP($N102,LBB_Code!$B:$F,4,FALSE)</f>
        <v>NW11 6XU</v>
      </c>
      <c r="S102" t="str">
        <f>VLOOKUP($G102,LBB_Code!$J:$O, 6,FALSE)</f>
        <v>A1.D10166.661225.99999.9999999.999999</v>
      </c>
      <c r="T102" s="154"/>
      <c r="W102" s="121"/>
      <c r="Z102" s="121"/>
      <c r="AC102" s="121"/>
      <c r="AD102" t="str">
        <f t="shared" si="10"/>
        <v>2028.UIFSM2425.I06.Jul251</v>
      </c>
      <c r="AE102" t="str">
        <f t="shared" si="11"/>
        <v>Garden Sub.2028.UIFSM2425.I06.Jul251</v>
      </c>
      <c r="AF102" s="121">
        <v>24118</v>
      </c>
      <c r="AI102" s="121"/>
      <c r="BE102" s="119">
        <f t="shared" si="14"/>
        <v>24118</v>
      </c>
      <c r="BF102" s="119">
        <f t="shared" si="15"/>
        <v>24118</v>
      </c>
    </row>
    <row r="103" spans="1:58" x14ac:dyDescent="0.25">
      <c r="A103">
        <v>3022029</v>
      </c>
      <c r="B103">
        <v>3022029</v>
      </c>
      <c r="C103" t="s">
        <v>462</v>
      </c>
      <c r="E103" t="str">
        <f>_xlfn.XLOOKUP(B103,'School Details'!A:A,'School Details'!D:D)</f>
        <v>M</v>
      </c>
      <c r="F103" t="s">
        <v>409</v>
      </c>
      <c r="G103" t="s">
        <v>894</v>
      </c>
      <c r="I103" t="s">
        <v>23767</v>
      </c>
      <c r="J103">
        <v>661225</v>
      </c>
      <c r="K103" s="117" t="s">
        <v>15</v>
      </c>
      <c r="M103" s="106" t="str">
        <f t="shared" si="16"/>
        <v>UIFSM2425.I06</v>
      </c>
      <c r="N103">
        <f>VLOOKUP(B103,'School Details'!A:K,10,FALSE)</f>
        <v>400035</v>
      </c>
      <c r="O103" t="str">
        <f t="shared" si="13"/>
        <v>Goldbeaters Primary School</v>
      </c>
      <c r="P103" t="str">
        <f>VLOOKUP($N103,LBB_Code!$B:$F,3,FALSE)</f>
        <v>Goldbeaters School</v>
      </c>
      <c r="Q103" t="str">
        <f>VLOOKUP($N103,LBB_Code!$B:$F,2,FALSE)</f>
        <v>S900008301</v>
      </c>
      <c r="R103" t="str">
        <f>VLOOKUP($N103,LBB_Code!$B:$F,4,FALSE)</f>
        <v>HA8 0HA</v>
      </c>
      <c r="S103" t="str">
        <f>VLOOKUP($G103,LBB_Code!$J:$O, 6,FALSE)</f>
        <v>A1.D10166.661225.99999.9999999.999999</v>
      </c>
      <c r="T103" s="154"/>
      <c r="W103" s="121"/>
      <c r="Z103" s="121"/>
      <c r="AC103" s="121"/>
      <c r="AD103" t="str">
        <f t="shared" si="10"/>
        <v>2029.UIFSM2425.I06.Jul251</v>
      </c>
      <c r="AE103" t="str">
        <f t="shared" si="11"/>
        <v>Goldbeater.2029.UIFSM2425.I06.Jul251</v>
      </c>
      <c r="AF103" s="121">
        <v>22201</v>
      </c>
      <c r="AI103" s="121"/>
      <c r="BE103" s="119">
        <f t="shared" si="14"/>
        <v>22201</v>
      </c>
      <c r="BF103" s="119">
        <f t="shared" si="15"/>
        <v>22201</v>
      </c>
    </row>
    <row r="104" spans="1:58" x14ac:dyDescent="0.25">
      <c r="A104">
        <v>3023516</v>
      </c>
      <c r="B104">
        <v>3023516</v>
      </c>
      <c r="C104" t="s">
        <v>19</v>
      </c>
      <c r="E104" t="str">
        <f>_xlfn.XLOOKUP(B104,'School Details'!A:A,'School Details'!D:D)</f>
        <v>M</v>
      </c>
      <c r="F104" t="s">
        <v>409</v>
      </c>
      <c r="G104" t="s">
        <v>894</v>
      </c>
      <c r="I104" t="s">
        <v>23767</v>
      </c>
      <c r="J104">
        <v>661225</v>
      </c>
      <c r="K104" s="117" t="s">
        <v>15</v>
      </c>
      <c r="M104" s="106" t="str">
        <f t="shared" si="16"/>
        <v>UIFSM2425.I06</v>
      </c>
      <c r="N104">
        <f>VLOOKUP(B104,'School Details'!A:K,10,FALSE)</f>
        <v>400108</v>
      </c>
      <c r="O104" t="str">
        <f t="shared" si="13"/>
        <v>Hasmonean Primary School</v>
      </c>
      <c r="P104" t="str">
        <f>VLOOKUP($N104,LBB_Code!$B:$F,3,FALSE)</f>
        <v>Hasmonean Primary School</v>
      </c>
      <c r="Q104" t="str">
        <f>VLOOKUP($N104,LBB_Code!$B:$F,2,FALSE)</f>
        <v>S900008351</v>
      </c>
      <c r="R104" t="str">
        <f>VLOOKUP($N104,LBB_Code!$B:$F,4,FALSE)</f>
        <v>NW4 2PD</v>
      </c>
      <c r="S104" t="str">
        <f>VLOOKUP($G104,LBB_Code!$J:$O, 6,FALSE)</f>
        <v>A1.D10166.661225.99999.9999999.999999</v>
      </c>
      <c r="T104" s="154"/>
      <c r="W104" s="121"/>
      <c r="Z104" s="121"/>
      <c r="AC104" s="121"/>
      <c r="AD104" t="str">
        <f t="shared" si="10"/>
        <v>3516.UIFSM2425.I06.Jul251</v>
      </c>
      <c r="AE104" t="str">
        <f t="shared" si="11"/>
        <v>Hasmonean .3516.UIFSM2425.I06.Jul251</v>
      </c>
      <c r="AF104" s="121">
        <v>6499</v>
      </c>
      <c r="AI104" s="121"/>
      <c r="BE104" s="119">
        <f t="shared" si="14"/>
        <v>6499</v>
      </c>
      <c r="BF104" s="119">
        <f t="shared" si="15"/>
        <v>6499</v>
      </c>
    </row>
    <row r="105" spans="1:58" x14ac:dyDescent="0.25">
      <c r="A105">
        <v>3022031</v>
      </c>
      <c r="B105">
        <v>3022031</v>
      </c>
      <c r="C105" t="s">
        <v>707</v>
      </c>
      <c r="E105" t="str">
        <f>_xlfn.XLOOKUP(B105,'School Details'!A:A,'School Details'!D:D)</f>
        <v>M</v>
      </c>
      <c r="F105" t="s">
        <v>409</v>
      </c>
      <c r="G105" t="s">
        <v>894</v>
      </c>
      <c r="I105" t="s">
        <v>23767</v>
      </c>
      <c r="J105">
        <v>661225</v>
      </c>
      <c r="K105" s="117" t="s">
        <v>15</v>
      </c>
      <c r="M105" s="106" t="str">
        <f t="shared" si="16"/>
        <v>UIFSM2425.I06</v>
      </c>
      <c r="N105">
        <f>VLOOKUP(B105,'School Details'!A:K,10,FALSE)</f>
        <v>400026</v>
      </c>
      <c r="O105" t="str">
        <f t="shared" si="13"/>
        <v>Hollickwood Primary School</v>
      </c>
      <c r="P105" t="str">
        <f>VLOOKUP($N105,LBB_Code!$B:$F,3,FALSE)</f>
        <v>Hollickwood School</v>
      </c>
      <c r="Q105" t="str">
        <f>VLOOKUP($N105,LBB_Code!$B:$F,2,FALSE)</f>
        <v>S900008296</v>
      </c>
      <c r="R105" t="str">
        <f>VLOOKUP($N105,LBB_Code!$B:$F,4,FALSE)</f>
        <v>N10 2NL</v>
      </c>
      <c r="S105" t="str">
        <f>VLOOKUP($G105,LBB_Code!$J:$O, 6,FALSE)</f>
        <v>A1.D10166.661225.99999.9999999.999999</v>
      </c>
      <c r="T105" s="154"/>
      <c r="W105" s="121"/>
      <c r="Z105" s="121"/>
      <c r="AC105" s="121"/>
      <c r="AD105" t="str">
        <f t="shared" si="10"/>
        <v>2031.UIFSM2425.I06.Jul251</v>
      </c>
      <c r="AE105" t="str">
        <f t="shared" si="11"/>
        <v>Hollickwoo.2031.UIFSM2425.I06.Jul251</v>
      </c>
      <c r="AF105" s="121">
        <v>10352</v>
      </c>
      <c r="AI105" s="121"/>
      <c r="BE105" s="119">
        <f t="shared" si="14"/>
        <v>10352</v>
      </c>
      <c r="BF105" s="119">
        <f t="shared" si="15"/>
        <v>10352</v>
      </c>
    </row>
    <row r="106" spans="1:58" x14ac:dyDescent="0.25">
      <c r="A106">
        <v>3022032</v>
      </c>
      <c r="B106">
        <v>3022032</v>
      </c>
      <c r="C106" t="s">
        <v>708</v>
      </c>
      <c r="E106" t="str">
        <f>_xlfn.XLOOKUP(B106,'School Details'!A:A,'School Details'!D:D)</f>
        <v>M</v>
      </c>
      <c r="F106" t="s">
        <v>409</v>
      </c>
      <c r="G106" t="s">
        <v>894</v>
      </c>
      <c r="I106" t="s">
        <v>23767</v>
      </c>
      <c r="J106">
        <v>661225</v>
      </c>
      <c r="K106" s="117" t="s">
        <v>15</v>
      </c>
      <c r="M106" s="106" t="str">
        <f t="shared" si="16"/>
        <v>UIFSM2425.I06</v>
      </c>
      <c r="N106">
        <f>VLOOKUP(B106,'School Details'!A:K,10,FALSE)</f>
        <v>400084</v>
      </c>
      <c r="O106" t="str">
        <f t="shared" si="13"/>
        <v>Holly Park Primary School</v>
      </c>
      <c r="P106" t="str">
        <f>VLOOKUP($N106,LBB_Code!$B:$F,3,FALSE)</f>
        <v>Holly Park School</v>
      </c>
      <c r="Q106" t="str">
        <f>VLOOKUP($N106,LBB_Code!$B:$F,2,FALSE)</f>
        <v>S900008333</v>
      </c>
      <c r="R106" t="str">
        <f>VLOOKUP($N106,LBB_Code!$B:$F,4,FALSE)</f>
        <v>N11 3HG</v>
      </c>
      <c r="S106" t="str">
        <f>VLOOKUP($G106,LBB_Code!$J:$O, 6,FALSE)</f>
        <v>A1.D10166.661225.99999.9999999.999999</v>
      </c>
      <c r="T106" s="154"/>
      <c r="W106" s="121"/>
      <c r="Z106" s="121"/>
      <c r="AC106" s="121"/>
      <c r="AD106" t="str">
        <f t="shared" si="10"/>
        <v>2032.UIFSM2425.I06.Jul251</v>
      </c>
      <c r="AE106" t="str">
        <f t="shared" si="11"/>
        <v>Holly Park.2032.UIFSM2425.I06.Jul251</v>
      </c>
      <c r="AF106" s="121">
        <v>18903</v>
      </c>
      <c r="AI106" s="121"/>
      <c r="BE106" s="119">
        <f t="shared" si="14"/>
        <v>18903</v>
      </c>
      <c r="BF106" s="119">
        <f t="shared" si="15"/>
        <v>18903</v>
      </c>
    </row>
    <row r="107" spans="1:58" x14ac:dyDescent="0.25">
      <c r="A107">
        <v>3023304</v>
      </c>
      <c r="B107">
        <v>3023304</v>
      </c>
      <c r="C107" t="s">
        <v>720</v>
      </c>
      <c r="E107" t="str">
        <f>_xlfn.XLOOKUP(B107,'School Details'!A:A,'School Details'!D:D)</f>
        <v>M</v>
      </c>
      <c r="F107" t="s">
        <v>409</v>
      </c>
      <c r="G107" t="s">
        <v>894</v>
      </c>
      <c r="I107" t="s">
        <v>23767</v>
      </c>
      <c r="J107">
        <v>661225</v>
      </c>
      <c r="K107" s="117" t="s">
        <v>15</v>
      </c>
      <c r="M107" s="106" t="str">
        <f t="shared" si="16"/>
        <v>UIFSM2425.I06</v>
      </c>
      <c r="N107">
        <f>VLOOKUP(B107,'School Details'!A:K,10,FALSE)</f>
        <v>400008</v>
      </c>
      <c r="O107" t="str">
        <f t="shared" si="13"/>
        <v>Holy Trinity CofE Primary School</v>
      </c>
      <c r="P107" t="str">
        <f>VLOOKUP($N107,LBB_Code!$B:$F,3,FALSE)</f>
        <v>Holy Trinity Ce School</v>
      </c>
      <c r="Q107" t="str">
        <f>VLOOKUP($N107,LBB_Code!$B:$F,2,FALSE)</f>
        <v>S900008284</v>
      </c>
      <c r="R107" t="str">
        <f>VLOOKUP($N107,LBB_Code!$B:$F,4,FALSE)</f>
        <v>N2 8GA</v>
      </c>
      <c r="S107" t="str">
        <f>VLOOKUP($G107,LBB_Code!$J:$O, 6,FALSE)</f>
        <v>A1.D10166.661225.99999.9999999.999999</v>
      </c>
      <c r="T107" s="154"/>
      <c r="W107" s="121"/>
      <c r="Z107" s="121"/>
      <c r="AC107" s="121"/>
      <c r="AD107" t="str">
        <f t="shared" si="10"/>
        <v>3304.UIFSM2425.I06.Jul251</v>
      </c>
      <c r="AE107" t="str">
        <f t="shared" si="11"/>
        <v>Holy Trini.3304.UIFSM2425.I06.Jul251</v>
      </c>
      <c r="AF107" s="121">
        <v>10591</v>
      </c>
      <c r="AI107" s="121"/>
      <c r="BE107" s="119">
        <f t="shared" si="14"/>
        <v>10591</v>
      </c>
      <c r="BF107" s="119">
        <f t="shared" si="15"/>
        <v>10591</v>
      </c>
    </row>
    <row r="108" spans="1:58" x14ac:dyDescent="0.25">
      <c r="A108">
        <v>3022036</v>
      </c>
      <c r="B108">
        <v>3022036</v>
      </c>
      <c r="C108" t="s">
        <v>709</v>
      </c>
      <c r="E108" t="str">
        <f>_xlfn.XLOOKUP(B108,'School Details'!A:A,'School Details'!D:D)</f>
        <v>M</v>
      </c>
      <c r="F108" t="s">
        <v>409</v>
      </c>
      <c r="G108" t="s">
        <v>894</v>
      </c>
      <c r="I108" t="s">
        <v>23767</v>
      </c>
      <c r="J108">
        <v>661225</v>
      </c>
      <c r="K108" s="117" t="s">
        <v>15</v>
      </c>
      <c r="M108" s="106" t="str">
        <f t="shared" si="16"/>
        <v>UIFSM2425.I06</v>
      </c>
      <c r="N108">
        <f>VLOOKUP(B108,'School Details'!A:K,10,FALSE)</f>
        <v>400046</v>
      </c>
      <c r="O108" t="str">
        <f t="shared" si="13"/>
        <v>Livingstone Primary and Nursery School</v>
      </c>
      <c r="P108" t="str">
        <f>VLOOKUP($N108,LBB_Code!$B:$F,3,FALSE)</f>
        <v>Livingstone School</v>
      </c>
      <c r="Q108" t="str">
        <f>VLOOKUP($N108,LBB_Code!$B:$F,2,FALSE)</f>
        <v>S900008310</v>
      </c>
      <c r="R108" t="str">
        <f>VLOOKUP($N108,LBB_Code!$B:$F,4,FALSE)</f>
        <v>EN4 9BU</v>
      </c>
      <c r="S108" t="str">
        <f>VLOOKUP($G108,LBB_Code!$J:$O, 6,FALSE)</f>
        <v>A1.D10166.661225.99999.9999999.999999</v>
      </c>
      <c r="T108" s="154"/>
      <c r="W108" s="121"/>
      <c r="Z108" s="121"/>
      <c r="AC108" s="121"/>
      <c r="AD108" t="str">
        <f t="shared" si="10"/>
        <v>2036.UIFSM2425.I06.Jul251</v>
      </c>
      <c r="AE108" t="str">
        <f t="shared" si="11"/>
        <v>Livingston.2036.UIFSM2425.I06.Jul251</v>
      </c>
      <c r="AF108" s="121">
        <v>13951</v>
      </c>
      <c r="AI108" s="121"/>
      <c r="BE108" s="119">
        <f t="shared" si="14"/>
        <v>13951</v>
      </c>
      <c r="BF108" s="119">
        <f t="shared" si="15"/>
        <v>13951</v>
      </c>
    </row>
    <row r="109" spans="1:58" x14ac:dyDescent="0.25">
      <c r="A109">
        <v>3022037</v>
      </c>
      <c r="B109">
        <v>3022037</v>
      </c>
      <c r="C109" t="s">
        <v>471</v>
      </c>
      <c r="E109" t="str">
        <f>_xlfn.XLOOKUP(B109,'School Details'!A:A,'School Details'!D:D)</f>
        <v>M</v>
      </c>
      <c r="F109" t="s">
        <v>409</v>
      </c>
      <c r="G109" t="s">
        <v>894</v>
      </c>
      <c r="I109" t="s">
        <v>23767</v>
      </c>
      <c r="J109">
        <v>661225</v>
      </c>
      <c r="K109" s="117" t="s">
        <v>15</v>
      </c>
      <c r="M109" s="106" t="str">
        <f t="shared" si="16"/>
        <v>UIFSM2425.I06</v>
      </c>
      <c r="N109">
        <f>VLOOKUP(B109,'School Details'!A:K,10,FALSE)</f>
        <v>400030</v>
      </c>
      <c r="O109" t="str">
        <f t="shared" si="13"/>
        <v>Manorside Primary School</v>
      </c>
      <c r="P109" t="str">
        <f>VLOOKUP($N109,LBB_Code!$B:$F,3,FALSE)</f>
        <v>Manorside School</v>
      </c>
      <c r="Q109" t="str">
        <f>VLOOKUP($N109,LBB_Code!$B:$F,2,FALSE)</f>
        <v>S900008298</v>
      </c>
      <c r="R109" t="str">
        <f>VLOOKUP($N109,LBB_Code!$B:$F,4,FALSE)</f>
        <v>N3 2AB</v>
      </c>
      <c r="S109" t="str">
        <f>VLOOKUP($G109,LBB_Code!$J:$O, 6,FALSE)</f>
        <v>A1.D10166.661225.99999.9999999.999999</v>
      </c>
      <c r="T109" s="154"/>
      <c r="W109" s="121"/>
      <c r="Z109" s="121"/>
      <c r="AC109" s="121"/>
      <c r="AD109" t="str">
        <f t="shared" si="10"/>
        <v>2037.UIFSM2425.I06.Jul251</v>
      </c>
      <c r="AE109" t="str">
        <f t="shared" si="11"/>
        <v>Manorside .2037.UIFSM2425.I06.Jul251</v>
      </c>
      <c r="AF109" s="121">
        <v>13144</v>
      </c>
      <c r="AI109" s="121"/>
      <c r="BE109" s="119">
        <f t="shared" ref="BE109:BE139" si="17">W109+Z109+AC109+AF109+AI109+AL109+AO109+AR109+AU109+AX109+BA109+W109</f>
        <v>13144</v>
      </c>
      <c r="BF109" s="119">
        <f t="shared" si="15"/>
        <v>13144</v>
      </c>
    </row>
    <row r="110" spans="1:58" x14ac:dyDescent="0.25">
      <c r="A110">
        <v>3023523</v>
      </c>
      <c r="B110">
        <v>3023523</v>
      </c>
      <c r="C110" t="s">
        <v>203</v>
      </c>
      <c r="E110" t="str">
        <f>_xlfn.XLOOKUP(B110,'School Details'!A:A,'School Details'!D:D)</f>
        <v>M</v>
      </c>
      <c r="F110" t="s">
        <v>409</v>
      </c>
      <c r="G110" t="s">
        <v>894</v>
      </c>
      <c r="I110" t="s">
        <v>23767</v>
      </c>
      <c r="J110">
        <v>661225</v>
      </c>
      <c r="K110" s="117" t="s">
        <v>15</v>
      </c>
      <c r="M110" s="106" t="str">
        <f t="shared" si="16"/>
        <v>UIFSM2425.I06</v>
      </c>
      <c r="N110">
        <f>VLOOKUP(B110,'School Details'!A:K,10,FALSE)</f>
        <v>400130</v>
      </c>
      <c r="O110" t="str">
        <f t="shared" si="13"/>
        <v>Martin Primary School</v>
      </c>
      <c r="P110" t="str">
        <f>VLOOKUP($N110,LBB_Code!$B:$F,3,FALSE)</f>
        <v>Martin Primary School</v>
      </c>
      <c r="Q110" t="str">
        <f>VLOOKUP($N110,LBB_Code!$B:$F,2,FALSE)</f>
        <v>S900008361</v>
      </c>
      <c r="R110" t="str">
        <f>VLOOKUP($N110,LBB_Code!$B:$F,4,FALSE)</f>
        <v>N2 9JP</v>
      </c>
      <c r="S110" t="str">
        <f>VLOOKUP($G110,LBB_Code!$J:$O, 6,FALSE)</f>
        <v>A1.D10166.661225.99999.9999999.999999</v>
      </c>
      <c r="T110" s="154"/>
      <c r="W110" s="121"/>
      <c r="Z110" s="121"/>
      <c r="AC110" s="121"/>
      <c r="AD110" t="str">
        <f t="shared" si="10"/>
        <v>3523.UIFSM2425.I06.Jul251</v>
      </c>
      <c r="AE110" t="str">
        <f t="shared" si="11"/>
        <v>Martin Pri.3523.UIFSM2425.I06.Jul251</v>
      </c>
      <c r="AF110" s="121">
        <v>35663</v>
      </c>
      <c r="AI110" s="121"/>
      <c r="BE110" s="119">
        <f t="shared" si="17"/>
        <v>35663</v>
      </c>
      <c r="BF110" s="119">
        <f t="shared" si="15"/>
        <v>35663</v>
      </c>
    </row>
    <row r="111" spans="1:58" x14ac:dyDescent="0.25">
      <c r="A111">
        <v>3025948</v>
      </c>
      <c r="B111">
        <v>3025948</v>
      </c>
      <c r="C111" t="s">
        <v>742</v>
      </c>
      <c r="E111" t="str">
        <f>_xlfn.XLOOKUP(B111,'School Details'!A:A,'School Details'!D:D)</f>
        <v>M</v>
      </c>
      <c r="F111" t="s">
        <v>409</v>
      </c>
      <c r="G111" t="s">
        <v>894</v>
      </c>
      <c r="I111" t="s">
        <v>23767</v>
      </c>
      <c r="J111">
        <v>661225</v>
      </c>
      <c r="K111" s="117" t="s">
        <v>15</v>
      </c>
      <c r="M111" s="106" t="str">
        <f t="shared" si="16"/>
        <v>UIFSM2425.I06</v>
      </c>
      <c r="N111">
        <f>VLOOKUP(B111,'School Details'!A:K,10,FALSE)</f>
        <v>400112</v>
      </c>
      <c r="O111" t="str">
        <f t="shared" si="13"/>
        <v>Mathilda Marks-Kennedy Jewish Primary School</v>
      </c>
      <c r="P111" t="str">
        <f>VLOOKUP($N111,LBB_Code!$B:$F,3,FALSE)</f>
        <v>Mathilda Marks-Kennedy School</v>
      </c>
      <c r="Q111" t="str">
        <f>VLOOKUP($N111,LBB_Code!$B:$F,2,FALSE)</f>
        <v>S900008354</v>
      </c>
      <c r="R111" t="str">
        <f>VLOOKUP($N111,LBB_Code!$B:$F,4,FALSE)</f>
        <v>NW7 3RT</v>
      </c>
      <c r="S111" t="str">
        <f>VLOOKUP($G111,LBB_Code!$J:$O, 6,FALSE)</f>
        <v>A1.D10166.661225.99999.9999999.999999</v>
      </c>
      <c r="T111" s="154"/>
      <c r="W111" s="121"/>
      <c r="Z111" s="121"/>
      <c r="AC111" s="121"/>
      <c r="AD111" t="str">
        <f t="shared" si="10"/>
        <v>5948.UIFSM2425.I06.Jul251</v>
      </c>
      <c r="AE111" t="str">
        <f t="shared" si="11"/>
        <v>Mathilda M.5948.UIFSM2425.I06.Jul251</v>
      </c>
      <c r="AF111" s="121">
        <v>19139</v>
      </c>
      <c r="AI111" s="121"/>
      <c r="BE111" s="119">
        <f t="shared" si="17"/>
        <v>19139</v>
      </c>
      <c r="BF111" s="119">
        <f t="shared" si="15"/>
        <v>19139</v>
      </c>
    </row>
    <row r="112" spans="1:58" x14ac:dyDescent="0.25">
      <c r="A112">
        <v>3025949</v>
      </c>
      <c r="B112">
        <v>3025949</v>
      </c>
      <c r="C112" t="s">
        <v>85</v>
      </c>
      <c r="E112" t="str">
        <f>_xlfn.XLOOKUP(B112,'School Details'!A:A,'School Details'!D:D)</f>
        <v>M</v>
      </c>
      <c r="F112" t="s">
        <v>409</v>
      </c>
      <c r="G112" t="s">
        <v>894</v>
      </c>
      <c r="I112" t="s">
        <v>23767</v>
      </c>
      <c r="J112">
        <v>661225</v>
      </c>
      <c r="K112" s="117" t="s">
        <v>15</v>
      </c>
      <c r="M112" s="106" t="str">
        <f t="shared" si="16"/>
        <v>UIFSM2425.I06</v>
      </c>
      <c r="N112">
        <f>VLOOKUP(B112,'School Details'!A:K,10,FALSE)</f>
        <v>400110</v>
      </c>
      <c r="O112" t="str">
        <f t="shared" si="13"/>
        <v>Menorah Foundation School</v>
      </c>
      <c r="P112" t="str">
        <f>VLOOKUP($N112,LBB_Code!$B:$F,3,FALSE)</f>
        <v>Menorah Foundation School</v>
      </c>
      <c r="Q112" t="str">
        <f>VLOOKUP($N112,LBB_Code!$B:$F,2,FALSE)</f>
        <v>S900008352</v>
      </c>
      <c r="R112" t="str">
        <f>VLOOKUP($N112,LBB_Code!$B:$F,4,FALSE)</f>
        <v>HA8 0QS</v>
      </c>
      <c r="S112" t="str">
        <f>VLOOKUP($G112,LBB_Code!$J:$O, 6,FALSE)</f>
        <v>A1.D10166.661225.99999.9999999.999999</v>
      </c>
      <c r="T112" s="154"/>
      <c r="W112" s="121"/>
      <c r="Z112" s="121"/>
      <c r="AC112" s="121"/>
      <c r="AD112" t="str">
        <f t="shared" si="10"/>
        <v>5949.UIFSM2425.I06.Jul251</v>
      </c>
      <c r="AE112" t="str">
        <f t="shared" si="11"/>
        <v>Menorah Fo.5949.UIFSM2425.I06.Jul251</v>
      </c>
      <c r="AF112" s="121">
        <v>21117</v>
      </c>
      <c r="AI112" s="121"/>
      <c r="BE112" s="119">
        <f t="shared" si="17"/>
        <v>21117</v>
      </c>
      <c r="BF112" s="119">
        <f t="shared" si="15"/>
        <v>21117</v>
      </c>
    </row>
    <row r="113" spans="1:58" x14ac:dyDescent="0.25">
      <c r="A113">
        <v>3022061</v>
      </c>
      <c r="B113">
        <v>3022061</v>
      </c>
      <c r="C113" t="s">
        <v>476</v>
      </c>
      <c r="E113" t="str">
        <f>_xlfn.XLOOKUP(B113,'School Details'!A:A,'School Details'!D:D)</f>
        <v>M</v>
      </c>
      <c r="F113" t="s">
        <v>409</v>
      </c>
      <c r="G113" t="s">
        <v>894</v>
      </c>
      <c r="I113" t="s">
        <v>23767</v>
      </c>
      <c r="J113">
        <v>661225</v>
      </c>
      <c r="K113" s="117" t="s">
        <v>15</v>
      </c>
      <c r="M113" s="106" t="str">
        <f t="shared" si="16"/>
        <v>UIFSM2425.I06</v>
      </c>
      <c r="N113">
        <f>VLOOKUP(B113,'School Details'!A:K,10,FALSE)</f>
        <v>400007</v>
      </c>
      <c r="O113" t="str">
        <f t="shared" si="13"/>
        <v>Menorah Primary School for Boys</v>
      </c>
      <c r="P113" t="str">
        <f>VLOOKUP($N113,LBB_Code!$B:$F,3,FALSE)</f>
        <v>Menorah Primary School</v>
      </c>
      <c r="Q113" t="str">
        <f>VLOOKUP($N113,LBB_Code!$B:$F,2,FALSE)</f>
        <v>S900008283</v>
      </c>
      <c r="R113" t="str">
        <f>VLOOKUP($N113,LBB_Code!$B:$F,4,FALSE)</f>
        <v>NW11 9SP</v>
      </c>
      <c r="S113" t="str">
        <f>VLOOKUP($G113,LBB_Code!$J:$O, 6,FALSE)</f>
        <v>A1.D10166.661225.99999.9999999.999999</v>
      </c>
      <c r="T113" s="154"/>
      <c r="W113" s="121"/>
      <c r="Z113" s="121"/>
      <c r="AC113" s="121"/>
      <c r="AD113" t="str">
        <f t="shared" si="10"/>
        <v>2061.UIFSM2425.I06.Jul251</v>
      </c>
      <c r="AE113" t="str">
        <f t="shared" si="11"/>
        <v>Menorah Pr.2061.UIFSM2425.I06.Jul251</v>
      </c>
      <c r="AF113" s="121">
        <v>15429</v>
      </c>
      <c r="AI113" s="121"/>
      <c r="BE113" s="119">
        <f t="shared" si="17"/>
        <v>15429</v>
      </c>
      <c r="BF113" s="119">
        <f t="shared" si="15"/>
        <v>15429</v>
      </c>
    </row>
    <row r="114" spans="1:58" x14ac:dyDescent="0.25">
      <c r="A114" t="s">
        <v>23901</v>
      </c>
      <c r="B114">
        <v>3023513</v>
      </c>
      <c r="C114" t="s">
        <v>76</v>
      </c>
      <c r="E114" t="str">
        <f>_xlfn.XLOOKUP(B114,'School Details'!A:A,'School Details'!D:D)</f>
        <v>M</v>
      </c>
      <c r="F114" t="s">
        <v>409</v>
      </c>
      <c r="G114" t="s">
        <v>894</v>
      </c>
      <c r="I114" t="s">
        <v>23767</v>
      </c>
      <c r="J114">
        <v>661225</v>
      </c>
      <c r="K114" s="117" t="s">
        <v>15</v>
      </c>
      <c r="M114" s="106" t="str">
        <f t="shared" si="16"/>
        <v>UIFSM2425.I06</v>
      </c>
      <c r="N114">
        <f>VLOOKUP(B114,'School Details'!A:K,10,FALSE)</f>
        <v>400007</v>
      </c>
      <c r="O114" t="str">
        <f t="shared" si="13"/>
        <v>Menorah Primary School</v>
      </c>
      <c r="P114" t="str">
        <f>VLOOKUP($N114,LBB_Code!$B:$F,3,FALSE)</f>
        <v>Menorah Primary School</v>
      </c>
      <c r="Q114" t="str">
        <f>VLOOKUP($N114,LBB_Code!$B:$F,2,FALSE)</f>
        <v>S900008283</v>
      </c>
      <c r="R114" t="str">
        <f>VLOOKUP($N114,LBB_Code!$B:$F,4,FALSE)</f>
        <v>NW11 9SP</v>
      </c>
      <c r="S114" t="str">
        <f>VLOOKUP($G114,LBB_Code!$J:$O, 6,FALSE)</f>
        <v>A1.D10166.661225.99999.9999999.999999</v>
      </c>
      <c r="T114" s="154"/>
      <c r="W114" s="121"/>
      <c r="Z114" s="121"/>
      <c r="AC114" s="121"/>
      <c r="AD114" t="str">
        <f t="shared" si="10"/>
        <v>3513.UIFSM2425.I06.Jul251</v>
      </c>
      <c r="AE114" t="str">
        <f t="shared" si="11"/>
        <v>Menorah Pr.3513.UIFSM2425.I06.Jul251</v>
      </c>
      <c r="AF114" s="121">
        <v>254</v>
      </c>
      <c r="AI114" s="121"/>
      <c r="BE114" s="119">
        <f t="shared" si="17"/>
        <v>254</v>
      </c>
      <c r="BF114" s="119">
        <f t="shared" si="15"/>
        <v>254</v>
      </c>
    </row>
    <row r="115" spans="1:58" x14ac:dyDescent="0.25">
      <c r="A115">
        <v>3023305</v>
      </c>
      <c r="B115">
        <v>3023305</v>
      </c>
      <c r="C115" t="s">
        <v>721</v>
      </c>
      <c r="E115" t="str">
        <f>_xlfn.XLOOKUP(B115,'School Details'!A:A,'School Details'!D:D)</f>
        <v>M</v>
      </c>
      <c r="F115" t="s">
        <v>409</v>
      </c>
      <c r="G115" t="s">
        <v>894</v>
      </c>
      <c r="I115" t="s">
        <v>23767</v>
      </c>
      <c r="J115">
        <v>661225</v>
      </c>
      <c r="K115" s="117" t="s">
        <v>15</v>
      </c>
      <c r="M115" s="106" t="str">
        <f t="shared" si="16"/>
        <v>UIFSM2425.I06</v>
      </c>
      <c r="N115">
        <f>VLOOKUP(B115,'School Details'!A:K,10,FALSE)</f>
        <v>400086</v>
      </c>
      <c r="O115" t="str">
        <f t="shared" si="13"/>
        <v>Monken Hadley CofE Primary School</v>
      </c>
      <c r="P115" t="str">
        <f>VLOOKUP($N115,LBB_Code!$B:$F,3,FALSE)</f>
        <v>Monken Hadley Ce School</v>
      </c>
      <c r="Q115" t="str">
        <f>VLOOKUP($N115,LBB_Code!$B:$F,2,FALSE)</f>
        <v>S900008334</v>
      </c>
      <c r="R115" t="str">
        <f>VLOOKUP($N115,LBB_Code!$B:$F,4,FALSE)</f>
        <v>EN4 0NJ</v>
      </c>
      <c r="S115" t="str">
        <f>VLOOKUP($G115,LBB_Code!$J:$O, 6,FALSE)</f>
        <v>A1.D10166.661225.99999.9999999.999999</v>
      </c>
      <c r="T115" s="154"/>
      <c r="W115" s="121"/>
      <c r="Z115" s="121"/>
      <c r="AC115" s="121"/>
      <c r="AD115" t="str">
        <f t="shared" si="10"/>
        <v>3305.UIFSM2425.I06.Jul251</v>
      </c>
      <c r="AE115" t="str">
        <f t="shared" si="11"/>
        <v>Monken Had.3305.UIFSM2425.I06.Jul251</v>
      </c>
      <c r="AF115" s="121">
        <v>8250</v>
      </c>
      <c r="AI115" s="121"/>
      <c r="BE115" s="119">
        <f t="shared" si="17"/>
        <v>8250</v>
      </c>
      <c r="BF115" s="119">
        <f t="shared" si="15"/>
        <v>8250</v>
      </c>
    </row>
    <row r="116" spans="1:58" x14ac:dyDescent="0.25">
      <c r="A116">
        <v>3022042</v>
      </c>
      <c r="B116">
        <v>3022042</v>
      </c>
      <c r="C116" t="s">
        <v>710</v>
      </c>
      <c r="E116" t="str">
        <f>_xlfn.XLOOKUP(B116,'School Details'!A:A,'School Details'!D:D)</f>
        <v>M</v>
      </c>
      <c r="F116" t="s">
        <v>409</v>
      </c>
      <c r="G116" t="s">
        <v>894</v>
      </c>
      <c r="I116" t="s">
        <v>23767</v>
      </c>
      <c r="J116">
        <v>661225</v>
      </c>
      <c r="K116" s="117" t="s">
        <v>15</v>
      </c>
      <c r="M116" s="106" t="str">
        <f t="shared" si="16"/>
        <v>UIFSM2425.I06</v>
      </c>
      <c r="N116">
        <f>VLOOKUP(B116,'School Details'!A:K,10,FALSE)</f>
        <v>400048</v>
      </c>
      <c r="O116" t="str">
        <f t="shared" si="13"/>
        <v>Monkfrith Primary School</v>
      </c>
      <c r="P116" t="str">
        <f>VLOOKUP($N116,LBB_Code!$B:$F,3,FALSE)</f>
        <v>Monkfrith School</v>
      </c>
      <c r="Q116" t="str">
        <f>VLOOKUP($N116,LBB_Code!$B:$F,2,FALSE)</f>
        <v>S900008312</v>
      </c>
      <c r="R116" t="str">
        <f>VLOOKUP($N116,LBB_Code!$B:$F,4,FALSE)</f>
        <v>N14 5NG</v>
      </c>
      <c r="S116" t="str">
        <f>VLOOKUP($G116,LBB_Code!$J:$O, 6,FALSE)</f>
        <v>A1.D10166.661225.99999.9999999.999999</v>
      </c>
      <c r="T116" s="154"/>
      <c r="W116" s="121"/>
      <c r="Z116" s="121"/>
      <c r="AC116" s="121"/>
      <c r="AD116" t="str">
        <f t="shared" si="10"/>
        <v>2042.UIFSM2425.I06.Jul251</v>
      </c>
      <c r="AE116" t="str">
        <f t="shared" si="11"/>
        <v>Monkfrith .2042.UIFSM2425.I06.Jul251</v>
      </c>
      <c r="AF116" s="121">
        <v>31258</v>
      </c>
      <c r="AI116" s="121"/>
      <c r="BE116" s="119">
        <f t="shared" si="17"/>
        <v>31258</v>
      </c>
      <c r="BF116" s="119">
        <f t="shared" si="15"/>
        <v>31258</v>
      </c>
    </row>
    <row r="117" spans="1:58" x14ac:dyDescent="0.25">
      <c r="A117">
        <v>3022044</v>
      </c>
      <c r="B117">
        <v>3022044</v>
      </c>
      <c r="C117" t="s">
        <v>109</v>
      </c>
      <c r="E117" t="str">
        <f>_xlfn.XLOOKUP(B117,'School Details'!A:A,'School Details'!D:D)</f>
        <v>M</v>
      </c>
      <c r="F117" t="s">
        <v>409</v>
      </c>
      <c r="G117" t="s">
        <v>894</v>
      </c>
      <c r="I117" t="s">
        <v>23767</v>
      </c>
      <c r="J117">
        <v>661225</v>
      </c>
      <c r="K117" s="117" t="s">
        <v>15</v>
      </c>
      <c r="M117" s="106" t="str">
        <f t="shared" si="16"/>
        <v>UIFSM2425.I06</v>
      </c>
      <c r="N117">
        <f>VLOOKUP(B117,'School Details'!A:K,10,FALSE)</f>
        <v>400088</v>
      </c>
      <c r="O117" t="str">
        <f t="shared" si="13"/>
        <v>Moss Hall Infant School</v>
      </c>
      <c r="P117" t="str">
        <f>VLOOKUP($N117,LBB_Code!$B:$F,3,FALSE)</f>
        <v>Moss Hall Junior School</v>
      </c>
      <c r="Q117" t="str">
        <f>VLOOKUP($N117,LBB_Code!$B:$F,2,FALSE)</f>
        <v>S900008336</v>
      </c>
      <c r="R117" t="str">
        <f>VLOOKUP($N117,LBB_Code!$B:$F,4,FALSE)</f>
        <v>N3 1NR</v>
      </c>
      <c r="S117" t="str">
        <f>VLOOKUP($G117,LBB_Code!$J:$O, 6,FALSE)</f>
        <v>A1.D10166.661225.99999.9999999.999999</v>
      </c>
      <c r="T117" s="154"/>
      <c r="W117" s="121"/>
      <c r="Z117" s="121"/>
      <c r="AC117" s="121"/>
      <c r="AD117" t="str">
        <f t="shared" si="10"/>
        <v>2044.UIFSM2425.I06.Jul251</v>
      </c>
      <c r="AE117" t="str">
        <f t="shared" si="11"/>
        <v>Moss Hall .2044.UIFSM2425.I06.Jul251</v>
      </c>
      <c r="AF117" s="121">
        <v>61170</v>
      </c>
      <c r="AI117" s="121"/>
      <c r="BE117" s="119">
        <f t="shared" si="17"/>
        <v>61170</v>
      </c>
      <c r="BF117" s="119">
        <f t="shared" si="15"/>
        <v>61170</v>
      </c>
    </row>
    <row r="118" spans="1:58" x14ac:dyDescent="0.25">
      <c r="A118">
        <v>3022045</v>
      </c>
      <c r="B118">
        <v>3022045</v>
      </c>
      <c r="C118" t="s">
        <v>711</v>
      </c>
      <c r="E118" t="str">
        <f>_xlfn.XLOOKUP(B118,'School Details'!A:A,'School Details'!D:D)</f>
        <v>M</v>
      </c>
      <c r="F118" t="s">
        <v>409</v>
      </c>
      <c r="G118" t="s">
        <v>894</v>
      </c>
      <c r="I118" t="s">
        <v>23767</v>
      </c>
      <c r="J118">
        <v>661225</v>
      </c>
      <c r="K118" s="117" t="s">
        <v>15</v>
      </c>
      <c r="M118" s="106" t="str">
        <f t="shared" si="16"/>
        <v>UIFSM2425.I06</v>
      </c>
      <c r="N118">
        <f>VLOOKUP(B118,'School Details'!A:K,10,FALSE)</f>
        <v>400089</v>
      </c>
      <c r="O118" t="str">
        <f t="shared" si="13"/>
        <v>Northside Primary School</v>
      </c>
      <c r="P118" t="str">
        <f>VLOOKUP($N118,LBB_Code!$B:$F,3,FALSE)</f>
        <v>Northside School</v>
      </c>
      <c r="Q118" t="str">
        <f>VLOOKUP($N118,LBB_Code!$B:$F,2,FALSE)</f>
        <v>S900008337</v>
      </c>
      <c r="R118" t="str">
        <f>VLOOKUP($N118,LBB_Code!$B:$F,4,FALSE)</f>
        <v>N12 8JP</v>
      </c>
      <c r="S118" t="str">
        <f>VLOOKUP($G118,LBB_Code!$J:$O, 6,FALSE)</f>
        <v>A1.D10166.661225.99999.9999999.999999</v>
      </c>
      <c r="T118" s="154"/>
      <c r="W118" s="121"/>
      <c r="Z118" s="121"/>
      <c r="AC118" s="121"/>
      <c r="AD118" t="str">
        <f t="shared" si="10"/>
        <v>2045.UIFSM2425.I06.Jul251</v>
      </c>
      <c r="AE118" t="str">
        <f t="shared" si="11"/>
        <v>Northside .2045.UIFSM2425.I06.Jul251</v>
      </c>
      <c r="AF118" s="121">
        <v>17102</v>
      </c>
      <c r="AI118" s="121"/>
      <c r="BE118" s="119">
        <f t="shared" si="17"/>
        <v>17102</v>
      </c>
      <c r="BF118" s="119">
        <f t="shared" si="15"/>
        <v>17102</v>
      </c>
    </row>
    <row r="119" spans="1:58" x14ac:dyDescent="0.25">
      <c r="A119">
        <v>3027005</v>
      </c>
      <c r="B119">
        <v>3027005</v>
      </c>
      <c r="C119" t="s">
        <v>218</v>
      </c>
      <c r="E119" t="str">
        <f>_xlfn.XLOOKUP(B119,'School Details'!A:A,'School Details'!D:D)</f>
        <v>M</v>
      </c>
      <c r="F119" t="s">
        <v>556</v>
      </c>
      <c r="G119" t="s">
        <v>892</v>
      </c>
      <c r="I119" t="s">
        <v>23767</v>
      </c>
      <c r="J119">
        <v>661225</v>
      </c>
      <c r="K119" s="117" t="s">
        <v>15</v>
      </c>
      <c r="M119" s="106" t="str">
        <f t="shared" si="16"/>
        <v>UIFSM2425.I06</v>
      </c>
      <c r="N119">
        <f>VLOOKUP(B119,'School Details'!A:K,10,FALSE)</f>
        <v>400034</v>
      </c>
      <c r="O119" t="str">
        <f t="shared" si="13"/>
        <v>Northway School</v>
      </c>
      <c r="P119" t="str">
        <f>VLOOKUP($N119,LBB_Code!$B:$F,3,FALSE)</f>
        <v>Northway School</v>
      </c>
      <c r="Q119" t="str">
        <f>VLOOKUP($N119,LBB_Code!$B:$F,2,FALSE)</f>
        <v>S900008300</v>
      </c>
      <c r="R119" t="str">
        <f>VLOOKUP($N119,LBB_Code!$B:$F,4,FALSE)</f>
        <v>NW7 3HS</v>
      </c>
      <c r="S119" t="str">
        <f>VLOOKUP($G119,LBB_Code!$J:$O, 6,FALSE)</f>
        <v>A1.D10168.661225.99999.9999999.999999</v>
      </c>
      <c r="T119" s="154"/>
      <c r="W119" s="121"/>
      <c r="Z119" s="121"/>
      <c r="AC119" s="121"/>
      <c r="AD119" t="str">
        <f t="shared" si="10"/>
        <v>7005.UIFSM2425.I06.Jul251</v>
      </c>
      <c r="AE119" t="str">
        <f t="shared" si="11"/>
        <v>Northway S.7005.UIFSM2425.I06.Jul251</v>
      </c>
      <c r="AF119" s="121">
        <v>5803</v>
      </c>
      <c r="AI119" s="121"/>
      <c r="BE119" s="119">
        <f t="shared" si="17"/>
        <v>5803</v>
      </c>
      <c r="BF119" s="119">
        <f t="shared" si="15"/>
        <v>5803</v>
      </c>
    </row>
    <row r="120" spans="1:58" x14ac:dyDescent="0.25">
      <c r="A120">
        <v>3027009</v>
      </c>
      <c r="B120">
        <v>3027009</v>
      </c>
      <c r="C120" t="s">
        <v>25</v>
      </c>
      <c r="E120" t="str">
        <f>_xlfn.XLOOKUP(B120,'School Details'!A:A,'School Details'!D:D)</f>
        <v>M</v>
      </c>
      <c r="F120" t="s">
        <v>556</v>
      </c>
      <c r="G120" t="s">
        <v>892</v>
      </c>
      <c r="I120" t="s">
        <v>23767</v>
      </c>
      <c r="J120">
        <v>661225</v>
      </c>
      <c r="K120" s="117" t="s">
        <v>15</v>
      </c>
      <c r="M120" s="106" t="str">
        <f t="shared" si="16"/>
        <v>UIFSM2425.I06</v>
      </c>
      <c r="N120">
        <f>VLOOKUP(B120,'School Details'!A:K,10,FALSE)</f>
        <v>400091</v>
      </c>
      <c r="O120" t="str">
        <f t="shared" si="13"/>
        <v>Oakleigh School</v>
      </c>
      <c r="P120" t="str">
        <f>VLOOKUP($N120,LBB_Code!$B:$F,3,FALSE)</f>
        <v>Oakleigh School</v>
      </c>
      <c r="Q120" t="str">
        <f>VLOOKUP($N120,LBB_Code!$B:$F,2,FALSE)</f>
        <v>S900008338</v>
      </c>
      <c r="R120" t="str">
        <f>VLOOKUP($N120,LBB_Code!$B:$F,4,FALSE)</f>
        <v>N20 0DH</v>
      </c>
      <c r="S120" t="str">
        <f>VLOOKUP($G120,LBB_Code!$J:$O, 6,FALSE)</f>
        <v>A1.D10168.661225.99999.9999999.999999</v>
      </c>
      <c r="T120" s="154"/>
      <c r="W120" s="121"/>
      <c r="Z120" s="121"/>
      <c r="AC120" s="121"/>
      <c r="AD120" t="str">
        <f t="shared" si="10"/>
        <v>7009.UIFSM2425.I06.Jul251</v>
      </c>
      <c r="AE120" t="str">
        <f t="shared" si="11"/>
        <v>Oakleigh S.7009.UIFSM2425.I06.Jul251</v>
      </c>
      <c r="AF120" s="121">
        <v>1147</v>
      </c>
      <c r="AI120" s="121"/>
      <c r="BE120" s="119">
        <f t="shared" si="17"/>
        <v>1147</v>
      </c>
      <c r="BF120" s="119">
        <f t="shared" si="15"/>
        <v>1147</v>
      </c>
    </row>
    <row r="121" spans="1:58" x14ac:dyDescent="0.25">
      <c r="A121">
        <v>3023501</v>
      </c>
      <c r="B121">
        <v>3023501</v>
      </c>
      <c r="C121" t="s">
        <v>732</v>
      </c>
      <c r="E121" t="str">
        <f>_xlfn.XLOOKUP(B121,'School Details'!A:A,'School Details'!D:D)</f>
        <v>M</v>
      </c>
      <c r="F121" t="s">
        <v>409</v>
      </c>
      <c r="G121" t="s">
        <v>894</v>
      </c>
      <c r="I121" t="s">
        <v>23767</v>
      </c>
      <c r="J121">
        <v>661225</v>
      </c>
      <c r="K121" s="117" t="s">
        <v>15</v>
      </c>
      <c r="M121" s="106" t="str">
        <f t="shared" si="16"/>
        <v>UIFSM2425.I06</v>
      </c>
      <c r="N121">
        <f>VLOOKUP(B121,'School Details'!A:K,10,FALSE)</f>
        <v>400003</v>
      </c>
      <c r="O121" t="str">
        <f t="shared" si="13"/>
        <v>Our Lady of Lourdes RC School</v>
      </c>
      <c r="P121" t="str">
        <f>VLOOKUP($N121,LBB_Code!$B:$F,3,FALSE)</f>
        <v>Our Lady of Lourdes Rc School</v>
      </c>
      <c r="Q121" t="str">
        <f>VLOOKUP($N121,LBB_Code!$B:$F,2,FALSE)</f>
        <v>S900008279</v>
      </c>
      <c r="R121" t="str">
        <f>VLOOKUP($N121,LBB_Code!$B:$F,4,FALSE)</f>
        <v>N12 0JP</v>
      </c>
      <c r="S121" t="str">
        <f>VLOOKUP($G121,LBB_Code!$J:$O, 6,FALSE)</f>
        <v>A1.D10166.661225.99999.9999999.999999</v>
      </c>
      <c r="T121" s="154"/>
      <c r="W121" s="121"/>
      <c r="Z121" s="121"/>
      <c r="AC121" s="121"/>
      <c r="AD121" t="str">
        <f t="shared" si="10"/>
        <v>3501.UIFSM2425.I06.Jul251</v>
      </c>
      <c r="AE121" t="str">
        <f t="shared" si="11"/>
        <v>Our Lady o.3501.UIFSM2425.I06.Jul251</v>
      </c>
      <c r="AF121" s="121">
        <v>7826</v>
      </c>
      <c r="AI121" s="121"/>
      <c r="BE121" s="119">
        <f t="shared" si="17"/>
        <v>7826</v>
      </c>
      <c r="BF121" s="119">
        <f t="shared" si="15"/>
        <v>7826</v>
      </c>
    </row>
    <row r="122" spans="1:58" x14ac:dyDescent="0.25">
      <c r="A122">
        <v>3022078</v>
      </c>
      <c r="B122">
        <v>3022078</v>
      </c>
      <c r="C122" t="s">
        <v>716</v>
      </c>
      <c r="E122" t="str">
        <f>_xlfn.XLOOKUP(B122,'School Details'!A:A,'School Details'!D:D)</f>
        <v>M</v>
      </c>
      <c r="F122" t="s">
        <v>409</v>
      </c>
      <c r="G122" t="s">
        <v>894</v>
      </c>
      <c r="I122" t="s">
        <v>23767</v>
      </c>
      <c r="J122">
        <v>661225</v>
      </c>
      <c r="K122" s="117" t="s">
        <v>15</v>
      </c>
      <c r="M122" s="106" t="str">
        <f t="shared" si="16"/>
        <v>UIFSM2425.I06</v>
      </c>
      <c r="N122">
        <f>VLOOKUP(B122,'School Details'!A:K,10,FALSE)</f>
        <v>400014</v>
      </c>
      <c r="O122" t="str">
        <f t="shared" si="13"/>
        <v>Pardes House Primary School</v>
      </c>
      <c r="P122" t="str">
        <f>VLOOKUP($N122,LBB_Code!$B:$F,3,FALSE)</f>
        <v>Pardes House School</v>
      </c>
      <c r="Q122" t="str">
        <f>VLOOKUP($N122,LBB_Code!$B:$F,2,FALSE)</f>
        <v>S900008289</v>
      </c>
      <c r="R122" t="str">
        <f>VLOOKUP($N122,LBB_Code!$B:$F,4,FALSE)</f>
        <v>N3 1SA</v>
      </c>
      <c r="S122" t="str">
        <f>VLOOKUP($G122,LBB_Code!$J:$O, 6,FALSE)</f>
        <v>A1.D10166.661225.99999.9999999.999999</v>
      </c>
      <c r="T122" s="154"/>
      <c r="W122" s="121"/>
      <c r="Z122" s="121"/>
      <c r="AC122" s="121"/>
      <c r="AD122" t="str">
        <f t="shared" si="10"/>
        <v>2078.UIFSM2425.I06.Jul251</v>
      </c>
      <c r="AE122" t="str">
        <f t="shared" si="11"/>
        <v>Pardes Hou.2078.UIFSM2425.I06.Jul251</v>
      </c>
      <c r="AF122" s="121">
        <v>40845</v>
      </c>
      <c r="AI122" s="121"/>
      <c r="BE122" s="119">
        <f t="shared" si="17"/>
        <v>40845</v>
      </c>
      <c r="BF122" s="119">
        <f t="shared" si="15"/>
        <v>40845</v>
      </c>
    </row>
    <row r="123" spans="1:58" x14ac:dyDescent="0.25">
      <c r="A123">
        <v>3021100</v>
      </c>
      <c r="B123">
        <v>3021100</v>
      </c>
      <c r="C123" t="s">
        <v>536</v>
      </c>
      <c r="E123" t="str">
        <f>_xlfn.XLOOKUP(B123,'School Details'!A:A,'School Details'!D:D)</f>
        <v>M</v>
      </c>
      <c r="F123" t="s">
        <v>535</v>
      </c>
      <c r="G123" t="s">
        <v>892</v>
      </c>
      <c r="I123" t="s">
        <v>23767</v>
      </c>
      <c r="J123">
        <v>661225</v>
      </c>
      <c r="K123" s="117" t="s">
        <v>15</v>
      </c>
      <c r="M123" s="106" t="str">
        <f t="shared" si="16"/>
        <v>UIFSM2425.I06</v>
      </c>
      <c r="N123">
        <f>VLOOKUP(B123,'School Details'!A:K,10,FALSE)</f>
        <v>400156</v>
      </c>
      <c r="O123" t="str">
        <f t="shared" si="13"/>
        <v>Pavilion</v>
      </c>
      <c r="P123" t="str">
        <f>VLOOKUP($N123,LBB_Code!$B:$F,3,FALSE)</f>
        <v>Pavilion Study Centre</v>
      </c>
      <c r="Q123" t="str">
        <f>VLOOKUP($N123,LBB_Code!$B:$F,2,FALSE)</f>
        <v>S900008365</v>
      </c>
      <c r="R123" t="str">
        <f>VLOOKUP($N123,LBB_Code!$B:$F,4,FALSE)</f>
        <v>N20 9DX</v>
      </c>
      <c r="S123" t="str">
        <f>VLOOKUP($G123,LBB_Code!$J:$O, 6,FALSE)</f>
        <v>A1.D10168.661225.99999.9999999.999999</v>
      </c>
      <c r="T123" s="154"/>
      <c r="W123" s="121"/>
      <c r="Z123" s="121"/>
      <c r="AC123" s="121"/>
      <c r="AD123" t="str">
        <f t="shared" si="10"/>
        <v>1100.UIFSM2425.I06.Jul251</v>
      </c>
      <c r="AE123" t="str">
        <f t="shared" si="11"/>
        <v>Pavilion.1100.UIFSM2425.I06.Jul251</v>
      </c>
      <c r="AF123" s="121">
        <v>105</v>
      </c>
      <c r="AI123" s="121"/>
      <c r="BE123" s="119">
        <f t="shared" si="17"/>
        <v>105</v>
      </c>
      <c r="BF123" s="119">
        <f t="shared" si="15"/>
        <v>105</v>
      </c>
    </row>
    <row r="124" spans="1:58" x14ac:dyDescent="0.25">
      <c r="A124" t="s">
        <v>752</v>
      </c>
      <c r="B124">
        <v>3022071</v>
      </c>
      <c r="C124" t="s">
        <v>714</v>
      </c>
      <c r="E124" t="str">
        <f>_xlfn.XLOOKUP(B124,'School Details'!A:A,'School Details'!D:D)</f>
        <v>M</v>
      </c>
      <c r="F124" t="s">
        <v>409</v>
      </c>
      <c r="G124" t="s">
        <v>894</v>
      </c>
      <c r="I124" t="s">
        <v>23767</v>
      </c>
      <c r="J124">
        <v>661225</v>
      </c>
      <c r="K124" s="117" t="s">
        <v>15</v>
      </c>
      <c r="M124" s="106" t="str">
        <f t="shared" si="16"/>
        <v>UIFSM2425.I06</v>
      </c>
      <c r="N124">
        <f>VLOOKUP(B124,'School Details'!A:K,10,FALSE)</f>
        <v>400012</v>
      </c>
      <c r="O124" t="str">
        <f t="shared" ref="O124:O150" si="18">C124</f>
        <v>Queenswell Infant &amp; Nursery School</v>
      </c>
      <c r="P124" t="str">
        <f>VLOOKUP($N124,LBB_Code!$B:$F,3,FALSE)</f>
        <v>Queenswell Junior School</v>
      </c>
      <c r="Q124" t="str">
        <f>VLOOKUP($N124,LBB_Code!$B:$F,2,FALSE)</f>
        <v>S900008287</v>
      </c>
      <c r="R124" t="str">
        <f>VLOOKUP($N124,LBB_Code!$B:$F,4,FALSE)</f>
        <v>N20 0NQ</v>
      </c>
      <c r="S124" t="str">
        <f>VLOOKUP($G124,LBB_Code!$J:$O, 6,FALSE)</f>
        <v>A1.D10166.661225.99999.9999999.999999</v>
      </c>
      <c r="T124" s="154"/>
      <c r="W124" s="121"/>
      <c r="Z124" s="121"/>
      <c r="AC124" s="121"/>
      <c r="AD124" t="str">
        <f t="shared" si="10"/>
        <v>2071.UIFSM2425.I06.Jul251</v>
      </c>
      <c r="AE124" t="str">
        <f t="shared" si="11"/>
        <v>Queenswell.2071.UIFSM2425.I06.Jul251</v>
      </c>
      <c r="AF124" s="121">
        <v>20838</v>
      </c>
      <c r="AI124" s="121"/>
      <c r="BE124" s="119">
        <f t="shared" si="17"/>
        <v>20838</v>
      </c>
      <c r="BF124" s="119">
        <f t="shared" si="15"/>
        <v>20838</v>
      </c>
    </row>
    <row r="125" spans="1:58" x14ac:dyDescent="0.25">
      <c r="A125" t="s">
        <v>752</v>
      </c>
      <c r="B125">
        <v>3022072</v>
      </c>
      <c r="C125" t="s">
        <v>52</v>
      </c>
      <c r="E125" t="str">
        <f>_xlfn.XLOOKUP(B125,'School Details'!A:A,'School Details'!D:D)</f>
        <v>M</v>
      </c>
      <c r="F125" t="s">
        <v>409</v>
      </c>
      <c r="G125" t="s">
        <v>894</v>
      </c>
      <c r="I125" t="s">
        <v>23767</v>
      </c>
      <c r="J125">
        <v>661225</v>
      </c>
      <c r="K125" s="117" t="s">
        <v>15</v>
      </c>
      <c r="M125" s="106" t="str">
        <f t="shared" ref="M125:M150" si="19">I125&amp;"."&amp;K125</f>
        <v>UIFSM2425.I06</v>
      </c>
      <c r="N125">
        <f>VLOOKUP(B125,'School Details'!A:K,10,FALSE)</f>
        <v>400012</v>
      </c>
      <c r="O125" t="str">
        <f t="shared" si="18"/>
        <v>Queenswell Junior School</v>
      </c>
      <c r="P125" t="str">
        <f>VLOOKUP($N125,LBB_Code!$B:$F,3,FALSE)</f>
        <v>Queenswell Junior School</v>
      </c>
      <c r="Q125" t="str">
        <f>VLOOKUP($N125,LBB_Code!$B:$F,2,FALSE)</f>
        <v>S900008287</v>
      </c>
      <c r="R125" t="str">
        <f>VLOOKUP($N125,LBB_Code!$B:$F,4,FALSE)</f>
        <v>N20 0NQ</v>
      </c>
      <c r="S125" t="str">
        <f>VLOOKUP($G125,LBB_Code!$J:$O, 6,FALSE)</f>
        <v>A1.D10166.661225.99999.9999999.999999</v>
      </c>
      <c r="T125" s="154"/>
      <c r="W125" s="121"/>
      <c r="Z125" s="121"/>
      <c r="AC125" s="121"/>
      <c r="AD125" t="str">
        <f t="shared" si="10"/>
        <v>2072.UIFSM2425.I06.Jul251</v>
      </c>
      <c r="AE125" t="str">
        <f t="shared" si="11"/>
        <v>Queenswell.2072.UIFSM2425.I06.Jul251</v>
      </c>
      <c r="AF125" s="121">
        <v>2308</v>
      </c>
      <c r="AI125" s="121"/>
      <c r="BE125" s="119">
        <f t="shared" si="17"/>
        <v>2308</v>
      </c>
      <c r="BF125" s="119">
        <f t="shared" si="15"/>
        <v>2308</v>
      </c>
    </row>
    <row r="126" spans="1:58" x14ac:dyDescent="0.25">
      <c r="A126">
        <v>3023512</v>
      </c>
      <c r="B126">
        <v>3023512</v>
      </c>
      <c r="C126" t="s">
        <v>738</v>
      </c>
      <c r="E126" t="str">
        <f>_xlfn.XLOOKUP(B126,'School Details'!A:A,'School Details'!D:D)</f>
        <v>M</v>
      </c>
      <c r="F126" t="s">
        <v>409</v>
      </c>
      <c r="G126" t="s">
        <v>894</v>
      </c>
      <c r="I126" t="s">
        <v>23767</v>
      </c>
      <c r="J126">
        <v>661225</v>
      </c>
      <c r="K126" s="117" t="s">
        <v>15</v>
      </c>
      <c r="M126" s="106" t="str">
        <f t="shared" si="19"/>
        <v>UIFSM2425.I06</v>
      </c>
      <c r="N126">
        <f>VLOOKUP(B126,'School Details'!A:K,10,FALSE)</f>
        <v>400093</v>
      </c>
      <c r="O126" t="str">
        <f t="shared" si="18"/>
        <v>Rosh Pinah Primary School</v>
      </c>
      <c r="P126" t="str">
        <f>VLOOKUP($N126,LBB_Code!$B:$F,3,FALSE)</f>
        <v>Rosh Pinah School</v>
      </c>
      <c r="Q126" t="str">
        <f>VLOOKUP($N126,LBB_Code!$B:$F,2,FALSE)</f>
        <v>S900008339</v>
      </c>
      <c r="R126" t="str">
        <f>VLOOKUP($N126,LBB_Code!$B:$F,4,FALSE)</f>
        <v>HA8 8TE</v>
      </c>
      <c r="S126" t="str">
        <f>VLOOKUP($G126,LBB_Code!$J:$O, 6,FALSE)</f>
        <v>A1.D10166.661225.99999.9999999.999999</v>
      </c>
      <c r="T126" s="154"/>
      <c r="W126" s="121"/>
      <c r="Z126" s="121"/>
      <c r="AC126" s="121"/>
      <c r="AD126" t="str">
        <f t="shared" si="10"/>
        <v>3512.UIFSM2425.I06.Jul251</v>
      </c>
      <c r="AE126" t="str">
        <f t="shared" si="11"/>
        <v>Rosh Pinah.3512.UIFSM2425.I06.Jul251</v>
      </c>
      <c r="AF126" s="121">
        <v>33394</v>
      </c>
      <c r="AI126" s="121"/>
      <c r="BE126" s="119">
        <f t="shared" si="17"/>
        <v>33394</v>
      </c>
      <c r="BF126" s="119">
        <f t="shared" si="15"/>
        <v>33394</v>
      </c>
    </row>
    <row r="127" spans="1:58" x14ac:dyDescent="0.25">
      <c r="A127">
        <v>3023510</v>
      </c>
      <c r="B127">
        <v>3023510</v>
      </c>
      <c r="C127" t="s">
        <v>736</v>
      </c>
      <c r="E127" t="str">
        <f>_xlfn.XLOOKUP(B127,'School Details'!A:A,'School Details'!D:D)</f>
        <v>M</v>
      </c>
      <c r="F127" t="s">
        <v>409</v>
      </c>
      <c r="G127" t="s">
        <v>894</v>
      </c>
      <c r="I127" t="s">
        <v>23767</v>
      </c>
      <c r="J127">
        <v>661225</v>
      </c>
      <c r="K127" s="117" t="s">
        <v>15</v>
      </c>
      <c r="M127" s="106" t="str">
        <f t="shared" si="19"/>
        <v>UIFSM2425.I06</v>
      </c>
      <c r="N127">
        <f>VLOOKUP(B127,'School Details'!A:K,10,FALSE)</f>
        <v>400071</v>
      </c>
      <c r="O127" t="str">
        <f t="shared" si="18"/>
        <v>Sacred Heart Roman Catholic Primary School</v>
      </c>
      <c r="P127" t="str">
        <f>VLOOKUP($N127,LBB_Code!$B:$F,3,FALSE)</f>
        <v>Sacred Heart Rc School</v>
      </c>
      <c r="Q127" t="str">
        <f>VLOOKUP($N127,LBB_Code!$B:$F,2,FALSE)</f>
        <v>S900008329</v>
      </c>
      <c r="R127" t="str">
        <f>VLOOKUP($N127,LBB_Code!$B:$F,4,FALSE)</f>
        <v>N20 9JU</v>
      </c>
      <c r="S127" t="str">
        <f>VLOOKUP($G127,LBB_Code!$J:$O, 6,FALSE)</f>
        <v>A1.D10166.661225.99999.9999999.999999</v>
      </c>
      <c r="T127" s="154"/>
      <c r="W127" s="121"/>
      <c r="Z127" s="121"/>
      <c r="AC127" s="121"/>
      <c r="AD127" t="str">
        <f t="shared" si="10"/>
        <v>3510.UIFSM2425.I06.Jul251</v>
      </c>
      <c r="AE127" t="str">
        <f t="shared" si="11"/>
        <v>Sacred Hea.3510.UIFSM2425.I06.Jul251</v>
      </c>
      <c r="AF127" s="121">
        <v>30848</v>
      </c>
      <c r="AI127" s="121"/>
      <c r="BE127" s="119">
        <f t="shared" si="17"/>
        <v>30848</v>
      </c>
      <c r="BF127" s="119">
        <f t="shared" si="15"/>
        <v>30848</v>
      </c>
    </row>
    <row r="128" spans="1:58" x14ac:dyDescent="0.25">
      <c r="A128">
        <v>3022053</v>
      </c>
      <c r="B128">
        <v>3022053</v>
      </c>
      <c r="C128" t="s">
        <v>31</v>
      </c>
      <c r="E128" t="str">
        <f>_xlfn.XLOOKUP(B128,'School Details'!A:A,'School Details'!D:D)</f>
        <v>M</v>
      </c>
      <c r="F128" t="s">
        <v>409</v>
      </c>
      <c r="G128" t="s">
        <v>894</v>
      </c>
      <c r="I128" t="s">
        <v>23767</v>
      </c>
      <c r="J128">
        <v>661225</v>
      </c>
      <c r="K128" s="117" t="s">
        <v>15</v>
      </c>
      <c r="M128" s="106" t="str">
        <f t="shared" si="19"/>
        <v>UIFSM2425.I06</v>
      </c>
      <c r="N128">
        <f>VLOOKUP(B128,'School Details'!A:K,10,FALSE)</f>
        <v>158733</v>
      </c>
      <c r="O128" t="str">
        <f t="shared" si="18"/>
        <v>Shalom Noam Primary School</v>
      </c>
      <c r="P128" t="str">
        <f>VLOOKUP($N128,LBB_Code!$B:$F,3,FALSE)</f>
        <v>Shalom Noam Primary School</v>
      </c>
      <c r="Q128" t="str">
        <f>VLOOKUP($N128,LBB_Code!$B:$F,2,FALSE)</f>
        <v>S900006927</v>
      </c>
      <c r="R128" t="str">
        <f>VLOOKUP($N128,LBB_Code!$B:$F,4,FALSE)</f>
        <v>HA8 0AJ</v>
      </c>
      <c r="S128" t="str">
        <f>VLOOKUP($G128,LBB_Code!$J:$O, 6,FALSE)</f>
        <v>A1.D10166.661225.99999.9999999.999999</v>
      </c>
      <c r="T128" s="154"/>
      <c r="W128" s="121"/>
      <c r="Z128" s="121"/>
      <c r="AC128" s="121"/>
      <c r="AD128" t="str">
        <f t="shared" si="10"/>
        <v>2053.UIFSM2425.I06.Jul251</v>
      </c>
      <c r="AE128" t="str">
        <f t="shared" si="11"/>
        <v>Shalom Noa.2053.UIFSM2425.I06.Jul251</v>
      </c>
      <c r="AF128" s="121">
        <v>15521</v>
      </c>
      <c r="AI128" s="121"/>
      <c r="BE128" s="119">
        <f t="shared" si="17"/>
        <v>15521</v>
      </c>
      <c r="BF128" s="119">
        <f t="shared" si="15"/>
        <v>15521</v>
      </c>
    </row>
    <row r="129" spans="1:58" x14ac:dyDescent="0.25">
      <c r="A129">
        <v>3023502</v>
      </c>
      <c r="B129">
        <v>3023502</v>
      </c>
      <c r="C129" t="s">
        <v>733</v>
      </c>
      <c r="E129" t="str">
        <f>_xlfn.XLOOKUP(B129,'School Details'!A:A,'School Details'!D:D)</f>
        <v>M</v>
      </c>
      <c r="F129" t="s">
        <v>409</v>
      </c>
      <c r="G129" t="s">
        <v>894</v>
      </c>
      <c r="I129" t="s">
        <v>23767</v>
      </c>
      <c r="J129">
        <v>661225</v>
      </c>
      <c r="K129" s="117" t="s">
        <v>15</v>
      </c>
      <c r="M129" s="106" t="str">
        <f t="shared" si="19"/>
        <v>UIFSM2425.I06</v>
      </c>
      <c r="N129">
        <f>VLOOKUP(B129,'School Details'!A:K,10,FALSE)</f>
        <v>400096</v>
      </c>
      <c r="O129" t="str">
        <f t="shared" si="18"/>
        <v>St Agnes' Catholic Primary School</v>
      </c>
      <c r="P129" t="str">
        <f>VLOOKUP($N129,LBB_Code!$B:$F,3,FALSE)</f>
        <v>St Agness Rc School</v>
      </c>
      <c r="Q129" t="str">
        <f>VLOOKUP($N129,LBB_Code!$B:$F,2,FALSE)</f>
        <v>S900008341</v>
      </c>
      <c r="R129" t="str">
        <f>VLOOKUP($N129,LBB_Code!$B:$F,4,FALSE)</f>
        <v>NW2 1RG</v>
      </c>
      <c r="S129" t="str">
        <f>VLOOKUP($G129,LBB_Code!$J:$O, 6,FALSE)</f>
        <v>A1.D10166.661225.99999.9999999.999999</v>
      </c>
      <c r="T129" s="154"/>
      <c r="W129" s="121"/>
      <c r="Z129" s="121"/>
      <c r="AC129" s="121"/>
      <c r="AD129" t="str">
        <f t="shared" si="10"/>
        <v>3502.UIFSM2425.I06.Jul251</v>
      </c>
      <c r="AE129" t="str">
        <f t="shared" si="11"/>
        <v>St Agnes' .3502.UIFSM2425.I06.Jul251</v>
      </c>
      <c r="AF129" s="121">
        <v>29240</v>
      </c>
      <c r="AI129" s="121"/>
      <c r="BE129" s="119">
        <f t="shared" si="17"/>
        <v>29240</v>
      </c>
      <c r="BF129" s="119">
        <f t="shared" si="15"/>
        <v>29240</v>
      </c>
    </row>
    <row r="130" spans="1:58" x14ac:dyDescent="0.25">
      <c r="A130">
        <v>3023315</v>
      </c>
      <c r="B130">
        <v>3023315</v>
      </c>
      <c r="C130" t="s">
        <v>728</v>
      </c>
      <c r="E130" t="str">
        <f>_xlfn.XLOOKUP(B130,'School Details'!A:A,'School Details'!D:D)</f>
        <v>M</v>
      </c>
      <c r="F130" t="s">
        <v>409</v>
      </c>
      <c r="G130" t="s">
        <v>894</v>
      </c>
      <c r="I130" t="s">
        <v>23767</v>
      </c>
      <c r="J130">
        <v>661225</v>
      </c>
      <c r="K130" s="117" t="s">
        <v>15</v>
      </c>
      <c r="M130" s="106" t="str">
        <f t="shared" si="19"/>
        <v>UIFSM2425.I06</v>
      </c>
      <c r="N130">
        <f>VLOOKUP(B130,'School Details'!A:K,10,FALSE)</f>
        <v>400062</v>
      </c>
      <c r="O130" t="str">
        <f t="shared" si="18"/>
        <v>St Andrew's CofE Voluntary Aided Primary School, Totteridge</v>
      </c>
      <c r="P130" t="str">
        <f>VLOOKUP($N130,LBB_Code!$B:$F,3,FALSE)</f>
        <v>St Andrew's Ce School</v>
      </c>
      <c r="Q130" t="str">
        <f>VLOOKUP($N130,LBB_Code!$B:$F,2,FALSE)</f>
        <v>S900008321</v>
      </c>
      <c r="R130" t="str">
        <f>VLOOKUP($N130,LBB_Code!$B:$F,4,FALSE)</f>
        <v>N20 8NX</v>
      </c>
      <c r="S130" t="str">
        <f>VLOOKUP($G130,LBB_Code!$J:$O, 6,FALSE)</f>
        <v>A1.D10166.661225.99999.9999999.999999</v>
      </c>
      <c r="T130" s="154"/>
      <c r="W130" s="121"/>
      <c r="Z130" s="121"/>
      <c r="AC130" s="121"/>
      <c r="AD130" t="str">
        <f t="shared" si="10"/>
        <v>3315.UIFSM2425.I06.Jul251</v>
      </c>
      <c r="AE130" t="str">
        <f t="shared" si="11"/>
        <v>St Andrew'.3315.UIFSM2425.I06.Jul251</v>
      </c>
      <c r="AF130" s="121">
        <v>13879</v>
      </c>
      <c r="AI130" s="121"/>
      <c r="BE130" s="119">
        <f t="shared" si="17"/>
        <v>13879</v>
      </c>
      <c r="BF130" s="119">
        <f t="shared" si="15"/>
        <v>13879</v>
      </c>
    </row>
    <row r="131" spans="1:58" x14ac:dyDescent="0.25">
      <c r="A131">
        <v>3023504</v>
      </c>
      <c r="B131">
        <v>3023504</v>
      </c>
      <c r="C131" t="s">
        <v>734</v>
      </c>
      <c r="E131" t="str">
        <f>_xlfn.XLOOKUP(B131,'School Details'!A:A,'School Details'!D:D)</f>
        <v>M</v>
      </c>
      <c r="F131" t="s">
        <v>409</v>
      </c>
      <c r="G131" t="s">
        <v>894</v>
      </c>
      <c r="I131" t="s">
        <v>23767</v>
      </c>
      <c r="J131">
        <v>661225</v>
      </c>
      <c r="K131" s="117" t="s">
        <v>15</v>
      </c>
      <c r="M131" s="106" t="str">
        <f t="shared" si="19"/>
        <v>UIFSM2425.I06</v>
      </c>
      <c r="N131">
        <f>VLOOKUP(B131,'School Details'!A:K,10,FALSE)</f>
        <v>400064</v>
      </c>
      <c r="O131" t="str">
        <f t="shared" si="18"/>
        <v>St Catherine's RC School</v>
      </c>
      <c r="P131" t="str">
        <f>VLOOKUP($N131,LBB_Code!$B:$F,3,FALSE)</f>
        <v>St Catherine's Rc School</v>
      </c>
      <c r="Q131" t="str">
        <f>VLOOKUP($N131,LBB_Code!$B:$F,2,FALSE)</f>
        <v>S900008323</v>
      </c>
      <c r="R131" t="str">
        <f>VLOOKUP($N131,LBB_Code!$B:$F,4,FALSE)</f>
        <v>EN5 2ED</v>
      </c>
      <c r="S131" t="str">
        <f>VLOOKUP($G131,LBB_Code!$J:$O, 6,FALSE)</f>
        <v>A1.D10166.661225.99999.9999999.999999</v>
      </c>
      <c r="T131" s="154"/>
      <c r="W131" s="121"/>
      <c r="Z131" s="121"/>
      <c r="AC131" s="121"/>
      <c r="AD131" t="str">
        <f t="shared" si="10"/>
        <v>3504.UIFSM2425.I06.Jul251</v>
      </c>
      <c r="AE131" t="str">
        <f t="shared" si="11"/>
        <v>St Catheri.3504.UIFSM2425.I06.Jul251</v>
      </c>
      <c r="AF131" s="121">
        <v>33250</v>
      </c>
      <c r="AI131" s="121"/>
      <c r="BE131" s="119">
        <f t="shared" si="17"/>
        <v>33250</v>
      </c>
      <c r="BF131" s="119">
        <f t="shared" si="15"/>
        <v>33250</v>
      </c>
    </row>
    <row r="132" spans="1:58" x14ac:dyDescent="0.25">
      <c r="A132">
        <v>3023307</v>
      </c>
      <c r="B132">
        <v>3023307</v>
      </c>
      <c r="C132" t="s">
        <v>722</v>
      </c>
      <c r="E132" t="str">
        <f>_xlfn.XLOOKUP(B132,'School Details'!A:A,'School Details'!D:D)</f>
        <v>M</v>
      </c>
      <c r="F132" t="s">
        <v>409</v>
      </c>
      <c r="G132" t="s">
        <v>894</v>
      </c>
      <c r="I132" t="s">
        <v>23767</v>
      </c>
      <c r="J132">
        <v>661225</v>
      </c>
      <c r="K132" s="117" t="s">
        <v>15</v>
      </c>
      <c r="M132" s="106" t="str">
        <f t="shared" si="19"/>
        <v>UIFSM2425.I06</v>
      </c>
      <c r="N132">
        <f>VLOOKUP(B132,'School Details'!A:K,10,FALSE)</f>
        <v>400114</v>
      </c>
      <c r="O132" t="str">
        <f t="shared" si="18"/>
        <v>St John's CofE Junior Mixed and Infant School</v>
      </c>
      <c r="P132" t="str">
        <f>VLOOKUP($N132,LBB_Code!$B:$F,3,FALSE)</f>
        <v>St John's Ce School N11</v>
      </c>
      <c r="Q132" t="str">
        <f>VLOOKUP($N132,LBB_Code!$B:$F,2,FALSE)</f>
        <v>S900008356</v>
      </c>
      <c r="R132" t="str">
        <f>VLOOKUP($N132,LBB_Code!$B:$F,4,FALSE)</f>
        <v>N11 3LB</v>
      </c>
      <c r="S132" t="str">
        <f>VLOOKUP($G132,LBB_Code!$J:$O, 6,FALSE)</f>
        <v>A1.D10166.661225.99999.9999999.999999</v>
      </c>
      <c r="T132" s="154"/>
      <c r="W132" s="121"/>
      <c r="Z132" s="121"/>
      <c r="AC132" s="121"/>
      <c r="AD132" t="str">
        <f t="shared" si="10"/>
        <v>3307.UIFSM2425.I06.Jul251</v>
      </c>
      <c r="AE132" t="str">
        <f t="shared" si="11"/>
        <v>St John's .3307.UIFSM2425.I06.Jul251</v>
      </c>
      <c r="AF132" s="121">
        <v>17313</v>
      </c>
      <c r="AI132" s="121"/>
      <c r="BE132" s="119">
        <f t="shared" si="17"/>
        <v>17313</v>
      </c>
      <c r="BF132" s="119">
        <f t="shared" si="15"/>
        <v>17313</v>
      </c>
    </row>
    <row r="133" spans="1:58" x14ac:dyDescent="0.25">
      <c r="A133">
        <v>3023309</v>
      </c>
      <c r="B133">
        <v>3023309</v>
      </c>
      <c r="C133" t="s">
        <v>723</v>
      </c>
      <c r="E133" t="str">
        <f>_xlfn.XLOOKUP(B133,'School Details'!A:A,'School Details'!D:D)</f>
        <v>M</v>
      </c>
      <c r="F133" t="s">
        <v>409</v>
      </c>
      <c r="G133" t="s">
        <v>894</v>
      </c>
      <c r="I133" t="s">
        <v>23767</v>
      </c>
      <c r="J133">
        <v>661225</v>
      </c>
      <c r="K133" s="117" t="s">
        <v>15</v>
      </c>
      <c r="M133" s="106" t="str">
        <f t="shared" si="19"/>
        <v>UIFSM2425.I06</v>
      </c>
      <c r="N133">
        <f>VLOOKUP(B133,'School Details'!A:K,10,FALSE)</f>
        <v>400098</v>
      </c>
      <c r="O133" t="str">
        <f t="shared" si="18"/>
        <v>St John's CofE Primary and Nursery School</v>
      </c>
      <c r="P133" t="str">
        <f>VLOOKUP($N133,LBB_Code!$B:$F,3,FALSE)</f>
        <v>St John's Ce School N20</v>
      </c>
      <c r="Q133" t="str">
        <f>VLOOKUP($N133,LBB_Code!$B:$F,2,FALSE)</f>
        <v>S900008342</v>
      </c>
      <c r="R133" t="str">
        <f>VLOOKUP($N133,LBB_Code!$B:$F,4,FALSE)</f>
        <v>N20 0PL</v>
      </c>
      <c r="S133" t="str">
        <f>VLOOKUP($G133,LBB_Code!$J:$O, 6,FALSE)</f>
        <v>A1.D10166.661225.99999.9999999.999999</v>
      </c>
      <c r="T133" s="154"/>
      <c r="W133" s="121"/>
      <c r="Z133" s="121"/>
      <c r="AC133" s="121"/>
      <c r="AD133" t="str">
        <f t="shared" si="10"/>
        <v>3309.UIFSM2425.I06.Jul251</v>
      </c>
      <c r="AE133" t="str">
        <f t="shared" si="11"/>
        <v>St John's .3309.UIFSM2425.I06.Jul251</v>
      </c>
      <c r="AF133" s="121">
        <v>17555</v>
      </c>
      <c r="AI133" s="121"/>
      <c r="BE133" s="119">
        <f t="shared" si="17"/>
        <v>17555</v>
      </c>
      <c r="BF133" s="119">
        <f t="shared" si="15"/>
        <v>17555</v>
      </c>
    </row>
    <row r="134" spans="1:58" x14ac:dyDescent="0.25">
      <c r="A134">
        <v>3023509</v>
      </c>
      <c r="B134">
        <v>3023509</v>
      </c>
      <c r="C134" t="s">
        <v>206</v>
      </c>
      <c r="E134" t="str">
        <f>_xlfn.XLOOKUP(B134,'School Details'!A:A,'School Details'!D:D)</f>
        <v>M</v>
      </c>
      <c r="F134" t="s">
        <v>409</v>
      </c>
      <c r="G134" t="s">
        <v>894</v>
      </c>
      <c r="I134" t="s">
        <v>23767</v>
      </c>
      <c r="J134">
        <v>661225</v>
      </c>
      <c r="K134" s="117" t="s">
        <v>15</v>
      </c>
      <c r="M134" s="106" t="str">
        <f t="shared" si="19"/>
        <v>UIFSM2425.I06</v>
      </c>
      <c r="N134">
        <f>VLOOKUP(B134,'School Details'!A:K,10,FALSE)</f>
        <v>400066</v>
      </c>
      <c r="O134" t="str">
        <f t="shared" si="18"/>
        <v>St Joseph's Catholic Primary School</v>
      </c>
      <c r="P134" t="str">
        <f>VLOOKUP($N134,LBB_Code!$B:$F,3,FALSE)</f>
        <v>St Joseph's Catholic Primary School</v>
      </c>
      <c r="Q134" t="str">
        <f>VLOOKUP($N134,LBB_Code!$B:$F,2,FALSE)</f>
        <v>S900008325</v>
      </c>
      <c r="R134" t="str">
        <f>VLOOKUP($N134,LBB_Code!$B:$F,4,FALSE)</f>
        <v>NW4 4TY</v>
      </c>
      <c r="S134" t="str">
        <f>VLOOKUP($G134,LBB_Code!$J:$O, 6,FALSE)</f>
        <v>A1.D10166.661225.99999.9999999.999999</v>
      </c>
      <c r="T134" s="154"/>
      <c r="W134" s="121"/>
      <c r="Z134" s="121"/>
      <c r="AC134" s="121"/>
      <c r="AD134" t="str">
        <f t="shared" si="10"/>
        <v>3509.UIFSM2425.I06.Jul251</v>
      </c>
      <c r="AE134" t="str">
        <f t="shared" si="11"/>
        <v>St Joseph'.3509.UIFSM2425.I06.Jul251</v>
      </c>
      <c r="AF134" s="121">
        <v>27206</v>
      </c>
      <c r="AI134" s="121"/>
      <c r="BE134" s="119">
        <f t="shared" si="17"/>
        <v>27206</v>
      </c>
      <c r="BF134" s="119">
        <f t="shared" si="15"/>
        <v>27206</v>
      </c>
    </row>
    <row r="135" spans="1:58" x14ac:dyDescent="0.25">
      <c r="A135">
        <v>3023521</v>
      </c>
      <c r="B135">
        <v>3023521</v>
      </c>
      <c r="C135" t="s">
        <v>744</v>
      </c>
      <c r="E135" t="str">
        <f>_xlfn.XLOOKUP(B135,'School Details'!A:A,'School Details'!D:D)</f>
        <v>A</v>
      </c>
      <c r="F135" t="s">
        <v>561</v>
      </c>
      <c r="G135" t="s">
        <v>896</v>
      </c>
      <c r="I135" t="s">
        <v>23767</v>
      </c>
      <c r="J135">
        <v>661225</v>
      </c>
      <c r="K135" s="117" t="s">
        <v>15</v>
      </c>
      <c r="M135" s="106" t="str">
        <f t="shared" si="19"/>
        <v>UIFSM2425.I06</v>
      </c>
      <c r="N135">
        <f>VLOOKUP(B135,'School Details'!A:K,10,FALSE)</f>
        <v>400135</v>
      </c>
      <c r="O135" t="str">
        <f t="shared" si="18"/>
        <v>St Mary's and St John's CofE School</v>
      </c>
      <c r="P135" t="str">
        <f>VLOOKUP($N135,LBB_Code!$B:$F,3,FALSE)</f>
        <v>St Marys and St Johns Ce School</v>
      </c>
      <c r="Q135" t="str">
        <f>VLOOKUP($N135,LBB_Code!$B:$F,2,FALSE)</f>
        <v>S900008362</v>
      </c>
      <c r="R135" t="str">
        <f>VLOOKUP($N135,LBB_Code!$B:$F,4,FALSE)</f>
        <v>NW4 3SL</v>
      </c>
      <c r="S135" t="str">
        <f>VLOOKUP($G135,LBB_Code!$J:$O, 6,FALSE)</f>
        <v>A1.D11329.661225.99999.9999999.999999</v>
      </c>
      <c r="T135" s="154"/>
      <c r="W135" s="121"/>
      <c r="Z135" s="121"/>
      <c r="AC135" s="121"/>
      <c r="AD135" t="str">
        <f t="shared" si="10"/>
        <v>3521.UIFSM2425.I06.Jul251</v>
      </c>
      <c r="AE135" t="str">
        <f t="shared" si="11"/>
        <v>St Mary's .3521.UIFSM2425.I06.Jul251</v>
      </c>
      <c r="AF135" s="121">
        <v>51133</v>
      </c>
      <c r="AI135" s="121"/>
      <c r="BE135" s="119">
        <f t="shared" si="17"/>
        <v>51133</v>
      </c>
      <c r="BF135" s="119">
        <f t="shared" si="15"/>
        <v>51133</v>
      </c>
    </row>
    <row r="136" spans="1:58" x14ac:dyDescent="0.25">
      <c r="A136">
        <v>3023311</v>
      </c>
      <c r="B136">
        <v>3023311</v>
      </c>
      <c r="C136" t="s">
        <v>724</v>
      </c>
      <c r="E136" t="str">
        <f>_xlfn.XLOOKUP(B136,'School Details'!A:A,'School Details'!D:D)</f>
        <v>M</v>
      </c>
      <c r="F136" t="s">
        <v>409</v>
      </c>
      <c r="G136" t="s">
        <v>894</v>
      </c>
      <c r="I136" t="s">
        <v>23767</v>
      </c>
      <c r="J136">
        <v>661225</v>
      </c>
      <c r="K136" s="117" t="s">
        <v>15</v>
      </c>
      <c r="M136" s="106" t="str">
        <f t="shared" si="19"/>
        <v>UIFSM2425.I06</v>
      </c>
      <c r="N136">
        <f>VLOOKUP(B136,'School Details'!A:K,10,FALSE)</f>
        <v>400058</v>
      </c>
      <c r="O136" t="str">
        <f t="shared" si="18"/>
        <v>St Mary's CofE Primary School</v>
      </c>
      <c r="P136" t="str">
        <f>VLOOKUP($N136,LBB_Code!$B:$F,3,FALSE)</f>
        <v>St Marys Ce School N3</v>
      </c>
      <c r="Q136" t="str">
        <f>VLOOKUP($N136,LBB_Code!$B:$F,2,FALSE)</f>
        <v>S900008318</v>
      </c>
      <c r="R136" t="str">
        <f>VLOOKUP($N136,LBB_Code!$B:$F,4,FALSE)</f>
        <v>N3 1BT</v>
      </c>
      <c r="S136" t="str">
        <f>VLOOKUP($G136,LBB_Code!$J:$O, 6,FALSE)</f>
        <v>A1.D10166.661225.99999.9999999.999999</v>
      </c>
      <c r="T136" s="154"/>
      <c r="W136" s="121"/>
      <c r="Z136" s="121"/>
      <c r="AC136" s="121"/>
      <c r="AD136" t="str">
        <f t="shared" ref="AD136:AD150" si="20">RIGHT(B136,4)&amp;"."&amp;I136&amp;"."&amp;K136&amp;"."&amp;$AD$3</f>
        <v>3311.UIFSM2425.I06.Jul251</v>
      </c>
      <c r="AE136" t="str">
        <f t="shared" ref="AE136:AE150" si="21">LEFT(C136,10)&amp;"."&amp;AD136</f>
        <v>St Mary's .3311.UIFSM2425.I06.Jul251</v>
      </c>
      <c r="AF136" s="121">
        <v>20901</v>
      </c>
      <c r="AI136" s="121"/>
      <c r="BE136" s="119">
        <f t="shared" si="17"/>
        <v>20901</v>
      </c>
      <c r="BF136" s="119">
        <f t="shared" si="15"/>
        <v>20901</v>
      </c>
    </row>
    <row r="137" spans="1:58" x14ac:dyDescent="0.25">
      <c r="A137">
        <v>3023312</v>
      </c>
      <c r="B137">
        <v>3023312</v>
      </c>
      <c r="C137" t="s">
        <v>725</v>
      </c>
      <c r="E137" t="str">
        <f>_xlfn.XLOOKUP(B137,'School Details'!A:A,'School Details'!D:D)</f>
        <v>M</v>
      </c>
      <c r="F137" t="s">
        <v>409</v>
      </c>
      <c r="G137" t="s">
        <v>894</v>
      </c>
      <c r="I137" t="s">
        <v>23767</v>
      </c>
      <c r="J137">
        <v>661225</v>
      </c>
      <c r="K137" s="117" t="s">
        <v>15</v>
      </c>
      <c r="M137" s="106" t="str">
        <f t="shared" si="19"/>
        <v>UIFSM2425.I06</v>
      </c>
      <c r="N137">
        <f>VLOOKUP(B137,'School Details'!A:K,10,FALSE)</f>
        <v>400017</v>
      </c>
      <c r="O137" t="str">
        <f t="shared" si="18"/>
        <v>St Mary's CofE Primary School, East Barnet</v>
      </c>
      <c r="P137" t="str">
        <f>VLOOKUP($N137,LBB_Code!$B:$F,3,FALSE)</f>
        <v>St Mary's Ce School En4</v>
      </c>
      <c r="Q137" t="str">
        <f>VLOOKUP($N137,LBB_Code!$B:$F,2,FALSE)</f>
        <v>S900008291</v>
      </c>
      <c r="R137" t="str">
        <f>VLOOKUP($N137,LBB_Code!$B:$F,4,FALSE)</f>
        <v>EN4 8SR</v>
      </c>
      <c r="S137" t="str">
        <f>VLOOKUP($G137,LBB_Code!$J:$O, 6,FALSE)</f>
        <v>A1.D10166.661225.99999.9999999.999999</v>
      </c>
      <c r="T137" s="154"/>
      <c r="W137" s="121"/>
      <c r="Z137" s="121"/>
      <c r="AC137" s="121"/>
      <c r="AD137" t="str">
        <f t="shared" si="20"/>
        <v>3312.UIFSM2425.I06.Jul251</v>
      </c>
      <c r="AE137" t="str">
        <f t="shared" si="21"/>
        <v>St Mary's .3312.UIFSM2425.I06.Jul251</v>
      </c>
      <c r="AF137" s="121">
        <v>14892</v>
      </c>
      <c r="AI137" s="121"/>
      <c r="BE137" s="119">
        <f t="shared" si="17"/>
        <v>14892</v>
      </c>
      <c r="BF137" s="119">
        <f t="shared" si="15"/>
        <v>14892</v>
      </c>
    </row>
    <row r="138" spans="1:58" x14ac:dyDescent="0.25">
      <c r="A138">
        <v>3023313</v>
      </c>
      <c r="B138">
        <v>3023313</v>
      </c>
      <c r="C138" t="s">
        <v>726</v>
      </c>
      <c r="E138" t="str">
        <f>_xlfn.XLOOKUP(B138,'School Details'!A:A,'School Details'!D:D)</f>
        <v>M</v>
      </c>
      <c r="F138" t="s">
        <v>409</v>
      </c>
      <c r="G138" t="s">
        <v>894</v>
      </c>
      <c r="I138" t="s">
        <v>23767</v>
      </c>
      <c r="J138">
        <v>661225</v>
      </c>
      <c r="K138" s="117" t="s">
        <v>15</v>
      </c>
      <c r="M138" s="106" t="str">
        <f t="shared" si="19"/>
        <v>UIFSM2425.I06</v>
      </c>
      <c r="N138">
        <f>VLOOKUP(B138,'School Details'!A:K,10,FALSE)</f>
        <v>400006</v>
      </c>
      <c r="O138" t="str">
        <f t="shared" si="18"/>
        <v>St Paul's CofE Primary School N11</v>
      </c>
      <c r="P138" t="str">
        <f>VLOOKUP($N138,LBB_Code!$B:$F,3,FALSE)</f>
        <v>St Paul's Ce School N11</v>
      </c>
      <c r="Q138" t="str">
        <f>VLOOKUP($N138,LBB_Code!$B:$F,2,FALSE)</f>
        <v>S900008282</v>
      </c>
      <c r="R138" t="str">
        <f>VLOOKUP($N138,LBB_Code!$B:$F,4,FALSE)</f>
        <v>N11 1NQ</v>
      </c>
      <c r="S138" t="str">
        <f>VLOOKUP($G138,LBB_Code!$J:$O, 6,FALSE)</f>
        <v>A1.D10166.661225.99999.9999999.999999</v>
      </c>
      <c r="T138" s="154"/>
      <c r="W138" s="121"/>
      <c r="Z138" s="121"/>
      <c r="AC138" s="121"/>
      <c r="AD138" t="str">
        <f t="shared" si="20"/>
        <v>3313.UIFSM2425.I06.Jul251</v>
      </c>
      <c r="AE138" t="str">
        <f t="shared" si="21"/>
        <v>St Paul's .3313.UIFSM2425.I06.Jul251</v>
      </c>
      <c r="AF138" s="121">
        <v>11678</v>
      </c>
      <c r="AI138" s="121"/>
      <c r="BE138" s="119">
        <f t="shared" si="17"/>
        <v>11678</v>
      </c>
      <c r="BF138" s="119">
        <f t="shared" si="15"/>
        <v>11678</v>
      </c>
    </row>
    <row r="139" spans="1:58" x14ac:dyDescent="0.25">
      <c r="A139">
        <v>3023506</v>
      </c>
      <c r="B139">
        <v>3023506</v>
      </c>
      <c r="C139" t="s">
        <v>518</v>
      </c>
      <c r="E139" t="str">
        <f>_xlfn.XLOOKUP(B139,'School Details'!A:A,'School Details'!D:D)</f>
        <v>M</v>
      </c>
      <c r="F139" t="s">
        <v>409</v>
      </c>
      <c r="G139" t="s">
        <v>894</v>
      </c>
      <c r="I139" t="s">
        <v>23767</v>
      </c>
      <c r="J139">
        <v>661225</v>
      </c>
      <c r="K139" s="117" t="s">
        <v>15</v>
      </c>
      <c r="M139" s="106" t="str">
        <f t="shared" si="19"/>
        <v>UIFSM2425.I06</v>
      </c>
      <c r="N139">
        <f>VLOOKUP(B139,'School Details'!A:K,10,FALSE)</f>
        <v>400009</v>
      </c>
      <c r="O139" t="str">
        <f t="shared" si="18"/>
        <v>St Vincent's Catholic Primary School</v>
      </c>
      <c r="P139" t="str">
        <f>VLOOKUP($N139,LBB_Code!$B:$F,3,FALSE)</f>
        <v>St Vincent's Rc School</v>
      </c>
      <c r="Q139" t="str">
        <f>VLOOKUP($N139,LBB_Code!$B:$F,2,FALSE)</f>
        <v>S900008285</v>
      </c>
      <c r="R139" t="str">
        <f>VLOOKUP($N139,LBB_Code!$B:$F,4,FALSE)</f>
        <v>NW7 1EJ</v>
      </c>
      <c r="S139" t="str">
        <f>VLOOKUP($G139,LBB_Code!$J:$O, 6,FALSE)</f>
        <v>A1.D10166.661225.99999.9999999.999999</v>
      </c>
      <c r="T139" s="154"/>
      <c r="W139" s="121"/>
      <c r="Z139" s="121"/>
      <c r="AC139" s="121"/>
      <c r="AD139" t="str">
        <f t="shared" si="20"/>
        <v>3506.UIFSM2425.I06.Jul251</v>
      </c>
      <c r="AE139" t="str">
        <f t="shared" si="21"/>
        <v>St Vincent.3506.UIFSM2425.I06.Jul251</v>
      </c>
      <c r="AF139" s="121">
        <v>12056</v>
      </c>
      <c r="AI139" s="121"/>
      <c r="BE139" s="119">
        <f t="shared" si="17"/>
        <v>12056</v>
      </c>
      <c r="BF139" s="119">
        <f t="shared" ref="BF139:BF150" si="22">BE139 - T139</f>
        <v>12056</v>
      </c>
    </row>
    <row r="140" spans="1:58" x14ac:dyDescent="0.25">
      <c r="A140">
        <v>3023314</v>
      </c>
      <c r="B140">
        <v>3023314</v>
      </c>
      <c r="C140" t="s">
        <v>727</v>
      </c>
      <c r="E140" t="str">
        <f>_xlfn.XLOOKUP(B140,'School Details'!A:A,'School Details'!D:D)</f>
        <v>M</v>
      </c>
      <c r="F140" t="s">
        <v>409</v>
      </c>
      <c r="G140" t="s">
        <v>894</v>
      </c>
      <c r="I140" t="s">
        <v>23767</v>
      </c>
      <c r="J140">
        <v>661225</v>
      </c>
      <c r="K140" s="117" t="s">
        <v>15</v>
      </c>
      <c r="M140" s="106" t="str">
        <f t="shared" si="19"/>
        <v>UIFSM2425.I06</v>
      </c>
      <c r="N140">
        <f>VLOOKUP(B140,'School Details'!A:K,10,FALSE)</f>
        <v>400094</v>
      </c>
      <c r="O140" t="str">
        <f t="shared" si="18"/>
        <v>St Paul's CofE Primary School NW7</v>
      </c>
      <c r="P140" t="str">
        <f>VLOOKUP($N140,LBB_Code!$B:$F,3,FALSE)</f>
        <v>St Paul's Ce School Nw7</v>
      </c>
      <c r="Q140" t="str">
        <f>VLOOKUP($N140,LBB_Code!$B:$F,2,FALSE)</f>
        <v>S900008340</v>
      </c>
      <c r="R140" t="str">
        <f>VLOOKUP($N140,LBB_Code!$B:$F,4,FALSE)</f>
        <v>NW7 1QU</v>
      </c>
      <c r="S140" t="str">
        <f>VLOOKUP($G140,LBB_Code!$J:$O, 6,FALSE)</f>
        <v>A1.D10166.661225.99999.9999999.999999</v>
      </c>
      <c r="T140" s="154"/>
      <c r="W140" s="121"/>
      <c r="Z140" s="121"/>
      <c r="AC140" s="121"/>
      <c r="AD140" t="str">
        <f t="shared" si="20"/>
        <v>3314.UIFSM2425.I06.Jul251</v>
      </c>
      <c r="AE140" t="str">
        <f t="shared" si="21"/>
        <v>St Paul's .3314.UIFSM2425.I06.Jul251</v>
      </c>
      <c r="AF140" s="121">
        <v>13251</v>
      </c>
      <c r="AI140" s="121"/>
      <c r="BE140" s="119">
        <f t="shared" ref="BE140:BE150" si="23">W140+Z140+AC140+AF140+AI140+AL140+AO140+AR140+AU140+AX140+BA140+W140</f>
        <v>13251</v>
      </c>
      <c r="BF140" s="119">
        <f t="shared" si="22"/>
        <v>13251</v>
      </c>
    </row>
    <row r="141" spans="1:58" x14ac:dyDescent="0.25">
      <c r="A141">
        <v>3023507</v>
      </c>
      <c r="B141">
        <v>3023507</v>
      </c>
      <c r="C141" t="s">
        <v>735</v>
      </c>
      <c r="E141" t="str">
        <f>_xlfn.XLOOKUP(B141,'School Details'!A:A,'School Details'!D:D)</f>
        <v>M</v>
      </c>
      <c r="F141" t="s">
        <v>409</v>
      </c>
      <c r="G141" t="s">
        <v>894</v>
      </c>
      <c r="I141" t="s">
        <v>23767</v>
      </c>
      <c r="J141">
        <v>661225</v>
      </c>
      <c r="K141" s="117" t="s">
        <v>15</v>
      </c>
      <c r="M141" s="106" t="str">
        <f t="shared" si="19"/>
        <v>UIFSM2425.I06</v>
      </c>
      <c r="N141">
        <f>VLOOKUP(B141,'School Details'!A:K,10,FALSE)</f>
        <v>400037</v>
      </c>
      <c r="O141" t="str">
        <f t="shared" si="18"/>
        <v>St Theresa's Catholic Primary School</v>
      </c>
      <c r="P141" t="str">
        <f>VLOOKUP($N141,LBB_Code!$B:$F,3,FALSE)</f>
        <v>St Theresa's Rc School</v>
      </c>
      <c r="Q141" t="str">
        <f>VLOOKUP($N141,LBB_Code!$B:$F,2,FALSE)</f>
        <v>S900008303</v>
      </c>
      <c r="R141" t="str">
        <f>VLOOKUP($N141,LBB_Code!$B:$F,4,FALSE)</f>
        <v>N3 2TD</v>
      </c>
      <c r="S141" t="str">
        <f>VLOOKUP($G141,LBB_Code!$J:$O, 6,FALSE)</f>
        <v>A1.D10166.661225.99999.9999999.999999</v>
      </c>
      <c r="T141" s="154"/>
      <c r="W141" s="121"/>
      <c r="Z141" s="121"/>
      <c r="AC141" s="121"/>
      <c r="AD141" t="str">
        <f t="shared" si="20"/>
        <v>3507.UIFSM2425.I06.Jul251</v>
      </c>
      <c r="AE141" t="str">
        <f t="shared" si="21"/>
        <v>St Theresa.3507.UIFSM2425.I06.Jul251</v>
      </c>
      <c r="AF141" s="121">
        <v>8671</v>
      </c>
      <c r="AI141" s="121"/>
      <c r="BE141" s="119">
        <f t="shared" si="23"/>
        <v>8671</v>
      </c>
      <c r="BF141" s="119">
        <f t="shared" si="22"/>
        <v>8671</v>
      </c>
    </row>
    <row r="142" spans="1:58" x14ac:dyDescent="0.25">
      <c r="A142">
        <v>3022070</v>
      </c>
      <c r="B142">
        <v>3022070</v>
      </c>
      <c r="C142" t="s">
        <v>521</v>
      </c>
      <c r="E142" t="str">
        <f>_xlfn.XLOOKUP(B142,'School Details'!A:A,'School Details'!D:D)</f>
        <v>M</v>
      </c>
      <c r="F142" t="s">
        <v>409</v>
      </c>
      <c r="G142" t="s">
        <v>894</v>
      </c>
      <c r="I142" t="s">
        <v>23767</v>
      </c>
      <c r="J142">
        <v>661225</v>
      </c>
      <c r="K142" s="117" t="s">
        <v>15</v>
      </c>
      <c r="M142" s="106" t="str">
        <f t="shared" si="19"/>
        <v>UIFSM2425.I06</v>
      </c>
      <c r="N142">
        <f>VLOOKUP(B142,'School Details'!A:K,10,FALSE)</f>
        <v>400038</v>
      </c>
      <c r="O142" t="str">
        <f t="shared" si="18"/>
        <v>Sunnyfields Primary School</v>
      </c>
      <c r="P142" t="str">
        <f>VLOOKUP($N142,LBB_Code!$B:$F,3,FALSE)</f>
        <v>Sunnyfields School</v>
      </c>
      <c r="Q142" t="str">
        <f>VLOOKUP($N142,LBB_Code!$B:$F,2,FALSE)</f>
        <v>S900008304</v>
      </c>
      <c r="R142" t="str">
        <f>VLOOKUP($N142,LBB_Code!$B:$F,4,FALSE)</f>
        <v>NW4 4JH</v>
      </c>
      <c r="S142" t="str">
        <f>VLOOKUP($G142,LBB_Code!$J:$O, 6,FALSE)</f>
        <v>A1.D10166.661225.99999.9999999.999999</v>
      </c>
      <c r="T142" s="154"/>
      <c r="W142" s="121"/>
      <c r="Z142" s="121"/>
      <c r="AC142" s="121"/>
      <c r="AD142" t="str">
        <f t="shared" si="20"/>
        <v>2070.UIFSM2425.I06.Jul251</v>
      </c>
      <c r="AE142" t="str">
        <f t="shared" si="21"/>
        <v>Sunnyfield.2070.UIFSM2425.I06.Jul251</v>
      </c>
      <c r="AF142" s="121">
        <v>11921</v>
      </c>
      <c r="AI142" s="121"/>
      <c r="BE142" s="119">
        <f t="shared" si="23"/>
        <v>11921</v>
      </c>
      <c r="BF142" s="119">
        <f t="shared" si="22"/>
        <v>11921</v>
      </c>
    </row>
    <row r="143" spans="1:58" x14ac:dyDescent="0.25">
      <c r="A143">
        <v>3022077</v>
      </c>
      <c r="B143">
        <v>3022077</v>
      </c>
      <c r="C143" t="s">
        <v>58</v>
      </c>
      <c r="E143" t="str">
        <f>_xlfn.XLOOKUP(B143,'School Details'!A:A,'School Details'!D:D)</f>
        <v>M</v>
      </c>
      <c r="F143" t="s">
        <v>409</v>
      </c>
      <c r="G143" t="s">
        <v>894</v>
      </c>
      <c r="I143" t="s">
        <v>23767</v>
      </c>
      <c r="J143">
        <v>661225</v>
      </c>
      <c r="K143" s="117" t="s">
        <v>15</v>
      </c>
      <c r="M143" s="106" t="str">
        <f t="shared" si="19"/>
        <v>UIFSM2425.I06</v>
      </c>
      <c r="N143">
        <f>VLOOKUP(B143,'School Details'!A:K,10,FALSE)</f>
        <v>400113</v>
      </c>
      <c r="O143" t="str">
        <f t="shared" si="18"/>
        <v>The Orion Primary School</v>
      </c>
      <c r="P143" t="str">
        <f>VLOOKUP($N143,LBB_Code!$B:$F,3,FALSE)</f>
        <v>The Orion Primary School</v>
      </c>
      <c r="Q143" t="str">
        <f>VLOOKUP($N143,LBB_Code!$B:$F,2,FALSE)</f>
        <v>S900008355</v>
      </c>
      <c r="R143" t="str">
        <f>VLOOKUP($N143,LBB_Code!$B:$F,4,FALSE)</f>
        <v>NW7 2AL</v>
      </c>
      <c r="S143" t="str">
        <f>VLOOKUP($G143,LBB_Code!$J:$O, 6,FALSE)</f>
        <v>A1.D10166.661225.99999.9999999.999999</v>
      </c>
      <c r="T143" s="154"/>
      <c r="W143" s="121"/>
      <c r="Z143" s="121"/>
      <c r="AC143" s="121"/>
      <c r="AD143" t="str">
        <f t="shared" si="20"/>
        <v>2077.UIFSM2425.I06.Jul251</v>
      </c>
      <c r="AE143" t="str">
        <f t="shared" si="21"/>
        <v>The Orion .2077.UIFSM2425.I06.Jul251</v>
      </c>
      <c r="AF143" s="121">
        <v>37859</v>
      </c>
      <c r="AI143" s="121"/>
      <c r="BE143" s="119">
        <f t="shared" si="23"/>
        <v>37859</v>
      </c>
      <c r="BF143" s="119">
        <f t="shared" si="22"/>
        <v>37859</v>
      </c>
    </row>
    <row r="144" spans="1:58" x14ac:dyDescent="0.25">
      <c r="A144">
        <v>3023316</v>
      </c>
      <c r="B144">
        <v>3023316</v>
      </c>
      <c r="C144" t="s">
        <v>729</v>
      </c>
      <c r="E144" t="str">
        <f>_xlfn.XLOOKUP(B144,'School Details'!A:A,'School Details'!D:D)</f>
        <v>M</v>
      </c>
      <c r="F144" t="s">
        <v>409</v>
      </c>
      <c r="G144" t="s">
        <v>894</v>
      </c>
      <c r="I144" t="s">
        <v>23767</v>
      </c>
      <c r="J144">
        <v>661225</v>
      </c>
      <c r="K144" s="117" t="s">
        <v>15</v>
      </c>
      <c r="M144" s="106" t="str">
        <f t="shared" si="19"/>
        <v>UIFSM2425.I06</v>
      </c>
      <c r="N144">
        <f>VLOOKUP(B144,'School Details'!A:K,10,FALSE)</f>
        <v>400100</v>
      </c>
      <c r="O144" t="str">
        <f t="shared" si="18"/>
        <v>Trent CofE Primary School</v>
      </c>
      <c r="P144" t="str">
        <f>VLOOKUP($N144,LBB_Code!$B:$F,3,FALSE)</f>
        <v>Trent Ce School</v>
      </c>
      <c r="Q144" t="str">
        <f>VLOOKUP($N144,LBB_Code!$B:$F,2,FALSE)</f>
        <v>S900008344</v>
      </c>
      <c r="R144" t="str">
        <f>VLOOKUP($N144,LBB_Code!$B:$F,4,FALSE)</f>
        <v>EN4 9JH</v>
      </c>
      <c r="S144" t="str">
        <f>VLOOKUP($G144,LBB_Code!$J:$O, 6,FALSE)</f>
        <v>A1.D10166.661225.99999.9999999.999999</v>
      </c>
      <c r="T144" s="154"/>
      <c r="W144" s="121"/>
      <c r="Z144" s="121"/>
      <c r="AC144" s="121"/>
      <c r="AD144" t="str">
        <f t="shared" si="20"/>
        <v>3316.UIFSM2425.I06.Jul251</v>
      </c>
      <c r="AE144" t="str">
        <f t="shared" si="21"/>
        <v>Trent CofE.3316.UIFSM2425.I06.Jul251</v>
      </c>
      <c r="AF144" s="121">
        <v>17450</v>
      </c>
      <c r="AI144" s="121"/>
      <c r="BE144" s="119">
        <f t="shared" si="23"/>
        <v>17450</v>
      </c>
      <c r="BF144" s="119">
        <f t="shared" si="22"/>
        <v>17450</v>
      </c>
    </row>
    <row r="145" spans="1:58" x14ac:dyDescent="0.25">
      <c r="A145">
        <v>3022055</v>
      </c>
      <c r="B145">
        <v>3022055</v>
      </c>
      <c r="C145" t="s">
        <v>713</v>
      </c>
      <c r="E145" t="str">
        <f>_xlfn.XLOOKUP(B145,'School Details'!A:A,'School Details'!D:D)</f>
        <v>M</v>
      </c>
      <c r="F145" t="s">
        <v>409</v>
      </c>
      <c r="G145" t="s">
        <v>894</v>
      </c>
      <c r="I145" t="s">
        <v>23767</v>
      </c>
      <c r="J145">
        <v>661225</v>
      </c>
      <c r="K145" s="117" t="s">
        <v>15</v>
      </c>
      <c r="M145" s="106" t="str">
        <f t="shared" si="19"/>
        <v>UIFSM2425.I06</v>
      </c>
      <c r="N145">
        <f>VLOOKUP(B145,'School Details'!A:K,10,FALSE)</f>
        <v>400101</v>
      </c>
      <c r="O145" t="str">
        <f t="shared" si="18"/>
        <v>Tudor Primary School</v>
      </c>
      <c r="P145" t="str">
        <f>VLOOKUP($N145,LBB_Code!$B:$F,3,FALSE)</f>
        <v>Tudor School</v>
      </c>
      <c r="Q145" t="str">
        <f>VLOOKUP($N145,LBB_Code!$B:$F,2,FALSE)</f>
        <v>S900008345</v>
      </c>
      <c r="R145" t="str">
        <f>VLOOKUP($N145,LBB_Code!$B:$F,4,FALSE)</f>
        <v>N3 2AG</v>
      </c>
      <c r="S145" t="str">
        <f>VLOOKUP($G145,LBB_Code!$J:$O, 6,FALSE)</f>
        <v>A1.D10166.661225.99999.9999999.999999</v>
      </c>
      <c r="T145" s="154"/>
      <c r="W145" s="121"/>
      <c r="Z145" s="121"/>
      <c r="AC145" s="121"/>
      <c r="AD145" t="str">
        <f t="shared" si="20"/>
        <v>2055.UIFSM2425.I06.Jul251</v>
      </c>
      <c r="AE145" t="str">
        <f t="shared" si="21"/>
        <v>Tudor Prim.2055.UIFSM2425.I06.Jul251</v>
      </c>
      <c r="AF145" s="121">
        <v>8071</v>
      </c>
      <c r="AI145" s="121"/>
      <c r="BE145" s="119">
        <f t="shared" si="23"/>
        <v>8071</v>
      </c>
      <c r="BF145" s="119">
        <f t="shared" si="22"/>
        <v>8071</v>
      </c>
    </row>
    <row r="146" spans="1:58" x14ac:dyDescent="0.25">
      <c r="A146">
        <v>3022057</v>
      </c>
      <c r="B146">
        <v>3022057</v>
      </c>
      <c r="C146" t="s">
        <v>226</v>
      </c>
      <c r="E146" t="str">
        <f>_xlfn.XLOOKUP(B146,'School Details'!A:A,'School Details'!D:D)</f>
        <v>M</v>
      </c>
      <c r="F146" t="s">
        <v>409</v>
      </c>
      <c r="G146" t="s">
        <v>894</v>
      </c>
      <c r="I146" t="s">
        <v>23767</v>
      </c>
      <c r="J146">
        <v>661225</v>
      </c>
      <c r="K146" s="117" t="s">
        <v>15</v>
      </c>
      <c r="M146" s="106" t="str">
        <f t="shared" si="19"/>
        <v>UIFSM2425.I06</v>
      </c>
      <c r="N146">
        <f>VLOOKUP(B146,'School Details'!A:K,10,FALSE)</f>
        <v>400053</v>
      </c>
      <c r="O146" t="str">
        <f t="shared" si="18"/>
        <v>Underhill School</v>
      </c>
      <c r="P146" t="str">
        <f>VLOOKUP($N146,LBB_Code!$B:$F,3,FALSE)</f>
        <v>Underhill School</v>
      </c>
      <c r="Q146" t="str">
        <f>VLOOKUP($N146,LBB_Code!$B:$F,2,FALSE)</f>
        <v>S900008316</v>
      </c>
      <c r="R146" t="str">
        <f>VLOOKUP($N146,LBB_Code!$B:$F,4,FALSE)</f>
        <v>EN5 2LZ</v>
      </c>
      <c r="S146" t="str">
        <f>VLOOKUP($G146,LBB_Code!$J:$O, 6,FALSE)</f>
        <v>A1.D10166.661225.99999.9999999.999999</v>
      </c>
      <c r="T146" s="154"/>
      <c r="W146" s="121"/>
      <c r="Z146" s="121"/>
      <c r="AC146" s="121"/>
      <c r="AD146" t="str">
        <f t="shared" si="20"/>
        <v>2057.UIFSM2425.I06.Jul251</v>
      </c>
      <c r="AE146" t="str">
        <f t="shared" si="21"/>
        <v>Underhill .2057.UIFSM2425.I06.Jul251</v>
      </c>
      <c r="AF146" s="121">
        <v>14960</v>
      </c>
      <c r="AI146" s="121"/>
      <c r="BE146" s="119">
        <f t="shared" si="23"/>
        <v>14960</v>
      </c>
      <c r="BF146" s="119">
        <f t="shared" si="22"/>
        <v>14960</v>
      </c>
    </row>
    <row r="147" spans="1:58" x14ac:dyDescent="0.25">
      <c r="A147">
        <v>3022076</v>
      </c>
      <c r="B147">
        <v>3022076</v>
      </c>
      <c r="C147" t="s">
        <v>715</v>
      </c>
      <c r="E147" t="str">
        <f>_xlfn.XLOOKUP(B147,'School Details'!A:A,'School Details'!D:D)</f>
        <v>M</v>
      </c>
      <c r="F147" t="s">
        <v>409</v>
      </c>
      <c r="G147" t="s">
        <v>894</v>
      </c>
      <c r="I147" t="s">
        <v>23767</v>
      </c>
      <c r="J147">
        <v>661225</v>
      </c>
      <c r="K147" s="117" t="s">
        <v>15</v>
      </c>
      <c r="M147" s="106" t="str">
        <f t="shared" si="19"/>
        <v>UIFSM2425.I06</v>
      </c>
      <c r="N147">
        <f>VLOOKUP(B147,'School Details'!A:K,10,FALSE)</f>
        <v>400111</v>
      </c>
      <c r="O147" t="str">
        <f t="shared" si="18"/>
        <v>Wessex Gardens Primary School</v>
      </c>
      <c r="P147" t="str">
        <f>VLOOKUP($N147,LBB_Code!$B:$F,3,FALSE)</f>
        <v>Wessex Gardens School</v>
      </c>
      <c r="Q147" t="str">
        <f>VLOOKUP($N147,LBB_Code!$B:$F,2,FALSE)</f>
        <v>S900008353</v>
      </c>
      <c r="R147" t="str">
        <f>VLOOKUP($N147,LBB_Code!$B:$F,4,FALSE)</f>
        <v>NW11 9RR</v>
      </c>
      <c r="S147" t="str">
        <f>VLOOKUP($G147,LBB_Code!$J:$O, 6,FALSE)</f>
        <v>A1.D10166.661225.99999.9999999.999999</v>
      </c>
      <c r="T147" s="154"/>
      <c r="W147" s="121"/>
      <c r="Z147" s="121"/>
      <c r="AC147" s="121"/>
      <c r="AD147" t="str">
        <f t="shared" si="20"/>
        <v>2076.UIFSM2425.I06.Jul251</v>
      </c>
      <c r="AE147" t="str">
        <f t="shared" si="21"/>
        <v>Wessex Gar.2076.UIFSM2425.I06.Jul251</v>
      </c>
      <c r="AF147" s="121">
        <v>8451</v>
      </c>
      <c r="AI147" s="121"/>
      <c r="BE147" s="119">
        <f t="shared" si="23"/>
        <v>8451</v>
      </c>
      <c r="BF147" s="119">
        <f t="shared" si="22"/>
        <v>8451</v>
      </c>
    </row>
    <row r="148" spans="1:58" x14ac:dyDescent="0.25">
      <c r="A148">
        <v>3022060</v>
      </c>
      <c r="B148">
        <v>3022060</v>
      </c>
      <c r="C148" t="s">
        <v>530</v>
      </c>
      <c r="E148" t="str">
        <f>_xlfn.XLOOKUP(B148,'School Details'!A:A,'School Details'!D:D)</f>
        <v>M</v>
      </c>
      <c r="F148" t="s">
        <v>409</v>
      </c>
      <c r="G148" t="s">
        <v>894</v>
      </c>
      <c r="I148" t="s">
        <v>23767</v>
      </c>
      <c r="J148">
        <v>661225</v>
      </c>
      <c r="K148" s="117" t="s">
        <v>15</v>
      </c>
      <c r="M148" s="106" t="str">
        <f t="shared" si="19"/>
        <v>UIFSM2425.I06</v>
      </c>
      <c r="N148">
        <f>VLOOKUP(B148,'School Details'!A:K,10,FALSE)</f>
        <v>400011</v>
      </c>
      <c r="O148" t="str">
        <f t="shared" si="18"/>
        <v>Whitings Hill Primary School</v>
      </c>
      <c r="P148" t="str">
        <f>VLOOKUP($N148,LBB_Code!$B:$F,3,FALSE)</f>
        <v>Whitings Hill School</v>
      </c>
      <c r="Q148" t="str">
        <f>VLOOKUP($N148,LBB_Code!$B:$F,2,FALSE)</f>
        <v>S900008286</v>
      </c>
      <c r="R148" t="str">
        <f>VLOOKUP($N148,LBB_Code!$B:$F,4,FALSE)</f>
        <v>EN5 2QY</v>
      </c>
      <c r="S148" t="str">
        <f>VLOOKUP($G148,LBB_Code!$J:$O, 6,FALSE)</f>
        <v>A1.D10166.661225.99999.9999999.999999</v>
      </c>
      <c r="T148" s="154"/>
      <c r="W148" s="121"/>
      <c r="Z148" s="121"/>
      <c r="AC148" s="121"/>
      <c r="AD148" t="str">
        <f t="shared" si="20"/>
        <v>2060.UIFSM2425.I06.Jul251</v>
      </c>
      <c r="AE148" t="str">
        <f t="shared" si="21"/>
        <v>Whitings H.2060.UIFSM2425.I06.Jul251</v>
      </c>
      <c r="AF148" s="121">
        <v>23912</v>
      </c>
      <c r="AI148" s="121"/>
      <c r="BE148" s="119">
        <f t="shared" si="23"/>
        <v>23912</v>
      </c>
      <c r="BF148" s="119">
        <f t="shared" si="22"/>
        <v>23912</v>
      </c>
    </row>
    <row r="149" spans="1:58" x14ac:dyDescent="0.25">
      <c r="A149">
        <v>3023518</v>
      </c>
      <c r="B149">
        <v>3023518</v>
      </c>
      <c r="C149" t="s">
        <v>532</v>
      </c>
      <c r="E149" t="str">
        <f>_xlfn.XLOOKUP(B149,'School Details'!A:A,'School Details'!D:D)</f>
        <v>M</v>
      </c>
      <c r="F149" t="s">
        <v>409</v>
      </c>
      <c r="G149" t="s">
        <v>894</v>
      </c>
      <c r="I149" t="s">
        <v>23767</v>
      </c>
      <c r="J149">
        <v>661225</v>
      </c>
      <c r="K149" s="117" t="s">
        <v>15</v>
      </c>
      <c r="M149" s="106" t="str">
        <f t="shared" si="19"/>
        <v>UIFSM2425.I06</v>
      </c>
      <c r="N149">
        <f>VLOOKUP(B149,'School Details'!A:K,10,FALSE)</f>
        <v>400117</v>
      </c>
      <c r="O149" t="str">
        <f t="shared" si="18"/>
        <v>Woodcroft Primary School</v>
      </c>
      <c r="P149" t="str">
        <f>VLOOKUP($N149,LBB_Code!$B:$F,3,FALSE)</f>
        <v>Woodcroft School</v>
      </c>
      <c r="Q149" t="str">
        <f>VLOOKUP($N149,LBB_Code!$B:$F,2,FALSE)</f>
        <v>S900008358</v>
      </c>
      <c r="R149" t="str">
        <f>VLOOKUP($N149,LBB_Code!$B:$F,4,FALSE)</f>
        <v>HA8 0QF</v>
      </c>
      <c r="S149" t="str">
        <f>VLOOKUP($G149,LBB_Code!$J:$O, 6,FALSE)</f>
        <v>A1.D10166.661225.99999.9999999.999999</v>
      </c>
      <c r="T149" s="154"/>
      <c r="W149" s="121"/>
      <c r="Z149" s="121"/>
      <c r="AC149" s="121"/>
      <c r="AD149" t="str">
        <f t="shared" si="20"/>
        <v>3518.UIFSM2425.I06.Jul251</v>
      </c>
      <c r="AE149" t="str">
        <f t="shared" si="21"/>
        <v>Woodcroft .3518.UIFSM2425.I06.Jul251</v>
      </c>
      <c r="AF149" s="121">
        <v>16951</v>
      </c>
      <c r="AI149" s="121"/>
      <c r="BE149" s="119">
        <f t="shared" si="23"/>
        <v>16951</v>
      </c>
      <c r="BF149" s="119">
        <f t="shared" si="22"/>
        <v>16951</v>
      </c>
    </row>
    <row r="150" spans="1:58" x14ac:dyDescent="0.25">
      <c r="A150">
        <v>3022054</v>
      </c>
      <c r="B150">
        <v>3022054</v>
      </c>
      <c r="C150" t="s">
        <v>712</v>
      </c>
      <c r="E150" t="str">
        <f>_xlfn.XLOOKUP(B150,'School Details'!A:A,'School Details'!D:D)</f>
        <v>M</v>
      </c>
      <c r="F150" t="s">
        <v>409</v>
      </c>
      <c r="G150" t="s">
        <v>894</v>
      </c>
      <c r="I150" t="s">
        <v>23767</v>
      </c>
      <c r="J150">
        <v>661225</v>
      </c>
      <c r="K150" s="117" t="s">
        <v>15</v>
      </c>
      <c r="M150" s="106" t="str">
        <f t="shared" si="19"/>
        <v>UIFSM2425.I06</v>
      </c>
      <c r="N150">
        <f>VLOOKUP(B150,'School Details'!A:K,10,FALSE)</f>
        <v>400004</v>
      </c>
      <c r="O150" t="str">
        <f t="shared" si="18"/>
        <v>Woodridge Primary School</v>
      </c>
      <c r="P150" t="str">
        <f>VLOOKUP($N150,LBB_Code!$B:$F,3,FALSE)</f>
        <v>Woodridge School</v>
      </c>
      <c r="Q150" t="str">
        <f>VLOOKUP($N150,LBB_Code!$B:$F,2,FALSE)</f>
        <v>S900008280</v>
      </c>
      <c r="R150" t="str">
        <f>VLOOKUP($N150,LBB_Code!$B:$F,4,FALSE)</f>
        <v>N12 7HE</v>
      </c>
      <c r="S150" t="str">
        <f>VLOOKUP($G150,LBB_Code!$J:$O, 6,FALSE)</f>
        <v>A1.D10166.661225.99999.9999999.999999</v>
      </c>
      <c r="T150" s="154"/>
      <c r="W150" s="121"/>
      <c r="Z150" s="121"/>
      <c r="AC150" s="121"/>
      <c r="AD150" t="str">
        <f t="shared" si="20"/>
        <v>2054.UIFSM2425.I06.Jul251</v>
      </c>
      <c r="AE150" t="str">
        <f t="shared" si="21"/>
        <v>Woodridge .2054.UIFSM2425.I06.Jul251</v>
      </c>
      <c r="AF150" s="121">
        <v>18045</v>
      </c>
      <c r="AI150" s="121"/>
      <c r="BE150" s="119">
        <f t="shared" si="23"/>
        <v>18045</v>
      </c>
      <c r="BF150" s="119">
        <f t="shared" si="22"/>
        <v>18045</v>
      </c>
    </row>
  </sheetData>
  <autoFilter ref="A6:BX150" xr:uid="{E175898C-7F7F-4734-9ACB-76F95DBF7E64}"/>
  <phoneticPr fontId="7"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67054-784C-4C80-9491-B597E04709FB}">
  <sheetPr>
    <tabColor theme="4" tint="0.39997558519241921"/>
  </sheetPr>
  <dimension ref="A3:BS148"/>
  <sheetViews>
    <sheetView zoomScale="87" zoomScaleNormal="77" workbookViewId="0">
      <pane xSplit="5" ySplit="152" topLeftCell="S153" activePane="bottomRight" state="frozen"/>
      <selection activeCell="K7" sqref="K7:K109"/>
      <selection pane="topRight" activeCell="K7" sqref="K7:K109"/>
      <selection pane="bottomLeft" activeCell="K7" sqref="K7:K109"/>
      <selection pane="bottomRight" activeCell="K7" sqref="K7:K109"/>
    </sheetView>
  </sheetViews>
  <sheetFormatPr defaultRowHeight="15" outlineLevelCol="1" x14ac:dyDescent="0.25"/>
  <cols>
    <col min="1" max="1" width="11.28515625" customWidth="1"/>
    <col min="2" max="2" width="10" bestFit="1" customWidth="1"/>
    <col min="3" max="3" width="34.28515625" customWidth="1"/>
    <col min="4" max="4" width="10.7109375" bestFit="1" customWidth="1"/>
    <col min="5" max="5" width="7.5703125"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8.28515625" customWidth="1"/>
    <col min="13" max="13" width="18.42578125" bestFit="1" customWidth="1"/>
    <col min="14" max="14" width="11.5703125" bestFit="1" customWidth="1"/>
    <col min="15" max="15" width="21.28515625" customWidth="1"/>
    <col min="16" max="16" width="24.285156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4.57031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61" width="12.28515625" style="107" bestFit="1" customWidth="1"/>
    <col min="62" max="62" width="14.5703125" style="107" bestFit="1" customWidth="1"/>
    <col min="63" max="71" width="12.28515625" style="10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63" s="116" customFormat="1" ht="61.5" thickTop="1" thickBot="1" x14ac:dyDescent="0.3">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c r="BI3"/>
      <c r="BJ3" s="331" t="s">
        <v>23793</v>
      </c>
      <c r="BK3"/>
    </row>
    <row r="4" spans="1:63" s="116" customFormat="1" ht="16.5" thickTop="1" thickBot="1" x14ac:dyDescent="0.3">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c r="BG4"/>
      <c r="BH4"/>
      <c r="BI4"/>
      <c r="BJ4" s="330" t="s">
        <v>23794</v>
      </c>
      <c r="BK4"/>
    </row>
    <row r="5" spans="1:63" ht="16.5" thickTop="1" thickBot="1" x14ac:dyDescent="0.3">
      <c r="N5" s="99"/>
      <c r="P5" s="3"/>
      <c r="R5" s="3"/>
      <c r="S5" s="3"/>
      <c r="T5" s="135">
        <f>SUM(T$7:T$168)</f>
        <v>0</v>
      </c>
      <c r="W5" s="136">
        <f>SUM(W$7:W$100)</f>
        <v>0</v>
      </c>
      <c r="X5" s="136">
        <f t="shared" ref="X5:BE5" si="0">SUM(X$7:X$100)</f>
        <v>0</v>
      </c>
      <c r="Y5" s="136">
        <f t="shared" si="0"/>
        <v>0</v>
      </c>
      <c r="Z5" s="136">
        <f t="shared" si="0"/>
        <v>0</v>
      </c>
      <c r="AA5" s="136">
        <f t="shared" si="0"/>
        <v>0</v>
      </c>
      <c r="AB5" s="136">
        <f t="shared" si="0"/>
        <v>0</v>
      </c>
      <c r="AC5" s="136">
        <f t="shared" si="0"/>
        <v>0</v>
      </c>
      <c r="AD5" s="136">
        <f t="shared" si="0"/>
        <v>0</v>
      </c>
      <c r="AE5" s="136">
        <f t="shared" si="0"/>
        <v>0</v>
      </c>
      <c r="AF5" s="136">
        <f t="shared" si="0"/>
        <v>0</v>
      </c>
      <c r="AG5" s="136">
        <f t="shared" si="0"/>
        <v>0</v>
      </c>
      <c r="AH5" s="136">
        <f t="shared" si="0"/>
        <v>0</v>
      </c>
      <c r="AI5" s="136">
        <f t="shared" si="0"/>
        <v>0</v>
      </c>
      <c r="AJ5" s="136">
        <f t="shared" si="0"/>
        <v>0</v>
      </c>
      <c r="AK5" s="136">
        <f t="shared" si="0"/>
        <v>0</v>
      </c>
      <c r="AL5" s="136">
        <f>SUM(AL$7:AL$148)</f>
        <v>0</v>
      </c>
      <c r="AM5" s="136">
        <f t="shared" ref="AM5:BA5" si="1">SUM(AM$7:AM$148)</f>
        <v>0</v>
      </c>
      <c r="AN5" s="136">
        <f t="shared" si="1"/>
        <v>0</v>
      </c>
      <c r="AO5" s="136">
        <f t="shared" si="1"/>
        <v>0</v>
      </c>
      <c r="AP5" s="136">
        <f t="shared" si="1"/>
        <v>0</v>
      </c>
      <c r="AQ5" s="136">
        <f t="shared" si="1"/>
        <v>0</v>
      </c>
      <c r="AR5" s="136">
        <f t="shared" si="1"/>
        <v>0</v>
      </c>
      <c r="AS5" s="136">
        <f t="shared" si="1"/>
        <v>0</v>
      </c>
      <c r="AT5" s="136">
        <f t="shared" si="1"/>
        <v>0</v>
      </c>
      <c r="AU5" s="136">
        <f t="shared" si="1"/>
        <v>0</v>
      </c>
      <c r="AV5" s="136">
        <f t="shared" si="1"/>
        <v>0</v>
      </c>
      <c r="AW5" s="136">
        <f t="shared" si="1"/>
        <v>0</v>
      </c>
      <c r="AX5" s="136">
        <f t="shared" si="1"/>
        <v>0</v>
      </c>
      <c r="AY5" s="136">
        <f t="shared" si="1"/>
        <v>0</v>
      </c>
      <c r="AZ5" s="136">
        <f t="shared" si="1"/>
        <v>0</v>
      </c>
      <c r="BA5" s="136">
        <f t="shared" si="1"/>
        <v>0</v>
      </c>
      <c r="BB5" s="136">
        <f t="shared" si="0"/>
        <v>0</v>
      </c>
      <c r="BC5" s="136">
        <f t="shared" si="0"/>
        <v>0</v>
      </c>
      <c r="BD5" s="136">
        <f>SUM(W$7:W$100)</f>
        <v>0</v>
      </c>
      <c r="BE5" s="136">
        <f t="shared" si="0"/>
        <v>0</v>
      </c>
      <c r="BF5" s="136">
        <f>SUM(W7:W168)</f>
        <v>0</v>
      </c>
      <c r="BI5"/>
      <c r="BJ5" s="136">
        <f>SUM(BJ$7:BJ$100)</f>
        <v>2752315</v>
      </c>
      <c r="BK5"/>
    </row>
    <row r="6" spans="1:63"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I6"/>
      <c r="BJ6" s="330"/>
      <c r="BK6"/>
    </row>
    <row r="7" spans="1:63" x14ac:dyDescent="0.25">
      <c r="A7">
        <f>B7</f>
        <v>3022002</v>
      </c>
      <c r="B7" s="117">
        <v>3022002</v>
      </c>
      <c r="C7" t="s">
        <v>423</v>
      </c>
      <c r="D7" s="106">
        <f>VLOOKUP(B7,'School Details'!A:K,3,FALSE)</f>
        <v>0</v>
      </c>
      <c r="E7" s="106" t="str">
        <f>VLOOKUP(B7,'School Details'!A:K,4,FALSE)</f>
        <v>M</v>
      </c>
      <c r="F7" s="106" t="str">
        <f>VLOOKUP(B7,'School Details'!A:K,5,FALSE)</f>
        <v>Primary</v>
      </c>
      <c r="G7" s="100" t="s">
        <v>894</v>
      </c>
      <c r="H7" t="s">
        <v>567</v>
      </c>
      <c r="I7" t="s">
        <v>913</v>
      </c>
      <c r="J7">
        <v>661225</v>
      </c>
      <c r="K7" s="117" t="s">
        <v>10</v>
      </c>
      <c r="L7" s="106">
        <v>1</v>
      </c>
      <c r="M7" s="106" t="str">
        <f>I7&amp;"."&amp;K7</f>
        <v>TPAG.I01</v>
      </c>
      <c r="N7" s="106">
        <f>VLOOKUP(B7,'School Details'!A:K,10,FALSE)</f>
        <v>400005</v>
      </c>
      <c r="O7" s="106" t="str">
        <f>C7</f>
        <v xml:space="preserve">Barnfield </v>
      </c>
      <c r="P7" t="s">
        <v>139</v>
      </c>
      <c r="Q7" t="s">
        <v>140</v>
      </c>
      <c r="R7" t="s">
        <v>141</v>
      </c>
      <c r="S7" t="s">
        <v>895</v>
      </c>
      <c r="T7" s="379"/>
      <c r="U7" s="379"/>
      <c r="V7" s="379"/>
      <c r="W7" s="118"/>
      <c r="Z7" s="118"/>
      <c r="AC7" s="118"/>
      <c r="AF7" s="121"/>
      <c r="AI7" s="121"/>
      <c r="AL7" s="121"/>
      <c r="AO7" s="121"/>
      <c r="AR7" s="380"/>
      <c r="AU7" s="121"/>
      <c r="AX7" s="121"/>
      <c r="BA7" s="121"/>
      <c r="BD7" s="121"/>
      <c r="BE7" s="119">
        <f>SUM(W7:BD7)</f>
        <v>0</v>
      </c>
      <c r="BF7" s="119">
        <f t="shared" ref="BF7:BF70" si="2">BE7-T7</f>
        <v>0</v>
      </c>
      <c r="BI7"/>
      <c r="BJ7" s="330">
        <v>35810</v>
      </c>
      <c r="BK7"/>
    </row>
    <row r="8" spans="1:63" x14ac:dyDescent="0.25">
      <c r="A8">
        <f t="shared" ref="A8:A70" si="3">B8</f>
        <v>3022066</v>
      </c>
      <c r="B8" s="117">
        <v>3022066</v>
      </c>
      <c r="C8" t="s">
        <v>427</v>
      </c>
      <c r="D8" s="106">
        <f>VLOOKUP(B8,'School Details'!A:E,3,FALSE)</f>
        <v>0</v>
      </c>
      <c r="E8" s="106" t="str">
        <f>VLOOKUP(B8,'School Details'!A:E,4,FALSE)</f>
        <v>A</v>
      </c>
      <c r="F8" s="106" t="str">
        <f>VLOOKUP(B8,'School Details'!A:E,5,FALSE)</f>
        <v>Primary</v>
      </c>
      <c r="G8" s="100" t="s">
        <v>894</v>
      </c>
      <c r="H8" t="s">
        <v>567</v>
      </c>
      <c r="I8" t="s">
        <v>913</v>
      </c>
      <c r="J8">
        <v>661225</v>
      </c>
      <c r="K8" s="117" t="s">
        <v>10</v>
      </c>
      <c r="L8" s="106">
        <f>IF(C10=C9,L7+1,1)</f>
        <v>1</v>
      </c>
      <c r="M8" s="106" t="str">
        <f t="shared" ref="M8:M71" si="4">I8&amp;"."&amp;K8</f>
        <v>TPAG.I01</v>
      </c>
      <c r="N8" s="106">
        <f>VLOOKUP(B8,'School Details'!A:K,10,FALSE)</f>
        <v>400051</v>
      </c>
      <c r="O8" s="106" t="str">
        <f t="shared" ref="O8:O71" si="5">C8</f>
        <v xml:space="preserve">Bell Lane </v>
      </c>
      <c r="P8" t="str">
        <f>VLOOKUP($N8,LBB_Code!$B:$F,3,FALSE)</f>
        <v>Saracens Multi Academy Trust</v>
      </c>
      <c r="Q8" t="str">
        <f>VLOOKUP($N8,LBB_Code!$B:$F,2,FALSE)</f>
        <v>S900008717</v>
      </c>
      <c r="R8" t="str">
        <f>VLOOKUP($N8,LBB_Code!$B:$F,4,FALSE)</f>
        <v>NW9 4AS</v>
      </c>
      <c r="S8" t="str">
        <f>VLOOKUP($G8,LBB_Code!$J:$O, 6,FALSE)</f>
        <v>A1.D10166.661225.99999.9999999.999999</v>
      </c>
      <c r="T8" s="379"/>
      <c r="W8" s="118"/>
      <c r="Z8" s="118"/>
      <c r="AC8" s="118"/>
      <c r="AF8" s="121"/>
      <c r="AI8" s="121"/>
      <c r="AL8" s="121"/>
      <c r="AO8" s="121"/>
      <c r="AR8" s="380"/>
      <c r="AU8" s="121"/>
      <c r="AX8" s="121"/>
      <c r="BA8" s="121"/>
      <c r="BD8" s="121"/>
      <c r="BE8" s="119">
        <f t="shared" ref="BE8:BE71" si="6">SUM(W8:BD8)</f>
        <v>0</v>
      </c>
      <c r="BF8" s="119">
        <f t="shared" si="2"/>
        <v>0</v>
      </c>
      <c r="BI8"/>
      <c r="BJ8" s="330">
        <v>34529</v>
      </c>
      <c r="BK8" t="s">
        <v>23795</v>
      </c>
    </row>
    <row r="9" spans="1:63" x14ac:dyDescent="0.25">
      <c r="A9">
        <f t="shared" si="3"/>
        <v>3022007</v>
      </c>
      <c r="B9" s="117">
        <v>3022007</v>
      </c>
      <c r="C9" t="s">
        <v>433</v>
      </c>
      <c r="D9" s="106">
        <f>VLOOKUP(B9,'School Details'!A:E,3,FALSE)</f>
        <v>0</v>
      </c>
      <c r="E9" s="106" t="str">
        <f>VLOOKUP(B9,'School Details'!A:E,4,FALSE)</f>
        <v>M</v>
      </c>
      <c r="F9" s="106" t="str">
        <f>VLOOKUP(B9,'School Details'!A:E,5,FALSE)</f>
        <v>Primary</v>
      </c>
      <c r="G9" s="100" t="s">
        <v>894</v>
      </c>
      <c r="H9" t="s">
        <v>567</v>
      </c>
      <c r="I9" t="s">
        <v>913</v>
      </c>
      <c r="J9">
        <v>661225</v>
      </c>
      <c r="K9" s="117" t="s">
        <v>10</v>
      </c>
      <c r="L9" s="106">
        <f t="shared" ref="L9:L72" si="7">IF(C11=C10,L8+1,1)</f>
        <v>1</v>
      </c>
      <c r="M9" s="106" t="str">
        <f t="shared" si="4"/>
        <v>TPAG.I01</v>
      </c>
      <c r="N9" s="106">
        <f>VLOOKUP(B9,'School Details'!A:K,10,FALSE)</f>
        <v>400040</v>
      </c>
      <c r="O9" s="106" t="str">
        <f t="shared" si="5"/>
        <v>Brookland Junior</v>
      </c>
      <c r="P9" t="s">
        <v>73</v>
      </c>
      <c r="Q9" t="s">
        <v>74</v>
      </c>
      <c r="R9" t="s">
        <v>75</v>
      </c>
      <c r="S9" t="s">
        <v>895</v>
      </c>
      <c r="T9" s="379"/>
      <c r="W9" s="118"/>
      <c r="Z9" s="118"/>
      <c r="AC9" s="118"/>
      <c r="AF9" s="121"/>
      <c r="AI9" s="121"/>
      <c r="AL9" s="121"/>
      <c r="AO9" s="121"/>
      <c r="AR9" s="380"/>
      <c r="AU9" s="121"/>
      <c r="AX9" s="121"/>
      <c r="BA9" s="121"/>
      <c r="BD9" s="121"/>
      <c r="BE9" s="119">
        <f t="shared" si="6"/>
        <v>0</v>
      </c>
      <c r="BF9" s="119">
        <f t="shared" si="2"/>
        <v>0</v>
      </c>
      <c r="BI9"/>
      <c r="BJ9" s="330">
        <v>30589</v>
      </c>
      <c r="BK9"/>
    </row>
    <row r="10" spans="1:63" x14ac:dyDescent="0.25">
      <c r="A10">
        <f t="shared" si="3"/>
        <v>3022008</v>
      </c>
      <c r="B10" s="117">
        <v>3022008</v>
      </c>
      <c r="C10" t="s">
        <v>432</v>
      </c>
      <c r="D10" s="106">
        <f>VLOOKUP(B10,'School Details'!A:E,3,FALSE)</f>
        <v>0</v>
      </c>
      <c r="E10" s="106" t="str">
        <f>VLOOKUP(B10,'School Details'!A:E,4,FALSE)</f>
        <v>M</v>
      </c>
      <c r="F10" s="106" t="str">
        <f>VLOOKUP(B10,'School Details'!A:E,5,FALSE)</f>
        <v>Primary</v>
      </c>
      <c r="G10" s="100" t="s">
        <v>894</v>
      </c>
      <c r="H10" t="s">
        <v>567</v>
      </c>
      <c r="I10" t="s">
        <v>913</v>
      </c>
      <c r="J10">
        <v>661225</v>
      </c>
      <c r="K10" s="117" t="s">
        <v>10</v>
      </c>
      <c r="L10" s="106">
        <f t="shared" si="7"/>
        <v>1</v>
      </c>
      <c r="M10" s="106" t="str">
        <f t="shared" si="4"/>
        <v>TPAG.I01</v>
      </c>
      <c r="N10" s="106">
        <f>VLOOKUP(B10,'School Details'!A:K,10,FALSE)</f>
        <v>400057</v>
      </c>
      <c r="O10" s="106" t="str">
        <f t="shared" si="5"/>
        <v xml:space="preserve">Brookland Infant  </v>
      </c>
      <c r="P10" t="s">
        <v>213</v>
      </c>
      <c r="Q10" t="s">
        <v>214</v>
      </c>
      <c r="R10" t="s">
        <v>75</v>
      </c>
      <c r="S10" t="s">
        <v>895</v>
      </c>
      <c r="T10" s="379"/>
      <c r="W10" s="118"/>
      <c r="Z10" s="118"/>
      <c r="AC10" s="118"/>
      <c r="AF10" s="121"/>
      <c r="AI10" s="121"/>
      <c r="AL10" s="121"/>
      <c r="AO10" s="121"/>
      <c r="AR10" s="380"/>
      <c r="AU10" s="121"/>
      <c r="AX10" s="121"/>
      <c r="BA10" s="121"/>
      <c r="BD10" s="121"/>
      <c r="BE10" s="119">
        <f t="shared" si="6"/>
        <v>0</v>
      </c>
      <c r="BF10" s="119">
        <f t="shared" si="2"/>
        <v>0</v>
      </c>
      <c r="BI10"/>
      <c r="BJ10" s="330">
        <v>21910</v>
      </c>
      <c r="BK10"/>
    </row>
    <row r="11" spans="1:63" x14ac:dyDescent="0.25">
      <c r="A11">
        <f t="shared" si="3"/>
        <v>3022009</v>
      </c>
      <c r="B11" s="117">
        <v>3022009</v>
      </c>
      <c r="C11" t="s">
        <v>434</v>
      </c>
      <c r="D11" s="106">
        <f>VLOOKUP(B11,'School Details'!A:E,3,FALSE)</f>
        <v>0</v>
      </c>
      <c r="E11" s="106" t="str">
        <f>VLOOKUP(B11,'School Details'!A:E,4,FALSE)</f>
        <v>M</v>
      </c>
      <c r="F11" s="106" t="str">
        <f>VLOOKUP(B11,'School Details'!A:E,5,FALSE)</f>
        <v>Primary</v>
      </c>
      <c r="G11" s="100" t="s">
        <v>894</v>
      </c>
      <c r="H11" t="s">
        <v>567</v>
      </c>
      <c r="I11" t="s">
        <v>913</v>
      </c>
      <c r="J11">
        <v>661225</v>
      </c>
      <c r="K11" s="117" t="s">
        <v>10</v>
      </c>
      <c r="L11" s="106">
        <f t="shared" si="7"/>
        <v>1</v>
      </c>
      <c r="M11" s="106" t="str">
        <f t="shared" si="4"/>
        <v>TPAG.I01</v>
      </c>
      <c r="N11" s="106">
        <f>VLOOKUP(B11,'School Details'!A:K,10,FALSE)</f>
        <v>400061</v>
      </c>
      <c r="O11" s="106" t="str">
        <f t="shared" si="5"/>
        <v xml:space="preserve">Brunswick Park </v>
      </c>
      <c r="P11" t="s">
        <v>253</v>
      </c>
      <c r="Q11" t="s">
        <v>254</v>
      </c>
      <c r="R11" t="s">
        <v>255</v>
      </c>
      <c r="S11" t="s">
        <v>895</v>
      </c>
      <c r="T11" s="379"/>
      <c r="W11" s="118"/>
      <c r="Z11" s="118"/>
      <c r="AC11" s="118"/>
      <c r="AF11" s="121"/>
      <c r="AI11" s="121"/>
      <c r="AL11" s="121"/>
      <c r="AO11" s="121"/>
      <c r="AR11" s="380"/>
      <c r="AU11" s="121"/>
      <c r="AX11" s="121"/>
      <c r="BA11" s="121"/>
      <c r="BD11" s="121"/>
      <c r="BE11" s="119">
        <f t="shared" si="6"/>
        <v>0</v>
      </c>
      <c r="BF11" s="119">
        <f t="shared" si="2"/>
        <v>0</v>
      </c>
      <c r="BI11"/>
      <c r="BJ11" s="330">
        <v>35792</v>
      </c>
      <c r="BK11"/>
    </row>
    <row r="12" spans="1:63" x14ac:dyDescent="0.25">
      <c r="A12">
        <f t="shared" si="3"/>
        <v>3022011</v>
      </c>
      <c r="B12" s="117">
        <v>3022011</v>
      </c>
      <c r="C12" t="s">
        <v>440</v>
      </c>
      <c r="D12" s="106">
        <f>VLOOKUP(B12,'School Details'!A:E,3,FALSE)</f>
        <v>0</v>
      </c>
      <c r="E12" s="106" t="str">
        <f>VLOOKUP(B12,'School Details'!A:E,4,FALSE)</f>
        <v>M</v>
      </c>
      <c r="F12" s="106" t="str">
        <f>VLOOKUP(B12,'School Details'!A:E,5,FALSE)</f>
        <v>Primary</v>
      </c>
      <c r="G12" s="100" t="s">
        <v>894</v>
      </c>
      <c r="H12" t="s">
        <v>567</v>
      </c>
      <c r="I12" t="s">
        <v>913</v>
      </c>
      <c r="J12">
        <v>661225</v>
      </c>
      <c r="K12" s="117" t="s">
        <v>10</v>
      </c>
      <c r="L12" s="106">
        <f t="shared" si="7"/>
        <v>1</v>
      </c>
      <c r="M12" s="106" t="str">
        <f t="shared" si="4"/>
        <v>TPAG.I01</v>
      </c>
      <c r="N12" s="106">
        <f>VLOOKUP(B12,'School Details'!A:K,10,FALSE)</f>
        <v>400020</v>
      </c>
      <c r="O12" s="106" t="str">
        <f t="shared" si="5"/>
        <v xml:space="preserve">Church Hill </v>
      </c>
      <c r="P12" t="s">
        <v>46</v>
      </c>
      <c r="Q12" t="s">
        <v>47</v>
      </c>
      <c r="R12" t="s">
        <v>48</v>
      </c>
      <c r="S12" t="s">
        <v>895</v>
      </c>
      <c r="T12" s="379"/>
      <c r="W12" s="118"/>
      <c r="Z12" s="118"/>
      <c r="AC12" s="118"/>
      <c r="AF12" s="121"/>
      <c r="AI12" s="121"/>
      <c r="AL12" s="121"/>
      <c r="AO12" s="121"/>
      <c r="AR12" s="380"/>
      <c r="AU12" s="121"/>
      <c r="AX12" s="121"/>
      <c r="BA12" s="121"/>
      <c r="BD12" s="121"/>
      <c r="BE12" s="119">
        <f t="shared" si="6"/>
        <v>0</v>
      </c>
      <c r="BF12" s="119">
        <f t="shared" si="2"/>
        <v>0</v>
      </c>
      <c r="BI12"/>
      <c r="BJ12" s="330">
        <v>18799</v>
      </c>
      <c r="BK12"/>
    </row>
    <row r="13" spans="1:63" x14ac:dyDescent="0.25">
      <c r="A13">
        <f t="shared" si="3"/>
        <v>3022014</v>
      </c>
      <c r="B13" s="117">
        <v>3022014</v>
      </c>
      <c r="C13" t="s">
        <v>443</v>
      </c>
      <c r="D13" s="106">
        <f>VLOOKUP(B13,'School Details'!A:E,3,FALSE)</f>
        <v>0</v>
      </c>
      <c r="E13" s="106" t="str">
        <f>VLOOKUP(B13,'School Details'!A:E,4,FALSE)</f>
        <v>M</v>
      </c>
      <c r="F13" s="106" t="str">
        <f>VLOOKUP(B13,'School Details'!A:E,5,FALSE)</f>
        <v>Primary</v>
      </c>
      <c r="G13" s="100" t="s">
        <v>894</v>
      </c>
      <c r="H13" t="s">
        <v>567</v>
      </c>
      <c r="I13" t="s">
        <v>913</v>
      </c>
      <c r="J13">
        <v>661225</v>
      </c>
      <c r="K13" s="117" t="s">
        <v>10</v>
      </c>
      <c r="L13" s="106">
        <f t="shared" si="7"/>
        <v>1</v>
      </c>
      <c r="M13" s="106" t="str">
        <f t="shared" si="4"/>
        <v>TPAG.I01</v>
      </c>
      <c r="N13" s="106">
        <f>VLOOKUP(B13,'School Details'!A:K,10,FALSE)</f>
        <v>400050</v>
      </c>
      <c r="O13" s="106" t="str">
        <f t="shared" si="5"/>
        <v xml:space="preserve">Colindale </v>
      </c>
      <c r="P13" t="s">
        <v>91</v>
      </c>
      <c r="Q13" t="s">
        <v>92</v>
      </c>
      <c r="R13" t="s">
        <v>93</v>
      </c>
      <c r="S13" t="s">
        <v>895</v>
      </c>
      <c r="T13" s="379"/>
      <c r="W13" s="118"/>
      <c r="Z13" s="118"/>
      <c r="AC13" s="118"/>
      <c r="AF13" s="121"/>
      <c r="AI13" s="121"/>
      <c r="AL13" s="121"/>
      <c r="AO13" s="121"/>
      <c r="AR13" s="380"/>
      <c r="AU13" s="121"/>
      <c r="AX13" s="121"/>
      <c r="BA13" s="121"/>
      <c r="BD13" s="121"/>
      <c r="BE13" s="119">
        <f t="shared" si="6"/>
        <v>0</v>
      </c>
      <c r="BF13" s="119">
        <f t="shared" si="2"/>
        <v>0</v>
      </c>
      <c r="BI13"/>
      <c r="BJ13" s="330">
        <v>55582</v>
      </c>
      <c r="BK13"/>
    </row>
    <row r="14" spans="1:63" x14ac:dyDescent="0.25">
      <c r="A14">
        <f t="shared" si="3"/>
        <v>3022015</v>
      </c>
      <c r="B14" s="117">
        <v>3022015</v>
      </c>
      <c r="C14" t="s">
        <v>445</v>
      </c>
      <c r="D14" s="106">
        <f>VLOOKUP(B14,'School Details'!A:E,3,FALSE)</f>
        <v>0</v>
      </c>
      <c r="E14" s="106" t="str">
        <f>VLOOKUP(B14,'School Details'!A:E,4,FALSE)</f>
        <v>M</v>
      </c>
      <c r="F14" s="106" t="str">
        <f>VLOOKUP(B14,'School Details'!A:E,5,FALSE)</f>
        <v>Primary</v>
      </c>
      <c r="G14" s="100" t="s">
        <v>894</v>
      </c>
      <c r="H14" t="s">
        <v>567</v>
      </c>
      <c r="I14" t="s">
        <v>913</v>
      </c>
      <c r="J14">
        <v>661225</v>
      </c>
      <c r="K14" s="117" t="s">
        <v>10</v>
      </c>
      <c r="L14" s="106">
        <f t="shared" si="7"/>
        <v>1</v>
      </c>
      <c r="M14" s="106" t="str">
        <f t="shared" si="4"/>
        <v>TPAG.I01</v>
      </c>
      <c r="N14" s="106">
        <f>VLOOKUP(B14,'School Details'!A:K,10,FALSE)</f>
        <v>400059</v>
      </c>
      <c r="O14" s="106" t="str">
        <f t="shared" si="5"/>
        <v>Coppetts Wood</v>
      </c>
      <c r="P14" t="s">
        <v>241</v>
      </c>
      <c r="Q14" t="s">
        <v>242</v>
      </c>
      <c r="R14" t="s">
        <v>243</v>
      </c>
      <c r="S14" t="s">
        <v>895</v>
      </c>
      <c r="T14" s="379"/>
      <c r="W14" s="118"/>
      <c r="Z14" s="118"/>
      <c r="AC14" s="118"/>
      <c r="AF14" s="121"/>
      <c r="AI14" s="121"/>
      <c r="AL14" s="121"/>
      <c r="AO14" s="121"/>
      <c r="AR14" s="380"/>
      <c r="AU14" s="121"/>
      <c r="AX14" s="121"/>
      <c r="BA14" s="121"/>
      <c r="BD14" s="121"/>
      <c r="BE14" s="119">
        <f t="shared" si="6"/>
        <v>0</v>
      </c>
      <c r="BF14" s="119">
        <f t="shared" si="2"/>
        <v>0</v>
      </c>
      <c r="BI14"/>
      <c r="BJ14" s="330">
        <v>19730</v>
      </c>
      <c r="BK14"/>
    </row>
    <row r="15" spans="1:63" x14ac:dyDescent="0.25">
      <c r="A15">
        <f t="shared" si="3"/>
        <v>3022016</v>
      </c>
      <c r="B15" s="117">
        <v>3022016</v>
      </c>
      <c r="C15" t="s">
        <v>446</v>
      </c>
      <c r="D15" s="106">
        <f>VLOOKUP(B15,'School Details'!A:E,3,FALSE)</f>
        <v>0</v>
      </c>
      <c r="E15" s="106" t="str">
        <f>VLOOKUP(B15,'School Details'!A:E,4,FALSE)</f>
        <v>M</v>
      </c>
      <c r="F15" s="106" t="str">
        <f>VLOOKUP(B15,'School Details'!A:E,5,FALSE)</f>
        <v>Primary</v>
      </c>
      <c r="G15" s="100" t="s">
        <v>894</v>
      </c>
      <c r="H15" t="s">
        <v>567</v>
      </c>
      <c r="I15" t="s">
        <v>913</v>
      </c>
      <c r="J15">
        <v>661225</v>
      </c>
      <c r="K15" s="117" t="s">
        <v>10</v>
      </c>
      <c r="L15" s="106">
        <f t="shared" si="7"/>
        <v>1</v>
      </c>
      <c r="M15" s="106" t="str">
        <f t="shared" si="4"/>
        <v>TPAG.I01</v>
      </c>
      <c r="N15" s="106">
        <f>VLOOKUP(B15,'School Details'!A:K,10,FALSE)</f>
        <v>400049</v>
      </c>
      <c r="O15" s="106" t="str">
        <f t="shared" si="5"/>
        <v xml:space="preserve">Courtland </v>
      </c>
      <c r="P15" t="s">
        <v>160</v>
      </c>
      <c r="Q15" t="s">
        <v>161</v>
      </c>
      <c r="R15" t="s">
        <v>162</v>
      </c>
      <c r="S15" t="s">
        <v>895</v>
      </c>
      <c r="T15" s="379"/>
      <c r="W15" s="118"/>
      <c r="Z15" s="118"/>
      <c r="AC15" s="118"/>
      <c r="AF15" s="121"/>
      <c r="AI15" s="121"/>
      <c r="AL15" s="121"/>
      <c r="AO15" s="121"/>
      <c r="AR15" s="380"/>
      <c r="AU15" s="121"/>
      <c r="AX15" s="121"/>
      <c r="BA15" s="121"/>
      <c r="BD15" s="121"/>
      <c r="BE15" s="119">
        <f t="shared" si="6"/>
        <v>0</v>
      </c>
      <c r="BF15" s="119">
        <f t="shared" si="2"/>
        <v>0</v>
      </c>
      <c r="BI15"/>
      <c r="BJ15" s="330">
        <v>18509</v>
      </c>
      <c r="BK15"/>
    </row>
    <row r="16" spans="1:63" x14ac:dyDescent="0.25">
      <c r="A16">
        <f t="shared" si="3"/>
        <v>3022017</v>
      </c>
      <c r="B16" s="117">
        <v>3022017</v>
      </c>
      <c r="C16" t="s">
        <v>447</v>
      </c>
      <c r="D16" s="106">
        <f>VLOOKUP(B16,'School Details'!A:E,3,FALSE)</f>
        <v>0</v>
      </c>
      <c r="E16" s="106" t="str">
        <f>VLOOKUP(B16,'School Details'!A:E,4,FALSE)</f>
        <v>M</v>
      </c>
      <c r="F16" s="106" t="str">
        <f>VLOOKUP(B16,'School Details'!A:E,5,FALSE)</f>
        <v>Primary</v>
      </c>
      <c r="G16" s="100" t="s">
        <v>894</v>
      </c>
      <c r="H16" t="s">
        <v>567</v>
      </c>
      <c r="I16" t="s">
        <v>913</v>
      </c>
      <c r="J16">
        <v>661225</v>
      </c>
      <c r="K16" s="117" t="s">
        <v>10</v>
      </c>
      <c r="L16" s="106">
        <f t="shared" si="7"/>
        <v>1</v>
      </c>
      <c r="M16" s="106" t="str">
        <f t="shared" si="4"/>
        <v>TPAG.I01</v>
      </c>
      <c r="N16" s="106">
        <f>VLOOKUP(B16,'School Details'!A:K,10,FALSE)</f>
        <v>400080</v>
      </c>
      <c r="O16" s="106" t="str">
        <f t="shared" si="5"/>
        <v xml:space="preserve">Cromer Road </v>
      </c>
      <c r="P16" t="s">
        <v>61</v>
      </c>
      <c r="Q16" t="s">
        <v>62</v>
      </c>
      <c r="R16" t="s">
        <v>63</v>
      </c>
      <c r="S16" t="s">
        <v>895</v>
      </c>
      <c r="T16" s="379"/>
      <c r="W16" s="118"/>
      <c r="Z16" s="118"/>
      <c r="AC16" s="118"/>
      <c r="AF16" s="121"/>
      <c r="AI16" s="121"/>
      <c r="AL16" s="121"/>
      <c r="AO16" s="121"/>
      <c r="AR16" s="380"/>
      <c r="AU16" s="121"/>
      <c r="AX16" s="121"/>
      <c r="BA16" s="121"/>
      <c r="BD16" s="121"/>
      <c r="BE16" s="119">
        <f t="shared" si="6"/>
        <v>0</v>
      </c>
      <c r="BF16" s="119">
        <f t="shared" si="2"/>
        <v>0</v>
      </c>
      <c r="BI16"/>
      <c r="BJ16" s="330">
        <v>35402</v>
      </c>
      <c r="BK16"/>
    </row>
    <row r="17" spans="1:63" x14ac:dyDescent="0.25">
      <c r="A17">
        <f t="shared" si="3"/>
        <v>3022019</v>
      </c>
      <c r="B17" s="117">
        <v>3022019</v>
      </c>
      <c r="C17" t="s">
        <v>450</v>
      </c>
      <c r="D17" s="106">
        <f>VLOOKUP(B17,'School Details'!A:E,3,FALSE)</f>
        <v>0</v>
      </c>
      <c r="E17" s="106" t="str">
        <f>VLOOKUP(B17,'School Details'!A:E,4,FALSE)</f>
        <v>M</v>
      </c>
      <c r="F17" s="106" t="str">
        <f>VLOOKUP(B17,'School Details'!A:E,5,FALSE)</f>
        <v>Primary</v>
      </c>
      <c r="G17" s="100" t="s">
        <v>894</v>
      </c>
      <c r="H17" t="s">
        <v>567</v>
      </c>
      <c r="I17" t="s">
        <v>913</v>
      </c>
      <c r="J17">
        <v>661225</v>
      </c>
      <c r="K17" s="117" t="s">
        <v>10</v>
      </c>
      <c r="L17" s="106">
        <f t="shared" si="7"/>
        <v>1</v>
      </c>
      <c r="M17" s="106" t="str">
        <f t="shared" si="4"/>
        <v>TPAG.I01</v>
      </c>
      <c r="N17" s="106">
        <f>VLOOKUP(B17,'School Details'!A:K,10,FALSE)</f>
        <v>400036</v>
      </c>
      <c r="O17" s="106" t="str">
        <f t="shared" si="5"/>
        <v xml:space="preserve">Deansbrook Infant </v>
      </c>
      <c r="P17" t="s">
        <v>40</v>
      </c>
      <c r="Q17" t="s">
        <v>41</v>
      </c>
      <c r="R17" t="s">
        <v>42</v>
      </c>
      <c r="S17" t="s">
        <v>895</v>
      </c>
      <c r="T17" s="379"/>
      <c r="W17" s="118"/>
      <c r="Z17" s="118"/>
      <c r="AC17" s="118"/>
      <c r="AF17" s="121"/>
      <c r="AI17" s="121"/>
      <c r="AL17" s="121"/>
      <c r="AO17" s="121"/>
      <c r="AR17" s="380"/>
      <c r="AU17" s="121"/>
      <c r="AX17" s="121"/>
      <c r="BA17" s="121"/>
      <c r="BD17" s="121"/>
      <c r="BE17" s="119">
        <f t="shared" si="6"/>
        <v>0</v>
      </c>
      <c r="BF17" s="119">
        <f t="shared" si="2"/>
        <v>0</v>
      </c>
      <c r="BI17"/>
      <c r="BJ17" s="330">
        <v>16401</v>
      </c>
      <c r="BK17"/>
    </row>
    <row r="18" spans="1:63" x14ac:dyDescent="0.25">
      <c r="A18">
        <f t="shared" si="3"/>
        <v>3022021</v>
      </c>
      <c r="B18" s="117">
        <v>3022021</v>
      </c>
      <c r="C18" t="s">
        <v>452</v>
      </c>
      <c r="D18" s="106">
        <f>VLOOKUP(B18,'School Details'!A:E,3,FALSE)</f>
        <v>0</v>
      </c>
      <c r="E18" s="106" t="str">
        <f>VLOOKUP(B18,'School Details'!A:E,4,FALSE)</f>
        <v>A</v>
      </c>
      <c r="F18" s="106" t="str">
        <f>VLOOKUP(B18,'School Details'!A:E,5,FALSE)</f>
        <v>Primary</v>
      </c>
      <c r="G18" s="100" t="s">
        <v>894</v>
      </c>
      <c r="H18" t="s">
        <v>567</v>
      </c>
      <c r="I18" t="s">
        <v>913</v>
      </c>
      <c r="J18">
        <v>661225</v>
      </c>
      <c r="K18" s="117" t="s">
        <v>10</v>
      </c>
      <c r="L18" s="106">
        <f t="shared" si="7"/>
        <v>1</v>
      </c>
      <c r="M18" s="106" t="str">
        <f t="shared" si="4"/>
        <v>TPAG.I01</v>
      </c>
      <c r="N18" s="106">
        <f>VLOOKUP(B18,'School Details'!A:K,10,FALSE)</f>
        <v>400042</v>
      </c>
      <c r="O18" s="106" t="str">
        <f t="shared" si="5"/>
        <v>Dollis Primary</v>
      </c>
      <c r="P18" t="str">
        <f>VLOOKUP($N18,LBB_Code!$B:$F,3,FALSE)</f>
        <v>Dollis Primary School</v>
      </c>
      <c r="Q18" t="str">
        <f>VLOOKUP($N18,LBB_Code!$B:$F,2,FALSE)</f>
        <v>S900008308</v>
      </c>
      <c r="R18" t="str">
        <f>VLOOKUP($N18,LBB_Code!$B:$F,4,FALSE)</f>
        <v>NW7 2BU</v>
      </c>
      <c r="S18" t="str">
        <f>VLOOKUP($G18,LBB_Code!$J:$O, 6,FALSE)</f>
        <v>A1.D10166.661225.99999.9999999.999999</v>
      </c>
      <c r="T18" s="379"/>
      <c r="W18" s="118"/>
      <c r="Z18" s="118"/>
      <c r="AC18" s="118"/>
      <c r="AF18" s="121"/>
      <c r="AI18" s="121"/>
      <c r="AL18" s="121"/>
      <c r="AO18" s="121"/>
      <c r="AR18" s="380"/>
      <c r="AU18" s="121"/>
      <c r="AX18" s="121"/>
      <c r="BA18" s="121"/>
      <c r="BD18" s="121"/>
      <c r="BE18" s="119">
        <f t="shared" si="6"/>
        <v>0</v>
      </c>
      <c r="BF18" s="119">
        <f t="shared" si="2"/>
        <v>0</v>
      </c>
      <c r="BI18"/>
      <c r="BJ18" s="330">
        <v>34801</v>
      </c>
      <c r="BK18"/>
    </row>
    <row r="19" spans="1:63" x14ac:dyDescent="0.25">
      <c r="A19">
        <f t="shared" si="3"/>
        <v>3022023</v>
      </c>
      <c r="B19" s="117">
        <v>3022023</v>
      </c>
      <c r="C19" t="s">
        <v>453</v>
      </c>
      <c r="D19" s="106">
        <f>VLOOKUP(B19,'School Details'!A:E,3,FALSE)</f>
        <v>0</v>
      </c>
      <c r="E19" s="106" t="str">
        <f>VLOOKUP(B19,'School Details'!A:E,4,FALSE)</f>
        <v>M</v>
      </c>
      <c r="F19" s="106" t="str">
        <f>VLOOKUP(B19,'School Details'!A:E,5,FALSE)</f>
        <v>Primary</v>
      </c>
      <c r="G19" s="100" t="s">
        <v>894</v>
      </c>
      <c r="H19" t="s">
        <v>567</v>
      </c>
      <c r="I19" t="s">
        <v>913</v>
      </c>
      <c r="J19">
        <v>661225</v>
      </c>
      <c r="K19" s="117" t="s">
        <v>10</v>
      </c>
      <c r="L19" s="106">
        <f t="shared" si="7"/>
        <v>1</v>
      </c>
      <c r="M19" s="106" t="str">
        <f t="shared" si="4"/>
        <v>TPAG.I01</v>
      </c>
      <c r="N19" s="106">
        <f>VLOOKUP(B19,'School Details'!A:K,10,FALSE)</f>
        <v>400159</v>
      </c>
      <c r="O19" s="106" t="str">
        <f t="shared" si="5"/>
        <v>Edgware Primary</v>
      </c>
      <c r="P19" t="s">
        <v>88</v>
      </c>
      <c r="Q19" t="s">
        <v>89</v>
      </c>
      <c r="R19" t="s">
        <v>90</v>
      </c>
      <c r="S19" t="s">
        <v>895</v>
      </c>
      <c r="T19" s="379"/>
      <c r="W19" s="118"/>
      <c r="Z19" s="118"/>
      <c r="AC19" s="118"/>
      <c r="AF19" s="121"/>
      <c r="AI19" s="121"/>
      <c r="AL19" s="121"/>
      <c r="AO19" s="121"/>
      <c r="AR19" s="380"/>
      <c r="AU19" s="121"/>
      <c r="AX19" s="121"/>
      <c r="BA19" s="121"/>
      <c r="BD19" s="121"/>
      <c r="BE19" s="119">
        <f t="shared" si="6"/>
        <v>0</v>
      </c>
      <c r="BF19" s="119">
        <f t="shared" si="2"/>
        <v>0</v>
      </c>
      <c r="BI19"/>
      <c r="BJ19" s="330">
        <v>39212</v>
      </c>
      <c r="BK19"/>
    </row>
    <row r="20" spans="1:63" x14ac:dyDescent="0.25">
      <c r="A20">
        <f t="shared" si="3"/>
        <v>3022024</v>
      </c>
      <c r="B20" s="117">
        <v>3022024</v>
      </c>
      <c r="C20" t="s">
        <v>455</v>
      </c>
      <c r="D20" s="106">
        <f>VLOOKUP(B20,'School Details'!A:E,3,FALSE)</f>
        <v>0</v>
      </c>
      <c r="E20" s="106" t="str">
        <f>VLOOKUP(B20,'School Details'!A:E,4,FALSE)</f>
        <v>M</v>
      </c>
      <c r="F20" s="106" t="str">
        <f>VLOOKUP(B20,'School Details'!A:E,5,FALSE)</f>
        <v>Primary</v>
      </c>
      <c r="G20" s="100" t="s">
        <v>894</v>
      </c>
      <c r="H20" t="s">
        <v>567</v>
      </c>
      <c r="I20" t="s">
        <v>913</v>
      </c>
      <c r="J20">
        <v>661225</v>
      </c>
      <c r="K20" s="117" t="s">
        <v>10</v>
      </c>
      <c r="L20" s="106">
        <f t="shared" si="7"/>
        <v>1</v>
      </c>
      <c r="M20" s="106" t="str">
        <f t="shared" si="4"/>
        <v>TPAG.I01</v>
      </c>
      <c r="N20" s="106">
        <f>VLOOKUP(B20,'School Details'!A:K,10,FALSE)</f>
        <v>400047</v>
      </c>
      <c r="O20" s="106" t="str">
        <f t="shared" si="5"/>
        <v xml:space="preserve">Fairway  </v>
      </c>
      <c r="P20" t="s">
        <v>178</v>
      </c>
      <c r="Q20" t="s">
        <v>179</v>
      </c>
      <c r="R20" t="s">
        <v>180</v>
      </c>
      <c r="S20" t="s">
        <v>895</v>
      </c>
      <c r="T20" s="379"/>
      <c r="W20" s="118"/>
      <c r="Z20" s="118"/>
      <c r="AC20" s="118"/>
      <c r="AF20" s="121"/>
      <c r="AI20" s="121"/>
      <c r="AL20" s="121"/>
      <c r="AO20" s="121"/>
      <c r="AR20" s="380"/>
      <c r="AU20" s="121"/>
      <c r="AX20" s="121"/>
      <c r="BA20" s="121"/>
      <c r="BD20" s="121"/>
      <c r="BE20" s="119">
        <f t="shared" si="6"/>
        <v>0</v>
      </c>
      <c r="BF20" s="119">
        <f t="shared" si="2"/>
        <v>0</v>
      </c>
      <c r="BI20"/>
      <c r="BJ20" s="330">
        <v>21142</v>
      </c>
      <c r="BK20"/>
    </row>
    <row r="21" spans="1:63" x14ac:dyDescent="0.25">
      <c r="A21">
        <f t="shared" si="3"/>
        <v>3022025</v>
      </c>
      <c r="B21" s="117">
        <v>3022025</v>
      </c>
      <c r="C21" t="s">
        <v>457</v>
      </c>
      <c r="D21" s="106">
        <f>VLOOKUP(B21,'School Details'!A:E,3,FALSE)</f>
        <v>0</v>
      </c>
      <c r="E21" s="106" t="str">
        <f>VLOOKUP(B21,'School Details'!A:E,4,FALSE)</f>
        <v>M</v>
      </c>
      <c r="F21" s="106" t="str">
        <f>VLOOKUP(B21,'School Details'!A:E,5,FALSE)</f>
        <v>Primary</v>
      </c>
      <c r="G21" s="100" t="s">
        <v>894</v>
      </c>
      <c r="H21" t="s">
        <v>567</v>
      </c>
      <c r="I21" t="s">
        <v>913</v>
      </c>
      <c r="J21">
        <v>661225</v>
      </c>
      <c r="K21" s="117" t="s">
        <v>10</v>
      </c>
      <c r="L21" s="106">
        <f t="shared" si="7"/>
        <v>1</v>
      </c>
      <c r="M21" s="106" t="str">
        <f t="shared" si="4"/>
        <v>TPAG.I01</v>
      </c>
      <c r="N21" s="106">
        <f>VLOOKUP(B21,'School Details'!A:K,10,FALSE)</f>
        <v>400001</v>
      </c>
      <c r="O21" s="106" t="str">
        <f t="shared" si="5"/>
        <v>Foulds</v>
      </c>
      <c r="P21" t="s">
        <v>244</v>
      </c>
      <c r="Q21" t="s">
        <v>245</v>
      </c>
      <c r="R21" t="s">
        <v>246</v>
      </c>
      <c r="S21" t="s">
        <v>895</v>
      </c>
      <c r="T21" s="379"/>
      <c r="W21" s="121"/>
      <c r="Z21" s="118"/>
      <c r="AC21" s="118"/>
      <c r="AF21" s="121"/>
      <c r="AI21" s="121"/>
      <c r="AL21" s="121"/>
      <c r="AO21" s="121"/>
      <c r="AR21" s="380"/>
      <c r="AU21" s="121"/>
      <c r="AX21" s="121"/>
      <c r="BA21" s="121"/>
      <c r="BD21" s="121"/>
      <c r="BE21" s="119">
        <f t="shared" si="6"/>
        <v>0</v>
      </c>
      <c r="BF21" s="119">
        <f t="shared" si="2"/>
        <v>0</v>
      </c>
      <c r="BI21"/>
      <c r="BJ21" s="330">
        <v>24244</v>
      </c>
      <c r="BK21"/>
    </row>
    <row r="22" spans="1:63" x14ac:dyDescent="0.25">
      <c r="A22">
        <f t="shared" si="3"/>
        <v>3022026</v>
      </c>
      <c r="B22" s="117">
        <v>3022026</v>
      </c>
      <c r="C22" t="s">
        <v>458</v>
      </c>
      <c r="D22" s="106">
        <f>VLOOKUP(B22,'School Details'!A:E,3,FALSE)</f>
        <v>0</v>
      </c>
      <c r="E22" s="106" t="str">
        <f>VLOOKUP(B22,'School Details'!A:E,4,FALSE)</f>
        <v>M</v>
      </c>
      <c r="F22" s="106" t="str">
        <f>VLOOKUP(B22,'School Details'!A:E,5,FALSE)</f>
        <v>Primary</v>
      </c>
      <c r="G22" s="100" t="s">
        <v>894</v>
      </c>
      <c r="H22" t="s">
        <v>567</v>
      </c>
      <c r="I22" t="s">
        <v>913</v>
      </c>
      <c r="J22">
        <v>661225</v>
      </c>
      <c r="K22" s="117" t="s">
        <v>10</v>
      </c>
      <c r="L22" s="106">
        <f t="shared" si="7"/>
        <v>1</v>
      </c>
      <c r="M22" s="106" t="str">
        <f t="shared" si="4"/>
        <v>TPAG.I01</v>
      </c>
      <c r="N22" s="106">
        <f>VLOOKUP(B22,'School Details'!A:K,10,FALSE)</f>
        <v>400082</v>
      </c>
      <c r="O22" s="106" t="str">
        <f t="shared" si="5"/>
        <v>Frith Manor Sch</v>
      </c>
      <c r="P22" t="s">
        <v>115</v>
      </c>
      <c r="Q22" t="s">
        <v>116</v>
      </c>
      <c r="R22" t="s">
        <v>117</v>
      </c>
      <c r="S22" t="s">
        <v>895</v>
      </c>
      <c r="T22" s="379"/>
      <c r="W22" s="118"/>
      <c r="Z22" s="118"/>
      <c r="AC22" s="118"/>
      <c r="AF22" s="121"/>
      <c r="AI22" s="121"/>
      <c r="AL22" s="121"/>
      <c r="AO22" s="121"/>
      <c r="AR22" s="380"/>
      <c r="AU22" s="121"/>
      <c r="AX22" s="121"/>
      <c r="BA22" s="121"/>
      <c r="BD22" s="121"/>
      <c r="BE22" s="119">
        <f t="shared" si="6"/>
        <v>0</v>
      </c>
      <c r="BF22" s="119">
        <f t="shared" si="2"/>
        <v>0</v>
      </c>
      <c r="BI22"/>
      <c r="BJ22" s="330">
        <v>36350</v>
      </c>
      <c r="BK22"/>
    </row>
    <row r="23" spans="1:63" x14ac:dyDescent="0.25">
      <c r="A23">
        <f t="shared" si="3"/>
        <v>3022027</v>
      </c>
      <c r="B23" s="117">
        <v>3022027</v>
      </c>
      <c r="C23" t="s">
        <v>460</v>
      </c>
      <c r="D23" s="106">
        <f>VLOOKUP(B23,'School Details'!A:E,3,FALSE)</f>
        <v>0</v>
      </c>
      <c r="E23" s="106" t="str">
        <f>VLOOKUP(B23,'School Details'!A:E,4,FALSE)</f>
        <v>M</v>
      </c>
      <c r="F23" s="106" t="str">
        <f>VLOOKUP(B23,'School Details'!A:E,5,FALSE)</f>
        <v>Primary</v>
      </c>
      <c r="G23" s="100" t="s">
        <v>894</v>
      </c>
      <c r="H23" t="s">
        <v>567</v>
      </c>
      <c r="I23" t="s">
        <v>913</v>
      </c>
      <c r="J23">
        <v>661225</v>
      </c>
      <c r="K23" s="117" t="s">
        <v>10</v>
      </c>
      <c r="L23" s="106">
        <f t="shared" si="7"/>
        <v>1</v>
      </c>
      <c r="M23" s="106" t="str">
        <f t="shared" si="4"/>
        <v>TPAG.I01</v>
      </c>
      <c r="N23" s="106">
        <f>VLOOKUP(B23,'School Details'!A:K,10,FALSE)</f>
        <v>400002</v>
      </c>
      <c r="O23" s="106" t="str">
        <f t="shared" si="5"/>
        <v>Garden Suburb Junior</v>
      </c>
      <c r="P23" t="s">
        <v>201</v>
      </c>
      <c r="Q23" t="s">
        <v>202</v>
      </c>
      <c r="R23" t="s">
        <v>96</v>
      </c>
      <c r="S23" t="s">
        <v>895</v>
      </c>
      <c r="T23" s="379"/>
      <c r="W23" s="118"/>
      <c r="Z23" s="118"/>
      <c r="AC23" s="118"/>
      <c r="AF23" s="121"/>
      <c r="AI23" s="121"/>
      <c r="AL23" s="121"/>
      <c r="AO23" s="121"/>
      <c r="AR23" s="380"/>
      <c r="AU23" s="121"/>
      <c r="AX23" s="121"/>
      <c r="BA23" s="121"/>
      <c r="BD23" s="121"/>
      <c r="BE23" s="119">
        <f t="shared" si="6"/>
        <v>0</v>
      </c>
      <c r="BF23" s="121">
        <f t="shared" si="2"/>
        <v>0</v>
      </c>
      <c r="BI23"/>
      <c r="BJ23" s="330">
        <v>29943</v>
      </c>
      <c r="BK23"/>
    </row>
    <row r="24" spans="1:63" x14ac:dyDescent="0.25">
      <c r="A24">
        <f t="shared" si="3"/>
        <v>3022028</v>
      </c>
      <c r="B24" s="117">
        <v>3022028</v>
      </c>
      <c r="C24" t="s">
        <v>459</v>
      </c>
      <c r="D24" s="106">
        <f>VLOOKUP(B24,'School Details'!A:E,3,FALSE)</f>
        <v>0</v>
      </c>
      <c r="E24" s="106" t="str">
        <f>VLOOKUP(B24,'School Details'!A:E,4,FALSE)</f>
        <v>M</v>
      </c>
      <c r="F24" s="106" t="str">
        <f>VLOOKUP(B24,'School Details'!A:E,5,FALSE)</f>
        <v>Primary</v>
      </c>
      <c r="G24" s="100" t="s">
        <v>894</v>
      </c>
      <c r="H24" t="s">
        <v>567</v>
      </c>
      <c r="I24" t="s">
        <v>913</v>
      </c>
      <c r="J24">
        <v>661225</v>
      </c>
      <c r="K24" s="117" t="s">
        <v>10</v>
      </c>
      <c r="L24" s="106">
        <f t="shared" si="7"/>
        <v>1</v>
      </c>
      <c r="M24" s="106" t="str">
        <f t="shared" si="4"/>
        <v>TPAG.I01</v>
      </c>
      <c r="N24" s="106">
        <f>VLOOKUP(B24,'School Details'!A:K,10,FALSE)</f>
        <v>400067</v>
      </c>
      <c r="O24" s="106" t="str">
        <f t="shared" si="5"/>
        <v>Garden Suburb Infant</v>
      </c>
      <c r="P24" t="s">
        <v>94</v>
      </c>
      <c r="Q24" t="s">
        <v>95</v>
      </c>
      <c r="R24" t="s">
        <v>96</v>
      </c>
      <c r="S24" t="s">
        <v>895</v>
      </c>
      <c r="T24" s="379"/>
      <c r="W24" s="118"/>
      <c r="Z24" s="118"/>
      <c r="AC24" s="118"/>
      <c r="AF24" s="121"/>
      <c r="AI24" s="121"/>
      <c r="AL24" s="121"/>
      <c r="AO24" s="121"/>
      <c r="AR24" s="380"/>
      <c r="AU24" s="121"/>
      <c r="AX24" s="121"/>
      <c r="BA24" s="121"/>
      <c r="BD24" s="121"/>
      <c r="BE24" s="119">
        <f t="shared" si="6"/>
        <v>0</v>
      </c>
      <c r="BF24" s="121">
        <f t="shared" si="2"/>
        <v>0</v>
      </c>
      <c r="BI24"/>
      <c r="BJ24" s="330">
        <v>20688</v>
      </c>
      <c r="BK24"/>
    </row>
    <row r="25" spans="1:63" x14ac:dyDescent="0.25">
      <c r="A25">
        <f t="shared" si="3"/>
        <v>3022029</v>
      </c>
      <c r="B25" s="117">
        <v>3022029</v>
      </c>
      <c r="C25" t="s">
        <v>461</v>
      </c>
      <c r="D25" s="106">
        <f>VLOOKUP(B25,'School Details'!A:E,3,FALSE)</f>
        <v>0</v>
      </c>
      <c r="E25" s="106" t="str">
        <f>VLOOKUP(B25,'School Details'!A:E,4,FALSE)</f>
        <v>M</v>
      </c>
      <c r="F25" s="106" t="str">
        <f>VLOOKUP(B25,'School Details'!A:E,5,FALSE)</f>
        <v>Primary</v>
      </c>
      <c r="G25" s="100" t="s">
        <v>894</v>
      </c>
      <c r="H25" t="s">
        <v>567</v>
      </c>
      <c r="I25" t="s">
        <v>913</v>
      </c>
      <c r="J25">
        <v>661225</v>
      </c>
      <c r="K25" s="117" t="s">
        <v>10</v>
      </c>
      <c r="L25" s="106">
        <f t="shared" si="7"/>
        <v>1</v>
      </c>
      <c r="M25" s="106" t="str">
        <f t="shared" si="4"/>
        <v>TPAG.I01</v>
      </c>
      <c r="N25" s="106">
        <f>VLOOKUP(B25,'School Details'!A:K,10,FALSE)</f>
        <v>400035</v>
      </c>
      <c r="O25" s="106" t="str">
        <f t="shared" si="5"/>
        <v xml:space="preserve">Goldbeaters  </v>
      </c>
      <c r="P25" t="s">
        <v>100</v>
      </c>
      <c r="Q25" t="s">
        <v>101</v>
      </c>
      <c r="R25" t="s">
        <v>102</v>
      </c>
      <c r="S25" t="s">
        <v>895</v>
      </c>
      <c r="T25" s="379"/>
      <c r="W25" s="118"/>
      <c r="Z25" s="118"/>
      <c r="AC25" s="118"/>
      <c r="AF25" s="121"/>
      <c r="AI25" s="121"/>
      <c r="AL25" s="121"/>
      <c r="AO25" s="121"/>
      <c r="AR25" s="380"/>
      <c r="AU25" s="121"/>
      <c r="AX25" s="121"/>
      <c r="BA25" s="121"/>
      <c r="BD25" s="121"/>
      <c r="BE25" s="119">
        <f t="shared" si="6"/>
        <v>0</v>
      </c>
      <c r="BF25" s="121">
        <f t="shared" si="2"/>
        <v>0</v>
      </c>
      <c r="BI25"/>
      <c r="BJ25" s="330">
        <v>41060</v>
      </c>
      <c r="BK25"/>
    </row>
    <row r="26" spans="1:63" x14ac:dyDescent="0.25">
      <c r="A26">
        <f t="shared" si="3"/>
        <v>3022031</v>
      </c>
      <c r="B26" s="117">
        <v>3022031</v>
      </c>
      <c r="C26" t="s">
        <v>465</v>
      </c>
      <c r="D26" s="106">
        <f>VLOOKUP(B26,'School Details'!A:E,3,FALSE)</f>
        <v>0</v>
      </c>
      <c r="E26" s="106" t="str">
        <f>VLOOKUP(B26,'School Details'!A:E,4,FALSE)</f>
        <v>M</v>
      </c>
      <c r="F26" s="106" t="str">
        <f>VLOOKUP(B26,'School Details'!A:E,5,FALSE)</f>
        <v>Primary</v>
      </c>
      <c r="G26" t="s">
        <v>894</v>
      </c>
      <c r="H26" t="s">
        <v>567</v>
      </c>
      <c r="I26" t="s">
        <v>913</v>
      </c>
      <c r="J26">
        <v>661225</v>
      </c>
      <c r="K26" s="117" t="s">
        <v>10</v>
      </c>
      <c r="L26" s="106">
        <f t="shared" si="7"/>
        <v>1</v>
      </c>
      <c r="M26" s="106" t="str">
        <f t="shared" si="4"/>
        <v>TPAG.I01</v>
      </c>
      <c r="N26" s="106">
        <f>VLOOKUP(B26,'School Details'!A:K,10,FALSE)</f>
        <v>400026</v>
      </c>
      <c r="O26" s="106" t="str">
        <f t="shared" si="5"/>
        <v>Hollickwood JMI Sch</v>
      </c>
      <c r="P26" t="s">
        <v>151</v>
      </c>
      <c r="Q26" t="s">
        <v>152</v>
      </c>
      <c r="R26" t="s">
        <v>153</v>
      </c>
      <c r="S26" t="s">
        <v>895</v>
      </c>
      <c r="T26" s="379"/>
      <c r="W26" s="121"/>
      <c r="Z26" s="121"/>
      <c r="AC26" s="118"/>
      <c r="AF26" s="121"/>
      <c r="AI26" s="121"/>
      <c r="AL26" s="121"/>
      <c r="AO26" s="121"/>
      <c r="AR26" s="380"/>
      <c r="AU26" s="121"/>
      <c r="AX26" s="121"/>
      <c r="BA26" s="121"/>
      <c r="BD26" s="121"/>
      <c r="BE26" s="119">
        <f t="shared" si="6"/>
        <v>0</v>
      </c>
      <c r="BF26" s="119">
        <f t="shared" si="2"/>
        <v>0</v>
      </c>
      <c r="BI26"/>
      <c r="BJ26" s="330">
        <v>20284</v>
      </c>
      <c r="BK26"/>
    </row>
    <row r="27" spans="1:63" x14ac:dyDescent="0.25">
      <c r="A27">
        <f t="shared" si="3"/>
        <v>3022032</v>
      </c>
      <c r="B27" s="117">
        <v>3022032</v>
      </c>
      <c r="C27" t="s">
        <v>148</v>
      </c>
      <c r="D27" s="106">
        <f>VLOOKUP(B27,'School Details'!A:E,3,FALSE)</f>
        <v>0</v>
      </c>
      <c r="E27" s="106" t="str">
        <f>VLOOKUP(B27,'School Details'!A:E,4,FALSE)</f>
        <v>M</v>
      </c>
      <c r="F27" s="106" t="str">
        <f>VLOOKUP(B27,'School Details'!A:E,5,FALSE)</f>
        <v>Primary</v>
      </c>
      <c r="G27" t="s">
        <v>894</v>
      </c>
      <c r="H27" t="s">
        <v>567</v>
      </c>
      <c r="I27" t="s">
        <v>913</v>
      </c>
      <c r="J27">
        <v>661225</v>
      </c>
      <c r="K27" s="117" t="s">
        <v>10</v>
      </c>
      <c r="L27" s="106">
        <f t="shared" si="7"/>
        <v>1</v>
      </c>
      <c r="M27" s="106" t="str">
        <f t="shared" si="4"/>
        <v>TPAG.I01</v>
      </c>
      <c r="N27" s="106">
        <f>VLOOKUP(B27,'School Details'!A:K,10,FALSE)</f>
        <v>400084</v>
      </c>
      <c r="O27" s="106" t="str">
        <f t="shared" si="5"/>
        <v>Holly Park School</v>
      </c>
      <c r="P27" t="s">
        <v>148</v>
      </c>
      <c r="Q27" t="s">
        <v>149</v>
      </c>
      <c r="R27" t="s">
        <v>150</v>
      </c>
      <c r="S27" t="s">
        <v>895</v>
      </c>
      <c r="T27" s="379"/>
      <c r="W27" s="118"/>
      <c r="Z27" s="118"/>
      <c r="AC27" s="118"/>
      <c r="AF27" s="121"/>
      <c r="AI27" s="121"/>
      <c r="AL27" s="121"/>
      <c r="AO27" s="121"/>
      <c r="AR27" s="380"/>
      <c r="AU27" s="121"/>
      <c r="AX27" s="121"/>
      <c r="BA27" s="121"/>
      <c r="BD27" s="121"/>
      <c r="BE27" s="119">
        <f t="shared" si="6"/>
        <v>0</v>
      </c>
      <c r="BF27" s="119">
        <f t="shared" si="2"/>
        <v>0</v>
      </c>
      <c r="BI27"/>
      <c r="BJ27" s="330">
        <v>37262</v>
      </c>
      <c r="BK27"/>
    </row>
    <row r="28" spans="1:63" x14ac:dyDescent="0.25">
      <c r="A28">
        <f t="shared" si="3"/>
        <v>3022036</v>
      </c>
      <c r="B28" s="117">
        <v>3022036</v>
      </c>
      <c r="C28" t="s">
        <v>175</v>
      </c>
      <c r="D28" s="106">
        <f>VLOOKUP(B28,'School Details'!A:E,3,FALSE)</f>
        <v>0</v>
      </c>
      <c r="E28" s="106" t="str">
        <f>VLOOKUP(B28,'School Details'!A:E,4,FALSE)</f>
        <v>M</v>
      </c>
      <c r="F28" s="106" t="str">
        <f>VLOOKUP(B28,'School Details'!A:E,5,FALSE)</f>
        <v>Primary</v>
      </c>
      <c r="G28" t="s">
        <v>894</v>
      </c>
      <c r="H28" t="s">
        <v>567</v>
      </c>
      <c r="I28" t="s">
        <v>913</v>
      </c>
      <c r="J28">
        <v>661225</v>
      </c>
      <c r="K28" s="117" t="s">
        <v>10</v>
      </c>
      <c r="L28" s="106">
        <f t="shared" si="7"/>
        <v>1</v>
      </c>
      <c r="M28" s="106" t="str">
        <f t="shared" si="4"/>
        <v>TPAG.I01</v>
      </c>
      <c r="N28" s="106">
        <f>VLOOKUP(B28,'School Details'!A:K,10,FALSE)</f>
        <v>400046</v>
      </c>
      <c r="O28" s="106" t="str">
        <f t="shared" si="5"/>
        <v>Livingstone School</v>
      </c>
      <c r="P28" t="s">
        <v>175</v>
      </c>
      <c r="Q28" t="s">
        <v>176</v>
      </c>
      <c r="R28" t="s">
        <v>177</v>
      </c>
      <c r="S28" t="s">
        <v>895</v>
      </c>
      <c r="T28" s="379"/>
      <c r="W28" s="118"/>
      <c r="Z28" s="118"/>
      <c r="AC28" s="118"/>
      <c r="AF28" s="121"/>
      <c r="AI28" s="121"/>
      <c r="AL28" s="121"/>
      <c r="AO28" s="121"/>
      <c r="AR28" s="380"/>
      <c r="AU28" s="121"/>
      <c r="AX28" s="121"/>
      <c r="BA28" s="121"/>
      <c r="BD28" s="121"/>
      <c r="BE28" s="119">
        <f t="shared" si="6"/>
        <v>0</v>
      </c>
      <c r="BF28" s="119">
        <f t="shared" si="2"/>
        <v>0</v>
      </c>
      <c r="BI28"/>
      <c r="BJ28" s="330">
        <v>20520</v>
      </c>
      <c r="BK28"/>
    </row>
    <row r="29" spans="1:63" x14ac:dyDescent="0.25">
      <c r="A29">
        <f t="shared" si="3"/>
        <v>3022037</v>
      </c>
      <c r="B29" s="117">
        <v>3022037</v>
      </c>
      <c r="C29" t="s">
        <v>470</v>
      </c>
      <c r="D29" s="106">
        <f>VLOOKUP(B29,'School Details'!A:E,3,FALSE)</f>
        <v>0</v>
      </c>
      <c r="E29" s="106" t="str">
        <f>VLOOKUP(B29,'School Details'!A:E,4,FALSE)</f>
        <v>M</v>
      </c>
      <c r="F29" s="106" t="str">
        <f>VLOOKUP(B29,'School Details'!A:E,5,FALSE)</f>
        <v>Primary</v>
      </c>
      <c r="G29" t="s">
        <v>894</v>
      </c>
      <c r="H29" t="s">
        <v>567</v>
      </c>
      <c r="I29" t="s">
        <v>913</v>
      </c>
      <c r="J29">
        <v>661225</v>
      </c>
      <c r="K29" s="117" t="s">
        <v>10</v>
      </c>
      <c r="L29" s="106">
        <f t="shared" si="7"/>
        <v>1</v>
      </c>
      <c r="M29" s="106" t="str">
        <f t="shared" si="4"/>
        <v>TPAG.I01</v>
      </c>
      <c r="N29" s="106">
        <f>VLOOKUP(B29,'School Details'!A:K,10,FALSE)</f>
        <v>400030</v>
      </c>
      <c r="O29" s="106" t="str">
        <f t="shared" si="5"/>
        <v xml:space="preserve">Manorside  </v>
      </c>
      <c r="P29" t="s">
        <v>130</v>
      </c>
      <c r="Q29" t="s">
        <v>131</v>
      </c>
      <c r="R29" t="s">
        <v>132</v>
      </c>
      <c r="S29" t="s">
        <v>895</v>
      </c>
      <c r="T29" s="379"/>
      <c r="W29" s="118"/>
      <c r="Z29" s="118"/>
      <c r="AC29" s="118"/>
      <c r="AF29" s="121"/>
      <c r="AI29" s="121"/>
      <c r="AL29" s="121"/>
      <c r="AO29" s="121"/>
      <c r="AR29" s="380"/>
      <c r="AU29" s="121"/>
      <c r="AX29" s="121"/>
      <c r="BA29" s="121"/>
      <c r="BD29" s="121"/>
      <c r="BE29" s="119">
        <f t="shared" si="6"/>
        <v>0</v>
      </c>
      <c r="BF29" s="119">
        <f t="shared" si="2"/>
        <v>0</v>
      </c>
      <c r="BI29"/>
      <c r="BJ29" s="330">
        <v>18907</v>
      </c>
      <c r="BK29"/>
    </row>
    <row r="30" spans="1:63" x14ac:dyDescent="0.25">
      <c r="A30">
        <f t="shared" si="3"/>
        <v>3022042</v>
      </c>
      <c r="B30" s="117">
        <v>3022042</v>
      </c>
      <c r="C30" t="s">
        <v>479</v>
      </c>
      <c r="D30" s="106">
        <f>VLOOKUP(B30,'School Details'!A:E,3,FALSE)</f>
        <v>0</v>
      </c>
      <c r="E30" s="106" t="str">
        <f>VLOOKUP(B30,'School Details'!A:E,4,FALSE)</f>
        <v>M</v>
      </c>
      <c r="F30" s="106" t="str">
        <f>VLOOKUP(B30,'School Details'!A:E,5,FALSE)</f>
        <v>Primary</v>
      </c>
      <c r="G30" t="s">
        <v>894</v>
      </c>
      <c r="H30" t="s">
        <v>567</v>
      </c>
      <c r="I30" t="s">
        <v>913</v>
      </c>
      <c r="J30">
        <v>661225</v>
      </c>
      <c r="K30" s="117" t="s">
        <v>10</v>
      </c>
      <c r="L30" s="106">
        <f t="shared" si="7"/>
        <v>1</v>
      </c>
      <c r="M30" s="106" t="str">
        <f t="shared" si="4"/>
        <v>TPAG.I01</v>
      </c>
      <c r="N30" s="106">
        <f>VLOOKUP(B30,'School Details'!A:K,10,FALSE)</f>
        <v>400048</v>
      </c>
      <c r="O30" s="106" t="str">
        <f t="shared" si="5"/>
        <v>Monkfrith Sch</v>
      </c>
      <c r="P30" t="s">
        <v>22</v>
      </c>
      <c r="Q30" t="s">
        <v>23</v>
      </c>
      <c r="R30" t="s">
        <v>24</v>
      </c>
      <c r="S30" t="s">
        <v>895</v>
      </c>
      <c r="T30" s="379"/>
      <c r="W30" s="118"/>
      <c r="Z30" s="118"/>
      <c r="AC30" s="118"/>
      <c r="AF30" s="121"/>
      <c r="AI30" s="121"/>
      <c r="AL30" s="121"/>
      <c r="AO30" s="121"/>
      <c r="AR30" s="380"/>
      <c r="AU30" s="121"/>
      <c r="AX30" s="121"/>
      <c r="BA30" s="121"/>
      <c r="BD30" s="121"/>
      <c r="BE30" s="119">
        <f t="shared" si="6"/>
        <v>0</v>
      </c>
      <c r="BF30" s="119">
        <f t="shared" si="2"/>
        <v>0</v>
      </c>
      <c r="BI30"/>
      <c r="BJ30" s="330">
        <v>32292</v>
      </c>
      <c r="BK30"/>
    </row>
    <row r="31" spans="1:63" x14ac:dyDescent="0.25">
      <c r="A31">
        <f t="shared" si="3"/>
        <v>3022043</v>
      </c>
      <c r="B31" s="117">
        <v>3022043</v>
      </c>
      <c r="C31" t="s">
        <v>481</v>
      </c>
      <c r="D31" s="106">
        <f>VLOOKUP(B31,'School Details'!A:E,3,FALSE)</f>
        <v>0</v>
      </c>
      <c r="E31" s="106" t="str">
        <f>VLOOKUP(B31,'School Details'!A:E,4,FALSE)</f>
        <v>M</v>
      </c>
      <c r="F31" s="106" t="str">
        <f>VLOOKUP(B31,'School Details'!A:E,5,FALSE)</f>
        <v>Primary</v>
      </c>
      <c r="G31" t="s">
        <v>894</v>
      </c>
      <c r="H31" t="s">
        <v>567</v>
      </c>
      <c r="I31" t="s">
        <v>913</v>
      </c>
      <c r="J31">
        <v>661225</v>
      </c>
      <c r="K31" s="117" t="s">
        <v>10</v>
      </c>
      <c r="L31" s="106">
        <f t="shared" si="7"/>
        <v>1</v>
      </c>
      <c r="M31" s="106" t="str">
        <f t="shared" si="4"/>
        <v>TPAG.I01</v>
      </c>
      <c r="N31" s="106">
        <f>VLOOKUP(B31,'School Details'!A:K,10,FALSE)</f>
        <v>400088</v>
      </c>
      <c r="O31" s="106" t="str">
        <f t="shared" si="5"/>
        <v>Moss Hall Junior</v>
      </c>
      <c r="P31" t="s">
        <v>198</v>
      </c>
      <c r="Q31" t="s">
        <v>199</v>
      </c>
      <c r="R31" t="s">
        <v>200</v>
      </c>
      <c r="S31" t="s">
        <v>895</v>
      </c>
      <c r="T31" s="379"/>
      <c r="W31" s="118"/>
      <c r="Z31" s="118"/>
      <c r="AC31" s="118"/>
      <c r="AF31" s="121"/>
      <c r="AI31" s="121"/>
      <c r="AL31" s="121"/>
      <c r="AO31" s="121"/>
      <c r="AR31" s="380"/>
      <c r="AU31" s="121"/>
      <c r="AX31" s="121"/>
      <c r="BA31" s="121"/>
      <c r="BD31" s="121"/>
      <c r="BE31" s="119">
        <f t="shared" si="6"/>
        <v>0</v>
      </c>
      <c r="BF31" s="119">
        <f t="shared" si="2"/>
        <v>0</v>
      </c>
      <c r="BI31"/>
      <c r="BJ31" s="330">
        <v>38257</v>
      </c>
      <c r="BK31"/>
    </row>
    <row r="32" spans="1:63" x14ac:dyDescent="0.25">
      <c r="A32">
        <f t="shared" si="3"/>
        <v>3022044</v>
      </c>
      <c r="B32" s="117">
        <v>3022044</v>
      </c>
      <c r="C32" t="s">
        <v>480</v>
      </c>
      <c r="D32" s="106">
        <f>VLOOKUP(B32,'School Details'!A:E,3,FALSE)</f>
        <v>0</v>
      </c>
      <c r="E32" s="106" t="str">
        <f>VLOOKUP(B32,'School Details'!A:E,4,FALSE)</f>
        <v>M</v>
      </c>
      <c r="F32" s="106" t="str">
        <f>VLOOKUP(B32,'School Details'!A:E,5,FALSE)</f>
        <v>Primary</v>
      </c>
      <c r="G32" t="s">
        <v>894</v>
      </c>
      <c r="H32" t="s">
        <v>567</v>
      </c>
      <c r="I32" t="s">
        <v>913</v>
      </c>
      <c r="J32">
        <v>661225</v>
      </c>
      <c r="K32" s="117" t="s">
        <v>10</v>
      </c>
      <c r="L32" s="106">
        <f t="shared" si="7"/>
        <v>1</v>
      </c>
      <c r="M32" s="106" t="str">
        <f t="shared" si="4"/>
        <v>TPAG.I01</v>
      </c>
      <c r="N32" s="106">
        <f>VLOOKUP(B32,'School Details'!A:K,10,FALSE)</f>
        <v>400088</v>
      </c>
      <c r="O32" s="106" t="str">
        <f t="shared" si="5"/>
        <v>Moss Hall Infant</v>
      </c>
      <c r="P32" t="s">
        <v>109</v>
      </c>
      <c r="Q32" t="s">
        <v>110</v>
      </c>
      <c r="R32" t="s">
        <v>111</v>
      </c>
      <c r="S32" t="s">
        <v>895</v>
      </c>
      <c r="T32" s="379"/>
      <c r="W32" s="118"/>
      <c r="Z32" s="118"/>
      <c r="AC32" s="118"/>
      <c r="AF32" s="121"/>
      <c r="AI32" s="121"/>
      <c r="AL32" s="121"/>
      <c r="AO32" s="121"/>
      <c r="AR32" s="380"/>
      <c r="AU32" s="121"/>
      <c r="AX32" s="121"/>
      <c r="BA32" s="121"/>
      <c r="BD32" s="121"/>
      <c r="BE32" s="119">
        <f t="shared" si="6"/>
        <v>0</v>
      </c>
      <c r="BF32" s="119">
        <f t="shared" si="2"/>
        <v>0</v>
      </c>
      <c r="BI32"/>
      <c r="BJ32" s="330">
        <v>26829</v>
      </c>
      <c r="BK32"/>
    </row>
    <row r="33" spans="1:63" x14ac:dyDescent="0.25">
      <c r="A33">
        <f t="shared" si="3"/>
        <v>3022045</v>
      </c>
      <c r="B33" s="117">
        <v>3022045</v>
      </c>
      <c r="C33" t="s">
        <v>483</v>
      </c>
      <c r="D33" s="106">
        <f>VLOOKUP(B33,'School Details'!A:E,3,FALSE)</f>
        <v>0</v>
      </c>
      <c r="E33" s="106" t="str">
        <f>VLOOKUP(B33,'School Details'!A:E,4,FALSE)</f>
        <v>M</v>
      </c>
      <c r="F33" s="106" t="str">
        <f>VLOOKUP(B33,'School Details'!A:E,5,FALSE)</f>
        <v>Primary</v>
      </c>
      <c r="G33" t="s">
        <v>894</v>
      </c>
      <c r="H33" t="s">
        <v>567</v>
      </c>
      <c r="I33" t="s">
        <v>913</v>
      </c>
      <c r="J33">
        <v>661225</v>
      </c>
      <c r="K33" s="117" t="s">
        <v>10</v>
      </c>
      <c r="L33" s="106">
        <f t="shared" si="7"/>
        <v>1</v>
      </c>
      <c r="M33" s="106" t="str">
        <f t="shared" si="4"/>
        <v>TPAG.I01</v>
      </c>
      <c r="N33" s="106">
        <f>VLOOKUP(B33,'School Details'!A:K,10,FALSE)</f>
        <v>400089</v>
      </c>
      <c r="O33" s="106" t="str">
        <f t="shared" si="5"/>
        <v>Northside</v>
      </c>
      <c r="P33" t="s">
        <v>43</v>
      </c>
      <c r="Q33" t="s">
        <v>44</v>
      </c>
      <c r="R33" t="s">
        <v>45</v>
      </c>
      <c r="S33" t="s">
        <v>895</v>
      </c>
      <c r="T33" s="379"/>
      <c r="W33" s="118"/>
      <c r="Z33" s="118"/>
      <c r="AC33" s="118"/>
      <c r="AF33" s="121"/>
      <c r="AI33" s="121"/>
      <c r="AL33" s="121"/>
      <c r="AO33" s="121"/>
      <c r="AR33" s="380"/>
      <c r="AU33" s="121"/>
      <c r="AX33" s="121"/>
      <c r="BA33" s="121"/>
      <c r="BD33" s="121"/>
      <c r="BE33" s="119">
        <f t="shared" si="6"/>
        <v>0</v>
      </c>
      <c r="BF33" s="119">
        <f t="shared" si="2"/>
        <v>0</v>
      </c>
      <c r="BI33"/>
      <c r="BJ33" s="330">
        <v>18965</v>
      </c>
      <c r="BK33"/>
    </row>
    <row r="34" spans="1:63" x14ac:dyDescent="0.25">
      <c r="A34">
        <f t="shared" si="3"/>
        <v>3022053</v>
      </c>
      <c r="B34" s="117">
        <v>3022053</v>
      </c>
      <c r="C34" t="s">
        <v>482</v>
      </c>
      <c r="D34" s="106">
        <f>VLOOKUP(B34,'School Details'!A:E,3,FALSE)</f>
        <v>0</v>
      </c>
      <c r="E34" s="106" t="str">
        <f>VLOOKUP(B34,'School Details'!A:E,4,FALSE)</f>
        <v>M</v>
      </c>
      <c r="F34" s="106" t="str">
        <f>VLOOKUP(B34,'School Details'!A:E,5,FALSE)</f>
        <v>Primary</v>
      </c>
      <c r="G34" t="s">
        <v>894</v>
      </c>
      <c r="H34" t="s">
        <v>567</v>
      </c>
      <c r="I34" t="s">
        <v>913</v>
      </c>
      <c r="J34">
        <v>661225</v>
      </c>
      <c r="K34" s="117" t="s">
        <v>10</v>
      </c>
      <c r="L34" s="106">
        <f t="shared" si="7"/>
        <v>1</v>
      </c>
      <c r="M34" s="106" t="str">
        <f t="shared" si="4"/>
        <v>TPAG.I01</v>
      </c>
      <c r="N34" s="106">
        <f>VLOOKUP(B34,'School Details'!A:K,10,FALSE)</f>
        <v>158733</v>
      </c>
      <c r="O34" s="106" t="str">
        <f t="shared" si="5"/>
        <v xml:space="preserve">Shalom Noam  </v>
      </c>
      <c r="P34" t="s">
        <v>31</v>
      </c>
      <c r="Q34" t="s">
        <v>32</v>
      </c>
      <c r="R34" t="s">
        <v>33</v>
      </c>
      <c r="S34" t="s">
        <v>895</v>
      </c>
      <c r="T34" s="379"/>
      <c r="W34" s="118"/>
      <c r="Z34" s="118"/>
      <c r="AC34" s="118"/>
      <c r="AF34" s="121"/>
      <c r="AI34" s="121"/>
      <c r="AL34" s="121"/>
      <c r="AO34" s="121"/>
      <c r="AR34" s="380"/>
      <c r="AU34" s="121"/>
      <c r="AX34" s="121"/>
      <c r="BA34" s="121"/>
      <c r="BD34" s="121"/>
      <c r="BE34" s="119">
        <f t="shared" si="6"/>
        <v>0</v>
      </c>
      <c r="BF34" s="119">
        <f t="shared" si="2"/>
        <v>0</v>
      </c>
      <c r="BI34"/>
      <c r="BJ34" s="330">
        <v>16953</v>
      </c>
      <c r="BK34"/>
    </row>
    <row r="35" spans="1:63" x14ac:dyDescent="0.25">
      <c r="A35">
        <f t="shared" si="3"/>
        <v>3022054</v>
      </c>
      <c r="B35" s="117">
        <v>3022054</v>
      </c>
      <c r="C35" t="s">
        <v>533</v>
      </c>
      <c r="D35" s="106">
        <f>VLOOKUP(B35,'School Details'!A:E,3,FALSE)</f>
        <v>0</v>
      </c>
      <c r="E35" s="106" t="str">
        <f>VLOOKUP(B35,'School Details'!A:E,4,FALSE)</f>
        <v>M</v>
      </c>
      <c r="F35" s="106" t="str">
        <f>VLOOKUP(B35,'School Details'!A:E,5,FALSE)</f>
        <v>Primary</v>
      </c>
      <c r="G35" t="s">
        <v>894</v>
      </c>
      <c r="H35" t="s">
        <v>567</v>
      </c>
      <c r="I35" t="s">
        <v>913</v>
      </c>
      <c r="J35">
        <v>661225</v>
      </c>
      <c r="K35" s="117" t="s">
        <v>10</v>
      </c>
      <c r="L35" s="106">
        <f t="shared" si="7"/>
        <v>1</v>
      </c>
      <c r="M35" s="106" t="str">
        <f t="shared" si="4"/>
        <v>TPAG.I01</v>
      </c>
      <c r="N35" s="106">
        <f>VLOOKUP(B35,'School Details'!A:K,10,FALSE)</f>
        <v>400004</v>
      </c>
      <c r="O35" s="106" t="str">
        <f t="shared" si="5"/>
        <v xml:space="preserve">Woodridge   </v>
      </c>
      <c r="P35" t="s">
        <v>79</v>
      </c>
      <c r="Q35" t="s">
        <v>80</v>
      </c>
      <c r="R35" t="s">
        <v>81</v>
      </c>
      <c r="S35" t="s">
        <v>895</v>
      </c>
      <c r="T35" s="379"/>
      <c r="W35" s="118"/>
      <c r="Z35" s="118"/>
      <c r="AC35" s="118"/>
      <c r="AF35" s="121"/>
      <c r="AI35" s="121"/>
      <c r="AL35" s="121"/>
      <c r="AO35" s="121"/>
      <c r="AR35" s="380"/>
      <c r="AU35" s="121"/>
      <c r="AX35" s="121"/>
      <c r="BA35" s="121"/>
      <c r="BD35" s="121"/>
      <c r="BE35" s="119">
        <f t="shared" si="6"/>
        <v>0</v>
      </c>
      <c r="BF35" s="119">
        <f t="shared" si="2"/>
        <v>0</v>
      </c>
      <c r="BI35"/>
      <c r="BJ35" s="330">
        <v>16981</v>
      </c>
      <c r="BK35"/>
    </row>
    <row r="36" spans="1:63" x14ac:dyDescent="0.25">
      <c r="A36">
        <f t="shared" si="3"/>
        <v>3022055</v>
      </c>
      <c r="B36" s="117">
        <v>3022055</v>
      </c>
      <c r="C36" t="s">
        <v>524</v>
      </c>
      <c r="D36" s="106">
        <f>VLOOKUP(B36,'School Details'!A:E,3,FALSE)</f>
        <v>0</v>
      </c>
      <c r="E36" s="106" t="str">
        <f>VLOOKUP(B36,'School Details'!A:E,4,FALSE)</f>
        <v>M</v>
      </c>
      <c r="F36" s="106" t="str">
        <f>VLOOKUP(B36,'School Details'!A:E,5,FALSE)</f>
        <v>Primary</v>
      </c>
      <c r="G36" t="s">
        <v>894</v>
      </c>
      <c r="H36" t="s">
        <v>567</v>
      </c>
      <c r="I36" t="s">
        <v>913</v>
      </c>
      <c r="J36">
        <v>661225</v>
      </c>
      <c r="K36" s="117" t="s">
        <v>10</v>
      </c>
      <c r="L36" s="106">
        <f t="shared" si="7"/>
        <v>1</v>
      </c>
      <c r="M36" s="106" t="str">
        <f t="shared" si="4"/>
        <v>TPAG.I01</v>
      </c>
      <c r="N36" s="106">
        <f>VLOOKUP(B36,'School Details'!A:K,10,FALSE)</f>
        <v>400101</v>
      </c>
      <c r="O36" s="106" t="str">
        <f t="shared" si="5"/>
        <v xml:space="preserve">Tudor </v>
      </c>
      <c r="P36" t="s">
        <v>37</v>
      </c>
      <c r="Q36" t="s">
        <v>38</v>
      </c>
      <c r="R36" t="s">
        <v>39</v>
      </c>
      <c r="S36" t="s">
        <v>895</v>
      </c>
      <c r="T36" s="379"/>
      <c r="W36" s="118"/>
      <c r="Z36" s="118"/>
      <c r="AC36" s="118"/>
      <c r="AF36" s="121"/>
      <c r="AI36" s="121"/>
      <c r="AL36" s="121"/>
      <c r="AO36" s="121"/>
      <c r="AR36" s="380"/>
      <c r="AU36" s="121"/>
      <c r="AX36" s="121"/>
      <c r="BA36" s="121"/>
      <c r="BD36" s="121"/>
      <c r="BE36" s="119">
        <f t="shared" si="6"/>
        <v>0</v>
      </c>
      <c r="BF36" s="119">
        <f t="shared" si="2"/>
        <v>0</v>
      </c>
      <c r="BI36"/>
      <c r="BJ36" s="330">
        <v>18302</v>
      </c>
      <c r="BK36"/>
    </row>
    <row r="37" spans="1:63" x14ac:dyDescent="0.25">
      <c r="A37">
        <f t="shared" si="3"/>
        <v>3022057</v>
      </c>
      <c r="B37" s="117">
        <v>3022057</v>
      </c>
      <c r="C37" t="s">
        <v>525</v>
      </c>
      <c r="D37" s="106">
        <f>VLOOKUP(B37,'School Details'!A:E,3,FALSE)</f>
        <v>0</v>
      </c>
      <c r="E37" s="106" t="str">
        <f>VLOOKUP(B37,'School Details'!A:E,4,FALSE)</f>
        <v>M</v>
      </c>
      <c r="F37" s="106" t="str">
        <f>VLOOKUP(B37,'School Details'!A:E,5,FALSE)</f>
        <v>Primary</v>
      </c>
      <c r="G37" t="s">
        <v>894</v>
      </c>
      <c r="H37" t="s">
        <v>567</v>
      </c>
      <c r="I37" t="s">
        <v>913</v>
      </c>
      <c r="J37">
        <v>661225</v>
      </c>
      <c r="K37" s="117" t="s">
        <v>10</v>
      </c>
      <c r="L37" s="106">
        <f t="shared" si="7"/>
        <v>1</v>
      </c>
      <c r="M37" s="106" t="str">
        <f t="shared" si="4"/>
        <v>TPAG.I01</v>
      </c>
      <c r="N37" s="106">
        <f>VLOOKUP(B37,'School Details'!A:K,10,FALSE)</f>
        <v>400053</v>
      </c>
      <c r="O37" s="106" t="str">
        <f t="shared" si="5"/>
        <v xml:space="preserve">Underhill </v>
      </c>
      <c r="P37" t="s">
        <v>226</v>
      </c>
      <c r="Q37" t="s">
        <v>227</v>
      </c>
      <c r="R37" t="s">
        <v>228</v>
      </c>
      <c r="S37" t="s">
        <v>895</v>
      </c>
      <c r="T37" s="379"/>
      <c r="W37" s="118"/>
      <c r="Z37" s="118"/>
      <c r="AC37" s="118"/>
      <c r="AF37" s="121"/>
      <c r="AI37" s="121"/>
      <c r="AL37" s="121"/>
      <c r="AO37" s="121"/>
      <c r="AR37" s="380"/>
      <c r="AU37" s="121"/>
      <c r="AX37" s="121"/>
      <c r="BA37" s="121"/>
      <c r="BD37" s="121"/>
      <c r="BE37" s="119">
        <f t="shared" si="6"/>
        <v>0</v>
      </c>
      <c r="BF37" s="119">
        <f t="shared" si="2"/>
        <v>0</v>
      </c>
      <c r="BI37"/>
      <c r="BJ37" s="330">
        <v>44372</v>
      </c>
      <c r="BK37"/>
    </row>
    <row r="38" spans="1:63" x14ac:dyDescent="0.25">
      <c r="A38">
        <f t="shared" si="3"/>
        <v>3022060</v>
      </c>
      <c r="B38" s="117">
        <v>3022060</v>
      </c>
      <c r="C38" t="s">
        <v>529</v>
      </c>
      <c r="D38" s="106">
        <f>VLOOKUP(B38,'School Details'!A:E,3,FALSE)</f>
        <v>0</v>
      </c>
      <c r="E38" s="106" t="str">
        <f>VLOOKUP(B38,'School Details'!A:E,4,FALSE)</f>
        <v>M</v>
      </c>
      <c r="F38" s="106" t="str">
        <f>VLOOKUP(B38,'School Details'!A:E,5,FALSE)</f>
        <v>Primary</v>
      </c>
      <c r="G38" t="s">
        <v>894</v>
      </c>
      <c r="H38" t="s">
        <v>567</v>
      </c>
      <c r="I38" t="s">
        <v>913</v>
      </c>
      <c r="J38">
        <v>661225</v>
      </c>
      <c r="K38" s="117" t="s">
        <v>10</v>
      </c>
      <c r="L38" s="106">
        <f t="shared" si="7"/>
        <v>1</v>
      </c>
      <c r="M38" s="106" t="str">
        <f t="shared" si="4"/>
        <v>TPAG.I01</v>
      </c>
      <c r="N38" s="106">
        <f>VLOOKUP(B38,'School Details'!A:K,10,FALSE)</f>
        <v>400011</v>
      </c>
      <c r="O38" s="106" t="str">
        <f t="shared" si="5"/>
        <v xml:space="preserve">Whitings Hill  </v>
      </c>
      <c r="P38" t="s">
        <v>250</v>
      </c>
      <c r="Q38" t="s">
        <v>251</v>
      </c>
      <c r="R38" t="s">
        <v>252</v>
      </c>
      <c r="S38" t="s">
        <v>895</v>
      </c>
      <c r="T38" s="379"/>
      <c r="W38" s="118"/>
      <c r="Z38" s="118"/>
      <c r="AC38" s="118"/>
      <c r="AF38" s="121"/>
      <c r="AI38" s="121"/>
      <c r="AL38" s="121"/>
      <c r="AO38" s="121"/>
      <c r="AR38" s="380"/>
      <c r="AU38" s="121"/>
      <c r="AX38" s="121"/>
      <c r="BA38" s="121"/>
      <c r="BD38" s="121"/>
      <c r="BE38" s="119">
        <f t="shared" si="6"/>
        <v>0</v>
      </c>
      <c r="BF38" s="119">
        <f t="shared" si="2"/>
        <v>0</v>
      </c>
      <c r="BI38"/>
      <c r="BJ38" s="330">
        <v>37998</v>
      </c>
      <c r="BK38"/>
    </row>
    <row r="39" spans="1:63" x14ac:dyDescent="0.25">
      <c r="A39">
        <f t="shared" si="3"/>
        <v>3022067</v>
      </c>
      <c r="B39" s="117">
        <v>3022067</v>
      </c>
      <c r="C39" t="s">
        <v>436</v>
      </c>
      <c r="D39" s="106">
        <f>VLOOKUP(B39,'School Details'!A:E,3,FALSE)</f>
        <v>0</v>
      </c>
      <c r="E39" s="106" t="str">
        <f>VLOOKUP(B39,'School Details'!A:E,4,FALSE)</f>
        <v>M</v>
      </c>
      <c r="F39" s="106" t="str">
        <f>VLOOKUP(B39,'School Details'!A:E,5,FALSE)</f>
        <v>Primary</v>
      </c>
      <c r="G39" t="s">
        <v>894</v>
      </c>
      <c r="H39" t="s">
        <v>567</v>
      </c>
      <c r="I39" t="s">
        <v>913</v>
      </c>
      <c r="J39">
        <v>661225</v>
      </c>
      <c r="K39" s="117" t="s">
        <v>10</v>
      </c>
      <c r="L39" s="106">
        <f t="shared" si="7"/>
        <v>1</v>
      </c>
      <c r="M39" s="106" t="str">
        <f t="shared" si="4"/>
        <v>TPAG.I01</v>
      </c>
      <c r="N39" s="106">
        <f>VLOOKUP(B39,'School Details'!A:K,10,FALSE)</f>
        <v>400065</v>
      </c>
      <c r="O39" s="106" t="str">
        <f t="shared" si="5"/>
        <v xml:space="preserve">Chalgrove </v>
      </c>
      <c r="P39" t="s">
        <v>49</v>
      </c>
      <c r="Q39" t="s">
        <v>50</v>
      </c>
      <c r="R39" t="s">
        <v>51</v>
      </c>
      <c r="S39" t="s">
        <v>895</v>
      </c>
      <c r="T39" s="379"/>
      <c r="W39" s="118"/>
      <c r="Z39" s="118"/>
      <c r="AC39" s="118"/>
      <c r="AF39" s="121"/>
      <c r="AI39" s="121"/>
      <c r="AL39" s="121"/>
      <c r="AO39" s="121"/>
      <c r="AR39" s="380"/>
      <c r="AU39" s="121"/>
      <c r="AX39" s="121"/>
      <c r="BA39" s="121"/>
      <c r="BD39" s="121"/>
      <c r="BE39" s="119">
        <f t="shared" si="6"/>
        <v>0</v>
      </c>
      <c r="BF39" s="119">
        <f t="shared" si="2"/>
        <v>0</v>
      </c>
      <c r="BI39"/>
      <c r="BJ39" s="330">
        <v>19511</v>
      </c>
      <c r="BK39"/>
    </row>
    <row r="40" spans="1:63" x14ac:dyDescent="0.25">
      <c r="A40">
        <f t="shared" si="3"/>
        <v>3022070</v>
      </c>
      <c r="B40" s="117">
        <v>3022070</v>
      </c>
      <c r="C40" t="s">
        <v>520</v>
      </c>
      <c r="D40" s="106">
        <f>VLOOKUP(B40,'School Details'!A:E,3,FALSE)</f>
        <v>0</v>
      </c>
      <c r="E40" s="106" t="str">
        <f>VLOOKUP(B40,'School Details'!A:E,4,FALSE)</f>
        <v>M</v>
      </c>
      <c r="F40" s="106" t="str">
        <f>VLOOKUP(B40,'School Details'!A:E,5,FALSE)</f>
        <v>Primary</v>
      </c>
      <c r="G40" t="s">
        <v>894</v>
      </c>
      <c r="H40" t="s">
        <v>567</v>
      </c>
      <c r="I40" t="s">
        <v>913</v>
      </c>
      <c r="J40">
        <v>661225</v>
      </c>
      <c r="K40" s="117" t="s">
        <v>10</v>
      </c>
      <c r="L40" s="106">
        <f t="shared" si="7"/>
        <v>1</v>
      </c>
      <c r="M40" s="106" t="str">
        <f t="shared" si="4"/>
        <v>TPAG.I01</v>
      </c>
      <c r="N40" s="106">
        <f>VLOOKUP(B40,'School Details'!A:K,10,FALSE)</f>
        <v>400038</v>
      </c>
      <c r="O40" s="106" t="str">
        <f t="shared" si="5"/>
        <v xml:space="preserve">Sunnyfields  </v>
      </c>
      <c r="P40" t="s">
        <v>210</v>
      </c>
      <c r="Q40" t="s">
        <v>211</v>
      </c>
      <c r="R40" t="s">
        <v>212</v>
      </c>
      <c r="S40" t="s">
        <v>895</v>
      </c>
      <c r="T40" s="379"/>
      <c r="W40" s="118"/>
      <c r="Z40" s="118"/>
      <c r="AC40" s="118"/>
      <c r="AF40" s="121"/>
      <c r="AI40" s="121"/>
      <c r="AL40" s="121"/>
      <c r="AO40" s="121"/>
      <c r="AR40" s="380"/>
      <c r="AU40" s="121"/>
      <c r="AX40" s="121"/>
      <c r="BA40" s="121"/>
      <c r="BD40" s="121"/>
      <c r="BE40" s="119">
        <f t="shared" si="6"/>
        <v>0</v>
      </c>
      <c r="BF40" s="119">
        <f t="shared" si="2"/>
        <v>0</v>
      </c>
      <c r="BI40"/>
      <c r="BJ40" s="330">
        <v>20667</v>
      </c>
      <c r="BK40"/>
    </row>
    <row r="41" spans="1:63" x14ac:dyDescent="0.25">
      <c r="A41">
        <f t="shared" si="3"/>
        <v>3022071</v>
      </c>
      <c r="B41" s="117">
        <v>3022071</v>
      </c>
      <c r="C41" t="s">
        <v>492</v>
      </c>
      <c r="D41" s="106">
        <f>VLOOKUP(B41,'School Details'!A:E,3,FALSE)</f>
        <v>0</v>
      </c>
      <c r="E41" s="106" t="str">
        <f>VLOOKUP(B41,'School Details'!A:E,4,FALSE)</f>
        <v>M</v>
      </c>
      <c r="F41" s="106" t="str">
        <f>VLOOKUP(B41,'School Details'!A:E,5,FALSE)</f>
        <v>Primary</v>
      </c>
      <c r="G41" t="s">
        <v>894</v>
      </c>
      <c r="H41" t="s">
        <v>567</v>
      </c>
      <c r="I41" t="s">
        <v>913</v>
      </c>
      <c r="J41">
        <v>661225</v>
      </c>
      <c r="K41" s="117" t="s">
        <v>10</v>
      </c>
      <c r="L41" s="106">
        <f t="shared" si="7"/>
        <v>1</v>
      </c>
      <c r="M41" s="106" t="str">
        <f t="shared" si="4"/>
        <v>TPAG.I01</v>
      </c>
      <c r="N41" s="106">
        <f>VLOOKUP(B41,'School Details'!A:K,10,FALSE)</f>
        <v>400012</v>
      </c>
      <c r="O41" s="106" t="str">
        <f t="shared" si="5"/>
        <v xml:space="preserve">Queenswell Infant </v>
      </c>
      <c r="P41" t="s">
        <v>52</v>
      </c>
      <c r="Q41" t="s">
        <v>53</v>
      </c>
      <c r="R41" t="s">
        <v>54</v>
      </c>
      <c r="S41" t="s">
        <v>895</v>
      </c>
      <c r="T41" s="379"/>
      <c r="W41" s="118"/>
      <c r="Z41" s="118"/>
      <c r="AC41" s="118"/>
      <c r="AF41" s="121"/>
      <c r="AI41" s="121"/>
      <c r="AL41" s="121"/>
      <c r="AO41" s="121"/>
      <c r="AR41" s="380"/>
      <c r="AU41" s="121"/>
      <c r="AX41" s="121"/>
      <c r="BA41" s="121"/>
      <c r="BD41" s="121"/>
      <c r="BE41" s="119">
        <f t="shared" si="6"/>
        <v>0</v>
      </c>
      <c r="BF41" s="119">
        <f t="shared" si="2"/>
        <v>0</v>
      </c>
      <c r="BI41"/>
      <c r="BJ41" s="330">
        <v>17062</v>
      </c>
      <c r="BK41"/>
    </row>
    <row r="42" spans="1:63" x14ac:dyDescent="0.25">
      <c r="A42">
        <f t="shared" si="3"/>
        <v>3022072</v>
      </c>
      <c r="B42" s="117">
        <v>3022072</v>
      </c>
      <c r="C42" t="s">
        <v>493</v>
      </c>
      <c r="D42" s="106">
        <f>VLOOKUP(B42,'School Details'!A:E,3,FALSE)</f>
        <v>0</v>
      </c>
      <c r="E42" s="106" t="str">
        <f>VLOOKUP(B42,'School Details'!A:E,4,FALSE)</f>
        <v>M</v>
      </c>
      <c r="F42" s="106" t="str">
        <f>VLOOKUP(B42,'School Details'!A:E,5,FALSE)</f>
        <v>Primary</v>
      </c>
      <c r="G42" t="s">
        <v>894</v>
      </c>
      <c r="H42" t="s">
        <v>567</v>
      </c>
      <c r="I42" t="s">
        <v>913</v>
      </c>
      <c r="J42">
        <v>661225</v>
      </c>
      <c r="K42" s="117" t="s">
        <v>10</v>
      </c>
      <c r="L42" s="106">
        <f t="shared" si="7"/>
        <v>1</v>
      </c>
      <c r="M42" s="106" t="str">
        <f t="shared" si="4"/>
        <v>TPAG.I01</v>
      </c>
      <c r="N42" s="106">
        <f>VLOOKUP(B42,'School Details'!A:K,10,FALSE)</f>
        <v>400012</v>
      </c>
      <c r="O42" s="106" t="str">
        <f t="shared" si="5"/>
        <v xml:space="preserve">Queenswell Junior </v>
      </c>
      <c r="P42" t="s">
        <v>52</v>
      </c>
      <c r="Q42" t="s">
        <v>53</v>
      </c>
      <c r="R42" t="s">
        <v>54</v>
      </c>
      <c r="S42" t="s">
        <v>895</v>
      </c>
      <c r="T42" s="379"/>
      <c r="W42" s="118"/>
      <c r="Z42" s="118"/>
      <c r="AC42" s="118"/>
      <c r="AF42" s="121"/>
      <c r="AI42" s="121"/>
      <c r="AL42" s="121"/>
      <c r="AO42" s="121"/>
      <c r="AR42" s="380"/>
      <c r="AU42" s="121"/>
      <c r="AX42" s="121"/>
      <c r="BA42" s="121"/>
      <c r="BD42" s="121"/>
      <c r="BE42" s="119">
        <f t="shared" si="6"/>
        <v>0</v>
      </c>
      <c r="BF42" s="121">
        <f t="shared" si="2"/>
        <v>0</v>
      </c>
      <c r="BI42"/>
      <c r="BJ42" s="330">
        <v>25420</v>
      </c>
      <c r="BK42"/>
    </row>
    <row r="43" spans="1:63" x14ac:dyDescent="0.25">
      <c r="A43">
        <f t="shared" si="3"/>
        <v>3022073</v>
      </c>
      <c r="B43" s="117">
        <v>3022073</v>
      </c>
      <c r="C43" t="s">
        <v>449</v>
      </c>
      <c r="D43" s="106">
        <f>VLOOKUP(B43,'School Details'!A:E,3,FALSE)</f>
        <v>0</v>
      </c>
      <c r="E43" s="106" t="str">
        <f>VLOOKUP(B43,'School Details'!A:E,4,FALSE)</f>
        <v>M</v>
      </c>
      <c r="F43" s="106" t="str">
        <f>VLOOKUP(B43,'School Details'!A:E,5,FALSE)</f>
        <v>Primary</v>
      </c>
      <c r="G43" t="s">
        <v>894</v>
      </c>
      <c r="H43" t="s">
        <v>567</v>
      </c>
      <c r="I43" t="s">
        <v>913</v>
      </c>
      <c r="J43">
        <v>661225</v>
      </c>
      <c r="K43" s="117" t="s">
        <v>10</v>
      </c>
      <c r="L43" s="106">
        <f t="shared" si="7"/>
        <v>1</v>
      </c>
      <c r="M43" s="106" t="str">
        <f t="shared" si="4"/>
        <v>TPAG.I01</v>
      </c>
      <c r="N43" s="106">
        <f>VLOOKUP(B43,'School Details'!A:K,10,FALSE)</f>
        <v>400105</v>
      </c>
      <c r="O43" s="106" t="str">
        <f t="shared" si="5"/>
        <v>Danegrove JMI Sch</v>
      </c>
      <c r="P43" t="s">
        <v>256</v>
      </c>
      <c r="Q43" t="s">
        <v>257</v>
      </c>
      <c r="R43" t="s">
        <v>258</v>
      </c>
      <c r="S43" t="s">
        <v>895</v>
      </c>
      <c r="T43" s="379"/>
      <c r="W43" s="118"/>
      <c r="Z43" s="118"/>
      <c r="AC43" s="118"/>
      <c r="AF43" s="121"/>
      <c r="AI43" s="121"/>
      <c r="AL43" s="121"/>
      <c r="AO43" s="121"/>
      <c r="AR43" s="380"/>
      <c r="AU43" s="121"/>
      <c r="AX43" s="121"/>
      <c r="BA43" s="121"/>
      <c r="BD43" s="121"/>
      <c r="BE43" s="119">
        <f t="shared" si="6"/>
        <v>0</v>
      </c>
      <c r="BF43" s="121">
        <f t="shared" si="2"/>
        <v>0</v>
      </c>
      <c r="BI43"/>
      <c r="BJ43" s="330">
        <v>57780</v>
      </c>
      <c r="BK43"/>
    </row>
    <row r="44" spans="1:63" x14ac:dyDescent="0.25">
      <c r="A44">
        <f t="shared" si="3"/>
        <v>3022076</v>
      </c>
      <c r="B44" s="117">
        <v>3022076</v>
      </c>
      <c r="C44" t="s">
        <v>528</v>
      </c>
      <c r="D44" s="106">
        <f>VLOOKUP(B44,'School Details'!A:E,3,FALSE)</f>
        <v>0</v>
      </c>
      <c r="E44" s="106" t="str">
        <f>VLOOKUP(B44,'School Details'!A:E,4,FALSE)</f>
        <v>M</v>
      </c>
      <c r="F44" s="106" t="str">
        <f>VLOOKUP(B44,'School Details'!A:E,5,FALSE)</f>
        <v>Primary</v>
      </c>
      <c r="G44" t="s">
        <v>894</v>
      </c>
      <c r="H44" t="s">
        <v>567</v>
      </c>
      <c r="I44" t="s">
        <v>913</v>
      </c>
      <c r="J44">
        <v>661225</v>
      </c>
      <c r="K44" s="117" t="s">
        <v>10</v>
      </c>
      <c r="L44" s="106">
        <f t="shared" si="7"/>
        <v>1</v>
      </c>
      <c r="M44" s="106" t="str">
        <f t="shared" si="4"/>
        <v>TPAG.I01</v>
      </c>
      <c r="N44" s="106">
        <f>VLOOKUP(B44,'School Details'!A:K,10,FALSE)</f>
        <v>400111</v>
      </c>
      <c r="O44" s="106" t="str">
        <f t="shared" si="5"/>
        <v xml:space="preserve">Wessex  Gardens  </v>
      </c>
      <c r="P44" t="s">
        <v>127</v>
      </c>
      <c r="Q44" t="s">
        <v>128</v>
      </c>
      <c r="R44" t="s">
        <v>129</v>
      </c>
      <c r="S44" t="s">
        <v>895</v>
      </c>
      <c r="T44" s="379"/>
      <c r="W44" s="118"/>
      <c r="Z44" s="118"/>
      <c r="AC44" s="118"/>
      <c r="AF44" s="121"/>
      <c r="AI44" s="121"/>
      <c r="AL44" s="121"/>
      <c r="AO44" s="121"/>
      <c r="AR44" s="380"/>
      <c r="AU44" s="121"/>
      <c r="AX44" s="121"/>
      <c r="BA44" s="121"/>
      <c r="BD44" s="121"/>
      <c r="BE44" s="119">
        <f t="shared" si="6"/>
        <v>0</v>
      </c>
      <c r="BF44" s="121">
        <f t="shared" si="2"/>
        <v>0</v>
      </c>
      <c r="BI44"/>
      <c r="BJ44" s="330">
        <v>25371</v>
      </c>
      <c r="BK44"/>
    </row>
    <row r="45" spans="1:63" x14ac:dyDescent="0.25">
      <c r="A45">
        <f t="shared" si="3"/>
        <v>3022077</v>
      </c>
      <c r="B45" s="117">
        <v>3022077</v>
      </c>
      <c r="C45" t="s">
        <v>484</v>
      </c>
      <c r="D45" s="106">
        <f>VLOOKUP(B45,'School Details'!A:E,3,FALSE)</f>
        <v>0</v>
      </c>
      <c r="E45" s="106" t="str">
        <f>VLOOKUP(B45,'School Details'!A:E,4,FALSE)</f>
        <v>M</v>
      </c>
      <c r="F45" s="106" t="str">
        <f>VLOOKUP(B45,'School Details'!A:E,5,FALSE)</f>
        <v>Primary</v>
      </c>
      <c r="G45" t="s">
        <v>894</v>
      </c>
      <c r="H45" t="s">
        <v>567</v>
      </c>
      <c r="I45" t="s">
        <v>913</v>
      </c>
      <c r="J45">
        <v>661225</v>
      </c>
      <c r="K45" s="117" t="s">
        <v>10</v>
      </c>
      <c r="L45" s="106">
        <f t="shared" si="7"/>
        <v>1</v>
      </c>
      <c r="M45" s="106" t="str">
        <f t="shared" si="4"/>
        <v>TPAG.I01</v>
      </c>
      <c r="N45" s="106">
        <f>VLOOKUP(B45,'School Details'!A:K,10,FALSE)</f>
        <v>400113</v>
      </c>
      <c r="O45" s="106" t="str">
        <f t="shared" si="5"/>
        <v xml:space="preserve">Orion  </v>
      </c>
      <c r="P45" t="s">
        <v>58</v>
      </c>
      <c r="Q45" t="s">
        <v>59</v>
      </c>
      <c r="R45" t="s">
        <v>60</v>
      </c>
      <c r="S45" t="s">
        <v>895</v>
      </c>
      <c r="T45" s="379"/>
      <c r="W45" s="118"/>
      <c r="Z45" s="118"/>
      <c r="AC45" s="118"/>
      <c r="AF45" s="121"/>
      <c r="AI45" s="121"/>
      <c r="AL45" s="121"/>
      <c r="AO45" s="121"/>
      <c r="AR45" s="380"/>
      <c r="AU45" s="121"/>
      <c r="AX45" s="121"/>
      <c r="BA45" s="121"/>
      <c r="BD45" s="121"/>
      <c r="BE45" s="119">
        <f t="shared" si="6"/>
        <v>0</v>
      </c>
      <c r="BF45" s="119">
        <f t="shared" si="2"/>
        <v>0</v>
      </c>
      <c r="BI45"/>
      <c r="BJ45" s="330">
        <v>82946</v>
      </c>
      <c r="BK45"/>
    </row>
    <row r="46" spans="1:63" x14ac:dyDescent="0.25">
      <c r="A46">
        <f t="shared" si="3"/>
        <v>3022078</v>
      </c>
      <c r="B46" s="117">
        <v>3022078</v>
      </c>
      <c r="C46" t="s">
        <v>490</v>
      </c>
      <c r="D46" s="106">
        <f>VLOOKUP(B46,'School Details'!A:E,3,FALSE)</f>
        <v>0</v>
      </c>
      <c r="E46" s="106" t="str">
        <f>VLOOKUP(B46,'School Details'!A:E,4,FALSE)</f>
        <v>M</v>
      </c>
      <c r="F46" s="106" t="str">
        <f>VLOOKUP(B46,'School Details'!A:E,5,FALSE)</f>
        <v>Primary</v>
      </c>
      <c r="G46" t="s">
        <v>894</v>
      </c>
      <c r="H46" t="s">
        <v>567</v>
      </c>
      <c r="I46" t="s">
        <v>913</v>
      </c>
      <c r="J46">
        <v>661225</v>
      </c>
      <c r="K46" s="117" t="s">
        <v>10</v>
      </c>
      <c r="L46" s="106">
        <f t="shared" si="7"/>
        <v>1</v>
      </c>
      <c r="M46" s="106" t="str">
        <f t="shared" si="4"/>
        <v>TPAG.I01</v>
      </c>
      <c r="N46" s="106">
        <f>VLOOKUP(B46,'School Details'!A:K,10,FALSE)</f>
        <v>400014</v>
      </c>
      <c r="O46" s="106" t="str">
        <f t="shared" si="5"/>
        <v xml:space="preserve">Pardes House </v>
      </c>
      <c r="P46" t="s">
        <v>232</v>
      </c>
      <c r="Q46" t="s">
        <v>233</v>
      </c>
      <c r="R46" t="s">
        <v>234</v>
      </c>
      <c r="S46" t="s">
        <v>895</v>
      </c>
      <c r="T46" s="379"/>
      <c r="W46" s="118"/>
      <c r="Z46" s="118"/>
      <c r="AC46" s="118"/>
      <c r="AF46" s="121"/>
      <c r="AI46" s="121"/>
      <c r="AL46" s="121"/>
      <c r="AO46" s="121"/>
      <c r="AR46" s="380"/>
      <c r="AU46" s="121"/>
      <c r="AX46" s="121"/>
      <c r="BA46" s="121"/>
      <c r="BD46" s="121"/>
      <c r="BE46" s="119">
        <f t="shared" si="6"/>
        <v>0</v>
      </c>
      <c r="BF46" s="119">
        <f t="shared" si="2"/>
        <v>0</v>
      </c>
      <c r="BI46"/>
      <c r="BJ46" s="330">
        <v>27761</v>
      </c>
      <c r="BK46"/>
    </row>
    <row r="47" spans="1:63" x14ac:dyDescent="0.25">
      <c r="A47">
        <f t="shared" si="3"/>
        <v>3022079</v>
      </c>
      <c r="B47" s="117">
        <v>3022079</v>
      </c>
      <c r="C47" t="s">
        <v>425</v>
      </c>
      <c r="D47" s="106">
        <f>VLOOKUP(B47,'School Details'!A:E,3,FALSE)</f>
        <v>0</v>
      </c>
      <c r="E47" s="106" t="str">
        <f>VLOOKUP(B47,'School Details'!A:E,4,FALSE)</f>
        <v>M</v>
      </c>
      <c r="F47" s="106" t="str">
        <f>VLOOKUP(B47,'School Details'!A:E,5,FALSE)</f>
        <v>Primary</v>
      </c>
      <c r="G47" t="s">
        <v>894</v>
      </c>
      <c r="H47" t="s">
        <v>567</v>
      </c>
      <c r="I47" t="s">
        <v>913</v>
      </c>
      <c r="J47">
        <v>661225</v>
      </c>
      <c r="K47" s="117" t="s">
        <v>10</v>
      </c>
      <c r="L47" s="106">
        <f t="shared" si="7"/>
        <v>1</v>
      </c>
      <c r="M47" s="106" t="str">
        <f t="shared" si="4"/>
        <v>TPAG.I01</v>
      </c>
      <c r="N47" s="106">
        <f>VLOOKUP(B47,'School Details'!A:K,10,FALSE)</f>
        <v>400070</v>
      </c>
      <c r="O47" s="106" t="str">
        <f t="shared" si="5"/>
        <v>Beis Yaakov</v>
      </c>
      <c r="P47" t="s">
        <v>16</v>
      </c>
      <c r="Q47" t="s">
        <v>17</v>
      </c>
      <c r="R47" t="s">
        <v>18</v>
      </c>
      <c r="S47" t="s">
        <v>895</v>
      </c>
      <c r="T47" s="379"/>
      <c r="W47" s="118"/>
      <c r="Z47" s="118"/>
      <c r="AC47" s="118"/>
      <c r="AF47" s="121"/>
      <c r="AI47" s="121"/>
      <c r="AL47" s="121"/>
      <c r="AO47" s="121"/>
      <c r="AR47" s="380"/>
      <c r="AU47" s="121"/>
      <c r="AX47" s="121"/>
      <c r="BA47" s="121"/>
      <c r="BD47" s="121"/>
      <c r="BE47" s="119">
        <f t="shared" si="6"/>
        <v>0</v>
      </c>
      <c r="BF47" s="119">
        <f t="shared" si="2"/>
        <v>0</v>
      </c>
      <c r="BI47"/>
      <c r="BJ47" s="330">
        <v>31368</v>
      </c>
      <c r="BK47"/>
    </row>
    <row r="48" spans="1:63" x14ac:dyDescent="0.25">
      <c r="A48">
        <f t="shared" si="3"/>
        <v>3023300</v>
      </c>
      <c r="B48" s="117">
        <v>3023300</v>
      </c>
      <c r="C48" t="s">
        <v>412</v>
      </c>
      <c r="D48" s="106">
        <f>VLOOKUP(B48,'School Details'!A:E,3,FALSE)</f>
        <v>0</v>
      </c>
      <c r="E48" s="106" t="str">
        <f>VLOOKUP(B48,'School Details'!A:E,4,FALSE)</f>
        <v>M</v>
      </c>
      <c r="F48" s="106" t="str">
        <f>VLOOKUP(B48,'School Details'!A:E,5,FALSE)</f>
        <v>Primary</v>
      </c>
      <c r="G48" t="s">
        <v>894</v>
      </c>
      <c r="H48" t="s">
        <v>567</v>
      </c>
      <c r="I48" t="s">
        <v>913</v>
      </c>
      <c r="J48">
        <v>661225</v>
      </c>
      <c r="K48" s="117" t="s">
        <v>10</v>
      </c>
      <c r="L48" s="106">
        <f t="shared" si="7"/>
        <v>1</v>
      </c>
      <c r="M48" s="106" t="str">
        <f t="shared" si="4"/>
        <v>TPAG.I01</v>
      </c>
      <c r="N48" s="106">
        <f>VLOOKUP(B48,'School Details'!A:K,10,FALSE)</f>
        <v>400069</v>
      </c>
      <c r="O48" s="106" t="str">
        <f t="shared" si="5"/>
        <v xml:space="preserve">All Saints NW2 Sch </v>
      </c>
      <c r="P48" t="s">
        <v>112</v>
      </c>
      <c r="Q48" t="s">
        <v>113</v>
      </c>
      <c r="R48" t="s">
        <v>114</v>
      </c>
      <c r="S48" t="s">
        <v>895</v>
      </c>
      <c r="T48" s="379"/>
      <c r="W48" s="118"/>
      <c r="Z48" s="118"/>
      <c r="AC48" s="118"/>
      <c r="AF48" s="121"/>
      <c r="AI48" s="121"/>
      <c r="AL48" s="121"/>
      <c r="AO48" s="121"/>
      <c r="AR48" s="380"/>
      <c r="AU48" s="121"/>
      <c r="AX48" s="121"/>
      <c r="BA48" s="121"/>
      <c r="BD48" s="121"/>
      <c r="BE48" s="119">
        <f t="shared" si="6"/>
        <v>0</v>
      </c>
      <c r="BF48" s="119">
        <f t="shared" si="2"/>
        <v>0</v>
      </c>
      <c r="BI48"/>
      <c r="BJ48" s="330">
        <v>18713</v>
      </c>
      <c r="BK48"/>
    </row>
    <row r="49" spans="1:63" x14ac:dyDescent="0.25">
      <c r="A49">
        <f t="shared" si="3"/>
        <v>3023302</v>
      </c>
      <c r="B49" s="117">
        <v>3023302</v>
      </c>
      <c r="C49" t="s">
        <v>439</v>
      </c>
      <c r="D49" s="106">
        <f>VLOOKUP(B49,'School Details'!A:E,3,FALSE)</f>
        <v>0</v>
      </c>
      <c r="E49" s="106" t="str">
        <f>VLOOKUP(B49,'School Details'!A:E,4,FALSE)</f>
        <v>M</v>
      </c>
      <c r="F49" s="106" t="str">
        <f>VLOOKUP(B49,'School Details'!A:E,5,FALSE)</f>
        <v>Primary</v>
      </c>
      <c r="G49" t="s">
        <v>894</v>
      </c>
      <c r="H49" t="s">
        <v>567</v>
      </c>
      <c r="I49" t="s">
        <v>913</v>
      </c>
      <c r="J49">
        <v>661225</v>
      </c>
      <c r="K49" s="117" t="s">
        <v>10</v>
      </c>
      <c r="L49" s="106">
        <f t="shared" si="7"/>
        <v>1</v>
      </c>
      <c r="M49" s="106" t="str">
        <f t="shared" si="4"/>
        <v>TPAG.I01</v>
      </c>
      <c r="N49" s="106">
        <f>VLOOKUP(B49,'School Details'!A:K,10,FALSE)</f>
        <v>400039</v>
      </c>
      <c r="O49" s="106" t="str">
        <f t="shared" si="5"/>
        <v>Christ Church Sch</v>
      </c>
      <c r="P49" t="s">
        <v>67</v>
      </c>
      <c r="Q49" t="s">
        <v>68</v>
      </c>
      <c r="R49" t="s">
        <v>69</v>
      </c>
      <c r="S49" t="s">
        <v>895</v>
      </c>
      <c r="T49" s="379"/>
      <c r="W49" s="118"/>
      <c r="Z49" s="118"/>
      <c r="AC49" s="118"/>
      <c r="AF49" s="121"/>
      <c r="AI49" s="121"/>
      <c r="AL49" s="121"/>
      <c r="AO49" s="121"/>
      <c r="AR49" s="380"/>
      <c r="AU49" s="121"/>
      <c r="AX49" s="121"/>
      <c r="BA49" s="121"/>
      <c r="BD49" s="121"/>
      <c r="BE49" s="119">
        <f t="shared" si="6"/>
        <v>0</v>
      </c>
      <c r="BF49" s="119">
        <f t="shared" si="2"/>
        <v>0</v>
      </c>
      <c r="BI49"/>
      <c r="BJ49" s="330">
        <v>17613</v>
      </c>
      <c r="BK49"/>
    </row>
    <row r="50" spans="1:63" x14ac:dyDescent="0.25">
      <c r="A50">
        <f t="shared" si="3"/>
        <v>3023304</v>
      </c>
      <c r="B50" s="117">
        <v>3023304</v>
      </c>
      <c r="C50" t="s">
        <v>468</v>
      </c>
      <c r="D50" s="106">
        <f>VLOOKUP(B50,'School Details'!A:E,3,FALSE)</f>
        <v>0</v>
      </c>
      <c r="E50" s="106" t="str">
        <f>VLOOKUP(B50,'School Details'!A:E,4,FALSE)</f>
        <v>M</v>
      </c>
      <c r="F50" s="106" t="str">
        <f>VLOOKUP(B50,'School Details'!A:E,5,FALSE)</f>
        <v>Primary</v>
      </c>
      <c r="G50" t="s">
        <v>894</v>
      </c>
      <c r="H50" t="s">
        <v>567</v>
      </c>
      <c r="I50" t="s">
        <v>913</v>
      </c>
      <c r="J50">
        <v>661225</v>
      </c>
      <c r="K50" s="117" t="s">
        <v>10</v>
      </c>
      <c r="L50" s="106">
        <f t="shared" si="7"/>
        <v>1</v>
      </c>
      <c r="M50" s="106" t="str">
        <f t="shared" si="4"/>
        <v>TPAG.I01</v>
      </c>
      <c r="N50" s="106">
        <f>VLOOKUP(B50,'School Details'!A:K,10,FALSE)</f>
        <v>400008</v>
      </c>
      <c r="O50" s="106" t="str">
        <f t="shared" si="5"/>
        <v>Holy Trinity School</v>
      </c>
      <c r="P50" t="s">
        <v>34</v>
      </c>
      <c r="Q50" t="s">
        <v>35</v>
      </c>
      <c r="R50" t="s">
        <v>36</v>
      </c>
      <c r="S50" t="s">
        <v>895</v>
      </c>
      <c r="T50" s="379"/>
      <c r="W50" s="118"/>
      <c r="Z50" s="118"/>
      <c r="AC50" s="118"/>
      <c r="AF50" s="121"/>
      <c r="AI50" s="121"/>
      <c r="AL50" s="121"/>
      <c r="AO50" s="121"/>
      <c r="AR50" s="380"/>
      <c r="AU50" s="121"/>
      <c r="AX50" s="121"/>
      <c r="BA50" s="121"/>
      <c r="BD50" s="121"/>
      <c r="BE50" s="119">
        <f t="shared" si="6"/>
        <v>0</v>
      </c>
      <c r="BF50" s="119">
        <f t="shared" si="2"/>
        <v>0</v>
      </c>
      <c r="BI50"/>
      <c r="BJ50" s="330">
        <v>19003</v>
      </c>
      <c r="BK50"/>
    </row>
    <row r="51" spans="1:63" x14ac:dyDescent="0.25">
      <c r="A51">
        <f t="shared" si="3"/>
        <v>3023305</v>
      </c>
      <c r="B51" s="117">
        <v>3023305</v>
      </c>
      <c r="C51" t="s">
        <v>478</v>
      </c>
      <c r="D51" s="106">
        <f>VLOOKUP(B51,'School Details'!A:E,3,FALSE)</f>
        <v>0</v>
      </c>
      <c r="E51" s="106" t="str">
        <f>VLOOKUP(B51,'School Details'!A:E,4,FALSE)</f>
        <v>M</v>
      </c>
      <c r="F51" s="106" t="str">
        <f>VLOOKUP(B51,'School Details'!A:E,5,FALSE)</f>
        <v>Primary</v>
      </c>
      <c r="G51" t="s">
        <v>894</v>
      </c>
      <c r="H51" t="s">
        <v>567</v>
      </c>
      <c r="I51" t="s">
        <v>913</v>
      </c>
      <c r="J51">
        <v>661225</v>
      </c>
      <c r="K51" s="117" t="s">
        <v>10</v>
      </c>
      <c r="L51" s="106">
        <f t="shared" si="7"/>
        <v>1</v>
      </c>
      <c r="M51" s="106" t="str">
        <f t="shared" si="4"/>
        <v>TPAG.I01</v>
      </c>
      <c r="N51" s="106">
        <f>VLOOKUP(B51,'School Details'!A:K,10,FALSE)</f>
        <v>400086</v>
      </c>
      <c r="O51" s="106" t="str">
        <f t="shared" si="5"/>
        <v xml:space="preserve">Monken Hadley </v>
      </c>
      <c r="P51" t="s">
        <v>163</v>
      </c>
      <c r="Q51" t="s">
        <v>164</v>
      </c>
      <c r="R51" t="s">
        <v>165</v>
      </c>
      <c r="S51" t="s">
        <v>895</v>
      </c>
      <c r="T51" s="379"/>
      <c r="W51" s="118"/>
      <c r="Z51" s="118"/>
      <c r="AC51" s="118"/>
      <c r="AF51" s="121"/>
      <c r="AI51" s="121"/>
      <c r="AL51" s="121"/>
      <c r="AO51" s="121"/>
      <c r="AR51" s="380"/>
      <c r="AU51" s="121"/>
      <c r="AX51" s="121"/>
      <c r="BA51" s="121"/>
      <c r="BD51" s="121"/>
      <c r="BE51" s="119">
        <f t="shared" si="6"/>
        <v>0</v>
      </c>
      <c r="BF51" s="119">
        <f t="shared" si="2"/>
        <v>0</v>
      </c>
      <c r="BI51"/>
      <c r="BJ51" s="330">
        <v>14104</v>
      </c>
      <c r="BK51"/>
    </row>
    <row r="52" spans="1:63" x14ac:dyDescent="0.25">
      <c r="A52">
        <f t="shared" si="3"/>
        <v>3023307</v>
      </c>
      <c r="B52" s="117">
        <v>3023307</v>
      </c>
      <c r="C52" t="s">
        <v>504</v>
      </c>
      <c r="D52" s="106">
        <f>VLOOKUP(B52,'School Details'!A:E,3,FALSE)</f>
        <v>0</v>
      </c>
      <c r="E52" s="106" t="str">
        <f>VLOOKUP(B52,'School Details'!A:E,4,FALSE)</f>
        <v>M</v>
      </c>
      <c r="F52" s="106" t="str">
        <f>VLOOKUP(B52,'School Details'!A:E,5,FALSE)</f>
        <v>Primary</v>
      </c>
      <c r="G52" t="s">
        <v>894</v>
      </c>
      <c r="H52" t="s">
        <v>567</v>
      </c>
      <c r="I52" t="s">
        <v>913</v>
      </c>
      <c r="J52">
        <v>661225</v>
      </c>
      <c r="K52" s="117" t="s">
        <v>10</v>
      </c>
      <c r="L52" s="106">
        <f t="shared" si="7"/>
        <v>1</v>
      </c>
      <c r="M52" s="106" t="str">
        <f t="shared" si="4"/>
        <v>TPAG.I01</v>
      </c>
      <c r="N52" s="106">
        <f>VLOOKUP(B52,'School Details'!A:K,10,FALSE)</f>
        <v>400114</v>
      </c>
      <c r="O52" s="106" t="str">
        <f t="shared" si="5"/>
        <v>St John's CE  N11</v>
      </c>
      <c r="P52" t="s">
        <v>154</v>
      </c>
      <c r="Q52" t="s">
        <v>155</v>
      </c>
      <c r="R52" t="s">
        <v>156</v>
      </c>
      <c r="S52" t="s">
        <v>895</v>
      </c>
      <c r="T52" s="379"/>
      <c r="W52" s="118"/>
      <c r="Z52" s="118"/>
      <c r="AC52" s="118"/>
      <c r="AF52" s="121"/>
      <c r="AI52" s="121"/>
      <c r="AL52" s="121"/>
      <c r="AO52" s="121"/>
      <c r="AR52" s="380"/>
      <c r="AU52" s="121"/>
      <c r="AX52" s="121"/>
      <c r="BA52" s="121"/>
      <c r="BD52" s="121"/>
      <c r="BE52" s="119">
        <f t="shared" si="6"/>
        <v>0</v>
      </c>
      <c r="BF52" s="119">
        <f t="shared" si="2"/>
        <v>0</v>
      </c>
      <c r="BI52"/>
      <c r="BJ52" s="330">
        <v>18567</v>
      </c>
      <c r="BK52"/>
    </row>
    <row r="53" spans="1:63" x14ac:dyDescent="0.25">
      <c r="A53">
        <f t="shared" si="3"/>
        <v>3023309</v>
      </c>
      <c r="B53" s="117">
        <v>3023309</v>
      </c>
      <c r="C53" t="s">
        <v>503</v>
      </c>
      <c r="D53" s="106">
        <f>VLOOKUP(B53,'School Details'!A:E,3,FALSE)</f>
        <v>0</v>
      </c>
      <c r="E53" s="106" t="str">
        <f>VLOOKUP(B53,'School Details'!A:E,4,FALSE)</f>
        <v>M</v>
      </c>
      <c r="F53" s="106" t="str">
        <f>VLOOKUP(B53,'School Details'!A:E,5,FALSE)</f>
        <v>Primary</v>
      </c>
      <c r="G53" t="s">
        <v>894</v>
      </c>
      <c r="H53" t="s">
        <v>567</v>
      </c>
      <c r="I53" t="s">
        <v>913</v>
      </c>
      <c r="J53">
        <v>661225</v>
      </c>
      <c r="K53" s="117" t="s">
        <v>10</v>
      </c>
      <c r="L53" s="106">
        <f t="shared" si="7"/>
        <v>1</v>
      </c>
      <c r="M53" s="106" t="str">
        <f t="shared" si="4"/>
        <v>TPAG.I01</v>
      </c>
      <c r="N53" s="106">
        <f>VLOOKUP(B53,'School Details'!A:K,10,FALSE)</f>
        <v>400098</v>
      </c>
      <c r="O53" s="106" t="str">
        <f t="shared" si="5"/>
        <v>St Johns CE N20</v>
      </c>
      <c r="P53" t="s">
        <v>28</v>
      </c>
      <c r="Q53" t="s">
        <v>29</v>
      </c>
      <c r="R53" t="s">
        <v>30</v>
      </c>
      <c r="S53" t="s">
        <v>895</v>
      </c>
      <c r="T53" s="379"/>
      <c r="W53" s="118"/>
      <c r="Z53" s="118"/>
      <c r="AC53" s="118"/>
      <c r="AF53" s="121"/>
      <c r="AI53" s="121"/>
      <c r="AL53" s="121"/>
      <c r="AO53" s="121"/>
      <c r="AR53" s="380"/>
      <c r="AU53" s="121"/>
      <c r="AX53" s="121"/>
      <c r="BA53" s="121"/>
      <c r="BD53" s="121"/>
      <c r="BE53" s="119">
        <f t="shared" si="6"/>
        <v>0</v>
      </c>
      <c r="BF53" s="119">
        <f t="shared" si="2"/>
        <v>0</v>
      </c>
      <c r="BI53"/>
      <c r="BJ53" s="330">
        <v>17876</v>
      </c>
      <c r="BK53"/>
    </row>
    <row r="54" spans="1:63" x14ac:dyDescent="0.25">
      <c r="A54">
        <f t="shared" si="3"/>
        <v>3023311</v>
      </c>
      <c r="B54" s="117">
        <v>3023311</v>
      </c>
      <c r="C54" t="s">
        <v>508</v>
      </c>
      <c r="D54" s="106">
        <f>VLOOKUP(B54,'School Details'!A:E,3,FALSE)</f>
        <v>0</v>
      </c>
      <c r="E54" s="106" t="str">
        <f>VLOOKUP(B54,'School Details'!A:E,4,FALSE)</f>
        <v>M</v>
      </c>
      <c r="F54" s="106" t="str">
        <f>VLOOKUP(B54,'School Details'!A:E,5,FALSE)</f>
        <v>Primary</v>
      </c>
      <c r="G54" t="s">
        <v>894</v>
      </c>
      <c r="H54" t="s">
        <v>567</v>
      </c>
      <c r="I54" t="s">
        <v>913</v>
      </c>
      <c r="J54">
        <v>661225</v>
      </c>
      <c r="K54" s="117" t="s">
        <v>10</v>
      </c>
      <c r="L54" s="106">
        <f t="shared" si="7"/>
        <v>1</v>
      </c>
      <c r="M54" s="106" t="str">
        <f t="shared" si="4"/>
        <v>TPAG.I01</v>
      </c>
      <c r="N54" s="106">
        <f>VLOOKUP(B54,'School Details'!A:K,10,FALSE)</f>
        <v>400058</v>
      </c>
      <c r="O54" s="106" t="str">
        <f t="shared" si="5"/>
        <v>St Mary's  N3</v>
      </c>
      <c r="P54" t="s">
        <v>215</v>
      </c>
      <c r="Q54" t="s">
        <v>216</v>
      </c>
      <c r="R54" t="s">
        <v>217</v>
      </c>
      <c r="S54" t="s">
        <v>895</v>
      </c>
      <c r="T54" s="379"/>
      <c r="W54" s="118"/>
      <c r="Z54" s="118"/>
      <c r="AC54" s="118"/>
      <c r="AF54" s="121"/>
      <c r="AI54" s="121"/>
      <c r="AL54" s="121"/>
      <c r="AO54" s="121"/>
      <c r="AR54" s="380"/>
      <c r="AU54" s="121"/>
      <c r="AX54" s="121"/>
      <c r="BA54" s="121"/>
      <c r="BD54" s="121"/>
      <c r="BE54" s="119">
        <f t="shared" si="6"/>
        <v>0</v>
      </c>
      <c r="BF54" s="119">
        <f t="shared" si="2"/>
        <v>0</v>
      </c>
      <c r="BI54"/>
      <c r="BJ54" s="330">
        <v>33953</v>
      </c>
      <c r="BK54"/>
    </row>
    <row r="55" spans="1:63" x14ac:dyDescent="0.25">
      <c r="A55">
        <f t="shared" si="3"/>
        <v>3023312</v>
      </c>
      <c r="B55" s="117">
        <v>3023312</v>
      </c>
      <c r="C55" t="s">
        <v>510</v>
      </c>
      <c r="D55" s="106">
        <f>VLOOKUP(B55,'School Details'!A:E,3,FALSE)</f>
        <v>0</v>
      </c>
      <c r="E55" s="106" t="str">
        <f>VLOOKUP(B55,'School Details'!A:E,4,FALSE)</f>
        <v>M</v>
      </c>
      <c r="F55" s="106" t="str">
        <f>VLOOKUP(B55,'School Details'!A:E,5,FALSE)</f>
        <v>Primary</v>
      </c>
      <c r="G55" t="s">
        <v>894</v>
      </c>
      <c r="H55" t="s">
        <v>567</v>
      </c>
      <c r="I55" t="s">
        <v>913</v>
      </c>
      <c r="J55">
        <v>661225</v>
      </c>
      <c r="K55" s="117" t="s">
        <v>10</v>
      </c>
      <c r="L55" s="106">
        <f t="shared" si="7"/>
        <v>1</v>
      </c>
      <c r="M55" s="106" t="str">
        <f t="shared" si="4"/>
        <v>TPAG.I01</v>
      </c>
      <c r="N55" s="106">
        <f>VLOOKUP(B55,'School Details'!A:K,10,FALSE)</f>
        <v>400017</v>
      </c>
      <c r="O55" s="106" t="str">
        <f t="shared" si="5"/>
        <v>St Mary's  EN4</v>
      </c>
      <c r="P55" t="s">
        <v>181</v>
      </c>
      <c r="Q55" t="s">
        <v>182</v>
      </c>
      <c r="R55" t="s">
        <v>183</v>
      </c>
      <c r="S55" t="s">
        <v>895</v>
      </c>
      <c r="T55" s="379"/>
      <c r="W55" s="118"/>
      <c r="Z55" s="118"/>
      <c r="AC55" s="118"/>
      <c r="AF55" s="121"/>
      <c r="AI55" s="121"/>
      <c r="AL55" s="121"/>
      <c r="AO55" s="121"/>
      <c r="AR55" s="380"/>
      <c r="AU55" s="121"/>
      <c r="AX55" s="121"/>
      <c r="BA55" s="121"/>
      <c r="BD55" s="121"/>
      <c r="BE55" s="119">
        <f t="shared" si="6"/>
        <v>0</v>
      </c>
      <c r="BF55" s="119">
        <f t="shared" si="2"/>
        <v>0</v>
      </c>
      <c r="BI55"/>
      <c r="BJ55" s="330">
        <v>18197</v>
      </c>
      <c r="BK55"/>
    </row>
    <row r="56" spans="1:63" x14ac:dyDescent="0.25">
      <c r="A56">
        <f t="shared" si="3"/>
        <v>3023313</v>
      </c>
      <c r="B56" s="117">
        <v>3023313</v>
      </c>
      <c r="C56" t="s">
        <v>513</v>
      </c>
      <c r="D56" s="106">
        <f>VLOOKUP(B56,'School Details'!A:E,3,FALSE)</f>
        <v>0</v>
      </c>
      <c r="E56" s="106" t="str">
        <f>VLOOKUP(B56,'School Details'!A:E,4,FALSE)</f>
        <v>M</v>
      </c>
      <c r="F56" s="106" t="str">
        <f>VLOOKUP(B56,'School Details'!A:E,5,FALSE)</f>
        <v>Primary</v>
      </c>
      <c r="G56" t="s">
        <v>894</v>
      </c>
      <c r="H56" t="s">
        <v>567</v>
      </c>
      <c r="I56" t="s">
        <v>913</v>
      </c>
      <c r="J56">
        <v>661225</v>
      </c>
      <c r="K56" s="117" t="s">
        <v>10</v>
      </c>
      <c r="L56" s="106">
        <f t="shared" si="7"/>
        <v>1</v>
      </c>
      <c r="M56" s="106" t="str">
        <f t="shared" si="4"/>
        <v>TPAG.I01</v>
      </c>
      <c r="N56" s="106">
        <f>VLOOKUP(B56,'School Details'!A:K,10,FALSE)</f>
        <v>400006</v>
      </c>
      <c r="O56" s="106" t="str">
        <f t="shared" si="5"/>
        <v>St. Pauls N11</v>
      </c>
      <c r="P56" t="s">
        <v>247</v>
      </c>
      <c r="Q56" t="s">
        <v>248</v>
      </c>
      <c r="R56" t="s">
        <v>249</v>
      </c>
      <c r="S56" t="s">
        <v>895</v>
      </c>
      <c r="T56" s="379"/>
      <c r="W56" s="118"/>
      <c r="Z56" s="118"/>
      <c r="AC56" s="118"/>
      <c r="AF56" s="121"/>
      <c r="AI56" s="121"/>
      <c r="AL56" s="121"/>
      <c r="AO56" s="121"/>
      <c r="AR56" s="380"/>
      <c r="AU56" s="121"/>
      <c r="AX56" s="121"/>
      <c r="BA56" s="121"/>
      <c r="BD56" s="121"/>
      <c r="BE56" s="119">
        <f t="shared" si="6"/>
        <v>0</v>
      </c>
      <c r="BF56" s="119">
        <f t="shared" si="2"/>
        <v>0</v>
      </c>
      <c r="BI56"/>
      <c r="BJ56" s="330">
        <v>18564</v>
      </c>
      <c r="BK56"/>
    </row>
    <row r="57" spans="1:63" x14ac:dyDescent="0.25">
      <c r="A57">
        <f t="shared" si="3"/>
        <v>3023314</v>
      </c>
      <c r="B57" s="117">
        <v>3023314</v>
      </c>
      <c r="C57" t="s">
        <v>512</v>
      </c>
      <c r="D57" s="106">
        <f>VLOOKUP(B57,'School Details'!A:E,3,FALSE)</f>
        <v>0</v>
      </c>
      <c r="E57" s="106" t="str">
        <f>VLOOKUP(B57,'School Details'!A:E,4,FALSE)</f>
        <v>M</v>
      </c>
      <c r="F57" s="106" t="str">
        <f>VLOOKUP(B57,'School Details'!A:E,5,FALSE)</f>
        <v>Primary</v>
      </c>
      <c r="G57" t="s">
        <v>894</v>
      </c>
      <c r="H57" t="s">
        <v>567</v>
      </c>
      <c r="I57" t="s">
        <v>913</v>
      </c>
      <c r="J57">
        <v>661225</v>
      </c>
      <c r="K57" s="117" t="s">
        <v>10</v>
      </c>
      <c r="L57" s="106">
        <f t="shared" si="7"/>
        <v>1</v>
      </c>
      <c r="M57" s="106" t="str">
        <f t="shared" si="4"/>
        <v>TPAG.I01</v>
      </c>
      <c r="N57" s="106">
        <f>VLOOKUP(B57,'School Details'!A:K,10,FALSE)</f>
        <v>400094</v>
      </c>
      <c r="O57" s="106" t="str">
        <f t="shared" si="5"/>
        <v>St Pauls NW7</v>
      </c>
      <c r="P57" t="s">
        <v>97</v>
      </c>
      <c r="Q57" t="s">
        <v>98</v>
      </c>
      <c r="R57" t="s">
        <v>99</v>
      </c>
      <c r="S57" t="s">
        <v>895</v>
      </c>
      <c r="T57" s="379"/>
      <c r="W57" s="118"/>
      <c r="Z57" s="118"/>
      <c r="AC57" s="118"/>
      <c r="AF57" s="121"/>
      <c r="AI57" s="121"/>
      <c r="AL57" s="121"/>
      <c r="AO57" s="121"/>
      <c r="AR57" s="380"/>
      <c r="AU57" s="121"/>
      <c r="AX57" s="121"/>
      <c r="BA57" s="121"/>
      <c r="BD57" s="121"/>
      <c r="BE57" s="119">
        <f t="shared" si="6"/>
        <v>0</v>
      </c>
      <c r="BF57" s="119">
        <f t="shared" si="2"/>
        <v>0</v>
      </c>
      <c r="BI57"/>
      <c r="BJ57" s="330">
        <v>19042</v>
      </c>
      <c r="BK57"/>
    </row>
    <row r="58" spans="1:63" x14ac:dyDescent="0.25">
      <c r="A58">
        <f t="shared" si="3"/>
        <v>3023315</v>
      </c>
      <c r="B58" s="117">
        <v>3023315</v>
      </c>
      <c r="C58" t="s">
        <v>501</v>
      </c>
      <c r="D58" s="106">
        <f>VLOOKUP(B58,'School Details'!A:E,3,FALSE)</f>
        <v>0</v>
      </c>
      <c r="E58" s="106" t="str">
        <f>VLOOKUP(B58,'School Details'!A:E,4,FALSE)</f>
        <v>M</v>
      </c>
      <c r="F58" s="106" t="str">
        <f>VLOOKUP(B58,'School Details'!A:E,5,FALSE)</f>
        <v>Primary</v>
      </c>
      <c r="G58" t="s">
        <v>894</v>
      </c>
      <c r="H58" t="s">
        <v>567</v>
      </c>
      <c r="I58" t="s">
        <v>913</v>
      </c>
      <c r="J58">
        <v>661225</v>
      </c>
      <c r="K58" s="117" t="s">
        <v>10</v>
      </c>
      <c r="L58" s="106">
        <f t="shared" si="7"/>
        <v>1</v>
      </c>
      <c r="M58" s="106" t="str">
        <f t="shared" si="4"/>
        <v>TPAG.I01</v>
      </c>
      <c r="N58" s="106">
        <f>VLOOKUP(B58,'School Details'!A:K,10,FALSE)</f>
        <v>400062</v>
      </c>
      <c r="O58" s="106" t="str">
        <f t="shared" si="5"/>
        <v>St Andrew's C E</v>
      </c>
      <c r="P58" t="s">
        <v>229</v>
      </c>
      <c r="Q58" t="s">
        <v>230</v>
      </c>
      <c r="R58" t="s">
        <v>231</v>
      </c>
      <c r="S58" t="s">
        <v>895</v>
      </c>
      <c r="T58" s="379"/>
      <c r="W58" s="118"/>
      <c r="Z58" s="118"/>
      <c r="AC58" s="118"/>
      <c r="AF58" s="121"/>
      <c r="AI58" s="121"/>
      <c r="AL58" s="121"/>
      <c r="AO58" s="121"/>
      <c r="AR58" s="380"/>
      <c r="AU58" s="121"/>
      <c r="AX58" s="121"/>
      <c r="BA58" s="121"/>
      <c r="BD58" s="121"/>
      <c r="BE58" s="119">
        <f t="shared" si="6"/>
        <v>0</v>
      </c>
      <c r="BF58" s="119">
        <f t="shared" si="2"/>
        <v>0</v>
      </c>
      <c r="BI58"/>
      <c r="BJ58" s="330">
        <v>16903</v>
      </c>
      <c r="BK58"/>
    </row>
    <row r="59" spans="1:63" x14ac:dyDescent="0.25">
      <c r="A59">
        <f t="shared" si="3"/>
        <v>3023316</v>
      </c>
      <c r="B59" s="117">
        <v>3023316</v>
      </c>
      <c r="C59" t="s">
        <v>522</v>
      </c>
      <c r="D59" s="106">
        <f>VLOOKUP(B59,'School Details'!A:E,3,FALSE)</f>
        <v>0</v>
      </c>
      <c r="E59" s="106" t="str">
        <f>VLOOKUP(B59,'School Details'!A:E,4,FALSE)</f>
        <v>M</v>
      </c>
      <c r="F59" s="106" t="str">
        <f>VLOOKUP(B59,'School Details'!A:E,5,FALSE)</f>
        <v>Primary</v>
      </c>
      <c r="G59" t="s">
        <v>894</v>
      </c>
      <c r="H59" t="s">
        <v>567</v>
      </c>
      <c r="I59" t="s">
        <v>913</v>
      </c>
      <c r="J59">
        <v>661225</v>
      </c>
      <c r="K59" s="117" t="s">
        <v>10</v>
      </c>
      <c r="L59" s="106">
        <f t="shared" si="7"/>
        <v>1</v>
      </c>
      <c r="M59" s="106" t="str">
        <f t="shared" si="4"/>
        <v>TPAG.I01</v>
      </c>
      <c r="N59" s="106">
        <f>VLOOKUP(B59,'School Details'!A:K,10,FALSE)</f>
        <v>400100</v>
      </c>
      <c r="O59" s="106" t="str">
        <f t="shared" si="5"/>
        <v xml:space="preserve">Trent  CE  </v>
      </c>
      <c r="P59" t="s">
        <v>157</v>
      </c>
      <c r="Q59" t="s">
        <v>158</v>
      </c>
      <c r="R59" t="s">
        <v>159</v>
      </c>
      <c r="S59" t="s">
        <v>895</v>
      </c>
      <c r="T59" s="379"/>
      <c r="W59" s="118"/>
      <c r="Z59" s="118"/>
      <c r="AC59" s="118"/>
      <c r="AF59" s="121"/>
      <c r="AI59" s="121"/>
      <c r="AL59" s="121"/>
      <c r="AO59" s="121"/>
      <c r="AR59" s="380"/>
      <c r="AU59" s="121"/>
      <c r="AX59" s="121"/>
      <c r="BA59" s="121"/>
      <c r="BD59" s="121"/>
      <c r="BE59" s="119">
        <f t="shared" si="6"/>
        <v>0</v>
      </c>
      <c r="BF59" s="119">
        <f t="shared" si="2"/>
        <v>0</v>
      </c>
      <c r="BI59"/>
      <c r="BJ59" s="330">
        <v>17838</v>
      </c>
      <c r="BK59"/>
    </row>
    <row r="60" spans="1:63" x14ac:dyDescent="0.25">
      <c r="A60">
        <f t="shared" si="3"/>
        <v>3023317</v>
      </c>
      <c r="B60" s="117">
        <v>3023317</v>
      </c>
      <c r="C60" t="s">
        <v>414</v>
      </c>
      <c r="D60" s="106">
        <f>VLOOKUP(B60,'School Details'!A:E,3,FALSE)</f>
        <v>0</v>
      </c>
      <c r="E60" s="106" t="str">
        <f>VLOOKUP(B60,'School Details'!A:E,4,FALSE)</f>
        <v>M</v>
      </c>
      <c r="F60" s="106" t="str">
        <f>VLOOKUP(B60,'School Details'!A:E,5,FALSE)</f>
        <v>Primary</v>
      </c>
      <c r="G60" t="s">
        <v>894</v>
      </c>
      <c r="H60" t="s">
        <v>567</v>
      </c>
      <c r="I60" t="s">
        <v>913</v>
      </c>
      <c r="J60">
        <v>661225</v>
      </c>
      <c r="K60" s="117" t="s">
        <v>10</v>
      </c>
      <c r="L60" s="106">
        <f t="shared" si="7"/>
        <v>1</v>
      </c>
      <c r="M60" s="106" t="str">
        <f t="shared" si="4"/>
        <v>TPAG.I01</v>
      </c>
      <c r="N60" s="106">
        <f>VLOOKUP(B60,'School Details'!A:K,10,FALSE)</f>
        <v>400015</v>
      </c>
      <c r="O60" s="106" t="str">
        <f t="shared" si="5"/>
        <v xml:space="preserve">All Saints N20 Sch </v>
      </c>
      <c r="P60" t="s">
        <v>133</v>
      </c>
      <c r="Q60" t="s">
        <v>134</v>
      </c>
      <c r="R60" t="s">
        <v>135</v>
      </c>
      <c r="S60" t="s">
        <v>895</v>
      </c>
      <c r="T60" s="379"/>
      <c r="W60" s="118"/>
      <c r="Z60" s="118"/>
      <c r="AC60" s="118"/>
      <c r="AF60" s="121"/>
      <c r="AI60" s="121"/>
      <c r="AL60" s="121"/>
      <c r="AO60" s="121"/>
      <c r="AR60" s="380"/>
      <c r="AU60" s="121"/>
      <c r="AX60" s="121"/>
      <c r="BA60" s="121"/>
      <c r="BD60" s="121"/>
      <c r="BE60" s="119">
        <f t="shared" si="6"/>
        <v>0</v>
      </c>
      <c r="BF60" s="119">
        <f t="shared" si="2"/>
        <v>0</v>
      </c>
      <c r="BI60"/>
      <c r="BJ60" s="330">
        <v>19509</v>
      </c>
      <c r="BK60"/>
    </row>
    <row r="61" spans="1:63" x14ac:dyDescent="0.25">
      <c r="A61">
        <f t="shared" si="3"/>
        <v>3023500</v>
      </c>
      <c r="B61" s="117">
        <v>3023500</v>
      </c>
      <c r="C61" t="s">
        <v>418</v>
      </c>
      <c r="D61" s="106">
        <f>VLOOKUP(B61,'School Details'!A:E,3,FALSE)</f>
        <v>0</v>
      </c>
      <c r="E61" s="106" t="str">
        <f>VLOOKUP(B61,'School Details'!A:E,4,FALSE)</f>
        <v>M</v>
      </c>
      <c r="F61" s="106" t="str">
        <f>VLOOKUP(B61,'School Details'!A:E,5,FALSE)</f>
        <v>Primary</v>
      </c>
      <c r="G61" t="s">
        <v>894</v>
      </c>
      <c r="H61" t="s">
        <v>567</v>
      </c>
      <c r="I61" t="s">
        <v>913</v>
      </c>
      <c r="J61">
        <v>661225</v>
      </c>
      <c r="K61" s="117" t="s">
        <v>10</v>
      </c>
      <c r="L61" s="106">
        <f t="shared" si="7"/>
        <v>1</v>
      </c>
      <c r="M61" s="106" t="str">
        <f t="shared" si="4"/>
        <v>TPAG.I01</v>
      </c>
      <c r="N61" s="106">
        <f>VLOOKUP(B61,'School Details'!A:K,10,FALSE)</f>
        <v>400023</v>
      </c>
      <c r="O61" s="106" t="str">
        <f t="shared" si="5"/>
        <v xml:space="preserve">Annunciation Infant </v>
      </c>
      <c r="P61" t="s">
        <v>124</v>
      </c>
      <c r="Q61" t="s">
        <v>125</v>
      </c>
      <c r="R61" t="s">
        <v>126</v>
      </c>
      <c r="S61" t="s">
        <v>895</v>
      </c>
      <c r="T61" s="379"/>
      <c r="W61" s="118"/>
      <c r="Z61" s="118"/>
      <c r="AC61" s="118"/>
      <c r="AF61" s="121"/>
      <c r="AI61" s="121"/>
      <c r="AL61" s="121"/>
      <c r="AO61" s="121"/>
      <c r="AR61" s="380"/>
      <c r="AU61" s="121"/>
      <c r="AX61" s="121"/>
      <c r="BA61" s="121"/>
      <c r="BD61" s="121"/>
      <c r="BE61" s="119">
        <f t="shared" si="6"/>
        <v>0</v>
      </c>
      <c r="BF61" s="121">
        <f t="shared" si="2"/>
        <v>0</v>
      </c>
      <c r="BI61"/>
      <c r="BJ61" s="330">
        <v>15807</v>
      </c>
      <c r="BK61"/>
    </row>
    <row r="62" spans="1:63" x14ac:dyDescent="0.25">
      <c r="A62">
        <f t="shared" si="3"/>
        <v>3023501</v>
      </c>
      <c r="B62" s="117">
        <v>3023501</v>
      </c>
      <c r="C62" t="s">
        <v>488</v>
      </c>
      <c r="D62" s="106">
        <f>VLOOKUP(B62,'School Details'!A:E,3,FALSE)</f>
        <v>0</v>
      </c>
      <c r="E62" s="106" t="str">
        <f>VLOOKUP(B62,'School Details'!A:E,4,FALSE)</f>
        <v>M</v>
      </c>
      <c r="F62" s="106" t="str">
        <f>VLOOKUP(B62,'School Details'!A:E,5,FALSE)</f>
        <v>Primary</v>
      </c>
      <c r="G62" t="s">
        <v>894</v>
      </c>
      <c r="H62" t="s">
        <v>567</v>
      </c>
      <c r="I62" t="s">
        <v>913</v>
      </c>
      <c r="J62">
        <v>661225</v>
      </c>
      <c r="K62" s="117" t="s">
        <v>10</v>
      </c>
      <c r="L62" s="106">
        <f t="shared" si="7"/>
        <v>1</v>
      </c>
      <c r="M62" s="106" t="str">
        <f t="shared" si="4"/>
        <v>TPAG.I01</v>
      </c>
      <c r="N62" s="106">
        <f>VLOOKUP(B62,'School Details'!A:K,10,FALSE)</f>
        <v>400003</v>
      </c>
      <c r="O62" s="106" t="str">
        <f t="shared" si="5"/>
        <v xml:space="preserve">Our Lady of Lourdes </v>
      </c>
      <c r="P62" t="s">
        <v>121</v>
      </c>
      <c r="Q62" t="s">
        <v>122</v>
      </c>
      <c r="R62" t="s">
        <v>123</v>
      </c>
      <c r="S62" t="s">
        <v>895</v>
      </c>
      <c r="T62" s="379"/>
      <c r="W62" s="118"/>
      <c r="Z62" s="118"/>
      <c r="AC62" s="118"/>
      <c r="AF62" s="121"/>
      <c r="AI62" s="121"/>
      <c r="AL62" s="121"/>
      <c r="AO62" s="121"/>
      <c r="AR62" s="380"/>
      <c r="AU62" s="121"/>
      <c r="AX62" s="121"/>
      <c r="BA62" s="121"/>
      <c r="BD62" s="121"/>
      <c r="BE62" s="119">
        <f t="shared" si="6"/>
        <v>0</v>
      </c>
      <c r="BF62" s="121">
        <f t="shared" si="2"/>
        <v>0</v>
      </c>
      <c r="BI62"/>
      <c r="BJ62" s="330">
        <v>18332</v>
      </c>
      <c r="BK62"/>
    </row>
    <row r="63" spans="1:63" x14ac:dyDescent="0.25">
      <c r="A63">
        <f t="shared" si="3"/>
        <v>3023502</v>
      </c>
      <c r="B63" s="117">
        <v>3023502</v>
      </c>
      <c r="C63" t="s">
        <v>499</v>
      </c>
      <c r="D63" s="106">
        <f>VLOOKUP(B63,'School Details'!A:E,3,FALSE)</f>
        <v>0</v>
      </c>
      <c r="E63" s="106" t="str">
        <f>VLOOKUP(B63,'School Details'!A:E,4,FALSE)</f>
        <v>M</v>
      </c>
      <c r="F63" s="106" t="str">
        <f>VLOOKUP(B63,'School Details'!A:E,5,FALSE)</f>
        <v>Primary</v>
      </c>
      <c r="G63" t="s">
        <v>894</v>
      </c>
      <c r="H63" t="s">
        <v>567</v>
      </c>
      <c r="I63" t="s">
        <v>913</v>
      </c>
      <c r="J63">
        <v>661225</v>
      </c>
      <c r="K63" s="117" t="s">
        <v>10</v>
      </c>
      <c r="L63" s="106">
        <f t="shared" si="7"/>
        <v>1</v>
      </c>
      <c r="M63" s="106" t="str">
        <f t="shared" si="4"/>
        <v>TPAG.I01</v>
      </c>
      <c r="N63" s="106">
        <f>VLOOKUP(B63,'School Details'!A:K,10,FALSE)</f>
        <v>400096</v>
      </c>
      <c r="O63" s="106" t="str">
        <f t="shared" si="5"/>
        <v xml:space="preserve">St Agnes RC  </v>
      </c>
      <c r="P63" t="s">
        <v>136</v>
      </c>
      <c r="Q63" t="s">
        <v>137</v>
      </c>
      <c r="R63" t="s">
        <v>138</v>
      </c>
      <c r="S63" t="s">
        <v>895</v>
      </c>
      <c r="T63" s="379"/>
      <c r="W63" s="118"/>
      <c r="Z63" s="118"/>
      <c r="AC63" s="118"/>
      <c r="AF63" s="121"/>
      <c r="AI63" s="121"/>
      <c r="AL63" s="121"/>
      <c r="AO63" s="121"/>
      <c r="AR63" s="380"/>
      <c r="AU63" s="121"/>
      <c r="AX63" s="121"/>
      <c r="BA63" s="121"/>
      <c r="BD63" s="121"/>
      <c r="BE63" s="119">
        <f t="shared" si="6"/>
        <v>0</v>
      </c>
      <c r="BF63" s="121">
        <f t="shared" si="2"/>
        <v>0</v>
      </c>
      <c r="BI63"/>
      <c r="BJ63" s="330">
        <v>35983</v>
      </c>
      <c r="BK63"/>
    </row>
    <row r="64" spans="1:63" x14ac:dyDescent="0.25">
      <c r="A64">
        <f t="shared" si="3"/>
        <v>3023504</v>
      </c>
      <c r="B64" s="117">
        <v>3023504</v>
      </c>
      <c r="C64" t="s">
        <v>502</v>
      </c>
      <c r="D64" s="106">
        <f>VLOOKUP(B64,'School Details'!A:E,3,FALSE)</f>
        <v>0</v>
      </c>
      <c r="E64" s="106" t="str">
        <f>VLOOKUP(B64,'School Details'!A:E,4,FALSE)</f>
        <v>M</v>
      </c>
      <c r="F64" s="106" t="str">
        <f>VLOOKUP(B64,'School Details'!A:E,5,FALSE)</f>
        <v>Primary</v>
      </c>
      <c r="G64" t="s">
        <v>894</v>
      </c>
      <c r="H64" t="s">
        <v>567</v>
      </c>
      <c r="I64" t="s">
        <v>913</v>
      </c>
      <c r="J64">
        <v>661225</v>
      </c>
      <c r="K64" s="117" t="s">
        <v>10</v>
      </c>
      <c r="L64" s="106">
        <f t="shared" si="7"/>
        <v>1</v>
      </c>
      <c r="M64" s="106" t="str">
        <f t="shared" si="4"/>
        <v>TPAG.I01</v>
      </c>
      <c r="N64" s="106">
        <f>VLOOKUP(B64,'School Details'!A:K,10,FALSE)</f>
        <v>400064</v>
      </c>
      <c r="O64" s="106" t="str">
        <f t="shared" si="5"/>
        <v xml:space="preserve">St Catherines R C </v>
      </c>
      <c r="P64" t="s">
        <v>238</v>
      </c>
      <c r="Q64" t="s">
        <v>239</v>
      </c>
      <c r="R64" t="s">
        <v>240</v>
      </c>
      <c r="S64" t="s">
        <v>895</v>
      </c>
      <c r="T64" s="379"/>
      <c r="W64" s="118"/>
      <c r="Z64" s="118"/>
      <c r="AC64" s="118"/>
      <c r="AF64" s="121"/>
      <c r="AI64" s="121"/>
      <c r="AL64" s="121"/>
      <c r="AO64" s="121"/>
      <c r="AR64" s="380"/>
      <c r="AU64" s="121"/>
      <c r="AX64" s="121"/>
      <c r="BA64" s="121"/>
      <c r="BD64" s="121"/>
      <c r="BE64" s="119">
        <f t="shared" si="6"/>
        <v>0</v>
      </c>
      <c r="BF64" s="119">
        <f t="shared" si="2"/>
        <v>0</v>
      </c>
      <c r="BI64"/>
      <c r="BJ64" s="330">
        <v>32837</v>
      </c>
      <c r="BK64"/>
    </row>
    <row r="65" spans="1:63" x14ac:dyDescent="0.25">
      <c r="A65">
        <f t="shared" si="3"/>
        <v>3023506</v>
      </c>
      <c r="B65" s="117">
        <v>3023506</v>
      </c>
      <c r="C65" t="s">
        <v>517</v>
      </c>
      <c r="D65" s="106">
        <f>VLOOKUP(B65,'School Details'!A:E,3,FALSE)</f>
        <v>0</v>
      </c>
      <c r="E65" s="106" t="str">
        <f>VLOOKUP(B65,'School Details'!A:E,4,FALSE)</f>
        <v>M</v>
      </c>
      <c r="F65" s="106" t="str">
        <f>VLOOKUP(B65,'School Details'!A:E,5,FALSE)</f>
        <v>Primary</v>
      </c>
      <c r="G65" t="s">
        <v>894</v>
      </c>
      <c r="H65" t="s">
        <v>567</v>
      </c>
      <c r="I65" t="s">
        <v>913</v>
      </c>
      <c r="J65">
        <v>661225</v>
      </c>
      <c r="K65" s="117" t="s">
        <v>10</v>
      </c>
      <c r="L65" s="106">
        <f t="shared" si="7"/>
        <v>1</v>
      </c>
      <c r="M65" s="106" t="str">
        <f t="shared" si="4"/>
        <v>TPAG.I01</v>
      </c>
      <c r="N65" s="106">
        <f>VLOOKUP(B65,'School Details'!A:K,10,FALSE)</f>
        <v>400009</v>
      </c>
      <c r="O65" s="106" t="str">
        <f t="shared" si="5"/>
        <v>St Vincent's RC</v>
      </c>
      <c r="P65" t="s">
        <v>103</v>
      </c>
      <c r="Q65" t="s">
        <v>104</v>
      </c>
      <c r="R65" t="s">
        <v>105</v>
      </c>
      <c r="S65" t="s">
        <v>895</v>
      </c>
      <c r="T65" s="379"/>
      <c r="W65" s="118"/>
      <c r="Z65" s="118"/>
      <c r="AC65" s="118"/>
      <c r="AF65" s="121"/>
      <c r="AI65" s="121"/>
      <c r="AL65" s="121"/>
      <c r="AO65" s="121"/>
      <c r="AR65" s="380"/>
      <c r="AU65" s="121"/>
      <c r="AX65" s="121"/>
      <c r="BA65" s="121"/>
      <c r="BD65" s="121"/>
      <c r="BE65" s="119">
        <f t="shared" si="6"/>
        <v>0</v>
      </c>
      <c r="BF65" s="119">
        <f t="shared" si="2"/>
        <v>0</v>
      </c>
      <c r="BI65"/>
      <c r="BJ65" s="330">
        <v>23227</v>
      </c>
      <c r="BK65"/>
    </row>
    <row r="66" spans="1:63" x14ac:dyDescent="0.25">
      <c r="A66">
        <f t="shared" si="3"/>
        <v>3023507</v>
      </c>
      <c r="B66" s="117">
        <v>3023507</v>
      </c>
      <c r="C66" t="s">
        <v>515</v>
      </c>
      <c r="D66" s="106">
        <f>VLOOKUP(B66,'School Details'!A:E,3,FALSE)</f>
        <v>0</v>
      </c>
      <c r="E66" s="106" t="str">
        <f>VLOOKUP(B66,'School Details'!A:E,4,FALSE)</f>
        <v>M</v>
      </c>
      <c r="F66" s="106" t="str">
        <f>VLOOKUP(B66,'School Details'!A:E,5,FALSE)</f>
        <v>Primary</v>
      </c>
      <c r="G66" t="s">
        <v>894</v>
      </c>
      <c r="H66" t="s">
        <v>567</v>
      </c>
      <c r="I66" t="s">
        <v>913</v>
      </c>
      <c r="J66">
        <v>661225</v>
      </c>
      <c r="K66" s="117" t="s">
        <v>10</v>
      </c>
      <c r="L66" s="106">
        <f t="shared" si="7"/>
        <v>1</v>
      </c>
      <c r="M66" s="106" t="str">
        <f t="shared" si="4"/>
        <v>TPAG.I01</v>
      </c>
      <c r="N66" s="106">
        <f>VLOOKUP(B66,'School Details'!A:K,10,FALSE)</f>
        <v>400037</v>
      </c>
      <c r="O66" s="106" t="str">
        <f t="shared" si="5"/>
        <v xml:space="preserve">St Theresa's RC  </v>
      </c>
      <c r="P66" t="s">
        <v>82</v>
      </c>
      <c r="Q66" t="s">
        <v>83</v>
      </c>
      <c r="R66" t="s">
        <v>84</v>
      </c>
      <c r="S66" t="s">
        <v>895</v>
      </c>
      <c r="T66" s="379"/>
      <c r="W66" s="118"/>
      <c r="Z66" s="118"/>
      <c r="AC66" s="118"/>
      <c r="AF66" s="121"/>
      <c r="AI66" s="121"/>
      <c r="AL66" s="121"/>
      <c r="AO66" s="121"/>
      <c r="AR66" s="380"/>
      <c r="AU66" s="121"/>
      <c r="AX66" s="121"/>
      <c r="BA66" s="121"/>
      <c r="BD66" s="121"/>
      <c r="BE66" s="119">
        <f t="shared" si="6"/>
        <v>0</v>
      </c>
      <c r="BF66" s="119">
        <f t="shared" si="2"/>
        <v>0</v>
      </c>
      <c r="BI66"/>
      <c r="BJ66" s="330">
        <v>15379</v>
      </c>
      <c r="BK66"/>
    </row>
    <row r="67" spans="1:63" x14ac:dyDescent="0.25">
      <c r="A67">
        <f t="shared" si="3"/>
        <v>3023509</v>
      </c>
      <c r="B67" s="117">
        <v>3023509</v>
      </c>
      <c r="C67" t="s">
        <v>506</v>
      </c>
      <c r="D67" s="106">
        <f>VLOOKUP(B67,'School Details'!A:E,3,FALSE)</f>
        <v>0</v>
      </c>
      <c r="E67" s="106" t="str">
        <f>VLOOKUP(B67,'School Details'!A:E,4,FALSE)</f>
        <v>M</v>
      </c>
      <c r="F67" s="106" t="str">
        <f>VLOOKUP(B67,'School Details'!A:E,5,FALSE)</f>
        <v>Primary</v>
      </c>
      <c r="G67" t="s">
        <v>894</v>
      </c>
      <c r="H67" t="s">
        <v>567</v>
      </c>
      <c r="I67" t="s">
        <v>913</v>
      </c>
      <c r="J67">
        <v>661225</v>
      </c>
      <c r="K67" s="117" t="s">
        <v>10</v>
      </c>
      <c r="L67" s="106">
        <f t="shared" si="7"/>
        <v>1</v>
      </c>
      <c r="M67" s="106" t="str">
        <f t="shared" si="4"/>
        <v>TPAG.I01</v>
      </c>
      <c r="N67" s="106">
        <f>VLOOKUP(B67,'School Details'!A:K,10,FALSE)</f>
        <v>400066</v>
      </c>
      <c r="O67" s="106" t="str">
        <f t="shared" si="5"/>
        <v xml:space="preserve">St Joseph's  </v>
      </c>
      <c r="P67" t="s">
        <v>206</v>
      </c>
      <c r="Q67" t="s">
        <v>207</v>
      </c>
      <c r="R67" t="s">
        <v>208</v>
      </c>
      <c r="S67" t="s">
        <v>895</v>
      </c>
      <c r="T67" s="379"/>
      <c r="W67" s="118"/>
      <c r="Z67" s="118"/>
      <c r="AC67" s="118"/>
      <c r="AF67" s="121"/>
      <c r="AI67" s="121"/>
      <c r="AL67" s="121"/>
      <c r="AO67" s="121"/>
      <c r="AR67" s="380"/>
      <c r="AU67" s="121"/>
      <c r="AX67" s="121"/>
      <c r="BA67" s="121"/>
      <c r="BD67" s="121"/>
      <c r="BE67" s="119">
        <f t="shared" si="6"/>
        <v>0</v>
      </c>
      <c r="BF67" s="119">
        <f t="shared" si="2"/>
        <v>0</v>
      </c>
      <c r="BI67"/>
      <c r="BJ67" s="330">
        <v>38829</v>
      </c>
      <c r="BK67"/>
    </row>
    <row r="68" spans="1:63" x14ac:dyDescent="0.25">
      <c r="A68">
        <f t="shared" si="3"/>
        <v>3023510</v>
      </c>
      <c r="B68" s="117">
        <v>3023510</v>
      </c>
      <c r="C68" t="s">
        <v>497</v>
      </c>
      <c r="D68" s="106">
        <f>VLOOKUP(B68,'School Details'!A:E,3,FALSE)</f>
        <v>0</v>
      </c>
      <c r="E68" s="106" t="str">
        <f>VLOOKUP(B68,'School Details'!A:E,4,FALSE)</f>
        <v>M</v>
      </c>
      <c r="F68" s="106" t="str">
        <f>VLOOKUP(B68,'School Details'!A:E,5,FALSE)</f>
        <v>Primary</v>
      </c>
      <c r="G68" t="s">
        <v>894</v>
      </c>
      <c r="H68" t="s">
        <v>567</v>
      </c>
      <c r="I68" t="s">
        <v>913</v>
      </c>
      <c r="J68">
        <v>661225</v>
      </c>
      <c r="K68" s="117" t="s">
        <v>10</v>
      </c>
      <c r="L68" s="106">
        <f t="shared" si="7"/>
        <v>1</v>
      </c>
      <c r="M68" s="106" t="str">
        <f t="shared" si="4"/>
        <v>TPAG.I01</v>
      </c>
      <c r="N68" s="106">
        <f>VLOOKUP(B68,'School Details'!A:K,10,FALSE)</f>
        <v>400071</v>
      </c>
      <c r="O68" s="106" t="str">
        <f t="shared" si="5"/>
        <v xml:space="preserve">Sacred Heart </v>
      </c>
      <c r="P68" t="s">
        <v>235</v>
      </c>
      <c r="Q68" t="s">
        <v>236</v>
      </c>
      <c r="R68" t="s">
        <v>237</v>
      </c>
      <c r="S68" t="s">
        <v>895</v>
      </c>
      <c r="T68" s="379"/>
      <c r="W68" s="118"/>
      <c r="Z68" s="118"/>
      <c r="AC68" s="118"/>
      <c r="AF68" s="121"/>
      <c r="AI68" s="121"/>
      <c r="AL68" s="121"/>
      <c r="AO68" s="121"/>
      <c r="AR68" s="380"/>
      <c r="AU68" s="121"/>
      <c r="AX68" s="121"/>
      <c r="BA68" s="121"/>
      <c r="BD68" s="121"/>
      <c r="BE68" s="119">
        <f t="shared" si="6"/>
        <v>0</v>
      </c>
      <c r="BF68" s="119">
        <f t="shared" si="2"/>
        <v>0</v>
      </c>
      <c r="BI68"/>
      <c r="BJ68" s="330">
        <v>33515</v>
      </c>
      <c r="BK68"/>
    </row>
    <row r="69" spans="1:63" x14ac:dyDescent="0.25">
      <c r="A69">
        <f t="shared" si="3"/>
        <v>3023511</v>
      </c>
      <c r="B69" s="117">
        <v>3023511</v>
      </c>
      <c r="C69" t="s">
        <v>429</v>
      </c>
      <c r="D69" s="106">
        <f>VLOOKUP(B69,'School Details'!A:E,3,FALSE)</f>
        <v>0</v>
      </c>
      <c r="E69" s="106" t="str">
        <f>VLOOKUP(B69,'School Details'!A:E,4,FALSE)</f>
        <v>M</v>
      </c>
      <c r="F69" s="106" t="str">
        <f>VLOOKUP(B69,'School Details'!A:E,5,FALSE)</f>
        <v>Primary</v>
      </c>
      <c r="G69" t="s">
        <v>894</v>
      </c>
      <c r="H69" t="s">
        <v>567</v>
      </c>
      <c r="I69" t="s">
        <v>913</v>
      </c>
      <c r="J69">
        <v>661225</v>
      </c>
      <c r="K69" s="117" t="s">
        <v>10</v>
      </c>
      <c r="L69" s="106">
        <f t="shared" si="7"/>
        <v>1</v>
      </c>
      <c r="M69" s="106" t="str">
        <f t="shared" si="4"/>
        <v>TPAG.I01</v>
      </c>
      <c r="N69" s="106">
        <f>VLOOKUP(B69,'School Details'!A:K,10,FALSE)</f>
        <v>400024</v>
      </c>
      <c r="O69" s="106" t="str">
        <f t="shared" si="5"/>
        <v xml:space="preserve">Blessed Dominic </v>
      </c>
      <c r="P69" t="s">
        <v>64</v>
      </c>
      <c r="Q69" t="s">
        <v>65</v>
      </c>
      <c r="R69" t="s">
        <v>66</v>
      </c>
      <c r="S69" t="s">
        <v>895</v>
      </c>
      <c r="T69" s="379"/>
      <c r="W69" s="118"/>
      <c r="Z69" s="118"/>
      <c r="AC69" s="118"/>
      <c r="AF69" s="121"/>
      <c r="AI69" s="121"/>
      <c r="AL69" s="121"/>
      <c r="AO69" s="121"/>
      <c r="AR69" s="380"/>
      <c r="AU69" s="121"/>
      <c r="AX69" s="121"/>
      <c r="BA69" s="121"/>
      <c r="BD69" s="121"/>
      <c r="BE69" s="119">
        <f t="shared" si="6"/>
        <v>0</v>
      </c>
      <c r="BF69" s="119">
        <f t="shared" si="2"/>
        <v>0</v>
      </c>
      <c r="BI69"/>
      <c r="BJ69" s="330">
        <v>35392</v>
      </c>
      <c r="BK69"/>
    </row>
    <row r="70" spans="1:63" x14ac:dyDescent="0.25">
      <c r="A70">
        <f t="shared" si="3"/>
        <v>3023512</v>
      </c>
      <c r="B70" s="117">
        <v>3023512</v>
      </c>
      <c r="C70" t="s">
        <v>495</v>
      </c>
      <c r="D70" s="106">
        <f>VLOOKUP(B70,'School Details'!A:E,3,FALSE)</f>
        <v>0</v>
      </c>
      <c r="E70" s="106" t="str">
        <f>VLOOKUP(B70,'School Details'!A:E,4,FALSE)</f>
        <v>M</v>
      </c>
      <c r="F70" s="106" t="str">
        <f>VLOOKUP(B70,'School Details'!A:E,5,FALSE)</f>
        <v>Primary</v>
      </c>
      <c r="G70" t="s">
        <v>894</v>
      </c>
      <c r="H70" t="s">
        <v>567</v>
      </c>
      <c r="I70" t="s">
        <v>913</v>
      </c>
      <c r="J70">
        <v>661225</v>
      </c>
      <c r="K70" s="117" t="s">
        <v>10</v>
      </c>
      <c r="L70" s="106">
        <f t="shared" si="7"/>
        <v>1</v>
      </c>
      <c r="M70" s="106" t="str">
        <f t="shared" si="4"/>
        <v>TPAG.I01</v>
      </c>
      <c r="N70" s="106">
        <f>VLOOKUP(B70,'School Details'!A:K,10,FALSE)</f>
        <v>400093</v>
      </c>
      <c r="O70" s="106" t="str">
        <f t="shared" si="5"/>
        <v>Rosh Pinah</v>
      </c>
      <c r="P70" t="s">
        <v>166</v>
      </c>
      <c r="Q70" t="s">
        <v>167</v>
      </c>
      <c r="R70" t="s">
        <v>168</v>
      </c>
      <c r="S70" t="s">
        <v>895</v>
      </c>
      <c r="T70" s="379"/>
      <c r="W70" s="118"/>
      <c r="Z70" s="118"/>
      <c r="AC70" s="118"/>
      <c r="AF70" s="121"/>
      <c r="AI70" s="121"/>
      <c r="AL70" s="121"/>
      <c r="AO70" s="121"/>
      <c r="AR70" s="380"/>
      <c r="AU70" s="121"/>
      <c r="AX70" s="121"/>
      <c r="BA70" s="121"/>
      <c r="BD70" s="121"/>
      <c r="BE70" s="119">
        <f t="shared" si="6"/>
        <v>0</v>
      </c>
      <c r="BF70" s="119">
        <f t="shared" si="2"/>
        <v>0</v>
      </c>
      <c r="BI70"/>
      <c r="BJ70" s="330">
        <v>27392</v>
      </c>
      <c r="BK70"/>
    </row>
    <row r="71" spans="1:63" x14ac:dyDescent="0.25">
      <c r="A71" t="s">
        <v>23901</v>
      </c>
      <c r="B71" s="117">
        <v>3023513</v>
      </c>
      <c r="C71" t="s">
        <v>475</v>
      </c>
      <c r="D71" s="106">
        <f>VLOOKUP(B71,'School Details'!A:E,3,FALSE)</f>
        <v>0</v>
      </c>
      <c r="E71" s="106" t="str">
        <f>VLOOKUP(B71,'School Details'!A:E,4,FALSE)</f>
        <v>M</v>
      </c>
      <c r="F71" s="106" t="str">
        <f>VLOOKUP(B71,'School Details'!A:E,5,FALSE)</f>
        <v>Primary</v>
      </c>
      <c r="G71" t="s">
        <v>894</v>
      </c>
      <c r="H71" t="s">
        <v>567</v>
      </c>
      <c r="I71" t="s">
        <v>913</v>
      </c>
      <c r="J71">
        <v>661225</v>
      </c>
      <c r="K71" s="117" t="s">
        <v>10</v>
      </c>
      <c r="L71" s="106">
        <f t="shared" si="7"/>
        <v>1</v>
      </c>
      <c r="M71" s="106" t="str">
        <f t="shared" si="4"/>
        <v>TPAG.I01</v>
      </c>
      <c r="N71" s="106">
        <f>VLOOKUP(B71,'School Details'!A:K,10,FALSE)</f>
        <v>400007</v>
      </c>
      <c r="O71" s="106" t="str">
        <f t="shared" si="5"/>
        <v>Menorah Primary School For Girls</v>
      </c>
      <c r="P71" t="s">
        <v>76</v>
      </c>
      <c r="Q71" t="s">
        <v>77</v>
      </c>
      <c r="R71" t="s">
        <v>78</v>
      </c>
      <c r="S71" t="s">
        <v>895</v>
      </c>
      <c r="T71" s="379"/>
      <c r="W71" s="118"/>
      <c r="Z71" s="118"/>
      <c r="AC71" s="118"/>
      <c r="AF71" s="121"/>
      <c r="AI71" s="121"/>
      <c r="AL71" s="121"/>
      <c r="AO71" s="121"/>
      <c r="AR71" s="380"/>
      <c r="AU71" s="121"/>
      <c r="AX71" s="121"/>
      <c r="BA71" s="121"/>
      <c r="BD71" s="121"/>
      <c r="BE71" s="119">
        <f t="shared" si="6"/>
        <v>0</v>
      </c>
      <c r="BF71" s="119">
        <f t="shared" ref="BF71:BF100" si="8">BE71-T71</f>
        <v>0</v>
      </c>
      <c r="BI71"/>
      <c r="BJ71" s="330">
        <v>28669</v>
      </c>
      <c r="BK71"/>
    </row>
    <row r="72" spans="1:63" x14ac:dyDescent="0.25">
      <c r="A72">
        <f t="shared" ref="A72:A100" si="9">B72</f>
        <v>3023514</v>
      </c>
      <c r="B72" s="117">
        <v>3023514</v>
      </c>
      <c r="C72" t="s">
        <v>420</v>
      </c>
      <c r="D72" s="106">
        <f>VLOOKUP(B72,'School Details'!A:E,3,FALSE)</f>
        <v>0</v>
      </c>
      <c r="E72" s="106" t="str">
        <f>VLOOKUP(B72,'School Details'!A:E,4,FALSE)</f>
        <v>M</v>
      </c>
      <c r="F72" s="106" t="str">
        <f>VLOOKUP(B72,'School Details'!A:E,5,FALSE)</f>
        <v>Primary</v>
      </c>
      <c r="G72" t="s">
        <v>894</v>
      </c>
      <c r="H72" t="s">
        <v>567</v>
      </c>
      <c r="I72" t="s">
        <v>913</v>
      </c>
      <c r="J72">
        <v>661225</v>
      </c>
      <c r="K72" s="117" t="s">
        <v>10</v>
      </c>
      <c r="L72" s="106">
        <f t="shared" si="7"/>
        <v>1</v>
      </c>
      <c r="M72" s="106" t="str">
        <f t="shared" ref="M72:M100" si="10">I72&amp;"."&amp;K72</f>
        <v>TPAG.I01</v>
      </c>
      <c r="N72" s="106">
        <f>VLOOKUP(B72,'School Details'!A:K,10,FALSE)</f>
        <v>400107</v>
      </c>
      <c r="O72" s="106" t="str">
        <f t="shared" ref="O72:O100" si="11">C72</f>
        <v>Annunciation Junior</v>
      </c>
      <c r="P72" t="s">
        <v>193</v>
      </c>
      <c r="Q72" t="s">
        <v>194</v>
      </c>
      <c r="R72" t="s">
        <v>195</v>
      </c>
      <c r="S72" t="s">
        <v>895</v>
      </c>
      <c r="T72" s="379"/>
      <c r="W72" s="118"/>
      <c r="Z72" s="118"/>
      <c r="AC72" s="118"/>
      <c r="AF72" s="121"/>
      <c r="AI72" s="121"/>
      <c r="AL72" s="121"/>
      <c r="AO72" s="121"/>
      <c r="AR72" s="380"/>
      <c r="AU72" s="121"/>
      <c r="AX72" s="121"/>
      <c r="BA72" s="121"/>
      <c r="BD72" s="121"/>
      <c r="BE72" s="119">
        <f t="shared" ref="BE72:BE100" si="12">SUM(W72:BD72)</f>
        <v>0</v>
      </c>
      <c r="BF72" s="119">
        <f t="shared" si="8"/>
        <v>0</v>
      </c>
      <c r="BI72"/>
      <c r="BJ72" s="330">
        <v>17721</v>
      </c>
      <c r="BK72"/>
    </row>
    <row r="73" spans="1:63" x14ac:dyDescent="0.25">
      <c r="A73">
        <f t="shared" si="9"/>
        <v>3023516</v>
      </c>
      <c r="B73" s="117">
        <v>3023516</v>
      </c>
      <c r="C73" t="s">
        <v>464</v>
      </c>
      <c r="D73" s="106">
        <f>VLOOKUP(B73,'School Details'!A:E,3,FALSE)</f>
        <v>0</v>
      </c>
      <c r="E73" s="106" t="str">
        <f>VLOOKUP(B73,'School Details'!A:E,4,FALSE)</f>
        <v>M</v>
      </c>
      <c r="F73" s="106" t="str">
        <f>VLOOKUP(B73,'School Details'!A:E,5,FALSE)</f>
        <v>Primary</v>
      </c>
      <c r="G73" t="s">
        <v>894</v>
      </c>
      <c r="H73" t="s">
        <v>567</v>
      </c>
      <c r="I73" t="s">
        <v>913</v>
      </c>
      <c r="J73">
        <v>661225</v>
      </c>
      <c r="K73" s="117" t="s">
        <v>10</v>
      </c>
      <c r="L73" s="106">
        <f t="shared" ref="L73:L85" si="13">IF(C75=C74,L72+1,1)</f>
        <v>1</v>
      </c>
      <c r="M73" s="106" t="str">
        <f t="shared" si="10"/>
        <v>TPAG.I01</v>
      </c>
      <c r="N73" s="106">
        <f>VLOOKUP(B73,'School Details'!A:K,10,FALSE)</f>
        <v>400108</v>
      </c>
      <c r="O73" s="106" t="str">
        <f t="shared" si="11"/>
        <v xml:space="preserve">Hasmonean  </v>
      </c>
      <c r="P73" t="s">
        <v>19</v>
      </c>
      <c r="Q73" t="s">
        <v>20</v>
      </c>
      <c r="R73" t="s">
        <v>21</v>
      </c>
      <c r="S73" t="s">
        <v>895</v>
      </c>
      <c r="T73" s="379"/>
      <c r="W73" s="118"/>
      <c r="Z73" s="118"/>
      <c r="AC73" s="118"/>
      <c r="AF73" s="121"/>
      <c r="AI73" s="121"/>
      <c r="AL73" s="121"/>
      <c r="AO73" s="121"/>
      <c r="AR73" s="380"/>
      <c r="AU73" s="121"/>
      <c r="AX73" s="121"/>
      <c r="BA73" s="121"/>
      <c r="BD73" s="121"/>
      <c r="BE73" s="119">
        <f t="shared" si="12"/>
        <v>0</v>
      </c>
      <c r="BF73" s="119">
        <f t="shared" si="8"/>
        <v>0</v>
      </c>
      <c r="BI73"/>
      <c r="BJ73" s="330">
        <v>17815</v>
      </c>
      <c r="BK73"/>
    </row>
    <row r="74" spans="1:63" x14ac:dyDescent="0.25">
      <c r="A74">
        <f t="shared" si="9"/>
        <v>3023518</v>
      </c>
      <c r="B74" s="117">
        <v>3023518</v>
      </c>
      <c r="C74" t="s">
        <v>531</v>
      </c>
      <c r="D74" s="106">
        <f>VLOOKUP(B74,'School Details'!A:E,3,FALSE)</f>
        <v>0</v>
      </c>
      <c r="E74" s="106" t="str">
        <f>VLOOKUP(B74,'School Details'!A:E,4,FALSE)</f>
        <v>M</v>
      </c>
      <c r="F74" s="106" t="str">
        <f>VLOOKUP(B74,'School Details'!A:E,5,FALSE)</f>
        <v>Primary</v>
      </c>
      <c r="G74" t="s">
        <v>894</v>
      </c>
      <c r="H74" t="s">
        <v>567</v>
      </c>
      <c r="I74" t="s">
        <v>913</v>
      </c>
      <c r="J74">
        <v>661225</v>
      </c>
      <c r="K74" s="117" t="s">
        <v>10</v>
      </c>
      <c r="L74" s="106">
        <f t="shared" si="13"/>
        <v>1</v>
      </c>
      <c r="M74" s="106" t="str">
        <f t="shared" si="10"/>
        <v>TPAG.I01</v>
      </c>
      <c r="N74" s="106">
        <f>VLOOKUP(B74,'School Details'!A:K,10,FALSE)</f>
        <v>400117</v>
      </c>
      <c r="O74" s="106" t="str">
        <f t="shared" si="11"/>
        <v xml:space="preserve">Woodcroft  </v>
      </c>
      <c r="P74" t="s">
        <v>172</v>
      </c>
      <c r="Q74" t="s">
        <v>173</v>
      </c>
      <c r="R74" t="s">
        <v>174</v>
      </c>
      <c r="S74" t="s">
        <v>895</v>
      </c>
      <c r="T74" s="379"/>
      <c r="W74" s="118"/>
      <c r="Z74" s="118"/>
      <c r="AC74" s="118"/>
      <c r="AF74" s="121"/>
      <c r="AI74" s="121"/>
      <c r="AL74" s="121"/>
      <c r="AO74" s="121"/>
      <c r="AR74" s="380"/>
      <c r="AU74" s="121"/>
      <c r="AX74" s="121"/>
      <c r="BA74" s="121"/>
      <c r="BD74" s="121"/>
      <c r="BE74" s="119">
        <f t="shared" si="12"/>
        <v>0</v>
      </c>
      <c r="BF74" s="119">
        <f t="shared" si="8"/>
        <v>0</v>
      </c>
      <c r="BI74"/>
      <c r="BJ74" s="330">
        <v>37275</v>
      </c>
      <c r="BK74"/>
    </row>
    <row r="75" spans="1:63" x14ac:dyDescent="0.25">
      <c r="A75">
        <f t="shared" si="9"/>
        <v>3023520</v>
      </c>
      <c r="B75" s="117">
        <v>3023520</v>
      </c>
      <c r="C75" t="s">
        <v>408</v>
      </c>
      <c r="D75" s="106">
        <f>VLOOKUP(B75,'School Details'!A:E,3,FALSE)</f>
        <v>0</v>
      </c>
      <c r="E75" s="106" t="str">
        <f>VLOOKUP(B75,'School Details'!A:E,4,FALSE)</f>
        <v>M</v>
      </c>
      <c r="F75" s="106" t="str">
        <f>VLOOKUP(B75,'School Details'!A:E,5,FALSE)</f>
        <v>Primary</v>
      </c>
      <c r="G75" t="s">
        <v>894</v>
      </c>
      <c r="H75" t="s">
        <v>567</v>
      </c>
      <c r="I75" t="s">
        <v>913</v>
      </c>
      <c r="J75">
        <v>661225</v>
      </c>
      <c r="K75" s="117" t="s">
        <v>10</v>
      </c>
      <c r="L75" s="106">
        <f t="shared" si="13"/>
        <v>1</v>
      </c>
      <c r="M75" s="106" t="str">
        <f t="shared" si="10"/>
        <v>TPAG.I01</v>
      </c>
      <c r="N75" s="106">
        <f>VLOOKUP(B75,'School Details'!A:K,10,FALSE)</f>
        <v>400125</v>
      </c>
      <c r="O75" s="106" t="str">
        <f t="shared" si="11"/>
        <v>Akiva Sch</v>
      </c>
      <c r="P75" t="s">
        <v>145</v>
      </c>
      <c r="Q75" t="s">
        <v>146</v>
      </c>
      <c r="R75" t="s">
        <v>147</v>
      </c>
      <c r="S75" t="s">
        <v>895</v>
      </c>
      <c r="T75" s="379"/>
      <c r="W75" s="118"/>
      <c r="Z75" s="118"/>
      <c r="AC75" s="118"/>
      <c r="AF75" s="121"/>
      <c r="AI75" s="121"/>
      <c r="AL75" s="121"/>
      <c r="AO75" s="121"/>
      <c r="AR75" s="380"/>
      <c r="AU75" s="121"/>
      <c r="AX75" s="121"/>
      <c r="BA75" s="121"/>
      <c r="BD75" s="121"/>
      <c r="BE75" s="119">
        <f t="shared" si="12"/>
        <v>0</v>
      </c>
      <c r="BF75" s="119">
        <f t="shared" si="8"/>
        <v>0</v>
      </c>
      <c r="BI75"/>
      <c r="BJ75" s="330">
        <v>31437</v>
      </c>
      <c r="BK75"/>
    </row>
    <row r="76" spans="1:63" x14ac:dyDescent="0.25">
      <c r="A76">
        <f t="shared" si="9"/>
        <v>3023521</v>
      </c>
      <c r="B76" s="117">
        <v>3023521</v>
      </c>
      <c r="C76" t="s">
        <v>562</v>
      </c>
      <c r="D76" s="106">
        <f>VLOOKUP(B76,'School Details'!A:E,3,FALSE)</f>
        <v>0</v>
      </c>
      <c r="E76" s="106" t="str">
        <f>VLOOKUP(B76,'School Details'!A:E,4,FALSE)</f>
        <v>A</v>
      </c>
      <c r="F76" s="106" t="str">
        <f>VLOOKUP(B76,'School Details'!A:E,5,FALSE)</f>
        <v>All through</v>
      </c>
      <c r="G76" t="s">
        <v>896</v>
      </c>
      <c r="H76" t="s">
        <v>566</v>
      </c>
      <c r="I76" t="s">
        <v>913</v>
      </c>
      <c r="J76">
        <v>661225</v>
      </c>
      <c r="K76" s="117" t="s">
        <v>10</v>
      </c>
      <c r="L76" s="106">
        <f t="shared" si="13"/>
        <v>1</v>
      </c>
      <c r="M76" s="106" t="str">
        <f t="shared" si="10"/>
        <v>TPAG.I01</v>
      </c>
      <c r="N76" s="106">
        <f>VLOOKUP(B76,'School Details'!A:K,10,FALSE)</f>
        <v>400135</v>
      </c>
      <c r="O76" s="106" t="str">
        <f t="shared" si="11"/>
        <v xml:space="preserve">St Mary's &amp; St John's </v>
      </c>
      <c r="P76" t="s">
        <v>190</v>
      </c>
      <c r="Q76" t="s">
        <v>191</v>
      </c>
      <c r="R76" t="s">
        <v>192</v>
      </c>
      <c r="S76" t="s">
        <v>897</v>
      </c>
      <c r="T76" s="379"/>
      <c r="W76" s="118"/>
      <c r="Z76" s="118"/>
      <c r="AC76" s="118"/>
      <c r="AF76" s="121"/>
      <c r="AI76" s="121"/>
      <c r="AL76" s="121"/>
      <c r="AO76" s="121"/>
      <c r="AR76" s="380"/>
      <c r="AU76" s="121"/>
      <c r="AX76" s="121"/>
      <c r="BA76" s="121"/>
      <c r="BD76" s="121"/>
      <c r="BE76" s="119">
        <f t="shared" si="12"/>
        <v>0</v>
      </c>
      <c r="BF76" s="119">
        <f t="shared" si="8"/>
        <v>0</v>
      </c>
      <c r="BI76"/>
      <c r="BJ76" s="330">
        <v>164444</v>
      </c>
      <c r="BK76"/>
    </row>
    <row r="77" spans="1:63" x14ac:dyDescent="0.25">
      <c r="A77">
        <f t="shared" si="9"/>
        <v>3023523</v>
      </c>
      <c r="B77" s="117">
        <v>3023523</v>
      </c>
      <c r="C77" t="s">
        <v>472</v>
      </c>
      <c r="D77" s="106">
        <f>VLOOKUP(B77,'School Details'!A:E,3,FALSE)</f>
        <v>0</v>
      </c>
      <c r="E77" s="106" t="str">
        <f>VLOOKUP(B77,'School Details'!A:E,4,FALSE)</f>
        <v>M</v>
      </c>
      <c r="F77" s="106" t="str">
        <f>VLOOKUP(B77,'School Details'!A:E,5,FALSE)</f>
        <v>Primary</v>
      </c>
      <c r="G77" t="s">
        <v>894</v>
      </c>
      <c r="H77" t="s">
        <v>567</v>
      </c>
      <c r="I77" t="s">
        <v>913</v>
      </c>
      <c r="J77">
        <v>661225</v>
      </c>
      <c r="K77" s="117" t="s">
        <v>10</v>
      </c>
      <c r="L77" s="106">
        <f t="shared" si="13"/>
        <v>1</v>
      </c>
      <c r="M77" s="106" t="str">
        <f t="shared" si="10"/>
        <v>TPAG.I01</v>
      </c>
      <c r="N77" s="106">
        <f>VLOOKUP(B77,'School Details'!A:K,10,FALSE)</f>
        <v>400130</v>
      </c>
      <c r="O77" s="106" t="str">
        <f t="shared" si="11"/>
        <v xml:space="preserve">Martin  </v>
      </c>
      <c r="P77" t="s">
        <v>203</v>
      </c>
      <c r="Q77" t="s">
        <v>204</v>
      </c>
      <c r="R77" t="s">
        <v>205</v>
      </c>
      <c r="S77" t="s">
        <v>895</v>
      </c>
      <c r="T77" s="379"/>
      <c r="W77" s="118"/>
      <c r="Z77" s="118"/>
      <c r="AC77" s="118"/>
      <c r="AF77" s="121"/>
      <c r="AI77" s="121"/>
      <c r="AL77" s="121"/>
      <c r="AO77" s="121"/>
      <c r="AR77" s="380"/>
      <c r="AU77" s="121"/>
      <c r="AX77" s="121"/>
      <c r="BA77" s="121"/>
      <c r="BD77" s="121"/>
      <c r="BE77" s="119">
        <f t="shared" si="12"/>
        <v>0</v>
      </c>
      <c r="BF77" s="119">
        <f t="shared" si="8"/>
        <v>0</v>
      </c>
      <c r="BI77"/>
      <c r="BJ77" s="330">
        <v>56048</v>
      </c>
      <c r="BK77"/>
    </row>
    <row r="78" spans="1:63" x14ac:dyDescent="0.25">
      <c r="A78">
        <f t="shared" si="9"/>
        <v>3023524</v>
      </c>
      <c r="B78" s="117">
        <v>3023524</v>
      </c>
      <c r="C78" t="s">
        <v>426</v>
      </c>
      <c r="D78" s="106">
        <f>VLOOKUP(B78,'School Details'!A:E,3,FALSE)</f>
        <v>0</v>
      </c>
      <c r="E78" s="106" t="str">
        <f>VLOOKUP(B78,'School Details'!A:E,4,FALSE)</f>
        <v>M</v>
      </c>
      <c r="F78" s="106" t="str">
        <f>VLOOKUP(B78,'School Details'!A:E,5,FALSE)</f>
        <v>Primary</v>
      </c>
      <c r="G78" t="s">
        <v>894</v>
      </c>
      <c r="H78" t="s">
        <v>567</v>
      </c>
      <c r="I78" t="s">
        <v>913</v>
      </c>
      <c r="J78">
        <v>661225</v>
      </c>
      <c r="K78" s="117" t="s">
        <v>10</v>
      </c>
      <c r="L78" s="106">
        <f t="shared" si="13"/>
        <v>1</v>
      </c>
      <c r="M78" s="106" t="str">
        <f t="shared" si="10"/>
        <v>TPAG.I01</v>
      </c>
      <c r="N78" s="106">
        <f>VLOOKUP(B78,'School Details'!A:K,10,FALSE)</f>
        <v>400150</v>
      </c>
      <c r="O78" s="106" t="str">
        <f t="shared" si="11"/>
        <v xml:space="preserve">Beit Shvidler </v>
      </c>
      <c r="P78" t="s">
        <v>187</v>
      </c>
      <c r="Q78" t="s">
        <v>188</v>
      </c>
      <c r="R78" t="s">
        <v>189</v>
      </c>
      <c r="S78" t="s">
        <v>895</v>
      </c>
      <c r="T78" s="379"/>
      <c r="W78" s="118"/>
      <c r="Z78" s="118"/>
      <c r="AC78" s="118"/>
      <c r="AF78" s="121"/>
      <c r="AI78" s="121"/>
      <c r="AL78" s="121"/>
      <c r="AO78" s="121"/>
      <c r="AR78" s="380"/>
      <c r="AU78" s="121"/>
      <c r="AX78" s="121"/>
      <c r="BA78" s="121"/>
      <c r="BD78" s="121"/>
      <c r="BE78" s="119">
        <f t="shared" si="12"/>
        <v>0</v>
      </c>
      <c r="BF78" s="119">
        <f t="shared" si="8"/>
        <v>0</v>
      </c>
      <c r="BI78"/>
      <c r="BJ78" s="330">
        <v>17244</v>
      </c>
      <c r="BK78"/>
    </row>
    <row r="79" spans="1:63" x14ac:dyDescent="0.25">
      <c r="A79">
        <f t="shared" si="9"/>
        <v>3024003</v>
      </c>
      <c r="B79" s="117">
        <v>3024003</v>
      </c>
      <c r="C79" t="s">
        <v>543</v>
      </c>
      <c r="D79" s="106">
        <f>VLOOKUP(B79,'School Details'!A:E,3,FALSE)</f>
        <v>0</v>
      </c>
      <c r="E79" s="106" t="str">
        <f>VLOOKUP(B79,'School Details'!A:E,4,FALSE)</f>
        <v>M</v>
      </c>
      <c r="F79" s="106" t="str">
        <f>VLOOKUP(B79,'School Details'!A:E,5,FALSE)</f>
        <v>Secondary</v>
      </c>
      <c r="G79" t="s">
        <v>899</v>
      </c>
      <c r="H79" t="s">
        <v>568</v>
      </c>
      <c r="I79" t="s">
        <v>913</v>
      </c>
      <c r="J79">
        <v>661225</v>
      </c>
      <c r="K79" s="117" t="s">
        <v>10</v>
      </c>
      <c r="L79" s="106">
        <f t="shared" si="13"/>
        <v>1</v>
      </c>
      <c r="M79" s="106" t="str">
        <f t="shared" si="10"/>
        <v>TPAG.I01</v>
      </c>
      <c r="N79" s="106">
        <f>VLOOKUP(B79,'School Details'!A:K,10,FALSE)</f>
        <v>400033</v>
      </c>
      <c r="O79" s="106" t="str">
        <f t="shared" si="11"/>
        <v>Friern Barnet Sch</v>
      </c>
      <c r="P79" t="s">
        <v>184</v>
      </c>
      <c r="Q79" t="s">
        <v>185</v>
      </c>
      <c r="R79" t="s">
        <v>186</v>
      </c>
      <c r="S79" t="s">
        <v>900</v>
      </c>
      <c r="T79" s="379"/>
      <c r="W79" s="118"/>
      <c r="Z79" s="118"/>
      <c r="AC79" s="118"/>
      <c r="AF79" s="121"/>
      <c r="AI79" s="121"/>
      <c r="AL79" s="121"/>
      <c r="AO79" s="121"/>
      <c r="AR79" s="380"/>
      <c r="AU79" s="121"/>
      <c r="AX79" s="121"/>
      <c r="BA79" s="121"/>
      <c r="BD79" s="121"/>
      <c r="BE79" s="119">
        <f t="shared" si="12"/>
        <v>0</v>
      </c>
      <c r="BF79" s="119">
        <f t="shared" si="8"/>
        <v>0</v>
      </c>
      <c r="BI79"/>
      <c r="BJ79" s="330">
        <v>99915</v>
      </c>
      <c r="BK79"/>
    </row>
    <row r="80" spans="1:63" x14ac:dyDescent="0.25">
      <c r="A80">
        <f t="shared" si="9"/>
        <v>3024004</v>
      </c>
      <c r="B80" s="117">
        <v>3024004</v>
      </c>
      <c r="C80" t="s">
        <v>548</v>
      </c>
      <c r="D80" s="106">
        <f>VLOOKUP(B80,'School Details'!A:E,3,FALSE)</f>
        <v>0</v>
      </c>
      <c r="E80" s="106" t="str">
        <f>VLOOKUP(B80,'School Details'!A:E,4,FALSE)</f>
        <v>M</v>
      </c>
      <c r="F80" s="106" t="str">
        <f>VLOOKUP(B80,'School Details'!A:E,5,FALSE)</f>
        <v>Secondary</v>
      </c>
      <c r="G80" t="s">
        <v>899</v>
      </c>
      <c r="H80" t="s">
        <v>568</v>
      </c>
      <c r="I80" t="s">
        <v>913</v>
      </c>
      <c r="J80">
        <v>661225</v>
      </c>
      <c r="K80" s="117" t="s">
        <v>10</v>
      </c>
      <c r="L80" s="106">
        <f t="shared" si="13"/>
        <v>1</v>
      </c>
      <c r="M80" s="106" t="str">
        <f t="shared" si="10"/>
        <v>TPAG.I01</v>
      </c>
      <c r="N80" s="106">
        <f>VLOOKUP(B80,'School Details'!A:K,10,FALSE)</f>
        <v>107953</v>
      </c>
      <c r="O80" s="106" t="str">
        <f t="shared" si="11"/>
        <v>Menorah High Sch Girls</v>
      </c>
      <c r="P80" t="s">
        <v>106</v>
      </c>
      <c r="Q80" t="s">
        <v>107</v>
      </c>
      <c r="R80" t="s">
        <v>108</v>
      </c>
      <c r="S80" t="s">
        <v>900</v>
      </c>
      <c r="T80" s="379"/>
      <c r="W80" s="118"/>
      <c r="Z80" s="118"/>
      <c r="AC80" s="118"/>
      <c r="AF80" s="121"/>
      <c r="AI80" s="121"/>
      <c r="AL80" s="121"/>
      <c r="AO80" s="121"/>
      <c r="AR80" s="380"/>
      <c r="AU80" s="121"/>
      <c r="AX80" s="121"/>
      <c r="BA80" s="121"/>
      <c r="BD80" s="121"/>
      <c r="BE80" s="119">
        <f t="shared" si="12"/>
        <v>0</v>
      </c>
      <c r="BF80" s="121">
        <f t="shared" si="8"/>
        <v>0</v>
      </c>
      <c r="BI80"/>
      <c r="BJ80" s="330">
        <v>34740</v>
      </c>
      <c r="BK80"/>
    </row>
    <row r="81" spans="1:63" x14ac:dyDescent="0.25">
      <c r="A81">
        <f t="shared" si="9"/>
        <v>3025201</v>
      </c>
      <c r="B81" s="117">
        <v>3025201</v>
      </c>
      <c r="C81" t="s">
        <v>486</v>
      </c>
      <c r="D81" s="106">
        <f>VLOOKUP(B81,'School Details'!A:E,3,FALSE)</f>
        <v>0</v>
      </c>
      <c r="E81" s="106" t="str">
        <f>VLOOKUP(B81,'School Details'!A:E,4,FALSE)</f>
        <v>A</v>
      </c>
      <c r="F81" s="106" t="str">
        <f>VLOOKUP(B81,'School Details'!A:E,5,FALSE)</f>
        <v>Primary</v>
      </c>
      <c r="G81" t="s">
        <v>894</v>
      </c>
      <c r="H81" t="s">
        <v>567</v>
      </c>
      <c r="I81" t="s">
        <v>913</v>
      </c>
      <c r="J81">
        <v>661225</v>
      </c>
      <c r="K81" s="117" t="s">
        <v>10</v>
      </c>
      <c r="L81" s="106">
        <f t="shared" si="13"/>
        <v>1</v>
      </c>
      <c r="M81" s="106" t="str">
        <f t="shared" si="10"/>
        <v>TPAG.I01</v>
      </c>
      <c r="N81" s="106">
        <f>VLOOKUP(B81,'School Details'!A:K,10,FALSE)</f>
        <v>400021</v>
      </c>
      <c r="O81" s="106" t="str">
        <f t="shared" si="11"/>
        <v xml:space="preserve">Osidge  </v>
      </c>
      <c r="P81" t="str">
        <f>VLOOKUP($N81,LBB_Code!$B:$F,3,FALSE)</f>
        <v>Osidge School</v>
      </c>
      <c r="Q81" t="str">
        <f>VLOOKUP($N81,LBB_Code!$B:$F,2,FALSE)</f>
        <v>S900008293</v>
      </c>
      <c r="R81" t="str">
        <f>VLOOKUP($N81,LBB_Code!$B:$F,4,FALSE)</f>
        <v>N14 5HD</v>
      </c>
      <c r="S81" t="str">
        <f>VLOOKUP($G81,LBB_Code!$J:$O, 6,FALSE)</f>
        <v>A1.D10166.661225.99999.9999999.999999</v>
      </c>
      <c r="T81" s="379"/>
      <c r="W81" s="118"/>
      <c r="Z81" s="118"/>
      <c r="AC81" s="118"/>
      <c r="AF81" s="121"/>
      <c r="AI81" s="121"/>
      <c r="AL81" s="121"/>
      <c r="AO81" s="121"/>
      <c r="AR81" s="380"/>
      <c r="AU81" s="121"/>
      <c r="AX81" s="121"/>
      <c r="BA81" s="121"/>
      <c r="BD81" s="121"/>
      <c r="BE81" s="119">
        <f t="shared" si="12"/>
        <v>0</v>
      </c>
      <c r="BF81" s="121">
        <f t="shared" si="8"/>
        <v>0</v>
      </c>
      <c r="BI81"/>
      <c r="BJ81" s="330">
        <v>34531</v>
      </c>
      <c r="BK81" t="s">
        <v>23795</v>
      </c>
    </row>
    <row r="82" spans="1:63" x14ac:dyDescent="0.25">
      <c r="A82">
        <f t="shared" si="9"/>
        <v>3025404</v>
      </c>
      <c r="B82" s="117">
        <v>3025404</v>
      </c>
      <c r="C82" t="s">
        <v>552</v>
      </c>
      <c r="D82" s="106">
        <f>VLOOKUP(B82,'School Details'!A:E,3,FALSE)</f>
        <v>0</v>
      </c>
      <c r="E82" s="106" t="str">
        <f>VLOOKUP(B82,'School Details'!A:E,4,FALSE)</f>
        <v>M</v>
      </c>
      <c r="F82" s="106" t="str">
        <f>VLOOKUP(B82,'School Details'!A:E,5,FALSE)</f>
        <v>Secondary</v>
      </c>
      <c r="G82" t="s">
        <v>899</v>
      </c>
      <c r="H82" t="s">
        <v>568</v>
      </c>
      <c r="I82" t="s">
        <v>913</v>
      </c>
      <c r="J82">
        <v>661225</v>
      </c>
      <c r="K82" s="117" t="s">
        <v>10</v>
      </c>
      <c r="L82" s="106">
        <f t="shared" si="13"/>
        <v>1</v>
      </c>
      <c r="M82" s="106" t="str">
        <f t="shared" si="10"/>
        <v>TPAG.I01</v>
      </c>
      <c r="N82" s="106">
        <f>VLOOKUP(B82,'School Details'!A:K,10,FALSE)</f>
        <v>400029</v>
      </c>
      <c r="O82" s="106" t="str">
        <f t="shared" si="11"/>
        <v>St Michaels Catholic Grammar</v>
      </c>
      <c r="P82" t="s">
        <v>118</v>
      </c>
      <c r="Q82" t="s">
        <v>119</v>
      </c>
      <c r="R82" t="s">
        <v>120</v>
      </c>
      <c r="S82" t="s">
        <v>900</v>
      </c>
      <c r="T82" s="379"/>
      <c r="W82" s="118"/>
      <c r="Z82" s="118"/>
      <c r="AC82" s="118"/>
      <c r="AF82" s="121"/>
      <c r="AI82" s="121"/>
      <c r="AL82" s="121"/>
      <c r="AO82" s="121"/>
      <c r="AR82" s="380"/>
      <c r="AU82" s="121"/>
      <c r="AX82" s="121"/>
      <c r="BA82" s="121"/>
      <c r="BD82" s="121"/>
      <c r="BE82" s="119">
        <f t="shared" si="12"/>
        <v>0</v>
      </c>
      <c r="BF82" s="121">
        <f t="shared" si="8"/>
        <v>0</v>
      </c>
      <c r="BI82"/>
      <c r="BJ82" s="330">
        <v>72919</v>
      </c>
      <c r="BK82"/>
    </row>
    <row r="83" spans="1:63" x14ac:dyDescent="0.25">
      <c r="A83">
        <f t="shared" si="9"/>
        <v>3025405</v>
      </c>
      <c r="B83" s="117">
        <v>3025405</v>
      </c>
      <c r="C83" t="s">
        <v>542</v>
      </c>
      <c r="D83" s="106">
        <f>VLOOKUP(B83,'School Details'!A:E,3,FALSE)</f>
        <v>0</v>
      </c>
      <c r="E83" s="106" t="str">
        <f>VLOOKUP(B83,'School Details'!A:E,4,FALSE)</f>
        <v>M</v>
      </c>
      <c r="F83" s="106" t="str">
        <f>VLOOKUP(B83,'School Details'!A:E,5,FALSE)</f>
        <v>Secondary</v>
      </c>
      <c r="G83" t="s">
        <v>899</v>
      </c>
      <c r="H83" t="s">
        <v>568</v>
      </c>
      <c r="I83" t="s">
        <v>913</v>
      </c>
      <c r="J83">
        <v>661225</v>
      </c>
      <c r="K83" s="117" t="s">
        <v>10</v>
      </c>
      <c r="L83" s="106">
        <f t="shared" si="13"/>
        <v>1</v>
      </c>
      <c r="M83" s="106" t="str">
        <f t="shared" si="10"/>
        <v>TPAG.I01</v>
      </c>
      <c r="N83" s="106">
        <f>VLOOKUP(B83,'School Details'!A:K,10,FALSE)</f>
        <v>400041</v>
      </c>
      <c r="O83" s="106" t="str">
        <f t="shared" si="11"/>
        <v>Finchley Catholic High Sch</v>
      </c>
      <c r="P83" t="s">
        <v>220</v>
      </c>
      <c r="Q83" t="s">
        <v>221</v>
      </c>
      <c r="R83" t="s">
        <v>222</v>
      </c>
      <c r="S83" t="s">
        <v>900</v>
      </c>
      <c r="T83" s="379"/>
      <c r="W83" s="118"/>
      <c r="Z83" s="118"/>
      <c r="AC83" s="118"/>
      <c r="AF83" s="121"/>
      <c r="AI83" s="121"/>
      <c r="AL83" s="121"/>
      <c r="AO83" s="121"/>
      <c r="AR83" s="380"/>
      <c r="AU83" s="121"/>
      <c r="AX83" s="121"/>
      <c r="BA83" s="121"/>
      <c r="BD83" s="121"/>
      <c r="BE83" s="119">
        <f t="shared" si="12"/>
        <v>0</v>
      </c>
      <c r="BF83" s="119">
        <f t="shared" si="8"/>
        <v>0</v>
      </c>
      <c r="BI83" s="7"/>
      <c r="BJ83" s="330">
        <v>103076</v>
      </c>
      <c r="BK83" s="7"/>
    </row>
    <row r="84" spans="1:63" x14ac:dyDescent="0.25">
      <c r="A84">
        <f t="shared" si="9"/>
        <v>3025407</v>
      </c>
      <c r="B84" s="117">
        <v>3025407</v>
      </c>
      <c r="C84" t="s">
        <v>553</v>
      </c>
      <c r="D84" s="106">
        <f>VLOOKUP(B84,'School Details'!A:E,3,FALSE)</f>
        <v>0</v>
      </c>
      <c r="E84" s="106" t="str">
        <f>VLOOKUP(B84,'School Details'!A:E,4,FALSE)</f>
        <v>M</v>
      </c>
      <c r="F84" s="106" t="str">
        <f>VLOOKUP(B84,'School Details'!A:E,5,FALSE)</f>
        <v>Secondary</v>
      </c>
      <c r="G84" t="s">
        <v>899</v>
      </c>
      <c r="H84" t="s">
        <v>568</v>
      </c>
      <c r="I84" t="s">
        <v>913</v>
      </c>
      <c r="J84">
        <v>661225</v>
      </c>
      <c r="K84" s="117" t="s">
        <v>10</v>
      </c>
      <c r="L84" s="106">
        <f t="shared" si="13"/>
        <v>1</v>
      </c>
      <c r="M84" s="106" t="str">
        <f t="shared" si="10"/>
        <v>TPAG.I01</v>
      </c>
      <c r="N84" s="106">
        <f>VLOOKUP(B84,'School Details'!A:K,10,FALSE)</f>
        <v>400013</v>
      </c>
      <c r="O84" s="106" t="str">
        <f t="shared" si="11"/>
        <v xml:space="preserve">St. James' Catholic High </v>
      </c>
      <c r="P84" t="s">
        <v>55</v>
      </c>
      <c r="Q84" t="s">
        <v>56</v>
      </c>
      <c r="R84" t="s">
        <v>57</v>
      </c>
      <c r="S84" t="s">
        <v>900</v>
      </c>
      <c r="T84" s="379"/>
      <c r="W84" s="118"/>
      <c r="Z84" s="118"/>
      <c r="AC84" s="118"/>
      <c r="AF84" s="121"/>
      <c r="AI84" s="121"/>
      <c r="AL84" s="121"/>
      <c r="AO84" s="121"/>
      <c r="AR84" s="380"/>
      <c r="AU84" s="121"/>
      <c r="AX84" s="121"/>
      <c r="BA84" s="121"/>
      <c r="BD84" s="121"/>
      <c r="BE84" s="119">
        <f t="shared" si="12"/>
        <v>0</v>
      </c>
      <c r="BF84" s="119">
        <f t="shared" si="8"/>
        <v>0</v>
      </c>
      <c r="BI84" s="7"/>
      <c r="BJ84" s="330">
        <v>137961</v>
      </c>
      <c r="BK84" s="7"/>
    </row>
    <row r="85" spans="1:63" x14ac:dyDescent="0.25">
      <c r="A85">
        <f t="shared" si="9"/>
        <v>3025427</v>
      </c>
      <c r="B85" s="117">
        <v>3025427</v>
      </c>
      <c r="C85" t="s">
        <v>547</v>
      </c>
      <c r="D85" s="106">
        <f>VLOOKUP(B85,'School Details'!A:E,3,FALSE)</f>
        <v>0</v>
      </c>
      <c r="E85" s="106" t="str">
        <f>VLOOKUP(B85,'School Details'!A:E,4,FALSE)</f>
        <v>M</v>
      </c>
      <c r="F85" s="106" t="str">
        <f>VLOOKUP(B85,'School Details'!A:E,5,FALSE)</f>
        <v>Secondary</v>
      </c>
      <c r="G85" t="s">
        <v>899</v>
      </c>
      <c r="H85" t="s">
        <v>568</v>
      </c>
      <c r="I85" t="s">
        <v>913</v>
      </c>
      <c r="J85">
        <v>661225</v>
      </c>
      <c r="K85" s="117" t="s">
        <v>10</v>
      </c>
      <c r="L85" s="106">
        <f t="shared" si="13"/>
        <v>1</v>
      </c>
      <c r="M85" s="106" t="str">
        <f t="shared" si="10"/>
        <v>TPAG.I01</v>
      </c>
      <c r="N85" s="106">
        <f>VLOOKUP(B85,'School Details'!A:K,10,FALSE)</f>
        <v>400140</v>
      </c>
      <c r="O85" s="106" t="str">
        <f t="shared" si="11"/>
        <v>JCoSS</v>
      </c>
      <c r="P85" t="s">
        <v>169</v>
      </c>
      <c r="Q85" t="s">
        <v>170</v>
      </c>
      <c r="R85" t="s">
        <v>171</v>
      </c>
      <c r="S85" t="s">
        <v>900</v>
      </c>
      <c r="T85" s="379"/>
      <c r="W85" s="118"/>
      <c r="Z85" s="118"/>
      <c r="AC85" s="118"/>
      <c r="AF85" s="121"/>
      <c r="AI85" s="121"/>
      <c r="AL85" s="121"/>
      <c r="AO85" s="121"/>
      <c r="AR85" s="380"/>
      <c r="AU85" s="121"/>
      <c r="AX85" s="121"/>
      <c r="BA85" s="121"/>
      <c r="BD85" s="121"/>
      <c r="BE85" s="119">
        <f t="shared" si="12"/>
        <v>0</v>
      </c>
      <c r="BF85" s="119">
        <f t="shared" si="8"/>
        <v>0</v>
      </c>
      <c r="BI85" s="7"/>
      <c r="BJ85" s="330">
        <v>104916</v>
      </c>
      <c r="BK85" s="7"/>
    </row>
    <row r="86" spans="1:63" x14ac:dyDescent="0.25">
      <c r="A86">
        <f t="shared" si="9"/>
        <v>3025948</v>
      </c>
      <c r="B86" s="117">
        <v>3025948</v>
      </c>
      <c r="C86" t="s">
        <v>473</v>
      </c>
      <c r="D86" s="106">
        <f>VLOOKUP(B86,'School Details'!A:E,3,FALSE)</f>
        <v>0</v>
      </c>
      <c r="E86" s="106" t="str">
        <f>VLOOKUP(B86,'School Details'!A:E,4,FALSE)</f>
        <v>M</v>
      </c>
      <c r="F86" s="106" t="str">
        <f>VLOOKUP(B86,'School Details'!A:E,5,FALSE)</f>
        <v>Primary</v>
      </c>
      <c r="G86" t="s">
        <v>894</v>
      </c>
      <c r="H86" t="s">
        <v>567</v>
      </c>
      <c r="I86" t="s">
        <v>913</v>
      </c>
      <c r="J86">
        <v>661225</v>
      </c>
      <c r="K86" s="117" t="s">
        <v>10</v>
      </c>
      <c r="L86" s="106">
        <v>1</v>
      </c>
      <c r="M86" s="106" t="str">
        <f t="shared" si="10"/>
        <v>TPAG.I01</v>
      </c>
      <c r="N86" s="106">
        <f>VLOOKUP(B86,'School Details'!A:K,10,FALSE)</f>
        <v>400112</v>
      </c>
      <c r="O86" s="106" t="str">
        <f t="shared" si="11"/>
        <v>Mathilda Marks-Kennedy</v>
      </c>
      <c r="P86" t="s">
        <v>70</v>
      </c>
      <c r="Q86" t="s">
        <v>71</v>
      </c>
      <c r="R86" t="s">
        <v>72</v>
      </c>
      <c r="S86" t="s">
        <v>895</v>
      </c>
      <c r="T86" s="379"/>
      <c r="W86" s="118"/>
      <c r="Z86" s="118"/>
      <c r="AC86" s="118"/>
      <c r="AF86" s="121"/>
      <c r="AI86" s="121"/>
      <c r="AL86" s="121"/>
      <c r="AO86" s="121"/>
      <c r="AR86" s="380"/>
      <c r="AU86" s="121"/>
      <c r="AX86" s="121"/>
      <c r="BA86" s="121"/>
      <c r="BD86" s="121"/>
      <c r="BE86" s="119">
        <f t="shared" si="12"/>
        <v>0</v>
      </c>
      <c r="BF86" s="119">
        <f t="shared" si="8"/>
        <v>0</v>
      </c>
      <c r="BI86" s="7"/>
      <c r="BJ86" s="330">
        <v>15998</v>
      </c>
      <c r="BK86" s="7"/>
    </row>
    <row r="87" spans="1:63" x14ac:dyDescent="0.25">
      <c r="A87">
        <f t="shared" si="9"/>
        <v>3025949</v>
      </c>
      <c r="B87" s="117">
        <v>3025949</v>
      </c>
      <c r="C87" t="s">
        <v>474</v>
      </c>
      <c r="D87" s="106">
        <f>VLOOKUP(B87,'School Details'!A:E,3,FALSE)</f>
        <v>0</v>
      </c>
      <c r="E87" s="106" t="str">
        <f>VLOOKUP(B87,'School Details'!A:E,4,FALSE)</f>
        <v>M</v>
      </c>
      <c r="F87" s="106" t="str">
        <f>VLOOKUP(B87,'School Details'!A:E,5,FALSE)</f>
        <v>Primary</v>
      </c>
      <c r="G87" t="s">
        <v>894</v>
      </c>
      <c r="H87" t="s">
        <v>567</v>
      </c>
      <c r="I87" t="s">
        <v>913</v>
      </c>
      <c r="J87">
        <v>661225</v>
      </c>
      <c r="K87" s="117" t="s">
        <v>10</v>
      </c>
      <c r="L87" s="106">
        <v>1</v>
      </c>
      <c r="M87" s="106" t="str">
        <f t="shared" si="10"/>
        <v>TPAG.I01</v>
      </c>
      <c r="N87" s="106">
        <f>VLOOKUP(B87,'School Details'!A:K,10,FALSE)</f>
        <v>400110</v>
      </c>
      <c r="O87" s="106" t="str">
        <f t="shared" si="11"/>
        <v xml:space="preserve">Menorah Foundation </v>
      </c>
      <c r="P87" t="s">
        <v>85</v>
      </c>
      <c r="Q87" t="s">
        <v>86</v>
      </c>
      <c r="R87" t="s">
        <v>87</v>
      </c>
      <c r="S87" t="s">
        <v>895</v>
      </c>
      <c r="T87" s="379"/>
      <c r="W87" s="118"/>
      <c r="Z87" s="118"/>
      <c r="AC87" s="118"/>
      <c r="AF87" s="121"/>
      <c r="AI87" s="121"/>
      <c r="AL87" s="121"/>
      <c r="AO87" s="121"/>
      <c r="AR87" s="380"/>
      <c r="AU87" s="121"/>
      <c r="AX87" s="121"/>
      <c r="BA87" s="121"/>
      <c r="BD87" s="121"/>
      <c r="BE87" s="119">
        <f t="shared" si="12"/>
        <v>0</v>
      </c>
      <c r="BF87" s="119">
        <f t="shared" si="8"/>
        <v>0</v>
      </c>
      <c r="BI87" s="7"/>
      <c r="BJ87" s="330">
        <v>24730</v>
      </c>
      <c r="BK87" s="7"/>
    </row>
    <row r="88" spans="1:63" x14ac:dyDescent="0.25">
      <c r="A88">
        <f t="shared" si="9"/>
        <v>3021100</v>
      </c>
      <c r="B88">
        <v>3021100</v>
      </c>
      <c r="C88" t="s">
        <v>536</v>
      </c>
      <c r="D88" s="106">
        <f>VLOOKUP(B88,'School Details'!A:E,3,FALSE)</f>
        <v>0</v>
      </c>
      <c r="E88" s="106" t="str">
        <f>VLOOKUP(B88,'School Details'!A:E,4,FALSE)</f>
        <v>M</v>
      </c>
      <c r="F88" s="106" t="str">
        <f>VLOOKUP(B88,'School Details'!A:E,5,FALSE)</f>
        <v>PRU</v>
      </c>
      <c r="G88" t="s">
        <v>892</v>
      </c>
      <c r="H88" t="s">
        <v>567</v>
      </c>
      <c r="I88" t="s">
        <v>913</v>
      </c>
      <c r="J88">
        <v>661225</v>
      </c>
      <c r="K88" s="117" t="s">
        <v>10</v>
      </c>
      <c r="L88" s="106">
        <v>1</v>
      </c>
      <c r="M88" s="106" t="str">
        <f t="shared" si="10"/>
        <v>TPAG.I01</v>
      </c>
      <c r="N88" s="106">
        <f>VLOOKUP(B88,'School Details'!A:K,10,FALSE)</f>
        <v>400156</v>
      </c>
      <c r="O88" s="106" t="str">
        <f t="shared" si="11"/>
        <v>Pavilion</v>
      </c>
      <c r="P88" t="s">
        <v>262</v>
      </c>
      <c r="Q88" t="s">
        <v>263</v>
      </c>
      <c r="R88" t="s">
        <v>264</v>
      </c>
      <c r="S88" t="str">
        <f>VLOOKUP($G88,LBB_Code!$J:$O, 6,FALSE)</f>
        <v>A1.D10168.661225.99999.9999999.999999</v>
      </c>
      <c r="T88" s="379"/>
      <c r="W88" s="121"/>
      <c r="Z88" s="121"/>
      <c r="AC88" s="121"/>
      <c r="AF88" s="121"/>
      <c r="AI88" s="121"/>
      <c r="AL88" s="121"/>
      <c r="AM88" s="4"/>
      <c r="AN88" s="4"/>
      <c r="AO88" s="121"/>
      <c r="AP88" s="4"/>
      <c r="AQ88" s="4"/>
      <c r="AR88" s="121"/>
      <c r="AS88" s="4"/>
      <c r="AT88" s="4"/>
      <c r="AU88" s="121"/>
      <c r="AV88" s="4"/>
      <c r="AW88" s="4"/>
      <c r="AX88" s="121"/>
      <c r="AY88" s="4"/>
      <c r="AZ88" s="4"/>
      <c r="BA88" s="121"/>
      <c r="BB88" s="4"/>
      <c r="BC88" s="4"/>
      <c r="BD88" s="121"/>
      <c r="BE88" s="119">
        <f t="shared" si="12"/>
        <v>0</v>
      </c>
      <c r="BF88" s="119">
        <f t="shared" si="8"/>
        <v>0</v>
      </c>
      <c r="BJ88" s="330"/>
    </row>
    <row r="89" spans="1:63" x14ac:dyDescent="0.25">
      <c r="A89">
        <f t="shared" si="9"/>
        <v>3021102</v>
      </c>
      <c r="B89">
        <v>3021102</v>
      </c>
      <c r="C89" t="s">
        <v>259</v>
      </c>
      <c r="D89" s="106">
        <f>VLOOKUP(B89,'School Details'!A:E,3,FALSE)</f>
        <v>0</v>
      </c>
      <c r="E89" s="106" t="str">
        <f>VLOOKUP(B89,'School Details'!A:E,4,FALSE)</f>
        <v>M</v>
      </c>
      <c r="F89" s="106" t="str">
        <f>VLOOKUP(B89,'School Details'!A:E,5,FALSE)</f>
        <v>PRU</v>
      </c>
      <c r="G89" t="s">
        <v>892</v>
      </c>
      <c r="H89" t="s">
        <v>567</v>
      </c>
      <c r="I89" t="s">
        <v>913</v>
      </c>
      <c r="J89">
        <v>661225</v>
      </c>
      <c r="K89" s="117" t="s">
        <v>10</v>
      </c>
      <c r="L89" s="106">
        <v>1</v>
      </c>
      <c r="M89" s="106" t="str">
        <f t="shared" si="10"/>
        <v>TPAG.I01</v>
      </c>
      <c r="N89" s="106">
        <f>VLOOKUP(B89,'School Details'!A:K,10,FALSE)</f>
        <v>400157</v>
      </c>
      <c r="O89" s="106" t="str">
        <f t="shared" si="11"/>
        <v>Northgate</v>
      </c>
      <c r="P89" t="s">
        <v>259</v>
      </c>
      <c r="Q89" t="s">
        <v>260</v>
      </c>
      <c r="R89" t="s">
        <v>261</v>
      </c>
      <c r="S89" t="str">
        <f>VLOOKUP($G89,LBB_Code!$J:$O, 6,FALSE)</f>
        <v>A1.D10168.661225.99999.9999999.999999</v>
      </c>
      <c r="T89" s="379"/>
      <c r="W89" s="121"/>
      <c r="Z89" s="121"/>
      <c r="AC89" s="121"/>
      <c r="AF89" s="121"/>
      <c r="AI89" s="121"/>
      <c r="AL89" s="121"/>
      <c r="AM89" s="4"/>
      <c r="AN89" s="4"/>
      <c r="AO89" s="121"/>
      <c r="AP89" s="4"/>
      <c r="AQ89" s="4"/>
      <c r="AR89" s="121"/>
      <c r="AS89" s="4"/>
      <c r="AT89" s="4"/>
      <c r="AU89" s="121"/>
      <c r="AV89" s="4"/>
      <c r="AW89" s="4"/>
      <c r="AX89" s="121"/>
      <c r="AY89" s="4"/>
      <c r="AZ89" s="4"/>
      <c r="BA89" s="121"/>
      <c r="BB89" s="4"/>
      <c r="BC89" s="4"/>
      <c r="BD89" s="121"/>
      <c r="BE89" s="119">
        <f t="shared" si="12"/>
        <v>0</v>
      </c>
      <c r="BF89" s="119">
        <f t="shared" si="8"/>
        <v>0</v>
      </c>
      <c r="BJ89" s="330"/>
    </row>
    <row r="90" spans="1:63" x14ac:dyDescent="0.25">
      <c r="A90">
        <f t="shared" si="9"/>
        <v>3027005</v>
      </c>
      <c r="B90">
        <v>3027005</v>
      </c>
      <c r="C90" t="s">
        <v>558</v>
      </c>
      <c r="D90" s="106">
        <f>VLOOKUP(B90,'School Details'!A:E,3,FALSE)</f>
        <v>0</v>
      </c>
      <c r="E90" s="106" t="str">
        <f>VLOOKUP(B90,'School Details'!A:E,4,FALSE)</f>
        <v>M</v>
      </c>
      <c r="F90" s="106" t="str">
        <f>VLOOKUP(B90,'School Details'!A:E,5,FALSE)</f>
        <v>Special</v>
      </c>
      <c r="G90" t="s">
        <v>892</v>
      </c>
      <c r="H90" t="s">
        <v>567</v>
      </c>
      <c r="I90" t="s">
        <v>913</v>
      </c>
      <c r="J90">
        <v>661225</v>
      </c>
      <c r="K90" s="117" t="s">
        <v>10</v>
      </c>
      <c r="L90" s="106">
        <v>1</v>
      </c>
      <c r="M90" s="106" t="str">
        <f t="shared" si="10"/>
        <v>TPAG.I01</v>
      </c>
      <c r="N90" s="106">
        <f>VLOOKUP(B90,'School Details'!A:K,10,FALSE)</f>
        <v>400034</v>
      </c>
      <c r="O90" s="106" t="str">
        <f t="shared" si="11"/>
        <v>Northway</v>
      </c>
      <c r="P90" t="s">
        <v>218</v>
      </c>
      <c r="Q90" t="s">
        <v>219</v>
      </c>
      <c r="R90" t="s">
        <v>180</v>
      </c>
      <c r="S90" t="str">
        <f>VLOOKUP($G90,LBB_Code!$J:$O, 6,FALSE)</f>
        <v>A1.D10168.661225.99999.9999999.999999</v>
      </c>
      <c r="T90" s="379"/>
      <c r="W90" s="121"/>
      <c r="Z90" s="121"/>
      <c r="AC90" s="121"/>
      <c r="AF90" s="121"/>
      <c r="AI90" s="121"/>
      <c r="AL90" s="121"/>
      <c r="AM90" s="4"/>
      <c r="AN90" s="4"/>
      <c r="AO90" s="121"/>
      <c r="AP90" s="4"/>
      <c r="AQ90" s="4"/>
      <c r="AR90" s="121"/>
      <c r="AS90" s="4"/>
      <c r="AT90" s="4"/>
      <c r="AU90" s="121"/>
      <c r="AV90" s="4"/>
      <c r="AW90" s="4"/>
      <c r="AX90" s="121"/>
      <c r="AY90" s="4"/>
      <c r="AZ90" s="4"/>
      <c r="BA90" s="121"/>
      <c r="BB90" s="4"/>
      <c r="BC90" s="4"/>
      <c r="BD90" s="121"/>
      <c r="BE90" s="119">
        <f t="shared" si="12"/>
        <v>0</v>
      </c>
      <c r="BF90" s="119">
        <f t="shared" si="8"/>
        <v>0</v>
      </c>
      <c r="BJ90" s="330"/>
    </row>
    <row r="91" spans="1:63" x14ac:dyDescent="0.25">
      <c r="A91">
        <f t="shared" si="9"/>
        <v>3027009</v>
      </c>
      <c r="B91">
        <v>3027009</v>
      </c>
      <c r="C91" t="s">
        <v>560</v>
      </c>
      <c r="D91" s="106">
        <f>VLOOKUP(B91,'School Details'!A:E,3,FALSE)</f>
        <v>0</v>
      </c>
      <c r="E91" s="106" t="str">
        <f>VLOOKUP(B91,'School Details'!A:E,4,FALSE)</f>
        <v>M</v>
      </c>
      <c r="F91" s="106" t="str">
        <f>VLOOKUP(B91,'School Details'!A:E,5,FALSE)</f>
        <v>Special</v>
      </c>
      <c r="G91" t="s">
        <v>892</v>
      </c>
      <c r="H91" t="s">
        <v>567</v>
      </c>
      <c r="I91" t="s">
        <v>913</v>
      </c>
      <c r="J91">
        <v>661225</v>
      </c>
      <c r="K91" s="117" t="s">
        <v>10</v>
      </c>
      <c r="L91" s="106">
        <v>1</v>
      </c>
      <c r="M91" s="106" t="str">
        <f t="shared" si="10"/>
        <v>TPAG.I01</v>
      </c>
      <c r="N91" s="106">
        <f>VLOOKUP(B91,'School Details'!A:K,10,FALSE)</f>
        <v>400091</v>
      </c>
      <c r="O91" s="106" t="str">
        <f t="shared" si="11"/>
        <v>Oakleigh</v>
      </c>
      <c r="P91" t="s">
        <v>25</v>
      </c>
      <c r="Q91" t="s">
        <v>26</v>
      </c>
      <c r="R91" t="s">
        <v>27</v>
      </c>
      <c r="S91" t="str">
        <f>VLOOKUP($G91,LBB_Code!$J:$O, 6,FALSE)</f>
        <v>A1.D10168.661225.99999.9999999.999999</v>
      </c>
      <c r="T91" s="379"/>
      <c r="W91" s="121"/>
      <c r="Z91" s="121"/>
      <c r="AC91" s="121"/>
      <c r="AF91" s="121"/>
      <c r="AI91" s="121"/>
      <c r="AL91" s="121"/>
      <c r="AM91" s="4"/>
      <c r="AN91" s="4"/>
      <c r="AO91" s="121"/>
      <c r="AP91" s="4"/>
      <c r="AQ91" s="4"/>
      <c r="AR91" s="121"/>
      <c r="AS91" s="4"/>
      <c r="AT91" s="4"/>
      <c r="AU91" s="121"/>
      <c r="AV91" s="4"/>
      <c r="AW91" s="4"/>
      <c r="AX91" s="121"/>
      <c r="AY91" s="4"/>
      <c r="AZ91" s="4"/>
      <c r="BA91" s="121"/>
      <c r="BB91" s="4"/>
      <c r="BC91" s="4"/>
      <c r="BD91" s="121"/>
      <c r="BE91" s="119">
        <f t="shared" si="12"/>
        <v>0</v>
      </c>
      <c r="BF91" s="119">
        <f t="shared" si="8"/>
        <v>0</v>
      </c>
      <c r="BJ91" s="330"/>
    </row>
    <row r="92" spans="1:63" x14ac:dyDescent="0.25">
      <c r="A92">
        <f t="shared" si="9"/>
        <v>3027010</v>
      </c>
      <c r="B92">
        <v>3027010</v>
      </c>
      <c r="C92" t="s">
        <v>557</v>
      </c>
      <c r="D92" s="106">
        <f>VLOOKUP(B92,'School Details'!A:E,3,FALSE)</f>
        <v>0</v>
      </c>
      <c r="E92" s="106" t="str">
        <f>VLOOKUP(B92,'School Details'!A:E,4,FALSE)</f>
        <v>M</v>
      </c>
      <c r="F92" s="106" t="str">
        <f>VLOOKUP(B92,'School Details'!A:E,5,FALSE)</f>
        <v>Special</v>
      </c>
      <c r="G92" t="s">
        <v>892</v>
      </c>
      <c r="H92" t="s">
        <v>567</v>
      </c>
      <c r="I92" t="s">
        <v>913</v>
      </c>
      <c r="J92">
        <v>661225</v>
      </c>
      <c r="K92" s="117" t="s">
        <v>10</v>
      </c>
      <c r="L92" s="106">
        <v>1</v>
      </c>
      <c r="M92" s="106" t="str">
        <f t="shared" si="10"/>
        <v>TPAG.I01</v>
      </c>
      <c r="N92" s="106">
        <f>VLOOKUP(B92,'School Details'!A:K,10,FALSE)</f>
        <v>400063</v>
      </c>
      <c r="O92" s="106" t="str">
        <f t="shared" si="11"/>
        <v>Mapledown</v>
      </c>
      <c r="P92" t="s">
        <v>223</v>
      </c>
      <c r="Q92" t="s">
        <v>224</v>
      </c>
      <c r="R92" t="s">
        <v>225</v>
      </c>
      <c r="S92" t="str">
        <f>VLOOKUP($G92,LBB_Code!$J:$O, 6,FALSE)</f>
        <v>A1.D10168.661225.99999.9999999.999999</v>
      </c>
      <c r="T92" s="379"/>
      <c r="W92" s="121"/>
      <c r="Z92" s="121"/>
      <c r="AC92" s="121"/>
      <c r="AF92" s="121"/>
      <c r="AI92" s="121"/>
      <c r="AL92" s="121"/>
      <c r="AM92" s="4"/>
      <c r="AN92" s="4"/>
      <c r="AO92" s="121"/>
      <c r="AP92" s="4"/>
      <c r="AQ92" s="4"/>
      <c r="AR92" s="121"/>
      <c r="AS92" s="4"/>
      <c r="AT92" s="4"/>
      <c r="AU92" s="121"/>
      <c r="AV92" s="4"/>
      <c r="AW92" s="4"/>
      <c r="AX92" s="121"/>
      <c r="AY92" s="4"/>
      <c r="AZ92" s="4"/>
      <c r="BA92" s="121"/>
      <c r="BB92" s="4"/>
      <c r="BC92" s="4"/>
      <c r="BD92" s="121"/>
      <c r="BE92" s="119">
        <f t="shared" si="12"/>
        <v>0</v>
      </c>
      <c r="BF92" s="119">
        <f t="shared" si="8"/>
        <v>0</v>
      </c>
      <c r="BJ92" s="330"/>
    </row>
    <row r="93" spans="1:63" x14ac:dyDescent="0.25">
      <c r="A93">
        <f t="shared" si="9"/>
        <v>3026085</v>
      </c>
      <c r="B93">
        <v>3026085</v>
      </c>
      <c r="C93" t="s">
        <v>555</v>
      </c>
      <c r="D93" s="106">
        <f>VLOOKUP(B93,'School Details'!A:E,3,FALSE)</f>
        <v>0</v>
      </c>
      <c r="E93" s="106" t="str">
        <f>VLOOKUP(B93,'School Details'!A:E,4,FALSE)</f>
        <v>A</v>
      </c>
      <c r="F93" s="106" t="str">
        <f>VLOOKUP(B93,'School Details'!A:E,5,FALSE)</f>
        <v>Special</v>
      </c>
      <c r="G93" t="s">
        <v>892</v>
      </c>
      <c r="H93" t="s">
        <v>567</v>
      </c>
      <c r="I93" t="s">
        <v>913</v>
      </c>
      <c r="J93">
        <v>661225</v>
      </c>
      <c r="K93" s="117" t="s">
        <v>10</v>
      </c>
      <c r="L93" s="106">
        <v>1</v>
      </c>
      <c r="M93" s="106" t="str">
        <f t="shared" si="10"/>
        <v>TPAG.I01</v>
      </c>
      <c r="N93" s="106">
        <f>VLOOKUP(B93,'School Details'!A:K,10,FALSE)</f>
        <v>105221</v>
      </c>
      <c r="O93" s="106" t="str">
        <f t="shared" si="11"/>
        <v>Kisharon Inclusive Special Free School</v>
      </c>
      <c r="P93" t="s">
        <v>285</v>
      </c>
      <c r="Q93" t="s">
        <v>284</v>
      </c>
      <c r="R93" t="s">
        <v>24143</v>
      </c>
      <c r="S93" t="str">
        <f>VLOOKUP($G93,LBB_Code!$J:$O, 6,FALSE)</f>
        <v>A1.D10168.661225.99999.9999999.999999</v>
      </c>
      <c r="T93" s="379"/>
      <c r="W93" s="121"/>
      <c r="Z93" s="121"/>
      <c r="AC93" s="121"/>
      <c r="AF93" s="121"/>
      <c r="AI93" s="121"/>
      <c r="AL93" s="121"/>
      <c r="AM93" s="4"/>
      <c r="AN93" s="4"/>
      <c r="AO93" s="121"/>
      <c r="AP93" s="4"/>
      <c r="AQ93" s="4"/>
      <c r="AR93" s="121"/>
      <c r="AS93" s="4"/>
      <c r="AT93" s="4"/>
      <c r="AU93" s="121"/>
      <c r="AV93" s="4"/>
      <c r="AW93" s="4"/>
      <c r="AX93" s="121"/>
      <c r="AY93" s="4"/>
      <c r="AZ93" s="4"/>
      <c r="BA93" s="121"/>
      <c r="BB93" s="4"/>
      <c r="BC93" s="4"/>
      <c r="BD93" s="121"/>
      <c r="BE93" s="119">
        <f t="shared" si="12"/>
        <v>0</v>
      </c>
      <c r="BF93" s="119">
        <f t="shared" si="8"/>
        <v>0</v>
      </c>
      <c r="BJ93" s="330"/>
    </row>
    <row r="94" spans="1:63" x14ac:dyDescent="0.25">
      <c r="A94">
        <f t="shared" si="9"/>
        <v>3025950</v>
      </c>
      <c r="B94">
        <v>3025950</v>
      </c>
      <c r="C94" t="s">
        <v>339</v>
      </c>
      <c r="D94" s="106">
        <f>VLOOKUP(B94,'School Details'!A:E,3,FALSE)</f>
        <v>0</v>
      </c>
      <c r="E94" s="106" t="str">
        <f>VLOOKUP(B94,'School Details'!A:E,4,FALSE)</f>
        <v>A</v>
      </c>
      <c r="F94" s="106" t="str">
        <f>VLOOKUP(B94,'School Details'!A:E,5,FALSE)</f>
        <v>Special</v>
      </c>
      <c r="G94" t="s">
        <v>892</v>
      </c>
      <c r="H94" t="s">
        <v>567</v>
      </c>
      <c r="I94" t="s">
        <v>913</v>
      </c>
      <c r="J94">
        <v>661225</v>
      </c>
      <c r="K94" s="117" t="s">
        <v>10</v>
      </c>
      <c r="L94" s="106">
        <v>1</v>
      </c>
      <c r="M94" s="106" t="str">
        <f t="shared" si="10"/>
        <v>TPAG.I01</v>
      </c>
      <c r="N94" s="106">
        <f>VLOOKUP(B94,'School Details'!A:K,10,FALSE)</f>
        <v>157308</v>
      </c>
      <c r="O94" s="106" t="str">
        <f t="shared" si="11"/>
        <v>Oak Hill School</v>
      </c>
      <c r="P94" t="s">
        <v>339</v>
      </c>
      <c r="Q94" t="s">
        <v>338</v>
      </c>
      <c r="R94" t="s">
        <v>834</v>
      </c>
      <c r="S94" t="str">
        <f>VLOOKUP($G94,LBB_Code!$J:$O, 6,FALSE)</f>
        <v>A1.D10168.661225.99999.9999999.999999</v>
      </c>
      <c r="T94" s="379"/>
      <c r="W94" s="121"/>
      <c r="Z94" s="121"/>
      <c r="AC94" s="121"/>
      <c r="AF94" s="121"/>
      <c r="AI94" s="121"/>
      <c r="AL94" s="121"/>
      <c r="AM94" s="4"/>
      <c r="AN94" s="4"/>
      <c r="AO94" s="121"/>
      <c r="AP94" s="4"/>
      <c r="AQ94" s="4"/>
      <c r="AR94" s="121"/>
      <c r="AS94" s="4"/>
      <c r="AT94" s="4"/>
      <c r="AU94" s="121"/>
      <c r="AV94" s="4"/>
      <c r="AW94" s="4"/>
      <c r="AX94" s="121"/>
      <c r="AY94" s="4"/>
      <c r="AZ94" s="4"/>
      <c r="BA94" s="121"/>
      <c r="BB94" s="4"/>
      <c r="BC94" s="4"/>
      <c r="BD94" s="121"/>
      <c r="BE94" s="119">
        <f t="shared" si="12"/>
        <v>0</v>
      </c>
      <c r="BF94" s="119">
        <f t="shared" si="8"/>
        <v>0</v>
      </c>
      <c r="BJ94" s="330"/>
    </row>
    <row r="95" spans="1:63" x14ac:dyDescent="0.25">
      <c r="A95">
        <f t="shared" si="9"/>
        <v>3027000</v>
      </c>
      <c r="B95">
        <v>3027000</v>
      </c>
      <c r="C95" t="s">
        <v>559</v>
      </c>
      <c r="D95" s="106" t="str">
        <f>VLOOKUP(B95,'School Details'!A:E,3,FALSE)</f>
        <v>BARNET SPECIAL EDUCATION TRUST</v>
      </c>
      <c r="E95" s="106" t="str">
        <f>VLOOKUP(B95,'School Details'!A:E,4,FALSE)</f>
        <v>A</v>
      </c>
      <c r="F95" s="106" t="str">
        <f>VLOOKUP(B95,'School Details'!A:E,5,FALSE)</f>
        <v>Special</v>
      </c>
      <c r="G95" t="s">
        <v>892</v>
      </c>
      <c r="H95" t="s">
        <v>567</v>
      </c>
      <c r="I95" t="s">
        <v>913</v>
      </c>
      <c r="J95">
        <v>661225</v>
      </c>
      <c r="K95" s="117" t="s">
        <v>10</v>
      </c>
      <c r="L95" s="106">
        <v>1</v>
      </c>
      <c r="M95" s="106" t="str">
        <f t="shared" si="10"/>
        <v>TPAG.I01</v>
      </c>
      <c r="N95" s="106">
        <f>VLOOKUP(B95,'School Details'!A:K,10,FALSE)</f>
        <v>156901</v>
      </c>
      <c r="O95" s="106" t="str">
        <f t="shared" si="11"/>
        <v>Oak Lodge Academy</v>
      </c>
      <c r="P95" t="s">
        <v>335</v>
      </c>
      <c r="Q95" t="s">
        <v>334</v>
      </c>
      <c r="R95" t="s">
        <v>838</v>
      </c>
      <c r="S95" t="str">
        <f>VLOOKUP($G95,LBB_Code!$J:$O, 6,FALSE)</f>
        <v>A1.D10168.661225.99999.9999999.999999</v>
      </c>
      <c r="T95" s="379"/>
      <c r="W95" s="121"/>
      <c r="Z95" s="121"/>
      <c r="AC95" s="121"/>
      <c r="AF95" s="121"/>
      <c r="AI95" s="121"/>
      <c r="AL95" s="121"/>
      <c r="AM95" s="4"/>
      <c r="AN95" s="4"/>
      <c r="AO95" s="121"/>
      <c r="AP95" s="4"/>
      <c r="AQ95" s="4"/>
      <c r="AR95" s="121"/>
      <c r="AS95" s="4"/>
      <c r="AT95" s="4"/>
      <c r="AU95" s="121"/>
      <c r="AV95" s="4"/>
      <c r="AW95" s="4"/>
      <c r="AX95" s="121"/>
      <c r="AY95" s="4"/>
      <c r="AZ95" s="4"/>
      <c r="BA95" s="121"/>
      <c r="BB95" s="4"/>
      <c r="BC95" s="4"/>
      <c r="BD95" s="121"/>
      <c r="BE95" s="119">
        <f t="shared" si="12"/>
        <v>0</v>
      </c>
      <c r="BF95" s="119">
        <f t="shared" si="8"/>
        <v>0</v>
      </c>
      <c r="BJ95" s="330"/>
    </row>
    <row r="96" spans="1:63" x14ac:dyDescent="0.25">
      <c r="A96">
        <f t="shared" si="9"/>
        <v>3027002</v>
      </c>
      <c r="B96">
        <v>3027002</v>
      </c>
      <c r="C96" t="s">
        <v>944</v>
      </c>
      <c r="D96" s="106" t="str">
        <f>VLOOKUP(B96,'School Details'!A:E,3,FALSE)</f>
        <v>BARNET SPECIAL EDUCATION TRUST</v>
      </c>
      <c r="E96" s="106" t="str">
        <f>VLOOKUP(B96,'School Details'!A:E,4,FALSE)</f>
        <v>A</v>
      </c>
      <c r="F96" s="106" t="str">
        <f>VLOOKUP(B96,'School Details'!A:E,5,FALSE)</f>
        <v>Special</v>
      </c>
      <c r="G96" t="s">
        <v>892</v>
      </c>
      <c r="H96" t="s">
        <v>567</v>
      </c>
      <c r="I96" t="s">
        <v>913</v>
      </c>
      <c r="J96">
        <v>661225</v>
      </c>
      <c r="K96" s="117" t="s">
        <v>10</v>
      </c>
      <c r="L96" s="106">
        <v>1</v>
      </c>
      <c r="M96" s="106" t="str">
        <f t="shared" si="10"/>
        <v>TPAG.I01</v>
      </c>
      <c r="N96" s="106">
        <f>VLOOKUP(B96,'School Details'!A:K,10,FALSE)</f>
        <v>165464</v>
      </c>
      <c r="O96" s="106" t="str">
        <f t="shared" si="11"/>
        <v>The Windmill School</v>
      </c>
      <c r="P96" t="s">
        <v>351</v>
      </c>
      <c r="Q96" t="s">
        <v>21672</v>
      </c>
      <c r="R96" t="s">
        <v>197</v>
      </c>
      <c r="S96" t="str">
        <f>VLOOKUP($G96,LBB_Code!$J:$O, 6,FALSE)</f>
        <v>A1.D10168.661225.99999.9999999.999999</v>
      </c>
      <c r="T96" s="379"/>
      <c r="W96" s="121"/>
      <c r="Z96" s="121"/>
      <c r="AC96" s="121"/>
      <c r="AF96" s="121"/>
      <c r="AI96" s="121"/>
      <c r="AL96" s="121"/>
      <c r="AM96" s="4"/>
      <c r="AN96" s="4"/>
      <c r="AO96" s="121"/>
      <c r="AP96" s="4"/>
      <c r="AQ96" s="4"/>
      <c r="AR96" s="121"/>
      <c r="AS96" s="4"/>
      <c r="AT96" s="4"/>
      <c r="AU96" s="121"/>
      <c r="AV96" s="4"/>
      <c r="AW96" s="4"/>
      <c r="AX96" s="121"/>
      <c r="AY96" s="4"/>
      <c r="AZ96" s="4"/>
      <c r="BA96" s="121"/>
      <c r="BB96" s="4"/>
      <c r="BC96" s="4"/>
      <c r="BD96" s="121"/>
      <c r="BE96" s="119">
        <f t="shared" si="12"/>
        <v>0</v>
      </c>
      <c r="BF96" s="119">
        <f t="shared" si="8"/>
        <v>0</v>
      </c>
      <c r="BJ96" s="330"/>
    </row>
    <row r="97" spans="1:58" x14ac:dyDescent="0.25">
      <c r="A97">
        <f t="shared" si="9"/>
        <v>3021000</v>
      </c>
      <c r="B97">
        <v>3021000</v>
      </c>
      <c r="C97" t="s">
        <v>357</v>
      </c>
      <c r="D97" s="106">
        <f>VLOOKUP(B97,'School Details'!A:E,3,FALSE)</f>
        <v>0</v>
      </c>
      <c r="E97" s="106" t="str">
        <f>VLOOKUP(B97,'School Details'!A:E,4,FALSE)</f>
        <v>M</v>
      </c>
      <c r="F97" s="106" t="str">
        <f>VLOOKUP(B97,'School Details'!A:E,5,FALSE)</f>
        <v>Nursery</v>
      </c>
      <c r="G97" t="s">
        <v>996</v>
      </c>
      <c r="H97" t="s">
        <v>567</v>
      </c>
      <c r="I97" t="s">
        <v>913</v>
      </c>
      <c r="J97">
        <v>661225</v>
      </c>
      <c r="K97" s="117" t="s">
        <v>10</v>
      </c>
      <c r="L97" s="106">
        <v>1</v>
      </c>
      <c r="M97" s="106" t="str">
        <f t="shared" si="10"/>
        <v>TPAG.I01</v>
      </c>
      <c r="N97" s="106">
        <f>VLOOKUP(B97,'School Details'!A:K,10,FALSE)</f>
        <v>400102</v>
      </c>
      <c r="O97" s="106" t="str">
        <f t="shared" si="11"/>
        <v>Brookhill Nursery School</v>
      </c>
      <c r="P97" t="s">
        <v>351</v>
      </c>
      <c r="Q97" t="s">
        <v>23706</v>
      </c>
      <c r="R97" t="s">
        <v>197</v>
      </c>
      <c r="S97" s="4" t="str">
        <f>VLOOKUP($G97,LBB_Code!$J:$O, 6,FALSE)</f>
        <v>A1.D10164.661225.99999.9999999.999999</v>
      </c>
      <c r="T97" s="379"/>
      <c r="W97" s="121"/>
      <c r="Z97" s="121"/>
      <c r="AC97" s="121"/>
      <c r="AF97" s="321"/>
      <c r="AI97" s="121"/>
      <c r="AL97" s="121"/>
      <c r="AM97" s="4"/>
      <c r="AN97" s="4"/>
      <c r="AO97" s="121"/>
      <c r="AP97" s="4"/>
      <c r="AQ97" s="4"/>
      <c r="AR97" s="121"/>
      <c r="AS97" s="4"/>
      <c r="AT97" s="4"/>
      <c r="AU97" s="121"/>
      <c r="AV97" s="4"/>
      <c r="AW97" s="4"/>
      <c r="AX97" s="121"/>
      <c r="AY97" s="4"/>
      <c r="AZ97" s="4"/>
      <c r="BA97" s="121"/>
      <c r="BB97" s="4"/>
      <c r="BC97" s="4"/>
      <c r="BD97" s="121"/>
      <c r="BE97" s="119">
        <f t="shared" si="12"/>
        <v>0</v>
      </c>
      <c r="BF97" s="119">
        <f t="shared" si="8"/>
        <v>0</v>
      </c>
    </row>
    <row r="98" spans="1:58" x14ac:dyDescent="0.25">
      <c r="A98">
        <f t="shared" si="9"/>
        <v>3021001</v>
      </c>
      <c r="B98">
        <v>3021001</v>
      </c>
      <c r="C98" t="s">
        <v>405</v>
      </c>
      <c r="D98" s="106">
        <f>VLOOKUP(B98,'School Details'!A:E,3,FALSE)</f>
        <v>0</v>
      </c>
      <c r="E98" s="106" t="str">
        <f>VLOOKUP(B98,'School Details'!A:E,4,FALSE)</f>
        <v>M</v>
      </c>
      <c r="F98" s="106" t="str">
        <f>VLOOKUP(B98,'School Details'!A:E,5,FALSE)</f>
        <v>Nursery</v>
      </c>
      <c r="G98" t="s">
        <v>996</v>
      </c>
      <c r="H98" t="s">
        <v>567</v>
      </c>
      <c r="I98" t="s">
        <v>913</v>
      </c>
      <c r="J98">
        <v>661225</v>
      </c>
      <c r="K98" s="117" t="s">
        <v>10</v>
      </c>
      <c r="L98" s="106">
        <v>1</v>
      </c>
      <c r="M98" s="106" t="str">
        <f t="shared" si="10"/>
        <v>TPAG.I01</v>
      </c>
      <c r="N98" s="106">
        <f>VLOOKUP(B98,'School Details'!A:K,10,FALSE)</f>
        <v>400102</v>
      </c>
      <c r="O98" s="106" t="str">
        <f t="shared" si="11"/>
        <v>Hampden Way Nursery</v>
      </c>
      <c r="P98" t="s">
        <v>351</v>
      </c>
      <c r="Q98" t="s">
        <v>21676</v>
      </c>
      <c r="R98" t="s">
        <v>197</v>
      </c>
      <c r="S98" s="4" t="str">
        <f>VLOOKUP($G98,LBB_Code!$J:$O, 6,FALSE)</f>
        <v>A1.D10164.661225.99999.9999999.999999</v>
      </c>
      <c r="T98" s="379"/>
      <c r="W98" s="121"/>
      <c r="Z98" s="121"/>
      <c r="AC98" s="121"/>
      <c r="AF98" s="321"/>
      <c r="AI98" s="121"/>
      <c r="AL98" s="121"/>
      <c r="AM98" s="4"/>
      <c r="AN98" s="4"/>
      <c r="AO98" s="121"/>
      <c r="AP98" s="4"/>
      <c r="AQ98" s="4"/>
      <c r="AR98" s="121"/>
      <c r="AS98" s="4"/>
      <c r="AT98" s="4"/>
      <c r="AU98" s="121"/>
      <c r="AV98" s="4"/>
      <c r="AW98" s="4"/>
      <c r="AX98" s="121"/>
      <c r="AY98" s="4"/>
      <c r="AZ98" s="4"/>
      <c r="BA98" s="121"/>
      <c r="BB98" s="4"/>
      <c r="BC98" s="4"/>
      <c r="BD98" s="121"/>
      <c r="BE98" s="119">
        <f t="shared" si="12"/>
        <v>0</v>
      </c>
      <c r="BF98" s="119">
        <f t="shared" si="8"/>
        <v>0</v>
      </c>
    </row>
    <row r="99" spans="1:58" x14ac:dyDescent="0.25">
      <c r="A99">
        <f t="shared" si="9"/>
        <v>3021002</v>
      </c>
      <c r="B99">
        <v>3021002</v>
      </c>
      <c r="C99" t="s">
        <v>407</v>
      </c>
      <c r="D99" s="106">
        <f>VLOOKUP(B99,'School Details'!A:E,3,FALSE)</f>
        <v>0</v>
      </c>
      <c r="E99" s="106" t="str">
        <f>VLOOKUP(B99,'School Details'!A:E,4,FALSE)</f>
        <v>M</v>
      </c>
      <c r="F99" s="106" t="str">
        <f>VLOOKUP(B99,'School Details'!A:E,5,FALSE)</f>
        <v>Nursery</v>
      </c>
      <c r="G99" t="s">
        <v>997</v>
      </c>
      <c r="H99" t="s">
        <v>567</v>
      </c>
      <c r="I99" t="s">
        <v>913</v>
      </c>
      <c r="J99">
        <v>661225</v>
      </c>
      <c r="K99" s="117" t="s">
        <v>10</v>
      </c>
      <c r="L99" s="106">
        <v>1</v>
      </c>
      <c r="M99" s="106" t="str">
        <f t="shared" si="10"/>
        <v>TPAG.I01</v>
      </c>
      <c r="N99" s="106">
        <f>VLOOKUP(B99,'School Details'!A:K,10,FALSE)</f>
        <v>400072</v>
      </c>
      <c r="O99" s="106" t="str">
        <f t="shared" si="11"/>
        <v>Moss Hall Nursery</v>
      </c>
      <c r="P99" t="s">
        <v>351</v>
      </c>
      <c r="Q99" t="s">
        <v>21678</v>
      </c>
      <c r="R99" t="s">
        <v>197</v>
      </c>
      <c r="S99" s="4" t="str">
        <f>VLOOKUP($G99,LBB_Code!$J:$O, 6,FALSE)</f>
        <v>A1.D11510.661225.99999.9999999.999999</v>
      </c>
      <c r="T99" s="379"/>
      <c r="W99" s="121"/>
      <c r="Z99" s="121"/>
      <c r="AC99" s="121"/>
      <c r="AF99" s="321"/>
      <c r="AI99" s="121"/>
      <c r="AL99" s="121"/>
      <c r="AM99" s="4"/>
      <c r="AN99" s="4"/>
      <c r="AO99" s="121"/>
      <c r="AP99" s="4"/>
      <c r="AQ99" s="4"/>
      <c r="AR99" s="121"/>
      <c r="AS99" s="4"/>
      <c r="AT99" s="4"/>
      <c r="AU99" s="121"/>
      <c r="AV99" s="4"/>
      <c r="AW99" s="4"/>
      <c r="AX99" s="121"/>
      <c r="AY99" s="4"/>
      <c r="AZ99" s="4"/>
      <c r="BA99" s="121"/>
      <c r="BB99" s="4"/>
      <c r="BC99" s="4"/>
      <c r="BD99" s="121"/>
      <c r="BE99" s="119">
        <f t="shared" si="12"/>
        <v>0</v>
      </c>
      <c r="BF99" s="119">
        <f t="shared" si="8"/>
        <v>0</v>
      </c>
    </row>
    <row r="100" spans="1:58" x14ac:dyDescent="0.25">
      <c r="A100">
        <f t="shared" si="9"/>
        <v>3021003</v>
      </c>
      <c r="B100">
        <v>3021003</v>
      </c>
      <c r="C100" t="s">
        <v>23705</v>
      </c>
      <c r="D100" s="106">
        <f>VLOOKUP(B100,'School Details'!A:E,3,FALSE)</f>
        <v>0</v>
      </c>
      <c r="E100" s="106" t="str">
        <f>VLOOKUP(B100,'School Details'!A:E,4,FALSE)</f>
        <v>M</v>
      </c>
      <c r="F100" s="106" t="str">
        <f>VLOOKUP(B100,'School Details'!A:E,5,FALSE)</f>
        <v>Nursery</v>
      </c>
      <c r="G100" t="s">
        <v>996</v>
      </c>
      <c r="H100" t="s">
        <v>567</v>
      </c>
      <c r="I100" t="s">
        <v>913</v>
      </c>
      <c r="J100">
        <v>661225</v>
      </c>
      <c r="K100" s="117" t="s">
        <v>10</v>
      </c>
      <c r="L100" s="106">
        <v>1</v>
      </c>
      <c r="M100" s="106" t="str">
        <f t="shared" si="10"/>
        <v>TPAG.I01</v>
      </c>
      <c r="N100" s="106">
        <f>VLOOKUP(B100,'School Details'!A:K,10,FALSE)</f>
        <v>400102</v>
      </c>
      <c r="O100" s="106" t="str">
        <f t="shared" si="11"/>
        <v>St Margarets Nursery School</v>
      </c>
      <c r="P100" t="s">
        <v>351</v>
      </c>
      <c r="Q100" t="s">
        <v>21680</v>
      </c>
      <c r="R100" t="s">
        <v>197</v>
      </c>
      <c r="S100" s="4" t="str">
        <f>VLOOKUP($G100,LBB_Code!$J:$O, 6,FALSE)</f>
        <v>A1.D10164.661225.99999.9999999.999999</v>
      </c>
      <c r="T100" s="379"/>
      <c r="W100" s="121"/>
      <c r="Z100" s="121"/>
      <c r="AC100" s="121"/>
      <c r="AF100" s="321"/>
      <c r="AI100" s="121"/>
      <c r="AL100" s="121"/>
      <c r="AM100" s="4"/>
      <c r="AN100" s="4"/>
      <c r="AO100" s="121"/>
      <c r="AP100" s="4"/>
      <c r="AQ100" s="4"/>
      <c r="AR100" s="121"/>
      <c r="AS100" s="4"/>
      <c r="AT100" s="4"/>
      <c r="AU100" s="121"/>
      <c r="AV100" s="4"/>
      <c r="AW100" s="4"/>
      <c r="AX100" s="121"/>
      <c r="AY100" s="4"/>
      <c r="AZ100" s="4"/>
      <c r="BA100" s="121"/>
      <c r="BB100" s="4"/>
      <c r="BC100" s="4"/>
      <c r="BD100" s="121"/>
      <c r="BE100" s="119">
        <f t="shared" si="12"/>
        <v>0</v>
      </c>
      <c r="BF100" s="119">
        <f t="shared" si="8"/>
        <v>0</v>
      </c>
    </row>
    <row r="101" spans="1:58" x14ac:dyDescent="0.25">
      <c r="A101">
        <v>3023317</v>
      </c>
      <c r="B101">
        <v>3023317</v>
      </c>
      <c r="C101" t="s">
        <v>414</v>
      </c>
      <c r="D101" s="106">
        <v>0</v>
      </c>
      <c r="E101" s="106" t="s">
        <v>400</v>
      </c>
      <c r="F101" s="106" t="s">
        <v>409</v>
      </c>
      <c r="G101" t="s">
        <v>1004</v>
      </c>
      <c r="H101" t="s">
        <v>586</v>
      </c>
      <c r="I101" t="s">
        <v>23786</v>
      </c>
      <c r="J101">
        <v>511010</v>
      </c>
      <c r="K101" s="117" t="s">
        <v>10</v>
      </c>
      <c r="L101" s="106">
        <v>1</v>
      </c>
      <c r="M101" s="106" t="s">
        <v>23787</v>
      </c>
      <c r="N101" s="106">
        <v>400015</v>
      </c>
      <c r="O101" s="106" t="s">
        <v>414</v>
      </c>
      <c r="P101" t="s">
        <v>133</v>
      </c>
      <c r="Q101" t="s">
        <v>134</v>
      </c>
      <c r="R101" t="s">
        <v>135</v>
      </c>
      <c r="S101" t="s">
        <v>23429</v>
      </c>
      <c r="T101" s="379"/>
      <c r="W101" s="121"/>
      <c r="Z101" s="121"/>
      <c r="AC101" s="121"/>
      <c r="AF101" s="121"/>
      <c r="AI101" s="121"/>
      <c r="AL101" s="121"/>
      <c r="AM101" s="4"/>
      <c r="AN101" s="4"/>
      <c r="AO101" s="121"/>
      <c r="AP101" s="4"/>
      <c r="AQ101" s="4"/>
      <c r="AR101" s="121"/>
      <c r="AS101" s="4"/>
      <c r="AT101" s="4"/>
      <c r="AU101" s="121"/>
      <c r="AV101" s="4"/>
      <c r="AW101" s="4"/>
      <c r="AX101" s="121"/>
      <c r="AY101" s="4"/>
      <c r="AZ101" s="4"/>
      <c r="BA101" s="121"/>
      <c r="BB101" s="4"/>
      <c r="BC101" s="4"/>
      <c r="BD101" s="121"/>
      <c r="BE101" s="119"/>
      <c r="BF101" s="119"/>
    </row>
    <row r="102" spans="1:58" x14ac:dyDescent="0.25">
      <c r="A102">
        <v>3022002</v>
      </c>
      <c r="B102">
        <v>3022002</v>
      </c>
      <c r="C102" t="s">
        <v>423</v>
      </c>
      <c r="D102" s="106">
        <v>0</v>
      </c>
      <c r="E102" s="106" t="s">
        <v>400</v>
      </c>
      <c r="F102" s="106" t="s">
        <v>409</v>
      </c>
      <c r="G102" t="s">
        <v>1004</v>
      </c>
      <c r="H102" t="s">
        <v>586</v>
      </c>
      <c r="I102" t="s">
        <v>23786</v>
      </c>
      <c r="J102">
        <v>511010</v>
      </c>
      <c r="K102" s="117" t="s">
        <v>10</v>
      </c>
      <c r="L102" s="106">
        <v>1</v>
      </c>
      <c r="M102" s="106" t="s">
        <v>23787</v>
      </c>
      <c r="N102" s="106">
        <v>400005</v>
      </c>
      <c r="O102" s="106" t="s">
        <v>423</v>
      </c>
      <c r="P102" t="s">
        <v>139</v>
      </c>
      <c r="Q102" t="s">
        <v>140</v>
      </c>
      <c r="R102" t="s">
        <v>141</v>
      </c>
      <c r="S102" t="s">
        <v>23429</v>
      </c>
      <c r="T102" s="379"/>
      <c r="W102" s="121"/>
      <c r="Z102" s="121"/>
      <c r="AC102" s="121"/>
      <c r="AI102" s="121"/>
      <c r="AL102" s="121"/>
      <c r="AM102" s="4"/>
      <c r="AN102" s="4"/>
      <c r="AO102" s="121"/>
      <c r="AP102" s="4"/>
      <c r="AQ102" s="4"/>
      <c r="AR102" s="121"/>
      <c r="AS102" s="4"/>
      <c r="AT102" s="4"/>
      <c r="AU102" s="121"/>
      <c r="AV102" s="4"/>
      <c r="AW102" s="4"/>
      <c r="AX102" s="121"/>
      <c r="AY102" s="4"/>
      <c r="AZ102" s="4"/>
      <c r="BA102" s="121"/>
      <c r="BB102" s="4"/>
      <c r="BC102" s="4"/>
      <c r="BD102" s="121"/>
      <c r="BE102" s="119"/>
      <c r="BF102" s="119"/>
    </row>
    <row r="103" spans="1:58" x14ac:dyDescent="0.25">
      <c r="A103">
        <v>3022079</v>
      </c>
      <c r="B103">
        <v>3022079</v>
      </c>
      <c r="C103" t="s">
        <v>425</v>
      </c>
      <c r="D103" s="106">
        <v>0</v>
      </c>
      <c r="E103" s="106" t="s">
        <v>400</v>
      </c>
      <c r="F103" s="106" t="s">
        <v>409</v>
      </c>
      <c r="G103" t="s">
        <v>1004</v>
      </c>
      <c r="H103" t="s">
        <v>586</v>
      </c>
      <c r="I103" t="s">
        <v>23786</v>
      </c>
      <c r="J103">
        <v>511010</v>
      </c>
      <c r="K103" s="117" t="s">
        <v>10</v>
      </c>
      <c r="L103" s="106">
        <v>1</v>
      </c>
      <c r="M103" s="106" t="s">
        <v>23787</v>
      </c>
      <c r="N103" s="106">
        <v>400070</v>
      </c>
      <c r="O103" s="106" t="s">
        <v>425</v>
      </c>
      <c r="P103" t="s">
        <v>16</v>
      </c>
      <c r="Q103" t="s">
        <v>17</v>
      </c>
      <c r="R103" t="s">
        <v>18</v>
      </c>
      <c r="S103" t="s">
        <v>23429</v>
      </c>
      <c r="T103" s="379"/>
      <c r="W103" s="121"/>
      <c r="Z103" s="121"/>
      <c r="AC103" s="121"/>
      <c r="AI103" s="121"/>
      <c r="AL103" s="121"/>
      <c r="AM103" s="4"/>
      <c r="AN103" s="4"/>
      <c r="AO103" s="121"/>
      <c r="AP103" s="4"/>
      <c r="AQ103" s="4"/>
      <c r="AR103" s="121"/>
      <c r="AS103" s="4"/>
      <c r="AT103" s="4"/>
      <c r="AU103" s="121"/>
      <c r="AV103" s="4"/>
      <c r="AW103" s="4"/>
      <c r="AX103" s="121"/>
      <c r="AY103" s="4"/>
      <c r="AZ103" s="4"/>
      <c r="BA103" s="121"/>
      <c r="BB103" s="4"/>
      <c r="BC103" s="4"/>
      <c r="BD103" s="121"/>
      <c r="BE103" s="119"/>
      <c r="BF103" s="119"/>
    </row>
    <row r="104" spans="1:58" x14ac:dyDescent="0.25">
      <c r="A104">
        <v>3023524</v>
      </c>
      <c r="B104">
        <v>3023524</v>
      </c>
      <c r="C104" t="s">
        <v>426</v>
      </c>
      <c r="D104" s="106">
        <v>0</v>
      </c>
      <c r="E104" s="106" t="s">
        <v>400</v>
      </c>
      <c r="F104" s="106" t="s">
        <v>409</v>
      </c>
      <c r="G104" t="s">
        <v>1004</v>
      </c>
      <c r="H104" t="s">
        <v>586</v>
      </c>
      <c r="I104" t="s">
        <v>23786</v>
      </c>
      <c r="J104">
        <v>511010</v>
      </c>
      <c r="K104" s="117" t="s">
        <v>10</v>
      </c>
      <c r="L104" s="106">
        <v>1</v>
      </c>
      <c r="M104" s="106" t="s">
        <v>23787</v>
      </c>
      <c r="N104" s="106">
        <v>400150</v>
      </c>
      <c r="O104" s="106" t="s">
        <v>426</v>
      </c>
      <c r="P104" t="s">
        <v>187</v>
      </c>
      <c r="Q104" t="s">
        <v>188</v>
      </c>
      <c r="R104" t="s">
        <v>189</v>
      </c>
      <c r="S104" t="s">
        <v>23429</v>
      </c>
      <c r="T104" s="379"/>
      <c r="W104" s="121"/>
      <c r="Z104" s="121"/>
      <c r="AC104" s="121"/>
      <c r="AF104" s="121"/>
      <c r="AI104" s="121"/>
      <c r="AL104" s="121"/>
      <c r="AM104" s="4"/>
      <c r="AN104" s="4"/>
      <c r="AO104" s="121"/>
      <c r="AP104" s="4"/>
      <c r="AQ104" s="4"/>
      <c r="AR104" s="121"/>
      <c r="AS104" s="4"/>
      <c r="AT104" s="4"/>
      <c r="AU104" s="121"/>
      <c r="AV104" s="4"/>
      <c r="AW104" s="4"/>
      <c r="AX104" s="121"/>
      <c r="AY104" s="4"/>
      <c r="AZ104" s="4"/>
      <c r="BA104" s="121"/>
      <c r="BB104" s="4"/>
      <c r="BC104" s="4"/>
      <c r="BD104" s="121"/>
      <c r="BE104" s="119"/>
      <c r="BF104" s="119"/>
    </row>
    <row r="105" spans="1:58" x14ac:dyDescent="0.25">
      <c r="A105">
        <v>3022066</v>
      </c>
      <c r="B105">
        <v>3022066</v>
      </c>
      <c r="C105" t="s">
        <v>427</v>
      </c>
      <c r="D105" s="106">
        <v>0</v>
      </c>
      <c r="E105" s="106" t="s">
        <v>403</v>
      </c>
      <c r="F105" s="106" t="s">
        <v>409</v>
      </c>
      <c r="G105" t="s">
        <v>1004</v>
      </c>
      <c r="H105" t="s">
        <v>586</v>
      </c>
      <c r="I105" t="s">
        <v>23786</v>
      </c>
      <c r="J105">
        <v>511010</v>
      </c>
      <c r="K105" s="117" t="s">
        <v>10</v>
      </c>
      <c r="L105" s="106">
        <v>1</v>
      </c>
      <c r="M105" s="106" t="s">
        <v>23787</v>
      </c>
      <c r="N105" s="106">
        <v>400051</v>
      </c>
      <c r="O105" s="106" t="s">
        <v>427</v>
      </c>
      <c r="P105" t="str">
        <f>VLOOKUP($N105,LBB_Code!$B:$F,3,FALSE)</f>
        <v>Saracens Multi Academy Trust</v>
      </c>
      <c r="Q105" t="str">
        <f>VLOOKUP($N105,LBB_Code!$B:$F,2,FALSE)</f>
        <v>S900008717</v>
      </c>
      <c r="R105" t="str">
        <f>VLOOKUP($N105,LBB_Code!$B:$F,4,FALSE)</f>
        <v>NW9 4AS</v>
      </c>
      <c r="S105" t="str">
        <f>VLOOKUP($G105,LBB_Code!$J:$O, 6,FALSE)</f>
        <v>A1.D10694.661225.99999.9999999.999999</v>
      </c>
      <c r="T105" s="379"/>
      <c r="W105" s="121"/>
      <c r="Z105" s="121"/>
      <c r="AC105" s="121"/>
      <c r="AF105" s="121"/>
      <c r="AI105" s="121"/>
      <c r="AL105" s="121"/>
      <c r="AM105" s="4"/>
      <c r="AN105" s="4"/>
      <c r="AO105" s="121"/>
      <c r="AP105" s="4"/>
      <c r="AQ105" s="4"/>
      <c r="AR105" s="121"/>
      <c r="AS105" s="4"/>
      <c r="AT105" s="4"/>
      <c r="AU105" s="121"/>
      <c r="AV105" s="4"/>
      <c r="AW105" s="4"/>
      <c r="AX105" s="121"/>
      <c r="AY105" s="4"/>
      <c r="AZ105" s="4"/>
      <c r="BA105" s="121"/>
      <c r="BB105" s="4"/>
      <c r="BC105" s="4"/>
      <c r="BD105" s="121"/>
      <c r="BE105" s="119"/>
      <c r="BF105" s="119"/>
    </row>
    <row r="106" spans="1:58" x14ac:dyDescent="0.25">
      <c r="A106">
        <v>3023511</v>
      </c>
      <c r="B106">
        <v>3023511</v>
      </c>
      <c r="C106" t="s">
        <v>429</v>
      </c>
      <c r="D106" s="106">
        <v>0</v>
      </c>
      <c r="E106" s="106" t="s">
        <v>400</v>
      </c>
      <c r="F106" s="106" t="s">
        <v>409</v>
      </c>
      <c r="G106" t="s">
        <v>1004</v>
      </c>
      <c r="H106" t="s">
        <v>586</v>
      </c>
      <c r="I106" t="s">
        <v>23786</v>
      </c>
      <c r="J106">
        <v>511010</v>
      </c>
      <c r="K106" s="117" t="s">
        <v>10</v>
      </c>
      <c r="L106" s="106">
        <v>1</v>
      </c>
      <c r="M106" s="106" t="s">
        <v>23787</v>
      </c>
      <c r="N106" s="106">
        <v>400024</v>
      </c>
      <c r="O106" s="106" t="s">
        <v>429</v>
      </c>
      <c r="P106" t="s">
        <v>64</v>
      </c>
      <c r="Q106" t="s">
        <v>65</v>
      </c>
      <c r="R106" t="s">
        <v>66</v>
      </c>
      <c r="S106" t="s">
        <v>23429</v>
      </c>
      <c r="T106" s="379"/>
      <c r="W106" s="121"/>
      <c r="Z106" s="121"/>
      <c r="AC106" s="121"/>
      <c r="AF106" s="121"/>
      <c r="AI106" s="121"/>
      <c r="AL106" s="121"/>
      <c r="AM106" s="4"/>
      <c r="AN106" s="4"/>
      <c r="AO106" s="121"/>
      <c r="AP106" s="4"/>
      <c r="AQ106" s="4"/>
      <c r="AR106" s="121"/>
      <c r="AS106" s="4"/>
      <c r="AT106" s="4"/>
      <c r="AU106" s="121"/>
      <c r="AV106" s="4"/>
      <c r="AW106" s="4"/>
      <c r="AX106" s="121"/>
      <c r="AY106" s="4"/>
      <c r="AZ106" s="4"/>
      <c r="BA106" s="121"/>
      <c r="BB106" s="4"/>
      <c r="BC106" s="4"/>
      <c r="BD106" s="121"/>
      <c r="BE106" s="119"/>
      <c r="BF106" s="119"/>
    </row>
    <row r="107" spans="1:58" x14ac:dyDescent="0.25">
      <c r="A107">
        <v>3022008</v>
      </c>
      <c r="B107">
        <v>3022008</v>
      </c>
      <c r="C107" t="s">
        <v>432</v>
      </c>
      <c r="D107" s="106">
        <v>0</v>
      </c>
      <c r="E107" s="106" t="s">
        <v>400</v>
      </c>
      <c r="F107" s="106" t="s">
        <v>409</v>
      </c>
      <c r="G107" t="s">
        <v>1004</v>
      </c>
      <c r="H107" t="s">
        <v>586</v>
      </c>
      <c r="I107" t="s">
        <v>23786</v>
      </c>
      <c r="J107">
        <v>511010</v>
      </c>
      <c r="K107" s="117" t="s">
        <v>10</v>
      </c>
      <c r="L107" s="106">
        <v>1</v>
      </c>
      <c r="M107" s="106" t="s">
        <v>23787</v>
      </c>
      <c r="N107" s="106">
        <v>400057</v>
      </c>
      <c r="O107" s="106" t="s">
        <v>432</v>
      </c>
      <c r="P107" t="s">
        <v>213</v>
      </c>
      <c r="Q107" t="s">
        <v>214</v>
      </c>
      <c r="R107" t="s">
        <v>75</v>
      </c>
      <c r="S107" t="s">
        <v>23429</v>
      </c>
      <c r="T107" s="379"/>
      <c r="W107" s="121"/>
      <c r="Z107" s="121"/>
      <c r="AC107" s="121"/>
      <c r="AF107" s="121"/>
      <c r="AI107" s="121"/>
      <c r="AL107" s="121"/>
      <c r="AM107" s="4"/>
      <c r="AN107" s="4"/>
      <c r="AO107" s="121"/>
      <c r="AP107" s="4"/>
      <c r="AQ107" s="4"/>
      <c r="AR107" s="121"/>
      <c r="AS107" s="4"/>
      <c r="AT107" s="4"/>
      <c r="AU107" s="121"/>
      <c r="AV107" s="4"/>
      <c r="AW107" s="4"/>
      <c r="AX107" s="121"/>
      <c r="AY107" s="4"/>
      <c r="AZ107" s="4"/>
      <c r="BA107" s="121"/>
      <c r="BB107" s="4"/>
      <c r="BC107" s="4"/>
      <c r="BD107" s="121"/>
      <c r="BE107" s="119"/>
      <c r="BF107" s="119"/>
    </row>
    <row r="108" spans="1:58" x14ac:dyDescent="0.25">
      <c r="A108">
        <v>3022009</v>
      </c>
      <c r="B108">
        <v>3022009</v>
      </c>
      <c r="C108" t="s">
        <v>434</v>
      </c>
      <c r="D108" s="106">
        <v>0</v>
      </c>
      <c r="E108" s="106" t="s">
        <v>400</v>
      </c>
      <c r="F108" s="106" t="s">
        <v>409</v>
      </c>
      <c r="G108" t="s">
        <v>1004</v>
      </c>
      <c r="H108" t="s">
        <v>586</v>
      </c>
      <c r="I108" t="s">
        <v>23786</v>
      </c>
      <c r="J108">
        <v>511010</v>
      </c>
      <c r="K108" s="117" t="s">
        <v>10</v>
      </c>
      <c r="L108" s="106">
        <v>1</v>
      </c>
      <c r="M108" s="106" t="s">
        <v>23787</v>
      </c>
      <c r="N108" s="106">
        <v>400061</v>
      </c>
      <c r="O108" s="106" t="s">
        <v>434</v>
      </c>
      <c r="P108" t="s">
        <v>253</v>
      </c>
      <c r="Q108" t="s">
        <v>254</v>
      </c>
      <c r="R108" t="s">
        <v>255</v>
      </c>
      <c r="S108" t="s">
        <v>23429</v>
      </c>
      <c r="T108" s="379"/>
      <c r="W108" s="121"/>
      <c r="Z108" s="121"/>
      <c r="AC108" s="121"/>
      <c r="AF108" s="121"/>
      <c r="AI108" s="121"/>
      <c r="AL108" s="121"/>
      <c r="AM108" s="4"/>
      <c r="AN108" s="4"/>
      <c r="AO108" s="121"/>
      <c r="AP108" s="4"/>
      <c r="AQ108" s="4"/>
      <c r="AR108" s="121"/>
      <c r="AS108" s="4"/>
      <c r="AT108" s="4"/>
      <c r="AU108" s="121"/>
      <c r="AV108" s="4"/>
      <c r="AW108" s="4"/>
      <c r="AX108" s="121"/>
      <c r="AY108" s="4"/>
      <c r="AZ108" s="4"/>
      <c r="BA108" s="121"/>
      <c r="BB108" s="4"/>
      <c r="BC108" s="4"/>
      <c r="BD108" s="121"/>
      <c r="BE108" s="119"/>
      <c r="BF108" s="119"/>
    </row>
    <row r="109" spans="1:58" x14ac:dyDescent="0.25">
      <c r="A109">
        <v>3023302</v>
      </c>
      <c r="B109">
        <v>3023302</v>
      </c>
      <c r="C109" t="s">
        <v>439</v>
      </c>
      <c r="D109" s="106">
        <v>0</v>
      </c>
      <c r="E109" s="106" t="s">
        <v>400</v>
      </c>
      <c r="F109" s="106" t="s">
        <v>409</v>
      </c>
      <c r="G109" t="s">
        <v>1004</v>
      </c>
      <c r="H109" t="s">
        <v>586</v>
      </c>
      <c r="I109" t="s">
        <v>23786</v>
      </c>
      <c r="J109">
        <v>511010</v>
      </c>
      <c r="K109" s="117" t="s">
        <v>10</v>
      </c>
      <c r="L109" s="106">
        <v>1</v>
      </c>
      <c r="M109" s="106" t="s">
        <v>23787</v>
      </c>
      <c r="N109" s="106">
        <v>400039</v>
      </c>
      <c r="O109" s="106" t="s">
        <v>439</v>
      </c>
      <c r="P109" t="s">
        <v>67</v>
      </c>
      <c r="Q109" t="s">
        <v>68</v>
      </c>
      <c r="R109" t="s">
        <v>69</v>
      </c>
      <c r="S109" t="s">
        <v>23429</v>
      </c>
      <c r="T109" s="379"/>
      <c r="W109" s="121"/>
      <c r="Z109" s="121"/>
      <c r="AC109" s="121"/>
      <c r="AF109" s="121"/>
      <c r="AI109" s="121"/>
      <c r="AL109" s="121"/>
      <c r="AM109" s="4"/>
      <c r="AN109" s="4"/>
      <c r="AO109" s="121"/>
      <c r="AP109" s="4"/>
      <c r="AQ109" s="4"/>
      <c r="AR109" s="121"/>
      <c r="AS109" s="4"/>
      <c r="AT109" s="4"/>
      <c r="AU109" s="121"/>
      <c r="AV109" s="4"/>
      <c r="AW109" s="4"/>
      <c r="AX109" s="121"/>
      <c r="AY109" s="4"/>
      <c r="AZ109" s="4"/>
      <c r="BA109" s="121"/>
      <c r="BB109" s="4"/>
      <c r="BC109" s="4"/>
      <c r="BD109" s="121"/>
      <c r="BE109" s="119"/>
      <c r="BF109" s="119"/>
    </row>
    <row r="110" spans="1:58" x14ac:dyDescent="0.25">
      <c r="A110">
        <v>3022014</v>
      </c>
      <c r="B110">
        <v>3022014</v>
      </c>
      <c r="C110" t="s">
        <v>443</v>
      </c>
      <c r="D110" s="106">
        <v>0</v>
      </c>
      <c r="E110" s="106" t="s">
        <v>400</v>
      </c>
      <c r="F110" s="106" t="s">
        <v>409</v>
      </c>
      <c r="G110" t="s">
        <v>1004</v>
      </c>
      <c r="H110" t="s">
        <v>586</v>
      </c>
      <c r="I110" t="s">
        <v>23786</v>
      </c>
      <c r="J110">
        <v>511010</v>
      </c>
      <c r="K110" s="117" t="s">
        <v>10</v>
      </c>
      <c r="L110" s="106">
        <v>1</v>
      </c>
      <c r="M110" s="106" t="s">
        <v>23787</v>
      </c>
      <c r="N110" s="106">
        <v>400050</v>
      </c>
      <c r="O110" s="106" t="s">
        <v>443</v>
      </c>
      <c r="P110" t="s">
        <v>91</v>
      </c>
      <c r="Q110" t="s">
        <v>92</v>
      </c>
      <c r="R110" t="s">
        <v>93</v>
      </c>
      <c r="S110" t="s">
        <v>23429</v>
      </c>
      <c r="T110" s="379"/>
      <c r="W110" s="121"/>
      <c r="Z110" s="121"/>
      <c r="AC110" s="121"/>
      <c r="AF110" s="121"/>
      <c r="AI110" s="121"/>
      <c r="AL110" s="121"/>
      <c r="AM110" s="4"/>
      <c r="AN110" s="4"/>
      <c r="AO110" s="121"/>
      <c r="AP110" s="4"/>
      <c r="AQ110" s="4"/>
      <c r="AR110" s="121"/>
      <c r="AS110" s="4"/>
      <c r="AT110" s="4"/>
      <c r="AU110" s="121"/>
      <c r="AV110" s="4"/>
      <c r="AW110" s="4"/>
      <c r="AX110" s="121"/>
      <c r="AY110" s="4"/>
      <c r="AZ110" s="4"/>
      <c r="BA110" s="121"/>
      <c r="BB110" s="4"/>
      <c r="BC110" s="4"/>
      <c r="BD110" s="121"/>
      <c r="BE110" s="119"/>
      <c r="BF110" s="119"/>
    </row>
    <row r="111" spans="1:58" x14ac:dyDescent="0.25">
      <c r="A111">
        <v>3022015</v>
      </c>
      <c r="B111">
        <v>3022015</v>
      </c>
      <c r="C111" t="s">
        <v>445</v>
      </c>
      <c r="D111" s="106">
        <v>0</v>
      </c>
      <c r="E111" s="106" t="s">
        <v>400</v>
      </c>
      <c r="F111" s="106" t="s">
        <v>409</v>
      </c>
      <c r="G111" t="s">
        <v>1004</v>
      </c>
      <c r="H111" t="s">
        <v>586</v>
      </c>
      <c r="I111" t="s">
        <v>23786</v>
      </c>
      <c r="J111">
        <v>511010</v>
      </c>
      <c r="K111" s="117" t="s">
        <v>10</v>
      </c>
      <c r="L111" s="106">
        <v>1</v>
      </c>
      <c r="M111" s="106" t="s">
        <v>23787</v>
      </c>
      <c r="N111" s="106">
        <v>400059</v>
      </c>
      <c r="O111" s="106" t="s">
        <v>445</v>
      </c>
      <c r="P111" t="s">
        <v>241</v>
      </c>
      <c r="Q111" t="s">
        <v>242</v>
      </c>
      <c r="R111" t="s">
        <v>243</v>
      </c>
      <c r="S111" t="s">
        <v>23429</v>
      </c>
      <c r="T111" s="379"/>
      <c r="W111" s="121"/>
      <c r="Z111" s="121"/>
      <c r="AC111" s="121"/>
      <c r="AF111" s="121"/>
      <c r="AI111" s="121"/>
      <c r="AL111" s="121"/>
      <c r="AM111" s="4"/>
      <c r="AN111" s="4"/>
      <c r="AO111" s="121"/>
      <c r="AP111" s="4"/>
      <c r="AQ111" s="4"/>
      <c r="AR111" s="121"/>
      <c r="AS111" s="4"/>
      <c r="AT111" s="4"/>
      <c r="AU111" s="121"/>
      <c r="AV111" s="4"/>
      <c r="AW111" s="4"/>
      <c r="AX111" s="121"/>
      <c r="AY111" s="4"/>
      <c r="AZ111" s="4"/>
      <c r="BA111" s="121"/>
      <c r="BB111" s="4"/>
      <c r="BC111" s="4"/>
      <c r="BD111" s="121"/>
      <c r="BE111" s="119"/>
      <c r="BF111" s="119"/>
    </row>
    <row r="112" spans="1:58" x14ac:dyDescent="0.25">
      <c r="A112">
        <v>3022019</v>
      </c>
      <c r="B112">
        <v>3022019</v>
      </c>
      <c r="C112" t="s">
        <v>450</v>
      </c>
      <c r="D112" s="106">
        <v>0</v>
      </c>
      <c r="E112" s="106" t="s">
        <v>400</v>
      </c>
      <c r="F112" s="106" t="s">
        <v>409</v>
      </c>
      <c r="G112" t="s">
        <v>1004</v>
      </c>
      <c r="H112" t="s">
        <v>586</v>
      </c>
      <c r="I112" t="s">
        <v>23786</v>
      </c>
      <c r="J112">
        <v>511010</v>
      </c>
      <c r="K112" s="117" t="s">
        <v>10</v>
      </c>
      <c r="L112" s="106">
        <v>1</v>
      </c>
      <c r="M112" s="106" t="s">
        <v>23787</v>
      </c>
      <c r="N112" s="106">
        <v>400036</v>
      </c>
      <c r="O112" s="106" t="s">
        <v>450</v>
      </c>
      <c r="P112" t="s">
        <v>40</v>
      </c>
      <c r="Q112" t="s">
        <v>41</v>
      </c>
      <c r="R112" t="s">
        <v>42</v>
      </c>
      <c r="S112" t="s">
        <v>23429</v>
      </c>
      <c r="T112" s="379"/>
      <c r="W112" s="121"/>
      <c r="Z112" s="121"/>
      <c r="AC112" s="121"/>
      <c r="AF112" s="121"/>
      <c r="AI112" s="121"/>
      <c r="AL112" s="121"/>
      <c r="AM112" s="4"/>
      <c r="AN112" s="4"/>
      <c r="AO112" s="121"/>
      <c r="AP112" s="4"/>
      <c r="AQ112" s="4"/>
      <c r="AR112" s="121"/>
      <c r="AS112" s="4"/>
      <c r="AT112" s="4"/>
      <c r="AU112" s="121"/>
      <c r="AV112" s="4"/>
      <c r="AW112" s="4"/>
      <c r="AX112" s="121"/>
      <c r="AY112" s="4"/>
      <c r="AZ112" s="4"/>
      <c r="BA112" s="121"/>
      <c r="BB112" s="4"/>
      <c r="BC112" s="4"/>
      <c r="BD112" s="121"/>
      <c r="BE112" s="119"/>
      <c r="BF112" s="119"/>
    </row>
    <row r="113" spans="1:38" x14ac:dyDescent="0.25">
      <c r="A113">
        <v>3022021</v>
      </c>
      <c r="B113">
        <v>3022021</v>
      </c>
      <c r="C113" t="s">
        <v>452</v>
      </c>
      <c r="D113" s="106">
        <v>0</v>
      </c>
      <c r="E113" s="106" t="s">
        <v>403</v>
      </c>
      <c r="F113" s="106" t="s">
        <v>409</v>
      </c>
      <c r="G113" t="s">
        <v>1004</v>
      </c>
      <c r="H113" t="s">
        <v>586</v>
      </c>
      <c r="I113" t="s">
        <v>23786</v>
      </c>
      <c r="J113">
        <v>511010</v>
      </c>
      <c r="K113" s="117" t="s">
        <v>10</v>
      </c>
      <c r="L113" s="106">
        <v>1</v>
      </c>
      <c r="M113" s="106" t="s">
        <v>23787</v>
      </c>
      <c r="N113" s="106">
        <v>400042</v>
      </c>
      <c r="O113" s="106" t="s">
        <v>452</v>
      </c>
      <c r="P113" t="str">
        <f>VLOOKUP($N113,LBB_Code!$B:$F,3,FALSE)</f>
        <v>Dollis Primary School</v>
      </c>
      <c r="Q113" t="str">
        <f>VLOOKUP($N113,LBB_Code!$B:$F,2,FALSE)</f>
        <v>S900008308</v>
      </c>
      <c r="R113" t="str">
        <f>VLOOKUP($N113,LBB_Code!$B:$F,4,FALSE)</f>
        <v>NW7 2BU</v>
      </c>
      <c r="S113" t="str">
        <f>VLOOKUP($G113,LBB_Code!$J:$O, 6,FALSE)</f>
        <v>A1.D10694.661225.99999.9999999.999999</v>
      </c>
      <c r="T113" s="379"/>
      <c r="W113" s="121"/>
      <c r="Z113" s="121"/>
      <c r="AC113" s="121"/>
      <c r="AF113" s="121"/>
      <c r="AI113" s="121"/>
      <c r="AL113" s="121"/>
    </row>
    <row r="114" spans="1:38" x14ac:dyDescent="0.25">
      <c r="A114">
        <v>3022023</v>
      </c>
      <c r="B114">
        <v>3022023</v>
      </c>
      <c r="C114" t="s">
        <v>453</v>
      </c>
      <c r="D114" s="106">
        <v>0</v>
      </c>
      <c r="E114" s="106" t="s">
        <v>400</v>
      </c>
      <c r="F114" s="106" t="s">
        <v>409</v>
      </c>
      <c r="G114" t="s">
        <v>1004</v>
      </c>
      <c r="H114" t="s">
        <v>586</v>
      </c>
      <c r="I114" t="s">
        <v>23786</v>
      </c>
      <c r="J114">
        <v>511010</v>
      </c>
      <c r="K114" s="117" t="s">
        <v>10</v>
      </c>
      <c r="L114" s="106">
        <v>1</v>
      </c>
      <c r="M114" s="106" t="s">
        <v>23787</v>
      </c>
      <c r="N114" s="106">
        <v>400159</v>
      </c>
      <c r="O114" s="106" t="s">
        <v>453</v>
      </c>
      <c r="P114" t="s">
        <v>88</v>
      </c>
      <c r="Q114" t="s">
        <v>89</v>
      </c>
      <c r="R114" t="s">
        <v>90</v>
      </c>
      <c r="S114" t="s">
        <v>23429</v>
      </c>
      <c r="T114" s="379"/>
      <c r="W114" s="121"/>
      <c r="Z114" s="121"/>
      <c r="AC114" s="121"/>
      <c r="AF114" s="121"/>
      <c r="AI114" s="121"/>
      <c r="AL114" s="121"/>
    </row>
    <row r="115" spans="1:38" x14ac:dyDescent="0.25">
      <c r="A115">
        <v>3022024</v>
      </c>
      <c r="B115">
        <v>3022024</v>
      </c>
      <c r="C115" t="s">
        <v>455</v>
      </c>
      <c r="D115" s="106">
        <v>0</v>
      </c>
      <c r="E115" s="106" t="s">
        <v>400</v>
      </c>
      <c r="F115" s="106" t="s">
        <v>409</v>
      </c>
      <c r="G115" t="s">
        <v>1004</v>
      </c>
      <c r="H115" t="s">
        <v>586</v>
      </c>
      <c r="I115" t="s">
        <v>23786</v>
      </c>
      <c r="J115">
        <v>511010</v>
      </c>
      <c r="K115" s="117" t="s">
        <v>10</v>
      </c>
      <c r="L115" s="106">
        <v>1</v>
      </c>
      <c r="M115" s="106" t="s">
        <v>23787</v>
      </c>
      <c r="N115" s="106">
        <v>400047</v>
      </c>
      <c r="O115" s="106" t="s">
        <v>455</v>
      </c>
      <c r="P115" t="s">
        <v>178</v>
      </c>
      <c r="Q115" t="s">
        <v>179</v>
      </c>
      <c r="R115" t="s">
        <v>180</v>
      </c>
      <c r="S115" t="s">
        <v>23429</v>
      </c>
      <c r="T115" s="379"/>
      <c r="W115" s="121"/>
      <c r="Z115" s="121"/>
      <c r="AC115" s="121"/>
      <c r="AF115" s="121"/>
      <c r="AI115" s="121"/>
      <c r="AL115" s="121"/>
    </row>
    <row r="116" spans="1:38" x14ac:dyDescent="0.25">
      <c r="A116">
        <v>3022026</v>
      </c>
      <c r="B116">
        <v>3022026</v>
      </c>
      <c r="C116" t="s">
        <v>458</v>
      </c>
      <c r="D116" s="106">
        <v>0</v>
      </c>
      <c r="E116" s="106" t="s">
        <v>400</v>
      </c>
      <c r="F116" s="106" t="s">
        <v>409</v>
      </c>
      <c r="G116" t="s">
        <v>1004</v>
      </c>
      <c r="H116" t="s">
        <v>586</v>
      </c>
      <c r="I116" t="s">
        <v>23786</v>
      </c>
      <c r="J116">
        <v>511010</v>
      </c>
      <c r="K116" s="117" t="s">
        <v>10</v>
      </c>
      <c r="L116" s="106">
        <v>1</v>
      </c>
      <c r="M116" s="106" t="s">
        <v>23787</v>
      </c>
      <c r="N116" s="106">
        <v>400082</v>
      </c>
      <c r="O116" s="106" t="s">
        <v>458</v>
      </c>
      <c r="P116" t="s">
        <v>115</v>
      </c>
      <c r="Q116" t="s">
        <v>116</v>
      </c>
      <c r="R116" t="s">
        <v>117</v>
      </c>
      <c r="S116" t="s">
        <v>23429</v>
      </c>
      <c r="T116" s="379"/>
      <c r="W116" s="121"/>
      <c r="Z116" s="121"/>
      <c r="AC116" s="121"/>
      <c r="AF116" s="121"/>
      <c r="AI116" s="121"/>
      <c r="AL116" s="121"/>
    </row>
    <row r="117" spans="1:38" x14ac:dyDescent="0.25">
      <c r="A117">
        <v>3022029</v>
      </c>
      <c r="B117">
        <v>3022029</v>
      </c>
      <c r="C117" t="s">
        <v>461</v>
      </c>
      <c r="D117" s="106">
        <v>0</v>
      </c>
      <c r="E117" s="106" t="s">
        <v>400</v>
      </c>
      <c r="F117" s="106" t="s">
        <v>409</v>
      </c>
      <c r="G117" t="s">
        <v>1004</v>
      </c>
      <c r="H117" t="s">
        <v>586</v>
      </c>
      <c r="I117" t="s">
        <v>23786</v>
      </c>
      <c r="J117">
        <v>511010</v>
      </c>
      <c r="K117" s="117" t="s">
        <v>10</v>
      </c>
      <c r="L117" s="106">
        <v>1</v>
      </c>
      <c r="M117" s="106" t="s">
        <v>23787</v>
      </c>
      <c r="N117" s="106">
        <v>400035</v>
      </c>
      <c r="O117" s="106" t="s">
        <v>461</v>
      </c>
      <c r="P117" t="s">
        <v>100</v>
      </c>
      <c r="Q117" t="s">
        <v>101</v>
      </c>
      <c r="R117" t="s">
        <v>102</v>
      </c>
      <c r="S117" t="s">
        <v>23429</v>
      </c>
      <c r="T117" s="379"/>
      <c r="W117" s="121"/>
      <c r="Z117" s="121"/>
      <c r="AC117" s="121"/>
      <c r="AF117" s="121"/>
      <c r="AI117" s="121"/>
      <c r="AL117" s="121"/>
    </row>
    <row r="118" spans="1:38" x14ac:dyDescent="0.25">
      <c r="A118">
        <v>3023516</v>
      </c>
      <c r="B118">
        <v>3023516</v>
      </c>
      <c r="C118" t="s">
        <v>464</v>
      </c>
      <c r="D118" s="106">
        <v>0</v>
      </c>
      <c r="E118" s="106" t="s">
        <v>400</v>
      </c>
      <c r="F118" s="106" t="s">
        <v>409</v>
      </c>
      <c r="G118" t="s">
        <v>1004</v>
      </c>
      <c r="H118" t="s">
        <v>586</v>
      </c>
      <c r="I118" t="s">
        <v>23786</v>
      </c>
      <c r="J118">
        <v>511010</v>
      </c>
      <c r="K118" s="117" t="s">
        <v>10</v>
      </c>
      <c r="L118" s="106">
        <v>1</v>
      </c>
      <c r="M118" s="106" t="s">
        <v>23787</v>
      </c>
      <c r="N118" s="106">
        <v>400108</v>
      </c>
      <c r="O118" s="106" t="s">
        <v>464</v>
      </c>
      <c r="P118" t="s">
        <v>19</v>
      </c>
      <c r="Q118" t="s">
        <v>20</v>
      </c>
      <c r="R118" t="s">
        <v>21</v>
      </c>
      <c r="S118" t="s">
        <v>23429</v>
      </c>
      <c r="T118" s="379"/>
      <c r="W118" s="121"/>
      <c r="Z118" s="121"/>
      <c r="AC118" s="121"/>
      <c r="AF118" s="121"/>
      <c r="AI118" s="121"/>
      <c r="AL118" s="121"/>
    </row>
    <row r="119" spans="1:38" x14ac:dyDescent="0.25">
      <c r="A119">
        <v>3022031</v>
      </c>
      <c r="B119">
        <v>3022031</v>
      </c>
      <c r="C119" t="s">
        <v>465</v>
      </c>
      <c r="D119" s="106">
        <v>0</v>
      </c>
      <c r="E119" s="106" t="s">
        <v>400</v>
      </c>
      <c r="F119" s="106" t="s">
        <v>409</v>
      </c>
      <c r="G119" t="s">
        <v>1004</v>
      </c>
      <c r="H119" t="s">
        <v>586</v>
      </c>
      <c r="I119" t="s">
        <v>23786</v>
      </c>
      <c r="J119">
        <v>511010</v>
      </c>
      <c r="K119" s="117" t="s">
        <v>10</v>
      </c>
      <c r="L119" s="106">
        <v>1</v>
      </c>
      <c r="M119" s="106" t="s">
        <v>23787</v>
      </c>
      <c r="N119" s="106">
        <v>400026</v>
      </c>
      <c r="O119" s="106" t="s">
        <v>465</v>
      </c>
      <c r="P119" t="s">
        <v>151</v>
      </c>
      <c r="Q119" t="s">
        <v>152</v>
      </c>
      <c r="R119" t="s">
        <v>153</v>
      </c>
      <c r="S119" t="s">
        <v>23429</v>
      </c>
      <c r="T119" s="379"/>
      <c r="W119" s="121"/>
      <c r="Z119" s="121"/>
      <c r="AC119" s="121"/>
      <c r="AF119" s="121"/>
      <c r="AI119" s="121"/>
      <c r="AL119" s="121"/>
    </row>
    <row r="120" spans="1:38" x14ac:dyDescent="0.25">
      <c r="A120">
        <v>3022032</v>
      </c>
      <c r="B120">
        <v>3022032</v>
      </c>
      <c r="C120" t="s">
        <v>148</v>
      </c>
      <c r="D120" s="106">
        <v>0</v>
      </c>
      <c r="E120" s="106" t="s">
        <v>400</v>
      </c>
      <c r="F120" s="106" t="s">
        <v>409</v>
      </c>
      <c r="G120" t="s">
        <v>1004</v>
      </c>
      <c r="H120" t="s">
        <v>586</v>
      </c>
      <c r="I120" t="s">
        <v>23786</v>
      </c>
      <c r="J120">
        <v>511010</v>
      </c>
      <c r="K120" s="117" t="s">
        <v>10</v>
      </c>
      <c r="L120" s="106">
        <v>1</v>
      </c>
      <c r="M120" s="106" t="s">
        <v>23787</v>
      </c>
      <c r="N120" s="106">
        <v>400084</v>
      </c>
      <c r="O120" s="106" t="s">
        <v>148</v>
      </c>
      <c r="P120" t="s">
        <v>148</v>
      </c>
      <c r="Q120" t="s">
        <v>149</v>
      </c>
      <c r="R120" t="s">
        <v>150</v>
      </c>
      <c r="S120" t="s">
        <v>23429</v>
      </c>
      <c r="T120" s="379"/>
      <c r="W120" s="121"/>
      <c r="Z120" s="121"/>
      <c r="AC120" s="121"/>
      <c r="AF120" s="121"/>
      <c r="AI120" s="121"/>
      <c r="AL120" s="121"/>
    </row>
    <row r="121" spans="1:38" x14ac:dyDescent="0.25">
      <c r="A121">
        <v>3023304</v>
      </c>
      <c r="B121">
        <v>3023304</v>
      </c>
      <c r="C121" t="s">
        <v>468</v>
      </c>
      <c r="D121" s="106">
        <v>0</v>
      </c>
      <c r="E121" s="106" t="s">
        <v>400</v>
      </c>
      <c r="F121" s="106" t="s">
        <v>409</v>
      </c>
      <c r="G121" t="s">
        <v>1004</v>
      </c>
      <c r="H121" t="s">
        <v>586</v>
      </c>
      <c r="I121" t="s">
        <v>23786</v>
      </c>
      <c r="J121">
        <v>511010</v>
      </c>
      <c r="K121" s="117" t="s">
        <v>10</v>
      </c>
      <c r="L121" s="106">
        <v>1</v>
      </c>
      <c r="M121" s="106" t="s">
        <v>23787</v>
      </c>
      <c r="N121" s="106">
        <v>400008</v>
      </c>
      <c r="O121" s="106" t="s">
        <v>468</v>
      </c>
      <c r="P121" t="s">
        <v>34</v>
      </c>
      <c r="Q121" t="s">
        <v>35</v>
      </c>
      <c r="R121" t="s">
        <v>36</v>
      </c>
      <c r="S121" t="s">
        <v>23429</v>
      </c>
      <c r="T121" s="379"/>
      <c r="W121" s="121"/>
      <c r="Z121" s="121"/>
      <c r="AC121" s="121"/>
      <c r="AF121" s="121"/>
      <c r="AI121" s="121"/>
      <c r="AL121" s="121"/>
    </row>
    <row r="122" spans="1:38" x14ac:dyDescent="0.25">
      <c r="A122">
        <v>3022036</v>
      </c>
      <c r="B122">
        <v>3022036</v>
      </c>
      <c r="C122" t="s">
        <v>175</v>
      </c>
      <c r="D122" s="106">
        <v>0</v>
      </c>
      <c r="E122" s="106" t="s">
        <v>400</v>
      </c>
      <c r="F122" s="106" t="s">
        <v>409</v>
      </c>
      <c r="G122" t="s">
        <v>1004</v>
      </c>
      <c r="H122" t="s">
        <v>586</v>
      </c>
      <c r="I122" t="s">
        <v>23786</v>
      </c>
      <c r="J122">
        <v>511010</v>
      </c>
      <c r="K122" s="117" t="s">
        <v>10</v>
      </c>
      <c r="L122" s="106">
        <v>1</v>
      </c>
      <c r="M122" s="106" t="s">
        <v>23787</v>
      </c>
      <c r="N122" s="106">
        <v>400046</v>
      </c>
      <c r="O122" s="106" t="s">
        <v>175</v>
      </c>
      <c r="P122" t="s">
        <v>175</v>
      </c>
      <c r="Q122" t="s">
        <v>176</v>
      </c>
      <c r="R122" t="s">
        <v>177</v>
      </c>
      <c r="S122" t="s">
        <v>23429</v>
      </c>
      <c r="T122" s="379"/>
      <c r="W122" s="121"/>
      <c r="Z122" s="121"/>
      <c r="AC122" s="121"/>
      <c r="AF122" s="121"/>
      <c r="AI122" s="121"/>
      <c r="AL122" s="121"/>
    </row>
    <row r="123" spans="1:38" x14ac:dyDescent="0.25">
      <c r="A123">
        <v>3022037</v>
      </c>
      <c r="B123">
        <v>3022037</v>
      </c>
      <c r="C123" t="s">
        <v>470</v>
      </c>
      <c r="D123" s="106">
        <v>0</v>
      </c>
      <c r="E123" s="106" t="s">
        <v>400</v>
      </c>
      <c r="F123" s="106" t="s">
        <v>409</v>
      </c>
      <c r="G123" t="s">
        <v>1004</v>
      </c>
      <c r="H123" t="s">
        <v>586</v>
      </c>
      <c r="I123" t="s">
        <v>23786</v>
      </c>
      <c r="J123">
        <v>511010</v>
      </c>
      <c r="K123" s="117" t="s">
        <v>10</v>
      </c>
      <c r="L123" s="106">
        <v>1</v>
      </c>
      <c r="M123" s="106" t="s">
        <v>23787</v>
      </c>
      <c r="N123" s="106">
        <v>400030</v>
      </c>
      <c r="O123" s="106" t="s">
        <v>470</v>
      </c>
      <c r="P123" t="s">
        <v>130</v>
      </c>
      <c r="Q123" t="s">
        <v>131</v>
      </c>
      <c r="R123" t="s">
        <v>132</v>
      </c>
      <c r="S123" t="s">
        <v>23429</v>
      </c>
      <c r="T123" s="379"/>
      <c r="W123" s="121"/>
      <c r="Z123" s="121"/>
      <c r="AC123" s="121"/>
      <c r="AF123" s="121"/>
      <c r="AI123" s="121"/>
      <c r="AL123" s="121"/>
    </row>
    <row r="124" spans="1:38" x14ac:dyDescent="0.25">
      <c r="A124">
        <v>3023523</v>
      </c>
      <c r="B124">
        <v>3023523</v>
      </c>
      <c r="C124" t="s">
        <v>472</v>
      </c>
      <c r="D124" s="106">
        <v>0</v>
      </c>
      <c r="E124" s="106" t="s">
        <v>400</v>
      </c>
      <c r="F124" s="106" t="s">
        <v>409</v>
      </c>
      <c r="G124" t="s">
        <v>1004</v>
      </c>
      <c r="H124" t="s">
        <v>586</v>
      </c>
      <c r="I124" t="s">
        <v>23786</v>
      </c>
      <c r="J124">
        <v>511010</v>
      </c>
      <c r="K124" s="117" t="s">
        <v>10</v>
      </c>
      <c r="L124" s="106">
        <v>1</v>
      </c>
      <c r="M124" s="106" t="s">
        <v>23787</v>
      </c>
      <c r="N124" s="106">
        <v>400130</v>
      </c>
      <c r="O124" s="106" t="s">
        <v>472</v>
      </c>
      <c r="P124" t="s">
        <v>203</v>
      </c>
      <c r="Q124" t="s">
        <v>204</v>
      </c>
      <c r="R124" t="s">
        <v>205</v>
      </c>
      <c r="S124" t="s">
        <v>23429</v>
      </c>
      <c r="T124" s="379"/>
      <c r="W124" s="121"/>
      <c r="Z124" s="121"/>
      <c r="AC124" s="121"/>
      <c r="AF124" s="121"/>
      <c r="AI124" s="121"/>
      <c r="AL124" s="121"/>
    </row>
    <row r="125" spans="1:38" x14ac:dyDescent="0.25">
      <c r="A125">
        <v>3025948</v>
      </c>
      <c r="B125">
        <v>3025948</v>
      </c>
      <c r="C125" t="s">
        <v>473</v>
      </c>
      <c r="D125" s="106">
        <v>0</v>
      </c>
      <c r="E125" s="106" t="s">
        <v>400</v>
      </c>
      <c r="F125" s="106" t="s">
        <v>409</v>
      </c>
      <c r="G125" t="s">
        <v>1004</v>
      </c>
      <c r="H125" t="s">
        <v>586</v>
      </c>
      <c r="I125" t="s">
        <v>23786</v>
      </c>
      <c r="J125">
        <v>511010</v>
      </c>
      <c r="K125" s="117" t="s">
        <v>10</v>
      </c>
      <c r="L125" s="106">
        <v>1</v>
      </c>
      <c r="M125" s="106" t="s">
        <v>23787</v>
      </c>
      <c r="N125" s="106">
        <v>400112</v>
      </c>
      <c r="O125" s="106" t="s">
        <v>473</v>
      </c>
      <c r="P125" t="s">
        <v>70</v>
      </c>
      <c r="Q125" t="s">
        <v>71</v>
      </c>
      <c r="R125" t="s">
        <v>72</v>
      </c>
      <c r="S125" t="s">
        <v>23429</v>
      </c>
      <c r="T125" s="379"/>
      <c r="W125" s="121"/>
      <c r="Z125" s="121"/>
      <c r="AC125" s="121"/>
      <c r="AF125" s="121"/>
      <c r="AI125" s="121"/>
      <c r="AL125" s="121"/>
    </row>
    <row r="126" spans="1:38" x14ac:dyDescent="0.25">
      <c r="A126">
        <v>3025949</v>
      </c>
      <c r="B126">
        <v>3025949</v>
      </c>
      <c r="C126" t="s">
        <v>474</v>
      </c>
      <c r="D126" s="106">
        <v>0</v>
      </c>
      <c r="E126" s="106" t="s">
        <v>400</v>
      </c>
      <c r="F126" s="106" t="s">
        <v>409</v>
      </c>
      <c r="G126" t="s">
        <v>1004</v>
      </c>
      <c r="H126" t="s">
        <v>586</v>
      </c>
      <c r="I126" t="s">
        <v>23786</v>
      </c>
      <c r="J126">
        <v>511010</v>
      </c>
      <c r="K126" s="117" t="s">
        <v>10</v>
      </c>
      <c r="L126" s="106">
        <v>1</v>
      </c>
      <c r="M126" s="106" t="s">
        <v>23787</v>
      </c>
      <c r="N126" s="106">
        <v>400110</v>
      </c>
      <c r="O126" s="106" t="s">
        <v>474</v>
      </c>
      <c r="P126" t="s">
        <v>85</v>
      </c>
      <c r="Q126" t="s">
        <v>86</v>
      </c>
      <c r="R126" t="s">
        <v>87</v>
      </c>
      <c r="S126" t="s">
        <v>23429</v>
      </c>
      <c r="T126" s="379"/>
      <c r="W126" s="121"/>
      <c r="Z126" s="121"/>
      <c r="AC126" s="121"/>
      <c r="AF126" s="121"/>
      <c r="AI126" s="121"/>
      <c r="AL126" s="121"/>
    </row>
    <row r="127" spans="1:38" x14ac:dyDescent="0.25">
      <c r="A127" t="s">
        <v>23901</v>
      </c>
      <c r="B127">
        <v>3023513</v>
      </c>
      <c r="C127" t="s">
        <v>475</v>
      </c>
      <c r="D127" s="106">
        <v>0</v>
      </c>
      <c r="E127" s="106" t="s">
        <v>400</v>
      </c>
      <c r="F127" s="106" t="s">
        <v>409</v>
      </c>
      <c r="G127" t="s">
        <v>1004</v>
      </c>
      <c r="H127" t="s">
        <v>586</v>
      </c>
      <c r="I127" t="s">
        <v>23786</v>
      </c>
      <c r="J127">
        <v>511010</v>
      </c>
      <c r="K127" s="117" t="s">
        <v>10</v>
      </c>
      <c r="L127" s="106">
        <v>1</v>
      </c>
      <c r="M127" s="106" t="s">
        <v>23787</v>
      </c>
      <c r="N127" s="106">
        <v>400007</v>
      </c>
      <c r="O127" s="106" t="s">
        <v>475</v>
      </c>
      <c r="P127" t="s">
        <v>76</v>
      </c>
      <c r="Q127" t="s">
        <v>77</v>
      </c>
      <c r="R127" t="s">
        <v>78</v>
      </c>
      <c r="S127" t="s">
        <v>23429</v>
      </c>
      <c r="T127" s="379"/>
      <c r="W127" s="121"/>
      <c r="Z127" s="121"/>
      <c r="AC127" s="121"/>
      <c r="AF127" s="121"/>
      <c r="AI127" s="121"/>
      <c r="AL127" s="121"/>
    </row>
    <row r="128" spans="1:38" x14ac:dyDescent="0.25">
      <c r="A128">
        <v>3022045</v>
      </c>
      <c r="B128">
        <v>3022045</v>
      </c>
      <c r="C128" t="s">
        <v>483</v>
      </c>
      <c r="D128" s="106">
        <v>0</v>
      </c>
      <c r="E128" s="106" t="s">
        <v>400</v>
      </c>
      <c r="F128" s="106" t="s">
        <v>409</v>
      </c>
      <c r="G128" t="s">
        <v>1004</v>
      </c>
      <c r="H128" t="s">
        <v>586</v>
      </c>
      <c r="I128" t="s">
        <v>23786</v>
      </c>
      <c r="J128">
        <v>511010</v>
      </c>
      <c r="K128" s="117" t="s">
        <v>10</v>
      </c>
      <c r="L128" s="106">
        <v>1</v>
      </c>
      <c r="M128" s="106" t="s">
        <v>23787</v>
      </c>
      <c r="N128" s="106">
        <v>400089</v>
      </c>
      <c r="O128" s="106" t="s">
        <v>483</v>
      </c>
      <c r="P128" t="s">
        <v>43</v>
      </c>
      <c r="Q128" t="s">
        <v>44</v>
      </c>
      <c r="R128" t="s">
        <v>45</v>
      </c>
      <c r="S128" t="s">
        <v>23429</v>
      </c>
      <c r="T128" s="379"/>
      <c r="W128" s="121"/>
      <c r="Z128" s="121"/>
      <c r="AC128" s="121"/>
      <c r="AF128" s="121"/>
      <c r="AI128" s="121"/>
      <c r="AL128" s="121"/>
    </row>
    <row r="129" spans="1:38" x14ac:dyDescent="0.25">
      <c r="A129">
        <v>3023501</v>
      </c>
      <c r="B129">
        <v>3023501</v>
      </c>
      <c r="C129" t="s">
        <v>488</v>
      </c>
      <c r="D129" s="106">
        <v>0</v>
      </c>
      <c r="E129" s="106" t="s">
        <v>400</v>
      </c>
      <c r="F129" s="106" t="s">
        <v>409</v>
      </c>
      <c r="G129" t="s">
        <v>1004</v>
      </c>
      <c r="H129" t="s">
        <v>586</v>
      </c>
      <c r="I129" t="s">
        <v>23786</v>
      </c>
      <c r="J129">
        <v>511010</v>
      </c>
      <c r="K129" s="117" t="s">
        <v>10</v>
      </c>
      <c r="L129" s="106">
        <v>1</v>
      </c>
      <c r="M129" s="106" t="s">
        <v>23787</v>
      </c>
      <c r="N129" s="106">
        <v>400003</v>
      </c>
      <c r="O129" s="106" t="s">
        <v>488</v>
      </c>
      <c r="P129" t="s">
        <v>121</v>
      </c>
      <c r="Q129" t="s">
        <v>122</v>
      </c>
      <c r="R129" t="s">
        <v>123</v>
      </c>
      <c r="S129" t="s">
        <v>23429</v>
      </c>
      <c r="T129" s="379"/>
      <c r="W129" s="121"/>
      <c r="Z129" s="121"/>
      <c r="AC129" s="121"/>
      <c r="AF129" s="121"/>
      <c r="AI129" s="121"/>
      <c r="AL129" s="121"/>
    </row>
    <row r="130" spans="1:38" x14ac:dyDescent="0.25">
      <c r="A130" t="s">
        <v>752</v>
      </c>
      <c r="B130">
        <v>3022071</v>
      </c>
      <c r="C130" t="s">
        <v>492</v>
      </c>
      <c r="D130" s="106">
        <v>0</v>
      </c>
      <c r="E130" s="106" t="s">
        <v>400</v>
      </c>
      <c r="F130" s="106" t="s">
        <v>409</v>
      </c>
      <c r="G130" t="s">
        <v>1004</v>
      </c>
      <c r="H130" t="s">
        <v>586</v>
      </c>
      <c r="I130" t="s">
        <v>23786</v>
      </c>
      <c r="J130">
        <v>511010</v>
      </c>
      <c r="K130" s="117" t="s">
        <v>10</v>
      </c>
      <c r="L130" s="106">
        <v>1</v>
      </c>
      <c r="M130" s="106" t="s">
        <v>23787</v>
      </c>
      <c r="N130" s="106">
        <v>400012</v>
      </c>
      <c r="O130" s="106" t="s">
        <v>492</v>
      </c>
      <c r="P130" t="s">
        <v>52</v>
      </c>
      <c r="Q130" t="s">
        <v>53</v>
      </c>
      <c r="R130" t="s">
        <v>54</v>
      </c>
      <c r="S130" t="s">
        <v>23429</v>
      </c>
      <c r="T130" s="379"/>
      <c r="W130" s="121"/>
      <c r="Z130" s="121"/>
      <c r="AC130" s="121"/>
      <c r="AF130" s="121"/>
      <c r="AI130" s="121"/>
      <c r="AL130" s="121"/>
    </row>
    <row r="131" spans="1:38" x14ac:dyDescent="0.25">
      <c r="A131">
        <v>3023512</v>
      </c>
      <c r="B131">
        <v>3023512</v>
      </c>
      <c r="C131" t="s">
        <v>495</v>
      </c>
      <c r="D131" s="106">
        <v>0</v>
      </c>
      <c r="E131" s="106" t="s">
        <v>400</v>
      </c>
      <c r="F131" s="106" t="s">
        <v>409</v>
      </c>
      <c r="G131" t="s">
        <v>1004</v>
      </c>
      <c r="H131" t="s">
        <v>586</v>
      </c>
      <c r="I131" t="s">
        <v>23786</v>
      </c>
      <c r="J131">
        <v>511010</v>
      </c>
      <c r="K131" s="117" t="s">
        <v>10</v>
      </c>
      <c r="L131" s="106">
        <v>1</v>
      </c>
      <c r="M131" s="106" t="s">
        <v>23787</v>
      </c>
      <c r="N131" s="106">
        <v>400093</v>
      </c>
      <c r="O131" s="106" t="s">
        <v>495</v>
      </c>
      <c r="P131" t="s">
        <v>166</v>
      </c>
      <c r="Q131" t="s">
        <v>167</v>
      </c>
      <c r="R131" t="s">
        <v>168</v>
      </c>
      <c r="S131" t="s">
        <v>23429</v>
      </c>
      <c r="T131" s="379"/>
      <c r="W131" s="121"/>
      <c r="Z131" s="121"/>
      <c r="AC131" s="121"/>
      <c r="AF131" s="121"/>
      <c r="AI131" s="121"/>
      <c r="AL131" s="121"/>
    </row>
    <row r="132" spans="1:38" x14ac:dyDescent="0.25">
      <c r="A132">
        <v>3022053</v>
      </c>
      <c r="B132">
        <v>3022053</v>
      </c>
      <c r="C132" t="s">
        <v>482</v>
      </c>
      <c r="D132" s="106">
        <v>0</v>
      </c>
      <c r="E132" s="106" t="s">
        <v>400</v>
      </c>
      <c r="F132" s="106" t="s">
        <v>409</v>
      </c>
      <c r="G132" t="s">
        <v>1004</v>
      </c>
      <c r="H132" t="s">
        <v>586</v>
      </c>
      <c r="I132" t="s">
        <v>23786</v>
      </c>
      <c r="J132">
        <v>511010</v>
      </c>
      <c r="K132" s="117" t="s">
        <v>10</v>
      </c>
      <c r="L132" s="106">
        <v>1</v>
      </c>
      <c r="M132" s="106" t="s">
        <v>23787</v>
      </c>
      <c r="N132" s="106">
        <v>158733</v>
      </c>
      <c r="O132" s="106" t="s">
        <v>482</v>
      </c>
      <c r="P132" t="s">
        <v>31</v>
      </c>
      <c r="Q132" t="s">
        <v>32</v>
      </c>
      <c r="R132" t="s">
        <v>33</v>
      </c>
      <c r="S132" t="s">
        <v>23429</v>
      </c>
      <c r="T132" s="379"/>
      <c r="W132" s="121"/>
      <c r="Z132" s="121"/>
      <c r="AC132" s="121"/>
      <c r="AF132" s="121"/>
      <c r="AI132" s="121"/>
      <c r="AL132" s="121"/>
    </row>
    <row r="133" spans="1:38" x14ac:dyDescent="0.25">
      <c r="A133">
        <v>3023502</v>
      </c>
      <c r="B133">
        <v>3023502</v>
      </c>
      <c r="C133" t="s">
        <v>499</v>
      </c>
      <c r="D133" s="106">
        <v>0</v>
      </c>
      <c r="E133" s="106" t="s">
        <v>400</v>
      </c>
      <c r="F133" s="106" t="s">
        <v>409</v>
      </c>
      <c r="G133" t="s">
        <v>1004</v>
      </c>
      <c r="H133" t="s">
        <v>586</v>
      </c>
      <c r="I133" t="s">
        <v>23786</v>
      </c>
      <c r="J133">
        <v>511010</v>
      </c>
      <c r="K133" s="117" t="s">
        <v>10</v>
      </c>
      <c r="L133" s="106">
        <v>1</v>
      </c>
      <c r="M133" s="106" t="s">
        <v>23787</v>
      </c>
      <c r="N133" s="106">
        <v>400096</v>
      </c>
      <c r="O133" s="106" t="s">
        <v>499</v>
      </c>
      <c r="P133" t="s">
        <v>136</v>
      </c>
      <c r="Q133" t="s">
        <v>137</v>
      </c>
      <c r="R133" t="s">
        <v>138</v>
      </c>
      <c r="S133" t="s">
        <v>23429</v>
      </c>
      <c r="T133" s="379"/>
      <c r="W133" s="121"/>
      <c r="Z133" s="121"/>
      <c r="AC133" s="121"/>
      <c r="AF133" s="121"/>
      <c r="AI133" s="121"/>
      <c r="AL133" s="121"/>
    </row>
    <row r="134" spans="1:38" x14ac:dyDescent="0.25">
      <c r="A134">
        <v>3023504</v>
      </c>
      <c r="B134">
        <v>3023504</v>
      </c>
      <c r="C134" t="s">
        <v>502</v>
      </c>
      <c r="D134" s="106">
        <v>0</v>
      </c>
      <c r="E134" s="106" t="s">
        <v>400</v>
      </c>
      <c r="F134" s="106" t="s">
        <v>409</v>
      </c>
      <c r="G134" t="s">
        <v>1004</v>
      </c>
      <c r="H134" t="s">
        <v>586</v>
      </c>
      <c r="I134" t="s">
        <v>23786</v>
      </c>
      <c r="J134">
        <v>511010</v>
      </c>
      <c r="K134" s="117" t="s">
        <v>10</v>
      </c>
      <c r="L134" s="106">
        <v>1</v>
      </c>
      <c r="M134" s="106" t="s">
        <v>23787</v>
      </c>
      <c r="N134" s="106">
        <v>400064</v>
      </c>
      <c r="O134" s="106" t="s">
        <v>502</v>
      </c>
      <c r="P134" t="s">
        <v>238</v>
      </c>
      <c r="Q134" t="s">
        <v>239</v>
      </c>
      <c r="R134" t="s">
        <v>240</v>
      </c>
      <c r="S134" t="s">
        <v>23429</v>
      </c>
      <c r="T134" s="379"/>
      <c r="W134" s="121"/>
      <c r="Z134" s="121"/>
      <c r="AC134" s="121"/>
      <c r="AF134" s="121"/>
      <c r="AI134" s="121"/>
      <c r="AL134" s="121"/>
    </row>
    <row r="135" spans="1:38" x14ac:dyDescent="0.25">
      <c r="A135">
        <v>3023307</v>
      </c>
      <c r="B135">
        <v>3023307</v>
      </c>
      <c r="C135" t="s">
        <v>504</v>
      </c>
      <c r="D135" s="106">
        <v>0</v>
      </c>
      <c r="E135" s="106" t="s">
        <v>400</v>
      </c>
      <c r="F135" s="106" t="s">
        <v>409</v>
      </c>
      <c r="G135" t="s">
        <v>1004</v>
      </c>
      <c r="H135" t="s">
        <v>586</v>
      </c>
      <c r="I135" t="s">
        <v>23786</v>
      </c>
      <c r="J135">
        <v>511010</v>
      </c>
      <c r="K135" s="117" t="s">
        <v>10</v>
      </c>
      <c r="L135" s="106">
        <v>1</v>
      </c>
      <c r="M135" s="106" t="s">
        <v>23787</v>
      </c>
      <c r="N135" s="106">
        <v>400114</v>
      </c>
      <c r="O135" s="106" t="s">
        <v>504</v>
      </c>
      <c r="P135" t="s">
        <v>154</v>
      </c>
      <c r="Q135" t="s">
        <v>155</v>
      </c>
      <c r="R135" t="s">
        <v>156</v>
      </c>
      <c r="S135" t="s">
        <v>23429</v>
      </c>
      <c r="T135" s="379"/>
      <c r="W135" s="121"/>
      <c r="Z135" s="121"/>
      <c r="AC135" s="121"/>
      <c r="AF135" s="121"/>
      <c r="AI135" s="121"/>
      <c r="AL135" s="121"/>
    </row>
    <row r="136" spans="1:38" x14ac:dyDescent="0.25">
      <c r="A136">
        <v>3023309</v>
      </c>
      <c r="B136">
        <v>3023309</v>
      </c>
      <c r="C136" t="s">
        <v>503</v>
      </c>
      <c r="D136" s="106">
        <v>0</v>
      </c>
      <c r="E136" s="106" t="s">
        <v>400</v>
      </c>
      <c r="F136" s="106" t="s">
        <v>409</v>
      </c>
      <c r="G136" t="s">
        <v>1004</v>
      </c>
      <c r="H136" t="s">
        <v>586</v>
      </c>
      <c r="I136" t="s">
        <v>23786</v>
      </c>
      <c r="J136">
        <v>511010</v>
      </c>
      <c r="K136" s="117" t="s">
        <v>10</v>
      </c>
      <c r="L136" s="106">
        <v>1</v>
      </c>
      <c r="M136" s="106" t="s">
        <v>23787</v>
      </c>
      <c r="N136" s="106">
        <v>400098</v>
      </c>
      <c r="O136" s="106" t="s">
        <v>503</v>
      </c>
      <c r="P136" t="s">
        <v>28</v>
      </c>
      <c r="Q136" t="s">
        <v>29</v>
      </c>
      <c r="R136" t="s">
        <v>30</v>
      </c>
      <c r="S136" t="s">
        <v>23429</v>
      </c>
      <c r="T136" s="379"/>
      <c r="W136" s="121"/>
      <c r="Z136" s="121"/>
      <c r="AC136" s="121"/>
      <c r="AF136" s="121"/>
      <c r="AI136" s="121"/>
      <c r="AL136" s="121"/>
    </row>
    <row r="137" spans="1:38" x14ac:dyDescent="0.25">
      <c r="A137">
        <v>3023509</v>
      </c>
      <c r="B137">
        <v>3023509</v>
      </c>
      <c r="C137" t="s">
        <v>506</v>
      </c>
      <c r="D137" s="106">
        <v>0</v>
      </c>
      <c r="E137" s="106" t="s">
        <v>400</v>
      </c>
      <c r="F137" s="106" t="s">
        <v>409</v>
      </c>
      <c r="G137" t="s">
        <v>1004</v>
      </c>
      <c r="H137" t="s">
        <v>586</v>
      </c>
      <c r="I137" t="s">
        <v>23786</v>
      </c>
      <c r="J137">
        <v>511010</v>
      </c>
      <c r="K137" s="117" t="s">
        <v>10</v>
      </c>
      <c r="L137" s="106">
        <v>1</v>
      </c>
      <c r="M137" s="106" t="s">
        <v>23787</v>
      </c>
      <c r="N137" s="106">
        <v>400066</v>
      </c>
      <c r="O137" s="106" t="s">
        <v>506</v>
      </c>
      <c r="P137" t="s">
        <v>206</v>
      </c>
      <c r="Q137" t="s">
        <v>207</v>
      </c>
      <c r="R137" t="s">
        <v>208</v>
      </c>
      <c r="S137" t="s">
        <v>23429</v>
      </c>
      <c r="T137" s="379"/>
      <c r="W137" s="121"/>
      <c r="Z137" s="121"/>
      <c r="AC137" s="121"/>
      <c r="AF137" s="121"/>
      <c r="AI137" s="121"/>
      <c r="AL137" s="121"/>
    </row>
    <row r="138" spans="1:38" x14ac:dyDescent="0.25">
      <c r="A138">
        <v>3023521</v>
      </c>
      <c r="B138">
        <v>3023521</v>
      </c>
      <c r="C138" t="s">
        <v>562</v>
      </c>
      <c r="D138" s="106">
        <v>0</v>
      </c>
      <c r="E138" s="106" t="s">
        <v>400</v>
      </c>
      <c r="F138" s="106" t="s">
        <v>561</v>
      </c>
      <c r="G138" t="s">
        <v>1004</v>
      </c>
      <c r="H138" t="s">
        <v>586</v>
      </c>
      <c r="I138" t="s">
        <v>23786</v>
      </c>
      <c r="J138">
        <v>511010</v>
      </c>
      <c r="K138" s="117" t="s">
        <v>10</v>
      </c>
      <c r="L138" s="106">
        <v>1</v>
      </c>
      <c r="M138" s="106" t="s">
        <v>23787</v>
      </c>
      <c r="N138" s="106">
        <v>400135</v>
      </c>
      <c r="O138" s="106" t="s">
        <v>562</v>
      </c>
      <c r="P138" t="s">
        <v>190</v>
      </c>
      <c r="Q138" t="s">
        <v>191</v>
      </c>
      <c r="R138" t="s">
        <v>192</v>
      </c>
      <c r="S138" t="s">
        <v>23429</v>
      </c>
      <c r="T138" s="379"/>
      <c r="W138" s="121"/>
      <c r="Z138" s="121"/>
      <c r="AC138" s="121"/>
      <c r="AF138" s="121"/>
      <c r="AI138" s="121"/>
      <c r="AL138" s="121"/>
    </row>
    <row r="139" spans="1:38" x14ac:dyDescent="0.25">
      <c r="A139">
        <v>3023311</v>
      </c>
      <c r="B139">
        <v>3023311</v>
      </c>
      <c r="C139" t="s">
        <v>508</v>
      </c>
      <c r="D139" s="106">
        <v>0</v>
      </c>
      <c r="E139" s="106" t="s">
        <v>400</v>
      </c>
      <c r="F139" s="106" t="s">
        <v>409</v>
      </c>
      <c r="G139" t="s">
        <v>1004</v>
      </c>
      <c r="H139" t="s">
        <v>586</v>
      </c>
      <c r="I139" t="s">
        <v>23786</v>
      </c>
      <c r="J139">
        <v>511010</v>
      </c>
      <c r="K139" s="117" t="s">
        <v>10</v>
      </c>
      <c r="L139" s="106">
        <v>1</v>
      </c>
      <c r="M139" s="106" t="s">
        <v>23787</v>
      </c>
      <c r="N139" s="106">
        <v>400058</v>
      </c>
      <c r="O139" s="106" t="s">
        <v>508</v>
      </c>
      <c r="P139" t="s">
        <v>215</v>
      </c>
      <c r="Q139" t="s">
        <v>216</v>
      </c>
      <c r="R139" t="s">
        <v>217</v>
      </c>
      <c r="S139" t="s">
        <v>23429</v>
      </c>
      <c r="T139" s="379"/>
      <c r="W139" s="121"/>
      <c r="Z139" s="121"/>
      <c r="AC139" s="121"/>
      <c r="AF139" s="121"/>
      <c r="AI139" s="121"/>
      <c r="AL139" s="121"/>
    </row>
    <row r="140" spans="1:38" x14ac:dyDescent="0.25">
      <c r="A140">
        <v>3023313</v>
      </c>
      <c r="B140">
        <v>3023313</v>
      </c>
      <c r="C140" t="s">
        <v>513</v>
      </c>
      <c r="D140" s="106">
        <v>0</v>
      </c>
      <c r="E140" s="106" t="s">
        <v>400</v>
      </c>
      <c r="F140" s="106" t="s">
        <v>409</v>
      </c>
      <c r="G140" t="s">
        <v>1004</v>
      </c>
      <c r="H140" t="s">
        <v>586</v>
      </c>
      <c r="I140" t="s">
        <v>23786</v>
      </c>
      <c r="J140">
        <v>511010</v>
      </c>
      <c r="K140" s="117" t="s">
        <v>10</v>
      </c>
      <c r="L140" s="106">
        <v>1</v>
      </c>
      <c r="M140" s="106" t="s">
        <v>23787</v>
      </c>
      <c r="N140" s="106">
        <v>400006</v>
      </c>
      <c r="O140" s="106" t="s">
        <v>513</v>
      </c>
      <c r="P140" t="s">
        <v>247</v>
      </c>
      <c r="Q140" t="s">
        <v>248</v>
      </c>
      <c r="R140" t="s">
        <v>249</v>
      </c>
      <c r="S140" t="s">
        <v>23429</v>
      </c>
      <c r="T140" s="379"/>
      <c r="W140" s="121"/>
      <c r="Z140" s="121"/>
      <c r="AC140" s="121"/>
      <c r="AF140" s="121"/>
      <c r="AI140" s="121"/>
      <c r="AL140" s="121"/>
    </row>
    <row r="141" spans="1:38" x14ac:dyDescent="0.25">
      <c r="A141">
        <v>3022070</v>
      </c>
      <c r="B141">
        <v>3022070</v>
      </c>
      <c r="C141" t="s">
        <v>520</v>
      </c>
      <c r="D141" s="106">
        <v>0</v>
      </c>
      <c r="E141" s="106" t="s">
        <v>400</v>
      </c>
      <c r="F141" s="106" t="s">
        <v>409</v>
      </c>
      <c r="G141" t="s">
        <v>1004</v>
      </c>
      <c r="H141" t="s">
        <v>586</v>
      </c>
      <c r="I141" t="s">
        <v>23786</v>
      </c>
      <c r="J141">
        <v>511010</v>
      </c>
      <c r="K141" s="117" t="s">
        <v>10</v>
      </c>
      <c r="L141" s="106">
        <v>1</v>
      </c>
      <c r="M141" s="106" t="s">
        <v>23787</v>
      </c>
      <c r="N141" s="106">
        <v>400038</v>
      </c>
      <c r="O141" s="106" t="s">
        <v>520</v>
      </c>
      <c r="P141" t="s">
        <v>210</v>
      </c>
      <c r="Q141" t="s">
        <v>211</v>
      </c>
      <c r="R141" t="s">
        <v>212</v>
      </c>
      <c r="S141" t="s">
        <v>23429</v>
      </c>
      <c r="T141" s="379"/>
      <c r="W141" s="121"/>
      <c r="Z141" s="121"/>
      <c r="AC141" s="121"/>
      <c r="AF141" s="121"/>
      <c r="AI141" s="121"/>
      <c r="AL141" s="121"/>
    </row>
    <row r="142" spans="1:38" x14ac:dyDescent="0.25">
      <c r="A142">
        <v>3023500</v>
      </c>
      <c r="B142">
        <v>3023500</v>
      </c>
      <c r="C142" t="s">
        <v>418</v>
      </c>
      <c r="D142" s="106">
        <v>0</v>
      </c>
      <c r="E142" s="106" t="s">
        <v>400</v>
      </c>
      <c r="F142" s="106" t="s">
        <v>409</v>
      </c>
      <c r="G142" t="s">
        <v>1004</v>
      </c>
      <c r="H142" t="s">
        <v>586</v>
      </c>
      <c r="I142" t="s">
        <v>23786</v>
      </c>
      <c r="J142">
        <v>511010</v>
      </c>
      <c r="K142" s="117" t="s">
        <v>10</v>
      </c>
      <c r="L142" s="106">
        <v>1</v>
      </c>
      <c r="M142" s="106" t="s">
        <v>23787</v>
      </c>
      <c r="N142" s="106">
        <v>400023</v>
      </c>
      <c r="O142" s="106" t="s">
        <v>418</v>
      </c>
      <c r="P142" t="s">
        <v>124</v>
      </c>
      <c r="Q142" t="s">
        <v>125</v>
      </c>
      <c r="R142" t="s">
        <v>126</v>
      </c>
      <c r="S142" t="s">
        <v>23429</v>
      </c>
      <c r="T142" s="379"/>
      <c r="W142" s="121"/>
      <c r="Z142" s="121"/>
      <c r="AC142" s="121"/>
      <c r="AF142" s="121"/>
      <c r="AI142" s="121"/>
      <c r="AL142" s="121"/>
    </row>
    <row r="143" spans="1:38" x14ac:dyDescent="0.25">
      <c r="A143">
        <v>3022077</v>
      </c>
      <c r="B143">
        <v>3022077</v>
      </c>
      <c r="C143" t="s">
        <v>484</v>
      </c>
      <c r="D143" s="106">
        <v>0</v>
      </c>
      <c r="E143" s="106" t="s">
        <v>400</v>
      </c>
      <c r="F143" s="106" t="s">
        <v>409</v>
      </c>
      <c r="G143" t="s">
        <v>1004</v>
      </c>
      <c r="H143" t="s">
        <v>586</v>
      </c>
      <c r="I143" t="s">
        <v>23786</v>
      </c>
      <c r="J143">
        <v>511010</v>
      </c>
      <c r="K143" s="117" t="s">
        <v>10</v>
      </c>
      <c r="L143" s="106">
        <v>1</v>
      </c>
      <c r="M143" s="106" t="s">
        <v>23787</v>
      </c>
      <c r="N143" s="106">
        <v>400113</v>
      </c>
      <c r="O143" s="106" t="s">
        <v>484</v>
      </c>
      <c r="P143" t="s">
        <v>58</v>
      </c>
      <c r="Q143" t="s">
        <v>59</v>
      </c>
      <c r="R143" t="s">
        <v>60</v>
      </c>
      <c r="S143" t="s">
        <v>23429</v>
      </c>
      <c r="T143" s="379"/>
      <c r="W143" s="121"/>
      <c r="Z143" s="121"/>
      <c r="AC143" s="121"/>
      <c r="AF143" s="121"/>
      <c r="AI143" s="121"/>
      <c r="AL143" s="121"/>
    </row>
    <row r="144" spans="1:38" x14ac:dyDescent="0.25">
      <c r="A144">
        <v>3022055</v>
      </c>
      <c r="B144">
        <v>3022055</v>
      </c>
      <c r="C144" t="s">
        <v>524</v>
      </c>
      <c r="D144" s="106">
        <v>0</v>
      </c>
      <c r="E144" s="106" t="s">
        <v>400</v>
      </c>
      <c r="F144" s="106" t="s">
        <v>409</v>
      </c>
      <c r="G144" t="s">
        <v>1004</v>
      </c>
      <c r="H144" t="s">
        <v>586</v>
      </c>
      <c r="I144" t="s">
        <v>23786</v>
      </c>
      <c r="J144">
        <v>511010</v>
      </c>
      <c r="K144" s="117" t="s">
        <v>10</v>
      </c>
      <c r="L144" s="106">
        <v>1</v>
      </c>
      <c r="M144" s="106" t="s">
        <v>23787</v>
      </c>
      <c r="N144" s="106">
        <v>400101</v>
      </c>
      <c r="O144" s="106" t="s">
        <v>524</v>
      </c>
      <c r="P144" t="s">
        <v>37</v>
      </c>
      <c r="Q144" t="s">
        <v>38</v>
      </c>
      <c r="R144" t="s">
        <v>39</v>
      </c>
      <c r="S144" t="s">
        <v>23429</v>
      </c>
      <c r="T144" s="379"/>
      <c r="W144" s="121"/>
      <c r="Z144" s="121"/>
      <c r="AC144" s="121"/>
      <c r="AF144" s="121"/>
      <c r="AI144" s="121"/>
      <c r="AL144" s="121"/>
    </row>
    <row r="145" spans="1:38" x14ac:dyDescent="0.25">
      <c r="A145">
        <v>3022057</v>
      </c>
      <c r="B145">
        <v>3022057</v>
      </c>
      <c r="C145" t="s">
        <v>525</v>
      </c>
      <c r="D145" s="106">
        <v>0</v>
      </c>
      <c r="E145" s="106" t="s">
        <v>400</v>
      </c>
      <c r="F145" s="106" t="s">
        <v>409</v>
      </c>
      <c r="G145" t="s">
        <v>1004</v>
      </c>
      <c r="H145" t="s">
        <v>586</v>
      </c>
      <c r="I145" t="s">
        <v>23786</v>
      </c>
      <c r="J145">
        <v>511010</v>
      </c>
      <c r="K145" s="117" t="s">
        <v>10</v>
      </c>
      <c r="L145" s="106">
        <v>1</v>
      </c>
      <c r="M145" s="106" t="s">
        <v>23787</v>
      </c>
      <c r="N145" s="106">
        <v>400053</v>
      </c>
      <c r="O145" s="106" t="s">
        <v>525</v>
      </c>
      <c r="P145" t="s">
        <v>226</v>
      </c>
      <c r="Q145" t="s">
        <v>227</v>
      </c>
      <c r="R145" t="s">
        <v>228</v>
      </c>
      <c r="S145" t="s">
        <v>23429</v>
      </c>
      <c r="T145" s="379"/>
      <c r="W145" s="121"/>
      <c r="Z145" s="121"/>
      <c r="AC145" s="121"/>
      <c r="AF145" s="121"/>
      <c r="AI145" s="121"/>
      <c r="AL145" s="121"/>
    </row>
    <row r="146" spans="1:38" x14ac:dyDescent="0.25">
      <c r="A146">
        <v>3022076</v>
      </c>
      <c r="B146">
        <v>3022076</v>
      </c>
      <c r="C146" t="s">
        <v>1014</v>
      </c>
      <c r="D146" s="106">
        <v>0</v>
      </c>
      <c r="E146" s="106" t="s">
        <v>400</v>
      </c>
      <c r="F146" s="106" t="s">
        <v>409</v>
      </c>
      <c r="G146" t="s">
        <v>1004</v>
      </c>
      <c r="H146" t="s">
        <v>586</v>
      </c>
      <c r="I146" t="s">
        <v>23786</v>
      </c>
      <c r="J146">
        <v>511010</v>
      </c>
      <c r="K146" s="117" t="s">
        <v>10</v>
      </c>
      <c r="L146" s="106">
        <v>1</v>
      </c>
      <c r="M146" s="106" t="s">
        <v>23787</v>
      </c>
      <c r="N146" s="106">
        <v>400111</v>
      </c>
      <c r="O146" s="106" t="s">
        <v>1014</v>
      </c>
      <c r="P146" t="s">
        <v>127</v>
      </c>
      <c r="Q146" t="s">
        <v>128</v>
      </c>
      <c r="R146" t="s">
        <v>129</v>
      </c>
      <c r="S146" t="s">
        <v>23429</v>
      </c>
      <c r="T146" s="379"/>
      <c r="W146" s="121"/>
      <c r="Z146" s="121"/>
      <c r="AC146" s="121"/>
      <c r="AF146" s="121"/>
      <c r="AI146" s="121"/>
      <c r="AL146" s="121"/>
    </row>
    <row r="147" spans="1:38" x14ac:dyDescent="0.25">
      <c r="A147">
        <v>3022060</v>
      </c>
      <c r="B147">
        <v>3022060</v>
      </c>
      <c r="C147" t="s">
        <v>529</v>
      </c>
      <c r="D147" s="106">
        <v>0</v>
      </c>
      <c r="E147" s="106" t="s">
        <v>400</v>
      </c>
      <c r="F147" s="106" t="s">
        <v>409</v>
      </c>
      <c r="G147" t="s">
        <v>1004</v>
      </c>
      <c r="H147" t="s">
        <v>586</v>
      </c>
      <c r="I147" t="s">
        <v>23786</v>
      </c>
      <c r="J147">
        <v>511010</v>
      </c>
      <c r="K147" s="117" t="s">
        <v>10</v>
      </c>
      <c r="L147" s="106">
        <v>1</v>
      </c>
      <c r="M147" s="106" t="s">
        <v>23787</v>
      </c>
      <c r="N147" s="106">
        <v>400011</v>
      </c>
      <c r="O147" s="106" t="s">
        <v>529</v>
      </c>
      <c r="P147" t="s">
        <v>250</v>
      </c>
      <c r="Q147" t="s">
        <v>251</v>
      </c>
      <c r="R147" t="s">
        <v>252</v>
      </c>
      <c r="S147" t="s">
        <v>23429</v>
      </c>
      <c r="T147" s="379"/>
      <c r="W147" s="121"/>
      <c r="Z147" s="121"/>
      <c r="AC147" s="121"/>
      <c r="AF147" s="121"/>
      <c r="AI147" s="121"/>
      <c r="AL147" s="121"/>
    </row>
    <row r="148" spans="1:38" x14ac:dyDescent="0.25">
      <c r="A148">
        <v>3023518</v>
      </c>
      <c r="B148">
        <v>3023518</v>
      </c>
      <c r="C148" t="s">
        <v>531</v>
      </c>
      <c r="D148" s="106">
        <v>0</v>
      </c>
      <c r="E148" s="106" t="s">
        <v>400</v>
      </c>
      <c r="F148" s="106" t="s">
        <v>409</v>
      </c>
      <c r="G148" t="s">
        <v>1004</v>
      </c>
      <c r="H148" t="s">
        <v>586</v>
      </c>
      <c r="I148" t="s">
        <v>23786</v>
      </c>
      <c r="J148">
        <v>511010</v>
      </c>
      <c r="K148" s="117" t="s">
        <v>10</v>
      </c>
      <c r="L148" s="106">
        <v>1</v>
      </c>
      <c r="M148" s="106" t="s">
        <v>23787</v>
      </c>
      <c r="N148" s="106">
        <v>400117</v>
      </c>
      <c r="O148" s="106" t="s">
        <v>531</v>
      </c>
      <c r="P148" t="s">
        <v>172</v>
      </c>
      <c r="Q148" t="s">
        <v>173</v>
      </c>
      <c r="R148" t="s">
        <v>174</v>
      </c>
      <c r="S148" t="s">
        <v>23429</v>
      </c>
      <c r="T148" s="379"/>
      <c r="W148" s="121"/>
      <c r="Z148" s="121"/>
      <c r="AC148" s="121"/>
      <c r="AF148" s="121"/>
      <c r="AI148" s="121"/>
      <c r="AL148" s="121"/>
    </row>
  </sheetData>
  <autoFilter ref="A6:BS148" xr:uid="{40867054-784C-4C80-9491-B597E04709FB}"/>
  <phoneticPr fontId="7" type="noConversion"/>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9530-50BB-43C4-98AE-49DBB672BC43}">
  <sheetPr filterMode="1">
    <tabColor theme="4" tint="0.39997558519241921"/>
  </sheetPr>
  <dimension ref="A2:BT104"/>
  <sheetViews>
    <sheetView zoomScale="88" zoomScaleNormal="80" workbookViewId="0">
      <pane xSplit="3" ySplit="6" topLeftCell="S55"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1" max="1" width="15.42578125"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8" customWidth="1"/>
    <col min="9" max="9" width="18.28515625" style="127"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59.28515625" hidden="1" customWidth="1" outlineLevel="1"/>
    <col min="23" max="23" width="14.140625" bestFit="1" customWidth="1" collapsed="1"/>
    <col min="24" max="24" width="25" hidden="1" customWidth="1" outlineLevel="1"/>
    <col min="25" max="25" width="40" hidden="1" customWidth="1" outlineLevel="1"/>
    <col min="26" max="26" width="13.285156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5703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3.57031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3.57031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6" width="40" hidden="1" customWidth="1" outlineLevel="1"/>
    <col min="57" max="57" width="14.42578125" bestFit="1" customWidth="1" collapsed="1"/>
    <col min="58" max="58" width="14.140625" bestFit="1" customWidth="1"/>
    <col min="59" max="59" width="16.28515625" customWidth="1"/>
    <col min="60" max="60" width="15" customWidth="1"/>
    <col min="61" max="61" width="14" bestFit="1" customWidth="1"/>
    <col min="62" max="62" width="16.28515625" style="107" bestFit="1" customWidth="1"/>
    <col min="63" max="72" width="12.28515625" style="107" bestFit="1" customWidth="1"/>
    <col min="74" max="74" width="12.7109375" bestFit="1" customWidth="1"/>
    <col min="75" max="75" width="13.85546875" bestFit="1" customWidth="1"/>
    <col min="76" max="76" width="12.42578125" bestFit="1" customWidth="1"/>
    <col min="79" max="79" width="10.5703125" bestFit="1" customWidth="1"/>
    <col min="80" max="80" width="12.42578125" bestFit="1" customWidth="1"/>
    <col min="81" max="81" width="11" bestFit="1" customWidth="1"/>
    <col min="82" max="82" width="13.85546875" bestFit="1" customWidth="1"/>
    <col min="83" max="90" width="14.140625" customWidth="1"/>
    <col min="91" max="91" width="13.85546875" bestFit="1" customWidth="1"/>
    <col min="92" max="92" width="11.28515625" bestFit="1" customWidth="1"/>
    <col min="93" max="93" width="17" bestFit="1" customWidth="1"/>
  </cols>
  <sheetData>
    <row r="2" spans="1:62" ht="15.75" thickBot="1" x14ac:dyDescent="0.3"/>
    <row r="3" spans="1:62" s="116" customFormat="1" ht="76.5" customHeight="1" thickTop="1" thickBot="1" x14ac:dyDescent="0.25">
      <c r="A3" s="102" t="s">
        <v>23711</v>
      </c>
      <c r="B3" s="102" t="s">
        <v>774</v>
      </c>
      <c r="C3" s="102" t="s">
        <v>775</v>
      </c>
      <c r="D3" s="102" t="s">
        <v>386</v>
      </c>
      <c r="E3" s="102" t="s">
        <v>759</v>
      </c>
      <c r="F3" s="102" t="s">
        <v>384</v>
      </c>
      <c r="G3" s="115" t="s">
        <v>565</v>
      </c>
      <c r="H3" s="102" t="s">
        <v>879</v>
      </c>
      <c r="I3" s="140"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1"/>
      <c r="BE3" s="104" t="s">
        <v>768</v>
      </c>
      <c r="BF3" s="105" t="s">
        <v>778</v>
      </c>
      <c r="BG3" s="105" t="s">
        <v>751</v>
      </c>
      <c r="BI3" s="576" t="s">
        <v>24007</v>
      </c>
      <c r="BJ3" s="576"/>
    </row>
    <row r="4" spans="1:62" s="116" customFormat="1" ht="16.5" thickTop="1" thickBot="1" x14ac:dyDescent="0.3">
      <c r="A4" s="101"/>
      <c r="B4" s="101"/>
      <c r="C4" s="101"/>
      <c r="D4" s="129"/>
      <c r="E4" s="101"/>
      <c r="F4" s="101"/>
      <c r="G4" s="129"/>
      <c r="H4" s="101"/>
      <c r="I4" s="14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t="s">
        <v>885</v>
      </c>
      <c r="BF4" s="131"/>
      <c r="BG4" s="131"/>
    </row>
    <row r="5" spans="1:62" ht="16.5" thickTop="1" thickBot="1" x14ac:dyDescent="0.3">
      <c r="N5" s="99"/>
      <c r="P5" s="3"/>
      <c r="R5" s="3"/>
      <c r="S5" s="3"/>
      <c r="T5" s="136">
        <f t="shared" ref="T5:BC5" si="0">SUM(T$7:T$93)</f>
        <v>0</v>
      </c>
      <c r="U5" s="136">
        <f t="shared" si="0"/>
        <v>0</v>
      </c>
      <c r="V5" s="136">
        <f t="shared" si="0"/>
        <v>0</v>
      </c>
      <c r="W5" s="136">
        <f t="shared" si="0"/>
        <v>2149701</v>
      </c>
      <c r="X5" s="136">
        <f t="shared" si="0"/>
        <v>1110</v>
      </c>
      <c r="Y5" s="136" t="e">
        <f t="shared" si="0"/>
        <v>#N/A</v>
      </c>
      <c r="Z5" s="136">
        <f t="shared" si="0"/>
        <v>0</v>
      </c>
      <c r="AA5" s="136">
        <f t="shared" si="0"/>
        <v>0</v>
      </c>
      <c r="AB5" s="136">
        <f t="shared" si="0"/>
        <v>0</v>
      </c>
      <c r="AC5" s="136">
        <f t="shared" si="0"/>
        <v>0</v>
      </c>
      <c r="AD5" s="136">
        <f t="shared" si="0"/>
        <v>0</v>
      </c>
      <c r="AE5" s="136">
        <f t="shared" si="0"/>
        <v>0</v>
      </c>
      <c r="AF5" s="136">
        <f t="shared" si="0"/>
        <v>2171598</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c r="BE5" s="136">
        <f>SUM(BE$7:BE$93)</f>
        <v>0</v>
      </c>
      <c r="BF5" s="136">
        <f>SUM(W$7:W$93)</f>
        <v>2149701</v>
      </c>
      <c r="BG5" s="136">
        <f>SUM(BG$7:BG$93)</f>
        <v>2149701</v>
      </c>
      <c r="BI5" s="49">
        <f>SUM(BI7:BI93)</f>
        <v>2149701</v>
      </c>
    </row>
    <row r="6" spans="1:62" ht="15.75" thickTop="1" x14ac:dyDescent="0.25">
      <c r="A6" s="122"/>
      <c r="B6" s="122"/>
      <c r="C6" s="122"/>
      <c r="D6" s="122"/>
      <c r="E6" s="122"/>
      <c r="F6" s="122"/>
      <c r="G6" s="122"/>
      <c r="H6" s="122"/>
      <c r="I6" s="14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row>
    <row r="7" spans="1:62" hidden="1" x14ac:dyDescent="0.25">
      <c r="A7">
        <f>B7</f>
        <v>3023520</v>
      </c>
      <c r="B7">
        <v>3023520</v>
      </c>
      <c r="C7" t="str">
        <f>VLOOKUP(B7,'School Details'!A:K,2,FALSE)</f>
        <v>Akiva Sch</v>
      </c>
      <c r="D7">
        <f>VLOOKUP(B7,'School Details'!A:K,3,FALSE)</f>
        <v>0</v>
      </c>
      <c r="E7" t="str">
        <f>VLOOKUP(B7,'School Details'!A:K,4,FALSE)</f>
        <v>M</v>
      </c>
      <c r="F7" t="str">
        <f>VLOOKUP(B7,'School Details'!A:K,5,FALSE)</f>
        <v>Primary</v>
      </c>
      <c r="G7" s="100" t="s">
        <v>1011</v>
      </c>
      <c r="H7" t="str">
        <f>VLOOKUP(G7,CCs!$Q:$R,2,FALSE)</f>
        <v>Pupil Premium Primar</v>
      </c>
      <c r="I7" s="127" t="s">
        <v>23681</v>
      </c>
      <c r="J7">
        <f>VLOOKUP(G7,LBB_Code!$J:$O, 2,FALSE)</f>
        <v>661225</v>
      </c>
      <c r="K7" t="str">
        <f>VLOOKUP(I7,'Drop Down'!$H:$I,2,FALSE)</f>
        <v>I05</v>
      </c>
      <c r="L7">
        <f>IF(C9=C8,L6+1,1)</f>
        <v>1</v>
      </c>
      <c r="M7" t="str">
        <f t="shared" ref="M7:M38" si="1">I7&amp;"."&amp;K7</f>
        <v>PPFSMPRI.I05</v>
      </c>
      <c r="N7">
        <f>VLOOKUP(B7,'School Details'!A:K,10,FALSE)</f>
        <v>400125</v>
      </c>
      <c r="O7" t="str">
        <f t="shared" ref="O7:O38" si="2">C7</f>
        <v>Akiva Sch</v>
      </c>
      <c r="P7" t="str">
        <f>VLOOKUP($N7,LBB_Code!$B:$F,3,FALSE)</f>
        <v>Akiva School</v>
      </c>
      <c r="Q7" t="str">
        <f>VLOOKUP($N7,LBB_Code!$B:$F,2,FALSE)</f>
        <v>S900008360</v>
      </c>
      <c r="R7" t="str">
        <f>VLOOKUP($N7,LBB_Code!$B:$F,4,FALSE)</f>
        <v>N3 2SY</v>
      </c>
      <c r="S7" t="str">
        <f>VLOOKUP($G7,LBB_Code!$J:$O, 6,FALSE)</f>
        <v>A1.D11334.661225.99999.9999999.999999</v>
      </c>
      <c r="T7" s="153"/>
      <c r="U7" t="str">
        <f>RIGHT($B7,4)&amp;"."&amp;$M7&amp;"."&amp;U$3</f>
        <v>3520.PPFSMPRI.I05.Ap251</v>
      </c>
      <c r="V7" t="str">
        <f>$O7&amp;"."&amp;RIGHT($B7,4)&amp;"."&amp;$M7&amp;"."&amp;V$3</f>
        <v>Akiva Sch.3520.PPFSMPRI.I05.Ap25</v>
      </c>
      <c r="W7" s="121">
        <v>1110</v>
      </c>
      <c r="X7" s="121">
        <f>_xlfn.XLOOKUP(B7, [4]Sheet1!$D$3:$D$89, [4]Sheet1!$M$3:$M$89)</f>
        <v>1110</v>
      </c>
      <c r="Y7" s="121" t="e">
        <f>_xlfn.XLOOKUP(C7, [4]Sheet1!$D$3:$D$89, [4]Sheet1!$M$3:$M$89)</f>
        <v>#N/A</v>
      </c>
      <c r="Z7" s="121"/>
      <c r="AC7" s="121"/>
      <c r="AF7" s="121">
        <v>757</v>
      </c>
      <c r="AI7" s="121"/>
      <c r="AL7" s="121"/>
      <c r="AO7" s="121"/>
      <c r="AR7" s="121"/>
      <c r="AU7" s="121"/>
      <c r="AX7" s="121"/>
      <c r="BA7" s="121"/>
      <c r="BE7" s="121"/>
      <c r="BF7" s="119">
        <f>AF7+AO7+AX7+BE7</f>
        <v>757</v>
      </c>
      <c r="BG7" s="119">
        <f t="shared" ref="BG7:BG37" si="3">W7-T7</f>
        <v>1110</v>
      </c>
      <c r="BI7" s="49">
        <v>1110</v>
      </c>
    </row>
    <row r="8" spans="1:62" hidden="1" x14ac:dyDescent="0.25">
      <c r="A8">
        <f t="shared" ref="A8:A71" si="4">B8</f>
        <v>3023317</v>
      </c>
      <c r="B8">
        <v>3023317</v>
      </c>
      <c r="C8" t="str">
        <f>VLOOKUP(B8,'School Details'!A:K,2,FALSE)</f>
        <v>All Saints N20 Sch</v>
      </c>
      <c r="D8">
        <f>VLOOKUP(B8,'School Details'!A:K,3,FALSE)</f>
        <v>0</v>
      </c>
      <c r="E8" t="str">
        <f>VLOOKUP(B8,'School Details'!A:K,4,FALSE)</f>
        <v>M</v>
      </c>
      <c r="F8" t="str">
        <f>VLOOKUP(B8,'School Details'!A:K,5,FALSE)</f>
        <v>Primary</v>
      </c>
      <c r="G8" s="100" t="s">
        <v>1011</v>
      </c>
      <c r="H8" t="str">
        <f>VLOOKUP(G8,CCs!$Q:$R,2,FALSE)</f>
        <v>Pupil Premium Primar</v>
      </c>
      <c r="I8" s="127" t="s">
        <v>23681</v>
      </c>
      <c r="J8">
        <f>VLOOKUP(G8,LBB_Code!$J:$O, 2,FALSE)</f>
        <v>661225</v>
      </c>
      <c r="K8" t="str">
        <f>VLOOKUP(I8,'Drop Down'!$H:$I,2,FALSE)</f>
        <v>I05</v>
      </c>
      <c r="L8">
        <f>IF(C10=C9,L7+1,1)</f>
        <v>1</v>
      </c>
      <c r="M8" t="str">
        <f t="shared" si="1"/>
        <v>PPFSMPRI.I05</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A1.D11334.661225.99999.9999999.999999</v>
      </c>
      <c r="T8" s="153"/>
      <c r="U8" t="str">
        <f t="shared" ref="U8:U70" si="5">RIGHT($B8,4)&amp;"."&amp;$M8&amp;"."&amp;U$3</f>
        <v>3317.PPFSMPRI.I05.Ap251</v>
      </c>
      <c r="V8" t="str">
        <f t="shared" ref="V8:V70" si="6">$O8&amp;"."&amp;RIGHT($B8,4)&amp;"."&amp;$M8&amp;"."&amp;V$3</f>
        <v>All Saints N20 Sch.3317.PPFSMPRI.I05.Ap25</v>
      </c>
      <c r="W8" s="121">
        <v>20429</v>
      </c>
      <c r="Z8" s="121"/>
      <c r="AC8" s="121"/>
      <c r="AF8" s="121">
        <v>17980</v>
      </c>
      <c r="AI8" s="121"/>
      <c r="AL8" s="121"/>
      <c r="AO8" s="121"/>
      <c r="AR8" s="121"/>
      <c r="AU8" s="121"/>
      <c r="AX8" s="121"/>
      <c r="BA8" s="121"/>
      <c r="BE8" s="121"/>
      <c r="BF8" s="119">
        <f t="shared" ref="BF8:BF70" si="7">AF8+AO8+AX8+BE8</f>
        <v>17980</v>
      </c>
      <c r="BG8" s="119">
        <f t="shared" si="3"/>
        <v>20429</v>
      </c>
      <c r="BI8" s="49">
        <v>20429</v>
      </c>
    </row>
    <row r="9" spans="1:62" hidden="1" x14ac:dyDescent="0.25">
      <c r="A9">
        <f t="shared" si="4"/>
        <v>3023300</v>
      </c>
      <c r="B9">
        <v>3023300</v>
      </c>
      <c r="C9" t="str">
        <f>VLOOKUP(B9,'School Details'!A:K,2,FALSE)</f>
        <v>All Saints NW2 Sch</v>
      </c>
      <c r="D9">
        <f>VLOOKUP(B9,'School Details'!A:K,3,FALSE)</f>
        <v>0</v>
      </c>
      <c r="E9" t="str">
        <f>VLOOKUP(B9,'School Details'!A:K,4,FALSE)</f>
        <v>M</v>
      </c>
      <c r="F9" t="str">
        <f>VLOOKUP(B9,'School Details'!A:K,5,FALSE)</f>
        <v>Primary</v>
      </c>
      <c r="G9" s="100" t="s">
        <v>1011</v>
      </c>
      <c r="H9" t="str">
        <f>VLOOKUP(G9,CCs!$Q:$R,2,FALSE)</f>
        <v>Pupil Premium Primar</v>
      </c>
      <c r="I9" s="127" t="s">
        <v>23681</v>
      </c>
      <c r="J9">
        <f>VLOOKUP(G9,LBB_Code!$J:$O, 2,FALSE)</f>
        <v>661225</v>
      </c>
      <c r="K9" t="str">
        <f>VLOOKUP(I9,'Drop Down'!$H:$I,2,FALSE)</f>
        <v>I05</v>
      </c>
      <c r="L9">
        <f>IF(C11=C10,L8+1,1)</f>
        <v>1</v>
      </c>
      <c r="M9" t="str">
        <f t="shared" si="1"/>
        <v>PPFSMPRI.I05</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A1.D11334.661225.99999.9999999.999999</v>
      </c>
      <c r="T9" s="153"/>
      <c r="U9" t="str">
        <f t="shared" si="5"/>
        <v>3300.PPFSMPRI.I05.Ap251</v>
      </c>
      <c r="V9" t="str">
        <f t="shared" si="6"/>
        <v>All Saints NW2 Sch.3300.PPFSMPRI.I05.Ap25</v>
      </c>
      <c r="W9" s="121">
        <v>32930</v>
      </c>
      <c r="Z9" s="121"/>
      <c r="AC9" s="121"/>
      <c r="AF9" s="121">
        <v>28406</v>
      </c>
      <c r="AL9" s="121"/>
      <c r="AO9" s="121"/>
      <c r="AR9" s="121"/>
      <c r="AU9" s="121"/>
      <c r="AX9" s="121"/>
      <c r="BA9" s="121"/>
      <c r="BE9" s="121"/>
      <c r="BF9" s="119">
        <f t="shared" si="7"/>
        <v>28406</v>
      </c>
      <c r="BG9" s="119">
        <f t="shared" si="3"/>
        <v>32930</v>
      </c>
      <c r="BI9" s="49">
        <v>32930</v>
      </c>
    </row>
    <row r="10" spans="1:62" hidden="1" x14ac:dyDescent="0.25">
      <c r="A10">
        <f t="shared" si="4"/>
        <v>3023500</v>
      </c>
      <c r="B10">
        <v>3023500</v>
      </c>
      <c r="C10" t="str">
        <f>VLOOKUP(B10,'School Details'!A:K,2,FALSE)</f>
        <v>Annunciation Infant</v>
      </c>
      <c r="D10">
        <f>VLOOKUP(B10,'School Details'!A:K,3,FALSE)</f>
        <v>0</v>
      </c>
      <c r="E10" t="str">
        <f>VLOOKUP(B10,'School Details'!A:K,4,FALSE)</f>
        <v>M</v>
      </c>
      <c r="F10" t="str">
        <f>VLOOKUP(B10,'School Details'!A:K,5,FALSE)</f>
        <v>Primary</v>
      </c>
      <c r="G10" s="100" t="s">
        <v>1011</v>
      </c>
      <c r="H10" t="str">
        <f>VLOOKUP(G10,CCs!$Q:$R,2,FALSE)</f>
        <v>Pupil Premium Primar</v>
      </c>
      <c r="I10" s="127" t="s">
        <v>23681</v>
      </c>
      <c r="J10">
        <f>VLOOKUP(G10,LBB_Code!$J:$O, 2,FALSE)</f>
        <v>661225</v>
      </c>
      <c r="K10" t="str">
        <f>VLOOKUP(I10,'Drop Down'!$H:$I,2,FALSE)</f>
        <v>I05</v>
      </c>
      <c r="L10">
        <f>IF(C12=C11,L9+1,1)</f>
        <v>1</v>
      </c>
      <c r="M10" t="str">
        <f t="shared" si="1"/>
        <v>PPFSMPRI.I05</v>
      </c>
      <c r="N10">
        <f>VLOOKUP(B10,'School Details'!A:K,10,FALSE)</f>
        <v>400023</v>
      </c>
      <c r="O10" t="str">
        <f t="shared" si="2"/>
        <v>Annunciation Infant</v>
      </c>
      <c r="P10" t="str">
        <f>VLOOKUP($N10,LBB_Code!$B:$F,3,FALSE)</f>
        <v>The Annunciation Rc Infant School</v>
      </c>
      <c r="Q10" t="str">
        <f>VLOOKUP($N10,LBB_Code!$B:$F,2,FALSE)</f>
        <v>S900008294</v>
      </c>
      <c r="R10" t="str">
        <f>VLOOKUP($N10,LBB_Code!$B:$F,4,FALSE)</f>
        <v>HA8 0HQ</v>
      </c>
      <c r="S10" t="str">
        <f>VLOOKUP(G10,LBB_Code!$J:$O, 6,FALSE)</f>
        <v>A1.D11334.661225.99999.9999999.999999</v>
      </c>
      <c r="T10" s="153"/>
      <c r="U10" t="str">
        <f t="shared" si="5"/>
        <v>3500.PPFSMPRI.I05.Ap251</v>
      </c>
      <c r="V10" t="str">
        <f t="shared" si="6"/>
        <v>Annunciation Infant.3500.PPFSMPRI.I05.Ap25</v>
      </c>
      <c r="W10" s="121">
        <v>14060</v>
      </c>
      <c r="Z10" s="121"/>
      <c r="AC10" s="121"/>
      <c r="AF10" s="121">
        <v>12498</v>
      </c>
      <c r="AI10" s="121"/>
      <c r="AL10" s="121"/>
      <c r="AO10" s="121"/>
      <c r="AR10" s="121"/>
      <c r="AU10" s="121"/>
      <c r="AX10" s="121"/>
      <c r="BA10" s="121"/>
      <c r="BE10" s="121"/>
      <c r="BF10" s="119">
        <f t="shared" si="7"/>
        <v>12498</v>
      </c>
      <c r="BG10" s="119">
        <f t="shared" si="3"/>
        <v>14060</v>
      </c>
      <c r="BI10" s="49">
        <v>14060</v>
      </c>
    </row>
    <row r="11" spans="1:62" hidden="1" x14ac:dyDescent="0.25">
      <c r="A11">
        <f t="shared" si="4"/>
        <v>3023514</v>
      </c>
      <c r="B11">
        <v>3023514</v>
      </c>
      <c r="C11" t="str">
        <f>VLOOKUP(B11,'School Details'!A:K,2,FALSE)</f>
        <v>Annunciation Junior</v>
      </c>
      <c r="D11">
        <f>VLOOKUP(B11,'School Details'!A:K,3,FALSE)</f>
        <v>0</v>
      </c>
      <c r="E11" t="str">
        <f>VLOOKUP(B11,'School Details'!A:K,4,FALSE)</f>
        <v>M</v>
      </c>
      <c r="F11" t="str">
        <f>VLOOKUP(B11,'School Details'!A:K,5,FALSE)</f>
        <v>Primary</v>
      </c>
      <c r="G11" s="100" t="s">
        <v>1011</v>
      </c>
      <c r="H11" t="str">
        <f>VLOOKUP(G11,CCs!$Q:$R,2,FALSE)</f>
        <v>Pupil Premium Primar</v>
      </c>
      <c r="I11" s="127" t="s">
        <v>23681</v>
      </c>
      <c r="J11">
        <f>VLOOKUP(G11,LBB_Code!$J:$O, 2,FALSE)</f>
        <v>661225</v>
      </c>
      <c r="K11" t="str">
        <f>VLOOKUP(I11,'Drop Down'!$H:$I,2,FALSE)</f>
        <v>I05</v>
      </c>
      <c r="L11">
        <f t="shared" ref="L11:L21" si="8">IF(C13=C12,L10+1,1)</f>
        <v>1</v>
      </c>
      <c r="M11" t="str">
        <f t="shared" si="1"/>
        <v>PPFSMPRI.I05</v>
      </c>
      <c r="N11">
        <f>VLOOKUP(B11,'School Details'!A:K,10,FALSE)</f>
        <v>400107</v>
      </c>
      <c r="O11" t="str">
        <f t="shared" si="2"/>
        <v>Annunciation Junior</v>
      </c>
      <c r="P11" t="str">
        <f>VLOOKUP($N11,LBB_Code!$B:$F,3,FALSE)</f>
        <v>The Annunciation Rc Junior School</v>
      </c>
      <c r="Q11" t="str">
        <f>VLOOKUP($N11,LBB_Code!$B:$F,2,FALSE)</f>
        <v>S900008350</v>
      </c>
      <c r="R11" t="str">
        <f>VLOOKUP($N11,LBB_Code!$B:$F,4,FALSE)</f>
        <v>HA8 9HQ</v>
      </c>
      <c r="S11" t="str">
        <f>VLOOKUP(G11,LBB_Code!$J:$O, 6,FALSE)</f>
        <v>A1.D11334.661225.99999.9999999.999999</v>
      </c>
      <c r="T11" s="153"/>
      <c r="U11" t="str">
        <f t="shared" si="5"/>
        <v>3514.PPFSMPRI.I05.Ap251</v>
      </c>
      <c r="V11" t="str">
        <f t="shared" si="6"/>
        <v>Annunciation Junior.3514.PPFSMPRI.I05.Ap25</v>
      </c>
      <c r="W11" s="121">
        <v>17845</v>
      </c>
      <c r="Z11" s="121"/>
      <c r="AC11" s="121"/>
      <c r="AF11" s="121">
        <v>16752</v>
      </c>
      <c r="AI11" s="121"/>
      <c r="AL11" s="121"/>
      <c r="AO11" s="121"/>
      <c r="AR11" s="121"/>
      <c r="AU11" s="121"/>
      <c r="AX11" s="121"/>
      <c r="BA11" s="121"/>
      <c r="BE11" s="121"/>
      <c r="BF11" s="119">
        <f t="shared" si="7"/>
        <v>16752</v>
      </c>
      <c r="BG11" s="119">
        <f t="shared" si="3"/>
        <v>17845</v>
      </c>
      <c r="BI11" s="49">
        <v>17845</v>
      </c>
    </row>
    <row r="12" spans="1:62" hidden="1" x14ac:dyDescent="0.25">
      <c r="A12">
        <f t="shared" si="4"/>
        <v>3022002</v>
      </c>
      <c r="B12">
        <v>3022002</v>
      </c>
      <c r="C12" t="str">
        <f>VLOOKUP(B12,'School Details'!A:K,2,FALSE)</f>
        <v>Barnfield</v>
      </c>
      <c r="D12">
        <f>VLOOKUP(B12,'School Details'!A:K,3,FALSE)</f>
        <v>0</v>
      </c>
      <c r="E12" t="str">
        <f>VLOOKUP(B12,'School Details'!A:K,4,FALSE)</f>
        <v>M</v>
      </c>
      <c r="F12" t="str">
        <f>VLOOKUP(B12,'School Details'!A:K,5,FALSE)</f>
        <v>Primary</v>
      </c>
      <c r="G12" s="100" t="s">
        <v>1011</v>
      </c>
      <c r="H12" t="str">
        <f>VLOOKUP(G12,CCs!$Q:$R,2,FALSE)</f>
        <v>Pupil Premium Primar</v>
      </c>
      <c r="I12" s="127" t="s">
        <v>23681</v>
      </c>
      <c r="J12">
        <f>VLOOKUP(G12,LBB_Code!$J:$O, 2,FALSE)</f>
        <v>661225</v>
      </c>
      <c r="K12" t="str">
        <f>VLOOKUP(I12,'Drop Down'!$H:$I,2,FALSE)</f>
        <v>I05</v>
      </c>
      <c r="L12">
        <f t="shared" si="8"/>
        <v>1</v>
      </c>
      <c r="M12" t="str">
        <f t="shared" si="1"/>
        <v>PPFSMPRI.I05</v>
      </c>
      <c r="N12">
        <f>VLOOKUP(B12,'School Details'!A:K,10,FALSE)</f>
        <v>400005</v>
      </c>
      <c r="O12" t="str">
        <f t="shared" si="2"/>
        <v>Barnfield</v>
      </c>
      <c r="P12" t="str">
        <f>VLOOKUP($N12,LBB_Code!$B:$F,3,FALSE)</f>
        <v>Barnfield School</v>
      </c>
      <c r="Q12" t="str">
        <f>VLOOKUP($N12,LBB_Code!$B:$F,2,FALSE)</f>
        <v>S900008281</v>
      </c>
      <c r="R12" t="str">
        <f>VLOOKUP($N12,LBB_Code!$B:$F,4,FALSE)</f>
        <v>HA8 0DA</v>
      </c>
      <c r="S12" t="str">
        <f>VLOOKUP(G12,LBB_Code!$J:$O, 6,FALSE)</f>
        <v>A1.D11334.661225.99999.9999999.999999</v>
      </c>
      <c r="T12" s="153"/>
      <c r="U12" t="str">
        <f t="shared" si="5"/>
        <v>2002.PPFSMPRI.I05.Ap251</v>
      </c>
      <c r="V12" t="str">
        <f t="shared" si="6"/>
        <v>Barnfield.2002.PPFSMPRI.I05.Ap25</v>
      </c>
      <c r="W12" s="121">
        <v>31450</v>
      </c>
      <c r="Z12" s="121"/>
      <c r="AC12" s="121"/>
      <c r="AF12" s="121">
        <v>37496</v>
      </c>
      <c r="AI12" s="121"/>
      <c r="AL12" s="121"/>
      <c r="AO12" s="121"/>
      <c r="AR12" s="121"/>
      <c r="AU12" s="121"/>
      <c r="AX12" s="121"/>
      <c r="BA12" s="121"/>
      <c r="BE12" s="121"/>
      <c r="BF12" s="119">
        <f t="shared" si="7"/>
        <v>37496</v>
      </c>
      <c r="BG12" s="119">
        <f t="shared" si="3"/>
        <v>31450</v>
      </c>
      <c r="BI12" s="49">
        <v>31450</v>
      </c>
    </row>
    <row r="13" spans="1:62" hidden="1" x14ac:dyDescent="0.25">
      <c r="A13">
        <f t="shared" si="4"/>
        <v>3022079</v>
      </c>
      <c r="B13">
        <v>3022079</v>
      </c>
      <c r="C13" t="str">
        <f>VLOOKUP(B13,'School Details'!A:K,2,FALSE)</f>
        <v>Beis Yaakov</v>
      </c>
      <c r="D13">
        <f>VLOOKUP(B13,'School Details'!A:K,3,FALSE)</f>
        <v>0</v>
      </c>
      <c r="E13" t="str">
        <f>VLOOKUP(B13,'School Details'!A:K,4,FALSE)</f>
        <v>M</v>
      </c>
      <c r="F13" t="str">
        <f>VLOOKUP(B13,'School Details'!A:K,5,FALSE)</f>
        <v>Primary</v>
      </c>
      <c r="G13" s="100" t="s">
        <v>1011</v>
      </c>
      <c r="H13" t="str">
        <f>VLOOKUP(G13,CCs!$Q:$R,2,FALSE)</f>
        <v>Pupil Premium Primar</v>
      </c>
      <c r="I13" s="127" t="s">
        <v>23681</v>
      </c>
      <c r="J13">
        <f>VLOOKUP(G13,LBB_Code!$J:$O, 2,FALSE)</f>
        <v>661225</v>
      </c>
      <c r="K13" t="str">
        <f>VLOOKUP(I13,'Drop Down'!$H:$I,2,FALSE)</f>
        <v>I05</v>
      </c>
      <c r="L13">
        <f>IF(C15=C14,L12+1,1)</f>
        <v>1</v>
      </c>
      <c r="M13" t="str">
        <f t="shared" si="1"/>
        <v>PPFSMPRI.I05</v>
      </c>
      <c r="N13">
        <f>VLOOKUP(B13,'School Details'!A:K,10,FALSE)</f>
        <v>400070</v>
      </c>
      <c r="O13" t="str">
        <f t="shared" si="2"/>
        <v>Beis Yaakov</v>
      </c>
      <c r="P13" t="str">
        <f>VLOOKUP($N13,LBB_Code!$B:$F,3,FALSE)</f>
        <v>Beis Yaakov School</v>
      </c>
      <c r="Q13" t="str">
        <f>VLOOKUP($N13,LBB_Code!$B:$F,2,FALSE)</f>
        <v>S900008328</v>
      </c>
      <c r="R13" t="str">
        <f>VLOOKUP($N13,LBB_Code!$B:$F,4,FALSE)</f>
        <v>NW9 6NQ</v>
      </c>
      <c r="S13" t="str">
        <f>VLOOKUP(G13,LBB_Code!$J:$O, 6,FALSE)</f>
        <v>A1.D11334.661225.99999.9999999.999999</v>
      </c>
      <c r="T13" s="153"/>
      <c r="U13" t="str">
        <f t="shared" si="5"/>
        <v>2079.PPFSMPRI.I05.Ap251</v>
      </c>
      <c r="V13" t="str">
        <f t="shared" si="6"/>
        <v>Beis Yaakov.2079.PPFSMPRI.I05.Ap25</v>
      </c>
      <c r="W13" s="121">
        <v>3700</v>
      </c>
      <c r="Z13" s="121"/>
      <c r="AC13" s="121"/>
      <c r="AF13" s="121">
        <v>2651</v>
      </c>
      <c r="AI13" s="121"/>
      <c r="AL13" s="121"/>
      <c r="AO13" s="121"/>
      <c r="AR13" s="121"/>
      <c r="AU13" s="121"/>
      <c r="AX13" s="121"/>
      <c r="BA13" s="121"/>
      <c r="BE13" s="121"/>
      <c r="BF13" s="119">
        <f t="shared" si="7"/>
        <v>2651</v>
      </c>
      <c r="BG13" s="119">
        <f t="shared" si="3"/>
        <v>3700</v>
      </c>
      <c r="BI13" s="49">
        <v>3700</v>
      </c>
    </row>
    <row r="14" spans="1:62" hidden="1" x14ac:dyDescent="0.25">
      <c r="A14">
        <f t="shared" si="4"/>
        <v>3023524</v>
      </c>
      <c r="B14">
        <v>3023524</v>
      </c>
      <c r="C14" t="str">
        <f>VLOOKUP(B14,'School Details'!A:K,2,FALSE)</f>
        <v>Beit Shvidler</v>
      </c>
      <c r="D14">
        <f>VLOOKUP(B14,'School Details'!A:K,3,FALSE)</f>
        <v>0</v>
      </c>
      <c r="E14" t="str">
        <f>VLOOKUP(B14,'School Details'!A:K,4,FALSE)</f>
        <v>M</v>
      </c>
      <c r="F14" t="str">
        <f>VLOOKUP(B14,'School Details'!A:K,5,FALSE)</f>
        <v>Primary</v>
      </c>
      <c r="G14" s="100" t="s">
        <v>1011</v>
      </c>
      <c r="H14" t="str">
        <f>VLOOKUP(G14,CCs!$Q:$R,2,FALSE)</f>
        <v>Pupil Premium Primar</v>
      </c>
      <c r="I14" s="127" t="s">
        <v>23681</v>
      </c>
      <c r="J14">
        <f>VLOOKUP(G14,LBB_Code!$J:$O, 2,FALSE)</f>
        <v>661225</v>
      </c>
      <c r="K14" t="str">
        <f>VLOOKUP(I14,'Drop Down'!$H:$I,2,FALSE)</f>
        <v>I05</v>
      </c>
      <c r="L14">
        <f>IF(C16=C15,L13+1,1)</f>
        <v>1</v>
      </c>
      <c r="M14" t="str">
        <f t="shared" si="1"/>
        <v>PPFSMPRI.I05</v>
      </c>
      <c r="N14">
        <f>VLOOKUP(B14,'School Details'!A:K,10,FALSE)</f>
        <v>400150</v>
      </c>
      <c r="O14" t="str">
        <f t="shared" si="2"/>
        <v>Beit Shvidler</v>
      </c>
      <c r="P14" t="str">
        <f>VLOOKUP($N14,LBB_Code!$B:$F,3,FALSE)</f>
        <v>Beit Shvidler Primary School</v>
      </c>
      <c r="Q14" t="str">
        <f>VLOOKUP($N14,LBB_Code!$B:$F,2,FALSE)</f>
        <v>S900008364</v>
      </c>
      <c r="R14" t="str">
        <f>VLOOKUP($N14,LBB_Code!$B:$F,4,FALSE)</f>
        <v>HA8 8NX</v>
      </c>
      <c r="S14" t="str">
        <f>VLOOKUP(G14,LBB_Code!$J:$O, 6,FALSE)</f>
        <v>A1.D11334.661225.99999.9999999.999999</v>
      </c>
      <c r="T14" s="153"/>
      <c r="U14" t="str">
        <f t="shared" si="5"/>
        <v>3524.PPFSMPRI.I05.Ap251</v>
      </c>
      <c r="V14" t="str">
        <f t="shared" si="6"/>
        <v>Beit Shvidler.3524.PPFSMPRI.I05.Ap25</v>
      </c>
      <c r="W14" s="121">
        <v>3700</v>
      </c>
      <c r="Z14" s="121"/>
      <c r="AC14" s="121"/>
      <c r="AF14" s="121">
        <v>3787</v>
      </c>
      <c r="AI14" s="121"/>
      <c r="AL14" s="121"/>
      <c r="AO14" s="121"/>
      <c r="AR14" s="121"/>
      <c r="AU14" s="121"/>
      <c r="AX14" s="121"/>
      <c r="BA14" s="121"/>
      <c r="BE14" s="121"/>
      <c r="BF14" s="119">
        <f t="shared" si="7"/>
        <v>3787</v>
      </c>
      <c r="BG14" s="119">
        <f t="shared" si="3"/>
        <v>3700</v>
      </c>
      <c r="BI14" s="49">
        <v>3700</v>
      </c>
    </row>
    <row r="15" spans="1:62" hidden="1" x14ac:dyDescent="0.25">
      <c r="A15">
        <f t="shared" si="4"/>
        <v>3022066</v>
      </c>
      <c r="B15">
        <v>3022066</v>
      </c>
      <c r="C15" t="str">
        <f>VLOOKUP(B15,'School Details'!A:K,2,FALSE)</f>
        <v>Saracens Bell Lane</v>
      </c>
      <c r="D15">
        <f>VLOOKUP(B15,'School Details'!A:K,3,FALSE)</f>
        <v>0</v>
      </c>
      <c r="E15" t="str">
        <f>VLOOKUP(B15,'School Details'!A:K,4,FALSE)</f>
        <v>A</v>
      </c>
      <c r="F15" t="str">
        <f>VLOOKUP(B15,'School Details'!A:K,5,FALSE)</f>
        <v>Primary</v>
      </c>
      <c r="G15" s="100" t="s">
        <v>1011</v>
      </c>
      <c r="H15" t="str">
        <f>VLOOKUP(G15,CCs!$Q:$R,2,FALSE)</f>
        <v>Pupil Premium Primar</v>
      </c>
      <c r="I15" s="127" t="s">
        <v>23681</v>
      </c>
      <c r="J15">
        <f>VLOOKUP(G15,LBB_Code!$J:$O, 2,FALSE)</f>
        <v>661225</v>
      </c>
      <c r="K15" t="str">
        <f>VLOOKUP(I15,'Drop Down'!$H:$I,2,FALSE)</f>
        <v>I05</v>
      </c>
      <c r="L15">
        <f t="shared" si="8"/>
        <v>1</v>
      </c>
      <c r="M15" t="str">
        <f t="shared" si="1"/>
        <v>PPFSMPRI.I05</v>
      </c>
      <c r="N15">
        <f>VLOOKUP(B15,'School Details'!A:K,10,FALSE)</f>
        <v>400051</v>
      </c>
      <c r="O15" t="str">
        <f t="shared" si="2"/>
        <v>Saracens Bell Lane</v>
      </c>
      <c r="P15" t="str">
        <f>VLOOKUP($N15,LBB_Code!$B:$F,3,FALSE)</f>
        <v>Saracens Multi Academy Trust</v>
      </c>
      <c r="Q15" t="str">
        <f>VLOOKUP($N15,LBB_Code!$B:$F,2,FALSE)</f>
        <v>S900008717</v>
      </c>
      <c r="R15" t="str">
        <f>VLOOKUP($N15,LBB_Code!$B:$F,4,FALSE)</f>
        <v>NW9 4AS</v>
      </c>
      <c r="S15" t="str">
        <f>VLOOKUP(G15,LBB_Code!$J:$O, 6,FALSE)</f>
        <v>A1.D11334.661225.99999.9999999.999999</v>
      </c>
      <c r="T15" s="153"/>
      <c r="U15" t="str">
        <f t="shared" si="5"/>
        <v>2066.PPFSMPRI.I05.Ap251</v>
      </c>
      <c r="V15" t="str">
        <f t="shared" si="6"/>
        <v>Saracens Bell Lane.2066.PPFSMPRI.I05.Ap25</v>
      </c>
      <c r="W15" s="121">
        <v>0</v>
      </c>
      <c r="Z15" s="121"/>
      <c r="AC15" s="121"/>
      <c r="AF15" s="121">
        <v>0</v>
      </c>
      <c r="AI15" s="121"/>
      <c r="AL15" s="121"/>
      <c r="AO15" s="121"/>
      <c r="AR15" s="121"/>
      <c r="AU15" s="121"/>
      <c r="AX15" s="121"/>
      <c r="BA15" s="121"/>
      <c r="BE15" s="121"/>
      <c r="BF15" s="119">
        <f t="shared" si="7"/>
        <v>0</v>
      </c>
      <c r="BG15" s="119">
        <f t="shared" si="3"/>
        <v>0</v>
      </c>
      <c r="BI15" s="49">
        <v>0</v>
      </c>
    </row>
    <row r="16" spans="1:62" hidden="1" x14ac:dyDescent="0.25">
      <c r="A16">
        <f t="shared" si="4"/>
        <v>3023511</v>
      </c>
      <c r="B16">
        <v>3023511</v>
      </c>
      <c r="C16" t="str">
        <f>VLOOKUP(B16,'School Details'!A:K,2,FALSE)</f>
        <v>Blessed Dominic</v>
      </c>
      <c r="D16">
        <f>VLOOKUP(B16,'School Details'!A:K,3,FALSE)</f>
        <v>0</v>
      </c>
      <c r="E16" t="str">
        <f>VLOOKUP(B16,'School Details'!A:K,4,FALSE)</f>
        <v>M</v>
      </c>
      <c r="F16" t="str">
        <f>VLOOKUP(B16,'School Details'!A:K,5,FALSE)</f>
        <v>Primary</v>
      </c>
      <c r="G16" s="100" t="s">
        <v>1011</v>
      </c>
      <c r="H16" t="str">
        <f>VLOOKUP(G16,CCs!$Q:$R,2,FALSE)</f>
        <v>Pupil Premium Primar</v>
      </c>
      <c r="I16" s="127" t="s">
        <v>23681</v>
      </c>
      <c r="J16">
        <f>VLOOKUP(G16,LBB_Code!$J:$O, 2,FALSE)</f>
        <v>661225</v>
      </c>
      <c r="K16" t="str">
        <f>VLOOKUP(I16,'Drop Down'!$H:$I,2,FALSE)</f>
        <v>I05</v>
      </c>
      <c r="L16">
        <f>IF(C18=C17,L15+1,1)</f>
        <v>1</v>
      </c>
      <c r="M16" t="str">
        <f t="shared" si="1"/>
        <v>PPFSMPRI.I05</v>
      </c>
      <c r="N16">
        <f>VLOOKUP(B16,'School Details'!A:K,10,FALSE)</f>
        <v>400024</v>
      </c>
      <c r="O16" t="str">
        <f t="shared" si="2"/>
        <v>Blessed Dominic</v>
      </c>
      <c r="P16" t="str">
        <f>VLOOKUP($N16,LBB_Code!$B:$F,3,FALSE)</f>
        <v>Blessed Dominic Rc School</v>
      </c>
      <c r="Q16" t="str">
        <f>VLOOKUP($N16,LBB_Code!$B:$F,2,FALSE)</f>
        <v>S900008295</v>
      </c>
      <c r="R16" t="str">
        <f>VLOOKUP($N16,LBB_Code!$B:$F,4,FALSE)</f>
        <v>NW9 5FN</v>
      </c>
      <c r="S16" t="str">
        <f>VLOOKUP(G16,LBB_Code!$J:$O, 6,FALSE)</f>
        <v>A1.D11334.661225.99999.9999999.999999</v>
      </c>
      <c r="T16" s="153"/>
      <c r="U16" t="str">
        <f t="shared" si="5"/>
        <v>3511.PPFSMPRI.I05.Ap251</v>
      </c>
      <c r="V16" t="str">
        <f t="shared" si="6"/>
        <v>Blessed Dominic.3511.PPFSMPRI.I05.Ap25</v>
      </c>
      <c r="W16" s="121">
        <v>31800</v>
      </c>
      <c r="Z16" s="121"/>
      <c r="AC16" s="121"/>
      <c r="AF16" s="121">
        <v>34066</v>
      </c>
      <c r="AI16" s="121"/>
      <c r="AL16" s="121"/>
      <c r="AO16" s="121"/>
      <c r="AR16" s="121"/>
      <c r="AU16" s="121"/>
      <c r="AX16" s="121"/>
      <c r="BA16" s="121"/>
      <c r="BE16" s="121"/>
      <c r="BF16" s="119">
        <f t="shared" si="7"/>
        <v>34066</v>
      </c>
      <c r="BG16" s="119">
        <f t="shared" si="3"/>
        <v>31800</v>
      </c>
      <c r="BI16" s="49">
        <v>31800</v>
      </c>
    </row>
    <row r="17" spans="1:61" hidden="1" x14ac:dyDescent="0.25">
      <c r="A17">
        <f t="shared" si="4"/>
        <v>3022008</v>
      </c>
      <c r="B17">
        <v>3022008</v>
      </c>
      <c r="C17" t="str">
        <f>VLOOKUP(B17,'School Details'!A:K,2,FALSE)</f>
        <v>Brookland Infant</v>
      </c>
      <c r="D17">
        <f>VLOOKUP(B17,'School Details'!A:K,3,FALSE)</f>
        <v>0</v>
      </c>
      <c r="E17" t="str">
        <f>VLOOKUP(B17,'School Details'!A:K,4,FALSE)</f>
        <v>M</v>
      </c>
      <c r="F17" t="str">
        <f>VLOOKUP(B17,'School Details'!A:K,5,FALSE)</f>
        <v>Primary</v>
      </c>
      <c r="G17" s="100" t="s">
        <v>1011</v>
      </c>
      <c r="H17" t="str">
        <f>VLOOKUP(G17,CCs!$Q:$R,2,FALSE)</f>
        <v>Pupil Premium Primar</v>
      </c>
      <c r="I17" s="127" t="s">
        <v>23681</v>
      </c>
      <c r="J17">
        <f>VLOOKUP(G17,LBB_Code!$J:$O, 2,FALSE)</f>
        <v>661225</v>
      </c>
      <c r="K17" t="str">
        <f>VLOOKUP(I17,'Drop Down'!$H:$I,2,FALSE)</f>
        <v>I05</v>
      </c>
      <c r="L17">
        <f t="shared" si="8"/>
        <v>1</v>
      </c>
      <c r="M17" t="str">
        <f t="shared" si="1"/>
        <v>PPFSMPRI.I05</v>
      </c>
      <c r="N17">
        <f>VLOOKUP(B17,'School Details'!A:K,10,FALSE)</f>
        <v>400057</v>
      </c>
      <c r="O17" t="str">
        <f t="shared" si="2"/>
        <v>Brookland Infant</v>
      </c>
      <c r="P17" t="str">
        <f>VLOOKUP($N17,LBB_Code!$B:$F,3,FALSE)</f>
        <v>Brookland Infant School</v>
      </c>
      <c r="Q17" t="str">
        <f>VLOOKUP($N17,LBB_Code!$B:$F,2,FALSE)</f>
        <v>S900008317</v>
      </c>
      <c r="R17" t="str">
        <f>VLOOKUP($N17,LBB_Code!$B:$F,4,FALSE)</f>
        <v>NW11 6EJ</v>
      </c>
      <c r="S17" t="str">
        <f>VLOOKUP(G17,LBB_Code!$J:$O, 6,FALSE)</f>
        <v>A1.D11334.661225.99999.9999999.999999</v>
      </c>
      <c r="T17" s="153"/>
      <c r="U17" t="str">
        <f t="shared" si="5"/>
        <v>2008.PPFSMPRI.I05.Ap251</v>
      </c>
      <c r="V17" t="str">
        <f t="shared" si="6"/>
        <v>Brookland Infant.2008.PPFSMPRI.I05.Ap25</v>
      </c>
      <c r="W17" s="121">
        <v>10360</v>
      </c>
      <c r="Z17" s="121"/>
      <c r="AC17" s="121"/>
      <c r="AF17" s="121">
        <v>10605</v>
      </c>
      <c r="AI17" s="121"/>
      <c r="AL17" s="121"/>
      <c r="AO17" s="121"/>
      <c r="AR17" s="121"/>
      <c r="AU17" s="121"/>
      <c r="AX17" s="121"/>
      <c r="BA17" s="121"/>
      <c r="BE17" s="121"/>
      <c r="BF17" s="119">
        <f t="shared" si="7"/>
        <v>10605</v>
      </c>
      <c r="BG17" s="119">
        <f t="shared" si="3"/>
        <v>10360</v>
      </c>
      <c r="BI17" s="49">
        <v>10360</v>
      </c>
    </row>
    <row r="18" spans="1:61" hidden="1" x14ac:dyDescent="0.25">
      <c r="A18">
        <f t="shared" si="4"/>
        <v>3022007</v>
      </c>
      <c r="B18">
        <v>3022007</v>
      </c>
      <c r="C18" t="str">
        <f>VLOOKUP(B18,'School Details'!A:K,2,FALSE)</f>
        <v>Brookland Junior</v>
      </c>
      <c r="D18">
        <f>VLOOKUP(B18,'School Details'!A:K,3,FALSE)</f>
        <v>0</v>
      </c>
      <c r="E18" t="str">
        <f>VLOOKUP(B18,'School Details'!A:K,4,FALSE)</f>
        <v>M</v>
      </c>
      <c r="F18" t="str">
        <f>VLOOKUP(B18,'School Details'!A:K,5,FALSE)</f>
        <v>Primary</v>
      </c>
      <c r="G18" s="100" t="s">
        <v>1011</v>
      </c>
      <c r="H18" t="str">
        <f>VLOOKUP(G18,CCs!$Q:$R,2,FALSE)</f>
        <v>Pupil Premium Primar</v>
      </c>
      <c r="I18" s="127" t="s">
        <v>23681</v>
      </c>
      <c r="J18">
        <f>VLOOKUP(G18,LBB_Code!$J:$O, 2,FALSE)</f>
        <v>661225</v>
      </c>
      <c r="K18" t="str">
        <f>VLOOKUP(I18,'Drop Down'!$H:$I,2,FALSE)</f>
        <v>I05</v>
      </c>
      <c r="L18">
        <f t="shared" si="8"/>
        <v>1</v>
      </c>
      <c r="M18" t="str">
        <f t="shared" si="1"/>
        <v>PPFSMPRI.I05</v>
      </c>
      <c r="N18">
        <f>VLOOKUP(B18,'School Details'!A:K,10,FALSE)</f>
        <v>400040</v>
      </c>
      <c r="O18" t="str">
        <f t="shared" si="2"/>
        <v>Brookland Junior</v>
      </c>
      <c r="P18" t="str">
        <f>VLOOKUP($N18,LBB_Code!$B:$F,3,FALSE)</f>
        <v>Brookland Junior School</v>
      </c>
      <c r="Q18" t="str">
        <f>VLOOKUP($N18,LBB_Code!$B:$F,2,FALSE)</f>
        <v>S900008306</v>
      </c>
      <c r="R18" t="str">
        <f>VLOOKUP($N18,LBB_Code!$B:$F,4,FALSE)</f>
        <v>NW11 6EJ</v>
      </c>
      <c r="S18" t="str">
        <f>VLOOKUP(G18,LBB_Code!$J:$O, 6,FALSE)</f>
        <v>A1.D11334.661225.99999.9999999.999999</v>
      </c>
      <c r="T18" s="153"/>
      <c r="U18" t="str">
        <f t="shared" si="5"/>
        <v>2007.PPFSMPRI.I05.Ap251</v>
      </c>
      <c r="V18" t="str">
        <f t="shared" si="6"/>
        <v>Brookland Junior.2007.PPFSMPRI.I05.Ap25</v>
      </c>
      <c r="W18" s="121">
        <v>27089</v>
      </c>
      <c r="Z18" s="121"/>
      <c r="AC18" s="121"/>
      <c r="AF18" s="121">
        <v>24418</v>
      </c>
      <c r="AI18" s="121"/>
      <c r="AL18" s="121"/>
      <c r="AO18" s="121"/>
      <c r="AR18" s="121"/>
      <c r="AU18" s="121"/>
      <c r="AX18" s="121"/>
      <c r="BA18" s="121"/>
      <c r="BE18" s="121"/>
      <c r="BF18" s="119">
        <f t="shared" si="7"/>
        <v>24418</v>
      </c>
      <c r="BG18" s="119">
        <f t="shared" si="3"/>
        <v>27089</v>
      </c>
      <c r="BI18" s="49">
        <v>27089</v>
      </c>
    </row>
    <row r="19" spans="1:61" hidden="1" x14ac:dyDescent="0.25">
      <c r="A19">
        <f t="shared" si="4"/>
        <v>3022009</v>
      </c>
      <c r="B19">
        <v>3022009</v>
      </c>
      <c r="C19" t="str">
        <f>VLOOKUP(B19,'School Details'!A:K,2,FALSE)</f>
        <v>Brunswick Park</v>
      </c>
      <c r="D19">
        <f>VLOOKUP(B19,'School Details'!A:K,3,FALSE)</f>
        <v>0</v>
      </c>
      <c r="E19" t="str">
        <f>VLOOKUP(B19,'School Details'!A:K,4,FALSE)</f>
        <v>M</v>
      </c>
      <c r="F19" t="str">
        <f>VLOOKUP(B19,'School Details'!A:K,5,FALSE)</f>
        <v>Primary</v>
      </c>
      <c r="G19" s="100" t="s">
        <v>1011</v>
      </c>
      <c r="H19" t="str">
        <f>VLOOKUP(G19,CCs!$Q:$R,2,FALSE)</f>
        <v>Pupil Premium Primar</v>
      </c>
      <c r="I19" s="127" t="s">
        <v>23681</v>
      </c>
      <c r="J19">
        <f>VLOOKUP(G19,LBB_Code!$J:$O, 2,FALSE)</f>
        <v>661225</v>
      </c>
      <c r="K19" t="str">
        <f>VLOOKUP(I19,'Drop Down'!$H:$I,2,FALSE)</f>
        <v>I05</v>
      </c>
      <c r="L19">
        <f t="shared" si="8"/>
        <v>1</v>
      </c>
      <c r="M19" t="str">
        <f t="shared" si="1"/>
        <v>PPFSMPRI.I05</v>
      </c>
      <c r="N19">
        <f>VLOOKUP(B19,'School Details'!A:K,10,FALSE)</f>
        <v>400061</v>
      </c>
      <c r="O19" t="str">
        <f t="shared" si="2"/>
        <v>Brunswick Park</v>
      </c>
      <c r="P19" t="str">
        <f>VLOOKUP($N19,LBB_Code!$B:$F,3,FALSE)</f>
        <v>Brunswick Park Primary and Nursery Sc</v>
      </c>
      <c r="Q19" t="str">
        <f>VLOOKUP($N19,LBB_Code!$B:$F,2,FALSE)</f>
        <v>S900008320</v>
      </c>
      <c r="R19" t="str">
        <f>VLOOKUP($N19,LBB_Code!$B:$F,4,FALSE)</f>
        <v>N14 5DU</v>
      </c>
      <c r="S19" t="str">
        <f>VLOOKUP(G19,LBB_Code!$J:$O, 6,FALSE)</f>
        <v>A1.D11334.661225.99999.9999999.999999</v>
      </c>
      <c r="T19" s="153"/>
      <c r="U19" t="str">
        <f t="shared" si="5"/>
        <v>2009.PPFSMPRI.I05.Ap251</v>
      </c>
      <c r="V19" t="str">
        <f t="shared" si="6"/>
        <v>Brunswick Park.2009.PPFSMPRI.I05.Ap25</v>
      </c>
      <c r="W19" s="121">
        <v>31529</v>
      </c>
      <c r="Z19" s="121"/>
      <c r="AC19" s="121"/>
      <c r="AF19" s="121">
        <v>30757</v>
      </c>
      <c r="AI19" s="121"/>
      <c r="AL19" s="121"/>
      <c r="AO19" s="121"/>
      <c r="AR19" s="121"/>
      <c r="AU19" s="121"/>
      <c r="AX19" s="121"/>
      <c r="BA19" s="121"/>
      <c r="BE19" s="121"/>
      <c r="BF19" s="119">
        <f t="shared" si="7"/>
        <v>30757</v>
      </c>
      <c r="BG19" s="119">
        <f t="shared" si="3"/>
        <v>31529</v>
      </c>
      <c r="BI19" s="49">
        <v>31529</v>
      </c>
    </row>
    <row r="20" spans="1:61" hidden="1" x14ac:dyDescent="0.25">
      <c r="A20">
        <f t="shared" si="4"/>
        <v>3022067</v>
      </c>
      <c r="B20">
        <v>3022067</v>
      </c>
      <c r="C20" t="str">
        <f>VLOOKUP(B20,'School Details'!A:K,2,FALSE)</f>
        <v>Chalgrove</v>
      </c>
      <c r="D20">
        <f>VLOOKUP(B20,'School Details'!A:K,3,FALSE)</f>
        <v>0</v>
      </c>
      <c r="E20" t="str">
        <f>VLOOKUP(B20,'School Details'!A:K,4,FALSE)</f>
        <v>M</v>
      </c>
      <c r="F20" t="str">
        <f>VLOOKUP(B20,'School Details'!A:K,5,FALSE)</f>
        <v>Primary</v>
      </c>
      <c r="G20" s="100" t="s">
        <v>1011</v>
      </c>
      <c r="H20" t="str">
        <f>VLOOKUP(G20,CCs!$Q:$R,2,FALSE)</f>
        <v>Pupil Premium Primar</v>
      </c>
      <c r="I20" s="127" t="s">
        <v>23681</v>
      </c>
      <c r="J20">
        <f>VLOOKUP(G20,LBB_Code!$J:$O, 2,FALSE)</f>
        <v>661225</v>
      </c>
      <c r="K20" t="str">
        <f>VLOOKUP(I20,'Drop Down'!$H:$I,2,FALSE)</f>
        <v>I05</v>
      </c>
      <c r="L20">
        <f t="shared" si="8"/>
        <v>1</v>
      </c>
      <c r="M20" t="str">
        <f t="shared" si="1"/>
        <v>PPFSMPRI.I05</v>
      </c>
      <c r="N20">
        <f>VLOOKUP(B20,'School Details'!A:K,10,FALSE)</f>
        <v>400065</v>
      </c>
      <c r="O20" t="str">
        <f t="shared" si="2"/>
        <v>Chalgrove</v>
      </c>
      <c r="P20" t="str">
        <f>VLOOKUP($N20,LBB_Code!$B:$F,3,FALSE)</f>
        <v>Chalgrove School</v>
      </c>
      <c r="Q20" t="str">
        <f>VLOOKUP($N20,LBB_Code!$B:$F,2,FALSE)</f>
        <v>S900008324</v>
      </c>
      <c r="R20" t="str">
        <f>VLOOKUP($N20,LBB_Code!$B:$F,4,FALSE)</f>
        <v>N3 3PL</v>
      </c>
      <c r="S20" t="str">
        <f>VLOOKUP(G20,LBB_Code!$J:$O, 6,FALSE)</f>
        <v>A1.D11334.661225.99999.9999999.999999</v>
      </c>
      <c r="T20" s="153"/>
      <c r="U20" t="str">
        <f t="shared" si="5"/>
        <v>2067.PPFSMPRI.I05.Ap251</v>
      </c>
      <c r="V20" t="str">
        <f t="shared" si="6"/>
        <v>Chalgrove.2067.PPFSMPRI.I05.Ap25</v>
      </c>
      <c r="W20" s="121">
        <v>13320</v>
      </c>
      <c r="Z20" s="121"/>
      <c r="AC20" s="121"/>
      <c r="AF20" s="121">
        <v>16286</v>
      </c>
      <c r="AI20" s="121"/>
      <c r="AL20" s="121"/>
      <c r="AO20" s="121"/>
      <c r="AR20" s="121"/>
      <c r="AU20" s="121"/>
      <c r="AX20" s="121"/>
      <c r="BA20" s="121"/>
      <c r="BE20" s="121"/>
      <c r="BF20" s="119">
        <f t="shared" si="7"/>
        <v>16286</v>
      </c>
      <c r="BG20" s="119">
        <f t="shared" si="3"/>
        <v>13320</v>
      </c>
      <c r="BI20" s="49">
        <v>13320</v>
      </c>
    </row>
    <row r="21" spans="1:61" hidden="1" x14ac:dyDescent="0.25">
      <c r="A21">
        <f t="shared" si="4"/>
        <v>3023302</v>
      </c>
      <c r="B21">
        <v>3023302</v>
      </c>
      <c r="C21" t="str">
        <f>VLOOKUP(B21,'School Details'!A:K,2,FALSE)</f>
        <v>Christ Church Sch</v>
      </c>
      <c r="D21">
        <f>VLOOKUP(B21,'School Details'!A:K,3,FALSE)</f>
        <v>0</v>
      </c>
      <c r="E21" t="str">
        <f>VLOOKUP(B21,'School Details'!A:K,4,FALSE)</f>
        <v>M</v>
      </c>
      <c r="F21" t="str">
        <f>VLOOKUP(B21,'School Details'!A:K,5,FALSE)</f>
        <v>Primary</v>
      </c>
      <c r="G21" s="100" t="s">
        <v>1011</v>
      </c>
      <c r="H21" t="str">
        <f>VLOOKUP(G21,CCs!$Q:$R,2,FALSE)</f>
        <v>Pupil Premium Primar</v>
      </c>
      <c r="I21" s="127" t="s">
        <v>23681</v>
      </c>
      <c r="J21">
        <f>VLOOKUP(G21,LBB_Code!$J:$O, 2,FALSE)</f>
        <v>661225</v>
      </c>
      <c r="K21" t="str">
        <f>VLOOKUP(I21,'Drop Down'!$H:$I,2,FALSE)</f>
        <v>I05</v>
      </c>
      <c r="L21">
        <f t="shared" si="8"/>
        <v>1</v>
      </c>
      <c r="M21" t="str">
        <f t="shared" si="1"/>
        <v>PPFSMPRI.I05</v>
      </c>
      <c r="N21">
        <f>VLOOKUP(B21,'School Details'!A:K,10,FALSE)</f>
        <v>400039</v>
      </c>
      <c r="O21" t="str">
        <f t="shared" si="2"/>
        <v>Christ Church Sch</v>
      </c>
      <c r="P21" t="str">
        <f>VLOOKUP($N21,LBB_Code!$B:$F,3,FALSE)</f>
        <v>Christ Church Ce School</v>
      </c>
      <c r="Q21" t="str">
        <f>VLOOKUP($N21,LBB_Code!$B:$F,2,FALSE)</f>
        <v>S900008305</v>
      </c>
      <c r="R21" t="str">
        <f>VLOOKUP($N21,LBB_Code!$B:$F,4,FALSE)</f>
        <v>EN5 4NS</v>
      </c>
      <c r="S21" t="str">
        <f>VLOOKUP(G21,LBB_Code!$J:$O, 6,FALSE)</f>
        <v>A1.D11334.661225.99999.9999999.999999</v>
      </c>
      <c r="T21" s="153"/>
      <c r="U21" t="str">
        <f t="shared" si="5"/>
        <v>3302.PPFSMPRI.I05.Ap251</v>
      </c>
      <c r="V21" t="str">
        <f t="shared" si="6"/>
        <v>Christ Church Sch.3302.PPFSMPRI.I05.Ap25</v>
      </c>
      <c r="W21" s="121">
        <v>9699</v>
      </c>
      <c r="Z21" s="121"/>
      <c r="AC21" s="121"/>
      <c r="AF21" s="121">
        <v>8890</v>
      </c>
      <c r="AI21" s="121"/>
      <c r="AL21" s="121"/>
      <c r="AO21" s="121"/>
      <c r="AR21" s="121"/>
      <c r="AU21" s="121"/>
      <c r="AX21" s="121"/>
      <c r="BA21" s="121"/>
      <c r="BE21" s="121"/>
      <c r="BF21" s="119">
        <f t="shared" si="7"/>
        <v>8890</v>
      </c>
      <c r="BG21" s="119">
        <f t="shared" si="3"/>
        <v>9699</v>
      </c>
      <c r="BI21" s="49">
        <v>9699</v>
      </c>
    </row>
    <row r="22" spans="1:61" hidden="1" x14ac:dyDescent="0.25">
      <c r="A22">
        <f t="shared" si="4"/>
        <v>3022011</v>
      </c>
      <c r="B22">
        <v>3022011</v>
      </c>
      <c r="C22" t="str">
        <f>VLOOKUP(B22,'School Details'!A:K,2,FALSE)</f>
        <v>Church Hill</v>
      </c>
      <c r="D22">
        <f>VLOOKUP(B22,'School Details'!A:K,3,FALSE)</f>
        <v>0</v>
      </c>
      <c r="E22" t="str">
        <f>VLOOKUP(B22,'School Details'!A:K,4,FALSE)</f>
        <v>M</v>
      </c>
      <c r="F22" t="str">
        <f>VLOOKUP(B22,'School Details'!A:K,5,FALSE)</f>
        <v>Primary</v>
      </c>
      <c r="G22" s="100" t="s">
        <v>1011</v>
      </c>
      <c r="H22" t="str">
        <f>VLOOKUP(G22,CCs!$Q:$R,2,FALSE)</f>
        <v>Pupil Premium Primar</v>
      </c>
      <c r="I22" s="127" t="s">
        <v>23681</v>
      </c>
      <c r="J22">
        <f>VLOOKUP(G22,LBB_Code!$J:$O, 2,FALSE)</f>
        <v>661225</v>
      </c>
      <c r="K22" t="str">
        <f>VLOOKUP(I22,'Drop Down'!$H:$I,2,FALSE)</f>
        <v>I05</v>
      </c>
      <c r="L22">
        <v>1</v>
      </c>
      <c r="M22" t="str">
        <f t="shared" si="1"/>
        <v>PPFSMPRI.I05</v>
      </c>
      <c r="N22">
        <f>VLOOKUP(B22,'School Details'!A:K,10,FALSE)</f>
        <v>400020</v>
      </c>
      <c r="O22" t="str">
        <f t="shared" si="2"/>
        <v>Church Hill</v>
      </c>
      <c r="P22" t="str">
        <f>VLOOKUP($N22,LBB_Code!$B:$F,3,FALSE)</f>
        <v>Church Hill School</v>
      </c>
      <c r="Q22" t="str">
        <f>VLOOKUP($N22,LBB_Code!$B:$F,2,FALSE)</f>
        <v>S900008292</v>
      </c>
      <c r="R22" t="str">
        <f>VLOOKUP($N22,LBB_Code!$B:$F,4,FALSE)</f>
        <v>EN4 8NN</v>
      </c>
      <c r="S22" t="str">
        <f>VLOOKUP(G22,LBB_Code!$J:$O, 6,FALSE)</f>
        <v>A1.D11334.661225.99999.9999999.999999</v>
      </c>
      <c r="T22" s="153"/>
      <c r="U22" t="str">
        <f t="shared" si="5"/>
        <v>2011.PPFSMPRI.I05.Ap251</v>
      </c>
      <c r="V22" t="str">
        <f t="shared" si="6"/>
        <v>Church Hill.2011.PPFSMPRI.I05.Ap25</v>
      </c>
      <c r="W22" s="121">
        <v>15074</v>
      </c>
      <c r="Z22" s="121"/>
      <c r="AC22" s="121"/>
      <c r="AF22" s="121">
        <v>16643</v>
      </c>
      <c r="AI22" s="121"/>
      <c r="AL22" s="121"/>
      <c r="AO22" s="121"/>
      <c r="AR22" s="121"/>
      <c r="AU22" s="121"/>
      <c r="AX22" s="121"/>
      <c r="BA22" s="121"/>
      <c r="BE22" s="121"/>
      <c r="BF22" s="119">
        <f t="shared" si="7"/>
        <v>16643</v>
      </c>
      <c r="BG22" s="119">
        <f t="shared" si="3"/>
        <v>15074</v>
      </c>
      <c r="BI22" s="49">
        <v>15074</v>
      </c>
    </row>
    <row r="23" spans="1:61" hidden="1" x14ac:dyDescent="0.25">
      <c r="A23">
        <f t="shared" si="4"/>
        <v>3022014</v>
      </c>
      <c r="B23">
        <v>3022014</v>
      </c>
      <c r="C23" t="str">
        <f>VLOOKUP(B23,'School Details'!A:K,2,FALSE)</f>
        <v>Colindale</v>
      </c>
      <c r="D23">
        <f>VLOOKUP(B23,'School Details'!A:K,3,FALSE)</f>
        <v>0</v>
      </c>
      <c r="E23" t="str">
        <f>VLOOKUP(B23,'School Details'!A:K,4,FALSE)</f>
        <v>M</v>
      </c>
      <c r="F23" t="str">
        <f>VLOOKUP(B23,'School Details'!A:K,5,FALSE)</f>
        <v>Primary</v>
      </c>
      <c r="G23" s="100" t="s">
        <v>1011</v>
      </c>
      <c r="H23" t="str">
        <f>VLOOKUP(G23,CCs!$Q:$R,2,FALSE)</f>
        <v>Pupil Premium Primar</v>
      </c>
      <c r="I23" s="127" t="s">
        <v>23681</v>
      </c>
      <c r="J23">
        <f>VLOOKUP(G23,LBB_Code!$J:$O, 2,FALSE)</f>
        <v>661225</v>
      </c>
      <c r="K23" t="str">
        <f>VLOOKUP(I23,'Drop Down'!$H:$I,2,FALSE)</f>
        <v>I05</v>
      </c>
      <c r="L23">
        <f t="shared" ref="L23:L38" si="9">IF(C25=C24,L22+1,1)</f>
        <v>1</v>
      </c>
      <c r="M23" t="str">
        <f t="shared" si="1"/>
        <v>PPFSMPRI.I05</v>
      </c>
      <c r="N23">
        <f>VLOOKUP(B23,'School Details'!A:K,10,FALSE)</f>
        <v>400050</v>
      </c>
      <c r="O23" t="str">
        <f t="shared" si="2"/>
        <v>Colindale</v>
      </c>
      <c r="P23" t="str">
        <f>VLOOKUP($N23,LBB_Code!$B:$F,3,FALSE)</f>
        <v>Colindale School</v>
      </c>
      <c r="Q23" t="str">
        <f>VLOOKUP($N23,LBB_Code!$B:$F,2,FALSE)</f>
        <v>S900008314</v>
      </c>
      <c r="R23" t="str">
        <f>VLOOKUP($N23,LBB_Code!$B:$F,4,FALSE)</f>
        <v>NW9 6DT</v>
      </c>
      <c r="S23" t="str">
        <f>VLOOKUP(G23,LBB_Code!$J:$O, 6,FALSE)</f>
        <v>A1.D11334.661225.99999.9999999.999999</v>
      </c>
      <c r="T23" s="153"/>
      <c r="U23" t="str">
        <f t="shared" si="5"/>
        <v>2014.PPFSMPRI.I05.Ap251</v>
      </c>
      <c r="V23" t="str">
        <f t="shared" si="6"/>
        <v>Colindale.2014.PPFSMPRI.I05.Ap25</v>
      </c>
      <c r="W23" s="121">
        <v>65764</v>
      </c>
      <c r="Z23" s="121"/>
      <c r="AC23" s="121"/>
      <c r="AF23" s="121">
        <v>67317</v>
      </c>
      <c r="AI23" s="121"/>
      <c r="AL23" s="121"/>
      <c r="AO23" s="121"/>
      <c r="AR23" s="121"/>
      <c r="AU23" s="121"/>
      <c r="AX23" s="121"/>
      <c r="BA23" s="121"/>
      <c r="BE23" s="121"/>
      <c r="BF23" s="119">
        <f t="shared" si="7"/>
        <v>67317</v>
      </c>
      <c r="BG23" s="121">
        <f t="shared" si="3"/>
        <v>65764</v>
      </c>
      <c r="BI23" s="49">
        <v>65764</v>
      </c>
    </row>
    <row r="24" spans="1:61" hidden="1" x14ac:dyDescent="0.25">
      <c r="A24">
        <f t="shared" si="4"/>
        <v>3022015</v>
      </c>
      <c r="B24">
        <v>3022015</v>
      </c>
      <c r="C24" t="str">
        <f>VLOOKUP(B24,'School Details'!A:K,2,FALSE)</f>
        <v>Coppetts Wood</v>
      </c>
      <c r="D24">
        <f>VLOOKUP(B24,'School Details'!A:K,3,FALSE)</f>
        <v>0</v>
      </c>
      <c r="E24" t="str">
        <f>VLOOKUP(B24,'School Details'!A:K,4,FALSE)</f>
        <v>M</v>
      </c>
      <c r="F24" t="str">
        <f>VLOOKUP(B24,'School Details'!A:K,5,FALSE)</f>
        <v>Primary</v>
      </c>
      <c r="G24" s="100" t="s">
        <v>1011</v>
      </c>
      <c r="H24" t="str">
        <f>VLOOKUP(G24,CCs!$Q:$R,2,FALSE)</f>
        <v>Pupil Premium Primar</v>
      </c>
      <c r="I24" s="127" t="s">
        <v>23681</v>
      </c>
      <c r="J24">
        <f>VLOOKUP(G24,LBB_Code!$J:$O, 2,FALSE)</f>
        <v>661225</v>
      </c>
      <c r="K24" t="str">
        <f>VLOOKUP(I24,'Drop Down'!$H:$I,2,FALSE)</f>
        <v>I05</v>
      </c>
      <c r="L24">
        <f t="shared" si="9"/>
        <v>1</v>
      </c>
      <c r="M24" t="str">
        <f t="shared" si="1"/>
        <v>PPFSMPRI.I05</v>
      </c>
      <c r="N24">
        <f>VLOOKUP(B24,'School Details'!A:K,10,FALSE)</f>
        <v>400059</v>
      </c>
      <c r="O24" t="str">
        <f t="shared" si="2"/>
        <v>Coppetts Wood</v>
      </c>
      <c r="P24" t="str">
        <f>VLOOKUP($N24,LBB_Code!$B:$F,3,FALSE)</f>
        <v>Coppetts Wood School</v>
      </c>
      <c r="Q24" t="str">
        <f>VLOOKUP($N24,LBB_Code!$B:$F,2,FALSE)</f>
        <v>S900008319</v>
      </c>
      <c r="R24" t="str">
        <f>VLOOKUP($N24,LBB_Code!$B:$F,4,FALSE)</f>
        <v>N10 1JS</v>
      </c>
      <c r="S24" t="str">
        <f>VLOOKUP(G24,LBB_Code!$J:$O, 6,FALSE)</f>
        <v>A1.D11334.661225.99999.9999999.999999</v>
      </c>
      <c r="T24" s="153"/>
      <c r="U24" t="str">
        <f t="shared" si="5"/>
        <v>2015.PPFSMPRI.I05.Ap251</v>
      </c>
      <c r="V24" t="str">
        <f t="shared" si="6"/>
        <v>Coppetts Wood.2015.PPFSMPRI.I05.Ap25</v>
      </c>
      <c r="W24" s="121">
        <v>26174</v>
      </c>
      <c r="Z24" s="121"/>
      <c r="AC24" s="121"/>
      <c r="AF24" s="121">
        <v>28306</v>
      </c>
      <c r="AI24" s="121"/>
      <c r="AL24" s="121"/>
      <c r="AO24" s="121"/>
      <c r="AR24" s="121"/>
      <c r="AU24" s="121"/>
      <c r="AX24" s="121"/>
      <c r="BA24" s="121"/>
      <c r="BE24" s="121"/>
      <c r="BF24" s="119">
        <f t="shared" si="7"/>
        <v>28306</v>
      </c>
      <c r="BG24" s="121">
        <f t="shared" si="3"/>
        <v>26174</v>
      </c>
      <c r="BI24" s="49">
        <v>26174</v>
      </c>
    </row>
    <row r="25" spans="1:61" hidden="1" x14ac:dyDescent="0.25">
      <c r="A25">
        <f t="shared" si="4"/>
        <v>3022016</v>
      </c>
      <c r="B25">
        <v>3022016</v>
      </c>
      <c r="C25" t="str">
        <f>VLOOKUP(B25,'School Details'!A:K,2,FALSE)</f>
        <v>Courtland</v>
      </c>
      <c r="D25">
        <f>VLOOKUP(B25,'School Details'!A:K,3,FALSE)</f>
        <v>0</v>
      </c>
      <c r="E25" t="str">
        <f>VLOOKUP(B25,'School Details'!A:K,4,FALSE)</f>
        <v>M</v>
      </c>
      <c r="F25" t="str">
        <f>VLOOKUP(B25,'School Details'!A:K,5,FALSE)</f>
        <v>Primary</v>
      </c>
      <c r="G25" s="100" t="s">
        <v>1011</v>
      </c>
      <c r="H25" t="str">
        <f>VLOOKUP(G25,CCs!$Q:$R,2,FALSE)</f>
        <v>Pupil Premium Primar</v>
      </c>
      <c r="I25" s="127" t="s">
        <v>23681</v>
      </c>
      <c r="J25">
        <f>VLOOKUP(G25,LBB_Code!$J:$O, 2,FALSE)</f>
        <v>661225</v>
      </c>
      <c r="K25" t="str">
        <f>VLOOKUP(I25,'Drop Down'!$H:$I,2,FALSE)</f>
        <v>I05</v>
      </c>
      <c r="L25">
        <f t="shared" si="9"/>
        <v>1</v>
      </c>
      <c r="M25" t="str">
        <f t="shared" si="1"/>
        <v>PPFSMPRI.I05</v>
      </c>
      <c r="N25">
        <f>VLOOKUP(B25,'School Details'!A:K,10,FALSE)</f>
        <v>400049</v>
      </c>
      <c r="O25" t="str">
        <f t="shared" si="2"/>
        <v>Courtland</v>
      </c>
      <c r="P25" t="str">
        <f>VLOOKUP($N25,LBB_Code!$B:$F,3,FALSE)</f>
        <v>Courtland School</v>
      </c>
      <c r="Q25" t="str">
        <f>VLOOKUP($N25,LBB_Code!$B:$F,2,FALSE)</f>
        <v>S900008313</v>
      </c>
      <c r="R25" t="str">
        <f>VLOOKUP($N25,LBB_Code!$B:$F,4,FALSE)</f>
        <v>NW7 3BG</v>
      </c>
      <c r="S25" t="str">
        <f>VLOOKUP(G25,LBB_Code!$J:$O, 6,FALSE)</f>
        <v>A1.D11334.661225.99999.9999999.999999</v>
      </c>
      <c r="T25" s="153"/>
      <c r="U25" t="str">
        <f t="shared" si="5"/>
        <v>2016.PPFSMPRI.I05.Ap251</v>
      </c>
      <c r="V25" t="str">
        <f t="shared" si="6"/>
        <v>Courtland.2016.PPFSMPRI.I05.Ap25</v>
      </c>
      <c r="W25" s="121">
        <v>11919</v>
      </c>
      <c r="Z25" s="121"/>
      <c r="AC25" s="121"/>
      <c r="AF25" s="121">
        <v>11441</v>
      </c>
      <c r="AI25" s="121"/>
      <c r="AL25" s="121"/>
      <c r="AO25" s="121"/>
      <c r="AR25" s="121"/>
      <c r="AU25" s="121"/>
      <c r="AX25" s="121"/>
      <c r="BA25" s="121"/>
      <c r="BE25" s="121"/>
      <c r="BF25" s="119">
        <f t="shared" si="7"/>
        <v>11441</v>
      </c>
      <c r="BG25" s="121">
        <f t="shared" si="3"/>
        <v>11919</v>
      </c>
      <c r="BI25" s="49">
        <v>11919</v>
      </c>
    </row>
    <row r="26" spans="1:61" hidden="1" x14ac:dyDescent="0.25">
      <c r="A26">
        <f t="shared" si="4"/>
        <v>3022017</v>
      </c>
      <c r="B26">
        <v>3022017</v>
      </c>
      <c r="C26" t="str">
        <f>VLOOKUP(B26,'School Details'!A:K,2,FALSE)</f>
        <v>Cromer Road</v>
      </c>
      <c r="D26">
        <f>VLOOKUP(B26,'School Details'!A:K,3,FALSE)</f>
        <v>0</v>
      </c>
      <c r="E26" t="str">
        <f>VLOOKUP(B26,'School Details'!A:K,4,FALSE)</f>
        <v>M</v>
      </c>
      <c r="F26" t="str">
        <f>VLOOKUP(B26,'School Details'!A:K,5,FALSE)</f>
        <v>Primary</v>
      </c>
      <c r="G26" s="100" t="s">
        <v>1011</v>
      </c>
      <c r="H26" t="str">
        <f>VLOOKUP(G26,CCs!$Q:$R,2,FALSE)</f>
        <v>Pupil Premium Primar</v>
      </c>
      <c r="I26" s="127" t="s">
        <v>23681</v>
      </c>
      <c r="J26">
        <f>VLOOKUP(G26,LBB_Code!$J:$O, 2,FALSE)</f>
        <v>661225</v>
      </c>
      <c r="K26" t="str">
        <f>VLOOKUP(I26,'Drop Down'!$H:$I,2,FALSE)</f>
        <v>I05</v>
      </c>
      <c r="L26">
        <f t="shared" si="9"/>
        <v>1</v>
      </c>
      <c r="M26" t="str">
        <f t="shared" si="1"/>
        <v>PPFSMPRI.I05</v>
      </c>
      <c r="N26">
        <f>VLOOKUP(B26,'School Details'!A:K,10,FALSE)</f>
        <v>400080</v>
      </c>
      <c r="O26" t="str">
        <f t="shared" si="2"/>
        <v>Cromer Road</v>
      </c>
      <c r="P26" t="str">
        <f>VLOOKUP($N26,LBB_Code!$B:$F,3,FALSE)</f>
        <v>Cromer Road School</v>
      </c>
      <c r="Q26" t="str">
        <f>VLOOKUP($N26,LBB_Code!$B:$F,2,FALSE)</f>
        <v>S900008331</v>
      </c>
      <c r="R26" t="str">
        <f>VLOOKUP($N26,LBB_Code!$B:$F,4,FALSE)</f>
        <v>EN5 5HT</v>
      </c>
      <c r="S26" t="str">
        <f>VLOOKUP(G26,LBB_Code!$J:$O, 6,FALSE)</f>
        <v>A1.D11334.661225.99999.9999999.999999</v>
      </c>
      <c r="T26" s="153"/>
      <c r="U26" t="str">
        <f t="shared" si="5"/>
        <v>2017.PPFSMPRI.I05.Ap251</v>
      </c>
      <c r="V26" t="str">
        <f t="shared" si="6"/>
        <v>Cromer Road.2017.PPFSMPRI.I05.Ap25</v>
      </c>
      <c r="W26" s="121">
        <v>29504</v>
      </c>
      <c r="Z26" s="121"/>
      <c r="AC26" s="121"/>
      <c r="AF26" s="121">
        <v>29063</v>
      </c>
      <c r="AI26" s="121"/>
      <c r="AL26" s="121"/>
      <c r="AO26" s="121"/>
      <c r="AR26" s="121"/>
      <c r="AU26" s="121"/>
      <c r="AX26" s="121"/>
      <c r="BA26" s="121"/>
      <c r="BE26" s="121"/>
      <c r="BF26" s="119">
        <f t="shared" si="7"/>
        <v>29063</v>
      </c>
      <c r="BG26" s="119">
        <f t="shared" si="3"/>
        <v>29504</v>
      </c>
      <c r="BI26" s="49">
        <v>29504</v>
      </c>
    </row>
    <row r="27" spans="1:61" hidden="1" x14ac:dyDescent="0.25">
      <c r="A27">
        <f t="shared" si="4"/>
        <v>3022073</v>
      </c>
      <c r="B27">
        <v>3022073</v>
      </c>
      <c r="C27" t="str">
        <f>VLOOKUP(B27,'School Details'!A:K,2,FALSE)</f>
        <v>Danegrove JMI Sch</v>
      </c>
      <c r="D27">
        <f>VLOOKUP(B27,'School Details'!A:K,3,FALSE)</f>
        <v>0</v>
      </c>
      <c r="E27" t="str">
        <f>VLOOKUP(B27,'School Details'!A:K,4,FALSE)</f>
        <v>M</v>
      </c>
      <c r="F27" t="str">
        <f>VLOOKUP(B27,'School Details'!A:K,5,FALSE)</f>
        <v>Primary</v>
      </c>
      <c r="G27" s="100" t="s">
        <v>1011</v>
      </c>
      <c r="H27" t="str">
        <f>VLOOKUP(G27,CCs!$Q:$R,2,FALSE)</f>
        <v>Pupil Premium Primar</v>
      </c>
      <c r="I27" s="127" t="s">
        <v>23681</v>
      </c>
      <c r="J27">
        <f>VLOOKUP(G27,LBB_Code!$J:$O, 2,FALSE)</f>
        <v>661225</v>
      </c>
      <c r="K27" t="str">
        <f>VLOOKUP(I27,'Drop Down'!$H:$I,2,FALSE)</f>
        <v>I05</v>
      </c>
      <c r="L27">
        <f>IF(C29=C28,L26+1,1)</f>
        <v>1</v>
      </c>
      <c r="M27" t="str">
        <f t="shared" si="1"/>
        <v>PPFSMPRI.I05</v>
      </c>
      <c r="N27">
        <f>VLOOKUP(B27,'School Details'!A:K,10,FALSE)</f>
        <v>400105</v>
      </c>
      <c r="O27" t="str">
        <f t="shared" si="2"/>
        <v>Danegrove JMI Sch</v>
      </c>
      <c r="P27" t="str">
        <f>VLOOKUP($N27,LBB_Code!$B:$F,3,FALSE)</f>
        <v>Danegrove Primary School</v>
      </c>
      <c r="Q27" t="str">
        <f>VLOOKUP($N27,LBB_Code!$B:$F,2,FALSE)</f>
        <v>S900008349</v>
      </c>
      <c r="R27" t="str">
        <f>VLOOKUP($N27,LBB_Code!$B:$F,4,FALSE)</f>
        <v>EN4 8UD</v>
      </c>
      <c r="S27" t="str">
        <f>VLOOKUP(G27,LBB_Code!$J:$O, 6,FALSE)</f>
        <v>A1.D11334.661225.99999.9999999.999999</v>
      </c>
      <c r="T27" s="153"/>
      <c r="U27" t="str">
        <f t="shared" si="5"/>
        <v>2073.PPFSMPRI.I05.Ap251</v>
      </c>
      <c r="V27" t="str">
        <f t="shared" si="6"/>
        <v>Danegrove JMI Sch.2073.PPFSMPRI.I05.Ap25</v>
      </c>
      <c r="W27" s="121">
        <v>77330</v>
      </c>
      <c r="Z27" s="121"/>
      <c r="AC27" s="121"/>
      <c r="AF27" s="121">
        <v>82188</v>
      </c>
      <c r="AI27" s="121"/>
      <c r="AL27" s="121"/>
      <c r="AO27" s="121"/>
      <c r="AR27" s="121"/>
      <c r="AU27" s="121"/>
      <c r="AX27" s="121"/>
      <c r="BA27" s="121"/>
      <c r="BE27" s="121"/>
      <c r="BF27" s="119">
        <f t="shared" si="7"/>
        <v>82188</v>
      </c>
      <c r="BG27" s="119">
        <f t="shared" si="3"/>
        <v>77330</v>
      </c>
      <c r="BI27" s="49">
        <v>77330</v>
      </c>
    </row>
    <row r="28" spans="1:61" hidden="1" x14ac:dyDescent="0.25">
      <c r="A28">
        <f t="shared" si="4"/>
        <v>3022019</v>
      </c>
      <c r="B28">
        <v>3022019</v>
      </c>
      <c r="C28" t="str">
        <f>VLOOKUP(B28,'School Details'!A:K,2,FALSE)</f>
        <v>Deansbrook Infant</v>
      </c>
      <c r="D28">
        <f>VLOOKUP(B28,'School Details'!A:K,3,FALSE)</f>
        <v>0</v>
      </c>
      <c r="E28" t="str">
        <f>VLOOKUP(B28,'School Details'!A:K,4,FALSE)</f>
        <v>M</v>
      </c>
      <c r="F28" t="str">
        <f>VLOOKUP(B28,'School Details'!A:K,5,FALSE)</f>
        <v>Primary</v>
      </c>
      <c r="G28" s="100" t="s">
        <v>1011</v>
      </c>
      <c r="H28" t="str">
        <f>VLOOKUP(G28,CCs!$Q:$R,2,FALSE)</f>
        <v>Pupil Premium Primar</v>
      </c>
      <c r="I28" s="127" t="s">
        <v>23681</v>
      </c>
      <c r="J28">
        <f>VLOOKUP(G28,LBB_Code!$J:$O, 2,FALSE)</f>
        <v>661225</v>
      </c>
      <c r="K28" t="str">
        <f>VLOOKUP(I28,'Drop Down'!$H:$I,2,FALSE)</f>
        <v>I05</v>
      </c>
      <c r="L28">
        <f>IF(C30=C29,L27+1,1)</f>
        <v>1</v>
      </c>
      <c r="M28" t="str">
        <f t="shared" si="1"/>
        <v>PPFSMPRI.I05</v>
      </c>
      <c r="N28">
        <f>VLOOKUP(B28,'School Details'!A:K,10,FALSE)</f>
        <v>400036</v>
      </c>
      <c r="O28" t="str">
        <f t="shared" si="2"/>
        <v>Deansbrook Infant</v>
      </c>
      <c r="P28" t="str">
        <f>VLOOKUP($N28,LBB_Code!$B:$F,3,FALSE)</f>
        <v>Deansbrook Infant School</v>
      </c>
      <c r="Q28" t="str">
        <f>VLOOKUP($N28,LBB_Code!$B:$F,2,FALSE)</f>
        <v>S900008302</v>
      </c>
      <c r="R28" t="str">
        <f>VLOOKUP($N28,LBB_Code!$B:$F,4,FALSE)</f>
        <v>NW7 3ED</v>
      </c>
      <c r="S28" t="str">
        <f>VLOOKUP(G28,LBB_Code!$J:$O, 6,FALSE)</f>
        <v>A1.D11334.661225.99999.9999999.999999</v>
      </c>
      <c r="T28" s="153"/>
      <c r="U28" t="str">
        <f t="shared" si="5"/>
        <v>2019.PPFSMPRI.I05.Ap251</v>
      </c>
      <c r="V28" t="str">
        <f t="shared" si="6"/>
        <v>Deansbrook Infant.2019.PPFSMPRI.I05.Ap25</v>
      </c>
      <c r="W28" s="121">
        <v>14800</v>
      </c>
      <c r="Z28" s="121"/>
      <c r="AC28" s="121"/>
      <c r="AF28" s="121">
        <v>19695</v>
      </c>
      <c r="AI28" s="121"/>
      <c r="AL28" s="121"/>
      <c r="AO28" s="121"/>
      <c r="AR28" s="121"/>
      <c r="AU28" s="121"/>
      <c r="AX28" s="121"/>
      <c r="BA28" s="121"/>
      <c r="BE28" s="121"/>
      <c r="BF28" s="119">
        <f t="shared" si="7"/>
        <v>19695</v>
      </c>
      <c r="BG28" s="119">
        <f t="shared" si="3"/>
        <v>14800</v>
      </c>
      <c r="BI28" s="49">
        <v>14800</v>
      </c>
    </row>
    <row r="29" spans="1:61" hidden="1" x14ac:dyDescent="0.25">
      <c r="A29">
        <f t="shared" si="4"/>
        <v>3022021</v>
      </c>
      <c r="B29">
        <v>3022021</v>
      </c>
      <c r="C29" t="str">
        <f>VLOOKUP(B29,'School Details'!A:K,2,FALSE)</f>
        <v>Dollis Primary</v>
      </c>
      <c r="D29">
        <f>VLOOKUP(B29,'School Details'!A:K,3,FALSE)</f>
        <v>0</v>
      </c>
      <c r="E29" t="str">
        <f>VLOOKUP(B29,'School Details'!A:K,4,FALSE)</f>
        <v>A</v>
      </c>
      <c r="F29" t="str">
        <f>VLOOKUP(B29,'School Details'!A:K,5,FALSE)</f>
        <v>Primary</v>
      </c>
      <c r="G29" s="100" t="s">
        <v>1011</v>
      </c>
      <c r="H29" t="str">
        <f>VLOOKUP(G29,CCs!$Q:$R,2,FALSE)</f>
        <v>Pupil Premium Primar</v>
      </c>
      <c r="I29" s="127" t="s">
        <v>23681</v>
      </c>
      <c r="J29">
        <f>VLOOKUP(G29,LBB_Code!$J:$O, 2,FALSE)</f>
        <v>661225</v>
      </c>
      <c r="K29" t="str">
        <f>VLOOKUP(I29,'Drop Down'!$H:$I,2,FALSE)</f>
        <v>I05</v>
      </c>
      <c r="L29">
        <f t="shared" si="9"/>
        <v>1</v>
      </c>
      <c r="M29" t="str">
        <f t="shared" si="1"/>
        <v>PPFSMPRI.I05</v>
      </c>
      <c r="N29">
        <f>VLOOKUP(B29,'School Details'!A:K,10,FALSE)</f>
        <v>400042</v>
      </c>
      <c r="O29" t="s">
        <v>452</v>
      </c>
      <c r="P29" t="str">
        <f>VLOOKUP($N29,LBB_Code!$B:$F,3,FALSE)</f>
        <v>Dollis Primary School</v>
      </c>
      <c r="Q29" t="str">
        <f>VLOOKUP($N29,LBB_Code!$B:$F,2,FALSE)</f>
        <v>S900008308</v>
      </c>
      <c r="R29" t="str">
        <f>VLOOKUP($N29,LBB_Code!$B:$F,4,FALSE)</f>
        <v>NW7 2BU</v>
      </c>
      <c r="S29" t="str">
        <f>VLOOKUP(G29,LBB_Code!$J:$O, 6,FALSE)</f>
        <v>A1.D11334.661225.99999.9999999.999999</v>
      </c>
      <c r="T29" s="153"/>
      <c r="U29" t="str">
        <f t="shared" si="5"/>
        <v>2021.PPFSMPRI.I05.Ap251</v>
      </c>
      <c r="V29" t="str">
        <f t="shared" si="6"/>
        <v>Dollis Primary.2021.PPFSMPRI.I05.Ap25</v>
      </c>
      <c r="W29" s="121">
        <v>0</v>
      </c>
      <c r="Z29" s="121"/>
      <c r="AC29" s="121"/>
      <c r="AF29" s="121">
        <v>0</v>
      </c>
      <c r="AI29" s="121"/>
      <c r="AL29" s="121"/>
      <c r="AO29" s="121"/>
      <c r="AR29" s="121"/>
      <c r="AU29" s="121"/>
      <c r="AX29" s="121"/>
      <c r="BA29" s="121"/>
      <c r="BE29" s="121"/>
      <c r="BF29" s="119">
        <f t="shared" si="7"/>
        <v>0</v>
      </c>
      <c r="BG29" s="119">
        <f t="shared" si="3"/>
        <v>0</v>
      </c>
      <c r="BI29" s="49">
        <v>0</v>
      </c>
    </row>
    <row r="30" spans="1:61" hidden="1" x14ac:dyDescent="0.25">
      <c r="A30">
        <f t="shared" si="4"/>
        <v>3022023</v>
      </c>
      <c r="B30">
        <v>3022023</v>
      </c>
      <c r="C30" t="str">
        <f>VLOOKUP(B30,'School Details'!A:K,2,FALSE)</f>
        <v>Edgware Primary</v>
      </c>
      <c r="D30">
        <f>VLOOKUP(B30,'School Details'!A:K,3,FALSE)</f>
        <v>0</v>
      </c>
      <c r="E30" t="str">
        <f>VLOOKUP(B30,'School Details'!A:K,4,FALSE)</f>
        <v>M</v>
      </c>
      <c r="F30" t="str">
        <f>VLOOKUP(B30,'School Details'!A:K,5,FALSE)</f>
        <v>Primary</v>
      </c>
      <c r="G30" s="100" t="s">
        <v>1011</v>
      </c>
      <c r="H30" t="str">
        <f>VLOOKUP(G30,CCs!$Q:$R,2,FALSE)</f>
        <v>Pupil Premium Primar</v>
      </c>
      <c r="I30" s="127" t="s">
        <v>23681</v>
      </c>
      <c r="J30">
        <f>VLOOKUP(G30,LBB_Code!$J:$O, 2,FALSE)</f>
        <v>661225</v>
      </c>
      <c r="K30" t="str">
        <f>VLOOKUP(I30,'Drop Down'!$H:$I,2,FALSE)</f>
        <v>I05</v>
      </c>
      <c r="L30">
        <f>IF(C32=C31,L29+1,1)</f>
        <v>1</v>
      </c>
      <c r="M30" t="str">
        <f t="shared" si="1"/>
        <v>PPFSMPRI.I05</v>
      </c>
      <c r="N30">
        <f>VLOOKUP(B30,'School Details'!A:K,10,FALSE)</f>
        <v>400159</v>
      </c>
      <c r="O30" t="str">
        <f t="shared" si="2"/>
        <v>Edgware Primary</v>
      </c>
      <c r="P30" t="str">
        <f>VLOOKUP($N30,LBB_Code!$B:$F,3,FALSE)</f>
        <v>Edgware Primary School</v>
      </c>
      <c r="Q30" t="str">
        <f>VLOOKUP($N30,LBB_Code!$B:$F,2,FALSE)</f>
        <v>S900008367</v>
      </c>
      <c r="R30" t="str">
        <f>VLOOKUP($N30,LBB_Code!$B:$F,4,FALSE)</f>
        <v>HA8 9AB</v>
      </c>
      <c r="S30" t="str">
        <f>VLOOKUP(G30,LBB_Code!$J:$O, 6,FALSE)</f>
        <v>A1.D11334.661225.99999.9999999.999999</v>
      </c>
      <c r="T30" s="153"/>
      <c r="U30" t="str">
        <f t="shared" si="5"/>
        <v>2023.PPFSMPRI.I05.Ap251</v>
      </c>
      <c r="V30" t="str">
        <f t="shared" si="6"/>
        <v>Edgware Primary.2023.PPFSMPRI.I05.Ap25</v>
      </c>
      <c r="W30" s="121">
        <v>54390</v>
      </c>
      <c r="Z30" s="121"/>
      <c r="AC30" s="121"/>
      <c r="AF30" s="121">
        <v>57191</v>
      </c>
      <c r="AI30" s="121"/>
      <c r="AL30" s="121"/>
      <c r="AO30" s="121"/>
      <c r="AR30" s="121"/>
      <c r="AU30" s="121"/>
      <c r="AX30" s="121"/>
      <c r="BA30" s="121"/>
      <c r="BE30" s="121"/>
      <c r="BF30" s="119">
        <f t="shared" si="7"/>
        <v>57191</v>
      </c>
      <c r="BG30" s="119">
        <f t="shared" si="3"/>
        <v>54390</v>
      </c>
      <c r="BI30" s="49">
        <v>54390</v>
      </c>
    </row>
    <row r="31" spans="1:61" hidden="1" x14ac:dyDescent="0.25">
      <c r="A31">
        <f t="shared" si="4"/>
        <v>3022024</v>
      </c>
      <c r="B31">
        <v>3022024</v>
      </c>
      <c r="C31" t="str">
        <f>VLOOKUP(B31,'School Details'!A:K,2,FALSE)</f>
        <v>Fairway</v>
      </c>
      <c r="D31">
        <f>VLOOKUP(B31,'School Details'!A:K,3,FALSE)</f>
        <v>0</v>
      </c>
      <c r="E31" t="str">
        <f>VLOOKUP(B31,'School Details'!A:K,4,FALSE)</f>
        <v>M</v>
      </c>
      <c r="F31" t="str">
        <f>VLOOKUP(B31,'School Details'!A:K,5,FALSE)</f>
        <v>Primary</v>
      </c>
      <c r="G31" s="100" t="s">
        <v>1011</v>
      </c>
      <c r="H31" t="str">
        <f>VLOOKUP(G31,CCs!$Q:$R,2,FALSE)</f>
        <v>Pupil Premium Primar</v>
      </c>
      <c r="I31" s="127" t="s">
        <v>23681</v>
      </c>
      <c r="J31">
        <f>VLOOKUP(G31,LBB_Code!$J:$O, 2,FALSE)</f>
        <v>661225</v>
      </c>
      <c r="K31" t="str">
        <f>VLOOKUP(I31,'Drop Down'!$H:$I,2,FALSE)</f>
        <v>I05</v>
      </c>
      <c r="L31">
        <f t="shared" si="9"/>
        <v>1</v>
      </c>
      <c r="M31" t="str">
        <f t="shared" si="1"/>
        <v>PPFSMPRI.I05</v>
      </c>
      <c r="N31">
        <f>VLOOKUP(B31,'School Details'!A:K,10,FALSE)</f>
        <v>400047</v>
      </c>
      <c r="O31" t="str">
        <f t="shared" si="2"/>
        <v>Fairway</v>
      </c>
      <c r="P31" t="str">
        <f>VLOOKUP($N31,LBB_Code!$B:$F,3,FALSE)</f>
        <v>Fairway School</v>
      </c>
      <c r="Q31" t="str">
        <f>VLOOKUP($N31,LBB_Code!$B:$F,2,FALSE)</f>
        <v>S900008311</v>
      </c>
      <c r="R31" t="str">
        <f>VLOOKUP($N31,LBB_Code!$B:$F,4,FALSE)</f>
        <v>NW7 3HS</v>
      </c>
      <c r="S31" t="str">
        <f>VLOOKUP(G31,LBB_Code!$J:$O, 6,FALSE)</f>
        <v>A1.D11334.661225.99999.9999999.999999</v>
      </c>
      <c r="T31" s="153"/>
      <c r="U31" t="str">
        <f t="shared" si="5"/>
        <v>2024.PPFSMPRI.I05.Ap251</v>
      </c>
      <c r="V31" t="str">
        <f t="shared" si="6"/>
        <v>Fairway.2024.PPFSMPRI.I05.Ap25</v>
      </c>
      <c r="W31" s="121">
        <v>31430</v>
      </c>
      <c r="Z31" s="121"/>
      <c r="AC31" s="121"/>
      <c r="AF31" s="121">
        <v>28285</v>
      </c>
      <c r="AI31" s="121"/>
      <c r="AL31" s="121"/>
      <c r="AO31" s="121"/>
      <c r="AR31" s="121"/>
      <c r="AU31" s="121"/>
      <c r="AX31" s="121"/>
      <c r="BA31" s="121"/>
      <c r="BE31" s="121"/>
      <c r="BF31" s="119">
        <f t="shared" si="7"/>
        <v>28285</v>
      </c>
      <c r="BG31" s="119">
        <f t="shared" si="3"/>
        <v>31430</v>
      </c>
      <c r="BI31" s="49">
        <v>31430</v>
      </c>
    </row>
    <row r="32" spans="1:61" hidden="1" x14ac:dyDescent="0.25">
      <c r="A32">
        <f t="shared" si="4"/>
        <v>3025405</v>
      </c>
      <c r="B32">
        <v>3025405</v>
      </c>
      <c r="C32" t="str">
        <f>VLOOKUP(B32,'School Details'!A:K,2,FALSE)</f>
        <v>Finchley Catholic High Sch</v>
      </c>
      <c r="D32">
        <f>VLOOKUP(B32,'School Details'!A:K,3,FALSE)</f>
        <v>0</v>
      </c>
      <c r="E32" t="str">
        <f>VLOOKUP(B32,'School Details'!A:K,4,FALSE)</f>
        <v>M</v>
      </c>
      <c r="F32" t="str">
        <f>VLOOKUP(B32,'School Details'!A:K,5,FALSE)</f>
        <v>Secondary</v>
      </c>
      <c r="G32" s="100" t="s">
        <v>1010</v>
      </c>
      <c r="H32" t="str">
        <f>VLOOKUP(G32,CCs!$Q:$R,2,FALSE)</f>
        <v>Pupil Premium Second</v>
      </c>
      <c r="I32" s="127" t="s">
        <v>23683</v>
      </c>
      <c r="J32">
        <f>VLOOKUP(G32,LBB_Code!$J:$O, 2,FALSE)</f>
        <v>661225</v>
      </c>
      <c r="K32" t="str">
        <f>VLOOKUP(I32,'Drop Down'!$H:$I,2,FALSE)</f>
        <v>I05</v>
      </c>
      <c r="L32">
        <f t="shared" si="9"/>
        <v>1</v>
      </c>
      <c r="M32" t="str">
        <f t="shared" si="1"/>
        <v>PPFSMSEC.I05</v>
      </c>
      <c r="N32">
        <f>VLOOKUP(B32,'School Details'!A:K,10,FALSE)</f>
        <v>400041</v>
      </c>
      <c r="O32" t="str">
        <f t="shared" si="2"/>
        <v>Finchley Catholic High Sch</v>
      </c>
      <c r="P32" t="str">
        <f>VLOOKUP($N32,LBB_Code!$B:$F,3,FALSE)</f>
        <v>Finchley Catholic High School</v>
      </c>
      <c r="Q32" t="str">
        <f>VLOOKUP($N32,LBB_Code!$B:$F,2,FALSE)</f>
        <v>S900008307</v>
      </c>
      <c r="R32" t="str">
        <f>VLOOKUP($N32,LBB_Code!$B:$F,4,FALSE)</f>
        <v>N12 8TA</v>
      </c>
      <c r="S32" t="str">
        <f>VLOOKUP(G32,LBB_Code!$J:$O, 6,FALSE)</f>
        <v>A1.D11333.661225.99999.9999999.999999</v>
      </c>
      <c r="T32" s="153"/>
      <c r="U32" t="str">
        <f t="shared" si="5"/>
        <v>5405.PPFSMSEC.I05.Ap251</v>
      </c>
      <c r="V32" t="str">
        <f t="shared" si="6"/>
        <v>Finchley Catholic High Sch.5405.PPFSMSEC.I05.Ap25</v>
      </c>
      <c r="W32" s="121">
        <v>38525</v>
      </c>
      <c r="Z32" s="121"/>
      <c r="AC32" s="121"/>
      <c r="AF32" s="121">
        <v>42936</v>
      </c>
      <c r="AI32" s="121"/>
      <c r="AL32" s="121"/>
      <c r="AO32" s="121"/>
      <c r="AR32" s="121"/>
      <c r="AU32" s="121"/>
      <c r="AX32" s="121"/>
      <c r="BA32" s="121"/>
      <c r="BE32" s="121"/>
      <c r="BF32" s="119">
        <f t="shared" si="7"/>
        <v>42936</v>
      </c>
      <c r="BG32" s="119">
        <f t="shared" si="3"/>
        <v>38525</v>
      </c>
      <c r="BI32" s="49">
        <v>38525</v>
      </c>
    </row>
    <row r="33" spans="1:61" hidden="1" x14ac:dyDescent="0.25">
      <c r="A33">
        <f t="shared" si="4"/>
        <v>3022025</v>
      </c>
      <c r="B33">
        <v>3022025</v>
      </c>
      <c r="C33" t="str">
        <f>VLOOKUP(B33,'School Details'!A:K,2,FALSE)</f>
        <v>Foulds</v>
      </c>
      <c r="D33">
        <f>VLOOKUP(B33,'School Details'!A:K,3,FALSE)</f>
        <v>0</v>
      </c>
      <c r="E33" t="str">
        <f>VLOOKUP(B33,'School Details'!A:K,4,FALSE)</f>
        <v>M</v>
      </c>
      <c r="F33" t="str">
        <f>VLOOKUP(B33,'School Details'!A:K,5,FALSE)</f>
        <v>Primary</v>
      </c>
      <c r="G33" s="100" t="s">
        <v>1011</v>
      </c>
      <c r="H33" t="str">
        <f>VLOOKUP(G33,CCs!$Q:$R,2,FALSE)</f>
        <v>Pupil Premium Primar</v>
      </c>
      <c r="I33" s="127" t="s">
        <v>23681</v>
      </c>
      <c r="J33">
        <f>VLOOKUP(G33,LBB_Code!$J:$O, 2,FALSE)</f>
        <v>661225</v>
      </c>
      <c r="K33" t="str">
        <f>VLOOKUP(I33,'Drop Down'!$H:$I,2,FALSE)</f>
        <v>I05</v>
      </c>
      <c r="L33">
        <f t="shared" si="9"/>
        <v>1</v>
      </c>
      <c r="M33" t="str">
        <f t="shared" si="1"/>
        <v>PPFSMPRI.I05</v>
      </c>
      <c r="N33">
        <f>VLOOKUP(B33,'School Details'!A:K,10,FALSE)</f>
        <v>400001</v>
      </c>
      <c r="O33" t="str">
        <f t="shared" si="2"/>
        <v>Foulds</v>
      </c>
      <c r="P33" t="str">
        <f>VLOOKUP($N33,LBB_Code!$B:$F,3,FALSE)</f>
        <v>Foulds School</v>
      </c>
      <c r="Q33" t="str">
        <f>VLOOKUP($N33,LBB_Code!$B:$F,2,FALSE)</f>
        <v>S900008277</v>
      </c>
      <c r="R33" t="str">
        <f>VLOOKUP($N33,LBB_Code!$B:$F,4,FALSE)</f>
        <v>EN5 4NR</v>
      </c>
      <c r="S33" t="str">
        <f>VLOOKUP(G33,LBB_Code!$J:$O, 6,FALSE)</f>
        <v>A1.D11334.661225.99999.9999999.999999</v>
      </c>
      <c r="T33" s="153"/>
      <c r="U33" t="str">
        <f t="shared" si="5"/>
        <v>2025.PPFSMPRI.I05.Ap251</v>
      </c>
      <c r="V33" t="str">
        <f t="shared" si="6"/>
        <v>Foulds.2025.PPFSMPRI.I05.Ap25</v>
      </c>
      <c r="W33" s="121">
        <v>4790</v>
      </c>
      <c r="Z33" s="121"/>
      <c r="AC33" s="121"/>
      <c r="AF33" s="121">
        <v>5860</v>
      </c>
      <c r="AI33" s="121"/>
      <c r="AL33" s="121"/>
      <c r="AO33" s="121"/>
      <c r="AR33" s="121"/>
      <c r="AU33" s="121"/>
      <c r="AX33" s="121"/>
      <c r="BA33" s="121"/>
      <c r="BE33" s="121"/>
      <c r="BF33" s="119">
        <f t="shared" si="7"/>
        <v>5860</v>
      </c>
      <c r="BG33" s="119">
        <f t="shared" si="3"/>
        <v>4790</v>
      </c>
      <c r="BI33" s="49">
        <v>4790</v>
      </c>
    </row>
    <row r="34" spans="1:61" hidden="1" x14ac:dyDescent="0.25">
      <c r="A34">
        <f t="shared" si="4"/>
        <v>3024003</v>
      </c>
      <c r="B34">
        <v>3024003</v>
      </c>
      <c r="C34" t="str">
        <f>VLOOKUP(B34,'School Details'!A:K,2,FALSE)</f>
        <v>Friern Barnet Sch</v>
      </c>
      <c r="D34">
        <f>VLOOKUP(B34,'School Details'!A:K,3,FALSE)</f>
        <v>0</v>
      </c>
      <c r="E34" t="str">
        <f>VLOOKUP(B34,'School Details'!A:K,4,FALSE)</f>
        <v>M</v>
      </c>
      <c r="F34" t="str">
        <f>VLOOKUP(B34,'School Details'!A:K,5,FALSE)</f>
        <v>Secondary</v>
      </c>
      <c r="G34" s="100" t="s">
        <v>1010</v>
      </c>
      <c r="H34" t="str">
        <f>VLOOKUP(G34,CCs!$Q:$R,2,FALSE)</f>
        <v>Pupil Premium Second</v>
      </c>
      <c r="I34" s="127" t="s">
        <v>23683</v>
      </c>
      <c r="J34">
        <f>VLOOKUP(G34,LBB_Code!$J:$O, 2,FALSE)</f>
        <v>661225</v>
      </c>
      <c r="K34" t="str">
        <f>VLOOKUP(I34,'Drop Down'!$H:$I,2,FALSE)</f>
        <v>I05</v>
      </c>
      <c r="L34">
        <f t="shared" si="9"/>
        <v>1</v>
      </c>
      <c r="M34" t="str">
        <f t="shared" si="1"/>
        <v>PPFSMSEC.I05</v>
      </c>
      <c r="N34">
        <f>VLOOKUP(B34,'School Details'!A:K,10,FALSE)</f>
        <v>400033</v>
      </c>
      <c r="O34" t="str">
        <f t="shared" si="2"/>
        <v>Friern Barnet Sch</v>
      </c>
      <c r="P34" t="str">
        <f>VLOOKUP($N34,LBB_Code!$B:$F,3,FALSE)</f>
        <v>Friern Barnet School</v>
      </c>
      <c r="Q34" t="str">
        <f>VLOOKUP($N34,LBB_Code!$B:$F,2,FALSE)</f>
        <v>S900008299</v>
      </c>
      <c r="R34" t="str">
        <f>VLOOKUP($N34,LBB_Code!$B:$F,4,FALSE)</f>
        <v>N11 3LS</v>
      </c>
      <c r="S34" t="str">
        <f>VLOOKUP(G34,LBB_Code!$J:$O, 6,FALSE)</f>
        <v>A1.D11333.661225.99999.9999999.999999</v>
      </c>
      <c r="T34" s="153"/>
      <c r="U34" t="str">
        <f t="shared" si="5"/>
        <v>4003.PPFSMSEC.I05.Ap251</v>
      </c>
      <c r="V34" t="str">
        <f t="shared" si="6"/>
        <v>Friern Barnet Sch.4003.PPFSMSEC.I05.Ap25</v>
      </c>
      <c r="W34" s="121">
        <v>79949</v>
      </c>
      <c r="Z34" s="121"/>
      <c r="AC34" s="121"/>
      <c r="AF34" s="121">
        <v>73162</v>
      </c>
      <c r="AI34" s="121"/>
      <c r="AL34" s="121"/>
      <c r="AO34" s="121"/>
      <c r="AR34" s="121"/>
      <c r="AU34" s="121"/>
      <c r="AX34" s="121"/>
      <c r="BA34" s="121"/>
      <c r="BE34" s="121"/>
      <c r="BF34" s="119">
        <f t="shared" si="7"/>
        <v>73162</v>
      </c>
      <c r="BG34" s="119">
        <f t="shared" si="3"/>
        <v>79949</v>
      </c>
      <c r="BI34" s="49">
        <v>79949</v>
      </c>
    </row>
    <row r="35" spans="1:61" hidden="1" x14ac:dyDescent="0.25">
      <c r="A35">
        <f t="shared" si="4"/>
        <v>3022026</v>
      </c>
      <c r="B35">
        <v>3022026</v>
      </c>
      <c r="C35" t="str">
        <f>VLOOKUP(B35,'School Details'!A:K,2,FALSE)</f>
        <v>Frith Manor Sch</v>
      </c>
      <c r="D35">
        <f>VLOOKUP(B35,'School Details'!A:K,3,FALSE)</f>
        <v>0</v>
      </c>
      <c r="E35" t="str">
        <f>VLOOKUP(B35,'School Details'!A:K,4,FALSE)</f>
        <v>M</v>
      </c>
      <c r="F35" t="str">
        <f>VLOOKUP(B35,'School Details'!A:K,5,FALSE)</f>
        <v>Primary</v>
      </c>
      <c r="G35" s="100" t="s">
        <v>1011</v>
      </c>
      <c r="H35" t="str">
        <f>VLOOKUP(G35,CCs!$Q:$R,2,FALSE)</f>
        <v>Pupil Premium Primar</v>
      </c>
      <c r="I35" s="127" t="s">
        <v>23681</v>
      </c>
      <c r="J35">
        <f>VLOOKUP(G35,LBB_Code!$J:$O, 2,FALSE)</f>
        <v>661225</v>
      </c>
      <c r="K35" t="str">
        <f>VLOOKUP(I35,'Drop Down'!$H:$I,2,FALSE)</f>
        <v>I05</v>
      </c>
      <c r="L35">
        <f t="shared" si="9"/>
        <v>1</v>
      </c>
      <c r="M35" t="str">
        <f t="shared" si="1"/>
        <v>PPFSMPRI.I05</v>
      </c>
      <c r="N35">
        <f>VLOOKUP(B35,'School Details'!A:K,10,FALSE)</f>
        <v>400082</v>
      </c>
      <c r="O35" t="str">
        <f t="shared" si="2"/>
        <v>Frith Manor Sch</v>
      </c>
      <c r="P35" t="str">
        <f>VLOOKUP($N35,LBB_Code!$B:$F,3,FALSE)</f>
        <v>Frith Manor School</v>
      </c>
      <c r="Q35" t="str">
        <f>VLOOKUP($N35,LBB_Code!$B:$F,2,FALSE)</f>
        <v>S900008332</v>
      </c>
      <c r="R35" t="str">
        <f>VLOOKUP($N35,LBB_Code!$B:$F,4,FALSE)</f>
        <v>N12 7BN</v>
      </c>
      <c r="S35" t="str">
        <f>VLOOKUP(G35,LBB_Code!$J:$O, 6,FALSE)</f>
        <v>A1.D11334.661225.99999.9999999.999999</v>
      </c>
      <c r="T35" s="153"/>
      <c r="U35" t="str">
        <f t="shared" si="5"/>
        <v>2026.PPFSMPRI.I05.Ap251</v>
      </c>
      <c r="V35" t="str">
        <f t="shared" si="6"/>
        <v>Frith Manor Sch.2026.PPFSMPRI.I05.Ap25</v>
      </c>
      <c r="W35" s="121">
        <v>24694</v>
      </c>
      <c r="Z35" s="121"/>
      <c r="AC35" s="121"/>
      <c r="AF35" s="121">
        <v>17322</v>
      </c>
      <c r="AI35" s="121"/>
      <c r="AL35" s="121"/>
      <c r="AO35" s="121"/>
      <c r="AR35" s="121"/>
      <c r="AU35" s="121"/>
      <c r="AX35" s="121"/>
      <c r="BA35" s="121"/>
      <c r="BE35" s="121"/>
      <c r="BF35" s="119">
        <f t="shared" si="7"/>
        <v>17322</v>
      </c>
      <c r="BG35" s="119">
        <f t="shared" si="3"/>
        <v>24694</v>
      </c>
      <c r="BI35" s="49">
        <v>24694</v>
      </c>
    </row>
    <row r="36" spans="1:61" hidden="1" x14ac:dyDescent="0.25">
      <c r="A36">
        <f t="shared" si="4"/>
        <v>3022028</v>
      </c>
      <c r="B36">
        <v>3022028</v>
      </c>
      <c r="C36" t="str">
        <f>VLOOKUP(B36,'School Details'!A:K,2,FALSE)</f>
        <v>Garden Suburb Infant</v>
      </c>
      <c r="D36">
        <f>VLOOKUP(B36,'School Details'!A:K,3,FALSE)</f>
        <v>0</v>
      </c>
      <c r="E36" t="str">
        <f>VLOOKUP(B36,'School Details'!A:K,4,FALSE)</f>
        <v>M</v>
      </c>
      <c r="F36" t="str">
        <f>VLOOKUP(B36,'School Details'!A:K,5,FALSE)</f>
        <v>Primary</v>
      </c>
      <c r="G36" s="100" t="s">
        <v>1011</v>
      </c>
      <c r="H36" t="str">
        <f>VLOOKUP(G36,CCs!$Q:$R,2,FALSE)</f>
        <v>Pupil Premium Primar</v>
      </c>
      <c r="I36" s="127" t="s">
        <v>23681</v>
      </c>
      <c r="J36">
        <f>VLOOKUP(G36,LBB_Code!$J:$O, 2,FALSE)</f>
        <v>661225</v>
      </c>
      <c r="K36" t="str">
        <f>VLOOKUP(I36,'Drop Down'!$H:$I,2,FALSE)</f>
        <v>I05</v>
      </c>
      <c r="L36">
        <f t="shared" si="9"/>
        <v>1</v>
      </c>
      <c r="M36" t="str">
        <f t="shared" si="1"/>
        <v>PPFSMPRI.I05</v>
      </c>
      <c r="N36">
        <f>VLOOKUP(B36,'School Details'!A:K,10,FALSE)</f>
        <v>400067</v>
      </c>
      <c r="O36" t="str">
        <f t="shared" si="2"/>
        <v>Garden Suburb Infant</v>
      </c>
      <c r="P36" t="str">
        <f>VLOOKUP($N36,LBB_Code!$B:$F,3,FALSE)</f>
        <v>Garden Suburb Infant School</v>
      </c>
      <c r="Q36" t="str">
        <f>VLOOKUP($N36,LBB_Code!$B:$F,2,FALSE)</f>
        <v>S900008326</v>
      </c>
      <c r="R36" t="str">
        <f>VLOOKUP($N36,LBB_Code!$B:$F,4,FALSE)</f>
        <v>NW11 6XU</v>
      </c>
      <c r="S36" t="str">
        <f>VLOOKUP(G36,LBB_Code!$J:$O, 6,FALSE)</f>
        <v>A1.D11334.661225.99999.9999999.999999</v>
      </c>
      <c r="T36" s="153"/>
      <c r="U36" t="str">
        <f t="shared" si="5"/>
        <v>2028.PPFSMPRI.I05.Ap251</v>
      </c>
      <c r="V36" t="str">
        <f t="shared" si="6"/>
        <v>Garden Suburb Infant.2028.PPFSMPRI.I05.Ap25</v>
      </c>
      <c r="W36" s="121">
        <v>20350</v>
      </c>
      <c r="Z36" s="121"/>
      <c r="AC36" s="121"/>
      <c r="AF36" s="121">
        <v>14392</v>
      </c>
      <c r="AI36" s="121"/>
      <c r="AL36" s="121"/>
      <c r="AO36" s="121"/>
      <c r="AR36" s="121"/>
      <c r="AU36" s="121"/>
      <c r="AX36" s="121"/>
      <c r="BA36" s="121"/>
      <c r="BE36" s="121"/>
      <c r="BF36" s="119">
        <f t="shared" si="7"/>
        <v>14392</v>
      </c>
      <c r="BG36" s="119">
        <f t="shared" si="3"/>
        <v>20350</v>
      </c>
      <c r="BI36" s="49">
        <v>20350</v>
      </c>
    </row>
    <row r="37" spans="1:61" hidden="1" x14ac:dyDescent="0.25">
      <c r="A37">
        <f t="shared" si="4"/>
        <v>3022027</v>
      </c>
      <c r="B37">
        <v>3022027</v>
      </c>
      <c r="C37" t="str">
        <f>VLOOKUP(B37,'School Details'!A:K,2,FALSE)</f>
        <v>Garden Suburb Junior</v>
      </c>
      <c r="D37">
        <f>VLOOKUP(B37,'School Details'!A:K,3,FALSE)</f>
        <v>0</v>
      </c>
      <c r="E37" t="str">
        <f>VLOOKUP(B37,'School Details'!A:K,4,FALSE)</f>
        <v>M</v>
      </c>
      <c r="F37" t="str">
        <f>VLOOKUP(B37,'School Details'!A:K,5,FALSE)</f>
        <v>Primary</v>
      </c>
      <c r="G37" s="100" t="s">
        <v>1011</v>
      </c>
      <c r="H37" t="str">
        <f>VLOOKUP(G37,CCs!$Q:$R,2,FALSE)</f>
        <v>Pupil Premium Primar</v>
      </c>
      <c r="I37" s="127" t="s">
        <v>23681</v>
      </c>
      <c r="J37">
        <f>VLOOKUP(G37,LBB_Code!$J:$O, 2,FALSE)</f>
        <v>661225</v>
      </c>
      <c r="K37" t="str">
        <f>VLOOKUP(I37,'Drop Down'!$H:$I,2,FALSE)</f>
        <v>I05</v>
      </c>
      <c r="L37">
        <f t="shared" si="9"/>
        <v>1</v>
      </c>
      <c r="M37" t="str">
        <f t="shared" si="1"/>
        <v>PPFSMPRI.I05</v>
      </c>
      <c r="N37">
        <f>VLOOKUP(B37,'School Details'!A:K,10,FALSE)</f>
        <v>400002</v>
      </c>
      <c r="O37" t="str">
        <f t="shared" si="2"/>
        <v>Garden Suburb Junior</v>
      </c>
      <c r="P37" t="str">
        <f>VLOOKUP($N37,LBB_Code!$B:$F,3,FALSE)</f>
        <v>Garden Suburb Junior School</v>
      </c>
      <c r="Q37" t="str">
        <f>VLOOKUP($N37,LBB_Code!$B:$F,2,FALSE)</f>
        <v>S900008278</v>
      </c>
      <c r="R37" t="str">
        <f>VLOOKUP($N37,LBB_Code!$B:$F,4,FALSE)</f>
        <v>NW11 6XU</v>
      </c>
      <c r="S37" t="str">
        <f>VLOOKUP(G37,LBB_Code!$J:$O, 6,FALSE)</f>
        <v>A1.D11334.661225.99999.9999999.999999</v>
      </c>
      <c r="T37" s="153"/>
      <c r="U37" t="str">
        <f t="shared" si="5"/>
        <v>2027.PPFSMPRI.I05.Ap251</v>
      </c>
      <c r="V37" t="str">
        <f t="shared" si="6"/>
        <v>Garden Suburb Junior.2027.PPFSMPRI.I05.Ap25</v>
      </c>
      <c r="W37" s="121">
        <v>32735</v>
      </c>
      <c r="Z37" s="121"/>
      <c r="AC37" s="121"/>
      <c r="AF37" s="121">
        <v>40047</v>
      </c>
      <c r="AI37" s="121"/>
      <c r="AL37" s="121"/>
      <c r="AO37" s="121"/>
      <c r="AR37" s="121"/>
      <c r="AU37" s="121"/>
      <c r="AX37" s="121"/>
      <c r="BA37" s="121"/>
      <c r="BE37" s="121"/>
      <c r="BF37" s="119">
        <f t="shared" si="7"/>
        <v>40047</v>
      </c>
      <c r="BG37" s="119">
        <f t="shared" si="3"/>
        <v>32735</v>
      </c>
      <c r="BI37" s="49">
        <v>32735</v>
      </c>
    </row>
    <row r="38" spans="1:61" hidden="1" x14ac:dyDescent="0.25">
      <c r="A38">
        <f t="shared" si="4"/>
        <v>3022029</v>
      </c>
      <c r="B38">
        <v>3022029</v>
      </c>
      <c r="C38" t="str">
        <f>VLOOKUP(B38,'School Details'!A:K,2,FALSE)</f>
        <v>Goldbeaters</v>
      </c>
      <c r="D38">
        <f>VLOOKUP(B38,'School Details'!A:K,3,FALSE)</f>
        <v>0</v>
      </c>
      <c r="E38" t="str">
        <f>VLOOKUP(B38,'School Details'!A:K,4,FALSE)</f>
        <v>M</v>
      </c>
      <c r="F38" t="str">
        <f>VLOOKUP(B38,'School Details'!A:K,5,FALSE)</f>
        <v>Primary</v>
      </c>
      <c r="G38" s="100" t="s">
        <v>1011</v>
      </c>
      <c r="H38" t="str">
        <f>VLOOKUP(G38,CCs!$Q:$R,2,FALSE)</f>
        <v>Pupil Premium Primar</v>
      </c>
      <c r="I38" s="127" t="s">
        <v>23681</v>
      </c>
      <c r="J38">
        <f>VLOOKUP(G38,LBB_Code!$J:$O, 2,FALSE)</f>
        <v>661225</v>
      </c>
      <c r="K38" t="str">
        <f>VLOOKUP(I38,'Drop Down'!$H:$I,2,FALSE)</f>
        <v>I05</v>
      </c>
      <c r="L38">
        <f t="shared" si="9"/>
        <v>1</v>
      </c>
      <c r="M38" t="str">
        <f t="shared" si="1"/>
        <v>PPFSMPRI.I05</v>
      </c>
      <c r="N38">
        <f>VLOOKUP(B38,'School Details'!A:K,10,FALSE)</f>
        <v>400035</v>
      </c>
      <c r="O38" t="str">
        <f t="shared" si="2"/>
        <v>Goldbeaters</v>
      </c>
      <c r="P38" t="str">
        <f>VLOOKUP($N38,LBB_Code!$B:$F,3,FALSE)</f>
        <v>Goldbeaters School</v>
      </c>
      <c r="Q38" t="str">
        <f>VLOOKUP($N38,LBB_Code!$B:$F,2,FALSE)</f>
        <v>S900008301</v>
      </c>
      <c r="R38" t="str">
        <f>VLOOKUP($N38,LBB_Code!$B:$F,4,FALSE)</f>
        <v>HA8 0HA</v>
      </c>
      <c r="S38" t="str">
        <f>VLOOKUP(G38,LBB_Code!$J:$O, 6,FALSE)</f>
        <v>A1.D11334.661225.99999.9999999.999999</v>
      </c>
      <c r="T38" s="153"/>
      <c r="U38" t="str">
        <f t="shared" si="5"/>
        <v>2029.PPFSMPRI.I05.Ap251</v>
      </c>
      <c r="V38" t="str">
        <f t="shared" si="6"/>
        <v>Goldbeaters.2029.PPFSMPRI.I05.Ap25</v>
      </c>
      <c r="W38" s="121">
        <v>64730</v>
      </c>
      <c r="Z38" s="121"/>
      <c r="AC38" s="121"/>
      <c r="AF38" s="121">
        <v>66081</v>
      </c>
      <c r="AI38" s="121"/>
      <c r="AL38" s="121"/>
      <c r="AO38" s="121"/>
      <c r="AR38" s="121"/>
      <c r="AU38" s="121"/>
      <c r="AX38" s="121"/>
      <c r="BA38" s="121"/>
      <c r="BE38" s="121"/>
      <c r="BF38" s="119">
        <f t="shared" si="7"/>
        <v>66081</v>
      </c>
      <c r="BG38" s="119">
        <f t="shared" ref="BG38:BG69" si="10">W38-T38</f>
        <v>64730</v>
      </c>
      <c r="BI38" s="49">
        <v>64730</v>
      </c>
    </row>
    <row r="39" spans="1:61" hidden="1" x14ac:dyDescent="0.25">
      <c r="A39">
        <f t="shared" si="4"/>
        <v>3023516</v>
      </c>
      <c r="B39">
        <v>3023516</v>
      </c>
      <c r="C39" t="str">
        <f>VLOOKUP(B39,'School Details'!A:K,2,FALSE)</f>
        <v>Hasmonean</v>
      </c>
      <c r="D39">
        <f>VLOOKUP(B39,'School Details'!A:K,3,FALSE)</f>
        <v>0</v>
      </c>
      <c r="E39" t="str">
        <f>VLOOKUP(B39,'School Details'!A:K,4,FALSE)</f>
        <v>M</v>
      </c>
      <c r="F39" t="str">
        <f>VLOOKUP(B39,'School Details'!A:K,5,FALSE)</f>
        <v>Primary</v>
      </c>
      <c r="G39" s="100" t="s">
        <v>1011</v>
      </c>
      <c r="H39" t="str">
        <f>VLOOKUP(G39,CCs!$Q:$R,2,FALSE)</f>
        <v>Pupil Premium Primar</v>
      </c>
      <c r="I39" s="127" t="s">
        <v>23681</v>
      </c>
      <c r="J39">
        <f>VLOOKUP(G39,LBB_Code!$J:$O, 2,FALSE)</f>
        <v>661225</v>
      </c>
      <c r="K39" t="str">
        <f>VLOOKUP(I39,'Drop Down'!$H:$I,2,FALSE)</f>
        <v>I05</v>
      </c>
      <c r="L39">
        <v>1</v>
      </c>
      <c r="M39" t="str">
        <f t="shared" ref="M39:M70" si="11">I39&amp;"."&amp;K39</f>
        <v>PPFSMPRI.I05</v>
      </c>
      <c r="N39">
        <f>VLOOKUP(B39,'School Details'!A:K,10,FALSE)</f>
        <v>400108</v>
      </c>
      <c r="O39" t="str">
        <f t="shared" ref="O39:O70" si="12">C39</f>
        <v>Hasmonean</v>
      </c>
      <c r="P39" t="str">
        <f>VLOOKUP($N39,LBB_Code!$B:$F,3,FALSE)</f>
        <v>Hasmonean Primary School</v>
      </c>
      <c r="Q39" t="str">
        <f>VLOOKUP($N39,LBB_Code!$B:$F,2,FALSE)</f>
        <v>S900008351</v>
      </c>
      <c r="R39" t="str">
        <f>VLOOKUP($N39,LBB_Code!$B:$F,4,FALSE)</f>
        <v>NW4 2PD</v>
      </c>
      <c r="S39" t="str">
        <f>VLOOKUP(G39,LBB_Code!$J:$O, 6,FALSE)</f>
        <v>A1.D11334.661225.99999.9999999.999999</v>
      </c>
      <c r="T39" s="153"/>
      <c r="U39" t="str">
        <f t="shared" si="5"/>
        <v>3516.PPFSMPRI.I05.Ap251</v>
      </c>
      <c r="V39" t="str">
        <f t="shared" si="6"/>
        <v>Hasmonean.3516.PPFSMPRI.I05.Ap25</v>
      </c>
      <c r="W39" s="121">
        <v>12950</v>
      </c>
      <c r="Z39" s="121"/>
      <c r="AC39" s="121"/>
      <c r="AF39" s="121">
        <v>14392</v>
      </c>
      <c r="AI39" s="121"/>
      <c r="AL39" s="121"/>
      <c r="AO39" s="121"/>
      <c r="AR39" s="121"/>
      <c r="AU39" s="121"/>
      <c r="AX39" s="121"/>
      <c r="BA39" s="121"/>
      <c r="BE39" s="121"/>
      <c r="BF39" s="119">
        <f t="shared" si="7"/>
        <v>14392</v>
      </c>
      <c r="BG39" s="119">
        <f t="shared" si="10"/>
        <v>12950</v>
      </c>
      <c r="BI39" s="49">
        <v>12950</v>
      </c>
    </row>
    <row r="40" spans="1:61" hidden="1" x14ac:dyDescent="0.25">
      <c r="A40">
        <f t="shared" si="4"/>
        <v>3022031</v>
      </c>
      <c r="B40">
        <v>3022031</v>
      </c>
      <c r="C40" t="str">
        <f>VLOOKUP(B40,'School Details'!A:K,2,FALSE)</f>
        <v>Hollickwood JMI Sch</v>
      </c>
      <c r="D40">
        <f>VLOOKUP(B40,'School Details'!A:K,3,FALSE)</f>
        <v>0</v>
      </c>
      <c r="E40" t="str">
        <f>VLOOKUP(B40,'School Details'!A:K,4,FALSE)</f>
        <v>M</v>
      </c>
      <c r="F40" t="str">
        <f>VLOOKUP(B40,'School Details'!A:K,5,FALSE)</f>
        <v>Primary</v>
      </c>
      <c r="G40" s="100" t="s">
        <v>1011</v>
      </c>
      <c r="H40" t="str">
        <f>VLOOKUP(G40,CCs!$Q:$R,2,FALSE)</f>
        <v>Pupil Premium Primar</v>
      </c>
      <c r="I40" s="127" t="s">
        <v>23681</v>
      </c>
      <c r="J40">
        <f>VLOOKUP(G40,LBB_Code!$J:$O, 2,FALSE)</f>
        <v>661225</v>
      </c>
      <c r="K40" t="str">
        <f>VLOOKUP(I40,'Drop Down'!$H:$I,2,FALSE)</f>
        <v>I05</v>
      </c>
      <c r="L40">
        <f t="shared" ref="L40:L50" si="13">IF(C42=C41,L39+1,1)</f>
        <v>1</v>
      </c>
      <c r="M40" t="str">
        <f t="shared" si="11"/>
        <v>PPFSMPRI.I05</v>
      </c>
      <c r="N40">
        <f>VLOOKUP(B40,'School Details'!A:K,10,FALSE)</f>
        <v>400026</v>
      </c>
      <c r="O40" t="str">
        <f t="shared" si="12"/>
        <v>Hollickwood JMI Sch</v>
      </c>
      <c r="P40" t="str">
        <f>VLOOKUP($N40,LBB_Code!$B:$F,3,FALSE)</f>
        <v>Hollickwood School</v>
      </c>
      <c r="Q40" t="str">
        <f>VLOOKUP($N40,LBB_Code!$B:$F,2,FALSE)</f>
        <v>S900008296</v>
      </c>
      <c r="R40" t="str">
        <f>VLOOKUP($N40,LBB_Code!$B:$F,4,FALSE)</f>
        <v>N10 2NL</v>
      </c>
      <c r="S40" t="str">
        <f>VLOOKUP(G40,LBB_Code!$J:$O, 6,FALSE)</f>
        <v>A1.D11334.661225.99999.9999999.999999</v>
      </c>
      <c r="T40" s="153"/>
      <c r="U40" t="str">
        <f t="shared" si="5"/>
        <v>2031.PPFSMPRI.I05.Ap251</v>
      </c>
      <c r="V40" t="str">
        <f t="shared" si="6"/>
        <v>Hollickwood JMI Sch.2031.PPFSMPRI.I05.Ap25</v>
      </c>
      <c r="W40" s="121">
        <v>29970</v>
      </c>
      <c r="Z40" s="121"/>
      <c r="AC40" s="121"/>
      <c r="AF40" s="121">
        <v>30957</v>
      </c>
      <c r="AI40" s="121"/>
      <c r="AL40" s="121"/>
      <c r="AO40" s="121"/>
      <c r="AR40" s="121"/>
      <c r="AU40" s="121"/>
      <c r="AX40" s="121"/>
      <c r="BA40" s="121"/>
      <c r="BE40" s="121"/>
      <c r="BF40" s="119">
        <f t="shared" si="7"/>
        <v>30957</v>
      </c>
      <c r="BG40" s="119">
        <f t="shared" si="10"/>
        <v>29970</v>
      </c>
      <c r="BI40" s="49">
        <v>29970</v>
      </c>
    </row>
    <row r="41" spans="1:61" hidden="1" x14ac:dyDescent="0.25">
      <c r="A41">
        <f t="shared" si="4"/>
        <v>3022032</v>
      </c>
      <c r="B41">
        <v>3022032</v>
      </c>
      <c r="C41" t="str">
        <f>VLOOKUP(B41,'School Details'!A:K,2,FALSE)</f>
        <v>Holly Park School</v>
      </c>
      <c r="D41">
        <f>VLOOKUP(B41,'School Details'!A:K,3,FALSE)</f>
        <v>0</v>
      </c>
      <c r="E41" t="str">
        <f>VLOOKUP(B41,'School Details'!A:K,4,FALSE)</f>
        <v>M</v>
      </c>
      <c r="F41" t="str">
        <f>VLOOKUP(B41,'School Details'!A:K,5,FALSE)</f>
        <v>Primary</v>
      </c>
      <c r="G41" s="100" t="s">
        <v>1011</v>
      </c>
      <c r="H41" t="str">
        <f>VLOOKUP(G41,CCs!$Q:$R,2,FALSE)</f>
        <v>Pupil Premium Primar</v>
      </c>
      <c r="I41" s="127" t="s">
        <v>23681</v>
      </c>
      <c r="J41">
        <f>VLOOKUP(G41,LBB_Code!$J:$O, 2,FALSE)</f>
        <v>661225</v>
      </c>
      <c r="K41" t="str">
        <f>VLOOKUP(I41,'Drop Down'!$H:$I,2,FALSE)</f>
        <v>I05</v>
      </c>
      <c r="L41">
        <f t="shared" si="13"/>
        <v>1</v>
      </c>
      <c r="M41" t="str">
        <f t="shared" si="11"/>
        <v>PPFSMPRI.I05</v>
      </c>
      <c r="N41">
        <f>VLOOKUP(B41,'School Details'!A:K,10,FALSE)</f>
        <v>400084</v>
      </c>
      <c r="O41" t="str">
        <f t="shared" si="12"/>
        <v>Holly Park School</v>
      </c>
      <c r="P41" t="str">
        <f>VLOOKUP($N41,LBB_Code!$B:$F,3,FALSE)</f>
        <v>Holly Park School</v>
      </c>
      <c r="Q41" t="str">
        <f>VLOOKUP($N41,LBB_Code!$B:$F,2,FALSE)</f>
        <v>S900008333</v>
      </c>
      <c r="R41" t="str">
        <f>VLOOKUP($N41,LBB_Code!$B:$F,4,FALSE)</f>
        <v>N11 3HG</v>
      </c>
      <c r="S41" t="str">
        <f>VLOOKUP(G41,LBB_Code!$J:$O, 6,FALSE)</f>
        <v>A1.D11334.661225.99999.9999999.999999</v>
      </c>
      <c r="T41" s="153"/>
      <c r="U41" t="str">
        <f t="shared" si="5"/>
        <v>2032.PPFSMPRI.I05.Ap251</v>
      </c>
      <c r="V41" t="str">
        <f t="shared" si="6"/>
        <v>Holly Park School.2032.PPFSMPRI.I05.Ap25</v>
      </c>
      <c r="W41" s="121">
        <v>33944</v>
      </c>
      <c r="Z41" s="121"/>
      <c r="AC41" s="121"/>
      <c r="AF41" s="121">
        <v>32551</v>
      </c>
      <c r="AI41" s="121"/>
      <c r="AL41" s="121"/>
      <c r="AO41" s="121"/>
      <c r="AR41" s="121"/>
      <c r="AU41" s="121"/>
      <c r="AX41" s="121"/>
      <c r="BA41" s="121"/>
      <c r="BE41" s="121"/>
      <c r="BF41" s="119">
        <f t="shared" si="7"/>
        <v>32551</v>
      </c>
      <c r="BG41" s="119">
        <f t="shared" si="10"/>
        <v>33944</v>
      </c>
      <c r="BI41" s="49">
        <v>33944</v>
      </c>
    </row>
    <row r="42" spans="1:61" hidden="1" x14ac:dyDescent="0.25">
      <c r="A42">
        <f t="shared" si="4"/>
        <v>3023304</v>
      </c>
      <c r="B42">
        <v>3023304</v>
      </c>
      <c r="C42" t="str">
        <f>VLOOKUP(B42,'School Details'!A:K,2,FALSE)</f>
        <v>Holy Trinity School</v>
      </c>
      <c r="D42">
        <f>VLOOKUP(B42,'School Details'!A:K,3,FALSE)</f>
        <v>0</v>
      </c>
      <c r="E42" t="str">
        <f>VLOOKUP(B42,'School Details'!A:K,4,FALSE)</f>
        <v>M</v>
      </c>
      <c r="F42" t="str">
        <f>VLOOKUP(B42,'School Details'!A:K,5,FALSE)</f>
        <v>Primary</v>
      </c>
      <c r="G42" s="100" t="s">
        <v>1011</v>
      </c>
      <c r="H42" t="str">
        <f>VLOOKUP(G42,CCs!$Q:$R,2,FALSE)</f>
        <v>Pupil Premium Primar</v>
      </c>
      <c r="I42" s="127" t="s">
        <v>23681</v>
      </c>
      <c r="J42">
        <f>VLOOKUP(G42,LBB_Code!$J:$O, 2,FALSE)</f>
        <v>661225</v>
      </c>
      <c r="K42" t="str">
        <f>VLOOKUP(I42,'Drop Down'!$H:$I,2,FALSE)</f>
        <v>I05</v>
      </c>
      <c r="L42">
        <f t="shared" si="13"/>
        <v>1</v>
      </c>
      <c r="M42" t="str">
        <f t="shared" si="11"/>
        <v>PPFSMPRI.I05</v>
      </c>
      <c r="N42">
        <f>VLOOKUP(B42,'School Details'!A:K,10,FALSE)</f>
        <v>400008</v>
      </c>
      <c r="O42" t="str">
        <f t="shared" si="12"/>
        <v>Holy Trinity School</v>
      </c>
      <c r="P42" t="str">
        <f>VLOOKUP($N42,LBB_Code!$B:$F,3,FALSE)</f>
        <v>Holy Trinity Ce School</v>
      </c>
      <c r="Q42" t="str">
        <f>VLOOKUP($N42,LBB_Code!$B:$F,2,FALSE)</f>
        <v>S900008284</v>
      </c>
      <c r="R42" t="str">
        <f>VLOOKUP($N42,LBB_Code!$B:$F,4,FALSE)</f>
        <v>N2 8GA</v>
      </c>
      <c r="S42" t="str">
        <f>VLOOKUP(G42,LBB_Code!$J:$O, 6,FALSE)</f>
        <v>A1.D11334.661225.99999.9999999.999999</v>
      </c>
      <c r="T42" s="153"/>
      <c r="U42" t="str">
        <f t="shared" si="5"/>
        <v>3304.PPFSMPRI.I05.Ap251</v>
      </c>
      <c r="V42" t="str">
        <f t="shared" si="6"/>
        <v>Holy Trinity School.3304.PPFSMPRI.I05.Ap25</v>
      </c>
      <c r="W42" s="121">
        <v>17664</v>
      </c>
      <c r="Z42" s="121"/>
      <c r="AC42" s="121"/>
      <c r="AF42" s="121">
        <v>16286</v>
      </c>
      <c r="AI42" s="121"/>
      <c r="AL42" s="121"/>
      <c r="AO42" s="121"/>
      <c r="AR42" s="121"/>
      <c r="AU42" s="121"/>
      <c r="AX42" s="121"/>
      <c r="BA42" s="121"/>
      <c r="BE42" s="121"/>
      <c r="BF42" s="119">
        <f t="shared" si="7"/>
        <v>16286</v>
      </c>
      <c r="BG42" s="121">
        <f t="shared" si="10"/>
        <v>17664</v>
      </c>
      <c r="BI42" s="49">
        <v>17664</v>
      </c>
    </row>
    <row r="43" spans="1:61" hidden="1" x14ac:dyDescent="0.25">
      <c r="A43">
        <f t="shared" si="4"/>
        <v>3025427</v>
      </c>
      <c r="B43">
        <v>3025427</v>
      </c>
      <c r="C43" t="str">
        <f>VLOOKUP(B43,'School Details'!A:K,2,FALSE)</f>
        <v>JCoSS</v>
      </c>
      <c r="D43">
        <f>VLOOKUP(B43,'School Details'!A:K,3,FALSE)</f>
        <v>0</v>
      </c>
      <c r="E43" t="str">
        <f>VLOOKUP(B43,'School Details'!A:K,4,FALSE)</f>
        <v>M</v>
      </c>
      <c r="F43" t="str">
        <f>VLOOKUP(B43,'School Details'!A:K,5,FALSE)</f>
        <v>Secondary</v>
      </c>
      <c r="G43" s="100" t="s">
        <v>1010</v>
      </c>
      <c r="H43" t="str">
        <f>VLOOKUP(G43,CCs!$Q:$R,2,FALSE)</f>
        <v>Pupil Premium Second</v>
      </c>
      <c r="I43" s="127" t="s">
        <v>23683</v>
      </c>
      <c r="J43">
        <f>VLOOKUP(G43,LBB_Code!$J:$O, 2,FALSE)</f>
        <v>661225</v>
      </c>
      <c r="K43" t="str">
        <f>VLOOKUP(I43,'Drop Down'!$H:$I,2,FALSE)</f>
        <v>I05</v>
      </c>
      <c r="L43">
        <f t="shared" si="13"/>
        <v>1</v>
      </c>
      <c r="M43" t="str">
        <f t="shared" si="11"/>
        <v>PPFSMSEC.I05</v>
      </c>
      <c r="N43">
        <f>VLOOKUP(B43,'School Details'!A:K,10,FALSE)</f>
        <v>400140</v>
      </c>
      <c r="O43" t="str">
        <f t="shared" si="12"/>
        <v>JCoSS</v>
      </c>
      <c r="P43" t="str">
        <f>VLOOKUP($N43,LBB_Code!$B:$F,3,FALSE)</f>
        <v>Jcoss</v>
      </c>
      <c r="Q43" t="str">
        <f>VLOOKUP($N43,LBB_Code!$B:$F,2,FALSE)</f>
        <v>S900008363</v>
      </c>
      <c r="R43" t="str">
        <f>VLOOKUP($N43,LBB_Code!$B:$F,4,FALSE)</f>
        <v>EN4 9GE</v>
      </c>
      <c r="S43" t="str">
        <f>VLOOKUP(G43,LBB_Code!$J:$O, 6,FALSE)</f>
        <v>A1.D11333.661225.99999.9999999.999999</v>
      </c>
      <c r="T43" s="153"/>
      <c r="U43" t="str">
        <f t="shared" si="5"/>
        <v>5427.PPFSMSEC.I05.Ap251</v>
      </c>
      <c r="V43" t="str">
        <f t="shared" si="6"/>
        <v>JCoSS.5427.PPFSMSEC.I05.Ap25</v>
      </c>
      <c r="W43" s="121">
        <v>15814</v>
      </c>
      <c r="Z43" s="121"/>
      <c r="AC43" s="121"/>
      <c r="AF43" s="121">
        <v>16038</v>
      </c>
      <c r="AI43" s="121"/>
      <c r="AL43" s="121"/>
      <c r="AO43" s="121"/>
      <c r="AR43" s="121"/>
      <c r="AU43" s="121"/>
      <c r="AX43" s="121"/>
      <c r="BA43" s="121"/>
      <c r="BE43" s="121"/>
      <c r="BF43" s="119">
        <f t="shared" si="7"/>
        <v>16038</v>
      </c>
      <c r="BG43" s="121">
        <f t="shared" si="10"/>
        <v>15814</v>
      </c>
      <c r="BI43" s="49">
        <v>15814</v>
      </c>
    </row>
    <row r="44" spans="1:61" hidden="1" x14ac:dyDescent="0.25">
      <c r="A44">
        <f t="shared" si="4"/>
        <v>3022036</v>
      </c>
      <c r="B44">
        <v>3022036</v>
      </c>
      <c r="C44" t="str">
        <f>VLOOKUP(B44,'School Details'!A:K,2,FALSE)</f>
        <v>Livingstone School</v>
      </c>
      <c r="D44">
        <f>VLOOKUP(B44,'School Details'!A:K,3,FALSE)</f>
        <v>0</v>
      </c>
      <c r="E44" t="str">
        <f>VLOOKUP(B44,'School Details'!A:K,4,FALSE)</f>
        <v>M</v>
      </c>
      <c r="F44" t="str">
        <f>VLOOKUP(B44,'School Details'!A:K,5,FALSE)</f>
        <v>Primary</v>
      </c>
      <c r="G44" s="100" t="s">
        <v>1011</v>
      </c>
      <c r="H44" t="str">
        <f>VLOOKUP(G44,CCs!$Q:$R,2,FALSE)</f>
        <v>Pupil Premium Primar</v>
      </c>
      <c r="I44" s="127" t="s">
        <v>23681</v>
      </c>
      <c r="J44">
        <f>VLOOKUP(G44,LBB_Code!$J:$O, 2,FALSE)</f>
        <v>661225</v>
      </c>
      <c r="K44" t="str">
        <f>VLOOKUP(I44,'Drop Down'!$H:$I,2,FALSE)</f>
        <v>I05</v>
      </c>
      <c r="L44">
        <f t="shared" si="13"/>
        <v>1</v>
      </c>
      <c r="M44" t="str">
        <f t="shared" si="11"/>
        <v>PPFSMPRI.I05</v>
      </c>
      <c r="N44">
        <f>VLOOKUP(B44,'School Details'!A:K,10,FALSE)</f>
        <v>400046</v>
      </c>
      <c r="O44" t="str">
        <f t="shared" si="12"/>
        <v>Livingstone School</v>
      </c>
      <c r="P44" t="str">
        <f>VLOOKUP($N44,LBB_Code!$B:$F,3,FALSE)</f>
        <v>Livingstone School</v>
      </c>
      <c r="Q44" t="str">
        <f>VLOOKUP($N44,LBB_Code!$B:$F,2,FALSE)</f>
        <v>S900008310</v>
      </c>
      <c r="R44" t="str">
        <f>VLOOKUP($N44,LBB_Code!$B:$F,4,FALSE)</f>
        <v>EN4 9BU</v>
      </c>
      <c r="S44" t="str">
        <f>VLOOKUP(G44,LBB_Code!$J:$O, 6,FALSE)</f>
        <v>A1.D11334.661225.99999.9999999.999999</v>
      </c>
      <c r="T44" s="153"/>
      <c r="U44" t="str">
        <f t="shared" si="5"/>
        <v>2036.PPFSMPRI.I05.Ap251</v>
      </c>
      <c r="V44" t="str">
        <f t="shared" si="6"/>
        <v>Livingstone School.2036.PPFSMPRI.I05.Ap25</v>
      </c>
      <c r="W44" s="121">
        <v>24050</v>
      </c>
      <c r="Z44" s="121"/>
      <c r="AC44" s="121"/>
      <c r="AF44" s="121">
        <v>24997</v>
      </c>
      <c r="AI44" s="121"/>
      <c r="AL44" s="121"/>
      <c r="AO44" s="121"/>
      <c r="AR44" s="121"/>
      <c r="AU44" s="121"/>
      <c r="AX44" s="121"/>
      <c r="BA44" s="121"/>
      <c r="BE44" s="121"/>
      <c r="BF44" s="119">
        <f t="shared" si="7"/>
        <v>24997</v>
      </c>
      <c r="BG44" s="121">
        <f t="shared" si="10"/>
        <v>24050</v>
      </c>
      <c r="BI44" s="49">
        <v>24050</v>
      </c>
    </row>
    <row r="45" spans="1:61" hidden="1" x14ac:dyDescent="0.25">
      <c r="A45">
        <f t="shared" si="4"/>
        <v>3022037</v>
      </c>
      <c r="B45">
        <v>3022037</v>
      </c>
      <c r="C45" t="str">
        <f>VLOOKUP(B45,'School Details'!A:K,2,FALSE)</f>
        <v>Manorside</v>
      </c>
      <c r="D45">
        <f>VLOOKUP(B45,'School Details'!A:K,3,FALSE)</f>
        <v>0</v>
      </c>
      <c r="E45" t="str">
        <f>VLOOKUP(B45,'School Details'!A:K,4,FALSE)</f>
        <v>M</v>
      </c>
      <c r="F45" t="str">
        <f>VLOOKUP(B45,'School Details'!A:K,5,FALSE)</f>
        <v>Primary</v>
      </c>
      <c r="G45" s="100" t="s">
        <v>1011</v>
      </c>
      <c r="H45" t="str">
        <f>VLOOKUP(G45,CCs!$Q:$R,2,FALSE)</f>
        <v>Pupil Premium Primar</v>
      </c>
      <c r="I45" s="127" t="s">
        <v>23681</v>
      </c>
      <c r="J45">
        <f>VLOOKUP(G45,LBB_Code!$J:$O, 2,FALSE)</f>
        <v>661225</v>
      </c>
      <c r="K45" t="str">
        <f>VLOOKUP(I45,'Drop Down'!$H:$I,2,FALSE)</f>
        <v>I05</v>
      </c>
      <c r="L45">
        <f t="shared" si="13"/>
        <v>1</v>
      </c>
      <c r="M45" t="str">
        <f t="shared" si="11"/>
        <v>PPFSMPRI.I05</v>
      </c>
      <c r="N45">
        <f>VLOOKUP(B45,'School Details'!A:K,10,FALSE)</f>
        <v>400030</v>
      </c>
      <c r="O45" t="str">
        <f t="shared" si="12"/>
        <v>Manorside</v>
      </c>
      <c r="P45" t="str">
        <f>VLOOKUP($N45,LBB_Code!$B:$F,3,FALSE)</f>
        <v>Manorside School</v>
      </c>
      <c r="Q45" t="str">
        <f>VLOOKUP($N45,LBB_Code!$B:$F,2,FALSE)</f>
        <v>S900008298</v>
      </c>
      <c r="R45" t="str">
        <f>VLOOKUP($N45,LBB_Code!$B:$F,4,FALSE)</f>
        <v>N3 2AB</v>
      </c>
      <c r="S45" t="str">
        <f>VLOOKUP(G45,LBB_Code!$J:$O, 6,FALSE)</f>
        <v>A1.D11334.661225.99999.9999999.999999</v>
      </c>
      <c r="T45" s="153"/>
      <c r="U45" t="str">
        <f t="shared" si="5"/>
        <v>2037.PPFSMPRI.I05.Ap251</v>
      </c>
      <c r="V45" t="str">
        <f t="shared" si="6"/>
        <v>Manorside.2037.PPFSMPRI.I05.Ap25</v>
      </c>
      <c r="W45" s="121">
        <v>13594</v>
      </c>
      <c r="Z45" s="121"/>
      <c r="AC45" s="121"/>
      <c r="AF45" s="121">
        <v>13913</v>
      </c>
      <c r="AI45" s="121"/>
      <c r="AL45" s="121"/>
      <c r="AO45" s="121"/>
      <c r="AR45" s="121"/>
      <c r="AU45" s="121"/>
      <c r="AX45" s="121"/>
      <c r="BA45" s="121"/>
      <c r="BE45" s="121"/>
      <c r="BF45" s="119">
        <f t="shared" si="7"/>
        <v>13913</v>
      </c>
      <c r="BG45" s="119">
        <f t="shared" si="10"/>
        <v>13594</v>
      </c>
      <c r="BI45" s="49">
        <v>13594</v>
      </c>
    </row>
    <row r="46" spans="1:61" hidden="1" x14ac:dyDescent="0.25">
      <c r="A46">
        <f t="shared" si="4"/>
        <v>3027010</v>
      </c>
      <c r="B46">
        <v>3027010</v>
      </c>
      <c r="C46" t="str">
        <f>VLOOKUP(B46,'School Details'!A:K,2,FALSE)</f>
        <v>Mapledown</v>
      </c>
      <c r="D46">
        <f>VLOOKUP(B46,'School Details'!A:K,3,FALSE)</f>
        <v>0</v>
      </c>
      <c r="E46" t="str">
        <f>VLOOKUP(B46,'School Details'!A:K,4,FALSE)</f>
        <v>M</v>
      </c>
      <c r="F46" t="str">
        <f>VLOOKUP(B46,'School Details'!A:K,5,FALSE)</f>
        <v>Special</v>
      </c>
      <c r="G46" s="100" t="s">
        <v>1009</v>
      </c>
      <c r="H46" t="str">
        <f>VLOOKUP(G46,CCs!$Q:$R,2,FALSE)</f>
        <v>Pupil Premium Specia</v>
      </c>
      <c r="I46" s="127" t="s">
        <v>23681</v>
      </c>
      <c r="J46">
        <f>VLOOKUP(G46,LBB_Code!$J:$O, 2,FALSE)</f>
        <v>661225</v>
      </c>
      <c r="K46" t="str">
        <f>VLOOKUP(I46,'Drop Down'!$H:$I,2,FALSE)</f>
        <v>I05</v>
      </c>
      <c r="L46">
        <f t="shared" si="13"/>
        <v>1</v>
      </c>
      <c r="M46" t="str">
        <f t="shared" si="11"/>
        <v>PPFSMPRI.I05</v>
      </c>
      <c r="N46">
        <f>VLOOKUP(B46,'School Details'!A:K,10,FALSE)</f>
        <v>400063</v>
      </c>
      <c r="O46" t="str">
        <f t="shared" si="12"/>
        <v>Mapledown</v>
      </c>
      <c r="P46" t="str">
        <f>VLOOKUP($N46,LBB_Code!$B:$F,3,FALSE)</f>
        <v>Mapledown School</v>
      </c>
      <c r="Q46" t="str">
        <f>VLOOKUP($N46,LBB_Code!$B:$F,2,FALSE)</f>
        <v>S900008322</v>
      </c>
      <c r="R46" t="str">
        <f>VLOOKUP($N46,LBB_Code!$B:$F,4,FALSE)</f>
        <v>NW2 1TR</v>
      </c>
      <c r="S46" t="str">
        <f>VLOOKUP(G46,LBB_Code!$J:$O, 6,FALSE)</f>
        <v>A1.D11332.661225.99999.9999999.999999</v>
      </c>
      <c r="T46" s="153"/>
      <c r="U46" t="str">
        <f t="shared" si="5"/>
        <v>7010.PPFSMPRI.I05.Ap251</v>
      </c>
      <c r="V46" t="str">
        <f t="shared" si="6"/>
        <v>Mapledown.7010.PPFSMPRI.I05.Ap25</v>
      </c>
      <c r="W46" s="121">
        <v>9189</v>
      </c>
      <c r="Z46" s="121"/>
      <c r="AC46" s="121"/>
      <c r="AF46" s="121">
        <v>9675</v>
      </c>
      <c r="AI46" s="121"/>
      <c r="AL46" s="121"/>
      <c r="AO46" s="121"/>
      <c r="AR46" s="121"/>
      <c r="AU46" s="121"/>
      <c r="AX46" s="121"/>
      <c r="BA46" s="121"/>
      <c r="BE46" s="121"/>
      <c r="BF46" s="119">
        <f t="shared" si="7"/>
        <v>9675</v>
      </c>
      <c r="BG46" s="119">
        <f t="shared" si="10"/>
        <v>9189</v>
      </c>
      <c r="BI46" s="49">
        <v>9189</v>
      </c>
    </row>
    <row r="47" spans="1:61" hidden="1" x14ac:dyDescent="0.25">
      <c r="A47">
        <f t="shared" si="4"/>
        <v>3023523</v>
      </c>
      <c r="B47">
        <v>3023523</v>
      </c>
      <c r="C47" t="str">
        <f>VLOOKUP(B47,'School Details'!A:K,2,FALSE)</f>
        <v>Martin</v>
      </c>
      <c r="D47">
        <f>VLOOKUP(B47,'School Details'!A:K,3,FALSE)</f>
        <v>0</v>
      </c>
      <c r="E47" t="str">
        <f>VLOOKUP(B47,'School Details'!A:K,4,FALSE)</f>
        <v>M</v>
      </c>
      <c r="F47" t="str">
        <f>VLOOKUP(B47,'School Details'!A:K,5,FALSE)</f>
        <v>Primary</v>
      </c>
      <c r="G47" s="100" t="s">
        <v>1011</v>
      </c>
      <c r="H47" t="str">
        <f>VLOOKUP(G47,CCs!$Q:$R,2,FALSE)</f>
        <v>Pupil Premium Primar</v>
      </c>
      <c r="I47" s="127" t="s">
        <v>23681</v>
      </c>
      <c r="J47">
        <f>VLOOKUP(G47,LBB_Code!$J:$O, 2,FALSE)</f>
        <v>661225</v>
      </c>
      <c r="K47" t="str">
        <f>VLOOKUP(I47,'Drop Down'!$H:$I,2,FALSE)</f>
        <v>I05</v>
      </c>
      <c r="L47">
        <f t="shared" si="13"/>
        <v>1</v>
      </c>
      <c r="M47" t="str">
        <f t="shared" si="11"/>
        <v>PPFSMPRI.I05</v>
      </c>
      <c r="N47">
        <f>VLOOKUP(B47,'School Details'!A:K,10,FALSE)</f>
        <v>400130</v>
      </c>
      <c r="O47" t="str">
        <f t="shared" si="12"/>
        <v>Martin</v>
      </c>
      <c r="P47" t="str">
        <f>VLOOKUP($N47,LBB_Code!$B:$F,3,FALSE)</f>
        <v>Martin Primary School</v>
      </c>
      <c r="Q47" t="str">
        <f>VLOOKUP($N47,LBB_Code!$B:$F,2,FALSE)</f>
        <v>S900008361</v>
      </c>
      <c r="R47" t="str">
        <f>VLOOKUP($N47,LBB_Code!$B:$F,4,FALSE)</f>
        <v>N2 9JP</v>
      </c>
      <c r="S47" t="str">
        <f>VLOOKUP(G47,LBB_Code!$J:$O, 6,FALSE)</f>
        <v>A1.D11334.661225.99999.9999999.999999</v>
      </c>
      <c r="T47" s="153"/>
      <c r="U47" t="str">
        <f t="shared" si="5"/>
        <v>3523.PPFSMPRI.I05.Ap251</v>
      </c>
      <c r="V47" t="str">
        <f t="shared" si="6"/>
        <v>Martin.3523.PPFSMPRI.I05.Ap25</v>
      </c>
      <c r="W47" s="121">
        <v>71955</v>
      </c>
      <c r="Z47" s="121"/>
      <c r="AC47" s="121"/>
      <c r="AF47" s="121">
        <v>74692</v>
      </c>
      <c r="AI47" s="121"/>
      <c r="AL47" s="121"/>
      <c r="AO47" s="121"/>
      <c r="AR47" s="121"/>
      <c r="AU47" s="121"/>
      <c r="AX47" s="121"/>
      <c r="BA47" s="121"/>
      <c r="BE47" s="121"/>
      <c r="BF47" s="119">
        <f t="shared" si="7"/>
        <v>74692</v>
      </c>
      <c r="BG47" s="119">
        <f t="shared" si="10"/>
        <v>71955</v>
      </c>
      <c r="BI47" s="49">
        <v>71955</v>
      </c>
    </row>
    <row r="48" spans="1:61" hidden="1" x14ac:dyDescent="0.25">
      <c r="A48">
        <f t="shared" si="4"/>
        <v>3025948</v>
      </c>
      <c r="B48">
        <v>3025948</v>
      </c>
      <c r="C48" t="str">
        <f>VLOOKUP(B48,'School Details'!A:K,2,FALSE)</f>
        <v>Mathilda Marks-Kennedy</v>
      </c>
      <c r="D48">
        <f>VLOOKUP(B48,'School Details'!A:K,3,FALSE)</f>
        <v>0</v>
      </c>
      <c r="E48" t="str">
        <f>VLOOKUP(B48,'School Details'!A:K,4,FALSE)</f>
        <v>M</v>
      </c>
      <c r="F48" t="str">
        <f>VLOOKUP(B48,'School Details'!A:K,5,FALSE)</f>
        <v>Primary</v>
      </c>
      <c r="G48" s="100" t="s">
        <v>1011</v>
      </c>
      <c r="H48" t="str">
        <f>VLOOKUP(G48,CCs!$Q:$R,2,FALSE)</f>
        <v>Pupil Premium Primar</v>
      </c>
      <c r="I48" s="127" t="s">
        <v>23681</v>
      </c>
      <c r="J48">
        <f>VLOOKUP(G48,LBB_Code!$J:$O, 2,FALSE)</f>
        <v>661225</v>
      </c>
      <c r="K48" t="str">
        <f>VLOOKUP(I48,'Drop Down'!$H:$I,2,FALSE)</f>
        <v>I05</v>
      </c>
      <c r="L48">
        <f t="shared" si="13"/>
        <v>1</v>
      </c>
      <c r="M48" t="str">
        <f t="shared" si="11"/>
        <v>PPFSMPRI.I05</v>
      </c>
      <c r="N48">
        <f>VLOOKUP(B48,'School Details'!A:K,10,FALSE)</f>
        <v>400112</v>
      </c>
      <c r="O48" t="str">
        <f t="shared" si="12"/>
        <v>Mathilda Marks-Kennedy</v>
      </c>
      <c r="P48" t="str">
        <f>VLOOKUP($N48,LBB_Code!$B:$F,3,FALSE)</f>
        <v>Mathilda Marks-Kennedy School</v>
      </c>
      <c r="Q48" t="str">
        <f>VLOOKUP($N48,LBB_Code!$B:$F,2,FALSE)</f>
        <v>S900008354</v>
      </c>
      <c r="R48" t="str">
        <f>VLOOKUP($N48,LBB_Code!$B:$F,4,FALSE)</f>
        <v>NW7 3RT</v>
      </c>
      <c r="S48" t="str">
        <f>VLOOKUP(G48,LBB_Code!$J:$O, 6,FALSE)</f>
        <v>A1.D11334.661225.99999.9999999.999999</v>
      </c>
      <c r="T48" s="153"/>
      <c r="U48" t="str">
        <f t="shared" si="5"/>
        <v>5948.PPFSMPRI.I05.Ap251</v>
      </c>
      <c r="V48" t="str">
        <f t="shared" si="6"/>
        <v>Mathilda Marks-Kennedy.5948.PPFSMPRI.I05.Ap25</v>
      </c>
      <c r="W48" s="121">
        <v>1850</v>
      </c>
      <c r="Z48" s="121"/>
      <c r="AC48" s="121"/>
      <c r="AF48" s="121">
        <v>1515</v>
      </c>
      <c r="AI48" s="121"/>
      <c r="AL48" s="121"/>
      <c r="AO48" s="121"/>
      <c r="AR48" s="121"/>
      <c r="AU48" s="121"/>
      <c r="AX48" s="121"/>
      <c r="BA48" s="121"/>
      <c r="BE48" s="121"/>
      <c r="BF48" s="119">
        <f t="shared" si="7"/>
        <v>1515</v>
      </c>
      <c r="BG48" s="119">
        <f t="shared" si="10"/>
        <v>1850</v>
      </c>
      <c r="BI48" s="49">
        <v>1850</v>
      </c>
    </row>
    <row r="49" spans="1:61" hidden="1" x14ac:dyDescent="0.25">
      <c r="A49">
        <f t="shared" si="4"/>
        <v>3025949</v>
      </c>
      <c r="B49">
        <v>3025949</v>
      </c>
      <c r="C49" t="str">
        <f>VLOOKUP(B49,'School Details'!A:K,2,FALSE)</f>
        <v>Menorah Foundation</v>
      </c>
      <c r="D49">
        <f>VLOOKUP(B49,'School Details'!A:K,3,FALSE)</f>
        <v>0</v>
      </c>
      <c r="E49" t="str">
        <f>VLOOKUP(B49,'School Details'!A:K,4,FALSE)</f>
        <v>M</v>
      </c>
      <c r="F49" t="str">
        <f>VLOOKUP(B49,'School Details'!A:K,5,FALSE)</f>
        <v>Primary</v>
      </c>
      <c r="G49" s="100" t="s">
        <v>1011</v>
      </c>
      <c r="H49" t="str">
        <f>VLOOKUP(G49,CCs!$Q:$R,2,FALSE)</f>
        <v>Pupil Premium Primar</v>
      </c>
      <c r="I49" s="127" t="s">
        <v>23681</v>
      </c>
      <c r="J49">
        <f>VLOOKUP(G49,LBB_Code!$J:$O, 2,FALSE)</f>
        <v>661225</v>
      </c>
      <c r="K49" t="str">
        <f>VLOOKUP(I49,'Drop Down'!$H:$I,2,FALSE)</f>
        <v>I05</v>
      </c>
      <c r="L49">
        <f t="shared" si="13"/>
        <v>1</v>
      </c>
      <c r="M49" t="str">
        <f t="shared" si="11"/>
        <v>PPFSMPRI.I05</v>
      </c>
      <c r="N49">
        <f>VLOOKUP(B49,'School Details'!A:K,10,FALSE)</f>
        <v>400110</v>
      </c>
      <c r="O49" t="str">
        <f t="shared" si="12"/>
        <v>Menorah Foundation</v>
      </c>
      <c r="P49" t="str">
        <f>VLOOKUP($N49,LBB_Code!$B:$F,3,FALSE)</f>
        <v>Menorah Foundation School</v>
      </c>
      <c r="Q49" t="str">
        <f>VLOOKUP($N49,LBB_Code!$B:$F,2,FALSE)</f>
        <v>S900008352</v>
      </c>
      <c r="R49" t="str">
        <f>VLOOKUP($N49,LBB_Code!$B:$F,4,FALSE)</f>
        <v>HA8 0QS</v>
      </c>
      <c r="S49" t="str">
        <f>VLOOKUP(G49,LBB_Code!$J:$O, 6,FALSE)</f>
        <v>A1.D11334.661225.99999.9999999.999999</v>
      </c>
      <c r="T49" s="153"/>
      <c r="U49" t="str">
        <f t="shared" si="5"/>
        <v>5949.PPFSMPRI.I05.Ap251</v>
      </c>
      <c r="V49" t="str">
        <f t="shared" si="6"/>
        <v>Menorah Foundation.5949.PPFSMPRI.I05.Ap25</v>
      </c>
      <c r="W49" s="121">
        <v>4440</v>
      </c>
      <c r="Z49" s="121"/>
      <c r="AC49" s="121"/>
      <c r="AF49" s="121">
        <v>4166</v>
      </c>
      <c r="AI49" s="121"/>
      <c r="AL49" s="121"/>
      <c r="AO49" s="121"/>
      <c r="AR49" s="121"/>
      <c r="AU49" s="121"/>
      <c r="AX49" s="121"/>
      <c r="BA49" s="121"/>
      <c r="BE49" s="121"/>
      <c r="BF49" s="119">
        <f t="shared" si="7"/>
        <v>4166</v>
      </c>
      <c r="BG49" s="119">
        <f t="shared" si="10"/>
        <v>4440</v>
      </c>
      <c r="BI49" s="49">
        <v>4440</v>
      </c>
    </row>
    <row r="50" spans="1:61" hidden="1" x14ac:dyDescent="0.25">
      <c r="A50">
        <f t="shared" si="4"/>
        <v>3024004</v>
      </c>
      <c r="B50">
        <v>3024004</v>
      </c>
      <c r="C50" t="str">
        <f>VLOOKUP(B50,'School Details'!A:K,2,FALSE)</f>
        <v>Menorah High Sch Girls</v>
      </c>
      <c r="D50">
        <f>VLOOKUP(B50,'School Details'!A:K,3,FALSE)</f>
        <v>0</v>
      </c>
      <c r="E50" t="str">
        <f>VLOOKUP(B50,'School Details'!A:K,4,FALSE)</f>
        <v>M</v>
      </c>
      <c r="F50" t="str">
        <f>VLOOKUP(B50,'School Details'!A:K,5,FALSE)</f>
        <v>Secondary</v>
      </c>
      <c r="G50" s="100" t="s">
        <v>1010</v>
      </c>
      <c r="H50" t="str">
        <f>VLOOKUP(G50,CCs!$Q:$R,2,FALSE)</f>
        <v>Pupil Premium Second</v>
      </c>
      <c r="I50" s="127" t="s">
        <v>23683</v>
      </c>
      <c r="J50">
        <f>VLOOKUP(G50,LBB_Code!$J:$O, 2,FALSE)</f>
        <v>661225</v>
      </c>
      <c r="K50" t="str">
        <f>VLOOKUP(I50,'Drop Down'!$H:$I,2,FALSE)</f>
        <v>I05</v>
      </c>
      <c r="L50">
        <f t="shared" si="13"/>
        <v>1</v>
      </c>
      <c r="M50" t="str">
        <f t="shared" si="11"/>
        <v>PPFSMSEC.I05</v>
      </c>
      <c r="N50">
        <f>VLOOKUP(B50,'School Details'!A:K,10,FALSE)</f>
        <v>107953</v>
      </c>
      <c r="O50" t="str">
        <f t="shared" si="12"/>
        <v>Menorah High Sch Girls</v>
      </c>
      <c r="P50" t="str">
        <f>VLOOKUP($N50,LBB_Code!$B:$F,3,FALSE)</f>
        <v>Menorah High School For Girls</v>
      </c>
      <c r="Q50" t="str">
        <f>VLOOKUP($N50,LBB_Code!$B:$F,2,FALSE)</f>
        <v>S900000411</v>
      </c>
      <c r="R50" t="str">
        <f>VLOOKUP($N50,LBB_Code!$B:$F,4,FALSE)</f>
        <v>NW2 7BZ</v>
      </c>
      <c r="S50" t="str">
        <f>VLOOKUP(G50,LBB_Code!$J:$O, 6,FALSE)</f>
        <v>A1.D11333.661225.99999.9999999.999999</v>
      </c>
      <c r="T50" s="153"/>
      <c r="U50" t="str">
        <f t="shared" si="5"/>
        <v>4004.PPFSMSEC.I05.Ap251</v>
      </c>
      <c r="V50" t="str">
        <f t="shared" si="6"/>
        <v>Menorah High Sch Girls.4004.PPFSMSEC.I05.Ap25</v>
      </c>
      <c r="W50" s="121">
        <v>2625</v>
      </c>
      <c r="Z50" s="121"/>
      <c r="AC50" s="121"/>
      <c r="AF50" s="121">
        <v>3225</v>
      </c>
      <c r="AI50" s="121"/>
      <c r="AL50" s="121"/>
      <c r="AO50" s="121"/>
      <c r="AR50" s="121"/>
      <c r="AU50" s="121"/>
      <c r="AX50" s="121"/>
      <c r="BA50" s="121"/>
      <c r="BE50" s="121"/>
      <c r="BF50" s="119">
        <f t="shared" si="7"/>
        <v>3225</v>
      </c>
      <c r="BG50" s="119">
        <f t="shared" si="10"/>
        <v>2625</v>
      </c>
      <c r="BI50" s="49">
        <v>2625</v>
      </c>
    </row>
    <row r="51" spans="1:61" hidden="1" x14ac:dyDescent="0.25">
      <c r="A51" t="s">
        <v>23901</v>
      </c>
      <c r="B51">
        <v>3022061</v>
      </c>
      <c r="C51" t="str">
        <f>VLOOKUP(B51,'School Details'!A:K,2,FALSE)</f>
        <v>Menorah Primary School for Boys</v>
      </c>
      <c r="D51">
        <f>VLOOKUP(B51,'School Details'!A:K,3,FALSE)</f>
        <v>0</v>
      </c>
      <c r="E51" t="str">
        <f>VLOOKUP(B51,'School Details'!A:K,4,FALSE)</f>
        <v>M</v>
      </c>
      <c r="F51" t="str">
        <f>VLOOKUP(B51,'School Details'!A:K,5,FALSE)</f>
        <v>Primary</v>
      </c>
      <c r="G51" s="100" t="s">
        <v>1011</v>
      </c>
      <c r="H51" t="str">
        <f>VLOOKUP(G51,CCs!$Q:$R,2,FALSE)</f>
        <v>Pupil Premium Primar</v>
      </c>
      <c r="I51" s="127" t="s">
        <v>23681</v>
      </c>
      <c r="J51">
        <f>VLOOKUP(G51,LBB_Code!$J:$O, 2,FALSE)</f>
        <v>661225</v>
      </c>
      <c r="K51" t="str">
        <f>VLOOKUP(I51,'Drop Down'!$H:$I,2,FALSE)</f>
        <v>I05</v>
      </c>
      <c r="L51">
        <v>1</v>
      </c>
      <c r="M51" t="str">
        <f t="shared" si="11"/>
        <v>PPFSMPRI.I05</v>
      </c>
      <c r="N51" s="4">
        <f>VLOOKUP(B51,'School Details'!A:K,10,FALSE)</f>
        <v>400007</v>
      </c>
      <c r="O51" t="str">
        <f t="shared" si="12"/>
        <v>Menorah Primary School for Boys</v>
      </c>
      <c r="P51" t="str">
        <f>VLOOKUP($N51,LBB_Code!$B:$F,3,FALSE)</f>
        <v>Menorah Primary School</v>
      </c>
      <c r="Q51" t="str">
        <f>VLOOKUP($N51,LBB_Code!$B:$F,2,FALSE)</f>
        <v>S900008283</v>
      </c>
      <c r="R51" t="str">
        <f>VLOOKUP($N51,LBB_Code!$B:$F,4,FALSE)</f>
        <v>NW11 9SP</v>
      </c>
      <c r="S51" t="str">
        <f>VLOOKUP(G51,LBB_Code!$J:$O, 6,FALSE)</f>
        <v>A1.D11334.661225.99999.9999999.999999</v>
      </c>
      <c r="T51" s="153"/>
      <c r="U51" t="str">
        <f t="shared" si="5"/>
        <v>2061.PPFSMPRI.I05.Ap251</v>
      </c>
      <c r="V51" t="str">
        <f t="shared" si="6"/>
        <v>Menorah Primary School for Boys.2061.PPFSMPRI.I05.Ap25</v>
      </c>
      <c r="W51" s="121">
        <v>0</v>
      </c>
      <c r="Z51" s="121"/>
      <c r="AC51" s="121"/>
      <c r="AF51" s="121">
        <v>378</v>
      </c>
      <c r="AI51" s="121"/>
      <c r="AL51" s="121"/>
      <c r="AO51" s="121"/>
      <c r="AR51" s="121"/>
      <c r="AU51" s="121"/>
      <c r="AX51" s="121"/>
      <c r="BA51" s="121"/>
      <c r="BE51" s="121"/>
      <c r="BF51" s="119">
        <f>AF50+AO51+AX51+BE51</f>
        <v>3225</v>
      </c>
      <c r="BG51" s="119">
        <f t="shared" si="10"/>
        <v>0</v>
      </c>
      <c r="BI51" s="49">
        <v>0</v>
      </c>
    </row>
    <row r="52" spans="1:61" hidden="1" x14ac:dyDescent="0.25">
      <c r="A52" t="s">
        <v>23901</v>
      </c>
      <c r="B52">
        <v>3023513</v>
      </c>
      <c r="C52" t="str">
        <f>VLOOKUP(B52,'School Details'!A:K,2,FALSE)</f>
        <v>Menorah Primary School For Girls</v>
      </c>
      <c r="D52">
        <f>VLOOKUP(B52,'School Details'!A:K,3,FALSE)</f>
        <v>0</v>
      </c>
      <c r="E52" t="str">
        <f>VLOOKUP(B52,'School Details'!A:K,4,FALSE)</f>
        <v>M</v>
      </c>
      <c r="F52" t="str">
        <f>VLOOKUP(B52,'School Details'!A:K,5,FALSE)</f>
        <v>Primary</v>
      </c>
      <c r="G52" s="100" t="s">
        <v>1011</v>
      </c>
      <c r="H52" t="str">
        <f>VLOOKUP(G52,CCs!$Q:$R,2,FALSE)</f>
        <v>Pupil Premium Primar</v>
      </c>
      <c r="I52" s="127" t="s">
        <v>23681</v>
      </c>
      <c r="J52">
        <f>VLOOKUP(G52,LBB_Code!$J:$O, 2,FALSE)</f>
        <v>661225</v>
      </c>
      <c r="K52" t="str">
        <f>VLOOKUP(I52,'Drop Down'!$H:$I,2,FALSE)</f>
        <v>I05</v>
      </c>
      <c r="L52">
        <f t="shared" ref="L52:L69" si="14">IF(C54=C53,L51+1,1)</f>
        <v>1</v>
      </c>
      <c r="M52" t="str">
        <f t="shared" si="11"/>
        <v>PPFSMPRI.I05</v>
      </c>
      <c r="N52">
        <f>VLOOKUP(B52,'School Details'!A:K,10,FALSE)</f>
        <v>400007</v>
      </c>
      <c r="O52" t="str">
        <f t="shared" si="12"/>
        <v>Menorah Primary School For Girls</v>
      </c>
      <c r="P52" t="str">
        <f>VLOOKUP($N52,LBB_Code!$B:$F,3,FALSE)</f>
        <v>Menorah Primary School</v>
      </c>
      <c r="Q52" t="str">
        <f>VLOOKUP($N52,LBB_Code!$B:$F,2,FALSE)</f>
        <v>S900008283</v>
      </c>
      <c r="R52" t="str">
        <f>VLOOKUP($N52,LBB_Code!$B:$F,4,FALSE)</f>
        <v>NW11 9SP</v>
      </c>
      <c r="S52" t="str">
        <f>VLOOKUP(G52,LBB_Code!$J:$O, 6,FALSE)</f>
        <v>A1.D11334.661225.99999.9999999.999999</v>
      </c>
      <c r="T52" s="153"/>
      <c r="U52" t="str">
        <f t="shared" si="5"/>
        <v>3513.PPFSMPRI.I05.Ap251</v>
      </c>
      <c r="V52" t="str">
        <f t="shared" si="6"/>
        <v>Menorah Primary School For Girls.3513.PPFSMPRI.I05.Ap25</v>
      </c>
      <c r="W52" s="121">
        <v>2590</v>
      </c>
      <c r="Z52" s="121"/>
      <c r="AC52" s="121"/>
      <c r="AF52" s="121">
        <v>1136</v>
      </c>
      <c r="AI52" s="121"/>
      <c r="AL52" s="121"/>
      <c r="AO52" s="121"/>
      <c r="AR52" s="121"/>
      <c r="AU52" s="121"/>
      <c r="AX52" s="121"/>
      <c r="BA52" s="121"/>
      <c r="BE52" s="121"/>
      <c r="BF52" s="119">
        <f t="shared" si="7"/>
        <v>1136</v>
      </c>
      <c r="BG52" s="119">
        <f t="shared" si="10"/>
        <v>2590</v>
      </c>
      <c r="BI52" s="49">
        <v>2590</v>
      </c>
    </row>
    <row r="53" spans="1:61" hidden="1" x14ac:dyDescent="0.25">
      <c r="A53">
        <f t="shared" si="4"/>
        <v>3023305</v>
      </c>
      <c r="B53">
        <v>3023305</v>
      </c>
      <c r="C53" t="str">
        <f>VLOOKUP(B53,'School Details'!A:K,2,FALSE)</f>
        <v>Monken Hadley</v>
      </c>
      <c r="D53">
        <f>VLOOKUP(B53,'School Details'!A:K,3,FALSE)</f>
        <v>0</v>
      </c>
      <c r="E53" t="str">
        <f>VLOOKUP(B53,'School Details'!A:K,4,FALSE)</f>
        <v>M</v>
      </c>
      <c r="F53" t="str">
        <f>VLOOKUP(B53,'School Details'!A:K,5,FALSE)</f>
        <v>Primary</v>
      </c>
      <c r="G53" s="100" t="s">
        <v>1011</v>
      </c>
      <c r="H53" t="str">
        <f>VLOOKUP(G53,CCs!$Q:$R,2,FALSE)</f>
        <v>Pupil Premium Primar</v>
      </c>
      <c r="I53" s="127" t="s">
        <v>23681</v>
      </c>
      <c r="J53">
        <f>VLOOKUP(G53,LBB_Code!$J:$O, 2,FALSE)</f>
        <v>661225</v>
      </c>
      <c r="K53" t="str">
        <f>VLOOKUP(I53,'Drop Down'!$H:$I,2,FALSE)</f>
        <v>I05</v>
      </c>
      <c r="L53">
        <f t="shared" si="14"/>
        <v>1</v>
      </c>
      <c r="M53" t="str">
        <f t="shared" si="11"/>
        <v>PPFSMPRI.I05</v>
      </c>
      <c r="N53">
        <f>VLOOKUP(B53,'School Details'!A:K,10,FALSE)</f>
        <v>400086</v>
      </c>
      <c r="O53" t="str">
        <f t="shared" si="12"/>
        <v>Monken Hadley</v>
      </c>
      <c r="P53" t="str">
        <f>VLOOKUP($N53,LBB_Code!$B:$F,3,FALSE)</f>
        <v>Monken Hadley Ce School</v>
      </c>
      <c r="Q53" t="str">
        <f>VLOOKUP($N53,LBB_Code!$B:$F,2,FALSE)</f>
        <v>S900008334</v>
      </c>
      <c r="R53" t="str">
        <f>VLOOKUP($N53,LBB_Code!$B:$F,4,FALSE)</f>
        <v>EN4 0NJ</v>
      </c>
      <c r="S53" t="str">
        <f>VLOOKUP(G53,LBB_Code!$J:$O, 6,FALSE)</f>
        <v>A1.D11334.661225.99999.9999999.999999</v>
      </c>
      <c r="T53" s="153"/>
      <c r="U53" t="str">
        <f t="shared" si="5"/>
        <v>3305.PPFSMPRI.I05.Ap251</v>
      </c>
      <c r="V53" t="str">
        <f t="shared" si="6"/>
        <v>Monken Hadley.3305.PPFSMPRI.I05.Ap25</v>
      </c>
      <c r="W53" s="121">
        <v>9524</v>
      </c>
      <c r="Z53" s="121"/>
      <c r="AC53" s="121"/>
      <c r="AF53" s="121">
        <v>9747</v>
      </c>
      <c r="AI53" s="121"/>
      <c r="AL53" s="121"/>
      <c r="AO53" s="121"/>
      <c r="AR53" s="121"/>
      <c r="AU53" s="121"/>
      <c r="AX53" s="121"/>
      <c r="BA53" s="121"/>
      <c r="BE53" s="121"/>
      <c r="BF53" s="119">
        <f t="shared" si="7"/>
        <v>9747</v>
      </c>
      <c r="BG53" s="119">
        <f t="shared" si="10"/>
        <v>9524</v>
      </c>
      <c r="BI53" s="49">
        <v>9524</v>
      </c>
    </row>
    <row r="54" spans="1:61" hidden="1" x14ac:dyDescent="0.25">
      <c r="A54">
        <f t="shared" si="4"/>
        <v>3022042</v>
      </c>
      <c r="B54">
        <v>3022042</v>
      </c>
      <c r="C54" t="str">
        <f>VLOOKUP(B54,'School Details'!A:K,2,FALSE)</f>
        <v>Monkfrith Sch</v>
      </c>
      <c r="D54">
        <f>VLOOKUP(B54,'School Details'!A:K,3,FALSE)</f>
        <v>0</v>
      </c>
      <c r="E54" t="str">
        <f>VLOOKUP(B54,'School Details'!A:K,4,FALSE)</f>
        <v>M</v>
      </c>
      <c r="F54" t="str">
        <f>VLOOKUP(B54,'School Details'!A:K,5,FALSE)</f>
        <v>Primary</v>
      </c>
      <c r="G54" s="100" t="s">
        <v>1011</v>
      </c>
      <c r="H54" t="str">
        <f>VLOOKUP(G54,CCs!$Q:$R,2,FALSE)</f>
        <v>Pupil Premium Primar</v>
      </c>
      <c r="I54" s="127" t="s">
        <v>23681</v>
      </c>
      <c r="J54">
        <f>VLOOKUP(G54,LBB_Code!$J:$O, 2,FALSE)</f>
        <v>661225</v>
      </c>
      <c r="K54" t="str">
        <f>VLOOKUP(I54,'Drop Down'!$H:$I,2,FALSE)</f>
        <v>I05</v>
      </c>
      <c r="L54">
        <f t="shared" si="14"/>
        <v>1</v>
      </c>
      <c r="M54" t="str">
        <f t="shared" si="11"/>
        <v>PPFSMPRI.I05</v>
      </c>
      <c r="N54">
        <f>VLOOKUP(B54,'School Details'!A:K,10,FALSE)</f>
        <v>400048</v>
      </c>
      <c r="O54" t="str">
        <f t="shared" si="12"/>
        <v>Monkfrith Sch</v>
      </c>
      <c r="P54" t="str">
        <f>VLOOKUP($N54,LBB_Code!$B:$F,3,FALSE)</f>
        <v>Monkfrith School</v>
      </c>
      <c r="Q54" t="str">
        <f>VLOOKUP($N54,LBB_Code!$B:$F,2,FALSE)</f>
        <v>S900008312</v>
      </c>
      <c r="R54" t="str">
        <f>VLOOKUP($N54,LBB_Code!$B:$F,4,FALSE)</f>
        <v>N14 5NG</v>
      </c>
      <c r="S54" t="str">
        <f>VLOOKUP(G54,LBB_Code!$J:$O, 6,FALSE)</f>
        <v>A1.D11334.661225.99999.9999999.999999</v>
      </c>
      <c r="T54" s="153"/>
      <c r="U54" t="str">
        <f t="shared" si="5"/>
        <v>2042.PPFSMPRI.I05.Ap251</v>
      </c>
      <c r="V54" t="str">
        <f t="shared" si="6"/>
        <v>Monkfrith Sch.2042.PPFSMPRI.I05.Ap25</v>
      </c>
      <c r="W54" s="121">
        <v>8685</v>
      </c>
      <c r="Z54" s="121"/>
      <c r="AC54" s="121"/>
      <c r="AF54" s="121">
        <v>7375</v>
      </c>
      <c r="AI54" s="121"/>
      <c r="AL54" s="121"/>
      <c r="AO54" s="121"/>
      <c r="AR54" s="121"/>
      <c r="AU54" s="121"/>
      <c r="AX54" s="121"/>
      <c r="BA54" s="121"/>
      <c r="BE54" s="121"/>
      <c r="BF54" s="119">
        <f t="shared" si="7"/>
        <v>7375</v>
      </c>
      <c r="BG54" s="119">
        <f t="shared" si="10"/>
        <v>8685</v>
      </c>
      <c r="BI54" s="49">
        <v>8685</v>
      </c>
    </row>
    <row r="55" spans="1:61" x14ac:dyDescent="0.25">
      <c r="A55" t="s">
        <v>23975</v>
      </c>
      <c r="B55">
        <v>3022044</v>
      </c>
      <c r="C55" t="str">
        <f>VLOOKUP(B55,'School Details'!A:K,2,FALSE)</f>
        <v>Moss Hall Infant</v>
      </c>
      <c r="D55">
        <f>VLOOKUP(B55,'School Details'!A:K,3,FALSE)</f>
        <v>0</v>
      </c>
      <c r="E55" t="str">
        <f>VLOOKUP(B55,'School Details'!A:K,4,FALSE)</f>
        <v>M</v>
      </c>
      <c r="F55" t="str">
        <f>VLOOKUP(B55,'School Details'!A:K,5,FALSE)</f>
        <v>Primary</v>
      </c>
      <c r="G55" s="100" t="s">
        <v>1011</v>
      </c>
      <c r="H55" t="str">
        <f>VLOOKUP(G55,CCs!$Q:$R,2,FALSE)</f>
        <v>Pupil Premium Primar</v>
      </c>
      <c r="I55" s="127" t="s">
        <v>23681</v>
      </c>
      <c r="J55">
        <f>VLOOKUP(G55,LBB_Code!$J:$O, 2,FALSE)</f>
        <v>661225</v>
      </c>
      <c r="K55" t="str">
        <f>VLOOKUP(I55,'Drop Down'!$H:$I,2,FALSE)</f>
        <v>I05</v>
      </c>
      <c r="L55">
        <f t="shared" si="14"/>
        <v>1</v>
      </c>
      <c r="M55" t="str">
        <f t="shared" si="11"/>
        <v>PPFSMPRI.I05</v>
      </c>
      <c r="N55">
        <f>VLOOKUP(B55,'School Details'!A:K,10,FALSE)</f>
        <v>400088</v>
      </c>
      <c r="O55" t="str">
        <f t="shared" si="12"/>
        <v>Moss Hall Infant</v>
      </c>
      <c r="P55" t="str">
        <f>VLOOKUP($N55,LBB_Code!$B:$F,3,FALSE)</f>
        <v>Moss Hall Junior School</v>
      </c>
      <c r="Q55" t="str">
        <f>VLOOKUP($N55,LBB_Code!$B:$F,2,FALSE)</f>
        <v>S900008336</v>
      </c>
      <c r="R55" t="str">
        <f>VLOOKUP($N55,LBB_Code!$B:$F,4,FALSE)</f>
        <v>N3 1NR</v>
      </c>
      <c r="S55" t="str">
        <f>VLOOKUP(G55,LBB_Code!$J:$O, 6,FALSE)</f>
        <v>A1.D11334.661225.99999.9999999.999999</v>
      </c>
      <c r="T55" s="153"/>
      <c r="U55" t="str">
        <f t="shared" si="5"/>
        <v>2044.PPFSMPRI.I05.Ap251</v>
      </c>
      <c r="V55" t="str">
        <f t="shared" si="6"/>
        <v>Moss Hall Infant.2044.PPFSMPRI.I05.Ap25</v>
      </c>
      <c r="W55" s="121">
        <v>17760</v>
      </c>
      <c r="Z55" s="121"/>
      <c r="AC55" s="121"/>
      <c r="AF55" s="121">
        <v>17801</v>
      </c>
      <c r="AI55" s="121"/>
      <c r="AL55" s="121"/>
      <c r="AO55" s="121"/>
      <c r="AR55" s="121"/>
      <c r="AU55" s="121"/>
      <c r="AX55" s="121"/>
      <c r="BA55" s="121"/>
      <c r="BE55" s="121"/>
      <c r="BF55" s="119">
        <f t="shared" si="7"/>
        <v>17801</v>
      </c>
      <c r="BG55" s="119">
        <f t="shared" si="10"/>
        <v>17760</v>
      </c>
      <c r="BI55" s="49">
        <v>17760</v>
      </c>
    </row>
    <row r="56" spans="1:61" x14ac:dyDescent="0.25">
      <c r="A56" t="s">
        <v>23975</v>
      </c>
      <c r="B56">
        <v>3022043</v>
      </c>
      <c r="C56" t="str">
        <f>VLOOKUP(B56,'School Details'!A:K,2,FALSE)</f>
        <v>Moss Hall Junior</v>
      </c>
      <c r="D56">
        <f>VLOOKUP(B56,'School Details'!A:K,3,FALSE)</f>
        <v>0</v>
      </c>
      <c r="E56" t="str">
        <f>VLOOKUP(B56,'School Details'!A:K,4,FALSE)</f>
        <v>M</v>
      </c>
      <c r="F56" t="str">
        <f>VLOOKUP(B56,'School Details'!A:K,5,FALSE)</f>
        <v>Primary</v>
      </c>
      <c r="G56" s="100" t="s">
        <v>1011</v>
      </c>
      <c r="H56" t="str">
        <f>VLOOKUP(G56,CCs!$Q:$R,2,FALSE)</f>
        <v>Pupil Premium Primar</v>
      </c>
      <c r="I56" s="127" t="s">
        <v>23681</v>
      </c>
      <c r="J56">
        <f>VLOOKUP(G56,LBB_Code!$J:$O, 2,FALSE)</f>
        <v>661225</v>
      </c>
      <c r="K56" t="str">
        <f>VLOOKUP(I56,'Drop Down'!$H:$I,2,FALSE)</f>
        <v>I05</v>
      </c>
      <c r="L56">
        <f t="shared" si="14"/>
        <v>1</v>
      </c>
      <c r="M56" t="str">
        <f t="shared" si="11"/>
        <v>PPFSMPRI.I05</v>
      </c>
      <c r="N56">
        <f>VLOOKUP(B56,'School Details'!A:K,10,FALSE)</f>
        <v>400088</v>
      </c>
      <c r="O56" t="str">
        <f t="shared" si="12"/>
        <v>Moss Hall Junior</v>
      </c>
      <c r="P56" t="str">
        <f>VLOOKUP($N56,LBB_Code!$B:$F,3,FALSE)</f>
        <v>Moss Hall Junior School</v>
      </c>
      <c r="Q56" t="str">
        <f>VLOOKUP($N56,LBB_Code!$B:$F,2,FALSE)</f>
        <v>S900008336</v>
      </c>
      <c r="R56" t="str">
        <f>VLOOKUP($N56,LBB_Code!$B:$F,4,FALSE)</f>
        <v>N3 1NR</v>
      </c>
      <c r="S56" t="str">
        <f>VLOOKUP(G56,LBB_Code!$J:$O, 6,FALSE)</f>
        <v>A1.D11334.661225.99999.9999999.999999</v>
      </c>
      <c r="T56" s="153"/>
      <c r="U56" t="str">
        <f t="shared" si="5"/>
        <v>2043.PPFSMPRI.I05.Ap251</v>
      </c>
      <c r="V56" t="str">
        <f t="shared" si="6"/>
        <v>Moss Hall Junior.2043.PPFSMPRI.I05.Ap25</v>
      </c>
      <c r="W56" s="121">
        <v>32735</v>
      </c>
      <c r="Z56" s="121"/>
      <c r="AC56" s="121"/>
      <c r="AF56" s="121">
        <v>34366</v>
      </c>
      <c r="AI56" s="121"/>
      <c r="AL56" s="121"/>
      <c r="AO56" s="121"/>
      <c r="AR56" s="121"/>
      <c r="AU56" s="121"/>
      <c r="AX56" s="121"/>
      <c r="BA56" s="121"/>
      <c r="BE56" s="121"/>
      <c r="BF56" s="119">
        <f t="shared" si="7"/>
        <v>34366</v>
      </c>
      <c r="BG56" s="119">
        <f t="shared" si="10"/>
        <v>32735</v>
      </c>
      <c r="BI56" s="49">
        <v>32735</v>
      </c>
    </row>
    <row r="57" spans="1:61" hidden="1" x14ac:dyDescent="0.25">
      <c r="A57">
        <f t="shared" si="4"/>
        <v>3021102</v>
      </c>
      <c r="B57">
        <v>3021102</v>
      </c>
      <c r="C57" t="str">
        <f>VLOOKUP(B57,'School Details'!A:K,2,FALSE)</f>
        <v>Northgate</v>
      </c>
      <c r="D57">
        <f>VLOOKUP(B57,'School Details'!A:K,3,FALSE)</f>
        <v>0</v>
      </c>
      <c r="E57" t="str">
        <f>VLOOKUP(B57,'School Details'!A:K,4,FALSE)</f>
        <v>M</v>
      </c>
      <c r="F57" t="str">
        <f>VLOOKUP(B57,'School Details'!A:K,5,FALSE)</f>
        <v>PRU</v>
      </c>
      <c r="G57" s="100" t="s">
        <v>1009</v>
      </c>
      <c r="H57" t="str">
        <f>VLOOKUP(G57,CCs!$Q:$R,2,FALSE)</f>
        <v>Pupil Premium Specia</v>
      </c>
      <c r="I57" s="127" t="s">
        <v>23681</v>
      </c>
      <c r="J57">
        <f>VLOOKUP(G57,LBB_Code!$J:$O, 2,FALSE)</f>
        <v>661225</v>
      </c>
      <c r="K57" t="str">
        <f>VLOOKUP(I57,'Drop Down'!$H:$I,2,FALSE)</f>
        <v>I05</v>
      </c>
      <c r="L57">
        <f t="shared" si="14"/>
        <v>1</v>
      </c>
      <c r="M57" t="str">
        <f t="shared" si="11"/>
        <v>PPFSMPRI.I05</v>
      </c>
      <c r="N57">
        <f>VLOOKUP(B57,'School Details'!A:K,10,FALSE)</f>
        <v>400157</v>
      </c>
      <c r="O57" t="str">
        <f t="shared" si="12"/>
        <v>Northgate</v>
      </c>
      <c r="P57" t="str">
        <f>VLOOKUP($N57,LBB_Code!$B:$F,3,FALSE)</f>
        <v>Northgate</v>
      </c>
      <c r="Q57" t="str">
        <f>VLOOKUP($N57,LBB_Code!$B:$F,2,FALSE)</f>
        <v>S900008366</v>
      </c>
      <c r="R57" t="str">
        <f>VLOOKUP($N57,LBB_Code!$B:$F,4,FALSE)</f>
        <v>HA8 0AD</v>
      </c>
      <c r="S57" t="str">
        <f>VLOOKUP(G57,LBB_Code!$J:$O, 6,FALSE)</f>
        <v>A1.D11332.661225.99999.9999999.999999</v>
      </c>
      <c r="T57" s="153"/>
      <c r="U57" t="str">
        <f t="shared" si="5"/>
        <v>1102.PPFSMPRI.I05.Ap251</v>
      </c>
      <c r="V57" t="str">
        <f t="shared" si="6"/>
        <v>Northgate.1102.PPFSMPRI.I05.Ap25</v>
      </c>
      <c r="W57" s="121">
        <v>789</v>
      </c>
      <c r="Z57" s="121"/>
      <c r="AC57" s="121"/>
      <c r="AF57" s="121">
        <v>1343</v>
      </c>
      <c r="AI57" s="121"/>
      <c r="AL57" s="121"/>
      <c r="AO57" s="121"/>
      <c r="AR57" s="121"/>
      <c r="AU57" s="121"/>
      <c r="AX57" s="121"/>
      <c r="BA57" s="121"/>
      <c r="BE57" s="121"/>
      <c r="BF57" s="119">
        <f t="shared" si="7"/>
        <v>1343</v>
      </c>
      <c r="BG57" s="119">
        <f t="shared" si="10"/>
        <v>789</v>
      </c>
      <c r="BI57" s="49">
        <v>789</v>
      </c>
    </row>
    <row r="58" spans="1:61" hidden="1" x14ac:dyDescent="0.25">
      <c r="A58">
        <f t="shared" si="4"/>
        <v>3022045</v>
      </c>
      <c r="B58">
        <v>3022045</v>
      </c>
      <c r="C58" t="str">
        <f>VLOOKUP(B58,'School Details'!A:K,2,FALSE)</f>
        <v>Northside</v>
      </c>
      <c r="D58">
        <f>VLOOKUP(B58,'School Details'!A:K,3,FALSE)</f>
        <v>0</v>
      </c>
      <c r="E58" t="str">
        <f>VLOOKUP(B58,'School Details'!A:K,4,FALSE)</f>
        <v>M</v>
      </c>
      <c r="F58" t="str">
        <f>VLOOKUP(B58,'School Details'!A:K,5,FALSE)</f>
        <v>Primary</v>
      </c>
      <c r="G58" s="100" t="s">
        <v>1011</v>
      </c>
      <c r="H58" t="str">
        <f>VLOOKUP(G58,CCs!$Q:$R,2,FALSE)</f>
        <v>Pupil Premium Primar</v>
      </c>
      <c r="I58" s="127" t="s">
        <v>23681</v>
      </c>
      <c r="J58">
        <f>VLOOKUP(G58,LBB_Code!$J:$O, 2,FALSE)</f>
        <v>661225</v>
      </c>
      <c r="K58" t="str">
        <f>VLOOKUP(I58,'Drop Down'!$H:$I,2,FALSE)</f>
        <v>I05</v>
      </c>
      <c r="L58">
        <f t="shared" si="14"/>
        <v>1</v>
      </c>
      <c r="M58" t="str">
        <f t="shared" si="11"/>
        <v>PPFSMPRI.I05</v>
      </c>
      <c r="N58">
        <f>VLOOKUP(B58,'School Details'!A:K,10,FALSE)</f>
        <v>400089</v>
      </c>
      <c r="O58" t="str">
        <f t="shared" si="12"/>
        <v>Northside</v>
      </c>
      <c r="P58" t="str">
        <f>VLOOKUP($N58,LBB_Code!$B:$F,3,FALSE)</f>
        <v>Northside School</v>
      </c>
      <c r="Q58" t="str">
        <f>VLOOKUP($N58,LBB_Code!$B:$F,2,FALSE)</f>
        <v>S900008337</v>
      </c>
      <c r="R58" t="str">
        <f>VLOOKUP($N58,LBB_Code!$B:$F,4,FALSE)</f>
        <v>N12 8JP</v>
      </c>
      <c r="S58" t="str">
        <f>VLOOKUP(G58,LBB_Code!$J:$O, 6,FALSE)</f>
        <v>A1.D11334.661225.99999.9999999.999999</v>
      </c>
      <c r="T58" s="153"/>
      <c r="U58" t="str">
        <f t="shared" si="5"/>
        <v>2045.PPFSMPRI.I05.Ap251</v>
      </c>
      <c r="V58" t="str">
        <f t="shared" si="6"/>
        <v>Northside.2045.PPFSMPRI.I05.Ap25</v>
      </c>
      <c r="W58" s="121">
        <v>13320</v>
      </c>
      <c r="Z58" s="121"/>
      <c r="AC58" s="121"/>
      <c r="AF58" s="121">
        <v>12498</v>
      </c>
      <c r="AI58" s="121"/>
      <c r="AL58" s="121"/>
      <c r="AO58" s="121"/>
      <c r="AR58" s="121"/>
      <c r="AU58" s="121"/>
      <c r="AX58" s="121"/>
      <c r="BA58" s="121"/>
      <c r="BE58" s="121"/>
      <c r="BF58" s="119">
        <f t="shared" si="7"/>
        <v>12498</v>
      </c>
      <c r="BG58" s="119">
        <f t="shared" si="10"/>
        <v>13320</v>
      </c>
      <c r="BI58" s="49">
        <v>13320</v>
      </c>
    </row>
    <row r="59" spans="1:61" hidden="1" x14ac:dyDescent="0.25">
      <c r="A59">
        <f t="shared" si="4"/>
        <v>3027005</v>
      </c>
      <c r="B59">
        <v>3027005</v>
      </c>
      <c r="C59" t="str">
        <f>VLOOKUP(B59,'School Details'!A:K,2,FALSE)</f>
        <v>Northway</v>
      </c>
      <c r="D59">
        <f>VLOOKUP(B59,'School Details'!A:K,3,FALSE)</f>
        <v>0</v>
      </c>
      <c r="E59" t="str">
        <f>VLOOKUP(B59,'School Details'!A:K,4,FALSE)</f>
        <v>M</v>
      </c>
      <c r="F59" t="str">
        <f>VLOOKUP(B59,'School Details'!A:K,5,FALSE)</f>
        <v>Special</v>
      </c>
      <c r="G59" s="100" t="s">
        <v>1009</v>
      </c>
      <c r="H59" t="str">
        <f>VLOOKUP(G59,CCs!$Q:$R,2,FALSE)</f>
        <v>Pupil Premium Specia</v>
      </c>
      <c r="I59" s="127" t="s">
        <v>23681</v>
      </c>
      <c r="J59">
        <f>VLOOKUP(G59,LBB_Code!$J:$O, 2,FALSE)</f>
        <v>661225</v>
      </c>
      <c r="K59" t="str">
        <f>VLOOKUP(I59,'Drop Down'!$H:$I,2,FALSE)</f>
        <v>I05</v>
      </c>
      <c r="L59">
        <f t="shared" si="14"/>
        <v>1</v>
      </c>
      <c r="M59" t="str">
        <f t="shared" si="11"/>
        <v>PPFSMPRI.I05</v>
      </c>
      <c r="N59">
        <f>VLOOKUP(B59,'School Details'!A:K,10,FALSE)</f>
        <v>400034</v>
      </c>
      <c r="O59" t="str">
        <f t="shared" si="12"/>
        <v>Northway</v>
      </c>
      <c r="P59" t="str">
        <f>VLOOKUP($N59,LBB_Code!$B:$F,3,FALSE)</f>
        <v>Northway School</v>
      </c>
      <c r="Q59" t="str">
        <f>VLOOKUP($N59,LBB_Code!$B:$F,2,FALSE)</f>
        <v>S900008300</v>
      </c>
      <c r="R59" t="str">
        <f>VLOOKUP($N59,LBB_Code!$B:$F,4,FALSE)</f>
        <v>NW7 3HS</v>
      </c>
      <c r="S59" t="str">
        <f>VLOOKUP(G59,LBB_Code!$J:$O, 6,FALSE)</f>
        <v>A1.D11332.661225.99999.9999999.999999</v>
      </c>
      <c r="T59" s="153"/>
      <c r="U59" t="str">
        <f t="shared" si="5"/>
        <v>7005.PPFSMPRI.I05.Ap251</v>
      </c>
      <c r="V59" t="str">
        <f t="shared" si="6"/>
        <v>Northway.7005.PPFSMPRI.I05.Ap25</v>
      </c>
      <c r="W59" s="121">
        <v>22450</v>
      </c>
      <c r="Z59" s="121"/>
      <c r="AC59" s="121"/>
      <c r="AF59" s="121">
        <v>25033</v>
      </c>
      <c r="AI59" s="121"/>
      <c r="AL59" s="121"/>
      <c r="AO59" s="121"/>
      <c r="AR59" s="121"/>
      <c r="AU59" s="121"/>
      <c r="AX59" s="121"/>
      <c r="BA59" s="121"/>
      <c r="BE59" s="121"/>
      <c r="BF59" s="119">
        <f t="shared" si="7"/>
        <v>25033</v>
      </c>
      <c r="BG59" s="119">
        <f t="shared" si="10"/>
        <v>22450</v>
      </c>
      <c r="BI59" s="49">
        <v>22450</v>
      </c>
    </row>
    <row r="60" spans="1:61" hidden="1" x14ac:dyDescent="0.25">
      <c r="A60">
        <f t="shared" si="4"/>
        <v>3027009</v>
      </c>
      <c r="B60">
        <v>3027009</v>
      </c>
      <c r="C60" t="str">
        <f>VLOOKUP(B60,'School Details'!A:K,2,FALSE)</f>
        <v>Oakleigh</v>
      </c>
      <c r="D60">
        <f>VLOOKUP(B60,'School Details'!A:K,3,FALSE)</f>
        <v>0</v>
      </c>
      <c r="E60" t="str">
        <f>VLOOKUP(B60,'School Details'!A:K,4,FALSE)</f>
        <v>M</v>
      </c>
      <c r="F60" t="str">
        <f>VLOOKUP(B60,'School Details'!A:K,5,FALSE)</f>
        <v>Special</v>
      </c>
      <c r="G60" s="100" t="s">
        <v>1009</v>
      </c>
      <c r="H60" t="str">
        <f>VLOOKUP(G60,CCs!$Q:$R,2,FALSE)</f>
        <v>Pupil Premium Specia</v>
      </c>
      <c r="I60" s="127" t="s">
        <v>23681</v>
      </c>
      <c r="J60">
        <f>VLOOKUP(G60,LBB_Code!$J:$O, 2,FALSE)</f>
        <v>661225</v>
      </c>
      <c r="K60" t="str">
        <f>VLOOKUP(I60,'Drop Down'!$H:$I,2,FALSE)</f>
        <v>I05</v>
      </c>
      <c r="L60">
        <f>IF(C62=C61,L59+1,1)</f>
        <v>1</v>
      </c>
      <c r="M60" t="str">
        <f t="shared" si="11"/>
        <v>PPFSMPRI.I05</v>
      </c>
      <c r="N60">
        <f>VLOOKUP(B60,'School Details'!A:K,10,FALSE)</f>
        <v>400091</v>
      </c>
      <c r="O60" t="str">
        <f t="shared" si="12"/>
        <v>Oakleigh</v>
      </c>
      <c r="P60" t="str">
        <f>VLOOKUP($N60,LBB_Code!$B:$F,3,FALSE)</f>
        <v>Oakleigh School</v>
      </c>
      <c r="Q60" t="str">
        <f>VLOOKUP($N60,LBB_Code!$B:$F,2,FALSE)</f>
        <v>S900008338</v>
      </c>
      <c r="R60" t="str">
        <f>VLOOKUP($N60,LBB_Code!$B:$F,4,FALSE)</f>
        <v>N20 0DH</v>
      </c>
      <c r="S60" t="str">
        <f>VLOOKUP(G60,LBB_Code!$J:$O, 6,FALSE)</f>
        <v>A1.D11332.661225.99999.9999999.999999</v>
      </c>
      <c r="T60" s="153"/>
      <c r="U60" t="str">
        <f t="shared" si="5"/>
        <v>7009.PPFSMPRI.I05.Ap251</v>
      </c>
      <c r="V60" t="str">
        <f t="shared" si="6"/>
        <v>Oakleigh.7009.PPFSMPRI.I05.Ap25</v>
      </c>
      <c r="W60" s="121">
        <v>25530</v>
      </c>
      <c r="Z60" s="121"/>
      <c r="AC60" s="121"/>
      <c r="AF60" s="121">
        <v>26133</v>
      </c>
      <c r="AI60" s="121"/>
      <c r="AL60" s="121"/>
      <c r="AO60" s="121"/>
      <c r="AR60" s="121"/>
      <c r="AU60" s="121"/>
      <c r="AX60" s="121"/>
      <c r="BA60" s="121"/>
      <c r="BE60" s="121"/>
      <c r="BF60" s="119">
        <f t="shared" si="7"/>
        <v>26133</v>
      </c>
      <c r="BG60" s="119">
        <f t="shared" si="10"/>
        <v>25530</v>
      </c>
      <c r="BI60" s="49">
        <v>25530</v>
      </c>
    </row>
    <row r="61" spans="1:61" hidden="1" x14ac:dyDescent="0.25">
      <c r="A61">
        <f t="shared" si="4"/>
        <v>3022077</v>
      </c>
      <c r="B61">
        <v>3022077</v>
      </c>
      <c r="C61" t="str">
        <f>VLOOKUP(B61,'School Details'!A:K,2,FALSE)</f>
        <v>Orion</v>
      </c>
      <c r="D61">
        <f>VLOOKUP(B61,'School Details'!A:K,3,FALSE)</f>
        <v>0</v>
      </c>
      <c r="E61" t="str">
        <f>VLOOKUP(B61,'School Details'!A:K,4,FALSE)</f>
        <v>M</v>
      </c>
      <c r="F61" t="str">
        <f>VLOOKUP(B61,'School Details'!A:K,5,FALSE)</f>
        <v>Primary</v>
      </c>
      <c r="G61" s="100" t="s">
        <v>1011</v>
      </c>
      <c r="H61" t="str">
        <f>VLOOKUP(G61,CCs!$Q:$R,2,FALSE)</f>
        <v>Pupil Premium Primar</v>
      </c>
      <c r="I61" s="127" t="s">
        <v>23681</v>
      </c>
      <c r="J61">
        <f>VLOOKUP(G61,LBB_Code!$J:$O, 2,FALSE)</f>
        <v>661225</v>
      </c>
      <c r="K61" t="str">
        <f>VLOOKUP(I61,'Drop Down'!$H:$I,2,FALSE)</f>
        <v>I05</v>
      </c>
      <c r="L61">
        <f>IF(C63=C62,L60+1,1)</f>
        <v>1</v>
      </c>
      <c r="M61" t="str">
        <f t="shared" si="11"/>
        <v>PPFSMPRI.I05</v>
      </c>
      <c r="N61">
        <f>VLOOKUP(B61,'School Details'!A:K,10,FALSE)</f>
        <v>400113</v>
      </c>
      <c r="O61" t="str">
        <f t="shared" si="12"/>
        <v>Orion</v>
      </c>
      <c r="P61" t="str">
        <f>VLOOKUP($N61,LBB_Code!$B:$F,3,FALSE)</f>
        <v>The Orion Primary School</v>
      </c>
      <c r="Q61" t="str">
        <f>VLOOKUP($N61,LBB_Code!$B:$F,2,FALSE)</f>
        <v>S900008355</v>
      </c>
      <c r="R61" t="str">
        <f>VLOOKUP($N61,LBB_Code!$B:$F,4,FALSE)</f>
        <v>NW7 2AL</v>
      </c>
      <c r="S61" t="str">
        <f>VLOOKUP(G61,LBB_Code!$J:$O, 6,FALSE)</f>
        <v>A1.D11334.661225.99999.9999999.999999</v>
      </c>
      <c r="T61" s="153"/>
      <c r="U61" t="str">
        <f t="shared" si="5"/>
        <v>2077.PPFSMPRI.I05.Ap251</v>
      </c>
      <c r="V61" t="str">
        <f t="shared" si="6"/>
        <v>Orion.2077.PPFSMPRI.I05.Ap25</v>
      </c>
      <c r="W61" s="121">
        <v>147240</v>
      </c>
      <c r="Z61" s="121"/>
      <c r="AC61" s="121"/>
      <c r="AF61" s="121">
        <v>151200</v>
      </c>
      <c r="AI61" s="121"/>
      <c r="AL61" s="121"/>
      <c r="AO61" s="121"/>
      <c r="AR61" s="121"/>
      <c r="AU61" s="121"/>
      <c r="AX61" s="121"/>
      <c r="BA61" s="121"/>
      <c r="BE61" s="121"/>
      <c r="BF61" s="119">
        <f t="shared" si="7"/>
        <v>151200</v>
      </c>
      <c r="BG61" s="121">
        <f t="shared" si="10"/>
        <v>147240</v>
      </c>
      <c r="BI61" s="49">
        <v>147240</v>
      </c>
    </row>
    <row r="62" spans="1:61" hidden="1" x14ac:dyDescent="0.25">
      <c r="A62">
        <f t="shared" si="4"/>
        <v>3025201</v>
      </c>
      <c r="B62">
        <v>3025201</v>
      </c>
      <c r="C62" t="str">
        <f>VLOOKUP(B62,'School Details'!A:K,2,FALSE)</f>
        <v>Osidge</v>
      </c>
      <c r="D62">
        <f>VLOOKUP(B62,'School Details'!A:K,3,FALSE)</f>
        <v>0</v>
      </c>
      <c r="E62" t="str">
        <f>VLOOKUP(B62,'School Details'!A:K,4,FALSE)</f>
        <v>A</v>
      </c>
      <c r="F62" t="str">
        <f>VLOOKUP(B62,'School Details'!A:K,5,FALSE)</f>
        <v>Primary</v>
      </c>
      <c r="G62" s="100" t="s">
        <v>1011</v>
      </c>
      <c r="H62" t="str">
        <f>VLOOKUP(G62,CCs!$Q:$R,2,FALSE)</f>
        <v>Pupil Premium Primar</v>
      </c>
      <c r="I62" s="127" t="s">
        <v>23681</v>
      </c>
      <c r="J62">
        <f>VLOOKUP(G62,LBB_Code!$J:$O, 2,FALSE)</f>
        <v>661225</v>
      </c>
      <c r="K62" t="str">
        <f>VLOOKUP(I62,'Drop Down'!$H:$I,2,FALSE)</f>
        <v>I05</v>
      </c>
      <c r="L62">
        <f t="shared" si="14"/>
        <v>1</v>
      </c>
      <c r="M62" t="str">
        <f t="shared" si="11"/>
        <v>PPFSMPRI.I05</v>
      </c>
      <c r="N62">
        <f>VLOOKUP(B62,'School Details'!A:K,10,FALSE)</f>
        <v>400021</v>
      </c>
      <c r="O62" t="str">
        <f t="shared" si="12"/>
        <v>Osidge</v>
      </c>
      <c r="P62" t="str">
        <f>VLOOKUP($N62,LBB_Code!$B:$F,3,FALSE)</f>
        <v>Osidge School</v>
      </c>
      <c r="Q62" t="str">
        <f>VLOOKUP($N62,LBB_Code!$B:$F,2,FALSE)</f>
        <v>S900008293</v>
      </c>
      <c r="R62" t="str">
        <f>VLOOKUP($N62,LBB_Code!$B:$F,4,FALSE)</f>
        <v>N14 5HD</v>
      </c>
      <c r="S62" t="str">
        <f>VLOOKUP(G62,LBB_Code!$J:$O, 6,FALSE)</f>
        <v>A1.D11334.661225.99999.9999999.999999</v>
      </c>
      <c r="T62" s="153"/>
      <c r="U62" t="str">
        <f t="shared" si="5"/>
        <v>5201.PPFSMPRI.I05.Ap251</v>
      </c>
      <c r="V62" t="str">
        <f t="shared" si="6"/>
        <v>Osidge.5201.PPFSMPRI.I05.Ap25</v>
      </c>
      <c r="W62" s="121">
        <v>0</v>
      </c>
      <c r="Z62" s="121"/>
      <c r="AC62" s="121"/>
      <c r="AF62" s="121">
        <v>0</v>
      </c>
      <c r="AI62" s="121"/>
      <c r="AL62" s="121"/>
      <c r="AO62" s="121"/>
      <c r="AR62" s="121"/>
      <c r="AU62" s="121"/>
      <c r="AX62" s="121"/>
      <c r="BA62" s="121"/>
      <c r="BE62" s="121"/>
      <c r="BF62" s="119">
        <f t="shared" si="7"/>
        <v>0</v>
      </c>
      <c r="BG62" s="121">
        <f t="shared" si="10"/>
        <v>0</v>
      </c>
      <c r="BI62" s="49">
        <v>0</v>
      </c>
    </row>
    <row r="63" spans="1:61" hidden="1" x14ac:dyDescent="0.25">
      <c r="A63">
        <f t="shared" si="4"/>
        <v>3023501</v>
      </c>
      <c r="B63">
        <v>3023501</v>
      </c>
      <c r="C63" t="str">
        <f>VLOOKUP(B63,'School Details'!A:K,2,FALSE)</f>
        <v>Our Lady of Lourdes</v>
      </c>
      <c r="D63">
        <f>VLOOKUP(B63,'School Details'!A:K,3,FALSE)</f>
        <v>0</v>
      </c>
      <c r="E63" t="str">
        <f>VLOOKUP(B63,'School Details'!A:K,4,FALSE)</f>
        <v>M</v>
      </c>
      <c r="F63" t="str">
        <f>VLOOKUP(B63,'School Details'!A:K,5,FALSE)</f>
        <v>Primary</v>
      </c>
      <c r="G63" s="100" t="s">
        <v>1011</v>
      </c>
      <c r="H63" t="str">
        <f>VLOOKUP(G63,CCs!$Q:$R,2,FALSE)</f>
        <v>Pupil Premium Primar</v>
      </c>
      <c r="I63" s="127" t="s">
        <v>23681</v>
      </c>
      <c r="J63">
        <f>VLOOKUP(G63,LBB_Code!$J:$O, 2,FALSE)</f>
        <v>661225</v>
      </c>
      <c r="K63" t="str">
        <f>VLOOKUP(I63,'Drop Down'!$H:$I,2,FALSE)</f>
        <v>I05</v>
      </c>
      <c r="L63">
        <f>IF(C65=C64,L62+1,1)</f>
        <v>1</v>
      </c>
      <c r="M63" t="str">
        <f t="shared" si="11"/>
        <v>PPFSMPRI.I05</v>
      </c>
      <c r="N63">
        <f>VLOOKUP(B63,'School Details'!A:K,10,FALSE)</f>
        <v>400003</v>
      </c>
      <c r="O63" t="str">
        <f t="shared" si="12"/>
        <v>Our Lady of Lourdes</v>
      </c>
      <c r="P63" t="str">
        <f>VLOOKUP($N63,LBB_Code!$B:$F,3,FALSE)</f>
        <v>Our Lady of Lourdes Rc School</v>
      </c>
      <c r="Q63" t="str">
        <f>VLOOKUP($N63,LBB_Code!$B:$F,2,FALSE)</f>
        <v>S900008279</v>
      </c>
      <c r="R63" t="str">
        <f>VLOOKUP($N63,LBB_Code!$B:$F,4,FALSE)</f>
        <v>N12 0JP</v>
      </c>
      <c r="S63" t="str">
        <f>VLOOKUP(G63,LBB_Code!$J:$O, 6,FALSE)</f>
        <v>A1.D11334.661225.99999.9999999.999999</v>
      </c>
      <c r="T63" s="153"/>
      <c r="U63" t="str">
        <f t="shared" si="5"/>
        <v>3501.PPFSMPRI.I05.Ap251</v>
      </c>
      <c r="V63" t="str">
        <f t="shared" si="6"/>
        <v>Our Lady of Lourdes.3501.PPFSMPRI.I05.Ap25</v>
      </c>
      <c r="W63" s="121">
        <v>15989</v>
      </c>
      <c r="Z63" s="121"/>
      <c r="AC63" s="121"/>
      <c r="AF63" s="121">
        <v>15807</v>
      </c>
      <c r="AI63" s="121"/>
      <c r="AL63" s="121"/>
      <c r="AO63" s="121"/>
      <c r="AR63" s="121"/>
      <c r="AU63" s="121"/>
      <c r="AX63" s="121"/>
      <c r="BA63" s="121"/>
      <c r="BE63" s="121"/>
      <c r="BF63" s="119">
        <f t="shared" si="7"/>
        <v>15807</v>
      </c>
      <c r="BG63" s="121">
        <f t="shared" si="10"/>
        <v>15989</v>
      </c>
      <c r="BI63" s="49">
        <v>15989</v>
      </c>
    </row>
    <row r="64" spans="1:61" hidden="1" x14ac:dyDescent="0.25">
      <c r="A64">
        <f t="shared" si="4"/>
        <v>3022078</v>
      </c>
      <c r="B64">
        <v>3022078</v>
      </c>
      <c r="C64" t="str">
        <f>VLOOKUP(B64,'School Details'!A:K,2,FALSE)</f>
        <v>Pardes House</v>
      </c>
      <c r="D64">
        <f>VLOOKUP(B64,'School Details'!A:K,3,FALSE)</f>
        <v>0</v>
      </c>
      <c r="E64" t="str">
        <f>VLOOKUP(B64,'School Details'!A:K,4,FALSE)</f>
        <v>M</v>
      </c>
      <c r="F64" t="str">
        <f>VLOOKUP(B64,'School Details'!A:K,5,FALSE)</f>
        <v>Primary</v>
      </c>
      <c r="G64" s="100" t="s">
        <v>1011</v>
      </c>
      <c r="H64" t="str">
        <f>VLOOKUP(G64,CCs!$Q:$R,2,FALSE)</f>
        <v>Pupil Premium Primar</v>
      </c>
      <c r="I64" s="127" t="s">
        <v>23681</v>
      </c>
      <c r="J64">
        <f>VLOOKUP(G64,LBB_Code!$J:$O, 2,FALSE)</f>
        <v>661225</v>
      </c>
      <c r="K64" t="str">
        <f>VLOOKUP(I64,'Drop Down'!$H:$I,2,FALSE)</f>
        <v>I05</v>
      </c>
      <c r="L64">
        <f t="shared" si="14"/>
        <v>1</v>
      </c>
      <c r="M64" t="str">
        <f t="shared" si="11"/>
        <v>PPFSMPRI.I05</v>
      </c>
      <c r="N64">
        <f>VLOOKUP(B64,'School Details'!A:K,10,FALSE)</f>
        <v>400014</v>
      </c>
      <c r="O64" t="str">
        <f t="shared" si="12"/>
        <v>Pardes House</v>
      </c>
      <c r="P64" t="str">
        <f>VLOOKUP($N64,LBB_Code!$B:$F,3,FALSE)</f>
        <v>Pardes House School</v>
      </c>
      <c r="Q64" t="str">
        <f>VLOOKUP($N64,LBB_Code!$B:$F,2,FALSE)</f>
        <v>S900008289</v>
      </c>
      <c r="R64" t="str">
        <f>VLOOKUP($N64,LBB_Code!$B:$F,4,FALSE)</f>
        <v>N3 1SA</v>
      </c>
      <c r="S64" t="str">
        <f>VLOOKUP(G64,LBB_Code!$J:$O, 6,FALSE)</f>
        <v>A1.D11334.661225.99999.9999999.999999</v>
      </c>
      <c r="T64" s="153"/>
      <c r="U64" t="str">
        <f t="shared" si="5"/>
        <v>2078.PPFSMPRI.I05.Ap251</v>
      </c>
      <c r="V64" t="str">
        <f t="shared" si="6"/>
        <v>Pardes House.2078.PPFSMPRI.I05.Ap25</v>
      </c>
      <c r="W64" s="121">
        <v>5920</v>
      </c>
      <c r="Z64" s="121"/>
      <c r="AC64" s="121"/>
      <c r="AF64" s="121">
        <v>4923</v>
      </c>
      <c r="AI64" s="121"/>
      <c r="AL64" s="121"/>
      <c r="AO64" s="121"/>
      <c r="AR64" s="121"/>
      <c r="AU64" s="121"/>
      <c r="AX64" s="121"/>
      <c r="BA64" s="121"/>
      <c r="BE64" s="121"/>
      <c r="BF64" s="119">
        <f t="shared" si="7"/>
        <v>4923</v>
      </c>
      <c r="BG64" s="119">
        <f t="shared" si="10"/>
        <v>5920</v>
      </c>
      <c r="BI64" s="49">
        <v>5920</v>
      </c>
    </row>
    <row r="65" spans="1:61" hidden="1" x14ac:dyDescent="0.25">
      <c r="A65">
        <f t="shared" si="4"/>
        <v>3021100</v>
      </c>
      <c r="B65">
        <v>3021100</v>
      </c>
      <c r="C65" t="str">
        <f>VLOOKUP(B65,'School Details'!A:K,2,FALSE)</f>
        <v>Pavilion</v>
      </c>
      <c r="D65">
        <f>VLOOKUP(B65,'School Details'!A:K,3,FALSE)</f>
        <v>0</v>
      </c>
      <c r="E65" t="str">
        <f>VLOOKUP(B65,'School Details'!A:K,4,FALSE)</f>
        <v>M</v>
      </c>
      <c r="F65" t="str">
        <f>VLOOKUP(B65,'School Details'!A:K,5,FALSE)</f>
        <v>PRU</v>
      </c>
      <c r="G65" s="100" t="s">
        <v>1009</v>
      </c>
      <c r="H65" t="str">
        <f>VLOOKUP(G65,CCs!$Q:$R,2,FALSE)</f>
        <v>Pupil Premium Specia</v>
      </c>
      <c r="I65" s="127" t="s">
        <v>23681</v>
      </c>
      <c r="J65">
        <f>VLOOKUP(G65,LBB_Code!$J:$O, 2,FALSE)</f>
        <v>661225</v>
      </c>
      <c r="K65" t="str">
        <f>VLOOKUP(I65,'Drop Down'!$H:$I,2,FALSE)</f>
        <v>I05</v>
      </c>
      <c r="L65">
        <f t="shared" si="14"/>
        <v>1</v>
      </c>
      <c r="M65" t="str">
        <f t="shared" si="11"/>
        <v>PPFSMPRI.I05</v>
      </c>
      <c r="N65">
        <f>VLOOKUP(B65,'School Details'!A:K,10,FALSE)</f>
        <v>400156</v>
      </c>
      <c r="O65" t="str">
        <f t="shared" si="12"/>
        <v>Pavilion</v>
      </c>
      <c r="P65" t="str">
        <f>VLOOKUP($N65,LBB_Code!$B:$F,3,FALSE)</f>
        <v>Pavilion Study Centre</v>
      </c>
      <c r="Q65" t="str">
        <f>VLOOKUP($N65,LBB_Code!$B:$F,2,FALSE)</f>
        <v>S900008365</v>
      </c>
      <c r="R65" t="str">
        <f>VLOOKUP($N65,LBB_Code!$B:$F,4,FALSE)</f>
        <v>N20 9DX</v>
      </c>
      <c r="S65" t="str">
        <f>VLOOKUP(G65,LBB_Code!$J:$O, 6,FALSE)</f>
        <v>A1.D11332.661225.99999.9999999.999999</v>
      </c>
      <c r="T65" s="153"/>
      <c r="U65" t="str">
        <f t="shared" si="5"/>
        <v>1100.PPFSMPRI.I05.Ap251</v>
      </c>
      <c r="V65" t="str">
        <f t="shared" si="6"/>
        <v>Pavilion.1100.PPFSMPRI.I05.Ap25</v>
      </c>
      <c r="W65" s="121">
        <v>7195</v>
      </c>
      <c r="Z65" s="121"/>
      <c r="AC65" s="121"/>
      <c r="AF65" s="121">
        <v>9247</v>
      </c>
      <c r="AI65" s="121"/>
      <c r="AL65" s="121"/>
      <c r="AO65" s="121"/>
      <c r="AR65" s="121"/>
      <c r="AU65" s="121"/>
      <c r="AX65" s="121"/>
      <c r="BA65" s="121"/>
      <c r="BE65" s="121"/>
      <c r="BF65" s="119">
        <f t="shared" si="7"/>
        <v>9247</v>
      </c>
      <c r="BG65" s="119">
        <f t="shared" si="10"/>
        <v>7195</v>
      </c>
      <c r="BI65" s="49">
        <v>7195</v>
      </c>
    </row>
    <row r="66" spans="1:61" hidden="1" x14ac:dyDescent="0.25">
      <c r="A66" t="s">
        <v>752</v>
      </c>
      <c r="B66">
        <v>3022071</v>
      </c>
      <c r="C66" t="str">
        <f>VLOOKUP(B66,'School Details'!A:K,2,FALSE)</f>
        <v xml:space="preserve">Queenswell Infant </v>
      </c>
      <c r="D66">
        <f>VLOOKUP(B66,'School Details'!A:K,3,FALSE)</f>
        <v>0</v>
      </c>
      <c r="E66" t="str">
        <f>VLOOKUP(B66,'School Details'!A:K,4,FALSE)</f>
        <v>M</v>
      </c>
      <c r="F66" t="str">
        <f>VLOOKUP(B66,'School Details'!A:K,5,FALSE)</f>
        <v>Primary</v>
      </c>
      <c r="G66" s="100" t="s">
        <v>1011</v>
      </c>
      <c r="H66" t="str">
        <f>VLOOKUP(G66,CCs!$Q:$R,2,FALSE)</f>
        <v>Pupil Premium Primar</v>
      </c>
      <c r="I66" s="127" t="s">
        <v>23681</v>
      </c>
      <c r="J66">
        <f>VLOOKUP(G66,LBB_Code!$J:$O, 2,FALSE)</f>
        <v>661225</v>
      </c>
      <c r="K66" t="str">
        <f>VLOOKUP(I66,'Drop Down'!$H:$I,2,FALSE)</f>
        <v>I05</v>
      </c>
      <c r="L66">
        <f t="shared" si="14"/>
        <v>1</v>
      </c>
      <c r="M66" t="str">
        <f t="shared" si="11"/>
        <v>PPFSMPRI.I05</v>
      </c>
      <c r="N66">
        <f>VLOOKUP(B66,'School Details'!A:K,10,FALSE)</f>
        <v>400012</v>
      </c>
      <c r="O66" t="str">
        <f t="shared" si="12"/>
        <v xml:space="preserve">Queenswell Infant </v>
      </c>
      <c r="P66" t="str">
        <f>VLOOKUP($N66,LBB_Code!$B:$F,3,FALSE)</f>
        <v>Queenswell Junior School</v>
      </c>
      <c r="Q66" t="str">
        <f>VLOOKUP($N66,LBB_Code!$B:$F,2,FALSE)</f>
        <v>S900008287</v>
      </c>
      <c r="R66" t="str">
        <f>VLOOKUP($N66,LBB_Code!$B:$F,4,FALSE)</f>
        <v>N20 0NQ</v>
      </c>
      <c r="S66" t="str">
        <f>VLOOKUP(G66,LBB_Code!$J:$O, 6,FALSE)</f>
        <v>A1.D11334.661225.99999.9999999.999999</v>
      </c>
      <c r="T66" s="153"/>
      <c r="U66" t="str">
        <f t="shared" si="5"/>
        <v>2071.PPFSMPRI.I05.Ap251</v>
      </c>
      <c r="V66" t="str">
        <f t="shared" si="6"/>
        <v>Queenswell Infant .2071.PPFSMPRI.I05.Ap25</v>
      </c>
      <c r="W66" s="121">
        <v>20805</v>
      </c>
      <c r="Z66" s="121"/>
      <c r="AC66" s="121"/>
      <c r="AF66" s="121">
        <v>11362</v>
      </c>
      <c r="AI66" s="121"/>
      <c r="AL66" s="121"/>
      <c r="AO66" s="121"/>
      <c r="AR66" s="121"/>
      <c r="AU66" s="121"/>
      <c r="AX66" s="121"/>
      <c r="BA66" s="121"/>
      <c r="BE66" s="121"/>
      <c r="BF66" s="119">
        <f t="shared" si="7"/>
        <v>11362</v>
      </c>
      <c r="BG66" s="119">
        <f t="shared" si="10"/>
        <v>20805</v>
      </c>
      <c r="BI66" s="49">
        <v>20805</v>
      </c>
    </row>
    <row r="67" spans="1:61" hidden="1" x14ac:dyDescent="0.25">
      <c r="A67" t="s">
        <v>752</v>
      </c>
      <c r="B67">
        <v>3022072</v>
      </c>
      <c r="C67" t="str">
        <f>VLOOKUP(B67,'School Details'!A:K,2,FALSE)</f>
        <v>Queenswell Junior</v>
      </c>
      <c r="D67">
        <f>VLOOKUP(B67,'School Details'!A:K,3,FALSE)</f>
        <v>0</v>
      </c>
      <c r="E67" t="str">
        <f>VLOOKUP(B67,'School Details'!A:K,4,FALSE)</f>
        <v>M</v>
      </c>
      <c r="F67" t="str">
        <f>VLOOKUP(B67,'School Details'!A:K,5,FALSE)</f>
        <v>Primary</v>
      </c>
      <c r="G67" s="100" t="s">
        <v>1011</v>
      </c>
      <c r="H67" t="str">
        <f>VLOOKUP(G67,CCs!$Q:$R,2,FALSE)</f>
        <v>Pupil Premium Primar</v>
      </c>
      <c r="I67" s="127" t="s">
        <v>23681</v>
      </c>
      <c r="J67">
        <f>VLOOKUP(G67,LBB_Code!$J:$O, 2,FALSE)</f>
        <v>661225</v>
      </c>
      <c r="K67" t="str">
        <f>VLOOKUP(I67,'Drop Down'!$H:$I,2,FALSE)</f>
        <v>I05</v>
      </c>
      <c r="L67">
        <f t="shared" si="14"/>
        <v>1</v>
      </c>
      <c r="M67" t="str">
        <f t="shared" si="11"/>
        <v>PPFSMPRI.I05</v>
      </c>
      <c r="N67">
        <f>VLOOKUP(B67,'School Details'!A:K,10,FALSE)</f>
        <v>400012</v>
      </c>
      <c r="O67" t="str">
        <f t="shared" si="12"/>
        <v>Queenswell Junior</v>
      </c>
      <c r="P67" t="str">
        <f>VLOOKUP($N67,LBB_Code!$B:$F,3,FALSE)</f>
        <v>Queenswell Junior School</v>
      </c>
      <c r="Q67" t="str">
        <f>VLOOKUP($N67,LBB_Code!$B:$F,2,FALSE)</f>
        <v>S900008287</v>
      </c>
      <c r="R67" t="str">
        <f>VLOOKUP($N67,LBB_Code!$B:$F,4,FALSE)</f>
        <v>N20 0NQ</v>
      </c>
      <c r="S67" t="str">
        <f>VLOOKUP(G67,LBB_Code!$J:$O, 6,FALSE)</f>
        <v>A1.D11334.661225.99999.9999999.999999</v>
      </c>
      <c r="T67" s="153"/>
      <c r="U67" t="str">
        <f t="shared" si="5"/>
        <v>2072.PPFSMPRI.I05.Ap251</v>
      </c>
      <c r="V67" t="str">
        <f t="shared" si="6"/>
        <v>Queenswell Junior.2072.PPFSMPRI.I05.Ap25</v>
      </c>
      <c r="W67" s="121">
        <v>32275</v>
      </c>
      <c r="Z67" s="121"/>
      <c r="AC67" s="121"/>
      <c r="AF67" s="121">
        <v>35777</v>
      </c>
      <c r="AI67" s="121"/>
      <c r="AL67" s="121"/>
      <c r="AO67" s="121"/>
      <c r="AR67" s="121"/>
      <c r="AU67" s="121"/>
      <c r="AX67" s="121"/>
      <c r="BA67" s="121"/>
      <c r="BE67" s="121"/>
      <c r="BF67" s="119">
        <f t="shared" si="7"/>
        <v>35777</v>
      </c>
      <c r="BG67" s="119">
        <f t="shared" si="10"/>
        <v>32275</v>
      </c>
      <c r="BI67" s="49">
        <v>32275</v>
      </c>
    </row>
    <row r="68" spans="1:61" hidden="1" x14ac:dyDescent="0.25">
      <c r="A68">
        <f t="shared" si="4"/>
        <v>3023512</v>
      </c>
      <c r="B68">
        <v>3023512</v>
      </c>
      <c r="C68" t="str">
        <f>VLOOKUP(B68,'School Details'!A:K,2,FALSE)</f>
        <v>Rosh Pinah</v>
      </c>
      <c r="D68">
        <f>VLOOKUP(B68,'School Details'!A:K,3,FALSE)</f>
        <v>0</v>
      </c>
      <c r="E68" t="str">
        <f>VLOOKUP(B68,'School Details'!A:K,4,FALSE)</f>
        <v>M</v>
      </c>
      <c r="F68" t="str">
        <f>VLOOKUP(B68,'School Details'!A:K,5,FALSE)</f>
        <v>Primary</v>
      </c>
      <c r="G68" s="100" t="s">
        <v>1011</v>
      </c>
      <c r="H68" t="str">
        <f>VLOOKUP(G68,CCs!$Q:$R,2,FALSE)</f>
        <v>Pupil Premium Primar</v>
      </c>
      <c r="I68" s="127" t="s">
        <v>23681</v>
      </c>
      <c r="J68">
        <f>VLOOKUP(G68,LBB_Code!$J:$O, 2,FALSE)</f>
        <v>661225</v>
      </c>
      <c r="K68" t="str">
        <f>VLOOKUP(I68,'Drop Down'!$H:$I,2,FALSE)</f>
        <v>I05</v>
      </c>
      <c r="L68">
        <f t="shared" si="14"/>
        <v>1</v>
      </c>
      <c r="M68" t="str">
        <f t="shared" si="11"/>
        <v>PPFSMPRI.I05</v>
      </c>
      <c r="N68">
        <f>VLOOKUP(B68,'School Details'!A:K,10,FALSE)</f>
        <v>400093</v>
      </c>
      <c r="O68" t="str">
        <f t="shared" si="12"/>
        <v>Rosh Pinah</v>
      </c>
      <c r="P68" t="str">
        <f>VLOOKUP($N68,LBB_Code!$B:$F,3,FALSE)</f>
        <v>Rosh Pinah School</v>
      </c>
      <c r="Q68" t="str">
        <f>VLOOKUP($N68,LBB_Code!$B:$F,2,FALSE)</f>
        <v>S900008339</v>
      </c>
      <c r="R68" t="str">
        <f>VLOOKUP($N68,LBB_Code!$B:$F,4,FALSE)</f>
        <v>HA8 8TE</v>
      </c>
      <c r="S68" t="str">
        <f>VLOOKUP(G68,LBB_Code!$J:$O, 6,FALSE)</f>
        <v>A1.D11334.661225.99999.9999999.999999</v>
      </c>
      <c r="T68" s="153"/>
      <c r="U68" t="str">
        <f t="shared" si="5"/>
        <v>3512.PPFSMPRI.I05.Ap251</v>
      </c>
      <c r="V68" t="str">
        <f t="shared" si="6"/>
        <v>Rosh Pinah.3512.PPFSMPRI.I05.Ap25</v>
      </c>
      <c r="W68" s="121">
        <v>1850</v>
      </c>
      <c r="Z68" s="121"/>
      <c r="AC68" s="121"/>
      <c r="AF68" s="121">
        <v>1893</v>
      </c>
      <c r="AI68" s="121"/>
      <c r="AL68" s="121"/>
      <c r="AO68" s="121"/>
      <c r="AR68" s="121"/>
      <c r="AU68" s="121"/>
      <c r="AX68" s="121"/>
      <c r="BA68" s="121"/>
      <c r="BE68" s="121"/>
      <c r="BF68" s="119">
        <f t="shared" si="7"/>
        <v>1893</v>
      </c>
      <c r="BG68" s="119">
        <f t="shared" si="10"/>
        <v>1850</v>
      </c>
      <c r="BI68" s="49">
        <v>1850</v>
      </c>
    </row>
    <row r="69" spans="1:61" hidden="1" x14ac:dyDescent="0.25">
      <c r="A69">
        <f t="shared" si="4"/>
        <v>3023510</v>
      </c>
      <c r="B69">
        <v>3023510</v>
      </c>
      <c r="C69" t="str">
        <f>VLOOKUP(B69,'School Details'!A:K,2,FALSE)</f>
        <v>Sacred Heart</v>
      </c>
      <c r="D69">
        <f>VLOOKUP(B69,'School Details'!A:K,3,FALSE)</f>
        <v>0</v>
      </c>
      <c r="E69" t="str">
        <f>VLOOKUP(B69,'School Details'!A:K,4,FALSE)</f>
        <v>M</v>
      </c>
      <c r="F69" t="str">
        <f>VLOOKUP(B69,'School Details'!A:K,5,FALSE)</f>
        <v>Primary</v>
      </c>
      <c r="G69" s="100" t="s">
        <v>1011</v>
      </c>
      <c r="H69" t="str">
        <f>VLOOKUP(G69,CCs!$Q:$R,2,FALSE)</f>
        <v>Pupil Premium Primar</v>
      </c>
      <c r="I69" s="127" t="s">
        <v>23681</v>
      </c>
      <c r="J69">
        <f>VLOOKUP(G69,LBB_Code!$J:$O, 2,FALSE)</f>
        <v>661225</v>
      </c>
      <c r="K69" t="str">
        <f>VLOOKUP(I69,'Drop Down'!$H:$I,2,FALSE)</f>
        <v>I05</v>
      </c>
      <c r="L69">
        <f t="shared" si="14"/>
        <v>1</v>
      </c>
      <c r="M69" t="str">
        <f t="shared" si="11"/>
        <v>PPFSMPRI.I05</v>
      </c>
      <c r="N69">
        <f>VLOOKUP(B69,'School Details'!A:K,10,FALSE)</f>
        <v>400071</v>
      </c>
      <c r="O69" t="str">
        <f t="shared" si="12"/>
        <v>Sacred Heart</v>
      </c>
      <c r="P69" t="str">
        <f>VLOOKUP($N69,LBB_Code!$B:$F,3,FALSE)</f>
        <v>Sacred Heart Rc School</v>
      </c>
      <c r="Q69" t="str">
        <f>VLOOKUP($N69,LBB_Code!$B:$F,2,FALSE)</f>
        <v>S900008329</v>
      </c>
      <c r="R69" t="str">
        <f>VLOOKUP($N69,LBB_Code!$B:$F,4,FALSE)</f>
        <v>N20 9JU</v>
      </c>
      <c r="S69" t="str">
        <f>VLOOKUP(G69,LBB_Code!$J:$O, 6,FALSE)</f>
        <v>A1.D11334.661225.99999.9999999.999999</v>
      </c>
      <c r="T69" s="153"/>
      <c r="U69" t="str">
        <f t="shared" si="5"/>
        <v>3510.PPFSMPRI.I05.Ap251</v>
      </c>
      <c r="V69" t="str">
        <f t="shared" si="6"/>
        <v>Sacred Heart.3510.PPFSMPRI.I05.Ap25</v>
      </c>
      <c r="W69" s="121">
        <v>20065</v>
      </c>
      <c r="Z69" s="121"/>
      <c r="AC69" s="121"/>
      <c r="AF69" s="121">
        <v>21851</v>
      </c>
      <c r="AI69" s="121"/>
      <c r="AL69" s="121"/>
      <c r="AO69" s="121"/>
      <c r="AR69" s="121"/>
      <c r="AU69" s="121"/>
      <c r="AX69" s="121"/>
      <c r="BA69" s="121"/>
      <c r="BE69" s="121"/>
      <c r="BF69" s="119">
        <f t="shared" si="7"/>
        <v>21851</v>
      </c>
      <c r="BG69" s="119">
        <f t="shared" si="10"/>
        <v>20065</v>
      </c>
      <c r="BI69" s="49">
        <v>20065</v>
      </c>
    </row>
    <row r="70" spans="1:61" hidden="1" x14ac:dyDescent="0.25">
      <c r="A70">
        <f t="shared" si="4"/>
        <v>3022053</v>
      </c>
      <c r="B70">
        <v>3022053</v>
      </c>
      <c r="C70" t="str">
        <f>VLOOKUP(B70,'School Details'!A:K,2,FALSE)</f>
        <v>Shalom Noam</v>
      </c>
      <c r="D70">
        <f>VLOOKUP(B70,'School Details'!A:K,3,FALSE)</f>
        <v>0</v>
      </c>
      <c r="E70" t="str">
        <f>VLOOKUP(B70,'School Details'!A:K,4,FALSE)</f>
        <v>M</v>
      </c>
      <c r="F70" t="str">
        <f>VLOOKUP(B70,'School Details'!A:K,5,FALSE)</f>
        <v>Primary</v>
      </c>
      <c r="G70" s="100" t="s">
        <v>1011</v>
      </c>
      <c r="H70" t="str">
        <f>VLOOKUP(G70,CCs!$Q:$R,2,FALSE)</f>
        <v>Pupil Premium Primar</v>
      </c>
      <c r="I70" s="127" t="s">
        <v>23681</v>
      </c>
      <c r="J70">
        <f>VLOOKUP(G70,LBB_Code!$J:$O, 2,FALSE)</f>
        <v>661225</v>
      </c>
      <c r="K70" t="str">
        <f>VLOOKUP(I70,'Drop Down'!$H:$I,2,FALSE)</f>
        <v>I05</v>
      </c>
      <c r="L70">
        <v>1</v>
      </c>
      <c r="M70" t="str">
        <f t="shared" si="11"/>
        <v>PPFSMPRI.I05</v>
      </c>
      <c r="N70">
        <f>VLOOKUP(B70,'School Details'!A:K,10,FALSE)</f>
        <v>158733</v>
      </c>
      <c r="O70" t="str">
        <f t="shared" si="12"/>
        <v>Shalom Noam</v>
      </c>
      <c r="P70" t="str">
        <f>VLOOKUP($N70,LBB_Code!$B:$F,3,FALSE)</f>
        <v>Shalom Noam Primary School</v>
      </c>
      <c r="Q70" t="str">
        <f>VLOOKUP($N70,LBB_Code!$B:$F,2,FALSE)</f>
        <v>S900006927</v>
      </c>
      <c r="R70" t="str">
        <f>VLOOKUP($N70,LBB_Code!$B:$F,4,FALSE)</f>
        <v>HA8 0AJ</v>
      </c>
      <c r="S70" t="str">
        <f>VLOOKUP(G70,LBB_Code!$J:$O, 6,FALSE)</f>
        <v>A1.D11334.661225.99999.9999999.999999</v>
      </c>
      <c r="T70" s="153"/>
      <c r="U70" t="str">
        <f t="shared" si="5"/>
        <v>2053.PPFSMPRI.I05.Ap251</v>
      </c>
      <c r="V70" t="str">
        <f t="shared" si="6"/>
        <v>Shalom Noam.2053.PPFSMPRI.I05.Ap25</v>
      </c>
      <c r="W70" s="121">
        <v>1850</v>
      </c>
      <c r="X70" s="121"/>
      <c r="Y70" s="121"/>
      <c r="Z70" s="121"/>
      <c r="AA70" s="121"/>
      <c r="AB70" s="121"/>
      <c r="AC70" s="121"/>
      <c r="AF70" s="121">
        <v>2272</v>
      </c>
      <c r="AG70" s="121"/>
      <c r="AH70" s="121"/>
      <c r="AI70" s="121"/>
      <c r="AJ70" s="121"/>
      <c r="AK70" s="121"/>
      <c r="AL70" s="121"/>
      <c r="AO70" s="121"/>
      <c r="AP70" s="121"/>
      <c r="AQ70" s="121"/>
      <c r="AR70" s="121"/>
      <c r="AS70" s="121"/>
      <c r="AT70" s="121"/>
      <c r="AU70" s="121"/>
      <c r="AX70" s="121"/>
      <c r="AY70" s="121"/>
      <c r="AZ70" s="121"/>
      <c r="BA70" s="121"/>
      <c r="BE70" s="121"/>
      <c r="BF70" s="119">
        <f t="shared" si="7"/>
        <v>2272</v>
      </c>
      <c r="BG70" s="119">
        <f t="shared" ref="BG70:BG93" si="15">W70-T70</f>
        <v>1850</v>
      </c>
      <c r="BI70" s="49">
        <v>1850</v>
      </c>
    </row>
    <row r="71" spans="1:61" hidden="1" x14ac:dyDescent="0.25">
      <c r="A71">
        <f t="shared" si="4"/>
        <v>3023502</v>
      </c>
      <c r="B71">
        <v>3023502</v>
      </c>
      <c r="C71" t="str">
        <f>VLOOKUP(B71,'School Details'!A:K,2,FALSE)</f>
        <v>St Agnes RC</v>
      </c>
      <c r="D71">
        <f>VLOOKUP(B71,'School Details'!A:K,3,FALSE)</f>
        <v>0</v>
      </c>
      <c r="E71" t="str">
        <f>VLOOKUP(B71,'School Details'!A:K,4,FALSE)</f>
        <v>M</v>
      </c>
      <c r="F71" t="str">
        <f>VLOOKUP(B71,'School Details'!A:K,5,FALSE)</f>
        <v>Primary</v>
      </c>
      <c r="G71" s="100" t="s">
        <v>1011</v>
      </c>
      <c r="H71" t="str">
        <f>VLOOKUP(G71,CCs!$Q:$R,2,FALSE)</f>
        <v>Pupil Premium Primar</v>
      </c>
      <c r="I71" s="127" t="s">
        <v>23681</v>
      </c>
      <c r="J71">
        <f>VLOOKUP(G71,LBB_Code!$J:$O, 2,FALSE)</f>
        <v>661225</v>
      </c>
      <c r="K71" t="str">
        <f>VLOOKUP(I71,'Drop Down'!$H:$I,2,FALSE)</f>
        <v>I05</v>
      </c>
      <c r="L71">
        <f t="shared" ref="L71:L93" si="16">IF(C73=C72,L70+1,1)</f>
        <v>1</v>
      </c>
      <c r="M71" t="str">
        <f t="shared" ref="M71:M93" si="17">I71&amp;"."&amp;K71</f>
        <v>PPFSMPRI.I05</v>
      </c>
      <c r="N71">
        <f>VLOOKUP(B71,'School Details'!A:K,10,FALSE)</f>
        <v>400096</v>
      </c>
      <c r="O71" t="str">
        <f t="shared" ref="O71:O93" si="18">C71</f>
        <v>St Agnes RC</v>
      </c>
      <c r="P71" t="str">
        <f>VLOOKUP($N71,LBB_Code!$B:$F,3,FALSE)</f>
        <v>St Agness Rc School</v>
      </c>
      <c r="Q71" t="str">
        <f>VLOOKUP($N71,LBB_Code!$B:$F,2,FALSE)</f>
        <v>S900008341</v>
      </c>
      <c r="R71" t="str">
        <f>VLOOKUP($N71,LBB_Code!$B:$F,4,FALSE)</f>
        <v>NW2 1RG</v>
      </c>
      <c r="S71" t="str">
        <f>VLOOKUP(G71,LBB_Code!$J:$O, 6,FALSE)</f>
        <v>A1.D11334.661225.99999.9999999.999999</v>
      </c>
      <c r="T71" s="153"/>
      <c r="U71" t="str">
        <f t="shared" ref="U71:U93" si="19">RIGHT($B71,4)&amp;"."&amp;$M71&amp;"."&amp;U$3</f>
        <v>3502.PPFSMPRI.I05.Ap251</v>
      </c>
      <c r="V71" t="str">
        <f t="shared" ref="V71:V93" si="20">$O71&amp;"."&amp;RIGHT($B71,4)&amp;"."&amp;$M71&amp;"."&amp;V$3</f>
        <v>St Agnes RC.3502.PPFSMPRI.I05.Ap25</v>
      </c>
      <c r="W71" s="121">
        <v>39025</v>
      </c>
      <c r="Z71" s="121"/>
      <c r="AC71" s="121"/>
      <c r="AF71" s="121">
        <v>40526</v>
      </c>
      <c r="AI71" s="121"/>
      <c r="AL71" s="121"/>
      <c r="AO71" s="121"/>
      <c r="AR71" s="121"/>
      <c r="AU71" s="121"/>
      <c r="AX71" s="121"/>
      <c r="BA71" s="121"/>
      <c r="BE71" s="121"/>
      <c r="BF71" s="119">
        <f t="shared" ref="BF71:BF93" si="21">AF71+AO71+AX71+BE71</f>
        <v>40526</v>
      </c>
      <c r="BG71" s="119">
        <f t="shared" si="15"/>
        <v>39025</v>
      </c>
      <c r="BI71" s="49">
        <v>39025</v>
      </c>
    </row>
    <row r="72" spans="1:61" hidden="1" x14ac:dyDescent="0.25">
      <c r="A72">
        <f t="shared" ref="A72:A93" si="22">B72</f>
        <v>3023315</v>
      </c>
      <c r="B72">
        <v>3023315</v>
      </c>
      <c r="C72" t="str">
        <f>VLOOKUP(B72,'School Details'!A:K,2,FALSE)</f>
        <v>St Andrew's C E</v>
      </c>
      <c r="D72">
        <f>VLOOKUP(B72,'School Details'!A:K,3,FALSE)</f>
        <v>0</v>
      </c>
      <c r="E72" t="str">
        <f>VLOOKUP(B72,'School Details'!A:K,4,FALSE)</f>
        <v>M</v>
      </c>
      <c r="F72" t="str">
        <f>VLOOKUP(B72,'School Details'!A:K,5,FALSE)</f>
        <v>Primary</v>
      </c>
      <c r="G72" s="100" t="s">
        <v>1011</v>
      </c>
      <c r="H72" t="str">
        <f>VLOOKUP(G72,CCs!$Q:$R,2,FALSE)</f>
        <v>Pupil Premium Primar</v>
      </c>
      <c r="I72" s="127" t="s">
        <v>23681</v>
      </c>
      <c r="J72">
        <f>VLOOKUP(G72,LBB_Code!$J:$O, 2,FALSE)</f>
        <v>661225</v>
      </c>
      <c r="K72" t="str">
        <f>VLOOKUP(I72,'Drop Down'!$H:$I,2,FALSE)</f>
        <v>I05</v>
      </c>
      <c r="L72">
        <f t="shared" si="16"/>
        <v>1</v>
      </c>
      <c r="M72" t="str">
        <f t="shared" si="17"/>
        <v>PPFSMPRI.I05</v>
      </c>
      <c r="N72">
        <f>VLOOKUP(B72,'School Details'!A:K,10,FALSE)</f>
        <v>400062</v>
      </c>
      <c r="O72" t="str">
        <f t="shared" si="18"/>
        <v>St Andrew's C E</v>
      </c>
      <c r="P72" t="str">
        <f>VLOOKUP($N72,LBB_Code!$B:$F,3,FALSE)</f>
        <v>St Andrew's Ce School</v>
      </c>
      <c r="Q72" t="str">
        <f>VLOOKUP($N72,LBB_Code!$B:$F,2,FALSE)</f>
        <v>S900008321</v>
      </c>
      <c r="R72" t="str">
        <f>VLOOKUP($N72,LBB_Code!$B:$F,4,FALSE)</f>
        <v>N20 8NX</v>
      </c>
      <c r="S72" t="str">
        <f>VLOOKUP(G72,LBB_Code!$J:$O, 6,FALSE)</f>
        <v>A1.D11334.661225.99999.9999999.999999</v>
      </c>
      <c r="T72" s="153"/>
      <c r="U72" t="str">
        <f t="shared" si="19"/>
        <v>3315.PPFSMPRI.I05.Ap251</v>
      </c>
      <c r="V72" t="str">
        <f t="shared" si="20"/>
        <v>St Andrew's C E.3315.PPFSMPRI.I05.Ap25</v>
      </c>
      <c r="W72" s="121">
        <v>4344</v>
      </c>
      <c r="Z72" s="121"/>
      <c r="AC72" s="121"/>
      <c r="AF72" s="121">
        <v>3308</v>
      </c>
      <c r="AI72" s="121"/>
      <c r="AL72" s="121"/>
      <c r="AO72" s="121"/>
      <c r="AR72" s="121"/>
      <c r="AU72" s="121"/>
      <c r="AX72" s="121"/>
      <c r="BA72" s="121"/>
      <c r="BE72" s="121"/>
      <c r="BF72" s="119">
        <f t="shared" si="21"/>
        <v>3308</v>
      </c>
      <c r="BG72" s="119">
        <f t="shared" si="15"/>
        <v>4344</v>
      </c>
      <c r="BI72" s="49">
        <v>4344</v>
      </c>
    </row>
    <row r="73" spans="1:61" hidden="1" x14ac:dyDescent="0.25">
      <c r="A73">
        <f t="shared" si="22"/>
        <v>3023504</v>
      </c>
      <c r="B73">
        <v>3023504</v>
      </c>
      <c r="C73" t="str">
        <f>VLOOKUP(B73,'School Details'!A:K,2,FALSE)</f>
        <v>St Catherines R C</v>
      </c>
      <c r="D73">
        <f>VLOOKUP(B73,'School Details'!A:K,3,FALSE)</f>
        <v>0</v>
      </c>
      <c r="E73" t="str">
        <f>VLOOKUP(B73,'School Details'!A:K,4,FALSE)</f>
        <v>M</v>
      </c>
      <c r="F73" t="str">
        <f>VLOOKUP(B73,'School Details'!A:K,5,FALSE)</f>
        <v>Primary</v>
      </c>
      <c r="G73" s="100" t="s">
        <v>1011</v>
      </c>
      <c r="H73" t="str">
        <f>VLOOKUP(G73,CCs!$Q:$R,2,FALSE)</f>
        <v>Pupil Premium Primar</v>
      </c>
      <c r="I73" s="127" t="s">
        <v>23681</v>
      </c>
      <c r="J73">
        <f>VLOOKUP(G73,LBB_Code!$J:$O, 2,FALSE)</f>
        <v>661225</v>
      </c>
      <c r="K73" t="str">
        <f>VLOOKUP(I73,'Drop Down'!$H:$I,2,FALSE)</f>
        <v>I05</v>
      </c>
      <c r="L73">
        <f t="shared" si="16"/>
        <v>1</v>
      </c>
      <c r="M73" t="str">
        <f t="shared" si="17"/>
        <v>PPFSMPRI.I05</v>
      </c>
      <c r="N73">
        <f>VLOOKUP(B73,'School Details'!A:K,10,FALSE)</f>
        <v>400064</v>
      </c>
      <c r="O73" t="str">
        <f t="shared" si="18"/>
        <v>St Catherines R C</v>
      </c>
      <c r="P73" t="str">
        <f>VLOOKUP($N73,LBB_Code!$B:$F,3,FALSE)</f>
        <v>St Catherine's Rc School</v>
      </c>
      <c r="Q73" t="str">
        <f>VLOOKUP($N73,LBB_Code!$B:$F,2,FALSE)</f>
        <v>S900008323</v>
      </c>
      <c r="R73" t="str">
        <f>VLOOKUP($N73,LBB_Code!$B:$F,4,FALSE)</f>
        <v>EN5 2ED</v>
      </c>
      <c r="S73" t="str">
        <f>VLOOKUP(G73,LBB_Code!$J:$O, 6,FALSE)</f>
        <v>A1.D11334.661225.99999.9999999.999999</v>
      </c>
      <c r="T73" s="153"/>
      <c r="U73" t="str">
        <f t="shared" si="19"/>
        <v>3504.PPFSMPRI.I05.Ap251</v>
      </c>
      <c r="V73" t="str">
        <f t="shared" si="20"/>
        <v>St Catherines R C.3504.PPFSMPRI.I05.Ap25</v>
      </c>
      <c r="W73" s="121">
        <v>10634</v>
      </c>
      <c r="Z73" s="121"/>
      <c r="AC73" s="121"/>
      <c r="AF73" s="121">
        <v>10126</v>
      </c>
      <c r="AI73" s="121"/>
      <c r="AL73" s="121"/>
      <c r="AO73" s="121"/>
      <c r="AR73" s="121"/>
      <c r="AU73" s="121"/>
      <c r="AX73" s="121"/>
      <c r="BA73" s="121"/>
      <c r="BE73" s="121"/>
      <c r="BF73" s="119">
        <f t="shared" si="21"/>
        <v>10126</v>
      </c>
      <c r="BG73" s="119">
        <f t="shared" si="15"/>
        <v>10634</v>
      </c>
      <c r="BI73" s="49">
        <v>10634</v>
      </c>
    </row>
    <row r="74" spans="1:61" hidden="1" x14ac:dyDescent="0.25">
      <c r="A74">
        <f t="shared" si="22"/>
        <v>3023307</v>
      </c>
      <c r="B74">
        <v>3023307</v>
      </c>
      <c r="C74" t="str">
        <f>VLOOKUP(B74,'School Details'!A:K,2,FALSE)</f>
        <v>St John's CE  N11</v>
      </c>
      <c r="D74">
        <f>VLOOKUP(B74,'School Details'!A:K,3,FALSE)</f>
        <v>0</v>
      </c>
      <c r="E74" t="str">
        <f>VLOOKUP(B74,'School Details'!A:K,4,FALSE)</f>
        <v>M</v>
      </c>
      <c r="F74" t="str">
        <f>VLOOKUP(B74,'School Details'!A:K,5,FALSE)</f>
        <v>Primary</v>
      </c>
      <c r="G74" s="100" t="s">
        <v>1011</v>
      </c>
      <c r="H74" t="str">
        <f>VLOOKUP(G74,CCs!$Q:$R,2,FALSE)</f>
        <v>Pupil Premium Primar</v>
      </c>
      <c r="I74" s="127" t="s">
        <v>23681</v>
      </c>
      <c r="J74">
        <f>VLOOKUP(G74,LBB_Code!$J:$O, 2,FALSE)</f>
        <v>661225</v>
      </c>
      <c r="K74" t="str">
        <f>VLOOKUP(I74,'Drop Down'!$H:$I,2,FALSE)</f>
        <v>I05</v>
      </c>
      <c r="L74">
        <f t="shared" si="16"/>
        <v>1</v>
      </c>
      <c r="M74" t="str">
        <f t="shared" si="17"/>
        <v>PPFSMPRI.I05</v>
      </c>
      <c r="N74">
        <f>VLOOKUP(B74,'School Details'!A:K,10,FALSE)</f>
        <v>400114</v>
      </c>
      <c r="O74" t="str">
        <f t="shared" si="18"/>
        <v>St John's CE  N11</v>
      </c>
      <c r="P74" t="str">
        <f>VLOOKUP($N74,LBB_Code!$B:$F,3,FALSE)</f>
        <v>St John's Ce School N11</v>
      </c>
      <c r="Q74" t="str">
        <f>VLOOKUP($N74,LBB_Code!$B:$F,2,FALSE)</f>
        <v>S900008356</v>
      </c>
      <c r="R74" t="str">
        <f>VLOOKUP($N74,LBB_Code!$B:$F,4,FALSE)</f>
        <v>N11 3LB</v>
      </c>
      <c r="S74" t="str">
        <f>VLOOKUP(G74,LBB_Code!$J:$O, 6,FALSE)</f>
        <v>A1.D11334.661225.99999.9999999.999999</v>
      </c>
      <c r="T74" s="153"/>
      <c r="U74" t="str">
        <f t="shared" si="19"/>
        <v>3307.PPFSMPRI.I05.Ap251</v>
      </c>
      <c r="V74" t="str">
        <f t="shared" si="20"/>
        <v>St John's CE  N11.3307.PPFSMPRI.I05.Ap25</v>
      </c>
      <c r="W74" s="121">
        <v>12289</v>
      </c>
      <c r="Z74" s="121"/>
      <c r="AC74" s="121"/>
      <c r="AF74" s="121">
        <v>10305</v>
      </c>
      <c r="AI74" s="121"/>
      <c r="AL74" s="121"/>
      <c r="AO74" s="121"/>
      <c r="AR74" s="121"/>
      <c r="AU74" s="121"/>
      <c r="AX74" s="121"/>
      <c r="BA74" s="121"/>
      <c r="BE74" s="121"/>
      <c r="BF74" s="119">
        <f t="shared" si="21"/>
        <v>10305</v>
      </c>
      <c r="BG74" s="119">
        <f t="shared" si="15"/>
        <v>12289</v>
      </c>
      <c r="BI74" s="49">
        <v>12289</v>
      </c>
    </row>
    <row r="75" spans="1:61" hidden="1" x14ac:dyDescent="0.25">
      <c r="A75">
        <f t="shared" si="22"/>
        <v>3023309</v>
      </c>
      <c r="B75">
        <v>3023309</v>
      </c>
      <c r="C75" t="str">
        <f>VLOOKUP(B75,'School Details'!A:K,2,FALSE)</f>
        <v>St Johns CE N20</v>
      </c>
      <c r="D75">
        <f>VLOOKUP(B75,'School Details'!A:K,3,FALSE)</f>
        <v>0</v>
      </c>
      <c r="E75" t="str">
        <f>VLOOKUP(B75,'School Details'!A:K,4,FALSE)</f>
        <v>M</v>
      </c>
      <c r="F75" t="str">
        <f>VLOOKUP(B75,'School Details'!A:K,5,FALSE)</f>
        <v>Primary</v>
      </c>
      <c r="G75" s="100" t="s">
        <v>1011</v>
      </c>
      <c r="H75" t="str">
        <f>VLOOKUP(G75,CCs!$Q:$R,2,FALSE)</f>
        <v>Pupil Premium Primar</v>
      </c>
      <c r="I75" s="127" t="s">
        <v>23681</v>
      </c>
      <c r="J75">
        <f>VLOOKUP(G75,LBB_Code!$J:$O, 2,FALSE)</f>
        <v>661225</v>
      </c>
      <c r="K75" t="str">
        <f>VLOOKUP(I75,'Drop Down'!$H:$I,2,FALSE)</f>
        <v>I05</v>
      </c>
      <c r="L75">
        <f t="shared" si="16"/>
        <v>1</v>
      </c>
      <c r="M75" t="str">
        <f t="shared" si="17"/>
        <v>PPFSMPRI.I05</v>
      </c>
      <c r="N75">
        <f>VLOOKUP(B75,'School Details'!A:K,10,FALSE)</f>
        <v>400098</v>
      </c>
      <c r="O75" t="str">
        <f t="shared" si="18"/>
        <v>St Johns CE N20</v>
      </c>
      <c r="P75" t="str">
        <f>VLOOKUP($N75,LBB_Code!$B:$F,3,FALSE)</f>
        <v>St John's Ce School N20</v>
      </c>
      <c r="Q75" t="str">
        <f>VLOOKUP($N75,LBB_Code!$B:$F,2,FALSE)</f>
        <v>S900008342</v>
      </c>
      <c r="R75" t="str">
        <f>VLOOKUP($N75,LBB_Code!$B:$F,4,FALSE)</f>
        <v>N20 0PL</v>
      </c>
      <c r="S75" t="str">
        <f>VLOOKUP(G75,LBB_Code!$J:$O, 6,FALSE)</f>
        <v>A1.D11334.661225.99999.9999999.999999</v>
      </c>
      <c r="T75" s="153"/>
      <c r="U75" t="str">
        <f t="shared" si="19"/>
        <v>3309.PPFSMPRI.I05.Ap251</v>
      </c>
      <c r="V75" t="str">
        <f t="shared" si="20"/>
        <v>St Johns CE N20.3309.PPFSMPRI.I05.Ap25</v>
      </c>
      <c r="W75" s="121">
        <v>10069</v>
      </c>
      <c r="Z75" s="121"/>
      <c r="AC75" s="121"/>
      <c r="AF75" s="121">
        <v>8232</v>
      </c>
      <c r="AI75" s="121"/>
      <c r="AL75" s="121"/>
      <c r="AO75" s="121"/>
      <c r="AR75" s="121"/>
      <c r="AU75" s="121"/>
      <c r="AX75" s="121"/>
      <c r="BA75" s="121"/>
      <c r="BE75" s="121"/>
      <c r="BF75" s="119">
        <f t="shared" si="21"/>
        <v>8232</v>
      </c>
      <c r="BG75" s="119">
        <f t="shared" si="15"/>
        <v>10069</v>
      </c>
      <c r="BI75" s="49">
        <v>10069</v>
      </c>
    </row>
    <row r="76" spans="1:61" hidden="1" x14ac:dyDescent="0.25">
      <c r="A76">
        <f t="shared" si="22"/>
        <v>3023509</v>
      </c>
      <c r="B76">
        <v>3023509</v>
      </c>
      <c r="C76" t="str">
        <f>VLOOKUP(B76,'School Details'!A:K,2,FALSE)</f>
        <v>St Joseph's</v>
      </c>
      <c r="D76">
        <f>VLOOKUP(B76,'School Details'!A:K,3,FALSE)</f>
        <v>0</v>
      </c>
      <c r="E76" t="str">
        <f>VLOOKUP(B76,'School Details'!A:K,4,FALSE)</f>
        <v>M</v>
      </c>
      <c r="F76" t="str">
        <f>VLOOKUP(B76,'School Details'!A:K,5,FALSE)</f>
        <v>Primary</v>
      </c>
      <c r="G76" s="100" t="s">
        <v>1011</v>
      </c>
      <c r="H76" t="str">
        <f>VLOOKUP(G76,CCs!$Q:$R,2,FALSE)</f>
        <v>Pupil Premium Primar</v>
      </c>
      <c r="I76" s="127" t="s">
        <v>23681</v>
      </c>
      <c r="J76">
        <f>VLOOKUP(G76,LBB_Code!$J:$O, 2,FALSE)</f>
        <v>661225</v>
      </c>
      <c r="K76" t="str">
        <f>VLOOKUP(I76,'Drop Down'!$H:$I,2,FALSE)</f>
        <v>I05</v>
      </c>
      <c r="L76">
        <f t="shared" si="16"/>
        <v>1</v>
      </c>
      <c r="M76" t="str">
        <f t="shared" si="17"/>
        <v>PPFSMPRI.I05</v>
      </c>
      <c r="N76">
        <f>VLOOKUP(B76,'School Details'!A:K,10,FALSE)</f>
        <v>400066</v>
      </c>
      <c r="O76" t="str">
        <f t="shared" si="18"/>
        <v>St Joseph's</v>
      </c>
      <c r="P76" t="str">
        <f>VLOOKUP($N76,LBB_Code!$B:$F,3,FALSE)</f>
        <v>St Joseph's Catholic Primary School</v>
      </c>
      <c r="Q76" t="str">
        <f>VLOOKUP($N76,LBB_Code!$B:$F,2,FALSE)</f>
        <v>S900008325</v>
      </c>
      <c r="R76" t="str">
        <f>VLOOKUP($N76,LBB_Code!$B:$F,4,FALSE)</f>
        <v>NW4 4TY</v>
      </c>
      <c r="S76" t="str">
        <f>VLOOKUP(G76,LBB_Code!$J:$O, 6,FALSE)</f>
        <v>A1.D11334.661225.99999.9999999.999999</v>
      </c>
      <c r="T76" s="153"/>
      <c r="U76" t="str">
        <f t="shared" si="19"/>
        <v>3509.PPFSMPRI.I05.Ap251</v>
      </c>
      <c r="V76" t="str">
        <f t="shared" si="20"/>
        <v>St Joseph's.3509.PPFSMPRI.I05.Ap25</v>
      </c>
      <c r="W76" s="121">
        <v>38480</v>
      </c>
      <c r="Z76" s="121"/>
      <c r="AC76" s="121"/>
      <c r="AF76" s="121">
        <v>41662</v>
      </c>
      <c r="AI76" s="121"/>
      <c r="AL76" s="121"/>
      <c r="AO76" s="121"/>
      <c r="AR76" s="121"/>
      <c r="AU76" s="121"/>
      <c r="AX76" s="121"/>
      <c r="BA76" s="121"/>
      <c r="BE76" s="121"/>
      <c r="BF76" s="119">
        <f t="shared" si="21"/>
        <v>41662</v>
      </c>
      <c r="BG76" s="119">
        <f t="shared" si="15"/>
        <v>38480</v>
      </c>
      <c r="BI76" s="49">
        <v>38480</v>
      </c>
    </row>
    <row r="77" spans="1:61" hidden="1" x14ac:dyDescent="0.25">
      <c r="A77">
        <f t="shared" si="22"/>
        <v>3023312</v>
      </c>
      <c r="B77">
        <v>3023312</v>
      </c>
      <c r="C77" t="str">
        <f>VLOOKUP(B77,'School Details'!A:K,2,FALSE)</f>
        <v>St Mary's  EN4</v>
      </c>
      <c r="D77">
        <f>VLOOKUP(B77,'School Details'!A:K,3,FALSE)</f>
        <v>0</v>
      </c>
      <c r="E77" t="str">
        <f>VLOOKUP(B77,'School Details'!A:K,4,FALSE)</f>
        <v>M</v>
      </c>
      <c r="F77" t="str">
        <f>VLOOKUP(B77,'School Details'!A:K,5,FALSE)</f>
        <v>Primary</v>
      </c>
      <c r="G77" s="100" t="s">
        <v>1011</v>
      </c>
      <c r="H77" t="str">
        <f>VLOOKUP(G77,CCs!$Q:$R,2,FALSE)</f>
        <v>Pupil Premium Primar</v>
      </c>
      <c r="I77" s="127" t="s">
        <v>23681</v>
      </c>
      <c r="J77">
        <f>VLOOKUP(G77,LBB_Code!$J:$O, 2,FALSE)</f>
        <v>661225</v>
      </c>
      <c r="K77" t="str">
        <f>VLOOKUP(I77,'Drop Down'!$H:$I,2,FALSE)</f>
        <v>I05</v>
      </c>
      <c r="L77">
        <f t="shared" si="16"/>
        <v>1</v>
      </c>
      <c r="M77" t="str">
        <f t="shared" si="17"/>
        <v>PPFSMPRI.I05</v>
      </c>
      <c r="N77">
        <f>VLOOKUP(B77,'School Details'!A:K,10,FALSE)</f>
        <v>400017</v>
      </c>
      <c r="O77" t="str">
        <f t="shared" si="18"/>
        <v>St Mary's  EN4</v>
      </c>
      <c r="P77" t="str">
        <f>VLOOKUP($N77,LBB_Code!$B:$F,3,FALSE)</f>
        <v>St Mary's Ce School En4</v>
      </c>
      <c r="Q77" t="str">
        <f>VLOOKUP($N77,LBB_Code!$B:$F,2,FALSE)</f>
        <v>S900008291</v>
      </c>
      <c r="R77" t="str">
        <f>VLOOKUP($N77,LBB_Code!$B:$F,4,FALSE)</f>
        <v>EN4 8SR</v>
      </c>
      <c r="S77" t="str">
        <f>VLOOKUP(G77,LBB_Code!$J:$O, 6,FALSE)</f>
        <v>A1.D11334.661225.99999.9999999.999999</v>
      </c>
      <c r="T77" s="153"/>
      <c r="U77" t="str">
        <f t="shared" si="19"/>
        <v>3312.PPFSMPRI.I05.Ap251</v>
      </c>
      <c r="V77" t="str">
        <f t="shared" si="20"/>
        <v>St Mary's  EN4.3312.PPFSMPRI.I05.Ap25</v>
      </c>
      <c r="W77" s="121">
        <v>11450</v>
      </c>
      <c r="Z77" s="121"/>
      <c r="AC77" s="121"/>
      <c r="AF77" s="121">
        <v>12198</v>
      </c>
      <c r="AI77" s="121"/>
      <c r="AL77" s="121"/>
      <c r="AO77" s="121"/>
      <c r="AR77" s="121"/>
      <c r="AU77" s="121"/>
      <c r="AX77" s="121"/>
      <c r="BA77" s="121"/>
      <c r="BE77" s="121"/>
      <c r="BF77" s="119">
        <f t="shared" si="21"/>
        <v>12198</v>
      </c>
      <c r="BG77" s="119">
        <f t="shared" si="15"/>
        <v>11450</v>
      </c>
      <c r="BI77" s="49">
        <v>11450</v>
      </c>
    </row>
    <row r="78" spans="1:61" hidden="1" x14ac:dyDescent="0.25">
      <c r="A78">
        <f t="shared" si="22"/>
        <v>3023311</v>
      </c>
      <c r="B78">
        <v>3023311</v>
      </c>
      <c r="C78" t="str">
        <f>VLOOKUP(B78,'School Details'!A:K,2,FALSE)</f>
        <v>St Mary's  N3</v>
      </c>
      <c r="D78">
        <f>VLOOKUP(B78,'School Details'!A:K,3,FALSE)</f>
        <v>0</v>
      </c>
      <c r="E78" t="str">
        <f>VLOOKUP(B78,'School Details'!A:K,4,FALSE)</f>
        <v>M</v>
      </c>
      <c r="F78" t="str">
        <f>VLOOKUP(B78,'School Details'!A:K,5,FALSE)</f>
        <v>Primary</v>
      </c>
      <c r="G78" s="100" t="s">
        <v>1011</v>
      </c>
      <c r="H78" t="str">
        <f>VLOOKUP(G78,CCs!$Q:$R,2,FALSE)</f>
        <v>Pupil Premium Primar</v>
      </c>
      <c r="I78" s="127" t="s">
        <v>23681</v>
      </c>
      <c r="J78">
        <f>VLOOKUP(G78,LBB_Code!$J:$O, 2,FALSE)</f>
        <v>661225</v>
      </c>
      <c r="K78" t="str">
        <f>VLOOKUP(I78,'Drop Down'!$H:$I,2,FALSE)</f>
        <v>I05</v>
      </c>
      <c r="L78">
        <f t="shared" si="16"/>
        <v>1</v>
      </c>
      <c r="M78" t="str">
        <f t="shared" si="17"/>
        <v>PPFSMPRI.I05</v>
      </c>
      <c r="N78">
        <f>VLOOKUP(B78,'School Details'!A:K,10,FALSE)</f>
        <v>400058</v>
      </c>
      <c r="O78" t="str">
        <f t="shared" si="18"/>
        <v>St Mary's  N3</v>
      </c>
      <c r="P78" t="str">
        <f>VLOOKUP($N78,LBB_Code!$B:$F,3,FALSE)</f>
        <v>St Marys Ce School N3</v>
      </c>
      <c r="Q78" t="str">
        <f>VLOOKUP($N78,LBB_Code!$B:$F,2,FALSE)</f>
        <v>S900008318</v>
      </c>
      <c r="R78" t="str">
        <f>VLOOKUP($N78,LBB_Code!$B:$F,4,FALSE)</f>
        <v>N3 1BT</v>
      </c>
      <c r="S78" t="str">
        <f>VLOOKUP(G78,LBB_Code!$J:$O, 6,FALSE)</f>
        <v>A1.D11334.661225.99999.9999999.999999</v>
      </c>
      <c r="T78" s="153"/>
      <c r="U78" t="str">
        <f t="shared" si="19"/>
        <v>3311.PPFSMPRI.I05.Ap251</v>
      </c>
      <c r="V78" t="str">
        <f t="shared" si="20"/>
        <v>St Mary's  N3.3311.PPFSMPRI.I05.Ap25</v>
      </c>
      <c r="W78" s="121">
        <v>23759</v>
      </c>
      <c r="Z78" s="121"/>
      <c r="AC78" s="121"/>
      <c r="AF78" s="121">
        <v>17880</v>
      </c>
      <c r="AI78" s="121"/>
      <c r="AL78" s="121"/>
      <c r="AO78" s="121"/>
      <c r="AR78" s="121"/>
      <c r="AU78" s="121"/>
      <c r="AX78" s="121"/>
      <c r="BA78" s="121"/>
      <c r="BE78" s="121"/>
      <c r="BF78" s="119">
        <f t="shared" si="21"/>
        <v>17880</v>
      </c>
      <c r="BG78" s="119">
        <f t="shared" si="15"/>
        <v>23759</v>
      </c>
      <c r="BI78" s="49">
        <v>23759</v>
      </c>
    </row>
    <row r="79" spans="1:61" hidden="1" x14ac:dyDescent="0.25">
      <c r="A79">
        <f t="shared" si="22"/>
        <v>3023521</v>
      </c>
      <c r="B79">
        <v>3023521</v>
      </c>
      <c r="C79" t="str">
        <f>VLOOKUP(B79,'School Details'!A:K,2,FALSE)</f>
        <v>St Mary's &amp; St John's</v>
      </c>
      <c r="D79">
        <f>VLOOKUP(B79,'School Details'!A:K,3,FALSE)</f>
        <v>0</v>
      </c>
      <c r="E79" t="str">
        <f>VLOOKUP(B79,'School Details'!A:K,4,FALSE)</f>
        <v>A</v>
      </c>
      <c r="F79" t="str">
        <f>VLOOKUP(B79,'School Details'!A:K,5,FALSE)</f>
        <v>All through</v>
      </c>
      <c r="G79" s="100" t="s">
        <v>1011</v>
      </c>
      <c r="H79" t="str">
        <f>VLOOKUP(G79,CCs!$Q:$R,2,FALSE)</f>
        <v>Pupil Premium Primar</v>
      </c>
      <c r="I79" s="127" t="s">
        <v>23681</v>
      </c>
      <c r="J79">
        <f>VLOOKUP(G79,LBB_Code!$J:$O, 2,FALSE)</f>
        <v>661225</v>
      </c>
      <c r="K79" t="str">
        <f>VLOOKUP(I79,'Drop Down'!$H:$I,2,FALSE)</f>
        <v>I05</v>
      </c>
      <c r="L79">
        <f t="shared" si="16"/>
        <v>1</v>
      </c>
      <c r="M79" t="str">
        <f t="shared" si="17"/>
        <v>PPFSMPRI.I05</v>
      </c>
      <c r="N79">
        <f>VLOOKUP(B79,'School Details'!A:K,10,FALSE)</f>
        <v>400135</v>
      </c>
      <c r="O79" t="str">
        <f t="shared" si="18"/>
        <v>St Mary's &amp; St John's</v>
      </c>
      <c r="P79" t="str">
        <f>VLOOKUP($N79,LBB_Code!$B:$F,3,FALSE)</f>
        <v>St Marys and St Johns Ce School</v>
      </c>
      <c r="Q79" t="str">
        <f>VLOOKUP($N79,LBB_Code!$B:$F,2,FALSE)</f>
        <v>S900008362</v>
      </c>
      <c r="R79" t="str">
        <f>VLOOKUP($N79,LBB_Code!$B:$F,4,FALSE)</f>
        <v>NW4 3SL</v>
      </c>
      <c r="S79" t="str">
        <f>VLOOKUP(G79,LBB_Code!$J:$O, 6,FALSE)</f>
        <v>A1.D11334.661225.99999.9999999.999999</v>
      </c>
      <c r="T79" s="153"/>
      <c r="U79" t="str">
        <f t="shared" si="19"/>
        <v>3521.PPFSMPRI.I05.Ap251</v>
      </c>
      <c r="V79" t="str">
        <f t="shared" si="20"/>
        <v>St Mary's &amp; St John's.3521.PPFSMPRI.I05.Ap25</v>
      </c>
      <c r="W79" s="121">
        <v>127090</v>
      </c>
      <c r="Z79" s="121"/>
      <c r="AC79" s="121"/>
      <c r="AF79" s="121">
        <v>124280</v>
      </c>
      <c r="AI79" s="121"/>
      <c r="AL79" s="121"/>
      <c r="AO79" s="121"/>
      <c r="AR79" s="121"/>
      <c r="AU79" s="121"/>
      <c r="AX79" s="121"/>
      <c r="BA79" s="121"/>
      <c r="BE79" s="121"/>
      <c r="BF79" s="119">
        <f t="shared" si="21"/>
        <v>124280</v>
      </c>
      <c r="BG79" s="119">
        <f t="shared" si="15"/>
        <v>127090</v>
      </c>
      <c r="BI79" s="49">
        <v>127090</v>
      </c>
    </row>
    <row r="80" spans="1:61" hidden="1" x14ac:dyDescent="0.25">
      <c r="A80">
        <f t="shared" si="22"/>
        <v>3025404</v>
      </c>
      <c r="B80">
        <v>3025404</v>
      </c>
      <c r="C80" t="str">
        <f>VLOOKUP(B80,'School Details'!A:K,2,FALSE)</f>
        <v>St Michaels Catholic Grammar</v>
      </c>
      <c r="D80">
        <f>VLOOKUP(B80,'School Details'!A:K,3,FALSE)</f>
        <v>0</v>
      </c>
      <c r="E80" t="str">
        <f>VLOOKUP(B80,'School Details'!A:K,4,FALSE)</f>
        <v>M</v>
      </c>
      <c r="F80" t="str">
        <f>VLOOKUP(B80,'School Details'!A:K,5,FALSE)</f>
        <v>Secondary</v>
      </c>
      <c r="G80" s="100" t="s">
        <v>1010</v>
      </c>
      <c r="H80" t="str">
        <f>VLOOKUP(G80,CCs!$Q:$R,2,FALSE)</f>
        <v>Pupil Premium Second</v>
      </c>
      <c r="I80" s="127" t="s">
        <v>23683</v>
      </c>
      <c r="J80">
        <f>VLOOKUP(G80,LBB_Code!$J:$O, 2,FALSE)</f>
        <v>661225</v>
      </c>
      <c r="K80" t="str">
        <f>VLOOKUP(I80,'Drop Down'!$H:$I,2,FALSE)</f>
        <v>I05</v>
      </c>
      <c r="L80">
        <f t="shared" si="16"/>
        <v>1</v>
      </c>
      <c r="M80" t="str">
        <f t="shared" si="17"/>
        <v>PPFSMSEC.I05</v>
      </c>
      <c r="N80">
        <f>VLOOKUP(B80,'School Details'!A:K,10,FALSE)</f>
        <v>400029</v>
      </c>
      <c r="O80" t="str">
        <f t="shared" si="18"/>
        <v>St Michaels Catholic Grammar</v>
      </c>
      <c r="P80" t="str">
        <f>VLOOKUP($N80,LBB_Code!$B:$F,3,FALSE)</f>
        <v>St Michael's Catholic Grammar School</v>
      </c>
      <c r="Q80" t="str">
        <f>VLOOKUP($N80,LBB_Code!$B:$F,2,FALSE)</f>
        <v>S900008297</v>
      </c>
      <c r="R80" t="str">
        <f>VLOOKUP($N80,LBB_Code!$B:$F,4,FALSE)</f>
        <v>N12 7NJ</v>
      </c>
      <c r="S80" t="str">
        <f>VLOOKUP(G80,LBB_Code!$J:$O, 6,FALSE)</f>
        <v>A1.D11333.661225.99999.9999999.999999</v>
      </c>
      <c r="T80" s="153"/>
      <c r="U80" t="str">
        <f t="shared" si="19"/>
        <v>5404.PPFSMSEC.I05.Ap251</v>
      </c>
      <c r="V80" t="str">
        <f t="shared" si="20"/>
        <v>St Michaels Catholic Grammar.5404.PPFSMSEC.I05.Ap25</v>
      </c>
      <c r="W80" s="121">
        <v>20469</v>
      </c>
      <c r="Z80" s="121"/>
      <c r="AC80" s="121"/>
      <c r="AF80" s="121">
        <v>20418</v>
      </c>
      <c r="AI80" s="121"/>
      <c r="AL80" s="121"/>
      <c r="AO80" s="121"/>
      <c r="AR80" s="121"/>
      <c r="AU80" s="121"/>
      <c r="AX80" s="121"/>
      <c r="BA80" s="121"/>
      <c r="BE80" s="121"/>
      <c r="BF80" s="119">
        <f t="shared" si="21"/>
        <v>20418</v>
      </c>
      <c r="BG80" s="121">
        <f t="shared" si="15"/>
        <v>20469</v>
      </c>
      <c r="BI80" s="49">
        <v>20469</v>
      </c>
    </row>
    <row r="81" spans="1:61" hidden="1" x14ac:dyDescent="0.25">
      <c r="A81">
        <f t="shared" si="22"/>
        <v>3023314</v>
      </c>
      <c r="B81">
        <v>3023314</v>
      </c>
      <c r="C81" t="str">
        <f>VLOOKUP(B81,'School Details'!A:K,2,FALSE)</f>
        <v>St Pauls NW7</v>
      </c>
      <c r="D81">
        <f>VLOOKUP(B81,'School Details'!A:K,3,FALSE)</f>
        <v>0</v>
      </c>
      <c r="E81" t="str">
        <f>VLOOKUP(B81,'School Details'!A:K,4,FALSE)</f>
        <v>M</v>
      </c>
      <c r="F81" t="str">
        <f>VLOOKUP(B81,'School Details'!A:K,5,FALSE)</f>
        <v>Primary</v>
      </c>
      <c r="G81" s="100" t="s">
        <v>1011</v>
      </c>
      <c r="H81" t="str">
        <f>VLOOKUP(G81,CCs!$Q:$R,2,FALSE)</f>
        <v>Pupil Premium Primar</v>
      </c>
      <c r="I81" s="127" t="s">
        <v>23681</v>
      </c>
      <c r="J81">
        <f>VLOOKUP(G81,LBB_Code!$J:$O, 2,FALSE)</f>
        <v>661225</v>
      </c>
      <c r="K81" t="str">
        <f>VLOOKUP(I81,'Drop Down'!$H:$I,2,FALSE)</f>
        <v>I05</v>
      </c>
      <c r="L81">
        <f t="shared" si="16"/>
        <v>1</v>
      </c>
      <c r="M81" t="str">
        <f t="shared" si="17"/>
        <v>PPFSMPRI.I05</v>
      </c>
      <c r="N81">
        <f>VLOOKUP(B81,'School Details'!A:K,10,FALSE)</f>
        <v>400094</v>
      </c>
      <c r="O81" t="str">
        <f t="shared" si="18"/>
        <v>St Pauls NW7</v>
      </c>
      <c r="P81" t="str">
        <f>VLOOKUP($N81,LBB_Code!$B:$F,3,FALSE)</f>
        <v>St Paul's Ce School Nw7</v>
      </c>
      <c r="Q81" t="str">
        <f>VLOOKUP($N81,LBB_Code!$B:$F,2,FALSE)</f>
        <v>S900008340</v>
      </c>
      <c r="R81" t="str">
        <f>VLOOKUP($N81,LBB_Code!$B:$F,4,FALSE)</f>
        <v>NW7 1QU</v>
      </c>
      <c r="S81" t="str">
        <f>VLOOKUP(G81,LBB_Code!$J:$O, 6,FALSE)</f>
        <v>A1.D11334.661225.99999.9999999.999999</v>
      </c>
      <c r="T81" s="153"/>
      <c r="U81" t="str">
        <f t="shared" si="19"/>
        <v>3314.PPFSMPRI.I05.Ap251</v>
      </c>
      <c r="V81" t="str">
        <f t="shared" si="20"/>
        <v>St Pauls NW7.3314.PPFSMPRI.I05.Ap25</v>
      </c>
      <c r="W81" s="121">
        <v>16184</v>
      </c>
      <c r="Z81" s="121"/>
      <c r="AC81" s="121"/>
      <c r="AF81" s="121">
        <v>15150</v>
      </c>
      <c r="AI81" s="121"/>
      <c r="AL81" s="121"/>
      <c r="AO81" s="121"/>
      <c r="AR81" s="121"/>
      <c r="AU81" s="121"/>
      <c r="AX81" s="121"/>
      <c r="BA81" s="121"/>
      <c r="BE81" s="121"/>
      <c r="BF81" s="119">
        <f t="shared" si="21"/>
        <v>15150</v>
      </c>
      <c r="BG81" s="121">
        <f t="shared" si="15"/>
        <v>16184</v>
      </c>
      <c r="BI81" s="49">
        <v>16184</v>
      </c>
    </row>
    <row r="82" spans="1:61" hidden="1" x14ac:dyDescent="0.25">
      <c r="A82">
        <f t="shared" si="22"/>
        <v>3023507</v>
      </c>
      <c r="B82">
        <v>3023507</v>
      </c>
      <c r="C82" t="str">
        <f>VLOOKUP(B82,'School Details'!A:K,2,FALSE)</f>
        <v>St Theresa's RC</v>
      </c>
      <c r="D82">
        <f>VLOOKUP(B82,'School Details'!A:K,3,FALSE)</f>
        <v>0</v>
      </c>
      <c r="E82" t="str">
        <f>VLOOKUP(B82,'School Details'!A:K,4,FALSE)</f>
        <v>M</v>
      </c>
      <c r="F82" t="str">
        <f>VLOOKUP(B82,'School Details'!A:K,5,FALSE)</f>
        <v>Primary</v>
      </c>
      <c r="G82" s="100" t="s">
        <v>1011</v>
      </c>
      <c r="H82" t="str">
        <f>VLOOKUP(G82,CCs!$Q:$R,2,FALSE)</f>
        <v>Pupil Premium Primar</v>
      </c>
      <c r="I82" s="127" t="s">
        <v>23681</v>
      </c>
      <c r="J82">
        <f>VLOOKUP(G82,LBB_Code!$J:$O, 2,FALSE)</f>
        <v>661225</v>
      </c>
      <c r="K82" t="str">
        <f>VLOOKUP(I82,'Drop Down'!$H:$I,2,FALSE)</f>
        <v>I05</v>
      </c>
      <c r="L82">
        <f t="shared" si="16"/>
        <v>1</v>
      </c>
      <c r="M82" t="str">
        <f t="shared" si="17"/>
        <v>PPFSMPRI.I05</v>
      </c>
      <c r="N82">
        <f>VLOOKUP(B82,'School Details'!A:K,10,FALSE)</f>
        <v>400037</v>
      </c>
      <c r="O82" t="str">
        <f t="shared" si="18"/>
        <v>St Theresa's RC</v>
      </c>
      <c r="P82" t="str">
        <f>VLOOKUP($N82,LBB_Code!$B:$F,3,FALSE)</f>
        <v>St Theresa's Rc School</v>
      </c>
      <c r="Q82" t="str">
        <f>VLOOKUP($N82,LBB_Code!$B:$F,2,FALSE)</f>
        <v>S900008303</v>
      </c>
      <c r="R82" t="str">
        <f>VLOOKUP($N82,LBB_Code!$B:$F,4,FALSE)</f>
        <v>N3 2TD</v>
      </c>
      <c r="S82" t="str">
        <f>VLOOKUP(G82,LBB_Code!$J:$O, 6,FALSE)</f>
        <v>A1.D11334.661225.99999.9999999.999999</v>
      </c>
      <c r="T82" s="153"/>
      <c r="U82" t="str">
        <f t="shared" si="19"/>
        <v>3507.PPFSMPRI.I05.Ap251</v>
      </c>
      <c r="V82" t="str">
        <f t="shared" si="20"/>
        <v>St Theresa's RC.3507.PPFSMPRI.I05.Ap25</v>
      </c>
      <c r="W82" s="121">
        <v>12854</v>
      </c>
      <c r="Z82" s="121"/>
      <c r="AC82" s="121"/>
      <c r="AF82" s="121">
        <v>14392</v>
      </c>
      <c r="AI82" s="121"/>
      <c r="AL82" s="121"/>
      <c r="AO82" s="121"/>
      <c r="AR82" s="121"/>
      <c r="AU82" s="121"/>
      <c r="AX82" s="121"/>
      <c r="BA82" s="121"/>
      <c r="BE82" s="121"/>
      <c r="BF82" s="119">
        <f t="shared" si="21"/>
        <v>14392</v>
      </c>
      <c r="BG82" s="121">
        <f t="shared" si="15"/>
        <v>12854</v>
      </c>
      <c r="BI82" s="49">
        <v>12854</v>
      </c>
    </row>
    <row r="83" spans="1:61" hidden="1" x14ac:dyDescent="0.25">
      <c r="A83">
        <f t="shared" si="22"/>
        <v>3023506</v>
      </c>
      <c r="B83">
        <v>3023506</v>
      </c>
      <c r="C83" t="str">
        <f>VLOOKUP(B83,'School Details'!A:K,2,FALSE)</f>
        <v>St Vincent's RC</v>
      </c>
      <c r="D83">
        <f>VLOOKUP(B83,'School Details'!A:K,3,FALSE)</f>
        <v>0</v>
      </c>
      <c r="E83" t="str">
        <f>VLOOKUP(B83,'School Details'!A:K,4,FALSE)</f>
        <v>M</v>
      </c>
      <c r="F83" t="str">
        <f>VLOOKUP(B83,'School Details'!A:K,5,FALSE)</f>
        <v>Primary</v>
      </c>
      <c r="G83" s="100" t="s">
        <v>1011</v>
      </c>
      <c r="H83" t="str">
        <f>VLOOKUP(G83,CCs!$Q:$R,2,FALSE)</f>
        <v>Pupil Premium Primar</v>
      </c>
      <c r="I83" s="127" t="s">
        <v>23681</v>
      </c>
      <c r="J83">
        <f>VLOOKUP(G83,LBB_Code!$J:$O, 2,FALSE)</f>
        <v>661225</v>
      </c>
      <c r="K83" t="str">
        <f>VLOOKUP(I83,'Drop Down'!$H:$I,2,FALSE)</f>
        <v>I05</v>
      </c>
      <c r="L83">
        <f t="shared" si="16"/>
        <v>1</v>
      </c>
      <c r="M83" t="str">
        <f t="shared" si="17"/>
        <v>PPFSMPRI.I05</v>
      </c>
      <c r="N83">
        <f>VLOOKUP(B83,'School Details'!A:K,10,FALSE)</f>
        <v>400009</v>
      </c>
      <c r="O83" t="str">
        <f t="shared" si="18"/>
        <v>St Vincent's RC</v>
      </c>
      <c r="P83" t="str">
        <f>VLOOKUP($N83,LBB_Code!$B:$F,3,FALSE)</f>
        <v>St Vincent's Rc School</v>
      </c>
      <c r="Q83" t="str">
        <f>VLOOKUP($N83,LBB_Code!$B:$F,2,FALSE)</f>
        <v>S900008285</v>
      </c>
      <c r="R83" t="str">
        <f>VLOOKUP($N83,LBB_Code!$B:$F,4,FALSE)</f>
        <v>NW7 1EJ</v>
      </c>
      <c r="S83" t="str">
        <f>VLOOKUP(G83,LBB_Code!$J:$O, 6,FALSE)</f>
        <v>A1.D11334.661225.99999.9999999.999999</v>
      </c>
      <c r="T83" s="153"/>
      <c r="U83" t="str">
        <f t="shared" si="19"/>
        <v>3506.PPFSMPRI.I05.Ap251</v>
      </c>
      <c r="V83" t="str">
        <f t="shared" si="20"/>
        <v>St Vincent's RC.3506.PPFSMPRI.I05.Ap25</v>
      </c>
      <c r="W83" s="121">
        <v>10264</v>
      </c>
      <c r="Z83" s="121"/>
      <c r="AC83" s="121"/>
      <c r="AF83" s="121">
        <v>15428</v>
      </c>
      <c r="AI83" s="121"/>
      <c r="AL83" s="121"/>
      <c r="AO83" s="121"/>
      <c r="AR83" s="121"/>
      <c r="AU83" s="121"/>
      <c r="AX83" s="121"/>
      <c r="BA83" s="121"/>
      <c r="BE83" s="121"/>
      <c r="BF83" s="119">
        <f t="shared" si="21"/>
        <v>15428</v>
      </c>
      <c r="BG83" s="119">
        <f t="shared" si="15"/>
        <v>10264</v>
      </c>
      <c r="BI83" s="49">
        <v>10264</v>
      </c>
    </row>
    <row r="84" spans="1:61" hidden="1" x14ac:dyDescent="0.25">
      <c r="A84">
        <f t="shared" si="22"/>
        <v>3025407</v>
      </c>
      <c r="B84">
        <v>3025407</v>
      </c>
      <c r="C84" t="str">
        <f>VLOOKUP(B84,'School Details'!A:K,2,FALSE)</f>
        <v>St. James' Catholic High</v>
      </c>
      <c r="D84">
        <f>VLOOKUP(B84,'School Details'!A:K,3,FALSE)</f>
        <v>0</v>
      </c>
      <c r="E84" t="str">
        <f>VLOOKUP(B84,'School Details'!A:K,4,FALSE)</f>
        <v>M</v>
      </c>
      <c r="F84" t="str">
        <f>VLOOKUP(B84,'School Details'!A:K,5,FALSE)</f>
        <v>Secondary</v>
      </c>
      <c r="G84" s="100" t="s">
        <v>1010</v>
      </c>
      <c r="H84" t="str">
        <f>VLOOKUP(G84,CCs!$Q:$R,2,FALSE)</f>
        <v>Pupil Premium Second</v>
      </c>
      <c r="I84" s="127" t="s">
        <v>23683</v>
      </c>
      <c r="J84">
        <f>VLOOKUP(G84,LBB_Code!$J:$O, 2,FALSE)</f>
        <v>661225</v>
      </c>
      <c r="K84" t="str">
        <f>VLOOKUP(I84,'Drop Down'!$H:$I,2,FALSE)</f>
        <v>I05</v>
      </c>
      <c r="L84">
        <f t="shared" si="16"/>
        <v>1</v>
      </c>
      <c r="M84" t="str">
        <f t="shared" si="17"/>
        <v>PPFSMSEC.I05</v>
      </c>
      <c r="N84">
        <f>VLOOKUP(B84,'School Details'!A:K,10,FALSE)</f>
        <v>400013</v>
      </c>
      <c r="O84" t="str">
        <f t="shared" si="18"/>
        <v>St. James' Catholic High</v>
      </c>
      <c r="P84" t="str">
        <f>VLOOKUP($N84,LBB_Code!$B:$F,3,FALSE)</f>
        <v>St James' Catholic High School</v>
      </c>
      <c r="Q84" t="str">
        <f>VLOOKUP($N84,LBB_Code!$B:$F,2,FALSE)</f>
        <v>S900008288</v>
      </c>
      <c r="R84" t="str">
        <f>VLOOKUP($N84,LBB_Code!$B:$F,4,FALSE)</f>
        <v>NW9 5PE</v>
      </c>
      <c r="S84" t="str">
        <f>VLOOKUP(G84,LBB_Code!$J:$O, 6,FALSE)</f>
        <v>A1.D11333.661225.99999.9999999.999999</v>
      </c>
      <c r="T84" s="153"/>
      <c r="U84" t="str">
        <f t="shared" si="19"/>
        <v>5407.PPFSMSEC.I05.Ap251</v>
      </c>
      <c r="V84" t="str">
        <f t="shared" si="20"/>
        <v>St. James' Catholic High.5407.PPFSMSEC.I05.Ap25</v>
      </c>
      <c r="W84" s="121">
        <v>84525</v>
      </c>
      <c r="Z84" s="121"/>
      <c r="AC84" s="121"/>
      <c r="AF84" s="121">
        <v>93645</v>
      </c>
      <c r="AI84" s="121"/>
      <c r="AL84" s="121"/>
      <c r="AO84" s="121"/>
      <c r="AR84" s="121"/>
      <c r="AU84" s="121"/>
      <c r="AX84" s="121"/>
      <c r="BA84" s="121"/>
      <c r="BE84" s="121"/>
      <c r="BF84" s="119">
        <f t="shared" si="21"/>
        <v>93645</v>
      </c>
      <c r="BG84" s="119">
        <f t="shared" si="15"/>
        <v>84525</v>
      </c>
      <c r="BI84" s="49">
        <v>84525</v>
      </c>
    </row>
    <row r="85" spans="1:61" hidden="1" x14ac:dyDescent="0.25">
      <c r="A85">
        <f t="shared" si="22"/>
        <v>3023313</v>
      </c>
      <c r="B85">
        <v>3023313</v>
      </c>
      <c r="C85" t="str">
        <f>VLOOKUP(B85,'School Details'!A:K,2,FALSE)</f>
        <v>St. Pauls N11</v>
      </c>
      <c r="D85">
        <f>VLOOKUP(B85,'School Details'!A:K,3,FALSE)</f>
        <v>0</v>
      </c>
      <c r="E85" t="str">
        <f>VLOOKUP(B85,'School Details'!A:K,4,FALSE)</f>
        <v>M</v>
      </c>
      <c r="F85" t="str">
        <f>VLOOKUP(B85,'School Details'!A:K,5,FALSE)</f>
        <v>Primary</v>
      </c>
      <c r="G85" s="100" t="s">
        <v>1011</v>
      </c>
      <c r="H85" t="str">
        <f>VLOOKUP(G85,CCs!$Q:$R,2,FALSE)</f>
        <v>Pupil Premium Primar</v>
      </c>
      <c r="I85" s="127" t="s">
        <v>23681</v>
      </c>
      <c r="J85">
        <f>VLOOKUP(G85,LBB_Code!$J:$O, 2,FALSE)</f>
        <v>661225</v>
      </c>
      <c r="K85" t="str">
        <f>VLOOKUP(I85,'Drop Down'!$H:$I,2,FALSE)</f>
        <v>I05</v>
      </c>
      <c r="L85">
        <f t="shared" si="16"/>
        <v>1</v>
      </c>
      <c r="M85" t="str">
        <f t="shared" si="17"/>
        <v>PPFSMPRI.I05</v>
      </c>
      <c r="N85">
        <f>VLOOKUP(B85,'School Details'!A:K,10,FALSE)</f>
        <v>400006</v>
      </c>
      <c r="O85" t="str">
        <f t="shared" si="18"/>
        <v>St. Pauls N11</v>
      </c>
      <c r="P85" t="str">
        <f>VLOOKUP($N85,LBB_Code!$B:$F,3,FALSE)</f>
        <v>St Paul's Ce School N11</v>
      </c>
      <c r="Q85" t="str">
        <f>VLOOKUP($N85,LBB_Code!$B:$F,2,FALSE)</f>
        <v>S900008282</v>
      </c>
      <c r="R85" t="str">
        <f>VLOOKUP($N85,LBB_Code!$B:$F,4,FALSE)</f>
        <v>N11 1NQ</v>
      </c>
      <c r="S85" t="str">
        <f>VLOOKUP(G85,LBB_Code!$J:$O, 6,FALSE)</f>
        <v>A1.D11334.661225.99999.9999999.999999</v>
      </c>
      <c r="T85" s="153"/>
      <c r="U85" t="str">
        <f t="shared" si="19"/>
        <v>3313.PPFSMPRI.I05.Ap251</v>
      </c>
      <c r="V85" t="str">
        <f t="shared" si="20"/>
        <v>St. Pauls N11.3313.PPFSMPRI.I05.Ap25</v>
      </c>
      <c r="W85" s="121">
        <v>19415</v>
      </c>
      <c r="Z85" s="121"/>
      <c r="AC85" s="121"/>
      <c r="AF85" s="121">
        <v>18180</v>
      </c>
      <c r="AI85" s="121"/>
      <c r="AL85" s="121"/>
      <c r="AO85" s="121"/>
      <c r="AR85" s="121"/>
      <c r="AU85" s="121"/>
      <c r="AX85" s="121"/>
      <c r="BA85" s="121"/>
      <c r="BE85" s="121"/>
      <c r="BF85" s="119">
        <f t="shared" si="21"/>
        <v>18180</v>
      </c>
      <c r="BG85" s="119">
        <f t="shared" si="15"/>
        <v>19415</v>
      </c>
      <c r="BI85" s="49">
        <v>19415</v>
      </c>
    </row>
    <row r="86" spans="1:61" hidden="1" x14ac:dyDescent="0.25">
      <c r="A86">
        <f t="shared" si="22"/>
        <v>3022070</v>
      </c>
      <c r="B86">
        <v>3022070</v>
      </c>
      <c r="C86" t="str">
        <f>VLOOKUP(B86,'School Details'!A:K,2,FALSE)</f>
        <v>Sunnyfields</v>
      </c>
      <c r="D86">
        <f>VLOOKUP(B86,'School Details'!A:K,3,FALSE)</f>
        <v>0</v>
      </c>
      <c r="E86" t="str">
        <f>VLOOKUP(B86,'School Details'!A:K,4,FALSE)</f>
        <v>M</v>
      </c>
      <c r="F86" t="str">
        <f>VLOOKUP(B86,'School Details'!A:K,5,FALSE)</f>
        <v>Primary</v>
      </c>
      <c r="G86" s="100" t="s">
        <v>1011</v>
      </c>
      <c r="H86" t="str">
        <f>VLOOKUP(G86,CCs!$Q:$R,2,FALSE)</f>
        <v>Pupil Premium Primar</v>
      </c>
      <c r="I86" s="127" t="s">
        <v>23681</v>
      </c>
      <c r="J86">
        <f>VLOOKUP(G86,LBB_Code!$J:$O, 2,FALSE)</f>
        <v>661225</v>
      </c>
      <c r="K86" t="str">
        <f>VLOOKUP(I86,'Drop Down'!$H:$I,2,FALSE)</f>
        <v>I05</v>
      </c>
      <c r="L86">
        <f t="shared" si="16"/>
        <v>1</v>
      </c>
      <c r="M86" t="str">
        <f t="shared" si="17"/>
        <v>PPFSMPRI.I05</v>
      </c>
      <c r="N86">
        <f>VLOOKUP(B86,'School Details'!A:K,10,FALSE)</f>
        <v>400038</v>
      </c>
      <c r="O86" t="str">
        <f t="shared" si="18"/>
        <v>Sunnyfields</v>
      </c>
      <c r="P86" t="str">
        <f>VLOOKUP($N86,LBB_Code!$B:$F,3,FALSE)</f>
        <v>Sunnyfields School</v>
      </c>
      <c r="Q86" t="str">
        <f>VLOOKUP($N86,LBB_Code!$B:$F,2,FALSE)</f>
        <v>S900008304</v>
      </c>
      <c r="R86" t="str">
        <f>VLOOKUP($N86,LBB_Code!$B:$F,4,FALSE)</f>
        <v>NW4 4JH</v>
      </c>
      <c r="S86" t="str">
        <f>VLOOKUP(G86,LBB_Code!$J:$O, 6,FALSE)</f>
        <v>A1.D11334.661225.99999.9999999.999999</v>
      </c>
      <c r="T86" s="153"/>
      <c r="U86" t="str">
        <f t="shared" si="19"/>
        <v>2070.PPFSMPRI.I05.Ap251</v>
      </c>
      <c r="V86" t="str">
        <f t="shared" si="20"/>
        <v>Sunnyfields.2070.PPFSMPRI.I05.Ap25</v>
      </c>
      <c r="W86" s="121">
        <v>23680</v>
      </c>
      <c r="Z86" s="121"/>
      <c r="AC86" s="121"/>
      <c r="AF86" s="121">
        <v>24240</v>
      </c>
      <c r="AI86" s="121"/>
      <c r="AL86" s="121"/>
      <c r="AO86" s="121"/>
      <c r="AR86" s="121"/>
      <c r="AU86" s="121"/>
      <c r="AX86" s="121"/>
      <c r="BA86" s="121"/>
      <c r="BE86" s="121"/>
      <c r="BF86" s="119">
        <f t="shared" si="21"/>
        <v>24240</v>
      </c>
      <c r="BG86" s="119">
        <f t="shared" si="15"/>
        <v>23680</v>
      </c>
      <c r="BI86" s="49">
        <v>23680</v>
      </c>
    </row>
    <row r="87" spans="1:61" hidden="1" x14ac:dyDescent="0.25">
      <c r="A87">
        <f t="shared" si="22"/>
        <v>3023316</v>
      </c>
      <c r="B87">
        <v>3023316</v>
      </c>
      <c r="C87" t="str">
        <f>VLOOKUP(B87,'School Details'!A:K,2,FALSE)</f>
        <v>Trent  CE</v>
      </c>
      <c r="D87">
        <f>VLOOKUP(B87,'School Details'!A:K,3,FALSE)</f>
        <v>0</v>
      </c>
      <c r="E87" t="str">
        <f>VLOOKUP(B87,'School Details'!A:K,4,FALSE)</f>
        <v>M</v>
      </c>
      <c r="F87" t="str">
        <f>VLOOKUP(B87,'School Details'!A:K,5,FALSE)</f>
        <v>Primary</v>
      </c>
      <c r="G87" s="100" t="s">
        <v>1011</v>
      </c>
      <c r="H87" t="str">
        <f>VLOOKUP(G87,CCs!$Q:$R,2,FALSE)</f>
        <v>Pupil Premium Primar</v>
      </c>
      <c r="I87" s="127" t="s">
        <v>23681</v>
      </c>
      <c r="J87">
        <f>VLOOKUP(G87,LBB_Code!$J:$O, 2,FALSE)</f>
        <v>661225</v>
      </c>
      <c r="K87" t="str">
        <f>VLOOKUP(I87,'Drop Down'!$H:$I,2,FALSE)</f>
        <v>I05</v>
      </c>
      <c r="L87">
        <f t="shared" si="16"/>
        <v>1</v>
      </c>
      <c r="M87" t="str">
        <f t="shared" si="17"/>
        <v>PPFSMPRI.I05</v>
      </c>
      <c r="N87">
        <f>VLOOKUP(B87,'School Details'!A:K,10,FALSE)</f>
        <v>400100</v>
      </c>
      <c r="O87" t="str">
        <f t="shared" si="18"/>
        <v>Trent  CE</v>
      </c>
      <c r="P87" t="str">
        <f>VLOOKUP($N87,LBB_Code!$B:$F,3,FALSE)</f>
        <v>Trent Ce School</v>
      </c>
      <c r="Q87" t="str">
        <f>VLOOKUP($N87,LBB_Code!$B:$F,2,FALSE)</f>
        <v>S900008344</v>
      </c>
      <c r="R87" t="str">
        <f>VLOOKUP($N87,LBB_Code!$B:$F,4,FALSE)</f>
        <v>EN4 9JH</v>
      </c>
      <c r="S87" t="str">
        <f>VLOOKUP(G87,LBB_Code!$J:$O, 6,FALSE)</f>
        <v>A1.D11334.661225.99999.9999999.999999</v>
      </c>
      <c r="T87" s="153"/>
      <c r="U87" t="str">
        <f t="shared" si="19"/>
        <v>3316.PPFSMPRI.I05.Ap251</v>
      </c>
      <c r="V87" t="str">
        <f t="shared" si="20"/>
        <v>Trent  CE.3316.PPFSMPRI.I05.Ap25</v>
      </c>
      <c r="W87" s="121">
        <v>7285</v>
      </c>
      <c r="Z87" s="121"/>
      <c r="AC87" s="121"/>
      <c r="AF87" s="121">
        <v>7837</v>
      </c>
      <c r="AI87" s="121"/>
      <c r="AL87" s="121"/>
      <c r="AO87" s="121"/>
      <c r="AR87" s="121"/>
      <c r="AU87" s="121"/>
      <c r="AX87" s="121"/>
      <c r="BA87" s="121"/>
      <c r="BE87" s="121"/>
      <c r="BF87" s="119">
        <f t="shared" si="21"/>
        <v>7837</v>
      </c>
      <c r="BG87" s="119">
        <f t="shared" si="15"/>
        <v>7285</v>
      </c>
      <c r="BI87" s="49">
        <v>7285</v>
      </c>
    </row>
    <row r="88" spans="1:61" hidden="1" x14ac:dyDescent="0.25">
      <c r="A88">
        <f t="shared" si="22"/>
        <v>3022055</v>
      </c>
      <c r="B88">
        <v>3022055</v>
      </c>
      <c r="C88" t="str">
        <f>VLOOKUP(B88,'School Details'!A:K,2,FALSE)</f>
        <v>Tudor</v>
      </c>
      <c r="D88">
        <f>VLOOKUP(B88,'School Details'!A:K,3,FALSE)</f>
        <v>0</v>
      </c>
      <c r="E88" t="str">
        <f>VLOOKUP(B88,'School Details'!A:K,4,FALSE)</f>
        <v>M</v>
      </c>
      <c r="F88" t="str">
        <f>VLOOKUP(B88,'School Details'!A:K,5,FALSE)</f>
        <v>Primary</v>
      </c>
      <c r="G88" s="100" t="s">
        <v>1011</v>
      </c>
      <c r="H88" t="str">
        <f>VLOOKUP(G88,CCs!$Q:$R,2,FALSE)</f>
        <v>Pupil Premium Primar</v>
      </c>
      <c r="I88" s="127" t="s">
        <v>23681</v>
      </c>
      <c r="J88">
        <f>VLOOKUP(G88,LBB_Code!$J:$O, 2,FALSE)</f>
        <v>661225</v>
      </c>
      <c r="K88" t="str">
        <f>VLOOKUP(I88,'Drop Down'!$H:$I,2,FALSE)</f>
        <v>I05</v>
      </c>
      <c r="L88">
        <f t="shared" si="16"/>
        <v>1</v>
      </c>
      <c r="M88" t="str">
        <f t="shared" si="17"/>
        <v>PPFSMPRI.I05</v>
      </c>
      <c r="N88">
        <f>VLOOKUP(B88,'School Details'!A:K,10,FALSE)</f>
        <v>400101</v>
      </c>
      <c r="O88" t="str">
        <f t="shared" si="18"/>
        <v>Tudor</v>
      </c>
      <c r="P88" t="str">
        <f>VLOOKUP($N88,LBB_Code!$B:$F,3,FALSE)</f>
        <v>Tudor School</v>
      </c>
      <c r="Q88" t="str">
        <f>VLOOKUP($N88,LBB_Code!$B:$F,2,FALSE)</f>
        <v>S900008345</v>
      </c>
      <c r="R88" t="str">
        <f>VLOOKUP($N88,LBB_Code!$B:$F,4,FALSE)</f>
        <v>N3 2AG</v>
      </c>
      <c r="S88" t="str">
        <f>VLOOKUP(G88,LBB_Code!$J:$O, 6,FALSE)</f>
        <v>A1.D11334.661225.99999.9999999.999999</v>
      </c>
      <c r="T88" s="153"/>
      <c r="U88" t="str">
        <f t="shared" si="19"/>
        <v>2055.PPFSMPRI.I05.Ap251</v>
      </c>
      <c r="V88" t="str">
        <f t="shared" si="20"/>
        <v>Tudor.2055.PPFSMPRI.I05.Ap25</v>
      </c>
      <c r="W88" s="121">
        <v>15170</v>
      </c>
      <c r="Z88" s="121"/>
      <c r="AC88" s="121"/>
      <c r="AF88" s="121">
        <v>18937</v>
      </c>
      <c r="AI88" s="121"/>
      <c r="AL88" s="121"/>
      <c r="AO88" s="121"/>
      <c r="AR88" s="121"/>
      <c r="AU88" s="121"/>
      <c r="AX88" s="121"/>
      <c r="BA88" s="121"/>
      <c r="BE88" s="121"/>
      <c r="BF88" s="119">
        <f t="shared" si="21"/>
        <v>18937</v>
      </c>
      <c r="BG88" s="119">
        <f t="shared" si="15"/>
        <v>15170</v>
      </c>
      <c r="BI88" s="49">
        <v>15170</v>
      </c>
    </row>
    <row r="89" spans="1:61" hidden="1" x14ac:dyDescent="0.25">
      <c r="A89">
        <f t="shared" si="22"/>
        <v>3022057</v>
      </c>
      <c r="B89">
        <v>3022057</v>
      </c>
      <c r="C89" t="str">
        <f>VLOOKUP(B89,'School Details'!A:K,2,FALSE)</f>
        <v>Underhill</v>
      </c>
      <c r="D89">
        <f>VLOOKUP(B89,'School Details'!A:K,3,FALSE)</f>
        <v>0</v>
      </c>
      <c r="E89" t="str">
        <f>VLOOKUP(B89,'School Details'!A:K,4,FALSE)</f>
        <v>M</v>
      </c>
      <c r="F89" t="str">
        <f>VLOOKUP(B89,'School Details'!A:K,5,FALSE)</f>
        <v>Primary</v>
      </c>
      <c r="G89" s="100" t="s">
        <v>1011</v>
      </c>
      <c r="H89" t="str">
        <f>VLOOKUP(G89,CCs!$Q:$R,2,FALSE)</f>
        <v>Pupil Premium Primar</v>
      </c>
      <c r="I89" s="127" t="s">
        <v>23681</v>
      </c>
      <c r="J89">
        <f>VLOOKUP(G89,LBB_Code!$J:$O, 2,FALSE)</f>
        <v>661225</v>
      </c>
      <c r="K89" t="str">
        <f>VLOOKUP(I89,'Drop Down'!$H:$I,2,FALSE)</f>
        <v>I05</v>
      </c>
      <c r="L89">
        <f t="shared" si="16"/>
        <v>1</v>
      </c>
      <c r="M89" t="str">
        <f t="shared" si="17"/>
        <v>PPFSMPRI.I05</v>
      </c>
      <c r="N89">
        <f>VLOOKUP(B89,'School Details'!A:K,10,FALSE)</f>
        <v>400053</v>
      </c>
      <c r="O89" t="str">
        <f t="shared" si="18"/>
        <v>Underhill</v>
      </c>
      <c r="P89" t="str">
        <f>VLOOKUP($N89,LBB_Code!$B:$F,3,FALSE)</f>
        <v>Underhill School</v>
      </c>
      <c r="Q89" t="str">
        <f>VLOOKUP($N89,LBB_Code!$B:$F,2,FALSE)</f>
        <v>S900008316</v>
      </c>
      <c r="R89" t="str">
        <f>VLOOKUP($N89,LBB_Code!$B:$F,4,FALSE)</f>
        <v>EN5 2LZ</v>
      </c>
      <c r="S89" t="str">
        <f>VLOOKUP(G89,LBB_Code!$J:$O, 6,FALSE)</f>
        <v>A1.D11334.661225.99999.9999999.999999</v>
      </c>
      <c r="T89" s="153"/>
      <c r="U89" t="str">
        <f t="shared" si="19"/>
        <v>2057.PPFSMPRI.I05.Ap251</v>
      </c>
      <c r="V89" t="str">
        <f t="shared" si="20"/>
        <v>Underhill.2057.PPFSMPRI.I05.Ap25</v>
      </c>
      <c r="W89" s="121">
        <v>68450</v>
      </c>
      <c r="Z89" s="121"/>
      <c r="AC89" s="121"/>
      <c r="AF89" s="121">
        <v>67038</v>
      </c>
      <c r="AI89" s="121"/>
      <c r="AL89" s="121"/>
      <c r="AO89" s="121"/>
      <c r="AR89" s="121"/>
      <c r="AU89" s="121"/>
      <c r="AX89" s="121"/>
      <c r="BA89" s="121"/>
      <c r="BE89" s="121"/>
      <c r="BF89" s="119">
        <f t="shared" si="21"/>
        <v>67038</v>
      </c>
      <c r="BG89" s="119">
        <f t="shared" si="15"/>
        <v>68450</v>
      </c>
      <c r="BI89" s="49">
        <v>68450</v>
      </c>
    </row>
    <row r="90" spans="1:61" hidden="1" x14ac:dyDescent="0.25">
      <c r="A90">
        <f t="shared" si="22"/>
        <v>3022076</v>
      </c>
      <c r="B90">
        <v>3022076</v>
      </c>
      <c r="C90" t="str">
        <f>VLOOKUP(B90,'School Details'!A:K,2,FALSE)</f>
        <v>Wessex Gardens</v>
      </c>
      <c r="D90">
        <f>VLOOKUP(B90,'School Details'!A:K,3,FALSE)</f>
        <v>0</v>
      </c>
      <c r="E90" t="str">
        <f>VLOOKUP(B90,'School Details'!A:K,4,FALSE)</f>
        <v>M</v>
      </c>
      <c r="F90" t="str">
        <f>VLOOKUP(B90,'School Details'!A:K,5,FALSE)</f>
        <v>Primary</v>
      </c>
      <c r="G90" s="100" t="s">
        <v>1011</v>
      </c>
      <c r="H90" t="str">
        <f>VLOOKUP(G90,CCs!$Q:$R,2,FALSE)</f>
        <v>Pupil Premium Primar</v>
      </c>
      <c r="I90" s="127" t="s">
        <v>23681</v>
      </c>
      <c r="J90">
        <f>VLOOKUP(G90,LBB_Code!$J:$O, 2,FALSE)</f>
        <v>661225</v>
      </c>
      <c r="K90" t="str">
        <f>VLOOKUP(I90,'Drop Down'!$H:$I,2,FALSE)</f>
        <v>I05</v>
      </c>
      <c r="L90">
        <f t="shared" si="16"/>
        <v>1</v>
      </c>
      <c r="M90" t="str">
        <f t="shared" si="17"/>
        <v>PPFSMPRI.I05</v>
      </c>
      <c r="N90">
        <f>VLOOKUP(B90,'School Details'!A:K,10,FALSE)</f>
        <v>400111</v>
      </c>
      <c r="O90" t="str">
        <f t="shared" si="18"/>
        <v>Wessex Gardens</v>
      </c>
      <c r="P90" t="str">
        <f>VLOOKUP($N90,LBB_Code!$B:$F,3,FALSE)</f>
        <v>Wessex Gardens School</v>
      </c>
      <c r="Q90" t="str">
        <f>VLOOKUP($N90,LBB_Code!$B:$F,2,FALSE)</f>
        <v>S900008353</v>
      </c>
      <c r="R90" t="str">
        <f>VLOOKUP($N90,LBB_Code!$B:$F,4,FALSE)</f>
        <v>NW11 9RR</v>
      </c>
      <c r="S90" t="str">
        <f>VLOOKUP(G90,LBB_Code!$J:$O, 6,FALSE)</f>
        <v>A1.D11334.661225.99999.9999999.999999</v>
      </c>
      <c r="T90" s="153"/>
      <c r="U90" t="str">
        <f t="shared" si="19"/>
        <v>2076.PPFSMPRI.I05.Ap251</v>
      </c>
      <c r="V90" t="str">
        <f t="shared" si="20"/>
        <v>Wessex Gardens.2076.PPFSMPRI.I05.Ap25</v>
      </c>
      <c r="W90" s="121">
        <v>31450</v>
      </c>
      <c r="Z90" s="121"/>
      <c r="AC90" s="121"/>
      <c r="AF90" s="121">
        <v>30300</v>
      </c>
      <c r="AI90" s="121"/>
      <c r="AL90" s="121"/>
      <c r="AO90" s="121"/>
      <c r="AR90" s="121"/>
      <c r="AU90" s="121"/>
      <c r="AX90" s="121"/>
      <c r="BA90" s="121"/>
      <c r="BE90" s="121"/>
      <c r="BF90" s="119">
        <f t="shared" si="21"/>
        <v>30300</v>
      </c>
      <c r="BG90" s="119">
        <f t="shared" si="15"/>
        <v>31450</v>
      </c>
      <c r="BI90" s="49">
        <v>31450</v>
      </c>
    </row>
    <row r="91" spans="1:61" hidden="1" x14ac:dyDescent="0.25">
      <c r="A91">
        <f t="shared" si="22"/>
        <v>3022060</v>
      </c>
      <c r="B91">
        <v>3022060</v>
      </c>
      <c r="C91" t="str">
        <f>VLOOKUP(B91,'School Details'!A:K,2,FALSE)</f>
        <v>Whitings Hill</v>
      </c>
      <c r="D91">
        <f>VLOOKUP(B91,'School Details'!A:K,3,FALSE)</f>
        <v>0</v>
      </c>
      <c r="E91" t="str">
        <f>VLOOKUP(B91,'School Details'!A:K,4,FALSE)</f>
        <v>M</v>
      </c>
      <c r="F91" t="str">
        <f>VLOOKUP(B91,'School Details'!A:K,5,FALSE)</f>
        <v>Primary</v>
      </c>
      <c r="G91" s="100" t="s">
        <v>1011</v>
      </c>
      <c r="H91" t="str">
        <f>VLOOKUP(G91,CCs!$Q:$R,2,FALSE)</f>
        <v>Pupil Premium Primar</v>
      </c>
      <c r="I91" s="127" t="s">
        <v>23681</v>
      </c>
      <c r="J91">
        <f>VLOOKUP(G91,LBB_Code!$J:$O, 2,FALSE)</f>
        <v>661225</v>
      </c>
      <c r="K91" t="str">
        <f>VLOOKUP(I91,'Drop Down'!$H:$I,2,FALSE)</f>
        <v>I05</v>
      </c>
      <c r="L91">
        <f t="shared" si="16"/>
        <v>1</v>
      </c>
      <c r="M91" t="str">
        <f t="shared" si="17"/>
        <v>PPFSMPRI.I05</v>
      </c>
      <c r="N91">
        <f>VLOOKUP(B91,'School Details'!A:K,10,FALSE)</f>
        <v>400011</v>
      </c>
      <c r="O91" t="str">
        <f t="shared" si="18"/>
        <v>Whitings Hill</v>
      </c>
      <c r="P91" t="str">
        <f>VLOOKUP($N91,LBB_Code!$B:$F,3,FALSE)</f>
        <v>Whitings Hill School</v>
      </c>
      <c r="Q91" t="str">
        <f>VLOOKUP($N91,LBB_Code!$B:$F,2,FALSE)</f>
        <v>S900008286</v>
      </c>
      <c r="R91" t="str">
        <f>VLOOKUP($N91,LBB_Code!$B:$F,4,FALSE)</f>
        <v>EN5 2QY</v>
      </c>
      <c r="S91" t="str">
        <f>VLOOKUP(G91,LBB_Code!$J:$O, 6,FALSE)</f>
        <v>A1.D11334.661225.99999.9999999.999999</v>
      </c>
      <c r="T91" s="153"/>
      <c r="U91" t="str">
        <f t="shared" si="19"/>
        <v>2060.PPFSMPRI.I05.Ap251</v>
      </c>
      <c r="V91" t="str">
        <f t="shared" si="20"/>
        <v>Whitings Hill.2060.PPFSMPRI.I05.Ap25</v>
      </c>
      <c r="W91" s="121">
        <v>45685</v>
      </c>
      <c r="Z91" s="121"/>
      <c r="AC91" s="121"/>
      <c r="AF91" s="121">
        <v>45250</v>
      </c>
      <c r="AI91" s="121"/>
      <c r="AL91" s="121"/>
      <c r="AO91" s="121"/>
      <c r="AR91" s="121"/>
      <c r="AU91" s="121"/>
      <c r="AX91" s="121"/>
      <c r="BA91" s="121"/>
      <c r="BE91" s="121"/>
      <c r="BF91" s="119">
        <f t="shared" si="21"/>
        <v>45250</v>
      </c>
      <c r="BG91" s="119">
        <f t="shared" si="15"/>
        <v>45685</v>
      </c>
      <c r="BI91" s="49">
        <v>45685</v>
      </c>
    </row>
    <row r="92" spans="1:61" hidden="1" x14ac:dyDescent="0.25">
      <c r="A92">
        <f t="shared" si="22"/>
        <v>3023518</v>
      </c>
      <c r="B92">
        <v>3023518</v>
      </c>
      <c r="C92" t="str">
        <f>VLOOKUP(B92,'School Details'!A:K,2,FALSE)</f>
        <v>Woodcroft</v>
      </c>
      <c r="D92">
        <f>VLOOKUP(B92,'School Details'!A:K,3,FALSE)</f>
        <v>0</v>
      </c>
      <c r="E92" t="str">
        <f>VLOOKUP(B92,'School Details'!A:K,4,FALSE)</f>
        <v>M</v>
      </c>
      <c r="F92" t="str">
        <f>VLOOKUP(B92,'School Details'!A:K,5,FALSE)</f>
        <v>Primary</v>
      </c>
      <c r="G92" s="100" t="s">
        <v>1011</v>
      </c>
      <c r="H92" t="str">
        <f>VLOOKUP(G92,CCs!$Q:$R,2,FALSE)</f>
        <v>Pupil Premium Primar</v>
      </c>
      <c r="I92" s="127" t="s">
        <v>23681</v>
      </c>
      <c r="J92">
        <f>VLOOKUP(G92,LBB_Code!$J:$O, 2,FALSE)</f>
        <v>661225</v>
      </c>
      <c r="K92" t="str">
        <f>VLOOKUP(I92,'Drop Down'!$H:$I,2,FALSE)</f>
        <v>I05</v>
      </c>
      <c r="L92">
        <f t="shared" si="16"/>
        <v>1</v>
      </c>
      <c r="M92" t="str">
        <f t="shared" si="17"/>
        <v>PPFSMPRI.I05</v>
      </c>
      <c r="N92">
        <f>VLOOKUP(B92,'School Details'!A:K,10,FALSE)</f>
        <v>400117</v>
      </c>
      <c r="O92" t="str">
        <f t="shared" si="18"/>
        <v>Woodcroft</v>
      </c>
      <c r="P92" t="str">
        <f>VLOOKUP($N92,LBB_Code!$B:$F,3,FALSE)</f>
        <v>Woodcroft School</v>
      </c>
      <c r="Q92" t="str">
        <f>VLOOKUP($N92,LBB_Code!$B:$F,2,FALSE)</f>
        <v>S900008358</v>
      </c>
      <c r="R92" t="str">
        <f>VLOOKUP($N92,LBB_Code!$B:$F,4,FALSE)</f>
        <v>HA8 0QF</v>
      </c>
      <c r="S92" t="str">
        <f>VLOOKUP(G92,LBB_Code!$J:$O, 6,FALSE)</f>
        <v>A1.D11334.661225.99999.9999999.999999</v>
      </c>
      <c r="T92" s="153"/>
      <c r="U92" t="str">
        <f t="shared" si="19"/>
        <v>3518.PPFSMPRI.I05.Ap251</v>
      </c>
      <c r="V92" t="str">
        <f t="shared" si="20"/>
        <v>Woodcroft.3518.PPFSMPRI.I05.Ap25</v>
      </c>
      <c r="W92" s="121">
        <v>47360</v>
      </c>
      <c r="Z92" s="121"/>
      <c r="AC92" s="121"/>
      <c r="AF92" s="121">
        <v>49616</v>
      </c>
      <c r="AI92" s="121"/>
      <c r="AL92" s="121"/>
      <c r="AO92" s="121"/>
      <c r="AR92" s="121"/>
      <c r="AU92" s="121"/>
      <c r="AX92" s="121"/>
      <c r="BA92" s="121"/>
      <c r="BE92" s="121"/>
      <c r="BF92" s="119">
        <f t="shared" si="21"/>
        <v>49616</v>
      </c>
      <c r="BG92" s="119">
        <f t="shared" si="15"/>
        <v>47360</v>
      </c>
      <c r="BI92" s="49">
        <v>47360</v>
      </c>
    </row>
    <row r="93" spans="1:61" hidden="1" x14ac:dyDescent="0.25">
      <c r="A93">
        <f t="shared" si="22"/>
        <v>3022054</v>
      </c>
      <c r="B93">
        <v>3022054</v>
      </c>
      <c r="C93" t="str">
        <f>VLOOKUP(B93,'School Details'!A:K,2,FALSE)</f>
        <v>Woodridge</v>
      </c>
      <c r="D93">
        <f>VLOOKUP(B93,'School Details'!A:K,3,FALSE)</f>
        <v>0</v>
      </c>
      <c r="E93" t="str">
        <f>VLOOKUP(B93,'School Details'!A:K,4,FALSE)</f>
        <v>M</v>
      </c>
      <c r="F93" t="str">
        <f>VLOOKUP(B93,'School Details'!A:K,5,FALSE)</f>
        <v>Primary</v>
      </c>
      <c r="G93" s="100" t="s">
        <v>1011</v>
      </c>
      <c r="H93" t="str">
        <f>VLOOKUP(G93,CCs!$Q:$R,2,FALSE)</f>
        <v>Pupil Premium Primar</v>
      </c>
      <c r="I93" s="127" t="s">
        <v>23681</v>
      </c>
      <c r="J93">
        <f>VLOOKUP(G93,LBB_Code!$J:$O, 2,FALSE)</f>
        <v>661225</v>
      </c>
      <c r="K93" t="str">
        <f>VLOOKUP(I93,'Drop Down'!$H:$I,2,FALSE)</f>
        <v>I05</v>
      </c>
      <c r="L93">
        <f t="shared" si="16"/>
        <v>2</v>
      </c>
      <c r="M93" t="str">
        <f t="shared" si="17"/>
        <v>PPFSMPRI.I05</v>
      </c>
      <c r="N93">
        <f>VLOOKUP(B93,'School Details'!A:K,10,FALSE)</f>
        <v>400004</v>
      </c>
      <c r="O93" t="str">
        <f t="shared" si="18"/>
        <v>Woodridge</v>
      </c>
      <c r="P93" t="str">
        <f>VLOOKUP($N93,LBB_Code!$B:$F,3,FALSE)</f>
        <v>Woodridge School</v>
      </c>
      <c r="Q93" t="str">
        <f>VLOOKUP($N93,LBB_Code!$B:$F,2,FALSE)</f>
        <v>S900008280</v>
      </c>
      <c r="R93" t="str">
        <f>VLOOKUP($N93,LBB_Code!$B:$F,4,FALSE)</f>
        <v>N12 7HE</v>
      </c>
      <c r="S93" t="str">
        <f>VLOOKUP(G93,LBB_Code!$J:$O, 6,FALSE)</f>
        <v>A1.D11334.661225.99999.9999999.999999</v>
      </c>
      <c r="T93" s="153"/>
      <c r="U93" t="str">
        <f t="shared" si="19"/>
        <v>2054.PPFSMPRI.I05.Ap251</v>
      </c>
      <c r="V93" t="str">
        <f t="shared" si="20"/>
        <v>Woodridge.2054.PPFSMPRI.I05.Ap25</v>
      </c>
      <c r="W93" s="121">
        <v>3974</v>
      </c>
      <c r="Z93" s="121"/>
      <c r="AC93" s="121"/>
      <c r="AF93" s="121">
        <v>4823</v>
      </c>
      <c r="AI93" s="121"/>
      <c r="AL93" s="121"/>
      <c r="AO93" s="121"/>
      <c r="AR93" s="121"/>
      <c r="AU93" s="121"/>
      <c r="AX93" s="121"/>
      <c r="BA93" s="121"/>
      <c r="BB93" s="119"/>
      <c r="BC93" s="119"/>
      <c r="BD93" s="119"/>
      <c r="BE93" s="121"/>
      <c r="BF93" s="119">
        <f t="shared" si="21"/>
        <v>4823</v>
      </c>
      <c r="BG93" s="119">
        <f t="shared" si="15"/>
        <v>3974</v>
      </c>
      <c r="BI93" s="49">
        <v>3974</v>
      </c>
    </row>
    <row r="94" spans="1:61" x14ac:dyDescent="0.25">
      <c r="T94" s="119"/>
    </row>
    <row r="96" spans="1:61" x14ac:dyDescent="0.25">
      <c r="T96" s="121"/>
      <c r="AF96" s="119"/>
    </row>
    <row r="97" spans="20:20" x14ac:dyDescent="0.25">
      <c r="T97" s="121"/>
    </row>
    <row r="98" spans="20:20" x14ac:dyDescent="0.25">
      <c r="T98" s="121"/>
    </row>
    <row r="99" spans="20:20" x14ac:dyDescent="0.25">
      <c r="T99" s="121"/>
    </row>
    <row r="100" spans="20:20" x14ac:dyDescent="0.25">
      <c r="T100" s="121"/>
    </row>
    <row r="101" spans="20:20" x14ac:dyDescent="0.25">
      <c r="T101" s="121"/>
    </row>
    <row r="102" spans="20:20" x14ac:dyDescent="0.25">
      <c r="T102" s="121"/>
    </row>
    <row r="103" spans="20:20" x14ac:dyDescent="0.25">
      <c r="T103" s="121"/>
    </row>
    <row r="104" spans="20:20" x14ac:dyDescent="0.25">
      <c r="T104" s="121"/>
    </row>
  </sheetData>
  <autoFilter ref="A6:BG93" xr:uid="{BB919530-50BB-43C4-98AE-49DBB672BC43}">
    <filterColumn colId="14">
      <filters>
        <filter val="Moss Hall Infant"/>
        <filter val="Moss Hall Junior"/>
      </filters>
    </filterColumn>
  </autoFilter>
  <mergeCells count="1">
    <mergeCell ref="BI3:BJ3"/>
  </mergeCells>
  <conditionalFormatting sqref="A1:A1048576">
    <cfRule type="duplicateValues" dxfId="4"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1C8D04A-4254-4107-A15A-54CBBF0AF7F7}">
          <x14:formula1>
            <xm:f>'Drop Down'!$H$6:$H$48</xm:f>
          </x14:formula1>
          <xm:sqref>I7:I93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DB8D-CC7C-430D-8B31-DBB698C19F9F}">
  <sheetPr>
    <tabColor theme="4" tint="0.39997558519241921"/>
  </sheetPr>
  <dimension ref="A3:BS54"/>
  <sheetViews>
    <sheetView zoomScale="93" zoomScaleNormal="70" workbookViewId="0">
      <pane xSplit="3" ySplit="6" topLeftCell="S12" activePane="bottomRight" state="frozen"/>
      <selection activeCell="K7" sqref="K7:K109"/>
      <selection pane="topRight" activeCell="K7" sqref="K7:K109"/>
      <selection pane="bottomLeft" activeCell="K7" sqref="K7:K109"/>
      <selection pane="bottomRight" activeCell="K7" sqref="K7:K109"/>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27"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6" customFormat="1" ht="61.5" thickTop="1" thickBot="1" x14ac:dyDescent="0.25">
      <c r="A3" s="102" t="s">
        <v>23711</v>
      </c>
      <c r="B3" s="102" t="s">
        <v>774</v>
      </c>
      <c r="C3" s="102" t="s">
        <v>775</v>
      </c>
      <c r="D3" s="102" t="s">
        <v>386</v>
      </c>
      <c r="E3" s="102" t="s">
        <v>759</v>
      </c>
      <c r="F3" s="102" t="s">
        <v>384</v>
      </c>
      <c r="G3" s="115" t="s">
        <v>565</v>
      </c>
      <c r="H3" s="102" t="s">
        <v>879</v>
      </c>
      <c r="I3" s="140"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6.5" thickTop="1" thickBot="1" x14ac:dyDescent="0.3">
      <c r="A4" s="101"/>
      <c r="B4" s="101"/>
      <c r="C4" s="101"/>
      <c r="D4" s="129"/>
      <c r="E4" s="101"/>
      <c r="F4" s="101"/>
      <c r="G4" s="129"/>
      <c r="H4" s="101"/>
      <c r="I4" s="14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row>
    <row r="5" spans="1:58" ht="16.5" thickTop="1" thickBot="1" x14ac:dyDescent="0.3">
      <c r="N5" s="99"/>
      <c r="P5" s="3"/>
      <c r="R5" s="3"/>
      <c r="S5" s="3"/>
      <c r="T5" s="135">
        <f>SUM(T$7:T$54)</f>
        <v>0</v>
      </c>
      <c r="W5" s="136">
        <f t="shared" ref="W5:BC5" si="0">SUM(W$7:W$54)</f>
        <v>0</v>
      </c>
      <c r="X5" s="136">
        <f t="shared" si="0"/>
        <v>0</v>
      </c>
      <c r="Y5" s="136">
        <f t="shared" si="0"/>
        <v>0</v>
      </c>
      <c r="Z5" s="136">
        <f t="shared" si="0"/>
        <v>0</v>
      </c>
      <c r="AA5" s="136">
        <f t="shared" si="0"/>
        <v>0</v>
      </c>
      <c r="AB5" s="136">
        <f t="shared" si="0"/>
        <v>0</v>
      </c>
      <c r="AC5" s="136">
        <f t="shared" si="0"/>
        <v>0</v>
      </c>
      <c r="AD5" s="136">
        <f t="shared" si="0"/>
        <v>0</v>
      </c>
      <c r="AE5" s="136">
        <f t="shared" si="0"/>
        <v>0</v>
      </c>
      <c r="AF5" s="136">
        <f t="shared" si="0"/>
        <v>0</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SUM(W$7:W$54)</f>
        <v>0</v>
      </c>
      <c r="BE5" s="136">
        <f>SUM(BE7:BE54)</f>
        <v>0</v>
      </c>
      <c r="BF5" s="136">
        <f>SUM(W7:W54)</f>
        <v>0</v>
      </c>
    </row>
    <row r="6" spans="1:58" ht="15.75" thickTop="1" x14ac:dyDescent="0.25">
      <c r="A6" s="122"/>
      <c r="B6" s="122"/>
      <c r="C6" s="122"/>
      <c r="D6" s="122"/>
      <c r="E6" s="122"/>
      <c r="F6" s="122"/>
      <c r="G6" s="122"/>
      <c r="H6" s="122"/>
      <c r="I6" s="14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25">
      <c r="A7">
        <f>B7</f>
        <v>3021100</v>
      </c>
      <c r="B7">
        <v>3021100</v>
      </c>
      <c r="C7" t="s">
        <v>536</v>
      </c>
      <c r="D7">
        <f>VLOOKUP(B7,'School Details'!A:K,3,FALSE)</f>
        <v>0</v>
      </c>
      <c r="E7" t="str">
        <f>VLOOKUP(B7,'School Details'!A:K,4,FALSE)</f>
        <v>M</v>
      </c>
      <c r="F7" t="str">
        <f>VLOOKUP(B7,'School Details'!A:K,5,FALSE)</f>
        <v>PRU</v>
      </c>
      <c r="G7" s="100" t="s">
        <v>892</v>
      </c>
      <c r="H7" t="str">
        <f>VLOOKUP(G7,CCs!$Q:$R,2,FALSE)</f>
        <v>SF Grnt Pd-Spec Sch</v>
      </c>
      <c r="I7" s="127" t="s">
        <v>23678</v>
      </c>
      <c r="J7">
        <f>VLOOKUP(G7,LBB_Code!$J:$O, 2,FALSE)</f>
        <v>661225</v>
      </c>
      <c r="K7" t="s">
        <v>15</v>
      </c>
      <c r="L7">
        <v>1</v>
      </c>
      <c r="M7" t="str">
        <f>I7&amp;"."&amp;K7</f>
        <v>NPQ.I06</v>
      </c>
      <c r="N7">
        <f>VLOOKUP(B7,'School Details'!A:K,10,FALSE)</f>
        <v>400156</v>
      </c>
      <c r="O7" t="str">
        <f>C7</f>
        <v>Pavilion</v>
      </c>
      <c r="P7" t="str">
        <f>VLOOKUP($N7,LBB_Code!$B:$F,3,FALSE)</f>
        <v>Pavilion Study Centre</v>
      </c>
      <c r="Q7" t="s">
        <v>263</v>
      </c>
      <c r="R7" t="str">
        <f>VLOOKUP($N7,LBB_Code!$B:$F,4,FALSE)</f>
        <v>N20 9DX</v>
      </c>
      <c r="S7" t="str">
        <f>VLOOKUP(G7,LBB_Code!$J:$O, 6,FALSE)</f>
        <v>A1.D10168.661225.99999.9999999.999999</v>
      </c>
      <c r="T7" s="153"/>
      <c r="U7" t="str">
        <f>RIGHT($B7,4)&amp;"."&amp;$M7&amp;"."&amp;U$3</f>
        <v>1100.NPQ.I06.Ap251</v>
      </c>
      <c r="V7" t="str">
        <f>$O7&amp;"."&amp;RIGHT($B7,4)&amp;"."&amp;$M7&amp;"."&amp;V$3</f>
        <v>Pavilion.1100.NPQ.I06.Ap25</v>
      </c>
      <c r="W7" s="121"/>
      <c r="X7" t="str">
        <f>RIGHT($B7,4)&amp;"."&amp;$M7&amp;"."&amp;X$3</f>
        <v>1100.NPQ.I06.Ma251</v>
      </c>
      <c r="Y7" t="str">
        <f>$O7&amp;"."&amp;RIGHT($B7,4)&amp;"."&amp;$M7&amp;"."&amp;Y$3</f>
        <v>Pavilion.1100.NPQ.I06.Ma25</v>
      </c>
      <c r="Z7" s="121"/>
      <c r="AA7" t="str">
        <f>RIGHT($B7,4)&amp;"."&amp;$M7&amp;"."&amp;AA$3</f>
        <v>1100.NPQ.I06.Ju251</v>
      </c>
      <c r="AB7" t="str">
        <f>$O7&amp;"."&amp;RIGHT($B7,4)&amp;"."&amp;$M7&amp;"."&amp;AB$3</f>
        <v>Pavilion.1100.NPQ.I06.Ju25</v>
      </c>
      <c r="AC7" s="121"/>
      <c r="AD7" t="str">
        <f>RIGHT($B7,4)&amp;"."&amp;$M7&amp;"."&amp;AD$3</f>
        <v>1100.NPQ.I06.Jul251</v>
      </c>
      <c r="AE7" t="str">
        <f>$O7&amp;"."&amp;RIGHT($B7,4)&amp;"."&amp;$M7&amp;"."&amp;AE$3</f>
        <v>Pavilion.1100.NPQ.I06.Jul25</v>
      </c>
      <c r="AF7" s="121"/>
      <c r="AG7" t="str">
        <f>RIGHT($B7,4)&amp;"."&amp;$M7&amp;"."&amp;AG$3</f>
        <v>1100.NPQ.I06.Aug251</v>
      </c>
      <c r="AH7" t="str">
        <f>$O7&amp;"."&amp;RIGHT($B7,4)&amp;"."&amp;$M7&amp;"."&amp;AH$3</f>
        <v>Pavilion.1100.NPQ.I06.Aug25</v>
      </c>
      <c r="AI7" s="121"/>
      <c r="AL7" s="121"/>
      <c r="AO7" s="121"/>
      <c r="AR7" s="121"/>
      <c r="AU7" s="121"/>
      <c r="AX7" s="121"/>
      <c r="BA7" s="121"/>
      <c r="BD7" s="121"/>
      <c r="BE7" s="119">
        <f t="shared" ref="BE7:BE54" si="1">SUM(W7:W7)</f>
        <v>0</v>
      </c>
      <c r="BF7" s="119">
        <f>BE7-T7</f>
        <v>0</v>
      </c>
    </row>
    <row r="8" spans="1:58" x14ac:dyDescent="0.25">
      <c r="A8">
        <f t="shared" ref="A8:A54" si="2">B8</f>
        <v>3022002</v>
      </c>
      <c r="B8">
        <v>3022002</v>
      </c>
      <c r="C8" t="s">
        <v>423</v>
      </c>
      <c r="D8">
        <f>VLOOKUP(B8,'School Details'!A:K,3,FALSE)</f>
        <v>0</v>
      </c>
      <c r="E8" t="str">
        <f>VLOOKUP(B8,'School Details'!A:K,4,FALSE)</f>
        <v>M</v>
      </c>
      <c r="F8" t="str">
        <f>VLOOKUP(B8,'School Details'!A:K,5,FALSE)</f>
        <v>Primary</v>
      </c>
      <c r="G8" s="100" t="s">
        <v>894</v>
      </c>
      <c r="H8" t="str">
        <f>VLOOKUP(G8,CCs!$Q:$R,2,FALSE)</f>
        <v>SF Grnt Pd-Pri Sch</v>
      </c>
      <c r="I8" s="127" t="s">
        <v>23678</v>
      </c>
      <c r="J8" t="str">
        <f>MID(S8,11,6)</f>
        <v>661225</v>
      </c>
      <c r="K8" t="s">
        <v>15</v>
      </c>
      <c r="L8">
        <f>IF(C10=C9,L7+1,1)</f>
        <v>1</v>
      </c>
      <c r="M8" t="str">
        <f t="shared" ref="M8:M54" si="3">I8&amp;"."&amp;K8</f>
        <v>NPQ.I06</v>
      </c>
      <c r="N8">
        <f>VLOOKUP(B8,'School Details'!A:K,10,FALSE)</f>
        <v>400005</v>
      </c>
      <c r="O8" t="str">
        <f t="shared" ref="O8:O54" si="4">C8</f>
        <v xml:space="preserve">Barnfield </v>
      </c>
      <c r="P8" t="str">
        <f>VLOOKUP($N8,LBB_Code!$B:$F,3,FALSE)</f>
        <v>Barnfield School</v>
      </c>
      <c r="Q8" t="s">
        <v>140</v>
      </c>
      <c r="R8" t="str">
        <f>VLOOKUP($N8,LBB_Code!$B:$F,4,FALSE)</f>
        <v>HA8 0DA</v>
      </c>
      <c r="S8" t="str">
        <f>VLOOKUP(G8,LBB_Code!$J:$O, 6,FALSE)</f>
        <v>A1.D10166.661225.99999.9999999.999999</v>
      </c>
      <c r="T8" s="153"/>
      <c r="U8" t="str">
        <f t="shared" ref="U8:U54" si="5">RIGHT($B8,4)&amp;"."&amp;$M8&amp;"."&amp;U$3</f>
        <v>2002.NPQ.I06.Ap251</v>
      </c>
      <c r="V8" t="str">
        <f t="shared" ref="V8:V54" si="6">$O8&amp;"."&amp;RIGHT($B8,4)&amp;"."&amp;$M8&amp;"."&amp;V$3</f>
        <v>Barnfield .2002.NPQ.I06.Ap25</v>
      </c>
      <c r="W8" s="121"/>
      <c r="X8" t="str">
        <f t="shared" ref="X8:X54" si="7">RIGHT($B8,4)&amp;"."&amp;$M8&amp;"."&amp;X$3</f>
        <v>2002.NPQ.I06.Ma251</v>
      </c>
      <c r="Y8" t="str">
        <f t="shared" ref="Y8:Y54" si="8">$O8&amp;"."&amp;RIGHT($B8,4)&amp;"."&amp;$M8&amp;"."&amp;Y$3</f>
        <v>Barnfield .2002.NPQ.I06.Ma25</v>
      </c>
      <c r="Z8" s="121"/>
      <c r="AA8" t="str">
        <f t="shared" ref="AA8:AA54" si="9">RIGHT($B8,4)&amp;"."&amp;$M8&amp;"."&amp;AA$3</f>
        <v>2002.NPQ.I06.Ju251</v>
      </c>
      <c r="AB8" t="str">
        <f t="shared" ref="AB8:AB54" si="10">$O8&amp;"."&amp;RIGHT($B8,4)&amp;"."&amp;$M8&amp;"."&amp;AB$3</f>
        <v>Barnfield .2002.NPQ.I06.Ju25</v>
      </c>
      <c r="AC8" s="121"/>
      <c r="AD8" t="str">
        <f t="shared" ref="AD8:AD54" si="11">RIGHT($B8,4)&amp;"."&amp;$M8&amp;"."&amp;AD$3</f>
        <v>2002.NPQ.I06.Jul251</v>
      </c>
      <c r="AE8" t="str">
        <f t="shared" ref="AE8:AE54" si="12">$O8&amp;"."&amp;RIGHT($B8,4)&amp;"."&amp;$M8&amp;"."&amp;AE$3</f>
        <v>Barnfield .2002.NPQ.I06.Jul25</v>
      </c>
      <c r="AF8" s="121"/>
      <c r="AG8" t="str">
        <f t="shared" ref="AG8:AG54" si="13">RIGHT($B8,4)&amp;"."&amp;$M8&amp;"."&amp;AG$3</f>
        <v>2002.NPQ.I06.Aug251</v>
      </c>
      <c r="AH8" t="str">
        <f t="shared" ref="AH8:AH54" si="14">$O8&amp;"."&amp;RIGHT($B8,4)&amp;"."&amp;$M8&amp;"."&amp;AH$3</f>
        <v>Barnfield .2002.NPQ.I06.Aug25</v>
      </c>
      <c r="AI8" s="121"/>
      <c r="AL8" s="121"/>
      <c r="AO8" s="121"/>
      <c r="AR8" s="121"/>
      <c r="AU8" s="121"/>
      <c r="AX8" s="121"/>
      <c r="BA8" s="121"/>
      <c r="BD8" s="121"/>
      <c r="BE8" s="119">
        <f t="shared" si="1"/>
        <v>0</v>
      </c>
      <c r="BF8" s="119">
        <f t="shared" ref="BF8:BF54" si="15">BE8-T8</f>
        <v>0</v>
      </c>
    </row>
    <row r="9" spans="1:58" x14ac:dyDescent="0.25">
      <c r="A9">
        <f t="shared" si="2"/>
        <v>3022066</v>
      </c>
      <c r="B9">
        <v>3022066</v>
      </c>
      <c r="C9" t="s">
        <v>427</v>
      </c>
      <c r="D9">
        <f>VLOOKUP(B9,'School Details'!A:K,3,FALSE)</f>
        <v>0</v>
      </c>
      <c r="E9" t="str">
        <f>VLOOKUP(B9,'School Details'!A:K,4,FALSE)</f>
        <v>A</v>
      </c>
      <c r="F9" t="str">
        <f>VLOOKUP(B9,'School Details'!A:K,5,FALSE)</f>
        <v>Primary</v>
      </c>
      <c r="G9" s="100" t="s">
        <v>894</v>
      </c>
      <c r="H9" t="str">
        <f>VLOOKUP(G9,CCs!$Q:$R,2,FALSE)</f>
        <v>SF Grnt Pd-Pri Sch</v>
      </c>
      <c r="I9" s="127" t="s">
        <v>23678</v>
      </c>
      <c r="J9" t="str">
        <f t="shared" ref="J9:J54" si="16">MID(S9,11,6)</f>
        <v>661225</v>
      </c>
      <c r="K9" t="s">
        <v>15</v>
      </c>
      <c r="L9">
        <f t="shared" ref="L9:L52" si="17">IF(C11=C10,L8+1,1)</f>
        <v>1</v>
      </c>
      <c r="M9" t="str">
        <f t="shared" si="3"/>
        <v>NPQ.I06</v>
      </c>
      <c r="N9">
        <f>VLOOKUP(B9,'School Details'!A:K,10,FALSE)</f>
        <v>400051</v>
      </c>
      <c r="O9" t="str">
        <f t="shared" si="4"/>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53"/>
      <c r="U9" t="str">
        <f t="shared" si="5"/>
        <v>2066.NPQ.I06.Ap251</v>
      </c>
      <c r="V9" t="str">
        <f t="shared" si="6"/>
        <v>Bell Lane .2066.NPQ.I06.Ap25</v>
      </c>
      <c r="W9" s="121"/>
      <c r="X9" t="str">
        <f t="shared" si="7"/>
        <v>2066.NPQ.I06.Ma251</v>
      </c>
      <c r="Y9" t="str">
        <f t="shared" si="8"/>
        <v>Bell Lane .2066.NPQ.I06.Ma25</v>
      </c>
      <c r="Z9" s="121"/>
      <c r="AA9" t="str">
        <f t="shared" si="9"/>
        <v>2066.NPQ.I06.Ju251</v>
      </c>
      <c r="AB9" t="str">
        <f t="shared" si="10"/>
        <v>Bell Lane .2066.NPQ.I06.Ju25</v>
      </c>
      <c r="AC9" s="121"/>
      <c r="AD9" t="str">
        <f t="shared" si="11"/>
        <v>2066.NPQ.I06.Jul251</v>
      </c>
      <c r="AE9" t="str">
        <f t="shared" si="12"/>
        <v>Bell Lane .2066.NPQ.I06.Jul25</v>
      </c>
      <c r="AF9" s="121"/>
      <c r="AG9" t="str">
        <f t="shared" si="13"/>
        <v>2066.NPQ.I06.Aug251</v>
      </c>
      <c r="AH9" t="str">
        <f t="shared" si="14"/>
        <v>Bell Lane .2066.NPQ.I06.Aug25</v>
      </c>
      <c r="AI9" s="121"/>
      <c r="AL9" s="121"/>
      <c r="AO9" s="121"/>
      <c r="AR9" s="121"/>
      <c r="AU9" s="121"/>
      <c r="AX9" s="121"/>
      <c r="BA9" s="121"/>
      <c r="BD9" s="121"/>
      <c r="BE9" s="119">
        <f t="shared" si="1"/>
        <v>0</v>
      </c>
      <c r="BF9" s="119">
        <f t="shared" si="15"/>
        <v>0</v>
      </c>
    </row>
    <row r="10" spans="1:58" x14ac:dyDescent="0.25">
      <c r="A10">
        <f t="shared" si="2"/>
        <v>3022007</v>
      </c>
      <c r="B10">
        <v>3022007</v>
      </c>
      <c r="C10" t="s">
        <v>433</v>
      </c>
      <c r="D10">
        <f>VLOOKUP(B10,'School Details'!A:K,3,FALSE)</f>
        <v>0</v>
      </c>
      <c r="E10" t="str">
        <f>VLOOKUP(B10,'School Details'!A:K,4,FALSE)</f>
        <v>M</v>
      </c>
      <c r="F10" t="str">
        <f>VLOOKUP(B10,'School Details'!A:K,5,FALSE)</f>
        <v>Primary</v>
      </c>
      <c r="G10" s="100" t="s">
        <v>894</v>
      </c>
      <c r="H10" t="str">
        <f>VLOOKUP(G10,CCs!$Q:$R,2,FALSE)</f>
        <v>SF Grnt Pd-Pri Sch</v>
      </c>
      <c r="I10" s="127" t="s">
        <v>23678</v>
      </c>
      <c r="J10" t="str">
        <f t="shared" si="16"/>
        <v>661225</v>
      </c>
      <c r="K10" t="s">
        <v>15</v>
      </c>
      <c r="L10">
        <f t="shared" si="17"/>
        <v>1</v>
      </c>
      <c r="M10" t="str">
        <f t="shared" si="3"/>
        <v>NPQ.I06</v>
      </c>
      <c r="N10">
        <f>VLOOKUP(B10,'School Details'!A:K,10,FALSE)</f>
        <v>400040</v>
      </c>
      <c r="O10" t="str">
        <f t="shared" si="4"/>
        <v>Brookland Junior</v>
      </c>
      <c r="P10" t="str">
        <f>VLOOKUP($N10,LBB_Code!$B:$F,3,FALSE)</f>
        <v>Brookland Junior School</v>
      </c>
      <c r="Q10" t="s">
        <v>74</v>
      </c>
      <c r="R10" t="str">
        <f>VLOOKUP($N10,LBB_Code!$B:$F,4,FALSE)</f>
        <v>NW11 6EJ</v>
      </c>
      <c r="S10" t="str">
        <f>VLOOKUP(G10,LBB_Code!$J:$O, 6,FALSE)</f>
        <v>A1.D10166.661225.99999.9999999.999999</v>
      </c>
      <c r="T10" s="153"/>
      <c r="U10" t="str">
        <f t="shared" si="5"/>
        <v>2007.NPQ.I06.Ap251</v>
      </c>
      <c r="V10" t="str">
        <f t="shared" si="6"/>
        <v>Brookland Junior.2007.NPQ.I06.Ap25</v>
      </c>
      <c r="W10" s="121"/>
      <c r="X10" t="str">
        <f t="shared" si="7"/>
        <v>2007.NPQ.I06.Ma251</v>
      </c>
      <c r="Y10" t="str">
        <f t="shared" si="8"/>
        <v>Brookland Junior.2007.NPQ.I06.Ma25</v>
      </c>
      <c r="Z10" s="121"/>
      <c r="AA10" t="str">
        <f t="shared" si="9"/>
        <v>2007.NPQ.I06.Ju251</v>
      </c>
      <c r="AB10" t="str">
        <f t="shared" si="10"/>
        <v>Brookland Junior.2007.NPQ.I06.Ju25</v>
      </c>
      <c r="AC10" s="121"/>
      <c r="AD10" t="str">
        <f t="shared" si="11"/>
        <v>2007.NPQ.I06.Jul251</v>
      </c>
      <c r="AE10" t="str">
        <f t="shared" si="12"/>
        <v>Brookland Junior.2007.NPQ.I06.Jul25</v>
      </c>
      <c r="AF10" s="121"/>
      <c r="AG10" t="str">
        <f t="shared" si="13"/>
        <v>2007.NPQ.I06.Aug251</v>
      </c>
      <c r="AH10" t="str">
        <f t="shared" si="14"/>
        <v>Brookland Junior.2007.NPQ.I06.Aug25</v>
      </c>
      <c r="AI10" s="121"/>
      <c r="AL10" s="121"/>
      <c r="AO10" s="121"/>
      <c r="AR10" s="121"/>
      <c r="AU10" s="121"/>
      <c r="AX10" s="121"/>
      <c r="BA10" s="121"/>
      <c r="BD10" s="121"/>
      <c r="BE10" s="119">
        <f t="shared" si="1"/>
        <v>0</v>
      </c>
      <c r="BF10" s="119">
        <f t="shared" si="15"/>
        <v>0</v>
      </c>
    </row>
    <row r="11" spans="1:58" x14ac:dyDescent="0.25">
      <c r="A11">
        <f t="shared" si="2"/>
        <v>3022009</v>
      </c>
      <c r="B11">
        <v>3022009</v>
      </c>
      <c r="C11" t="s">
        <v>434</v>
      </c>
      <c r="D11">
        <f>VLOOKUP(B11,'School Details'!A:K,3,FALSE)</f>
        <v>0</v>
      </c>
      <c r="E11" t="str">
        <f>VLOOKUP(B11,'School Details'!A:K,4,FALSE)</f>
        <v>M</v>
      </c>
      <c r="F11" t="str">
        <f>VLOOKUP(B11,'School Details'!A:K,5,FALSE)</f>
        <v>Primary</v>
      </c>
      <c r="G11" s="100" t="s">
        <v>894</v>
      </c>
      <c r="H11" t="str">
        <f>VLOOKUP(G11,CCs!$Q:$R,2,FALSE)</f>
        <v>SF Grnt Pd-Pri Sch</v>
      </c>
      <c r="I11" s="127" t="s">
        <v>23678</v>
      </c>
      <c r="J11" t="str">
        <f t="shared" si="16"/>
        <v>661225</v>
      </c>
      <c r="K11" t="s">
        <v>15</v>
      </c>
      <c r="L11">
        <f t="shared" si="17"/>
        <v>1</v>
      </c>
      <c r="M11" t="str">
        <f t="shared" si="3"/>
        <v>NPQ.I06</v>
      </c>
      <c r="N11">
        <f>VLOOKUP(B11,'School Details'!A:K,10,FALSE)</f>
        <v>400061</v>
      </c>
      <c r="O11" t="str">
        <f t="shared" si="4"/>
        <v xml:space="preserve">Brunswick Park </v>
      </c>
      <c r="P11" t="str">
        <f>VLOOKUP($N11,LBB_Code!$B:$F,3,FALSE)</f>
        <v>Brunswick Park Primary and Nursery Sc</v>
      </c>
      <c r="Q11" t="s">
        <v>254</v>
      </c>
      <c r="R11" t="str">
        <f>VLOOKUP($N11,LBB_Code!$B:$F,4,FALSE)</f>
        <v>N14 5DU</v>
      </c>
      <c r="S11" t="str">
        <f>VLOOKUP(G11,LBB_Code!$J:$O, 6,FALSE)</f>
        <v>A1.D10166.661225.99999.9999999.999999</v>
      </c>
      <c r="T11" s="153"/>
      <c r="U11" t="str">
        <f t="shared" si="5"/>
        <v>2009.NPQ.I06.Ap251</v>
      </c>
      <c r="V11" t="str">
        <f t="shared" si="6"/>
        <v>Brunswick Park .2009.NPQ.I06.Ap25</v>
      </c>
      <c r="W11" s="121"/>
      <c r="X11" t="str">
        <f t="shared" si="7"/>
        <v>2009.NPQ.I06.Ma251</v>
      </c>
      <c r="Y11" t="str">
        <f t="shared" si="8"/>
        <v>Brunswick Park .2009.NPQ.I06.Ma25</v>
      </c>
      <c r="Z11" s="121"/>
      <c r="AA11" t="str">
        <f t="shared" si="9"/>
        <v>2009.NPQ.I06.Ju251</v>
      </c>
      <c r="AB11" t="str">
        <f t="shared" si="10"/>
        <v>Brunswick Park .2009.NPQ.I06.Ju25</v>
      </c>
      <c r="AC11" s="121"/>
      <c r="AD11" t="str">
        <f t="shared" si="11"/>
        <v>2009.NPQ.I06.Jul251</v>
      </c>
      <c r="AE11" t="str">
        <f t="shared" si="12"/>
        <v>Brunswick Park .2009.NPQ.I06.Jul25</v>
      </c>
      <c r="AF11" s="121"/>
      <c r="AG11" t="str">
        <f t="shared" si="13"/>
        <v>2009.NPQ.I06.Aug251</v>
      </c>
      <c r="AH11" t="str">
        <f t="shared" si="14"/>
        <v>Brunswick Park .2009.NPQ.I06.Aug25</v>
      </c>
      <c r="AI11" s="121"/>
      <c r="AL11" s="121"/>
      <c r="AO11" s="121"/>
      <c r="AR11" s="121"/>
      <c r="AU11" s="121"/>
      <c r="AX11" s="121"/>
      <c r="BA11" s="121"/>
      <c r="BD11" s="121"/>
      <c r="BE11" s="119">
        <f t="shared" si="1"/>
        <v>0</v>
      </c>
      <c r="BF11" s="119">
        <f t="shared" si="15"/>
        <v>0</v>
      </c>
    </row>
    <row r="12" spans="1:58" x14ac:dyDescent="0.25">
      <c r="A12">
        <f t="shared" si="2"/>
        <v>3022011</v>
      </c>
      <c r="B12">
        <v>3022011</v>
      </c>
      <c r="C12" t="s">
        <v>440</v>
      </c>
      <c r="D12">
        <f>VLOOKUP(B12,'School Details'!A:K,3,FALSE)</f>
        <v>0</v>
      </c>
      <c r="E12" t="str">
        <f>VLOOKUP(B12,'School Details'!A:K,4,FALSE)</f>
        <v>M</v>
      </c>
      <c r="F12" t="str">
        <f>VLOOKUP(B12,'School Details'!A:K,5,FALSE)</f>
        <v>Primary</v>
      </c>
      <c r="G12" s="100" t="s">
        <v>894</v>
      </c>
      <c r="H12" t="str">
        <f>VLOOKUP(G12,CCs!$Q:$R,2,FALSE)</f>
        <v>SF Grnt Pd-Pri Sch</v>
      </c>
      <c r="I12" s="127" t="s">
        <v>23678</v>
      </c>
      <c r="J12" t="str">
        <f t="shared" si="16"/>
        <v>661225</v>
      </c>
      <c r="K12" t="s">
        <v>15</v>
      </c>
      <c r="L12">
        <f t="shared" si="17"/>
        <v>1</v>
      </c>
      <c r="M12" t="str">
        <f t="shared" si="3"/>
        <v>NPQ.I06</v>
      </c>
      <c r="N12">
        <f>VLOOKUP(B12,'School Details'!A:K,10,FALSE)</f>
        <v>400020</v>
      </c>
      <c r="O12" t="str">
        <f t="shared" si="4"/>
        <v xml:space="preserve">Church Hill </v>
      </c>
      <c r="P12" t="str">
        <f>VLOOKUP($N12,LBB_Code!$B:$F,3,FALSE)</f>
        <v>Church Hill School</v>
      </c>
      <c r="Q12" t="s">
        <v>47</v>
      </c>
      <c r="R12" t="str">
        <f>VLOOKUP($N12,LBB_Code!$B:$F,4,FALSE)</f>
        <v>EN4 8NN</v>
      </c>
      <c r="S12" t="str">
        <f>VLOOKUP(G12,LBB_Code!$J:$O, 6,FALSE)</f>
        <v>A1.D10166.661225.99999.9999999.999999</v>
      </c>
      <c r="T12" s="153"/>
      <c r="U12" t="str">
        <f t="shared" si="5"/>
        <v>2011.NPQ.I06.Ap251</v>
      </c>
      <c r="V12" t="str">
        <f t="shared" si="6"/>
        <v>Church Hill .2011.NPQ.I06.Ap25</v>
      </c>
      <c r="W12" s="121"/>
      <c r="X12" t="str">
        <f t="shared" si="7"/>
        <v>2011.NPQ.I06.Ma251</v>
      </c>
      <c r="Y12" t="str">
        <f t="shared" si="8"/>
        <v>Church Hill .2011.NPQ.I06.Ma25</v>
      </c>
      <c r="Z12" s="121"/>
      <c r="AA12" t="str">
        <f t="shared" si="9"/>
        <v>2011.NPQ.I06.Ju251</v>
      </c>
      <c r="AB12" t="str">
        <f t="shared" si="10"/>
        <v>Church Hill .2011.NPQ.I06.Ju25</v>
      </c>
      <c r="AC12" s="121"/>
      <c r="AD12" t="str">
        <f t="shared" si="11"/>
        <v>2011.NPQ.I06.Jul251</v>
      </c>
      <c r="AE12" t="str">
        <f t="shared" si="12"/>
        <v>Church Hill .2011.NPQ.I06.Jul25</v>
      </c>
      <c r="AF12" s="121"/>
      <c r="AG12" t="str">
        <f t="shared" si="13"/>
        <v>2011.NPQ.I06.Aug251</v>
      </c>
      <c r="AH12" t="str">
        <f t="shared" si="14"/>
        <v>Church Hill .2011.NPQ.I06.Aug25</v>
      </c>
      <c r="AI12" s="121"/>
      <c r="AL12" s="121"/>
      <c r="AO12" s="121"/>
      <c r="AR12" s="121"/>
      <c r="AU12" s="121"/>
      <c r="AX12" s="121"/>
      <c r="BA12" s="121"/>
      <c r="BD12" s="121"/>
      <c r="BE12" s="119">
        <f t="shared" si="1"/>
        <v>0</v>
      </c>
      <c r="BF12" s="119">
        <f t="shared" si="15"/>
        <v>0</v>
      </c>
    </row>
    <row r="13" spans="1:58" x14ac:dyDescent="0.25">
      <c r="A13">
        <f t="shared" si="2"/>
        <v>3022014</v>
      </c>
      <c r="B13">
        <v>3022014</v>
      </c>
      <c r="C13" t="s">
        <v>443</v>
      </c>
      <c r="D13">
        <f>VLOOKUP(B13,'School Details'!A:K,3,FALSE)</f>
        <v>0</v>
      </c>
      <c r="E13" t="str">
        <f>VLOOKUP(B13,'School Details'!A:K,4,FALSE)</f>
        <v>M</v>
      </c>
      <c r="F13" t="str">
        <f>VLOOKUP(B13,'School Details'!A:K,5,FALSE)</f>
        <v>Primary</v>
      </c>
      <c r="G13" s="100" t="s">
        <v>894</v>
      </c>
      <c r="H13" t="str">
        <f>VLOOKUP(G13,CCs!$Q:$R,2,FALSE)</f>
        <v>SF Grnt Pd-Pri Sch</v>
      </c>
      <c r="I13" s="127" t="s">
        <v>23678</v>
      </c>
      <c r="J13" t="str">
        <f t="shared" si="16"/>
        <v>661225</v>
      </c>
      <c r="K13" t="s">
        <v>15</v>
      </c>
      <c r="L13">
        <f t="shared" si="17"/>
        <v>1</v>
      </c>
      <c r="M13" t="str">
        <f t="shared" si="3"/>
        <v>NPQ.I06</v>
      </c>
      <c r="N13">
        <f>VLOOKUP(B13,'School Details'!A:K,10,FALSE)</f>
        <v>400050</v>
      </c>
      <c r="O13" t="str">
        <f t="shared" si="4"/>
        <v xml:space="preserve">Colindale </v>
      </c>
      <c r="P13" t="str">
        <f>VLOOKUP($N13,LBB_Code!$B:$F,3,FALSE)</f>
        <v>Colindale School</v>
      </c>
      <c r="Q13" t="s">
        <v>92</v>
      </c>
      <c r="R13" t="str">
        <f>VLOOKUP($N13,LBB_Code!$B:$F,4,FALSE)</f>
        <v>NW9 6DT</v>
      </c>
      <c r="S13" t="str">
        <f>VLOOKUP(G13,LBB_Code!$J:$O, 6,FALSE)</f>
        <v>A1.D10166.661225.99999.9999999.999999</v>
      </c>
      <c r="T13" s="153"/>
      <c r="U13" t="str">
        <f t="shared" si="5"/>
        <v>2014.NPQ.I06.Ap251</v>
      </c>
      <c r="V13" t="str">
        <f t="shared" si="6"/>
        <v>Colindale .2014.NPQ.I06.Ap25</v>
      </c>
      <c r="W13" s="121"/>
      <c r="X13" t="str">
        <f t="shared" si="7"/>
        <v>2014.NPQ.I06.Ma251</v>
      </c>
      <c r="Y13" t="str">
        <f t="shared" si="8"/>
        <v>Colindale .2014.NPQ.I06.Ma25</v>
      </c>
      <c r="Z13" s="121"/>
      <c r="AA13" t="str">
        <f t="shared" si="9"/>
        <v>2014.NPQ.I06.Ju251</v>
      </c>
      <c r="AB13" t="str">
        <f t="shared" si="10"/>
        <v>Colindale .2014.NPQ.I06.Ju25</v>
      </c>
      <c r="AC13" s="121"/>
      <c r="AD13" t="str">
        <f t="shared" si="11"/>
        <v>2014.NPQ.I06.Jul251</v>
      </c>
      <c r="AE13" t="str">
        <f t="shared" si="12"/>
        <v>Colindale .2014.NPQ.I06.Jul25</v>
      </c>
      <c r="AF13" s="121"/>
      <c r="AG13" t="str">
        <f t="shared" si="13"/>
        <v>2014.NPQ.I06.Aug251</v>
      </c>
      <c r="AH13" t="str">
        <f t="shared" si="14"/>
        <v>Colindale .2014.NPQ.I06.Aug25</v>
      </c>
      <c r="AI13" s="121"/>
      <c r="AL13" s="121"/>
      <c r="AO13" s="121"/>
      <c r="AR13" s="121"/>
      <c r="AU13" s="121"/>
      <c r="AX13" s="121"/>
      <c r="BA13" s="121"/>
      <c r="BD13" s="121"/>
      <c r="BE13" s="119">
        <f t="shared" si="1"/>
        <v>0</v>
      </c>
      <c r="BF13" s="119">
        <f t="shared" si="15"/>
        <v>0</v>
      </c>
    </row>
    <row r="14" spans="1:58" x14ac:dyDescent="0.25">
      <c r="A14">
        <f t="shared" si="2"/>
        <v>3022015</v>
      </c>
      <c r="B14">
        <v>3022015</v>
      </c>
      <c r="C14" t="s">
        <v>445</v>
      </c>
      <c r="D14">
        <f>VLOOKUP(B14,'School Details'!A:K,3,FALSE)</f>
        <v>0</v>
      </c>
      <c r="E14" t="str">
        <f>VLOOKUP(B14,'School Details'!A:K,4,FALSE)</f>
        <v>M</v>
      </c>
      <c r="F14" t="str">
        <f>VLOOKUP(B14,'School Details'!A:K,5,FALSE)</f>
        <v>Primary</v>
      </c>
      <c r="G14" s="100" t="s">
        <v>894</v>
      </c>
      <c r="H14" t="str">
        <f>VLOOKUP(G14,CCs!$Q:$R,2,FALSE)</f>
        <v>SF Grnt Pd-Pri Sch</v>
      </c>
      <c r="I14" s="127" t="s">
        <v>23678</v>
      </c>
      <c r="J14" t="str">
        <f t="shared" si="16"/>
        <v>661225</v>
      </c>
      <c r="K14" t="s">
        <v>15</v>
      </c>
      <c r="L14">
        <f t="shared" si="17"/>
        <v>1</v>
      </c>
      <c r="M14" t="str">
        <f t="shared" si="3"/>
        <v>NPQ.I06</v>
      </c>
      <c r="N14">
        <f>VLOOKUP(B14,'School Details'!A:K,10,FALSE)</f>
        <v>400059</v>
      </c>
      <c r="O14" t="str">
        <f t="shared" si="4"/>
        <v>Coppetts Wood</v>
      </c>
      <c r="P14" t="str">
        <f>VLOOKUP($N14,LBB_Code!$B:$F,3,FALSE)</f>
        <v>Coppetts Wood School</v>
      </c>
      <c r="Q14" t="s">
        <v>242</v>
      </c>
      <c r="R14" t="str">
        <f>VLOOKUP($N14,LBB_Code!$B:$F,4,FALSE)</f>
        <v>N10 1JS</v>
      </c>
      <c r="S14" t="str">
        <f>VLOOKUP(G14,LBB_Code!$J:$O, 6,FALSE)</f>
        <v>A1.D10166.661225.99999.9999999.999999</v>
      </c>
      <c r="T14" s="153"/>
      <c r="U14" t="str">
        <f t="shared" si="5"/>
        <v>2015.NPQ.I06.Ap251</v>
      </c>
      <c r="V14" t="str">
        <f t="shared" si="6"/>
        <v>Coppetts Wood.2015.NPQ.I06.Ap25</v>
      </c>
      <c r="W14" s="121"/>
      <c r="X14" t="str">
        <f t="shared" si="7"/>
        <v>2015.NPQ.I06.Ma251</v>
      </c>
      <c r="Y14" t="str">
        <f t="shared" si="8"/>
        <v>Coppetts Wood.2015.NPQ.I06.Ma25</v>
      </c>
      <c r="Z14" s="121"/>
      <c r="AA14" t="str">
        <f t="shared" si="9"/>
        <v>2015.NPQ.I06.Ju251</v>
      </c>
      <c r="AB14" t="str">
        <f t="shared" si="10"/>
        <v>Coppetts Wood.2015.NPQ.I06.Ju25</v>
      </c>
      <c r="AC14" s="121"/>
      <c r="AD14" t="str">
        <f t="shared" si="11"/>
        <v>2015.NPQ.I06.Jul251</v>
      </c>
      <c r="AE14" t="str">
        <f t="shared" si="12"/>
        <v>Coppetts Wood.2015.NPQ.I06.Jul25</v>
      </c>
      <c r="AF14" s="121"/>
      <c r="AG14" t="str">
        <f t="shared" si="13"/>
        <v>2015.NPQ.I06.Aug251</v>
      </c>
      <c r="AH14" t="str">
        <f t="shared" si="14"/>
        <v>Coppetts Wood.2015.NPQ.I06.Aug25</v>
      </c>
      <c r="AI14" s="121"/>
      <c r="AL14" s="121"/>
      <c r="AO14" s="121"/>
      <c r="AR14" s="121"/>
      <c r="AU14" s="121"/>
      <c r="AX14" s="121"/>
      <c r="BA14" s="121"/>
      <c r="BD14" s="121"/>
      <c r="BE14" s="119">
        <f t="shared" si="1"/>
        <v>0</v>
      </c>
      <c r="BF14" s="119">
        <f t="shared" si="15"/>
        <v>0</v>
      </c>
    </row>
    <row r="15" spans="1:58" x14ac:dyDescent="0.25">
      <c r="A15">
        <f t="shared" si="2"/>
        <v>3022017</v>
      </c>
      <c r="B15">
        <v>3022017</v>
      </c>
      <c r="C15" t="s">
        <v>447</v>
      </c>
      <c r="D15">
        <f>VLOOKUP(B15,'School Details'!A:K,3,FALSE)</f>
        <v>0</v>
      </c>
      <c r="E15" t="str">
        <f>VLOOKUP(B15,'School Details'!A:K,4,FALSE)</f>
        <v>M</v>
      </c>
      <c r="F15" t="str">
        <f>VLOOKUP(B15,'School Details'!A:K,5,FALSE)</f>
        <v>Primary</v>
      </c>
      <c r="G15" s="100" t="s">
        <v>894</v>
      </c>
      <c r="H15" t="str">
        <f>VLOOKUP(G15,CCs!$Q:$R,2,FALSE)</f>
        <v>SF Grnt Pd-Pri Sch</v>
      </c>
      <c r="I15" s="127" t="s">
        <v>23678</v>
      </c>
      <c r="J15" t="str">
        <f t="shared" si="16"/>
        <v>661225</v>
      </c>
      <c r="K15" t="s">
        <v>15</v>
      </c>
      <c r="L15">
        <f t="shared" si="17"/>
        <v>1</v>
      </c>
      <c r="M15" t="str">
        <f t="shared" si="3"/>
        <v>NPQ.I06</v>
      </c>
      <c r="N15">
        <f>VLOOKUP(B15,'School Details'!A:K,10,FALSE)</f>
        <v>400080</v>
      </c>
      <c r="O15" t="str">
        <f t="shared" si="4"/>
        <v xml:space="preserve">Cromer Road </v>
      </c>
      <c r="P15" t="str">
        <f>VLOOKUP($N15,LBB_Code!$B:$F,3,FALSE)</f>
        <v>Cromer Road School</v>
      </c>
      <c r="Q15" t="s">
        <v>62</v>
      </c>
      <c r="R15" t="str">
        <f>VLOOKUP($N15,LBB_Code!$B:$F,4,FALSE)</f>
        <v>EN5 5HT</v>
      </c>
      <c r="S15" t="str">
        <f>VLOOKUP(G15,LBB_Code!$J:$O, 6,FALSE)</f>
        <v>A1.D10166.661225.99999.9999999.999999</v>
      </c>
      <c r="T15" s="153"/>
      <c r="U15" t="str">
        <f t="shared" si="5"/>
        <v>2017.NPQ.I06.Ap251</v>
      </c>
      <c r="V15" t="str">
        <f t="shared" si="6"/>
        <v>Cromer Road .2017.NPQ.I06.Ap25</v>
      </c>
      <c r="W15" s="121"/>
      <c r="X15" t="str">
        <f t="shared" si="7"/>
        <v>2017.NPQ.I06.Ma251</v>
      </c>
      <c r="Y15" t="str">
        <f t="shared" si="8"/>
        <v>Cromer Road .2017.NPQ.I06.Ma25</v>
      </c>
      <c r="Z15" s="121"/>
      <c r="AA15" t="str">
        <f t="shared" si="9"/>
        <v>2017.NPQ.I06.Ju251</v>
      </c>
      <c r="AB15" t="str">
        <f t="shared" si="10"/>
        <v>Cromer Road .2017.NPQ.I06.Ju25</v>
      </c>
      <c r="AC15" s="121"/>
      <c r="AD15" t="str">
        <f t="shared" si="11"/>
        <v>2017.NPQ.I06.Jul251</v>
      </c>
      <c r="AE15" t="str">
        <f t="shared" si="12"/>
        <v>Cromer Road .2017.NPQ.I06.Jul25</v>
      </c>
      <c r="AF15" s="121"/>
      <c r="AG15" t="str">
        <f t="shared" si="13"/>
        <v>2017.NPQ.I06.Aug251</v>
      </c>
      <c r="AH15" t="str">
        <f t="shared" si="14"/>
        <v>Cromer Road .2017.NPQ.I06.Aug25</v>
      </c>
      <c r="AI15" s="121"/>
      <c r="AL15" s="121"/>
      <c r="AO15" s="121"/>
      <c r="AR15" s="121"/>
      <c r="AU15" s="121"/>
      <c r="AX15" s="121"/>
      <c r="BA15" s="121"/>
      <c r="BD15" s="121"/>
      <c r="BE15" s="119">
        <f t="shared" si="1"/>
        <v>0</v>
      </c>
      <c r="BF15" s="119">
        <f t="shared" si="15"/>
        <v>0</v>
      </c>
    </row>
    <row r="16" spans="1:58" x14ac:dyDescent="0.25">
      <c r="A16">
        <f t="shared" si="2"/>
        <v>3022021</v>
      </c>
      <c r="B16">
        <v>3022021</v>
      </c>
      <c r="C16" t="s">
        <v>452</v>
      </c>
      <c r="D16">
        <f>VLOOKUP(B16,'School Details'!A:K,3,FALSE)</f>
        <v>0</v>
      </c>
      <c r="E16" t="str">
        <f>VLOOKUP(B16,'School Details'!A:K,4,FALSE)</f>
        <v>A</v>
      </c>
      <c r="F16" t="str">
        <f>VLOOKUP(B16,'School Details'!A:K,5,FALSE)</f>
        <v>Primary</v>
      </c>
      <c r="G16" s="100" t="s">
        <v>894</v>
      </c>
      <c r="H16" t="str">
        <f>VLOOKUP(G16,CCs!$Q:$R,2,FALSE)</f>
        <v>SF Grnt Pd-Pri Sch</v>
      </c>
      <c r="I16" s="127" t="s">
        <v>23678</v>
      </c>
      <c r="J16" t="str">
        <f t="shared" si="16"/>
        <v>661225</v>
      </c>
      <c r="K16" t="s">
        <v>15</v>
      </c>
      <c r="L16">
        <f t="shared" si="17"/>
        <v>1</v>
      </c>
      <c r="M16" t="str">
        <f t="shared" si="3"/>
        <v>NPQ.I06</v>
      </c>
      <c r="N16">
        <f>VLOOKUP(B16,'School Details'!A:K,10,FALSE)</f>
        <v>400042</v>
      </c>
      <c r="O16" t="s">
        <v>452</v>
      </c>
      <c r="P16" t="str">
        <f>VLOOKUP($N16,LBB_Code!$B:$F,3,FALSE)</f>
        <v>Dollis Primary School</v>
      </c>
      <c r="Q16" t="str">
        <f>VLOOKUP($N16,LBB_Code!$B:$F,2,FALSE)</f>
        <v>S900008308</v>
      </c>
      <c r="R16" t="str">
        <f>VLOOKUP($N16,LBB_Code!$B:$F,4,FALSE)</f>
        <v>NW7 2BU</v>
      </c>
      <c r="S16" t="str">
        <f>VLOOKUP(G16,LBB_Code!$J:$O, 6,FALSE)</f>
        <v>A1.D10166.661225.99999.9999999.999999</v>
      </c>
      <c r="T16" s="153"/>
      <c r="U16" t="str">
        <f t="shared" si="5"/>
        <v>2021.NPQ.I06.Ap251</v>
      </c>
      <c r="V16" t="str">
        <f t="shared" si="6"/>
        <v>Dollis Primary.2021.NPQ.I06.Ap25</v>
      </c>
      <c r="W16" s="121"/>
      <c r="X16" t="str">
        <f t="shared" si="7"/>
        <v>2021.NPQ.I06.Ma251</v>
      </c>
      <c r="Y16" t="str">
        <f t="shared" si="8"/>
        <v>Dollis Primary.2021.NPQ.I06.Ma25</v>
      </c>
      <c r="Z16" s="121"/>
      <c r="AA16" t="str">
        <f t="shared" si="9"/>
        <v>2021.NPQ.I06.Ju251</v>
      </c>
      <c r="AB16" t="str">
        <f t="shared" si="10"/>
        <v>Dollis Primary.2021.NPQ.I06.Ju25</v>
      </c>
      <c r="AC16" s="121"/>
      <c r="AD16" t="str">
        <f t="shared" si="11"/>
        <v>2021.NPQ.I06.Jul251</v>
      </c>
      <c r="AE16" t="str">
        <f t="shared" si="12"/>
        <v>Dollis Primary.2021.NPQ.I06.Jul25</v>
      </c>
      <c r="AF16" s="121"/>
      <c r="AG16" t="str">
        <f t="shared" si="13"/>
        <v>2021.NPQ.I06.Aug251</v>
      </c>
      <c r="AH16" t="str">
        <f t="shared" si="14"/>
        <v>Dollis Primary.2021.NPQ.I06.Aug25</v>
      </c>
      <c r="AI16" s="121"/>
      <c r="AL16" s="121"/>
      <c r="AO16" s="121"/>
      <c r="AR16" s="121"/>
      <c r="AU16" s="121"/>
      <c r="AX16" s="121"/>
      <c r="BA16" s="121"/>
      <c r="BD16" s="121"/>
      <c r="BE16" s="119">
        <f t="shared" si="1"/>
        <v>0</v>
      </c>
      <c r="BF16" s="119">
        <f t="shared" si="15"/>
        <v>0</v>
      </c>
    </row>
    <row r="17" spans="1:58" x14ac:dyDescent="0.25">
      <c r="A17">
        <f t="shared" si="2"/>
        <v>3022023</v>
      </c>
      <c r="B17">
        <v>3022023</v>
      </c>
      <c r="C17" t="s">
        <v>453</v>
      </c>
      <c r="D17">
        <f>VLOOKUP(B17,'School Details'!A:K,3,FALSE)</f>
        <v>0</v>
      </c>
      <c r="E17" t="str">
        <f>VLOOKUP(B17,'School Details'!A:K,4,FALSE)</f>
        <v>M</v>
      </c>
      <c r="F17" t="str">
        <f>VLOOKUP(B17,'School Details'!A:K,5,FALSE)</f>
        <v>Primary</v>
      </c>
      <c r="G17" s="100" t="s">
        <v>894</v>
      </c>
      <c r="H17" t="str">
        <f>VLOOKUP(G17,CCs!$Q:$R,2,FALSE)</f>
        <v>SF Grnt Pd-Pri Sch</v>
      </c>
      <c r="I17" s="127" t="s">
        <v>23678</v>
      </c>
      <c r="J17" t="str">
        <f t="shared" si="16"/>
        <v>661225</v>
      </c>
      <c r="K17" t="s">
        <v>15</v>
      </c>
      <c r="L17">
        <f t="shared" si="17"/>
        <v>1</v>
      </c>
      <c r="M17" t="str">
        <f t="shared" si="3"/>
        <v>NPQ.I06</v>
      </c>
      <c r="N17">
        <f>VLOOKUP(B17,'School Details'!A:K,10,FALSE)</f>
        <v>400159</v>
      </c>
      <c r="O17" t="str">
        <f t="shared" si="4"/>
        <v>Edgware Primary</v>
      </c>
      <c r="P17" t="str">
        <f>VLOOKUP($N17,LBB_Code!$B:$F,3,FALSE)</f>
        <v>Edgware Primary School</v>
      </c>
      <c r="Q17" t="s">
        <v>89</v>
      </c>
      <c r="R17" t="str">
        <f>VLOOKUP($N17,LBB_Code!$B:$F,4,FALSE)</f>
        <v>HA8 9AB</v>
      </c>
      <c r="S17" t="str">
        <f>VLOOKUP(G17,LBB_Code!$J:$O, 6,FALSE)</f>
        <v>A1.D10166.661225.99999.9999999.999999</v>
      </c>
      <c r="T17" s="153"/>
      <c r="U17" t="str">
        <f t="shared" si="5"/>
        <v>2023.NPQ.I06.Ap251</v>
      </c>
      <c r="V17" t="str">
        <f t="shared" si="6"/>
        <v>Edgware Primary.2023.NPQ.I06.Ap25</v>
      </c>
      <c r="W17" s="121"/>
      <c r="X17" t="str">
        <f t="shared" si="7"/>
        <v>2023.NPQ.I06.Ma251</v>
      </c>
      <c r="Y17" t="str">
        <f t="shared" si="8"/>
        <v>Edgware Primary.2023.NPQ.I06.Ma25</v>
      </c>
      <c r="Z17" s="121"/>
      <c r="AA17" t="str">
        <f t="shared" si="9"/>
        <v>2023.NPQ.I06.Ju251</v>
      </c>
      <c r="AB17" t="str">
        <f t="shared" si="10"/>
        <v>Edgware Primary.2023.NPQ.I06.Ju25</v>
      </c>
      <c r="AC17" s="121"/>
      <c r="AD17" t="str">
        <f t="shared" si="11"/>
        <v>2023.NPQ.I06.Jul251</v>
      </c>
      <c r="AE17" t="str">
        <f t="shared" si="12"/>
        <v>Edgware Primary.2023.NPQ.I06.Jul25</v>
      </c>
      <c r="AF17" s="121"/>
      <c r="AG17" t="str">
        <f t="shared" si="13"/>
        <v>2023.NPQ.I06.Aug251</v>
      </c>
      <c r="AH17" t="str">
        <f t="shared" si="14"/>
        <v>Edgware Primary.2023.NPQ.I06.Aug25</v>
      </c>
      <c r="AI17" s="121"/>
      <c r="AL17" s="121"/>
      <c r="AO17" s="121"/>
      <c r="AR17" s="121"/>
      <c r="AU17" s="121"/>
      <c r="AX17" s="121"/>
      <c r="BA17" s="121"/>
      <c r="BD17" s="121"/>
      <c r="BE17" s="119">
        <f t="shared" si="1"/>
        <v>0</v>
      </c>
      <c r="BF17" s="119">
        <f t="shared" si="15"/>
        <v>0</v>
      </c>
    </row>
    <row r="18" spans="1:58" x14ac:dyDescent="0.25">
      <c r="A18">
        <f t="shared" si="2"/>
        <v>3022024</v>
      </c>
      <c r="B18">
        <v>3022024</v>
      </c>
      <c r="C18" t="s">
        <v>455</v>
      </c>
      <c r="D18">
        <f>VLOOKUP(B18,'School Details'!A:K,3,FALSE)</f>
        <v>0</v>
      </c>
      <c r="E18" t="str">
        <f>VLOOKUP(B18,'School Details'!A:K,4,FALSE)</f>
        <v>M</v>
      </c>
      <c r="F18" t="str">
        <f>VLOOKUP(B18,'School Details'!A:K,5,FALSE)</f>
        <v>Primary</v>
      </c>
      <c r="G18" s="100" t="s">
        <v>894</v>
      </c>
      <c r="H18" t="str">
        <f>VLOOKUP(G18,CCs!$Q:$R,2,FALSE)</f>
        <v>SF Grnt Pd-Pri Sch</v>
      </c>
      <c r="I18" s="127" t="s">
        <v>23678</v>
      </c>
      <c r="J18" t="str">
        <f t="shared" si="16"/>
        <v>661225</v>
      </c>
      <c r="K18" t="s">
        <v>15</v>
      </c>
      <c r="L18">
        <f t="shared" si="17"/>
        <v>1</v>
      </c>
      <c r="M18" t="str">
        <f t="shared" si="3"/>
        <v>NPQ.I06</v>
      </c>
      <c r="N18">
        <f>VLOOKUP(B18,'School Details'!A:K,10,FALSE)</f>
        <v>400047</v>
      </c>
      <c r="O18" t="str">
        <f t="shared" si="4"/>
        <v xml:space="preserve">Fairway  </v>
      </c>
      <c r="P18" t="str">
        <f>VLOOKUP($N18,LBB_Code!$B:$F,3,FALSE)</f>
        <v>Fairway School</v>
      </c>
      <c r="Q18" t="s">
        <v>179</v>
      </c>
      <c r="R18" t="str">
        <f>VLOOKUP($N18,LBB_Code!$B:$F,4,FALSE)</f>
        <v>NW7 3HS</v>
      </c>
      <c r="S18" t="str">
        <f>VLOOKUP(G18,LBB_Code!$J:$O, 6,FALSE)</f>
        <v>A1.D10166.661225.99999.9999999.999999</v>
      </c>
      <c r="T18" s="153"/>
      <c r="U18" t="str">
        <f t="shared" si="5"/>
        <v>2024.NPQ.I06.Ap251</v>
      </c>
      <c r="V18" t="str">
        <f t="shared" si="6"/>
        <v>Fairway  .2024.NPQ.I06.Ap25</v>
      </c>
      <c r="W18" s="121"/>
      <c r="X18" t="str">
        <f t="shared" si="7"/>
        <v>2024.NPQ.I06.Ma251</v>
      </c>
      <c r="Y18" t="str">
        <f t="shared" si="8"/>
        <v>Fairway  .2024.NPQ.I06.Ma25</v>
      </c>
      <c r="Z18" s="121"/>
      <c r="AA18" t="str">
        <f t="shared" si="9"/>
        <v>2024.NPQ.I06.Ju251</v>
      </c>
      <c r="AB18" t="str">
        <f t="shared" si="10"/>
        <v>Fairway  .2024.NPQ.I06.Ju25</v>
      </c>
      <c r="AC18" s="121"/>
      <c r="AD18" t="str">
        <f t="shared" si="11"/>
        <v>2024.NPQ.I06.Jul251</v>
      </c>
      <c r="AE18" t="str">
        <f t="shared" si="12"/>
        <v>Fairway  .2024.NPQ.I06.Jul25</v>
      </c>
      <c r="AF18" s="121"/>
      <c r="AG18" t="str">
        <f t="shared" si="13"/>
        <v>2024.NPQ.I06.Aug251</v>
      </c>
      <c r="AH18" t="str">
        <f t="shared" si="14"/>
        <v>Fairway  .2024.NPQ.I06.Aug25</v>
      </c>
      <c r="AI18" s="121"/>
      <c r="AL18" s="121"/>
      <c r="AO18" s="121"/>
      <c r="AR18" s="121"/>
      <c r="AU18" s="121"/>
      <c r="AX18" s="121"/>
      <c r="BA18" s="121"/>
      <c r="BD18" s="121"/>
      <c r="BE18" s="119">
        <f t="shared" si="1"/>
        <v>0</v>
      </c>
      <c r="BF18" s="119">
        <f t="shared" si="15"/>
        <v>0</v>
      </c>
    </row>
    <row r="19" spans="1:58" x14ac:dyDescent="0.25">
      <c r="A19">
        <f t="shared" si="2"/>
        <v>3022025</v>
      </c>
      <c r="B19">
        <v>3022025</v>
      </c>
      <c r="C19" t="s">
        <v>457</v>
      </c>
      <c r="D19">
        <f>VLOOKUP(B19,'School Details'!A:K,3,FALSE)</f>
        <v>0</v>
      </c>
      <c r="E19" t="str">
        <f>VLOOKUP(B19,'School Details'!A:K,4,FALSE)</f>
        <v>M</v>
      </c>
      <c r="F19" t="str">
        <f>VLOOKUP(B19,'School Details'!A:K,5,FALSE)</f>
        <v>Primary</v>
      </c>
      <c r="G19" s="100" t="s">
        <v>894</v>
      </c>
      <c r="H19" t="str">
        <f>VLOOKUP(G19,CCs!$Q:$R,2,FALSE)</f>
        <v>SF Grnt Pd-Pri Sch</v>
      </c>
      <c r="I19" s="127" t="s">
        <v>23678</v>
      </c>
      <c r="J19" t="str">
        <f t="shared" si="16"/>
        <v>661225</v>
      </c>
      <c r="K19" t="s">
        <v>15</v>
      </c>
      <c r="L19">
        <f t="shared" si="17"/>
        <v>1</v>
      </c>
      <c r="M19" t="str">
        <f t="shared" si="3"/>
        <v>NPQ.I06</v>
      </c>
      <c r="N19">
        <f>VLOOKUP(B19,'School Details'!A:K,10,FALSE)</f>
        <v>400001</v>
      </c>
      <c r="O19" t="str">
        <f t="shared" si="4"/>
        <v>Foulds</v>
      </c>
      <c r="P19" t="str">
        <f>VLOOKUP($N19,LBB_Code!$B:$F,3,FALSE)</f>
        <v>Foulds School</v>
      </c>
      <c r="Q19" t="s">
        <v>245</v>
      </c>
      <c r="R19" t="str">
        <f>VLOOKUP($N19,LBB_Code!$B:$F,4,FALSE)</f>
        <v>EN5 4NR</v>
      </c>
      <c r="S19" t="str">
        <f>VLOOKUP(G19,LBB_Code!$J:$O, 6,FALSE)</f>
        <v>A1.D10166.661225.99999.9999999.999999</v>
      </c>
      <c r="T19" s="153"/>
      <c r="U19" t="str">
        <f t="shared" si="5"/>
        <v>2025.NPQ.I06.Ap251</v>
      </c>
      <c r="V19" t="str">
        <f t="shared" si="6"/>
        <v>Foulds.2025.NPQ.I06.Ap25</v>
      </c>
      <c r="W19" s="121"/>
      <c r="X19" t="str">
        <f t="shared" si="7"/>
        <v>2025.NPQ.I06.Ma251</v>
      </c>
      <c r="Y19" t="str">
        <f t="shared" si="8"/>
        <v>Foulds.2025.NPQ.I06.Ma25</v>
      </c>
      <c r="Z19" s="121"/>
      <c r="AA19" t="str">
        <f t="shared" si="9"/>
        <v>2025.NPQ.I06.Ju251</v>
      </c>
      <c r="AB19" t="str">
        <f t="shared" si="10"/>
        <v>Foulds.2025.NPQ.I06.Ju25</v>
      </c>
      <c r="AC19" s="121"/>
      <c r="AD19" t="str">
        <f t="shared" si="11"/>
        <v>2025.NPQ.I06.Jul251</v>
      </c>
      <c r="AE19" t="str">
        <f t="shared" si="12"/>
        <v>Foulds.2025.NPQ.I06.Jul25</v>
      </c>
      <c r="AF19" s="121"/>
      <c r="AG19" t="str">
        <f t="shared" si="13"/>
        <v>2025.NPQ.I06.Aug251</v>
      </c>
      <c r="AH19" t="str">
        <f t="shared" si="14"/>
        <v>Foulds.2025.NPQ.I06.Aug25</v>
      </c>
      <c r="AI19" s="121"/>
      <c r="AL19" s="121"/>
      <c r="AO19" s="121"/>
      <c r="AR19" s="121"/>
      <c r="AU19" s="121"/>
      <c r="AX19" s="121"/>
      <c r="BA19" s="121"/>
      <c r="BD19" s="121"/>
      <c r="BE19" s="119">
        <f t="shared" si="1"/>
        <v>0</v>
      </c>
      <c r="BF19" s="119">
        <f t="shared" si="15"/>
        <v>0</v>
      </c>
    </row>
    <row r="20" spans="1:58" x14ac:dyDescent="0.25">
      <c r="A20">
        <f t="shared" si="2"/>
        <v>3022026</v>
      </c>
      <c r="B20">
        <v>3022026</v>
      </c>
      <c r="C20" t="s">
        <v>458</v>
      </c>
      <c r="D20">
        <f>VLOOKUP(B20,'School Details'!A:K,3,FALSE)</f>
        <v>0</v>
      </c>
      <c r="E20" t="str">
        <f>VLOOKUP(B20,'School Details'!A:K,4,FALSE)</f>
        <v>M</v>
      </c>
      <c r="F20" t="str">
        <f>VLOOKUP(B20,'School Details'!A:K,5,FALSE)</f>
        <v>Primary</v>
      </c>
      <c r="G20" s="100" t="s">
        <v>894</v>
      </c>
      <c r="H20" t="str">
        <f>VLOOKUP(G20,CCs!$Q:$R,2,FALSE)</f>
        <v>SF Grnt Pd-Pri Sch</v>
      </c>
      <c r="I20" s="127" t="s">
        <v>23678</v>
      </c>
      <c r="J20" t="str">
        <f t="shared" si="16"/>
        <v>661225</v>
      </c>
      <c r="K20" t="s">
        <v>15</v>
      </c>
      <c r="L20">
        <f t="shared" si="17"/>
        <v>1</v>
      </c>
      <c r="M20" t="str">
        <f t="shared" si="3"/>
        <v>NPQ.I06</v>
      </c>
      <c r="N20">
        <f>VLOOKUP(B20,'School Details'!A:K,10,FALSE)</f>
        <v>400082</v>
      </c>
      <c r="O20" t="str">
        <f t="shared" si="4"/>
        <v>Frith Manor Sch</v>
      </c>
      <c r="P20" t="str">
        <f>VLOOKUP($N20,LBB_Code!$B:$F,3,FALSE)</f>
        <v>Frith Manor School</v>
      </c>
      <c r="Q20" t="s">
        <v>116</v>
      </c>
      <c r="R20" t="str">
        <f>VLOOKUP($N20,LBB_Code!$B:$F,4,FALSE)</f>
        <v>N12 7BN</v>
      </c>
      <c r="S20" t="str">
        <f>VLOOKUP(G20,LBB_Code!$J:$O, 6,FALSE)</f>
        <v>A1.D10166.661225.99999.9999999.999999</v>
      </c>
      <c r="T20" s="153"/>
      <c r="U20" t="str">
        <f t="shared" si="5"/>
        <v>2026.NPQ.I06.Ap251</v>
      </c>
      <c r="V20" t="str">
        <f t="shared" si="6"/>
        <v>Frith Manor Sch.2026.NPQ.I06.Ap25</v>
      </c>
      <c r="W20" s="121"/>
      <c r="X20" t="str">
        <f t="shared" si="7"/>
        <v>2026.NPQ.I06.Ma251</v>
      </c>
      <c r="Y20" t="str">
        <f t="shared" si="8"/>
        <v>Frith Manor Sch.2026.NPQ.I06.Ma25</v>
      </c>
      <c r="Z20" s="121"/>
      <c r="AA20" t="str">
        <f t="shared" si="9"/>
        <v>2026.NPQ.I06.Ju251</v>
      </c>
      <c r="AB20" t="str">
        <f t="shared" si="10"/>
        <v>Frith Manor Sch.2026.NPQ.I06.Ju25</v>
      </c>
      <c r="AC20" s="121"/>
      <c r="AD20" t="str">
        <f t="shared" si="11"/>
        <v>2026.NPQ.I06.Jul251</v>
      </c>
      <c r="AE20" t="str">
        <f t="shared" si="12"/>
        <v>Frith Manor Sch.2026.NPQ.I06.Jul25</v>
      </c>
      <c r="AF20" s="121"/>
      <c r="AG20" t="str">
        <f t="shared" si="13"/>
        <v>2026.NPQ.I06.Aug251</v>
      </c>
      <c r="AH20" t="str">
        <f t="shared" si="14"/>
        <v>Frith Manor Sch.2026.NPQ.I06.Aug25</v>
      </c>
      <c r="AI20" s="121"/>
      <c r="AL20" s="121"/>
      <c r="AO20" s="121"/>
      <c r="AR20" s="121"/>
      <c r="AU20" s="121"/>
      <c r="AX20" s="121"/>
      <c r="BA20" s="121"/>
      <c r="BD20" s="121"/>
      <c r="BE20" s="119">
        <f t="shared" si="1"/>
        <v>0</v>
      </c>
      <c r="BF20" s="119">
        <f t="shared" si="15"/>
        <v>0</v>
      </c>
    </row>
    <row r="21" spans="1:58" x14ac:dyDescent="0.25">
      <c r="A21">
        <f t="shared" si="2"/>
        <v>3022027</v>
      </c>
      <c r="B21">
        <v>3022027</v>
      </c>
      <c r="C21" t="s">
        <v>460</v>
      </c>
      <c r="D21">
        <f>VLOOKUP(B21,'School Details'!A:K,3,FALSE)</f>
        <v>0</v>
      </c>
      <c r="E21" t="str">
        <f>VLOOKUP(B21,'School Details'!A:K,4,FALSE)</f>
        <v>M</v>
      </c>
      <c r="F21" t="str">
        <f>VLOOKUP(B21,'School Details'!A:K,5,FALSE)</f>
        <v>Primary</v>
      </c>
      <c r="G21" s="100" t="s">
        <v>894</v>
      </c>
      <c r="H21" t="str">
        <f>VLOOKUP(G21,CCs!$Q:$R,2,FALSE)</f>
        <v>SF Grnt Pd-Pri Sch</v>
      </c>
      <c r="I21" s="127" t="s">
        <v>23678</v>
      </c>
      <c r="J21" t="str">
        <f t="shared" si="16"/>
        <v>661225</v>
      </c>
      <c r="K21" t="s">
        <v>15</v>
      </c>
      <c r="L21">
        <f t="shared" si="17"/>
        <v>1</v>
      </c>
      <c r="M21" t="str">
        <f t="shared" si="3"/>
        <v>NPQ.I06</v>
      </c>
      <c r="N21">
        <f>VLOOKUP(B21,'School Details'!A:K,10,FALSE)</f>
        <v>400002</v>
      </c>
      <c r="O21" t="str">
        <f t="shared" si="4"/>
        <v>Garden Suburb Junior</v>
      </c>
      <c r="P21" t="str">
        <f>VLOOKUP($N21,LBB_Code!$B:$F,3,FALSE)</f>
        <v>Garden Suburb Junior School</v>
      </c>
      <c r="Q21" t="s">
        <v>202</v>
      </c>
      <c r="R21" t="str">
        <f>VLOOKUP($N21,LBB_Code!$B:$F,4,FALSE)</f>
        <v>NW11 6XU</v>
      </c>
      <c r="S21" t="str">
        <f>VLOOKUP(G21,LBB_Code!$J:$O, 6,FALSE)</f>
        <v>A1.D10166.661225.99999.9999999.999999</v>
      </c>
      <c r="T21" s="153"/>
      <c r="U21" t="str">
        <f t="shared" si="5"/>
        <v>2027.NPQ.I06.Ap251</v>
      </c>
      <c r="V21" t="str">
        <f t="shared" si="6"/>
        <v>Garden Suburb Junior.2027.NPQ.I06.Ap25</v>
      </c>
      <c r="W21" s="121"/>
      <c r="X21" t="str">
        <f t="shared" si="7"/>
        <v>2027.NPQ.I06.Ma251</v>
      </c>
      <c r="Y21" t="str">
        <f t="shared" si="8"/>
        <v>Garden Suburb Junior.2027.NPQ.I06.Ma25</v>
      </c>
      <c r="Z21" s="121"/>
      <c r="AA21" t="str">
        <f t="shared" si="9"/>
        <v>2027.NPQ.I06.Ju251</v>
      </c>
      <c r="AB21" t="str">
        <f t="shared" si="10"/>
        <v>Garden Suburb Junior.2027.NPQ.I06.Ju25</v>
      </c>
      <c r="AC21" s="121"/>
      <c r="AD21" t="str">
        <f t="shared" si="11"/>
        <v>2027.NPQ.I06.Jul251</v>
      </c>
      <c r="AE21" t="str">
        <f t="shared" si="12"/>
        <v>Garden Suburb Junior.2027.NPQ.I06.Jul25</v>
      </c>
      <c r="AF21" s="121"/>
      <c r="AG21" t="str">
        <f t="shared" si="13"/>
        <v>2027.NPQ.I06.Aug251</v>
      </c>
      <c r="AH21" t="str">
        <f t="shared" si="14"/>
        <v>Garden Suburb Junior.2027.NPQ.I06.Aug25</v>
      </c>
      <c r="AI21" s="121"/>
      <c r="AL21" s="121"/>
      <c r="AO21" s="121"/>
      <c r="AR21" s="121"/>
      <c r="AU21" s="121"/>
      <c r="AX21" s="121"/>
      <c r="BA21" s="121"/>
      <c r="BD21" s="121"/>
      <c r="BE21" s="119">
        <f t="shared" si="1"/>
        <v>0</v>
      </c>
      <c r="BF21" s="119">
        <f t="shared" si="15"/>
        <v>0</v>
      </c>
    </row>
    <row r="22" spans="1:58" x14ac:dyDescent="0.25">
      <c r="A22">
        <f t="shared" si="2"/>
        <v>3022031</v>
      </c>
      <c r="B22">
        <v>3022031</v>
      </c>
      <c r="C22" t="s">
        <v>465</v>
      </c>
      <c r="D22">
        <f>VLOOKUP(B22,'School Details'!A:K,3,FALSE)</f>
        <v>0</v>
      </c>
      <c r="E22" t="str">
        <f>VLOOKUP(B22,'School Details'!A:K,4,FALSE)</f>
        <v>M</v>
      </c>
      <c r="F22" t="str">
        <f>VLOOKUP(B22,'School Details'!A:K,5,FALSE)</f>
        <v>Primary</v>
      </c>
      <c r="G22" s="100" t="s">
        <v>894</v>
      </c>
      <c r="H22" t="str">
        <f>VLOOKUP(G22,CCs!$Q:$R,2,FALSE)</f>
        <v>SF Grnt Pd-Pri Sch</v>
      </c>
      <c r="I22" s="127" t="s">
        <v>23678</v>
      </c>
      <c r="J22" t="str">
        <f t="shared" si="16"/>
        <v>661225</v>
      </c>
      <c r="K22" t="s">
        <v>15</v>
      </c>
      <c r="L22">
        <f t="shared" si="17"/>
        <v>1</v>
      </c>
      <c r="M22" t="str">
        <f t="shared" si="3"/>
        <v>NPQ.I06</v>
      </c>
      <c r="N22">
        <f>VLOOKUP(B22,'School Details'!A:K,10,FALSE)</f>
        <v>400026</v>
      </c>
      <c r="O22" t="str">
        <f t="shared" si="4"/>
        <v>Hollickwood JMI Sch</v>
      </c>
      <c r="P22" t="str">
        <f>VLOOKUP($N22,LBB_Code!$B:$F,3,FALSE)</f>
        <v>Hollickwood School</v>
      </c>
      <c r="Q22" t="s">
        <v>152</v>
      </c>
      <c r="R22" t="str">
        <f>VLOOKUP($N22,LBB_Code!$B:$F,4,FALSE)</f>
        <v>N10 2NL</v>
      </c>
      <c r="S22" t="str">
        <f>VLOOKUP(G22,LBB_Code!$J:$O, 6,FALSE)</f>
        <v>A1.D10166.661225.99999.9999999.999999</v>
      </c>
      <c r="T22" s="153"/>
      <c r="U22" t="str">
        <f t="shared" si="5"/>
        <v>2031.NPQ.I06.Ap251</v>
      </c>
      <c r="V22" t="str">
        <f t="shared" si="6"/>
        <v>Hollickwood JMI Sch.2031.NPQ.I06.Ap25</v>
      </c>
      <c r="W22" s="121"/>
      <c r="X22" t="str">
        <f t="shared" si="7"/>
        <v>2031.NPQ.I06.Ma251</v>
      </c>
      <c r="Y22" t="str">
        <f t="shared" si="8"/>
        <v>Hollickwood JMI Sch.2031.NPQ.I06.Ma25</v>
      </c>
      <c r="Z22" s="121"/>
      <c r="AA22" t="str">
        <f t="shared" si="9"/>
        <v>2031.NPQ.I06.Ju251</v>
      </c>
      <c r="AB22" t="str">
        <f t="shared" si="10"/>
        <v>Hollickwood JMI Sch.2031.NPQ.I06.Ju25</v>
      </c>
      <c r="AC22" s="121"/>
      <c r="AD22" t="str">
        <f t="shared" si="11"/>
        <v>2031.NPQ.I06.Jul251</v>
      </c>
      <c r="AE22" t="str">
        <f t="shared" si="12"/>
        <v>Hollickwood JMI Sch.2031.NPQ.I06.Jul25</v>
      </c>
      <c r="AF22" s="121"/>
      <c r="AG22" t="str">
        <f t="shared" si="13"/>
        <v>2031.NPQ.I06.Aug251</v>
      </c>
      <c r="AH22" t="str">
        <f t="shared" si="14"/>
        <v>Hollickwood JMI Sch.2031.NPQ.I06.Aug25</v>
      </c>
      <c r="AI22" s="121"/>
      <c r="AL22" s="121"/>
      <c r="AO22" s="121"/>
      <c r="AR22" s="121"/>
      <c r="AU22" s="121"/>
      <c r="AX22" s="121"/>
      <c r="BA22" s="121"/>
      <c r="BD22" s="121"/>
      <c r="BE22" s="119">
        <f t="shared" si="1"/>
        <v>0</v>
      </c>
      <c r="BF22" s="119">
        <f t="shared" si="15"/>
        <v>0</v>
      </c>
    </row>
    <row r="23" spans="1:58" x14ac:dyDescent="0.25">
      <c r="A23">
        <f t="shared" si="2"/>
        <v>3022032</v>
      </c>
      <c r="B23">
        <v>3022032</v>
      </c>
      <c r="C23" t="s">
        <v>148</v>
      </c>
      <c r="D23">
        <f>VLOOKUP(B23,'School Details'!A:K,3,FALSE)</f>
        <v>0</v>
      </c>
      <c r="E23" t="str">
        <f>VLOOKUP(B23,'School Details'!A:K,4,FALSE)</f>
        <v>M</v>
      </c>
      <c r="F23" t="str">
        <f>VLOOKUP(B23,'School Details'!A:K,5,FALSE)</f>
        <v>Primary</v>
      </c>
      <c r="G23" s="100" t="s">
        <v>894</v>
      </c>
      <c r="H23" t="str">
        <f>VLOOKUP(G23,CCs!$Q:$R,2,FALSE)</f>
        <v>SF Grnt Pd-Pri Sch</v>
      </c>
      <c r="I23" s="127" t="s">
        <v>23678</v>
      </c>
      <c r="J23" t="str">
        <f t="shared" si="16"/>
        <v>661225</v>
      </c>
      <c r="K23" t="s">
        <v>15</v>
      </c>
      <c r="L23">
        <f t="shared" si="17"/>
        <v>1</v>
      </c>
      <c r="M23" t="str">
        <f t="shared" si="3"/>
        <v>NPQ.I06</v>
      </c>
      <c r="N23">
        <f>VLOOKUP(B23,'School Details'!A:K,10,FALSE)</f>
        <v>400084</v>
      </c>
      <c r="O23" t="str">
        <f t="shared" si="4"/>
        <v>Holly Park School</v>
      </c>
      <c r="P23" t="str">
        <f>VLOOKUP($N23,LBB_Code!$B:$F,3,FALSE)</f>
        <v>Holly Park School</v>
      </c>
      <c r="Q23" t="s">
        <v>149</v>
      </c>
      <c r="R23" t="str">
        <f>VLOOKUP($N23,LBB_Code!$B:$F,4,FALSE)</f>
        <v>N11 3HG</v>
      </c>
      <c r="S23" t="str">
        <f>VLOOKUP(G23,LBB_Code!$J:$O, 6,FALSE)</f>
        <v>A1.D10166.661225.99999.9999999.999999</v>
      </c>
      <c r="T23" s="153"/>
      <c r="U23" t="str">
        <f t="shared" si="5"/>
        <v>2032.NPQ.I06.Ap251</v>
      </c>
      <c r="V23" t="str">
        <f t="shared" si="6"/>
        <v>Holly Park School.2032.NPQ.I06.Ap25</v>
      </c>
      <c r="W23" s="121"/>
      <c r="X23" t="str">
        <f t="shared" si="7"/>
        <v>2032.NPQ.I06.Ma251</v>
      </c>
      <c r="Y23" t="str">
        <f t="shared" si="8"/>
        <v>Holly Park School.2032.NPQ.I06.Ma25</v>
      </c>
      <c r="Z23" s="121"/>
      <c r="AA23" t="str">
        <f t="shared" si="9"/>
        <v>2032.NPQ.I06.Ju251</v>
      </c>
      <c r="AB23" t="str">
        <f t="shared" si="10"/>
        <v>Holly Park School.2032.NPQ.I06.Ju25</v>
      </c>
      <c r="AC23" s="121"/>
      <c r="AD23" t="str">
        <f t="shared" si="11"/>
        <v>2032.NPQ.I06.Jul251</v>
      </c>
      <c r="AE23" t="str">
        <f t="shared" si="12"/>
        <v>Holly Park School.2032.NPQ.I06.Jul25</v>
      </c>
      <c r="AF23" s="121"/>
      <c r="AG23" t="str">
        <f t="shared" si="13"/>
        <v>2032.NPQ.I06.Aug251</v>
      </c>
      <c r="AH23" t="str">
        <f t="shared" si="14"/>
        <v>Holly Park School.2032.NPQ.I06.Aug25</v>
      </c>
      <c r="AI23" s="121"/>
      <c r="AL23" s="121"/>
      <c r="AO23" s="121"/>
      <c r="AR23" s="121"/>
      <c r="AU23" s="121"/>
      <c r="AX23" s="121"/>
      <c r="BA23" s="121"/>
      <c r="BD23" s="121"/>
      <c r="BE23" s="119">
        <f t="shared" si="1"/>
        <v>0</v>
      </c>
      <c r="BF23" s="121">
        <f t="shared" si="15"/>
        <v>0</v>
      </c>
    </row>
    <row r="24" spans="1:58" x14ac:dyDescent="0.25">
      <c r="A24">
        <f t="shared" si="2"/>
        <v>3022036</v>
      </c>
      <c r="B24">
        <v>3022036</v>
      </c>
      <c r="C24" t="s">
        <v>175</v>
      </c>
      <c r="D24">
        <f>VLOOKUP(B24,'School Details'!A:K,3,FALSE)</f>
        <v>0</v>
      </c>
      <c r="E24" t="str">
        <f>VLOOKUP(B24,'School Details'!A:K,4,FALSE)</f>
        <v>M</v>
      </c>
      <c r="F24" t="str">
        <f>VLOOKUP(B24,'School Details'!A:K,5,FALSE)</f>
        <v>Primary</v>
      </c>
      <c r="G24" s="100" t="s">
        <v>894</v>
      </c>
      <c r="H24" t="str">
        <f>VLOOKUP(G24,CCs!$Q:$R,2,FALSE)</f>
        <v>SF Grnt Pd-Pri Sch</v>
      </c>
      <c r="I24" s="127" t="s">
        <v>23678</v>
      </c>
      <c r="J24" t="str">
        <f t="shared" si="16"/>
        <v>661225</v>
      </c>
      <c r="K24" t="s">
        <v>15</v>
      </c>
      <c r="L24">
        <f t="shared" si="17"/>
        <v>1</v>
      </c>
      <c r="M24" t="str">
        <f t="shared" si="3"/>
        <v>NPQ.I06</v>
      </c>
      <c r="N24">
        <f>VLOOKUP(B24,'School Details'!A:K,10,FALSE)</f>
        <v>400046</v>
      </c>
      <c r="O24" t="str">
        <f t="shared" si="4"/>
        <v>Livingstone School</v>
      </c>
      <c r="P24" t="str">
        <f>VLOOKUP($N24,LBB_Code!$B:$F,3,FALSE)</f>
        <v>Livingstone School</v>
      </c>
      <c r="Q24" t="s">
        <v>176</v>
      </c>
      <c r="R24" t="str">
        <f>VLOOKUP($N24,LBB_Code!$B:$F,4,FALSE)</f>
        <v>EN4 9BU</v>
      </c>
      <c r="S24" t="str">
        <f>VLOOKUP(G24,LBB_Code!$J:$O, 6,FALSE)</f>
        <v>A1.D10166.661225.99999.9999999.999999</v>
      </c>
      <c r="T24" s="153"/>
      <c r="U24" t="str">
        <f t="shared" si="5"/>
        <v>2036.NPQ.I06.Ap251</v>
      </c>
      <c r="V24" t="str">
        <f t="shared" si="6"/>
        <v>Livingstone School.2036.NPQ.I06.Ap25</v>
      </c>
      <c r="W24" s="121"/>
      <c r="X24" t="str">
        <f t="shared" si="7"/>
        <v>2036.NPQ.I06.Ma251</v>
      </c>
      <c r="Y24" t="str">
        <f t="shared" si="8"/>
        <v>Livingstone School.2036.NPQ.I06.Ma25</v>
      </c>
      <c r="Z24" s="121"/>
      <c r="AA24" t="str">
        <f t="shared" si="9"/>
        <v>2036.NPQ.I06.Ju251</v>
      </c>
      <c r="AB24" t="str">
        <f t="shared" si="10"/>
        <v>Livingstone School.2036.NPQ.I06.Ju25</v>
      </c>
      <c r="AC24" s="121"/>
      <c r="AD24" t="str">
        <f t="shared" si="11"/>
        <v>2036.NPQ.I06.Jul251</v>
      </c>
      <c r="AE24" t="str">
        <f t="shared" si="12"/>
        <v>Livingstone School.2036.NPQ.I06.Jul25</v>
      </c>
      <c r="AF24" s="121"/>
      <c r="AG24" t="str">
        <f t="shared" si="13"/>
        <v>2036.NPQ.I06.Aug251</v>
      </c>
      <c r="AH24" t="str">
        <f t="shared" si="14"/>
        <v>Livingstone School.2036.NPQ.I06.Aug25</v>
      </c>
      <c r="AI24" s="121"/>
      <c r="AL24" s="121"/>
      <c r="AO24" s="121"/>
      <c r="AR24" s="121"/>
      <c r="AU24" s="121"/>
      <c r="AX24" s="121"/>
      <c r="BA24" s="121"/>
      <c r="BD24" s="121"/>
      <c r="BE24" s="119">
        <f t="shared" si="1"/>
        <v>0</v>
      </c>
      <c r="BF24" s="121">
        <f t="shared" si="15"/>
        <v>0</v>
      </c>
    </row>
    <row r="25" spans="1:58" x14ac:dyDescent="0.25">
      <c r="A25">
        <f t="shared" si="2"/>
        <v>3022043</v>
      </c>
      <c r="B25">
        <v>3022043</v>
      </c>
      <c r="C25" t="s">
        <v>481</v>
      </c>
      <c r="D25">
        <f>VLOOKUP(B25,'School Details'!A:K,3,FALSE)</f>
        <v>0</v>
      </c>
      <c r="E25" t="str">
        <f>VLOOKUP(B25,'School Details'!A:K,4,FALSE)</f>
        <v>M</v>
      </c>
      <c r="F25" t="str">
        <f>VLOOKUP(B25,'School Details'!A:K,5,FALSE)</f>
        <v>Primary</v>
      </c>
      <c r="G25" s="100" t="s">
        <v>894</v>
      </c>
      <c r="H25" t="str">
        <f>VLOOKUP(G25,CCs!$Q:$R,2,FALSE)</f>
        <v>SF Grnt Pd-Pri Sch</v>
      </c>
      <c r="I25" s="127" t="s">
        <v>23678</v>
      </c>
      <c r="J25" t="str">
        <f t="shared" si="16"/>
        <v>661225</v>
      </c>
      <c r="K25" t="s">
        <v>15</v>
      </c>
      <c r="L25">
        <f t="shared" si="17"/>
        <v>1</v>
      </c>
      <c r="M25" t="str">
        <f t="shared" si="3"/>
        <v>NPQ.I06</v>
      </c>
      <c r="N25">
        <f>VLOOKUP(B25,'School Details'!A:K,10,FALSE)</f>
        <v>400088</v>
      </c>
      <c r="O25" t="str">
        <f t="shared" si="4"/>
        <v>Moss Hall Junior</v>
      </c>
      <c r="P25" t="str">
        <f>VLOOKUP($N25,LBB_Code!$B:$F,3,FALSE)</f>
        <v>Moss Hall Junior School</v>
      </c>
      <c r="Q25" t="s">
        <v>199</v>
      </c>
      <c r="R25" t="str">
        <f>VLOOKUP($N25,LBB_Code!$B:$F,4,FALSE)</f>
        <v>N3 1NR</v>
      </c>
      <c r="S25" t="str">
        <f>VLOOKUP(G25,LBB_Code!$J:$O, 6,FALSE)</f>
        <v>A1.D10166.661225.99999.9999999.999999</v>
      </c>
      <c r="T25" s="153"/>
      <c r="U25" t="str">
        <f t="shared" si="5"/>
        <v>2043.NPQ.I06.Ap251</v>
      </c>
      <c r="V25" t="str">
        <f t="shared" si="6"/>
        <v>Moss Hall Junior.2043.NPQ.I06.Ap25</v>
      </c>
      <c r="W25" s="121"/>
      <c r="X25" t="str">
        <f t="shared" si="7"/>
        <v>2043.NPQ.I06.Ma251</v>
      </c>
      <c r="Y25" t="str">
        <f t="shared" si="8"/>
        <v>Moss Hall Junior.2043.NPQ.I06.Ma25</v>
      </c>
      <c r="Z25" s="121"/>
      <c r="AA25" t="str">
        <f t="shared" si="9"/>
        <v>2043.NPQ.I06.Ju251</v>
      </c>
      <c r="AB25" t="str">
        <f t="shared" si="10"/>
        <v>Moss Hall Junior.2043.NPQ.I06.Ju25</v>
      </c>
      <c r="AC25" s="121"/>
      <c r="AD25" t="str">
        <f t="shared" si="11"/>
        <v>2043.NPQ.I06.Jul251</v>
      </c>
      <c r="AE25" t="str">
        <f t="shared" si="12"/>
        <v>Moss Hall Junior.2043.NPQ.I06.Jul25</v>
      </c>
      <c r="AF25" s="121"/>
      <c r="AG25" t="str">
        <f t="shared" si="13"/>
        <v>2043.NPQ.I06.Aug251</v>
      </c>
      <c r="AH25" t="str">
        <f t="shared" si="14"/>
        <v>Moss Hall Junior.2043.NPQ.I06.Aug25</v>
      </c>
      <c r="AI25" s="121"/>
      <c r="AL25" s="121"/>
      <c r="AO25" s="121"/>
      <c r="AR25" s="121"/>
      <c r="AU25" s="121"/>
      <c r="AX25" s="121"/>
      <c r="BA25" s="121"/>
      <c r="BD25" s="121"/>
      <c r="BE25" s="119">
        <f t="shared" si="1"/>
        <v>0</v>
      </c>
      <c r="BF25" s="121">
        <f t="shared" si="15"/>
        <v>0</v>
      </c>
    </row>
    <row r="26" spans="1:58" x14ac:dyDescent="0.25">
      <c r="A26">
        <f t="shared" si="2"/>
        <v>3022044</v>
      </c>
      <c r="B26">
        <v>3022044</v>
      </c>
      <c r="C26" t="s">
        <v>480</v>
      </c>
      <c r="D26">
        <f>VLOOKUP(B26,'School Details'!A:K,3,FALSE)</f>
        <v>0</v>
      </c>
      <c r="E26" t="str">
        <f>VLOOKUP(B26,'School Details'!A:K,4,FALSE)</f>
        <v>M</v>
      </c>
      <c r="F26" t="str">
        <f>VLOOKUP(B26,'School Details'!A:K,5,FALSE)</f>
        <v>Primary</v>
      </c>
      <c r="G26" s="100" t="s">
        <v>894</v>
      </c>
      <c r="H26" t="str">
        <f>VLOOKUP(G26,CCs!$Q:$R,2,FALSE)</f>
        <v>SF Grnt Pd-Pri Sch</v>
      </c>
      <c r="I26" s="127" t="s">
        <v>23678</v>
      </c>
      <c r="J26" t="str">
        <f t="shared" si="16"/>
        <v>661225</v>
      </c>
      <c r="K26" t="s">
        <v>15</v>
      </c>
      <c r="L26">
        <f t="shared" si="17"/>
        <v>1</v>
      </c>
      <c r="M26" t="str">
        <f t="shared" si="3"/>
        <v>NPQ.I06</v>
      </c>
      <c r="N26">
        <f>VLOOKUP(B26,'School Details'!A:K,10,FALSE)</f>
        <v>400088</v>
      </c>
      <c r="O26" t="str">
        <f t="shared" si="4"/>
        <v>Moss Hall Infant</v>
      </c>
      <c r="P26" t="str">
        <f>VLOOKUP($N26,LBB_Code!$B:$F,3,FALSE)</f>
        <v>Moss Hall Junior School</v>
      </c>
      <c r="Q26" t="s">
        <v>110</v>
      </c>
      <c r="R26" t="str">
        <f>VLOOKUP($N26,LBB_Code!$B:$F,4,FALSE)</f>
        <v>N3 1NR</v>
      </c>
      <c r="S26" t="str">
        <f>VLOOKUP(G26,LBB_Code!$J:$O, 6,FALSE)</f>
        <v>A1.D10166.661225.99999.9999999.999999</v>
      </c>
      <c r="T26" s="153"/>
      <c r="U26" t="str">
        <f t="shared" si="5"/>
        <v>2044.NPQ.I06.Ap251</v>
      </c>
      <c r="V26" t="str">
        <f t="shared" si="6"/>
        <v>Moss Hall Infant.2044.NPQ.I06.Ap25</v>
      </c>
      <c r="W26" s="121"/>
      <c r="X26" t="str">
        <f t="shared" si="7"/>
        <v>2044.NPQ.I06.Ma251</v>
      </c>
      <c r="Y26" t="str">
        <f t="shared" si="8"/>
        <v>Moss Hall Infant.2044.NPQ.I06.Ma25</v>
      </c>
      <c r="Z26" s="121"/>
      <c r="AA26" t="str">
        <f t="shared" si="9"/>
        <v>2044.NPQ.I06.Ju251</v>
      </c>
      <c r="AB26" t="str">
        <f t="shared" si="10"/>
        <v>Moss Hall Infant.2044.NPQ.I06.Ju25</v>
      </c>
      <c r="AC26" s="121"/>
      <c r="AD26" t="str">
        <f t="shared" si="11"/>
        <v>2044.NPQ.I06.Jul251</v>
      </c>
      <c r="AE26" t="str">
        <f t="shared" si="12"/>
        <v>Moss Hall Infant.2044.NPQ.I06.Jul25</v>
      </c>
      <c r="AF26" s="121"/>
      <c r="AG26" t="str">
        <f t="shared" si="13"/>
        <v>2044.NPQ.I06.Aug251</v>
      </c>
      <c r="AH26" t="str">
        <f t="shared" si="14"/>
        <v>Moss Hall Infant.2044.NPQ.I06.Aug25</v>
      </c>
      <c r="AI26" s="121"/>
      <c r="AL26" s="121"/>
      <c r="AO26" s="121"/>
      <c r="AR26" s="121"/>
      <c r="AU26" s="121"/>
      <c r="AX26" s="121"/>
      <c r="BA26" s="121"/>
      <c r="BD26" s="121"/>
      <c r="BE26" s="119">
        <f t="shared" si="1"/>
        <v>0</v>
      </c>
      <c r="BF26" s="119">
        <f t="shared" si="15"/>
        <v>0</v>
      </c>
    </row>
    <row r="27" spans="1:58" x14ac:dyDescent="0.25">
      <c r="A27">
        <f t="shared" si="2"/>
        <v>3022055</v>
      </c>
      <c r="B27">
        <v>3022055</v>
      </c>
      <c r="C27" t="s">
        <v>524</v>
      </c>
      <c r="D27">
        <f>VLOOKUP(B27,'School Details'!A:K,3,FALSE)</f>
        <v>0</v>
      </c>
      <c r="E27" t="str">
        <f>VLOOKUP(B27,'School Details'!A:K,4,FALSE)</f>
        <v>M</v>
      </c>
      <c r="F27" t="str">
        <f>VLOOKUP(B27,'School Details'!A:K,5,FALSE)</f>
        <v>Primary</v>
      </c>
      <c r="G27" s="100" t="s">
        <v>894</v>
      </c>
      <c r="H27" t="str">
        <f>VLOOKUP(G27,CCs!$Q:$R,2,FALSE)</f>
        <v>SF Grnt Pd-Pri Sch</v>
      </c>
      <c r="I27" s="127" t="s">
        <v>23678</v>
      </c>
      <c r="J27" t="str">
        <f t="shared" si="16"/>
        <v>661225</v>
      </c>
      <c r="K27" t="s">
        <v>15</v>
      </c>
      <c r="L27">
        <f t="shared" si="17"/>
        <v>1</v>
      </c>
      <c r="M27" t="str">
        <f t="shared" si="3"/>
        <v>NPQ.I06</v>
      </c>
      <c r="N27">
        <f>VLOOKUP(B27,'School Details'!A:K,10,FALSE)</f>
        <v>400101</v>
      </c>
      <c r="O27" t="str">
        <f t="shared" si="4"/>
        <v xml:space="preserve">Tudor </v>
      </c>
      <c r="P27" t="str">
        <f>VLOOKUP($N27,LBB_Code!$B:$F,3,FALSE)</f>
        <v>Tudor School</v>
      </c>
      <c r="Q27" t="s">
        <v>38</v>
      </c>
      <c r="R27" t="str">
        <f>VLOOKUP($N27,LBB_Code!$B:$F,4,FALSE)</f>
        <v>N3 2AG</v>
      </c>
      <c r="S27" t="str">
        <f>VLOOKUP(G27,LBB_Code!$J:$O, 6,FALSE)</f>
        <v>A1.D10166.661225.99999.9999999.999999</v>
      </c>
      <c r="T27" s="153"/>
      <c r="U27" t="str">
        <f t="shared" si="5"/>
        <v>2055.NPQ.I06.Ap251</v>
      </c>
      <c r="V27" t="str">
        <f t="shared" si="6"/>
        <v>Tudor .2055.NPQ.I06.Ap25</v>
      </c>
      <c r="W27" s="121"/>
      <c r="X27" t="str">
        <f t="shared" si="7"/>
        <v>2055.NPQ.I06.Ma251</v>
      </c>
      <c r="Y27" t="str">
        <f t="shared" si="8"/>
        <v>Tudor .2055.NPQ.I06.Ma25</v>
      </c>
      <c r="Z27" s="121"/>
      <c r="AA27" t="str">
        <f t="shared" si="9"/>
        <v>2055.NPQ.I06.Ju251</v>
      </c>
      <c r="AB27" t="str">
        <f t="shared" si="10"/>
        <v>Tudor .2055.NPQ.I06.Ju25</v>
      </c>
      <c r="AC27" s="121"/>
      <c r="AD27" t="str">
        <f t="shared" si="11"/>
        <v>2055.NPQ.I06.Jul251</v>
      </c>
      <c r="AE27" t="str">
        <f t="shared" si="12"/>
        <v>Tudor .2055.NPQ.I06.Jul25</v>
      </c>
      <c r="AF27" s="121"/>
      <c r="AG27" t="str">
        <f t="shared" si="13"/>
        <v>2055.NPQ.I06.Aug251</v>
      </c>
      <c r="AH27" t="str">
        <f t="shared" si="14"/>
        <v>Tudor .2055.NPQ.I06.Aug25</v>
      </c>
      <c r="AI27" s="121"/>
      <c r="AL27" s="121"/>
      <c r="AO27" s="121"/>
      <c r="AR27" s="121"/>
      <c r="AU27" s="121"/>
      <c r="AX27" s="121"/>
      <c r="BA27" s="121"/>
      <c r="BD27" s="121"/>
      <c r="BE27" s="119">
        <f t="shared" si="1"/>
        <v>0</v>
      </c>
      <c r="BF27" s="119">
        <f t="shared" si="15"/>
        <v>0</v>
      </c>
    </row>
    <row r="28" spans="1:58" x14ac:dyDescent="0.25">
      <c r="A28">
        <f t="shared" si="2"/>
        <v>3022057</v>
      </c>
      <c r="B28">
        <v>3022057</v>
      </c>
      <c r="C28" t="s">
        <v>525</v>
      </c>
      <c r="D28">
        <f>VLOOKUP(B28,'School Details'!A:K,3,FALSE)</f>
        <v>0</v>
      </c>
      <c r="E28" t="str">
        <f>VLOOKUP(B28,'School Details'!A:K,4,FALSE)</f>
        <v>M</v>
      </c>
      <c r="F28" t="str">
        <f>VLOOKUP(B28,'School Details'!A:K,5,FALSE)</f>
        <v>Primary</v>
      </c>
      <c r="G28" s="100" t="s">
        <v>894</v>
      </c>
      <c r="H28" t="str">
        <f>VLOOKUP(G28,CCs!$Q:$R,2,FALSE)</f>
        <v>SF Grnt Pd-Pri Sch</v>
      </c>
      <c r="I28" s="127" t="s">
        <v>23678</v>
      </c>
      <c r="J28" t="str">
        <f t="shared" si="16"/>
        <v>661225</v>
      </c>
      <c r="K28" t="s">
        <v>15</v>
      </c>
      <c r="L28">
        <f t="shared" si="17"/>
        <v>1</v>
      </c>
      <c r="M28" t="str">
        <f t="shared" si="3"/>
        <v>NPQ.I06</v>
      </c>
      <c r="N28">
        <f>VLOOKUP(B28,'School Details'!A:K,10,FALSE)</f>
        <v>400053</v>
      </c>
      <c r="O28" t="str">
        <f t="shared" si="4"/>
        <v xml:space="preserve">Underhill </v>
      </c>
      <c r="P28" t="str">
        <f>VLOOKUP($N28,LBB_Code!$B:$F,3,FALSE)</f>
        <v>Underhill School</v>
      </c>
      <c r="Q28" t="s">
        <v>227</v>
      </c>
      <c r="R28" t="str">
        <f>VLOOKUP($N28,LBB_Code!$B:$F,4,FALSE)</f>
        <v>EN5 2LZ</v>
      </c>
      <c r="S28" t="str">
        <f>VLOOKUP(G28,LBB_Code!$J:$O, 6,FALSE)</f>
        <v>A1.D10166.661225.99999.9999999.999999</v>
      </c>
      <c r="T28" s="153"/>
      <c r="U28" t="str">
        <f t="shared" si="5"/>
        <v>2057.NPQ.I06.Ap251</v>
      </c>
      <c r="V28" t="str">
        <f t="shared" si="6"/>
        <v>Underhill .2057.NPQ.I06.Ap25</v>
      </c>
      <c r="W28" s="121"/>
      <c r="X28" t="str">
        <f t="shared" si="7"/>
        <v>2057.NPQ.I06.Ma251</v>
      </c>
      <c r="Y28" t="str">
        <f t="shared" si="8"/>
        <v>Underhill .2057.NPQ.I06.Ma25</v>
      </c>
      <c r="Z28" s="121"/>
      <c r="AA28" t="str">
        <f t="shared" si="9"/>
        <v>2057.NPQ.I06.Ju251</v>
      </c>
      <c r="AB28" t="str">
        <f t="shared" si="10"/>
        <v>Underhill .2057.NPQ.I06.Ju25</v>
      </c>
      <c r="AC28" s="121"/>
      <c r="AD28" t="str">
        <f t="shared" si="11"/>
        <v>2057.NPQ.I06.Jul251</v>
      </c>
      <c r="AE28" t="str">
        <f t="shared" si="12"/>
        <v>Underhill .2057.NPQ.I06.Jul25</v>
      </c>
      <c r="AF28" s="121"/>
      <c r="AG28" t="str">
        <f t="shared" si="13"/>
        <v>2057.NPQ.I06.Aug251</v>
      </c>
      <c r="AH28" t="str">
        <f t="shared" si="14"/>
        <v>Underhill .2057.NPQ.I06.Aug25</v>
      </c>
      <c r="AI28" s="121"/>
      <c r="AL28" s="121"/>
      <c r="AO28" s="121"/>
      <c r="AR28" s="121"/>
      <c r="AU28" s="121"/>
      <c r="AX28" s="121"/>
      <c r="BA28" s="121"/>
      <c r="BD28" s="121"/>
      <c r="BE28" s="119">
        <f t="shared" si="1"/>
        <v>0</v>
      </c>
      <c r="BF28" s="119">
        <f t="shared" si="15"/>
        <v>0</v>
      </c>
    </row>
    <row r="29" spans="1:58" x14ac:dyDescent="0.25">
      <c r="A29">
        <f t="shared" si="2"/>
        <v>3022060</v>
      </c>
      <c r="B29">
        <v>3022060</v>
      </c>
      <c r="C29" t="s">
        <v>529</v>
      </c>
      <c r="D29">
        <f>VLOOKUP(B29,'School Details'!A:K,3,FALSE)</f>
        <v>0</v>
      </c>
      <c r="E29" t="str">
        <f>VLOOKUP(B29,'School Details'!A:K,4,FALSE)</f>
        <v>M</v>
      </c>
      <c r="F29" t="str">
        <f>VLOOKUP(B29,'School Details'!A:K,5,FALSE)</f>
        <v>Primary</v>
      </c>
      <c r="G29" s="100" t="s">
        <v>894</v>
      </c>
      <c r="H29" t="str">
        <f>VLOOKUP(G29,CCs!$Q:$R,2,FALSE)</f>
        <v>SF Grnt Pd-Pri Sch</v>
      </c>
      <c r="I29" s="127" t="s">
        <v>23678</v>
      </c>
      <c r="J29" t="str">
        <f t="shared" si="16"/>
        <v>661225</v>
      </c>
      <c r="K29" t="s">
        <v>15</v>
      </c>
      <c r="L29">
        <f t="shared" si="17"/>
        <v>1</v>
      </c>
      <c r="M29" t="str">
        <f t="shared" si="3"/>
        <v>NPQ.I06</v>
      </c>
      <c r="N29">
        <f>VLOOKUP(B29,'School Details'!A:K,10,FALSE)</f>
        <v>400011</v>
      </c>
      <c r="O29" t="str">
        <f t="shared" si="4"/>
        <v xml:space="preserve">Whitings Hill  </v>
      </c>
      <c r="P29" t="str">
        <f>VLOOKUP($N29,LBB_Code!$B:$F,3,FALSE)</f>
        <v>Whitings Hill School</v>
      </c>
      <c r="Q29" t="s">
        <v>251</v>
      </c>
      <c r="R29" t="str">
        <f>VLOOKUP($N29,LBB_Code!$B:$F,4,FALSE)</f>
        <v>EN5 2QY</v>
      </c>
      <c r="S29" t="str">
        <f>VLOOKUP(G29,LBB_Code!$J:$O, 6,FALSE)</f>
        <v>A1.D10166.661225.99999.9999999.999999</v>
      </c>
      <c r="T29" s="153"/>
      <c r="U29" t="str">
        <f t="shared" si="5"/>
        <v>2060.NPQ.I06.Ap251</v>
      </c>
      <c r="V29" t="str">
        <f t="shared" si="6"/>
        <v>Whitings Hill  .2060.NPQ.I06.Ap25</v>
      </c>
      <c r="W29" s="121"/>
      <c r="X29" t="str">
        <f t="shared" si="7"/>
        <v>2060.NPQ.I06.Ma251</v>
      </c>
      <c r="Y29" t="str">
        <f t="shared" si="8"/>
        <v>Whitings Hill  .2060.NPQ.I06.Ma25</v>
      </c>
      <c r="Z29" s="121"/>
      <c r="AA29" t="str">
        <f t="shared" si="9"/>
        <v>2060.NPQ.I06.Ju251</v>
      </c>
      <c r="AB29" t="str">
        <f t="shared" si="10"/>
        <v>Whitings Hill  .2060.NPQ.I06.Ju25</v>
      </c>
      <c r="AC29" s="121"/>
      <c r="AD29" t="str">
        <f t="shared" si="11"/>
        <v>2060.NPQ.I06.Jul251</v>
      </c>
      <c r="AE29" t="str">
        <f t="shared" si="12"/>
        <v>Whitings Hill  .2060.NPQ.I06.Jul25</v>
      </c>
      <c r="AF29" s="121"/>
      <c r="AG29" t="str">
        <f t="shared" si="13"/>
        <v>2060.NPQ.I06.Aug251</v>
      </c>
      <c r="AH29" t="str">
        <f t="shared" si="14"/>
        <v>Whitings Hill  .2060.NPQ.I06.Aug25</v>
      </c>
      <c r="AI29" s="121"/>
      <c r="AL29" s="121"/>
      <c r="AO29" s="121"/>
      <c r="AR29" s="121"/>
      <c r="AU29" s="121"/>
      <c r="AX29" s="121"/>
      <c r="BA29" s="121"/>
      <c r="BD29" s="121"/>
      <c r="BE29" s="119">
        <f t="shared" si="1"/>
        <v>0</v>
      </c>
      <c r="BF29" s="119">
        <f t="shared" si="15"/>
        <v>0</v>
      </c>
    </row>
    <row r="30" spans="1:58" x14ac:dyDescent="0.25">
      <c r="A30">
        <f t="shared" si="2"/>
        <v>3022067</v>
      </c>
      <c r="B30">
        <v>3022067</v>
      </c>
      <c r="C30" t="s">
        <v>436</v>
      </c>
      <c r="D30">
        <f>VLOOKUP(B30,'School Details'!A:K,3,FALSE)</f>
        <v>0</v>
      </c>
      <c r="E30" t="str">
        <f>VLOOKUP(B30,'School Details'!A:K,4,FALSE)</f>
        <v>M</v>
      </c>
      <c r="F30" t="str">
        <f>VLOOKUP(B30,'School Details'!A:K,5,FALSE)</f>
        <v>Primary</v>
      </c>
      <c r="G30" s="100" t="s">
        <v>894</v>
      </c>
      <c r="H30" t="str">
        <f>VLOOKUP(G30,CCs!$Q:$R,2,FALSE)</f>
        <v>SF Grnt Pd-Pri Sch</v>
      </c>
      <c r="I30" s="127" t="s">
        <v>23678</v>
      </c>
      <c r="J30" t="str">
        <f t="shared" si="16"/>
        <v>661225</v>
      </c>
      <c r="K30" t="s">
        <v>15</v>
      </c>
      <c r="L30">
        <f t="shared" si="17"/>
        <v>1</v>
      </c>
      <c r="M30" t="str">
        <f t="shared" si="3"/>
        <v>NPQ.I06</v>
      </c>
      <c r="N30">
        <f>VLOOKUP(B30,'School Details'!A:K,10,FALSE)</f>
        <v>400065</v>
      </c>
      <c r="O30" t="str">
        <f t="shared" si="4"/>
        <v xml:space="preserve">Chalgrove </v>
      </c>
      <c r="P30" t="str">
        <f>VLOOKUP($N30,LBB_Code!$B:$F,3,FALSE)</f>
        <v>Chalgrove School</v>
      </c>
      <c r="Q30" t="s">
        <v>50</v>
      </c>
      <c r="R30" t="str">
        <f>VLOOKUP($N30,LBB_Code!$B:$F,4,FALSE)</f>
        <v>N3 3PL</v>
      </c>
      <c r="S30" t="str">
        <f>VLOOKUP(G30,LBB_Code!$J:$O, 6,FALSE)</f>
        <v>A1.D10166.661225.99999.9999999.999999</v>
      </c>
      <c r="T30" s="153"/>
      <c r="U30" t="str">
        <f t="shared" si="5"/>
        <v>2067.NPQ.I06.Ap251</v>
      </c>
      <c r="V30" t="str">
        <f t="shared" si="6"/>
        <v>Chalgrove .2067.NPQ.I06.Ap25</v>
      </c>
      <c r="W30" s="121"/>
      <c r="X30" t="str">
        <f t="shared" si="7"/>
        <v>2067.NPQ.I06.Ma251</v>
      </c>
      <c r="Y30" t="str">
        <f t="shared" si="8"/>
        <v>Chalgrove .2067.NPQ.I06.Ma25</v>
      </c>
      <c r="Z30" s="121"/>
      <c r="AA30" t="str">
        <f t="shared" si="9"/>
        <v>2067.NPQ.I06.Ju251</v>
      </c>
      <c r="AB30" t="str">
        <f t="shared" si="10"/>
        <v>Chalgrove .2067.NPQ.I06.Ju25</v>
      </c>
      <c r="AC30" s="121"/>
      <c r="AD30" t="str">
        <f t="shared" si="11"/>
        <v>2067.NPQ.I06.Jul251</v>
      </c>
      <c r="AE30" t="str">
        <f t="shared" si="12"/>
        <v>Chalgrove .2067.NPQ.I06.Jul25</v>
      </c>
      <c r="AF30" s="121"/>
      <c r="AG30" t="str">
        <f t="shared" si="13"/>
        <v>2067.NPQ.I06.Aug251</v>
      </c>
      <c r="AH30" t="str">
        <f t="shared" si="14"/>
        <v>Chalgrove .2067.NPQ.I06.Aug25</v>
      </c>
      <c r="AI30" s="121"/>
      <c r="AL30" s="121"/>
      <c r="AO30" s="121"/>
      <c r="AR30" s="121"/>
      <c r="AU30" s="121"/>
      <c r="AX30" s="121"/>
      <c r="BA30" s="121"/>
      <c r="BD30" s="121"/>
      <c r="BE30" s="119">
        <f t="shared" si="1"/>
        <v>0</v>
      </c>
      <c r="BF30" s="119">
        <f t="shared" si="15"/>
        <v>0</v>
      </c>
    </row>
    <row r="31" spans="1:58" x14ac:dyDescent="0.25">
      <c r="A31">
        <f t="shared" si="2"/>
        <v>3022070</v>
      </c>
      <c r="B31">
        <v>3022070</v>
      </c>
      <c r="C31" t="s">
        <v>520</v>
      </c>
      <c r="D31">
        <f>VLOOKUP(B31,'School Details'!A:K,3,FALSE)</f>
        <v>0</v>
      </c>
      <c r="E31" t="str">
        <f>VLOOKUP(B31,'School Details'!A:K,4,FALSE)</f>
        <v>M</v>
      </c>
      <c r="F31" t="str">
        <f>VLOOKUP(B31,'School Details'!A:K,5,FALSE)</f>
        <v>Primary</v>
      </c>
      <c r="G31" s="100" t="s">
        <v>894</v>
      </c>
      <c r="H31" t="str">
        <f>VLOOKUP(G31,CCs!$Q:$R,2,FALSE)</f>
        <v>SF Grnt Pd-Pri Sch</v>
      </c>
      <c r="I31" s="127" t="s">
        <v>23678</v>
      </c>
      <c r="J31" t="str">
        <f t="shared" si="16"/>
        <v>661225</v>
      </c>
      <c r="K31" t="s">
        <v>15</v>
      </c>
      <c r="L31">
        <f t="shared" si="17"/>
        <v>1</v>
      </c>
      <c r="M31" t="str">
        <f t="shared" si="3"/>
        <v>NPQ.I06</v>
      </c>
      <c r="N31">
        <f>VLOOKUP(B31,'School Details'!A:K,10,FALSE)</f>
        <v>400038</v>
      </c>
      <c r="O31" t="str">
        <f t="shared" si="4"/>
        <v xml:space="preserve">Sunnyfields  </v>
      </c>
      <c r="P31" t="str">
        <f>VLOOKUP($N31,LBB_Code!$B:$F,3,FALSE)</f>
        <v>Sunnyfields School</v>
      </c>
      <c r="Q31" t="s">
        <v>211</v>
      </c>
      <c r="R31" t="str">
        <f>VLOOKUP($N31,LBB_Code!$B:$F,4,FALSE)</f>
        <v>NW4 4JH</v>
      </c>
      <c r="S31" t="str">
        <f>VLOOKUP(G31,LBB_Code!$J:$O, 6,FALSE)</f>
        <v>A1.D10166.661225.99999.9999999.999999</v>
      </c>
      <c r="T31" s="153"/>
      <c r="U31" t="str">
        <f t="shared" si="5"/>
        <v>2070.NPQ.I06.Ap251</v>
      </c>
      <c r="V31" t="str">
        <f t="shared" si="6"/>
        <v>Sunnyfields  .2070.NPQ.I06.Ap25</v>
      </c>
      <c r="W31" s="121"/>
      <c r="X31" t="str">
        <f t="shared" si="7"/>
        <v>2070.NPQ.I06.Ma251</v>
      </c>
      <c r="Y31" t="str">
        <f t="shared" si="8"/>
        <v>Sunnyfields  .2070.NPQ.I06.Ma25</v>
      </c>
      <c r="Z31" s="121"/>
      <c r="AA31" t="str">
        <f t="shared" si="9"/>
        <v>2070.NPQ.I06.Ju251</v>
      </c>
      <c r="AB31" t="str">
        <f t="shared" si="10"/>
        <v>Sunnyfields  .2070.NPQ.I06.Ju25</v>
      </c>
      <c r="AC31" s="121"/>
      <c r="AD31" t="str">
        <f t="shared" si="11"/>
        <v>2070.NPQ.I06.Jul251</v>
      </c>
      <c r="AE31" t="str">
        <f t="shared" si="12"/>
        <v>Sunnyfields  .2070.NPQ.I06.Jul25</v>
      </c>
      <c r="AF31" s="121"/>
      <c r="AG31" t="str">
        <f t="shared" si="13"/>
        <v>2070.NPQ.I06.Aug251</v>
      </c>
      <c r="AH31" t="str">
        <f t="shared" si="14"/>
        <v>Sunnyfields  .2070.NPQ.I06.Aug25</v>
      </c>
      <c r="AI31" s="121"/>
      <c r="AL31" s="121"/>
      <c r="AO31" s="121"/>
      <c r="AR31" s="121"/>
      <c r="AU31" s="121"/>
      <c r="AX31" s="121"/>
      <c r="BA31" s="121"/>
      <c r="BD31" s="121"/>
      <c r="BE31" s="119">
        <f t="shared" si="1"/>
        <v>0</v>
      </c>
      <c r="BF31" s="119">
        <f t="shared" si="15"/>
        <v>0</v>
      </c>
    </row>
    <row r="32" spans="1:58" x14ac:dyDescent="0.25">
      <c r="A32">
        <f t="shared" si="2"/>
        <v>3022072</v>
      </c>
      <c r="B32">
        <v>3022072</v>
      </c>
      <c r="C32" t="s">
        <v>493</v>
      </c>
      <c r="D32">
        <f>VLOOKUP(B32,'School Details'!A:K,3,FALSE)</f>
        <v>0</v>
      </c>
      <c r="E32" t="str">
        <f>VLOOKUP(B32,'School Details'!A:K,4,FALSE)</f>
        <v>M</v>
      </c>
      <c r="F32" t="str">
        <f>VLOOKUP(B32,'School Details'!A:K,5,FALSE)</f>
        <v>Primary</v>
      </c>
      <c r="G32" s="100" t="s">
        <v>894</v>
      </c>
      <c r="H32" t="str">
        <f>VLOOKUP(G32,CCs!$Q:$R,2,FALSE)</f>
        <v>SF Grnt Pd-Pri Sch</v>
      </c>
      <c r="I32" s="127" t="s">
        <v>23678</v>
      </c>
      <c r="J32" t="str">
        <f t="shared" si="16"/>
        <v>661225</v>
      </c>
      <c r="K32" t="s">
        <v>15</v>
      </c>
      <c r="L32">
        <f t="shared" si="17"/>
        <v>1</v>
      </c>
      <c r="M32" t="str">
        <f t="shared" si="3"/>
        <v>NPQ.I06</v>
      </c>
      <c r="N32">
        <f>VLOOKUP(B32,'School Details'!A:K,10,FALSE)</f>
        <v>400012</v>
      </c>
      <c r="O32" t="str">
        <f t="shared" si="4"/>
        <v xml:space="preserve">Queenswell Junior </v>
      </c>
      <c r="P32" t="str">
        <f>VLOOKUP($N32,LBB_Code!$B:$F,3,FALSE)</f>
        <v>Queenswell Junior School</v>
      </c>
      <c r="Q32" t="s">
        <v>53</v>
      </c>
      <c r="R32" t="str">
        <f>VLOOKUP($N32,LBB_Code!$B:$F,4,FALSE)</f>
        <v>N20 0NQ</v>
      </c>
      <c r="S32" t="str">
        <f>VLOOKUP(G32,LBB_Code!$J:$O, 6,FALSE)</f>
        <v>A1.D10166.661225.99999.9999999.999999</v>
      </c>
      <c r="T32" s="153"/>
      <c r="U32" t="str">
        <f t="shared" si="5"/>
        <v>2072.NPQ.I06.Ap251</v>
      </c>
      <c r="V32" t="str">
        <f t="shared" si="6"/>
        <v>Queenswell Junior .2072.NPQ.I06.Ap25</v>
      </c>
      <c r="W32" s="121"/>
      <c r="X32" t="str">
        <f t="shared" si="7"/>
        <v>2072.NPQ.I06.Ma251</v>
      </c>
      <c r="Y32" t="str">
        <f t="shared" si="8"/>
        <v>Queenswell Junior .2072.NPQ.I06.Ma25</v>
      </c>
      <c r="Z32" s="121"/>
      <c r="AA32" t="str">
        <f t="shared" si="9"/>
        <v>2072.NPQ.I06.Ju251</v>
      </c>
      <c r="AB32" t="str">
        <f t="shared" si="10"/>
        <v>Queenswell Junior .2072.NPQ.I06.Ju25</v>
      </c>
      <c r="AC32" s="121"/>
      <c r="AD32" t="str">
        <f t="shared" si="11"/>
        <v>2072.NPQ.I06.Jul251</v>
      </c>
      <c r="AE32" t="str">
        <f t="shared" si="12"/>
        <v>Queenswell Junior .2072.NPQ.I06.Jul25</v>
      </c>
      <c r="AF32" s="121"/>
      <c r="AG32" t="str">
        <f t="shared" si="13"/>
        <v>2072.NPQ.I06.Aug251</v>
      </c>
      <c r="AH32" t="str">
        <f t="shared" si="14"/>
        <v>Queenswell Junior .2072.NPQ.I06.Aug25</v>
      </c>
      <c r="AI32" s="121"/>
      <c r="AL32" s="121"/>
      <c r="AO32" s="121"/>
      <c r="AR32" s="121"/>
      <c r="AU32" s="121"/>
      <c r="AX32" s="121"/>
      <c r="BA32" s="121"/>
      <c r="BD32" s="121"/>
      <c r="BE32" s="119">
        <f t="shared" si="1"/>
        <v>0</v>
      </c>
      <c r="BF32" s="119">
        <f t="shared" si="15"/>
        <v>0</v>
      </c>
    </row>
    <row r="33" spans="1:58" x14ac:dyDescent="0.25">
      <c r="A33">
        <f t="shared" si="2"/>
        <v>3022073</v>
      </c>
      <c r="B33">
        <v>3022073</v>
      </c>
      <c r="C33" t="s">
        <v>449</v>
      </c>
      <c r="D33">
        <f>VLOOKUP(B33,'School Details'!A:K,3,FALSE)</f>
        <v>0</v>
      </c>
      <c r="E33" t="str">
        <f>VLOOKUP(B33,'School Details'!A:K,4,FALSE)</f>
        <v>M</v>
      </c>
      <c r="F33" t="str">
        <f>VLOOKUP(B33,'School Details'!A:K,5,FALSE)</f>
        <v>Primary</v>
      </c>
      <c r="G33" s="100" t="s">
        <v>894</v>
      </c>
      <c r="H33" t="str">
        <f>VLOOKUP(G33,CCs!$Q:$R,2,FALSE)</f>
        <v>SF Grnt Pd-Pri Sch</v>
      </c>
      <c r="I33" s="127" t="s">
        <v>23678</v>
      </c>
      <c r="J33" t="str">
        <f t="shared" si="16"/>
        <v>661225</v>
      </c>
      <c r="K33" t="s">
        <v>15</v>
      </c>
      <c r="L33">
        <f t="shared" si="17"/>
        <v>1</v>
      </c>
      <c r="M33" t="str">
        <f t="shared" si="3"/>
        <v>NPQ.I06</v>
      </c>
      <c r="N33">
        <f>VLOOKUP(B33,'School Details'!A:K,10,FALSE)</f>
        <v>400105</v>
      </c>
      <c r="O33" t="str">
        <f t="shared" si="4"/>
        <v>Danegrove JMI Sch</v>
      </c>
      <c r="P33" t="str">
        <f>VLOOKUP($N33,LBB_Code!$B:$F,3,FALSE)</f>
        <v>Danegrove Primary School</v>
      </c>
      <c r="Q33" t="s">
        <v>257</v>
      </c>
      <c r="R33" t="str">
        <f>VLOOKUP($N33,LBB_Code!$B:$F,4,FALSE)</f>
        <v>EN4 8UD</v>
      </c>
      <c r="S33" t="str">
        <f>VLOOKUP(G33,LBB_Code!$J:$O, 6,FALSE)</f>
        <v>A1.D10166.661225.99999.9999999.999999</v>
      </c>
      <c r="T33" s="153"/>
      <c r="U33" t="str">
        <f t="shared" si="5"/>
        <v>2073.NPQ.I06.Ap251</v>
      </c>
      <c r="V33" t="str">
        <f t="shared" si="6"/>
        <v>Danegrove JMI Sch.2073.NPQ.I06.Ap25</v>
      </c>
      <c r="W33" s="121"/>
      <c r="X33" t="str">
        <f t="shared" si="7"/>
        <v>2073.NPQ.I06.Ma251</v>
      </c>
      <c r="Y33" t="str">
        <f t="shared" si="8"/>
        <v>Danegrove JMI Sch.2073.NPQ.I06.Ma25</v>
      </c>
      <c r="Z33" s="121"/>
      <c r="AA33" t="str">
        <f t="shared" si="9"/>
        <v>2073.NPQ.I06.Ju251</v>
      </c>
      <c r="AB33" t="str">
        <f t="shared" si="10"/>
        <v>Danegrove JMI Sch.2073.NPQ.I06.Ju25</v>
      </c>
      <c r="AC33" s="121"/>
      <c r="AD33" t="str">
        <f t="shared" si="11"/>
        <v>2073.NPQ.I06.Jul251</v>
      </c>
      <c r="AE33" t="str">
        <f t="shared" si="12"/>
        <v>Danegrove JMI Sch.2073.NPQ.I06.Jul25</v>
      </c>
      <c r="AF33" s="121"/>
      <c r="AG33" t="str">
        <f t="shared" si="13"/>
        <v>2073.NPQ.I06.Aug251</v>
      </c>
      <c r="AH33" t="str">
        <f t="shared" si="14"/>
        <v>Danegrove JMI Sch.2073.NPQ.I06.Aug25</v>
      </c>
      <c r="AI33" s="121"/>
      <c r="AL33" s="121"/>
      <c r="AO33" s="121"/>
      <c r="AR33" s="121"/>
      <c r="AU33" s="121"/>
      <c r="AX33" s="121"/>
      <c r="BA33" s="121"/>
      <c r="BD33" s="121"/>
      <c r="BE33" s="119">
        <f t="shared" si="1"/>
        <v>0</v>
      </c>
      <c r="BF33" s="119">
        <f t="shared" si="15"/>
        <v>0</v>
      </c>
    </row>
    <row r="34" spans="1:58" x14ac:dyDescent="0.25">
      <c r="A34">
        <f t="shared" si="2"/>
        <v>3023304</v>
      </c>
      <c r="B34">
        <v>3023304</v>
      </c>
      <c r="C34" t="s">
        <v>468</v>
      </c>
      <c r="D34">
        <f>VLOOKUP(B34,'School Details'!A:K,3,FALSE)</f>
        <v>0</v>
      </c>
      <c r="E34" t="str">
        <f>VLOOKUP(B34,'School Details'!A:K,4,FALSE)</f>
        <v>M</v>
      </c>
      <c r="F34" t="str">
        <f>VLOOKUP(B34,'School Details'!A:K,5,FALSE)</f>
        <v>Primary</v>
      </c>
      <c r="G34" s="100" t="s">
        <v>894</v>
      </c>
      <c r="H34" t="str">
        <f>VLOOKUP(G34,CCs!$Q:$R,2,FALSE)</f>
        <v>SF Grnt Pd-Pri Sch</v>
      </c>
      <c r="I34" s="127" t="s">
        <v>23678</v>
      </c>
      <c r="J34" t="str">
        <f t="shared" si="16"/>
        <v>661225</v>
      </c>
      <c r="K34" t="s">
        <v>15</v>
      </c>
      <c r="L34">
        <f t="shared" si="17"/>
        <v>1</v>
      </c>
      <c r="M34" t="str">
        <f t="shared" si="3"/>
        <v>NPQ.I06</v>
      </c>
      <c r="N34">
        <f>VLOOKUP(B34,'School Details'!A:K,10,FALSE)</f>
        <v>400008</v>
      </c>
      <c r="O34" t="str">
        <f t="shared" si="4"/>
        <v>Holy Trinity School</v>
      </c>
      <c r="P34" t="str">
        <f>VLOOKUP($N34,LBB_Code!$B:$F,3,FALSE)</f>
        <v>Holy Trinity Ce School</v>
      </c>
      <c r="Q34" t="s">
        <v>35</v>
      </c>
      <c r="R34" t="str">
        <f>VLOOKUP($N34,LBB_Code!$B:$F,4,FALSE)</f>
        <v>N2 8GA</v>
      </c>
      <c r="S34" t="str">
        <f>VLOOKUP(G34,LBB_Code!$J:$O, 6,FALSE)</f>
        <v>A1.D10166.661225.99999.9999999.999999</v>
      </c>
      <c r="T34" s="153"/>
      <c r="U34" t="str">
        <f t="shared" si="5"/>
        <v>3304.NPQ.I06.Ap251</v>
      </c>
      <c r="V34" t="str">
        <f t="shared" si="6"/>
        <v>Holy Trinity School.3304.NPQ.I06.Ap25</v>
      </c>
      <c r="W34" s="121"/>
      <c r="X34" t="str">
        <f t="shared" si="7"/>
        <v>3304.NPQ.I06.Ma251</v>
      </c>
      <c r="Y34" t="str">
        <f t="shared" si="8"/>
        <v>Holy Trinity School.3304.NPQ.I06.Ma25</v>
      </c>
      <c r="Z34" s="121"/>
      <c r="AA34" t="str">
        <f t="shared" si="9"/>
        <v>3304.NPQ.I06.Ju251</v>
      </c>
      <c r="AB34" t="str">
        <f t="shared" si="10"/>
        <v>Holy Trinity School.3304.NPQ.I06.Ju25</v>
      </c>
      <c r="AC34" s="121"/>
      <c r="AD34" t="str">
        <f t="shared" si="11"/>
        <v>3304.NPQ.I06.Jul251</v>
      </c>
      <c r="AE34" t="str">
        <f t="shared" si="12"/>
        <v>Holy Trinity School.3304.NPQ.I06.Jul25</v>
      </c>
      <c r="AF34" s="121"/>
      <c r="AG34" t="str">
        <f t="shared" si="13"/>
        <v>3304.NPQ.I06.Aug251</v>
      </c>
      <c r="AH34" t="str">
        <f t="shared" si="14"/>
        <v>Holy Trinity School.3304.NPQ.I06.Aug25</v>
      </c>
      <c r="AI34" s="121"/>
      <c r="AL34" s="121"/>
      <c r="AO34" s="121"/>
      <c r="AR34" s="121"/>
      <c r="AU34" s="121"/>
      <c r="AX34" s="121"/>
      <c r="BA34" s="121"/>
      <c r="BD34" s="121"/>
      <c r="BE34" s="119">
        <f t="shared" si="1"/>
        <v>0</v>
      </c>
      <c r="BF34" s="119">
        <f t="shared" si="15"/>
        <v>0</v>
      </c>
    </row>
    <row r="35" spans="1:58" x14ac:dyDescent="0.25">
      <c r="A35">
        <f t="shared" si="2"/>
        <v>3023309</v>
      </c>
      <c r="B35">
        <v>3023309</v>
      </c>
      <c r="C35" t="s">
        <v>503</v>
      </c>
      <c r="D35">
        <f>VLOOKUP(B35,'School Details'!A:K,3,FALSE)</f>
        <v>0</v>
      </c>
      <c r="E35" t="str">
        <f>VLOOKUP(B35,'School Details'!A:K,4,FALSE)</f>
        <v>M</v>
      </c>
      <c r="F35" t="str">
        <f>VLOOKUP(B35,'School Details'!A:K,5,FALSE)</f>
        <v>Primary</v>
      </c>
      <c r="G35" s="100" t="s">
        <v>894</v>
      </c>
      <c r="H35" t="str">
        <f>VLOOKUP(G35,CCs!$Q:$R,2,FALSE)</f>
        <v>SF Grnt Pd-Pri Sch</v>
      </c>
      <c r="I35" s="127" t="s">
        <v>23678</v>
      </c>
      <c r="J35" t="str">
        <f t="shared" si="16"/>
        <v>661225</v>
      </c>
      <c r="K35" t="s">
        <v>15</v>
      </c>
      <c r="L35">
        <f t="shared" si="17"/>
        <v>1</v>
      </c>
      <c r="M35" t="str">
        <f t="shared" si="3"/>
        <v>NPQ.I06</v>
      </c>
      <c r="N35">
        <f>VLOOKUP(B35,'School Details'!A:K,10,FALSE)</f>
        <v>400098</v>
      </c>
      <c r="O35" t="str">
        <f t="shared" si="4"/>
        <v>St Johns CE N20</v>
      </c>
      <c r="P35" t="str">
        <f>VLOOKUP($N35,LBB_Code!$B:$F,3,FALSE)</f>
        <v>St John's Ce School N20</v>
      </c>
      <c r="Q35" t="s">
        <v>29</v>
      </c>
      <c r="R35" t="str">
        <f>VLOOKUP($N35,LBB_Code!$B:$F,4,FALSE)</f>
        <v>N20 0PL</v>
      </c>
      <c r="S35" t="str">
        <f>VLOOKUP(G35,LBB_Code!$J:$O, 6,FALSE)</f>
        <v>A1.D10166.661225.99999.9999999.999999</v>
      </c>
      <c r="T35" s="153"/>
      <c r="U35" t="str">
        <f t="shared" si="5"/>
        <v>3309.NPQ.I06.Ap251</v>
      </c>
      <c r="V35" t="str">
        <f t="shared" si="6"/>
        <v>St Johns CE N20.3309.NPQ.I06.Ap25</v>
      </c>
      <c r="W35" s="121"/>
      <c r="X35" t="str">
        <f t="shared" si="7"/>
        <v>3309.NPQ.I06.Ma251</v>
      </c>
      <c r="Y35" t="str">
        <f t="shared" si="8"/>
        <v>St Johns CE N20.3309.NPQ.I06.Ma25</v>
      </c>
      <c r="Z35" s="121"/>
      <c r="AA35" t="str">
        <f t="shared" si="9"/>
        <v>3309.NPQ.I06.Ju251</v>
      </c>
      <c r="AB35" t="str">
        <f t="shared" si="10"/>
        <v>St Johns CE N20.3309.NPQ.I06.Ju25</v>
      </c>
      <c r="AC35" s="121"/>
      <c r="AD35" t="str">
        <f t="shared" si="11"/>
        <v>3309.NPQ.I06.Jul251</v>
      </c>
      <c r="AE35" t="str">
        <f t="shared" si="12"/>
        <v>St Johns CE N20.3309.NPQ.I06.Jul25</v>
      </c>
      <c r="AF35" s="121"/>
      <c r="AG35" t="str">
        <f t="shared" si="13"/>
        <v>3309.NPQ.I06.Aug251</v>
      </c>
      <c r="AH35" t="str">
        <f t="shared" si="14"/>
        <v>St Johns CE N20.3309.NPQ.I06.Aug25</v>
      </c>
      <c r="AI35" s="121"/>
      <c r="AL35" s="121"/>
      <c r="AO35" s="121"/>
      <c r="AR35" s="121"/>
      <c r="AU35" s="121"/>
      <c r="AX35" s="121"/>
      <c r="BA35" s="121"/>
      <c r="BD35" s="121"/>
      <c r="BE35" s="119">
        <f t="shared" si="1"/>
        <v>0</v>
      </c>
      <c r="BF35" s="119">
        <f t="shared" si="15"/>
        <v>0</v>
      </c>
    </row>
    <row r="36" spans="1:58" x14ac:dyDescent="0.25">
      <c r="A36">
        <f t="shared" si="2"/>
        <v>3023311</v>
      </c>
      <c r="B36">
        <v>3023311</v>
      </c>
      <c r="C36" t="s">
        <v>508</v>
      </c>
      <c r="D36">
        <f>VLOOKUP(B36,'School Details'!A:K,3,FALSE)</f>
        <v>0</v>
      </c>
      <c r="E36" t="str">
        <f>VLOOKUP(B36,'School Details'!A:K,4,FALSE)</f>
        <v>M</v>
      </c>
      <c r="F36" t="str">
        <f>VLOOKUP(B36,'School Details'!A:K,5,FALSE)</f>
        <v>Primary</v>
      </c>
      <c r="G36" s="100" t="s">
        <v>894</v>
      </c>
      <c r="H36" t="str">
        <f>VLOOKUP(G36,CCs!$Q:$R,2,FALSE)</f>
        <v>SF Grnt Pd-Pri Sch</v>
      </c>
      <c r="I36" s="127" t="s">
        <v>23678</v>
      </c>
      <c r="J36" t="str">
        <f t="shared" si="16"/>
        <v>661225</v>
      </c>
      <c r="K36" t="s">
        <v>15</v>
      </c>
      <c r="L36">
        <f t="shared" si="17"/>
        <v>1</v>
      </c>
      <c r="M36" t="str">
        <f t="shared" si="3"/>
        <v>NPQ.I06</v>
      </c>
      <c r="N36">
        <f>VLOOKUP(B36,'School Details'!A:K,10,FALSE)</f>
        <v>400058</v>
      </c>
      <c r="O36" t="str">
        <f t="shared" si="4"/>
        <v>St Mary's  N3</v>
      </c>
      <c r="P36" t="str">
        <f>VLOOKUP($N36,LBB_Code!$B:$F,3,FALSE)</f>
        <v>St Marys Ce School N3</v>
      </c>
      <c r="Q36" t="s">
        <v>216</v>
      </c>
      <c r="R36" t="str">
        <f>VLOOKUP($N36,LBB_Code!$B:$F,4,FALSE)</f>
        <v>N3 1BT</v>
      </c>
      <c r="S36" t="str">
        <f>VLOOKUP(G36,LBB_Code!$J:$O, 6,FALSE)</f>
        <v>A1.D10166.661225.99999.9999999.999999</v>
      </c>
      <c r="T36" s="153"/>
      <c r="U36" t="str">
        <f t="shared" si="5"/>
        <v>3311.NPQ.I06.Ap251</v>
      </c>
      <c r="V36" t="str">
        <f t="shared" si="6"/>
        <v>St Mary's  N3.3311.NPQ.I06.Ap25</v>
      </c>
      <c r="W36" s="121"/>
      <c r="X36" t="str">
        <f t="shared" si="7"/>
        <v>3311.NPQ.I06.Ma251</v>
      </c>
      <c r="Y36" t="str">
        <f t="shared" si="8"/>
        <v>St Mary's  N3.3311.NPQ.I06.Ma25</v>
      </c>
      <c r="Z36" s="121"/>
      <c r="AA36" t="str">
        <f t="shared" si="9"/>
        <v>3311.NPQ.I06.Ju251</v>
      </c>
      <c r="AB36" t="str">
        <f t="shared" si="10"/>
        <v>St Mary's  N3.3311.NPQ.I06.Ju25</v>
      </c>
      <c r="AC36" s="121"/>
      <c r="AD36" t="str">
        <f t="shared" si="11"/>
        <v>3311.NPQ.I06.Jul251</v>
      </c>
      <c r="AE36" t="str">
        <f t="shared" si="12"/>
        <v>St Mary's  N3.3311.NPQ.I06.Jul25</v>
      </c>
      <c r="AF36" s="121"/>
      <c r="AG36" t="str">
        <f t="shared" si="13"/>
        <v>3311.NPQ.I06.Aug251</v>
      </c>
      <c r="AH36" t="str">
        <f t="shared" si="14"/>
        <v>St Mary's  N3.3311.NPQ.I06.Aug25</v>
      </c>
      <c r="AI36" s="121"/>
      <c r="AL36" s="121"/>
      <c r="AO36" s="121"/>
      <c r="AR36" s="121"/>
      <c r="AU36" s="121"/>
      <c r="AX36" s="121"/>
      <c r="BA36" s="121"/>
      <c r="BD36" s="121"/>
      <c r="BE36" s="119">
        <f t="shared" si="1"/>
        <v>0</v>
      </c>
      <c r="BF36" s="119">
        <f t="shared" si="15"/>
        <v>0</v>
      </c>
    </row>
    <row r="37" spans="1:58" x14ac:dyDescent="0.25">
      <c r="A37">
        <f t="shared" si="2"/>
        <v>3023313</v>
      </c>
      <c r="B37">
        <v>3023313</v>
      </c>
      <c r="C37" t="s">
        <v>513</v>
      </c>
      <c r="D37">
        <f>VLOOKUP(B37,'School Details'!A:K,3,FALSE)</f>
        <v>0</v>
      </c>
      <c r="E37" t="str">
        <f>VLOOKUP(B37,'School Details'!A:K,4,FALSE)</f>
        <v>M</v>
      </c>
      <c r="F37" t="str">
        <f>VLOOKUP(B37,'School Details'!A:K,5,FALSE)</f>
        <v>Primary</v>
      </c>
      <c r="G37" s="100" t="s">
        <v>894</v>
      </c>
      <c r="H37" t="str">
        <f>VLOOKUP(G37,CCs!$Q:$R,2,FALSE)</f>
        <v>SF Grnt Pd-Pri Sch</v>
      </c>
      <c r="I37" s="127" t="s">
        <v>23678</v>
      </c>
      <c r="J37" t="str">
        <f t="shared" si="16"/>
        <v>661225</v>
      </c>
      <c r="K37" t="s">
        <v>15</v>
      </c>
      <c r="L37">
        <f t="shared" si="17"/>
        <v>1</v>
      </c>
      <c r="M37" t="str">
        <f t="shared" si="3"/>
        <v>NPQ.I06</v>
      </c>
      <c r="N37">
        <f>VLOOKUP(B37,'School Details'!A:K,10,FALSE)</f>
        <v>400006</v>
      </c>
      <c r="O37" t="str">
        <f t="shared" si="4"/>
        <v>St. Pauls N11</v>
      </c>
      <c r="P37" t="str">
        <f>VLOOKUP($N37,LBB_Code!$B:$F,3,FALSE)</f>
        <v>St Paul's Ce School N11</v>
      </c>
      <c r="Q37" t="s">
        <v>248</v>
      </c>
      <c r="R37" t="str">
        <f>VLOOKUP($N37,LBB_Code!$B:$F,4,FALSE)</f>
        <v>N11 1NQ</v>
      </c>
      <c r="S37" t="str">
        <f>VLOOKUP(G37,LBB_Code!$J:$O, 6,FALSE)</f>
        <v>A1.D10166.661225.99999.9999999.999999</v>
      </c>
      <c r="T37" s="153"/>
      <c r="U37" t="str">
        <f t="shared" si="5"/>
        <v>3313.NPQ.I06.Ap251</v>
      </c>
      <c r="V37" t="str">
        <f t="shared" si="6"/>
        <v>St. Pauls N11.3313.NPQ.I06.Ap25</v>
      </c>
      <c r="W37" s="121"/>
      <c r="X37" t="str">
        <f t="shared" si="7"/>
        <v>3313.NPQ.I06.Ma251</v>
      </c>
      <c r="Y37" t="str">
        <f t="shared" si="8"/>
        <v>St. Pauls N11.3313.NPQ.I06.Ma25</v>
      </c>
      <c r="Z37" s="121"/>
      <c r="AA37" t="str">
        <f t="shared" si="9"/>
        <v>3313.NPQ.I06.Ju251</v>
      </c>
      <c r="AB37" t="str">
        <f t="shared" si="10"/>
        <v>St. Pauls N11.3313.NPQ.I06.Ju25</v>
      </c>
      <c r="AC37" s="121"/>
      <c r="AD37" t="str">
        <f t="shared" si="11"/>
        <v>3313.NPQ.I06.Jul251</v>
      </c>
      <c r="AE37" t="str">
        <f t="shared" si="12"/>
        <v>St. Pauls N11.3313.NPQ.I06.Jul25</v>
      </c>
      <c r="AF37" s="121"/>
      <c r="AG37" t="str">
        <f t="shared" si="13"/>
        <v>3313.NPQ.I06.Aug251</v>
      </c>
      <c r="AH37" t="str">
        <f t="shared" si="14"/>
        <v>St. Pauls N11.3313.NPQ.I06.Aug25</v>
      </c>
      <c r="AI37" s="121"/>
      <c r="AL37" s="121"/>
      <c r="AO37" s="121"/>
      <c r="AR37" s="121"/>
      <c r="AU37" s="121"/>
      <c r="AX37" s="121"/>
      <c r="BA37" s="121"/>
      <c r="BD37" s="121"/>
      <c r="BE37" s="119">
        <f t="shared" si="1"/>
        <v>0</v>
      </c>
      <c r="BF37" s="119">
        <f t="shared" si="15"/>
        <v>0</v>
      </c>
    </row>
    <row r="38" spans="1:58" x14ac:dyDescent="0.25">
      <c r="A38">
        <f t="shared" si="2"/>
        <v>3023316</v>
      </c>
      <c r="B38">
        <v>3023316</v>
      </c>
      <c r="C38" t="s">
        <v>522</v>
      </c>
      <c r="D38">
        <f>VLOOKUP(B38,'School Details'!A:K,3,FALSE)</f>
        <v>0</v>
      </c>
      <c r="E38" t="str">
        <f>VLOOKUP(B38,'School Details'!A:K,4,FALSE)</f>
        <v>M</v>
      </c>
      <c r="F38" t="str">
        <f>VLOOKUP(B38,'School Details'!A:K,5,FALSE)</f>
        <v>Primary</v>
      </c>
      <c r="G38" s="100" t="s">
        <v>894</v>
      </c>
      <c r="H38" t="str">
        <f>VLOOKUP(G38,CCs!$Q:$R,2,FALSE)</f>
        <v>SF Grnt Pd-Pri Sch</v>
      </c>
      <c r="I38" s="127" t="s">
        <v>23678</v>
      </c>
      <c r="J38" t="str">
        <f t="shared" si="16"/>
        <v>661225</v>
      </c>
      <c r="K38" t="s">
        <v>15</v>
      </c>
      <c r="L38">
        <f t="shared" si="17"/>
        <v>1</v>
      </c>
      <c r="M38" t="str">
        <f t="shared" si="3"/>
        <v>NPQ.I06</v>
      </c>
      <c r="N38">
        <f>VLOOKUP(B38,'School Details'!A:K,10,FALSE)</f>
        <v>400100</v>
      </c>
      <c r="O38" t="str">
        <f t="shared" si="4"/>
        <v xml:space="preserve">Trent  CE  </v>
      </c>
      <c r="P38" t="str">
        <f>VLOOKUP($N38,LBB_Code!$B:$F,3,FALSE)</f>
        <v>Trent Ce School</v>
      </c>
      <c r="Q38" t="s">
        <v>158</v>
      </c>
      <c r="R38" t="str">
        <f>VLOOKUP($N38,LBB_Code!$B:$F,4,FALSE)</f>
        <v>EN4 9JH</v>
      </c>
      <c r="S38" t="str">
        <f>VLOOKUP(G38,LBB_Code!$J:$O, 6,FALSE)</f>
        <v>A1.D10166.661225.99999.9999999.999999</v>
      </c>
      <c r="T38" s="153"/>
      <c r="U38" t="str">
        <f t="shared" si="5"/>
        <v>3316.NPQ.I06.Ap251</v>
      </c>
      <c r="V38" t="str">
        <f t="shared" si="6"/>
        <v>Trent  CE  .3316.NPQ.I06.Ap25</v>
      </c>
      <c r="W38" s="121"/>
      <c r="X38" t="str">
        <f t="shared" si="7"/>
        <v>3316.NPQ.I06.Ma251</v>
      </c>
      <c r="Y38" t="str">
        <f t="shared" si="8"/>
        <v>Trent  CE  .3316.NPQ.I06.Ma25</v>
      </c>
      <c r="Z38" s="121"/>
      <c r="AA38" t="str">
        <f t="shared" si="9"/>
        <v>3316.NPQ.I06.Ju251</v>
      </c>
      <c r="AB38" t="str">
        <f t="shared" si="10"/>
        <v>Trent  CE  .3316.NPQ.I06.Ju25</v>
      </c>
      <c r="AC38" s="121"/>
      <c r="AD38" t="str">
        <f t="shared" si="11"/>
        <v>3316.NPQ.I06.Jul251</v>
      </c>
      <c r="AE38" t="str">
        <f t="shared" si="12"/>
        <v>Trent  CE  .3316.NPQ.I06.Jul25</v>
      </c>
      <c r="AF38" s="121"/>
      <c r="AG38" t="str">
        <f t="shared" si="13"/>
        <v>3316.NPQ.I06.Aug251</v>
      </c>
      <c r="AH38" t="str">
        <f t="shared" si="14"/>
        <v>Trent  CE  .3316.NPQ.I06.Aug25</v>
      </c>
      <c r="AI38" s="121"/>
      <c r="AL38" s="121"/>
      <c r="AO38" s="121"/>
      <c r="AR38" s="121"/>
      <c r="AU38" s="121"/>
      <c r="AX38" s="121"/>
      <c r="BA38" s="121"/>
      <c r="BD38" s="121"/>
      <c r="BE38" s="119">
        <f t="shared" si="1"/>
        <v>0</v>
      </c>
      <c r="BF38" s="119">
        <f t="shared" si="15"/>
        <v>0</v>
      </c>
    </row>
    <row r="39" spans="1:58" x14ac:dyDescent="0.25">
      <c r="A39">
        <f t="shared" si="2"/>
        <v>3023506</v>
      </c>
      <c r="B39">
        <v>3023506</v>
      </c>
      <c r="C39" t="s">
        <v>517</v>
      </c>
      <c r="D39">
        <f>VLOOKUP(B39,'School Details'!A:K,3,FALSE)</f>
        <v>0</v>
      </c>
      <c r="E39" t="str">
        <f>VLOOKUP(B39,'School Details'!A:K,4,FALSE)</f>
        <v>M</v>
      </c>
      <c r="F39" t="str">
        <f>VLOOKUP(B39,'School Details'!A:K,5,FALSE)</f>
        <v>Primary</v>
      </c>
      <c r="G39" s="100" t="s">
        <v>894</v>
      </c>
      <c r="H39" t="str">
        <f>VLOOKUP(G39,CCs!$Q:$R,2,FALSE)</f>
        <v>SF Grnt Pd-Pri Sch</v>
      </c>
      <c r="I39" s="127" t="s">
        <v>23678</v>
      </c>
      <c r="J39" t="str">
        <f t="shared" si="16"/>
        <v>661225</v>
      </c>
      <c r="K39" t="s">
        <v>15</v>
      </c>
      <c r="L39">
        <f t="shared" si="17"/>
        <v>1</v>
      </c>
      <c r="M39" t="str">
        <f t="shared" si="3"/>
        <v>NPQ.I06</v>
      </c>
      <c r="N39">
        <f>VLOOKUP(B39,'School Details'!A:K,10,FALSE)</f>
        <v>400009</v>
      </c>
      <c r="O39" t="str">
        <f t="shared" si="4"/>
        <v>St Vincent's RC</v>
      </c>
      <c r="P39" t="str">
        <f>VLOOKUP($N39,LBB_Code!$B:$F,3,FALSE)</f>
        <v>St Vincent's Rc School</v>
      </c>
      <c r="Q39" t="s">
        <v>104</v>
      </c>
      <c r="R39" t="str">
        <f>VLOOKUP($N39,LBB_Code!$B:$F,4,FALSE)</f>
        <v>NW7 1EJ</v>
      </c>
      <c r="S39" t="str">
        <f>VLOOKUP(G39,LBB_Code!$J:$O, 6,FALSE)</f>
        <v>A1.D10166.661225.99999.9999999.999999</v>
      </c>
      <c r="T39" s="153"/>
      <c r="U39" t="str">
        <f t="shared" si="5"/>
        <v>3506.NPQ.I06.Ap251</v>
      </c>
      <c r="V39" t="str">
        <f t="shared" si="6"/>
        <v>St Vincent's RC.3506.NPQ.I06.Ap25</v>
      </c>
      <c r="W39" s="121"/>
      <c r="X39" t="str">
        <f t="shared" si="7"/>
        <v>3506.NPQ.I06.Ma251</v>
      </c>
      <c r="Y39" t="str">
        <f t="shared" si="8"/>
        <v>St Vincent's RC.3506.NPQ.I06.Ma25</v>
      </c>
      <c r="Z39" s="121"/>
      <c r="AA39" t="str">
        <f t="shared" si="9"/>
        <v>3506.NPQ.I06.Ju251</v>
      </c>
      <c r="AB39" t="str">
        <f t="shared" si="10"/>
        <v>St Vincent's RC.3506.NPQ.I06.Ju25</v>
      </c>
      <c r="AC39" s="121"/>
      <c r="AD39" t="str">
        <f t="shared" si="11"/>
        <v>3506.NPQ.I06.Jul251</v>
      </c>
      <c r="AE39" t="str">
        <f t="shared" si="12"/>
        <v>St Vincent's RC.3506.NPQ.I06.Jul25</v>
      </c>
      <c r="AF39" s="121"/>
      <c r="AG39" t="str">
        <f t="shared" si="13"/>
        <v>3506.NPQ.I06.Aug251</v>
      </c>
      <c r="AH39" t="str">
        <f t="shared" si="14"/>
        <v>St Vincent's RC.3506.NPQ.I06.Aug25</v>
      </c>
      <c r="AI39" s="121"/>
      <c r="AL39" s="121"/>
      <c r="AO39" s="121"/>
      <c r="AR39" s="121"/>
      <c r="AU39" s="121"/>
      <c r="AX39" s="121"/>
      <c r="BA39" s="121"/>
      <c r="BD39" s="121"/>
      <c r="BE39" s="119">
        <f t="shared" si="1"/>
        <v>0</v>
      </c>
      <c r="BF39" s="119">
        <f t="shared" si="15"/>
        <v>0</v>
      </c>
    </row>
    <row r="40" spans="1:58" x14ac:dyDescent="0.25">
      <c r="A40">
        <f t="shared" si="2"/>
        <v>3023509</v>
      </c>
      <c r="B40">
        <v>3023509</v>
      </c>
      <c r="C40" t="s">
        <v>506</v>
      </c>
      <c r="D40">
        <f>VLOOKUP(B40,'School Details'!A:K,3,FALSE)</f>
        <v>0</v>
      </c>
      <c r="E40" t="str">
        <f>VLOOKUP(B40,'School Details'!A:K,4,FALSE)</f>
        <v>M</v>
      </c>
      <c r="F40" t="str">
        <f>VLOOKUP(B40,'School Details'!A:K,5,FALSE)</f>
        <v>Primary</v>
      </c>
      <c r="G40" s="100" t="s">
        <v>894</v>
      </c>
      <c r="H40" t="str">
        <f>VLOOKUP(G40,CCs!$Q:$R,2,FALSE)</f>
        <v>SF Grnt Pd-Pri Sch</v>
      </c>
      <c r="I40" s="127" t="s">
        <v>23678</v>
      </c>
      <c r="J40" t="str">
        <f t="shared" si="16"/>
        <v>661225</v>
      </c>
      <c r="K40" t="s">
        <v>15</v>
      </c>
      <c r="L40">
        <f t="shared" si="17"/>
        <v>1</v>
      </c>
      <c r="M40" t="str">
        <f t="shared" si="3"/>
        <v>NPQ.I06</v>
      </c>
      <c r="N40">
        <f>VLOOKUP(B40,'School Details'!A:K,10,FALSE)</f>
        <v>400066</v>
      </c>
      <c r="O40" t="str">
        <f t="shared" si="4"/>
        <v xml:space="preserve">St Joseph's  </v>
      </c>
      <c r="P40" t="str">
        <f>VLOOKUP($N40,LBB_Code!$B:$F,3,FALSE)</f>
        <v>St Joseph's Catholic Primary School</v>
      </c>
      <c r="Q40" t="s">
        <v>207</v>
      </c>
      <c r="R40" t="str">
        <f>VLOOKUP($N40,LBB_Code!$B:$F,4,FALSE)</f>
        <v>NW4 4TY</v>
      </c>
      <c r="S40" t="str">
        <f>VLOOKUP(G40,LBB_Code!$J:$O, 6,FALSE)</f>
        <v>A1.D10166.661225.99999.9999999.999999</v>
      </c>
      <c r="T40" s="153"/>
      <c r="U40" t="str">
        <f t="shared" si="5"/>
        <v>3509.NPQ.I06.Ap251</v>
      </c>
      <c r="V40" t="str">
        <f t="shared" si="6"/>
        <v>St Joseph's  .3509.NPQ.I06.Ap25</v>
      </c>
      <c r="W40" s="121"/>
      <c r="X40" t="str">
        <f t="shared" si="7"/>
        <v>3509.NPQ.I06.Ma251</v>
      </c>
      <c r="Y40" t="str">
        <f t="shared" si="8"/>
        <v>St Joseph's  .3509.NPQ.I06.Ma25</v>
      </c>
      <c r="Z40" s="121"/>
      <c r="AA40" t="str">
        <f t="shared" si="9"/>
        <v>3509.NPQ.I06.Ju251</v>
      </c>
      <c r="AB40" t="str">
        <f t="shared" si="10"/>
        <v>St Joseph's  .3509.NPQ.I06.Ju25</v>
      </c>
      <c r="AC40" s="121"/>
      <c r="AD40" t="str">
        <f t="shared" si="11"/>
        <v>3509.NPQ.I06.Jul251</v>
      </c>
      <c r="AE40" t="str">
        <f t="shared" si="12"/>
        <v>St Joseph's  .3509.NPQ.I06.Jul25</v>
      </c>
      <c r="AF40" s="121"/>
      <c r="AG40" t="str">
        <f t="shared" si="13"/>
        <v>3509.NPQ.I06.Aug251</v>
      </c>
      <c r="AH40" t="str">
        <f t="shared" si="14"/>
        <v>St Joseph's  .3509.NPQ.I06.Aug25</v>
      </c>
      <c r="AI40" s="121"/>
      <c r="AL40" s="121"/>
      <c r="AO40" s="121"/>
      <c r="AR40" s="121"/>
      <c r="AU40" s="121"/>
      <c r="AX40" s="121"/>
      <c r="BA40" s="121"/>
      <c r="BD40" s="121"/>
      <c r="BE40" s="119">
        <f t="shared" si="1"/>
        <v>0</v>
      </c>
      <c r="BF40" s="119">
        <f t="shared" si="15"/>
        <v>0</v>
      </c>
    </row>
    <row r="41" spans="1:58" x14ac:dyDescent="0.25">
      <c r="A41">
        <f t="shared" si="2"/>
        <v>3023511</v>
      </c>
      <c r="B41">
        <v>3023511</v>
      </c>
      <c r="C41" t="s">
        <v>429</v>
      </c>
      <c r="D41">
        <f>VLOOKUP(B41,'School Details'!A:K,3,FALSE)</f>
        <v>0</v>
      </c>
      <c r="E41" t="str">
        <f>VLOOKUP(B41,'School Details'!A:K,4,FALSE)</f>
        <v>M</v>
      </c>
      <c r="F41" t="str">
        <f>VLOOKUP(B41,'School Details'!A:K,5,FALSE)</f>
        <v>Primary</v>
      </c>
      <c r="G41" s="100" t="s">
        <v>894</v>
      </c>
      <c r="H41" t="str">
        <f>VLOOKUP(G41,CCs!$Q:$R,2,FALSE)</f>
        <v>SF Grnt Pd-Pri Sch</v>
      </c>
      <c r="I41" s="127" t="s">
        <v>23678</v>
      </c>
      <c r="J41" t="str">
        <f t="shared" si="16"/>
        <v>661225</v>
      </c>
      <c r="K41" t="s">
        <v>15</v>
      </c>
      <c r="L41">
        <f t="shared" si="17"/>
        <v>1</v>
      </c>
      <c r="M41" t="str">
        <f t="shared" si="3"/>
        <v>NPQ.I06</v>
      </c>
      <c r="N41">
        <f>VLOOKUP(B41,'School Details'!A:K,10,FALSE)</f>
        <v>400024</v>
      </c>
      <c r="O41" t="str">
        <f t="shared" si="4"/>
        <v xml:space="preserve">Blessed Dominic </v>
      </c>
      <c r="P41" t="str">
        <f>VLOOKUP($N41,LBB_Code!$B:$F,3,FALSE)</f>
        <v>Blessed Dominic Rc School</v>
      </c>
      <c r="Q41" t="s">
        <v>65</v>
      </c>
      <c r="R41" t="str">
        <f>VLOOKUP($N41,LBB_Code!$B:$F,4,FALSE)</f>
        <v>NW9 5FN</v>
      </c>
      <c r="S41" t="str">
        <f>VLOOKUP(G41,LBB_Code!$J:$O, 6,FALSE)</f>
        <v>A1.D10166.661225.99999.9999999.999999</v>
      </c>
      <c r="T41" s="153"/>
      <c r="U41" t="str">
        <f t="shared" si="5"/>
        <v>3511.NPQ.I06.Ap251</v>
      </c>
      <c r="V41" t="str">
        <f t="shared" si="6"/>
        <v>Blessed Dominic .3511.NPQ.I06.Ap25</v>
      </c>
      <c r="W41" s="121"/>
      <c r="X41" t="str">
        <f t="shared" si="7"/>
        <v>3511.NPQ.I06.Ma251</v>
      </c>
      <c r="Y41" t="str">
        <f t="shared" si="8"/>
        <v>Blessed Dominic .3511.NPQ.I06.Ma25</v>
      </c>
      <c r="Z41" s="121"/>
      <c r="AA41" t="str">
        <f t="shared" si="9"/>
        <v>3511.NPQ.I06.Ju251</v>
      </c>
      <c r="AB41" t="str">
        <f t="shared" si="10"/>
        <v>Blessed Dominic .3511.NPQ.I06.Ju25</v>
      </c>
      <c r="AC41" s="121"/>
      <c r="AD41" t="str">
        <f t="shared" si="11"/>
        <v>3511.NPQ.I06.Jul251</v>
      </c>
      <c r="AE41" t="str">
        <f t="shared" si="12"/>
        <v>Blessed Dominic .3511.NPQ.I06.Jul25</v>
      </c>
      <c r="AF41" s="121"/>
      <c r="AG41" t="str">
        <f t="shared" si="13"/>
        <v>3511.NPQ.I06.Aug251</v>
      </c>
      <c r="AH41" t="str">
        <f t="shared" si="14"/>
        <v>Blessed Dominic .3511.NPQ.I06.Aug25</v>
      </c>
      <c r="AI41" s="121"/>
      <c r="AL41" s="121"/>
      <c r="AO41" s="121"/>
      <c r="AR41" s="121"/>
      <c r="AU41" s="121"/>
      <c r="AX41" s="121"/>
      <c r="BA41" s="121"/>
      <c r="BD41" s="121"/>
      <c r="BE41" s="119">
        <f t="shared" si="1"/>
        <v>0</v>
      </c>
      <c r="BF41" s="119">
        <f t="shared" si="15"/>
        <v>0</v>
      </c>
    </row>
    <row r="42" spans="1:58" x14ac:dyDescent="0.25">
      <c r="A42">
        <f t="shared" si="2"/>
        <v>3023514</v>
      </c>
      <c r="B42">
        <v>3023514</v>
      </c>
      <c r="C42" t="s">
        <v>420</v>
      </c>
      <c r="D42">
        <f>VLOOKUP(B42,'School Details'!A:K,3,FALSE)</f>
        <v>0</v>
      </c>
      <c r="E42" t="str">
        <f>VLOOKUP(B42,'School Details'!A:K,4,FALSE)</f>
        <v>M</v>
      </c>
      <c r="F42" t="str">
        <f>VLOOKUP(B42,'School Details'!A:K,5,FALSE)</f>
        <v>Primary</v>
      </c>
      <c r="G42" s="100" t="s">
        <v>894</v>
      </c>
      <c r="H42" t="str">
        <f>VLOOKUP(G42,CCs!$Q:$R,2,FALSE)</f>
        <v>SF Grnt Pd-Pri Sch</v>
      </c>
      <c r="I42" s="127" t="s">
        <v>23678</v>
      </c>
      <c r="J42" t="str">
        <f t="shared" si="16"/>
        <v>661225</v>
      </c>
      <c r="K42" t="s">
        <v>15</v>
      </c>
      <c r="L42">
        <f t="shared" si="17"/>
        <v>1</v>
      </c>
      <c r="M42" t="str">
        <f t="shared" si="3"/>
        <v>NPQ.I06</v>
      </c>
      <c r="N42">
        <f>VLOOKUP(B42,'School Details'!A:K,10,FALSE)</f>
        <v>400107</v>
      </c>
      <c r="O42" t="str">
        <f t="shared" si="4"/>
        <v>Annunciation Junior</v>
      </c>
      <c r="P42" t="str">
        <f>VLOOKUP($N42,LBB_Code!$B:$F,3,FALSE)</f>
        <v>The Annunciation Rc Junior School</v>
      </c>
      <c r="Q42" t="s">
        <v>194</v>
      </c>
      <c r="R42" t="str">
        <f>VLOOKUP($N42,LBB_Code!$B:$F,4,FALSE)</f>
        <v>HA8 9HQ</v>
      </c>
      <c r="S42" t="str">
        <f>VLOOKUP(G42,LBB_Code!$J:$O, 6,FALSE)</f>
        <v>A1.D10166.661225.99999.9999999.999999</v>
      </c>
      <c r="T42" s="153"/>
      <c r="U42" t="str">
        <f t="shared" si="5"/>
        <v>3514.NPQ.I06.Ap251</v>
      </c>
      <c r="V42" t="str">
        <f t="shared" si="6"/>
        <v>Annunciation Junior.3514.NPQ.I06.Ap25</v>
      </c>
      <c r="W42" s="121"/>
      <c r="X42" t="str">
        <f t="shared" si="7"/>
        <v>3514.NPQ.I06.Ma251</v>
      </c>
      <c r="Y42" t="str">
        <f t="shared" si="8"/>
        <v>Annunciation Junior.3514.NPQ.I06.Ma25</v>
      </c>
      <c r="Z42" s="121"/>
      <c r="AA42" t="str">
        <f t="shared" si="9"/>
        <v>3514.NPQ.I06.Ju251</v>
      </c>
      <c r="AB42" t="str">
        <f t="shared" si="10"/>
        <v>Annunciation Junior.3514.NPQ.I06.Ju25</v>
      </c>
      <c r="AC42" s="121"/>
      <c r="AD42" t="str">
        <f t="shared" si="11"/>
        <v>3514.NPQ.I06.Jul251</v>
      </c>
      <c r="AE42" t="str">
        <f t="shared" si="12"/>
        <v>Annunciation Junior.3514.NPQ.I06.Jul25</v>
      </c>
      <c r="AF42" s="121"/>
      <c r="AG42" t="str">
        <f t="shared" si="13"/>
        <v>3514.NPQ.I06.Aug251</v>
      </c>
      <c r="AH42" t="str">
        <f t="shared" si="14"/>
        <v>Annunciation Junior.3514.NPQ.I06.Aug25</v>
      </c>
      <c r="AI42" s="121"/>
      <c r="AL42" s="121"/>
      <c r="AO42" s="121"/>
      <c r="AR42" s="121"/>
      <c r="AU42" s="121"/>
      <c r="AX42" s="121"/>
      <c r="BA42" s="121"/>
      <c r="BD42" s="121"/>
      <c r="BE42" s="119">
        <f t="shared" si="1"/>
        <v>0</v>
      </c>
      <c r="BF42" s="121">
        <f t="shared" si="15"/>
        <v>0</v>
      </c>
    </row>
    <row r="43" spans="1:58" x14ac:dyDescent="0.25">
      <c r="A43">
        <f t="shared" si="2"/>
        <v>3027005</v>
      </c>
      <c r="B43">
        <v>3027005</v>
      </c>
      <c r="C43" t="s">
        <v>558</v>
      </c>
      <c r="D43">
        <f>VLOOKUP(B43,'School Details'!A:K,3,FALSE)</f>
        <v>0</v>
      </c>
      <c r="E43" t="str">
        <f>VLOOKUP(B43,'School Details'!A:K,4,FALSE)</f>
        <v>M</v>
      </c>
      <c r="F43" t="str">
        <f>VLOOKUP(B43,'School Details'!A:K,5,FALSE)</f>
        <v>Special</v>
      </c>
      <c r="G43" s="100" t="s">
        <v>892</v>
      </c>
      <c r="H43" t="str">
        <f>VLOOKUP(G43,CCs!$Q:$R,2,FALSE)</f>
        <v>SF Grnt Pd-Spec Sch</v>
      </c>
      <c r="I43" s="127" t="s">
        <v>23678</v>
      </c>
      <c r="J43" t="str">
        <f t="shared" si="16"/>
        <v>661225</v>
      </c>
      <c r="K43" t="s">
        <v>15</v>
      </c>
      <c r="L43">
        <f t="shared" si="17"/>
        <v>1</v>
      </c>
      <c r="M43" t="str">
        <f t="shared" si="3"/>
        <v>NPQ.I06</v>
      </c>
      <c r="N43">
        <f>VLOOKUP(B43,'School Details'!A:K,10,FALSE)</f>
        <v>400034</v>
      </c>
      <c r="O43" t="str">
        <f t="shared" si="4"/>
        <v>Northway</v>
      </c>
      <c r="P43" t="str">
        <f>VLOOKUP($N43,LBB_Code!$B:$F,3,FALSE)</f>
        <v>Northway School</v>
      </c>
      <c r="Q43" t="s">
        <v>219</v>
      </c>
      <c r="R43" t="str">
        <f>VLOOKUP($N43,LBB_Code!$B:$F,4,FALSE)</f>
        <v>NW7 3HS</v>
      </c>
      <c r="S43" t="str">
        <f>VLOOKUP(G43,LBB_Code!$J:$O, 6,FALSE)</f>
        <v>A1.D10168.661225.99999.9999999.999999</v>
      </c>
      <c r="T43" s="153"/>
      <c r="U43" t="str">
        <f t="shared" si="5"/>
        <v>7005.NPQ.I06.Ap251</v>
      </c>
      <c r="V43" t="str">
        <f t="shared" si="6"/>
        <v>Northway.7005.NPQ.I06.Ap25</v>
      </c>
      <c r="W43" s="121"/>
      <c r="X43" t="str">
        <f t="shared" si="7"/>
        <v>7005.NPQ.I06.Ma251</v>
      </c>
      <c r="Y43" t="str">
        <f t="shared" si="8"/>
        <v>Northway.7005.NPQ.I06.Ma25</v>
      </c>
      <c r="Z43" s="121"/>
      <c r="AA43" t="str">
        <f t="shared" si="9"/>
        <v>7005.NPQ.I06.Ju251</v>
      </c>
      <c r="AB43" t="str">
        <f t="shared" si="10"/>
        <v>Northway.7005.NPQ.I06.Ju25</v>
      </c>
      <c r="AC43" s="121"/>
      <c r="AD43" t="str">
        <f t="shared" si="11"/>
        <v>7005.NPQ.I06.Jul251</v>
      </c>
      <c r="AE43" t="str">
        <f t="shared" si="12"/>
        <v>Northway.7005.NPQ.I06.Jul25</v>
      </c>
      <c r="AF43" s="121"/>
      <c r="AG43" t="str">
        <f t="shared" si="13"/>
        <v>7005.NPQ.I06.Aug251</v>
      </c>
      <c r="AH43" t="str">
        <f t="shared" si="14"/>
        <v>Northway.7005.NPQ.I06.Aug25</v>
      </c>
      <c r="AI43" s="121"/>
      <c r="AL43" s="121"/>
      <c r="AO43" s="121"/>
      <c r="AR43" s="121"/>
      <c r="AU43" s="121"/>
      <c r="AX43" s="121"/>
      <c r="BA43" s="121"/>
      <c r="BD43" s="121"/>
      <c r="BE43" s="119">
        <f t="shared" si="1"/>
        <v>0</v>
      </c>
      <c r="BF43" s="121">
        <f t="shared" si="15"/>
        <v>0</v>
      </c>
    </row>
    <row r="44" spans="1:58" x14ac:dyDescent="0.25">
      <c r="A44">
        <f t="shared" si="2"/>
        <v>3027010</v>
      </c>
      <c r="B44">
        <v>3027010</v>
      </c>
      <c r="C44" t="s">
        <v>557</v>
      </c>
      <c r="D44">
        <f>VLOOKUP(B44,'School Details'!A:K,3,FALSE)</f>
        <v>0</v>
      </c>
      <c r="E44" t="str">
        <f>VLOOKUP(B44,'School Details'!A:K,4,FALSE)</f>
        <v>M</v>
      </c>
      <c r="F44" t="str">
        <f>VLOOKUP(B44,'School Details'!A:K,5,FALSE)</f>
        <v>Special</v>
      </c>
      <c r="G44" s="100" t="s">
        <v>892</v>
      </c>
      <c r="H44" t="str">
        <f>VLOOKUP(G44,CCs!$Q:$R,2,FALSE)</f>
        <v>SF Grnt Pd-Spec Sch</v>
      </c>
      <c r="I44" s="127" t="s">
        <v>23678</v>
      </c>
      <c r="J44" t="str">
        <f t="shared" si="16"/>
        <v>661225</v>
      </c>
      <c r="K44" t="s">
        <v>15</v>
      </c>
      <c r="L44">
        <f t="shared" si="17"/>
        <v>1</v>
      </c>
      <c r="M44" t="str">
        <f t="shared" si="3"/>
        <v>NPQ.I06</v>
      </c>
      <c r="N44">
        <f>VLOOKUP(B44,'School Details'!A:K,10,FALSE)</f>
        <v>400063</v>
      </c>
      <c r="O44" t="str">
        <f t="shared" si="4"/>
        <v>Mapledown</v>
      </c>
      <c r="P44" t="str">
        <f>VLOOKUP($N44,LBB_Code!$B:$F,3,FALSE)</f>
        <v>Mapledown School</v>
      </c>
      <c r="Q44" t="s">
        <v>224</v>
      </c>
      <c r="R44" t="str">
        <f>VLOOKUP($N44,LBB_Code!$B:$F,4,FALSE)</f>
        <v>NW2 1TR</v>
      </c>
      <c r="S44" t="str">
        <f>VLOOKUP(G44,LBB_Code!$J:$O, 6,FALSE)</f>
        <v>A1.D10168.661225.99999.9999999.999999</v>
      </c>
      <c r="T44" s="153"/>
      <c r="U44" t="str">
        <f t="shared" si="5"/>
        <v>7010.NPQ.I06.Ap251</v>
      </c>
      <c r="V44" t="str">
        <f t="shared" si="6"/>
        <v>Mapledown.7010.NPQ.I06.Ap25</v>
      </c>
      <c r="W44" s="121"/>
      <c r="X44" t="str">
        <f t="shared" si="7"/>
        <v>7010.NPQ.I06.Ma251</v>
      </c>
      <c r="Y44" t="str">
        <f t="shared" si="8"/>
        <v>Mapledown.7010.NPQ.I06.Ma25</v>
      </c>
      <c r="Z44" s="121"/>
      <c r="AA44" t="str">
        <f t="shared" si="9"/>
        <v>7010.NPQ.I06.Ju251</v>
      </c>
      <c r="AB44" t="str">
        <f t="shared" si="10"/>
        <v>Mapledown.7010.NPQ.I06.Ju25</v>
      </c>
      <c r="AC44" s="121"/>
      <c r="AD44" t="str">
        <f t="shared" si="11"/>
        <v>7010.NPQ.I06.Jul251</v>
      </c>
      <c r="AE44" t="str">
        <f t="shared" si="12"/>
        <v>Mapledown.7010.NPQ.I06.Jul25</v>
      </c>
      <c r="AF44" s="121"/>
      <c r="AG44" t="str">
        <f t="shared" si="13"/>
        <v>7010.NPQ.I06.Aug251</v>
      </c>
      <c r="AH44" t="str">
        <f t="shared" si="14"/>
        <v>Mapledown.7010.NPQ.I06.Aug25</v>
      </c>
      <c r="AI44" s="121"/>
      <c r="AL44" s="121"/>
      <c r="AO44" s="121"/>
      <c r="AR44" s="121"/>
      <c r="AU44" s="121"/>
      <c r="AX44" s="121"/>
      <c r="BA44" s="121"/>
      <c r="BD44" s="121"/>
      <c r="BE44" s="119">
        <f t="shared" si="1"/>
        <v>0</v>
      </c>
      <c r="BF44" s="121">
        <f t="shared" si="15"/>
        <v>0</v>
      </c>
    </row>
    <row r="45" spans="1:58" x14ac:dyDescent="0.25">
      <c r="A45">
        <f t="shared" si="2"/>
        <v>3025949</v>
      </c>
      <c r="B45">
        <v>3025949</v>
      </c>
      <c r="C45" t="s">
        <v>474</v>
      </c>
      <c r="D45">
        <f>VLOOKUP(B45,'School Details'!A:K,3,FALSE)</f>
        <v>0</v>
      </c>
      <c r="E45" t="str">
        <f>VLOOKUP(B45,'School Details'!A:K,4,FALSE)</f>
        <v>M</v>
      </c>
      <c r="F45" t="str">
        <f>VLOOKUP(B45,'School Details'!A:K,5,FALSE)</f>
        <v>Primary</v>
      </c>
      <c r="G45" s="100" t="s">
        <v>894</v>
      </c>
      <c r="H45" t="str">
        <f>VLOOKUP(G45,CCs!$Q:$R,2,FALSE)</f>
        <v>SF Grnt Pd-Pri Sch</v>
      </c>
      <c r="I45" s="127" t="s">
        <v>23678</v>
      </c>
      <c r="J45" t="str">
        <f t="shared" si="16"/>
        <v>661225</v>
      </c>
      <c r="K45" t="s">
        <v>15</v>
      </c>
      <c r="L45">
        <f t="shared" si="17"/>
        <v>1</v>
      </c>
      <c r="M45" t="str">
        <f t="shared" si="3"/>
        <v>NPQ.I06</v>
      </c>
      <c r="N45">
        <f>VLOOKUP(B45,'School Details'!A:K,10,FALSE)</f>
        <v>400110</v>
      </c>
      <c r="O45" t="str">
        <f t="shared" si="4"/>
        <v xml:space="preserve">Menorah Foundation </v>
      </c>
      <c r="P45" t="str">
        <f>VLOOKUP($N45,LBB_Code!$B:$F,3,FALSE)</f>
        <v>Menorah Foundation School</v>
      </c>
      <c r="Q45" t="s">
        <v>86</v>
      </c>
      <c r="R45" t="str">
        <f>VLOOKUP($N45,LBB_Code!$B:$F,4,FALSE)</f>
        <v>HA8 0QS</v>
      </c>
      <c r="S45" t="str">
        <f>VLOOKUP(G45,LBB_Code!$J:$O, 6,FALSE)</f>
        <v>A1.D10166.661225.99999.9999999.999999</v>
      </c>
      <c r="T45" s="153"/>
      <c r="U45" t="str">
        <f t="shared" si="5"/>
        <v>5949.NPQ.I06.Ap251</v>
      </c>
      <c r="V45" t="str">
        <f t="shared" si="6"/>
        <v>Menorah Foundation .5949.NPQ.I06.Ap25</v>
      </c>
      <c r="W45" s="121"/>
      <c r="X45" t="str">
        <f t="shared" si="7"/>
        <v>5949.NPQ.I06.Ma251</v>
      </c>
      <c r="Y45" t="str">
        <f t="shared" si="8"/>
        <v>Menorah Foundation .5949.NPQ.I06.Ma25</v>
      </c>
      <c r="Z45" s="121"/>
      <c r="AA45" t="str">
        <f t="shared" si="9"/>
        <v>5949.NPQ.I06.Ju251</v>
      </c>
      <c r="AB45" t="str">
        <f t="shared" si="10"/>
        <v>Menorah Foundation .5949.NPQ.I06.Ju25</v>
      </c>
      <c r="AC45" s="121"/>
      <c r="AD45" t="str">
        <f t="shared" si="11"/>
        <v>5949.NPQ.I06.Jul251</v>
      </c>
      <c r="AE45" t="str">
        <f t="shared" si="12"/>
        <v>Menorah Foundation .5949.NPQ.I06.Jul25</v>
      </c>
      <c r="AF45" s="121"/>
      <c r="AG45" t="str">
        <f t="shared" si="13"/>
        <v>5949.NPQ.I06.Aug251</v>
      </c>
      <c r="AH45" t="str">
        <f t="shared" si="14"/>
        <v>Menorah Foundation .5949.NPQ.I06.Aug25</v>
      </c>
      <c r="AI45" s="121"/>
      <c r="AL45" s="121"/>
      <c r="AO45" s="121"/>
      <c r="AR45" s="121"/>
      <c r="AU45" s="121"/>
      <c r="AX45" s="121"/>
      <c r="BA45" s="121"/>
      <c r="BD45" s="121"/>
      <c r="BE45" s="119">
        <f t="shared" si="1"/>
        <v>0</v>
      </c>
      <c r="BF45" s="119">
        <f t="shared" si="15"/>
        <v>0</v>
      </c>
    </row>
    <row r="46" spans="1:58" x14ac:dyDescent="0.25">
      <c r="A46">
        <f t="shared" si="2"/>
        <v>3022076</v>
      </c>
      <c r="B46">
        <v>3022076</v>
      </c>
      <c r="C46" t="s">
        <v>1014</v>
      </c>
      <c r="D46">
        <f>VLOOKUP(B46,'School Details'!A:K,3,FALSE)</f>
        <v>0</v>
      </c>
      <c r="E46" t="str">
        <f>VLOOKUP(B46,'School Details'!A:K,4,FALSE)</f>
        <v>M</v>
      </c>
      <c r="F46" t="str">
        <f>VLOOKUP(B46,'School Details'!A:K,5,FALSE)</f>
        <v>Primary</v>
      </c>
      <c r="G46" s="100" t="s">
        <v>894</v>
      </c>
      <c r="H46" t="str">
        <f>VLOOKUP(G46,CCs!$Q:$R,2,FALSE)</f>
        <v>SF Grnt Pd-Pri Sch</v>
      </c>
      <c r="I46" s="127" t="s">
        <v>23678</v>
      </c>
      <c r="J46" t="str">
        <f t="shared" si="16"/>
        <v>661225</v>
      </c>
      <c r="K46" t="s">
        <v>15</v>
      </c>
      <c r="L46">
        <f t="shared" si="17"/>
        <v>1</v>
      </c>
      <c r="M46" t="str">
        <f t="shared" si="3"/>
        <v>NPQ.I06</v>
      </c>
      <c r="N46">
        <f>VLOOKUP(B46,'School Details'!A:K,10,FALSE)</f>
        <v>400111</v>
      </c>
      <c r="O46" t="str">
        <f t="shared" si="4"/>
        <v xml:space="preserve">Wessex Gardens  </v>
      </c>
      <c r="P46" t="str">
        <f>VLOOKUP($N46,LBB_Code!$B:$F,3,FALSE)</f>
        <v>Wessex Gardens School</v>
      </c>
      <c r="Q46" t="s">
        <v>128</v>
      </c>
      <c r="R46" t="str">
        <f>VLOOKUP($N46,LBB_Code!$B:$F,4,FALSE)</f>
        <v>NW11 9RR</v>
      </c>
      <c r="S46" t="str">
        <f>VLOOKUP(G46,LBB_Code!$J:$O, 6,FALSE)</f>
        <v>A1.D10166.661225.99999.9999999.999999</v>
      </c>
      <c r="T46" s="153"/>
      <c r="U46" t="str">
        <f t="shared" si="5"/>
        <v>2076.NPQ.I06.Ap251</v>
      </c>
      <c r="V46" t="str">
        <f t="shared" si="6"/>
        <v>Wessex Gardens  .2076.NPQ.I06.Ap25</v>
      </c>
      <c r="W46" s="121"/>
      <c r="X46" t="str">
        <f t="shared" si="7"/>
        <v>2076.NPQ.I06.Ma251</v>
      </c>
      <c r="Y46" t="str">
        <f t="shared" si="8"/>
        <v>Wessex Gardens  .2076.NPQ.I06.Ma25</v>
      </c>
      <c r="Z46" s="121"/>
      <c r="AA46" t="str">
        <f t="shared" si="9"/>
        <v>2076.NPQ.I06.Ju251</v>
      </c>
      <c r="AB46" t="str">
        <f t="shared" si="10"/>
        <v>Wessex Gardens  .2076.NPQ.I06.Ju25</v>
      </c>
      <c r="AC46" s="121"/>
      <c r="AD46" t="str">
        <f t="shared" si="11"/>
        <v>2076.NPQ.I06.Jul251</v>
      </c>
      <c r="AE46" t="str">
        <f t="shared" si="12"/>
        <v>Wessex Gardens  .2076.NPQ.I06.Jul25</v>
      </c>
      <c r="AF46" s="121"/>
      <c r="AG46" t="str">
        <f t="shared" si="13"/>
        <v>2076.NPQ.I06.Aug251</v>
      </c>
      <c r="AH46" t="str">
        <f t="shared" si="14"/>
        <v>Wessex Gardens  .2076.NPQ.I06.Aug25</v>
      </c>
      <c r="AI46" s="121"/>
      <c r="AL46" s="121"/>
      <c r="AO46" s="121"/>
      <c r="AR46" s="121"/>
      <c r="AU46" s="121"/>
      <c r="AX46" s="121"/>
      <c r="BA46" s="121"/>
      <c r="BD46" s="121"/>
      <c r="BE46" s="119">
        <f t="shared" si="1"/>
        <v>0</v>
      </c>
      <c r="BF46" s="119">
        <f t="shared" si="15"/>
        <v>0</v>
      </c>
    </row>
    <row r="47" spans="1:58" x14ac:dyDescent="0.25">
      <c r="A47">
        <f t="shared" si="2"/>
        <v>3022078</v>
      </c>
      <c r="B47">
        <v>3022078</v>
      </c>
      <c r="C47" t="s">
        <v>490</v>
      </c>
      <c r="D47">
        <f>VLOOKUP(B47,'School Details'!A:K,3,FALSE)</f>
        <v>0</v>
      </c>
      <c r="E47" t="str">
        <f>VLOOKUP(B47,'School Details'!A:K,4,FALSE)</f>
        <v>M</v>
      </c>
      <c r="F47" t="str">
        <f>VLOOKUP(B47,'School Details'!A:K,5,FALSE)</f>
        <v>Primary</v>
      </c>
      <c r="G47" s="100" t="s">
        <v>894</v>
      </c>
      <c r="H47" t="str">
        <f>VLOOKUP(G47,CCs!$Q:$R,2,FALSE)</f>
        <v>SF Grnt Pd-Pri Sch</v>
      </c>
      <c r="I47" s="127" t="s">
        <v>23678</v>
      </c>
      <c r="J47" t="str">
        <f t="shared" si="16"/>
        <v>661225</v>
      </c>
      <c r="K47" t="s">
        <v>15</v>
      </c>
      <c r="L47">
        <f t="shared" si="17"/>
        <v>1</v>
      </c>
      <c r="M47" t="str">
        <f t="shared" si="3"/>
        <v>NPQ.I06</v>
      </c>
      <c r="N47">
        <f>VLOOKUP(B47,'School Details'!A:K,10,FALSE)</f>
        <v>400014</v>
      </c>
      <c r="O47" t="str">
        <f t="shared" si="4"/>
        <v xml:space="preserve">Pardes House </v>
      </c>
      <c r="P47" t="str">
        <f>VLOOKUP($N47,LBB_Code!$B:$F,3,FALSE)</f>
        <v>Pardes House School</v>
      </c>
      <c r="Q47" t="s">
        <v>233</v>
      </c>
      <c r="R47" t="str">
        <f>VLOOKUP($N47,LBB_Code!$B:$F,4,FALSE)</f>
        <v>N3 1SA</v>
      </c>
      <c r="S47" t="str">
        <f>VLOOKUP(G47,LBB_Code!$J:$O, 6,FALSE)</f>
        <v>A1.D10166.661225.99999.9999999.999999</v>
      </c>
      <c r="T47" s="153"/>
      <c r="U47" t="str">
        <f t="shared" si="5"/>
        <v>2078.NPQ.I06.Ap251</v>
      </c>
      <c r="V47" t="str">
        <f t="shared" si="6"/>
        <v>Pardes House .2078.NPQ.I06.Ap25</v>
      </c>
      <c r="W47" s="121"/>
      <c r="X47" t="str">
        <f t="shared" si="7"/>
        <v>2078.NPQ.I06.Ma251</v>
      </c>
      <c r="Y47" t="str">
        <f t="shared" si="8"/>
        <v>Pardes House .2078.NPQ.I06.Ma25</v>
      </c>
      <c r="Z47" s="121"/>
      <c r="AA47" t="str">
        <f t="shared" si="9"/>
        <v>2078.NPQ.I06.Ju251</v>
      </c>
      <c r="AB47" t="str">
        <f t="shared" si="10"/>
        <v>Pardes House .2078.NPQ.I06.Ju25</v>
      </c>
      <c r="AC47" s="121"/>
      <c r="AD47" t="str">
        <f t="shared" si="11"/>
        <v>2078.NPQ.I06.Jul251</v>
      </c>
      <c r="AE47" t="str">
        <f t="shared" si="12"/>
        <v>Pardes House .2078.NPQ.I06.Jul25</v>
      </c>
      <c r="AF47" s="121"/>
      <c r="AG47" t="str">
        <f t="shared" si="13"/>
        <v>2078.NPQ.I06.Aug251</v>
      </c>
      <c r="AH47" t="str">
        <f t="shared" si="14"/>
        <v>Pardes House .2078.NPQ.I06.Aug25</v>
      </c>
      <c r="AI47" s="121"/>
      <c r="AL47" s="121"/>
      <c r="AO47" s="121"/>
      <c r="AR47" s="121"/>
      <c r="AU47" s="121"/>
      <c r="AX47" s="121"/>
      <c r="BA47" s="121"/>
      <c r="BD47" s="121"/>
      <c r="BE47" s="119">
        <f t="shared" si="1"/>
        <v>0</v>
      </c>
      <c r="BF47" s="119">
        <f t="shared" si="15"/>
        <v>0</v>
      </c>
    </row>
    <row r="48" spans="1:58" x14ac:dyDescent="0.25">
      <c r="A48">
        <f t="shared" si="2"/>
        <v>3022079</v>
      </c>
      <c r="B48">
        <v>3022079</v>
      </c>
      <c r="C48" t="s">
        <v>425</v>
      </c>
      <c r="D48">
        <f>VLOOKUP(B48,'School Details'!A:K,3,FALSE)</f>
        <v>0</v>
      </c>
      <c r="E48" t="str">
        <f>VLOOKUP(B48,'School Details'!A:K,4,FALSE)</f>
        <v>M</v>
      </c>
      <c r="F48" t="str">
        <f>VLOOKUP(B48,'School Details'!A:K,5,FALSE)</f>
        <v>Primary</v>
      </c>
      <c r="G48" s="100" t="s">
        <v>894</v>
      </c>
      <c r="H48" t="str">
        <f>VLOOKUP(G48,CCs!$Q:$R,2,FALSE)</f>
        <v>SF Grnt Pd-Pri Sch</v>
      </c>
      <c r="I48" s="127" t="s">
        <v>23678</v>
      </c>
      <c r="J48" t="str">
        <f t="shared" si="16"/>
        <v>661225</v>
      </c>
      <c r="K48" t="s">
        <v>15</v>
      </c>
      <c r="L48">
        <f t="shared" si="17"/>
        <v>1</v>
      </c>
      <c r="M48" t="str">
        <f t="shared" si="3"/>
        <v>NPQ.I06</v>
      </c>
      <c r="N48">
        <f>VLOOKUP(B48,'School Details'!A:K,10,FALSE)</f>
        <v>400070</v>
      </c>
      <c r="O48" t="str">
        <f t="shared" si="4"/>
        <v>Beis Yaakov</v>
      </c>
      <c r="P48" t="str">
        <f>VLOOKUP($N48,LBB_Code!$B:$F,3,FALSE)</f>
        <v>Beis Yaakov School</v>
      </c>
      <c r="Q48" t="s">
        <v>17</v>
      </c>
      <c r="R48" t="str">
        <f>VLOOKUP($N48,LBB_Code!$B:$F,4,FALSE)</f>
        <v>NW9 6NQ</v>
      </c>
      <c r="S48" t="str">
        <f>VLOOKUP(G48,LBB_Code!$J:$O, 6,FALSE)</f>
        <v>A1.D10166.661225.99999.9999999.999999</v>
      </c>
      <c r="T48" s="153"/>
      <c r="U48" t="str">
        <f t="shared" si="5"/>
        <v>2079.NPQ.I06.Ap251</v>
      </c>
      <c r="V48" t="str">
        <f t="shared" si="6"/>
        <v>Beis Yaakov.2079.NPQ.I06.Ap25</v>
      </c>
      <c r="W48" s="121"/>
      <c r="X48" t="str">
        <f t="shared" si="7"/>
        <v>2079.NPQ.I06.Ma251</v>
      </c>
      <c r="Y48" t="str">
        <f t="shared" si="8"/>
        <v>Beis Yaakov.2079.NPQ.I06.Ma25</v>
      </c>
      <c r="Z48" s="121"/>
      <c r="AA48" t="str">
        <f t="shared" si="9"/>
        <v>2079.NPQ.I06.Ju251</v>
      </c>
      <c r="AB48" t="str">
        <f t="shared" si="10"/>
        <v>Beis Yaakov.2079.NPQ.I06.Ju25</v>
      </c>
      <c r="AC48" s="121"/>
      <c r="AD48" t="str">
        <f t="shared" si="11"/>
        <v>2079.NPQ.I06.Jul251</v>
      </c>
      <c r="AE48" t="str">
        <f t="shared" si="12"/>
        <v>Beis Yaakov.2079.NPQ.I06.Jul25</v>
      </c>
      <c r="AF48" s="121"/>
      <c r="AG48" t="str">
        <f t="shared" si="13"/>
        <v>2079.NPQ.I06.Aug251</v>
      </c>
      <c r="AH48" t="str">
        <f t="shared" si="14"/>
        <v>Beis Yaakov.2079.NPQ.I06.Aug25</v>
      </c>
      <c r="AI48" s="121"/>
      <c r="AL48" s="121"/>
      <c r="AO48" s="121"/>
      <c r="AR48" s="121"/>
      <c r="AU48" s="121"/>
      <c r="AX48" s="121"/>
      <c r="BA48" s="121"/>
      <c r="BD48" s="121"/>
      <c r="BE48" s="119">
        <f t="shared" si="1"/>
        <v>0</v>
      </c>
      <c r="BF48" s="119">
        <f t="shared" si="15"/>
        <v>0</v>
      </c>
    </row>
    <row r="49" spans="1:58" x14ac:dyDescent="0.25">
      <c r="A49">
        <f t="shared" si="2"/>
        <v>3023518</v>
      </c>
      <c r="B49">
        <v>3023518</v>
      </c>
      <c r="C49" t="s">
        <v>531</v>
      </c>
      <c r="D49">
        <f>VLOOKUP(B49,'School Details'!A:K,3,FALSE)</f>
        <v>0</v>
      </c>
      <c r="E49" t="str">
        <f>VLOOKUP(B49,'School Details'!A:K,4,FALSE)</f>
        <v>M</v>
      </c>
      <c r="F49" t="str">
        <f>VLOOKUP(B49,'School Details'!A:K,5,FALSE)</f>
        <v>Primary</v>
      </c>
      <c r="G49" s="100" t="s">
        <v>894</v>
      </c>
      <c r="H49" t="str">
        <f>VLOOKUP(G49,CCs!$Q:$R,2,FALSE)</f>
        <v>SF Grnt Pd-Pri Sch</v>
      </c>
      <c r="I49" s="127" t="s">
        <v>23678</v>
      </c>
      <c r="J49" t="str">
        <f t="shared" si="16"/>
        <v>661225</v>
      </c>
      <c r="K49" t="s">
        <v>15</v>
      </c>
      <c r="L49">
        <f t="shared" si="17"/>
        <v>1</v>
      </c>
      <c r="M49" t="str">
        <f t="shared" si="3"/>
        <v>NPQ.I06</v>
      </c>
      <c r="N49">
        <f>VLOOKUP(B49,'School Details'!A:K,10,FALSE)</f>
        <v>400117</v>
      </c>
      <c r="O49" t="str">
        <f t="shared" si="4"/>
        <v xml:space="preserve">Woodcroft  </v>
      </c>
      <c r="P49" t="str">
        <f>VLOOKUP($N49,LBB_Code!$B:$F,3,FALSE)</f>
        <v>Woodcroft School</v>
      </c>
      <c r="Q49" t="s">
        <v>173</v>
      </c>
      <c r="R49" t="str">
        <f>VLOOKUP($N49,LBB_Code!$B:$F,4,FALSE)</f>
        <v>HA8 0QF</v>
      </c>
      <c r="S49" t="str">
        <f>VLOOKUP(G49,LBB_Code!$J:$O, 6,FALSE)</f>
        <v>A1.D10166.661225.99999.9999999.999999</v>
      </c>
      <c r="T49" s="153"/>
      <c r="U49" t="str">
        <f t="shared" si="5"/>
        <v>3518.NPQ.I06.Ap251</v>
      </c>
      <c r="V49" t="str">
        <f t="shared" si="6"/>
        <v>Woodcroft  .3518.NPQ.I06.Ap25</v>
      </c>
      <c r="W49" s="121"/>
      <c r="X49" t="str">
        <f t="shared" si="7"/>
        <v>3518.NPQ.I06.Ma251</v>
      </c>
      <c r="Y49" t="str">
        <f t="shared" si="8"/>
        <v>Woodcroft  .3518.NPQ.I06.Ma25</v>
      </c>
      <c r="Z49" s="121"/>
      <c r="AA49" t="str">
        <f t="shared" si="9"/>
        <v>3518.NPQ.I06.Ju251</v>
      </c>
      <c r="AB49" t="str">
        <f t="shared" si="10"/>
        <v>Woodcroft  .3518.NPQ.I06.Ju25</v>
      </c>
      <c r="AC49" s="121"/>
      <c r="AD49" t="str">
        <f t="shared" si="11"/>
        <v>3518.NPQ.I06.Jul251</v>
      </c>
      <c r="AE49" t="str">
        <f t="shared" si="12"/>
        <v>Woodcroft  .3518.NPQ.I06.Jul25</v>
      </c>
      <c r="AF49" s="121"/>
      <c r="AG49" t="str">
        <f t="shared" si="13"/>
        <v>3518.NPQ.I06.Aug251</v>
      </c>
      <c r="AH49" t="str">
        <f t="shared" si="14"/>
        <v>Woodcroft  .3518.NPQ.I06.Aug25</v>
      </c>
      <c r="AI49" s="121"/>
      <c r="AL49" s="121"/>
      <c r="AO49" s="121"/>
      <c r="AR49" s="121"/>
      <c r="AU49" s="121"/>
      <c r="AX49" s="121"/>
      <c r="BA49" s="121"/>
      <c r="BD49" s="121"/>
      <c r="BE49" s="119">
        <f t="shared" si="1"/>
        <v>0</v>
      </c>
      <c r="BF49" s="119">
        <f t="shared" si="15"/>
        <v>0</v>
      </c>
    </row>
    <row r="50" spans="1:58" x14ac:dyDescent="0.25">
      <c r="A50">
        <f t="shared" si="2"/>
        <v>3023520</v>
      </c>
      <c r="B50">
        <v>3023520</v>
      </c>
      <c r="C50" t="s">
        <v>408</v>
      </c>
      <c r="D50">
        <f>VLOOKUP(B50,'School Details'!A:K,3,FALSE)</f>
        <v>0</v>
      </c>
      <c r="E50" t="str">
        <f>VLOOKUP(B50,'School Details'!A:K,4,FALSE)</f>
        <v>M</v>
      </c>
      <c r="F50" t="str">
        <f>VLOOKUP(B50,'School Details'!A:K,5,FALSE)</f>
        <v>Primary</v>
      </c>
      <c r="G50" s="100" t="s">
        <v>894</v>
      </c>
      <c r="H50" t="str">
        <f>VLOOKUP(G50,CCs!$Q:$R,2,FALSE)</f>
        <v>SF Grnt Pd-Pri Sch</v>
      </c>
      <c r="I50" s="127" t="s">
        <v>23678</v>
      </c>
      <c r="J50" t="str">
        <f t="shared" si="16"/>
        <v>661225</v>
      </c>
      <c r="K50" t="s">
        <v>15</v>
      </c>
      <c r="L50">
        <f t="shared" si="17"/>
        <v>1</v>
      </c>
      <c r="M50" t="str">
        <f t="shared" si="3"/>
        <v>NPQ.I06</v>
      </c>
      <c r="N50">
        <f>VLOOKUP(B50,'School Details'!A:K,10,FALSE)</f>
        <v>400125</v>
      </c>
      <c r="O50" t="str">
        <f t="shared" si="4"/>
        <v>Akiva Sch</v>
      </c>
      <c r="P50" t="str">
        <f>VLOOKUP($N50,LBB_Code!$B:$F,3,FALSE)</f>
        <v>Akiva School</v>
      </c>
      <c r="Q50" t="s">
        <v>146</v>
      </c>
      <c r="R50" t="str">
        <f>VLOOKUP($N50,LBB_Code!$B:$F,4,FALSE)</f>
        <v>N3 2SY</v>
      </c>
      <c r="S50" t="str">
        <f>VLOOKUP(G50,LBB_Code!$J:$O, 6,FALSE)</f>
        <v>A1.D10166.661225.99999.9999999.999999</v>
      </c>
      <c r="T50" s="153"/>
      <c r="U50" t="str">
        <f t="shared" si="5"/>
        <v>3520.NPQ.I06.Ap251</v>
      </c>
      <c r="V50" t="str">
        <f t="shared" si="6"/>
        <v>Akiva Sch.3520.NPQ.I06.Ap25</v>
      </c>
      <c r="W50" s="121"/>
      <c r="X50" t="str">
        <f t="shared" si="7"/>
        <v>3520.NPQ.I06.Ma251</v>
      </c>
      <c r="Y50" t="str">
        <f t="shared" si="8"/>
        <v>Akiva Sch.3520.NPQ.I06.Ma25</v>
      </c>
      <c r="Z50" s="121"/>
      <c r="AA50" t="str">
        <f t="shared" si="9"/>
        <v>3520.NPQ.I06.Ju251</v>
      </c>
      <c r="AB50" t="str">
        <f t="shared" si="10"/>
        <v>Akiva Sch.3520.NPQ.I06.Ju25</v>
      </c>
      <c r="AC50" s="121"/>
      <c r="AD50" t="str">
        <f t="shared" si="11"/>
        <v>3520.NPQ.I06.Jul251</v>
      </c>
      <c r="AE50" t="str">
        <f t="shared" si="12"/>
        <v>Akiva Sch.3520.NPQ.I06.Jul25</v>
      </c>
      <c r="AF50" s="121"/>
      <c r="AG50" t="str">
        <f t="shared" si="13"/>
        <v>3520.NPQ.I06.Aug251</v>
      </c>
      <c r="AH50" t="str">
        <f t="shared" si="14"/>
        <v>Akiva Sch.3520.NPQ.I06.Aug25</v>
      </c>
      <c r="AI50" s="121"/>
      <c r="AL50" s="121"/>
      <c r="AO50" s="121"/>
      <c r="AR50" s="121"/>
      <c r="AU50" s="121"/>
      <c r="AX50" s="121"/>
      <c r="BA50" s="121"/>
      <c r="BD50" s="121"/>
      <c r="BE50" s="119">
        <f t="shared" si="1"/>
        <v>0</v>
      </c>
      <c r="BF50" s="119">
        <f t="shared" si="15"/>
        <v>0</v>
      </c>
    </row>
    <row r="51" spans="1:58" x14ac:dyDescent="0.25">
      <c r="A51">
        <f t="shared" si="2"/>
        <v>3023523</v>
      </c>
      <c r="B51">
        <v>3023523</v>
      </c>
      <c r="C51" t="s">
        <v>472</v>
      </c>
      <c r="D51">
        <f>VLOOKUP(B51,'School Details'!A:K,3,FALSE)</f>
        <v>0</v>
      </c>
      <c r="E51" t="str">
        <f>VLOOKUP(B51,'School Details'!A:K,4,FALSE)</f>
        <v>M</v>
      </c>
      <c r="F51" t="str">
        <f>VLOOKUP(B51,'School Details'!A:K,5,FALSE)</f>
        <v>Primary</v>
      </c>
      <c r="G51" s="100" t="s">
        <v>894</v>
      </c>
      <c r="H51" t="str">
        <f>VLOOKUP(G51,CCs!$Q:$R,2,FALSE)</f>
        <v>SF Grnt Pd-Pri Sch</v>
      </c>
      <c r="I51" s="127" t="s">
        <v>23678</v>
      </c>
      <c r="J51" t="str">
        <f t="shared" si="16"/>
        <v>661225</v>
      </c>
      <c r="K51" t="s">
        <v>15</v>
      </c>
      <c r="L51">
        <f t="shared" si="17"/>
        <v>1</v>
      </c>
      <c r="M51" t="str">
        <f t="shared" si="3"/>
        <v>NPQ.I06</v>
      </c>
      <c r="N51">
        <f>VLOOKUP(B51,'School Details'!A:K,10,FALSE)</f>
        <v>400130</v>
      </c>
      <c r="O51" t="str">
        <f t="shared" si="4"/>
        <v xml:space="preserve">Martin  </v>
      </c>
      <c r="P51" t="str">
        <f>VLOOKUP($N51,LBB_Code!$B:$F,3,FALSE)</f>
        <v>Martin Primary School</v>
      </c>
      <c r="Q51" t="s">
        <v>204</v>
      </c>
      <c r="R51" t="str">
        <f>VLOOKUP($N51,LBB_Code!$B:$F,4,FALSE)</f>
        <v>N2 9JP</v>
      </c>
      <c r="S51" t="str">
        <f>VLOOKUP(G51,LBB_Code!$J:$O, 6,FALSE)</f>
        <v>A1.D10166.661225.99999.9999999.999999</v>
      </c>
      <c r="T51" s="153"/>
      <c r="U51" t="str">
        <f t="shared" si="5"/>
        <v>3523.NPQ.I06.Ap251</v>
      </c>
      <c r="V51" t="str">
        <f t="shared" si="6"/>
        <v>Martin  .3523.NPQ.I06.Ap25</v>
      </c>
      <c r="W51" s="121"/>
      <c r="X51" t="str">
        <f t="shared" si="7"/>
        <v>3523.NPQ.I06.Ma251</v>
      </c>
      <c r="Y51" t="str">
        <f t="shared" si="8"/>
        <v>Martin  .3523.NPQ.I06.Ma25</v>
      </c>
      <c r="Z51" s="121"/>
      <c r="AA51" t="str">
        <f t="shared" si="9"/>
        <v>3523.NPQ.I06.Ju251</v>
      </c>
      <c r="AB51" t="str">
        <f t="shared" si="10"/>
        <v>Martin  .3523.NPQ.I06.Ju25</v>
      </c>
      <c r="AC51" s="121"/>
      <c r="AD51" t="str">
        <f t="shared" si="11"/>
        <v>3523.NPQ.I06.Jul251</v>
      </c>
      <c r="AE51" t="str">
        <f t="shared" si="12"/>
        <v>Martin  .3523.NPQ.I06.Jul25</v>
      </c>
      <c r="AF51" s="121"/>
      <c r="AG51" t="str">
        <f t="shared" si="13"/>
        <v>3523.NPQ.I06.Aug251</v>
      </c>
      <c r="AH51" t="str">
        <f t="shared" si="14"/>
        <v>Martin  .3523.NPQ.I06.Aug25</v>
      </c>
      <c r="AI51" s="121"/>
      <c r="AL51" s="121"/>
      <c r="AO51" s="121"/>
      <c r="AR51" s="121"/>
      <c r="AU51" s="121"/>
      <c r="AX51" s="121"/>
      <c r="BA51" s="121"/>
      <c r="BD51" s="121"/>
      <c r="BE51" s="119">
        <f t="shared" si="1"/>
        <v>0</v>
      </c>
      <c r="BF51" s="119">
        <f t="shared" si="15"/>
        <v>0</v>
      </c>
    </row>
    <row r="52" spans="1:58" x14ac:dyDescent="0.25">
      <c r="A52">
        <f t="shared" si="2"/>
        <v>3023524</v>
      </c>
      <c r="B52">
        <v>3023524</v>
      </c>
      <c r="C52" t="s">
        <v>426</v>
      </c>
      <c r="D52">
        <f>VLOOKUP(B52,'School Details'!A:K,3,FALSE)</f>
        <v>0</v>
      </c>
      <c r="E52" t="str">
        <f>VLOOKUP(B52,'School Details'!A:K,4,FALSE)</f>
        <v>M</v>
      </c>
      <c r="F52" t="str">
        <f>VLOOKUP(B52,'School Details'!A:K,5,FALSE)</f>
        <v>Primary</v>
      </c>
      <c r="G52" s="100" t="s">
        <v>894</v>
      </c>
      <c r="H52" t="str">
        <f>VLOOKUP(G52,CCs!$Q:$R,2,FALSE)</f>
        <v>SF Grnt Pd-Pri Sch</v>
      </c>
      <c r="I52" s="127" t="s">
        <v>23678</v>
      </c>
      <c r="J52" t="str">
        <f t="shared" si="16"/>
        <v>661225</v>
      </c>
      <c r="K52" t="s">
        <v>15</v>
      </c>
      <c r="L52">
        <f t="shared" si="17"/>
        <v>1</v>
      </c>
      <c r="M52" t="str">
        <f t="shared" si="3"/>
        <v>NPQ.I06</v>
      </c>
      <c r="N52">
        <f>VLOOKUP(B52,'School Details'!A:K,10,FALSE)</f>
        <v>400150</v>
      </c>
      <c r="O52" t="str">
        <f t="shared" si="4"/>
        <v xml:space="preserve">Beit Shvidler </v>
      </c>
      <c r="P52" t="str">
        <f>VLOOKUP($N52,LBB_Code!$B:$F,3,FALSE)</f>
        <v>Beit Shvidler Primary School</v>
      </c>
      <c r="Q52" t="s">
        <v>188</v>
      </c>
      <c r="R52" t="str">
        <f>VLOOKUP($N52,LBB_Code!$B:$F,4,FALSE)</f>
        <v>HA8 8NX</v>
      </c>
      <c r="S52" t="str">
        <f>VLOOKUP(G52,LBB_Code!$J:$O, 6,FALSE)</f>
        <v>A1.D10166.661225.99999.9999999.999999</v>
      </c>
      <c r="T52" s="153"/>
      <c r="U52" t="str">
        <f t="shared" si="5"/>
        <v>3524.NPQ.I06.Ap251</v>
      </c>
      <c r="V52" t="str">
        <f t="shared" si="6"/>
        <v>Beit Shvidler .3524.NPQ.I06.Ap25</v>
      </c>
      <c r="W52" s="121"/>
      <c r="X52" t="str">
        <f t="shared" si="7"/>
        <v>3524.NPQ.I06.Ma251</v>
      </c>
      <c r="Y52" t="str">
        <f t="shared" si="8"/>
        <v>Beit Shvidler .3524.NPQ.I06.Ma25</v>
      </c>
      <c r="Z52" s="121"/>
      <c r="AA52" t="str">
        <f t="shared" si="9"/>
        <v>3524.NPQ.I06.Ju251</v>
      </c>
      <c r="AB52" t="str">
        <f t="shared" si="10"/>
        <v>Beit Shvidler .3524.NPQ.I06.Ju25</v>
      </c>
      <c r="AC52" s="121"/>
      <c r="AD52" t="str">
        <f t="shared" si="11"/>
        <v>3524.NPQ.I06.Jul251</v>
      </c>
      <c r="AE52" t="str">
        <f t="shared" si="12"/>
        <v>Beit Shvidler .3524.NPQ.I06.Jul25</v>
      </c>
      <c r="AF52" s="121"/>
      <c r="AG52" t="str">
        <f t="shared" si="13"/>
        <v>3524.NPQ.I06.Aug251</v>
      </c>
      <c r="AH52" t="str">
        <f t="shared" si="14"/>
        <v>Beit Shvidler .3524.NPQ.I06.Aug25</v>
      </c>
      <c r="AI52" s="121"/>
      <c r="AL52" s="121"/>
      <c r="AO52" s="121"/>
      <c r="AR52" s="121"/>
      <c r="AU52" s="121"/>
      <c r="AX52" s="121"/>
      <c r="BA52" s="121"/>
      <c r="BD52" s="121"/>
      <c r="BE52" s="119">
        <f t="shared" si="1"/>
        <v>0</v>
      </c>
      <c r="BF52" s="119">
        <f t="shared" si="15"/>
        <v>0</v>
      </c>
    </row>
    <row r="53" spans="1:58" x14ac:dyDescent="0.25">
      <c r="A53">
        <f t="shared" si="2"/>
        <v>3024004</v>
      </c>
      <c r="B53">
        <v>3024004</v>
      </c>
      <c r="C53" t="s">
        <v>548</v>
      </c>
      <c r="D53">
        <f>VLOOKUP(B53,'School Details'!A:K,3,FALSE)</f>
        <v>0</v>
      </c>
      <c r="E53" t="str">
        <f>VLOOKUP(B53,'School Details'!A:K,4,FALSE)</f>
        <v>M</v>
      </c>
      <c r="F53" t="str">
        <f>VLOOKUP(B53,'School Details'!A:K,5,FALSE)</f>
        <v>Secondary</v>
      </c>
      <c r="G53" s="100" t="s">
        <v>899</v>
      </c>
      <c r="H53" t="str">
        <f>VLOOKUP(G53,CCs!$Q:$R,2,FALSE)</f>
        <v>SF Grnt Pd-Sec Sch</v>
      </c>
      <c r="I53" s="127" t="s">
        <v>23678</v>
      </c>
      <c r="J53" t="str">
        <f t="shared" si="16"/>
        <v>661225</v>
      </c>
      <c r="K53" t="s">
        <v>15</v>
      </c>
      <c r="L53">
        <v>1</v>
      </c>
      <c r="M53" t="str">
        <f t="shared" si="3"/>
        <v>NPQ.I06</v>
      </c>
      <c r="N53">
        <f>VLOOKUP(B53,'School Details'!A:K,10,FALSE)</f>
        <v>107953</v>
      </c>
      <c r="O53" t="str">
        <f t="shared" si="4"/>
        <v>Menorah High Sch Girls</v>
      </c>
      <c r="P53" t="str">
        <f>VLOOKUP($N53,LBB_Code!$B:$F,3,FALSE)</f>
        <v>Menorah High School For Girls</v>
      </c>
      <c r="Q53" t="s">
        <v>107</v>
      </c>
      <c r="R53" t="str">
        <f>VLOOKUP($N53,LBB_Code!$B:$F,4,FALSE)</f>
        <v>NW2 7BZ</v>
      </c>
      <c r="S53" t="str">
        <f>VLOOKUP(G53,LBB_Code!$J:$O, 6,FALSE)</f>
        <v>A1.D10167.661225.99999.9999999.999999</v>
      </c>
      <c r="T53" s="153"/>
      <c r="U53" t="str">
        <f t="shared" si="5"/>
        <v>4004.NPQ.I06.Ap251</v>
      </c>
      <c r="V53" t="str">
        <f t="shared" si="6"/>
        <v>Menorah High Sch Girls.4004.NPQ.I06.Ap25</v>
      </c>
      <c r="W53" s="121"/>
      <c r="X53" t="str">
        <f t="shared" si="7"/>
        <v>4004.NPQ.I06.Ma251</v>
      </c>
      <c r="Y53" t="str">
        <f t="shared" si="8"/>
        <v>Menorah High Sch Girls.4004.NPQ.I06.Ma25</v>
      </c>
      <c r="Z53" s="121"/>
      <c r="AA53" t="str">
        <f t="shared" si="9"/>
        <v>4004.NPQ.I06.Ju251</v>
      </c>
      <c r="AB53" t="str">
        <f t="shared" si="10"/>
        <v>Menorah High Sch Girls.4004.NPQ.I06.Ju25</v>
      </c>
      <c r="AC53" s="121"/>
      <c r="AD53" t="str">
        <f t="shared" si="11"/>
        <v>4004.NPQ.I06.Jul251</v>
      </c>
      <c r="AE53" t="str">
        <f t="shared" si="12"/>
        <v>Menorah High Sch Girls.4004.NPQ.I06.Jul25</v>
      </c>
      <c r="AF53" s="121"/>
      <c r="AG53" t="str">
        <f t="shared" si="13"/>
        <v>4004.NPQ.I06.Aug251</v>
      </c>
      <c r="AH53" t="str">
        <f t="shared" si="14"/>
        <v>Menorah High Sch Girls.4004.NPQ.I06.Aug25</v>
      </c>
      <c r="AI53" s="121"/>
      <c r="AL53" s="121"/>
      <c r="AO53" s="121"/>
      <c r="AR53" s="121"/>
      <c r="AU53" s="121"/>
      <c r="AX53" s="121"/>
      <c r="BA53" s="121"/>
      <c r="BD53" s="121"/>
      <c r="BE53" s="119">
        <f t="shared" si="1"/>
        <v>0</v>
      </c>
      <c r="BF53" s="119">
        <f t="shared" si="15"/>
        <v>0</v>
      </c>
    </row>
    <row r="54" spans="1:58" x14ac:dyDescent="0.25">
      <c r="A54">
        <f t="shared" si="2"/>
        <v>3022053</v>
      </c>
      <c r="B54">
        <v>3022053</v>
      </c>
      <c r="C54" t="s">
        <v>482</v>
      </c>
      <c r="D54">
        <f>VLOOKUP(B54,'School Details'!A:K,3,FALSE)</f>
        <v>0</v>
      </c>
      <c r="E54" t="str">
        <f>VLOOKUP(B54,'School Details'!A:K,4,FALSE)</f>
        <v>M</v>
      </c>
      <c r="F54" t="str">
        <f>VLOOKUP(B54,'School Details'!A:K,5,FALSE)</f>
        <v>Primary</v>
      </c>
      <c r="G54" s="100" t="s">
        <v>894</v>
      </c>
      <c r="H54" t="str">
        <f>VLOOKUP(G54,CCs!$Q:$R,2,FALSE)</f>
        <v>SF Grnt Pd-Pri Sch</v>
      </c>
      <c r="I54" s="127" t="s">
        <v>23678</v>
      </c>
      <c r="J54" t="str">
        <f t="shared" si="16"/>
        <v>661225</v>
      </c>
      <c r="K54" t="s">
        <v>15</v>
      </c>
      <c r="L54">
        <v>1</v>
      </c>
      <c r="M54" t="str">
        <f t="shared" si="3"/>
        <v>NPQ.I06</v>
      </c>
      <c r="N54">
        <f>VLOOKUP(B54,'School Details'!A:K,10,FALSE)</f>
        <v>158733</v>
      </c>
      <c r="O54" t="str">
        <f t="shared" si="4"/>
        <v xml:space="preserve">Shalom Noam  </v>
      </c>
      <c r="P54" t="str">
        <f>VLOOKUP($N54,LBB_Code!$B:$F,3,FALSE)</f>
        <v>Shalom Noam Primary School</v>
      </c>
      <c r="Q54" t="s">
        <v>32</v>
      </c>
      <c r="R54" t="str">
        <f>VLOOKUP($N54,LBB_Code!$B:$F,4,FALSE)</f>
        <v>HA8 0AJ</v>
      </c>
      <c r="S54" t="str">
        <f>VLOOKUP(G54,LBB_Code!$J:$O, 6,FALSE)</f>
        <v>A1.D10166.661225.99999.9999999.999999</v>
      </c>
      <c r="T54" s="153"/>
      <c r="U54" t="str">
        <f t="shared" si="5"/>
        <v>2053.NPQ.I06.Ap251</v>
      </c>
      <c r="V54" t="str">
        <f t="shared" si="6"/>
        <v>Shalom Noam  .2053.NPQ.I06.Ap25</v>
      </c>
      <c r="W54" s="121"/>
      <c r="X54" t="str">
        <f t="shared" si="7"/>
        <v>2053.NPQ.I06.Ma251</v>
      </c>
      <c r="Y54" t="str">
        <f t="shared" si="8"/>
        <v>Shalom Noam  .2053.NPQ.I06.Ma25</v>
      </c>
      <c r="Z54" s="121"/>
      <c r="AA54" t="str">
        <f t="shared" si="9"/>
        <v>2053.NPQ.I06.Ju251</v>
      </c>
      <c r="AB54" t="str">
        <f t="shared" si="10"/>
        <v>Shalom Noam  .2053.NPQ.I06.Ju25</v>
      </c>
      <c r="AC54" s="121"/>
      <c r="AD54" t="str">
        <f t="shared" si="11"/>
        <v>2053.NPQ.I06.Jul251</v>
      </c>
      <c r="AE54" t="str">
        <f t="shared" si="12"/>
        <v>Shalom Noam  .2053.NPQ.I06.Jul25</v>
      </c>
      <c r="AF54" s="121"/>
      <c r="AG54" t="str">
        <f t="shared" si="13"/>
        <v>2053.NPQ.I06.Aug251</v>
      </c>
      <c r="AH54" t="str">
        <f t="shared" si="14"/>
        <v>Shalom Noam  .2053.NPQ.I06.Aug25</v>
      </c>
      <c r="AI54" s="121"/>
      <c r="AL54" s="121"/>
      <c r="AO54" s="121"/>
      <c r="AR54" s="121"/>
      <c r="AU54" s="121"/>
      <c r="AX54" s="121"/>
      <c r="BA54" s="121"/>
      <c r="BD54" s="121"/>
      <c r="BE54" s="119">
        <f t="shared" si="1"/>
        <v>0</v>
      </c>
      <c r="BF54" s="119">
        <f t="shared" si="15"/>
        <v>0</v>
      </c>
    </row>
  </sheetData>
  <autoFilter ref="B6:BA54" xr:uid="{C0D18325-7934-42EE-93F6-D2C41E2CF98B}"/>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5D535-3A58-4C80-A153-446B367BCC25}">
          <x14:formula1>
            <xm:f>'Drop Down'!$H$6:$H$48</xm:f>
          </x14:formula1>
          <xm:sqref>I7:I54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0641-0CA9-45A0-8DF5-8352B286C3F1}">
  <sheetPr>
    <tabColor theme="4" tint="0.39997558519241921"/>
  </sheetPr>
  <dimension ref="A3:BS34"/>
  <sheetViews>
    <sheetView zoomScale="85" zoomScaleNormal="90" workbookViewId="0">
      <pane xSplit="3" ySplit="6" topLeftCell="I7"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2" max="2" width="9"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7.7109375" bestFit="1" customWidth="1"/>
    <col min="9" max="9" width="17" bestFit="1" customWidth="1"/>
    <col min="10" max="10" width="8" customWidth="1"/>
    <col min="11" max="11" width="9.5703125" bestFit="1" customWidth="1"/>
    <col min="12" max="12" width="9.5703125" customWidth="1"/>
    <col min="13" max="13" width="23.42578125" customWidth="1"/>
    <col min="14" max="14" width="11.5703125" bestFit="1" customWidth="1"/>
    <col min="15" max="15" width="26.85546875" bestFit="1" customWidth="1"/>
    <col min="16" max="16" width="34.85546875" bestFit="1" customWidth="1"/>
    <col min="17" max="17" width="19.85546875" bestFit="1" customWidth="1"/>
    <col min="18" max="18" width="17.7109375" bestFit="1" customWidth="1"/>
    <col min="19" max="19" width="39.42578125" bestFit="1" customWidth="1"/>
    <col min="20" max="20" width="18.42578125" customWidth="1"/>
    <col min="21" max="21" width="24.7109375" hidden="1" customWidth="1" outlineLevel="1"/>
    <col min="22" max="22" width="39.5703125" hidden="1" customWidth="1" outlineLevel="1"/>
    <col min="23" max="23" width="14.140625" bestFit="1" customWidth="1" collapsed="1"/>
    <col min="24" max="24" width="32.57031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35" hidden="1" customWidth="1" outlineLevel="1"/>
    <col min="34" max="34" width="60.7109375" hidden="1" customWidth="1" outlineLevel="1"/>
    <col min="35" max="35" width="14.8554687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56.85546875" hidden="1" customWidth="1" outlineLevel="1"/>
    <col min="44" max="44" width="12.28515625" bestFit="1" customWidth="1" collapsed="1"/>
    <col min="45" max="45" width="24.85546875" hidden="1" customWidth="1" outlineLevel="1"/>
    <col min="46" max="46" width="49.140625" hidden="1" customWidth="1" outlineLevel="1"/>
    <col min="47" max="47" width="12.28515625" bestFit="1" customWidth="1" collapsed="1"/>
    <col min="48" max="48" width="29.85546875" hidden="1" customWidth="1" outlineLevel="1"/>
    <col min="49" max="49" width="39.140625" hidden="1" customWidth="1" outlineLevel="1"/>
    <col min="50" max="50" width="14.28515625" bestFit="1" customWidth="1" collapsed="1"/>
    <col min="51" max="51" width="24.5703125" hidden="1" customWidth="1" outlineLevel="1"/>
    <col min="52" max="52" width="53" hidden="1" customWidth="1" outlineLevel="1"/>
    <col min="53" max="53" width="12.28515625" bestFit="1" customWidth="1" collapsed="1"/>
    <col min="54" max="54" width="25" hidden="1" customWidth="1" outlineLevel="1"/>
    <col min="55" max="55" width="50.140625" hidden="1" customWidth="1" outlineLevel="1"/>
    <col min="56" max="56" width="12" bestFit="1" customWidth="1" collapsed="1"/>
    <col min="57" max="57" width="14.140625" bestFit="1" customWidth="1"/>
    <col min="58" max="58" width="16.28515625" customWidth="1"/>
    <col min="59" max="59" width="15" customWidth="1"/>
    <col min="60" max="60" width="12.28515625" bestFit="1" customWidth="1"/>
    <col min="61" max="71" width="12.28515625" style="10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6" customFormat="1" ht="61.5" thickTop="1" thickBot="1" x14ac:dyDescent="0.25">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6.5" thickTop="1" thickBot="1" x14ac:dyDescent="0.3">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0" t="s">
        <v>8</v>
      </c>
      <c r="AH4" s="130" t="s">
        <v>8</v>
      </c>
      <c r="AI4" s="130" t="s">
        <v>8</v>
      </c>
      <c r="AJ4" s="130" t="s">
        <v>8</v>
      </c>
      <c r="AK4" s="130" t="s">
        <v>8</v>
      </c>
      <c r="AL4" s="130" t="s">
        <v>8</v>
      </c>
      <c r="AM4" s="131" t="s">
        <v>23977</v>
      </c>
      <c r="AN4" s="131" t="s">
        <v>23977</v>
      </c>
      <c r="AO4" s="131" t="s">
        <v>23977</v>
      </c>
      <c r="AP4" s="131" t="s">
        <v>23977</v>
      </c>
      <c r="AQ4" s="131" t="s">
        <v>23977</v>
      </c>
      <c r="AR4" s="131" t="s">
        <v>23977</v>
      </c>
      <c r="AS4" s="131" t="s">
        <v>23977</v>
      </c>
      <c r="AT4" s="131" t="s">
        <v>23977</v>
      </c>
      <c r="AU4" s="131" t="s">
        <v>23977</v>
      </c>
      <c r="AV4" s="131" t="s">
        <v>23977</v>
      </c>
      <c r="AW4" s="131" t="s">
        <v>23977</v>
      </c>
      <c r="AX4" s="131" t="s">
        <v>23977</v>
      </c>
      <c r="AY4" s="131" t="s">
        <v>23977</v>
      </c>
      <c r="AZ4" s="131" t="s">
        <v>23977</v>
      </c>
      <c r="BA4" s="131" t="s">
        <v>23977</v>
      </c>
      <c r="BB4" s="131" t="s">
        <v>23977</v>
      </c>
      <c r="BC4" s="131" t="s">
        <v>23977</v>
      </c>
      <c r="BD4" s="131" t="s">
        <v>23977</v>
      </c>
      <c r="BE4" s="131"/>
      <c r="BF4" s="131"/>
    </row>
    <row r="5" spans="1:58" ht="16.5" thickTop="1" thickBot="1" x14ac:dyDescent="0.3">
      <c r="N5" s="99"/>
      <c r="P5" s="3"/>
      <c r="R5" s="3"/>
      <c r="S5" s="3"/>
      <c r="T5" s="135">
        <f>SUM(T$7:T$229)</f>
        <v>26348.01</v>
      </c>
      <c r="W5" s="136">
        <f t="shared" ref="W5:BC5" si="0">SUM(W$7:W$229)</f>
        <v>5139.42</v>
      </c>
      <c r="X5" s="136">
        <f t="shared" si="0"/>
        <v>0</v>
      </c>
      <c r="Y5" s="136">
        <f t="shared" si="0"/>
        <v>0</v>
      </c>
      <c r="Z5" s="136">
        <f t="shared" si="0"/>
        <v>9909.2899999999991</v>
      </c>
      <c r="AA5" s="136">
        <f t="shared" si="0"/>
        <v>0</v>
      </c>
      <c r="AB5" s="136">
        <f t="shared" si="0"/>
        <v>0</v>
      </c>
      <c r="AC5" s="136">
        <f t="shared" si="0"/>
        <v>6299.3</v>
      </c>
      <c r="AD5" s="136">
        <f t="shared" si="0"/>
        <v>0</v>
      </c>
      <c r="AE5" s="136">
        <f t="shared" si="0"/>
        <v>0</v>
      </c>
      <c r="AF5" s="136">
        <f t="shared" si="0"/>
        <v>0</v>
      </c>
      <c r="AG5" s="136">
        <f t="shared" si="0"/>
        <v>0</v>
      </c>
      <c r="AH5" s="136">
        <f t="shared" si="0"/>
        <v>0</v>
      </c>
      <c r="AI5" s="136">
        <f t="shared" si="0"/>
        <v>0</v>
      </c>
      <c r="AJ5" s="136">
        <f t="shared" si="0"/>
        <v>0</v>
      </c>
      <c r="AK5" s="136">
        <f t="shared" si="0"/>
        <v>0</v>
      </c>
      <c r="AL5" s="136">
        <f t="shared" si="0"/>
        <v>5000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SUM(W$7:W$229)</f>
        <v>5139.42</v>
      </c>
      <c r="BE5" s="136">
        <f>SUM(BE7:BE229)</f>
        <v>26348.01</v>
      </c>
      <c r="BF5" s="136">
        <f>SUM(BF7:BF229)</f>
        <v>0</v>
      </c>
    </row>
    <row r="6" spans="1:58"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25">
      <c r="A7">
        <f>B7</f>
        <v>3022020</v>
      </c>
      <c r="B7" s="117">
        <v>3022020</v>
      </c>
      <c r="C7" t="str">
        <f>VLOOKUP(B7,'School Details'!A:K,2,FALSE)</f>
        <v>Alma Primary</v>
      </c>
      <c r="D7" s="106">
        <f>VLOOKUP(B7,'School Details'!A:K,3,FALSE)</f>
        <v>0</v>
      </c>
      <c r="E7" s="106" t="str">
        <f>VLOOKUP(B7,'School Details'!A:K,4,FALSE)</f>
        <v>A</v>
      </c>
      <c r="F7" s="106" t="str">
        <f>VLOOKUP(B7,'School Details'!A:K,5,FALSE)</f>
        <v>Primary</v>
      </c>
      <c r="G7" s="100" t="s">
        <v>894</v>
      </c>
      <c r="H7" t="str">
        <f>VLOOKUP(G7,CCs!$Q:$R,2,FALSE)</f>
        <v>SF Grnt Pd-Pri Sch</v>
      </c>
      <c r="I7" t="s">
        <v>23976</v>
      </c>
      <c r="J7">
        <v>661225</v>
      </c>
      <c r="K7" s="117" t="s">
        <v>10</v>
      </c>
      <c r="L7" s="106">
        <v>1</v>
      </c>
      <c r="M7" s="106" t="str">
        <f>I7&amp;"."&amp;K7</f>
        <v>Movers In.I01</v>
      </c>
      <c r="N7" s="106">
        <f>VLOOKUP(B7,'School Details'!A:K,10,FALSE)</f>
        <v>156270</v>
      </c>
      <c r="O7" s="106" t="str">
        <f>C7</f>
        <v>Alma Primary</v>
      </c>
      <c r="P7" t="str">
        <f>VLOOKUP($N7,LBB_Code!$B:$F,3,FALSE)</f>
        <v>Alma Primary</v>
      </c>
      <c r="Q7" t="str">
        <f>VLOOKUP($N7,LBB_Code!$B:$F,2,FALSE)</f>
        <v>S900002220</v>
      </c>
      <c r="R7" t="str">
        <f>VLOOKUP($N7,LBB_Code!$B:$F,4,FALSE)</f>
        <v>N2 0GA</v>
      </c>
      <c r="S7" t="str">
        <f>VLOOKUP(G7,LBB_Code!$J:$O, 6,FALSE)</f>
        <v>A1.D10166.661225.99999.9999999.999999</v>
      </c>
      <c r="T7" s="124">
        <v>5000</v>
      </c>
      <c r="U7" t="str">
        <f>RIGHT($B7,4)&amp;"."&amp;$M7&amp;"."&amp;U$3</f>
        <v>2020.Movers In.I01.Ap251</v>
      </c>
      <c r="V7" t="str">
        <f>$O7&amp;"."&amp;RIGHT($B7,4)&amp;"."&amp;$M7&amp;"."&amp;V$3</f>
        <v>Alma Primary.2020.Movers In.I01.Ap25</v>
      </c>
      <c r="W7" s="118">
        <v>5000</v>
      </c>
      <c r="Z7" s="118"/>
      <c r="AC7" s="118"/>
      <c r="AF7" s="121"/>
      <c r="AI7" s="121"/>
      <c r="AL7" s="121"/>
      <c r="AO7" s="121"/>
      <c r="AR7" s="121"/>
      <c r="AU7" s="121"/>
      <c r="AX7" s="121"/>
      <c r="BA7" s="121"/>
      <c r="BD7" s="121"/>
      <c r="BE7" s="119">
        <f t="shared" ref="BE7:BE12" si="1">SUM(W7:BD7)</f>
        <v>5000</v>
      </c>
      <c r="BF7" s="119">
        <f>BE7-T7</f>
        <v>0</v>
      </c>
    </row>
    <row r="8" spans="1:58" x14ac:dyDescent="0.25">
      <c r="A8">
        <f>B8</f>
        <v>3022002</v>
      </c>
      <c r="B8">
        <v>3022002</v>
      </c>
      <c r="C8" t="s">
        <v>905</v>
      </c>
      <c r="D8" s="106">
        <f>VLOOKUP(B8,'School Details'!A:K,3,FALSE)</f>
        <v>0</v>
      </c>
      <c r="E8" s="106" t="str">
        <f>VLOOKUP(B8,'School Details'!A:K,4,FALSE)</f>
        <v>M</v>
      </c>
      <c r="F8" s="106" t="str">
        <f>VLOOKUP(B8,'School Details'!A:K,5,FALSE)</f>
        <v>Primary</v>
      </c>
      <c r="G8" t="s">
        <v>855</v>
      </c>
      <c r="H8" t="s">
        <v>277</v>
      </c>
      <c r="I8" t="s">
        <v>24266</v>
      </c>
      <c r="J8">
        <v>661225</v>
      </c>
      <c r="K8" s="117" t="s">
        <v>12</v>
      </c>
      <c r="L8" s="106">
        <v>1</v>
      </c>
      <c r="M8" s="106" t="str">
        <f t="shared" ref="M8:M12" si="2">I8&amp;"."&amp;K8</f>
        <v>SEN 2425.I03</v>
      </c>
      <c r="N8" s="106">
        <f>VLOOKUP(B8,'School Details'!A:K,10,FALSE)</f>
        <v>400005</v>
      </c>
      <c r="O8" s="106" t="str">
        <f>C8</f>
        <v>Barnfield</v>
      </c>
      <c r="P8" t="str">
        <f>VLOOKUP($N8,LBB_Code!$B:$F,3,FALSE)</f>
        <v>Barnfield School</v>
      </c>
      <c r="Q8" t="str">
        <f>VLOOKUP($N8,LBB_Code!$B:$F,2,FALSE)</f>
        <v>S900008281</v>
      </c>
      <c r="R8" t="str">
        <f>VLOOKUP($N8,LBB_Code!$B:$F,4,FALSE)</f>
        <v>HA8 0DA</v>
      </c>
      <c r="S8" t="str">
        <f>VLOOKUP(G8,LBB_Code!$J:$O, 6,FALSE)</f>
        <v>A1.D10265.661225.99999.9999999.999999</v>
      </c>
      <c r="T8" s="124">
        <v>139.41999999999999</v>
      </c>
      <c r="U8" t="str">
        <f>RIGHT($B8,4)&amp;"."&amp;$M8&amp;"."&amp;U$3</f>
        <v>2002.SEN 2425.I03.Ap251</v>
      </c>
      <c r="V8" t="str">
        <f>$O8&amp;"."&amp;RIGHT($B8,4)&amp;"."&amp;$M8&amp;"."&amp;V$3</f>
        <v>Barnfield.2002.SEN 2425.I03.Ap25</v>
      </c>
      <c r="W8">
        <v>139.41999999999999</v>
      </c>
      <c r="BE8" s="119">
        <f t="shared" si="1"/>
        <v>139.41999999999999</v>
      </c>
      <c r="BF8" s="119">
        <f>BE8-T8</f>
        <v>0</v>
      </c>
    </row>
    <row r="9" spans="1:58" x14ac:dyDescent="0.25">
      <c r="A9">
        <f>B9</f>
        <v>3023311</v>
      </c>
      <c r="B9">
        <v>3023311</v>
      </c>
      <c r="C9" t="str">
        <f>VLOOKUP(B9,'School Details'!A:K,2,FALSE)</f>
        <v>St Mary's  N3</v>
      </c>
      <c r="D9" s="106">
        <f>VLOOKUP(B9,'School Details'!A:K,3,FALSE)</f>
        <v>0</v>
      </c>
      <c r="E9" s="106" t="str">
        <f>VLOOKUP(B9,'School Details'!A:K,4,FALSE)</f>
        <v>M</v>
      </c>
      <c r="F9" s="106" t="str">
        <f>VLOOKUP(B9,'School Details'!A:K,5,FALSE)</f>
        <v>Primary</v>
      </c>
      <c r="G9" t="s">
        <v>23437</v>
      </c>
      <c r="H9" t="s">
        <v>23728</v>
      </c>
      <c r="I9" t="s">
        <v>24169</v>
      </c>
      <c r="J9">
        <v>661225</v>
      </c>
      <c r="K9" s="117" t="s">
        <v>10</v>
      </c>
      <c r="L9" s="106">
        <v>1</v>
      </c>
      <c r="M9" s="106" t="str">
        <f t="shared" si="2"/>
        <v>TradeUnion Claim.I01</v>
      </c>
      <c r="N9" s="106">
        <f>VLOOKUP(B9,'School Details'!A:K,10,FALSE)</f>
        <v>400058</v>
      </c>
      <c r="O9" s="106" t="str">
        <f>C9</f>
        <v>St Mary's  N3</v>
      </c>
      <c r="P9" t="str">
        <f>VLOOKUP($N9,LBB_Code!$B:$F,3,FALSE)</f>
        <v>St Marys Ce School N3</v>
      </c>
      <c r="Q9" t="str">
        <f>VLOOKUP($N9,LBB_Code!$B:$F,2,FALSE)</f>
        <v>S900008318</v>
      </c>
      <c r="R9" t="str">
        <f>VLOOKUP($N9,LBB_Code!$B:$F,4,FALSE)</f>
        <v>N3 1BT</v>
      </c>
      <c r="S9" t="str">
        <f>VLOOKUP(G9,LBB_Code!$J:$O, 6,FALSE)</f>
        <v>A1.D11299.661225.99999.9999999.999999</v>
      </c>
      <c r="T9" s="124">
        <v>8199.7999999999993</v>
      </c>
      <c r="W9" s="118"/>
      <c r="X9" t="str">
        <f>RIGHT($B9,4)&amp;"."&amp;$M9&amp;"."&amp;X$3</f>
        <v>3311.TradeUnion Claim.I01.Ma251</v>
      </c>
      <c r="Y9" t="str">
        <f>$O9&amp;"."&amp;RIGHT($B9,4)&amp;"."&amp;$M9&amp;"."&amp;Y$3</f>
        <v>St Mary's  N3.3311.TradeUnion Claim.I01.Ma25</v>
      </c>
      <c r="Z9" s="118">
        <v>8199.7999999999993</v>
      </c>
      <c r="AC9" s="118"/>
      <c r="AF9" s="121"/>
      <c r="AI9" s="121"/>
      <c r="AL9" s="121"/>
      <c r="AO9" s="121"/>
      <c r="AR9" s="121"/>
      <c r="AU9" s="121"/>
      <c r="AX9" s="121"/>
      <c r="BA9" s="121"/>
      <c r="BD9" s="121"/>
      <c r="BE9" s="119">
        <f t="shared" si="1"/>
        <v>8199.7999999999993</v>
      </c>
      <c r="BF9" s="119">
        <f>BE9-T9</f>
        <v>0</v>
      </c>
    </row>
    <row r="10" spans="1:58" x14ac:dyDescent="0.25">
      <c r="A10">
        <f>B10</f>
        <v>3022055</v>
      </c>
      <c r="B10">
        <v>3022055</v>
      </c>
      <c r="C10" t="str">
        <f>VLOOKUP(B10,'School Details'!A:K,2,FALSE)</f>
        <v>Tudor</v>
      </c>
      <c r="D10" s="106">
        <f>VLOOKUP(B10,'School Details'!A:K,3,FALSE)</f>
        <v>0</v>
      </c>
      <c r="E10" s="106" t="str">
        <f>VLOOKUP(B10,'School Details'!A:K,4,FALSE)</f>
        <v>M</v>
      </c>
      <c r="F10" s="106" t="str">
        <f>VLOOKUP(B10,'School Details'!A:K,5,FALSE)</f>
        <v>Primary</v>
      </c>
      <c r="G10" t="s">
        <v>894</v>
      </c>
      <c r="H10" t="s">
        <v>24303</v>
      </c>
      <c r="I10" t="s">
        <v>24269</v>
      </c>
      <c r="J10">
        <v>661225</v>
      </c>
      <c r="K10" s="117" t="s">
        <v>15</v>
      </c>
      <c r="L10" s="106">
        <v>1</v>
      </c>
      <c r="M10" s="106" t="str">
        <f t="shared" si="2"/>
        <v>Breakfast Club IEYA.I06</v>
      </c>
      <c r="N10" s="106">
        <f>VLOOKUP(B10,'School Details'!A:K,10,FALSE)</f>
        <v>400101</v>
      </c>
      <c r="O10" s="106" t="str">
        <f>C10</f>
        <v>Tudor</v>
      </c>
      <c r="P10" t="str">
        <f>VLOOKUP($N10,LBB_Code!$B:$F,3,FALSE)</f>
        <v>Tudor School</v>
      </c>
      <c r="Q10" t="str">
        <f>VLOOKUP($N10,LBB_Code!$B:$F,2,FALSE)</f>
        <v>S900008345</v>
      </c>
      <c r="R10" t="str">
        <f>VLOOKUP($N10,LBB_Code!$B:$F,4,FALSE)</f>
        <v>N3 2AG</v>
      </c>
      <c r="S10" t="str">
        <f>VLOOKUP(G10,LBB_Code!$J:$O, 6,FALSE)</f>
        <v>A1.D10166.661225.99999.9999999.999999</v>
      </c>
      <c r="T10" s="124">
        <v>1709.49</v>
      </c>
      <c r="W10" s="121"/>
      <c r="X10" t="str">
        <f>RIGHT($B10,4)&amp;"."&amp;$M10&amp;"."&amp;X$3</f>
        <v>2055.Breakfast Club IEYA.I06.Ma251</v>
      </c>
      <c r="Y10" t="str">
        <f>$O10&amp;"."&amp;RIGHT($B10,4)&amp;"."&amp;$M10&amp;"."&amp;Y$3</f>
        <v>Tudor.2055.Breakfast Club IEYA.I06.Ma25</v>
      </c>
      <c r="Z10" s="121">
        <v>1709.49</v>
      </c>
      <c r="AF10" s="121"/>
      <c r="AI10" s="121"/>
      <c r="AL10" s="121"/>
      <c r="AO10" s="121"/>
      <c r="AR10" s="121"/>
      <c r="AU10" s="121"/>
      <c r="AX10" s="121"/>
      <c r="BA10" s="121"/>
      <c r="BD10" s="121"/>
      <c r="BE10" s="119">
        <f t="shared" si="1"/>
        <v>1709.49</v>
      </c>
      <c r="BF10" s="119">
        <f>BE10-T10</f>
        <v>0</v>
      </c>
    </row>
    <row r="11" spans="1:58" x14ac:dyDescent="0.25">
      <c r="A11">
        <v>3024208</v>
      </c>
      <c r="B11">
        <v>3024208</v>
      </c>
      <c r="C11" t="str">
        <f>VLOOKUP(B11,'School Details'!A:K,2,FALSE)</f>
        <v>Queen Elizabeth's Girls' School</v>
      </c>
      <c r="D11" s="106">
        <f>VLOOKUP(B11,'School Details'!A:K,3,FALSE)</f>
        <v>0</v>
      </c>
      <c r="E11" s="106" t="str">
        <f>VLOOKUP(B11,'School Details'!A:K,4,FALSE)</f>
        <v>A</v>
      </c>
      <c r="F11" s="106" t="str">
        <f>VLOOKUP(B11,'School Details'!A:K,5,FALSE)</f>
        <v>Secondary</v>
      </c>
      <c r="G11" t="s">
        <v>23437</v>
      </c>
      <c r="H11" t="s">
        <v>23728</v>
      </c>
      <c r="I11" t="s">
        <v>24169</v>
      </c>
      <c r="J11">
        <v>661225</v>
      </c>
      <c r="K11" s="117" t="s">
        <v>10</v>
      </c>
      <c r="L11" s="106">
        <v>1</v>
      </c>
      <c r="M11" s="106" t="str">
        <f t="shared" si="2"/>
        <v>TradeUnion Claim.I01</v>
      </c>
      <c r="N11" s="106">
        <v>139142</v>
      </c>
      <c r="O11" s="106" t="s">
        <v>549</v>
      </c>
      <c r="P11" t="str">
        <f>VLOOKUP($N11,LBB_Code!$B:$F,3,FALSE)</f>
        <v>Queen Elizabeths School</v>
      </c>
      <c r="Q11" t="str">
        <f>VLOOKUP($N11,LBB_Code!$B:$F,2,FALSE)</f>
        <v>S900001155</v>
      </c>
      <c r="R11" t="str">
        <f>VLOOKUP($N11,LBB_Code!$B:$F,4,FALSE)</f>
        <v>EN5 4DQ</v>
      </c>
      <c r="S11" t="str">
        <f>VLOOKUP(G11,LBB_Code!$J:$O, 6,FALSE)</f>
        <v>A1.D11299.661225.99999.9999999.999999</v>
      </c>
      <c r="T11" s="124">
        <v>6299.3</v>
      </c>
      <c r="W11" s="121"/>
      <c r="Z11" s="121"/>
      <c r="AA11" t="str">
        <f>RIGHT($B11,4)&amp;"."&amp;$M11&amp;"."&amp;AA$3</f>
        <v>4208.TradeUnion Claim.I01.Ju251</v>
      </c>
      <c r="AB11" t="str">
        <f>$O11&amp;"."&amp;RIGHT($B11,4)&amp;"."&amp;$M11&amp;"."&amp;AB$3</f>
        <v>Queen Elizabeth's Girls' School.4208.TradeUnion Claim.I01.Ju25</v>
      </c>
      <c r="AC11" s="121">
        <v>6299.3</v>
      </c>
      <c r="AF11" s="121"/>
      <c r="AI11" s="121"/>
      <c r="AL11" s="121"/>
      <c r="AO11" s="121"/>
      <c r="AR11" s="121"/>
      <c r="AU11" s="121"/>
      <c r="AX11" s="121"/>
      <c r="BA11" s="121"/>
      <c r="BD11" s="121"/>
      <c r="BE11" s="119">
        <f t="shared" si="1"/>
        <v>6299.3</v>
      </c>
      <c r="BF11" s="119">
        <f t="shared" ref="BF11:BF12" si="3">BE11-T11</f>
        <v>0</v>
      </c>
    </row>
    <row r="12" spans="1:58" x14ac:dyDescent="0.25">
      <c r="A12">
        <f>B12</f>
        <v>3022031</v>
      </c>
      <c r="B12">
        <v>3022031</v>
      </c>
      <c r="C12" t="s">
        <v>465</v>
      </c>
      <c r="D12" s="106">
        <f>VLOOKUP(B12,'School Details'!A:K,3,FALSE)</f>
        <v>0</v>
      </c>
      <c r="E12" s="106" t="str">
        <f>VLOOKUP(B12,'School Details'!A:K,4,FALSE)</f>
        <v>M</v>
      </c>
      <c r="F12" s="106" t="str">
        <f>VLOOKUP(B12,'School Details'!A:K,5,FALSE)</f>
        <v>Primary</v>
      </c>
      <c r="G12" t="s">
        <v>894</v>
      </c>
      <c r="H12" t="str">
        <f>VLOOKUP(G12,CCs!$Q:$R,2,FALSE)</f>
        <v>SF Grnt Pd-Pri Sch</v>
      </c>
      <c r="I12" t="s">
        <v>23976</v>
      </c>
      <c r="J12">
        <v>661225</v>
      </c>
      <c r="K12" s="117" t="s">
        <v>10</v>
      </c>
      <c r="L12" s="106">
        <v>1</v>
      </c>
      <c r="M12" s="106" t="str">
        <f t="shared" si="2"/>
        <v>Movers In.I01</v>
      </c>
      <c r="N12" s="106">
        <f>VLOOKUP(B12,'School Details'!A:K,10,FALSE)</f>
        <v>400026</v>
      </c>
      <c r="O12" s="106" t="str">
        <f>C12</f>
        <v>Hollickwood JMI Sch</v>
      </c>
      <c r="P12" t="str">
        <f>VLOOKUP($N12,LBB_Code!$B:$F,3,FALSE)</f>
        <v>Hollickwood School</v>
      </c>
      <c r="Q12" t="str">
        <f>VLOOKUP($N12,LBB_Code!$B:$F,2,FALSE)</f>
        <v>S900008296</v>
      </c>
      <c r="R12" t="str">
        <f>VLOOKUP($N12,LBB_Code!$B:$F,4,FALSE)</f>
        <v>N10 2NL</v>
      </c>
      <c r="S12" t="str">
        <f>VLOOKUP(G12,LBB_Code!$J:$O, 6,FALSE)</f>
        <v>A1.D10166.661225.99999.9999999.999999</v>
      </c>
      <c r="T12" s="124">
        <v>5000</v>
      </c>
      <c r="W12" s="121"/>
      <c r="Z12" s="121"/>
      <c r="AC12" s="121"/>
      <c r="AF12" s="121"/>
      <c r="AI12" s="121"/>
      <c r="AJ12" t="str">
        <f>RIGHT($B12,4)&amp;"."&amp;$M12&amp;"."&amp;AJ$3</f>
        <v>2031.Movers In.I01.Sep251</v>
      </c>
      <c r="AK12" t="str">
        <f>$O12&amp;"."&amp;RIGHT($B12,4)&amp;"."&amp;$M12&amp;"."&amp;AK$3</f>
        <v>Hollickwood JMI Sch.2031.Movers In.I01.Sep25</v>
      </c>
      <c r="AL12" s="121">
        <v>5000</v>
      </c>
      <c r="AO12" s="121"/>
      <c r="AR12" s="121"/>
      <c r="AU12" s="121"/>
      <c r="AX12" s="121"/>
      <c r="BA12" s="121"/>
      <c r="BD12" s="121"/>
      <c r="BE12" s="119">
        <f t="shared" si="1"/>
        <v>5000</v>
      </c>
      <c r="BF12" s="119">
        <f t="shared" si="3"/>
        <v>0</v>
      </c>
    </row>
    <row r="13" spans="1:58" x14ac:dyDescent="0.25">
      <c r="W13" s="121"/>
      <c r="Z13" s="121"/>
      <c r="AC13" s="121"/>
      <c r="AF13" s="121"/>
      <c r="AI13" s="121"/>
      <c r="AL13" s="121"/>
      <c r="AO13" s="121"/>
      <c r="AR13" s="121"/>
      <c r="AU13" s="121"/>
      <c r="AX13" s="121"/>
      <c r="BA13" s="121"/>
      <c r="BD13" s="121"/>
      <c r="BE13" s="119"/>
      <c r="BF13" s="119"/>
    </row>
    <row r="14" spans="1:58" x14ac:dyDescent="0.25">
      <c r="W14" s="121"/>
      <c r="Z14" s="121"/>
      <c r="AC14" s="121"/>
      <c r="AF14" s="121"/>
      <c r="AI14" s="121"/>
      <c r="AL14" s="121"/>
      <c r="AO14" s="121"/>
      <c r="AR14" s="121"/>
      <c r="AU14" s="121"/>
      <c r="AX14" s="121"/>
      <c r="BA14" s="121"/>
      <c r="BD14" s="121"/>
      <c r="BE14" s="119"/>
      <c r="BF14" s="119"/>
    </row>
    <row r="15" spans="1:58" x14ac:dyDescent="0.25">
      <c r="W15" s="121"/>
      <c r="Z15" s="121"/>
      <c r="AC15" s="121"/>
      <c r="AF15" s="121"/>
      <c r="AI15" s="121"/>
      <c r="AL15" s="121"/>
      <c r="AO15" s="121"/>
      <c r="AR15" s="121"/>
      <c r="AU15" s="121"/>
      <c r="AX15" s="121"/>
      <c r="BA15" s="121"/>
      <c r="BD15" s="121"/>
      <c r="BE15" s="119"/>
      <c r="BF15" s="119"/>
    </row>
    <row r="16" spans="1:58" x14ac:dyDescent="0.25">
      <c r="W16" s="121"/>
      <c r="Z16" s="121"/>
      <c r="AC16" s="121"/>
      <c r="AF16" s="121"/>
      <c r="AI16" s="121"/>
      <c r="AL16" s="121"/>
      <c r="AO16" s="121"/>
      <c r="AR16" s="121"/>
      <c r="AU16" s="121"/>
      <c r="AX16" s="121"/>
      <c r="BA16" s="121"/>
      <c r="BD16" s="121"/>
      <c r="BE16" s="119"/>
      <c r="BF16" s="119"/>
    </row>
    <row r="17" spans="3:58" x14ac:dyDescent="0.25">
      <c r="W17" s="121"/>
      <c r="Z17" s="121"/>
      <c r="AC17" s="121"/>
      <c r="AF17" s="121"/>
      <c r="AI17" s="121"/>
      <c r="AL17" s="121"/>
      <c r="AO17" s="121"/>
      <c r="AR17" s="121"/>
      <c r="AU17" s="121"/>
      <c r="AX17" s="121"/>
      <c r="BA17" s="121"/>
      <c r="BD17" s="121"/>
      <c r="BE17" s="119"/>
      <c r="BF17" s="119"/>
    </row>
    <row r="18" spans="3:58" x14ac:dyDescent="0.25">
      <c r="W18" s="121"/>
      <c r="Z18" s="121"/>
      <c r="AC18" s="121"/>
      <c r="AF18" s="121"/>
      <c r="AI18" s="121"/>
      <c r="AL18" s="121"/>
      <c r="AO18" s="121"/>
      <c r="AR18" s="121"/>
      <c r="AU18" s="121"/>
      <c r="AX18" s="121"/>
      <c r="BA18" s="121"/>
      <c r="BD18" s="121"/>
      <c r="BE18" s="119"/>
      <c r="BF18" s="119"/>
    </row>
    <row r="19" spans="3:58" x14ac:dyDescent="0.25">
      <c r="C19" s="266"/>
      <c r="W19" s="121"/>
      <c r="Z19" s="121"/>
      <c r="AC19" s="121"/>
      <c r="AF19" s="121"/>
      <c r="AI19" s="121"/>
      <c r="AL19" s="121"/>
      <c r="AO19" s="121"/>
      <c r="AR19" s="121"/>
      <c r="AU19" s="121"/>
      <c r="AX19" s="121"/>
      <c r="BA19" s="121"/>
      <c r="BD19" s="121"/>
      <c r="BE19" s="119"/>
      <c r="BF19" s="119"/>
    </row>
    <row r="20" spans="3:58" x14ac:dyDescent="0.25">
      <c r="W20" s="121"/>
      <c r="Z20" s="121"/>
      <c r="AC20" s="121"/>
      <c r="AF20" s="121"/>
      <c r="AI20" s="121"/>
      <c r="AL20" s="121"/>
      <c r="AO20" s="121"/>
      <c r="AR20" s="121"/>
      <c r="AU20" s="121"/>
      <c r="AX20" s="121"/>
      <c r="BA20" s="121"/>
      <c r="BD20" s="121"/>
      <c r="BE20" s="119"/>
      <c r="BF20" s="119"/>
    </row>
    <row r="21" spans="3:58" x14ac:dyDescent="0.25">
      <c r="W21" s="121"/>
      <c r="Z21" s="121"/>
      <c r="AC21" s="121"/>
      <c r="AF21" s="121"/>
      <c r="AI21" s="121"/>
      <c r="AL21" s="121"/>
      <c r="AO21" s="121"/>
      <c r="AR21" s="121"/>
      <c r="AU21" s="121"/>
      <c r="AX21" s="121"/>
      <c r="BA21" s="121"/>
      <c r="BD21" s="121"/>
      <c r="BE21" s="119"/>
      <c r="BF21" s="119"/>
    </row>
    <row r="22" spans="3:58" x14ac:dyDescent="0.25">
      <c r="W22" s="121"/>
      <c r="Z22" s="121"/>
      <c r="AC22" s="121"/>
      <c r="AF22" s="121"/>
      <c r="AI22" s="121"/>
      <c r="AL22" s="121"/>
      <c r="AO22" s="121"/>
      <c r="AR22" s="121"/>
      <c r="AU22" s="121"/>
      <c r="AX22" s="121"/>
      <c r="BA22" s="121"/>
      <c r="BD22" s="121"/>
      <c r="BE22" s="119"/>
      <c r="BF22" s="119"/>
    </row>
    <row r="23" spans="3:58" x14ac:dyDescent="0.25">
      <c r="W23" s="121"/>
      <c r="Z23" s="121"/>
      <c r="AC23" s="121"/>
      <c r="AF23" s="121"/>
      <c r="AI23" s="121"/>
      <c r="AL23" s="121"/>
      <c r="AO23" s="121"/>
      <c r="AR23" s="121"/>
      <c r="AU23" s="121"/>
      <c r="AX23" s="121"/>
      <c r="BA23" s="121"/>
      <c r="BD23" s="121"/>
      <c r="BE23" s="119"/>
      <c r="BF23" s="119"/>
    </row>
    <row r="24" spans="3:58" x14ac:dyDescent="0.25">
      <c r="AR24" s="121"/>
      <c r="BE24" s="119"/>
      <c r="BF24" s="119"/>
    </row>
    <row r="25" spans="3:58" x14ac:dyDescent="0.25">
      <c r="AR25" s="121"/>
      <c r="BE25" s="119"/>
      <c r="BF25" s="119"/>
    </row>
    <row r="26" spans="3:58" x14ac:dyDescent="0.25">
      <c r="AR26" s="121"/>
      <c r="BE26" s="119"/>
      <c r="BF26" s="119"/>
    </row>
    <row r="27" spans="3:58" x14ac:dyDescent="0.25">
      <c r="AR27" s="121"/>
      <c r="BE27" s="119"/>
      <c r="BF27" s="119"/>
    </row>
    <row r="28" spans="3:58" x14ac:dyDescent="0.25">
      <c r="AR28" s="121"/>
      <c r="BE28" s="119"/>
      <c r="BF28" s="119"/>
    </row>
    <row r="29" spans="3:58" x14ac:dyDescent="0.25">
      <c r="AU29" s="49"/>
      <c r="AX29" s="436"/>
      <c r="BE29" s="119"/>
      <c r="BF29" s="119"/>
    </row>
    <row r="30" spans="3:58" x14ac:dyDescent="0.25">
      <c r="W30" s="121"/>
      <c r="Z30" s="121"/>
      <c r="AC30" s="121"/>
      <c r="AF30" s="121"/>
      <c r="AI30" s="121"/>
      <c r="AL30" s="121"/>
      <c r="AO30" s="121"/>
      <c r="AR30" s="121"/>
      <c r="AU30" s="121"/>
      <c r="AX30" s="436"/>
      <c r="BA30" s="121"/>
      <c r="BD30" s="121"/>
      <c r="BE30" s="119"/>
      <c r="BF30" s="119"/>
    </row>
    <row r="31" spans="3:58" x14ac:dyDescent="0.25">
      <c r="G31" s="100"/>
      <c r="K31" s="117"/>
      <c r="L31" s="106"/>
      <c r="M31" s="106"/>
      <c r="N31" s="106"/>
      <c r="O31" s="106"/>
      <c r="W31" s="121"/>
      <c r="Z31" s="121"/>
      <c r="AC31" s="121"/>
      <c r="AF31" s="121"/>
      <c r="AI31" s="121"/>
      <c r="AL31" s="121"/>
      <c r="AO31" s="121"/>
      <c r="AR31" s="121"/>
      <c r="AU31" s="121"/>
      <c r="AX31" s="121"/>
      <c r="BA31" s="121"/>
      <c r="BD31" s="121"/>
      <c r="BE31" s="119"/>
      <c r="BF31" s="119"/>
    </row>
    <row r="32" spans="3:58" x14ac:dyDescent="0.25">
      <c r="K32" s="117"/>
      <c r="L32" s="106"/>
      <c r="M32" s="106"/>
      <c r="N32" s="106"/>
      <c r="O32" s="106"/>
      <c r="BA32" s="49"/>
      <c r="BE32" s="119"/>
      <c r="BF32" s="119"/>
    </row>
    <row r="33" spans="11:58" x14ac:dyDescent="0.25">
      <c r="K33" s="117"/>
      <c r="L33" s="106"/>
      <c r="M33" s="106"/>
      <c r="N33" s="106"/>
      <c r="O33" s="106"/>
      <c r="BA33" s="49"/>
      <c r="BE33" s="119"/>
      <c r="BF33" s="119"/>
    </row>
    <row r="34" spans="11:58" x14ac:dyDescent="0.25">
      <c r="L34" s="106"/>
      <c r="M34" s="106"/>
      <c r="N34" s="106"/>
      <c r="O34" s="106"/>
      <c r="BD34" s="49"/>
      <c r="BE34" s="119"/>
      <c r="BF34" s="119"/>
    </row>
  </sheetData>
  <autoFilter ref="A6:BS34" xr:uid="{87EB0641-0CA9-45A0-8DF5-8352B286C3F1}"/>
  <phoneticPr fontId="7" type="noConversion"/>
  <conditionalFormatting sqref="A30">
    <cfRule type="duplicateValues" dxfId="3"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780C6-71EF-4D35-A237-15DBA1BAA64F}">
  <sheetPr>
    <tabColor rgb="FF00B2A9"/>
  </sheetPr>
  <dimension ref="B1:R61"/>
  <sheetViews>
    <sheetView showGridLines="0" showZeros="0" tabSelected="1" zoomScale="82" zoomScaleNormal="120" zoomScaleSheetLayoutView="100" workbookViewId="0">
      <pane xSplit="3" ySplit="11" topLeftCell="D52" activePane="bottomRight" state="frozen"/>
      <selection activeCell="H3422" sqref="H3422"/>
      <selection pane="topRight" activeCell="H3422" sqref="H3422"/>
      <selection pane="bottomLeft" activeCell="H3422" sqref="H3422"/>
      <selection pane="bottomRight" activeCell="H3422" sqref="H3422"/>
    </sheetView>
  </sheetViews>
  <sheetFormatPr defaultColWidth="9.140625" defaultRowHeight="15.75" x14ac:dyDescent="0.25"/>
  <cols>
    <col min="1" max="1" width="1.7109375" style="162" customWidth="1"/>
    <col min="2" max="2" width="63.5703125" style="162" customWidth="1"/>
    <col min="3" max="3" width="31.140625" style="162" bestFit="1" customWidth="1"/>
    <col min="4" max="15" width="14.28515625" style="162" customWidth="1"/>
    <col min="16" max="16" width="16.85546875" style="230" bestFit="1" customWidth="1"/>
    <col min="17" max="17" width="14.28515625" style="162" customWidth="1"/>
    <col min="18" max="18" width="16.85546875" style="230" bestFit="1" customWidth="1"/>
    <col min="19" max="19" width="2.28515625" style="162" customWidth="1"/>
    <col min="20" max="20" width="14.7109375" style="162" customWidth="1"/>
    <col min="21" max="21" width="15" style="162" customWidth="1"/>
    <col min="22" max="22" width="12.5703125" style="162" bestFit="1" customWidth="1"/>
    <col min="23" max="23" width="11.5703125" style="162" bestFit="1" customWidth="1"/>
    <col min="24" max="16384" width="9.140625" style="162"/>
  </cols>
  <sheetData>
    <row r="1" spans="2:18" s="235" customFormat="1" ht="18.75" x14ac:dyDescent="0.3">
      <c r="B1" s="231" t="s">
        <v>24146</v>
      </c>
      <c r="C1" s="232"/>
      <c r="D1" s="232"/>
      <c r="E1" s="232"/>
      <c r="F1" s="232"/>
      <c r="G1" s="232"/>
      <c r="H1" s="232"/>
      <c r="I1" s="232"/>
      <c r="J1" s="232"/>
      <c r="K1" s="232"/>
      <c r="L1" s="232"/>
      <c r="M1" s="233"/>
      <c r="N1" s="233"/>
      <c r="O1" s="232"/>
      <c r="P1" s="438"/>
      <c r="Q1" s="232"/>
      <c r="R1" s="438"/>
    </row>
    <row r="2" spans="2:18" s="235" customFormat="1" ht="18.75" x14ac:dyDescent="0.3">
      <c r="B2" s="237" t="s">
        <v>24722</v>
      </c>
      <c r="C2" s="238"/>
      <c r="D2" s="238"/>
      <c r="E2" s="238"/>
      <c r="F2" s="238"/>
      <c r="G2" s="238"/>
      <c r="H2" s="238"/>
      <c r="I2" s="238"/>
      <c r="J2" s="238"/>
      <c r="K2" s="238"/>
      <c r="L2" s="238"/>
      <c r="M2" s="238"/>
      <c r="N2" s="238"/>
      <c r="O2" s="238"/>
      <c r="P2" s="439"/>
      <c r="Q2" s="238"/>
      <c r="R2" s="439"/>
    </row>
    <row r="3" spans="2:18" s="235" customFormat="1" ht="19.5" thickBot="1" x14ac:dyDescent="0.35">
      <c r="B3" s="240" t="s">
        <v>0</v>
      </c>
      <c r="C3" s="241" t="str">
        <f>IFERROR(INDEX('Drop Down'!C6:C90,MATCH(Remittances!C6,'Drop Down'!E6:E90,0),1),"XXXXXX")</f>
        <v>XXXXXX</v>
      </c>
      <c r="D3" s="238"/>
      <c r="E3" s="238"/>
      <c r="F3" s="238"/>
      <c r="G3" s="238"/>
      <c r="H3" s="238"/>
      <c r="I3" s="238"/>
      <c r="J3" s="238"/>
      <c r="K3" s="238"/>
      <c r="L3" s="238"/>
      <c r="M3" s="238"/>
      <c r="N3" s="238"/>
      <c r="O3" s="238"/>
      <c r="P3" s="439"/>
      <c r="Q3" s="238"/>
      <c r="R3" s="439"/>
    </row>
    <row r="4" spans="2:18" s="235" customFormat="1" ht="19.5" hidden="1" thickBot="1" x14ac:dyDescent="0.35">
      <c r="B4" s="242" t="s">
        <v>1</v>
      </c>
      <c r="C4" s="243"/>
      <c r="D4" s="243"/>
      <c r="E4" s="243"/>
      <c r="F4" s="243"/>
      <c r="G4" s="243"/>
      <c r="H4" s="243"/>
      <c r="I4" s="243"/>
      <c r="J4" s="243"/>
      <c r="K4" s="243"/>
      <c r="L4" s="243"/>
      <c r="M4" s="243"/>
      <c r="N4" s="243"/>
      <c r="O4" s="243"/>
      <c r="P4" s="440"/>
      <c r="Q4" s="243"/>
      <c r="R4" s="440"/>
    </row>
    <row r="5" spans="2:18" s="235" customFormat="1" ht="19.5" hidden="1" thickBot="1" x14ac:dyDescent="0.35">
      <c r="B5" s="242" t="s">
        <v>745</v>
      </c>
      <c r="C5" s="243"/>
      <c r="D5" s="243"/>
      <c r="E5" s="243"/>
      <c r="F5" s="243"/>
      <c r="G5" s="243"/>
      <c r="H5" s="243"/>
      <c r="I5" s="243"/>
      <c r="J5" s="243"/>
      <c r="K5" s="243"/>
      <c r="L5" s="243"/>
      <c r="M5" s="243"/>
      <c r="N5" s="243"/>
      <c r="O5" s="243"/>
      <c r="P5" s="440"/>
      <c r="Q5" s="243"/>
      <c r="R5" s="440"/>
    </row>
    <row r="6" spans="2:18" s="235" customFormat="1" ht="19.5" thickBot="1" x14ac:dyDescent="0.35">
      <c r="B6" s="240" t="s">
        <v>2</v>
      </c>
      <c r="C6" s="551" t="s">
        <v>23619</v>
      </c>
      <c r="D6" s="552"/>
      <c r="E6" s="552"/>
      <c r="F6" s="552"/>
      <c r="G6" s="552"/>
      <c r="H6" s="553"/>
      <c r="I6" s="244"/>
      <c r="J6" s="244"/>
      <c r="K6" s="244"/>
      <c r="L6" s="244"/>
      <c r="M6" s="244"/>
      <c r="N6" s="244"/>
      <c r="O6" s="244"/>
      <c r="P6" s="441"/>
      <c r="Q6" s="244"/>
      <c r="R6" s="441"/>
    </row>
    <row r="7" spans="2:18" s="235" customFormat="1" ht="19.5" thickBot="1" x14ac:dyDescent="0.35">
      <c r="B7" s="245"/>
      <c r="C7" s="246"/>
      <c r="D7" s="246"/>
      <c r="E7" s="246"/>
      <c r="F7" s="246"/>
      <c r="G7" s="246"/>
      <c r="H7" s="246"/>
      <c r="I7" s="246"/>
      <c r="J7" s="246"/>
      <c r="K7" s="246"/>
      <c r="L7" s="246"/>
      <c r="M7" s="246"/>
      <c r="N7" s="246"/>
      <c r="O7" s="246"/>
      <c r="P7" s="442"/>
      <c r="Q7" s="246"/>
      <c r="R7" s="442"/>
    </row>
    <row r="8" spans="2:18" ht="16.5" thickBot="1" x14ac:dyDescent="0.3">
      <c r="B8" s="167"/>
      <c r="C8" s="163"/>
    </row>
    <row r="9" spans="2:18" ht="16.5" thickBot="1" x14ac:dyDescent="0.3">
      <c r="B9" s="168"/>
      <c r="C9" s="169"/>
      <c r="D9" s="169"/>
      <c r="E9" s="169"/>
      <c r="F9" s="169"/>
      <c r="G9" s="170"/>
      <c r="H9" s="171"/>
      <c r="I9" s="171"/>
      <c r="J9" s="171"/>
      <c r="K9" s="171"/>
      <c r="L9" s="171"/>
      <c r="M9" s="171"/>
      <c r="N9" s="171"/>
      <c r="O9" s="171"/>
      <c r="P9" s="443"/>
      <c r="Q9" s="171"/>
      <c r="R9" s="443"/>
    </row>
    <row r="10" spans="2:18" ht="47.25" x14ac:dyDescent="0.25">
      <c r="B10" s="173" t="s">
        <v>23662</v>
      </c>
      <c r="C10" s="174" t="s">
        <v>23616</v>
      </c>
      <c r="D10" s="175">
        <v>45748</v>
      </c>
      <c r="E10" s="175">
        <v>45778</v>
      </c>
      <c r="F10" s="175">
        <v>45809</v>
      </c>
      <c r="G10" s="175">
        <v>45839</v>
      </c>
      <c r="H10" s="175">
        <v>45870</v>
      </c>
      <c r="I10" s="175">
        <v>45901</v>
      </c>
      <c r="J10" s="175">
        <v>45931</v>
      </c>
      <c r="K10" s="175">
        <v>45962</v>
      </c>
      <c r="L10" s="175">
        <v>45992</v>
      </c>
      <c r="M10" s="175">
        <v>46023</v>
      </c>
      <c r="N10" s="175">
        <v>46054</v>
      </c>
      <c r="O10" s="175">
        <v>46082</v>
      </c>
      <c r="P10" s="444" t="s">
        <v>23720</v>
      </c>
      <c r="Q10" s="176" t="s">
        <v>929</v>
      </c>
      <c r="R10" s="444" t="s">
        <v>928</v>
      </c>
    </row>
    <row r="11" spans="2:18" x14ac:dyDescent="0.25">
      <c r="B11" s="178" t="s">
        <v>925</v>
      </c>
      <c r="C11" s="179"/>
      <c r="D11" s="209" t="s">
        <v>921</v>
      </c>
      <c r="E11" s="209" t="s">
        <v>921</v>
      </c>
      <c r="F11" s="209" t="s">
        <v>921</v>
      </c>
      <c r="G11" s="209" t="s">
        <v>921</v>
      </c>
      <c r="H11" s="209" t="s">
        <v>921</v>
      </c>
      <c r="I11" s="445"/>
      <c r="J11" s="445"/>
      <c r="K11" s="445"/>
      <c r="L11" s="445"/>
      <c r="M11" s="445"/>
      <c r="N11" s="445"/>
      <c r="O11" s="445"/>
      <c r="P11" s="445"/>
      <c r="Q11" s="181"/>
      <c r="R11" s="445"/>
    </row>
    <row r="12" spans="2:18" x14ac:dyDescent="0.25">
      <c r="B12" s="183" t="s">
        <v>993</v>
      </c>
      <c r="C12" s="184" t="s">
        <v>994</v>
      </c>
      <c r="D12" s="186">
        <f>SUMIF('APT 25-26'!$C:$C,Remittances!$C$3,'APT 25-26'!CQ:CQ)</f>
        <v>0</v>
      </c>
      <c r="E12" s="191">
        <f>SUMIF('APT 25-26'!$C:$C,Remittances!$C$3,'APT 25-26'!CR:CR)</f>
        <v>0</v>
      </c>
      <c r="F12" s="191">
        <f>SUMIF('APT 25-26'!$C:$C,Remittances!$C$3,'APT 25-26'!CS:CS)</f>
        <v>0</v>
      </c>
      <c r="G12" s="191">
        <f>SUMIF('APT 25-26'!$C:$C,Remittances!$C$3,'APT 25-26'!CT:CT)</f>
        <v>0</v>
      </c>
      <c r="H12" s="187">
        <f>SUMIF('APT 25-26'!$C:$C,Remittances!$C$3,'APT 25-26'!CU:CU)</f>
        <v>0</v>
      </c>
      <c r="I12" s="187"/>
      <c r="J12" s="187"/>
      <c r="K12" s="187"/>
      <c r="L12" s="187"/>
      <c r="M12" s="187"/>
      <c r="N12" s="187"/>
      <c r="O12" s="187"/>
      <c r="P12" s="446">
        <f>SUM(D12:O12)</f>
        <v>0</v>
      </c>
      <c r="Q12" s="188"/>
      <c r="R12" s="446">
        <f>SUM(P12:Q12)</f>
        <v>0</v>
      </c>
    </row>
    <row r="13" spans="2:18" ht="15" customHeight="1" x14ac:dyDescent="0.25">
      <c r="B13" s="189" t="s">
        <v>931</v>
      </c>
      <c r="C13" s="184" t="s">
        <v>994</v>
      </c>
      <c r="D13" s="186">
        <f>SUMIFS(NurserySupplement!W:W,NurserySupplement!$A:$A,Remittances!$C$3,NurserySupplement!$M:$M,Remittances!$C13)</f>
        <v>0</v>
      </c>
      <c r="E13" s="191">
        <f>SUMIFS(NurserySupplement!Z:Z,NurserySupplement!$A:$A,Remittances!$C$3,NurserySupplement!$M:$M,Remittances!$C13)</f>
        <v>0</v>
      </c>
      <c r="F13" s="191">
        <f>SUMIFS(NurserySupplement!AC:AC,NurserySupplement!$A:$A,Remittances!$C$3,NurserySupplement!$M:$M,Remittances!$C13)</f>
        <v>0</v>
      </c>
      <c r="G13" s="192">
        <f>SUMIFS(NurserySupplement!AF:AF,NurserySupplement!$A:$A,Remittances!$C$3,NurserySupplement!$M:$M,Remittances!$C13)</f>
        <v>0</v>
      </c>
      <c r="H13" s="192">
        <f>SUMIFS(NurserySupplement!AI:AI,NurserySupplement!$A:$A,Remittances!$C$3,NurserySupplement!$M:$M,Remittances!$C13)</f>
        <v>0</v>
      </c>
      <c r="I13" s="192"/>
      <c r="J13" s="192"/>
      <c r="K13" s="192"/>
      <c r="L13" s="192"/>
      <c r="M13" s="192"/>
      <c r="N13" s="192"/>
      <c r="O13" s="192"/>
      <c r="P13" s="446">
        <f t="shared" ref="P13:P50" si="0">SUM(D13:O13)</f>
        <v>0</v>
      </c>
      <c r="Q13" s="188"/>
      <c r="R13" s="446">
        <f t="shared" ref="R13:R50" si="1">SUM(P13:Q13)</f>
        <v>0</v>
      </c>
    </row>
    <row r="14" spans="2:18" x14ac:dyDescent="0.25">
      <c r="B14" s="194" t="s">
        <v>23651</v>
      </c>
      <c r="C14" s="184" t="s">
        <v>952</v>
      </c>
      <c r="D14" s="186">
        <f>SUMIFS(HNPlaces!W:W,HNPlaces!$A:$A,Remittances!$C$3,HNPlaces!$M:$M,Remittances!$C14)</f>
        <v>0</v>
      </c>
      <c r="E14" s="191">
        <f>SUMIFS(HNPlaces!Z:Z,HNPlaces!$A:$A,Remittances!$C$3,HNPlaces!$M:$M,Remittances!$C14)</f>
        <v>0</v>
      </c>
      <c r="F14" s="191">
        <f>SUMIFS(HNPlaces!AC:AC,HNPlaces!$A:$A,Remittances!$C$3,HNPlaces!$M:$M,Remittances!$C14)</f>
        <v>0</v>
      </c>
      <c r="G14" s="192">
        <f>SUMIFS(HNPlaces!AC:AC,HNPlaces!$A:$A,Remittances!$C$3,HNPlaces!$M:$M,Remittances!$C14)</f>
        <v>0</v>
      </c>
      <c r="H14" s="192">
        <f>SUMIFS(HNPlaces!AI:AI,HNPlaces!$A:$A,Remittances!$C$3,HNPlaces!$M:$M,Remittances!$C14)</f>
        <v>0</v>
      </c>
      <c r="I14" s="192"/>
      <c r="J14" s="192"/>
      <c r="K14" s="192"/>
      <c r="L14" s="192"/>
      <c r="M14" s="192"/>
      <c r="N14" s="192"/>
      <c r="O14" s="192"/>
      <c r="P14" s="446">
        <f t="shared" si="0"/>
        <v>0</v>
      </c>
      <c r="Q14" s="188"/>
      <c r="R14" s="446">
        <f t="shared" si="1"/>
        <v>0</v>
      </c>
    </row>
    <row r="15" spans="2:18" x14ac:dyDescent="0.25">
      <c r="B15" s="194" t="s">
        <v>23651</v>
      </c>
      <c r="C15" s="184" t="s">
        <v>954</v>
      </c>
      <c r="D15" s="186">
        <f>SUMIFS(HNPlaces!W:W,HNPlaces!$A:$A,Remittances!$C$3,HNPlaces!$M:$M,Remittances!$C15)</f>
        <v>0</v>
      </c>
      <c r="E15" s="191">
        <f>SUMIFS(HNPlaces!Z:Z,HNPlaces!$A:$A,Remittances!$C$3,HNPlaces!$M:$M,Remittances!$C15)</f>
        <v>0</v>
      </c>
      <c r="F15" s="191">
        <f>SUMIFS(HNPlaces!AC:AC,HNPlaces!$A:$A,Remittances!$C$3,HNPlaces!$M:$M,Remittances!$C15)</f>
        <v>0</v>
      </c>
      <c r="G15" s="192">
        <f>SUMIFS(HNPlaces!AC:AC,HNPlaces!$A:$A,Remittances!$C$3,HNPlaces!$M:$M,Remittances!$C15)</f>
        <v>0</v>
      </c>
      <c r="H15" s="192">
        <f>SUMIFS(HNPlaces!AI:AI,HNPlaces!$A:$A,Remittances!$C$3,HNPlaces!$M:$M,Remittances!$C15)</f>
        <v>0</v>
      </c>
      <c r="I15" s="192"/>
      <c r="J15" s="192"/>
      <c r="K15" s="192"/>
      <c r="L15" s="192"/>
      <c r="M15" s="192"/>
      <c r="N15" s="192"/>
      <c r="O15" s="192"/>
      <c r="P15" s="446">
        <f t="shared" si="0"/>
        <v>0</v>
      </c>
      <c r="Q15" s="188"/>
      <c r="R15" s="446">
        <f t="shared" si="1"/>
        <v>0</v>
      </c>
    </row>
    <row r="16" spans="2:18" x14ac:dyDescent="0.25">
      <c r="B16" s="194" t="s">
        <v>963</v>
      </c>
      <c r="C16" s="184" t="s">
        <v>953</v>
      </c>
      <c r="D16" s="186">
        <f>SUMIFS(HNPlaces!W:W,HNPlaces!$A:$A,Remittances!$C$3,HNPlaces!$M:$M,Remittances!$C16)</f>
        <v>0</v>
      </c>
      <c r="E16" s="191">
        <f>SUMIFS(HNPlaces!Z:Z,HNPlaces!$A:$A,Remittances!$C$3,HNPlaces!$M:$M,Remittances!$C16)</f>
        <v>0</v>
      </c>
      <c r="F16" s="191">
        <f>SUMIFS(HNPlaces!AC:AC,HNPlaces!$A:$A,Remittances!$C$3,HNPlaces!$M:$M,Remittances!$C16)</f>
        <v>0</v>
      </c>
      <c r="G16" s="192">
        <f>SUMIFS(HNPlaces!AC:AC,HNPlaces!$A:$A,Remittances!$C$3,HNPlaces!$M:$M,Remittances!$C16)</f>
        <v>0</v>
      </c>
      <c r="H16" s="192">
        <f>SUMIFS(HNPlaces!AI:AI,HNPlaces!$A:$A,Remittances!$C$3,HNPlaces!$M:$M,Remittances!$C16)</f>
        <v>0</v>
      </c>
      <c r="I16" s="192"/>
      <c r="J16" s="192"/>
      <c r="K16" s="192"/>
      <c r="L16" s="192"/>
      <c r="M16" s="192"/>
      <c r="N16" s="192"/>
      <c r="O16" s="192"/>
      <c r="P16" s="446">
        <f t="shared" si="0"/>
        <v>0</v>
      </c>
      <c r="Q16" s="188"/>
      <c r="R16" s="446">
        <f t="shared" si="1"/>
        <v>0</v>
      </c>
    </row>
    <row r="17" spans="2:18" x14ac:dyDescent="0.25">
      <c r="B17" s="194" t="s">
        <v>961</v>
      </c>
      <c r="C17" s="184" t="s">
        <v>955</v>
      </c>
      <c r="D17" s="186">
        <f>SUMIFS(HNPlaces!W:W,HNPlaces!$A:$A,Remittances!$C$3,HNPlaces!$M:$M,Remittances!$C17)</f>
        <v>0</v>
      </c>
      <c r="E17" s="191">
        <f>SUMIFS(HNPlaces!Z:Z,HNPlaces!$A:$A,Remittances!$C$3,HNPlaces!$M:$M,Remittances!$C17)</f>
        <v>0</v>
      </c>
      <c r="F17" s="191">
        <f>SUMIFS(HNPlaces!AC:AC,HNPlaces!$A:$A,Remittances!$C$3,HNPlaces!$M:$M,Remittances!$C17)</f>
        <v>0</v>
      </c>
      <c r="G17" s="192">
        <f>SUMIFS(HNPlaces!AC:AC,HNPlaces!$A:$A,Remittances!$C$3,HNPlaces!$M:$M,Remittances!$C17)</f>
        <v>0</v>
      </c>
      <c r="H17" s="192">
        <f>SUMIFS(HNPlaces!AI:AI,HNPlaces!$A:$A,Remittances!$C$3,HNPlaces!$M:$M,Remittances!$C17)</f>
        <v>0</v>
      </c>
      <c r="I17" s="192"/>
      <c r="J17" s="192"/>
      <c r="K17" s="192"/>
      <c r="L17" s="192"/>
      <c r="M17" s="192"/>
      <c r="N17" s="192"/>
      <c r="O17" s="192"/>
      <c r="P17" s="446">
        <f t="shared" si="0"/>
        <v>0</v>
      </c>
      <c r="Q17" s="188"/>
      <c r="R17" s="446">
        <f t="shared" si="1"/>
        <v>0</v>
      </c>
    </row>
    <row r="18" spans="2:18" x14ac:dyDescent="0.25">
      <c r="B18" s="194" t="s">
        <v>962</v>
      </c>
      <c r="C18" s="184" t="s">
        <v>956</v>
      </c>
      <c r="D18" s="186">
        <f>SUMIFS(HNPlaces!W:W,HNPlaces!$A:$A,Remittances!$C$3,HNPlaces!$M:$M,Remittances!$C18)</f>
        <v>0</v>
      </c>
      <c r="E18" s="191">
        <f>SUMIFS(HNPlaces!Z:Z,HNPlaces!$A:$A,Remittances!$C$3,HNPlaces!$M:$M,Remittances!$C18)</f>
        <v>0</v>
      </c>
      <c r="F18" s="191">
        <f>SUMIFS(HNPlaces!AC:AC,HNPlaces!$A:$A,Remittances!$C$3,HNPlaces!$M:$M,Remittances!$C18)</f>
        <v>0</v>
      </c>
      <c r="G18" s="192">
        <f>SUMIFS(HNPlaces!AC:AC,HNPlaces!$A:$A,Remittances!$C$3,HNPlaces!$M:$M,Remittances!$C18)</f>
        <v>0</v>
      </c>
      <c r="H18" s="192">
        <f>SUMIFS(HNPlaces!AI:AI,HNPlaces!$A:$A,Remittances!$C$3,HNPlaces!$M:$M,Remittances!$C18)</f>
        <v>0</v>
      </c>
      <c r="I18" s="192"/>
      <c r="J18" s="192"/>
      <c r="K18" s="192"/>
      <c r="L18" s="192"/>
      <c r="M18" s="192"/>
      <c r="N18" s="192"/>
      <c r="O18" s="192"/>
      <c r="P18" s="446">
        <f t="shared" si="0"/>
        <v>0</v>
      </c>
      <c r="Q18" s="188"/>
      <c r="R18" s="446">
        <f t="shared" si="1"/>
        <v>0</v>
      </c>
    </row>
    <row r="19" spans="2:18" x14ac:dyDescent="0.25">
      <c r="B19" s="194" t="s">
        <v>959</v>
      </c>
      <c r="C19" s="184" t="s">
        <v>957</v>
      </c>
      <c r="D19" s="186">
        <f>SUMIFS(HNPlaces!W:W,HNPlaces!$A:$A,Remittances!$C$3,HNPlaces!$M:$M,Remittances!$C19)</f>
        <v>0</v>
      </c>
      <c r="E19" s="191">
        <f>SUMIFS(HNPlaces!Z:Z,HNPlaces!$A:$A,Remittances!$C$3,HNPlaces!$M:$M,Remittances!$C19)</f>
        <v>0</v>
      </c>
      <c r="F19" s="191">
        <f>SUMIFS(HNPlaces!AC:AC,HNPlaces!$A:$A,Remittances!$C$3,HNPlaces!$M:$M,Remittances!$C19)</f>
        <v>0</v>
      </c>
      <c r="G19" s="191">
        <f>SUMIFS(HNPlaces!AD:AD,HNPlaces!$A:$A,Remittances!$C$3,HNPlaces!$M:$M,Remittances!$C19)</f>
        <v>0</v>
      </c>
      <c r="H19" s="192">
        <f>SUMIFS(HNPlaces!AI:AI,HNPlaces!$A:$A,Remittances!$C$3,HNPlaces!$M:$M,Remittances!$C19)</f>
        <v>0</v>
      </c>
      <c r="I19" s="192"/>
      <c r="J19" s="192"/>
      <c r="K19" s="192"/>
      <c r="L19" s="192"/>
      <c r="M19" s="192"/>
      <c r="N19" s="192"/>
      <c r="O19" s="192"/>
      <c r="P19" s="446">
        <f t="shared" si="0"/>
        <v>0</v>
      </c>
      <c r="Q19" s="188"/>
      <c r="R19" s="446">
        <f t="shared" si="1"/>
        <v>0</v>
      </c>
    </row>
    <row r="20" spans="2:18" x14ac:dyDescent="0.25">
      <c r="B20" s="194" t="s">
        <v>960</v>
      </c>
      <c r="C20" s="184" t="s">
        <v>958</v>
      </c>
      <c r="D20" s="186">
        <f>SUMIFS(HNPlaces!W:W,HNPlaces!$A:$A,Remittances!$C$3,HNPlaces!$M:$M,Remittances!$C20)</f>
        <v>0</v>
      </c>
      <c r="E20" s="191">
        <f>SUMIFS(HNPlaces!Z:Z,HNPlaces!$A:$A,Remittances!$C$3,HNPlaces!$M:$M,Remittances!$C20)</f>
        <v>0</v>
      </c>
      <c r="F20" s="191">
        <f>SUMIFS(HNPlaces!AC:AC,HNPlaces!$A:$A,Remittances!$C$3,HNPlaces!$M:$M,Remittances!$C20)</f>
        <v>0</v>
      </c>
      <c r="G20" s="192">
        <f>SUMIFS(HNPlaces!AC:AC,HNPlaces!$A:$A,Remittances!$C$3,HNPlaces!$M:$M,Remittances!$C20)</f>
        <v>0</v>
      </c>
      <c r="H20" s="192">
        <f>SUMIFS(HNPlaces!AI:AI,HNPlaces!$A:$A,Remittances!$C$3,HNPlaces!$M:$M,Remittances!$C20)</f>
        <v>0</v>
      </c>
      <c r="I20" s="192"/>
      <c r="J20" s="192"/>
      <c r="K20" s="192"/>
      <c r="L20" s="192"/>
      <c r="M20" s="192"/>
      <c r="N20" s="192"/>
      <c r="O20" s="192"/>
      <c r="P20" s="446">
        <f t="shared" si="0"/>
        <v>0</v>
      </c>
      <c r="Q20" s="188"/>
      <c r="R20" s="446">
        <f t="shared" si="1"/>
        <v>0</v>
      </c>
    </row>
    <row r="21" spans="2:18" x14ac:dyDescent="0.25">
      <c r="B21" s="194" t="s">
        <v>23689</v>
      </c>
      <c r="C21" s="184" t="s">
        <v>23696</v>
      </c>
      <c r="D21" s="191"/>
      <c r="E21" s="191"/>
      <c r="F21" s="191"/>
      <c r="G21" s="191"/>
      <c r="H21" s="191">
        <f>SUMIFS('3.4% HN 2'!AI:AI,'3.4% HN 2'!$A:$A,Remittances!$C$3,'3.4% HN 2'!$M:$M,Remittances!$C21)</f>
        <v>0</v>
      </c>
      <c r="I21" s="191"/>
      <c r="J21" s="191"/>
      <c r="K21" s="191"/>
      <c r="L21" s="191"/>
      <c r="M21" s="191"/>
      <c r="N21" s="191"/>
      <c r="O21" s="191"/>
      <c r="P21" s="446">
        <f t="shared" si="0"/>
        <v>0</v>
      </c>
      <c r="Q21" s="188"/>
      <c r="R21" s="446">
        <f t="shared" si="1"/>
        <v>0</v>
      </c>
    </row>
    <row r="22" spans="2:18" x14ac:dyDescent="0.25">
      <c r="B22" s="194" t="s">
        <v>23649</v>
      </c>
      <c r="C22" s="184" t="s">
        <v>999</v>
      </c>
      <c r="D22" s="190">
        <f>SUMIFS(MISC!W:W,MISC!$A:$A,Remittances!$C$3,MISC!$M:$M,Remittances!$C22)</f>
        <v>0</v>
      </c>
      <c r="E22" s="191">
        <f>SUMIFS(MISC!Z:Z,MISC!$A:$A,Remittances!$C$3,MISC!$M:$M,Remittances!$C22)</f>
        <v>0</v>
      </c>
      <c r="F22" s="191"/>
      <c r="G22" s="192"/>
      <c r="H22" s="192">
        <f>SUMIFS(MISC!AI:AI,MISC!$A:$A,Remittances!$C$3,MISC!$M:$M,Remittances!$C22)</f>
        <v>0</v>
      </c>
      <c r="I22" s="192"/>
      <c r="J22" s="192"/>
      <c r="K22" s="192"/>
      <c r="L22" s="192"/>
      <c r="M22" s="192"/>
      <c r="N22" s="192"/>
      <c r="O22" s="192"/>
      <c r="P22" s="446">
        <f t="shared" si="0"/>
        <v>0</v>
      </c>
      <c r="Q22" s="188"/>
      <c r="R22" s="446">
        <f t="shared" si="1"/>
        <v>0</v>
      </c>
    </row>
    <row r="23" spans="2:18" x14ac:dyDescent="0.25">
      <c r="B23" s="194" t="s">
        <v>23673</v>
      </c>
      <c r="C23" s="184" t="s">
        <v>23671</v>
      </c>
      <c r="D23" s="190">
        <f>SUMIFS(MISC!W:W,MISC!$A:$A,Remittances!$C$3,MISC!$M:$M,Remittances!$C23)</f>
        <v>0</v>
      </c>
      <c r="E23" s="191">
        <f>SUMIFS(MISC!Z:Z,MISC!$A:$A,Remittances!$C$3,MISC!$M:$M,Remittances!$C23)</f>
        <v>0</v>
      </c>
      <c r="F23" s="191"/>
      <c r="G23" s="191"/>
      <c r="H23" s="191">
        <f>SUMIFS(MISC!AI:AI,MISC!$A:$A,Remittances!$C$3,MISC!$M:$M,Remittances!$C23)</f>
        <v>0</v>
      </c>
      <c r="I23" s="191"/>
      <c r="J23" s="191"/>
      <c r="K23" s="191"/>
      <c r="L23" s="192"/>
      <c r="M23" s="192"/>
      <c r="N23" s="192"/>
      <c r="O23" s="192"/>
      <c r="P23" s="446">
        <f t="shared" si="0"/>
        <v>0</v>
      </c>
      <c r="Q23" s="188"/>
      <c r="R23" s="446">
        <f t="shared" si="1"/>
        <v>0</v>
      </c>
    </row>
    <row r="24" spans="2:18" x14ac:dyDescent="0.25">
      <c r="B24" s="194" t="s">
        <v>23765</v>
      </c>
      <c r="C24" s="184" t="s">
        <v>23754</v>
      </c>
      <c r="D24" s="190">
        <f>SUMIFS(MISC!W:W,MISC!$A:$A,Remittances!$C$3,MISC!$M:$M,Remittances!$C24)</f>
        <v>0</v>
      </c>
      <c r="E24" s="191">
        <f>SUMIFS(MISC!Z:Z,MISC!$A:$A,Remittances!$C$3,MISC!$M:$M,Remittances!$C24)</f>
        <v>0</v>
      </c>
      <c r="F24" s="191"/>
      <c r="G24" s="191"/>
      <c r="H24" s="191">
        <f>SUMIFS(MISC!AI:AI,MISC!$A:$A,Remittances!$C$3,MISC!$M:$M,Remittances!$C24)</f>
        <v>0</v>
      </c>
      <c r="I24" s="191"/>
      <c r="J24" s="191"/>
      <c r="K24" s="191"/>
      <c r="L24" s="192"/>
      <c r="M24" s="192"/>
      <c r="N24" s="192"/>
      <c r="O24" s="192"/>
      <c r="P24" s="446">
        <f t="shared" si="0"/>
        <v>0</v>
      </c>
      <c r="Q24" s="188"/>
      <c r="R24" s="446">
        <f t="shared" si="1"/>
        <v>0</v>
      </c>
    </row>
    <row r="25" spans="2:18" x14ac:dyDescent="0.25">
      <c r="B25" s="194" t="s">
        <v>24691</v>
      </c>
      <c r="C25" s="184" t="s">
        <v>23755</v>
      </c>
      <c r="D25" s="190">
        <f>SUMIFS(MISC!W:W,MISC!$A:$A,Remittances!$C$3,MISC!$M:$M,Remittances!$C25)</f>
        <v>0</v>
      </c>
      <c r="E25" s="191">
        <f>SUMIFS(MISC!Z:Z,MISC!$A:$A,Remittances!$C$3,MISC!$M:$M,Remittances!$C25)</f>
        <v>0</v>
      </c>
      <c r="F25" s="191">
        <f>SUMIFS(MISC!AC:AC,MISC!$A:$A,Remittances!$C$3,MISC!$M:$M,Remittances!$C25)</f>
        <v>0</v>
      </c>
      <c r="G25" s="191"/>
      <c r="H25" s="191">
        <f>SUMIFS(MISC!AI:AI,MISC!$A:$A,Remittances!$C$3,MISC!$M:$M,Remittances!$C25)</f>
        <v>0</v>
      </c>
      <c r="I25" s="191"/>
      <c r="J25" s="191"/>
      <c r="K25" s="191"/>
      <c r="L25" s="192"/>
      <c r="M25" s="192"/>
      <c r="N25" s="192"/>
      <c r="O25" s="192"/>
      <c r="P25" s="446">
        <f t="shared" si="0"/>
        <v>0</v>
      </c>
      <c r="Q25" s="188"/>
      <c r="R25" s="446">
        <f t="shared" si="1"/>
        <v>0</v>
      </c>
    </row>
    <row r="26" spans="2:18" x14ac:dyDescent="0.25">
      <c r="B26" s="194" t="s">
        <v>23697</v>
      </c>
      <c r="C26" s="195" t="s">
        <v>982</v>
      </c>
      <c r="D26" s="190">
        <f>SUMIFS(POST16!W:W,POST16!$A:$A,Remittances!$C$3,POST16!$M:$M,Remittances!$C26)</f>
        <v>0</v>
      </c>
      <c r="E26" s="191">
        <f>SUMIFS(POST16!Z:Z,POST16!$A:$A,Remittances!$C$3,POST16!$M:$M,Remittances!$C26)</f>
        <v>0</v>
      </c>
      <c r="F26" s="191">
        <f>SUMIFS(POST16!AC:AC,POST16!$A:$A,Remittances!$C$3,POST16!$M:$M,Remittances!$C26)</f>
        <v>0</v>
      </c>
      <c r="G26" s="191">
        <f>SUMIFS(POST16!AF:AF,POST16!$A:$A,Remittances!$C$3,POST16!$M:$M,Remittances!$C26)</f>
        <v>0</v>
      </c>
      <c r="H26" s="192">
        <f>SUMIFS(POST16!AI:AI,POST16!$A:$A,Remittances!$C$3,POST16!$M:$M,Remittances!$C26)</f>
        <v>0</v>
      </c>
      <c r="I26" s="192"/>
      <c r="J26" s="192"/>
      <c r="K26" s="192"/>
      <c r="L26" s="192"/>
      <c r="M26" s="192"/>
      <c r="N26" s="192"/>
      <c r="O26" s="192"/>
      <c r="P26" s="446">
        <f t="shared" si="0"/>
        <v>0</v>
      </c>
      <c r="Q26" s="188"/>
      <c r="R26" s="446">
        <f t="shared" si="1"/>
        <v>0</v>
      </c>
    </row>
    <row r="27" spans="2:18" x14ac:dyDescent="0.25">
      <c r="B27" s="194" t="s">
        <v>23698</v>
      </c>
      <c r="C27" s="195" t="s">
        <v>983</v>
      </c>
      <c r="D27" s="190">
        <f>SUMIFS(POST16!W:W,POST16!$A:$A,Remittances!$C$3,POST16!$M:$M,Remittances!$C27)</f>
        <v>0</v>
      </c>
      <c r="E27" s="191">
        <f>SUMIFS(POST16!Z:Z,POST16!$A:$A,Remittances!$C$3,POST16!$M:$M,Remittances!$C27)</f>
        <v>0</v>
      </c>
      <c r="F27" s="191">
        <f>SUMIFS(POST16!AC:AC,POST16!$A:$A,Remittances!$C$3,POST16!$M:$M,Remittances!$C27)</f>
        <v>0</v>
      </c>
      <c r="G27" s="191">
        <f>SUMIFS(POST16!AF:AF,POST16!$A:$A,Remittances!$C$3,POST16!$M:$M,Remittances!$C27)</f>
        <v>0</v>
      </c>
      <c r="H27" s="192">
        <f>SUMIFS(POST16!AI:AI,POST16!$A:$A,Remittances!$C$3,POST16!$M:$M,Remittances!$C27)</f>
        <v>0</v>
      </c>
      <c r="I27" s="192"/>
      <c r="J27" s="192"/>
      <c r="K27" s="192"/>
      <c r="L27" s="192"/>
      <c r="M27" s="192"/>
      <c r="N27" s="192"/>
      <c r="O27" s="192"/>
      <c r="P27" s="446">
        <f t="shared" si="0"/>
        <v>0</v>
      </c>
      <c r="Q27" s="188"/>
      <c r="R27" s="446">
        <f t="shared" si="1"/>
        <v>0</v>
      </c>
    </row>
    <row r="28" spans="2:18" x14ac:dyDescent="0.25">
      <c r="B28" s="194" t="s">
        <v>23699</v>
      </c>
      <c r="C28" s="195" t="s">
        <v>984</v>
      </c>
      <c r="D28" s="190">
        <f>SUMIFS(POST16!W:W,POST16!$A:$A,Remittances!$C$3,POST16!$M:$M,Remittances!$C28)</f>
        <v>0</v>
      </c>
      <c r="E28" s="191">
        <f>SUMIFS(POST16!Z:Z,POST16!$A:$A,Remittances!$C$3,POST16!$M:$M,Remittances!$C28)</f>
        <v>0</v>
      </c>
      <c r="F28" s="191">
        <f>SUMIFS(POST16!AC:AC,POST16!$A:$A,Remittances!$C$3,POST16!$M:$M,Remittances!$C28)</f>
        <v>0</v>
      </c>
      <c r="G28" s="191">
        <f>SUMIFS(POST16!AF:AF,POST16!$A:$A,Remittances!$C$3,POST16!$M:$M,Remittances!$C28)</f>
        <v>0</v>
      </c>
      <c r="H28" s="192">
        <f>SUMIFS(POST16!AI:AI,POST16!$A:$A,Remittances!$C$3,POST16!$M:$M,Remittances!$C28)</f>
        <v>0</v>
      </c>
      <c r="I28" s="192"/>
      <c r="J28" s="192"/>
      <c r="K28" s="192"/>
      <c r="L28" s="192"/>
      <c r="M28" s="192"/>
      <c r="N28" s="192"/>
      <c r="O28" s="192"/>
      <c r="P28" s="446">
        <f t="shared" si="0"/>
        <v>0</v>
      </c>
      <c r="Q28" s="188"/>
      <c r="R28" s="446">
        <f t="shared" si="1"/>
        <v>0</v>
      </c>
    </row>
    <row r="29" spans="2:18" x14ac:dyDescent="0.25">
      <c r="B29" s="194" t="s">
        <v>23700</v>
      </c>
      <c r="C29" s="195" t="s">
        <v>985</v>
      </c>
      <c r="D29" s="190">
        <f>SUMIFS(POST16!W:W,POST16!$A:$A,Remittances!$C$3,POST16!$M:$M,Remittances!$C29)</f>
        <v>0</v>
      </c>
      <c r="E29" s="191">
        <f>SUMIFS(POST16!Z:Z,POST16!$A:$A,Remittances!$C$3,POST16!$M:$M,Remittances!$C29)</f>
        <v>0</v>
      </c>
      <c r="F29" s="191">
        <f>SUMIFS(POST16!AC:AC,POST16!$A:$A,Remittances!$C$3,POST16!$M:$M,Remittances!$C29)</f>
        <v>0</v>
      </c>
      <c r="G29" s="191">
        <f>SUMIFS(POST16!AF:AF,POST16!$A:$A,Remittances!$C$3,POST16!$M:$M,Remittances!$C29)</f>
        <v>0</v>
      </c>
      <c r="H29" s="192">
        <f>SUMIFS(POST16!AI:AI,POST16!$A:$A,Remittances!$C$3,POST16!$M:$M,Remittances!$C29)</f>
        <v>0</v>
      </c>
      <c r="I29" s="192"/>
      <c r="J29" s="192"/>
      <c r="K29" s="192"/>
      <c r="L29" s="192"/>
      <c r="M29" s="192"/>
      <c r="N29" s="192"/>
      <c r="O29" s="192"/>
      <c r="P29" s="446">
        <f t="shared" si="0"/>
        <v>0</v>
      </c>
      <c r="Q29" s="188"/>
      <c r="R29" s="446">
        <f t="shared" si="1"/>
        <v>0</v>
      </c>
    </row>
    <row r="30" spans="2:18" x14ac:dyDescent="0.25">
      <c r="B30" s="194" t="s">
        <v>23790</v>
      </c>
      <c r="C30" s="195" t="s">
        <v>23789</v>
      </c>
      <c r="D30" s="190">
        <f>SUMIFS(POST16!W:W,POST16!$A:$A,Remittances!$C$3,POST16!$M:$M,Remittances!$C30)</f>
        <v>0</v>
      </c>
      <c r="E30" s="191">
        <f>SUMIFS(POST16!Z:Z,POST16!$A:$A,Remittances!$C$3,POST16!$M:$M,Remittances!$C30)</f>
        <v>0</v>
      </c>
      <c r="F30" s="191"/>
      <c r="G30" s="192"/>
      <c r="H30" s="192"/>
      <c r="I30" s="192"/>
      <c r="J30" s="192"/>
      <c r="K30" s="192"/>
      <c r="L30" s="192"/>
      <c r="M30" s="192"/>
      <c r="N30" s="192"/>
      <c r="O30" s="192"/>
      <c r="P30" s="446">
        <f t="shared" si="0"/>
        <v>0</v>
      </c>
      <c r="Q30" s="188"/>
      <c r="R30" s="446">
        <f t="shared" si="1"/>
        <v>0</v>
      </c>
    </row>
    <row r="31" spans="2:18" x14ac:dyDescent="0.25">
      <c r="B31" s="194" t="s">
        <v>24699</v>
      </c>
      <c r="C31" s="195" t="s">
        <v>24700</v>
      </c>
      <c r="D31" s="190"/>
      <c r="E31" s="191"/>
      <c r="F31" s="191"/>
      <c r="G31" s="192">
        <f>SUMIFS('POST16 SBG'!AF:AF,'POST16 SBG'!B:B,Remittances!C3,'POST16 SBG'!M:M,Remittances!C31)</f>
        <v>0</v>
      </c>
      <c r="H31" s="192">
        <f>SUMIFS('POST16 SBG'!AI:AI,'POST16 SBG'!C:C,Remittances!D3,'POST16 SBG'!N:N,Remittances!D31)</f>
        <v>0</v>
      </c>
      <c r="I31" s="192"/>
      <c r="J31" s="192"/>
      <c r="K31" s="192"/>
      <c r="L31" s="192"/>
      <c r="M31" s="192"/>
      <c r="N31" s="192"/>
      <c r="O31" s="192"/>
      <c r="P31" s="446">
        <f t="shared" si="0"/>
        <v>0</v>
      </c>
      <c r="Q31" s="188"/>
      <c r="R31" s="446">
        <f t="shared" si="1"/>
        <v>0</v>
      </c>
    </row>
    <row r="32" spans="2:18" x14ac:dyDescent="0.25">
      <c r="B32" s="194" t="s">
        <v>924</v>
      </c>
      <c r="C32" s="184" t="s">
        <v>966</v>
      </c>
      <c r="D32" s="190">
        <f>SUMIFS(HNTopUp!W:W,HNTopUp!$A:$A,Remittances!$C$3,HNTopUp!$M:$M,Remittances!$C32)</f>
        <v>0</v>
      </c>
      <c r="E32" s="191">
        <f>SUMIFS(HNTopUp!Z:Z,HNTopUp!$A:$A,Remittances!$C$3,HNTopUp!$M:$M,Remittances!$C32)</f>
        <v>0</v>
      </c>
      <c r="F32" s="191">
        <f>SUMIFS(HNTopUp!AC:AC,HNTopUp!$A:$A,Remittances!$C$3,HNTopUp!$M:$M,Remittances!$C32)</f>
        <v>0</v>
      </c>
      <c r="G32" s="192">
        <f>SUMIFS(HNTopUp!AF:AF,HNTopUp!$A:$A,Remittances!$C$3,HNTopUp!$M:$M,Remittances!$C32)</f>
        <v>0</v>
      </c>
      <c r="H32" s="192">
        <f>SUMIFS(HNTopUp!AI:AI,HNTopUp!$A:$A,Remittances!$C$3,HNTopUp!$M:$M,Remittances!$C32)</f>
        <v>0</v>
      </c>
      <c r="I32" s="192"/>
      <c r="J32" s="192"/>
      <c r="K32" s="192"/>
      <c r="L32" s="192"/>
      <c r="M32" s="192"/>
      <c r="N32" s="192"/>
      <c r="O32" s="192"/>
      <c r="P32" s="446">
        <f t="shared" si="0"/>
        <v>0</v>
      </c>
      <c r="Q32" s="188"/>
      <c r="R32" s="446">
        <f t="shared" si="1"/>
        <v>0</v>
      </c>
    </row>
    <row r="33" spans="2:18" x14ac:dyDescent="0.25">
      <c r="B33" s="194" t="s">
        <v>972</v>
      </c>
      <c r="C33" s="184" t="s">
        <v>968</v>
      </c>
      <c r="D33" s="190">
        <f>SUMIFS(HNTopUp!W:W,HNTopUp!$A:$A,Remittances!$C$3,HNTopUp!$M:$M,Remittances!$C33)</f>
        <v>0</v>
      </c>
      <c r="E33" s="191">
        <f>SUMIFS(HNTopUp!Z:Z,HNTopUp!$A:$A,Remittances!$C$3,HNTopUp!$M:$M,Remittances!$C33)</f>
        <v>0</v>
      </c>
      <c r="F33" s="191">
        <f>SUMIFS(HNTopUp!AC:AC,HNTopUp!$A:$A,Remittances!$C$3,HNTopUp!$M:$M,Remittances!$C33)</f>
        <v>0</v>
      </c>
      <c r="G33" s="191">
        <f>SUMIFS(HNTopUp!AF:AF,HNTopUp!$A:$A,Remittances!$C$3,HNTopUp!$M:$M,Remittances!$C33)</f>
        <v>0</v>
      </c>
      <c r="H33" s="192">
        <f>SUMIFS(HNTopUp!AI:AI,HNTopUp!$A:$A,Remittances!$C$3,HNTopUp!$M:$M,Remittances!$C33)</f>
        <v>0</v>
      </c>
      <c r="I33" s="192"/>
      <c r="J33" s="192"/>
      <c r="K33" s="192"/>
      <c r="L33" s="192"/>
      <c r="M33" s="192"/>
      <c r="N33" s="192"/>
      <c r="O33" s="192"/>
      <c r="P33" s="446">
        <f t="shared" si="0"/>
        <v>0</v>
      </c>
      <c r="Q33" s="188"/>
      <c r="R33" s="446">
        <f t="shared" si="1"/>
        <v>0</v>
      </c>
    </row>
    <row r="34" spans="2:18" x14ac:dyDescent="0.25">
      <c r="B34" s="194" t="s">
        <v>973</v>
      </c>
      <c r="C34" s="184" t="s">
        <v>970</v>
      </c>
      <c r="D34" s="190">
        <f>SUMIFS(HNTopUp!W:W,HNTopUp!$A:$A,Remittances!$C$3,HNTopUp!$M:$M,Remittances!$C34)</f>
        <v>0</v>
      </c>
      <c r="E34" s="191">
        <f>SUMIFS(HNTopUp!Z:Z,HNTopUp!$A:$A,Remittances!$C$3,HNTopUp!$M:$M,Remittances!$C34)</f>
        <v>0</v>
      </c>
      <c r="F34" s="191">
        <f>SUMIFS(HNTopUp!AC:AC,HNTopUp!$A:$A,Remittances!$C$3,HNTopUp!$M:$M,Remittances!$C34)</f>
        <v>0</v>
      </c>
      <c r="G34" s="191">
        <f>SUMIFS(HNTopUp!AF:AF,HNTopUp!$A:$A,Remittances!$C$3,HNTopUp!$M:$M,Remittances!$C34)</f>
        <v>0</v>
      </c>
      <c r="H34" s="192">
        <f>SUMIFS(HNTopUp!AI:AI,HNTopUp!$A:$A,Remittances!$C$3,HNTopUp!$M:$M,Remittances!$C34)</f>
        <v>0</v>
      </c>
      <c r="I34" s="192"/>
      <c r="J34" s="192"/>
      <c r="K34" s="192"/>
      <c r="L34" s="192"/>
      <c r="M34" s="192"/>
      <c r="N34" s="192"/>
      <c r="O34" s="192"/>
      <c r="P34" s="446">
        <f t="shared" si="0"/>
        <v>0</v>
      </c>
      <c r="Q34" s="188"/>
      <c r="R34" s="446">
        <f t="shared" si="1"/>
        <v>0</v>
      </c>
    </row>
    <row r="35" spans="2:18" x14ac:dyDescent="0.25">
      <c r="B35" s="194" t="s">
        <v>772</v>
      </c>
      <c r="C35" s="184" t="s">
        <v>969</v>
      </c>
      <c r="D35" s="190">
        <f>SUMIFS(HNTopUp!W:W,HNTopUp!$A:$A,Remittances!$C$3,HNTopUp!$M:$M,Remittances!$C35)</f>
        <v>0</v>
      </c>
      <c r="E35" s="191">
        <f>SUMIFS(HNTopUp!Z:Z,HNTopUp!$A:$A,Remittances!$C$3,HNTopUp!$M:$M,Remittances!$C35)</f>
        <v>0</v>
      </c>
      <c r="F35" s="191">
        <f>SUMIFS(HNTopUp!AC:AC,HNTopUp!$A:$A,Remittances!$C$3,HNTopUp!$M:$M,Remittances!$C35)</f>
        <v>0</v>
      </c>
      <c r="G35" s="191">
        <f>SUMIFS(HNTopUp!AF:AF,HNTopUp!$A:$A,Remittances!$C$3,HNTopUp!$M:$M,Remittances!$C35)</f>
        <v>0</v>
      </c>
      <c r="H35" s="192">
        <f>SUMIFS(HNTopUp!AI:AI,HNTopUp!$A:$A,Remittances!$C$3,HNTopUp!$M:$M,Remittances!$C35)</f>
        <v>0</v>
      </c>
      <c r="I35" s="192"/>
      <c r="J35" s="192"/>
      <c r="K35" s="192"/>
      <c r="L35" s="192"/>
      <c r="M35" s="192"/>
      <c r="N35" s="192"/>
      <c r="O35" s="192"/>
      <c r="P35" s="446">
        <f t="shared" si="0"/>
        <v>0</v>
      </c>
      <c r="Q35" s="188"/>
      <c r="R35" s="446">
        <f t="shared" si="1"/>
        <v>0</v>
      </c>
    </row>
    <row r="36" spans="2:18" x14ac:dyDescent="0.25">
      <c r="B36" s="194" t="s">
        <v>773</v>
      </c>
      <c r="C36" s="184" t="s">
        <v>965</v>
      </c>
      <c r="D36" s="190">
        <f>SUMIFS(HNTopUp!W:W,HNTopUp!$A:$A,Remittances!$C$3,HNTopUp!$M:$M,Remittances!$C36)</f>
        <v>0</v>
      </c>
      <c r="E36" s="191">
        <f>SUMIFS(HNTopUp!Z:Z,HNTopUp!$A:$A,Remittances!$C$3,HNTopUp!$M:$M,Remittances!$C36)</f>
        <v>0</v>
      </c>
      <c r="F36" s="191">
        <f>SUMIFS(HNTopUp!AC:AC,HNTopUp!$A:$A,Remittances!$C$3,HNTopUp!$M:$M,Remittances!$C36)</f>
        <v>0</v>
      </c>
      <c r="G36" s="191">
        <f>SUMIFS(HNTopUp!AF:AF,HNTopUp!$A:$A,Remittances!$C$3,HNTopUp!$M:$M,Remittances!$C36)</f>
        <v>0</v>
      </c>
      <c r="H36" s="192">
        <f>SUMIFS(HNTopUp!AI:AI,HNTopUp!$A:$A,Remittances!$C$3,HNTopUp!$M:$M,Remittances!$C36)</f>
        <v>0</v>
      </c>
      <c r="I36" s="192"/>
      <c r="J36" s="192"/>
      <c r="K36" s="192"/>
      <c r="L36" s="192"/>
      <c r="M36" s="192"/>
      <c r="N36" s="192"/>
      <c r="O36" s="192"/>
      <c r="P36" s="446">
        <f t="shared" si="0"/>
        <v>0</v>
      </c>
      <c r="Q36" s="188"/>
      <c r="R36" s="446">
        <f t="shared" si="1"/>
        <v>0</v>
      </c>
    </row>
    <row r="37" spans="2:18" x14ac:dyDescent="0.25">
      <c r="B37" s="194" t="s">
        <v>23652</v>
      </c>
      <c r="C37" s="184" t="s">
        <v>967</v>
      </c>
      <c r="D37" s="190">
        <f>SUMIFS(HNTopUp!W:W,HNTopUp!$A:$A,Remittances!$C$3,HNTopUp!$M:$M,Remittances!$C37)</f>
        <v>0</v>
      </c>
      <c r="E37" s="191">
        <f>SUMIFS(HNTopUp!Z:Z,HNTopUp!$A:$A,Remittances!$C$3,HNTopUp!$M:$M,Remittances!$C37)</f>
        <v>0</v>
      </c>
      <c r="F37" s="191">
        <f>SUMIFS(HNTopUp!AC:AC,HNTopUp!$A:$A,Remittances!$C$3,HNTopUp!$M:$M,Remittances!$C37)</f>
        <v>0</v>
      </c>
      <c r="G37" s="191">
        <f>SUMIFS(HNTopUp!AF:AF,HNTopUp!$A:$A,Remittances!$C$3,HNTopUp!$M:$M,Remittances!$C37)</f>
        <v>0</v>
      </c>
      <c r="H37" s="192">
        <f>SUMIFS(HNTopUp!AI:AI,HNTopUp!$A:$A,Remittances!$C$3,HNTopUp!$M:$M,Remittances!$C37)</f>
        <v>0</v>
      </c>
      <c r="I37" s="192"/>
      <c r="J37" s="192"/>
      <c r="K37" s="192"/>
      <c r="L37" s="192"/>
      <c r="M37" s="192"/>
      <c r="N37" s="192"/>
      <c r="O37" s="192"/>
      <c r="P37" s="446">
        <f t="shared" si="0"/>
        <v>0</v>
      </c>
      <c r="Q37" s="188"/>
      <c r="R37" s="446">
        <f t="shared" si="1"/>
        <v>0</v>
      </c>
    </row>
    <row r="38" spans="2:18" x14ac:dyDescent="0.25">
      <c r="B38" s="194" t="s">
        <v>975</v>
      </c>
      <c r="C38" s="184" t="s">
        <v>971</v>
      </c>
      <c r="D38" s="190">
        <f>SUMIFS(HNTopUp!W:W,HNTopUp!$A:$A,Remittances!$C$3,HNTopUp!$M:$M,Remittances!$C38)</f>
        <v>0</v>
      </c>
      <c r="E38" s="191">
        <f>SUMIFS(HNTopUp!Z:Z,HNTopUp!$A:$A,Remittances!$C$3,HNTopUp!$M:$M,Remittances!$C38)</f>
        <v>0</v>
      </c>
      <c r="F38" s="191">
        <f>SUMIFS(HNTopUp!AC:AC,HNTopUp!$A:$A,Remittances!$C$3,HNTopUp!$M:$M,Remittances!$C38)</f>
        <v>0</v>
      </c>
      <c r="G38" s="192">
        <f>SUMIFS(HNTopUp!AF:AF,HNTopUp!$A:$A,Remittances!$C$3,HNTopUp!$M:$M,Remittances!$C38)</f>
        <v>0</v>
      </c>
      <c r="H38" s="192">
        <f>SUMIFS(HNTopUp!AI:AI,HNTopUp!$A:$A,Remittances!$C$3,HNTopUp!$M:$M,Remittances!$C38)</f>
        <v>0</v>
      </c>
      <c r="I38" s="192"/>
      <c r="J38" s="192"/>
      <c r="K38" s="192"/>
      <c r="L38" s="192"/>
      <c r="M38" s="192"/>
      <c r="N38" s="192"/>
      <c r="O38" s="192"/>
      <c r="P38" s="446">
        <f t="shared" si="0"/>
        <v>0</v>
      </c>
      <c r="Q38" s="188"/>
      <c r="R38" s="446">
        <f t="shared" si="1"/>
        <v>0</v>
      </c>
    </row>
    <row r="39" spans="2:18" x14ac:dyDescent="0.25">
      <c r="B39" s="194" t="s">
        <v>23680</v>
      </c>
      <c r="C39" s="184" t="s">
        <v>23693</v>
      </c>
      <c r="D39" s="190">
        <f>SUMIFS(PPG!W:W,PPG!$A:$A,Remittances!$C$3,PPG!$M:$M,Remittances!$C39)</f>
        <v>0</v>
      </c>
      <c r="E39" s="191">
        <f>SUMIFS(PPG!Z:Z,PPG!$A:$A,Remittances!$C$3,PPG!$M:$M,Remittances!$C39)</f>
        <v>0</v>
      </c>
      <c r="F39" s="191"/>
      <c r="G39" s="191">
        <f>SUMIFS(PPG!AF:AF,PPG!$A:$A,Remittances!$C$3,PPG!$M:$M,Remittances!$C39)</f>
        <v>0</v>
      </c>
      <c r="H39" s="192">
        <f>SUMIFS(PPG!AI:AI,PPG!$A:$A,Remittances!$C$3,PPG!$M:$M,Remittances!$C39)</f>
        <v>0</v>
      </c>
      <c r="I39" s="192"/>
      <c r="J39" s="192"/>
      <c r="K39" s="192"/>
      <c r="L39" s="192"/>
      <c r="M39" s="192"/>
      <c r="N39" s="192"/>
      <c r="O39" s="192"/>
      <c r="P39" s="446">
        <f t="shared" si="0"/>
        <v>0</v>
      </c>
      <c r="Q39" s="188"/>
      <c r="R39" s="446">
        <f t="shared" si="1"/>
        <v>0</v>
      </c>
    </row>
    <row r="40" spans="2:18" x14ac:dyDescent="0.25">
      <c r="B40" s="194" t="s">
        <v>23682</v>
      </c>
      <c r="C40" s="184" t="s">
        <v>23694</v>
      </c>
      <c r="D40" s="190">
        <f>SUMIFS(PPG!W:W,PPG!$A:$A,Remittances!$C$3,PPG!$M:$M,Remittances!$C40)</f>
        <v>0</v>
      </c>
      <c r="E40" s="191">
        <f>SUMIFS(PPG!Z:Z,PPG!$A:$A,Remittances!$C$3,PPG!$M:$M,Remittances!$C40)</f>
        <v>0</v>
      </c>
      <c r="F40" s="191">
        <f>SUMIFS(PPG!AC:AC,PPG!$A:$A,Remittances!$C$3,PPG!$M:$M,Remittances!$C40)</f>
        <v>0</v>
      </c>
      <c r="G40" s="191">
        <f>SUMIFS(PPG!AF:AF,PPG!$A:$A,Remittances!$C$3,PPG!$M:$M,Remittances!$C40)</f>
        <v>0</v>
      </c>
      <c r="H40" s="192">
        <f>SUMIFS(PPG!AI:AI,PPG!$A:$A,Remittances!$C$3,PPG!$M:$M,Remittances!$C40)</f>
        <v>0</v>
      </c>
      <c r="I40" s="192"/>
      <c r="J40" s="192"/>
      <c r="K40" s="192"/>
      <c r="L40" s="192"/>
      <c r="M40" s="192"/>
      <c r="N40" s="192"/>
      <c r="O40" s="192"/>
      <c r="P40" s="446">
        <f t="shared" si="0"/>
        <v>0</v>
      </c>
      <c r="Q40" s="188"/>
      <c r="R40" s="446">
        <f t="shared" si="1"/>
        <v>0</v>
      </c>
    </row>
    <row r="41" spans="2:18" x14ac:dyDescent="0.25">
      <c r="B41" s="194" t="s">
        <v>23648</v>
      </c>
      <c r="C41" s="195" t="s">
        <v>992</v>
      </c>
      <c r="D41" s="190">
        <f>SUMIFS(SMHL!W:W,SMHL!$A:$A,Remittances!$C$3,SMHL!$M:$M,Remittances!$C41)</f>
        <v>0</v>
      </c>
      <c r="E41" s="191">
        <f>SUMIFS(SMHL!Z:Z,SMHL!$A:$A,Remittances!$C$3,SMHL!$M:$M,Remittances!$C41)</f>
        <v>0</v>
      </c>
      <c r="F41" s="191">
        <f>SUMIFS(SMHL!AC:AC,SMHL!$A:$A,Remittances!$C$3,SMHL!$M:$M,Remittances!$C41)</f>
        <v>0</v>
      </c>
      <c r="G41" s="191">
        <f>SUMIFS(SMHL!AF:AF,SMHL!$A:$A,Remittances!$C$3,SMHL!$M:$M,Remittances!$C41)</f>
        <v>0</v>
      </c>
      <c r="H41" s="192">
        <f>SUMIFS(SMHL!AI:AI,SMHL!$A:$A,Remittances!$C$3,SMHL!$M:$M,Remittances!$C41)</f>
        <v>0</v>
      </c>
      <c r="I41" s="192"/>
      <c r="J41" s="191"/>
      <c r="K41" s="191"/>
      <c r="L41" s="191"/>
      <c r="M41" s="191"/>
      <c r="N41" s="191"/>
      <c r="O41" s="191"/>
      <c r="P41" s="446">
        <f t="shared" si="0"/>
        <v>0</v>
      </c>
      <c r="Q41" s="188"/>
      <c r="R41" s="446">
        <f t="shared" si="1"/>
        <v>0</v>
      </c>
    </row>
    <row r="42" spans="2:18" x14ac:dyDescent="0.25">
      <c r="B42" s="194" t="s">
        <v>902</v>
      </c>
      <c r="C42" s="184" t="s">
        <v>991</v>
      </c>
      <c r="D42" s="191">
        <f>SUMIFS(Asylum!W:W,Asylum!$A:$A,Remittances!$C$3,Asylum!$M:$M,Remittances!$C42)</f>
        <v>0</v>
      </c>
      <c r="E42" s="191">
        <f>SUMIFS(Asylum!Z:Z,Asylum!$A:$A,Remittances!$C$3,Asylum!$M:$M,Remittances!$C42)</f>
        <v>0</v>
      </c>
      <c r="F42" s="191">
        <f>SUMIFS(Asylum!AC:AC,Asylum!$A:$A,Remittances!$C$3,Asylum!$M:$M,Remittances!$C42)</f>
        <v>0</v>
      </c>
      <c r="G42" s="192">
        <f>SUMIFS(Asylum!AF:AF,Asylum!$A:$A,Remittances!$C$3,Asylum!$M:$M,Remittances!$C42)</f>
        <v>0</v>
      </c>
      <c r="H42" s="192">
        <f>SUMIFS(Asylum!AI:AI,Asylum!$A:$A,Remittances!$C$3,Asylum!$M:$M,Remittances!$C42)</f>
        <v>0</v>
      </c>
      <c r="I42" s="192"/>
      <c r="J42" s="192"/>
      <c r="K42" s="192"/>
      <c r="L42" s="192"/>
      <c r="M42" s="192"/>
      <c r="N42" s="192"/>
      <c r="O42" s="192"/>
      <c r="P42" s="446">
        <f t="shared" si="0"/>
        <v>0</v>
      </c>
      <c r="Q42" s="188"/>
      <c r="R42" s="446">
        <f t="shared" si="1"/>
        <v>0</v>
      </c>
    </row>
    <row r="43" spans="2:18" x14ac:dyDescent="0.25">
      <c r="B43" s="194" t="s">
        <v>23620</v>
      </c>
      <c r="C43" s="184" t="s">
        <v>23647</v>
      </c>
      <c r="D43" s="190">
        <f>SUMIFS('UFSM KS2'!W:W,'UFSM KS2'!$A:$A,Remittances!$C$3,'UFSM KS2'!$M:$M,Remittances!$C43)</f>
        <v>0</v>
      </c>
      <c r="E43" s="191">
        <f>SUMIFS('UFSM KS2'!Z:Z,'UFSM KS2'!$A:$A,Remittances!$C$3,'UFSM KS2'!$M:$M,Remittances!$C43)</f>
        <v>0</v>
      </c>
      <c r="F43" s="191">
        <f>SUMIFS('UFSM KS2'!AC:AC,'UFSM KS2'!$A:$A,Remittances!$C$3,'UFSM KS2'!$M:$M,Remittances!$C43)</f>
        <v>0</v>
      </c>
      <c r="G43" s="192">
        <f>SUMIFS('UFSM KS2'!AF:AF,'UFSM KS2'!$A:$A,Remittances!$C$3,'UFSM KS2'!$M:$M,Remittances!$C43)</f>
        <v>0</v>
      </c>
      <c r="H43" s="192">
        <f>SUMIFS('UFSM KS2'!AI:AI,'UFSM KS2'!$A:$A,Remittances!$C$3,'UFSM KS2'!$M:$M,Remittances!$C43)</f>
        <v>0</v>
      </c>
      <c r="I43" s="192"/>
      <c r="J43" s="192"/>
      <c r="K43" s="192"/>
      <c r="L43" s="192"/>
      <c r="M43" s="192"/>
      <c r="N43" s="192"/>
      <c r="O43" s="192"/>
      <c r="P43" s="446">
        <f t="shared" si="0"/>
        <v>0</v>
      </c>
      <c r="Q43" s="188"/>
      <c r="R43" s="446">
        <f t="shared" si="1"/>
        <v>0</v>
      </c>
    </row>
    <row r="44" spans="2:18" x14ac:dyDescent="0.25">
      <c r="B44" s="194" t="s">
        <v>24702</v>
      </c>
      <c r="C44" s="184" t="s">
        <v>24721</v>
      </c>
      <c r="D44" s="190">
        <f>SUMIFS('NTP recovery'!X:X,'NTP recovery'!$A:$A,Remittances!$C$3,'NTP recovery'!$M:$M,Remittances!$C44)</f>
        <v>0</v>
      </c>
      <c r="E44" s="191">
        <f>SUMIFS('NTP recovery'!AA:AA,'NTP recovery'!$A:$A,Remittances!$C$3,'NTP recovery'!$M:$M,Remittances!$C44)</f>
        <v>0</v>
      </c>
      <c r="F44" s="191"/>
      <c r="G44" s="192">
        <f>SUMIFS('NTP recovery'!AG:AG,'NTP recovery'!A:A,Remittances!C3,'NTP recovery'!M:M,Remittances!C44)</f>
        <v>0</v>
      </c>
      <c r="H44" s="192">
        <f>SUMIFS('NTP recovery'!AJ:AJ,'NTP recovery'!B:B,Remittances!D3,'NTP recovery'!N:N,Remittances!D44)</f>
        <v>0</v>
      </c>
      <c r="I44" s="192"/>
      <c r="J44" s="192"/>
      <c r="K44" s="192"/>
      <c r="L44" s="192"/>
      <c r="M44" s="192"/>
      <c r="N44" s="192"/>
      <c r="O44" s="192"/>
      <c r="P44" s="446">
        <f t="shared" si="0"/>
        <v>0</v>
      </c>
      <c r="Q44" s="188"/>
      <c r="R44" s="446">
        <f t="shared" si="1"/>
        <v>0</v>
      </c>
    </row>
    <row r="45" spans="2:18" x14ac:dyDescent="0.25">
      <c r="B45" s="194" t="s">
        <v>24701</v>
      </c>
      <c r="C45" s="195" t="s">
        <v>24720</v>
      </c>
      <c r="D45" s="190"/>
      <c r="E45" s="191"/>
      <c r="F45" s="191"/>
      <c r="G45" s="192">
        <f>SUMIFS('NTP recovery'!AG:AG,'NTP recovery'!A:A,Remittances!C3,'NTP recovery'!M:M,Remittances!C45)</f>
        <v>0</v>
      </c>
      <c r="H45" s="192">
        <f>SUMIFS('NTP recovery'!AJ:AJ,'NTP recovery'!B:B,Remittances!C3,'NTP recovery'!N:N,Remittances!C45)</f>
        <v>0</v>
      </c>
      <c r="I45" s="192"/>
      <c r="J45" s="192"/>
      <c r="K45" s="192"/>
      <c r="L45" s="192"/>
      <c r="M45" s="192"/>
      <c r="N45" s="192"/>
      <c r="O45" s="192"/>
      <c r="P45" s="446">
        <f t="shared" si="0"/>
        <v>0</v>
      </c>
      <c r="Q45" s="188"/>
      <c r="R45" s="446">
        <f t="shared" si="1"/>
        <v>0</v>
      </c>
    </row>
    <row r="46" spans="2:18" x14ac:dyDescent="0.25">
      <c r="B46" s="194" t="s">
        <v>23782</v>
      </c>
      <c r="C46" s="195" t="s">
        <v>24270</v>
      </c>
      <c r="D46" s="190">
        <f>SUMIFS(UIFSM!W:W,UIFSM!$A:$A,Remittances!$C$3,UIFSM!$M:$M,Remittances!$C46)</f>
        <v>0</v>
      </c>
      <c r="E46" s="191">
        <f>SUMIFS(UIFSM!Z:Z,UIFSM!$A:$A,Remittances!$C$3,UIFSM!$M:$M,Remittances!$C46)</f>
        <v>0</v>
      </c>
      <c r="F46" s="191">
        <f>SUMIFS(UIFSM!AC:AC,UIFSM!$A:$A,Remittances!$C$3,UIFSM!$M:$M,Remittances!$C46)</f>
        <v>0</v>
      </c>
      <c r="G46" s="191">
        <f>SUMIFS(UIFSM!AF:AF,UIFSM!$A:$A,Remittances!$C$3,UIFSM!$M:$M,Remittances!$C46)</f>
        <v>0</v>
      </c>
      <c r="H46" s="192">
        <f>SUMIFS(UIFSM!AI:AI,UIFSM!$A:$A,Remittances!$C$3,UIFSM!$M:$M,Remittances!$C46)</f>
        <v>0</v>
      </c>
      <c r="I46" s="192"/>
      <c r="J46" s="192"/>
      <c r="K46" s="192"/>
      <c r="L46" s="192"/>
      <c r="M46" s="192"/>
      <c r="N46" s="192"/>
      <c r="O46" s="192"/>
      <c r="P46" s="446">
        <f>SUM(D46:O46)</f>
        <v>0</v>
      </c>
      <c r="Q46" s="188"/>
      <c r="R46" s="446">
        <f>SUM(P46:Q46)</f>
        <v>0</v>
      </c>
    </row>
    <row r="47" spans="2:18" x14ac:dyDescent="0.25">
      <c r="B47" s="194" t="s">
        <v>24271</v>
      </c>
      <c r="C47" s="195" t="s">
        <v>24265</v>
      </c>
      <c r="D47" s="190">
        <f>SUMIFS(UIFSM!W:W,UIFSM!$A:$A,Remittances!$C$3,UIFSM!$M:$M,Remittances!$C47)</f>
        <v>0</v>
      </c>
      <c r="E47" s="191">
        <f>SUMIFS(UIFSM!Z:Z,UIFSM!$A:$A,Remittances!$C$3,UIFSM!$M:$M,Remittances!$C47)</f>
        <v>0</v>
      </c>
      <c r="F47" s="191"/>
      <c r="G47" s="191">
        <f>SUMIFS(UIFSM!AF:AF,UIFSM!$A:$A,Remittances!$C$3,UIFSM!$M:$M,Remittances!$C47)</f>
        <v>0</v>
      </c>
      <c r="H47" s="192">
        <f>SUMIFS(UIFSM!AI:AI,UIFSM!$A:$A,Remittances!$C$3,UIFSM!$M:$M,Remittances!$C47)</f>
        <v>0</v>
      </c>
      <c r="I47" s="192"/>
      <c r="J47" s="192"/>
      <c r="K47" s="192"/>
      <c r="L47" s="192"/>
      <c r="M47" s="192"/>
      <c r="N47" s="192"/>
      <c r="O47" s="192"/>
      <c r="P47" s="446">
        <f t="shared" si="0"/>
        <v>0</v>
      </c>
      <c r="Q47" s="188"/>
      <c r="R47" s="446">
        <f t="shared" si="1"/>
        <v>0</v>
      </c>
    </row>
    <row r="48" spans="2:18" x14ac:dyDescent="0.25">
      <c r="B48" s="194" t="s">
        <v>919</v>
      </c>
      <c r="C48" s="195" t="s">
        <v>24264</v>
      </c>
      <c r="D48" s="191">
        <f>SUMIFS(PESports!W:W,PESports!$A:$A,Remittances!$C$3,PESports!$M:$M,Remittances!$C48)</f>
        <v>0</v>
      </c>
      <c r="E48" s="191">
        <f>SUMIFS(PESports!Z:Z,PESports!$A:$A,Remittances!$C$3,PESports!$M:$M,Remittances!$C48)</f>
        <v>0</v>
      </c>
      <c r="F48" s="191">
        <f>SUMIFS(PESports!AC:AC,PESports!$A:$A,Remittances!$C$3,PESports!$M:$M,Remittances!$C48)</f>
        <v>0</v>
      </c>
      <c r="G48" s="191">
        <f>SUMIFS(PESports!AF:AF,PESports!$A:$A,Remittances!$C$3,PESports!$M:$M,Remittances!$C48)</f>
        <v>0</v>
      </c>
      <c r="H48" s="191">
        <f>SUMIFS(PESports!AI:AI,PESports!$A:$A,Remittances!$C$3,PESports!$M:$M,Remittances!$C48)</f>
        <v>0</v>
      </c>
      <c r="I48" s="192"/>
      <c r="J48" s="192"/>
      <c r="K48" s="192"/>
      <c r="L48" s="192"/>
      <c r="M48" s="192"/>
      <c r="N48" s="192"/>
      <c r="O48" s="192"/>
      <c r="P48" s="446">
        <f t="shared" si="0"/>
        <v>0</v>
      </c>
      <c r="Q48" s="188"/>
      <c r="R48" s="446">
        <f t="shared" si="1"/>
        <v>0</v>
      </c>
    </row>
    <row r="49" spans="2:18" x14ac:dyDescent="0.25">
      <c r="B49" s="194" t="s">
        <v>23811</v>
      </c>
      <c r="C49" s="184" t="s">
        <v>23865</v>
      </c>
      <c r="D49" s="190">
        <f>SUMIFS(DFC!W:W,DFC!$A:$A,Remittances!$C$3,DFC!$M:$M,Remittances!$C49)</f>
        <v>0</v>
      </c>
      <c r="E49" s="191">
        <f>SUMIFS(DFC!X:X,DFC!$A:$A,Remittances!$C$3,DFC!$M:$M,Remittances!$C49)</f>
        <v>0</v>
      </c>
      <c r="F49" s="191">
        <f>SUMIFS(DFC!Y:Y,DFC!$A:$A,Remittances!$C$3,DFC!$M:$M,Remittances!$C49)</f>
        <v>0</v>
      </c>
      <c r="G49" s="191">
        <f>SUMIFS(DFC!AF:AF,DFC!$A:$A,Remittances!$C$3,DFC!$M:$M,Remittances!$C49)</f>
        <v>0</v>
      </c>
      <c r="H49" s="192">
        <f>SUMIFS(DFC!AI:AI,DFC!$A:$A,Remittances!$C$3,DFC!$M:$M,Remittances!$C49)</f>
        <v>0</v>
      </c>
      <c r="I49" s="192"/>
      <c r="J49" s="192"/>
      <c r="K49" s="192"/>
      <c r="L49" s="192"/>
      <c r="M49" s="192"/>
      <c r="N49" s="192"/>
      <c r="O49" s="192"/>
      <c r="P49" s="446">
        <f t="shared" si="0"/>
        <v>0</v>
      </c>
      <c r="Q49" s="188"/>
      <c r="R49" s="446">
        <f t="shared" si="1"/>
        <v>0</v>
      </c>
    </row>
    <row r="50" spans="2:18" x14ac:dyDescent="0.25">
      <c r="B50" s="194" t="s">
        <v>23895</v>
      </c>
      <c r="C50" s="184" t="s">
        <v>23893</v>
      </c>
      <c r="D50" s="190">
        <f>SUMIFS(CSBG!W:W,CSBG!$A:$A,Remittances!$C$3,CSBG!$M:$M,Remittances!$C50)</f>
        <v>0</v>
      </c>
      <c r="E50" s="191">
        <f>SUMIFS(CSBG!Z:Z,CSBG!$A:$A,Remittances!$C$3,CSBG!$M:$M,Remittances!$C50)</f>
        <v>0</v>
      </c>
      <c r="F50" s="191">
        <f>SUMIFS(CSBG!AC:AC,CSBG!$A:$A,Remittances!$C$3,CSBG!$M:$M,Remittances!$C50)</f>
        <v>0</v>
      </c>
      <c r="G50" s="191">
        <f>SUMIFS(CSBG!AF:AF,CSBG!$A:$A,Remittances!$C$3,CSBG!$M:$M,Remittances!$C50)</f>
        <v>0</v>
      </c>
      <c r="H50" s="191">
        <f>SUMIFS(CSBG!AI:AI,CSBG!$A:$A,Remittances!$C$3,CSBG!$M:$M,Remittances!$C50)</f>
        <v>0</v>
      </c>
      <c r="I50" s="192"/>
      <c r="J50" s="192"/>
      <c r="K50" s="192"/>
      <c r="L50" s="192"/>
      <c r="M50" s="192"/>
      <c r="N50" s="192"/>
      <c r="O50" s="192"/>
      <c r="P50" s="446">
        <f t="shared" si="0"/>
        <v>0</v>
      </c>
      <c r="Q50" s="188"/>
      <c r="R50" s="446">
        <f t="shared" si="1"/>
        <v>0</v>
      </c>
    </row>
    <row r="51" spans="2:18" x14ac:dyDescent="0.25">
      <c r="B51" s="194" t="s">
        <v>24168</v>
      </c>
      <c r="C51" s="184" t="s">
        <v>24138</v>
      </c>
      <c r="D51" s="190">
        <f>SUMIFS(MISC!W:W,MISC!$A:$A,Remittances!$C$3,MISC!$M:$M,Remittances!$C51)</f>
        <v>0</v>
      </c>
      <c r="E51" s="191">
        <f>SUMIFS(MISC!Z:Z,MISC!$A:$A,Remittances!$C$3,MISC!$M:$M,Remittances!$C51)</f>
        <v>0</v>
      </c>
      <c r="F51" s="191"/>
      <c r="G51" s="192"/>
      <c r="H51" s="192"/>
      <c r="I51" s="192"/>
      <c r="J51" s="192"/>
      <c r="K51" s="192"/>
      <c r="L51" s="192"/>
      <c r="M51" s="192"/>
      <c r="N51" s="192"/>
      <c r="O51" s="192"/>
      <c r="P51" s="446"/>
      <c r="Q51" s="188"/>
      <c r="R51" s="446"/>
    </row>
    <row r="52" spans="2:18" x14ac:dyDescent="0.25">
      <c r="B52" s="194" t="s">
        <v>24267</v>
      </c>
      <c r="C52" s="184" t="s">
        <v>24268</v>
      </c>
      <c r="D52" s="191">
        <f>SUMIFS(MISC!W:W,MISC!$A:$A,Remittances!$C$3,MISC!$M:$M,Remittances!$C52)</f>
        <v>0</v>
      </c>
      <c r="E52" s="191">
        <f>SUMIFS(MISC!Z:Z,MISC!$A:$A,Remittances!$C$3,MISC!$M:$M,Remittances!$C52)</f>
        <v>0</v>
      </c>
      <c r="F52" s="191"/>
      <c r="G52" s="192"/>
      <c r="H52" s="192"/>
      <c r="I52" s="192"/>
      <c r="J52" s="192"/>
      <c r="K52" s="192"/>
      <c r="L52" s="192"/>
      <c r="M52" s="192"/>
      <c r="N52" s="192"/>
      <c r="O52" s="192"/>
      <c r="P52" s="446"/>
      <c r="Q52" s="188"/>
      <c r="R52" s="446"/>
    </row>
    <row r="53" spans="2:18" x14ac:dyDescent="0.25">
      <c r="B53" s="203" t="s">
        <v>24737</v>
      </c>
      <c r="C53" s="204" t="s">
        <v>23695</v>
      </c>
      <c r="D53" s="548">
        <f>SUMIFS(TPG!W:W,TPG!$A:$A,Remittances!$C$3,TPG!$M:$M,Remittances!$C53)</f>
        <v>0</v>
      </c>
      <c r="E53" s="548">
        <f>SUMIFS(TPG!Z:Z,TPG!$A:$A,Remittances!$C$3,TPG!$M:$M,Remittances!$C53)</f>
        <v>0</v>
      </c>
      <c r="F53" s="548">
        <f>SUMIFS(TPG!AC:AC,TPG!$A:$A,Remittances!$C$3,TPG!$M:$M,Remittances!$C53)</f>
        <v>0</v>
      </c>
      <c r="G53" s="496">
        <f>SUMIFS(TPG!AF:AF,TPG!$A:$A,Remittances!$C$3,TPG!$M:$M,Remittances!$C53)</f>
        <v>0</v>
      </c>
      <c r="H53" s="496">
        <f>SUMIFS(TPG!AI:AI,TPG!$A:$A,Remittances!$C$3,TPG!$M:$M,Remittances!$C53)</f>
        <v>0</v>
      </c>
      <c r="I53" s="496"/>
      <c r="J53" s="496"/>
      <c r="K53" s="496"/>
      <c r="L53" s="496"/>
      <c r="M53" s="496"/>
      <c r="N53" s="496"/>
      <c r="O53" s="496"/>
      <c r="P53" s="549"/>
      <c r="Q53" s="498"/>
      <c r="R53" s="549"/>
    </row>
    <row r="54" spans="2:18" s="167" customFormat="1" x14ac:dyDescent="0.25">
      <c r="B54" s="196" t="s">
        <v>23659</v>
      </c>
      <c r="C54" s="197"/>
      <c r="D54" s="198">
        <f>SUM(D12:D53)</f>
        <v>0</v>
      </c>
      <c r="E54" s="198">
        <f>SUM(E12:E53)</f>
        <v>0</v>
      </c>
      <c r="F54" s="198">
        <f>SUM(F12:F53)</f>
        <v>0</v>
      </c>
      <c r="G54" s="198">
        <f>SUM(G12:G53)</f>
        <v>0</v>
      </c>
      <c r="H54" s="198">
        <f>SUM(H12:H53)</f>
        <v>0</v>
      </c>
      <c r="I54" s="198">
        <f t="shared" ref="I54:R54" si="2">SUM(I12:I50)</f>
        <v>0</v>
      </c>
      <c r="J54" s="198">
        <f t="shared" si="2"/>
        <v>0</v>
      </c>
      <c r="K54" s="198">
        <f t="shared" si="2"/>
        <v>0</v>
      </c>
      <c r="L54" s="198">
        <f t="shared" si="2"/>
        <v>0</v>
      </c>
      <c r="M54" s="198">
        <f t="shared" si="2"/>
        <v>0</v>
      </c>
      <c r="N54" s="198">
        <f t="shared" si="2"/>
        <v>0</v>
      </c>
      <c r="O54" s="198">
        <f t="shared" si="2"/>
        <v>0</v>
      </c>
      <c r="P54" s="447">
        <f t="shared" si="2"/>
        <v>0</v>
      </c>
      <c r="Q54" s="199">
        <f t="shared" si="2"/>
        <v>0</v>
      </c>
      <c r="R54" s="447">
        <f t="shared" si="2"/>
        <v>0</v>
      </c>
    </row>
    <row r="55" spans="2:18" ht="16.149999999999999" customHeight="1" x14ac:dyDescent="0.25">
      <c r="B55" s="200"/>
      <c r="C55" s="201"/>
      <c r="D55" s="185"/>
      <c r="E55" s="187"/>
      <c r="F55" s="187"/>
      <c r="G55" s="187"/>
      <c r="H55" s="186"/>
      <c r="I55" s="187"/>
      <c r="J55" s="187"/>
      <c r="K55" s="187"/>
      <c r="L55" s="187"/>
      <c r="M55" s="187"/>
      <c r="N55" s="187"/>
      <c r="O55" s="187"/>
      <c r="P55" s="446"/>
      <c r="Q55" s="202"/>
      <c r="R55" s="451">
        <f>SUM(P55:Q55)</f>
        <v>0</v>
      </c>
    </row>
    <row r="56" spans="2:18" x14ac:dyDescent="0.25">
      <c r="B56" s="194" t="s">
        <v>24149</v>
      </c>
      <c r="C56" s="184"/>
      <c r="D56" s="190">
        <f>-SUMIF('Monthly Payroll Deductions'!$B:$B,$C3,'Monthly Payroll Deductions'!Q:Q)</f>
        <v>0</v>
      </c>
      <c r="E56" s="191">
        <f>-SUMIF('Monthly Payroll Deductions'!$B:$B,$C3,'Monthly Payroll Deductions'!W:W)</f>
        <v>0</v>
      </c>
      <c r="F56" s="191">
        <f>-SUMIF('Monthly Payroll Deductions'!$B:$B,C3,'Monthly Payroll Deductions'!AG:AG)</f>
        <v>0</v>
      </c>
      <c r="G56" s="192">
        <f>-SUMIF('Monthly Payroll Deductions'!B:B,C3,'Monthly Payroll Deductions'!AO:AO)</f>
        <v>0</v>
      </c>
      <c r="H56" s="191">
        <f>-SUMIF('Monthly Payroll Deductions'!B:B,C3,'Monthly Payroll Deductions'!AW:AW)</f>
        <v>0</v>
      </c>
      <c r="I56" s="192"/>
      <c r="J56" s="192">
        <f>-SUMIF('Monthly Payroll Deductions'!$B:$B,$C$3,'Monthly Payroll Deductions'!BM:BM)</f>
        <v>0</v>
      </c>
      <c r="K56" s="192">
        <f>-SUMIF('Monthly Payroll Deductions'!$B:$B,$C$3,'Monthly Payroll Deductions'!BR:BR)</f>
        <v>0</v>
      </c>
      <c r="L56" s="192">
        <f>-SUMIF('Monthly Payroll Deductions'!$B:$B,$C$3,'Monthly Payroll Deductions'!BW:BW)</f>
        <v>0</v>
      </c>
      <c r="M56" s="192">
        <f>-SUMIF('Monthly Payroll Deductions'!$B:$B,$C$3,'Monthly Payroll Deductions'!CB:CB)</f>
        <v>0</v>
      </c>
      <c r="N56" s="192">
        <f>-SUMIF('Monthly Payroll Deductions'!$B:$B,$C$3,'Monthly Payroll Deductions'!CG:CG)</f>
        <v>0</v>
      </c>
      <c r="O56" s="192">
        <f>-SUMIF('Monthly Payroll Deductions'!$B:$B,$C$3,'Monthly Payroll Deductions'!CL:CL)</f>
        <v>0</v>
      </c>
      <c r="P56" s="449">
        <f>SUM(D56:O56)</f>
        <v>0</v>
      </c>
      <c r="Q56" s="193"/>
      <c r="R56" s="452">
        <f>SUM(P56:Q56)</f>
        <v>0</v>
      </c>
    </row>
    <row r="57" spans="2:18" ht="16.5" customHeight="1" x14ac:dyDescent="0.25">
      <c r="B57" s="194" t="s">
        <v>23763</v>
      </c>
      <c r="C57" s="184"/>
      <c r="D57" s="192">
        <f>SUMIF('Cash Advance'!$A:$A,Remittances!$C$3,'Cash Advance'!J:J)</f>
        <v>0</v>
      </c>
      <c r="E57" s="192">
        <f>SUMIF('Cash Advance'!$A:$A,Remittances!$C$3,'Cash Advance'!K:K)</f>
        <v>0</v>
      </c>
      <c r="F57" s="192">
        <f>SUMIF('Cash Advance'!$A:$A,Remittances!$C$3,'Cash Advance'!L:L)</f>
        <v>0</v>
      </c>
      <c r="G57" s="192">
        <f>SUMIF('Cash Advance'!$A:$A,Remittances!$C$3,'Cash Advance'!N:N)</f>
        <v>0</v>
      </c>
      <c r="H57" s="192"/>
      <c r="I57" s="192"/>
      <c r="J57" s="192"/>
      <c r="K57" s="192"/>
      <c r="L57" s="192"/>
      <c r="M57" s="192"/>
      <c r="N57" s="192"/>
      <c r="O57" s="192"/>
      <c r="P57" s="446">
        <f>SUM(D57:O57)</f>
        <v>0</v>
      </c>
      <c r="Q57" s="193"/>
      <c r="R57" s="453">
        <f>SUM(P57:Q57)</f>
        <v>0</v>
      </c>
    </row>
    <row r="58" spans="2:18" ht="16.5" customHeight="1" x14ac:dyDescent="0.25">
      <c r="B58" s="203" t="s">
        <v>24150</v>
      </c>
      <c r="C58" s="204"/>
      <c r="D58" s="192">
        <f>-SUMIF('Monthly Payroll Deductions'!$B:$B,$C3,'Monthly Payroll Deductions'!K:K)</f>
        <v>0</v>
      </c>
      <c r="E58" s="192">
        <f>-SUMIF('Monthly Payroll Deductions'!$B:$B,$C3,'Monthly Payroll Deductions'!Z:Z)</f>
        <v>0</v>
      </c>
      <c r="F58" s="192">
        <f>-SUMIF('Monthly Payroll Deductions'!$B:$B,$C3,'Monthly Payroll Deductions'!AH:AH)</f>
        <v>0</v>
      </c>
      <c r="G58" s="192">
        <f>-SUMIF('Monthly Payroll Deductions'!$B:$B,$C3,'Monthly Payroll Deductions'!AP:AP)</f>
        <v>0</v>
      </c>
      <c r="H58" s="496">
        <f>-SUMIF('Monthly Payroll Deductions'!$B:$B,$C3,'Monthly Payroll Deductions'!AX:AX)</f>
        <v>0</v>
      </c>
      <c r="I58" s="496"/>
      <c r="J58" s="496"/>
      <c r="K58" s="496"/>
      <c r="L58" s="496"/>
      <c r="M58" s="496"/>
      <c r="N58" s="496"/>
      <c r="O58" s="496"/>
      <c r="P58" s="497"/>
      <c r="Q58" s="498"/>
      <c r="R58" s="499"/>
    </row>
    <row r="59" spans="2:18" s="167" customFormat="1" x14ac:dyDescent="0.25">
      <c r="B59" s="196" t="s">
        <v>23660</v>
      </c>
      <c r="C59" s="197"/>
      <c r="D59" s="198">
        <f t="shared" ref="D59:F59" si="3">SUM(D56:D58)</f>
        <v>0</v>
      </c>
      <c r="E59" s="198">
        <f t="shared" si="3"/>
        <v>0</v>
      </c>
      <c r="F59" s="198">
        <f t="shared" si="3"/>
        <v>0</v>
      </c>
      <c r="G59" s="198">
        <f>SUM(G56:G58)</f>
        <v>0</v>
      </c>
      <c r="H59" s="198">
        <f t="shared" ref="H59:R59" si="4">SUM(H56:H57)</f>
        <v>0</v>
      </c>
      <c r="I59" s="198">
        <f t="shared" si="4"/>
        <v>0</v>
      </c>
      <c r="J59" s="198">
        <f t="shared" si="4"/>
        <v>0</v>
      </c>
      <c r="K59" s="198">
        <f t="shared" si="4"/>
        <v>0</v>
      </c>
      <c r="L59" s="198">
        <f t="shared" si="4"/>
        <v>0</v>
      </c>
      <c r="M59" s="198">
        <f t="shared" si="4"/>
        <v>0</v>
      </c>
      <c r="N59" s="198">
        <f t="shared" si="4"/>
        <v>0</v>
      </c>
      <c r="O59" s="198">
        <f t="shared" si="4"/>
        <v>0</v>
      </c>
      <c r="P59" s="198">
        <f t="shared" si="4"/>
        <v>0</v>
      </c>
      <c r="Q59" s="450">
        <f t="shared" si="4"/>
        <v>0</v>
      </c>
      <c r="R59" s="199">
        <f t="shared" si="4"/>
        <v>0</v>
      </c>
    </row>
    <row r="61" spans="2:18" s="167" customFormat="1" ht="16.5" thickBot="1" x14ac:dyDescent="0.3">
      <c r="B61" s="205" t="s">
        <v>23661</v>
      </c>
      <c r="C61" s="206"/>
      <c r="D61" s="207">
        <f t="shared" ref="D61:R61" si="5">D54+D59</f>
        <v>0</v>
      </c>
      <c r="E61" s="207">
        <f t="shared" si="5"/>
        <v>0</v>
      </c>
      <c r="F61" s="207">
        <f t="shared" si="5"/>
        <v>0</v>
      </c>
      <c r="G61" s="207">
        <f>G54+G59</f>
        <v>0</v>
      </c>
      <c r="H61" s="207">
        <f t="shared" si="5"/>
        <v>0</v>
      </c>
      <c r="I61" s="207">
        <f t="shared" si="5"/>
        <v>0</v>
      </c>
      <c r="J61" s="207">
        <f t="shared" si="5"/>
        <v>0</v>
      </c>
      <c r="K61" s="207">
        <f t="shared" si="5"/>
        <v>0</v>
      </c>
      <c r="L61" s="207">
        <f t="shared" si="5"/>
        <v>0</v>
      </c>
      <c r="M61" s="207">
        <f t="shared" si="5"/>
        <v>0</v>
      </c>
      <c r="N61" s="207">
        <f t="shared" si="5"/>
        <v>0</v>
      </c>
      <c r="O61" s="207">
        <f t="shared" si="5"/>
        <v>0</v>
      </c>
      <c r="P61" s="448">
        <f t="shared" si="5"/>
        <v>0</v>
      </c>
      <c r="Q61" s="208">
        <f t="shared" si="5"/>
        <v>0</v>
      </c>
      <c r="R61" s="448">
        <f t="shared" si="5"/>
        <v>0</v>
      </c>
    </row>
  </sheetData>
  <sheetProtection algorithmName="SHA-512" hashValue="Iaue35BDybbbHYBy+a9J3PqFRWR5HJ9EN4MUYAuoxpNHYaMDvD3/OymfBBRvO9kWCZiahvXlPGVT6+EwUHdiuQ==" saltValue="q4a1uaufz8kyCiq3RiWARw==" spinCount="100000" sheet="1" objects="1" scenarios="1"/>
  <mergeCells count="1">
    <mergeCell ref="C6:H6"/>
  </mergeCells>
  <phoneticPr fontId="7" type="noConversion"/>
  <printOptions horizontalCentered="1"/>
  <pageMargins left="0.19685039370078741" right="0.19685039370078741" top="0.74803149606299213" bottom="0.74803149606299213" header="0.31496062992125984" footer="0.31496062992125984"/>
  <pageSetup paperSize="9" scale="46" orientation="landscape" r:id="rId1"/>
  <colBreaks count="1" manualBreakCount="1">
    <brk id="19"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1810AA9-36E0-4E64-8082-9E17E758CD79}">
          <x14:formula1>
            <xm:f>'Drop Down'!$E$5:$E$90</xm:f>
          </x14:formula1>
          <xm:sqref>C6:H6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88773-4C07-4587-9F8F-DDAEA17198AD}">
  <sheetPr>
    <tabColor theme="4" tint="0.39997558519241921"/>
  </sheetPr>
  <dimension ref="A3:BS54"/>
  <sheetViews>
    <sheetView zoomScale="90" zoomScaleNormal="80" workbookViewId="0">
      <pane xSplit="3" ySplit="6" topLeftCell="S7"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2" max="2" width="8.8554687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27"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6" customFormat="1" ht="61.5" thickTop="1" thickBot="1" x14ac:dyDescent="0.25">
      <c r="A3" s="102" t="s">
        <v>23711</v>
      </c>
      <c r="B3" s="102" t="s">
        <v>774</v>
      </c>
      <c r="C3" s="102" t="s">
        <v>775</v>
      </c>
      <c r="D3" s="102" t="s">
        <v>386</v>
      </c>
      <c r="E3" s="102" t="s">
        <v>759</v>
      </c>
      <c r="F3" s="102" t="s">
        <v>384</v>
      </c>
      <c r="G3" s="115" t="s">
        <v>565</v>
      </c>
      <c r="H3" s="102" t="s">
        <v>879</v>
      </c>
      <c r="I3" s="140"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6.5" thickTop="1" thickBot="1" x14ac:dyDescent="0.3">
      <c r="A4" s="101"/>
      <c r="B4" s="101"/>
      <c r="C4" s="101"/>
      <c r="D4" s="129"/>
      <c r="E4" s="101"/>
      <c r="F4" s="101"/>
      <c r="G4" s="129"/>
      <c r="H4" s="101"/>
      <c r="I4" s="14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row>
    <row r="5" spans="1:58" ht="16.5" thickTop="1" thickBot="1" x14ac:dyDescent="0.3">
      <c r="N5" s="99"/>
      <c r="P5" s="3"/>
      <c r="R5" s="3"/>
      <c r="S5" s="3"/>
      <c r="T5" s="136">
        <f>SUM(T$7:T$54)</f>
        <v>0</v>
      </c>
      <c r="W5" s="136">
        <f t="shared" ref="W5:AT5" si="0">SUM(W$7:W$54)</f>
        <v>0</v>
      </c>
      <c r="X5" s="136">
        <f t="shared" si="0"/>
        <v>0</v>
      </c>
      <c r="Y5" s="136">
        <f t="shared" si="0"/>
        <v>0</v>
      </c>
      <c r="Z5" s="136">
        <f t="shared" si="0"/>
        <v>0</v>
      </c>
      <c r="AA5" s="136">
        <f t="shared" si="0"/>
        <v>0</v>
      </c>
      <c r="AB5" s="136">
        <f t="shared" si="0"/>
        <v>0</v>
      </c>
      <c r="AC5" s="136">
        <f t="shared" si="0"/>
        <v>0</v>
      </c>
      <c r="AD5" s="136">
        <f t="shared" si="0"/>
        <v>0</v>
      </c>
      <c r="AE5" s="136">
        <f>SUM(AE$7:AE$54)</f>
        <v>0</v>
      </c>
      <c r="AF5" s="136">
        <f t="shared" si="0"/>
        <v>388922.30000000005</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ref="AU5:BC5" si="1">SUM(AU$7:AU$54)</f>
        <v>0</v>
      </c>
      <c r="AV5" s="136">
        <f t="shared" si="1"/>
        <v>0</v>
      </c>
      <c r="AW5" s="136">
        <f t="shared" si="1"/>
        <v>0</v>
      </c>
      <c r="AX5" s="136">
        <f t="shared" si="1"/>
        <v>0</v>
      </c>
      <c r="AY5" s="136">
        <f t="shared" si="1"/>
        <v>0</v>
      </c>
      <c r="AZ5" s="136">
        <f t="shared" si="1"/>
        <v>0</v>
      </c>
      <c r="BA5" s="136">
        <f t="shared" si="1"/>
        <v>0</v>
      </c>
      <c r="BB5" s="136">
        <f t="shared" si="1"/>
        <v>0</v>
      </c>
      <c r="BC5" s="136">
        <f t="shared" si="1"/>
        <v>0</v>
      </c>
      <c r="BD5" s="136">
        <f>SUM(W$7:W$54)</f>
        <v>0</v>
      </c>
      <c r="BE5" s="136">
        <f>SUM(BE7:BE54)</f>
        <v>388922.30000000005</v>
      </c>
      <c r="BF5" s="136">
        <f>SUM(W7:W54)</f>
        <v>0</v>
      </c>
    </row>
    <row r="6" spans="1:58" ht="15.75" thickTop="1" x14ac:dyDescent="0.25">
      <c r="A6" s="122"/>
      <c r="B6" s="122"/>
      <c r="C6" s="122"/>
      <c r="D6" s="122"/>
      <c r="E6" s="122"/>
      <c r="F6" s="122"/>
      <c r="G6" s="122"/>
      <c r="H6" s="122"/>
      <c r="I6" s="14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25">
      <c r="A7">
        <f>B7</f>
        <v>3022002</v>
      </c>
      <c r="B7">
        <v>3022002</v>
      </c>
      <c r="C7" t="str">
        <f>VLOOKUP(B7,'School Details'!A:K,2,FALSE)</f>
        <v>Barnfield</v>
      </c>
      <c r="D7">
        <f>VLOOKUP(B7,'School Details'!A:K,3,FALSE)</f>
        <v>0</v>
      </c>
      <c r="E7" t="s">
        <v>400</v>
      </c>
      <c r="F7" t="str">
        <f>VLOOKUP(B7,'School Details'!A:K,5,FALSE)</f>
        <v>Primary</v>
      </c>
      <c r="G7" s="100" t="s">
        <v>1008</v>
      </c>
      <c r="H7" t="str">
        <f>VLOOKUP(G7,CCs!$Q:$R,2,FALSE)</f>
        <v>DFC Grnt Pd-Pri Sch</v>
      </c>
      <c r="I7" s="127" t="s">
        <v>570</v>
      </c>
      <c r="J7">
        <v>661225</v>
      </c>
      <c r="K7" t="s">
        <v>23867</v>
      </c>
      <c r="L7">
        <v>1</v>
      </c>
      <c r="M7" t="str">
        <f>I7&amp;"."&amp;K7</f>
        <v>DFC.CI01</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A1.D11331.661225.99999.9999999.999999</v>
      </c>
      <c r="T7" s="153"/>
      <c r="W7" s="121"/>
      <c r="Z7" s="121"/>
      <c r="AC7" s="121"/>
      <c r="AD7" t="str">
        <f>RIGHT(A7,4)&amp;"."&amp;M7&amp;$AD$3</f>
        <v>2002.DFC.CI01Jul251</v>
      </c>
      <c r="AE7" t="str">
        <f>LEFT(P7,10)&amp;AD7</f>
        <v>Barnfield 2002.DFC.CI01Jul251</v>
      </c>
      <c r="AF7" s="121">
        <v>8897.1299999999992</v>
      </c>
      <c r="AI7" s="121"/>
      <c r="AL7" s="121"/>
      <c r="AR7" s="121"/>
      <c r="AU7" s="121"/>
      <c r="AX7" s="121"/>
      <c r="BA7" s="121"/>
      <c r="BD7" s="121"/>
      <c r="BE7" s="119">
        <f>W7+Z7+AC7+AO7+AI7+AL7+AF7+AR7+AU7+AX7+BA7+W7</f>
        <v>8897.1299999999992</v>
      </c>
      <c r="BF7" s="119">
        <f>BE7-T7</f>
        <v>8897.1299999999992</v>
      </c>
    </row>
    <row r="8" spans="1:58" x14ac:dyDescent="0.25">
      <c r="A8">
        <f t="shared" ref="A8:A54" si="2">B8</f>
        <v>3021000</v>
      </c>
      <c r="B8">
        <v>3021000</v>
      </c>
      <c r="C8" t="str">
        <f>VLOOKUP(B8,'School Details'!A:K,2,FALSE)</f>
        <v>Brookhill Nursery</v>
      </c>
      <c r="D8">
        <f>VLOOKUP(B8,'School Details'!A:K,3,FALSE)</f>
        <v>0</v>
      </c>
      <c r="E8" t="s">
        <v>400</v>
      </c>
      <c r="F8" t="str">
        <f>VLOOKUP(B8,'School Details'!A:K,5,FALSE)</f>
        <v>Nursery</v>
      </c>
      <c r="G8" s="100" t="s">
        <v>1006</v>
      </c>
      <c r="H8" t="str">
        <f>VLOOKUP(G8,CCs!$Q:$R,2,FALSE)</f>
        <v>DFC Grnt Pd-Nur Sch</v>
      </c>
      <c r="I8" s="127" t="s">
        <v>570</v>
      </c>
      <c r="J8">
        <v>661225</v>
      </c>
      <c r="K8" t="s">
        <v>23867</v>
      </c>
      <c r="L8">
        <v>1</v>
      </c>
      <c r="M8" t="str">
        <f t="shared" ref="M8:M54" si="3">I8&amp;"."&amp;K8</f>
        <v>DFC.CI01</v>
      </c>
      <c r="N8">
        <f>VLOOKUP(B8,'School Details'!A:K,10,FALSE)</f>
        <v>400102</v>
      </c>
      <c r="O8" t="str">
        <f t="shared" ref="O8:O54" si="4">C8</f>
        <v>Brookhill Nursery</v>
      </c>
      <c r="P8" t="str">
        <f>VLOOKUP($N8,LBB_Code!$B:$F,3,FALSE)</f>
        <v>Brookhill Nursery School</v>
      </c>
      <c r="Q8" t="str">
        <f>VLOOKUP($N8,LBB_Code!$B:$F,2,FALSE)</f>
        <v>S900008346</v>
      </c>
      <c r="R8" t="str">
        <f>VLOOKUP($N8,LBB_Code!$B:$F,4,FALSE)</f>
        <v>EN4 8SD</v>
      </c>
      <c r="S8" t="str">
        <f>VLOOKUP($G8,LBB_Code!$J:$O, 6,FALSE)</f>
        <v>A1.D11327.661225.99999.9999999.999999</v>
      </c>
      <c r="T8" s="153"/>
      <c r="W8" s="121"/>
      <c r="Z8" s="121"/>
      <c r="AC8" s="121"/>
      <c r="AD8" t="str">
        <f t="shared" ref="AD8:AD54" si="5">RIGHT(A8,4)&amp;"."&amp;M8&amp;$AD$3</f>
        <v>1000.DFC.CI01Jul251</v>
      </c>
      <c r="AE8" t="str">
        <f t="shared" ref="AE8:AE54" si="6">LEFT(P8,10)&amp;AD8</f>
        <v>Brookhill 1000.DFC.CI01Jul251</v>
      </c>
      <c r="AF8" s="121">
        <v>4924.75</v>
      </c>
      <c r="AI8" s="121"/>
      <c r="AL8" s="121"/>
      <c r="AR8" s="121"/>
      <c r="AU8" s="121"/>
      <c r="AX8" s="121"/>
      <c r="BA8" s="121"/>
      <c r="BD8" s="121"/>
      <c r="BE8" s="119">
        <f t="shared" ref="BE8:BE54" si="7">W8+Z8+AC8+AO8+AI8+AL8+AF8+AR8+AU8+AX8+BA8+W8</f>
        <v>4924.75</v>
      </c>
      <c r="BF8" s="119">
        <f t="shared" ref="BF8:BF54" si="8">BE8-T8</f>
        <v>4924.75</v>
      </c>
    </row>
    <row r="9" spans="1:58" x14ac:dyDescent="0.25">
      <c r="A9">
        <f t="shared" si="2"/>
        <v>3022008</v>
      </c>
      <c r="B9">
        <v>3022008</v>
      </c>
      <c r="C9" t="str">
        <f>VLOOKUP(B9,'School Details'!A:K,2,FALSE)</f>
        <v>Brookland Infant</v>
      </c>
      <c r="D9">
        <f>VLOOKUP(B9,'School Details'!A:K,3,FALSE)</f>
        <v>0</v>
      </c>
      <c r="E9" t="s">
        <v>400</v>
      </c>
      <c r="F9" t="str">
        <f>VLOOKUP(B9,'School Details'!A:K,5,FALSE)</f>
        <v>Primary</v>
      </c>
      <c r="G9" s="100" t="s">
        <v>1008</v>
      </c>
      <c r="H9" t="str">
        <f>VLOOKUP(G9,CCs!$Q:$R,2,FALSE)</f>
        <v>DFC Grnt Pd-Pri Sch</v>
      </c>
      <c r="I9" s="127" t="s">
        <v>570</v>
      </c>
      <c r="J9">
        <v>661225</v>
      </c>
      <c r="K9" t="s">
        <v>23867</v>
      </c>
      <c r="L9">
        <f t="shared" ref="L9:L54" si="9">IF(C9=C8,L8+1,1)</f>
        <v>1</v>
      </c>
      <c r="M9" t="str">
        <f t="shared" si="3"/>
        <v>DFC.CI01</v>
      </c>
      <c r="N9">
        <f>VLOOKUP(B9,'School Details'!A:K,10,FALSE)</f>
        <v>400057</v>
      </c>
      <c r="O9" t="str">
        <f t="shared" si="4"/>
        <v>Brookland Infant</v>
      </c>
      <c r="P9" t="str">
        <f>VLOOKUP($N9,LBB_Code!$B:$F,3,FALSE)</f>
        <v>Brookland Infant School</v>
      </c>
      <c r="Q9" t="str">
        <f>VLOOKUP($N9,LBB_Code!$B:$F,2,FALSE)</f>
        <v>S900008317</v>
      </c>
      <c r="R9" t="str">
        <f>VLOOKUP($N9,LBB_Code!$B:$F,4,FALSE)</f>
        <v>NW11 6EJ</v>
      </c>
      <c r="S9" t="str">
        <f>VLOOKUP($G9,LBB_Code!$J:$O, 6,FALSE)</f>
        <v>A1.D11331.661225.99999.9999999.999999</v>
      </c>
      <c r="T9" s="153"/>
      <c r="W9" s="121"/>
      <c r="Z9" s="121"/>
      <c r="AC9" s="121"/>
      <c r="AD9" t="str">
        <f t="shared" si="5"/>
        <v>2008.DFC.CI01Jul251</v>
      </c>
      <c r="AE9" t="str">
        <f t="shared" si="6"/>
        <v>Brookland 2008.DFC.CI01Jul251</v>
      </c>
      <c r="AF9" s="121">
        <v>7291.75</v>
      </c>
      <c r="AI9" s="121"/>
      <c r="AL9" s="121"/>
      <c r="AR9" s="121"/>
      <c r="AU9" s="121"/>
      <c r="AX9" s="121"/>
      <c r="BA9" s="121"/>
      <c r="BD9" s="121"/>
      <c r="BE9" s="119">
        <f t="shared" si="7"/>
        <v>7291.75</v>
      </c>
      <c r="BF9" s="119">
        <f t="shared" si="8"/>
        <v>7291.75</v>
      </c>
    </row>
    <row r="10" spans="1:58" x14ac:dyDescent="0.25">
      <c r="A10">
        <f t="shared" si="2"/>
        <v>3022007</v>
      </c>
      <c r="B10">
        <v>3022007</v>
      </c>
      <c r="C10" t="str">
        <f>VLOOKUP(B10,'School Details'!A:K,2,FALSE)</f>
        <v>Brookland Junior</v>
      </c>
      <c r="D10">
        <f>VLOOKUP(B10,'School Details'!A:K,3,FALSE)</f>
        <v>0</v>
      </c>
      <c r="E10" t="s">
        <v>400</v>
      </c>
      <c r="F10" t="str">
        <f>VLOOKUP(B10,'School Details'!A:K,5,FALSE)</f>
        <v>Primary</v>
      </c>
      <c r="G10" s="100" t="s">
        <v>1008</v>
      </c>
      <c r="H10" t="str">
        <f>VLOOKUP(G10,CCs!$Q:$R,2,FALSE)</f>
        <v>DFC Grnt Pd-Pri Sch</v>
      </c>
      <c r="I10" s="127" t="s">
        <v>570</v>
      </c>
      <c r="J10">
        <v>661225</v>
      </c>
      <c r="K10" t="s">
        <v>23867</v>
      </c>
      <c r="L10">
        <f t="shared" si="9"/>
        <v>1</v>
      </c>
      <c r="M10" t="str">
        <f t="shared" si="3"/>
        <v>DFC.CI01</v>
      </c>
      <c r="N10">
        <f>VLOOKUP(B10,'School Details'!A:K,10,FALSE)</f>
        <v>400040</v>
      </c>
      <c r="O10" t="str">
        <f t="shared" si="4"/>
        <v>Brookland Junior</v>
      </c>
      <c r="P10" t="str">
        <f>VLOOKUP($N10,LBB_Code!$B:$F,3,FALSE)</f>
        <v>Brookland Junior School</v>
      </c>
      <c r="Q10" t="str">
        <f>VLOOKUP($N10,LBB_Code!$B:$F,2,FALSE)</f>
        <v>S900008306</v>
      </c>
      <c r="R10" t="str">
        <f>VLOOKUP($N10,LBB_Code!$B:$F,4,FALSE)</f>
        <v>NW11 6EJ</v>
      </c>
      <c r="S10" t="str">
        <f>VLOOKUP($G10,LBB_Code!$J:$O, 6,FALSE)</f>
        <v>A1.D11331.661225.99999.9999999.999999</v>
      </c>
      <c r="T10" s="153"/>
      <c r="W10" s="121"/>
      <c r="Z10" s="121"/>
      <c r="AC10" s="121"/>
      <c r="AD10" t="str">
        <f t="shared" si="5"/>
        <v>2007.DFC.CI01Jul251</v>
      </c>
      <c r="AE10" t="str">
        <f t="shared" si="6"/>
        <v>Brookland 2007.DFC.CI01Jul251</v>
      </c>
      <c r="AF10" s="121">
        <v>7982.5</v>
      </c>
      <c r="AI10" s="121"/>
      <c r="AL10" s="121"/>
      <c r="AR10" s="121"/>
      <c r="AU10" s="121"/>
      <c r="AX10" s="121"/>
      <c r="BA10" s="121"/>
      <c r="BD10" s="121"/>
      <c r="BE10" s="119">
        <f t="shared" si="7"/>
        <v>7982.5</v>
      </c>
      <c r="BF10" s="119">
        <f t="shared" si="8"/>
        <v>7982.5</v>
      </c>
    </row>
    <row r="11" spans="1:58" x14ac:dyDescent="0.25">
      <c r="A11">
        <f t="shared" si="2"/>
        <v>3022009</v>
      </c>
      <c r="B11">
        <v>3022009</v>
      </c>
      <c r="C11" t="str">
        <f>VLOOKUP(B11,'School Details'!A:K,2,FALSE)</f>
        <v>Brunswick Park</v>
      </c>
      <c r="D11">
        <f>VLOOKUP(B11,'School Details'!A:K,3,FALSE)</f>
        <v>0</v>
      </c>
      <c r="E11" t="s">
        <v>400</v>
      </c>
      <c r="F11" t="str">
        <f>VLOOKUP(B11,'School Details'!A:K,5,FALSE)</f>
        <v>Primary</v>
      </c>
      <c r="G11" s="100" t="s">
        <v>1008</v>
      </c>
      <c r="H11" t="str">
        <f>VLOOKUP(G11,CCs!$Q:$R,2,FALSE)</f>
        <v>DFC Grnt Pd-Pri Sch</v>
      </c>
      <c r="I11" s="127" t="s">
        <v>570</v>
      </c>
      <c r="J11">
        <v>661225</v>
      </c>
      <c r="K11" t="s">
        <v>23867</v>
      </c>
      <c r="L11">
        <f t="shared" si="9"/>
        <v>1</v>
      </c>
      <c r="M11" t="str">
        <f t="shared" si="3"/>
        <v>DFC.CI01</v>
      </c>
      <c r="N11">
        <f>VLOOKUP(B11,'School Details'!A:K,10,FALSE)</f>
        <v>400061</v>
      </c>
      <c r="O11" t="str">
        <f t="shared" si="4"/>
        <v>Brunswick Park</v>
      </c>
      <c r="P11" t="str">
        <f>VLOOKUP($N11,LBB_Code!$B:$F,3,FALSE)</f>
        <v>Brunswick Park Primary and Nursery Sc</v>
      </c>
      <c r="Q11" t="str">
        <f>VLOOKUP($N11,LBB_Code!$B:$F,2,FALSE)</f>
        <v>S900008320</v>
      </c>
      <c r="R11" t="str">
        <f>VLOOKUP($N11,LBB_Code!$B:$F,4,FALSE)</f>
        <v>N14 5DU</v>
      </c>
      <c r="S11" t="str">
        <f>VLOOKUP($G11,LBB_Code!$J:$O, 6,FALSE)</f>
        <v>A1.D11331.661225.99999.9999999.999999</v>
      </c>
      <c r="T11" s="153"/>
      <c r="W11" s="121"/>
      <c r="Z11" s="121"/>
      <c r="AC11" s="121"/>
      <c r="AD11" t="str">
        <f t="shared" si="5"/>
        <v>2009.DFC.CI01Jul251</v>
      </c>
      <c r="AE11" t="str">
        <f t="shared" si="6"/>
        <v>Brunswick 2009.DFC.CI01Jul251</v>
      </c>
      <c r="AF11" s="121">
        <v>9035.5</v>
      </c>
      <c r="AI11" s="121"/>
      <c r="AL11" s="121"/>
      <c r="AR11" s="121"/>
      <c r="AU11" s="121"/>
      <c r="AX11" s="121"/>
      <c r="BA11" s="121"/>
      <c r="BD11" s="121"/>
      <c r="BE11" s="119">
        <f t="shared" si="7"/>
        <v>9035.5</v>
      </c>
      <c r="BF11" s="119">
        <f t="shared" si="8"/>
        <v>9035.5</v>
      </c>
    </row>
    <row r="12" spans="1:58" x14ac:dyDescent="0.25">
      <c r="A12">
        <f t="shared" si="2"/>
        <v>3022067</v>
      </c>
      <c r="B12">
        <v>3022067</v>
      </c>
      <c r="C12" t="str">
        <f>VLOOKUP(B12,'School Details'!A:K,2,FALSE)</f>
        <v>Chalgrove</v>
      </c>
      <c r="D12">
        <f>VLOOKUP(B12,'School Details'!A:K,3,FALSE)</f>
        <v>0</v>
      </c>
      <c r="E12" t="s">
        <v>400</v>
      </c>
      <c r="F12" t="str">
        <f>VLOOKUP(B12,'School Details'!A:K,5,FALSE)</f>
        <v>Primary</v>
      </c>
      <c r="G12" s="100" t="s">
        <v>1008</v>
      </c>
      <c r="H12" t="str">
        <f>VLOOKUP(G12,CCs!$Q:$R,2,FALSE)</f>
        <v>DFC Grnt Pd-Pri Sch</v>
      </c>
      <c r="I12" s="127" t="s">
        <v>570</v>
      </c>
      <c r="J12">
        <v>661225</v>
      </c>
      <c r="K12" t="s">
        <v>23867</v>
      </c>
      <c r="L12">
        <f t="shared" si="9"/>
        <v>1</v>
      </c>
      <c r="M12" t="str">
        <f t="shared" si="3"/>
        <v>DFC.CI01</v>
      </c>
      <c r="N12">
        <f>VLOOKUP(B12,'School Details'!A:K,10,FALSE)</f>
        <v>400065</v>
      </c>
      <c r="O12" t="str">
        <f t="shared" si="4"/>
        <v>Chalgrove</v>
      </c>
      <c r="P12" t="str">
        <f>VLOOKUP($N12,LBB_Code!$B:$F,3,FALSE)</f>
        <v>Chalgrove School</v>
      </c>
      <c r="Q12" t="str">
        <f>VLOOKUP($N12,LBB_Code!$B:$F,2,FALSE)</f>
        <v>S900008324</v>
      </c>
      <c r="R12" t="str">
        <f>VLOOKUP($N12,LBB_Code!$B:$F,4,FALSE)</f>
        <v>N3 3PL</v>
      </c>
      <c r="S12" t="str">
        <f>VLOOKUP($G12,LBB_Code!$J:$O, 6,FALSE)</f>
        <v>A1.D11331.661225.99999.9999999.999999</v>
      </c>
      <c r="T12" s="153"/>
      <c r="W12" s="121"/>
      <c r="Z12" s="121"/>
      <c r="AC12" s="121"/>
      <c r="AD12" t="str">
        <f t="shared" si="5"/>
        <v>2067.DFC.CI01Jul251</v>
      </c>
      <c r="AE12" t="str">
        <f t="shared" si="6"/>
        <v>Chalgrove 2067.DFC.CI01Jul251</v>
      </c>
      <c r="AF12" s="121">
        <v>6452.5</v>
      </c>
      <c r="AI12" s="121"/>
      <c r="AL12" s="121"/>
      <c r="AR12" s="121"/>
      <c r="AU12" s="121"/>
      <c r="AX12" s="121"/>
      <c r="BA12" s="121"/>
      <c r="BD12" s="121"/>
      <c r="BE12" s="119">
        <f t="shared" si="7"/>
        <v>6452.5</v>
      </c>
      <c r="BF12" s="119">
        <f t="shared" si="8"/>
        <v>6452.5</v>
      </c>
    </row>
    <row r="13" spans="1:58" x14ac:dyDescent="0.25">
      <c r="A13">
        <f t="shared" si="2"/>
        <v>3022011</v>
      </c>
      <c r="B13">
        <v>3022011</v>
      </c>
      <c r="C13" t="str">
        <f>VLOOKUP(B13,'School Details'!A:K,2,FALSE)</f>
        <v>Church Hill</v>
      </c>
      <c r="D13">
        <f>VLOOKUP(B13,'School Details'!A:K,3,FALSE)</f>
        <v>0</v>
      </c>
      <c r="E13" t="s">
        <v>400</v>
      </c>
      <c r="F13" t="str">
        <f>VLOOKUP(B13,'School Details'!A:K,5,FALSE)</f>
        <v>Primary</v>
      </c>
      <c r="G13" s="100" t="s">
        <v>1008</v>
      </c>
      <c r="H13" t="str">
        <f>VLOOKUP(G13,CCs!$Q:$R,2,FALSE)</f>
        <v>DFC Grnt Pd-Pri Sch</v>
      </c>
      <c r="I13" s="127" t="s">
        <v>570</v>
      </c>
      <c r="J13">
        <v>661225</v>
      </c>
      <c r="K13" t="s">
        <v>23867</v>
      </c>
      <c r="L13">
        <f t="shared" si="9"/>
        <v>1</v>
      </c>
      <c r="M13" t="str">
        <f t="shared" si="3"/>
        <v>DFC.CI01</v>
      </c>
      <c r="N13">
        <f>VLOOKUP(B13,'School Details'!A:K,10,FALSE)</f>
        <v>400020</v>
      </c>
      <c r="O13" t="str">
        <f t="shared" si="4"/>
        <v>Church Hill</v>
      </c>
      <c r="P13" t="str">
        <f>VLOOKUP($N13,LBB_Code!$B:$F,3,FALSE)</f>
        <v>Church Hill School</v>
      </c>
      <c r="Q13" t="str">
        <f>VLOOKUP($N13,LBB_Code!$B:$F,2,FALSE)</f>
        <v>S900008292</v>
      </c>
      <c r="R13" t="str">
        <f>VLOOKUP($N13,LBB_Code!$B:$F,4,FALSE)</f>
        <v>EN4 8NN</v>
      </c>
      <c r="S13" t="str">
        <f>VLOOKUP($G13,LBB_Code!$J:$O, 6,FALSE)</f>
        <v>A1.D11331.661225.99999.9999999.999999</v>
      </c>
      <c r="T13" s="153"/>
      <c r="W13" s="121"/>
      <c r="Z13" s="121"/>
      <c r="AC13" s="121"/>
      <c r="AD13" t="str">
        <f t="shared" si="5"/>
        <v>2011.DFC.CI01Jul251</v>
      </c>
      <c r="AE13" t="str">
        <f t="shared" si="6"/>
        <v>Church Hil2011.DFC.CI01Jul251</v>
      </c>
      <c r="AF13" s="121">
        <v>6385</v>
      </c>
      <c r="AI13" s="121"/>
      <c r="AL13" s="121"/>
      <c r="AR13" s="121"/>
      <c r="AU13" s="121"/>
      <c r="AX13" s="121"/>
      <c r="BA13" s="121"/>
      <c r="BD13" s="121"/>
      <c r="BE13" s="119">
        <f t="shared" si="7"/>
        <v>6385</v>
      </c>
      <c r="BF13" s="119">
        <f t="shared" si="8"/>
        <v>6385</v>
      </c>
    </row>
    <row r="14" spans="1:58" x14ac:dyDescent="0.25">
      <c r="A14">
        <f t="shared" si="2"/>
        <v>3022014</v>
      </c>
      <c r="B14">
        <v>3022014</v>
      </c>
      <c r="C14" t="str">
        <f>VLOOKUP(B14,'School Details'!A:K,2,FALSE)</f>
        <v>Colindale</v>
      </c>
      <c r="D14">
        <f>VLOOKUP(B14,'School Details'!A:K,3,FALSE)</f>
        <v>0</v>
      </c>
      <c r="E14" t="s">
        <v>400</v>
      </c>
      <c r="F14" t="str">
        <f>VLOOKUP(B14,'School Details'!A:K,5,FALSE)</f>
        <v>Primary</v>
      </c>
      <c r="G14" s="100" t="s">
        <v>1008</v>
      </c>
      <c r="H14" t="str">
        <f>VLOOKUP(G14,CCs!$Q:$R,2,FALSE)</f>
        <v>DFC Grnt Pd-Pri Sch</v>
      </c>
      <c r="I14" s="127" t="s">
        <v>570</v>
      </c>
      <c r="J14">
        <v>661225</v>
      </c>
      <c r="K14" t="s">
        <v>23867</v>
      </c>
      <c r="L14">
        <f t="shared" si="9"/>
        <v>1</v>
      </c>
      <c r="M14" t="str">
        <f t="shared" si="3"/>
        <v>DFC.CI01</v>
      </c>
      <c r="N14">
        <f>VLOOKUP(B14,'School Details'!A:K,10,FALSE)</f>
        <v>400050</v>
      </c>
      <c r="O14" t="str">
        <f t="shared" si="4"/>
        <v>Colindale</v>
      </c>
      <c r="P14" t="str">
        <f>VLOOKUP($N14,LBB_Code!$B:$F,3,FALSE)</f>
        <v>Colindale School</v>
      </c>
      <c r="Q14" t="str">
        <f>VLOOKUP($N14,LBB_Code!$B:$F,2,FALSE)</f>
        <v>S900008314</v>
      </c>
      <c r="R14" t="str">
        <f>VLOOKUP($N14,LBB_Code!$B:$F,4,FALSE)</f>
        <v>NW9 6DT</v>
      </c>
      <c r="S14" t="str">
        <f>VLOOKUP($G14,LBB_Code!$J:$O, 6,FALSE)</f>
        <v>A1.D11331.661225.99999.9999999.999999</v>
      </c>
      <c r="T14" s="153"/>
      <c r="W14" s="121"/>
      <c r="Z14" s="121"/>
      <c r="AC14" s="121"/>
      <c r="AD14" t="str">
        <f t="shared" si="5"/>
        <v>2014.DFC.CI01Jul251</v>
      </c>
      <c r="AE14" t="str">
        <f t="shared" si="6"/>
        <v>Colindale 2014.DFC.CI01Jul251</v>
      </c>
      <c r="AF14" s="121">
        <v>11711.88</v>
      </c>
      <c r="AI14" s="121"/>
      <c r="AL14" s="121"/>
      <c r="AR14" s="121"/>
      <c r="AU14" s="121"/>
      <c r="AX14" s="121"/>
      <c r="BA14" s="121"/>
      <c r="BD14" s="121"/>
      <c r="BE14" s="119">
        <f t="shared" si="7"/>
        <v>11711.88</v>
      </c>
      <c r="BF14" s="119">
        <f t="shared" si="8"/>
        <v>11711.88</v>
      </c>
    </row>
    <row r="15" spans="1:58" x14ac:dyDescent="0.25">
      <c r="A15">
        <f t="shared" si="2"/>
        <v>3022015</v>
      </c>
      <c r="B15">
        <v>3022015</v>
      </c>
      <c r="C15" t="str">
        <f>VLOOKUP(B15,'School Details'!A:K,2,FALSE)</f>
        <v>Coppetts Wood</v>
      </c>
      <c r="D15">
        <f>VLOOKUP(B15,'School Details'!A:K,3,FALSE)</f>
        <v>0</v>
      </c>
      <c r="E15" t="s">
        <v>400</v>
      </c>
      <c r="F15" t="str">
        <f>VLOOKUP(B15,'School Details'!A:K,5,FALSE)</f>
        <v>Primary</v>
      </c>
      <c r="G15" s="100" t="s">
        <v>1008</v>
      </c>
      <c r="H15" t="str">
        <f>VLOOKUP(G15,CCs!$Q:$R,2,FALSE)</f>
        <v>DFC Grnt Pd-Pri Sch</v>
      </c>
      <c r="I15" s="127" t="s">
        <v>570</v>
      </c>
      <c r="J15">
        <v>661225</v>
      </c>
      <c r="K15" t="s">
        <v>23867</v>
      </c>
      <c r="L15">
        <f t="shared" si="9"/>
        <v>1</v>
      </c>
      <c r="M15" t="str">
        <f t="shared" si="3"/>
        <v>DFC.CI01</v>
      </c>
      <c r="N15">
        <f>VLOOKUP(B15,'School Details'!A:K,10,FALSE)</f>
        <v>400059</v>
      </c>
      <c r="O15" t="str">
        <f t="shared" si="4"/>
        <v>Coppetts Wood</v>
      </c>
      <c r="P15" t="str">
        <f>VLOOKUP($N15,LBB_Code!$B:$F,3,FALSE)</f>
        <v>Coppetts Wood School</v>
      </c>
      <c r="Q15" t="str">
        <f>VLOOKUP($N15,LBB_Code!$B:$F,2,FALSE)</f>
        <v>S900008319</v>
      </c>
      <c r="R15" t="str">
        <f>VLOOKUP($N15,LBB_Code!$B:$F,4,FALSE)</f>
        <v>N10 1JS</v>
      </c>
      <c r="S15" t="str">
        <f>VLOOKUP($G15,LBB_Code!$J:$O, 6,FALSE)</f>
        <v>A1.D11331.661225.99999.9999999.999999</v>
      </c>
      <c r="T15" s="153"/>
      <c r="W15" s="121"/>
      <c r="Z15" s="121"/>
      <c r="AC15" s="121"/>
      <c r="AD15" t="str">
        <f t="shared" si="5"/>
        <v>2015.DFC.CI01Jul251</v>
      </c>
      <c r="AE15" t="str">
        <f t="shared" si="6"/>
        <v>Coppetts W2015.DFC.CI01Jul251</v>
      </c>
      <c r="AF15" s="121">
        <v>6580.75</v>
      </c>
      <c r="AI15" s="121"/>
      <c r="AL15" s="121"/>
      <c r="AR15" s="121"/>
      <c r="AU15" s="121"/>
      <c r="AX15" s="121"/>
      <c r="BA15" s="121"/>
      <c r="BD15" s="121"/>
      <c r="BE15" s="119">
        <f t="shared" si="7"/>
        <v>6580.75</v>
      </c>
      <c r="BF15" s="119">
        <f t="shared" si="8"/>
        <v>6580.75</v>
      </c>
    </row>
    <row r="16" spans="1:58" x14ac:dyDescent="0.25">
      <c r="A16">
        <f t="shared" si="2"/>
        <v>3022016</v>
      </c>
      <c r="B16">
        <v>3022016</v>
      </c>
      <c r="C16" t="str">
        <f>VLOOKUP(B16,'School Details'!A:K,2,FALSE)</f>
        <v>Courtland</v>
      </c>
      <c r="D16">
        <f>VLOOKUP(B16,'School Details'!A:K,3,FALSE)</f>
        <v>0</v>
      </c>
      <c r="E16" t="s">
        <v>400</v>
      </c>
      <c r="F16" t="str">
        <f>VLOOKUP(B16,'School Details'!A:K,5,FALSE)</f>
        <v>Primary</v>
      </c>
      <c r="G16" s="100" t="s">
        <v>1008</v>
      </c>
      <c r="H16" t="str">
        <f>VLOOKUP(G16,CCs!$Q:$R,2,FALSE)</f>
        <v>DFC Grnt Pd-Pri Sch</v>
      </c>
      <c r="I16" s="127" t="s">
        <v>570</v>
      </c>
      <c r="J16">
        <v>661225</v>
      </c>
      <c r="K16" t="s">
        <v>23867</v>
      </c>
      <c r="L16">
        <f t="shared" si="9"/>
        <v>1</v>
      </c>
      <c r="M16" t="str">
        <f t="shared" si="3"/>
        <v>DFC.CI01</v>
      </c>
      <c r="N16">
        <f>VLOOKUP(B16,'School Details'!A:K,10,FALSE)</f>
        <v>400049</v>
      </c>
      <c r="O16" t="str">
        <f t="shared" si="4"/>
        <v>Courtland</v>
      </c>
      <c r="P16" t="str">
        <f>VLOOKUP($N16,LBB_Code!$B:$F,3,FALSE)</f>
        <v>Courtland School</v>
      </c>
      <c r="Q16" t="str">
        <f>VLOOKUP($N16,LBB_Code!$B:$F,2,FALSE)</f>
        <v>S900008313</v>
      </c>
      <c r="R16" t="str">
        <f>VLOOKUP($N16,LBB_Code!$B:$F,4,FALSE)</f>
        <v>NW7 3BG</v>
      </c>
      <c r="S16" t="str">
        <f>VLOOKUP($G16,LBB_Code!$J:$O, 6,FALSE)</f>
        <v>A1.D11331.661225.99999.9999999.999999</v>
      </c>
      <c r="T16" s="153"/>
      <c r="W16" s="121"/>
      <c r="Z16" s="121"/>
      <c r="AC16" s="121"/>
      <c r="AD16" t="str">
        <f t="shared" si="5"/>
        <v>2016.DFC.CI01Jul251</v>
      </c>
      <c r="AE16" t="str">
        <f t="shared" si="6"/>
        <v>Courtland 2016.DFC.CI01Jul251</v>
      </c>
      <c r="AF16" s="121">
        <v>6368.13</v>
      </c>
      <c r="AI16" s="121"/>
      <c r="AL16" s="121"/>
      <c r="AR16" s="121"/>
      <c r="AU16" s="121"/>
      <c r="AX16" s="121"/>
      <c r="BA16" s="121"/>
      <c r="BD16" s="121"/>
      <c r="BE16" s="119">
        <f t="shared" si="7"/>
        <v>6368.13</v>
      </c>
      <c r="BF16" s="119">
        <f t="shared" si="8"/>
        <v>6368.13</v>
      </c>
    </row>
    <row r="17" spans="1:58" x14ac:dyDescent="0.25">
      <c r="A17">
        <f t="shared" si="2"/>
        <v>3022017</v>
      </c>
      <c r="B17">
        <v>3022017</v>
      </c>
      <c r="C17" t="str">
        <f>VLOOKUP(B17,'School Details'!A:K,2,FALSE)</f>
        <v>Cromer Road</v>
      </c>
      <c r="D17">
        <f>VLOOKUP(B17,'School Details'!A:K,3,FALSE)</f>
        <v>0</v>
      </c>
      <c r="E17" t="s">
        <v>400</v>
      </c>
      <c r="F17" t="str">
        <f>VLOOKUP(B17,'School Details'!A:K,5,FALSE)</f>
        <v>Primary</v>
      </c>
      <c r="G17" s="100" t="s">
        <v>1008</v>
      </c>
      <c r="H17" t="str">
        <f>VLOOKUP(G17,CCs!$Q:$R,2,FALSE)</f>
        <v>DFC Grnt Pd-Pri Sch</v>
      </c>
      <c r="I17" s="127" t="s">
        <v>570</v>
      </c>
      <c r="J17">
        <v>661225</v>
      </c>
      <c r="K17" t="s">
        <v>23867</v>
      </c>
      <c r="L17">
        <f t="shared" si="9"/>
        <v>1</v>
      </c>
      <c r="M17" t="str">
        <f t="shared" si="3"/>
        <v>DFC.CI01</v>
      </c>
      <c r="N17">
        <f>VLOOKUP(B17,'School Details'!A:K,10,FALSE)</f>
        <v>400080</v>
      </c>
      <c r="O17" t="str">
        <f t="shared" si="4"/>
        <v>Cromer Road</v>
      </c>
      <c r="P17" t="str">
        <f>VLOOKUP($N17,LBB_Code!$B:$F,3,FALSE)</f>
        <v>Cromer Road School</v>
      </c>
      <c r="Q17" t="str">
        <f>VLOOKUP($N17,LBB_Code!$B:$F,2,FALSE)</f>
        <v>S900008331</v>
      </c>
      <c r="R17" t="str">
        <f>VLOOKUP($N17,LBB_Code!$B:$F,4,FALSE)</f>
        <v>EN5 5HT</v>
      </c>
      <c r="S17" t="str">
        <f>VLOOKUP($G17,LBB_Code!$J:$O, 6,FALSE)</f>
        <v>A1.D11331.661225.99999.9999999.999999</v>
      </c>
      <c r="T17" s="153"/>
      <c r="W17" s="121"/>
      <c r="Z17" s="121"/>
      <c r="AC17" s="121"/>
      <c r="AD17" t="str">
        <f t="shared" si="5"/>
        <v>2017.DFC.CI01Jul251</v>
      </c>
      <c r="AE17" t="str">
        <f t="shared" si="6"/>
        <v>Cromer Roa2017.DFC.CI01Jul251</v>
      </c>
      <c r="AF17" s="121">
        <v>8612.5</v>
      </c>
      <c r="AI17" s="121"/>
      <c r="AL17" s="121"/>
      <c r="AR17" s="121"/>
      <c r="AU17" s="121"/>
      <c r="AX17" s="121"/>
      <c r="BA17" s="121"/>
      <c r="BD17" s="121"/>
      <c r="BE17" s="119">
        <f t="shared" si="7"/>
        <v>8612.5</v>
      </c>
      <c r="BF17" s="119">
        <f t="shared" si="8"/>
        <v>8612.5</v>
      </c>
    </row>
    <row r="18" spans="1:58" x14ac:dyDescent="0.25">
      <c r="A18">
        <f t="shared" si="2"/>
        <v>3022073</v>
      </c>
      <c r="B18">
        <v>3022073</v>
      </c>
      <c r="C18" t="str">
        <f>VLOOKUP(B18,'School Details'!A:K,2,FALSE)</f>
        <v>Danegrove JMI Sch</v>
      </c>
      <c r="D18">
        <f>VLOOKUP(B18,'School Details'!A:K,3,FALSE)</f>
        <v>0</v>
      </c>
      <c r="E18" t="s">
        <v>400</v>
      </c>
      <c r="F18" t="str">
        <f>VLOOKUP(B18,'School Details'!A:K,5,FALSE)</f>
        <v>Primary</v>
      </c>
      <c r="G18" s="100" t="s">
        <v>1008</v>
      </c>
      <c r="H18" t="str">
        <f>VLOOKUP(G18,CCs!$Q:$R,2,FALSE)</f>
        <v>DFC Grnt Pd-Pri Sch</v>
      </c>
      <c r="I18" s="127" t="s">
        <v>570</v>
      </c>
      <c r="J18">
        <v>661225</v>
      </c>
      <c r="K18" t="s">
        <v>23867</v>
      </c>
      <c r="L18">
        <f t="shared" si="9"/>
        <v>1</v>
      </c>
      <c r="M18" t="str">
        <f t="shared" si="3"/>
        <v>DFC.CI01</v>
      </c>
      <c r="N18">
        <f>VLOOKUP(B18,'School Details'!A:K,10,FALSE)</f>
        <v>400105</v>
      </c>
      <c r="O18" t="str">
        <f t="shared" si="4"/>
        <v>Danegrove JMI Sch</v>
      </c>
      <c r="P18" t="str">
        <f>VLOOKUP($N18,LBB_Code!$B:$F,3,FALSE)</f>
        <v>Danegrove Primary School</v>
      </c>
      <c r="Q18" t="str">
        <f>VLOOKUP($N18,LBB_Code!$B:$F,2,FALSE)</f>
        <v>S900008349</v>
      </c>
      <c r="R18" t="str">
        <f>VLOOKUP($N18,LBB_Code!$B:$F,4,FALSE)</f>
        <v>EN4 8UD</v>
      </c>
      <c r="S18" t="str">
        <f>VLOOKUP($G18,LBB_Code!$J:$O, 6,FALSE)</f>
        <v>A1.D11331.661225.99999.9999999.999999</v>
      </c>
      <c r="T18" s="153"/>
      <c r="W18" s="121"/>
      <c r="Z18" s="121"/>
      <c r="AC18" s="121"/>
      <c r="AD18" t="str">
        <f t="shared" si="5"/>
        <v>2073.DFC.CI01Jul251</v>
      </c>
      <c r="AE18" t="str">
        <f t="shared" si="6"/>
        <v>Danegrove 2073.DFC.CI01Jul251</v>
      </c>
      <c r="AF18" s="121">
        <v>11076.25</v>
      </c>
      <c r="AI18" s="121"/>
      <c r="AL18" s="121"/>
      <c r="AR18" s="121"/>
      <c r="AU18" s="121"/>
      <c r="AX18" s="121"/>
      <c r="BA18" s="121"/>
      <c r="BD18" s="121"/>
      <c r="BE18" s="119">
        <f t="shared" si="7"/>
        <v>11076.25</v>
      </c>
      <c r="BF18" s="119">
        <f t="shared" si="8"/>
        <v>11076.25</v>
      </c>
    </row>
    <row r="19" spans="1:58" x14ac:dyDescent="0.25">
      <c r="A19">
        <f t="shared" si="2"/>
        <v>3022019</v>
      </c>
      <c r="B19">
        <v>3022019</v>
      </c>
      <c r="C19" t="str">
        <f>VLOOKUP(B19,'School Details'!A:K,2,FALSE)</f>
        <v>Deansbrook Infant</v>
      </c>
      <c r="D19">
        <f>VLOOKUP(B19,'School Details'!A:K,3,FALSE)</f>
        <v>0</v>
      </c>
      <c r="E19" t="s">
        <v>400</v>
      </c>
      <c r="F19" t="str">
        <f>VLOOKUP(B19,'School Details'!A:K,5,FALSE)</f>
        <v>Primary</v>
      </c>
      <c r="G19" s="100" t="s">
        <v>1008</v>
      </c>
      <c r="H19" t="str">
        <f>VLOOKUP(G19,CCs!$Q:$R,2,FALSE)</f>
        <v>DFC Grnt Pd-Pri Sch</v>
      </c>
      <c r="I19" s="127" t="s">
        <v>570</v>
      </c>
      <c r="J19">
        <v>661225</v>
      </c>
      <c r="K19" t="s">
        <v>23867</v>
      </c>
      <c r="L19">
        <f t="shared" si="9"/>
        <v>1</v>
      </c>
      <c r="M19" t="str">
        <f t="shared" si="3"/>
        <v>DFC.CI01</v>
      </c>
      <c r="N19">
        <f>VLOOKUP(B19,'School Details'!A:K,10,FALSE)</f>
        <v>400036</v>
      </c>
      <c r="O19" t="str">
        <f t="shared" si="4"/>
        <v>Deansbrook Infant</v>
      </c>
      <c r="P19" t="str">
        <f>VLOOKUP($N19,LBB_Code!$B:$F,3,FALSE)</f>
        <v>Deansbrook Infant School</v>
      </c>
      <c r="Q19" t="str">
        <f>VLOOKUP($N19,LBB_Code!$B:$F,2,FALSE)</f>
        <v>S900008302</v>
      </c>
      <c r="R19" t="str">
        <f>VLOOKUP($N19,LBB_Code!$B:$F,4,FALSE)</f>
        <v>NW7 3ED</v>
      </c>
      <c r="S19" t="str">
        <f>VLOOKUP($G19,LBB_Code!$J:$O, 6,FALSE)</f>
        <v>A1.D11331.661225.99999.9999999.999999</v>
      </c>
      <c r="T19" s="153"/>
      <c r="W19" s="121"/>
      <c r="Z19" s="121"/>
      <c r="AC19" s="121"/>
      <c r="AD19" t="str">
        <f t="shared" si="5"/>
        <v>2019.DFC.CI01Jul251</v>
      </c>
      <c r="AE19" t="str">
        <f t="shared" si="6"/>
        <v>Deansbrook2019.DFC.CI01Jul251</v>
      </c>
      <c r="AF19" s="121">
        <v>6400.75</v>
      </c>
      <c r="AI19" s="121"/>
      <c r="AL19" s="121"/>
      <c r="AR19" s="121"/>
      <c r="AU19" s="121"/>
      <c r="AX19" s="121"/>
      <c r="BA19" s="121"/>
      <c r="BD19" s="121"/>
      <c r="BE19" s="119">
        <f t="shared" si="7"/>
        <v>6400.75</v>
      </c>
      <c r="BF19" s="119">
        <f t="shared" si="8"/>
        <v>6400.75</v>
      </c>
    </row>
    <row r="20" spans="1:58" x14ac:dyDescent="0.25">
      <c r="A20">
        <f t="shared" si="2"/>
        <v>3022023</v>
      </c>
      <c r="B20">
        <v>3022023</v>
      </c>
      <c r="C20" t="str">
        <f>VLOOKUP(B20,'School Details'!A:K,2,FALSE)</f>
        <v>Edgware Primary</v>
      </c>
      <c r="D20">
        <f>VLOOKUP(B20,'School Details'!A:K,3,FALSE)</f>
        <v>0</v>
      </c>
      <c r="E20" t="s">
        <v>400</v>
      </c>
      <c r="F20" t="str">
        <f>VLOOKUP(B20,'School Details'!A:K,5,FALSE)</f>
        <v>Primary</v>
      </c>
      <c r="G20" s="100" t="s">
        <v>1008</v>
      </c>
      <c r="H20" t="str">
        <f>VLOOKUP(G20,CCs!$Q:$R,2,FALSE)</f>
        <v>DFC Grnt Pd-Pri Sch</v>
      </c>
      <c r="I20" s="127" t="s">
        <v>570</v>
      </c>
      <c r="J20">
        <v>661225</v>
      </c>
      <c r="K20" t="s">
        <v>23867</v>
      </c>
      <c r="L20">
        <f t="shared" si="9"/>
        <v>1</v>
      </c>
      <c r="M20" t="str">
        <f t="shared" si="3"/>
        <v>DFC.CI01</v>
      </c>
      <c r="N20">
        <f>VLOOKUP(B20,'School Details'!A:K,10,FALSE)</f>
        <v>400159</v>
      </c>
      <c r="O20" t="str">
        <f t="shared" si="4"/>
        <v>Edgware Primary</v>
      </c>
      <c r="P20" t="str">
        <f>VLOOKUP($N20,LBB_Code!$B:$F,3,FALSE)</f>
        <v>Edgware Primary School</v>
      </c>
      <c r="Q20" t="str">
        <f>VLOOKUP($N20,LBB_Code!$B:$F,2,FALSE)</f>
        <v>S900008367</v>
      </c>
      <c r="R20" t="str">
        <f>VLOOKUP($N20,LBB_Code!$B:$F,4,FALSE)</f>
        <v>HA8 9AB</v>
      </c>
      <c r="S20" t="str">
        <f>VLOOKUP($G20,LBB_Code!$J:$O, 6,FALSE)</f>
        <v>A1.D11331.661225.99999.9999999.999999</v>
      </c>
      <c r="T20" s="153"/>
      <c r="W20" s="121"/>
      <c r="Z20" s="121"/>
      <c r="AC20" s="121"/>
      <c r="AD20" t="str">
        <f t="shared" si="5"/>
        <v>2023.DFC.CI01Jul251</v>
      </c>
      <c r="AE20" t="str">
        <f t="shared" si="6"/>
        <v>Edgware Pr2023.DFC.CI01Jul251</v>
      </c>
      <c r="AF20" s="121">
        <v>8981.5</v>
      </c>
      <c r="AI20" s="121"/>
      <c r="AL20" s="121"/>
      <c r="AR20" s="121"/>
      <c r="AU20" s="121"/>
      <c r="AX20" s="121"/>
      <c r="BA20" s="121"/>
      <c r="BD20" s="121"/>
      <c r="BE20" s="119">
        <f t="shared" si="7"/>
        <v>8981.5</v>
      </c>
      <c r="BF20" s="119">
        <f t="shared" si="8"/>
        <v>8981.5</v>
      </c>
    </row>
    <row r="21" spans="1:58" x14ac:dyDescent="0.25">
      <c r="A21">
        <f t="shared" si="2"/>
        <v>3022024</v>
      </c>
      <c r="B21">
        <v>3022024</v>
      </c>
      <c r="C21" t="str">
        <f>VLOOKUP(B21,'School Details'!A:K,2,FALSE)</f>
        <v>Fairway</v>
      </c>
      <c r="D21">
        <f>VLOOKUP(B21,'School Details'!A:K,3,FALSE)</f>
        <v>0</v>
      </c>
      <c r="E21" t="s">
        <v>400</v>
      </c>
      <c r="F21" t="str">
        <f>VLOOKUP(B21,'School Details'!A:K,5,FALSE)</f>
        <v>Primary</v>
      </c>
      <c r="G21" s="100" t="s">
        <v>1008</v>
      </c>
      <c r="H21" t="str">
        <f>VLOOKUP(G21,CCs!$Q:$R,2,FALSE)</f>
        <v>DFC Grnt Pd-Pri Sch</v>
      </c>
      <c r="I21" s="127" t="s">
        <v>570</v>
      </c>
      <c r="J21">
        <v>661225</v>
      </c>
      <c r="K21" t="s">
        <v>23867</v>
      </c>
      <c r="L21">
        <f t="shared" si="9"/>
        <v>1</v>
      </c>
      <c r="M21" t="str">
        <f t="shared" si="3"/>
        <v>DFC.CI01</v>
      </c>
      <c r="N21">
        <f>VLOOKUP(B21,'School Details'!A:K,10,FALSE)</f>
        <v>400047</v>
      </c>
      <c r="O21" t="str">
        <f t="shared" si="4"/>
        <v>Fairway</v>
      </c>
      <c r="P21" t="str">
        <f>VLOOKUP($N21,LBB_Code!$B:$F,3,FALSE)</f>
        <v>Fairway School</v>
      </c>
      <c r="Q21" t="str">
        <f>VLOOKUP($N21,LBB_Code!$B:$F,2,FALSE)</f>
        <v>S900008311</v>
      </c>
      <c r="R21" t="str">
        <f>VLOOKUP($N21,LBB_Code!$B:$F,4,FALSE)</f>
        <v>NW7 3HS</v>
      </c>
      <c r="S21" t="str">
        <f>VLOOKUP($G21,LBB_Code!$J:$O, 6,FALSE)</f>
        <v>A1.D11331.661225.99999.9999999.999999</v>
      </c>
      <c r="T21" s="153"/>
      <c r="W21" s="121"/>
      <c r="Z21" s="121"/>
      <c r="AC21" s="121"/>
      <c r="AD21" t="str">
        <f t="shared" si="5"/>
        <v>2024.DFC.CI01Jul251</v>
      </c>
      <c r="AE21" t="str">
        <f t="shared" si="6"/>
        <v>Fairway Sc2024.DFC.CI01Jul251</v>
      </c>
      <c r="AF21" s="121">
        <v>6820.26</v>
      </c>
      <c r="AI21" s="121"/>
      <c r="AL21" s="121"/>
      <c r="AR21" s="121"/>
      <c r="AU21" s="121"/>
      <c r="AX21" s="121"/>
      <c r="BA21" s="121"/>
      <c r="BD21" s="121"/>
      <c r="BE21" s="119">
        <f t="shared" si="7"/>
        <v>6820.26</v>
      </c>
      <c r="BF21" s="121">
        <f t="shared" si="8"/>
        <v>6820.26</v>
      </c>
    </row>
    <row r="22" spans="1:58" x14ac:dyDescent="0.25">
      <c r="A22">
        <f t="shared" si="2"/>
        <v>3022025</v>
      </c>
      <c r="B22">
        <v>3022025</v>
      </c>
      <c r="C22" t="str">
        <f>VLOOKUP(B22,'School Details'!A:K,2,FALSE)</f>
        <v>Foulds</v>
      </c>
      <c r="D22">
        <f>VLOOKUP(B22,'School Details'!A:K,3,FALSE)</f>
        <v>0</v>
      </c>
      <c r="E22" t="s">
        <v>400</v>
      </c>
      <c r="F22" t="str">
        <f>VLOOKUP(B22,'School Details'!A:K,5,FALSE)</f>
        <v>Primary</v>
      </c>
      <c r="G22" s="100" t="s">
        <v>1008</v>
      </c>
      <c r="H22" t="str">
        <f>VLOOKUP(G22,CCs!$Q:$R,2,FALSE)</f>
        <v>DFC Grnt Pd-Pri Sch</v>
      </c>
      <c r="I22" s="127" t="s">
        <v>570</v>
      </c>
      <c r="J22">
        <v>661225</v>
      </c>
      <c r="K22" t="s">
        <v>23867</v>
      </c>
      <c r="L22">
        <f t="shared" si="9"/>
        <v>1</v>
      </c>
      <c r="M22" t="str">
        <f t="shared" si="3"/>
        <v>DFC.CI01</v>
      </c>
      <c r="N22">
        <f>VLOOKUP(B22,'School Details'!A:K,10,FALSE)</f>
        <v>400001</v>
      </c>
      <c r="O22" t="str">
        <f t="shared" si="4"/>
        <v>Foulds</v>
      </c>
      <c r="P22" t="str">
        <f>VLOOKUP($N22,LBB_Code!$B:$F,3,FALSE)</f>
        <v>Foulds School</v>
      </c>
      <c r="Q22" t="str">
        <f>VLOOKUP($N22,LBB_Code!$B:$F,2,FALSE)</f>
        <v>S900008277</v>
      </c>
      <c r="R22" t="str">
        <f>VLOOKUP($N22,LBB_Code!$B:$F,4,FALSE)</f>
        <v>EN5 4NR</v>
      </c>
      <c r="S22" t="str">
        <f>VLOOKUP($G22,LBB_Code!$J:$O, 6,FALSE)</f>
        <v>A1.D11331.661225.99999.9999999.999999</v>
      </c>
      <c r="T22" s="153"/>
      <c r="W22" s="121"/>
      <c r="Z22" s="121"/>
      <c r="AC22" s="121"/>
      <c r="AD22" t="str">
        <f t="shared" si="5"/>
        <v>2025.DFC.CI01Jul251</v>
      </c>
      <c r="AE22" t="str">
        <f t="shared" si="6"/>
        <v>Foulds Sch2025.DFC.CI01Jul251</v>
      </c>
      <c r="AF22" s="121">
        <v>7510</v>
      </c>
      <c r="AI22" s="121"/>
      <c r="AL22" s="121"/>
      <c r="AR22" s="121"/>
      <c r="AU22" s="121"/>
      <c r="AX22" s="121"/>
      <c r="BA22" s="121"/>
      <c r="BD22" s="121"/>
      <c r="BE22" s="119">
        <f t="shared" si="7"/>
        <v>7510</v>
      </c>
      <c r="BF22" s="121">
        <f t="shared" si="8"/>
        <v>7510</v>
      </c>
    </row>
    <row r="23" spans="1:58" x14ac:dyDescent="0.25">
      <c r="A23">
        <f t="shared" si="2"/>
        <v>3024003</v>
      </c>
      <c r="B23">
        <v>3024003</v>
      </c>
      <c r="C23" t="str">
        <f>VLOOKUP(B23,'School Details'!A:K,2,FALSE)</f>
        <v>Friern Barnet Sch</v>
      </c>
      <c r="D23">
        <f>VLOOKUP(B23,'School Details'!A:K,3,FALSE)</f>
        <v>0</v>
      </c>
      <c r="E23" t="s">
        <v>400</v>
      </c>
      <c r="F23" t="str">
        <f>VLOOKUP(B23,'School Details'!A:K,5,FALSE)</f>
        <v>Secondary</v>
      </c>
      <c r="G23" s="100" t="s">
        <v>1012</v>
      </c>
      <c r="H23" t="str">
        <f>VLOOKUP(G23,CCs!$Q:$R,2,FALSE)</f>
        <v>DFC Grnt Pd-Sec Sch</v>
      </c>
      <c r="I23" s="127" t="s">
        <v>570</v>
      </c>
      <c r="J23">
        <v>661225</v>
      </c>
      <c r="K23" t="s">
        <v>23867</v>
      </c>
      <c r="L23">
        <f t="shared" si="9"/>
        <v>1</v>
      </c>
      <c r="M23" t="str">
        <f t="shared" si="3"/>
        <v>DFC.CI01</v>
      </c>
      <c r="N23">
        <f>VLOOKUP(B23,'School Details'!A:K,10,FALSE)</f>
        <v>400033</v>
      </c>
      <c r="O23" t="str">
        <f t="shared" si="4"/>
        <v>Friern Barnet Sch</v>
      </c>
      <c r="P23" t="str">
        <f>VLOOKUP($N23,LBB_Code!$B:$F,3,FALSE)</f>
        <v>Friern Barnet School</v>
      </c>
      <c r="Q23" t="str">
        <f>VLOOKUP($N23,LBB_Code!$B:$F,2,FALSE)</f>
        <v>S900008299</v>
      </c>
      <c r="R23" t="str">
        <f>VLOOKUP($N23,LBB_Code!$B:$F,4,FALSE)</f>
        <v>N11 3LS</v>
      </c>
      <c r="S23" t="str">
        <f>VLOOKUP($G23,LBB_Code!$J:$O, 6,FALSE)</f>
        <v>A1.D11339.661225.99999.9999999.999999</v>
      </c>
      <c r="T23" s="153"/>
      <c r="W23" s="121"/>
      <c r="Z23" s="121"/>
      <c r="AC23" s="121"/>
      <c r="AD23" t="str">
        <f t="shared" si="5"/>
        <v>4003.DFC.CI01Jul251</v>
      </c>
      <c r="AE23" t="str">
        <f t="shared" si="6"/>
        <v>Friern Bar4003.DFC.CI01Jul251</v>
      </c>
      <c r="AF23" s="121">
        <v>16096.56</v>
      </c>
      <c r="AI23" s="121"/>
      <c r="AL23" s="121"/>
      <c r="AR23" s="121"/>
      <c r="AU23" s="121"/>
      <c r="AX23" s="121"/>
      <c r="BA23" s="121"/>
      <c r="BD23" s="121"/>
      <c r="BE23" s="119">
        <f t="shared" si="7"/>
        <v>16096.56</v>
      </c>
      <c r="BF23" s="121">
        <f>BE23-T23</f>
        <v>16096.56</v>
      </c>
    </row>
    <row r="24" spans="1:58" x14ac:dyDescent="0.25">
      <c r="A24">
        <f t="shared" si="2"/>
        <v>3022026</v>
      </c>
      <c r="B24">
        <v>3022026</v>
      </c>
      <c r="C24" t="str">
        <f>VLOOKUP(B24,'School Details'!A:K,2,FALSE)</f>
        <v>Frith Manor Sch</v>
      </c>
      <c r="D24">
        <f>VLOOKUP(B24,'School Details'!A:K,3,FALSE)</f>
        <v>0</v>
      </c>
      <c r="E24" t="s">
        <v>400</v>
      </c>
      <c r="F24" t="str">
        <f>VLOOKUP(B24,'School Details'!A:K,5,FALSE)</f>
        <v>Primary</v>
      </c>
      <c r="G24" s="100" t="s">
        <v>1008</v>
      </c>
      <c r="H24" t="str">
        <f>VLOOKUP(G24,CCs!$Q:$R,2,FALSE)</f>
        <v>DFC Grnt Pd-Pri Sch</v>
      </c>
      <c r="I24" s="127" t="s">
        <v>570</v>
      </c>
      <c r="J24">
        <v>661225</v>
      </c>
      <c r="K24" t="s">
        <v>23867</v>
      </c>
      <c r="L24">
        <f t="shared" si="9"/>
        <v>1</v>
      </c>
      <c r="M24" t="str">
        <f t="shared" si="3"/>
        <v>DFC.CI01</v>
      </c>
      <c r="N24">
        <f>VLOOKUP(B24,'School Details'!A:K,10,FALSE)</f>
        <v>400082</v>
      </c>
      <c r="O24" t="str">
        <f t="shared" si="4"/>
        <v>Frith Manor Sch</v>
      </c>
      <c r="P24" t="str">
        <f>VLOOKUP($N24,LBB_Code!$B:$F,3,FALSE)</f>
        <v>Frith Manor School</v>
      </c>
      <c r="Q24" t="str">
        <f>VLOOKUP($N24,LBB_Code!$B:$F,2,FALSE)</f>
        <v>S900008332</v>
      </c>
      <c r="R24" t="str">
        <f>VLOOKUP($N24,LBB_Code!$B:$F,4,FALSE)</f>
        <v>N12 7BN</v>
      </c>
      <c r="S24" t="str">
        <f>VLOOKUP($G24,LBB_Code!$J:$O, 6,FALSE)</f>
        <v>A1.D11331.661225.99999.9999999.999999</v>
      </c>
      <c r="T24" s="153"/>
      <c r="W24" s="121"/>
      <c r="Z24" s="121"/>
      <c r="AC24" s="121"/>
      <c r="AD24" t="str">
        <f t="shared" si="5"/>
        <v>2026.DFC.CI01Jul251</v>
      </c>
      <c r="AE24" t="str">
        <f t="shared" si="6"/>
        <v>Frith Mano2026.DFC.CI01Jul251</v>
      </c>
      <c r="AF24" s="121">
        <v>9382</v>
      </c>
      <c r="AI24" s="121"/>
      <c r="AL24" s="121"/>
      <c r="AR24" s="121"/>
      <c r="AU24" s="121"/>
      <c r="AX24" s="121"/>
      <c r="BA24" s="121"/>
      <c r="BD24" s="121"/>
      <c r="BE24" s="119">
        <f t="shared" si="7"/>
        <v>9382</v>
      </c>
      <c r="BF24" s="119">
        <f t="shared" si="8"/>
        <v>9382</v>
      </c>
    </row>
    <row r="25" spans="1:58" x14ac:dyDescent="0.25">
      <c r="A25">
        <f t="shared" si="2"/>
        <v>3022028</v>
      </c>
      <c r="B25">
        <v>3022028</v>
      </c>
      <c r="C25" t="str">
        <f>VLOOKUP(B25,'School Details'!A:K,2,FALSE)</f>
        <v>Garden Suburb Infant</v>
      </c>
      <c r="D25">
        <f>VLOOKUP(B25,'School Details'!A:K,3,FALSE)</f>
        <v>0</v>
      </c>
      <c r="E25" t="s">
        <v>400</v>
      </c>
      <c r="F25" t="str">
        <f>VLOOKUP(B25,'School Details'!A:K,5,FALSE)</f>
        <v>Primary</v>
      </c>
      <c r="G25" s="100" t="s">
        <v>1008</v>
      </c>
      <c r="H25" t="str">
        <f>VLOOKUP(G25,CCs!$Q:$R,2,FALSE)</f>
        <v>DFC Grnt Pd-Pri Sch</v>
      </c>
      <c r="I25" s="127" t="s">
        <v>570</v>
      </c>
      <c r="J25">
        <v>661225</v>
      </c>
      <c r="K25" t="s">
        <v>23867</v>
      </c>
      <c r="L25">
        <f t="shared" si="9"/>
        <v>1</v>
      </c>
      <c r="M25" t="str">
        <f t="shared" si="3"/>
        <v>DFC.CI01</v>
      </c>
      <c r="N25">
        <f>VLOOKUP(B25,'School Details'!A:K,10,FALSE)</f>
        <v>400067</v>
      </c>
      <c r="O25" t="str">
        <f t="shared" si="4"/>
        <v>Garden Suburb Infant</v>
      </c>
      <c r="P25" t="str">
        <f>VLOOKUP($N25,LBB_Code!$B:$F,3,FALSE)</f>
        <v>Garden Suburb Infant School</v>
      </c>
      <c r="Q25" t="str">
        <f>VLOOKUP($N25,LBB_Code!$B:$F,2,FALSE)</f>
        <v>S900008326</v>
      </c>
      <c r="R25" t="str">
        <f>VLOOKUP($N25,LBB_Code!$B:$F,4,FALSE)</f>
        <v>NW11 6XU</v>
      </c>
      <c r="S25" t="str">
        <f>VLOOKUP($G25,LBB_Code!$J:$O, 6,FALSE)</f>
        <v>A1.D11331.661225.99999.9999999.999999</v>
      </c>
      <c r="T25" s="153"/>
      <c r="W25" s="121"/>
      <c r="Z25" s="121"/>
      <c r="AC25" s="121"/>
      <c r="AD25" t="str">
        <f t="shared" si="5"/>
        <v>2028.DFC.CI01Jul251</v>
      </c>
      <c r="AE25" t="str">
        <f t="shared" si="6"/>
        <v>Garden Sub2028.DFC.CI01Jul251</v>
      </c>
      <c r="AF25" s="121">
        <v>6430</v>
      </c>
      <c r="AI25" s="121"/>
      <c r="AL25" s="121"/>
      <c r="AR25" s="121"/>
      <c r="AU25" s="121"/>
      <c r="AX25" s="121"/>
      <c r="BA25" s="121"/>
      <c r="BD25" s="121"/>
      <c r="BE25" s="119">
        <f t="shared" si="7"/>
        <v>6430</v>
      </c>
      <c r="BF25" s="119">
        <f t="shared" si="8"/>
        <v>6430</v>
      </c>
    </row>
    <row r="26" spans="1:58" x14ac:dyDescent="0.25">
      <c r="A26">
        <f t="shared" si="2"/>
        <v>3022027</v>
      </c>
      <c r="B26">
        <v>3022027</v>
      </c>
      <c r="C26" t="str">
        <f>VLOOKUP(B26,'School Details'!A:K,2,FALSE)</f>
        <v>Garden Suburb Junior</v>
      </c>
      <c r="D26">
        <f>VLOOKUP(B26,'School Details'!A:K,3,FALSE)</f>
        <v>0</v>
      </c>
      <c r="E26" t="s">
        <v>400</v>
      </c>
      <c r="F26" t="str">
        <f>VLOOKUP(B26,'School Details'!A:K,5,FALSE)</f>
        <v>Primary</v>
      </c>
      <c r="G26" s="100" t="s">
        <v>1008</v>
      </c>
      <c r="H26" t="str">
        <f>VLOOKUP(G26,CCs!$Q:$R,2,FALSE)</f>
        <v>DFC Grnt Pd-Pri Sch</v>
      </c>
      <c r="I26" s="127" t="s">
        <v>570</v>
      </c>
      <c r="J26">
        <v>661225</v>
      </c>
      <c r="K26" t="s">
        <v>23867</v>
      </c>
      <c r="L26">
        <f t="shared" si="9"/>
        <v>1</v>
      </c>
      <c r="M26" t="str">
        <f t="shared" si="3"/>
        <v>DFC.CI01</v>
      </c>
      <c r="N26">
        <f>VLOOKUP(B26,'School Details'!A:K,10,FALSE)</f>
        <v>400002</v>
      </c>
      <c r="O26" t="str">
        <f t="shared" si="4"/>
        <v>Garden Suburb Junior</v>
      </c>
      <c r="P26" t="str">
        <f>VLOOKUP($N26,LBB_Code!$B:$F,3,FALSE)</f>
        <v>Garden Suburb Junior School</v>
      </c>
      <c r="Q26" t="str">
        <f>VLOOKUP($N26,LBB_Code!$B:$F,2,FALSE)</f>
        <v>S900008278</v>
      </c>
      <c r="R26" t="str">
        <f>VLOOKUP($N26,LBB_Code!$B:$F,4,FALSE)</f>
        <v>NW11 6XU</v>
      </c>
      <c r="S26" t="str">
        <f>VLOOKUP($G26,LBB_Code!$J:$O, 6,FALSE)</f>
        <v>A1.D11331.661225.99999.9999999.999999</v>
      </c>
      <c r="T26" s="153"/>
      <c r="W26" s="121"/>
      <c r="Z26" s="121"/>
      <c r="AC26" s="121"/>
      <c r="AD26" t="str">
        <f t="shared" si="5"/>
        <v>2027.DFC.CI01Jul251</v>
      </c>
      <c r="AE26" t="str">
        <f t="shared" si="6"/>
        <v>Garden Sub2027.DFC.CI01Jul251</v>
      </c>
      <c r="AF26" s="121">
        <v>7735</v>
      </c>
      <c r="AI26" s="121"/>
      <c r="AL26" s="121"/>
      <c r="AR26" s="121"/>
      <c r="AU26" s="121"/>
      <c r="AX26" s="121"/>
      <c r="BA26" s="121"/>
      <c r="BD26" s="121"/>
      <c r="BE26" s="119">
        <f t="shared" si="7"/>
        <v>7735</v>
      </c>
      <c r="BF26" s="119">
        <f t="shared" si="8"/>
        <v>7735</v>
      </c>
    </row>
    <row r="27" spans="1:58" x14ac:dyDescent="0.25">
      <c r="A27">
        <f t="shared" si="2"/>
        <v>3022029</v>
      </c>
      <c r="B27">
        <v>3022029</v>
      </c>
      <c r="C27" t="str">
        <f>VLOOKUP(B27,'School Details'!A:K,2,FALSE)</f>
        <v>Goldbeaters</v>
      </c>
      <c r="D27">
        <f>VLOOKUP(B27,'School Details'!A:K,3,FALSE)</f>
        <v>0</v>
      </c>
      <c r="E27" t="s">
        <v>400</v>
      </c>
      <c r="F27" t="str">
        <f>VLOOKUP(B27,'School Details'!A:K,5,FALSE)</f>
        <v>Primary</v>
      </c>
      <c r="G27" s="100" t="s">
        <v>1008</v>
      </c>
      <c r="H27" t="str">
        <f>VLOOKUP(G27,CCs!$Q:$R,2,FALSE)</f>
        <v>DFC Grnt Pd-Pri Sch</v>
      </c>
      <c r="I27" s="127" t="s">
        <v>570</v>
      </c>
      <c r="J27">
        <v>661225</v>
      </c>
      <c r="K27" t="s">
        <v>23867</v>
      </c>
      <c r="L27">
        <f t="shared" si="9"/>
        <v>1</v>
      </c>
      <c r="M27" t="str">
        <f t="shared" si="3"/>
        <v>DFC.CI01</v>
      </c>
      <c r="N27">
        <f>VLOOKUP(B27,'School Details'!A:K,10,FALSE)</f>
        <v>400035</v>
      </c>
      <c r="O27" t="str">
        <f t="shared" si="4"/>
        <v>Goldbeaters</v>
      </c>
      <c r="P27" t="str">
        <f>VLOOKUP($N27,LBB_Code!$B:$F,3,FALSE)</f>
        <v>Goldbeaters School</v>
      </c>
      <c r="Q27" t="str">
        <f>VLOOKUP($N27,LBB_Code!$B:$F,2,FALSE)</f>
        <v>S900008301</v>
      </c>
      <c r="R27" t="str">
        <f>VLOOKUP($N27,LBB_Code!$B:$F,4,FALSE)</f>
        <v>HA8 0HA</v>
      </c>
      <c r="S27" t="str">
        <f>VLOOKUP($G27,LBB_Code!$J:$O, 6,FALSE)</f>
        <v>A1.D11331.661225.99999.9999999.999999</v>
      </c>
      <c r="T27" s="153"/>
      <c r="W27" s="121"/>
      <c r="Z27" s="121"/>
      <c r="AC27" s="121"/>
      <c r="AD27" t="str">
        <f t="shared" si="5"/>
        <v>2029.DFC.CI01Jul251</v>
      </c>
      <c r="AE27" t="str">
        <f t="shared" si="6"/>
        <v>Goldbeater2029.DFC.CI01Jul251</v>
      </c>
      <c r="AF27" s="121">
        <v>9172.75</v>
      </c>
      <c r="AI27" s="121"/>
      <c r="AL27" s="121"/>
      <c r="AR27" s="121"/>
      <c r="AU27" s="121"/>
      <c r="AX27" s="121"/>
      <c r="BA27" s="121"/>
      <c r="BD27" s="121"/>
      <c r="BE27" s="119">
        <f t="shared" si="7"/>
        <v>9172.75</v>
      </c>
      <c r="BF27" s="119">
        <f t="shared" si="8"/>
        <v>9172.75</v>
      </c>
    </row>
    <row r="28" spans="1:58" x14ac:dyDescent="0.25">
      <c r="A28">
        <f t="shared" si="2"/>
        <v>3021001</v>
      </c>
      <c r="B28">
        <v>3021001</v>
      </c>
      <c r="C28" t="str">
        <f>VLOOKUP(B28,'School Details'!A:K,2,FALSE)</f>
        <v>Hampden Way Nursery</v>
      </c>
      <c r="D28">
        <f>VLOOKUP(B28,'School Details'!A:K,3,FALSE)</f>
        <v>0</v>
      </c>
      <c r="E28" t="s">
        <v>400</v>
      </c>
      <c r="F28" t="str">
        <f>VLOOKUP(B28,'School Details'!A:K,5,FALSE)</f>
        <v>Nursery</v>
      </c>
      <c r="G28" s="100" t="s">
        <v>1006</v>
      </c>
      <c r="H28" t="str">
        <f>VLOOKUP(G28,CCs!$Q:$R,2,FALSE)</f>
        <v>DFC Grnt Pd-Nur Sch</v>
      </c>
      <c r="I28" s="127" t="s">
        <v>570</v>
      </c>
      <c r="J28">
        <v>661225</v>
      </c>
      <c r="K28" t="s">
        <v>23867</v>
      </c>
      <c r="L28">
        <f t="shared" si="9"/>
        <v>1</v>
      </c>
      <c r="M28" t="str">
        <f t="shared" si="3"/>
        <v>DFC.CI01</v>
      </c>
      <c r="N28">
        <f>VLOOKUP(B28,'School Details'!A:K,10,FALSE)</f>
        <v>400102</v>
      </c>
      <c r="O28" t="str">
        <f t="shared" si="4"/>
        <v>Hampden Way Nursery</v>
      </c>
      <c r="P28" t="str">
        <f>VLOOKUP($N28,LBB_Code!$B:$F,3,FALSE)</f>
        <v>Brookhill Nursery School</v>
      </c>
      <c r="Q28" t="str">
        <f>VLOOKUP($N28,LBB_Code!$B:$F,2,FALSE)</f>
        <v>S900008346</v>
      </c>
      <c r="R28" t="str">
        <f>VLOOKUP($N28,LBB_Code!$B:$F,4,FALSE)</f>
        <v>EN4 8SD</v>
      </c>
      <c r="S28" t="str">
        <f>VLOOKUP($G28,LBB_Code!$J:$O, 6,FALSE)</f>
        <v>A1.D11327.661225.99999.9999999.999999</v>
      </c>
      <c r="T28" s="153"/>
      <c r="W28" s="121"/>
      <c r="Z28" s="121"/>
      <c r="AC28" s="121"/>
      <c r="AD28" t="str">
        <f t="shared" si="5"/>
        <v>1001.DFC.CI01Jul251</v>
      </c>
      <c r="AE28" t="str">
        <f t="shared" si="6"/>
        <v>Brookhill 1001.DFC.CI01Jul251</v>
      </c>
      <c r="AF28" s="121">
        <v>4776.25</v>
      </c>
      <c r="AI28" s="121"/>
      <c r="AL28" s="121"/>
      <c r="AR28" s="121"/>
      <c r="AU28" s="121"/>
      <c r="AX28" s="121"/>
      <c r="BA28" s="121"/>
      <c r="BD28" s="121"/>
      <c r="BE28" s="119">
        <f t="shared" si="7"/>
        <v>4776.25</v>
      </c>
      <c r="BF28" s="119">
        <f t="shared" si="8"/>
        <v>4776.25</v>
      </c>
    </row>
    <row r="29" spans="1:58" x14ac:dyDescent="0.25">
      <c r="A29">
        <f t="shared" si="2"/>
        <v>3022031</v>
      </c>
      <c r="B29">
        <v>3022031</v>
      </c>
      <c r="C29" t="str">
        <f>VLOOKUP(B29,'School Details'!A:K,2,FALSE)</f>
        <v>Hollickwood JMI Sch</v>
      </c>
      <c r="D29">
        <f>VLOOKUP(B29,'School Details'!A:K,3,FALSE)</f>
        <v>0</v>
      </c>
      <c r="E29" t="s">
        <v>400</v>
      </c>
      <c r="F29" t="str">
        <f>VLOOKUP(B29,'School Details'!A:K,5,FALSE)</f>
        <v>Primary</v>
      </c>
      <c r="G29" s="100" t="s">
        <v>1008</v>
      </c>
      <c r="H29" t="str">
        <f>VLOOKUP(G29,CCs!$Q:$R,2,FALSE)</f>
        <v>DFC Grnt Pd-Pri Sch</v>
      </c>
      <c r="I29" s="127" t="s">
        <v>570</v>
      </c>
      <c r="J29">
        <v>661225</v>
      </c>
      <c r="K29" t="s">
        <v>23867</v>
      </c>
      <c r="L29">
        <f t="shared" si="9"/>
        <v>1</v>
      </c>
      <c r="M29" t="str">
        <f t="shared" si="3"/>
        <v>DFC.CI01</v>
      </c>
      <c r="N29">
        <f>VLOOKUP(B29,'School Details'!A:K,10,FALSE)</f>
        <v>400026</v>
      </c>
      <c r="O29" t="str">
        <f t="shared" si="4"/>
        <v>Hollickwood JMI Sch</v>
      </c>
      <c r="P29" t="str">
        <f>VLOOKUP($N29,LBB_Code!$B:$F,3,FALSE)</f>
        <v>Hollickwood School</v>
      </c>
      <c r="Q29" t="str">
        <f>VLOOKUP($N29,LBB_Code!$B:$F,2,FALSE)</f>
        <v>S900008296</v>
      </c>
      <c r="R29" t="str">
        <f>VLOOKUP($N29,LBB_Code!$B:$F,4,FALSE)</f>
        <v>N10 2NL</v>
      </c>
      <c r="S29" t="str">
        <f>VLOOKUP($G29,LBB_Code!$J:$O, 6,FALSE)</f>
        <v>A1.D11331.661225.99999.9999999.999999</v>
      </c>
      <c r="T29" s="153"/>
      <c r="W29" s="121"/>
      <c r="Z29" s="121"/>
      <c r="AC29" s="121"/>
      <c r="AD29" t="str">
        <f t="shared" si="5"/>
        <v>2031.DFC.CI01Jul251</v>
      </c>
      <c r="AE29" t="str">
        <f t="shared" si="6"/>
        <v>Hollickwoo2031.DFC.CI01Jul251</v>
      </c>
      <c r="AF29" s="121">
        <v>6252.25</v>
      </c>
      <c r="AI29" s="121"/>
      <c r="AL29" s="121"/>
      <c r="AR29" s="121"/>
      <c r="AU29" s="121"/>
      <c r="AX29" s="121"/>
      <c r="BA29" s="121"/>
      <c r="BD29" s="121"/>
      <c r="BE29" s="119">
        <f t="shared" si="7"/>
        <v>6252.25</v>
      </c>
      <c r="BF29" s="119">
        <f t="shared" si="8"/>
        <v>6252.25</v>
      </c>
    </row>
    <row r="30" spans="1:58" x14ac:dyDescent="0.25">
      <c r="A30">
        <f t="shared" si="2"/>
        <v>3022032</v>
      </c>
      <c r="B30">
        <v>3022032</v>
      </c>
      <c r="C30" t="str">
        <f>VLOOKUP(B30,'School Details'!A:K,2,FALSE)</f>
        <v>Holly Park School</v>
      </c>
      <c r="D30">
        <f>VLOOKUP(B30,'School Details'!A:K,3,FALSE)</f>
        <v>0</v>
      </c>
      <c r="E30" t="s">
        <v>400</v>
      </c>
      <c r="F30" t="str">
        <f>VLOOKUP(B30,'School Details'!A:K,5,FALSE)</f>
        <v>Primary</v>
      </c>
      <c r="G30" s="100" t="s">
        <v>1008</v>
      </c>
      <c r="H30" t="str">
        <f>VLOOKUP(G30,CCs!$Q:$R,2,FALSE)</f>
        <v>DFC Grnt Pd-Pri Sch</v>
      </c>
      <c r="I30" s="127" t="s">
        <v>570</v>
      </c>
      <c r="J30">
        <v>661225</v>
      </c>
      <c r="K30" t="s">
        <v>23867</v>
      </c>
      <c r="L30">
        <f t="shared" si="9"/>
        <v>1</v>
      </c>
      <c r="M30" t="str">
        <f t="shared" si="3"/>
        <v>DFC.CI01</v>
      </c>
      <c r="N30">
        <f>VLOOKUP(B30,'School Details'!A:K,10,FALSE)</f>
        <v>400084</v>
      </c>
      <c r="O30" t="str">
        <f t="shared" si="4"/>
        <v>Holly Park School</v>
      </c>
      <c r="P30" t="str">
        <f>VLOOKUP($N30,LBB_Code!$B:$F,3,FALSE)</f>
        <v>Holly Park School</v>
      </c>
      <c r="Q30" t="str">
        <f>VLOOKUP($N30,LBB_Code!$B:$F,2,FALSE)</f>
        <v>S900008333</v>
      </c>
      <c r="R30" t="str">
        <f>VLOOKUP($N30,LBB_Code!$B:$F,4,FALSE)</f>
        <v>N11 3HG</v>
      </c>
      <c r="S30" t="str">
        <f>VLOOKUP($G30,LBB_Code!$J:$O, 6,FALSE)</f>
        <v>A1.D11331.661225.99999.9999999.999999</v>
      </c>
      <c r="T30" s="153"/>
      <c r="W30" s="121"/>
      <c r="Z30" s="121"/>
      <c r="AC30" s="121"/>
      <c r="AD30" t="str">
        <f t="shared" si="5"/>
        <v>2032.DFC.CI01Jul251</v>
      </c>
      <c r="AE30" t="str">
        <f t="shared" si="6"/>
        <v>Holly Park2032.DFC.CI01Jul251</v>
      </c>
      <c r="AF30" s="121">
        <v>9269.5</v>
      </c>
      <c r="AI30" s="121"/>
      <c r="AL30" s="121"/>
      <c r="AR30" s="121"/>
      <c r="AU30" s="121"/>
      <c r="AX30" s="121"/>
      <c r="BA30" s="121"/>
      <c r="BD30" s="121"/>
      <c r="BE30" s="119">
        <f t="shared" si="7"/>
        <v>9269.5</v>
      </c>
      <c r="BF30" s="119">
        <f t="shared" si="8"/>
        <v>9269.5</v>
      </c>
    </row>
    <row r="31" spans="1:58" x14ac:dyDescent="0.25">
      <c r="A31">
        <f t="shared" si="2"/>
        <v>3022036</v>
      </c>
      <c r="B31">
        <v>3022036</v>
      </c>
      <c r="C31" t="str">
        <f>VLOOKUP(B31,'School Details'!A:K,2,FALSE)</f>
        <v>Livingstone School</v>
      </c>
      <c r="D31">
        <f>VLOOKUP(B31,'School Details'!A:K,3,FALSE)</f>
        <v>0</v>
      </c>
      <c r="E31" t="s">
        <v>400</v>
      </c>
      <c r="F31" t="str">
        <f>VLOOKUP(B31,'School Details'!A:K,5,FALSE)</f>
        <v>Primary</v>
      </c>
      <c r="G31" s="100" t="s">
        <v>1008</v>
      </c>
      <c r="H31" t="str">
        <f>VLOOKUP(G31,CCs!$Q:$R,2,FALSE)</f>
        <v>DFC Grnt Pd-Pri Sch</v>
      </c>
      <c r="I31" s="127" t="s">
        <v>570</v>
      </c>
      <c r="J31">
        <v>661225</v>
      </c>
      <c r="K31" t="s">
        <v>23867</v>
      </c>
      <c r="L31">
        <f t="shared" si="9"/>
        <v>1</v>
      </c>
      <c r="M31" t="str">
        <f t="shared" si="3"/>
        <v>DFC.CI01</v>
      </c>
      <c r="N31">
        <f>VLOOKUP(B31,'School Details'!A:K,10,FALSE)</f>
        <v>400046</v>
      </c>
      <c r="O31" t="str">
        <f t="shared" si="4"/>
        <v>Livingstone School</v>
      </c>
      <c r="P31" t="str">
        <f>VLOOKUP($N31,LBB_Code!$B:$F,3,FALSE)</f>
        <v>Livingstone School</v>
      </c>
      <c r="Q31" t="str">
        <f>VLOOKUP($N31,LBB_Code!$B:$F,2,FALSE)</f>
        <v>S900008310</v>
      </c>
      <c r="R31" t="str">
        <f>VLOOKUP($N31,LBB_Code!$B:$F,4,FALSE)</f>
        <v>EN4 9BU</v>
      </c>
      <c r="S31" t="str">
        <f>VLOOKUP($G31,LBB_Code!$J:$O, 6,FALSE)</f>
        <v>A1.D11331.661225.99999.9999999.999999</v>
      </c>
      <c r="T31" s="153"/>
      <c r="W31" s="121"/>
      <c r="Z31" s="121"/>
      <c r="AC31" s="121"/>
      <c r="AD31" t="str">
        <f t="shared" si="5"/>
        <v>2036.DFC.CI01Jul251</v>
      </c>
      <c r="AE31" t="str">
        <f t="shared" si="6"/>
        <v>Livingston2036.DFC.CI01Jul251</v>
      </c>
      <c r="AF31" s="121">
        <v>6685.38</v>
      </c>
      <c r="AI31" s="121"/>
      <c r="AL31" s="121"/>
      <c r="AR31" s="121"/>
      <c r="AU31" s="121"/>
      <c r="AX31" s="121"/>
      <c r="BA31" s="121"/>
      <c r="BD31" s="121"/>
      <c r="BE31" s="119">
        <f t="shared" si="7"/>
        <v>6685.38</v>
      </c>
      <c r="BF31" s="119">
        <f t="shared" si="8"/>
        <v>6685.38</v>
      </c>
    </row>
    <row r="32" spans="1:58" x14ac:dyDescent="0.25">
      <c r="A32">
        <f t="shared" si="2"/>
        <v>3022037</v>
      </c>
      <c r="B32">
        <v>3022037</v>
      </c>
      <c r="C32" t="str">
        <f>VLOOKUP(B32,'School Details'!A:K,2,FALSE)</f>
        <v>Manorside</v>
      </c>
      <c r="D32">
        <f>VLOOKUP(B32,'School Details'!A:K,3,FALSE)</f>
        <v>0</v>
      </c>
      <c r="E32" t="s">
        <v>400</v>
      </c>
      <c r="F32" t="str">
        <f>VLOOKUP(B32,'School Details'!A:K,5,FALSE)</f>
        <v>Primary</v>
      </c>
      <c r="G32" s="100" t="s">
        <v>1008</v>
      </c>
      <c r="H32" t="str">
        <f>VLOOKUP(G32,CCs!$Q:$R,2,FALSE)</f>
        <v>DFC Grnt Pd-Pri Sch</v>
      </c>
      <c r="I32" s="127" t="s">
        <v>570</v>
      </c>
      <c r="J32">
        <v>661225</v>
      </c>
      <c r="K32" t="s">
        <v>23867</v>
      </c>
      <c r="L32">
        <f t="shared" si="9"/>
        <v>1</v>
      </c>
      <c r="M32" t="str">
        <f t="shared" si="3"/>
        <v>DFC.CI01</v>
      </c>
      <c r="N32">
        <f>VLOOKUP(B32,'School Details'!A:K,10,FALSE)</f>
        <v>400030</v>
      </c>
      <c r="O32" t="str">
        <f t="shared" si="4"/>
        <v>Manorside</v>
      </c>
      <c r="P32" t="str">
        <f>VLOOKUP($N32,LBB_Code!$B:$F,3,FALSE)</f>
        <v>Manorside School</v>
      </c>
      <c r="Q32" t="str">
        <f>VLOOKUP($N32,LBB_Code!$B:$F,2,FALSE)</f>
        <v>S900008298</v>
      </c>
      <c r="R32" t="str">
        <f>VLOOKUP($N32,LBB_Code!$B:$F,4,FALSE)</f>
        <v>N3 2AB</v>
      </c>
      <c r="S32" t="str">
        <f>VLOOKUP($G32,LBB_Code!$J:$O, 6,FALSE)</f>
        <v>A1.D11331.661225.99999.9999999.999999</v>
      </c>
      <c r="T32" s="153"/>
      <c r="W32" s="121"/>
      <c r="Z32" s="121"/>
      <c r="AC32" s="121"/>
      <c r="AD32" t="str">
        <f t="shared" si="5"/>
        <v>2037.DFC.CI01Jul251</v>
      </c>
      <c r="AE32" t="str">
        <f t="shared" si="6"/>
        <v>Manorside 2037.DFC.CI01Jul251</v>
      </c>
      <c r="AF32" s="121">
        <v>6596.5</v>
      </c>
      <c r="AI32" s="121"/>
      <c r="AL32" s="121"/>
      <c r="AR32" s="121"/>
      <c r="AU32" s="121"/>
      <c r="AX32" s="121"/>
      <c r="BA32" s="121"/>
      <c r="BD32" s="121"/>
      <c r="BE32" s="119">
        <f t="shared" si="7"/>
        <v>6596.5</v>
      </c>
      <c r="BF32" s="119">
        <f t="shared" si="8"/>
        <v>6596.5</v>
      </c>
    </row>
    <row r="33" spans="1:58" x14ac:dyDescent="0.25">
      <c r="A33">
        <f t="shared" si="2"/>
        <v>3027010</v>
      </c>
      <c r="B33">
        <v>3027010</v>
      </c>
      <c r="C33" t="str">
        <f>VLOOKUP(B33,'School Details'!A:K,2,FALSE)</f>
        <v>Mapledown</v>
      </c>
      <c r="D33">
        <f>VLOOKUP(B33,'School Details'!A:K,3,FALSE)</f>
        <v>0</v>
      </c>
      <c r="E33" t="s">
        <v>400</v>
      </c>
      <c r="F33" t="str">
        <f>VLOOKUP(B33,'School Details'!A:K,5,FALSE)</f>
        <v>Special</v>
      </c>
      <c r="G33" s="100" t="s">
        <v>1013</v>
      </c>
      <c r="H33" t="str">
        <f>VLOOKUP(G33,CCs!$Q:$R,2,FALSE)</f>
        <v>DFC Grnt Pd-Spec Sch</v>
      </c>
      <c r="I33" s="127" t="s">
        <v>570</v>
      </c>
      <c r="J33">
        <v>661225</v>
      </c>
      <c r="K33" t="s">
        <v>23867</v>
      </c>
      <c r="L33">
        <f t="shared" si="9"/>
        <v>1</v>
      </c>
      <c r="M33" t="str">
        <f t="shared" si="3"/>
        <v>DFC.CI01</v>
      </c>
      <c r="N33">
        <f>VLOOKUP(B33,'School Details'!A:K,10,FALSE)</f>
        <v>400063</v>
      </c>
      <c r="O33" t="str">
        <f t="shared" si="4"/>
        <v>Mapledown</v>
      </c>
      <c r="P33" t="str">
        <f>VLOOKUP($N33,LBB_Code!$B:$F,3,FALSE)</f>
        <v>Mapledown School</v>
      </c>
      <c r="Q33" t="str">
        <f>VLOOKUP($N33,LBB_Code!$B:$F,2,FALSE)</f>
        <v>S900008322</v>
      </c>
      <c r="R33" t="str">
        <f>VLOOKUP($N33,LBB_Code!$B:$F,4,FALSE)</f>
        <v>NW2 1TR</v>
      </c>
      <c r="S33" t="str">
        <f>VLOOKUP($G33,LBB_Code!$J:$O, 6,FALSE)</f>
        <v>A1.D11340.661225.99999.9999999.999999</v>
      </c>
      <c r="T33" s="153"/>
      <c r="W33" s="121"/>
      <c r="Z33" s="121"/>
      <c r="AC33" s="121"/>
      <c r="AD33" t="str">
        <f t="shared" si="5"/>
        <v>7010.DFC.CI01Jul251</v>
      </c>
      <c r="AE33" t="str">
        <f t="shared" si="6"/>
        <v>Mapledown 7010.DFC.CI01Jul251</v>
      </c>
      <c r="AF33" s="121">
        <v>9771.25</v>
      </c>
      <c r="AI33" s="121"/>
      <c r="AL33" s="121"/>
      <c r="AR33" s="121"/>
      <c r="AU33" s="121"/>
      <c r="AX33" s="121"/>
      <c r="BA33" s="121"/>
      <c r="BD33" s="121"/>
      <c r="BE33" s="119">
        <f t="shared" si="7"/>
        <v>9771.25</v>
      </c>
      <c r="BF33" s="119">
        <f t="shared" si="8"/>
        <v>9771.25</v>
      </c>
    </row>
    <row r="34" spans="1:58" x14ac:dyDescent="0.25">
      <c r="A34">
        <f t="shared" si="2"/>
        <v>3023523</v>
      </c>
      <c r="B34">
        <v>3023523</v>
      </c>
      <c r="C34" t="str">
        <f>VLOOKUP(B34,'School Details'!A:K,2,FALSE)</f>
        <v>Martin</v>
      </c>
      <c r="D34">
        <f>VLOOKUP(B34,'School Details'!A:K,3,FALSE)</f>
        <v>0</v>
      </c>
      <c r="E34" t="s">
        <v>400</v>
      </c>
      <c r="F34" t="str">
        <f>VLOOKUP(B34,'School Details'!A:K,5,FALSE)</f>
        <v>Primary</v>
      </c>
      <c r="G34" s="100" t="s">
        <v>1008</v>
      </c>
      <c r="H34" t="str">
        <f>VLOOKUP(G34,CCs!$Q:$R,2,FALSE)</f>
        <v>DFC Grnt Pd-Pri Sch</v>
      </c>
      <c r="I34" s="127" t="s">
        <v>570</v>
      </c>
      <c r="J34">
        <v>661225</v>
      </c>
      <c r="K34" t="s">
        <v>23867</v>
      </c>
      <c r="L34">
        <f t="shared" si="9"/>
        <v>1</v>
      </c>
      <c r="M34" t="str">
        <f t="shared" si="3"/>
        <v>DFC.CI01</v>
      </c>
      <c r="N34">
        <f>VLOOKUP(B34,'School Details'!A:K,10,FALSE)</f>
        <v>400130</v>
      </c>
      <c r="O34" t="str">
        <f t="shared" si="4"/>
        <v>Martin</v>
      </c>
      <c r="P34" t="str">
        <f>VLOOKUP($N34,LBB_Code!$B:$F,3,FALSE)</f>
        <v>Martin Primary School</v>
      </c>
      <c r="Q34" t="str">
        <f>VLOOKUP($N34,LBB_Code!$B:$F,2,FALSE)</f>
        <v>S900008361</v>
      </c>
      <c r="R34" t="str">
        <f>VLOOKUP($N34,LBB_Code!$B:$F,4,FALSE)</f>
        <v>N2 9JP</v>
      </c>
      <c r="S34" t="str">
        <f>VLOOKUP($G34,LBB_Code!$J:$O, 6,FALSE)</f>
        <v>A1.D11331.661225.99999.9999999.999999</v>
      </c>
      <c r="T34" s="153"/>
      <c r="W34" s="121"/>
      <c r="Z34" s="121"/>
      <c r="AC34" s="121"/>
      <c r="AD34" t="str">
        <f t="shared" si="5"/>
        <v>3523.DFC.CI01Jul251</v>
      </c>
      <c r="AE34" t="str">
        <f t="shared" si="6"/>
        <v>Martin Pri3523.DFC.CI01Jul251</v>
      </c>
      <c r="AF34" s="121">
        <v>11627.5</v>
      </c>
      <c r="AI34" s="121"/>
      <c r="AL34" s="121"/>
      <c r="AR34" s="121"/>
      <c r="AU34" s="121"/>
      <c r="AX34" s="121"/>
      <c r="BA34" s="121"/>
      <c r="BD34" s="121"/>
      <c r="BE34" s="119">
        <f t="shared" si="7"/>
        <v>11627.5</v>
      </c>
      <c r="BF34" s="119">
        <f t="shared" si="8"/>
        <v>11627.5</v>
      </c>
    </row>
    <row r="35" spans="1:58" x14ac:dyDescent="0.25">
      <c r="A35">
        <f t="shared" si="2"/>
        <v>3022042</v>
      </c>
      <c r="B35">
        <v>3022042</v>
      </c>
      <c r="C35" t="str">
        <f>VLOOKUP(B35,'School Details'!A:K,2,FALSE)</f>
        <v>Monkfrith Sch</v>
      </c>
      <c r="D35">
        <f>VLOOKUP(B35,'School Details'!A:K,3,FALSE)</f>
        <v>0</v>
      </c>
      <c r="E35" t="s">
        <v>400</v>
      </c>
      <c r="F35" t="str">
        <f>VLOOKUP(B35,'School Details'!A:K,5,FALSE)</f>
        <v>Primary</v>
      </c>
      <c r="G35" s="100" t="s">
        <v>1008</v>
      </c>
      <c r="H35" t="str">
        <f>VLOOKUP(G35,CCs!$Q:$R,2,FALSE)</f>
        <v>DFC Grnt Pd-Pri Sch</v>
      </c>
      <c r="I35" s="127" t="s">
        <v>570</v>
      </c>
      <c r="J35">
        <v>661225</v>
      </c>
      <c r="K35" t="s">
        <v>23867</v>
      </c>
      <c r="L35">
        <f t="shared" si="9"/>
        <v>1</v>
      </c>
      <c r="M35" t="str">
        <f t="shared" si="3"/>
        <v>DFC.CI01</v>
      </c>
      <c r="N35">
        <f>VLOOKUP(B35,'School Details'!A:K,10,FALSE)</f>
        <v>400048</v>
      </c>
      <c r="O35" t="str">
        <f t="shared" si="4"/>
        <v>Monkfrith Sch</v>
      </c>
      <c r="P35" t="str">
        <f>VLOOKUP($N35,LBB_Code!$B:$F,3,FALSE)</f>
        <v>Monkfrith School</v>
      </c>
      <c r="Q35" t="str">
        <f>VLOOKUP($N35,LBB_Code!$B:$F,2,FALSE)</f>
        <v>S900008312</v>
      </c>
      <c r="R35" t="str">
        <f>VLOOKUP($N35,LBB_Code!$B:$F,4,FALSE)</f>
        <v>N14 5NG</v>
      </c>
      <c r="S35" t="str">
        <f>VLOOKUP($G35,LBB_Code!$J:$O, 6,FALSE)</f>
        <v>A1.D11331.661225.99999.9999999.999999</v>
      </c>
      <c r="T35" s="153"/>
      <c r="W35" s="121"/>
      <c r="Z35" s="121"/>
      <c r="AC35" s="121"/>
      <c r="AD35" t="str">
        <f t="shared" si="5"/>
        <v>2042.DFC.CI01Jul251</v>
      </c>
      <c r="AE35" t="str">
        <f t="shared" si="6"/>
        <v>Monkfrith 2042.DFC.CI01Jul251</v>
      </c>
      <c r="AF35" s="121">
        <v>8691.25</v>
      </c>
      <c r="AI35" s="121"/>
      <c r="AL35" s="121"/>
      <c r="AR35" s="121"/>
      <c r="AU35" s="121"/>
      <c r="AX35" s="121"/>
      <c r="BA35" s="121"/>
      <c r="BD35" s="121"/>
      <c r="BE35" s="119">
        <f t="shared" si="7"/>
        <v>8691.25</v>
      </c>
      <c r="BF35" s="119">
        <f t="shared" si="8"/>
        <v>8691.25</v>
      </c>
    </row>
    <row r="36" spans="1:58" x14ac:dyDescent="0.25">
      <c r="A36">
        <f t="shared" si="2"/>
        <v>3022044</v>
      </c>
      <c r="B36">
        <v>3022044</v>
      </c>
      <c r="C36" t="str">
        <f>VLOOKUP(B36,'School Details'!A:K,2,FALSE)</f>
        <v>Moss Hall Infant</v>
      </c>
      <c r="D36">
        <f>VLOOKUP(B36,'School Details'!A:K,3,FALSE)</f>
        <v>0</v>
      </c>
      <c r="E36" t="s">
        <v>400</v>
      </c>
      <c r="F36" t="str">
        <f>VLOOKUP(B36,'School Details'!A:K,5,FALSE)</f>
        <v>Primary</v>
      </c>
      <c r="G36" s="100" t="s">
        <v>1008</v>
      </c>
      <c r="H36" t="str">
        <f>VLOOKUP(G36,CCs!$Q:$R,2,FALSE)</f>
        <v>DFC Grnt Pd-Pri Sch</v>
      </c>
      <c r="I36" s="127" t="s">
        <v>570</v>
      </c>
      <c r="J36">
        <v>661225</v>
      </c>
      <c r="K36" t="s">
        <v>23867</v>
      </c>
      <c r="L36">
        <f t="shared" si="9"/>
        <v>1</v>
      </c>
      <c r="M36" t="str">
        <f t="shared" si="3"/>
        <v>DFC.CI01</v>
      </c>
      <c r="N36">
        <f>VLOOKUP(B36,'School Details'!A:K,10,FALSE)</f>
        <v>400088</v>
      </c>
      <c r="O36" t="str">
        <f t="shared" si="4"/>
        <v>Moss Hall Infant</v>
      </c>
      <c r="P36" t="str">
        <f>VLOOKUP($N36,LBB_Code!$B:$F,3,FALSE)</f>
        <v>Moss Hall Junior School</v>
      </c>
      <c r="Q36" t="str">
        <f>VLOOKUP($N36,LBB_Code!$B:$F,2,FALSE)</f>
        <v>S900008336</v>
      </c>
      <c r="R36" t="str">
        <f>VLOOKUP($N36,LBB_Code!$B:$F,4,FALSE)</f>
        <v>N3 1NR</v>
      </c>
      <c r="S36" t="str">
        <f>VLOOKUP($G36,LBB_Code!$J:$O, 6,FALSE)</f>
        <v>A1.D11331.661225.99999.9999999.999999</v>
      </c>
      <c r="T36" s="153"/>
      <c r="W36" s="121"/>
      <c r="Z36" s="121"/>
      <c r="AC36" s="121"/>
      <c r="AD36" t="str">
        <f t="shared" si="5"/>
        <v>2044.DFC.CI01Jul251</v>
      </c>
      <c r="AE36" t="str">
        <f t="shared" si="6"/>
        <v>Moss Hall 2044.DFC.CI01Jul251</v>
      </c>
      <c r="AF36" s="121">
        <v>7566.25</v>
      </c>
      <c r="AI36" s="121"/>
      <c r="AL36" s="121"/>
      <c r="AR36" s="121"/>
      <c r="AU36" s="121"/>
      <c r="AX36" s="121"/>
      <c r="BA36" s="121"/>
      <c r="BD36" s="121"/>
      <c r="BE36" s="119">
        <f t="shared" si="7"/>
        <v>7566.25</v>
      </c>
      <c r="BF36" s="119">
        <f t="shared" si="8"/>
        <v>7566.25</v>
      </c>
    </row>
    <row r="37" spans="1:58" x14ac:dyDescent="0.25">
      <c r="A37">
        <f t="shared" si="2"/>
        <v>3022043</v>
      </c>
      <c r="B37">
        <v>3022043</v>
      </c>
      <c r="C37" t="str">
        <f>VLOOKUP(B37,'School Details'!A:K,2,FALSE)</f>
        <v>Moss Hall Junior</v>
      </c>
      <c r="D37">
        <f>VLOOKUP(B37,'School Details'!A:K,3,FALSE)</f>
        <v>0</v>
      </c>
      <c r="E37" t="s">
        <v>400</v>
      </c>
      <c r="F37" t="str">
        <f>VLOOKUP(B37,'School Details'!A:K,5,FALSE)</f>
        <v>Primary</v>
      </c>
      <c r="G37" s="100" t="s">
        <v>1008</v>
      </c>
      <c r="H37" t="str">
        <f>VLOOKUP(G37,CCs!$Q:$R,2,FALSE)</f>
        <v>DFC Grnt Pd-Pri Sch</v>
      </c>
      <c r="I37" s="127" t="s">
        <v>570</v>
      </c>
      <c r="J37">
        <v>661225</v>
      </c>
      <c r="K37" t="s">
        <v>23867</v>
      </c>
      <c r="L37">
        <f t="shared" si="9"/>
        <v>1</v>
      </c>
      <c r="M37" t="str">
        <f t="shared" si="3"/>
        <v>DFC.CI01</v>
      </c>
      <c r="N37">
        <f>VLOOKUP(B37,'School Details'!A:K,10,FALSE)</f>
        <v>400088</v>
      </c>
      <c r="O37" t="str">
        <f t="shared" si="4"/>
        <v>Moss Hall Junior</v>
      </c>
      <c r="P37" t="str">
        <f>VLOOKUP($N37,LBB_Code!$B:$F,3,FALSE)</f>
        <v>Moss Hall Junior School</v>
      </c>
      <c r="Q37" t="str">
        <f>VLOOKUP($N37,LBB_Code!$B:$F,2,FALSE)</f>
        <v>S900008336</v>
      </c>
      <c r="R37" t="str">
        <f>VLOOKUP($N37,LBB_Code!$B:$F,4,FALSE)</f>
        <v>N3 1NR</v>
      </c>
      <c r="S37" t="str">
        <f>VLOOKUP($G37,LBB_Code!$J:$O, 6,FALSE)</f>
        <v>A1.D11331.661225.99999.9999999.999999</v>
      </c>
      <c r="T37" s="153"/>
      <c r="W37" s="121"/>
      <c r="Z37" s="121"/>
      <c r="AC37" s="121"/>
      <c r="AD37" t="str">
        <f t="shared" si="5"/>
        <v>2043.DFC.CI01Jul251</v>
      </c>
      <c r="AE37" t="str">
        <f t="shared" si="6"/>
        <v>Moss Hall 2043.DFC.CI01Jul251</v>
      </c>
      <c r="AF37" s="121">
        <v>9028.75</v>
      </c>
      <c r="AI37" s="121"/>
      <c r="AL37" s="121"/>
      <c r="AR37" s="121"/>
      <c r="AU37" s="121"/>
      <c r="AX37" s="121"/>
      <c r="BA37" s="121"/>
      <c r="BD37" s="121"/>
      <c r="BE37" s="119">
        <f t="shared" si="7"/>
        <v>9028.75</v>
      </c>
      <c r="BF37" s="119">
        <f t="shared" si="8"/>
        <v>9028.75</v>
      </c>
    </row>
    <row r="38" spans="1:58" x14ac:dyDescent="0.25">
      <c r="A38">
        <f t="shared" si="2"/>
        <v>3021002</v>
      </c>
      <c r="B38">
        <v>3021002</v>
      </c>
      <c r="C38" t="str">
        <f>VLOOKUP(B38,'School Details'!A:K,2,FALSE)</f>
        <v>Moss Hall Nursery</v>
      </c>
      <c r="D38">
        <f>VLOOKUP(B38,'School Details'!A:K,3,FALSE)</f>
        <v>0</v>
      </c>
      <c r="E38" t="s">
        <v>400</v>
      </c>
      <c r="F38" t="str">
        <f>VLOOKUP(B38,'School Details'!A:K,5,FALSE)</f>
        <v>Nursery</v>
      </c>
      <c r="G38" s="100" t="s">
        <v>1006</v>
      </c>
      <c r="H38" t="str">
        <f>VLOOKUP(G38,CCs!$Q:$R,2,FALSE)</f>
        <v>DFC Grnt Pd-Nur Sch</v>
      </c>
      <c r="I38" s="127" t="s">
        <v>570</v>
      </c>
      <c r="J38">
        <v>661225</v>
      </c>
      <c r="K38" t="s">
        <v>23867</v>
      </c>
      <c r="L38">
        <f t="shared" si="9"/>
        <v>1</v>
      </c>
      <c r="M38" t="str">
        <f t="shared" si="3"/>
        <v>DFC.CI01</v>
      </c>
      <c r="N38">
        <f>VLOOKUP(B38,'School Details'!A:K,10,FALSE)</f>
        <v>400072</v>
      </c>
      <c r="O38" t="str">
        <f t="shared" si="4"/>
        <v>Moss Hall Nursery</v>
      </c>
      <c r="P38" t="str">
        <f>VLOOKUP($N38,LBB_Code!$B:$F,3,FALSE)</f>
        <v>Moss Hall Nursery School</v>
      </c>
      <c r="Q38" t="str">
        <f>VLOOKUP($N38,LBB_Code!$B:$F,2,FALSE)</f>
        <v>S900008330</v>
      </c>
      <c r="R38" t="str">
        <f>VLOOKUP($N38,LBB_Code!$B:$F,4,FALSE)</f>
        <v>N3 1NR</v>
      </c>
      <c r="S38" t="str">
        <f>VLOOKUP($G38,LBB_Code!$J:$O, 6,FALSE)</f>
        <v>A1.D11327.661225.99999.9999999.999999</v>
      </c>
      <c r="T38" s="153"/>
      <c r="W38" s="121"/>
      <c r="Z38" s="121"/>
      <c r="AC38" s="121"/>
      <c r="AD38" t="str">
        <f t="shared" si="5"/>
        <v>1002.DFC.CI01Jul251</v>
      </c>
      <c r="AE38" t="str">
        <f t="shared" si="6"/>
        <v>Moss Hall 1002.DFC.CI01Jul251</v>
      </c>
      <c r="AF38" s="121">
        <v>4708.75</v>
      </c>
      <c r="AI38" s="121"/>
      <c r="AL38" s="121"/>
      <c r="AR38" s="121"/>
      <c r="AU38" s="121"/>
      <c r="AX38" s="121"/>
      <c r="BA38" s="121"/>
      <c r="BD38" s="121"/>
      <c r="BE38" s="119">
        <f t="shared" si="7"/>
        <v>4708.75</v>
      </c>
      <c r="BF38" s="119">
        <f t="shared" si="8"/>
        <v>4708.75</v>
      </c>
    </row>
    <row r="39" spans="1:58" x14ac:dyDescent="0.25">
      <c r="A39">
        <f t="shared" si="2"/>
        <v>3021102</v>
      </c>
      <c r="B39">
        <v>3021102</v>
      </c>
      <c r="C39" t="str">
        <f>VLOOKUP(B39,'School Details'!A:K,2,FALSE)</f>
        <v>Northgate</v>
      </c>
      <c r="D39">
        <f>VLOOKUP(B39,'School Details'!A:K,3,FALSE)</f>
        <v>0</v>
      </c>
      <c r="E39" t="s">
        <v>400</v>
      </c>
      <c r="F39" t="str">
        <f>VLOOKUP(B39,'School Details'!A:K,5,FALSE)</f>
        <v>PRU</v>
      </c>
      <c r="G39" s="100" t="s">
        <v>1013</v>
      </c>
      <c r="H39" t="str">
        <f>VLOOKUP(G39,CCs!$Q:$R,2,FALSE)</f>
        <v>DFC Grnt Pd-Spec Sch</v>
      </c>
      <c r="I39" s="127" t="s">
        <v>570</v>
      </c>
      <c r="J39">
        <v>661225</v>
      </c>
      <c r="K39" t="s">
        <v>23867</v>
      </c>
      <c r="L39">
        <f t="shared" si="9"/>
        <v>1</v>
      </c>
      <c r="M39" t="str">
        <f t="shared" si="3"/>
        <v>DFC.CI01</v>
      </c>
      <c r="N39">
        <f>VLOOKUP(B39,'School Details'!A:K,10,FALSE)</f>
        <v>400157</v>
      </c>
      <c r="O39" t="str">
        <f t="shared" si="4"/>
        <v>Northgate</v>
      </c>
      <c r="P39" t="str">
        <f>VLOOKUP($N39,LBB_Code!$B:$F,3,FALSE)</f>
        <v>Northgate</v>
      </c>
      <c r="Q39" t="str">
        <f>VLOOKUP($N39,LBB_Code!$B:$F,2,FALSE)</f>
        <v>S900008366</v>
      </c>
      <c r="R39" t="str">
        <f>VLOOKUP($N39,LBB_Code!$B:$F,4,FALSE)</f>
        <v>HA8 0AD</v>
      </c>
      <c r="S39" t="str">
        <f>VLOOKUP($G39,LBB_Code!$J:$O, 6,FALSE)</f>
        <v>A1.D11340.661225.99999.9999999.999999</v>
      </c>
      <c r="T39" s="153"/>
      <c r="W39" s="121"/>
      <c r="Z39" s="121"/>
      <c r="AC39" s="121"/>
      <c r="AD39" t="str">
        <f t="shared" si="5"/>
        <v>1102.DFC.CI01Jul251</v>
      </c>
      <c r="AE39" t="str">
        <f t="shared" si="6"/>
        <v>Northgate1102.DFC.CI01Jul251</v>
      </c>
      <c r="AF39" s="121">
        <v>4928.12</v>
      </c>
      <c r="AI39" s="121"/>
      <c r="AL39" s="121"/>
      <c r="AR39" s="121"/>
      <c r="AU39" s="121"/>
      <c r="AX39" s="121"/>
      <c r="BA39" s="121"/>
      <c r="BD39" s="121"/>
      <c r="BE39" s="119">
        <f t="shared" si="7"/>
        <v>4928.12</v>
      </c>
      <c r="BF39" s="119">
        <f t="shared" si="8"/>
        <v>4928.12</v>
      </c>
    </row>
    <row r="40" spans="1:58" x14ac:dyDescent="0.25">
      <c r="A40">
        <f t="shared" si="2"/>
        <v>3022045</v>
      </c>
      <c r="B40">
        <v>3022045</v>
      </c>
      <c r="C40" t="str">
        <f>VLOOKUP(B40,'School Details'!A:K,2,FALSE)</f>
        <v>Northside</v>
      </c>
      <c r="D40">
        <f>VLOOKUP(B40,'School Details'!A:K,3,FALSE)</f>
        <v>0</v>
      </c>
      <c r="E40" t="s">
        <v>400</v>
      </c>
      <c r="F40" t="str">
        <f>VLOOKUP(B40,'School Details'!A:K,5,FALSE)</f>
        <v>Primary</v>
      </c>
      <c r="G40" s="100" t="s">
        <v>1008</v>
      </c>
      <c r="H40" t="str">
        <f>VLOOKUP(G40,CCs!$Q:$R,2,FALSE)</f>
        <v>DFC Grnt Pd-Pri Sch</v>
      </c>
      <c r="I40" s="127" t="s">
        <v>570</v>
      </c>
      <c r="J40">
        <v>661225</v>
      </c>
      <c r="K40" t="s">
        <v>23867</v>
      </c>
      <c r="L40">
        <f t="shared" si="9"/>
        <v>1</v>
      </c>
      <c r="M40" t="str">
        <f t="shared" si="3"/>
        <v>DFC.CI01</v>
      </c>
      <c r="N40">
        <f>VLOOKUP(B40,'School Details'!A:K,10,FALSE)</f>
        <v>400089</v>
      </c>
      <c r="O40" t="str">
        <f t="shared" si="4"/>
        <v>Northside</v>
      </c>
      <c r="P40" t="str">
        <f>VLOOKUP($N40,LBB_Code!$B:$F,3,FALSE)</f>
        <v>Northside School</v>
      </c>
      <c r="Q40" t="str">
        <f>VLOOKUP($N40,LBB_Code!$B:$F,2,FALSE)</f>
        <v>S900008337</v>
      </c>
      <c r="R40" t="str">
        <f>VLOOKUP($N40,LBB_Code!$B:$F,4,FALSE)</f>
        <v>N12 8JP</v>
      </c>
      <c r="S40" t="str">
        <f>VLOOKUP($G40,LBB_Code!$J:$O, 6,FALSE)</f>
        <v>A1.D11331.661225.99999.9999999.999999</v>
      </c>
      <c r="T40" s="153"/>
      <c r="W40" s="121"/>
      <c r="Z40" s="121"/>
      <c r="AC40" s="121"/>
      <c r="AD40" t="str">
        <f t="shared" si="5"/>
        <v>2045.DFC.CI01Jul251</v>
      </c>
      <c r="AE40" t="str">
        <f t="shared" si="6"/>
        <v>Northside 2045.DFC.CI01Jul251</v>
      </c>
      <c r="AF40" s="121">
        <v>6772</v>
      </c>
      <c r="AI40" s="121"/>
      <c r="AL40" s="121"/>
      <c r="AR40" s="121"/>
      <c r="AU40" s="121"/>
      <c r="AX40" s="121"/>
      <c r="BA40" s="121"/>
      <c r="BD40" s="121"/>
      <c r="BE40" s="119">
        <f t="shared" si="7"/>
        <v>6772</v>
      </c>
      <c r="BF40" s="121">
        <f t="shared" si="8"/>
        <v>6772</v>
      </c>
    </row>
    <row r="41" spans="1:58" x14ac:dyDescent="0.25">
      <c r="A41">
        <f t="shared" si="2"/>
        <v>3027005</v>
      </c>
      <c r="B41">
        <v>3027005</v>
      </c>
      <c r="C41" t="str">
        <f>VLOOKUP(B41,'School Details'!A:K,2,FALSE)</f>
        <v>Northway</v>
      </c>
      <c r="D41">
        <f>VLOOKUP(B41,'School Details'!A:K,3,FALSE)</f>
        <v>0</v>
      </c>
      <c r="E41" t="s">
        <v>400</v>
      </c>
      <c r="F41" t="str">
        <f>VLOOKUP(B41,'School Details'!A:K,5,FALSE)</f>
        <v>Special</v>
      </c>
      <c r="G41" s="100" t="s">
        <v>1013</v>
      </c>
      <c r="H41" t="str">
        <f>VLOOKUP(G41,CCs!$Q:$R,2,FALSE)</f>
        <v>DFC Grnt Pd-Spec Sch</v>
      </c>
      <c r="I41" s="127" t="s">
        <v>570</v>
      </c>
      <c r="J41">
        <v>661225</v>
      </c>
      <c r="K41" t="s">
        <v>23867</v>
      </c>
      <c r="L41">
        <f t="shared" si="9"/>
        <v>1</v>
      </c>
      <c r="M41" t="str">
        <f t="shared" si="3"/>
        <v>DFC.CI01</v>
      </c>
      <c r="N41">
        <f>VLOOKUP(B41,'School Details'!A:K,10,FALSE)</f>
        <v>400034</v>
      </c>
      <c r="O41" t="str">
        <f t="shared" si="4"/>
        <v>Northway</v>
      </c>
      <c r="P41" t="str">
        <f>VLOOKUP($N41,LBB_Code!$B:$F,3,FALSE)</f>
        <v>Northway School</v>
      </c>
      <c r="Q41" t="str">
        <f>VLOOKUP($N41,LBB_Code!$B:$F,2,FALSE)</f>
        <v>S900008300</v>
      </c>
      <c r="R41" t="str">
        <f>VLOOKUP($N41,LBB_Code!$B:$F,4,FALSE)</f>
        <v>NW7 3HS</v>
      </c>
      <c r="S41" t="str">
        <f>VLOOKUP($G41,LBB_Code!$J:$O, 6,FALSE)</f>
        <v>A1.D11340.661225.99999.9999999.999999</v>
      </c>
      <c r="T41" s="153"/>
      <c r="W41" s="121"/>
      <c r="Z41" s="121"/>
      <c r="AC41" s="121"/>
      <c r="AD41" t="str">
        <f t="shared" si="5"/>
        <v>7005.DFC.CI01Jul251</v>
      </c>
      <c r="AE41" t="str">
        <f t="shared" si="6"/>
        <v>Northway S7005.DFC.CI01Jul251</v>
      </c>
      <c r="AF41" s="121">
        <v>11796.25</v>
      </c>
      <c r="AI41" s="121"/>
      <c r="AL41" s="121"/>
      <c r="AR41" s="121"/>
      <c r="AU41" s="121"/>
      <c r="AX41" s="121"/>
      <c r="BA41" s="121"/>
      <c r="BD41" s="121"/>
      <c r="BE41" s="119">
        <f t="shared" si="7"/>
        <v>11796.25</v>
      </c>
      <c r="BF41" s="121">
        <f t="shared" si="8"/>
        <v>11796.25</v>
      </c>
    </row>
    <row r="42" spans="1:58" x14ac:dyDescent="0.25">
      <c r="A42">
        <f t="shared" si="2"/>
        <v>3027009</v>
      </c>
      <c r="B42">
        <v>3027009</v>
      </c>
      <c r="C42" t="str">
        <f>VLOOKUP(B42,'School Details'!A:K,2,FALSE)</f>
        <v>Oakleigh</v>
      </c>
      <c r="D42">
        <f>VLOOKUP(B42,'School Details'!A:K,3,FALSE)</f>
        <v>0</v>
      </c>
      <c r="E42" t="s">
        <v>400</v>
      </c>
      <c r="F42" t="str">
        <f>VLOOKUP(B42,'School Details'!A:K,5,FALSE)</f>
        <v>Special</v>
      </c>
      <c r="G42" s="100" t="s">
        <v>1013</v>
      </c>
      <c r="H42" t="str">
        <f>VLOOKUP(G42,CCs!$Q:$R,2,FALSE)</f>
        <v>DFC Grnt Pd-Spec Sch</v>
      </c>
      <c r="I42" s="127" t="s">
        <v>570</v>
      </c>
      <c r="J42">
        <v>661225</v>
      </c>
      <c r="K42" t="s">
        <v>23867</v>
      </c>
      <c r="L42">
        <f t="shared" si="9"/>
        <v>1</v>
      </c>
      <c r="M42" t="str">
        <f t="shared" si="3"/>
        <v>DFC.CI01</v>
      </c>
      <c r="N42">
        <f>VLOOKUP(B42,'School Details'!A:K,10,FALSE)</f>
        <v>400091</v>
      </c>
      <c r="O42" t="str">
        <f t="shared" si="4"/>
        <v>Oakleigh</v>
      </c>
      <c r="P42" t="str">
        <f>VLOOKUP($N42,LBB_Code!$B:$F,3,FALSE)</f>
        <v>Oakleigh School</v>
      </c>
      <c r="Q42" t="str">
        <f>VLOOKUP($N42,LBB_Code!$B:$F,2,FALSE)</f>
        <v>S900008338</v>
      </c>
      <c r="R42" t="str">
        <f>VLOOKUP($N42,LBB_Code!$B:$F,4,FALSE)</f>
        <v>N20 0DH</v>
      </c>
      <c r="S42" t="str">
        <f>VLOOKUP($G42,LBB_Code!$J:$O, 6,FALSE)</f>
        <v>A1.D11340.661225.99999.9999999.999999</v>
      </c>
      <c r="T42" s="153"/>
      <c r="W42" s="121"/>
      <c r="Z42" s="121"/>
      <c r="AC42" s="121"/>
      <c r="AD42" t="str">
        <f t="shared" si="5"/>
        <v>7009.DFC.CI01Jul251</v>
      </c>
      <c r="AE42" t="str">
        <f t="shared" si="6"/>
        <v>Oakleigh S7009.DFC.CI01Jul251</v>
      </c>
      <c r="AF42" s="121">
        <v>11857</v>
      </c>
      <c r="AI42" s="121"/>
      <c r="AL42" s="121"/>
      <c r="AR42" s="121"/>
      <c r="AU42" s="121"/>
      <c r="AX42" s="121"/>
      <c r="BA42" s="121"/>
      <c r="BD42" s="121"/>
      <c r="BE42" s="119">
        <f t="shared" si="7"/>
        <v>11857</v>
      </c>
      <c r="BF42" s="121">
        <f t="shared" si="8"/>
        <v>11857</v>
      </c>
    </row>
    <row r="43" spans="1:58" x14ac:dyDescent="0.25">
      <c r="A43">
        <f t="shared" si="2"/>
        <v>3021100</v>
      </c>
      <c r="B43">
        <v>3021100</v>
      </c>
      <c r="C43" t="str">
        <f>VLOOKUP(B43,'School Details'!A:K,2,FALSE)</f>
        <v>Pavilion</v>
      </c>
      <c r="D43">
        <f>VLOOKUP(B43,'School Details'!A:K,3,FALSE)</f>
        <v>0</v>
      </c>
      <c r="E43" t="s">
        <v>400</v>
      </c>
      <c r="F43" t="str">
        <f>VLOOKUP(B43,'School Details'!A:K,5,FALSE)</f>
        <v>PRU</v>
      </c>
      <c r="G43" s="100" t="s">
        <v>1013</v>
      </c>
      <c r="H43" t="str">
        <f>VLOOKUP(G43,CCs!$Q:$R,2,FALSE)</f>
        <v>DFC Grnt Pd-Spec Sch</v>
      </c>
      <c r="I43" s="127" t="s">
        <v>570</v>
      </c>
      <c r="J43">
        <v>661225</v>
      </c>
      <c r="K43" t="s">
        <v>23867</v>
      </c>
      <c r="L43">
        <f t="shared" si="9"/>
        <v>1</v>
      </c>
      <c r="M43" t="str">
        <f t="shared" si="3"/>
        <v>DFC.CI01</v>
      </c>
      <c r="N43">
        <f>VLOOKUP(B43,'School Details'!A:K,10,FALSE)</f>
        <v>400156</v>
      </c>
      <c r="O43" t="str">
        <f t="shared" si="4"/>
        <v>Pavilion</v>
      </c>
      <c r="P43" t="str">
        <f>VLOOKUP($N43,LBB_Code!$B:$F,3,FALSE)</f>
        <v>Pavilion Study Centre</v>
      </c>
      <c r="Q43" t="str">
        <f>VLOOKUP($N43,LBB_Code!$B:$F,2,FALSE)</f>
        <v>S900008365</v>
      </c>
      <c r="R43" t="str">
        <f>VLOOKUP($N43,LBB_Code!$B:$F,4,FALSE)</f>
        <v>N20 9DX</v>
      </c>
      <c r="S43" t="str">
        <f>VLOOKUP($G43,LBB_Code!$J:$O, 6,FALSE)</f>
        <v>A1.D11340.661225.99999.9999999.999999</v>
      </c>
      <c r="T43" s="153"/>
      <c r="W43" s="121"/>
      <c r="Z43" s="121"/>
      <c r="AC43" s="121"/>
      <c r="AD43" t="str">
        <f t="shared" si="5"/>
        <v>1100.DFC.CI01Jul251</v>
      </c>
      <c r="AE43" t="str">
        <f t="shared" si="6"/>
        <v>Pavilion S1100.DFC.CI01Jul251</v>
      </c>
      <c r="AF43" s="121">
        <v>8615.31</v>
      </c>
      <c r="AI43" s="121"/>
      <c r="AL43" s="121"/>
      <c r="AR43" s="121"/>
      <c r="AU43" s="121"/>
      <c r="AX43" s="121"/>
      <c r="BA43" s="121"/>
      <c r="BD43" s="121"/>
      <c r="BE43" s="119">
        <f t="shared" si="7"/>
        <v>8615.31</v>
      </c>
      <c r="BF43" s="119">
        <f t="shared" si="8"/>
        <v>8615.31</v>
      </c>
    </row>
    <row r="44" spans="1:58" x14ac:dyDescent="0.25">
      <c r="A44" t="s">
        <v>752</v>
      </c>
      <c r="B44">
        <v>3022071</v>
      </c>
      <c r="C44" t="str">
        <f>VLOOKUP(B44,'School Details'!A:K,2,FALSE)</f>
        <v xml:space="preserve">Queenswell Infant </v>
      </c>
      <c r="D44">
        <f>VLOOKUP(B44,'School Details'!A:K,3,FALSE)</f>
        <v>0</v>
      </c>
      <c r="E44" t="s">
        <v>400</v>
      </c>
      <c r="F44" t="str">
        <f>VLOOKUP(B44,'School Details'!A:K,5,FALSE)</f>
        <v>Primary</v>
      </c>
      <c r="G44" s="100" t="s">
        <v>1008</v>
      </c>
      <c r="H44" t="str">
        <f>VLOOKUP(G44,CCs!$Q:$R,2,FALSE)</f>
        <v>DFC Grnt Pd-Pri Sch</v>
      </c>
      <c r="I44" s="127" t="s">
        <v>570</v>
      </c>
      <c r="J44">
        <v>661225</v>
      </c>
      <c r="K44" t="s">
        <v>23867</v>
      </c>
      <c r="L44">
        <f t="shared" si="9"/>
        <v>1</v>
      </c>
      <c r="M44" t="str">
        <f t="shared" si="3"/>
        <v>DFC.CI01</v>
      </c>
      <c r="N44">
        <f>VLOOKUP(B44,'School Details'!A:K,10,FALSE)</f>
        <v>400012</v>
      </c>
      <c r="O44" t="str">
        <f t="shared" si="4"/>
        <v xml:space="preserve">Queenswell Infant </v>
      </c>
      <c r="P44" t="str">
        <f>VLOOKUP($N44,LBB_Code!$B:$F,3,FALSE)</f>
        <v>Queenswell Junior School</v>
      </c>
      <c r="Q44" t="str">
        <f>VLOOKUP($N44,LBB_Code!$B:$F,2,FALSE)</f>
        <v>S900008287</v>
      </c>
      <c r="R44" t="str">
        <f>VLOOKUP($N44,LBB_Code!$B:$F,4,FALSE)</f>
        <v>N20 0NQ</v>
      </c>
      <c r="S44" t="str">
        <f>VLOOKUP($G44,LBB_Code!$J:$O, 6,FALSE)</f>
        <v>A1.D11331.661225.99999.9999999.999999</v>
      </c>
      <c r="T44" s="153"/>
      <c r="W44" s="121"/>
      <c r="Z44" s="121"/>
      <c r="AC44" s="121"/>
      <c r="AD44" t="str">
        <f t="shared" si="5"/>
        <v>2072.DFC.CI01Jul251</v>
      </c>
      <c r="AE44" t="str">
        <f t="shared" si="6"/>
        <v>Queenswell2072.DFC.CI01Jul251</v>
      </c>
      <c r="AF44" s="121">
        <v>6106</v>
      </c>
      <c r="AI44" s="121"/>
      <c r="AL44" s="121"/>
      <c r="AR44" s="121"/>
      <c r="AU44" s="121"/>
      <c r="AX44" s="121"/>
      <c r="BA44" s="121"/>
      <c r="BD44" s="121"/>
      <c r="BE44" s="119">
        <f t="shared" si="7"/>
        <v>6106</v>
      </c>
      <c r="BF44" s="119">
        <f t="shared" si="8"/>
        <v>6106</v>
      </c>
    </row>
    <row r="45" spans="1:58" x14ac:dyDescent="0.25">
      <c r="A45" t="s">
        <v>752</v>
      </c>
      <c r="B45">
        <v>3022072</v>
      </c>
      <c r="C45" t="str">
        <f>VLOOKUP(B45,'School Details'!A:K,2,FALSE)</f>
        <v>Queenswell Junior</v>
      </c>
      <c r="D45">
        <f>VLOOKUP(B45,'School Details'!A:K,3,FALSE)</f>
        <v>0</v>
      </c>
      <c r="E45" t="s">
        <v>400</v>
      </c>
      <c r="F45" t="str">
        <f>VLOOKUP(B45,'School Details'!A:K,5,FALSE)</f>
        <v>Primary</v>
      </c>
      <c r="G45" s="100" t="s">
        <v>1008</v>
      </c>
      <c r="H45" t="str">
        <f>VLOOKUP(G45,CCs!$Q:$R,2,FALSE)</f>
        <v>DFC Grnt Pd-Pri Sch</v>
      </c>
      <c r="I45" s="127" t="s">
        <v>570</v>
      </c>
      <c r="J45">
        <v>661225</v>
      </c>
      <c r="K45" t="s">
        <v>23867</v>
      </c>
      <c r="L45">
        <f t="shared" si="9"/>
        <v>1</v>
      </c>
      <c r="M45" t="str">
        <f t="shared" si="3"/>
        <v>DFC.CI01</v>
      </c>
      <c r="N45">
        <f>VLOOKUP(B45,'School Details'!A:K,10,FALSE)</f>
        <v>400012</v>
      </c>
      <c r="O45" t="str">
        <f t="shared" si="4"/>
        <v>Queenswell Junior</v>
      </c>
      <c r="P45" t="str">
        <f>VLOOKUP($N45,LBB_Code!$B:$F,3,FALSE)</f>
        <v>Queenswell Junior School</v>
      </c>
      <c r="Q45" t="str">
        <f>VLOOKUP($N45,LBB_Code!$B:$F,2,FALSE)</f>
        <v>S900008287</v>
      </c>
      <c r="R45" t="str">
        <f>VLOOKUP($N45,LBB_Code!$B:$F,4,FALSE)</f>
        <v>N20 0NQ</v>
      </c>
      <c r="S45" t="str">
        <f>VLOOKUP($G45,LBB_Code!$J:$O, 6,FALSE)</f>
        <v>A1.D11331.661225.99999.9999999.999999</v>
      </c>
      <c r="T45" s="153"/>
      <c r="W45" s="121"/>
      <c r="Z45" s="121"/>
      <c r="AC45" s="121"/>
      <c r="AD45" t="str">
        <f t="shared" si="5"/>
        <v>2072.DFC.CI01Jul251</v>
      </c>
      <c r="AE45" t="str">
        <f t="shared" si="6"/>
        <v>Queenswell2072.DFC.CI01Jul251</v>
      </c>
      <c r="AF45" s="121">
        <v>6925</v>
      </c>
      <c r="AI45" s="121"/>
      <c r="AL45" s="121"/>
      <c r="AR45" s="121"/>
      <c r="AU45" s="121"/>
      <c r="AX45" s="121"/>
      <c r="BA45" s="121"/>
      <c r="BD45" s="121"/>
      <c r="BE45" s="119">
        <f t="shared" si="7"/>
        <v>6925</v>
      </c>
      <c r="BF45" s="119">
        <f t="shared" si="8"/>
        <v>6925</v>
      </c>
    </row>
    <row r="46" spans="1:58" x14ac:dyDescent="0.25">
      <c r="A46">
        <f t="shared" si="2"/>
        <v>3021003</v>
      </c>
      <c r="B46">
        <v>3021003</v>
      </c>
      <c r="C46" t="str">
        <f>VLOOKUP(B46,'School Details'!A:K,2,FALSE)</f>
        <v>St Margaret's Nursery</v>
      </c>
      <c r="D46">
        <f>VLOOKUP(B46,'School Details'!A:K,3,FALSE)</f>
        <v>0</v>
      </c>
      <c r="E46" t="s">
        <v>400</v>
      </c>
      <c r="F46" t="str">
        <f>VLOOKUP(B46,'School Details'!A:K,5,FALSE)</f>
        <v>Nursery</v>
      </c>
      <c r="G46" s="100" t="s">
        <v>1006</v>
      </c>
      <c r="H46" t="str">
        <f>VLOOKUP(G46,CCs!$Q:$R,2,FALSE)</f>
        <v>DFC Grnt Pd-Nur Sch</v>
      </c>
      <c r="I46" s="127" t="s">
        <v>570</v>
      </c>
      <c r="J46">
        <v>661225</v>
      </c>
      <c r="K46" t="s">
        <v>23867</v>
      </c>
      <c r="L46">
        <f t="shared" si="9"/>
        <v>1</v>
      </c>
      <c r="M46" t="str">
        <f t="shared" si="3"/>
        <v>DFC.CI01</v>
      </c>
      <c r="N46">
        <f>VLOOKUP(B46,'School Details'!A:K,10,FALSE)</f>
        <v>400102</v>
      </c>
      <c r="O46" t="str">
        <f t="shared" si="4"/>
        <v>St Margaret's Nursery</v>
      </c>
      <c r="P46" t="str">
        <f>VLOOKUP($N46,LBB_Code!$B:$F,3,FALSE)</f>
        <v>Brookhill Nursery School</v>
      </c>
      <c r="Q46" t="str">
        <f>VLOOKUP($N46,LBB_Code!$B:$F,2,FALSE)</f>
        <v>S900008346</v>
      </c>
      <c r="R46" t="str">
        <f>VLOOKUP($N46,LBB_Code!$B:$F,4,FALSE)</f>
        <v>EN4 8SD</v>
      </c>
      <c r="S46" t="str">
        <f>VLOOKUP($G46,LBB_Code!$J:$O, 6,FALSE)</f>
        <v>A1.D11327.661225.99999.9999999.999999</v>
      </c>
      <c r="T46" s="153"/>
      <c r="W46" s="121"/>
      <c r="Z46" s="121"/>
      <c r="AC46" s="121"/>
      <c r="AD46" t="str">
        <f t="shared" si="5"/>
        <v>1003.DFC.CI01Jul251</v>
      </c>
      <c r="AE46" t="str">
        <f t="shared" si="6"/>
        <v>Brookhill 1003.DFC.CI01Jul251</v>
      </c>
      <c r="AF46" s="121">
        <v>4904.5</v>
      </c>
      <c r="AI46" s="121"/>
      <c r="AL46" s="121"/>
      <c r="AR46" s="121"/>
      <c r="AU46" s="121"/>
      <c r="AX46" s="121"/>
      <c r="BA46" s="121"/>
      <c r="BD46" s="121"/>
      <c r="BE46" s="119">
        <f t="shared" si="7"/>
        <v>4904.5</v>
      </c>
      <c r="BF46" s="119">
        <f t="shared" si="8"/>
        <v>4904.5</v>
      </c>
    </row>
    <row r="47" spans="1:58" x14ac:dyDescent="0.25">
      <c r="A47">
        <f t="shared" si="2"/>
        <v>3022070</v>
      </c>
      <c r="B47">
        <v>3022070</v>
      </c>
      <c r="C47" t="str">
        <f>VLOOKUP(B47,'School Details'!A:K,2,FALSE)</f>
        <v>Sunnyfields</v>
      </c>
      <c r="D47">
        <f>VLOOKUP(B47,'School Details'!A:K,3,FALSE)</f>
        <v>0</v>
      </c>
      <c r="E47" t="s">
        <v>400</v>
      </c>
      <c r="F47" t="str">
        <f>VLOOKUP(B47,'School Details'!A:K,5,FALSE)</f>
        <v>Primary</v>
      </c>
      <c r="G47" s="100" t="s">
        <v>1008</v>
      </c>
      <c r="H47" t="str">
        <f>VLOOKUP(G47,CCs!$Q:$R,2,FALSE)</f>
        <v>DFC Grnt Pd-Pri Sch</v>
      </c>
      <c r="I47" s="127" t="s">
        <v>570</v>
      </c>
      <c r="J47">
        <v>661225</v>
      </c>
      <c r="K47" t="s">
        <v>23867</v>
      </c>
      <c r="L47">
        <f t="shared" si="9"/>
        <v>1</v>
      </c>
      <c r="M47" t="str">
        <f t="shared" si="3"/>
        <v>DFC.CI01</v>
      </c>
      <c r="N47">
        <f>VLOOKUP(B47,'School Details'!A:K,10,FALSE)</f>
        <v>400038</v>
      </c>
      <c r="O47" t="str">
        <f t="shared" si="4"/>
        <v>Sunnyfields</v>
      </c>
      <c r="P47" t="str">
        <f>VLOOKUP($N47,LBB_Code!$B:$F,3,FALSE)</f>
        <v>Sunnyfields School</v>
      </c>
      <c r="Q47" t="str">
        <f>VLOOKUP($N47,LBB_Code!$B:$F,2,FALSE)</f>
        <v>S900008304</v>
      </c>
      <c r="R47" t="str">
        <f>VLOOKUP($N47,LBB_Code!$B:$F,4,FALSE)</f>
        <v>NW4 4JH</v>
      </c>
      <c r="S47" t="str">
        <f>VLOOKUP($G47,LBB_Code!$J:$O, 6,FALSE)</f>
        <v>A1.D11331.661225.99999.9999999.999999</v>
      </c>
      <c r="T47" s="153"/>
      <c r="W47" s="121"/>
      <c r="Z47" s="121"/>
      <c r="AC47" s="121"/>
      <c r="AD47" t="str">
        <f t="shared" si="5"/>
        <v>2070.DFC.CI01Jul251</v>
      </c>
      <c r="AE47" t="str">
        <f t="shared" si="6"/>
        <v>Sunnyfield2070.DFC.CI01Jul251</v>
      </c>
      <c r="AF47" s="121">
        <v>6686.5</v>
      </c>
      <c r="AI47" s="121"/>
      <c r="AL47" s="121"/>
      <c r="AR47" s="121"/>
      <c r="AU47" s="121"/>
      <c r="AX47" s="121"/>
      <c r="BA47" s="121"/>
      <c r="BD47" s="121"/>
      <c r="BE47" s="119">
        <f t="shared" si="7"/>
        <v>6686.5</v>
      </c>
      <c r="BF47" s="119">
        <f t="shared" si="8"/>
        <v>6686.5</v>
      </c>
    </row>
    <row r="48" spans="1:58" x14ac:dyDescent="0.25">
      <c r="A48">
        <f t="shared" si="2"/>
        <v>3022077</v>
      </c>
      <c r="B48">
        <v>3022077</v>
      </c>
      <c r="C48" t="str">
        <f>VLOOKUP(B48,'School Details'!A:K,2,FALSE)</f>
        <v>Orion</v>
      </c>
      <c r="D48">
        <f>VLOOKUP(B48,'School Details'!A:K,3,FALSE)</f>
        <v>0</v>
      </c>
      <c r="E48" t="s">
        <v>400</v>
      </c>
      <c r="F48" t="str">
        <f>VLOOKUP(B48,'School Details'!A:K,5,FALSE)</f>
        <v>Primary</v>
      </c>
      <c r="G48" s="100" t="s">
        <v>1008</v>
      </c>
      <c r="H48" t="str">
        <f>VLOOKUP(G48,CCs!$Q:$R,2,FALSE)</f>
        <v>DFC Grnt Pd-Pri Sch</v>
      </c>
      <c r="I48" s="127" t="s">
        <v>570</v>
      </c>
      <c r="J48">
        <v>661225</v>
      </c>
      <c r="K48" t="s">
        <v>23867</v>
      </c>
      <c r="L48">
        <f t="shared" si="9"/>
        <v>1</v>
      </c>
      <c r="M48" t="str">
        <f t="shared" si="3"/>
        <v>DFC.CI01</v>
      </c>
      <c r="N48">
        <f>VLOOKUP(B48,'School Details'!A:K,10,FALSE)</f>
        <v>400113</v>
      </c>
      <c r="O48" t="str">
        <f t="shared" si="4"/>
        <v>Orion</v>
      </c>
      <c r="P48" t="str">
        <f>VLOOKUP($N48,LBB_Code!$B:$F,3,FALSE)</f>
        <v>The Orion Primary School</v>
      </c>
      <c r="Q48" t="str">
        <f>VLOOKUP($N48,LBB_Code!$B:$F,2,FALSE)</f>
        <v>S900008355</v>
      </c>
      <c r="R48" t="str">
        <f>VLOOKUP($N48,LBB_Code!$B:$F,4,FALSE)</f>
        <v>NW7 2AL</v>
      </c>
      <c r="S48" t="str">
        <f>VLOOKUP($G48,LBB_Code!$J:$O, 6,FALSE)</f>
        <v>A1.D11331.661225.99999.9999999.999999</v>
      </c>
      <c r="T48" s="153"/>
      <c r="W48" s="121"/>
      <c r="Z48" s="121"/>
      <c r="AC48" s="121"/>
      <c r="AD48" t="str">
        <f t="shared" si="5"/>
        <v>2077.DFC.CI01Jul251</v>
      </c>
      <c r="AE48" t="str">
        <f t="shared" si="6"/>
        <v>The Orion 2077.DFC.CI01Jul251</v>
      </c>
      <c r="AF48" s="121">
        <v>14404</v>
      </c>
      <c r="AI48" s="121"/>
      <c r="AL48" s="121"/>
      <c r="AR48" s="121"/>
      <c r="AU48" s="121"/>
      <c r="AX48" s="121"/>
      <c r="BA48" s="121"/>
      <c r="BD48" s="121"/>
      <c r="BE48" s="119">
        <f t="shared" si="7"/>
        <v>14404</v>
      </c>
      <c r="BF48" s="119">
        <f t="shared" si="8"/>
        <v>14404</v>
      </c>
    </row>
    <row r="49" spans="1:58" x14ac:dyDescent="0.25">
      <c r="A49">
        <f t="shared" si="2"/>
        <v>3022055</v>
      </c>
      <c r="B49">
        <v>3022055</v>
      </c>
      <c r="C49" t="str">
        <f>VLOOKUP(B49,'School Details'!A:K,2,FALSE)</f>
        <v>Tudor</v>
      </c>
      <c r="D49">
        <f>VLOOKUP(B49,'School Details'!A:K,3,FALSE)</f>
        <v>0</v>
      </c>
      <c r="E49" t="s">
        <v>400</v>
      </c>
      <c r="F49" t="str">
        <f>VLOOKUP(B49,'School Details'!A:K,5,FALSE)</f>
        <v>Primary</v>
      </c>
      <c r="G49" s="100" t="s">
        <v>1008</v>
      </c>
      <c r="H49" t="str">
        <f>VLOOKUP(G49,CCs!$Q:$R,2,FALSE)</f>
        <v>DFC Grnt Pd-Pri Sch</v>
      </c>
      <c r="I49" s="127" t="s">
        <v>570</v>
      </c>
      <c r="J49">
        <v>661225</v>
      </c>
      <c r="K49" t="s">
        <v>23867</v>
      </c>
      <c r="L49">
        <f t="shared" si="9"/>
        <v>1</v>
      </c>
      <c r="M49" t="str">
        <f t="shared" si="3"/>
        <v>DFC.CI01</v>
      </c>
      <c r="N49">
        <f>VLOOKUP(B49,'School Details'!A:K,10,FALSE)</f>
        <v>400101</v>
      </c>
      <c r="O49" t="str">
        <f t="shared" si="4"/>
        <v>Tudor</v>
      </c>
      <c r="P49" t="str">
        <f>VLOOKUP($N49,LBB_Code!$B:$F,3,FALSE)</f>
        <v>Tudor School</v>
      </c>
      <c r="Q49" t="str">
        <f>VLOOKUP($N49,LBB_Code!$B:$F,2,FALSE)</f>
        <v>S900008345</v>
      </c>
      <c r="R49" t="str">
        <f>VLOOKUP($N49,LBB_Code!$B:$F,4,FALSE)</f>
        <v>N3 2AG</v>
      </c>
      <c r="S49" t="str">
        <f>VLOOKUP($G49,LBB_Code!$J:$O, 6,FALSE)</f>
        <v>A1.D11331.661225.99999.9999999.999999</v>
      </c>
      <c r="T49" s="153"/>
      <c r="W49" s="121"/>
      <c r="Z49" s="121"/>
      <c r="AC49" s="121"/>
      <c r="AD49" t="str">
        <f t="shared" si="5"/>
        <v>2055.DFC.CI01Jul251</v>
      </c>
      <c r="AE49" t="str">
        <f t="shared" si="6"/>
        <v>Tudor Scho2055.DFC.CI01Jul251</v>
      </c>
      <c r="AF49" s="121">
        <v>6369.25</v>
      </c>
      <c r="AI49" s="121"/>
      <c r="AL49" s="121"/>
      <c r="AR49" s="121"/>
      <c r="AU49" s="121"/>
      <c r="AX49" s="121"/>
      <c r="BA49" s="121"/>
      <c r="BD49" s="121"/>
      <c r="BE49" s="119">
        <f t="shared" si="7"/>
        <v>6369.25</v>
      </c>
      <c r="BF49" s="119">
        <f t="shared" si="8"/>
        <v>6369.25</v>
      </c>
    </row>
    <row r="50" spans="1:58" x14ac:dyDescent="0.25">
      <c r="A50">
        <f t="shared" si="2"/>
        <v>3022057</v>
      </c>
      <c r="B50">
        <v>3022057</v>
      </c>
      <c r="C50" t="str">
        <f>VLOOKUP(B50,'School Details'!A:K,2,FALSE)</f>
        <v>Underhill</v>
      </c>
      <c r="D50">
        <f>VLOOKUP(B50,'School Details'!A:K,3,FALSE)</f>
        <v>0</v>
      </c>
      <c r="E50" t="s">
        <v>400</v>
      </c>
      <c r="F50" t="str">
        <f>VLOOKUP(B50,'School Details'!A:K,5,FALSE)</f>
        <v>Primary</v>
      </c>
      <c r="G50" s="100" t="s">
        <v>1008</v>
      </c>
      <c r="H50" t="str">
        <f>VLOOKUP(G50,CCs!$Q:$R,2,FALSE)</f>
        <v>DFC Grnt Pd-Pri Sch</v>
      </c>
      <c r="I50" s="127" t="s">
        <v>570</v>
      </c>
      <c r="J50">
        <v>661225</v>
      </c>
      <c r="K50" t="s">
        <v>23867</v>
      </c>
      <c r="L50">
        <f t="shared" si="9"/>
        <v>1</v>
      </c>
      <c r="M50" t="str">
        <f t="shared" si="3"/>
        <v>DFC.CI01</v>
      </c>
      <c r="N50">
        <f>VLOOKUP(B50,'School Details'!A:K,10,FALSE)</f>
        <v>400053</v>
      </c>
      <c r="O50" t="str">
        <f t="shared" si="4"/>
        <v>Underhill</v>
      </c>
      <c r="P50" t="str">
        <f>VLOOKUP($N50,LBB_Code!$B:$F,3,FALSE)</f>
        <v>Underhill School</v>
      </c>
      <c r="Q50" t="str">
        <f>VLOOKUP($N50,LBB_Code!$B:$F,2,FALSE)</f>
        <v>S900008316</v>
      </c>
      <c r="R50" t="str">
        <f>VLOOKUP($N50,LBB_Code!$B:$F,4,FALSE)</f>
        <v>EN5 2LZ</v>
      </c>
      <c r="S50" t="str">
        <f>VLOOKUP($G50,LBB_Code!$J:$O, 6,FALSE)</f>
        <v>A1.D11331.661225.99999.9999999.999999</v>
      </c>
      <c r="T50" s="153"/>
      <c r="W50" s="121"/>
      <c r="Z50" s="121"/>
      <c r="AC50" s="121"/>
      <c r="AD50" t="str">
        <f t="shared" si="5"/>
        <v>2057.DFC.CI01Jul251</v>
      </c>
      <c r="AE50" t="str">
        <f t="shared" si="6"/>
        <v>Underhill 2057.DFC.CI01Jul251</v>
      </c>
      <c r="AF50" s="121">
        <v>9484.15</v>
      </c>
      <c r="AI50" s="121"/>
      <c r="AL50" s="121"/>
      <c r="AR50" s="121"/>
      <c r="AU50" s="121"/>
      <c r="AX50" s="121"/>
      <c r="BA50" s="121"/>
      <c r="BD50" s="121"/>
      <c r="BE50" s="119">
        <f t="shared" si="7"/>
        <v>9484.15</v>
      </c>
      <c r="BF50" s="119">
        <f t="shared" si="8"/>
        <v>9484.15</v>
      </c>
    </row>
    <row r="51" spans="1:58" x14ac:dyDescent="0.25">
      <c r="A51">
        <f t="shared" si="2"/>
        <v>3022076</v>
      </c>
      <c r="B51">
        <v>3022076</v>
      </c>
      <c r="C51" t="str">
        <f>VLOOKUP(B51,'School Details'!A:K,2,FALSE)</f>
        <v>Wessex Gardens</v>
      </c>
      <c r="D51">
        <f>VLOOKUP(B51,'School Details'!A:K,3,FALSE)</f>
        <v>0</v>
      </c>
      <c r="E51" t="s">
        <v>400</v>
      </c>
      <c r="F51" t="str">
        <f>VLOOKUP(B51,'School Details'!A:K,5,FALSE)</f>
        <v>Primary</v>
      </c>
      <c r="G51" s="100" t="s">
        <v>1008</v>
      </c>
      <c r="H51" t="str">
        <f>VLOOKUP(G51,CCs!$Q:$R,2,FALSE)</f>
        <v>DFC Grnt Pd-Pri Sch</v>
      </c>
      <c r="I51" s="127" t="s">
        <v>570</v>
      </c>
      <c r="J51">
        <v>661225</v>
      </c>
      <c r="K51" t="s">
        <v>23867</v>
      </c>
      <c r="L51">
        <f t="shared" si="9"/>
        <v>1</v>
      </c>
      <c r="M51" t="str">
        <f t="shared" si="3"/>
        <v>DFC.CI01</v>
      </c>
      <c r="N51">
        <f>VLOOKUP(B51,'School Details'!A:K,10,FALSE)</f>
        <v>400111</v>
      </c>
      <c r="O51" t="str">
        <f t="shared" si="4"/>
        <v>Wessex Gardens</v>
      </c>
      <c r="P51" t="str">
        <f>VLOOKUP($N51,LBB_Code!$B:$F,3,FALSE)</f>
        <v>Wessex Gardens School</v>
      </c>
      <c r="Q51" t="str">
        <f>VLOOKUP($N51,LBB_Code!$B:$F,2,FALSE)</f>
        <v>S900008353</v>
      </c>
      <c r="R51" t="str">
        <f>VLOOKUP($N51,LBB_Code!$B:$F,4,FALSE)</f>
        <v>NW11 9RR</v>
      </c>
      <c r="S51" t="str">
        <f>VLOOKUP($G51,LBB_Code!$J:$O, 6,FALSE)</f>
        <v>A1.D11331.661225.99999.9999999.999999</v>
      </c>
      <c r="T51" s="153"/>
      <c r="W51" s="121"/>
      <c r="Z51" s="121"/>
      <c r="AC51" s="121"/>
      <c r="AD51" t="str">
        <f t="shared" si="5"/>
        <v>2076.DFC.CI01Jul251</v>
      </c>
      <c r="AE51" t="str">
        <f t="shared" si="6"/>
        <v>Wessex Gar2076.DFC.CI01Jul251</v>
      </c>
      <c r="AF51" s="121">
        <v>7136.5</v>
      </c>
      <c r="AI51" s="121"/>
      <c r="AL51" s="121"/>
      <c r="AR51" s="121"/>
      <c r="AU51" s="121"/>
      <c r="AX51" s="121"/>
      <c r="BA51" s="121"/>
      <c r="BD51" s="121"/>
      <c r="BE51" s="119">
        <f t="shared" si="7"/>
        <v>7136.5</v>
      </c>
      <c r="BF51" s="119">
        <f t="shared" si="8"/>
        <v>7136.5</v>
      </c>
    </row>
    <row r="52" spans="1:58" x14ac:dyDescent="0.25">
      <c r="A52">
        <f t="shared" si="2"/>
        <v>3022060</v>
      </c>
      <c r="B52">
        <v>3022060</v>
      </c>
      <c r="C52" t="str">
        <f>VLOOKUP(B52,'School Details'!A:K,2,FALSE)</f>
        <v>Whitings Hill</v>
      </c>
      <c r="D52">
        <f>VLOOKUP(B52,'School Details'!A:K,3,FALSE)</f>
        <v>0</v>
      </c>
      <c r="E52" t="s">
        <v>400</v>
      </c>
      <c r="F52" t="str">
        <f>VLOOKUP(B52,'School Details'!A:K,5,FALSE)</f>
        <v>Primary</v>
      </c>
      <c r="G52" s="100" t="s">
        <v>1008</v>
      </c>
      <c r="H52" t="str">
        <f>VLOOKUP(G52,CCs!$Q:$R,2,FALSE)</f>
        <v>DFC Grnt Pd-Pri Sch</v>
      </c>
      <c r="I52" s="127" t="s">
        <v>570</v>
      </c>
      <c r="J52">
        <v>661225</v>
      </c>
      <c r="K52" t="s">
        <v>23867</v>
      </c>
      <c r="L52">
        <f t="shared" si="9"/>
        <v>1</v>
      </c>
      <c r="M52" t="str">
        <f t="shared" si="3"/>
        <v>DFC.CI01</v>
      </c>
      <c r="N52">
        <f>VLOOKUP(B52,'School Details'!A:K,10,FALSE)</f>
        <v>400011</v>
      </c>
      <c r="O52" t="str">
        <f t="shared" si="4"/>
        <v>Whitings Hill</v>
      </c>
      <c r="P52" t="str">
        <f>VLOOKUP($N52,LBB_Code!$B:$F,3,FALSE)</f>
        <v>Whitings Hill School</v>
      </c>
      <c r="Q52" t="str">
        <f>VLOOKUP($N52,LBB_Code!$B:$F,2,FALSE)</f>
        <v>S900008286</v>
      </c>
      <c r="R52" t="str">
        <f>VLOOKUP($N52,LBB_Code!$B:$F,4,FALSE)</f>
        <v>EN5 2QY</v>
      </c>
      <c r="S52" t="str">
        <f>VLOOKUP($G52,LBB_Code!$J:$O, 6,FALSE)</f>
        <v>A1.D11331.661225.99999.9999999.999999</v>
      </c>
      <c r="T52" s="153"/>
      <c r="W52" s="121"/>
      <c r="Z52" s="121"/>
      <c r="AC52" s="121"/>
      <c r="AD52" t="str">
        <f t="shared" si="5"/>
        <v>2060.DFC.CI01Jul251</v>
      </c>
      <c r="AE52" t="str">
        <f t="shared" si="6"/>
        <v>Whitings H2060.DFC.CI01Jul251</v>
      </c>
      <c r="AF52" s="121">
        <v>9154.75</v>
      </c>
      <c r="AI52" s="121"/>
      <c r="AL52" s="121"/>
      <c r="AR52" s="121"/>
      <c r="AU52" s="121"/>
      <c r="AX52" s="121"/>
      <c r="BA52" s="121"/>
      <c r="BD52" s="121"/>
      <c r="BE52" s="119">
        <f t="shared" si="7"/>
        <v>9154.75</v>
      </c>
      <c r="BF52" s="119">
        <f t="shared" si="8"/>
        <v>9154.75</v>
      </c>
    </row>
    <row r="53" spans="1:58" x14ac:dyDescent="0.25">
      <c r="A53">
        <f t="shared" si="2"/>
        <v>3023518</v>
      </c>
      <c r="B53">
        <v>3023518</v>
      </c>
      <c r="C53" t="str">
        <f>VLOOKUP(B53,'School Details'!A:K,2,FALSE)</f>
        <v>Woodcroft</v>
      </c>
      <c r="D53">
        <f>VLOOKUP(B53,'School Details'!A:K,3,FALSE)</f>
        <v>0</v>
      </c>
      <c r="E53" t="s">
        <v>400</v>
      </c>
      <c r="F53" t="str">
        <f>VLOOKUP(B53,'School Details'!A:K,5,FALSE)</f>
        <v>Primary</v>
      </c>
      <c r="G53" s="100" t="s">
        <v>1008</v>
      </c>
      <c r="H53" t="str">
        <f>VLOOKUP(G53,CCs!$Q:$R,2,FALSE)</f>
        <v>DFC Grnt Pd-Pri Sch</v>
      </c>
      <c r="I53" s="127" t="s">
        <v>570</v>
      </c>
      <c r="J53">
        <v>661225</v>
      </c>
      <c r="K53" t="s">
        <v>23867</v>
      </c>
      <c r="L53">
        <f t="shared" si="9"/>
        <v>1</v>
      </c>
      <c r="M53" t="str">
        <f t="shared" si="3"/>
        <v>DFC.CI01</v>
      </c>
      <c r="N53">
        <f>VLOOKUP(B53,'School Details'!A:K,10,FALSE)</f>
        <v>400117</v>
      </c>
      <c r="O53" t="str">
        <f t="shared" si="4"/>
        <v>Woodcroft</v>
      </c>
      <c r="P53" t="str">
        <f>VLOOKUP($N53,LBB_Code!$B:$F,3,FALSE)</f>
        <v>Woodcroft School</v>
      </c>
      <c r="Q53" t="str">
        <f>VLOOKUP($N53,LBB_Code!$B:$F,2,FALSE)</f>
        <v>S900008358</v>
      </c>
      <c r="R53" t="str">
        <f>VLOOKUP($N53,LBB_Code!$B:$F,4,FALSE)</f>
        <v>HA8 0QF</v>
      </c>
      <c r="S53" t="str">
        <f>VLOOKUP($G53,LBB_Code!$J:$O, 6,FALSE)</f>
        <v>A1.D11331.661225.99999.9999999.999999</v>
      </c>
      <c r="T53" s="153"/>
      <c r="W53" s="121"/>
      <c r="Z53" s="121"/>
      <c r="AC53" s="121"/>
      <c r="AD53" t="str">
        <f t="shared" si="5"/>
        <v>3518.DFC.CI01Jul251</v>
      </c>
      <c r="AE53" t="str">
        <f t="shared" si="6"/>
        <v>Woodcroft 3518.DFC.CI01Jul251</v>
      </c>
      <c r="AF53" s="121">
        <v>8719.3799999999992</v>
      </c>
      <c r="AI53" s="121"/>
      <c r="AL53" s="121"/>
      <c r="AR53" s="121"/>
      <c r="AU53" s="121"/>
      <c r="AX53" s="121"/>
      <c r="BA53" s="121"/>
      <c r="BD53" s="121"/>
      <c r="BE53" s="119">
        <f t="shared" si="7"/>
        <v>8719.3799999999992</v>
      </c>
      <c r="BF53" s="119">
        <f t="shared" si="8"/>
        <v>8719.3799999999992</v>
      </c>
    </row>
    <row r="54" spans="1:58" x14ac:dyDescent="0.25">
      <c r="A54">
        <f t="shared" si="2"/>
        <v>3022054</v>
      </c>
      <c r="B54">
        <v>3022054</v>
      </c>
      <c r="C54" t="str">
        <f>VLOOKUP(B54,'School Details'!A:K,2,FALSE)</f>
        <v>Woodridge</v>
      </c>
      <c r="D54">
        <f>VLOOKUP(B54,'School Details'!A:K,3,FALSE)</f>
        <v>0</v>
      </c>
      <c r="E54" t="s">
        <v>400</v>
      </c>
      <c r="F54" t="str">
        <f>VLOOKUP(B54,'School Details'!A:K,5,FALSE)</f>
        <v>Primary</v>
      </c>
      <c r="G54" s="100" t="s">
        <v>1008</v>
      </c>
      <c r="H54" t="str">
        <f>VLOOKUP(G54,CCs!$Q:$R,2,FALSE)</f>
        <v>DFC Grnt Pd-Pri Sch</v>
      </c>
      <c r="I54" s="127" t="s">
        <v>570</v>
      </c>
      <c r="J54">
        <v>661225</v>
      </c>
      <c r="K54" t="s">
        <v>23867</v>
      </c>
      <c r="L54">
        <f t="shared" si="9"/>
        <v>1</v>
      </c>
      <c r="M54" t="str">
        <f t="shared" si="3"/>
        <v>DFC.CI01</v>
      </c>
      <c r="N54">
        <f>VLOOKUP(B54,'School Details'!A:K,10,FALSE)</f>
        <v>400004</v>
      </c>
      <c r="O54" t="str">
        <f t="shared" si="4"/>
        <v>Woodridge</v>
      </c>
      <c r="P54" t="str">
        <f>VLOOKUP($N54,LBB_Code!$B:$F,3,FALSE)</f>
        <v>Woodridge School</v>
      </c>
      <c r="Q54" t="str">
        <f>VLOOKUP($N54,LBB_Code!$B:$F,2,FALSE)</f>
        <v>S900008280</v>
      </c>
      <c r="R54" t="str">
        <f>VLOOKUP($N54,LBB_Code!$B:$F,4,FALSE)</f>
        <v>N12 7HE</v>
      </c>
      <c r="S54" t="str">
        <f>VLOOKUP($G54,LBB_Code!$J:$O, 6,FALSE)</f>
        <v>A1.D11331.661225.99999.9999999.999999</v>
      </c>
      <c r="T54" s="153"/>
      <c r="W54" s="121"/>
      <c r="Z54" s="121"/>
      <c r="AC54" s="121"/>
      <c r="AD54" t="str">
        <f t="shared" si="5"/>
        <v>2054.DFC.CI01Jul251</v>
      </c>
      <c r="AE54" t="str">
        <f t="shared" si="6"/>
        <v>Woodridge 2054.DFC.CI01Jul251</v>
      </c>
      <c r="AF54" s="121">
        <v>6242.5</v>
      </c>
      <c r="AI54" s="121"/>
      <c r="AL54" s="121"/>
      <c r="AR54" s="121"/>
      <c r="AU54" s="121"/>
      <c r="AX54" s="121"/>
      <c r="BA54" s="121"/>
      <c r="BD54" s="121"/>
      <c r="BE54" s="119">
        <f t="shared" si="7"/>
        <v>6242.5</v>
      </c>
      <c r="BF54" s="119">
        <f t="shared" si="8"/>
        <v>6242.5</v>
      </c>
    </row>
  </sheetData>
  <autoFilter ref="A6:BX54" xr:uid="{C984CDB7-D3F7-464D-9D72-69ADF7520D63}"/>
  <phoneticPr fontId="7" type="noConversion"/>
  <conditionalFormatting sqref="A44">
    <cfRule type="duplicateValues" dxfId="2" priority="2"/>
  </conditionalFormatting>
  <conditionalFormatting sqref="A45">
    <cfRule type="duplicateValues" dxfId="1"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F33DEB-A8F6-4CD3-A920-0AD07077E0CC}">
          <x14:formula1>
            <xm:f>'Drop Down'!$H$6:$H$48</xm:f>
          </x14:formula1>
          <xm:sqref>I7:I54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A1EF2-3D46-4FCA-B644-370F4C8CEA0E}">
  <sheetPr>
    <tabColor theme="4" tint="0.39997558519241921"/>
  </sheetPr>
  <dimension ref="A2:BS57"/>
  <sheetViews>
    <sheetView zoomScale="94" zoomScaleNormal="80" workbookViewId="0">
      <pane xSplit="3" ySplit="6" topLeftCell="S7" activePane="bottomRight" state="frozen"/>
      <selection activeCell="K7" sqref="K7:K109"/>
      <selection pane="topRight" activeCell="K7" sqref="K7:K109"/>
      <selection pane="bottomLeft" activeCell="K7" sqref="K7:K109"/>
      <selection pane="bottomRight" activeCell="K7" sqref="K7:K109"/>
    </sheetView>
  </sheetViews>
  <sheetFormatPr defaultRowHeight="15" outlineLevelCol="1" x14ac:dyDescent="0.25"/>
  <cols>
    <col min="1" max="1" width="15.42578125"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8" customWidth="1"/>
    <col min="9" max="9" width="18.28515625" style="127"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59.285156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5703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3.57031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3.57031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4.42578125" bestFit="1" customWidth="1" collapsed="1"/>
    <col min="57" max="57" width="14.140625" bestFit="1" customWidth="1"/>
    <col min="58" max="58" width="16.28515625" customWidth="1"/>
    <col min="59" max="59" width="15" customWidth="1"/>
    <col min="60" max="60" width="12.28515625" bestFit="1" customWidth="1"/>
    <col min="61" max="71" width="12.28515625" style="10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16" customFormat="1" ht="31.5" thickTop="1" thickBot="1" x14ac:dyDescent="0.25">
      <c r="A3" s="102" t="s">
        <v>23711</v>
      </c>
      <c r="B3" s="102" t="s">
        <v>774</v>
      </c>
      <c r="C3" s="102" t="s">
        <v>775</v>
      </c>
      <c r="D3" s="102" t="s">
        <v>386</v>
      </c>
      <c r="E3" s="102" t="s">
        <v>759</v>
      </c>
      <c r="F3" s="102" t="s">
        <v>384</v>
      </c>
      <c r="G3" s="115" t="s">
        <v>565</v>
      </c>
      <c r="H3" s="102" t="s">
        <v>879</v>
      </c>
      <c r="I3" s="140"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6.5" thickTop="1" thickBot="1" x14ac:dyDescent="0.3">
      <c r="A4" s="101"/>
      <c r="B4" s="101"/>
      <c r="C4" s="101"/>
      <c r="D4" s="129"/>
      <c r="E4" s="101"/>
      <c r="F4" s="101"/>
      <c r="G4" s="129"/>
      <c r="H4" s="101"/>
      <c r="I4" s="14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0" t="s">
        <v>8</v>
      </c>
      <c r="AH4" s="130" t="s">
        <v>8</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c r="BF4" s="131"/>
    </row>
    <row r="5" spans="1:58" ht="16.5" thickTop="1" thickBot="1" x14ac:dyDescent="0.3">
      <c r="N5" s="99"/>
      <c r="P5" s="3"/>
      <c r="R5" s="3"/>
      <c r="S5" s="3"/>
      <c r="T5" s="136">
        <f t="shared" ref="T5:BE5" si="0">SUM(T$7:T$46)</f>
        <v>0</v>
      </c>
      <c r="U5" s="136">
        <f t="shared" si="0"/>
        <v>0</v>
      </c>
      <c r="V5" s="136">
        <f t="shared" si="0"/>
        <v>0</v>
      </c>
      <c r="W5" s="136">
        <f t="shared" si="0"/>
        <v>0</v>
      </c>
      <c r="X5" s="136">
        <f t="shared" si="0"/>
        <v>0</v>
      </c>
      <c r="Y5" s="136">
        <f t="shared" si="0"/>
        <v>0</v>
      </c>
      <c r="Z5" s="136">
        <f t="shared" si="0"/>
        <v>0</v>
      </c>
      <c r="AA5" s="136">
        <f t="shared" si="0"/>
        <v>0</v>
      </c>
      <c r="AB5" s="136">
        <f t="shared" si="0"/>
        <v>0</v>
      </c>
      <c r="AC5" s="136">
        <f t="shared" si="0"/>
        <v>0</v>
      </c>
      <c r="AD5" s="136">
        <f t="shared" si="0"/>
        <v>0</v>
      </c>
      <c r="AE5" s="136">
        <f t="shared" si="0"/>
        <v>0</v>
      </c>
      <c r="AF5" s="136">
        <f t="shared" si="0"/>
        <v>0</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SUM(W$7:W$46)</f>
        <v>0</v>
      </c>
      <c r="BE5" s="136">
        <f t="shared" si="0"/>
        <v>0</v>
      </c>
      <c r="BF5" s="136">
        <f>SUM(W$7:W$46)</f>
        <v>0</v>
      </c>
    </row>
    <row r="6" spans="1:58" ht="15.75" thickTop="1" x14ac:dyDescent="0.25">
      <c r="A6" s="122"/>
      <c r="B6" s="122"/>
      <c r="C6" s="122"/>
      <c r="D6" s="122"/>
      <c r="E6" s="122"/>
      <c r="F6" s="122"/>
      <c r="G6" s="122"/>
      <c r="H6" s="122"/>
      <c r="I6" s="14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25">
      <c r="A7">
        <f>B7</f>
        <v>3023520</v>
      </c>
      <c r="B7">
        <v>3023520</v>
      </c>
      <c r="C7" t="str">
        <f>VLOOKUP(B7,'School Details'!A:K,2,FALSE)</f>
        <v>Akiva Sch</v>
      </c>
      <c r="D7">
        <f>VLOOKUP(B7,'School Details'!A:K,3,FALSE)</f>
        <v>0</v>
      </c>
      <c r="E7" t="str">
        <f>VLOOKUP(B7,'School Details'!A:K,4,FALSE)</f>
        <v>M</v>
      </c>
      <c r="F7" t="str">
        <f>VLOOKUP(B7,'School Details'!A:K,5,FALSE)</f>
        <v>Primary</v>
      </c>
      <c r="G7" s="100" t="s">
        <v>894</v>
      </c>
      <c r="H7" t="str">
        <f>VLOOKUP(G7,CCs!$Q:$R,2,FALSE)</f>
        <v>SF Grnt Pd-Pri Sch</v>
      </c>
      <c r="I7" s="127" t="s">
        <v>23950</v>
      </c>
      <c r="J7">
        <f>VLOOKUP(G7,LBB_Code!$J:$O, 2,FALSE)</f>
        <v>661225</v>
      </c>
      <c r="K7" t="str">
        <f>VLOOKUP(I7,'Drop Down'!$H:$I,2,FALSE)</f>
        <v>I01</v>
      </c>
      <c r="L7">
        <f>IF(C9=C8,L6+1,1)</f>
        <v>1</v>
      </c>
      <c r="M7" t="str">
        <f t="shared" ref="M7:M46" si="1">I7&amp;"."&amp;K7</f>
        <v>RPA.I01</v>
      </c>
      <c r="N7">
        <f>VLOOKUP(B7,'School Details'!A:K,10,FALSE)</f>
        <v>400125</v>
      </c>
      <c r="O7" t="str">
        <f t="shared" ref="O7:O46" si="2">C7</f>
        <v>Akiva Sch</v>
      </c>
      <c r="P7" t="str">
        <f>VLOOKUP($N7,LBB_Code!$B:$F,3,FALSE)</f>
        <v>Akiva School</v>
      </c>
      <c r="Q7" t="str">
        <f>VLOOKUP($N7,LBB_Code!$B:$F,2,FALSE)</f>
        <v>S900008360</v>
      </c>
      <c r="R7" t="str">
        <f>VLOOKUP($N7,LBB_Code!$B:$F,4,FALSE)</f>
        <v>N3 2SY</v>
      </c>
      <c r="S7" t="str">
        <f>VLOOKUP($G7,LBB_Code!$J:$O, 6,FALSE)</f>
        <v>A1.D10166.661225.99999.9999999.999999</v>
      </c>
      <c r="T7" s="153"/>
      <c r="U7" t="str">
        <f t="shared" ref="U7:U46" si="3">RIGHT($B7,4)&amp;"."&amp;$M7&amp;"."&amp;U$3</f>
        <v>3520.RPA.I01.Ap251</v>
      </c>
      <c r="V7" t="str">
        <f t="shared" ref="V7:V46" si="4">$O7&amp;"."&amp;RIGHT($B7,4)&amp;"."&amp;$M7&amp;"."&amp;V$3</f>
        <v>Akiva Sch.3520.RPA.I01.Ap25</v>
      </c>
      <c r="W7" s="121"/>
      <c r="Z7" s="121"/>
      <c r="AC7" s="121"/>
      <c r="AF7" s="121"/>
      <c r="AI7" s="121"/>
      <c r="AL7" s="121"/>
      <c r="AO7" s="121"/>
      <c r="AR7" s="121"/>
      <c r="AU7" s="121"/>
      <c r="AX7" s="121"/>
      <c r="BA7" s="121"/>
      <c r="BD7" s="121"/>
      <c r="BE7" s="119">
        <f t="shared" ref="BE7:BE46" si="5">AF7+AO7+AX7+W7</f>
        <v>0</v>
      </c>
      <c r="BF7" s="119">
        <f>BE7-T7</f>
        <v>0</v>
      </c>
    </row>
    <row r="8" spans="1:58" x14ac:dyDescent="0.25">
      <c r="A8">
        <f t="shared" ref="A8:A46" si="6">B8</f>
        <v>3023317</v>
      </c>
      <c r="B8">
        <v>3023317</v>
      </c>
      <c r="C8" t="str">
        <f>VLOOKUP(B8,'School Details'!A:K,2,FALSE)</f>
        <v>All Saints N20 Sch</v>
      </c>
      <c r="D8">
        <f>VLOOKUP(B8,'School Details'!A:K,3,FALSE)</f>
        <v>0</v>
      </c>
      <c r="E8" t="str">
        <f>VLOOKUP(B8,'School Details'!A:K,4,FALSE)</f>
        <v>M</v>
      </c>
      <c r="F8" t="str">
        <f>VLOOKUP(B8,'School Details'!A:K,5,FALSE)</f>
        <v>Primary</v>
      </c>
      <c r="G8" s="100" t="s">
        <v>894</v>
      </c>
      <c r="H8" t="str">
        <f>VLOOKUP(G8,CCs!$Q:$R,2,FALSE)</f>
        <v>SF Grnt Pd-Pri Sch</v>
      </c>
      <c r="I8" s="127" t="s">
        <v>23950</v>
      </c>
      <c r="J8">
        <f>VLOOKUP(G8,LBB_Code!$J:$O, 2,FALSE)</f>
        <v>661225</v>
      </c>
      <c r="K8" t="str">
        <f>VLOOKUP(I8,'Drop Down'!$H:$I,2,FALSE)</f>
        <v>I01</v>
      </c>
      <c r="L8">
        <f>IF(C11=C9,L7+1,1)</f>
        <v>1</v>
      </c>
      <c r="M8" t="str">
        <f t="shared" si="1"/>
        <v>RPA.I01</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A1.D10166.661225.99999.9999999.999999</v>
      </c>
      <c r="T8" s="153"/>
      <c r="U8" t="str">
        <f t="shared" si="3"/>
        <v>3317.RPA.I01.Ap251</v>
      </c>
      <c r="V8" t="str">
        <f t="shared" si="4"/>
        <v>All Saints N20 Sch.3317.RPA.I01.Ap25</v>
      </c>
      <c r="W8" s="121"/>
      <c r="Z8" s="121"/>
      <c r="AC8" s="121"/>
      <c r="AF8" s="121"/>
      <c r="AI8" s="121"/>
      <c r="AL8" s="121"/>
      <c r="AO8" s="121"/>
      <c r="AR8" s="121"/>
      <c r="AU8" s="121"/>
      <c r="AX8" s="121"/>
      <c r="BA8" s="121"/>
      <c r="BD8" s="121"/>
      <c r="BE8" s="119">
        <f t="shared" si="5"/>
        <v>0</v>
      </c>
      <c r="BF8" s="119">
        <f t="shared" ref="BF8:BF46" si="7">BE8-T8</f>
        <v>0</v>
      </c>
    </row>
    <row r="9" spans="1:58" x14ac:dyDescent="0.25">
      <c r="A9">
        <f t="shared" si="6"/>
        <v>3023300</v>
      </c>
      <c r="B9">
        <v>3023300</v>
      </c>
      <c r="C9" t="str">
        <f>VLOOKUP(B9,'School Details'!A:K,2,FALSE)</f>
        <v>All Saints NW2 Sch</v>
      </c>
      <c r="D9">
        <f>VLOOKUP(B9,'School Details'!A:K,3,FALSE)</f>
        <v>0</v>
      </c>
      <c r="E9" t="str">
        <f>VLOOKUP(B9,'School Details'!A:K,4,FALSE)</f>
        <v>M</v>
      </c>
      <c r="F9" t="str">
        <f>VLOOKUP(B9,'School Details'!A:K,5,FALSE)</f>
        <v>Primary</v>
      </c>
      <c r="G9" s="100" t="s">
        <v>894</v>
      </c>
      <c r="H9" t="str">
        <f>VLOOKUP(G9,CCs!$Q:$R,2,FALSE)</f>
        <v>SF Grnt Pd-Pri Sch</v>
      </c>
      <c r="I9" s="127" t="s">
        <v>23950</v>
      </c>
      <c r="J9">
        <f>VLOOKUP(G9,LBB_Code!$J:$O, 2,FALSE)</f>
        <v>661225</v>
      </c>
      <c r="K9" t="str">
        <f>VLOOKUP(I9,'Drop Down'!$H:$I,2,FALSE)</f>
        <v>I01</v>
      </c>
      <c r="L9">
        <f>IF(C12=C11,L8+1,1)</f>
        <v>1</v>
      </c>
      <c r="M9" t="str">
        <f t="shared" si="1"/>
        <v>RPA.I01</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A1.D10166.661225.99999.9999999.999999</v>
      </c>
      <c r="T9" s="153"/>
      <c r="U9" t="str">
        <f t="shared" si="3"/>
        <v>3300.RPA.I01.Ap251</v>
      </c>
      <c r="V9" t="str">
        <f t="shared" si="4"/>
        <v>All Saints NW2 Sch.3300.RPA.I01.Ap25</v>
      </c>
      <c r="W9" s="121"/>
      <c r="Z9" s="121"/>
      <c r="AC9" s="121"/>
      <c r="AF9" s="121"/>
      <c r="AL9" s="121"/>
      <c r="AO9" s="121"/>
      <c r="AR9" s="121"/>
      <c r="AU9" s="121"/>
      <c r="AX9" s="121"/>
      <c r="BA9" s="121"/>
      <c r="BD9" s="121"/>
      <c r="BE9" s="119">
        <f t="shared" si="5"/>
        <v>0</v>
      </c>
      <c r="BF9" s="119">
        <f t="shared" si="7"/>
        <v>0</v>
      </c>
    </row>
    <row r="10" spans="1:58" x14ac:dyDescent="0.25">
      <c r="A10">
        <f t="shared" si="6"/>
        <v>3023500</v>
      </c>
      <c r="B10">
        <v>3023500</v>
      </c>
      <c r="C10" t="str">
        <f>VLOOKUP(B10,'School Details'!A:K,2,FALSE)</f>
        <v>Annunciation Infant</v>
      </c>
      <c r="D10">
        <f>VLOOKUP(B10,'School Details'!A:K,3,FALSE)</f>
        <v>0</v>
      </c>
      <c r="E10" t="str">
        <f>VLOOKUP(B10,'School Details'!A:K,4,FALSE)</f>
        <v>M</v>
      </c>
      <c r="F10" t="str">
        <f>VLOOKUP(B10,'School Details'!A:K,5,FALSE)</f>
        <v>Primary</v>
      </c>
      <c r="G10" s="100" t="s">
        <v>894</v>
      </c>
      <c r="H10" t="str">
        <f>VLOOKUP(G10,CCs!$Q:$R,2,FALSE)</f>
        <v>SF Grnt Pd-Pri Sch</v>
      </c>
      <c r="I10" s="127" t="s">
        <v>23950</v>
      </c>
      <c r="J10">
        <v>661225</v>
      </c>
      <c r="K10" t="str">
        <f>VLOOKUP(I10,'Drop Down'!$H:$I,2,FALSE)</f>
        <v>I01</v>
      </c>
      <c r="L10">
        <v>1</v>
      </c>
      <c r="M10" t="str">
        <f t="shared" si="1"/>
        <v>RPA.I01</v>
      </c>
      <c r="N10">
        <f>VLOOKUP(B10,'School Details'!A:K,10,FALSE)</f>
        <v>400023</v>
      </c>
      <c r="O10" t="str">
        <f t="shared" si="2"/>
        <v>Annunciation Infant</v>
      </c>
      <c r="P10" t="str">
        <f>VLOOKUP($N10,LBB_Code!$B:$F,3,FALSE)</f>
        <v>The Annunciation Rc Infant School</v>
      </c>
      <c r="Q10" t="str">
        <f>VLOOKUP($N10,LBB_Code!$B:$F,2,FALSE)</f>
        <v>S900008294</v>
      </c>
      <c r="R10" t="str">
        <f>VLOOKUP($N10,LBB_Code!$B:$F,4,FALSE)</f>
        <v>HA8 0HQ</v>
      </c>
      <c r="S10" t="str">
        <f>VLOOKUP($G10,LBB_Code!$J:$O, 6,FALSE)</f>
        <v>A1.D10166.661225.99999.9999999.999999</v>
      </c>
      <c r="T10" s="153"/>
      <c r="W10" s="121"/>
      <c r="Z10" s="121"/>
      <c r="AC10" s="121"/>
      <c r="AF10" s="121"/>
      <c r="AI10" s="121"/>
      <c r="AL10" s="121"/>
      <c r="AO10" s="121"/>
      <c r="AR10" s="121"/>
      <c r="AU10" s="121"/>
      <c r="AX10" s="121"/>
      <c r="BA10" s="121"/>
      <c r="BD10" s="121"/>
      <c r="BE10" s="119">
        <f t="shared" si="5"/>
        <v>0</v>
      </c>
      <c r="BF10" s="119">
        <f t="shared" si="7"/>
        <v>0</v>
      </c>
    </row>
    <row r="11" spans="1:58" x14ac:dyDescent="0.25">
      <c r="A11">
        <f t="shared" si="6"/>
        <v>3023514</v>
      </c>
      <c r="B11">
        <v>3023514</v>
      </c>
      <c r="C11" t="str">
        <f>VLOOKUP(B11,'School Details'!A:K,2,FALSE)</f>
        <v>Annunciation Junior</v>
      </c>
      <c r="D11">
        <f>VLOOKUP(B11,'School Details'!A:K,3,FALSE)</f>
        <v>0</v>
      </c>
      <c r="E11" t="str">
        <f>VLOOKUP(B11,'School Details'!A:K,4,FALSE)</f>
        <v>M</v>
      </c>
      <c r="F11" t="str">
        <f>VLOOKUP(B11,'School Details'!A:K,5,FALSE)</f>
        <v>Primary</v>
      </c>
      <c r="G11" s="100" t="s">
        <v>894</v>
      </c>
      <c r="H11" t="str">
        <f>VLOOKUP(G11,CCs!$Q:$R,2,FALSE)</f>
        <v>SF Grnt Pd-Pri Sch</v>
      </c>
      <c r="I11" s="127" t="s">
        <v>23950</v>
      </c>
      <c r="J11">
        <f>VLOOKUP(G11,LBB_Code!$J:$O, 2,FALSE)</f>
        <v>661225</v>
      </c>
      <c r="K11" t="str">
        <f>VLOOKUP(I11,'Drop Down'!$H:$I,2,FALSE)</f>
        <v>I01</v>
      </c>
      <c r="L11">
        <f>IF(C13=C12,L9+1,1)</f>
        <v>1</v>
      </c>
      <c r="M11" t="str">
        <f t="shared" si="1"/>
        <v>RPA.I01</v>
      </c>
      <c r="N11">
        <f>VLOOKUP(B11,'School Details'!A:K,10,FALSE)</f>
        <v>400107</v>
      </c>
      <c r="O11" t="str">
        <f t="shared" si="2"/>
        <v>Annunciation Junior</v>
      </c>
      <c r="P11" t="str">
        <f>VLOOKUP($N11,LBB_Code!$B:$F,3,FALSE)</f>
        <v>The Annunciation Rc Junior School</v>
      </c>
      <c r="Q11" t="str">
        <f>VLOOKUP($N11,LBB_Code!$B:$F,2,FALSE)</f>
        <v>S900008350</v>
      </c>
      <c r="R11" t="str">
        <f>VLOOKUP($N11,LBB_Code!$B:$F,4,FALSE)</f>
        <v>HA8 9HQ</v>
      </c>
      <c r="S11" t="str">
        <f>VLOOKUP($G11,LBB_Code!$J:$O, 6,FALSE)</f>
        <v>A1.D10166.661225.99999.9999999.999999</v>
      </c>
      <c r="T11" s="153"/>
      <c r="U11" t="str">
        <f t="shared" si="3"/>
        <v>3514.RPA.I01.Ap251</v>
      </c>
      <c r="V11" t="str">
        <f t="shared" si="4"/>
        <v>Annunciation Junior.3514.RPA.I01.Ap25</v>
      </c>
      <c r="W11" s="121"/>
      <c r="Z11" s="121"/>
      <c r="AC11" s="121"/>
      <c r="AF11" s="121"/>
      <c r="AI11" s="121"/>
      <c r="AL11" s="121"/>
      <c r="AO11" s="121"/>
      <c r="AR11" s="121"/>
      <c r="AU11" s="121"/>
      <c r="AX11" s="121"/>
      <c r="BA11" s="121"/>
      <c r="BD11" s="121"/>
      <c r="BE11" s="119">
        <f t="shared" si="5"/>
        <v>0</v>
      </c>
      <c r="BF11" s="119">
        <f t="shared" si="7"/>
        <v>0</v>
      </c>
    </row>
    <row r="12" spans="1:58" x14ac:dyDescent="0.25">
      <c r="A12">
        <f t="shared" si="6"/>
        <v>3022002</v>
      </c>
      <c r="B12">
        <v>3022002</v>
      </c>
      <c r="C12" t="str">
        <f>VLOOKUP(B12,'School Details'!A:K,2,FALSE)</f>
        <v>Barnfield</v>
      </c>
      <c r="D12">
        <f>VLOOKUP(B12,'School Details'!A:K,3,FALSE)</f>
        <v>0</v>
      </c>
      <c r="E12" t="str">
        <f>VLOOKUP(B12,'School Details'!A:K,4,FALSE)</f>
        <v>M</v>
      </c>
      <c r="F12" t="str">
        <f>VLOOKUP(B12,'School Details'!A:K,5,FALSE)</f>
        <v>Primary</v>
      </c>
      <c r="G12" s="100" t="s">
        <v>894</v>
      </c>
      <c r="H12" t="str">
        <f>VLOOKUP(G12,CCs!$Q:$R,2,FALSE)</f>
        <v>SF Grnt Pd-Pri Sch</v>
      </c>
      <c r="I12" s="127" t="s">
        <v>23950</v>
      </c>
      <c r="J12">
        <f>VLOOKUP(G12,LBB_Code!$J:$O, 2,FALSE)</f>
        <v>661225</v>
      </c>
      <c r="K12" t="str">
        <f>VLOOKUP(I12,'Drop Down'!$H:$I,2,FALSE)</f>
        <v>I01</v>
      </c>
      <c r="L12">
        <f t="shared" ref="L12:L22" si="8">IF(C14=C13,L11+1,1)</f>
        <v>1</v>
      </c>
      <c r="M12" t="str">
        <f t="shared" si="1"/>
        <v>RPA.I01</v>
      </c>
      <c r="N12">
        <f>VLOOKUP(B12,'School Details'!A:K,10,FALSE)</f>
        <v>400005</v>
      </c>
      <c r="O12" t="str">
        <f t="shared" si="2"/>
        <v>Barnfield</v>
      </c>
      <c r="P12" t="str">
        <f>VLOOKUP($N12,LBB_Code!$B:$F,3,FALSE)</f>
        <v>Barnfield School</v>
      </c>
      <c r="Q12" t="str">
        <f>VLOOKUP($N12,LBB_Code!$B:$F,2,FALSE)</f>
        <v>S900008281</v>
      </c>
      <c r="R12" t="str">
        <f>VLOOKUP($N12,LBB_Code!$B:$F,4,FALSE)</f>
        <v>HA8 0DA</v>
      </c>
      <c r="S12" t="str">
        <f>VLOOKUP($G12,LBB_Code!$J:$O, 6,FALSE)</f>
        <v>A1.D10166.661225.99999.9999999.999999</v>
      </c>
      <c r="T12" s="153"/>
      <c r="U12" t="str">
        <f t="shared" si="3"/>
        <v>2002.RPA.I01.Ap251</v>
      </c>
      <c r="V12" t="str">
        <f t="shared" si="4"/>
        <v>Barnfield.2002.RPA.I01.Ap25</v>
      </c>
      <c r="W12" s="121"/>
      <c r="Z12" s="121"/>
      <c r="AC12" s="121"/>
      <c r="AF12" s="121"/>
      <c r="AI12" s="121"/>
      <c r="AL12" s="121"/>
      <c r="AO12" s="121"/>
      <c r="AR12" s="121"/>
      <c r="AU12" s="121"/>
      <c r="AX12" s="121"/>
      <c r="BA12" s="121"/>
      <c r="BD12" s="121"/>
      <c r="BE12" s="119">
        <f t="shared" si="5"/>
        <v>0</v>
      </c>
      <c r="BF12" s="119">
        <f t="shared" si="7"/>
        <v>0</v>
      </c>
    </row>
    <row r="13" spans="1:58" x14ac:dyDescent="0.25">
      <c r="A13">
        <f t="shared" si="6"/>
        <v>3022079</v>
      </c>
      <c r="B13">
        <v>3022079</v>
      </c>
      <c r="C13" t="str">
        <f>VLOOKUP(B13,'School Details'!A:K,2,FALSE)</f>
        <v>Beis Yaakov</v>
      </c>
      <c r="D13">
        <f>VLOOKUP(B13,'School Details'!A:K,3,FALSE)</f>
        <v>0</v>
      </c>
      <c r="E13" t="str">
        <f>VLOOKUP(B13,'School Details'!A:K,4,FALSE)</f>
        <v>M</v>
      </c>
      <c r="F13" t="str">
        <f>VLOOKUP(B13,'School Details'!A:K,5,FALSE)</f>
        <v>Primary</v>
      </c>
      <c r="G13" s="100" t="s">
        <v>894</v>
      </c>
      <c r="H13" t="str">
        <f>VLOOKUP(G13,CCs!$Q:$R,2,FALSE)</f>
        <v>SF Grnt Pd-Pri Sch</v>
      </c>
      <c r="I13" s="127" t="s">
        <v>23950</v>
      </c>
      <c r="J13">
        <f>VLOOKUP(G13,LBB_Code!$J:$O, 2,FALSE)</f>
        <v>661225</v>
      </c>
      <c r="K13" t="str">
        <f>VLOOKUP(I13,'Drop Down'!$H:$I,2,FALSE)</f>
        <v>I01</v>
      </c>
      <c r="L13">
        <f t="shared" si="8"/>
        <v>1</v>
      </c>
      <c r="M13" t="str">
        <f t="shared" si="1"/>
        <v>RPA.I01</v>
      </c>
      <c r="N13">
        <f>VLOOKUP(B13,'School Details'!A:K,10,FALSE)</f>
        <v>400070</v>
      </c>
      <c r="O13" t="str">
        <f t="shared" si="2"/>
        <v>Beis Yaakov</v>
      </c>
      <c r="P13" t="str">
        <f>VLOOKUP($N13,LBB_Code!$B:$F,3,FALSE)</f>
        <v>Beis Yaakov School</v>
      </c>
      <c r="Q13" t="str">
        <f>VLOOKUP($N13,LBB_Code!$B:$F,2,FALSE)</f>
        <v>S900008328</v>
      </c>
      <c r="R13" t="str">
        <f>VLOOKUP($N13,LBB_Code!$B:$F,4,FALSE)</f>
        <v>NW9 6NQ</v>
      </c>
      <c r="S13" t="str">
        <f>VLOOKUP($G13,LBB_Code!$J:$O, 6,FALSE)</f>
        <v>A1.D10166.661225.99999.9999999.999999</v>
      </c>
      <c r="T13" s="153"/>
      <c r="U13" t="str">
        <f t="shared" si="3"/>
        <v>2079.RPA.I01.Ap251</v>
      </c>
      <c r="V13" t="str">
        <f t="shared" si="4"/>
        <v>Beis Yaakov.2079.RPA.I01.Ap25</v>
      </c>
      <c r="W13" s="121"/>
      <c r="Z13" s="121"/>
      <c r="AC13" s="121"/>
      <c r="AF13" s="121"/>
      <c r="AI13" s="121"/>
      <c r="AL13" s="121"/>
      <c r="AO13" s="121"/>
      <c r="AR13" s="121"/>
      <c r="AU13" s="121"/>
      <c r="AX13" s="121"/>
      <c r="BA13" s="121"/>
      <c r="BD13" s="121"/>
      <c r="BE13" s="119">
        <f t="shared" si="5"/>
        <v>0</v>
      </c>
      <c r="BF13" s="119">
        <f t="shared" si="7"/>
        <v>0</v>
      </c>
    </row>
    <row r="14" spans="1:58" x14ac:dyDescent="0.25">
      <c r="A14">
        <f t="shared" si="6"/>
        <v>3023524</v>
      </c>
      <c r="B14">
        <v>3023524</v>
      </c>
      <c r="C14" t="str">
        <f>VLOOKUP(B14,'School Details'!A:K,2,FALSE)</f>
        <v>Beit Shvidler</v>
      </c>
      <c r="D14">
        <f>VLOOKUP(B14,'School Details'!A:K,3,FALSE)</f>
        <v>0</v>
      </c>
      <c r="E14" t="str">
        <f>VLOOKUP(B14,'School Details'!A:K,4,FALSE)</f>
        <v>M</v>
      </c>
      <c r="F14" t="str">
        <f>VLOOKUP(B14,'School Details'!A:K,5,FALSE)</f>
        <v>Primary</v>
      </c>
      <c r="G14" s="100" t="s">
        <v>894</v>
      </c>
      <c r="H14" t="str">
        <f>VLOOKUP(G14,CCs!$Q:$R,2,FALSE)</f>
        <v>SF Grnt Pd-Pri Sch</v>
      </c>
      <c r="I14" s="127" t="s">
        <v>23950</v>
      </c>
      <c r="J14">
        <f>VLOOKUP(G14,LBB_Code!$J:$O, 2,FALSE)</f>
        <v>661225</v>
      </c>
      <c r="K14" t="str">
        <f>VLOOKUP(I14,'Drop Down'!$H:$I,2,FALSE)</f>
        <v>I01</v>
      </c>
      <c r="L14">
        <f t="shared" si="8"/>
        <v>1</v>
      </c>
      <c r="M14" t="str">
        <f t="shared" si="1"/>
        <v>RPA.I01</v>
      </c>
      <c r="N14">
        <f>VLOOKUP(B14,'School Details'!A:K,10,FALSE)</f>
        <v>400150</v>
      </c>
      <c r="O14" t="str">
        <f t="shared" si="2"/>
        <v>Beit Shvidler</v>
      </c>
      <c r="P14" t="str">
        <f>VLOOKUP($N14,LBB_Code!$B:$F,3,FALSE)</f>
        <v>Beit Shvidler Primary School</v>
      </c>
      <c r="Q14" t="str">
        <f>VLOOKUP($N14,LBB_Code!$B:$F,2,FALSE)</f>
        <v>S900008364</v>
      </c>
      <c r="R14" t="str">
        <f>VLOOKUP($N14,LBB_Code!$B:$F,4,FALSE)</f>
        <v>HA8 8NX</v>
      </c>
      <c r="S14" t="str">
        <f>VLOOKUP($G14,LBB_Code!$J:$O, 6,FALSE)</f>
        <v>A1.D10166.661225.99999.9999999.999999</v>
      </c>
      <c r="T14" s="153"/>
      <c r="U14" t="str">
        <f t="shared" si="3"/>
        <v>3524.RPA.I01.Ap251</v>
      </c>
      <c r="V14" t="str">
        <f t="shared" si="4"/>
        <v>Beit Shvidler.3524.RPA.I01.Ap25</v>
      </c>
      <c r="W14" s="121"/>
      <c r="Z14" s="121"/>
      <c r="AC14" s="121"/>
      <c r="AF14" s="121"/>
      <c r="AI14" s="121"/>
      <c r="AL14" s="121"/>
      <c r="AO14" s="121"/>
      <c r="AR14" s="121"/>
      <c r="AU14" s="121"/>
      <c r="AX14" s="121"/>
      <c r="BA14" s="121"/>
      <c r="BD14" s="121"/>
      <c r="BE14" s="119">
        <f t="shared" si="5"/>
        <v>0</v>
      </c>
      <c r="BF14" s="119">
        <f t="shared" si="7"/>
        <v>0</v>
      </c>
    </row>
    <row r="15" spans="1:58" x14ac:dyDescent="0.25">
      <c r="A15">
        <f t="shared" si="6"/>
        <v>3022066</v>
      </c>
      <c r="B15">
        <v>3022066</v>
      </c>
      <c r="C15" t="str">
        <f>VLOOKUP(B15,'School Details'!A:K,2,FALSE)</f>
        <v>Saracens Bell Lane</v>
      </c>
      <c r="D15">
        <f>VLOOKUP(B15,'School Details'!A:K,3,FALSE)</f>
        <v>0</v>
      </c>
      <c r="E15" t="str">
        <f>VLOOKUP(B15,'School Details'!A:K,4,FALSE)</f>
        <v>A</v>
      </c>
      <c r="F15" t="str">
        <f>VLOOKUP(B15,'School Details'!A:K,5,FALSE)</f>
        <v>Primary</v>
      </c>
      <c r="G15" s="100" t="s">
        <v>894</v>
      </c>
      <c r="H15" t="str">
        <f>VLOOKUP(G15,CCs!$Q:$R,2,FALSE)</f>
        <v>SF Grnt Pd-Pri Sch</v>
      </c>
      <c r="I15" s="127" t="s">
        <v>23950</v>
      </c>
      <c r="J15">
        <f>VLOOKUP(G15,LBB_Code!$J:$O, 2,FALSE)</f>
        <v>661225</v>
      </c>
      <c r="K15" t="str">
        <f>VLOOKUP(I15,'Drop Down'!$H:$I,2,FALSE)</f>
        <v>I01</v>
      </c>
      <c r="L15">
        <f t="shared" si="8"/>
        <v>1</v>
      </c>
      <c r="M15" t="str">
        <f t="shared" si="1"/>
        <v>RPA.I01</v>
      </c>
      <c r="N15">
        <f>VLOOKUP(B15,'School Details'!A:K,10,FALSE)</f>
        <v>400051</v>
      </c>
      <c r="O15" t="str">
        <f t="shared" si="2"/>
        <v>Saracens Bell Lane</v>
      </c>
      <c r="P15" t="str">
        <f>VLOOKUP($N15,LBB_Code!$B:$F,3,FALSE)</f>
        <v>Saracens Multi Academy Trust</v>
      </c>
      <c r="Q15" t="str">
        <f>VLOOKUP($N15,LBB_Code!$B:$F,2,FALSE)</f>
        <v>S900008717</v>
      </c>
      <c r="R15" t="str">
        <f>VLOOKUP($N15,LBB_Code!$B:$F,4,FALSE)</f>
        <v>NW9 4AS</v>
      </c>
      <c r="S15" t="str">
        <f>VLOOKUP($G15,LBB_Code!$J:$O, 6,FALSE)</f>
        <v>A1.D10166.661225.99999.9999999.999999</v>
      </c>
      <c r="T15" s="153"/>
      <c r="U15" t="str">
        <f t="shared" si="3"/>
        <v>2066.RPA.I01.Ap251</v>
      </c>
      <c r="V15" t="str">
        <f t="shared" si="4"/>
        <v>Saracens Bell Lane.2066.RPA.I01.Ap25</v>
      </c>
      <c r="W15" s="121"/>
      <c r="Z15" s="121"/>
      <c r="AC15" s="121"/>
      <c r="AF15" s="121"/>
      <c r="AI15" s="121"/>
      <c r="AL15" s="121"/>
      <c r="AO15" s="121"/>
      <c r="AR15" s="121"/>
      <c r="AU15" s="121"/>
      <c r="AX15" s="121"/>
      <c r="BA15" s="121"/>
      <c r="BD15" s="121"/>
      <c r="BE15" s="119">
        <f t="shared" si="5"/>
        <v>0</v>
      </c>
      <c r="BF15" s="119">
        <f t="shared" si="7"/>
        <v>0</v>
      </c>
    </row>
    <row r="16" spans="1:58" x14ac:dyDescent="0.25">
      <c r="A16">
        <f t="shared" si="6"/>
        <v>3023511</v>
      </c>
      <c r="B16">
        <v>3023511</v>
      </c>
      <c r="C16" t="str">
        <f>VLOOKUP(B16,'School Details'!A:K,2,FALSE)</f>
        <v>Blessed Dominic</v>
      </c>
      <c r="D16">
        <f>VLOOKUP(B16,'School Details'!A:K,3,FALSE)</f>
        <v>0</v>
      </c>
      <c r="E16" t="str">
        <f>VLOOKUP(B16,'School Details'!A:K,4,FALSE)</f>
        <v>M</v>
      </c>
      <c r="F16" t="str">
        <f>VLOOKUP(B16,'School Details'!A:K,5,FALSE)</f>
        <v>Primary</v>
      </c>
      <c r="G16" s="100" t="s">
        <v>894</v>
      </c>
      <c r="H16" t="str">
        <f>VLOOKUP(G16,CCs!$Q:$R,2,FALSE)</f>
        <v>SF Grnt Pd-Pri Sch</v>
      </c>
      <c r="I16" s="127" t="s">
        <v>23950</v>
      </c>
      <c r="J16">
        <f>VLOOKUP(G16,LBB_Code!$J:$O, 2,FALSE)</f>
        <v>661225</v>
      </c>
      <c r="K16" t="str">
        <f>VLOOKUP(I16,'Drop Down'!$H:$I,2,FALSE)</f>
        <v>I01</v>
      </c>
      <c r="L16">
        <f t="shared" si="8"/>
        <v>1</v>
      </c>
      <c r="M16" t="str">
        <f t="shared" si="1"/>
        <v>RPA.I01</v>
      </c>
      <c r="N16">
        <f>VLOOKUP(B16,'School Details'!A:K,10,FALSE)</f>
        <v>400024</v>
      </c>
      <c r="O16" t="str">
        <f t="shared" si="2"/>
        <v>Blessed Dominic</v>
      </c>
      <c r="P16" t="str">
        <f>VLOOKUP($N16,LBB_Code!$B:$F,3,FALSE)</f>
        <v>Blessed Dominic Rc School</v>
      </c>
      <c r="Q16" t="str">
        <f>VLOOKUP($N16,LBB_Code!$B:$F,2,FALSE)</f>
        <v>S900008295</v>
      </c>
      <c r="R16" t="str">
        <f>VLOOKUP($N16,LBB_Code!$B:$F,4,FALSE)</f>
        <v>NW9 5FN</v>
      </c>
      <c r="S16" t="str">
        <f>VLOOKUP($G16,LBB_Code!$J:$O, 6,FALSE)</f>
        <v>A1.D10166.661225.99999.9999999.999999</v>
      </c>
      <c r="T16" s="153"/>
      <c r="U16" t="str">
        <f t="shared" si="3"/>
        <v>3511.RPA.I01.Ap251</v>
      </c>
      <c r="V16" t="str">
        <f t="shared" si="4"/>
        <v>Blessed Dominic.3511.RPA.I01.Ap25</v>
      </c>
      <c r="W16" s="121"/>
      <c r="Z16" s="121"/>
      <c r="AC16" s="121"/>
      <c r="AF16" s="121"/>
      <c r="AI16" s="121"/>
      <c r="AL16" s="121"/>
      <c r="AO16" s="121"/>
      <c r="AR16" s="121"/>
      <c r="AU16" s="121"/>
      <c r="AX16" s="121"/>
      <c r="BA16" s="121"/>
      <c r="BD16" s="121"/>
      <c r="BE16" s="119">
        <f t="shared" si="5"/>
        <v>0</v>
      </c>
      <c r="BF16" s="119">
        <f t="shared" si="7"/>
        <v>0</v>
      </c>
    </row>
    <row r="17" spans="1:58" x14ac:dyDescent="0.25">
      <c r="A17">
        <f t="shared" si="6"/>
        <v>3023302</v>
      </c>
      <c r="B17">
        <v>3023302</v>
      </c>
      <c r="C17" t="str">
        <f>VLOOKUP(B17,'School Details'!A:K,2,FALSE)</f>
        <v>Christ Church Sch</v>
      </c>
      <c r="D17">
        <f>VLOOKUP(B17,'School Details'!A:K,3,FALSE)</f>
        <v>0</v>
      </c>
      <c r="E17" t="str">
        <f>VLOOKUP(B17,'School Details'!A:K,4,FALSE)</f>
        <v>M</v>
      </c>
      <c r="F17" t="str">
        <f>VLOOKUP(B17,'School Details'!A:K,5,FALSE)</f>
        <v>Primary</v>
      </c>
      <c r="G17" s="100" t="s">
        <v>894</v>
      </c>
      <c r="H17" t="str">
        <f>VLOOKUP(G17,CCs!$Q:$R,2,FALSE)</f>
        <v>SF Grnt Pd-Pri Sch</v>
      </c>
      <c r="I17" s="127" t="s">
        <v>23950</v>
      </c>
      <c r="J17">
        <f>VLOOKUP(G17,LBB_Code!$J:$O, 2,FALSE)</f>
        <v>661225</v>
      </c>
      <c r="K17" t="str">
        <f>VLOOKUP(I17,'Drop Down'!$H:$I,2,FALSE)</f>
        <v>I01</v>
      </c>
      <c r="L17">
        <f t="shared" si="8"/>
        <v>1</v>
      </c>
      <c r="M17" t="str">
        <f t="shared" si="1"/>
        <v>RPA.I01</v>
      </c>
      <c r="N17">
        <f>VLOOKUP(B17,'School Details'!A:K,10,FALSE)</f>
        <v>400039</v>
      </c>
      <c r="O17" t="str">
        <f t="shared" si="2"/>
        <v>Christ Church Sch</v>
      </c>
      <c r="P17" t="str">
        <f>VLOOKUP($N17,LBB_Code!$B:$F,3,FALSE)</f>
        <v>Christ Church Ce School</v>
      </c>
      <c r="Q17" t="str">
        <f>VLOOKUP($N17,LBB_Code!$B:$F,2,FALSE)</f>
        <v>S900008305</v>
      </c>
      <c r="R17" t="str">
        <f>VLOOKUP($N17,LBB_Code!$B:$F,4,FALSE)</f>
        <v>EN5 4NS</v>
      </c>
      <c r="S17" t="str">
        <f>VLOOKUP($G17,LBB_Code!$J:$O, 6,FALSE)</f>
        <v>A1.D10166.661225.99999.9999999.999999</v>
      </c>
      <c r="T17" s="153"/>
      <c r="U17" t="str">
        <f t="shared" si="3"/>
        <v>3302.RPA.I01.Ap251</v>
      </c>
      <c r="V17" t="str">
        <f t="shared" si="4"/>
        <v>Christ Church Sch.3302.RPA.I01.Ap25</v>
      </c>
      <c r="W17" s="121"/>
      <c r="Z17" s="121"/>
      <c r="AC17" s="121"/>
      <c r="AF17" s="121"/>
      <c r="AI17" s="121"/>
      <c r="AL17" s="121"/>
      <c r="AO17" s="121"/>
      <c r="AR17" s="121"/>
      <c r="AU17" s="121"/>
      <c r="AX17" s="121"/>
      <c r="BA17" s="121"/>
      <c r="BD17" s="121"/>
      <c r="BE17" s="119">
        <f t="shared" si="5"/>
        <v>0</v>
      </c>
      <c r="BF17" s="119">
        <f t="shared" si="7"/>
        <v>0</v>
      </c>
    </row>
    <row r="18" spans="1:58" x14ac:dyDescent="0.25">
      <c r="A18">
        <f t="shared" si="6"/>
        <v>3025405</v>
      </c>
      <c r="B18">
        <v>3025405</v>
      </c>
      <c r="C18" t="str">
        <f>VLOOKUP(B18,'School Details'!A:K,2,FALSE)</f>
        <v>Finchley Catholic High Sch</v>
      </c>
      <c r="D18">
        <f>VLOOKUP(B18,'School Details'!A:K,3,FALSE)</f>
        <v>0</v>
      </c>
      <c r="E18" t="str">
        <f>VLOOKUP(B18,'School Details'!A:K,4,FALSE)</f>
        <v>M</v>
      </c>
      <c r="F18" t="str">
        <f>VLOOKUP(B18,'School Details'!A:K,5,FALSE)</f>
        <v>Secondary</v>
      </c>
      <c r="G18" s="100" t="s">
        <v>899</v>
      </c>
      <c r="H18" t="str">
        <f>VLOOKUP(G18,CCs!$Q:$R,2,FALSE)</f>
        <v>SF Grnt Pd-Sec Sch</v>
      </c>
      <c r="I18" s="127" t="s">
        <v>23950</v>
      </c>
      <c r="J18">
        <f>VLOOKUP(G18,LBB_Code!$J:$O, 2,FALSE)</f>
        <v>661225</v>
      </c>
      <c r="K18" t="str">
        <f>VLOOKUP(I18,'Drop Down'!$H:$I,2,FALSE)</f>
        <v>I01</v>
      </c>
      <c r="L18">
        <f t="shared" si="8"/>
        <v>1</v>
      </c>
      <c r="M18" t="str">
        <f t="shared" si="1"/>
        <v>RPA.I01</v>
      </c>
      <c r="N18">
        <f>VLOOKUP(B18,'School Details'!A:K,10,FALSE)</f>
        <v>400041</v>
      </c>
      <c r="O18" t="str">
        <f t="shared" si="2"/>
        <v>Finchley Catholic High Sch</v>
      </c>
      <c r="P18" t="str">
        <f>VLOOKUP($N18,LBB_Code!$B:$F,3,FALSE)</f>
        <v>Finchley Catholic High School</v>
      </c>
      <c r="Q18" t="str">
        <f>VLOOKUP($N18,LBB_Code!$B:$F,2,FALSE)</f>
        <v>S900008307</v>
      </c>
      <c r="R18" t="str">
        <f>VLOOKUP($N18,LBB_Code!$B:$F,4,FALSE)</f>
        <v>N12 8TA</v>
      </c>
      <c r="S18" t="str">
        <f>VLOOKUP($G18,LBB_Code!$J:$O, 6,FALSE)</f>
        <v>A1.D10167.661225.99999.9999999.999999</v>
      </c>
      <c r="T18" s="153"/>
      <c r="U18" t="str">
        <f t="shared" si="3"/>
        <v>5405.RPA.I01.Ap251</v>
      </c>
      <c r="V18" t="str">
        <f t="shared" si="4"/>
        <v>Finchley Catholic High Sch.5405.RPA.I01.Ap25</v>
      </c>
      <c r="W18" s="121"/>
      <c r="Z18" s="121"/>
      <c r="AC18" s="121"/>
      <c r="AF18" s="121"/>
      <c r="AI18" s="121"/>
      <c r="AL18" s="121"/>
      <c r="AO18" s="121"/>
      <c r="AR18" s="121"/>
      <c r="AU18" s="121"/>
      <c r="AX18" s="121"/>
      <c r="BA18" s="121"/>
      <c r="BD18" s="121"/>
      <c r="BE18" s="119">
        <f t="shared" si="5"/>
        <v>0</v>
      </c>
      <c r="BF18" s="119">
        <f t="shared" si="7"/>
        <v>0</v>
      </c>
    </row>
    <row r="19" spans="1:58" x14ac:dyDescent="0.25">
      <c r="A19">
        <f t="shared" si="6"/>
        <v>3023516</v>
      </c>
      <c r="B19">
        <v>3023516</v>
      </c>
      <c r="C19" t="str">
        <f>VLOOKUP(B19,'School Details'!A:K,2,FALSE)</f>
        <v>Hasmonean</v>
      </c>
      <c r="D19">
        <f>VLOOKUP(B19,'School Details'!A:K,3,FALSE)</f>
        <v>0</v>
      </c>
      <c r="E19" t="str">
        <f>VLOOKUP(B19,'School Details'!A:K,4,FALSE)</f>
        <v>M</v>
      </c>
      <c r="F19" t="str">
        <f>VLOOKUP(B19,'School Details'!A:K,5,FALSE)</f>
        <v>Primary</v>
      </c>
      <c r="G19" s="100" t="s">
        <v>894</v>
      </c>
      <c r="H19" t="str">
        <f>VLOOKUP(G19,CCs!$Q:$R,2,FALSE)</f>
        <v>SF Grnt Pd-Pri Sch</v>
      </c>
      <c r="I19" s="127" t="s">
        <v>23950</v>
      </c>
      <c r="J19">
        <f>VLOOKUP(G19,LBB_Code!$J:$O, 2,FALSE)</f>
        <v>661225</v>
      </c>
      <c r="K19" t="str">
        <f>VLOOKUP(I19,'Drop Down'!$H:$I,2,FALSE)</f>
        <v>I01</v>
      </c>
      <c r="L19">
        <f t="shared" si="8"/>
        <v>1</v>
      </c>
      <c r="M19" t="str">
        <f t="shared" si="1"/>
        <v>RPA.I01</v>
      </c>
      <c r="N19">
        <f>VLOOKUP(B19,'School Details'!A:K,10,FALSE)</f>
        <v>400108</v>
      </c>
      <c r="O19" t="str">
        <f t="shared" si="2"/>
        <v>Hasmonean</v>
      </c>
      <c r="P19" t="str">
        <f>VLOOKUP($N19,LBB_Code!$B:$F,3,FALSE)</f>
        <v>Hasmonean Primary School</v>
      </c>
      <c r="Q19" t="str">
        <f>VLOOKUP($N19,LBB_Code!$B:$F,2,FALSE)</f>
        <v>S900008351</v>
      </c>
      <c r="R19" t="str">
        <f>VLOOKUP($N19,LBB_Code!$B:$F,4,FALSE)</f>
        <v>NW4 2PD</v>
      </c>
      <c r="S19" t="str">
        <f>VLOOKUP($G19,LBB_Code!$J:$O, 6,FALSE)</f>
        <v>A1.D10166.661225.99999.9999999.999999</v>
      </c>
      <c r="T19" s="153"/>
      <c r="U19" t="str">
        <f t="shared" si="3"/>
        <v>3516.RPA.I01.Ap251</v>
      </c>
      <c r="V19" t="str">
        <f t="shared" si="4"/>
        <v>Hasmonean.3516.RPA.I01.Ap25</v>
      </c>
      <c r="W19" s="121"/>
      <c r="Z19" s="121"/>
      <c r="AC19" s="121"/>
      <c r="AF19" s="121"/>
      <c r="AI19" s="121"/>
      <c r="AL19" s="121"/>
      <c r="AO19" s="121"/>
      <c r="AR19" s="121"/>
      <c r="AU19" s="121"/>
      <c r="AX19" s="121"/>
      <c r="BA19" s="121"/>
      <c r="BD19" s="121"/>
      <c r="BE19" s="119">
        <f t="shared" si="5"/>
        <v>0</v>
      </c>
      <c r="BF19" s="119">
        <f t="shared" si="7"/>
        <v>0</v>
      </c>
    </row>
    <row r="20" spans="1:58" x14ac:dyDescent="0.25">
      <c r="A20">
        <f t="shared" si="6"/>
        <v>3023304</v>
      </c>
      <c r="B20">
        <v>3023304</v>
      </c>
      <c r="C20" t="str">
        <f>VLOOKUP(B20,'School Details'!A:K,2,FALSE)</f>
        <v>Holy Trinity School</v>
      </c>
      <c r="D20">
        <f>VLOOKUP(B20,'School Details'!A:K,3,FALSE)</f>
        <v>0</v>
      </c>
      <c r="E20" t="str">
        <f>VLOOKUP(B20,'School Details'!A:K,4,FALSE)</f>
        <v>M</v>
      </c>
      <c r="F20" t="str">
        <f>VLOOKUP(B20,'School Details'!A:K,5,FALSE)</f>
        <v>Primary</v>
      </c>
      <c r="G20" s="100" t="s">
        <v>894</v>
      </c>
      <c r="H20" t="str">
        <f>VLOOKUP(G20,CCs!$Q:$R,2,FALSE)</f>
        <v>SF Grnt Pd-Pri Sch</v>
      </c>
      <c r="I20" s="127" t="s">
        <v>23950</v>
      </c>
      <c r="J20">
        <f>VLOOKUP(G20,LBB_Code!$J:$O, 2,FALSE)</f>
        <v>661225</v>
      </c>
      <c r="K20" t="str">
        <f>VLOOKUP(I20,'Drop Down'!$H:$I,2,FALSE)</f>
        <v>I01</v>
      </c>
      <c r="L20">
        <f t="shared" si="8"/>
        <v>1</v>
      </c>
      <c r="M20" t="str">
        <f t="shared" si="1"/>
        <v>RPA.I01</v>
      </c>
      <c r="N20">
        <f>VLOOKUP(B20,'School Details'!A:K,10,FALSE)</f>
        <v>400008</v>
      </c>
      <c r="O20" t="str">
        <f t="shared" si="2"/>
        <v>Holy Trinity School</v>
      </c>
      <c r="P20" t="str">
        <f>VLOOKUP($N20,LBB_Code!$B:$F,3,FALSE)</f>
        <v>Holy Trinity Ce School</v>
      </c>
      <c r="Q20" t="str">
        <f>VLOOKUP($N20,LBB_Code!$B:$F,2,FALSE)</f>
        <v>S900008284</v>
      </c>
      <c r="R20" t="str">
        <f>VLOOKUP($N20,LBB_Code!$B:$F,4,FALSE)</f>
        <v>N2 8GA</v>
      </c>
      <c r="S20" t="str">
        <f>VLOOKUP($G20,LBB_Code!$J:$O, 6,FALSE)</f>
        <v>A1.D10166.661225.99999.9999999.999999</v>
      </c>
      <c r="T20" s="153"/>
      <c r="U20" t="str">
        <f t="shared" si="3"/>
        <v>3304.RPA.I01.Ap251</v>
      </c>
      <c r="V20" t="str">
        <f t="shared" si="4"/>
        <v>Holy Trinity School.3304.RPA.I01.Ap25</v>
      </c>
      <c r="W20" s="121"/>
      <c r="Z20" s="121"/>
      <c r="AC20" s="121"/>
      <c r="AF20" s="121"/>
      <c r="AI20" s="121"/>
      <c r="AL20" s="121"/>
      <c r="AO20" s="121"/>
      <c r="AR20" s="121"/>
      <c r="AU20" s="121"/>
      <c r="AX20" s="121"/>
      <c r="BA20" s="121"/>
      <c r="BD20" s="121"/>
      <c r="BE20" s="119">
        <f t="shared" si="5"/>
        <v>0</v>
      </c>
      <c r="BF20" s="119">
        <f t="shared" si="7"/>
        <v>0</v>
      </c>
    </row>
    <row r="21" spans="1:58" x14ac:dyDescent="0.25">
      <c r="A21">
        <f t="shared" si="6"/>
        <v>3025427</v>
      </c>
      <c r="B21">
        <v>3025427</v>
      </c>
      <c r="C21" t="str">
        <f>VLOOKUP(B21,'School Details'!A:K,2,FALSE)</f>
        <v>JCoSS</v>
      </c>
      <c r="D21">
        <f>VLOOKUP(B21,'School Details'!A:K,3,FALSE)</f>
        <v>0</v>
      </c>
      <c r="E21" t="str">
        <f>VLOOKUP(B21,'School Details'!A:K,4,FALSE)</f>
        <v>M</v>
      </c>
      <c r="F21" t="str">
        <f>VLOOKUP(B21,'School Details'!A:K,5,FALSE)</f>
        <v>Secondary</v>
      </c>
      <c r="G21" s="100" t="s">
        <v>899</v>
      </c>
      <c r="H21" t="str">
        <f>VLOOKUP(G21,CCs!$Q:$R,2,FALSE)</f>
        <v>SF Grnt Pd-Sec Sch</v>
      </c>
      <c r="I21" s="127" t="s">
        <v>23950</v>
      </c>
      <c r="J21">
        <f>VLOOKUP(G21,LBB_Code!$J:$O, 2,FALSE)</f>
        <v>661225</v>
      </c>
      <c r="K21" t="str">
        <f>VLOOKUP(I21,'Drop Down'!$H:$I,2,FALSE)</f>
        <v>I01</v>
      </c>
      <c r="L21">
        <f t="shared" si="8"/>
        <v>1</v>
      </c>
      <c r="M21" t="str">
        <f t="shared" si="1"/>
        <v>RPA.I01</v>
      </c>
      <c r="N21">
        <f>VLOOKUP(B21,'School Details'!A:K,10,FALSE)</f>
        <v>400140</v>
      </c>
      <c r="O21" t="str">
        <f t="shared" si="2"/>
        <v>JCoSS</v>
      </c>
      <c r="P21" t="str">
        <f>VLOOKUP($N21,LBB_Code!$B:$F,3,FALSE)</f>
        <v>Jcoss</v>
      </c>
      <c r="Q21" t="str">
        <f>VLOOKUP($N21,LBB_Code!$B:$F,2,FALSE)</f>
        <v>S900008363</v>
      </c>
      <c r="R21" t="str">
        <f>VLOOKUP($N21,LBB_Code!$B:$F,4,FALSE)</f>
        <v>EN4 9GE</v>
      </c>
      <c r="S21" t="str">
        <f>VLOOKUP($G21,LBB_Code!$J:$O, 6,FALSE)</f>
        <v>A1.D10167.661225.99999.9999999.999999</v>
      </c>
      <c r="T21" s="153"/>
      <c r="U21" t="str">
        <f t="shared" si="3"/>
        <v>5427.RPA.I01.Ap251</v>
      </c>
      <c r="V21" t="str">
        <f t="shared" si="4"/>
        <v>JCoSS.5427.RPA.I01.Ap25</v>
      </c>
      <c r="W21" s="121"/>
      <c r="Z21" s="121"/>
      <c r="AC21" s="121"/>
      <c r="AF21" s="121"/>
      <c r="AI21" s="121"/>
      <c r="AL21" s="121"/>
      <c r="AO21" s="121"/>
      <c r="AR21" s="121"/>
      <c r="AU21" s="121"/>
      <c r="AX21" s="121"/>
      <c r="BA21" s="121"/>
      <c r="BD21" s="121"/>
      <c r="BE21" s="119">
        <f t="shared" si="5"/>
        <v>0</v>
      </c>
      <c r="BF21" s="119">
        <f t="shared" si="7"/>
        <v>0</v>
      </c>
    </row>
    <row r="22" spans="1:58" x14ac:dyDescent="0.25">
      <c r="A22">
        <f t="shared" si="6"/>
        <v>3027010</v>
      </c>
      <c r="B22">
        <v>3027010</v>
      </c>
      <c r="C22" t="str">
        <f>VLOOKUP(B22,'School Details'!A:K,2,FALSE)</f>
        <v>Mapledown</v>
      </c>
      <c r="D22">
        <f>VLOOKUP(B22,'School Details'!A:K,3,FALSE)</f>
        <v>0</v>
      </c>
      <c r="E22" t="str">
        <f>VLOOKUP(B22,'School Details'!A:K,4,FALSE)</f>
        <v>M</v>
      </c>
      <c r="F22" t="str">
        <f>VLOOKUP(B22,'School Details'!A:K,5,FALSE)</f>
        <v>Special</v>
      </c>
      <c r="G22" s="100" t="s">
        <v>892</v>
      </c>
      <c r="H22" t="str">
        <f>VLOOKUP(G22,CCs!$Q:$R,2,FALSE)</f>
        <v>SF Grnt Pd-Spec Sch</v>
      </c>
      <c r="I22" s="127" t="s">
        <v>23950</v>
      </c>
      <c r="J22">
        <f>VLOOKUP(G22,LBB_Code!$J:$O, 2,FALSE)</f>
        <v>661225</v>
      </c>
      <c r="K22" t="str">
        <f>VLOOKUP(I22,'Drop Down'!$H:$I,2,FALSE)</f>
        <v>I01</v>
      </c>
      <c r="L22">
        <f t="shared" si="8"/>
        <v>1</v>
      </c>
      <c r="M22" t="str">
        <f t="shared" si="1"/>
        <v>RPA.I01</v>
      </c>
      <c r="N22">
        <f>VLOOKUP(B22,'School Details'!A:K,10,FALSE)</f>
        <v>400063</v>
      </c>
      <c r="O22" t="str">
        <f t="shared" si="2"/>
        <v>Mapledown</v>
      </c>
      <c r="P22" t="str">
        <f>VLOOKUP($N22,LBB_Code!$B:$F,3,FALSE)</f>
        <v>Mapledown School</v>
      </c>
      <c r="Q22" t="str">
        <f>VLOOKUP($N22,LBB_Code!$B:$F,2,FALSE)</f>
        <v>S900008322</v>
      </c>
      <c r="R22" t="str">
        <f>VLOOKUP($N22,LBB_Code!$B:$F,4,FALSE)</f>
        <v>NW2 1TR</v>
      </c>
      <c r="S22" t="str">
        <f>VLOOKUP($G22,LBB_Code!$J:$O, 6,FALSE)</f>
        <v>A1.D10168.661225.99999.9999999.999999</v>
      </c>
      <c r="T22" s="153"/>
      <c r="U22" t="str">
        <f t="shared" si="3"/>
        <v>7010.RPA.I01.Ap251</v>
      </c>
      <c r="V22" t="str">
        <f t="shared" si="4"/>
        <v>Mapledown.7010.RPA.I01.Ap25</v>
      </c>
      <c r="W22" s="121"/>
      <c r="Z22" s="121"/>
      <c r="AC22" s="121"/>
      <c r="AF22" s="121"/>
      <c r="AI22" s="121"/>
      <c r="AL22" s="121"/>
      <c r="AO22" s="121"/>
      <c r="AR22" s="121"/>
      <c r="AU22" s="121"/>
      <c r="AX22" s="121"/>
      <c r="BA22" s="121"/>
      <c r="BD22" s="121"/>
      <c r="BE22" s="119">
        <f t="shared" si="5"/>
        <v>0</v>
      </c>
      <c r="BF22" s="119">
        <f t="shared" si="7"/>
        <v>0</v>
      </c>
    </row>
    <row r="23" spans="1:58" x14ac:dyDescent="0.25">
      <c r="A23">
        <f t="shared" si="6"/>
        <v>3025948</v>
      </c>
      <c r="B23">
        <v>3025948</v>
      </c>
      <c r="C23" t="str">
        <f>VLOOKUP(B23,'School Details'!A:K,2,FALSE)</f>
        <v>Mathilda Marks-Kennedy</v>
      </c>
      <c r="D23">
        <f>VLOOKUP(B23,'School Details'!A:K,3,FALSE)</f>
        <v>0</v>
      </c>
      <c r="E23" t="str">
        <f>VLOOKUP(B23,'School Details'!A:K,4,FALSE)</f>
        <v>M</v>
      </c>
      <c r="F23" t="str">
        <f>VLOOKUP(B23,'School Details'!A:K,5,FALSE)</f>
        <v>Primary</v>
      </c>
      <c r="G23" s="100" t="s">
        <v>894</v>
      </c>
      <c r="H23" t="str">
        <f>VLOOKUP(G23,CCs!$Q:$R,2,FALSE)</f>
        <v>SF Grnt Pd-Pri Sch</v>
      </c>
      <c r="I23" s="127" t="s">
        <v>23950</v>
      </c>
      <c r="J23">
        <f>VLOOKUP(G23,LBB_Code!$J:$O, 2,FALSE)</f>
        <v>661225</v>
      </c>
      <c r="K23" t="str">
        <f>VLOOKUP(I23,'Drop Down'!$H:$I,2,FALSE)</f>
        <v>I01</v>
      </c>
      <c r="L23">
        <v>1</v>
      </c>
      <c r="M23" t="str">
        <f t="shared" si="1"/>
        <v>RPA.I01</v>
      </c>
      <c r="N23">
        <f>VLOOKUP(B23,'School Details'!A:K,10,FALSE)</f>
        <v>400112</v>
      </c>
      <c r="O23" t="str">
        <f t="shared" si="2"/>
        <v>Mathilda Marks-Kennedy</v>
      </c>
      <c r="P23" t="str">
        <f>VLOOKUP($N23,LBB_Code!$B:$F,3,FALSE)</f>
        <v>Mathilda Marks-Kennedy School</v>
      </c>
      <c r="Q23" t="str">
        <f>VLOOKUP($N23,LBB_Code!$B:$F,2,FALSE)</f>
        <v>S900008354</v>
      </c>
      <c r="R23" t="str">
        <f>VLOOKUP($N23,LBB_Code!$B:$F,4,FALSE)</f>
        <v>NW7 3RT</v>
      </c>
      <c r="S23" t="str">
        <f>VLOOKUP($G23,LBB_Code!$J:$O, 6,FALSE)</f>
        <v>A1.D10166.661225.99999.9999999.999999</v>
      </c>
      <c r="T23" s="153"/>
      <c r="U23" t="str">
        <f t="shared" si="3"/>
        <v>5948.RPA.I01.Ap251</v>
      </c>
      <c r="V23" t="str">
        <f t="shared" si="4"/>
        <v>Mathilda Marks-Kennedy.5948.RPA.I01.Ap25</v>
      </c>
      <c r="W23" s="121"/>
      <c r="Z23" s="121"/>
      <c r="AC23" s="121"/>
      <c r="AF23" s="121"/>
      <c r="AI23" s="121"/>
      <c r="AL23" s="121"/>
      <c r="AO23" s="121"/>
      <c r="AR23" s="121"/>
      <c r="AU23" s="121"/>
      <c r="AX23" s="121"/>
      <c r="BA23" s="121"/>
      <c r="BD23" s="121"/>
      <c r="BE23" s="119">
        <f t="shared" si="5"/>
        <v>0</v>
      </c>
      <c r="BF23" s="119">
        <f t="shared" si="7"/>
        <v>0</v>
      </c>
    </row>
    <row r="24" spans="1:58" x14ac:dyDescent="0.25">
      <c r="A24">
        <f t="shared" si="6"/>
        <v>3025949</v>
      </c>
      <c r="B24">
        <v>3025949</v>
      </c>
      <c r="C24" t="str">
        <f>VLOOKUP(B24,'School Details'!A:K,2,FALSE)</f>
        <v>Menorah Foundation</v>
      </c>
      <c r="D24">
        <f>VLOOKUP(B24,'School Details'!A:K,3,FALSE)</f>
        <v>0</v>
      </c>
      <c r="E24" t="str">
        <f>VLOOKUP(B24,'School Details'!A:K,4,FALSE)</f>
        <v>M</v>
      </c>
      <c r="F24" t="str">
        <f>VLOOKUP(B24,'School Details'!A:K,5,FALSE)</f>
        <v>Primary</v>
      </c>
      <c r="G24" s="100" t="s">
        <v>894</v>
      </c>
      <c r="H24" t="str">
        <f>VLOOKUP(G24,CCs!$Q:$R,2,FALSE)</f>
        <v>SF Grnt Pd-Pri Sch</v>
      </c>
      <c r="I24" s="127" t="s">
        <v>23950</v>
      </c>
      <c r="J24">
        <f>VLOOKUP(G24,LBB_Code!$J:$O, 2,FALSE)</f>
        <v>661225</v>
      </c>
      <c r="K24" t="str">
        <f>VLOOKUP(I24,'Drop Down'!$H:$I,2,FALSE)</f>
        <v>I01</v>
      </c>
      <c r="L24">
        <f t="shared" ref="L24:L39" si="9">IF(C26=C25,L23+1,1)</f>
        <v>1</v>
      </c>
      <c r="M24" t="str">
        <f t="shared" si="1"/>
        <v>RPA.I01</v>
      </c>
      <c r="N24">
        <f>VLOOKUP(B24,'School Details'!A:K,10,FALSE)</f>
        <v>400110</v>
      </c>
      <c r="O24" t="str">
        <f t="shared" si="2"/>
        <v>Menorah Foundation</v>
      </c>
      <c r="P24" t="str">
        <f>VLOOKUP($N24,LBB_Code!$B:$F,3,FALSE)</f>
        <v>Menorah Foundation School</v>
      </c>
      <c r="Q24" t="str">
        <f>VLOOKUP($N24,LBB_Code!$B:$F,2,FALSE)</f>
        <v>S900008352</v>
      </c>
      <c r="R24" t="str">
        <f>VLOOKUP($N24,LBB_Code!$B:$F,4,FALSE)</f>
        <v>HA8 0QS</v>
      </c>
      <c r="S24" t="str">
        <f>VLOOKUP($G24,LBB_Code!$J:$O, 6,FALSE)</f>
        <v>A1.D10166.661225.99999.9999999.999999</v>
      </c>
      <c r="T24" s="153"/>
      <c r="U24" t="str">
        <f t="shared" si="3"/>
        <v>5949.RPA.I01.Ap251</v>
      </c>
      <c r="V24" t="str">
        <f t="shared" si="4"/>
        <v>Menorah Foundation.5949.RPA.I01.Ap25</v>
      </c>
      <c r="W24" s="121"/>
      <c r="Z24" s="121"/>
      <c r="AC24" s="121"/>
      <c r="AF24" s="121"/>
      <c r="AI24" s="121"/>
      <c r="AL24" s="121"/>
      <c r="AO24" s="121"/>
      <c r="AR24" s="121"/>
      <c r="AU24" s="121"/>
      <c r="AX24" s="121"/>
      <c r="BA24" s="121"/>
      <c r="BD24" s="121"/>
      <c r="BE24" s="119">
        <f t="shared" si="5"/>
        <v>0</v>
      </c>
      <c r="BF24" s="121">
        <f t="shared" si="7"/>
        <v>0</v>
      </c>
    </row>
    <row r="25" spans="1:58" x14ac:dyDescent="0.25">
      <c r="A25">
        <f t="shared" si="6"/>
        <v>3024004</v>
      </c>
      <c r="B25">
        <v>3024004</v>
      </c>
      <c r="C25" t="str">
        <f>VLOOKUP(B25,'School Details'!A:K,2,FALSE)</f>
        <v>Menorah High Sch Girls</v>
      </c>
      <c r="D25">
        <f>VLOOKUP(B25,'School Details'!A:K,3,FALSE)</f>
        <v>0</v>
      </c>
      <c r="E25" t="str">
        <f>VLOOKUP(B25,'School Details'!A:K,4,FALSE)</f>
        <v>M</v>
      </c>
      <c r="F25" t="str">
        <f>VLOOKUP(B25,'School Details'!A:K,5,FALSE)</f>
        <v>Secondary</v>
      </c>
      <c r="G25" s="100" t="s">
        <v>899</v>
      </c>
      <c r="H25" t="str">
        <f>VLOOKUP(G25,CCs!$Q:$R,2,FALSE)</f>
        <v>SF Grnt Pd-Sec Sch</v>
      </c>
      <c r="I25" s="127" t="s">
        <v>23950</v>
      </c>
      <c r="J25">
        <f>VLOOKUP(G25,LBB_Code!$J:$O, 2,FALSE)</f>
        <v>661225</v>
      </c>
      <c r="K25" t="str">
        <f>VLOOKUP(I25,'Drop Down'!$H:$I,2,FALSE)</f>
        <v>I01</v>
      </c>
      <c r="L25">
        <f t="shared" si="9"/>
        <v>1</v>
      </c>
      <c r="M25" t="str">
        <f t="shared" si="1"/>
        <v>RPA.I01</v>
      </c>
      <c r="N25">
        <f>VLOOKUP(B25,'School Details'!A:K,10,FALSE)</f>
        <v>107953</v>
      </c>
      <c r="O25" t="str">
        <f t="shared" si="2"/>
        <v>Menorah High Sch Girls</v>
      </c>
      <c r="P25" t="str">
        <f>VLOOKUP($N25,LBB_Code!$B:$F,3,FALSE)</f>
        <v>Menorah High School For Girls</v>
      </c>
      <c r="Q25" t="str">
        <f>VLOOKUP($N25,LBB_Code!$B:$F,2,FALSE)</f>
        <v>S900000411</v>
      </c>
      <c r="R25" t="str">
        <f>VLOOKUP($N25,LBB_Code!$B:$F,4,FALSE)</f>
        <v>NW2 7BZ</v>
      </c>
      <c r="S25" t="str">
        <f>VLOOKUP($G25,LBB_Code!$J:$O, 6,FALSE)</f>
        <v>A1.D10167.661225.99999.9999999.999999</v>
      </c>
      <c r="T25" s="153"/>
      <c r="U25" t="str">
        <f t="shared" si="3"/>
        <v>4004.RPA.I01.Ap251</v>
      </c>
      <c r="V25" t="str">
        <f t="shared" si="4"/>
        <v>Menorah High Sch Girls.4004.RPA.I01.Ap25</v>
      </c>
      <c r="W25" s="121"/>
      <c r="Z25" s="121"/>
      <c r="AC25" s="121"/>
      <c r="AF25" s="121"/>
      <c r="AI25" s="121"/>
      <c r="AL25" s="121"/>
      <c r="AO25" s="121"/>
      <c r="AR25" s="121"/>
      <c r="AU25" s="121"/>
      <c r="AX25" s="121"/>
      <c r="BA25" s="121"/>
      <c r="BD25" s="121"/>
      <c r="BE25" s="119">
        <f t="shared" si="5"/>
        <v>0</v>
      </c>
      <c r="BF25" s="121">
        <f t="shared" si="7"/>
        <v>0</v>
      </c>
    </row>
    <row r="26" spans="1:58" x14ac:dyDescent="0.25">
      <c r="A26">
        <f t="shared" si="6"/>
        <v>3025201</v>
      </c>
      <c r="B26">
        <v>3025201</v>
      </c>
      <c r="C26" t="str">
        <f>VLOOKUP(B26,'School Details'!A:K,2,FALSE)</f>
        <v>Osidge</v>
      </c>
      <c r="D26">
        <f>VLOOKUP(B26,'School Details'!A:K,3,FALSE)</f>
        <v>0</v>
      </c>
      <c r="E26" t="str">
        <f>VLOOKUP(B26,'School Details'!A:K,4,FALSE)</f>
        <v>A</v>
      </c>
      <c r="F26" t="str">
        <f>VLOOKUP(B26,'School Details'!A:K,5,FALSE)</f>
        <v>Primary</v>
      </c>
      <c r="G26" s="100" t="s">
        <v>894</v>
      </c>
      <c r="H26" t="str">
        <f>VLOOKUP(G26,CCs!$Q:$R,2,FALSE)</f>
        <v>SF Grnt Pd-Pri Sch</v>
      </c>
      <c r="I26" s="127" t="s">
        <v>23950</v>
      </c>
      <c r="J26">
        <f>VLOOKUP(G26,LBB_Code!$J:$O, 2,FALSE)</f>
        <v>661225</v>
      </c>
      <c r="K26" t="str">
        <f>VLOOKUP(I26,'Drop Down'!$H:$I,2,FALSE)</f>
        <v>I01</v>
      </c>
      <c r="L26">
        <f t="shared" si="9"/>
        <v>1</v>
      </c>
      <c r="M26" t="str">
        <f t="shared" si="1"/>
        <v>RPA.I01</v>
      </c>
      <c r="N26">
        <f>VLOOKUP(B26,'School Details'!A:K,10,FALSE)</f>
        <v>400021</v>
      </c>
      <c r="O26" t="str">
        <f t="shared" si="2"/>
        <v>Osidge</v>
      </c>
      <c r="P26" t="str">
        <f>VLOOKUP($N26,LBB_Code!$B:$F,3,FALSE)</f>
        <v>Osidge School</v>
      </c>
      <c r="Q26" t="str">
        <f>VLOOKUP($N26,LBB_Code!$B:$F,2,FALSE)</f>
        <v>S900008293</v>
      </c>
      <c r="R26" t="str">
        <f>VLOOKUP($N26,LBB_Code!$B:$F,4,FALSE)</f>
        <v>N14 5HD</v>
      </c>
      <c r="S26" t="str">
        <f>VLOOKUP($G26,LBB_Code!$J:$O, 6,FALSE)</f>
        <v>A1.D10166.661225.99999.9999999.999999</v>
      </c>
      <c r="T26" s="153"/>
      <c r="U26" t="str">
        <f t="shared" si="3"/>
        <v>5201.RPA.I01.Ap251</v>
      </c>
      <c r="V26" t="str">
        <f t="shared" si="4"/>
        <v>Osidge.5201.RPA.I01.Ap25</v>
      </c>
      <c r="W26" s="121"/>
      <c r="Z26" s="121"/>
      <c r="AC26" s="121"/>
      <c r="AF26" s="121"/>
      <c r="AI26" s="121"/>
      <c r="AL26" s="121"/>
      <c r="AO26" s="121"/>
      <c r="AR26" s="121"/>
      <c r="AU26" s="121"/>
      <c r="AX26" s="121"/>
      <c r="BA26" s="121"/>
      <c r="BD26" s="121"/>
      <c r="BE26" s="119">
        <f t="shared" si="5"/>
        <v>0</v>
      </c>
      <c r="BF26" s="121">
        <f t="shared" si="7"/>
        <v>0</v>
      </c>
    </row>
    <row r="27" spans="1:58" x14ac:dyDescent="0.25">
      <c r="A27">
        <f t="shared" si="6"/>
        <v>3023501</v>
      </c>
      <c r="B27">
        <v>3023501</v>
      </c>
      <c r="C27" t="str">
        <f>VLOOKUP(B27,'School Details'!A:K,2,FALSE)</f>
        <v>Our Lady of Lourdes</v>
      </c>
      <c r="D27">
        <f>VLOOKUP(B27,'School Details'!A:K,3,FALSE)</f>
        <v>0</v>
      </c>
      <c r="E27" t="str">
        <f>VLOOKUP(B27,'School Details'!A:K,4,FALSE)</f>
        <v>M</v>
      </c>
      <c r="F27" t="str">
        <f>VLOOKUP(B27,'School Details'!A:K,5,FALSE)</f>
        <v>Primary</v>
      </c>
      <c r="G27" s="100" t="s">
        <v>894</v>
      </c>
      <c r="H27" t="str">
        <f>VLOOKUP(G27,CCs!$Q:$R,2,FALSE)</f>
        <v>SF Grnt Pd-Pri Sch</v>
      </c>
      <c r="I27" s="127" t="s">
        <v>23950</v>
      </c>
      <c r="J27">
        <f>VLOOKUP(G27,LBB_Code!$J:$O, 2,FALSE)</f>
        <v>661225</v>
      </c>
      <c r="K27" t="str">
        <f>VLOOKUP(I27,'Drop Down'!$H:$I,2,FALSE)</f>
        <v>I01</v>
      </c>
      <c r="L27">
        <f t="shared" si="9"/>
        <v>1</v>
      </c>
      <c r="M27" t="str">
        <f t="shared" si="1"/>
        <v>RPA.I01</v>
      </c>
      <c r="N27">
        <f>VLOOKUP(B27,'School Details'!A:K,10,FALSE)</f>
        <v>400003</v>
      </c>
      <c r="O27" t="str">
        <f t="shared" si="2"/>
        <v>Our Lady of Lourdes</v>
      </c>
      <c r="P27" t="str">
        <f>VLOOKUP($N27,LBB_Code!$B:$F,3,FALSE)</f>
        <v>Our Lady of Lourdes Rc School</v>
      </c>
      <c r="Q27" t="str">
        <f>VLOOKUP($N27,LBB_Code!$B:$F,2,FALSE)</f>
        <v>S900008279</v>
      </c>
      <c r="R27" t="str">
        <f>VLOOKUP($N27,LBB_Code!$B:$F,4,FALSE)</f>
        <v>N12 0JP</v>
      </c>
      <c r="S27" t="str">
        <f>VLOOKUP($G27,LBB_Code!$J:$O, 6,FALSE)</f>
        <v>A1.D10166.661225.99999.9999999.999999</v>
      </c>
      <c r="T27" s="153"/>
      <c r="U27" t="str">
        <f t="shared" si="3"/>
        <v>3501.RPA.I01.Ap251</v>
      </c>
      <c r="V27" t="str">
        <f t="shared" si="4"/>
        <v>Our Lady of Lourdes.3501.RPA.I01.Ap25</v>
      </c>
      <c r="W27" s="121"/>
      <c r="Z27" s="121"/>
      <c r="AC27" s="121"/>
      <c r="AF27" s="121"/>
      <c r="AI27" s="121"/>
      <c r="AL27" s="121"/>
      <c r="AO27" s="121"/>
      <c r="AR27" s="121"/>
      <c r="AU27" s="121"/>
      <c r="AX27" s="121"/>
      <c r="BA27" s="121"/>
      <c r="BD27" s="121"/>
      <c r="BE27" s="119">
        <f t="shared" si="5"/>
        <v>0</v>
      </c>
      <c r="BF27" s="119">
        <f t="shared" si="7"/>
        <v>0</v>
      </c>
    </row>
    <row r="28" spans="1:58" x14ac:dyDescent="0.25">
      <c r="A28">
        <f t="shared" si="6"/>
        <v>3023510</v>
      </c>
      <c r="B28">
        <v>3023510</v>
      </c>
      <c r="C28" t="str">
        <f>VLOOKUP(B28,'School Details'!A:K,2,FALSE)</f>
        <v>Sacred Heart</v>
      </c>
      <c r="D28">
        <f>VLOOKUP(B28,'School Details'!A:K,3,FALSE)</f>
        <v>0</v>
      </c>
      <c r="E28" t="str">
        <f>VLOOKUP(B28,'School Details'!A:K,4,FALSE)</f>
        <v>M</v>
      </c>
      <c r="F28" t="str">
        <f>VLOOKUP(B28,'School Details'!A:K,5,FALSE)</f>
        <v>Primary</v>
      </c>
      <c r="G28" s="100" t="s">
        <v>894</v>
      </c>
      <c r="H28" t="str">
        <f>VLOOKUP(G28,CCs!$Q:$R,2,FALSE)</f>
        <v>SF Grnt Pd-Pri Sch</v>
      </c>
      <c r="I28" s="127" t="s">
        <v>23950</v>
      </c>
      <c r="J28">
        <f>VLOOKUP(G28,LBB_Code!$J:$O, 2,FALSE)</f>
        <v>661225</v>
      </c>
      <c r="K28" t="str">
        <f>VLOOKUP(I28,'Drop Down'!$H:$I,2,FALSE)</f>
        <v>I01</v>
      </c>
      <c r="L28">
        <f t="shared" si="9"/>
        <v>1</v>
      </c>
      <c r="M28" t="str">
        <f t="shared" si="1"/>
        <v>RPA.I01</v>
      </c>
      <c r="N28">
        <f>VLOOKUP(B28,'School Details'!A:K,10,FALSE)</f>
        <v>400071</v>
      </c>
      <c r="O28" t="str">
        <f t="shared" si="2"/>
        <v>Sacred Heart</v>
      </c>
      <c r="P28" t="str">
        <f>VLOOKUP($N28,LBB_Code!$B:$F,3,FALSE)</f>
        <v>Sacred Heart Rc School</v>
      </c>
      <c r="Q28" t="str">
        <f>VLOOKUP($N28,LBB_Code!$B:$F,2,FALSE)</f>
        <v>S900008329</v>
      </c>
      <c r="R28" t="str">
        <f>VLOOKUP($N28,LBB_Code!$B:$F,4,FALSE)</f>
        <v>N20 9JU</v>
      </c>
      <c r="S28" t="str">
        <f>VLOOKUP($G28,LBB_Code!$J:$O, 6,FALSE)</f>
        <v>A1.D10166.661225.99999.9999999.999999</v>
      </c>
      <c r="T28" s="153"/>
      <c r="U28" t="str">
        <f t="shared" si="3"/>
        <v>3510.RPA.I01.Ap251</v>
      </c>
      <c r="V28" t="str">
        <f t="shared" si="4"/>
        <v>Sacred Heart.3510.RPA.I01.Ap25</v>
      </c>
      <c r="W28" s="121"/>
      <c r="Z28" s="121"/>
      <c r="AC28" s="121"/>
      <c r="AF28" s="121"/>
      <c r="AI28" s="121"/>
      <c r="AL28" s="121"/>
      <c r="AO28" s="121"/>
      <c r="AR28" s="121"/>
      <c r="AU28" s="121"/>
      <c r="AX28" s="121"/>
      <c r="BA28" s="121"/>
      <c r="BD28" s="121"/>
      <c r="BE28" s="119">
        <f t="shared" si="5"/>
        <v>0</v>
      </c>
      <c r="BF28" s="119">
        <f t="shared" si="7"/>
        <v>0</v>
      </c>
    </row>
    <row r="29" spans="1:58" x14ac:dyDescent="0.25">
      <c r="A29">
        <f t="shared" si="6"/>
        <v>3022053</v>
      </c>
      <c r="B29">
        <v>3022053</v>
      </c>
      <c r="C29" t="str">
        <f>VLOOKUP(B29,'School Details'!A:K,2,FALSE)</f>
        <v>Shalom Noam</v>
      </c>
      <c r="D29">
        <f>VLOOKUP(B29,'School Details'!A:K,3,FALSE)</f>
        <v>0</v>
      </c>
      <c r="E29" t="str">
        <f>VLOOKUP(B29,'School Details'!A:K,4,FALSE)</f>
        <v>M</v>
      </c>
      <c r="F29" t="str">
        <f>VLOOKUP(B29,'School Details'!A:K,5,FALSE)</f>
        <v>Primary</v>
      </c>
      <c r="G29" s="100" t="s">
        <v>894</v>
      </c>
      <c r="H29" t="str">
        <f>VLOOKUP(G29,CCs!$Q:$R,2,FALSE)</f>
        <v>SF Grnt Pd-Pri Sch</v>
      </c>
      <c r="I29" s="127" t="s">
        <v>23950</v>
      </c>
      <c r="J29">
        <f>VLOOKUP(G29,LBB_Code!$J:$O, 2,FALSE)</f>
        <v>661225</v>
      </c>
      <c r="K29" t="str">
        <f>VLOOKUP(I29,'Drop Down'!$H:$I,2,FALSE)</f>
        <v>I01</v>
      </c>
      <c r="L29">
        <f t="shared" si="9"/>
        <v>1</v>
      </c>
      <c r="M29" t="str">
        <f t="shared" si="1"/>
        <v>RPA.I01</v>
      </c>
      <c r="N29">
        <f>VLOOKUP(B29,'School Details'!A:K,10,FALSE)</f>
        <v>158733</v>
      </c>
      <c r="O29" t="str">
        <f t="shared" si="2"/>
        <v>Shalom Noam</v>
      </c>
      <c r="P29" t="str">
        <f>VLOOKUP($N29,LBB_Code!$B:$F,3,FALSE)</f>
        <v>Shalom Noam Primary School</v>
      </c>
      <c r="Q29" t="str">
        <f>VLOOKUP($N29,LBB_Code!$B:$F,2,FALSE)</f>
        <v>S900006927</v>
      </c>
      <c r="R29" t="str">
        <f>VLOOKUP($N29,LBB_Code!$B:$F,4,FALSE)</f>
        <v>HA8 0AJ</v>
      </c>
      <c r="S29" t="str">
        <f>VLOOKUP($G29,LBB_Code!$J:$O, 6,FALSE)</f>
        <v>A1.D10166.661225.99999.9999999.999999</v>
      </c>
      <c r="T29" s="153"/>
      <c r="U29" t="str">
        <f t="shared" si="3"/>
        <v>2053.RPA.I01.Ap251</v>
      </c>
      <c r="V29" t="str">
        <f t="shared" si="4"/>
        <v>Shalom Noam.2053.RPA.I01.Ap25</v>
      </c>
      <c r="W29" s="121"/>
      <c r="Z29" s="121"/>
      <c r="AC29" s="121"/>
      <c r="AF29" s="121"/>
      <c r="AI29" s="121"/>
      <c r="AL29" s="121"/>
      <c r="AO29" s="121"/>
      <c r="AR29" s="121"/>
      <c r="AU29" s="121"/>
      <c r="AX29" s="121"/>
      <c r="BA29" s="121"/>
      <c r="BD29" s="121"/>
      <c r="BE29" s="119">
        <f t="shared" si="5"/>
        <v>0</v>
      </c>
      <c r="BF29" s="119">
        <f t="shared" si="7"/>
        <v>0</v>
      </c>
    </row>
    <row r="30" spans="1:58" x14ac:dyDescent="0.25">
      <c r="A30">
        <f t="shared" si="6"/>
        <v>3023502</v>
      </c>
      <c r="B30">
        <v>3023502</v>
      </c>
      <c r="C30" t="str">
        <f>VLOOKUP(B30,'School Details'!A:K,2,FALSE)</f>
        <v>St Agnes RC</v>
      </c>
      <c r="D30">
        <f>VLOOKUP(B30,'School Details'!A:K,3,FALSE)</f>
        <v>0</v>
      </c>
      <c r="E30" t="str">
        <f>VLOOKUP(B30,'School Details'!A:K,4,FALSE)</f>
        <v>M</v>
      </c>
      <c r="F30" t="str">
        <f>VLOOKUP(B30,'School Details'!A:K,5,FALSE)</f>
        <v>Primary</v>
      </c>
      <c r="G30" s="100" t="s">
        <v>894</v>
      </c>
      <c r="H30" t="str">
        <f>VLOOKUP(G30,CCs!$Q:$R,2,FALSE)</f>
        <v>SF Grnt Pd-Pri Sch</v>
      </c>
      <c r="I30" s="127" t="s">
        <v>23950</v>
      </c>
      <c r="J30">
        <f>VLOOKUP(G30,LBB_Code!$J:$O, 2,FALSE)</f>
        <v>661225</v>
      </c>
      <c r="K30" t="str">
        <f>VLOOKUP(I30,'Drop Down'!$H:$I,2,FALSE)</f>
        <v>I01</v>
      </c>
      <c r="L30">
        <f t="shared" si="9"/>
        <v>1</v>
      </c>
      <c r="M30" t="str">
        <f t="shared" si="1"/>
        <v>RPA.I01</v>
      </c>
      <c r="N30">
        <f>VLOOKUP(B30,'School Details'!A:K,10,FALSE)</f>
        <v>400096</v>
      </c>
      <c r="O30" t="str">
        <f t="shared" si="2"/>
        <v>St Agnes RC</v>
      </c>
      <c r="P30" t="str">
        <f>VLOOKUP($N30,LBB_Code!$B:$F,3,FALSE)</f>
        <v>St Agness Rc School</v>
      </c>
      <c r="Q30" t="str">
        <f>VLOOKUP($N30,LBB_Code!$B:$F,2,FALSE)</f>
        <v>S900008341</v>
      </c>
      <c r="R30" t="str">
        <f>VLOOKUP($N30,LBB_Code!$B:$F,4,FALSE)</f>
        <v>NW2 1RG</v>
      </c>
      <c r="S30" t="str">
        <f>VLOOKUP($G30,LBB_Code!$J:$O, 6,FALSE)</f>
        <v>A1.D10166.661225.99999.9999999.999999</v>
      </c>
      <c r="T30" s="153"/>
      <c r="U30" t="str">
        <f t="shared" si="3"/>
        <v>3502.RPA.I01.Ap251</v>
      </c>
      <c r="V30" t="str">
        <f t="shared" si="4"/>
        <v>St Agnes RC.3502.RPA.I01.Ap25</v>
      </c>
      <c r="W30" s="121"/>
      <c r="Z30" s="121"/>
      <c r="AC30" s="121"/>
      <c r="AF30" s="121"/>
      <c r="AI30" s="121"/>
      <c r="AL30" s="121"/>
      <c r="AO30" s="121"/>
      <c r="AR30" s="121"/>
      <c r="AU30" s="121"/>
      <c r="AX30" s="121"/>
      <c r="BA30" s="121"/>
      <c r="BD30" s="121"/>
      <c r="BE30" s="119">
        <f t="shared" si="5"/>
        <v>0</v>
      </c>
      <c r="BF30" s="119">
        <f t="shared" si="7"/>
        <v>0</v>
      </c>
    </row>
    <row r="31" spans="1:58" x14ac:dyDescent="0.25">
      <c r="A31">
        <f t="shared" si="6"/>
        <v>3023315</v>
      </c>
      <c r="B31">
        <v>3023315</v>
      </c>
      <c r="C31" t="str">
        <f>VLOOKUP(B31,'School Details'!A:K,2,FALSE)</f>
        <v>St Andrew's C E</v>
      </c>
      <c r="D31">
        <f>VLOOKUP(B31,'School Details'!A:K,3,FALSE)</f>
        <v>0</v>
      </c>
      <c r="E31" t="str">
        <f>VLOOKUP(B31,'School Details'!A:K,4,FALSE)</f>
        <v>M</v>
      </c>
      <c r="F31" t="str">
        <f>VLOOKUP(B31,'School Details'!A:K,5,FALSE)</f>
        <v>Primary</v>
      </c>
      <c r="G31" s="100" t="s">
        <v>894</v>
      </c>
      <c r="H31" t="str">
        <f>VLOOKUP(G31,CCs!$Q:$R,2,FALSE)</f>
        <v>SF Grnt Pd-Pri Sch</v>
      </c>
      <c r="I31" s="127" t="s">
        <v>23950</v>
      </c>
      <c r="J31">
        <f>VLOOKUP(G31,LBB_Code!$J:$O, 2,FALSE)</f>
        <v>661225</v>
      </c>
      <c r="K31" t="str">
        <f>VLOOKUP(I31,'Drop Down'!$H:$I,2,FALSE)</f>
        <v>I01</v>
      </c>
      <c r="L31">
        <f t="shared" si="9"/>
        <v>1</v>
      </c>
      <c r="M31" t="str">
        <f t="shared" si="1"/>
        <v>RPA.I01</v>
      </c>
      <c r="N31">
        <f>VLOOKUP(B31,'School Details'!A:K,10,FALSE)</f>
        <v>400062</v>
      </c>
      <c r="O31" t="str">
        <f t="shared" si="2"/>
        <v>St Andrew's C E</v>
      </c>
      <c r="P31" t="str">
        <f>VLOOKUP($N31,LBB_Code!$B:$F,3,FALSE)</f>
        <v>St Andrew's Ce School</v>
      </c>
      <c r="Q31" t="str">
        <f>VLOOKUP($N31,LBB_Code!$B:$F,2,FALSE)</f>
        <v>S900008321</v>
      </c>
      <c r="R31" t="str">
        <f>VLOOKUP($N31,LBB_Code!$B:$F,4,FALSE)</f>
        <v>N20 8NX</v>
      </c>
      <c r="S31" t="str">
        <f>VLOOKUP($G31,LBB_Code!$J:$O, 6,FALSE)</f>
        <v>A1.D10166.661225.99999.9999999.999999</v>
      </c>
      <c r="T31" s="153"/>
      <c r="U31" t="str">
        <f t="shared" si="3"/>
        <v>3315.RPA.I01.Ap251</v>
      </c>
      <c r="V31" t="str">
        <f t="shared" si="4"/>
        <v>St Andrew's C E.3315.RPA.I01.Ap25</v>
      </c>
      <c r="W31" s="121"/>
      <c r="Z31" s="121"/>
      <c r="AC31" s="121"/>
      <c r="AF31" s="121"/>
      <c r="AI31" s="121"/>
      <c r="AL31" s="121"/>
      <c r="AO31" s="121"/>
      <c r="AR31" s="121"/>
      <c r="AU31" s="121"/>
      <c r="AX31" s="121"/>
      <c r="BA31" s="121"/>
      <c r="BD31" s="121"/>
      <c r="BE31" s="119">
        <f t="shared" si="5"/>
        <v>0</v>
      </c>
      <c r="BF31" s="119">
        <f t="shared" si="7"/>
        <v>0</v>
      </c>
    </row>
    <row r="32" spans="1:58" x14ac:dyDescent="0.25">
      <c r="A32">
        <f t="shared" si="6"/>
        <v>3023504</v>
      </c>
      <c r="B32">
        <v>3023504</v>
      </c>
      <c r="C32" t="str">
        <f>VLOOKUP(B32,'School Details'!A:K,2,FALSE)</f>
        <v>St Catherines R C</v>
      </c>
      <c r="D32">
        <f>VLOOKUP(B32,'School Details'!A:K,3,FALSE)</f>
        <v>0</v>
      </c>
      <c r="E32" t="str">
        <f>VLOOKUP(B32,'School Details'!A:K,4,FALSE)</f>
        <v>M</v>
      </c>
      <c r="F32" t="str">
        <f>VLOOKUP(B32,'School Details'!A:K,5,FALSE)</f>
        <v>Primary</v>
      </c>
      <c r="G32" s="100" t="s">
        <v>894</v>
      </c>
      <c r="H32" t="str">
        <f>VLOOKUP(G32,CCs!$Q:$R,2,FALSE)</f>
        <v>SF Grnt Pd-Pri Sch</v>
      </c>
      <c r="I32" s="127" t="s">
        <v>23950</v>
      </c>
      <c r="J32">
        <f>VLOOKUP(G32,LBB_Code!$J:$O, 2,FALSE)</f>
        <v>661225</v>
      </c>
      <c r="K32" t="str">
        <f>VLOOKUP(I32,'Drop Down'!$H:$I,2,FALSE)</f>
        <v>I01</v>
      </c>
      <c r="L32">
        <f t="shared" si="9"/>
        <v>1</v>
      </c>
      <c r="M32" t="str">
        <f t="shared" si="1"/>
        <v>RPA.I01</v>
      </c>
      <c r="N32">
        <f>VLOOKUP(B32,'School Details'!A:K,10,FALSE)</f>
        <v>400064</v>
      </c>
      <c r="O32" t="str">
        <f t="shared" si="2"/>
        <v>St Catherines R C</v>
      </c>
      <c r="P32" t="str">
        <f>VLOOKUP($N32,LBB_Code!$B:$F,3,FALSE)</f>
        <v>St Catherine's Rc School</v>
      </c>
      <c r="Q32" t="str">
        <f>VLOOKUP($N32,LBB_Code!$B:$F,2,FALSE)</f>
        <v>S900008323</v>
      </c>
      <c r="R32" t="str">
        <f>VLOOKUP($N32,LBB_Code!$B:$F,4,FALSE)</f>
        <v>EN5 2ED</v>
      </c>
      <c r="S32" t="str">
        <f>VLOOKUP($G32,LBB_Code!$J:$O, 6,FALSE)</f>
        <v>A1.D10166.661225.99999.9999999.999999</v>
      </c>
      <c r="T32" s="153"/>
      <c r="U32" t="str">
        <f t="shared" si="3"/>
        <v>3504.RPA.I01.Ap251</v>
      </c>
      <c r="V32" t="str">
        <f t="shared" si="4"/>
        <v>St Catherines R C.3504.RPA.I01.Ap25</v>
      </c>
      <c r="W32" s="121"/>
      <c r="Z32" s="121"/>
      <c r="AC32" s="121"/>
      <c r="AF32" s="121"/>
      <c r="AI32" s="121"/>
      <c r="AL32" s="121"/>
      <c r="AO32" s="121"/>
      <c r="AR32" s="121"/>
      <c r="AU32" s="121"/>
      <c r="AX32" s="121"/>
      <c r="BA32" s="121"/>
      <c r="BD32" s="121"/>
      <c r="BE32" s="119">
        <f t="shared" si="5"/>
        <v>0</v>
      </c>
      <c r="BF32" s="119">
        <f t="shared" si="7"/>
        <v>0</v>
      </c>
    </row>
    <row r="33" spans="1:58" x14ac:dyDescent="0.25">
      <c r="A33">
        <f t="shared" si="6"/>
        <v>3025407</v>
      </c>
      <c r="B33">
        <v>3025407</v>
      </c>
      <c r="C33" t="str">
        <f>VLOOKUP(B33,'School Details'!A:K,2,FALSE)</f>
        <v>St. James' Catholic High</v>
      </c>
      <c r="D33">
        <f>VLOOKUP(B33,'School Details'!A:K,3,FALSE)</f>
        <v>0</v>
      </c>
      <c r="E33" t="str">
        <f>VLOOKUP(B33,'School Details'!A:K,4,FALSE)</f>
        <v>M</v>
      </c>
      <c r="F33" t="str">
        <f>VLOOKUP(B33,'School Details'!A:K,5,FALSE)</f>
        <v>Secondary</v>
      </c>
      <c r="G33" s="100" t="s">
        <v>899</v>
      </c>
      <c r="H33" t="str">
        <f>VLOOKUP(G33,CCs!$Q:$R,2,FALSE)</f>
        <v>SF Grnt Pd-Sec Sch</v>
      </c>
      <c r="I33" s="127" t="s">
        <v>23950</v>
      </c>
      <c r="J33">
        <f>VLOOKUP(G33,LBB_Code!$J:$O, 2,FALSE)</f>
        <v>661225</v>
      </c>
      <c r="K33" t="str">
        <f>VLOOKUP(I33,'Drop Down'!$H:$I,2,FALSE)</f>
        <v>I01</v>
      </c>
      <c r="L33">
        <f t="shared" si="9"/>
        <v>1</v>
      </c>
      <c r="M33" t="str">
        <f t="shared" si="1"/>
        <v>RPA.I01</v>
      </c>
      <c r="N33">
        <f>VLOOKUP(B33,'School Details'!A:K,10,FALSE)</f>
        <v>400013</v>
      </c>
      <c r="O33" t="str">
        <f t="shared" si="2"/>
        <v>St. James' Catholic High</v>
      </c>
      <c r="P33" t="str">
        <f>VLOOKUP($N33,LBB_Code!$B:$F,3,FALSE)</f>
        <v>St James' Catholic High School</v>
      </c>
      <c r="Q33" t="str">
        <f>VLOOKUP($N33,LBB_Code!$B:$F,2,FALSE)</f>
        <v>S900008288</v>
      </c>
      <c r="R33" t="str">
        <f>VLOOKUP($N33,LBB_Code!$B:$F,4,FALSE)</f>
        <v>NW9 5PE</v>
      </c>
      <c r="S33" t="str">
        <f>VLOOKUP($G33,LBB_Code!$J:$O, 6,FALSE)</f>
        <v>A1.D10167.661225.99999.9999999.999999</v>
      </c>
      <c r="T33" s="153"/>
      <c r="U33" t="str">
        <f t="shared" si="3"/>
        <v>5407.RPA.I01.Ap251</v>
      </c>
      <c r="V33" t="str">
        <f t="shared" si="4"/>
        <v>St. James' Catholic High.5407.RPA.I01.Ap25</v>
      </c>
      <c r="W33" s="121"/>
      <c r="Z33" s="121"/>
      <c r="AC33" s="121"/>
      <c r="AF33" s="121"/>
      <c r="AI33" s="121"/>
      <c r="AL33" s="121"/>
      <c r="AO33" s="121"/>
      <c r="AR33" s="121"/>
      <c r="AU33" s="121"/>
      <c r="AX33" s="121"/>
      <c r="BA33" s="121"/>
      <c r="BD33" s="121"/>
      <c r="BE33" s="119">
        <f t="shared" si="5"/>
        <v>0</v>
      </c>
      <c r="BF33" s="119">
        <f t="shared" si="7"/>
        <v>0</v>
      </c>
    </row>
    <row r="34" spans="1:58" x14ac:dyDescent="0.25">
      <c r="A34">
        <f t="shared" si="6"/>
        <v>3023307</v>
      </c>
      <c r="B34">
        <v>3023307</v>
      </c>
      <c r="C34" t="str">
        <f>VLOOKUP(B34,'School Details'!A:K,2,FALSE)</f>
        <v>St John's CE  N11</v>
      </c>
      <c r="D34">
        <f>VLOOKUP(B34,'School Details'!A:K,3,FALSE)</f>
        <v>0</v>
      </c>
      <c r="E34" t="str">
        <f>VLOOKUP(B34,'School Details'!A:K,4,FALSE)</f>
        <v>M</v>
      </c>
      <c r="F34" t="str">
        <f>VLOOKUP(B34,'School Details'!A:K,5,FALSE)</f>
        <v>Primary</v>
      </c>
      <c r="G34" s="100" t="s">
        <v>894</v>
      </c>
      <c r="H34" t="str">
        <f>VLOOKUP(G34,CCs!$Q:$R,2,FALSE)</f>
        <v>SF Grnt Pd-Pri Sch</v>
      </c>
      <c r="I34" s="127" t="s">
        <v>23950</v>
      </c>
      <c r="J34">
        <f>VLOOKUP(G34,LBB_Code!$J:$O, 2,FALSE)</f>
        <v>661225</v>
      </c>
      <c r="K34" t="str">
        <f>VLOOKUP(I34,'Drop Down'!$H:$I,2,FALSE)</f>
        <v>I01</v>
      </c>
      <c r="L34">
        <f t="shared" si="9"/>
        <v>1</v>
      </c>
      <c r="M34" t="str">
        <f t="shared" si="1"/>
        <v>RPA.I01</v>
      </c>
      <c r="N34">
        <f>VLOOKUP(B34,'School Details'!A:K,10,FALSE)</f>
        <v>400114</v>
      </c>
      <c r="O34" t="str">
        <f t="shared" si="2"/>
        <v>St John's CE  N11</v>
      </c>
      <c r="P34" t="str">
        <f>VLOOKUP($N34,LBB_Code!$B:$F,3,FALSE)</f>
        <v>St John's Ce School N11</v>
      </c>
      <c r="Q34" t="str">
        <f>VLOOKUP($N34,LBB_Code!$B:$F,2,FALSE)</f>
        <v>S900008356</v>
      </c>
      <c r="R34" t="str">
        <f>VLOOKUP($N34,LBB_Code!$B:$F,4,FALSE)</f>
        <v>N11 3LB</v>
      </c>
      <c r="S34" t="str">
        <f>VLOOKUP($G34,LBB_Code!$J:$O, 6,FALSE)</f>
        <v>A1.D10166.661225.99999.9999999.999999</v>
      </c>
      <c r="T34" s="153"/>
      <c r="U34" t="str">
        <f t="shared" si="3"/>
        <v>3307.RPA.I01.Ap251</v>
      </c>
      <c r="V34" t="str">
        <f t="shared" si="4"/>
        <v>St John's CE  N11.3307.RPA.I01.Ap25</v>
      </c>
      <c r="W34" s="121"/>
      <c r="Z34" s="121"/>
      <c r="AC34" s="121"/>
      <c r="AF34" s="121"/>
      <c r="AI34" s="121"/>
      <c r="AL34" s="121"/>
      <c r="AO34" s="121"/>
      <c r="AR34" s="121"/>
      <c r="AU34" s="121"/>
      <c r="AX34" s="121"/>
      <c r="BA34" s="121"/>
      <c r="BD34" s="121"/>
      <c r="BE34" s="119">
        <f t="shared" si="5"/>
        <v>0</v>
      </c>
      <c r="BF34" s="119">
        <f t="shared" si="7"/>
        <v>0</v>
      </c>
    </row>
    <row r="35" spans="1:58" x14ac:dyDescent="0.25">
      <c r="A35">
        <f t="shared" si="6"/>
        <v>3023309</v>
      </c>
      <c r="B35">
        <v>3023309</v>
      </c>
      <c r="C35" t="str">
        <f>VLOOKUP(B35,'School Details'!A:K,2,FALSE)</f>
        <v>St Johns CE N20</v>
      </c>
      <c r="D35">
        <f>VLOOKUP(B35,'School Details'!A:K,3,FALSE)</f>
        <v>0</v>
      </c>
      <c r="E35" t="str">
        <f>VLOOKUP(B35,'School Details'!A:K,4,FALSE)</f>
        <v>M</v>
      </c>
      <c r="F35" t="str">
        <f>VLOOKUP(B35,'School Details'!A:K,5,FALSE)</f>
        <v>Primary</v>
      </c>
      <c r="G35" s="100" t="s">
        <v>894</v>
      </c>
      <c r="H35" t="str">
        <f>VLOOKUP(G35,CCs!$Q:$R,2,FALSE)</f>
        <v>SF Grnt Pd-Pri Sch</v>
      </c>
      <c r="I35" s="127" t="s">
        <v>23950</v>
      </c>
      <c r="J35">
        <f>VLOOKUP(G35,LBB_Code!$J:$O, 2,FALSE)</f>
        <v>661225</v>
      </c>
      <c r="K35" t="str">
        <f>VLOOKUP(I35,'Drop Down'!$H:$I,2,FALSE)</f>
        <v>I01</v>
      </c>
      <c r="L35">
        <f t="shared" si="9"/>
        <v>1</v>
      </c>
      <c r="M35" t="str">
        <f t="shared" si="1"/>
        <v>RPA.I01</v>
      </c>
      <c r="N35">
        <f>VLOOKUP(B35,'School Details'!A:K,10,FALSE)</f>
        <v>400098</v>
      </c>
      <c r="O35" t="str">
        <f t="shared" si="2"/>
        <v>St Johns CE N20</v>
      </c>
      <c r="P35" t="str">
        <f>VLOOKUP($N35,LBB_Code!$B:$F,3,FALSE)</f>
        <v>St John's Ce School N20</v>
      </c>
      <c r="Q35" t="str">
        <f>VLOOKUP($N35,LBB_Code!$B:$F,2,FALSE)</f>
        <v>S900008342</v>
      </c>
      <c r="R35" t="str">
        <f>VLOOKUP($N35,LBB_Code!$B:$F,4,FALSE)</f>
        <v>N20 0PL</v>
      </c>
      <c r="S35" t="str">
        <f>VLOOKUP($G35,LBB_Code!$J:$O, 6,FALSE)</f>
        <v>A1.D10166.661225.99999.9999999.999999</v>
      </c>
      <c r="T35" s="153"/>
      <c r="U35" t="str">
        <f t="shared" si="3"/>
        <v>3309.RPA.I01.Ap251</v>
      </c>
      <c r="V35" t="str">
        <f t="shared" si="4"/>
        <v>St Johns CE N20.3309.RPA.I01.Ap25</v>
      </c>
      <c r="W35" s="121"/>
      <c r="Z35" s="121"/>
      <c r="AC35" s="121"/>
      <c r="AF35" s="121"/>
      <c r="AI35" s="121"/>
      <c r="AL35" s="121"/>
      <c r="AO35" s="121"/>
      <c r="AR35" s="121"/>
      <c r="AU35" s="121"/>
      <c r="AX35" s="121"/>
      <c r="BA35" s="121"/>
      <c r="BD35" s="121"/>
      <c r="BE35" s="119">
        <f t="shared" si="5"/>
        <v>0</v>
      </c>
      <c r="BF35" s="119">
        <f t="shared" si="7"/>
        <v>0</v>
      </c>
    </row>
    <row r="36" spans="1:58" x14ac:dyDescent="0.25">
      <c r="A36">
        <f t="shared" si="6"/>
        <v>3023509</v>
      </c>
      <c r="B36">
        <v>3023509</v>
      </c>
      <c r="C36" t="str">
        <f>VLOOKUP(B36,'School Details'!A:K,2,FALSE)</f>
        <v>St Joseph's</v>
      </c>
      <c r="D36">
        <f>VLOOKUP(B36,'School Details'!A:K,3,FALSE)</f>
        <v>0</v>
      </c>
      <c r="E36" t="str">
        <f>VLOOKUP(B36,'School Details'!A:K,4,FALSE)</f>
        <v>M</v>
      </c>
      <c r="F36" t="str">
        <f>VLOOKUP(B36,'School Details'!A:K,5,FALSE)</f>
        <v>Primary</v>
      </c>
      <c r="G36" s="100" t="s">
        <v>894</v>
      </c>
      <c r="H36" t="str">
        <f>VLOOKUP(G36,CCs!$Q:$R,2,FALSE)</f>
        <v>SF Grnt Pd-Pri Sch</v>
      </c>
      <c r="I36" s="127" t="s">
        <v>23950</v>
      </c>
      <c r="J36">
        <f>VLOOKUP(G36,LBB_Code!$J:$O, 2,FALSE)</f>
        <v>661225</v>
      </c>
      <c r="K36" t="str">
        <f>VLOOKUP(I36,'Drop Down'!$H:$I,2,FALSE)</f>
        <v>I01</v>
      </c>
      <c r="L36">
        <f t="shared" si="9"/>
        <v>1</v>
      </c>
      <c r="M36" t="str">
        <f t="shared" si="1"/>
        <v>RPA.I01</v>
      </c>
      <c r="N36">
        <f>VLOOKUP(B36,'School Details'!A:K,10,FALSE)</f>
        <v>400066</v>
      </c>
      <c r="O36" t="str">
        <f t="shared" si="2"/>
        <v>St Joseph's</v>
      </c>
      <c r="P36" t="str">
        <f>VLOOKUP($N36,LBB_Code!$B:$F,3,FALSE)</f>
        <v>St Joseph's Catholic Primary School</v>
      </c>
      <c r="Q36" t="str">
        <f>VLOOKUP($N36,LBB_Code!$B:$F,2,FALSE)</f>
        <v>S900008325</v>
      </c>
      <c r="R36" t="str">
        <f>VLOOKUP($N36,LBB_Code!$B:$F,4,FALSE)</f>
        <v>NW4 4TY</v>
      </c>
      <c r="S36" t="str">
        <f>VLOOKUP($G36,LBB_Code!$J:$O, 6,FALSE)</f>
        <v>A1.D10166.661225.99999.9999999.999999</v>
      </c>
      <c r="T36" s="153"/>
      <c r="U36" t="str">
        <f t="shared" si="3"/>
        <v>3509.RPA.I01.Ap251</v>
      </c>
      <c r="V36" t="str">
        <f t="shared" si="4"/>
        <v>St Joseph's.3509.RPA.I01.Ap25</v>
      </c>
      <c r="W36" s="121"/>
      <c r="Z36" s="121"/>
      <c r="AC36" s="121"/>
      <c r="AF36" s="121"/>
      <c r="AI36" s="121"/>
      <c r="AL36" s="121"/>
      <c r="AO36" s="121"/>
      <c r="AR36" s="121"/>
      <c r="AU36" s="121"/>
      <c r="AX36" s="121"/>
      <c r="BA36" s="121"/>
      <c r="BD36" s="121"/>
      <c r="BE36" s="119">
        <f t="shared" si="5"/>
        <v>0</v>
      </c>
      <c r="BF36" s="119">
        <f t="shared" si="7"/>
        <v>0</v>
      </c>
    </row>
    <row r="37" spans="1:58" x14ac:dyDescent="0.25">
      <c r="A37">
        <f t="shared" si="6"/>
        <v>3023521</v>
      </c>
      <c r="B37">
        <v>3023521</v>
      </c>
      <c r="C37" t="str">
        <f>VLOOKUP(B37,'School Details'!A:K,2,FALSE)</f>
        <v>St Mary's &amp; St John's</v>
      </c>
      <c r="D37">
        <f>VLOOKUP(B37,'School Details'!A:K,3,FALSE)</f>
        <v>0</v>
      </c>
      <c r="E37" t="str">
        <f>VLOOKUP(B37,'School Details'!A:K,4,FALSE)</f>
        <v>A</v>
      </c>
      <c r="F37" t="str">
        <f>VLOOKUP(B37,'School Details'!A:K,5,FALSE)</f>
        <v>All through</v>
      </c>
      <c r="G37" s="100" t="s">
        <v>896</v>
      </c>
      <c r="H37" t="str">
        <f>VLOOKUP(G37,CCs!$Q:$R,2,FALSE)</f>
        <v>SF Grnt Pd-All thru</v>
      </c>
      <c r="I37" s="127" t="s">
        <v>23950</v>
      </c>
      <c r="J37">
        <f>VLOOKUP(G37,LBB_Code!$J:$O, 2,FALSE)</f>
        <v>661225</v>
      </c>
      <c r="K37" t="str">
        <f>VLOOKUP(I37,'Drop Down'!$H:$I,2,FALSE)</f>
        <v>I01</v>
      </c>
      <c r="L37">
        <f t="shared" si="9"/>
        <v>1</v>
      </c>
      <c r="M37" t="str">
        <f t="shared" si="1"/>
        <v>RPA.I01</v>
      </c>
      <c r="N37">
        <f>VLOOKUP(B37,'School Details'!A:K,10,FALSE)</f>
        <v>400135</v>
      </c>
      <c r="O37" t="str">
        <f t="shared" si="2"/>
        <v>St Mary's &amp; St John's</v>
      </c>
      <c r="P37" t="str">
        <f>VLOOKUP($N37,LBB_Code!$B:$F,3,FALSE)</f>
        <v>St Marys and St Johns Ce School</v>
      </c>
      <c r="Q37" t="str">
        <f>VLOOKUP($N37,LBB_Code!$B:$F,2,FALSE)</f>
        <v>S900008362</v>
      </c>
      <c r="R37" t="str">
        <f>VLOOKUP($N37,LBB_Code!$B:$F,4,FALSE)</f>
        <v>NW4 3SL</v>
      </c>
      <c r="S37" t="str">
        <f>VLOOKUP($G37,LBB_Code!$J:$O, 6,FALSE)</f>
        <v>A1.D11329.661225.99999.9999999.999999</v>
      </c>
      <c r="T37" s="153"/>
      <c r="U37" t="str">
        <f t="shared" si="3"/>
        <v>3521.RPA.I01.Ap251</v>
      </c>
      <c r="V37" t="str">
        <f t="shared" si="4"/>
        <v>St Mary's &amp; St John's.3521.RPA.I01.Ap25</v>
      </c>
      <c r="W37" s="121"/>
      <c r="Z37" s="121"/>
      <c r="AC37" s="121"/>
      <c r="AF37" s="121"/>
      <c r="AI37" s="121"/>
      <c r="AL37" s="121"/>
      <c r="AO37" s="121"/>
      <c r="AR37" s="121"/>
      <c r="AU37" s="121"/>
      <c r="AX37" s="121"/>
      <c r="BA37" s="121"/>
      <c r="BD37" s="121"/>
      <c r="BE37" s="119">
        <f t="shared" si="5"/>
        <v>0</v>
      </c>
      <c r="BF37" s="119">
        <f t="shared" si="7"/>
        <v>0</v>
      </c>
    </row>
    <row r="38" spans="1:58" x14ac:dyDescent="0.25">
      <c r="A38">
        <f t="shared" si="6"/>
        <v>3023311</v>
      </c>
      <c r="B38">
        <v>3023311</v>
      </c>
      <c r="C38" t="str">
        <f>VLOOKUP(B38,'School Details'!A:K,2,FALSE)</f>
        <v>St Mary's  N3</v>
      </c>
      <c r="D38">
        <f>VLOOKUP(B38,'School Details'!A:K,3,FALSE)</f>
        <v>0</v>
      </c>
      <c r="E38" t="str">
        <f>VLOOKUP(B38,'School Details'!A:K,4,FALSE)</f>
        <v>M</v>
      </c>
      <c r="F38" t="str">
        <f>VLOOKUP(B38,'School Details'!A:K,5,FALSE)</f>
        <v>Primary</v>
      </c>
      <c r="G38" s="100" t="s">
        <v>894</v>
      </c>
      <c r="H38" t="str">
        <f>VLOOKUP(G38,CCs!$Q:$R,2,FALSE)</f>
        <v>SF Grnt Pd-Pri Sch</v>
      </c>
      <c r="I38" s="127" t="s">
        <v>23950</v>
      </c>
      <c r="J38">
        <f>VLOOKUP(G38,LBB_Code!$J:$O, 2,FALSE)</f>
        <v>661225</v>
      </c>
      <c r="K38" t="str">
        <f>VLOOKUP(I38,'Drop Down'!$H:$I,2,FALSE)</f>
        <v>I01</v>
      </c>
      <c r="L38">
        <f t="shared" si="9"/>
        <v>1</v>
      </c>
      <c r="M38" t="str">
        <f t="shared" si="1"/>
        <v>RPA.I01</v>
      </c>
      <c r="N38">
        <f>VLOOKUP(B38,'School Details'!A:K,10,FALSE)</f>
        <v>400058</v>
      </c>
      <c r="O38" t="str">
        <f t="shared" si="2"/>
        <v>St Mary's  N3</v>
      </c>
      <c r="P38" t="str">
        <f>VLOOKUP($N38,LBB_Code!$B:$F,3,FALSE)</f>
        <v>St Marys Ce School N3</v>
      </c>
      <c r="Q38" t="str">
        <f>VLOOKUP($N38,LBB_Code!$B:$F,2,FALSE)</f>
        <v>S900008318</v>
      </c>
      <c r="R38" t="str">
        <f>VLOOKUP($N38,LBB_Code!$B:$F,4,FALSE)</f>
        <v>N3 1BT</v>
      </c>
      <c r="S38" t="str">
        <f>VLOOKUP($G38,LBB_Code!$J:$O, 6,FALSE)</f>
        <v>A1.D10166.661225.99999.9999999.999999</v>
      </c>
      <c r="T38" s="153"/>
      <c r="U38" t="str">
        <f t="shared" si="3"/>
        <v>3311.RPA.I01.Ap251</v>
      </c>
      <c r="V38" t="str">
        <f t="shared" si="4"/>
        <v>St Mary's  N3.3311.RPA.I01.Ap25</v>
      </c>
      <c r="W38" s="121"/>
      <c r="Z38" s="121"/>
      <c r="AC38" s="121"/>
      <c r="AF38" s="121"/>
      <c r="AI38" s="121"/>
      <c r="AL38" s="121"/>
      <c r="AO38" s="121"/>
      <c r="AR38" s="121"/>
      <c r="AU38" s="121"/>
      <c r="AX38" s="121"/>
      <c r="BA38" s="121"/>
      <c r="BD38" s="121"/>
      <c r="BE38" s="119">
        <f t="shared" si="5"/>
        <v>0</v>
      </c>
      <c r="BF38" s="119">
        <f t="shared" si="7"/>
        <v>0</v>
      </c>
    </row>
    <row r="39" spans="1:58" x14ac:dyDescent="0.25">
      <c r="A39">
        <f t="shared" si="6"/>
        <v>3023312</v>
      </c>
      <c r="B39">
        <v>3023312</v>
      </c>
      <c r="C39" t="str">
        <f>VLOOKUP(B39,'School Details'!A:K,2,FALSE)</f>
        <v>St Mary's  EN4</v>
      </c>
      <c r="D39">
        <f>VLOOKUP(B39,'School Details'!A:K,3,FALSE)</f>
        <v>0</v>
      </c>
      <c r="E39" t="str">
        <f>VLOOKUP(B39,'School Details'!A:K,4,FALSE)</f>
        <v>M</v>
      </c>
      <c r="F39" t="str">
        <f>VLOOKUP(B39,'School Details'!A:K,5,FALSE)</f>
        <v>Primary</v>
      </c>
      <c r="G39" s="100" t="s">
        <v>894</v>
      </c>
      <c r="H39" t="str">
        <f>VLOOKUP(G39,CCs!$Q:$R,2,FALSE)</f>
        <v>SF Grnt Pd-Pri Sch</v>
      </c>
      <c r="I39" s="127" t="s">
        <v>23950</v>
      </c>
      <c r="J39">
        <f>VLOOKUP(G39,LBB_Code!$J:$O, 2,FALSE)</f>
        <v>661225</v>
      </c>
      <c r="K39" t="str">
        <f>VLOOKUP(I39,'Drop Down'!$H:$I,2,FALSE)</f>
        <v>I01</v>
      </c>
      <c r="L39">
        <f t="shared" si="9"/>
        <v>1</v>
      </c>
      <c r="M39" t="str">
        <f t="shared" si="1"/>
        <v>RPA.I01</v>
      </c>
      <c r="N39">
        <f>VLOOKUP(B39,'School Details'!A:K,10,FALSE)</f>
        <v>400017</v>
      </c>
      <c r="O39" t="str">
        <f t="shared" si="2"/>
        <v>St Mary's  EN4</v>
      </c>
      <c r="P39" t="str">
        <f>VLOOKUP($N39,LBB_Code!$B:$F,3,FALSE)</f>
        <v>St Mary's Ce School En4</v>
      </c>
      <c r="Q39" t="str">
        <f>VLOOKUP($N39,LBB_Code!$B:$F,2,FALSE)</f>
        <v>S900008291</v>
      </c>
      <c r="R39" t="str">
        <f>VLOOKUP($N39,LBB_Code!$B:$F,4,FALSE)</f>
        <v>EN4 8SR</v>
      </c>
      <c r="S39" t="str">
        <f>VLOOKUP($G39,LBB_Code!$J:$O, 6,FALSE)</f>
        <v>A1.D10166.661225.99999.9999999.999999</v>
      </c>
      <c r="T39" s="153"/>
      <c r="U39" t="str">
        <f t="shared" si="3"/>
        <v>3312.RPA.I01.Ap251</v>
      </c>
      <c r="V39" t="str">
        <f t="shared" si="4"/>
        <v>St Mary's  EN4.3312.RPA.I01.Ap25</v>
      </c>
      <c r="W39" s="121"/>
      <c r="Z39" s="121"/>
      <c r="AC39" s="121"/>
      <c r="AF39" s="121"/>
      <c r="AI39" s="121"/>
      <c r="AL39" s="121"/>
      <c r="AO39" s="121"/>
      <c r="AR39" s="121"/>
      <c r="AU39" s="121"/>
      <c r="AX39" s="121"/>
      <c r="BA39" s="121"/>
      <c r="BD39" s="121"/>
      <c r="BE39" s="119">
        <f t="shared" si="5"/>
        <v>0</v>
      </c>
      <c r="BF39" s="119">
        <f t="shared" si="7"/>
        <v>0</v>
      </c>
    </row>
    <row r="40" spans="1:58" x14ac:dyDescent="0.25">
      <c r="A40">
        <f t="shared" si="6"/>
        <v>3025404</v>
      </c>
      <c r="B40">
        <v>3025404</v>
      </c>
      <c r="C40" t="str">
        <f>VLOOKUP(B40,'School Details'!A:K,2,FALSE)</f>
        <v>St Michaels Catholic Grammar</v>
      </c>
      <c r="D40">
        <f>VLOOKUP(B40,'School Details'!A:K,3,FALSE)</f>
        <v>0</v>
      </c>
      <c r="E40" t="str">
        <f>VLOOKUP(B40,'School Details'!A:K,4,FALSE)</f>
        <v>M</v>
      </c>
      <c r="F40" t="str">
        <f>VLOOKUP(B40,'School Details'!A:K,5,FALSE)</f>
        <v>Secondary</v>
      </c>
      <c r="G40" s="100" t="s">
        <v>899</v>
      </c>
      <c r="H40" t="str">
        <f>VLOOKUP(G40,CCs!$Q:$R,2,FALSE)</f>
        <v>SF Grnt Pd-Sec Sch</v>
      </c>
      <c r="I40" s="127" t="s">
        <v>23950</v>
      </c>
      <c r="J40">
        <f>VLOOKUP(G40,LBB_Code!$J:$O, 2,FALSE)</f>
        <v>661225</v>
      </c>
      <c r="K40" t="str">
        <f>VLOOKUP(I40,'Drop Down'!$H:$I,2,FALSE)</f>
        <v>I01</v>
      </c>
      <c r="L40">
        <v>1</v>
      </c>
      <c r="M40" t="str">
        <f t="shared" si="1"/>
        <v>RPA.I01</v>
      </c>
      <c r="N40">
        <f>VLOOKUP(B40,'School Details'!A:K,10,FALSE)</f>
        <v>400029</v>
      </c>
      <c r="O40" t="str">
        <f t="shared" si="2"/>
        <v>St Michaels Catholic Grammar</v>
      </c>
      <c r="P40" t="str">
        <f>VLOOKUP($N40,LBB_Code!$B:$F,3,FALSE)</f>
        <v>St Michael's Catholic Grammar School</v>
      </c>
      <c r="Q40" t="str">
        <f>VLOOKUP($N40,LBB_Code!$B:$F,2,FALSE)</f>
        <v>S900008297</v>
      </c>
      <c r="R40" t="str">
        <f>VLOOKUP($N40,LBB_Code!$B:$F,4,FALSE)</f>
        <v>N12 7NJ</v>
      </c>
      <c r="S40" t="str">
        <f>VLOOKUP($G40,LBB_Code!$J:$O, 6,FALSE)</f>
        <v>A1.D10167.661225.99999.9999999.999999</v>
      </c>
      <c r="T40" s="153"/>
      <c r="U40" t="str">
        <f t="shared" si="3"/>
        <v>5404.RPA.I01.Ap251</v>
      </c>
      <c r="V40" t="str">
        <f t="shared" si="4"/>
        <v>St Michaels Catholic Grammar.5404.RPA.I01.Ap25</v>
      </c>
      <c r="W40" s="121"/>
      <c r="Z40" s="121"/>
      <c r="AC40" s="121"/>
      <c r="AF40" s="121"/>
      <c r="AI40" s="121"/>
      <c r="AL40" s="121"/>
      <c r="AO40" s="121"/>
      <c r="AR40" s="121"/>
      <c r="AU40" s="121"/>
      <c r="AX40" s="121"/>
      <c r="BA40" s="121"/>
      <c r="BD40" s="121"/>
      <c r="BE40" s="119">
        <f t="shared" si="5"/>
        <v>0</v>
      </c>
      <c r="BF40" s="119">
        <f t="shared" si="7"/>
        <v>0</v>
      </c>
    </row>
    <row r="41" spans="1:58" x14ac:dyDescent="0.25">
      <c r="A41">
        <f t="shared" si="6"/>
        <v>3023313</v>
      </c>
      <c r="B41">
        <v>3023313</v>
      </c>
      <c r="C41" t="str">
        <f>VLOOKUP(B41,'School Details'!A:K,2,FALSE)</f>
        <v>St. Pauls N11</v>
      </c>
      <c r="D41">
        <f>VLOOKUP(B41,'School Details'!A:K,3,FALSE)</f>
        <v>0</v>
      </c>
      <c r="E41" t="str">
        <f>VLOOKUP(B41,'School Details'!A:K,4,FALSE)</f>
        <v>M</v>
      </c>
      <c r="F41" t="str">
        <f>VLOOKUP(B41,'School Details'!A:K,5,FALSE)</f>
        <v>Primary</v>
      </c>
      <c r="G41" s="100" t="s">
        <v>894</v>
      </c>
      <c r="H41" t="str">
        <f>VLOOKUP(G41,CCs!$Q:$R,2,FALSE)</f>
        <v>SF Grnt Pd-Pri Sch</v>
      </c>
      <c r="I41" s="127" t="s">
        <v>23950</v>
      </c>
      <c r="J41">
        <f>VLOOKUP(G41,LBB_Code!$J:$O, 2,FALSE)</f>
        <v>661225</v>
      </c>
      <c r="K41" t="str">
        <f>VLOOKUP(I41,'Drop Down'!$H:$I,2,FALSE)</f>
        <v>I01</v>
      </c>
      <c r="L41">
        <f>IF(C43=C42,L40+1,1)</f>
        <v>1</v>
      </c>
      <c r="M41" t="str">
        <f t="shared" si="1"/>
        <v>RPA.I01</v>
      </c>
      <c r="N41">
        <f>VLOOKUP(B41,'School Details'!A:K,10,FALSE)</f>
        <v>400006</v>
      </c>
      <c r="O41" t="str">
        <f t="shared" si="2"/>
        <v>St. Pauls N11</v>
      </c>
      <c r="P41" t="str">
        <f>VLOOKUP($N41,LBB_Code!$B:$F,3,FALSE)</f>
        <v>St Paul's Ce School N11</v>
      </c>
      <c r="Q41" t="str">
        <f>VLOOKUP($N41,LBB_Code!$B:$F,2,FALSE)</f>
        <v>S900008282</v>
      </c>
      <c r="R41" t="str">
        <f>VLOOKUP($N41,LBB_Code!$B:$F,4,FALSE)</f>
        <v>N11 1NQ</v>
      </c>
      <c r="S41" t="str">
        <f>VLOOKUP($G41,LBB_Code!$J:$O, 6,FALSE)</f>
        <v>A1.D10166.661225.99999.9999999.999999</v>
      </c>
      <c r="T41" s="153"/>
      <c r="U41" t="str">
        <f t="shared" si="3"/>
        <v>3313.RPA.I01.Ap251</v>
      </c>
      <c r="V41" t="str">
        <f t="shared" si="4"/>
        <v>St. Pauls N11.3313.RPA.I01.Ap25</v>
      </c>
      <c r="W41" s="121"/>
      <c r="Z41" s="121"/>
      <c r="AC41" s="121"/>
      <c r="AF41" s="121"/>
      <c r="AI41" s="121"/>
      <c r="AL41" s="121"/>
      <c r="AO41" s="121"/>
      <c r="AR41" s="121"/>
      <c r="AU41" s="121"/>
      <c r="AX41" s="121"/>
      <c r="BA41" s="121"/>
      <c r="BD41" s="121"/>
      <c r="BE41" s="119">
        <f t="shared" si="5"/>
        <v>0</v>
      </c>
      <c r="BF41" s="119">
        <f t="shared" si="7"/>
        <v>0</v>
      </c>
    </row>
    <row r="42" spans="1:58" x14ac:dyDescent="0.25">
      <c r="A42">
        <f t="shared" si="6"/>
        <v>3023314</v>
      </c>
      <c r="B42">
        <v>3023314</v>
      </c>
      <c r="C42" t="str">
        <f>VLOOKUP(B42,'School Details'!A:K,2,FALSE)</f>
        <v>St Pauls NW7</v>
      </c>
      <c r="D42">
        <f>VLOOKUP(B42,'School Details'!A:K,3,FALSE)</f>
        <v>0</v>
      </c>
      <c r="E42" t="str">
        <f>VLOOKUP(B42,'School Details'!A:K,4,FALSE)</f>
        <v>M</v>
      </c>
      <c r="F42" t="str">
        <f>VLOOKUP(B42,'School Details'!A:K,5,FALSE)</f>
        <v>Primary</v>
      </c>
      <c r="G42" s="100" t="s">
        <v>894</v>
      </c>
      <c r="H42" t="str">
        <f>VLOOKUP(G42,CCs!$Q:$R,2,FALSE)</f>
        <v>SF Grnt Pd-Pri Sch</v>
      </c>
      <c r="I42" s="127" t="s">
        <v>23950</v>
      </c>
      <c r="J42">
        <f>VLOOKUP(G42,LBB_Code!$J:$O, 2,FALSE)</f>
        <v>661225</v>
      </c>
      <c r="K42" t="str">
        <f>VLOOKUP(I42,'Drop Down'!$H:$I,2,FALSE)</f>
        <v>I01</v>
      </c>
      <c r="L42">
        <f>IF(C44=C43,L41+1,1)</f>
        <v>1</v>
      </c>
      <c r="M42" t="str">
        <f t="shared" si="1"/>
        <v>RPA.I01</v>
      </c>
      <c r="N42">
        <f>VLOOKUP(B42,'School Details'!A:K,10,FALSE)</f>
        <v>400094</v>
      </c>
      <c r="O42" t="str">
        <f t="shared" si="2"/>
        <v>St Pauls NW7</v>
      </c>
      <c r="P42" t="str">
        <f>VLOOKUP($N42,LBB_Code!$B:$F,3,FALSE)</f>
        <v>St Paul's Ce School Nw7</v>
      </c>
      <c r="Q42" t="str">
        <f>VLOOKUP($N42,LBB_Code!$B:$F,2,FALSE)</f>
        <v>S900008340</v>
      </c>
      <c r="R42" t="str">
        <f>VLOOKUP($N42,LBB_Code!$B:$F,4,FALSE)</f>
        <v>NW7 1QU</v>
      </c>
      <c r="S42" t="str">
        <f>VLOOKUP($G42,LBB_Code!$J:$O, 6,FALSE)</f>
        <v>A1.D10166.661225.99999.9999999.999999</v>
      </c>
      <c r="T42" s="153"/>
      <c r="U42" t="str">
        <f t="shared" si="3"/>
        <v>3314.RPA.I01.Ap251</v>
      </c>
      <c r="V42" t="str">
        <f t="shared" si="4"/>
        <v>St Pauls NW7.3314.RPA.I01.Ap25</v>
      </c>
      <c r="W42" s="121"/>
      <c r="Z42" s="121"/>
      <c r="AC42" s="121"/>
      <c r="AF42" s="121"/>
      <c r="AI42" s="121"/>
      <c r="AL42" s="121"/>
      <c r="AO42" s="121"/>
      <c r="AR42" s="121"/>
      <c r="AU42" s="121"/>
      <c r="AX42" s="121"/>
      <c r="BA42" s="121"/>
      <c r="BD42" s="121"/>
      <c r="BE42" s="119">
        <f t="shared" si="5"/>
        <v>0</v>
      </c>
      <c r="BF42" s="119">
        <f t="shared" si="7"/>
        <v>0</v>
      </c>
    </row>
    <row r="43" spans="1:58" x14ac:dyDescent="0.25">
      <c r="A43">
        <f t="shared" si="6"/>
        <v>3023507</v>
      </c>
      <c r="B43">
        <v>3023507</v>
      </c>
      <c r="C43" t="str">
        <f>VLOOKUP(B43,'School Details'!A:K,2,FALSE)</f>
        <v>St Theresa's RC</v>
      </c>
      <c r="D43">
        <f>VLOOKUP(B43,'School Details'!A:K,3,FALSE)</f>
        <v>0</v>
      </c>
      <c r="E43" t="str">
        <f>VLOOKUP(B43,'School Details'!A:K,4,FALSE)</f>
        <v>M</v>
      </c>
      <c r="F43" t="str">
        <f>VLOOKUP(B43,'School Details'!A:K,5,FALSE)</f>
        <v>Primary</v>
      </c>
      <c r="G43" s="100" t="s">
        <v>894</v>
      </c>
      <c r="H43" t="str">
        <f>VLOOKUP(G43,CCs!$Q:$R,2,FALSE)</f>
        <v>SF Grnt Pd-Pri Sch</v>
      </c>
      <c r="I43" s="127" t="s">
        <v>23950</v>
      </c>
      <c r="J43">
        <f>VLOOKUP(G43,LBB_Code!$J:$O, 2,FALSE)</f>
        <v>661225</v>
      </c>
      <c r="K43" t="str">
        <f>VLOOKUP(I43,'Drop Down'!$H:$I,2,FALSE)</f>
        <v>I01</v>
      </c>
      <c r="L43">
        <f>IF(C45=C44,L42+1,1)</f>
        <v>1</v>
      </c>
      <c r="M43" t="str">
        <f t="shared" si="1"/>
        <v>RPA.I01</v>
      </c>
      <c r="N43">
        <f>VLOOKUP(B43,'School Details'!A:K,10,FALSE)</f>
        <v>400037</v>
      </c>
      <c r="O43" t="str">
        <f t="shared" si="2"/>
        <v>St Theresa's RC</v>
      </c>
      <c r="P43" t="str">
        <f>VLOOKUP($N43,LBB_Code!$B:$F,3,FALSE)</f>
        <v>St Theresa's Rc School</v>
      </c>
      <c r="Q43" t="str">
        <f>VLOOKUP($N43,LBB_Code!$B:$F,2,FALSE)</f>
        <v>S900008303</v>
      </c>
      <c r="R43" t="str">
        <f>VLOOKUP($N43,LBB_Code!$B:$F,4,FALSE)</f>
        <v>N3 2TD</v>
      </c>
      <c r="S43" t="str">
        <f>VLOOKUP($G43,LBB_Code!$J:$O, 6,FALSE)</f>
        <v>A1.D10166.661225.99999.9999999.999999</v>
      </c>
      <c r="T43" s="153"/>
      <c r="U43" t="str">
        <f t="shared" si="3"/>
        <v>3507.RPA.I01.Ap251</v>
      </c>
      <c r="V43" t="str">
        <f t="shared" si="4"/>
        <v>St Theresa's RC.3507.RPA.I01.Ap25</v>
      </c>
      <c r="W43" s="121"/>
      <c r="Z43" s="121"/>
      <c r="AC43" s="121"/>
      <c r="AF43" s="121"/>
      <c r="AI43" s="121"/>
      <c r="AL43" s="121"/>
      <c r="AO43" s="121"/>
      <c r="AR43" s="121"/>
      <c r="AU43" s="121"/>
      <c r="AX43" s="121"/>
      <c r="BA43" s="121"/>
      <c r="BD43" s="121"/>
      <c r="BE43" s="119">
        <f t="shared" si="5"/>
        <v>0</v>
      </c>
      <c r="BF43" s="121">
        <f t="shared" si="7"/>
        <v>0</v>
      </c>
    </row>
    <row r="44" spans="1:58" x14ac:dyDescent="0.25">
      <c r="A44">
        <f t="shared" si="6"/>
        <v>3023506</v>
      </c>
      <c r="B44">
        <v>3023506</v>
      </c>
      <c r="C44" t="str">
        <f>VLOOKUP(B44,'School Details'!A:K,2,FALSE)</f>
        <v>St Vincent's RC</v>
      </c>
      <c r="D44">
        <f>VLOOKUP(B44,'School Details'!A:K,3,FALSE)</f>
        <v>0</v>
      </c>
      <c r="E44" t="str">
        <f>VLOOKUP(B44,'School Details'!A:K,4,FALSE)</f>
        <v>M</v>
      </c>
      <c r="F44" t="str">
        <f>VLOOKUP(B44,'School Details'!A:K,5,FALSE)</f>
        <v>Primary</v>
      </c>
      <c r="G44" s="100" t="s">
        <v>894</v>
      </c>
      <c r="H44" t="str">
        <f>VLOOKUP(G44,CCs!$Q:$R,2,FALSE)</f>
        <v>SF Grnt Pd-Pri Sch</v>
      </c>
      <c r="I44" s="127" t="s">
        <v>23950</v>
      </c>
      <c r="J44">
        <f>VLOOKUP(G44,LBB_Code!$J:$O, 2,FALSE)</f>
        <v>661225</v>
      </c>
      <c r="K44" t="str">
        <f>VLOOKUP(I44,'Drop Down'!$H:$I,2,FALSE)</f>
        <v>I01</v>
      </c>
      <c r="L44">
        <f>IF(C46=C45,L43+1,1)</f>
        <v>1</v>
      </c>
      <c r="M44" t="str">
        <f t="shared" si="1"/>
        <v>RPA.I01</v>
      </c>
      <c r="N44">
        <f>VLOOKUP(B44,'School Details'!A:K,10,FALSE)</f>
        <v>400009</v>
      </c>
      <c r="O44" t="str">
        <f t="shared" si="2"/>
        <v>St Vincent's RC</v>
      </c>
      <c r="P44" t="str">
        <f>VLOOKUP($N44,LBB_Code!$B:$F,3,FALSE)</f>
        <v>St Vincent's Rc School</v>
      </c>
      <c r="Q44" t="str">
        <f>VLOOKUP($N44,LBB_Code!$B:$F,2,FALSE)</f>
        <v>S900008285</v>
      </c>
      <c r="R44" t="str">
        <f>VLOOKUP($N44,LBB_Code!$B:$F,4,FALSE)</f>
        <v>NW7 1EJ</v>
      </c>
      <c r="S44" t="str">
        <f>VLOOKUP($G44,LBB_Code!$J:$O, 6,FALSE)</f>
        <v>A1.D10166.661225.99999.9999999.999999</v>
      </c>
      <c r="T44" s="153"/>
      <c r="U44" t="str">
        <f t="shared" si="3"/>
        <v>3506.RPA.I01.Ap251</v>
      </c>
      <c r="V44" t="str">
        <f t="shared" si="4"/>
        <v>St Vincent's RC.3506.RPA.I01.Ap25</v>
      </c>
      <c r="W44" s="121"/>
      <c r="Z44" s="121"/>
      <c r="AC44" s="121"/>
      <c r="AF44" s="121"/>
      <c r="AI44" s="121"/>
      <c r="AL44" s="121"/>
      <c r="AO44" s="121"/>
      <c r="AR44" s="121"/>
      <c r="AU44" s="121"/>
      <c r="AX44" s="121"/>
      <c r="BA44" s="121"/>
      <c r="BD44" s="121"/>
      <c r="BE44" s="119">
        <f t="shared" si="5"/>
        <v>0</v>
      </c>
      <c r="BF44" s="121">
        <f t="shared" si="7"/>
        <v>0</v>
      </c>
    </row>
    <row r="45" spans="1:58" x14ac:dyDescent="0.25">
      <c r="A45">
        <f t="shared" si="6"/>
        <v>3023316</v>
      </c>
      <c r="B45">
        <v>3023316</v>
      </c>
      <c r="C45" t="str">
        <f>VLOOKUP(B45,'School Details'!A:K,2,FALSE)</f>
        <v>Trent  CE</v>
      </c>
      <c r="D45">
        <f>VLOOKUP(B45,'School Details'!A:K,3,FALSE)</f>
        <v>0</v>
      </c>
      <c r="E45" t="str">
        <f>VLOOKUP(B45,'School Details'!A:K,4,FALSE)</f>
        <v>M</v>
      </c>
      <c r="F45" t="str">
        <f>VLOOKUP(B45,'School Details'!A:K,5,FALSE)</f>
        <v>Primary</v>
      </c>
      <c r="G45" s="100" t="s">
        <v>894</v>
      </c>
      <c r="H45" t="str">
        <f>VLOOKUP(G45,CCs!$Q:$R,2,FALSE)</f>
        <v>SF Grnt Pd-Pri Sch</v>
      </c>
      <c r="I45" s="127" t="s">
        <v>23950</v>
      </c>
      <c r="J45">
        <f>VLOOKUP(G45,LBB_Code!$J:$O, 2,FALSE)</f>
        <v>661225</v>
      </c>
      <c r="K45" t="str">
        <f>VLOOKUP(I45,'Drop Down'!$H:$I,2,FALSE)</f>
        <v>I01</v>
      </c>
      <c r="L45">
        <f>IF(C47=C46,L44+1,1)</f>
        <v>1</v>
      </c>
      <c r="M45" t="str">
        <f t="shared" si="1"/>
        <v>RPA.I01</v>
      </c>
      <c r="N45">
        <f>VLOOKUP(B45,'School Details'!A:K,10,FALSE)</f>
        <v>400100</v>
      </c>
      <c r="O45" t="str">
        <f t="shared" si="2"/>
        <v>Trent  CE</v>
      </c>
      <c r="P45" t="str">
        <f>VLOOKUP($N45,LBB_Code!$B:$F,3,FALSE)</f>
        <v>Trent Ce School</v>
      </c>
      <c r="Q45" t="str">
        <f>VLOOKUP($N45,LBB_Code!$B:$F,2,FALSE)</f>
        <v>S900008344</v>
      </c>
      <c r="R45" t="str">
        <f>VLOOKUP($N45,LBB_Code!$B:$F,4,FALSE)</f>
        <v>EN4 9JH</v>
      </c>
      <c r="S45" t="str">
        <f>VLOOKUP($G45,LBB_Code!$J:$O, 6,FALSE)</f>
        <v>A1.D10166.661225.99999.9999999.999999</v>
      </c>
      <c r="T45" s="153"/>
      <c r="U45" t="str">
        <f t="shared" si="3"/>
        <v>3316.RPA.I01.Ap251</v>
      </c>
      <c r="V45" t="str">
        <f t="shared" si="4"/>
        <v>Trent  CE.3316.RPA.I01.Ap25</v>
      </c>
      <c r="W45" s="121"/>
      <c r="Z45" s="121"/>
      <c r="AC45" s="121"/>
      <c r="AF45" s="121"/>
      <c r="AI45" s="121"/>
      <c r="AL45" s="121"/>
      <c r="AO45" s="121"/>
      <c r="AR45" s="121"/>
      <c r="AU45" s="121"/>
      <c r="AX45" s="121"/>
      <c r="BA45" s="121"/>
      <c r="BD45" s="121"/>
      <c r="BE45" s="119">
        <f t="shared" si="5"/>
        <v>0</v>
      </c>
      <c r="BF45" s="121">
        <f t="shared" si="7"/>
        <v>0</v>
      </c>
    </row>
    <row r="46" spans="1:58" x14ac:dyDescent="0.25">
      <c r="A46">
        <f t="shared" si="6"/>
        <v>3022076</v>
      </c>
      <c r="B46">
        <v>3022076</v>
      </c>
      <c r="C46" t="str">
        <f>VLOOKUP(B46,'School Details'!A:K,2,FALSE)</f>
        <v>Wessex Gardens</v>
      </c>
      <c r="D46">
        <f>VLOOKUP(B46,'School Details'!A:K,3,FALSE)</f>
        <v>0</v>
      </c>
      <c r="E46" t="str">
        <f>VLOOKUP(B46,'School Details'!A:K,4,FALSE)</f>
        <v>M</v>
      </c>
      <c r="F46" t="str">
        <f>VLOOKUP(B46,'School Details'!A:K,5,FALSE)</f>
        <v>Primary</v>
      </c>
      <c r="G46" s="100" t="s">
        <v>894</v>
      </c>
      <c r="H46" t="str">
        <f>VLOOKUP(G46,CCs!$Q:$R,2,FALSE)</f>
        <v>SF Grnt Pd-Pri Sch</v>
      </c>
      <c r="I46" s="127" t="s">
        <v>23950</v>
      </c>
      <c r="J46">
        <f>VLOOKUP(G46,LBB_Code!$J:$O, 2,FALSE)</f>
        <v>661225</v>
      </c>
      <c r="K46" t="str">
        <f>VLOOKUP(I46,'Drop Down'!$H:$I,2,FALSE)</f>
        <v>I01</v>
      </c>
      <c r="L46">
        <v>1</v>
      </c>
      <c r="M46" t="str">
        <f t="shared" si="1"/>
        <v>RPA.I01</v>
      </c>
      <c r="N46">
        <f>VLOOKUP(B46,'School Details'!A:K,10,FALSE)</f>
        <v>400111</v>
      </c>
      <c r="O46" t="str">
        <f t="shared" si="2"/>
        <v>Wessex Gardens</v>
      </c>
      <c r="P46" t="str">
        <f>VLOOKUP($N46,LBB_Code!$B:$F,3,FALSE)</f>
        <v>Wessex Gardens School</v>
      </c>
      <c r="Q46" t="str">
        <f>VLOOKUP($N46,LBB_Code!$B:$F,2,FALSE)</f>
        <v>S900008353</v>
      </c>
      <c r="R46" t="str">
        <f>VLOOKUP($N46,LBB_Code!$B:$F,4,FALSE)</f>
        <v>NW11 9RR</v>
      </c>
      <c r="S46" t="str">
        <f>VLOOKUP($G46,LBB_Code!$J:$O, 6,FALSE)</f>
        <v>A1.D10166.661225.99999.9999999.999999</v>
      </c>
      <c r="T46" s="153"/>
      <c r="U46" t="str">
        <f t="shared" si="3"/>
        <v>2076.RPA.I01.Ap251</v>
      </c>
      <c r="V46" t="str">
        <f t="shared" si="4"/>
        <v>Wessex Gardens.2076.RPA.I01.Ap25</v>
      </c>
      <c r="W46" s="121"/>
      <c r="Z46" s="121"/>
      <c r="AC46" s="121"/>
      <c r="AF46" s="121"/>
      <c r="AI46" s="121"/>
      <c r="AL46" s="121"/>
      <c r="AO46" s="121"/>
      <c r="AR46" s="121"/>
      <c r="AU46" s="121"/>
      <c r="AX46" s="121"/>
      <c r="BA46" s="121"/>
      <c r="BD46" s="121"/>
      <c r="BE46" s="119">
        <f t="shared" si="5"/>
        <v>0</v>
      </c>
      <c r="BF46" s="119">
        <f t="shared" si="7"/>
        <v>0</v>
      </c>
    </row>
    <row r="47" spans="1:58" x14ac:dyDescent="0.25">
      <c r="T47" s="119"/>
    </row>
    <row r="49" spans="15:20" x14ac:dyDescent="0.25">
      <c r="O49" t="s">
        <v>23693</v>
      </c>
      <c r="T49" s="121"/>
    </row>
    <row r="50" spans="15:20" x14ac:dyDescent="0.25">
      <c r="O50" t="s">
        <v>23694</v>
      </c>
      <c r="T50" s="121"/>
    </row>
    <row r="51" spans="15:20" x14ac:dyDescent="0.25">
      <c r="T51" s="121"/>
    </row>
    <row r="52" spans="15:20" x14ac:dyDescent="0.25">
      <c r="T52" s="121"/>
    </row>
    <row r="53" spans="15:20" x14ac:dyDescent="0.25">
      <c r="T53" s="121"/>
    </row>
    <row r="54" spans="15:20" x14ac:dyDescent="0.25">
      <c r="T54" s="121"/>
    </row>
    <row r="55" spans="15:20" x14ac:dyDescent="0.25">
      <c r="T55" s="121"/>
    </row>
    <row r="56" spans="15:20" x14ac:dyDescent="0.25">
      <c r="T56" s="121">
        <f>SUMIF($M$7:$M$46,O49,$AF$7:$AF$46)</f>
        <v>0</v>
      </c>
    </row>
    <row r="57" spans="15:20" x14ac:dyDescent="0.25">
      <c r="T57" s="121">
        <f>SUMIF($M$7:$M$46,O50,$AF$7:$AF$46)</f>
        <v>0</v>
      </c>
    </row>
  </sheetData>
  <autoFilter ref="A6:BF46" xr:uid="{BB919530-50BB-43C4-98AE-49DBB672BC43}"/>
  <conditionalFormatting sqref="A1:A1048576">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371963E-D75E-45BF-ADAD-943B4BA7B682}">
          <x14:formula1>
            <xm:f>'Drop Down'!$H$6:$H$48</xm:f>
          </x14:formula1>
          <xm:sqref>I7:I46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4FA51-CC5E-4A7F-A6F6-2D0AC81EA029}">
  <sheetPr codeName="Sheet8" filterMode="1">
    <tabColor theme="4" tint="0.39997558519241921"/>
  </sheetPr>
  <dimension ref="A1:BT764"/>
  <sheetViews>
    <sheetView topLeftCell="T1" zoomScale="83" zoomScaleNormal="120" workbookViewId="0">
      <pane ySplit="6" topLeftCell="A7" activePane="bottomLeft" state="frozen"/>
      <selection activeCell="H3422" sqref="H3422"/>
      <selection pane="bottomLeft" activeCell="H3422" sqref="H3422"/>
    </sheetView>
  </sheetViews>
  <sheetFormatPr defaultRowHeight="15" outlineLevelCol="1" x14ac:dyDescent="0.25"/>
  <cols>
    <col min="1" max="1" width="18.28515625" customWidth="1"/>
    <col min="2" max="2" width="21.28515625" customWidth="1"/>
    <col min="3" max="3" width="45.7109375" bestFit="1" customWidth="1"/>
    <col min="4" max="4" width="17.7109375" customWidth="1"/>
    <col min="5" max="5" width="15.42578125" bestFit="1" customWidth="1"/>
    <col min="6" max="6" width="11.7109375" bestFit="1" customWidth="1"/>
    <col min="7" max="7" width="8.5703125" bestFit="1" customWidth="1"/>
    <col min="8" max="8" width="28.140625" bestFit="1" customWidth="1"/>
    <col min="9" max="9" width="13.28515625" bestFit="1" customWidth="1"/>
    <col min="10" max="10" width="8.7109375" bestFit="1" customWidth="1"/>
    <col min="11" max="11" width="9.5703125" bestFit="1" customWidth="1"/>
    <col min="12" max="12" width="10.28515625" bestFit="1" customWidth="1"/>
    <col min="13" max="13" width="13.5703125" bestFit="1" customWidth="1"/>
    <col min="14" max="14" width="11.5703125" bestFit="1" customWidth="1"/>
    <col min="15" max="16" width="43" bestFit="1" customWidth="1"/>
    <col min="17" max="17" width="20.5703125" bestFit="1" customWidth="1"/>
    <col min="18" max="18" width="18.7109375" bestFit="1" customWidth="1"/>
    <col min="19" max="19" width="44" bestFit="1" customWidth="1"/>
    <col min="20" max="20" width="26.7109375" customWidth="1"/>
    <col min="21" max="21" width="24.28515625" hidden="1" customWidth="1" outlineLevel="1"/>
    <col min="22" max="22" width="0.5703125" hidden="1" customWidth="1" outlineLevel="1"/>
    <col min="23" max="23" width="18.5703125" bestFit="1" customWidth="1" collapsed="1"/>
    <col min="24" max="24" width="24.42578125" hidden="1" customWidth="1" outlineLevel="1"/>
    <col min="25" max="25" width="66.28515625" hidden="1" customWidth="1" outlineLevel="1"/>
    <col min="26" max="26" width="18.5703125" bestFit="1" customWidth="1" collapsed="1"/>
    <col min="27" max="27" width="23.85546875" hidden="1" customWidth="1" outlineLevel="1"/>
    <col min="28" max="28" width="65.7109375" hidden="1" customWidth="1" outlineLevel="1"/>
    <col min="29" max="29" width="17.7109375" bestFit="1" customWidth="1" collapsed="1"/>
    <col min="30" max="30" width="24.28515625" hidden="1" customWidth="1" outlineLevel="1"/>
    <col min="31" max="31" width="66" hidden="1" customWidth="1" outlineLevel="1"/>
    <col min="32" max="32" width="13.5703125" bestFit="1" customWidth="1" collapsed="1"/>
    <col min="33" max="33" width="25.42578125" hidden="1" customWidth="1" outlineLevel="1"/>
    <col min="34" max="34" width="67.42578125" hidden="1" customWidth="1" outlineLevel="1"/>
    <col min="35" max="35" width="14" customWidth="1" collapsed="1"/>
    <col min="36" max="36" width="25.42578125" hidden="1" customWidth="1" outlineLevel="1"/>
    <col min="37" max="37" width="67.42578125" hidden="1" customWidth="1" outlineLevel="1"/>
    <col min="38" max="38" width="17.7109375" customWidth="1" collapsed="1"/>
    <col min="39" max="39" width="25" hidden="1" customWidth="1" outlineLevel="1"/>
    <col min="40" max="40" width="66.85546875" hidden="1" customWidth="1" outlineLevel="1"/>
    <col min="41" max="41" width="13.7109375" customWidth="1" collapsed="1"/>
    <col min="42" max="42" width="25.28515625" hidden="1" customWidth="1" outlineLevel="1"/>
    <col min="43" max="43" width="67.28515625" hidden="1" customWidth="1" outlineLevel="1"/>
    <col min="44" max="44" width="13.5703125" bestFit="1" customWidth="1" collapsed="1"/>
    <col min="45" max="45" width="25.42578125" hidden="1" customWidth="1" outlineLevel="1"/>
    <col min="46" max="46" width="67.42578125" hidden="1" customWidth="1" outlineLevel="1"/>
    <col min="47" max="47" width="18.28515625" bestFit="1" customWidth="1" collapsed="1"/>
    <col min="48" max="48" width="25" hidden="1" customWidth="1" outlineLevel="1"/>
    <col min="49" max="49" width="66.85546875" hidden="1" customWidth="1" outlineLevel="1"/>
    <col min="50" max="50" width="13.5703125" bestFit="1" customWidth="1" collapsed="1"/>
    <col min="51" max="51" width="25.28515625" hidden="1" customWidth="1" outlineLevel="1"/>
    <col min="52" max="52" width="67.28515625" hidden="1" customWidth="1" outlineLevel="1"/>
    <col min="53" max="53" width="13.5703125" bestFit="1" customWidth="1" collapsed="1"/>
    <col min="54" max="54" width="25" hidden="1" customWidth="1" outlineLevel="1"/>
    <col min="55" max="55" width="66.85546875" hidden="1" customWidth="1" outlineLevel="1"/>
    <col min="56" max="56" width="13.5703125" bestFit="1" customWidth="1" collapsed="1"/>
    <col min="57" max="57" width="19.7109375" bestFit="1" customWidth="1"/>
    <col min="58" max="58" width="13.85546875" bestFit="1" customWidth="1"/>
    <col min="59" max="59" width="15" customWidth="1"/>
    <col min="60" max="60" width="17.28515625" bestFit="1" customWidth="1"/>
    <col min="61" max="61" width="48" style="468" bestFit="1" customWidth="1"/>
    <col min="62" max="62" width="36.5703125" style="468" bestFit="1" customWidth="1"/>
    <col min="63" max="63" width="9.85546875" style="468" bestFit="1" customWidth="1"/>
    <col min="64" max="64" width="13.42578125" style="468" bestFit="1" customWidth="1"/>
    <col min="65" max="65" width="9.42578125" style="468" bestFit="1" customWidth="1"/>
    <col min="66" max="66" width="30.5703125" style="468" bestFit="1" customWidth="1"/>
    <col min="67" max="67" width="8.7109375" style="468" bestFit="1" customWidth="1"/>
    <col min="68" max="68" width="7.7109375" bestFit="1" customWidth="1"/>
    <col min="69" max="69" width="9.85546875" bestFit="1" customWidth="1"/>
    <col min="70" max="70" width="13.5703125" bestFit="1" customWidth="1"/>
    <col min="71" max="71" width="11" bestFit="1" customWidth="1"/>
    <col min="72" max="72" width="8.7109375" bestFit="1" customWidth="1"/>
    <col min="73" max="74" width="43.42578125" bestFit="1" customWidth="1"/>
    <col min="75" max="75" width="12" bestFit="1" customWidth="1"/>
    <col min="76" max="76" width="11" bestFit="1" customWidth="1"/>
    <col min="77" max="77" width="39.85546875" bestFit="1" customWidth="1"/>
    <col min="78" max="78" width="13" bestFit="1" customWidth="1"/>
    <col min="79" max="79" width="22.140625" bestFit="1" customWidth="1"/>
    <col min="80" max="80" width="63.85546875" bestFit="1" customWidth="1"/>
    <col min="81" max="81" width="13" bestFit="1" customWidth="1"/>
    <col min="82" max="82" width="22.7109375" bestFit="1" customWidth="1"/>
    <col min="83" max="83" width="64.42578125" bestFit="1" customWidth="1"/>
    <col min="84" max="84" width="13" bestFit="1" customWidth="1"/>
    <col min="85" max="85" width="21.5703125" bestFit="1" customWidth="1"/>
    <col min="86" max="86" width="63.42578125" bestFit="1" customWidth="1"/>
    <col min="87" max="87" width="13" bestFit="1" customWidth="1"/>
    <col min="88" max="88" width="22.28515625" bestFit="1" customWidth="1"/>
    <col min="89" max="89" width="64.140625" bestFit="1" customWidth="1"/>
    <col min="90" max="90" width="13.7109375" bestFit="1" customWidth="1"/>
    <col min="91" max="91" width="23.42578125" bestFit="1" customWidth="1"/>
    <col min="92" max="92" width="65" bestFit="1" customWidth="1"/>
    <col min="93" max="93" width="13.7109375" bestFit="1" customWidth="1"/>
    <col min="94" max="94" width="23.42578125" bestFit="1" customWidth="1"/>
    <col min="95" max="95" width="65" bestFit="1" customWidth="1"/>
    <col min="96" max="96" width="13" bestFit="1" customWidth="1"/>
    <col min="97" max="97" width="22.7109375" bestFit="1" customWidth="1"/>
    <col min="98" max="98" width="64.42578125" bestFit="1" customWidth="1"/>
    <col min="99" max="99" width="13" bestFit="1" customWidth="1"/>
    <col min="100" max="100" width="23.42578125" bestFit="1" customWidth="1"/>
    <col min="101" max="101" width="65" bestFit="1" customWidth="1"/>
    <col min="102" max="102" width="13" bestFit="1" customWidth="1"/>
    <col min="103" max="103" width="23.42578125" bestFit="1" customWidth="1"/>
    <col min="104" max="104" width="65" bestFit="1" customWidth="1"/>
    <col min="105" max="105" width="13" bestFit="1" customWidth="1"/>
    <col min="106" max="106" width="22.85546875" bestFit="1" customWidth="1"/>
    <col min="107" max="107" width="64.5703125" bestFit="1" customWidth="1"/>
    <col min="108" max="108" width="13" bestFit="1" customWidth="1"/>
    <col min="109" max="109" width="23.42578125" bestFit="1" customWidth="1"/>
    <col min="110" max="110" width="65" bestFit="1" customWidth="1"/>
    <col min="111" max="111" width="13" bestFit="1" customWidth="1"/>
    <col min="112" max="112" width="23.5703125" bestFit="1" customWidth="1"/>
    <col min="113" max="113" width="65.140625" bestFit="1" customWidth="1"/>
    <col min="114" max="115" width="13" bestFit="1" customWidth="1"/>
    <col min="116" max="116" width="6.7109375" bestFit="1" customWidth="1"/>
  </cols>
  <sheetData>
    <row r="1" spans="1:72" ht="24.75" x14ac:dyDescent="0.5">
      <c r="C1" s="120"/>
      <c r="D1" s="120"/>
      <c r="E1" s="120"/>
      <c r="F1" s="120"/>
      <c r="G1" s="120"/>
      <c r="H1" s="120"/>
      <c r="I1" s="120"/>
      <c r="N1" s="3"/>
      <c r="O1" s="466"/>
      <c r="P1" s="466"/>
      <c r="Q1" s="466"/>
      <c r="R1" s="466"/>
      <c r="S1" s="466"/>
      <c r="T1" s="5"/>
      <c r="U1" s="466"/>
      <c r="V1" s="466"/>
      <c r="W1" s="5"/>
      <c r="Z1" s="5"/>
      <c r="AC1" s="119"/>
      <c r="AF1" s="5"/>
      <c r="AI1" s="5"/>
      <c r="BC1" t="s">
        <v>23970</v>
      </c>
      <c r="BI1"/>
      <c r="BJ1" s="467"/>
      <c r="BK1" s="467"/>
      <c r="BL1" s="467"/>
      <c r="BM1" s="467"/>
      <c r="BN1" s="467"/>
      <c r="BO1" s="467"/>
      <c r="BP1" s="467"/>
      <c r="BQ1" s="467"/>
      <c r="BR1" s="467"/>
      <c r="BS1" s="467"/>
      <c r="BT1" s="467"/>
    </row>
    <row r="2" spans="1:72" ht="25.5" thickBot="1" x14ac:dyDescent="0.55000000000000004">
      <c r="C2" s="120"/>
      <c r="G2" s="3"/>
      <c r="N2" s="3"/>
      <c r="P2" s="3"/>
      <c r="R2" s="3"/>
      <c r="S2" s="3"/>
      <c r="BI2"/>
      <c r="BJ2" s="467"/>
      <c r="BK2" s="467"/>
      <c r="BL2" s="467"/>
      <c r="BM2" s="467"/>
      <c r="BN2" s="467"/>
      <c r="BO2" s="467"/>
      <c r="BP2" s="467"/>
      <c r="BQ2" s="467"/>
      <c r="BR2" s="467"/>
      <c r="BS2" s="467"/>
      <c r="BT2" s="467"/>
    </row>
    <row r="3" spans="1:72" s="116" customFormat="1" ht="45.6" customHeight="1" thickTop="1" thickBot="1" x14ac:dyDescent="0.3">
      <c r="A3" s="102" t="s">
        <v>23711</v>
      </c>
      <c r="B3" s="102" t="s">
        <v>774</v>
      </c>
      <c r="C3" s="102" t="s">
        <v>775</v>
      </c>
      <c r="D3" s="102" t="s">
        <v>386</v>
      </c>
      <c r="E3" s="102" t="s">
        <v>759</v>
      </c>
      <c r="F3" s="102" t="s">
        <v>384</v>
      </c>
      <c r="G3" s="115" t="s">
        <v>565</v>
      </c>
      <c r="H3" s="102" t="s">
        <v>879</v>
      </c>
      <c r="I3" s="102"/>
      <c r="J3" s="115" t="s">
        <v>756</v>
      </c>
      <c r="K3" s="102" t="s">
        <v>5</v>
      </c>
      <c r="L3" s="101" t="s">
        <v>880</v>
      </c>
      <c r="M3" s="101" t="s">
        <v>755</v>
      </c>
      <c r="N3" s="102" t="s">
        <v>777</v>
      </c>
      <c r="O3" s="105" t="s">
        <v>945</v>
      </c>
      <c r="P3" s="126" t="s">
        <v>265</v>
      </c>
      <c r="Q3" s="125" t="s">
        <v>266</v>
      </c>
      <c r="R3" s="125" t="s">
        <v>267</v>
      </c>
      <c r="S3" s="125" t="s">
        <v>839</v>
      </c>
      <c r="T3" s="515" t="s">
        <v>24679</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
        <v>23955</v>
      </c>
      <c r="AK3" s="101" t="s">
        <v>23956</v>
      </c>
      <c r="AL3" s="104" t="s">
        <v>753</v>
      </c>
      <c r="AM3" s="101" t="s">
        <v>23957</v>
      </c>
      <c r="AN3" s="101" t="s">
        <v>23958</v>
      </c>
      <c r="AO3" s="104" t="s">
        <v>763</v>
      </c>
      <c r="AP3" s="101" t="s">
        <v>23959</v>
      </c>
      <c r="AQ3" s="101" t="s">
        <v>23960</v>
      </c>
      <c r="AR3" s="104" t="s">
        <v>764</v>
      </c>
      <c r="AS3" s="101" t="s">
        <v>23961</v>
      </c>
      <c r="AT3" s="101" t="s">
        <v>23962</v>
      </c>
      <c r="AU3" s="104" t="s">
        <v>765</v>
      </c>
      <c r="AV3" s="101" t="s">
        <v>23963</v>
      </c>
      <c r="AW3" s="101" t="s">
        <v>23964</v>
      </c>
      <c r="AX3" s="104" t="s">
        <v>766</v>
      </c>
      <c r="AY3" s="101" t="s">
        <v>23965</v>
      </c>
      <c r="AZ3" s="101" t="s">
        <v>23966</v>
      </c>
      <c r="BA3" s="104" t="s">
        <v>767</v>
      </c>
      <c r="BB3" s="101" t="s">
        <v>23967</v>
      </c>
      <c r="BC3" s="101" t="s">
        <v>23968</v>
      </c>
      <c r="BD3" s="104" t="s">
        <v>768</v>
      </c>
      <c r="BE3" s="105" t="s">
        <v>778</v>
      </c>
      <c r="BF3" s="105" t="s">
        <v>751</v>
      </c>
      <c r="BG3"/>
      <c r="BH3"/>
    </row>
    <row r="4" spans="1:72" s="116" customFormat="1" ht="16.5" thickTop="1" thickBot="1" x14ac:dyDescent="0.3">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0" t="s">
        <v>8</v>
      </c>
      <c r="AH4" s="130" t="s">
        <v>8</v>
      </c>
      <c r="AI4" s="130" t="s">
        <v>8</v>
      </c>
      <c r="AJ4" s="130" t="s">
        <v>8</v>
      </c>
      <c r="AK4" s="130" t="s">
        <v>8</v>
      </c>
      <c r="AL4" s="130" t="s">
        <v>8</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0" t="s">
        <v>8</v>
      </c>
      <c r="BC4" s="130" t="s">
        <v>8</v>
      </c>
      <c r="BD4" s="131" t="s">
        <v>885</v>
      </c>
      <c r="BE4" s="131"/>
      <c r="BF4" s="131"/>
      <c r="BG4"/>
      <c r="BH4"/>
    </row>
    <row r="5" spans="1:72" ht="16.5" thickTop="1" thickBot="1" x14ac:dyDescent="0.3">
      <c r="N5" s="99"/>
      <c r="P5" s="3"/>
      <c r="R5" s="3"/>
      <c r="S5" s="3"/>
      <c r="T5" s="135">
        <f>SUM(T$7:T$197)</f>
        <v>41145775.454999998</v>
      </c>
      <c r="W5" s="136">
        <f t="shared" ref="W5:BF5" si="0">SUM(W7:W197)</f>
        <v>6228406.099487179</v>
      </c>
      <c r="X5" s="136">
        <f t="shared" si="0"/>
        <v>0</v>
      </c>
      <c r="Y5" s="136">
        <f t="shared" si="0"/>
        <v>0</v>
      </c>
      <c r="Z5" s="136">
        <f t="shared" si="0"/>
        <v>3114203.0497435895</v>
      </c>
      <c r="AA5" s="136"/>
      <c r="AB5" s="136">
        <f t="shared" si="0"/>
        <v>-27.576923076923077</v>
      </c>
      <c r="AC5" s="136">
        <f t="shared" si="0"/>
        <v>3180316.6305769226</v>
      </c>
      <c r="AD5" s="136">
        <f>SUM(AA7:AA197)</f>
        <v>0</v>
      </c>
      <c r="AE5" s="136">
        <f t="shared" si="0"/>
        <v>0</v>
      </c>
      <c r="AF5" s="136">
        <f t="shared" si="0"/>
        <v>3180316.6305769226</v>
      </c>
      <c r="AG5" s="136">
        <f t="shared" si="0"/>
        <v>3180316.6305769226</v>
      </c>
      <c r="AH5" s="136">
        <f t="shared" si="0"/>
        <v>3180316.6305769226</v>
      </c>
      <c r="AI5" s="136">
        <f t="shared" si="0"/>
        <v>3180316.6305769226</v>
      </c>
      <c r="AJ5" s="136">
        <f t="shared" si="0"/>
        <v>0</v>
      </c>
      <c r="AK5" s="136">
        <f t="shared" si="0"/>
        <v>0</v>
      </c>
      <c r="AL5" s="136">
        <f t="shared" si="0"/>
        <v>3180316.6305769226</v>
      </c>
      <c r="AM5" s="136">
        <f t="shared" si="0"/>
        <v>3180316.6305769226</v>
      </c>
      <c r="AN5" s="136">
        <f t="shared" si="0"/>
        <v>3180316.6305769226</v>
      </c>
      <c r="AO5" s="136">
        <f t="shared" si="0"/>
        <v>3180316.6305769226</v>
      </c>
      <c r="AP5" s="136">
        <f t="shared" si="0"/>
        <v>3180316.6305769226</v>
      </c>
      <c r="AQ5" s="136">
        <f t="shared" si="0"/>
        <v>3180316.6305769226</v>
      </c>
      <c r="AR5" s="136">
        <f t="shared" si="0"/>
        <v>3180316.6305769226</v>
      </c>
      <c r="AS5" s="136">
        <f t="shared" si="0"/>
        <v>3180316.6305769226</v>
      </c>
      <c r="AT5" s="136">
        <f t="shared" si="0"/>
        <v>3180316.6305769226</v>
      </c>
      <c r="AU5" s="136">
        <f t="shared" si="0"/>
        <v>3180316.6305769226</v>
      </c>
      <c r="AV5" s="136">
        <f t="shared" si="0"/>
        <v>3180316.6305769226</v>
      </c>
      <c r="AW5" s="136">
        <f t="shared" si="0"/>
        <v>3180316.6305769226</v>
      </c>
      <c r="AX5" s="136">
        <f t="shared" si="0"/>
        <v>3180316.6305769226</v>
      </c>
      <c r="AY5" s="136">
        <f t="shared" si="0"/>
        <v>3180316.6305769226</v>
      </c>
      <c r="AZ5" s="136">
        <f t="shared" si="0"/>
        <v>3180316.6305769226</v>
      </c>
      <c r="BA5" s="136">
        <f t="shared" si="0"/>
        <v>3180316.6305769226</v>
      </c>
      <c r="BB5" s="136">
        <f t="shared" si="0"/>
        <v>3180316.6305769226</v>
      </c>
      <c r="BC5" s="136">
        <f t="shared" si="0"/>
        <v>3180316.6305769226</v>
      </c>
      <c r="BD5" s="136">
        <f t="shared" si="0"/>
        <v>3180316.6305769226</v>
      </c>
      <c r="BE5" s="136">
        <f t="shared" si="0"/>
        <v>41145775.455000006</v>
      </c>
      <c r="BF5" s="136">
        <f t="shared" si="0"/>
        <v>0</v>
      </c>
      <c r="BI5"/>
      <c r="BJ5"/>
      <c r="BK5"/>
      <c r="BL5"/>
      <c r="BM5"/>
      <c r="BN5"/>
      <c r="BO5"/>
    </row>
    <row r="6" spans="1:72"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I6"/>
      <c r="BP6" s="468"/>
      <c r="BQ6" s="468"/>
      <c r="BR6" s="468"/>
      <c r="BS6" s="468"/>
      <c r="BT6" s="468"/>
    </row>
    <row r="7" spans="1:72" x14ac:dyDescent="0.25">
      <c r="A7">
        <v>3021000</v>
      </c>
      <c r="B7" s="117">
        <v>3021000</v>
      </c>
      <c r="C7" t="s">
        <v>404</v>
      </c>
      <c r="D7" s="106">
        <v>0</v>
      </c>
      <c r="E7" s="106" t="s">
        <v>400</v>
      </c>
      <c r="F7" s="106" t="s">
        <v>390</v>
      </c>
      <c r="G7" s="100" t="s">
        <v>855</v>
      </c>
      <c r="H7" t="s">
        <v>277</v>
      </c>
      <c r="I7" t="s">
        <v>277</v>
      </c>
      <c r="J7">
        <v>661225</v>
      </c>
      <c r="K7" s="117" t="s">
        <v>12</v>
      </c>
      <c r="L7" s="106">
        <v>1</v>
      </c>
      <c r="M7" s="106" t="str">
        <f>LEFT(I7,4)&amp;"."&amp;K7</f>
        <v>SEN .I03</v>
      </c>
      <c r="N7" s="106">
        <v>400102</v>
      </c>
      <c r="O7" t="s">
        <v>357</v>
      </c>
      <c r="P7" t="s">
        <v>357</v>
      </c>
      <c r="Q7" t="s">
        <v>356</v>
      </c>
      <c r="R7" t="s">
        <v>805</v>
      </c>
      <c r="S7" t="s">
        <v>840</v>
      </c>
      <c r="T7" s="124">
        <v>6023</v>
      </c>
      <c r="U7" t="str">
        <f t="shared" ref="U7:U38" si="1">RIGHT($B7,4)&amp;"."&amp;$M7&amp;"."&amp;U$3</f>
        <v>1000.SEN .I03.Ap251</v>
      </c>
      <c r="V7" t="str">
        <f t="shared" ref="V7:V38" si="2">$O7&amp;"."&amp;RIGHT($B7,4)&amp;"."&amp;$M7&amp;"."&amp;V$3</f>
        <v>Brookhill Nursery School.1000.SEN .I03.Ap25</v>
      </c>
      <c r="W7" s="118">
        <v>926.61538461538464</v>
      </c>
      <c r="X7" s="118" t="s">
        <v>24304</v>
      </c>
      <c r="Y7" s="118" t="s">
        <v>24305</v>
      </c>
      <c r="Z7" s="118">
        <v>463.30769230769232</v>
      </c>
      <c r="AA7" s="97" t="str">
        <f>RIGHT(A7,4)&amp;M7&amp;"Jun25"</f>
        <v>1000SEN .I03Jun25</v>
      </c>
      <c r="AB7" s="118" t="str">
        <f>LEFT(C7,10)&amp;"."&amp;AA7</f>
        <v>Brookhill .1000SEN .I03Jun25</v>
      </c>
      <c r="AC7" s="97">
        <f>($T7-($W7+$Z7))/10</f>
        <v>463.30769230769226</v>
      </c>
      <c r="AE7" s="97"/>
      <c r="AF7" s="97">
        <f t="shared" ref="AF7:BD22" si="3">($T7-($W7+$Z7))/10</f>
        <v>463.30769230769226</v>
      </c>
      <c r="AG7" s="97">
        <f t="shared" si="3"/>
        <v>463.30769230769226</v>
      </c>
      <c r="AH7" s="97">
        <f t="shared" si="3"/>
        <v>463.30769230769226</v>
      </c>
      <c r="AI7" s="97">
        <f t="shared" si="3"/>
        <v>463.30769230769226</v>
      </c>
      <c r="AJ7" s="97" t="str">
        <f t="shared" ref="AJ7:AJ70" si="4">RIGHT($B7,4)&amp;"."&amp;$M7&amp;"."&amp;AJ$3</f>
        <v>1000.SEN .I03.Sep241</v>
      </c>
      <c r="AK7" s="118" t="str">
        <f t="shared" ref="AK7:AK70" si="5">$O7&amp;"."&amp;RIGHT($B7,4)&amp;"."&amp;$M7&amp;"."&amp;AK$3</f>
        <v>Brookhill Nursery School.1000.SEN .I03.Sep24</v>
      </c>
      <c r="AL7" s="97">
        <f t="shared" si="3"/>
        <v>463.30769230769226</v>
      </c>
      <c r="AM7" s="97">
        <f t="shared" si="3"/>
        <v>463.30769230769226</v>
      </c>
      <c r="AN7" s="97">
        <f t="shared" si="3"/>
        <v>463.30769230769226</v>
      </c>
      <c r="AO7" s="97">
        <f t="shared" si="3"/>
        <v>463.30769230769226</v>
      </c>
      <c r="AP7" s="97">
        <f t="shared" si="3"/>
        <v>463.30769230769226</v>
      </c>
      <c r="AQ7" s="97">
        <f t="shared" si="3"/>
        <v>463.30769230769226</v>
      </c>
      <c r="AR7" s="97">
        <f t="shared" si="3"/>
        <v>463.30769230769226</v>
      </c>
      <c r="AS7" s="97">
        <f t="shared" si="3"/>
        <v>463.30769230769226</v>
      </c>
      <c r="AT7" s="97">
        <f t="shared" si="3"/>
        <v>463.30769230769226</v>
      </c>
      <c r="AU7" s="97">
        <f t="shared" si="3"/>
        <v>463.30769230769226</v>
      </c>
      <c r="AV7" s="97">
        <f t="shared" si="3"/>
        <v>463.30769230769226</v>
      </c>
      <c r="AW7" s="97">
        <f t="shared" si="3"/>
        <v>463.30769230769226</v>
      </c>
      <c r="AX7" s="97">
        <f t="shared" si="3"/>
        <v>463.30769230769226</v>
      </c>
      <c r="AY7" s="97">
        <f t="shared" si="3"/>
        <v>463.30769230769226</v>
      </c>
      <c r="AZ7" s="97">
        <f t="shared" si="3"/>
        <v>463.30769230769226</v>
      </c>
      <c r="BA7" s="97">
        <f t="shared" si="3"/>
        <v>463.30769230769226</v>
      </c>
      <c r="BB7" s="97">
        <f t="shared" si="3"/>
        <v>463.30769230769226</v>
      </c>
      <c r="BC7" s="97">
        <f t="shared" si="3"/>
        <v>463.30769230769226</v>
      </c>
      <c r="BD7" s="97">
        <f t="shared" si="3"/>
        <v>463.30769230769226</v>
      </c>
      <c r="BE7" s="119">
        <f>W7+Z7+AC7+AF7+AI7+AL7+AO7+AR7+AU7+AX7+BA7+BD7</f>
        <v>6023</v>
      </c>
      <c r="BF7" s="119">
        <f>BE7-T7</f>
        <v>0</v>
      </c>
      <c r="BI7"/>
      <c r="BJ7"/>
      <c r="BK7"/>
      <c r="BL7"/>
      <c r="BM7"/>
      <c r="BN7"/>
      <c r="BO7"/>
    </row>
    <row r="8" spans="1:72" x14ac:dyDescent="0.25">
      <c r="A8">
        <v>3021000</v>
      </c>
      <c r="B8" s="117">
        <v>3021000</v>
      </c>
      <c r="C8" t="s">
        <v>404</v>
      </c>
      <c r="D8" s="106">
        <v>0</v>
      </c>
      <c r="E8" s="106" t="s">
        <v>400</v>
      </c>
      <c r="F8" s="106" t="s">
        <v>390</v>
      </c>
      <c r="G8" s="100" t="s">
        <v>856</v>
      </c>
      <c r="H8" t="s">
        <v>875</v>
      </c>
      <c r="I8" t="s">
        <v>279</v>
      </c>
      <c r="J8">
        <v>661225</v>
      </c>
      <c r="K8" s="117" t="s">
        <v>12</v>
      </c>
      <c r="L8" s="106">
        <v>1</v>
      </c>
      <c r="M8" s="106" t="str">
        <f t="shared" ref="M8:M73" si="6">LEFT(I8,4)&amp;"."&amp;K8</f>
        <v>EHCP.I03</v>
      </c>
      <c r="N8" s="106">
        <v>400102</v>
      </c>
      <c r="O8" t="s">
        <v>357</v>
      </c>
      <c r="P8" t="s">
        <v>357</v>
      </c>
      <c r="Q8" t="s">
        <v>356</v>
      </c>
      <c r="R8" t="s">
        <v>805</v>
      </c>
      <c r="S8" t="s">
        <v>841</v>
      </c>
      <c r="T8" s="124">
        <v>6811.51</v>
      </c>
      <c r="U8" t="str">
        <f t="shared" si="1"/>
        <v>1000.EHCP.I03.Ap251</v>
      </c>
      <c r="V8" t="str">
        <f t="shared" si="2"/>
        <v>Brookhill Nursery School.1000.EHCP.I03.Ap25</v>
      </c>
      <c r="W8" s="118">
        <v>1811.1246153846155</v>
      </c>
      <c r="X8" s="118" t="s">
        <v>24306</v>
      </c>
      <c r="Y8" s="118" t="s">
        <v>24307</v>
      </c>
      <c r="Z8" s="118">
        <v>905.56230769230774</v>
      </c>
      <c r="AA8" s="97" t="str">
        <f>RIGHT(A8,4)&amp;M8&amp;"Jun25"</f>
        <v>1000EHCP.I03Jun25</v>
      </c>
      <c r="AB8" s="118" t="str">
        <f>LEFT(C8,10)&amp;"."&amp;AA8</f>
        <v>Brookhill .1000EHCP.I03Jun25</v>
      </c>
      <c r="AC8" s="97">
        <f t="shared" ref="AA8:AR23" si="7">($T8-($W8+$Z8))/10</f>
        <v>409.4823076923077</v>
      </c>
      <c r="AE8" s="97"/>
      <c r="AF8" s="97">
        <f t="shared" si="7"/>
        <v>409.4823076923077</v>
      </c>
      <c r="AG8" s="97">
        <f t="shared" si="7"/>
        <v>409.4823076923077</v>
      </c>
      <c r="AH8" s="97">
        <f t="shared" si="7"/>
        <v>409.4823076923077</v>
      </c>
      <c r="AI8" s="97">
        <f t="shared" si="7"/>
        <v>409.4823076923077</v>
      </c>
      <c r="AJ8" s="97" t="str">
        <f t="shared" si="4"/>
        <v>1000.EHCP.I03.Sep241</v>
      </c>
      <c r="AK8" s="118" t="str">
        <f t="shared" si="5"/>
        <v>Brookhill Nursery School.1000.EHCP.I03.Sep24</v>
      </c>
      <c r="AL8" s="97">
        <f t="shared" si="7"/>
        <v>409.4823076923077</v>
      </c>
      <c r="AM8" s="97">
        <f t="shared" si="7"/>
        <v>409.4823076923077</v>
      </c>
      <c r="AN8" s="97">
        <f t="shared" si="7"/>
        <v>409.4823076923077</v>
      </c>
      <c r="AO8" s="97">
        <f t="shared" si="7"/>
        <v>409.4823076923077</v>
      </c>
      <c r="AP8" s="97">
        <f t="shared" si="7"/>
        <v>409.4823076923077</v>
      </c>
      <c r="AQ8" s="97">
        <f t="shared" si="7"/>
        <v>409.4823076923077</v>
      </c>
      <c r="AR8" s="97">
        <f t="shared" si="7"/>
        <v>409.4823076923077</v>
      </c>
      <c r="AS8" s="97">
        <f t="shared" si="3"/>
        <v>409.4823076923077</v>
      </c>
      <c r="AT8" s="97">
        <f t="shared" si="3"/>
        <v>409.4823076923077</v>
      </c>
      <c r="AU8" s="97">
        <f t="shared" si="3"/>
        <v>409.4823076923077</v>
      </c>
      <c r="AV8" s="97">
        <f t="shared" si="3"/>
        <v>409.4823076923077</v>
      </c>
      <c r="AW8" s="97">
        <f t="shared" si="3"/>
        <v>409.4823076923077</v>
      </c>
      <c r="AX8" s="97">
        <f t="shared" si="3"/>
        <v>409.4823076923077</v>
      </c>
      <c r="AY8" s="97">
        <f t="shared" si="3"/>
        <v>409.4823076923077</v>
      </c>
      <c r="AZ8" s="97">
        <f t="shared" si="3"/>
        <v>409.4823076923077</v>
      </c>
      <c r="BA8" s="97">
        <f t="shared" si="3"/>
        <v>409.4823076923077</v>
      </c>
      <c r="BB8" s="97">
        <f t="shared" si="3"/>
        <v>409.4823076923077</v>
      </c>
      <c r="BC8" s="97">
        <f t="shared" si="3"/>
        <v>409.4823076923077</v>
      </c>
      <c r="BD8" s="97">
        <f t="shared" si="3"/>
        <v>409.4823076923077</v>
      </c>
      <c r="BE8" s="119">
        <f t="shared" ref="BE8:BE73" si="8">W8+Z8+AC8+AF8+AI8+AL8+AO8+AR8+AU8+AX8+BA8+BD8</f>
        <v>6811.5099999999993</v>
      </c>
      <c r="BF8" s="119">
        <f t="shared" ref="BF8:BF73" si="9">BE8-T8</f>
        <v>0</v>
      </c>
      <c r="BI8"/>
      <c r="BJ8"/>
      <c r="BK8"/>
      <c r="BL8"/>
      <c r="BM8"/>
      <c r="BN8"/>
      <c r="BO8"/>
    </row>
    <row r="9" spans="1:72" x14ac:dyDescent="0.25">
      <c r="A9">
        <v>3021001</v>
      </c>
      <c r="B9" s="117">
        <v>3021001</v>
      </c>
      <c r="C9" t="s">
        <v>405</v>
      </c>
      <c r="D9" s="106">
        <v>0</v>
      </c>
      <c r="E9" s="106" t="s">
        <v>400</v>
      </c>
      <c r="F9" s="106" t="s">
        <v>390</v>
      </c>
      <c r="G9" s="100" t="s">
        <v>856</v>
      </c>
      <c r="H9" t="s">
        <v>875</v>
      </c>
      <c r="I9" t="s">
        <v>279</v>
      </c>
      <c r="J9">
        <v>661225</v>
      </c>
      <c r="K9" s="117" t="s">
        <v>12</v>
      </c>
      <c r="L9" s="106">
        <v>1</v>
      </c>
      <c r="M9" s="106" t="str">
        <f t="shared" si="6"/>
        <v>EHCP.I03</v>
      </c>
      <c r="N9" s="106">
        <v>400102</v>
      </c>
      <c r="O9" t="s">
        <v>359</v>
      </c>
      <c r="P9" t="s">
        <v>359</v>
      </c>
      <c r="Q9" t="s">
        <v>358</v>
      </c>
      <c r="R9" t="s">
        <v>806</v>
      </c>
      <c r="S9" t="s">
        <v>841</v>
      </c>
      <c r="T9" s="124">
        <v>26110.770000000004</v>
      </c>
      <c r="U9" t="str">
        <f t="shared" si="1"/>
        <v>1001.EHCP.I03.Ap251</v>
      </c>
      <c r="V9" t="str">
        <f t="shared" si="2"/>
        <v>Hampden Way Nursery School.1001.EHCP.I03.Ap25</v>
      </c>
      <c r="W9" s="118">
        <v>1047.9246153846154</v>
      </c>
      <c r="X9" s="118" t="s">
        <v>24308</v>
      </c>
      <c r="Y9" s="118" t="s">
        <v>24309</v>
      </c>
      <c r="Z9" s="118">
        <v>523.96230769230772</v>
      </c>
      <c r="AA9" s="97" t="str">
        <f>RIGHT(A9,4)&amp;M9&amp;"Jun25"</f>
        <v>1001EHCP.I03Jun25</v>
      </c>
      <c r="AB9" s="118" t="str">
        <f t="shared" ref="AB9:AB11" si="10">LEFT(C9,7)&amp;"."&amp;AA9</f>
        <v>Hampden.1001EHCP.I03Jun25</v>
      </c>
      <c r="AC9" s="97">
        <f t="shared" si="7"/>
        <v>2453.888307692308</v>
      </c>
      <c r="AE9" s="97"/>
      <c r="AF9" s="97">
        <f t="shared" si="7"/>
        <v>2453.888307692308</v>
      </c>
      <c r="AG9" s="97">
        <f t="shared" si="7"/>
        <v>2453.888307692308</v>
      </c>
      <c r="AH9" s="97">
        <f t="shared" si="7"/>
        <v>2453.888307692308</v>
      </c>
      <c r="AI9" s="97">
        <f t="shared" si="7"/>
        <v>2453.888307692308</v>
      </c>
      <c r="AJ9" s="97" t="str">
        <f t="shared" si="4"/>
        <v>1001.EHCP.I03.Sep241</v>
      </c>
      <c r="AK9" s="118" t="str">
        <f t="shared" si="5"/>
        <v>Hampden Way Nursery School.1001.EHCP.I03.Sep24</v>
      </c>
      <c r="AL9" s="97">
        <f t="shared" si="7"/>
        <v>2453.888307692308</v>
      </c>
      <c r="AM9" s="97">
        <f t="shared" si="7"/>
        <v>2453.888307692308</v>
      </c>
      <c r="AN9" s="97">
        <f t="shared" si="7"/>
        <v>2453.888307692308</v>
      </c>
      <c r="AO9" s="97">
        <f t="shared" si="7"/>
        <v>2453.888307692308</v>
      </c>
      <c r="AP9" s="97">
        <f t="shared" si="7"/>
        <v>2453.888307692308</v>
      </c>
      <c r="AQ9" s="97">
        <f t="shared" si="7"/>
        <v>2453.888307692308</v>
      </c>
      <c r="AR9" s="97">
        <f t="shared" si="7"/>
        <v>2453.888307692308</v>
      </c>
      <c r="AS9" s="97">
        <f t="shared" si="3"/>
        <v>2453.888307692308</v>
      </c>
      <c r="AT9" s="97">
        <f t="shared" si="3"/>
        <v>2453.888307692308</v>
      </c>
      <c r="AU9" s="97">
        <f t="shared" si="3"/>
        <v>2453.888307692308</v>
      </c>
      <c r="AV9" s="97">
        <f t="shared" si="3"/>
        <v>2453.888307692308</v>
      </c>
      <c r="AW9" s="97">
        <f t="shared" si="3"/>
        <v>2453.888307692308</v>
      </c>
      <c r="AX9" s="97">
        <f t="shared" si="3"/>
        <v>2453.888307692308</v>
      </c>
      <c r="AY9" s="97">
        <f t="shared" si="3"/>
        <v>2453.888307692308</v>
      </c>
      <c r="AZ9" s="97">
        <f t="shared" si="3"/>
        <v>2453.888307692308</v>
      </c>
      <c r="BA9" s="97">
        <f t="shared" si="3"/>
        <v>2453.888307692308</v>
      </c>
      <c r="BB9" s="97">
        <f t="shared" si="3"/>
        <v>2453.888307692308</v>
      </c>
      <c r="BC9" s="97">
        <f t="shared" si="3"/>
        <v>2453.888307692308</v>
      </c>
      <c r="BD9" s="97">
        <f t="shared" si="3"/>
        <v>2453.888307692308</v>
      </c>
      <c r="BE9" s="119">
        <f t="shared" si="8"/>
        <v>26110.770000000004</v>
      </c>
      <c r="BF9" s="119">
        <f t="shared" si="9"/>
        <v>0</v>
      </c>
      <c r="BI9"/>
      <c r="BJ9"/>
      <c r="BK9"/>
      <c r="BL9"/>
      <c r="BM9"/>
      <c r="BN9"/>
      <c r="BO9"/>
    </row>
    <row r="10" spans="1:72" x14ac:dyDescent="0.25">
      <c r="A10">
        <v>3021001</v>
      </c>
      <c r="B10" s="117">
        <v>3021001</v>
      </c>
      <c r="C10" t="s">
        <v>405</v>
      </c>
      <c r="D10" s="106">
        <v>0</v>
      </c>
      <c r="E10" s="106" t="s">
        <v>400</v>
      </c>
      <c r="F10" s="106" t="s">
        <v>390</v>
      </c>
      <c r="G10" s="100" t="s">
        <v>855</v>
      </c>
      <c r="H10" t="s">
        <v>277</v>
      </c>
      <c r="I10" t="s">
        <v>277</v>
      </c>
      <c r="J10">
        <v>661225</v>
      </c>
      <c r="K10" s="117" t="s">
        <v>12</v>
      </c>
      <c r="L10" s="106">
        <v>1</v>
      </c>
      <c r="M10" s="106" t="str">
        <f t="shared" si="6"/>
        <v>SEN .I03</v>
      </c>
      <c r="N10" s="106">
        <v>400102</v>
      </c>
      <c r="O10" t="s">
        <v>359</v>
      </c>
      <c r="P10" t="s">
        <v>359</v>
      </c>
      <c r="Q10" t="s">
        <v>358</v>
      </c>
      <c r="R10" t="s">
        <v>806</v>
      </c>
      <c r="S10" t="s">
        <v>840</v>
      </c>
      <c r="T10" s="124">
        <v>2151</v>
      </c>
      <c r="U10" t="str">
        <f t="shared" si="1"/>
        <v>1001.SEN .I03.Ap251</v>
      </c>
      <c r="V10" t="str">
        <f t="shared" si="2"/>
        <v>Hampden Way Nursery School.1001.SEN .I03.Ap25</v>
      </c>
      <c r="W10" s="118">
        <v>0</v>
      </c>
      <c r="X10" s="118" t="s">
        <v>24310</v>
      </c>
      <c r="Y10" s="118" t="s">
        <v>24311</v>
      </c>
      <c r="Z10" s="118">
        <v>0</v>
      </c>
      <c r="AA10" s="97" t="str">
        <f>RIGHT(A10,4)&amp;M10&amp;"Jun25"</f>
        <v>1001SEN .I03Jun25</v>
      </c>
      <c r="AB10" s="118" t="str">
        <f t="shared" si="10"/>
        <v>Hampden.1001SEN .I03Jun25</v>
      </c>
      <c r="AC10" s="97">
        <f t="shared" si="7"/>
        <v>215.1</v>
      </c>
      <c r="AE10" s="97"/>
      <c r="AF10" s="97">
        <f t="shared" si="7"/>
        <v>215.1</v>
      </c>
      <c r="AG10" s="97">
        <f t="shared" si="7"/>
        <v>215.1</v>
      </c>
      <c r="AH10" s="97">
        <f t="shared" si="7"/>
        <v>215.1</v>
      </c>
      <c r="AI10" s="97">
        <f t="shared" si="7"/>
        <v>215.1</v>
      </c>
      <c r="AJ10" s="97" t="str">
        <f t="shared" si="4"/>
        <v>1001.SEN .I03.Sep241</v>
      </c>
      <c r="AK10" s="118" t="str">
        <f t="shared" si="5"/>
        <v>Hampden Way Nursery School.1001.SEN .I03.Sep24</v>
      </c>
      <c r="AL10" s="97">
        <f t="shared" si="7"/>
        <v>215.1</v>
      </c>
      <c r="AM10" s="97">
        <f t="shared" si="7"/>
        <v>215.1</v>
      </c>
      <c r="AN10" s="97">
        <f t="shared" si="7"/>
        <v>215.1</v>
      </c>
      <c r="AO10" s="97">
        <f t="shared" si="7"/>
        <v>215.1</v>
      </c>
      <c r="AP10" s="97">
        <f t="shared" si="7"/>
        <v>215.1</v>
      </c>
      <c r="AQ10" s="97">
        <f t="shared" si="7"/>
        <v>215.1</v>
      </c>
      <c r="AR10" s="97">
        <f t="shared" si="7"/>
        <v>215.1</v>
      </c>
      <c r="AS10" s="97">
        <f t="shared" si="3"/>
        <v>215.1</v>
      </c>
      <c r="AT10" s="97">
        <f t="shared" si="3"/>
        <v>215.1</v>
      </c>
      <c r="AU10" s="97">
        <f t="shared" si="3"/>
        <v>215.1</v>
      </c>
      <c r="AV10" s="97">
        <f t="shared" si="3"/>
        <v>215.1</v>
      </c>
      <c r="AW10" s="97">
        <f t="shared" si="3"/>
        <v>215.1</v>
      </c>
      <c r="AX10" s="97">
        <f t="shared" si="3"/>
        <v>215.1</v>
      </c>
      <c r="AY10" s="97">
        <f t="shared" si="3"/>
        <v>215.1</v>
      </c>
      <c r="AZ10" s="97">
        <f t="shared" si="3"/>
        <v>215.1</v>
      </c>
      <c r="BA10" s="97">
        <f t="shared" si="3"/>
        <v>215.1</v>
      </c>
      <c r="BB10" s="97">
        <f t="shared" si="3"/>
        <v>215.1</v>
      </c>
      <c r="BC10" s="97">
        <f t="shared" si="3"/>
        <v>215.1</v>
      </c>
      <c r="BD10" s="97">
        <f t="shared" si="3"/>
        <v>215.1</v>
      </c>
      <c r="BE10" s="119">
        <f t="shared" si="8"/>
        <v>2150.9999999999995</v>
      </c>
      <c r="BF10" s="119">
        <f t="shared" si="9"/>
        <v>0</v>
      </c>
      <c r="BI10"/>
      <c r="BJ10"/>
      <c r="BK10"/>
      <c r="BL10"/>
      <c r="BM10"/>
      <c r="BN10"/>
      <c r="BO10"/>
    </row>
    <row r="11" spans="1:72" x14ac:dyDescent="0.25">
      <c r="A11">
        <v>3021002</v>
      </c>
      <c r="B11" s="117">
        <v>3021002</v>
      </c>
      <c r="C11" t="s">
        <v>407</v>
      </c>
      <c r="D11" s="106">
        <v>0</v>
      </c>
      <c r="E11" s="106" t="s">
        <v>400</v>
      </c>
      <c r="F11" s="106" t="s">
        <v>390</v>
      </c>
      <c r="G11" s="100" t="s">
        <v>855</v>
      </c>
      <c r="H11" t="s">
        <v>277</v>
      </c>
      <c r="I11" t="s">
        <v>277</v>
      </c>
      <c r="J11">
        <v>661225</v>
      </c>
      <c r="K11" s="117" t="s">
        <v>12</v>
      </c>
      <c r="L11" s="106">
        <v>1</v>
      </c>
      <c r="M11" s="106" t="str">
        <f t="shared" si="6"/>
        <v>SEN .I03</v>
      </c>
      <c r="N11" s="106">
        <v>400072</v>
      </c>
      <c r="O11" t="s">
        <v>355</v>
      </c>
      <c r="P11" t="s">
        <v>355</v>
      </c>
      <c r="Q11" t="s">
        <v>354</v>
      </c>
      <c r="R11" t="s">
        <v>200</v>
      </c>
      <c r="S11" t="s">
        <v>840</v>
      </c>
      <c r="T11" s="124">
        <v>4732</v>
      </c>
      <c r="U11" t="str">
        <f t="shared" si="1"/>
        <v>1002.SEN .I03.Ap251</v>
      </c>
      <c r="V11" t="str">
        <f t="shared" si="2"/>
        <v>Moss Hall Nursery School.1002.SEN .I03.Ap25</v>
      </c>
      <c r="W11" s="118">
        <v>728</v>
      </c>
      <c r="X11" s="118" t="s">
        <v>24312</v>
      </c>
      <c r="Y11" s="118" t="s">
        <v>24313</v>
      </c>
      <c r="Z11" s="118">
        <v>364</v>
      </c>
      <c r="AA11" s="97" t="str">
        <f>RIGHT(A11,4)&amp;M11&amp;"Jun25"</f>
        <v>1002SEN .I03Jun25</v>
      </c>
      <c r="AB11" s="118" t="str">
        <f t="shared" si="10"/>
        <v>Moss Ha.1002SEN .I03Jun25</v>
      </c>
      <c r="AC11" s="97">
        <f t="shared" si="7"/>
        <v>364</v>
      </c>
      <c r="AE11" s="97"/>
      <c r="AF11" s="97">
        <f t="shared" si="7"/>
        <v>364</v>
      </c>
      <c r="AG11" s="97">
        <f t="shared" si="7"/>
        <v>364</v>
      </c>
      <c r="AH11" s="97">
        <f t="shared" si="7"/>
        <v>364</v>
      </c>
      <c r="AI11" s="97">
        <f t="shared" si="7"/>
        <v>364</v>
      </c>
      <c r="AJ11" s="97" t="str">
        <f t="shared" si="4"/>
        <v>1002.SEN .I03.Sep241</v>
      </c>
      <c r="AK11" s="118" t="str">
        <f t="shared" si="5"/>
        <v>Moss Hall Nursery School.1002.SEN .I03.Sep24</v>
      </c>
      <c r="AL11" s="97">
        <f t="shared" si="7"/>
        <v>364</v>
      </c>
      <c r="AM11" s="97">
        <f t="shared" si="7"/>
        <v>364</v>
      </c>
      <c r="AN11" s="97">
        <f t="shared" si="7"/>
        <v>364</v>
      </c>
      <c r="AO11" s="97">
        <f t="shared" si="7"/>
        <v>364</v>
      </c>
      <c r="AP11" s="97">
        <f t="shared" si="7"/>
        <v>364</v>
      </c>
      <c r="AQ11" s="97">
        <f t="shared" si="7"/>
        <v>364</v>
      </c>
      <c r="AR11" s="97">
        <f t="shared" si="7"/>
        <v>364</v>
      </c>
      <c r="AS11" s="97">
        <f t="shared" si="3"/>
        <v>364</v>
      </c>
      <c r="AT11" s="97">
        <f t="shared" si="3"/>
        <v>364</v>
      </c>
      <c r="AU11" s="97">
        <f t="shared" si="3"/>
        <v>364</v>
      </c>
      <c r="AV11" s="97">
        <f t="shared" si="3"/>
        <v>364</v>
      </c>
      <c r="AW11" s="97">
        <f t="shared" si="3"/>
        <v>364</v>
      </c>
      <c r="AX11" s="97">
        <f t="shared" si="3"/>
        <v>364</v>
      </c>
      <c r="AY11" s="97">
        <f t="shared" si="3"/>
        <v>364</v>
      </c>
      <c r="AZ11" s="97">
        <f t="shared" si="3"/>
        <v>364</v>
      </c>
      <c r="BA11" s="97">
        <f t="shared" si="3"/>
        <v>364</v>
      </c>
      <c r="BB11" s="97">
        <f t="shared" si="3"/>
        <v>364</v>
      </c>
      <c r="BC11" s="97">
        <f t="shared" si="3"/>
        <v>364</v>
      </c>
      <c r="BD11" s="97">
        <f t="shared" si="3"/>
        <v>364</v>
      </c>
      <c r="BE11" s="119">
        <f t="shared" si="8"/>
        <v>4732</v>
      </c>
      <c r="BF11" s="119">
        <f t="shared" si="9"/>
        <v>0</v>
      </c>
      <c r="BI11"/>
      <c r="BJ11"/>
      <c r="BK11"/>
      <c r="BL11"/>
      <c r="BM11"/>
      <c r="BN11"/>
      <c r="BO11"/>
    </row>
    <row r="12" spans="1:72" hidden="1" x14ac:dyDescent="0.25">
      <c r="A12">
        <v>3021002</v>
      </c>
      <c r="B12" s="117">
        <v>3021002</v>
      </c>
      <c r="C12" t="s">
        <v>407</v>
      </c>
      <c r="D12" s="106">
        <v>0</v>
      </c>
      <c r="E12" s="106" t="s">
        <v>400</v>
      </c>
      <c r="F12" s="106" t="s">
        <v>390</v>
      </c>
      <c r="G12" s="100" t="s">
        <v>856</v>
      </c>
      <c r="H12" t="s">
        <v>875</v>
      </c>
      <c r="I12" t="s">
        <v>279</v>
      </c>
      <c r="J12">
        <v>661225</v>
      </c>
      <c r="K12" s="117" t="s">
        <v>12</v>
      </c>
      <c r="L12" s="106">
        <v>1</v>
      </c>
      <c r="M12" s="106" t="str">
        <f t="shared" si="6"/>
        <v>EHCP.I03</v>
      </c>
      <c r="N12" s="106">
        <v>400072</v>
      </c>
      <c r="O12" t="s">
        <v>355</v>
      </c>
      <c r="P12" t="s">
        <v>355</v>
      </c>
      <c r="Q12" t="s">
        <v>354</v>
      </c>
      <c r="R12" t="s">
        <v>200</v>
      </c>
      <c r="S12" t="s">
        <v>841</v>
      </c>
      <c r="T12" s="124">
        <v>0</v>
      </c>
      <c r="U12" t="str">
        <f t="shared" si="1"/>
        <v>1002.EHCP.I03.Ap251</v>
      </c>
      <c r="V12" t="str">
        <f t="shared" si="2"/>
        <v>Moss Hall Nursery School.1002.EHCP.I03.Ap25</v>
      </c>
      <c r="W12" s="118">
        <v>0</v>
      </c>
      <c r="X12" s="118" t="s">
        <v>24314</v>
      </c>
      <c r="Y12" s="118" t="s">
        <v>24315</v>
      </c>
      <c r="Z12" s="118">
        <v>0</v>
      </c>
      <c r="AA12" s="97">
        <f t="shared" si="7"/>
        <v>0</v>
      </c>
      <c r="AB12" s="118">
        <f t="shared" ref="AB12:AB26" si="11">$T12/13</f>
        <v>0</v>
      </c>
      <c r="AC12" s="97">
        <f t="shared" si="7"/>
        <v>0</v>
      </c>
      <c r="AE12" s="97">
        <f t="shared" si="7"/>
        <v>0</v>
      </c>
      <c r="AF12" s="97">
        <f t="shared" si="7"/>
        <v>0</v>
      </c>
      <c r="AG12" s="97">
        <f t="shared" si="7"/>
        <v>0</v>
      </c>
      <c r="AH12" s="97">
        <f t="shared" si="7"/>
        <v>0</v>
      </c>
      <c r="AI12" s="97">
        <f t="shared" si="7"/>
        <v>0</v>
      </c>
      <c r="AJ12" s="97"/>
      <c r="AK12" s="118"/>
      <c r="AL12" s="97">
        <f t="shared" si="7"/>
        <v>0</v>
      </c>
      <c r="AM12" s="97">
        <f t="shared" si="7"/>
        <v>0</v>
      </c>
      <c r="AN12" s="97">
        <f t="shared" si="7"/>
        <v>0</v>
      </c>
      <c r="AO12" s="97">
        <f t="shared" si="7"/>
        <v>0</v>
      </c>
      <c r="AP12" s="97">
        <f t="shared" si="7"/>
        <v>0</v>
      </c>
      <c r="AQ12" s="97">
        <f t="shared" si="7"/>
        <v>0</v>
      </c>
      <c r="AR12" s="97">
        <f t="shared" si="7"/>
        <v>0</v>
      </c>
      <c r="AS12" s="97">
        <f t="shared" si="3"/>
        <v>0</v>
      </c>
      <c r="AT12" s="97">
        <f t="shared" si="3"/>
        <v>0</v>
      </c>
      <c r="AU12" s="97">
        <f t="shared" si="3"/>
        <v>0</v>
      </c>
      <c r="AV12" s="97">
        <f t="shared" si="3"/>
        <v>0</v>
      </c>
      <c r="AW12" s="97">
        <f t="shared" si="3"/>
        <v>0</v>
      </c>
      <c r="AX12" s="97">
        <f t="shared" si="3"/>
        <v>0</v>
      </c>
      <c r="AY12" s="97">
        <f t="shared" si="3"/>
        <v>0</v>
      </c>
      <c r="AZ12" s="97">
        <f t="shared" si="3"/>
        <v>0</v>
      </c>
      <c r="BA12" s="97">
        <f t="shared" si="3"/>
        <v>0</v>
      </c>
      <c r="BB12" s="97">
        <f t="shared" si="3"/>
        <v>0</v>
      </c>
      <c r="BC12" s="97">
        <f t="shared" si="3"/>
        <v>0</v>
      </c>
      <c r="BD12" s="97">
        <f t="shared" si="3"/>
        <v>0</v>
      </c>
      <c r="BE12" s="119">
        <f t="shared" si="8"/>
        <v>0</v>
      </c>
      <c r="BF12" s="119">
        <f t="shared" si="9"/>
        <v>0</v>
      </c>
      <c r="BI12"/>
      <c r="BJ12"/>
      <c r="BK12"/>
      <c r="BL12"/>
      <c r="BM12"/>
      <c r="BN12"/>
      <c r="BO12"/>
    </row>
    <row r="13" spans="1:72" x14ac:dyDescent="0.25">
      <c r="A13">
        <v>3021003</v>
      </c>
      <c r="B13" s="117">
        <v>3021003</v>
      </c>
      <c r="C13" t="s">
        <v>406</v>
      </c>
      <c r="D13" s="106">
        <v>0</v>
      </c>
      <c r="E13" s="106" t="s">
        <v>400</v>
      </c>
      <c r="F13" s="106" t="s">
        <v>390</v>
      </c>
      <c r="G13" s="100" t="s">
        <v>855</v>
      </c>
      <c r="H13" t="s">
        <v>277</v>
      </c>
      <c r="I13" t="s">
        <v>277</v>
      </c>
      <c r="J13">
        <v>661225</v>
      </c>
      <c r="K13" s="117" t="s">
        <v>12</v>
      </c>
      <c r="L13" s="106">
        <v>1</v>
      </c>
      <c r="M13" s="106" t="str">
        <f t="shared" si="6"/>
        <v>SEN .I03</v>
      </c>
      <c r="N13" s="106">
        <v>400102</v>
      </c>
      <c r="O13" t="s">
        <v>361</v>
      </c>
      <c r="P13" t="s">
        <v>361</v>
      </c>
      <c r="Q13" t="s">
        <v>360</v>
      </c>
      <c r="R13" t="s">
        <v>807</v>
      </c>
      <c r="S13" t="s">
        <v>840</v>
      </c>
      <c r="T13" s="124">
        <v>14937.5</v>
      </c>
      <c r="U13" t="str">
        <f t="shared" si="1"/>
        <v>1003.SEN .I03.Ap251</v>
      </c>
      <c r="V13" t="str">
        <f t="shared" si="2"/>
        <v>St Margaret's Nursery School.1003.SEN .I03.Ap25</v>
      </c>
      <c r="W13" s="118">
        <v>0</v>
      </c>
      <c r="X13" s="118" t="s">
        <v>24316</v>
      </c>
      <c r="Y13" s="118" t="s">
        <v>24317</v>
      </c>
      <c r="Z13" s="118">
        <v>0</v>
      </c>
      <c r="AA13" s="97" t="str">
        <f t="shared" ref="AA13:AA24" si="12">RIGHT(A13,4)&amp;M13&amp;"Jun25"</f>
        <v>1003SEN .I03Jun25</v>
      </c>
      <c r="AB13" s="118" t="str">
        <f t="shared" ref="AB13:AB24" si="13">LEFT(C13,7)&amp;"."&amp;AA13</f>
        <v>St Marg.1003SEN .I03Jun25</v>
      </c>
      <c r="AC13" s="97">
        <f t="shared" si="7"/>
        <v>1493.75</v>
      </c>
      <c r="AE13" s="97"/>
      <c r="AF13" s="97">
        <f t="shared" si="7"/>
        <v>1493.75</v>
      </c>
      <c r="AG13" s="97">
        <f t="shared" si="7"/>
        <v>1493.75</v>
      </c>
      <c r="AH13" s="97">
        <f t="shared" si="7"/>
        <v>1493.75</v>
      </c>
      <c r="AI13" s="97">
        <f t="shared" si="7"/>
        <v>1493.75</v>
      </c>
      <c r="AJ13" s="97" t="str">
        <f t="shared" si="4"/>
        <v>1003.SEN .I03.Sep241</v>
      </c>
      <c r="AK13" s="118" t="str">
        <f t="shared" si="5"/>
        <v>St Margaret's Nursery School.1003.SEN .I03.Sep24</v>
      </c>
      <c r="AL13" s="97">
        <f t="shared" si="7"/>
        <v>1493.75</v>
      </c>
      <c r="AM13" s="97">
        <f t="shared" si="7"/>
        <v>1493.75</v>
      </c>
      <c r="AN13" s="97">
        <f t="shared" si="7"/>
        <v>1493.75</v>
      </c>
      <c r="AO13" s="97">
        <f t="shared" si="7"/>
        <v>1493.75</v>
      </c>
      <c r="AP13" s="97">
        <f t="shared" si="7"/>
        <v>1493.75</v>
      </c>
      <c r="AQ13" s="97">
        <f t="shared" si="7"/>
        <v>1493.75</v>
      </c>
      <c r="AR13" s="97">
        <f t="shared" si="7"/>
        <v>1493.75</v>
      </c>
      <c r="AS13" s="97">
        <f t="shared" si="3"/>
        <v>1493.75</v>
      </c>
      <c r="AT13" s="97">
        <f t="shared" si="3"/>
        <v>1493.75</v>
      </c>
      <c r="AU13" s="97">
        <f t="shared" si="3"/>
        <v>1493.75</v>
      </c>
      <c r="AV13" s="97">
        <f t="shared" si="3"/>
        <v>1493.75</v>
      </c>
      <c r="AW13" s="97">
        <f t="shared" si="3"/>
        <v>1493.75</v>
      </c>
      <c r="AX13" s="97">
        <f t="shared" si="3"/>
        <v>1493.75</v>
      </c>
      <c r="AY13" s="97">
        <f t="shared" si="3"/>
        <v>1493.75</v>
      </c>
      <c r="AZ13" s="97">
        <f t="shared" si="3"/>
        <v>1493.75</v>
      </c>
      <c r="BA13" s="97">
        <f t="shared" si="3"/>
        <v>1493.75</v>
      </c>
      <c r="BB13" s="97">
        <f t="shared" si="3"/>
        <v>1493.75</v>
      </c>
      <c r="BC13" s="97">
        <f t="shared" si="3"/>
        <v>1493.75</v>
      </c>
      <c r="BD13" s="97">
        <f t="shared" si="3"/>
        <v>1493.75</v>
      </c>
      <c r="BE13" s="119">
        <f t="shared" si="8"/>
        <v>14937.5</v>
      </c>
      <c r="BF13" s="119">
        <f t="shared" si="9"/>
        <v>0</v>
      </c>
      <c r="BI13"/>
      <c r="BJ13"/>
      <c r="BK13"/>
      <c r="BL13"/>
      <c r="BM13"/>
      <c r="BN13"/>
      <c r="BO13"/>
    </row>
    <row r="14" spans="1:72" x14ac:dyDescent="0.25">
      <c r="A14">
        <v>3021003</v>
      </c>
      <c r="B14" s="117">
        <v>3021003</v>
      </c>
      <c r="C14" t="s">
        <v>406</v>
      </c>
      <c r="D14" s="106">
        <v>0</v>
      </c>
      <c r="E14" s="106" t="s">
        <v>400</v>
      </c>
      <c r="F14" s="106" t="s">
        <v>390</v>
      </c>
      <c r="G14" s="100" t="s">
        <v>856</v>
      </c>
      <c r="H14" t="s">
        <v>875</v>
      </c>
      <c r="I14" t="s">
        <v>279</v>
      </c>
      <c r="J14">
        <v>661225</v>
      </c>
      <c r="K14" s="117" t="s">
        <v>12</v>
      </c>
      <c r="L14" s="106">
        <v>1</v>
      </c>
      <c r="M14" s="106" t="str">
        <f t="shared" si="6"/>
        <v>EHCP.I03</v>
      </c>
      <c r="N14" s="106">
        <v>400102</v>
      </c>
      <c r="O14" t="s">
        <v>361</v>
      </c>
      <c r="P14" t="s">
        <v>361</v>
      </c>
      <c r="Q14" t="s">
        <v>360</v>
      </c>
      <c r="R14" t="s">
        <v>807</v>
      </c>
      <c r="S14" t="s">
        <v>841</v>
      </c>
      <c r="T14" s="124">
        <v>16461.150000000001</v>
      </c>
      <c r="U14" t="str">
        <f t="shared" si="1"/>
        <v>1003.EHCP.I03.Ap251</v>
      </c>
      <c r="V14" t="str">
        <f t="shared" si="2"/>
        <v>St Margaret's Nursery School.1003.EHCP.I03.Ap25</v>
      </c>
      <c r="W14" s="118">
        <v>0</v>
      </c>
      <c r="X14" s="118" t="s">
        <v>24318</v>
      </c>
      <c r="Y14" s="118" t="s">
        <v>24319</v>
      </c>
      <c r="Z14" s="118">
        <v>0</v>
      </c>
      <c r="AA14" s="97" t="str">
        <f t="shared" si="12"/>
        <v>1003EHCP.I03Jun25</v>
      </c>
      <c r="AB14" s="118" t="str">
        <f t="shared" si="13"/>
        <v>St Marg.1003EHCP.I03Jun25</v>
      </c>
      <c r="AC14" s="97">
        <f t="shared" si="7"/>
        <v>1646.1150000000002</v>
      </c>
      <c r="AE14" s="97"/>
      <c r="AF14" s="97">
        <f t="shared" si="7"/>
        <v>1646.1150000000002</v>
      </c>
      <c r="AG14" s="97">
        <f t="shared" si="7"/>
        <v>1646.1150000000002</v>
      </c>
      <c r="AH14" s="97">
        <f t="shared" si="7"/>
        <v>1646.1150000000002</v>
      </c>
      <c r="AI14" s="97">
        <f t="shared" si="7"/>
        <v>1646.1150000000002</v>
      </c>
      <c r="AJ14" s="97" t="str">
        <f t="shared" si="4"/>
        <v>1003.EHCP.I03.Sep241</v>
      </c>
      <c r="AK14" s="118" t="str">
        <f t="shared" si="5"/>
        <v>St Margaret's Nursery School.1003.EHCP.I03.Sep24</v>
      </c>
      <c r="AL14" s="97">
        <f t="shared" si="7"/>
        <v>1646.1150000000002</v>
      </c>
      <c r="AM14" s="97">
        <f t="shared" si="7"/>
        <v>1646.1150000000002</v>
      </c>
      <c r="AN14" s="97">
        <f t="shared" si="7"/>
        <v>1646.1150000000002</v>
      </c>
      <c r="AO14" s="97">
        <f t="shared" si="7"/>
        <v>1646.1150000000002</v>
      </c>
      <c r="AP14" s="97">
        <f t="shared" si="7"/>
        <v>1646.1150000000002</v>
      </c>
      <c r="AQ14" s="97">
        <f t="shared" si="7"/>
        <v>1646.1150000000002</v>
      </c>
      <c r="AR14" s="97">
        <f t="shared" si="7"/>
        <v>1646.1150000000002</v>
      </c>
      <c r="AS14" s="97">
        <f t="shared" si="3"/>
        <v>1646.1150000000002</v>
      </c>
      <c r="AT14" s="97">
        <f t="shared" si="3"/>
        <v>1646.1150000000002</v>
      </c>
      <c r="AU14" s="97">
        <f t="shared" si="3"/>
        <v>1646.1150000000002</v>
      </c>
      <c r="AV14" s="97">
        <f t="shared" si="3"/>
        <v>1646.1150000000002</v>
      </c>
      <c r="AW14" s="97">
        <f t="shared" si="3"/>
        <v>1646.1150000000002</v>
      </c>
      <c r="AX14" s="97">
        <f t="shared" si="3"/>
        <v>1646.1150000000002</v>
      </c>
      <c r="AY14" s="97">
        <f t="shared" si="3"/>
        <v>1646.1150000000002</v>
      </c>
      <c r="AZ14" s="97">
        <f t="shared" si="3"/>
        <v>1646.1150000000002</v>
      </c>
      <c r="BA14" s="97">
        <f t="shared" si="3"/>
        <v>1646.1150000000002</v>
      </c>
      <c r="BB14" s="97">
        <f t="shared" si="3"/>
        <v>1646.1150000000002</v>
      </c>
      <c r="BC14" s="97">
        <f t="shared" si="3"/>
        <v>1646.1150000000002</v>
      </c>
      <c r="BD14" s="97">
        <f t="shared" si="3"/>
        <v>1646.1150000000002</v>
      </c>
      <c r="BE14" s="119">
        <f t="shared" si="8"/>
        <v>16461.150000000001</v>
      </c>
      <c r="BF14" s="119">
        <f t="shared" si="9"/>
        <v>0</v>
      </c>
      <c r="BI14"/>
      <c r="BJ14"/>
      <c r="BK14"/>
      <c r="BL14"/>
      <c r="BM14"/>
      <c r="BN14"/>
      <c r="BO14"/>
    </row>
    <row r="15" spans="1:72" x14ac:dyDescent="0.25">
      <c r="A15">
        <v>3021100</v>
      </c>
      <c r="B15" s="117">
        <v>3021100</v>
      </c>
      <c r="C15" t="s">
        <v>536</v>
      </c>
      <c r="D15" s="106">
        <v>0</v>
      </c>
      <c r="E15" s="106" t="s">
        <v>400</v>
      </c>
      <c r="F15" s="106" t="s">
        <v>535</v>
      </c>
      <c r="G15" s="100" t="s">
        <v>857</v>
      </c>
      <c r="H15" t="s">
        <v>281</v>
      </c>
      <c r="I15" t="s">
        <v>281</v>
      </c>
      <c r="J15">
        <v>661225</v>
      </c>
      <c r="K15" s="117" t="s">
        <v>12</v>
      </c>
      <c r="L15" s="106">
        <v>1</v>
      </c>
      <c r="M15" s="106" t="str">
        <f t="shared" si="6"/>
        <v>PRUs.I03</v>
      </c>
      <c r="N15" s="106">
        <v>400156</v>
      </c>
      <c r="O15" t="s">
        <v>262</v>
      </c>
      <c r="P15" t="s">
        <v>262</v>
      </c>
      <c r="Q15" t="s">
        <v>263</v>
      </c>
      <c r="R15" t="s">
        <v>264</v>
      </c>
      <c r="S15" t="s">
        <v>842</v>
      </c>
      <c r="T15" s="124">
        <v>1182191.08</v>
      </c>
      <c r="U15" t="str">
        <f t="shared" si="1"/>
        <v>1100.PRUs.I03.Ap251</v>
      </c>
      <c r="V15" t="str">
        <f t="shared" si="2"/>
        <v>Pavilion Study Centre.1100.PRUs.I03.Ap25</v>
      </c>
      <c r="W15" s="118">
        <v>178486.76923076922</v>
      </c>
      <c r="X15" s="118" t="s">
        <v>24320</v>
      </c>
      <c r="Y15" s="118" t="s">
        <v>24321</v>
      </c>
      <c r="Z15" s="118">
        <v>89243.38461538461</v>
      </c>
      <c r="AA15" s="97" t="str">
        <f t="shared" si="12"/>
        <v>1100PRUs.I03Jun25</v>
      </c>
      <c r="AB15" s="118" t="str">
        <f t="shared" si="13"/>
        <v>Pavilio.1100PRUs.I03Jun25</v>
      </c>
      <c r="AC15" s="97">
        <f t="shared" si="7"/>
        <v>91446.092615384638</v>
      </c>
      <c r="AE15" s="97"/>
      <c r="AF15" s="97">
        <f t="shared" si="7"/>
        <v>91446.092615384638</v>
      </c>
      <c r="AG15" s="97">
        <f t="shared" si="7"/>
        <v>91446.092615384638</v>
      </c>
      <c r="AH15" s="97">
        <f t="shared" si="7"/>
        <v>91446.092615384638</v>
      </c>
      <c r="AI15" s="97">
        <f t="shared" si="7"/>
        <v>91446.092615384638</v>
      </c>
      <c r="AJ15" s="97" t="str">
        <f t="shared" si="4"/>
        <v>1100.PRUs.I03.Sep241</v>
      </c>
      <c r="AK15" s="118" t="str">
        <f t="shared" si="5"/>
        <v>Pavilion Study Centre.1100.PRUs.I03.Sep24</v>
      </c>
      <c r="AL15" s="97">
        <f t="shared" si="7"/>
        <v>91446.092615384638</v>
      </c>
      <c r="AM15" s="97">
        <f t="shared" si="7"/>
        <v>91446.092615384638</v>
      </c>
      <c r="AN15" s="97">
        <f t="shared" si="7"/>
        <v>91446.092615384638</v>
      </c>
      <c r="AO15" s="97">
        <f t="shared" si="7"/>
        <v>91446.092615384638</v>
      </c>
      <c r="AP15" s="97">
        <f t="shared" si="7"/>
        <v>91446.092615384638</v>
      </c>
      <c r="AQ15" s="97">
        <f t="shared" si="7"/>
        <v>91446.092615384638</v>
      </c>
      <c r="AR15" s="97">
        <f t="shared" si="7"/>
        <v>91446.092615384638</v>
      </c>
      <c r="AS15" s="97">
        <f t="shared" si="3"/>
        <v>91446.092615384638</v>
      </c>
      <c r="AT15" s="97">
        <f t="shared" si="3"/>
        <v>91446.092615384638</v>
      </c>
      <c r="AU15" s="97">
        <f t="shared" si="3"/>
        <v>91446.092615384638</v>
      </c>
      <c r="AV15" s="97">
        <f t="shared" si="3"/>
        <v>91446.092615384638</v>
      </c>
      <c r="AW15" s="97">
        <f t="shared" si="3"/>
        <v>91446.092615384638</v>
      </c>
      <c r="AX15" s="97">
        <f t="shared" si="3"/>
        <v>91446.092615384638</v>
      </c>
      <c r="AY15" s="97">
        <f t="shared" si="3"/>
        <v>91446.092615384638</v>
      </c>
      <c r="AZ15" s="97">
        <f t="shared" si="3"/>
        <v>91446.092615384638</v>
      </c>
      <c r="BA15" s="97">
        <f t="shared" si="3"/>
        <v>91446.092615384638</v>
      </c>
      <c r="BB15" s="97">
        <f t="shared" si="3"/>
        <v>91446.092615384638</v>
      </c>
      <c r="BC15" s="97">
        <f t="shared" si="3"/>
        <v>91446.092615384638</v>
      </c>
      <c r="BD15" s="97">
        <f t="shared" si="3"/>
        <v>91446.092615384638</v>
      </c>
      <c r="BE15" s="119">
        <f t="shared" si="8"/>
        <v>1182191.08</v>
      </c>
      <c r="BF15" s="119">
        <f t="shared" si="9"/>
        <v>0</v>
      </c>
      <c r="BI15"/>
      <c r="BJ15"/>
      <c r="BK15"/>
      <c r="BL15"/>
      <c r="BM15"/>
      <c r="BN15"/>
      <c r="BO15"/>
    </row>
    <row r="16" spans="1:72" x14ac:dyDescent="0.25">
      <c r="A16">
        <v>3021102</v>
      </c>
      <c r="B16" s="117">
        <v>3021102</v>
      </c>
      <c r="C16" t="s">
        <v>259</v>
      </c>
      <c r="D16" s="106">
        <v>0</v>
      </c>
      <c r="E16" s="106" t="s">
        <v>400</v>
      </c>
      <c r="F16" s="106" t="s">
        <v>535</v>
      </c>
      <c r="G16" s="100" t="s">
        <v>857</v>
      </c>
      <c r="H16" t="s">
        <v>281</v>
      </c>
      <c r="I16" t="s">
        <v>281</v>
      </c>
      <c r="J16">
        <v>661225</v>
      </c>
      <c r="K16" s="117" t="s">
        <v>12</v>
      </c>
      <c r="L16" s="106">
        <v>1</v>
      </c>
      <c r="M16" s="106" t="str">
        <f t="shared" si="6"/>
        <v>PRUs.I03</v>
      </c>
      <c r="N16" s="106">
        <v>400157</v>
      </c>
      <c r="O16" s="128" t="s">
        <v>259</v>
      </c>
      <c r="P16" t="s">
        <v>259</v>
      </c>
      <c r="Q16" s="128" t="s">
        <v>260</v>
      </c>
      <c r="R16" s="128" t="s">
        <v>261</v>
      </c>
      <c r="S16" s="128" t="s">
        <v>842</v>
      </c>
      <c r="T16" s="124">
        <v>24854</v>
      </c>
      <c r="U16" t="str">
        <f t="shared" si="1"/>
        <v>1102.PRUs.I03.Ap251</v>
      </c>
      <c r="V16" t="str">
        <f t="shared" si="2"/>
        <v>Northgate.1102.PRUs.I03.Ap25</v>
      </c>
      <c r="W16" s="118">
        <v>3823.6923076923076</v>
      </c>
      <c r="X16" s="118" t="s">
        <v>24322</v>
      </c>
      <c r="Y16" s="118" t="s">
        <v>24323</v>
      </c>
      <c r="Z16" s="118">
        <v>1911.8461538461538</v>
      </c>
      <c r="AA16" s="97" t="str">
        <f t="shared" si="12"/>
        <v>1102PRUs.I03Jun25</v>
      </c>
      <c r="AB16" s="118" t="str">
        <f t="shared" si="13"/>
        <v>Northga.1102PRUs.I03Jun25</v>
      </c>
      <c r="AC16" s="97">
        <f t="shared" si="7"/>
        <v>1911.8461538461538</v>
      </c>
      <c r="AE16" s="118"/>
      <c r="AF16" s="97">
        <f t="shared" si="7"/>
        <v>1911.8461538461538</v>
      </c>
      <c r="AG16" s="97">
        <f t="shared" si="7"/>
        <v>1911.8461538461538</v>
      </c>
      <c r="AH16" s="97">
        <f t="shared" si="7"/>
        <v>1911.8461538461538</v>
      </c>
      <c r="AI16" s="97">
        <f t="shared" si="7"/>
        <v>1911.8461538461538</v>
      </c>
      <c r="AJ16" s="97" t="str">
        <f t="shared" si="4"/>
        <v>1102.PRUs.I03.Sep241</v>
      </c>
      <c r="AK16" s="118" t="str">
        <f t="shared" si="5"/>
        <v>Northgate.1102.PRUs.I03.Sep24</v>
      </c>
      <c r="AL16" s="97">
        <f t="shared" si="7"/>
        <v>1911.8461538461538</v>
      </c>
      <c r="AM16" s="97">
        <f t="shared" si="7"/>
        <v>1911.8461538461538</v>
      </c>
      <c r="AN16" s="97">
        <f t="shared" si="7"/>
        <v>1911.8461538461538</v>
      </c>
      <c r="AO16" s="97">
        <f t="shared" si="7"/>
        <v>1911.8461538461538</v>
      </c>
      <c r="AP16" s="97">
        <f t="shared" si="7"/>
        <v>1911.8461538461538</v>
      </c>
      <c r="AQ16" s="97">
        <f t="shared" si="7"/>
        <v>1911.8461538461538</v>
      </c>
      <c r="AR16" s="97">
        <f t="shared" si="7"/>
        <v>1911.8461538461538</v>
      </c>
      <c r="AS16" s="97">
        <f t="shared" si="3"/>
        <v>1911.8461538461538</v>
      </c>
      <c r="AT16" s="97">
        <f t="shared" si="3"/>
        <v>1911.8461538461538</v>
      </c>
      <c r="AU16" s="97">
        <f t="shared" si="3"/>
        <v>1911.8461538461538</v>
      </c>
      <c r="AV16" s="97">
        <f t="shared" si="3"/>
        <v>1911.8461538461538</v>
      </c>
      <c r="AW16" s="97">
        <f t="shared" si="3"/>
        <v>1911.8461538461538</v>
      </c>
      <c r="AX16" s="97">
        <f t="shared" si="3"/>
        <v>1911.8461538461538</v>
      </c>
      <c r="AY16" s="97">
        <f t="shared" si="3"/>
        <v>1911.8461538461538</v>
      </c>
      <c r="AZ16" s="97">
        <f t="shared" si="3"/>
        <v>1911.8461538461538</v>
      </c>
      <c r="BA16" s="97">
        <f t="shared" si="3"/>
        <v>1911.8461538461538</v>
      </c>
      <c r="BB16" s="97">
        <f t="shared" si="3"/>
        <v>1911.8461538461538</v>
      </c>
      <c r="BC16" s="97">
        <f t="shared" si="3"/>
        <v>1911.8461538461538</v>
      </c>
      <c r="BD16" s="97">
        <f t="shared" si="3"/>
        <v>1911.8461538461538</v>
      </c>
      <c r="BE16" s="119">
        <f t="shared" si="8"/>
        <v>24853.999999999996</v>
      </c>
      <c r="BF16" s="119">
        <f t="shared" si="9"/>
        <v>0</v>
      </c>
      <c r="BI16"/>
      <c r="BJ16"/>
      <c r="BK16"/>
      <c r="BL16"/>
      <c r="BM16"/>
      <c r="BN16"/>
      <c r="BO16"/>
    </row>
    <row r="17" spans="1:67" x14ac:dyDescent="0.25">
      <c r="A17">
        <v>3022001</v>
      </c>
      <c r="B17" s="117">
        <v>3022001</v>
      </c>
      <c r="C17" t="s">
        <v>454</v>
      </c>
      <c r="D17" s="106">
        <v>0</v>
      </c>
      <c r="E17" s="106" t="s">
        <v>403</v>
      </c>
      <c r="F17" s="106" t="s">
        <v>409</v>
      </c>
      <c r="G17" t="s">
        <v>858</v>
      </c>
      <c r="H17" t="s">
        <v>872</v>
      </c>
      <c r="I17" t="s">
        <v>279</v>
      </c>
      <c r="J17">
        <v>657120</v>
      </c>
      <c r="K17" s="117" t="s">
        <v>12</v>
      </c>
      <c r="L17" s="106">
        <v>1</v>
      </c>
      <c r="M17" s="106" t="str">
        <f t="shared" si="6"/>
        <v>EHCP.I03</v>
      </c>
      <c r="N17" s="106">
        <v>143691</v>
      </c>
      <c r="O17" t="s">
        <v>293</v>
      </c>
      <c r="P17" t="s">
        <v>293</v>
      </c>
      <c r="Q17" t="s">
        <v>292</v>
      </c>
      <c r="R17" t="s">
        <v>808</v>
      </c>
      <c r="S17" t="s">
        <v>843</v>
      </c>
      <c r="T17" s="124">
        <v>26913</v>
      </c>
      <c r="U17" t="str">
        <f t="shared" si="1"/>
        <v>2001.EHCP.I03.Ap251</v>
      </c>
      <c r="V17" t="str">
        <f t="shared" si="2"/>
        <v>ETZ Chaim Jewish Primary School.2001.EHCP.I03.Ap25</v>
      </c>
      <c r="W17" s="118">
        <v>4140.4615384615381</v>
      </c>
      <c r="X17" s="118" t="s">
        <v>24324</v>
      </c>
      <c r="Y17" s="118" t="s">
        <v>24325</v>
      </c>
      <c r="Z17" s="118">
        <v>2070.2307692307691</v>
      </c>
      <c r="AA17" s="97" t="str">
        <f t="shared" si="12"/>
        <v>2001EHCP.I03Jun25</v>
      </c>
      <c r="AB17" s="118" t="str">
        <f t="shared" si="13"/>
        <v>Etz Cha.2001EHCP.I03Jun25</v>
      </c>
      <c r="AC17" s="97">
        <f t="shared" si="7"/>
        <v>2070.2307692307695</v>
      </c>
      <c r="AE17" s="118"/>
      <c r="AF17" s="97">
        <f t="shared" si="7"/>
        <v>2070.2307692307695</v>
      </c>
      <c r="AG17" s="97">
        <f t="shared" si="7"/>
        <v>2070.2307692307695</v>
      </c>
      <c r="AH17" s="97">
        <f t="shared" si="7"/>
        <v>2070.2307692307695</v>
      </c>
      <c r="AI17" s="97">
        <f t="shared" si="7"/>
        <v>2070.2307692307695</v>
      </c>
      <c r="AJ17" s="97" t="str">
        <f t="shared" si="4"/>
        <v>2001.EHCP.I03.Sep241</v>
      </c>
      <c r="AK17" s="118" t="str">
        <f t="shared" si="5"/>
        <v>ETZ Chaim Jewish Primary School.2001.EHCP.I03.Sep24</v>
      </c>
      <c r="AL17" s="97">
        <f t="shared" si="7"/>
        <v>2070.2307692307695</v>
      </c>
      <c r="AM17" s="97">
        <f t="shared" si="7"/>
        <v>2070.2307692307695</v>
      </c>
      <c r="AN17" s="97">
        <f t="shared" si="7"/>
        <v>2070.2307692307695</v>
      </c>
      <c r="AO17" s="97">
        <f t="shared" si="7"/>
        <v>2070.2307692307695</v>
      </c>
      <c r="AP17" s="97">
        <f t="shared" si="7"/>
        <v>2070.2307692307695</v>
      </c>
      <c r="AQ17" s="97">
        <f t="shared" si="7"/>
        <v>2070.2307692307695</v>
      </c>
      <c r="AR17" s="97">
        <f t="shared" si="7"/>
        <v>2070.2307692307695</v>
      </c>
      <c r="AS17" s="97">
        <f t="shared" si="3"/>
        <v>2070.2307692307695</v>
      </c>
      <c r="AT17" s="97">
        <f t="shared" si="3"/>
        <v>2070.2307692307695</v>
      </c>
      <c r="AU17" s="97">
        <f t="shared" si="3"/>
        <v>2070.2307692307695</v>
      </c>
      <c r="AV17" s="97">
        <f t="shared" si="3"/>
        <v>2070.2307692307695</v>
      </c>
      <c r="AW17" s="97">
        <f t="shared" si="3"/>
        <v>2070.2307692307695</v>
      </c>
      <c r="AX17" s="97">
        <f t="shared" si="3"/>
        <v>2070.2307692307695</v>
      </c>
      <c r="AY17" s="97">
        <f t="shared" si="3"/>
        <v>2070.2307692307695</v>
      </c>
      <c r="AZ17" s="97">
        <f t="shared" si="3"/>
        <v>2070.2307692307695</v>
      </c>
      <c r="BA17" s="97">
        <f t="shared" si="3"/>
        <v>2070.2307692307695</v>
      </c>
      <c r="BB17" s="97">
        <f t="shared" si="3"/>
        <v>2070.2307692307695</v>
      </c>
      <c r="BC17" s="97">
        <f t="shared" si="3"/>
        <v>2070.2307692307695</v>
      </c>
      <c r="BD17" s="97">
        <f t="shared" si="3"/>
        <v>2070.2307692307695</v>
      </c>
      <c r="BE17" s="119">
        <f t="shared" si="8"/>
        <v>26913.000000000004</v>
      </c>
      <c r="BF17" s="119">
        <f t="shared" si="9"/>
        <v>0</v>
      </c>
      <c r="BI17"/>
      <c r="BJ17"/>
      <c r="BK17"/>
      <c r="BL17"/>
      <c r="BM17"/>
      <c r="BN17"/>
      <c r="BO17"/>
    </row>
    <row r="18" spans="1:67" x14ac:dyDescent="0.25">
      <c r="A18">
        <v>3022002</v>
      </c>
      <c r="B18" s="117">
        <v>3022002</v>
      </c>
      <c r="C18" t="s">
        <v>423</v>
      </c>
      <c r="D18" s="106">
        <v>0</v>
      </c>
      <c r="E18" s="106" t="s">
        <v>400</v>
      </c>
      <c r="F18" s="106" t="s">
        <v>409</v>
      </c>
      <c r="G18" t="s">
        <v>859</v>
      </c>
      <c r="H18" t="s">
        <v>871</v>
      </c>
      <c r="I18" t="s">
        <v>279</v>
      </c>
      <c r="J18">
        <v>661225</v>
      </c>
      <c r="K18" s="117" t="s">
        <v>12</v>
      </c>
      <c r="L18" s="106">
        <v>1</v>
      </c>
      <c r="M18" s="106" t="str">
        <f t="shared" si="6"/>
        <v>EHCP.I03</v>
      </c>
      <c r="N18" s="106">
        <v>400005</v>
      </c>
      <c r="O18" t="s">
        <v>139</v>
      </c>
      <c r="P18" t="s">
        <v>139</v>
      </c>
      <c r="Q18" t="s">
        <v>140</v>
      </c>
      <c r="R18" t="s">
        <v>141</v>
      </c>
      <c r="S18" t="s">
        <v>844</v>
      </c>
      <c r="T18" s="124">
        <v>246151.82666666666</v>
      </c>
      <c r="U18" t="str">
        <f t="shared" si="1"/>
        <v>2002.EHCP.I03.Ap251</v>
      </c>
      <c r="V18" t="str">
        <f t="shared" si="2"/>
        <v>Barnfield School.2002.EHCP.I03.Ap25</v>
      </c>
      <c r="W18" s="118">
        <v>37347.101538461531</v>
      </c>
      <c r="X18" s="118" t="s">
        <v>24326</v>
      </c>
      <c r="Y18" s="118" t="s">
        <v>24327</v>
      </c>
      <c r="Z18" s="118">
        <v>18673.550769230766</v>
      </c>
      <c r="AA18" s="97" t="str">
        <f t="shared" si="12"/>
        <v>2002EHCP.I03Jun25</v>
      </c>
      <c r="AB18" s="118" t="str">
        <f t="shared" si="13"/>
        <v>Barnfie.2002EHCP.I03Jun25</v>
      </c>
      <c r="AC18" s="97">
        <f t="shared" si="7"/>
        <v>19013.117435897435</v>
      </c>
      <c r="AE18" s="118"/>
      <c r="AF18" s="97">
        <f t="shared" si="7"/>
        <v>19013.117435897435</v>
      </c>
      <c r="AG18" s="97">
        <f t="shared" si="7"/>
        <v>19013.117435897435</v>
      </c>
      <c r="AH18" s="97">
        <f t="shared" si="7"/>
        <v>19013.117435897435</v>
      </c>
      <c r="AI18" s="97">
        <f t="shared" si="7"/>
        <v>19013.117435897435</v>
      </c>
      <c r="AJ18" s="97" t="str">
        <f t="shared" si="4"/>
        <v>2002.EHCP.I03.Sep241</v>
      </c>
      <c r="AK18" s="118" t="str">
        <f t="shared" si="5"/>
        <v>Barnfield School.2002.EHCP.I03.Sep24</v>
      </c>
      <c r="AL18" s="97">
        <f t="shared" si="7"/>
        <v>19013.117435897435</v>
      </c>
      <c r="AM18" s="97">
        <f t="shared" si="7"/>
        <v>19013.117435897435</v>
      </c>
      <c r="AN18" s="97">
        <f t="shared" si="7"/>
        <v>19013.117435897435</v>
      </c>
      <c r="AO18" s="97">
        <f t="shared" si="7"/>
        <v>19013.117435897435</v>
      </c>
      <c r="AP18" s="97">
        <f t="shared" si="7"/>
        <v>19013.117435897435</v>
      </c>
      <c r="AQ18" s="97">
        <f t="shared" si="7"/>
        <v>19013.117435897435</v>
      </c>
      <c r="AR18" s="97">
        <f t="shared" si="7"/>
        <v>19013.117435897435</v>
      </c>
      <c r="AS18" s="97">
        <f t="shared" si="3"/>
        <v>19013.117435897435</v>
      </c>
      <c r="AT18" s="97">
        <f t="shared" si="3"/>
        <v>19013.117435897435</v>
      </c>
      <c r="AU18" s="97">
        <f t="shared" si="3"/>
        <v>19013.117435897435</v>
      </c>
      <c r="AV18" s="97">
        <f t="shared" si="3"/>
        <v>19013.117435897435</v>
      </c>
      <c r="AW18" s="97">
        <f t="shared" si="3"/>
        <v>19013.117435897435</v>
      </c>
      <c r="AX18" s="97">
        <f t="shared" si="3"/>
        <v>19013.117435897435</v>
      </c>
      <c r="AY18" s="97">
        <f t="shared" si="3"/>
        <v>19013.117435897435</v>
      </c>
      <c r="AZ18" s="97">
        <f t="shared" si="3"/>
        <v>19013.117435897435</v>
      </c>
      <c r="BA18" s="97">
        <f t="shared" si="3"/>
        <v>19013.117435897435</v>
      </c>
      <c r="BB18" s="97">
        <f t="shared" si="3"/>
        <v>19013.117435897435</v>
      </c>
      <c r="BC18" s="97">
        <f t="shared" si="3"/>
        <v>19013.117435897435</v>
      </c>
      <c r="BD18" s="97">
        <f t="shared" si="3"/>
        <v>19013.117435897435</v>
      </c>
      <c r="BE18" s="119">
        <f t="shared" si="8"/>
        <v>246151.82666666666</v>
      </c>
      <c r="BF18" s="119">
        <f t="shared" si="9"/>
        <v>0</v>
      </c>
      <c r="BI18"/>
      <c r="BJ18"/>
      <c r="BK18"/>
      <c r="BL18"/>
      <c r="BM18"/>
      <c r="BN18"/>
      <c r="BO18"/>
    </row>
    <row r="19" spans="1:67" x14ac:dyDescent="0.25">
      <c r="A19">
        <v>3022002</v>
      </c>
      <c r="B19" s="117">
        <v>3022002</v>
      </c>
      <c r="C19" t="s">
        <v>423</v>
      </c>
      <c r="D19" s="106">
        <v>0</v>
      </c>
      <c r="E19" s="106" t="s">
        <v>400</v>
      </c>
      <c r="F19" s="106" t="s">
        <v>409</v>
      </c>
      <c r="G19" t="s">
        <v>855</v>
      </c>
      <c r="H19" t="s">
        <v>277</v>
      </c>
      <c r="I19" t="s">
        <v>277</v>
      </c>
      <c r="J19">
        <v>661225</v>
      </c>
      <c r="K19" s="117" t="s">
        <v>12</v>
      </c>
      <c r="L19" s="106">
        <v>1</v>
      </c>
      <c r="M19" s="106" t="str">
        <f t="shared" si="6"/>
        <v>SEN .I03</v>
      </c>
      <c r="N19" s="106">
        <v>400005</v>
      </c>
      <c r="O19" t="s">
        <v>139</v>
      </c>
      <c r="P19" t="s">
        <v>139</v>
      </c>
      <c r="Q19" t="s">
        <v>140</v>
      </c>
      <c r="R19" t="s">
        <v>141</v>
      </c>
      <c r="S19" t="s">
        <v>840</v>
      </c>
      <c r="T19" s="124">
        <v>3728</v>
      </c>
      <c r="U19" t="str">
        <f t="shared" si="1"/>
        <v>2002.SEN .I03.Ap251</v>
      </c>
      <c r="V19" t="str">
        <f t="shared" si="2"/>
        <v>Barnfield School.2002.SEN .I03.Ap25</v>
      </c>
      <c r="W19" s="118">
        <v>220.61538461538461</v>
      </c>
      <c r="X19" s="118" t="s">
        <v>24328</v>
      </c>
      <c r="Y19" s="118" t="s">
        <v>24329</v>
      </c>
      <c r="Z19" s="118">
        <v>110.30769230769231</v>
      </c>
      <c r="AA19" s="97" t="str">
        <f t="shared" si="12"/>
        <v>2002SEN .I03Jun25</v>
      </c>
      <c r="AB19" s="118" t="str">
        <f t="shared" si="13"/>
        <v>Barnfie.2002SEN .I03Jun25</v>
      </c>
      <c r="AC19" s="97">
        <f t="shared" si="7"/>
        <v>339.7076923076923</v>
      </c>
      <c r="AE19" s="118"/>
      <c r="AF19" s="97">
        <f t="shared" si="7"/>
        <v>339.7076923076923</v>
      </c>
      <c r="AG19" s="97">
        <f t="shared" si="7"/>
        <v>339.7076923076923</v>
      </c>
      <c r="AH19" s="97">
        <f t="shared" si="7"/>
        <v>339.7076923076923</v>
      </c>
      <c r="AI19" s="97">
        <f t="shared" si="7"/>
        <v>339.7076923076923</v>
      </c>
      <c r="AJ19" s="97" t="str">
        <f t="shared" si="4"/>
        <v>2002.SEN .I03.Sep241</v>
      </c>
      <c r="AK19" s="118" t="str">
        <f t="shared" si="5"/>
        <v>Barnfield School.2002.SEN .I03.Sep24</v>
      </c>
      <c r="AL19" s="97">
        <f t="shared" si="7"/>
        <v>339.7076923076923</v>
      </c>
      <c r="AM19" s="97">
        <f t="shared" si="7"/>
        <v>339.7076923076923</v>
      </c>
      <c r="AN19" s="97">
        <f t="shared" si="7"/>
        <v>339.7076923076923</v>
      </c>
      <c r="AO19" s="97">
        <f t="shared" si="7"/>
        <v>339.7076923076923</v>
      </c>
      <c r="AP19" s="97">
        <f t="shared" si="7"/>
        <v>339.7076923076923</v>
      </c>
      <c r="AQ19" s="97">
        <f t="shared" si="7"/>
        <v>339.7076923076923</v>
      </c>
      <c r="AR19" s="97">
        <f t="shared" si="7"/>
        <v>339.7076923076923</v>
      </c>
      <c r="AS19" s="97">
        <f t="shared" si="3"/>
        <v>339.7076923076923</v>
      </c>
      <c r="AT19" s="97">
        <f t="shared" si="3"/>
        <v>339.7076923076923</v>
      </c>
      <c r="AU19" s="97">
        <f t="shared" si="3"/>
        <v>339.7076923076923</v>
      </c>
      <c r="AV19" s="97">
        <f t="shared" si="3"/>
        <v>339.7076923076923</v>
      </c>
      <c r="AW19" s="97">
        <f t="shared" si="3"/>
        <v>339.7076923076923</v>
      </c>
      <c r="AX19" s="97">
        <f t="shared" si="3"/>
        <v>339.7076923076923</v>
      </c>
      <c r="AY19" s="97">
        <f t="shared" si="3"/>
        <v>339.7076923076923</v>
      </c>
      <c r="AZ19" s="97">
        <f t="shared" si="3"/>
        <v>339.7076923076923</v>
      </c>
      <c r="BA19" s="97">
        <f t="shared" si="3"/>
        <v>339.7076923076923</v>
      </c>
      <c r="BB19" s="97">
        <f t="shared" si="3"/>
        <v>339.7076923076923</v>
      </c>
      <c r="BC19" s="97">
        <f t="shared" si="3"/>
        <v>339.7076923076923</v>
      </c>
      <c r="BD19" s="97">
        <f t="shared" si="3"/>
        <v>339.7076923076923</v>
      </c>
      <c r="BE19" s="119">
        <f t="shared" si="8"/>
        <v>3728.0000000000005</v>
      </c>
      <c r="BF19" s="119">
        <f t="shared" si="9"/>
        <v>0</v>
      </c>
      <c r="BI19"/>
      <c r="BJ19"/>
      <c r="BK19"/>
      <c r="BL19"/>
      <c r="BM19"/>
      <c r="BN19"/>
      <c r="BO19"/>
    </row>
    <row r="20" spans="1:67" x14ac:dyDescent="0.25">
      <c r="A20">
        <v>3022066</v>
      </c>
      <c r="B20" s="117">
        <v>3022066</v>
      </c>
      <c r="C20" t="s">
        <v>427</v>
      </c>
      <c r="D20" s="106">
        <v>0</v>
      </c>
      <c r="E20" s="106" t="s">
        <v>403</v>
      </c>
      <c r="F20" s="106" t="s">
        <v>409</v>
      </c>
      <c r="G20" t="s">
        <v>859</v>
      </c>
      <c r="H20" t="s">
        <v>872</v>
      </c>
      <c r="I20" t="s">
        <v>279</v>
      </c>
      <c r="J20">
        <v>657120</v>
      </c>
      <c r="K20" s="117" t="s">
        <v>12</v>
      </c>
      <c r="L20" s="106">
        <v>1</v>
      </c>
      <c r="M20" s="106" t="str">
        <f t="shared" si="6"/>
        <v>EHCP.I03</v>
      </c>
      <c r="N20" s="106">
        <v>400051</v>
      </c>
      <c r="O20" t="s">
        <v>209</v>
      </c>
      <c r="P20" t="s">
        <v>345</v>
      </c>
      <c r="Q20" t="s">
        <v>344</v>
      </c>
      <c r="R20" t="s">
        <v>822</v>
      </c>
      <c r="S20" t="s">
        <v>844</v>
      </c>
      <c r="T20" s="124">
        <v>280557.16333333339</v>
      </c>
      <c r="U20" t="str">
        <f t="shared" si="1"/>
        <v>2066.EHCP.I03.Ap251</v>
      </c>
      <c r="V20" t="str">
        <f t="shared" si="2"/>
        <v>Bell Lane School.2066.EHCP.I03.Ap25</v>
      </c>
      <c r="W20" s="118">
        <v>42012.512820512828</v>
      </c>
      <c r="X20" s="118" t="s">
        <v>24330</v>
      </c>
      <c r="Y20" s="118" t="s">
        <v>24331</v>
      </c>
      <c r="Z20" s="118">
        <v>21006.256410256414</v>
      </c>
      <c r="AA20" s="97" t="str">
        <f t="shared" si="12"/>
        <v>2066EHCP.I03Jun25</v>
      </c>
      <c r="AB20" s="118" t="str">
        <f t="shared" si="13"/>
        <v>Bell La.2066EHCP.I03Jun25</v>
      </c>
      <c r="AC20" s="97">
        <f t="shared" si="7"/>
        <v>21753.839410256413</v>
      </c>
      <c r="AE20" s="118"/>
      <c r="AF20" s="97">
        <f t="shared" si="7"/>
        <v>21753.839410256413</v>
      </c>
      <c r="AG20" s="97">
        <f t="shared" si="7"/>
        <v>21753.839410256413</v>
      </c>
      <c r="AH20" s="97">
        <f t="shared" si="7"/>
        <v>21753.839410256413</v>
      </c>
      <c r="AI20" s="97">
        <f t="shared" si="7"/>
        <v>21753.839410256413</v>
      </c>
      <c r="AJ20" s="97" t="str">
        <f t="shared" si="4"/>
        <v>2066.EHCP.I03.Sep241</v>
      </c>
      <c r="AK20" s="118" t="str">
        <f t="shared" si="5"/>
        <v>Bell Lane School.2066.EHCP.I03.Sep24</v>
      </c>
      <c r="AL20" s="97">
        <f t="shared" si="7"/>
        <v>21753.839410256413</v>
      </c>
      <c r="AM20" s="97">
        <f t="shared" si="7"/>
        <v>21753.839410256413</v>
      </c>
      <c r="AN20" s="97">
        <f t="shared" si="7"/>
        <v>21753.839410256413</v>
      </c>
      <c r="AO20" s="97">
        <f t="shared" si="7"/>
        <v>21753.839410256413</v>
      </c>
      <c r="AP20" s="97">
        <f t="shared" si="7"/>
        <v>21753.839410256413</v>
      </c>
      <c r="AQ20" s="97">
        <f t="shared" si="7"/>
        <v>21753.839410256413</v>
      </c>
      <c r="AR20" s="97">
        <f t="shared" si="7"/>
        <v>21753.839410256413</v>
      </c>
      <c r="AS20" s="97">
        <f t="shared" si="3"/>
        <v>21753.839410256413</v>
      </c>
      <c r="AT20" s="97">
        <f t="shared" si="3"/>
        <v>21753.839410256413</v>
      </c>
      <c r="AU20" s="97">
        <f t="shared" si="3"/>
        <v>21753.839410256413</v>
      </c>
      <c r="AV20" s="97">
        <f t="shared" si="3"/>
        <v>21753.839410256413</v>
      </c>
      <c r="AW20" s="97">
        <f t="shared" si="3"/>
        <v>21753.839410256413</v>
      </c>
      <c r="AX20" s="97">
        <f t="shared" si="3"/>
        <v>21753.839410256413</v>
      </c>
      <c r="AY20" s="97">
        <f t="shared" si="3"/>
        <v>21753.839410256413</v>
      </c>
      <c r="AZ20" s="97">
        <f t="shared" si="3"/>
        <v>21753.839410256413</v>
      </c>
      <c r="BA20" s="97">
        <f t="shared" si="3"/>
        <v>21753.839410256413</v>
      </c>
      <c r="BB20" s="97">
        <f t="shared" si="3"/>
        <v>21753.839410256413</v>
      </c>
      <c r="BC20" s="97">
        <f t="shared" si="3"/>
        <v>21753.839410256413</v>
      </c>
      <c r="BD20" s="97">
        <f t="shared" si="3"/>
        <v>21753.839410256413</v>
      </c>
      <c r="BE20" s="119">
        <f t="shared" si="8"/>
        <v>280557.16333333339</v>
      </c>
      <c r="BF20" s="119">
        <f t="shared" si="9"/>
        <v>0</v>
      </c>
      <c r="BI20"/>
      <c r="BJ20"/>
      <c r="BK20"/>
      <c r="BL20"/>
      <c r="BM20"/>
      <c r="BN20"/>
      <c r="BO20"/>
    </row>
    <row r="21" spans="1:67" x14ac:dyDescent="0.25">
      <c r="A21">
        <v>3022066</v>
      </c>
      <c r="B21" s="117">
        <v>3022066</v>
      </c>
      <c r="C21" t="s">
        <v>427</v>
      </c>
      <c r="D21" s="106">
        <v>0</v>
      </c>
      <c r="E21" s="106" t="s">
        <v>403</v>
      </c>
      <c r="F21" s="106" t="s">
        <v>409</v>
      </c>
      <c r="G21" t="s">
        <v>855</v>
      </c>
      <c r="H21" t="s">
        <v>277</v>
      </c>
      <c r="I21" t="s">
        <v>277</v>
      </c>
      <c r="J21">
        <v>657120</v>
      </c>
      <c r="K21" s="117" t="s">
        <v>12</v>
      </c>
      <c r="L21" s="106">
        <v>1</v>
      </c>
      <c r="M21" s="106" t="str">
        <f t="shared" si="6"/>
        <v>SEN .I03</v>
      </c>
      <c r="N21" s="106">
        <v>400051</v>
      </c>
      <c r="O21" t="s">
        <v>209</v>
      </c>
      <c r="P21" t="s">
        <v>345</v>
      </c>
      <c r="Q21" t="s">
        <v>344</v>
      </c>
      <c r="R21" t="s">
        <v>822</v>
      </c>
      <c r="S21" t="s">
        <v>840</v>
      </c>
      <c r="T21" s="124">
        <v>2151</v>
      </c>
      <c r="U21" t="str">
        <f t="shared" si="1"/>
        <v>2066.SEN .I03.Ap251</v>
      </c>
      <c r="V21" t="str">
        <f t="shared" si="2"/>
        <v>Bell Lane School.2066.SEN .I03.Ap25</v>
      </c>
      <c r="W21" s="118">
        <v>330.92307692307691</v>
      </c>
      <c r="X21" s="118" t="s">
        <v>24332</v>
      </c>
      <c r="Y21" s="118" t="s">
        <v>24333</v>
      </c>
      <c r="Z21" s="118">
        <v>165.46153846153845</v>
      </c>
      <c r="AA21" s="97" t="str">
        <f t="shared" si="12"/>
        <v>2066SEN .I03Jun25</v>
      </c>
      <c r="AB21" s="118" t="str">
        <f t="shared" si="13"/>
        <v>Bell La.2066SEN .I03Jun25</v>
      </c>
      <c r="AC21" s="97">
        <f t="shared" si="7"/>
        <v>165.46153846153848</v>
      </c>
      <c r="AE21" s="118"/>
      <c r="AF21" s="97">
        <f t="shared" si="7"/>
        <v>165.46153846153848</v>
      </c>
      <c r="AG21" s="97">
        <f t="shared" si="7"/>
        <v>165.46153846153848</v>
      </c>
      <c r="AH21" s="97">
        <f t="shared" si="7"/>
        <v>165.46153846153848</v>
      </c>
      <c r="AI21" s="97">
        <f t="shared" si="7"/>
        <v>165.46153846153848</v>
      </c>
      <c r="AJ21" s="97" t="str">
        <f t="shared" si="4"/>
        <v>2066.SEN .I03.Sep241</v>
      </c>
      <c r="AK21" s="118" t="str">
        <f t="shared" si="5"/>
        <v>Bell Lane School.2066.SEN .I03.Sep24</v>
      </c>
      <c r="AL21" s="97">
        <f t="shared" si="7"/>
        <v>165.46153846153848</v>
      </c>
      <c r="AM21" s="97">
        <f t="shared" si="7"/>
        <v>165.46153846153848</v>
      </c>
      <c r="AN21" s="97">
        <f t="shared" si="7"/>
        <v>165.46153846153848</v>
      </c>
      <c r="AO21" s="97">
        <f t="shared" si="7"/>
        <v>165.46153846153848</v>
      </c>
      <c r="AP21" s="97">
        <f t="shared" si="7"/>
        <v>165.46153846153848</v>
      </c>
      <c r="AQ21" s="97">
        <f t="shared" si="7"/>
        <v>165.46153846153848</v>
      </c>
      <c r="AR21" s="97">
        <f t="shared" si="7"/>
        <v>165.46153846153848</v>
      </c>
      <c r="AS21" s="97">
        <f t="shared" si="3"/>
        <v>165.46153846153848</v>
      </c>
      <c r="AT21" s="97">
        <f t="shared" si="3"/>
        <v>165.46153846153848</v>
      </c>
      <c r="AU21" s="97">
        <f t="shared" si="3"/>
        <v>165.46153846153848</v>
      </c>
      <c r="AV21" s="97">
        <f t="shared" si="3"/>
        <v>165.46153846153848</v>
      </c>
      <c r="AW21" s="97">
        <f t="shared" si="3"/>
        <v>165.46153846153848</v>
      </c>
      <c r="AX21" s="97">
        <f t="shared" si="3"/>
        <v>165.46153846153848</v>
      </c>
      <c r="AY21" s="97">
        <f t="shared" si="3"/>
        <v>165.46153846153848</v>
      </c>
      <c r="AZ21" s="97">
        <f t="shared" si="3"/>
        <v>165.46153846153848</v>
      </c>
      <c r="BA21" s="97">
        <f t="shared" si="3"/>
        <v>165.46153846153848</v>
      </c>
      <c r="BB21" s="97">
        <f t="shared" si="3"/>
        <v>165.46153846153848</v>
      </c>
      <c r="BC21" s="97">
        <f t="shared" si="3"/>
        <v>165.46153846153848</v>
      </c>
      <c r="BD21" s="97">
        <f t="shared" si="3"/>
        <v>165.46153846153848</v>
      </c>
      <c r="BE21" s="119">
        <f t="shared" si="8"/>
        <v>2151.0000000000005</v>
      </c>
      <c r="BF21" s="119">
        <f t="shared" si="9"/>
        <v>0</v>
      </c>
      <c r="BI21"/>
      <c r="BJ21"/>
      <c r="BK21"/>
      <c r="BL21"/>
      <c r="BM21"/>
      <c r="BN21"/>
      <c r="BO21"/>
    </row>
    <row r="22" spans="1:67" x14ac:dyDescent="0.25">
      <c r="A22">
        <v>3022004</v>
      </c>
      <c r="B22" s="117">
        <v>3022004</v>
      </c>
      <c r="C22" t="s">
        <v>494</v>
      </c>
      <c r="D22" s="106">
        <v>0</v>
      </c>
      <c r="E22" s="106" t="s">
        <v>403</v>
      </c>
      <c r="F22" s="106" t="s">
        <v>409</v>
      </c>
      <c r="G22" t="s">
        <v>858</v>
      </c>
      <c r="H22" t="s">
        <v>872</v>
      </c>
      <c r="I22" t="s">
        <v>279</v>
      </c>
      <c r="J22">
        <v>657120</v>
      </c>
      <c r="K22" s="117" t="s">
        <v>12</v>
      </c>
      <c r="L22" s="106">
        <v>1</v>
      </c>
      <c r="M22" s="106" t="str">
        <f t="shared" si="6"/>
        <v>EHCP.I03</v>
      </c>
      <c r="N22" s="106">
        <v>155029</v>
      </c>
      <c r="O22" t="s">
        <v>325</v>
      </c>
      <c r="P22" t="s">
        <v>325</v>
      </c>
      <c r="Q22" t="s">
        <v>324</v>
      </c>
      <c r="R22" t="s">
        <v>809</v>
      </c>
      <c r="S22" t="s">
        <v>843</v>
      </c>
      <c r="T22" s="124">
        <v>58157.83</v>
      </c>
      <c r="U22" t="str">
        <f t="shared" si="1"/>
        <v>2004.EHCP.I03.Ap251</v>
      </c>
      <c r="V22" t="str">
        <f t="shared" si="2"/>
        <v>Rimon Jewish Primary School.2004.EHCP.I03.Ap25</v>
      </c>
      <c r="W22" s="118">
        <v>7797.2307692307695</v>
      </c>
      <c r="X22" s="118" t="s">
        <v>24334</v>
      </c>
      <c r="Y22" s="118" t="s">
        <v>24335</v>
      </c>
      <c r="Z22" s="118">
        <v>3898.6153846153848</v>
      </c>
      <c r="AA22" s="97" t="str">
        <f t="shared" si="12"/>
        <v>2004EHCP.I03Jun25</v>
      </c>
      <c r="AB22" s="118" t="str">
        <f t="shared" si="13"/>
        <v>Rimon J.2004EHCP.I03Jun25</v>
      </c>
      <c r="AC22" s="97">
        <f t="shared" si="7"/>
        <v>4646.1983846153844</v>
      </c>
      <c r="AE22" s="118"/>
      <c r="AF22" s="97">
        <f t="shared" si="7"/>
        <v>4646.1983846153844</v>
      </c>
      <c r="AG22" s="97">
        <f t="shared" si="7"/>
        <v>4646.1983846153844</v>
      </c>
      <c r="AH22" s="97">
        <f t="shared" si="7"/>
        <v>4646.1983846153844</v>
      </c>
      <c r="AI22" s="97">
        <f t="shared" si="7"/>
        <v>4646.1983846153844</v>
      </c>
      <c r="AJ22" s="97" t="str">
        <f t="shared" si="4"/>
        <v>2004.EHCP.I03.Sep241</v>
      </c>
      <c r="AK22" s="118" t="str">
        <f t="shared" si="5"/>
        <v>Rimon Jewish Primary School.2004.EHCP.I03.Sep24</v>
      </c>
      <c r="AL22" s="97">
        <f t="shared" si="7"/>
        <v>4646.1983846153844</v>
      </c>
      <c r="AM22" s="97">
        <f t="shared" si="7"/>
        <v>4646.1983846153844</v>
      </c>
      <c r="AN22" s="97">
        <f t="shared" si="7"/>
        <v>4646.1983846153844</v>
      </c>
      <c r="AO22" s="97">
        <f t="shared" si="7"/>
        <v>4646.1983846153844</v>
      </c>
      <c r="AP22" s="97">
        <f t="shared" si="7"/>
        <v>4646.1983846153844</v>
      </c>
      <c r="AQ22" s="97">
        <f t="shared" si="7"/>
        <v>4646.1983846153844</v>
      </c>
      <c r="AR22" s="97">
        <f t="shared" si="7"/>
        <v>4646.1983846153844</v>
      </c>
      <c r="AS22" s="97">
        <f t="shared" si="3"/>
        <v>4646.1983846153844</v>
      </c>
      <c r="AT22" s="97">
        <f t="shared" si="3"/>
        <v>4646.1983846153844</v>
      </c>
      <c r="AU22" s="97">
        <f t="shared" si="3"/>
        <v>4646.1983846153844</v>
      </c>
      <c r="AV22" s="97">
        <f t="shared" si="3"/>
        <v>4646.1983846153844</v>
      </c>
      <c r="AW22" s="97">
        <f t="shared" si="3"/>
        <v>4646.1983846153844</v>
      </c>
      <c r="AX22" s="97">
        <f t="shared" si="3"/>
        <v>4646.1983846153844</v>
      </c>
      <c r="AY22" s="97">
        <f t="shared" si="3"/>
        <v>4646.1983846153844</v>
      </c>
      <c r="AZ22" s="97">
        <f t="shared" si="3"/>
        <v>4646.1983846153844</v>
      </c>
      <c r="BA22" s="97">
        <f t="shared" si="3"/>
        <v>4646.1983846153844</v>
      </c>
      <c r="BB22" s="97">
        <f t="shared" si="3"/>
        <v>4646.1983846153844</v>
      </c>
      <c r="BC22" s="97">
        <f t="shared" si="3"/>
        <v>4646.1983846153844</v>
      </c>
      <c r="BD22" s="97">
        <f t="shared" si="3"/>
        <v>4646.1983846153844</v>
      </c>
      <c r="BE22" s="119">
        <f t="shared" si="8"/>
        <v>58157.829999999987</v>
      </c>
      <c r="BF22" s="119">
        <f t="shared" si="9"/>
        <v>0</v>
      </c>
      <c r="BI22"/>
      <c r="BJ22"/>
      <c r="BK22"/>
      <c r="BL22"/>
      <c r="BM22"/>
      <c r="BN22"/>
      <c r="BO22"/>
    </row>
    <row r="23" spans="1:67" x14ac:dyDescent="0.25">
      <c r="A23">
        <v>3022007</v>
      </c>
      <c r="B23" s="117">
        <v>3022007</v>
      </c>
      <c r="C23" t="s">
        <v>433</v>
      </c>
      <c r="D23" s="106">
        <v>0</v>
      </c>
      <c r="E23" s="106" t="s">
        <v>400</v>
      </c>
      <c r="F23" s="106" t="s">
        <v>409</v>
      </c>
      <c r="G23" t="s">
        <v>859</v>
      </c>
      <c r="H23" t="s">
        <v>871</v>
      </c>
      <c r="I23" t="s">
        <v>279</v>
      </c>
      <c r="J23">
        <v>661225</v>
      </c>
      <c r="K23" s="117" t="s">
        <v>12</v>
      </c>
      <c r="L23" s="106">
        <v>1</v>
      </c>
      <c r="M23" s="106" t="str">
        <f t="shared" si="6"/>
        <v>EHCP.I03</v>
      </c>
      <c r="N23" s="106">
        <v>400040</v>
      </c>
      <c r="O23" t="s">
        <v>73</v>
      </c>
      <c r="P23" t="s">
        <v>73</v>
      </c>
      <c r="Q23" t="s">
        <v>74</v>
      </c>
      <c r="R23" t="s">
        <v>75</v>
      </c>
      <c r="S23" t="s">
        <v>844</v>
      </c>
      <c r="T23" s="124">
        <v>156586</v>
      </c>
      <c r="U23" t="str">
        <f t="shared" si="1"/>
        <v>2007.EHCP.I03.Ap251</v>
      </c>
      <c r="V23" t="str">
        <f t="shared" si="2"/>
        <v>Brookland Junior School.2007.EHCP.I03.Ap25</v>
      </c>
      <c r="W23" s="118">
        <v>24090.153846153848</v>
      </c>
      <c r="X23" s="118" t="s">
        <v>24336</v>
      </c>
      <c r="Y23" s="118" t="s">
        <v>24337</v>
      </c>
      <c r="Z23" s="118">
        <v>12045.076923076924</v>
      </c>
      <c r="AA23" s="97" t="str">
        <f t="shared" si="12"/>
        <v>2007EHCP.I03Jun25</v>
      </c>
      <c r="AB23" s="118" t="str">
        <f t="shared" si="13"/>
        <v>Brookla.2007EHCP.I03Jun25</v>
      </c>
      <c r="AC23" s="97">
        <f t="shared" si="7"/>
        <v>12045.076923076922</v>
      </c>
      <c r="AE23" s="118"/>
      <c r="AF23" s="97">
        <f t="shared" si="7"/>
        <v>12045.076923076922</v>
      </c>
      <c r="AG23" s="97">
        <f t="shared" si="7"/>
        <v>12045.076923076922</v>
      </c>
      <c r="AH23" s="97">
        <f t="shared" si="7"/>
        <v>12045.076923076922</v>
      </c>
      <c r="AI23" s="97">
        <f t="shared" si="7"/>
        <v>12045.076923076922</v>
      </c>
      <c r="AJ23" s="97" t="str">
        <f t="shared" si="4"/>
        <v>2007.EHCP.I03.Sep241</v>
      </c>
      <c r="AK23" s="118" t="str">
        <f t="shared" si="5"/>
        <v>Brookland Junior School.2007.EHCP.I03.Sep24</v>
      </c>
      <c r="AL23" s="97">
        <f t="shared" si="7"/>
        <v>12045.076923076922</v>
      </c>
      <c r="AM23" s="97">
        <f t="shared" si="7"/>
        <v>12045.076923076922</v>
      </c>
      <c r="AN23" s="97">
        <f t="shared" si="7"/>
        <v>12045.076923076922</v>
      </c>
      <c r="AO23" s="97">
        <f t="shared" si="7"/>
        <v>12045.076923076922</v>
      </c>
      <c r="AP23" s="97">
        <f t="shared" si="7"/>
        <v>12045.076923076922</v>
      </c>
      <c r="AQ23" s="97">
        <f t="shared" si="7"/>
        <v>12045.076923076922</v>
      </c>
      <c r="AR23" s="97">
        <f t="shared" si="7"/>
        <v>12045.076923076922</v>
      </c>
      <c r="AS23" s="97">
        <f t="shared" ref="AS23:BD44" si="14">($T23-($W23+$Z23))/10</f>
        <v>12045.076923076922</v>
      </c>
      <c r="AT23" s="97">
        <f t="shared" si="14"/>
        <v>12045.076923076922</v>
      </c>
      <c r="AU23" s="97">
        <f t="shared" si="14"/>
        <v>12045.076923076922</v>
      </c>
      <c r="AV23" s="97">
        <f t="shared" si="14"/>
        <v>12045.076923076922</v>
      </c>
      <c r="AW23" s="97">
        <f t="shared" si="14"/>
        <v>12045.076923076922</v>
      </c>
      <c r="AX23" s="97">
        <f t="shared" si="14"/>
        <v>12045.076923076922</v>
      </c>
      <c r="AY23" s="97">
        <f t="shared" si="14"/>
        <v>12045.076923076922</v>
      </c>
      <c r="AZ23" s="97">
        <f t="shared" si="14"/>
        <v>12045.076923076922</v>
      </c>
      <c r="BA23" s="97">
        <f t="shared" si="14"/>
        <v>12045.076923076922</v>
      </c>
      <c r="BB23" s="97">
        <f t="shared" si="14"/>
        <v>12045.076923076922</v>
      </c>
      <c r="BC23" s="97">
        <f t="shared" si="14"/>
        <v>12045.076923076922</v>
      </c>
      <c r="BD23" s="97">
        <f t="shared" si="14"/>
        <v>12045.076923076922</v>
      </c>
      <c r="BE23" s="119">
        <f t="shared" si="8"/>
        <v>156586</v>
      </c>
      <c r="BF23" s="119">
        <f t="shared" si="9"/>
        <v>0</v>
      </c>
      <c r="BI23"/>
      <c r="BJ23"/>
      <c r="BK23"/>
      <c r="BL23"/>
      <c r="BM23"/>
      <c r="BN23"/>
      <c r="BO23"/>
    </row>
    <row r="24" spans="1:67" x14ac:dyDescent="0.25">
      <c r="A24">
        <v>3022008</v>
      </c>
      <c r="B24" s="117">
        <v>3022008</v>
      </c>
      <c r="C24" t="s">
        <v>432</v>
      </c>
      <c r="D24" s="106">
        <v>0</v>
      </c>
      <c r="E24" s="106" t="s">
        <v>400</v>
      </c>
      <c r="F24" s="106" t="s">
        <v>409</v>
      </c>
      <c r="G24" t="s">
        <v>859</v>
      </c>
      <c r="H24" t="s">
        <v>871</v>
      </c>
      <c r="I24" t="s">
        <v>279</v>
      </c>
      <c r="J24">
        <v>661225</v>
      </c>
      <c r="K24" s="117" t="s">
        <v>12</v>
      </c>
      <c r="L24" s="106">
        <v>1</v>
      </c>
      <c r="M24" s="106" t="str">
        <f t="shared" si="6"/>
        <v>EHCP.I03</v>
      </c>
      <c r="N24" s="106">
        <v>400057</v>
      </c>
      <c r="O24" t="s">
        <v>213</v>
      </c>
      <c r="P24" t="s">
        <v>213</v>
      </c>
      <c r="Q24" t="s">
        <v>214</v>
      </c>
      <c r="R24" t="s">
        <v>75</v>
      </c>
      <c r="S24" t="s">
        <v>844</v>
      </c>
      <c r="T24" s="124">
        <v>139739.17666666667</v>
      </c>
      <c r="U24" t="str">
        <f t="shared" si="1"/>
        <v>2008.EHCP.I03.Ap251</v>
      </c>
      <c r="V24" t="str">
        <f t="shared" si="2"/>
        <v>Brookland Infant School.2008.EHCP.I03.Ap25</v>
      </c>
      <c r="W24" s="118">
        <v>19697.541538461537</v>
      </c>
      <c r="X24" s="118" t="s">
        <v>24338</v>
      </c>
      <c r="Y24" s="118" t="s">
        <v>24339</v>
      </c>
      <c r="Z24" s="118">
        <v>9848.7707692307686</v>
      </c>
      <c r="AA24" s="97" t="str">
        <f t="shared" si="12"/>
        <v>2008EHCP.I03Jun25</v>
      </c>
      <c r="AB24" s="118" t="str">
        <f t="shared" si="13"/>
        <v>Brookla.2008EHCP.I03Jun25</v>
      </c>
      <c r="AC24" s="97">
        <f t="shared" ref="AC24:AC87" si="15">($T24-($W24+$Z24))/10</f>
        <v>11019.286435897437</v>
      </c>
      <c r="AE24" s="118"/>
      <c r="AF24" s="97">
        <f t="shared" ref="AF24:AR43" si="16">($T24-($W24+$Z24))/10</f>
        <v>11019.286435897437</v>
      </c>
      <c r="AG24" s="97">
        <f t="shared" si="16"/>
        <v>11019.286435897437</v>
      </c>
      <c r="AH24" s="97">
        <f t="shared" si="16"/>
        <v>11019.286435897437</v>
      </c>
      <c r="AI24" s="97">
        <f t="shared" si="16"/>
        <v>11019.286435897437</v>
      </c>
      <c r="AJ24" s="97" t="str">
        <f t="shared" si="4"/>
        <v>2008.EHCP.I03.Sep241</v>
      </c>
      <c r="AK24" s="118" t="str">
        <f t="shared" si="5"/>
        <v>Brookland Infant School.2008.EHCP.I03.Sep24</v>
      </c>
      <c r="AL24" s="97">
        <f t="shared" si="16"/>
        <v>11019.286435897437</v>
      </c>
      <c r="AM24" s="97">
        <f t="shared" si="16"/>
        <v>11019.286435897437</v>
      </c>
      <c r="AN24" s="97">
        <f t="shared" si="16"/>
        <v>11019.286435897437</v>
      </c>
      <c r="AO24" s="97">
        <f t="shared" si="16"/>
        <v>11019.286435897437</v>
      </c>
      <c r="AP24" s="97">
        <f t="shared" si="16"/>
        <v>11019.286435897437</v>
      </c>
      <c r="AQ24" s="97">
        <f t="shared" si="16"/>
        <v>11019.286435897437</v>
      </c>
      <c r="AR24" s="97">
        <f t="shared" si="16"/>
        <v>11019.286435897437</v>
      </c>
      <c r="AS24" s="97">
        <f t="shared" si="14"/>
        <v>11019.286435897437</v>
      </c>
      <c r="AT24" s="97">
        <f t="shared" si="14"/>
        <v>11019.286435897437</v>
      </c>
      <c r="AU24" s="97">
        <f t="shared" si="14"/>
        <v>11019.286435897437</v>
      </c>
      <c r="AV24" s="97">
        <f t="shared" si="14"/>
        <v>11019.286435897437</v>
      </c>
      <c r="AW24" s="97">
        <f t="shared" si="14"/>
        <v>11019.286435897437</v>
      </c>
      <c r="AX24" s="97">
        <f t="shared" si="14"/>
        <v>11019.286435897437</v>
      </c>
      <c r="AY24" s="97">
        <f t="shared" si="14"/>
        <v>11019.286435897437</v>
      </c>
      <c r="AZ24" s="97">
        <f t="shared" si="14"/>
        <v>11019.286435897437</v>
      </c>
      <c r="BA24" s="97">
        <f t="shared" si="14"/>
        <v>11019.286435897437</v>
      </c>
      <c r="BB24" s="97">
        <f t="shared" si="14"/>
        <v>11019.286435897437</v>
      </c>
      <c r="BC24" s="97">
        <f t="shared" si="14"/>
        <v>11019.286435897437</v>
      </c>
      <c r="BD24" s="97">
        <f t="shared" si="14"/>
        <v>11019.286435897437</v>
      </c>
      <c r="BE24" s="119">
        <f t="shared" si="8"/>
        <v>139739.17666666664</v>
      </c>
      <c r="BF24" s="119">
        <f t="shared" si="9"/>
        <v>0</v>
      </c>
      <c r="BI24"/>
      <c r="BJ24"/>
      <c r="BK24"/>
      <c r="BL24"/>
      <c r="BM24"/>
      <c r="BN24"/>
      <c r="BO24"/>
    </row>
    <row r="25" spans="1:67" hidden="1" x14ac:dyDescent="0.25">
      <c r="A25">
        <v>3022008</v>
      </c>
      <c r="B25" s="117">
        <v>3022008</v>
      </c>
      <c r="C25" t="s">
        <v>432</v>
      </c>
      <c r="D25" s="106">
        <v>0</v>
      </c>
      <c r="E25" s="106" t="s">
        <v>400</v>
      </c>
      <c r="F25" s="106" t="s">
        <v>409</v>
      </c>
      <c r="G25" t="s">
        <v>855</v>
      </c>
      <c r="H25" t="s">
        <v>277</v>
      </c>
      <c r="I25" t="s">
        <v>277</v>
      </c>
      <c r="J25">
        <v>661225</v>
      </c>
      <c r="K25" s="117" t="s">
        <v>12</v>
      </c>
      <c r="L25" s="106">
        <v>1</v>
      </c>
      <c r="M25" s="106" t="str">
        <f t="shared" si="6"/>
        <v>SEN .I03</v>
      </c>
      <c r="N25" s="106">
        <v>400057</v>
      </c>
      <c r="O25" t="s">
        <v>213</v>
      </c>
      <c r="P25" t="s">
        <v>213</v>
      </c>
      <c r="Q25" t="s">
        <v>214</v>
      </c>
      <c r="R25" t="s">
        <v>75</v>
      </c>
      <c r="S25" t="s">
        <v>840</v>
      </c>
      <c r="T25" s="124">
        <v>0</v>
      </c>
      <c r="U25" t="str">
        <f t="shared" si="1"/>
        <v>2008.SEN .I03.Ap251</v>
      </c>
      <c r="V25" t="str">
        <f t="shared" si="2"/>
        <v>Brookland Infant School.2008.SEN .I03.Ap25</v>
      </c>
      <c r="W25" s="118">
        <v>0</v>
      </c>
      <c r="X25" s="118" t="s">
        <v>24340</v>
      </c>
      <c r="Y25" s="118" t="s">
        <v>24341</v>
      </c>
      <c r="Z25" s="118">
        <v>0</v>
      </c>
      <c r="AA25" s="118"/>
      <c r="AB25" s="118">
        <f t="shared" si="11"/>
        <v>0</v>
      </c>
      <c r="AC25" s="97">
        <f t="shared" si="15"/>
        <v>0</v>
      </c>
      <c r="AE25" s="118"/>
      <c r="AF25" s="97">
        <f t="shared" si="16"/>
        <v>0</v>
      </c>
      <c r="AG25" s="97">
        <f t="shared" si="16"/>
        <v>0</v>
      </c>
      <c r="AH25" s="97">
        <f t="shared" si="16"/>
        <v>0</v>
      </c>
      <c r="AI25" s="97">
        <f t="shared" si="16"/>
        <v>0</v>
      </c>
      <c r="AJ25" s="97"/>
      <c r="AK25" s="118"/>
      <c r="AL25" s="97">
        <f t="shared" si="16"/>
        <v>0</v>
      </c>
      <c r="AM25" s="97">
        <f t="shared" si="16"/>
        <v>0</v>
      </c>
      <c r="AN25" s="97">
        <f t="shared" si="16"/>
        <v>0</v>
      </c>
      <c r="AO25" s="97">
        <f t="shared" si="16"/>
        <v>0</v>
      </c>
      <c r="AP25" s="97">
        <f t="shared" si="16"/>
        <v>0</v>
      </c>
      <c r="AQ25" s="97">
        <f t="shared" si="16"/>
        <v>0</v>
      </c>
      <c r="AR25" s="97">
        <f t="shared" si="16"/>
        <v>0</v>
      </c>
      <c r="AS25" s="97">
        <f t="shared" si="14"/>
        <v>0</v>
      </c>
      <c r="AT25" s="97">
        <f t="shared" si="14"/>
        <v>0</v>
      </c>
      <c r="AU25" s="97">
        <f t="shared" si="14"/>
        <v>0</v>
      </c>
      <c r="AV25" s="97">
        <f t="shared" si="14"/>
        <v>0</v>
      </c>
      <c r="AW25" s="97">
        <f t="shared" si="14"/>
        <v>0</v>
      </c>
      <c r="AX25" s="97">
        <f t="shared" si="14"/>
        <v>0</v>
      </c>
      <c r="AY25" s="97">
        <f t="shared" si="14"/>
        <v>0</v>
      </c>
      <c r="AZ25" s="97">
        <f t="shared" si="14"/>
        <v>0</v>
      </c>
      <c r="BA25" s="97">
        <f t="shared" si="14"/>
        <v>0</v>
      </c>
      <c r="BB25" s="97">
        <f t="shared" si="14"/>
        <v>0</v>
      </c>
      <c r="BC25" s="97">
        <f t="shared" si="14"/>
        <v>0</v>
      </c>
      <c r="BD25" s="97">
        <f t="shared" si="14"/>
        <v>0</v>
      </c>
      <c r="BE25" s="119">
        <f t="shared" si="8"/>
        <v>0</v>
      </c>
      <c r="BF25" s="119">
        <f t="shared" si="9"/>
        <v>0</v>
      </c>
      <c r="BI25"/>
      <c r="BJ25"/>
      <c r="BK25"/>
      <c r="BL25"/>
      <c r="BM25"/>
      <c r="BN25"/>
      <c r="BO25"/>
    </row>
    <row r="26" spans="1:67" hidden="1" x14ac:dyDescent="0.25">
      <c r="A26">
        <v>3022009</v>
      </c>
      <c r="B26" s="117">
        <v>3022009</v>
      </c>
      <c r="C26" t="s">
        <v>434</v>
      </c>
      <c r="D26" s="106">
        <v>0</v>
      </c>
      <c r="E26" s="106" t="s">
        <v>400</v>
      </c>
      <c r="F26" s="106" t="s">
        <v>409</v>
      </c>
      <c r="G26" t="s">
        <v>855</v>
      </c>
      <c r="H26" t="s">
        <v>277</v>
      </c>
      <c r="I26" t="s">
        <v>277</v>
      </c>
      <c r="J26">
        <v>661225</v>
      </c>
      <c r="K26" s="117" t="s">
        <v>12</v>
      </c>
      <c r="L26" s="106">
        <v>1</v>
      </c>
      <c r="M26" s="106" t="str">
        <f t="shared" si="6"/>
        <v>SEN .I03</v>
      </c>
      <c r="N26" s="106">
        <v>400061</v>
      </c>
      <c r="O26" t="s">
        <v>253</v>
      </c>
      <c r="P26" t="s">
        <v>253</v>
      </c>
      <c r="Q26" t="s">
        <v>254</v>
      </c>
      <c r="R26" t="s">
        <v>255</v>
      </c>
      <c r="S26" t="s">
        <v>840</v>
      </c>
      <c r="T26" s="124">
        <v>0</v>
      </c>
      <c r="U26" t="str">
        <f t="shared" si="1"/>
        <v>2009.SEN .I03.Ap251</v>
      </c>
      <c r="V26" t="str">
        <f t="shared" si="2"/>
        <v>Brunswick Park Primary and Nursery Sc.2009.SEN .I03.Ap25</v>
      </c>
      <c r="W26" s="118">
        <v>0</v>
      </c>
      <c r="X26" s="118" t="s">
        <v>24342</v>
      </c>
      <c r="Y26" s="118" t="s">
        <v>24343</v>
      </c>
      <c r="Z26" s="118">
        <v>0</v>
      </c>
      <c r="AA26" s="118"/>
      <c r="AB26" s="118">
        <f t="shared" si="11"/>
        <v>0</v>
      </c>
      <c r="AC26" s="97">
        <f t="shared" si="15"/>
        <v>0</v>
      </c>
      <c r="AE26" s="118"/>
      <c r="AF26" s="97">
        <f t="shared" si="16"/>
        <v>0</v>
      </c>
      <c r="AG26" s="97">
        <f t="shared" si="16"/>
        <v>0</v>
      </c>
      <c r="AH26" s="97">
        <f t="shared" si="16"/>
        <v>0</v>
      </c>
      <c r="AI26" s="97">
        <f t="shared" si="16"/>
        <v>0</v>
      </c>
      <c r="AJ26" s="97"/>
      <c r="AK26" s="118"/>
      <c r="AL26" s="97">
        <f t="shared" si="16"/>
        <v>0</v>
      </c>
      <c r="AM26" s="97">
        <f t="shared" si="16"/>
        <v>0</v>
      </c>
      <c r="AN26" s="97">
        <f t="shared" si="16"/>
        <v>0</v>
      </c>
      <c r="AO26" s="97">
        <f t="shared" si="16"/>
        <v>0</v>
      </c>
      <c r="AP26" s="97">
        <f t="shared" si="16"/>
        <v>0</v>
      </c>
      <c r="AQ26" s="97">
        <f t="shared" si="16"/>
        <v>0</v>
      </c>
      <c r="AR26" s="97">
        <f t="shared" si="16"/>
        <v>0</v>
      </c>
      <c r="AS26" s="97">
        <f t="shared" si="14"/>
        <v>0</v>
      </c>
      <c r="AT26" s="97">
        <f t="shared" si="14"/>
        <v>0</v>
      </c>
      <c r="AU26" s="97">
        <f t="shared" si="14"/>
        <v>0</v>
      </c>
      <c r="AV26" s="97">
        <f t="shared" si="14"/>
        <v>0</v>
      </c>
      <c r="AW26" s="97">
        <f t="shared" si="14"/>
        <v>0</v>
      </c>
      <c r="AX26" s="97">
        <f t="shared" si="14"/>
        <v>0</v>
      </c>
      <c r="AY26" s="97">
        <f t="shared" si="14"/>
        <v>0</v>
      </c>
      <c r="AZ26" s="97">
        <f t="shared" si="14"/>
        <v>0</v>
      </c>
      <c r="BA26" s="97">
        <f t="shared" si="14"/>
        <v>0</v>
      </c>
      <c r="BB26" s="97">
        <f t="shared" si="14"/>
        <v>0</v>
      </c>
      <c r="BC26" s="97">
        <f t="shared" si="14"/>
        <v>0</v>
      </c>
      <c r="BD26" s="97">
        <f t="shared" si="14"/>
        <v>0</v>
      </c>
      <c r="BE26" s="119">
        <f t="shared" si="8"/>
        <v>0</v>
      </c>
      <c r="BF26" s="119">
        <f t="shared" si="9"/>
        <v>0</v>
      </c>
      <c r="BI26"/>
      <c r="BJ26"/>
      <c r="BK26"/>
      <c r="BL26"/>
      <c r="BM26"/>
      <c r="BN26"/>
      <c r="BO26"/>
    </row>
    <row r="27" spans="1:67" x14ac:dyDescent="0.25">
      <c r="A27">
        <v>3022009</v>
      </c>
      <c r="B27" s="117">
        <v>3022009</v>
      </c>
      <c r="C27" t="s">
        <v>434</v>
      </c>
      <c r="D27" s="106">
        <v>0</v>
      </c>
      <c r="E27" s="106" t="s">
        <v>400</v>
      </c>
      <c r="F27" s="106" t="s">
        <v>409</v>
      </c>
      <c r="G27" t="s">
        <v>859</v>
      </c>
      <c r="H27" t="s">
        <v>871</v>
      </c>
      <c r="I27" t="s">
        <v>279</v>
      </c>
      <c r="J27">
        <v>661225</v>
      </c>
      <c r="K27" s="117" t="s">
        <v>12</v>
      </c>
      <c r="L27" s="106">
        <v>1</v>
      </c>
      <c r="M27" s="106" t="str">
        <f t="shared" si="6"/>
        <v>EHCP.I03</v>
      </c>
      <c r="N27" s="106">
        <v>400061</v>
      </c>
      <c r="O27" t="s">
        <v>253</v>
      </c>
      <c r="P27" t="s">
        <v>253</v>
      </c>
      <c r="Q27" t="s">
        <v>254</v>
      </c>
      <c r="R27" t="s">
        <v>255</v>
      </c>
      <c r="S27" t="s">
        <v>844</v>
      </c>
      <c r="T27" s="124">
        <v>256299.89</v>
      </c>
      <c r="U27" t="str">
        <f t="shared" si="1"/>
        <v>2009.EHCP.I03.Ap251</v>
      </c>
      <c r="V27" t="str">
        <f t="shared" si="2"/>
        <v>Brunswick Park Primary and Nursery Sc.2009.EHCP.I03.Ap25</v>
      </c>
      <c r="W27" s="118">
        <v>38543.560000000005</v>
      </c>
      <c r="X27" s="118" t="s">
        <v>24344</v>
      </c>
      <c r="Y27" s="118" t="s">
        <v>24345</v>
      </c>
      <c r="Z27" s="118">
        <v>19271.780000000002</v>
      </c>
      <c r="AA27" s="97" t="str">
        <f>RIGHT(A27,4)&amp;M27&amp;"Jun25"</f>
        <v>2009EHCP.I03Jun25</v>
      </c>
      <c r="AB27" s="118" t="str">
        <f>LEFT(C27,7)&amp;"."&amp;AA27</f>
        <v>Brunswi.2009EHCP.I03Jun25</v>
      </c>
      <c r="AC27" s="97">
        <f t="shared" si="15"/>
        <v>19848.454999999998</v>
      </c>
      <c r="AE27" s="118"/>
      <c r="AF27" s="97">
        <f t="shared" si="16"/>
        <v>19848.454999999998</v>
      </c>
      <c r="AG27" s="97">
        <f t="shared" si="16"/>
        <v>19848.454999999998</v>
      </c>
      <c r="AH27" s="97">
        <f t="shared" si="16"/>
        <v>19848.454999999998</v>
      </c>
      <c r="AI27" s="97">
        <f t="shared" si="16"/>
        <v>19848.454999999998</v>
      </c>
      <c r="AJ27" s="97" t="str">
        <f t="shared" si="4"/>
        <v>2009.EHCP.I03.Sep241</v>
      </c>
      <c r="AK27" s="118" t="str">
        <f t="shared" si="5"/>
        <v>Brunswick Park Primary and Nursery Sc.2009.EHCP.I03.Sep24</v>
      </c>
      <c r="AL27" s="97">
        <f t="shared" si="16"/>
        <v>19848.454999999998</v>
      </c>
      <c r="AM27" s="97">
        <f t="shared" si="16"/>
        <v>19848.454999999998</v>
      </c>
      <c r="AN27" s="97">
        <f t="shared" si="16"/>
        <v>19848.454999999998</v>
      </c>
      <c r="AO27" s="97">
        <f t="shared" si="16"/>
        <v>19848.454999999998</v>
      </c>
      <c r="AP27" s="97">
        <f t="shared" si="16"/>
        <v>19848.454999999998</v>
      </c>
      <c r="AQ27" s="97">
        <f t="shared" si="16"/>
        <v>19848.454999999998</v>
      </c>
      <c r="AR27" s="97">
        <f t="shared" si="16"/>
        <v>19848.454999999998</v>
      </c>
      <c r="AS27" s="97">
        <f t="shared" si="14"/>
        <v>19848.454999999998</v>
      </c>
      <c r="AT27" s="97">
        <f t="shared" si="14"/>
        <v>19848.454999999998</v>
      </c>
      <c r="AU27" s="97">
        <f t="shared" si="14"/>
        <v>19848.454999999998</v>
      </c>
      <c r="AV27" s="97">
        <f t="shared" si="14"/>
        <v>19848.454999999998</v>
      </c>
      <c r="AW27" s="97">
        <f t="shared" si="14"/>
        <v>19848.454999999998</v>
      </c>
      <c r="AX27" s="97">
        <f t="shared" si="14"/>
        <v>19848.454999999998</v>
      </c>
      <c r="AY27" s="97">
        <f t="shared" si="14"/>
        <v>19848.454999999998</v>
      </c>
      <c r="AZ27" s="97">
        <f t="shared" si="14"/>
        <v>19848.454999999998</v>
      </c>
      <c r="BA27" s="97">
        <f t="shared" si="14"/>
        <v>19848.454999999998</v>
      </c>
      <c r="BB27" s="97">
        <f t="shared" si="14"/>
        <v>19848.454999999998</v>
      </c>
      <c r="BC27" s="97">
        <f t="shared" si="14"/>
        <v>19848.454999999998</v>
      </c>
      <c r="BD27" s="97">
        <f t="shared" si="14"/>
        <v>19848.454999999998</v>
      </c>
      <c r="BE27" s="119">
        <f t="shared" si="8"/>
        <v>256299.88999999993</v>
      </c>
      <c r="BF27" s="119">
        <f t="shared" si="9"/>
        <v>0</v>
      </c>
      <c r="BI27"/>
      <c r="BJ27"/>
      <c r="BK27"/>
      <c r="BL27"/>
      <c r="BM27"/>
      <c r="BN27"/>
      <c r="BO27"/>
    </row>
    <row r="28" spans="1:67" hidden="1" x14ac:dyDescent="0.25">
      <c r="A28">
        <v>3022010</v>
      </c>
      <c r="B28" s="117">
        <v>3022010</v>
      </c>
      <c r="C28" t="s">
        <v>438</v>
      </c>
      <c r="D28" s="106">
        <v>0</v>
      </c>
      <c r="E28" s="106" t="s">
        <v>403</v>
      </c>
      <c r="F28" s="106" t="s">
        <v>409</v>
      </c>
      <c r="G28" t="s">
        <v>855</v>
      </c>
      <c r="H28" t="s">
        <v>277</v>
      </c>
      <c r="I28" t="s">
        <v>277</v>
      </c>
      <c r="J28">
        <v>657120</v>
      </c>
      <c r="K28" s="117" t="s">
        <v>12</v>
      </c>
      <c r="L28" s="106">
        <v>1</v>
      </c>
      <c r="M28" s="106" t="str">
        <f t="shared" si="6"/>
        <v>SEN .I03</v>
      </c>
      <c r="N28" s="106">
        <v>160141</v>
      </c>
      <c r="O28" t="s">
        <v>353</v>
      </c>
      <c r="P28" t="s">
        <v>353</v>
      </c>
      <c r="Q28" t="s">
        <v>352</v>
      </c>
      <c r="R28" t="s">
        <v>810</v>
      </c>
      <c r="S28" t="s">
        <v>845</v>
      </c>
      <c r="T28" s="124">
        <v>0</v>
      </c>
      <c r="U28" t="str">
        <f t="shared" si="1"/>
        <v>2010.SEN .I03.Ap251</v>
      </c>
      <c r="V28" t="str">
        <f t="shared" si="2"/>
        <v>Childs Hill School.2010.SEN .I03.Ap25</v>
      </c>
      <c r="W28" s="118">
        <v>0</v>
      </c>
      <c r="X28" s="118" t="s">
        <v>24346</v>
      </c>
      <c r="Y28" s="118" t="s">
        <v>24347</v>
      </c>
      <c r="Z28" s="118">
        <v>0</v>
      </c>
      <c r="AA28" s="118"/>
      <c r="AB28" s="118">
        <f t="shared" ref="AB28:AB37" si="17">$T28/13</f>
        <v>0</v>
      </c>
      <c r="AC28" s="97">
        <f t="shared" si="15"/>
        <v>0</v>
      </c>
      <c r="AE28" s="118"/>
      <c r="AF28" s="97">
        <f t="shared" si="16"/>
        <v>0</v>
      </c>
      <c r="AG28" s="97">
        <f t="shared" si="16"/>
        <v>0</v>
      </c>
      <c r="AH28" s="97">
        <f t="shared" si="16"/>
        <v>0</v>
      </c>
      <c r="AI28" s="97">
        <f t="shared" si="16"/>
        <v>0</v>
      </c>
      <c r="AJ28" s="97"/>
      <c r="AK28" s="118"/>
      <c r="AL28" s="97">
        <f t="shared" si="16"/>
        <v>0</v>
      </c>
      <c r="AM28" s="97">
        <f t="shared" si="16"/>
        <v>0</v>
      </c>
      <c r="AN28" s="97">
        <f t="shared" si="16"/>
        <v>0</v>
      </c>
      <c r="AO28" s="97">
        <f t="shared" si="16"/>
        <v>0</v>
      </c>
      <c r="AP28" s="97">
        <f t="shared" si="16"/>
        <v>0</v>
      </c>
      <c r="AQ28" s="97">
        <f t="shared" si="16"/>
        <v>0</v>
      </c>
      <c r="AR28" s="97">
        <f t="shared" si="16"/>
        <v>0</v>
      </c>
      <c r="AS28" s="97">
        <f t="shared" si="14"/>
        <v>0</v>
      </c>
      <c r="AT28" s="97">
        <f t="shared" si="14"/>
        <v>0</v>
      </c>
      <c r="AU28" s="97">
        <f t="shared" si="14"/>
        <v>0</v>
      </c>
      <c r="AV28" s="97">
        <f t="shared" si="14"/>
        <v>0</v>
      </c>
      <c r="AW28" s="97">
        <f t="shared" si="14"/>
        <v>0</v>
      </c>
      <c r="AX28" s="97">
        <f t="shared" si="14"/>
        <v>0</v>
      </c>
      <c r="AY28" s="97">
        <f t="shared" si="14"/>
        <v>0</v>
      </c>
      <c r="AZ28" s="97">
        <f t="shared" si="14"/>
        <v>0</v>
      </c>
      <c r="BA28" s="97">
        <f t="shared" si="14"/>
        <v>0</v>
      </c>
      <c r="BB28" s="97">
        <f t="shared" si="14"/>
        <v>0</v>
      </c>
      <c r="BC28" s="97">
        <f t="shared" si="14"/>
        <v>0</v>
      </c>
      <c r="BD28" s="97">
        <f t="shared" si="14"/>
        <v>0</v>
      </c>
      <c r="BE28" s="119">
        <f t="shared" si="8"/>
        <v>0</v>
      </c>
      <c r="BF28" s="119">
        <f t="shared" si="9"/>
        <v>0</v>
      </c>
      <c r="BI28"/>
      <c r="BJ28"/>
      <c r="BK28"/>
      <c r="BL28"/>
      <c r="BM28"/>
      <c r="BN28"/>
      <c r="BO28"/>
    </row>
    <row r="29" spans="1:67" x14ac:dyDescent="0.25">
      <c r="A29">
        <v>3022010</v>
      </c>
      <c r="B29" s="117">
        <v>3022010</v>
      </c>
      <c r="C29" t="s">
        <v>438</v>
      </c>
      <c r="D29" s="106">
        <v>0</v>
      </c>
      <c r="E29" s="106" t="s">
        <v>403</v>
      </c>
      <c r="F29" s="106" t="s">
        <v>409</v>
      </c>
      <c r="G29" t="s">
        <v>861</v>
      </c>
      <c r="H29" t="s">
        <v>872</v>
      </c>
      <c r="I29" t="s">
        <v>278</v>
      </c>
      <c r="J29">
        <v>657120</v>
      </c>
      <c r="K29" s="117" t="s">
        <v>12</v>
      </c>
      <c r="L29" s="106">
        <v>1</v>
      </c>
      <c r="M29" s="106" t="str">
        <f t="shared" si="6"/>
        <v>ARPs.I03</v>
      </c>
      <c r="N29" s="106">
        <v>160141</v>
      </c>
      <c r="O29" t="s">
        <v>353</v>
      </c>
      <c r="P29" t="s">
        <v>353</v>
      </c>
      <c r="Q29" t="s">
        <v>352</v>
      </c>
      <c r="R29" t="s">
        <v>810</v>
      </c>
      <c r="S29" t="s">
        <v>845</v>
      </c>
      <c r="T29" s="124">
        <v>291303</v>
      </c>
      <c r="U29" t="str">
        <f t="shared" si="1"/>
        <v>2010.ARPs.I03.Ap251</v>
      </c>
      <c r="V29" t="str">
        <f t="shared" si="2"/>
        <v>Childs Hill School.2010.ARPs.I03.Ap25</v>
      </c>
      <c r="W29" s="118">
        <v>44815.846153846156</v>
      </c>
      <c r="X29" s="118" t="s">
        <v>24348</v>
      </c>
      <c r="Y29" s="118" t="s">
        <v>24349</v>
      </c>
      <c r="Z29" s="118">
        <v>22407.923076923078</v>
      </c>
      <c r="AA29" s="97" t="str">
        <f t="shared" ref="AA29:AA36" si="18">RIGHT(A29,4)&amp;M29&amp;"Jun25"</f>
        <v>2010ARPs.I03Jun25</v>
      </c>
      <c r="AB29" s="118" t="str">
        <f t="shared" ref="AB29:AB36" si="19">LEFT(C29,7)&amp;"."&amp;AA29</f>
        <v>Child's.2010ARPs.I03Jun25</v>
      </c>
      <c r="AC29" s="97">
        <f t="shared" si="15"/>
        <v>22407.923076923074</v>
      </c>
      <c r="AE29" s="118"/>
      <c r="AF29" s="97">
        <f t="shared" si="16"/>
        <v>22407.923076923074</v>
      </c>
      <c r="AG29" s="97">
        <f t="shared" si="16"/>
        <v>22407.923076923074</v>
      </c>
      <c r="AH29" s="97">
        <f t="shared" si="16"/>
        <v>22407.923076923074</v>
      </c>
      <c r="AI29" s="97">
        <f t="shared" si="16"/>
        <v>22407.923076923074</v>
      </c>
      <c r="AJ29" s="97" t="str">
        <f t="shared" si="4"/>
        <v>2010.ARPs.I03.Sep241</v>
      </c>
      <c r="AK29" s="118" t="str">
        <f t="shared" si="5"/>
        <v>Childs Hill School.2010.ARPs.I03.Sep24</v>
      </c>
      <c r="AL29" s="97">
        <f t="shared" si="16"/>
        <v>22407.923076923074</v>
      </c>
      <c r="AM29" s="97">
        <f t="shared" si="16"/>
        <v>22407.923076923074</v>
      </c>
      <c r="AN29" s="97">
        <f t="shared" si="16"/>
        <v>22407.923076923074</v>
      </c>
      <c r="AO29" s="97">
        <f t="shared" si="16"/>
        <v>22407.923076923074</v>
      </c>
      <c r="AP29" s="97">
        <f t="shared" si="16"/>
        <v>22407.923076923074</v>
      </c>
      <c r="AQ29" s="97">
        <f t="shared" si="16"/>
        <v>22407.923076923074</v>
      </c>
      <c r="AR29" s="97">
        <f t="shared" si="16"/>
        <v>22407.923076923074</v>
      </c>
      <c r="AS29" s="97">
        <f t="shared" si="14"/>
        <v>22407.923076923074</v>
      </c>
      <c r="AT29" s="97">
        <f t="shared" si="14"/>
        <v>22407.923076923074</v>
      </c>
      <c r="AU29" s="97">
        <f t="shared" si="14"/>
        <v>22407.923076923074</v>
      </c>
      <c r="AV29" s="97">
        <f t="shared" si="14"/>
        <v>22407.923076923074</v>
      </c>
      <c r="AW29" s="97">
        <f t="shared" si="14"/>
        <v>22407.923076923074</v>
      </c>
      <c r="AX29" s="97">
        <f t="shared" si="14"/>
        <v>22407.923076923074</v>
      </c>
      <c r="AY29" s="97">
        <f t="shared" si="14"/>
        <v>22407.923076923074</v>
      </c>
      <c r="AZ29" s="97">
        <f t="shared" si="14"/>
        <v>22407.923076923074</v>
      </c>
      <c r="BA29" s="97">
        <f t="shared" si="14"/>
        <v>22407.923076923074</v>
      </c>
      <c r="BB29" s="97">
        <f t="shared" si="14"/>
        <v>22407.923076923074</v>
      </c>
      <c r="BC29" s="97">
        <f t="shared" si="14"/>
        <v>22407.923076923074</v>
      </c>
      <c r="BD29" s="97">
        <f t="shared" si="14"/>
        <v>22407.923076923074</v>
      </c>
      <c r="BE29" s="119">
        <f t="shared" si="8"/>
        <v>291302.99999999994</v>
      </c>
      <c r="BF29" s="119">
        <f t="shared" si="9"/>
        <v>0</v>
      </c>
      <c r="BI29"/>
      <c r="BJ29"/>
      <c r="BK29"/>
      <c r="BL29"/>
      <c r="BM29"/>
      <c r="BN29"/>
      <c r="BO29"/>
    </row>
    <row r="30" spans="1:67" x14ac:dyDescent="0.25">
      <c r="A30">
        <v>3022010</v>
      </c>
      <c r="B30" s="117">
        <v>3022010</v>
      </c>
      <c r="C30" t="s">
        <v>438</v>
      </c>
      <c r="D30" s="106">
        <v>0</v>
      </c>
      <c r="E30" s="106" t="s">
        <v>403</v>
      </c>
      <c r="F30" s="106" t="s">
        <v>409</v>
      </c>
      <c r="G30" t="s">
        <v>858</v>
      </c>
      <c r="H30" t="s">
        <v>872</v>
      </c>
      <c r="I30" t="s">
        <v>279</v>
      </c>
      <c r="J30">
        <v>657120</v>
      </c>
      <c r="K30" s="117" t="s">
        <v>12</v>
      </c>
      <c r="L30" s="106">
        <v>1</v>
      </c>
      <c r="M30" s="106" t="str">
        <f t="shared" si="6"/>
        <v>EHCP.I03</v>
      </c>
      <c r="N30" s="106">
        <v>160141</v>
      </c>
      <c r="O30" t="s">
        <v>353</v>
      </c>
      <c r="P30" t="s">
        <v>353</v>
      </c>
      <c r="Q30" t="s">
        <v>352</v>
      </c>
      <c r="R30" t="s">
        <v>810</v>
      </c>
      <c r="S30" t="s">
        <v>843</v>
      </c>
      <c r="T30" s="124">
        <v>309315.23000000004</v>
      </c>
      <c r="U30" t="str">
        <f t="shared" si="1"/>
        <v>2010.EHCP.I03.Ap251</v>
      </c>
      <c r="V30" t="str">
        <f t="shared" si="2"/>
        <v>Childs Hill School.2010.EHCP.I03.Ap25</v>
      </c>
      <c r="W30" s="118">
        <v>40448.615384615383</v>
      </c>
      <c r="X30" s="118" t="s">
        <v>24350</v>
      </c>
      <c r="Y30" s="118" t="s">
        <v>24351</v>
      </c>
      <c r="Z30" s="118">
        <v>20224.307692307691</v>
      </c>
      <c r="AA30" s="97" t="str">
        <f t="shared" si="18"/>
        <v>2010EHCP.I03Jun25</v>
      </c>
      <c r="AB30" s="118" t="str">
        <f t="shared" si="19"/>
        <v>Child's.2010EHCP.I03Jun25</v>
      </c>
      <c r="AC30" s="97">
        <f t="shared" si="15"/>
        <v>24864.230692307698</v>
      </c>
      <c r="AE30" s="118"/>
      <c r="AF30" s="97">
        <f t="shared" si="16"/>
        <v>24864.230692307698</v>
      </c>
      <c r="AG30" s="97">
        <f t="shared" si="16"/>
        <v>24864.230692307698</v>
      </c>
      <c r="AH30" s="97">
        <f t="shared" si="16"/>
        <v>24864.230692307698</v>
      </c>
      <c r="AI30" s="97">
        <f t="shared" si="16"/>
        <v>24864.230692307698</v>
      </c>
      <c r="AJ30" s="97" t="str">
        <f t="shared" si="4"/>
        <v>2010.EHCP.I03.Sep241</v>
      </c>
      <c r="AK30" s="118" t="str">
        <f t="shared" si="5"/>
        <v>Childs Hill School.2010.EHCP.I03.Sep24</v>
      </c>
      <c r="AL30" s="97">
        <f t="shared" si="16"/>
        <v>24864.230692307698</v>
      </c>
      <c r="AM30" s="97">
        <f t="shared" si="16"/>
        <v>24864.230692307698</v>
      </c>
      <c r="AN30" s="97">
        <f t="shared" si="16"/>
        <v>24864.230692307698</v>
      </c>
      <c r="AO30" s="97">
        <f t="shared" si="16"/>
        <v>24864.230692307698</v>
      </c>
      <c r="AP30" s="97">
        <f t="shared" si="16"/>
        <v>24864.230692307698</v>
      </c>
      <c r="AQ30" s="97">
        <f t="shared" si="16"/>
        <v>24864.230692307698</v>
      </c>
      <c r="AR30" s="97">
        <f t="shared" si="16"/>
        <v>24864.230692307698</v>
      </c>
      <c r="AS30" s="97">
        <f t="shared" si="14"/>
        <v>24864.230692307698</v>
      </c>
      <c r="AT30" s="97">
        <f t="shared" si="14"/>
        <v>24864.230692307698</v>
      </c>
      <c r="AU30" s="97">
        <f t="shared" si="14"/>
        <v>24864.230692307698</v>
      </c>
      <c r="AV30" s="97">
        <f t="shared" si="14"/>
        <v>24864.230692307698</v>
      </c>
      <c r="AW30" s="97">
        <f t="shared" si="14"/>
        <v>24864.230692307698</v>
      </c>
      <c r="AX30" s="97">
        <f t="shared" si="14"/>
        <v>24864.230692307698</v>
      </c>
      <c r="AY30" s="97">
        <f t="shared" si="14"/>
        <v>24864.230692307698</v>
      </c>
      <c r="AZ30" s="97">
        <f t="shared" si="14"/>
        <v>24864.230692307698</v>
      </c>
      <c r="BA30" s="97">
        <f t="shared" si="14"/>
        <v>24864.230692307698</v>
      </c>
      <c r="BB30" s="97">
        <f t="shared" si="14"/>
        <v>24864.230692307698</v>
      </c>
      <c r="BC30" s="97">
        <f t="shared" si="14"/>
        <v>24864.230692307698</v>
      </c>
      <c r="BD30" s="97">
        <f t="shared" si="14"/>
        <v>24864.230692307698</v>
      </c>
      <c r="BE30" s="119">
        <f t="shared" si="8"/>
        <v>309315.23000000004</v>
      </c>
      <c r="BF30" s="119">
        <f t="shared" si="9"/>
        <v>0</v>
      </c>
      <c r="BI30"/>
      <c r="BJ30"/>
      <c r="BK30"/>
      <c r="BL30"/>
      <c r="BM30"/>
      <c r="BN30"/>
      <c r="BO30"/>
    </row>
    <row r="31" spans="1:67" x14ac:dyDescent="0.25">
      <c r="A31">
        <v>3022011</v>
      </c>
      <c r="B31" s="117">
        <v>3022011</v>
      </c>
      <c r="C31" t="s">
        <v>440</v>
      </c>
      <c r="D31" s="106">
        <v>0</v>
      </c>
      <c r="E31" s="106" t="s">
        <v>400</v>
      </c>
      <c r="F31" s="106" t="s">
        <v>409</v>
      </c>
      <c r="G31" t="s">
        <v>859</v>
      </c>
      <c r="H31" t="s">
        <v>871</v>
      </c>
      <c r="I31" t="s">
        <v>279</v>
      </c>
      <c r="J31">
        <v>661225</v>
      </c>
      <c r="K31" s="117" t="s">
        <v>12</v>
      </c>
      <c r="L31" s="106">
        <v>1</v>
      </c>
      <c r="M31" s="106" t="str">
        <f t="shared" si="6"/>
        <v>EHCP.I03</v>
      </c>
      <c r="N31" s="106">
        <v>400020</v>
      </c>
      <c r="O31" t="s">
        <v>46</v>
      </c>
      <c r="P31" t="s">
        <v>46</v>
      </c>
      <c r="Q31" t="s">
        <v>47</v>
      </c>
      <c r="R31" t="s">
        <v>48</v>
      </c>
      <c r="S31" t="s">
        <v>844</v>
      </c>
      <c r="T31" s="124">
        <v>82915</v>
      </c>
      <c r="U31" t="str">
        <f t="shared" si="1"/>
        <v>2011.EHCP.I03.Ap251</v>
      </c>
      <c r="V31" t="str">
        <f t="shared" si="2"/>
        <v>Church Hill School.2011.EHCP.I03.Ap25</v>
      </c>
      <c r="W31" s="118">
        <v>15737.538461538461</v>
      </c>
      <c r="X31" s="118" t="s">
        <v>24352</v>
      </c>
      <c r="Y31" s="118" t="s">
        <v>24353</v>
      </c>
      <c r="Z31" s="118">
        <v>7868.7692307692305</v>
      </c>
      <c r="AA31" s="97" t="str">
        <f t="shared" si="18"/>
        <v>2011EHCP.I03Jun25</v>
      </c>
      <c r="AB31" s="118" t="str">
        <f t="shared" si="19"/>
        <v>Church .2011EHCP.I03Jun25</v>
      </c>
      <c r="AC31" s="97">
        <f t="shared" si="15"/>
        <v>5930.8692307692309</v>
      </c>
      <c r="AE31" s="118"/>
      <c r="AF31" s="97">
        <f t="shared" si="16"/>
        <v>5930.8692307692309</v>
      </c>
      <c r="AG31" s="97">
        <f t="shared" si="16"/>
        <v>5930.8692307692309</v>
      </c>
      <c r="AH31" s="97">
        <f t="shared" si="16"/>
        <v>5930.8692307692309</v>
      </c>
      <c r="AI31" s="97">
        <f t="shared" si="16"/>
        <v>5930.8692307692309</v>
      </c>
      <c r="AJ31" s="97" t="str">
        <f t="shared" si="4"/>
        <v>2011.EHCP.I03.Sep241</v>
      </c>
      <c r="AK31" s="118" t="str">
        <f t="shared" si="5"/>
        <v>Church Hill School.2011.EHCP.I03.Sep24</v>
      </c>
      <c r="AL31" s="97">
        <f t="shared" si="16"/>
        <v>5930.8692307692309</v>
      </c>
      <c r="AM31" s="97">
        <f t="shared" si="16"/>
        <v>5930.8692307692309</v>
      </c>
      <c r="AN31" s="97">
        <f t="shared" si="16"/>
        <v>5930.8692307692309</v>
      </c>
      <c r="AO31" s="97">
        <f t="shared" si="16"/>
        <v>5930.8692307692309</v>
      </c>
      <c r="AP31" s="97">
        <f t="shared" si="16"/>
        <v>5930.8692307692309</v>
      </c>
      <c r="AQ31" s="97">
        <f t="shared" si="16"/>
        <v>5930.8692307692309</v>
      </c>
      <c r="AR31" s="97">
        <f t="shared" si="16"/>
        <v>5930.8692307692309</v>
      </c>
      <c r="AS31" s="97">
        <f t="shared" si="14"/>
        <v>5930.8692307692309</v>
      </c>
      <c r="AT31" s="97">
        <f t="shared" si="14"/>
        <v>5930.8692307692309</v>
      </c>
      <c r="AU31" s="97">
        <f t="shared" si="14"/>
        <v>5930.8692307692309</v>
      </c>
      <c r="AV31" s="97">
        <f t="shared" si="14"/>
        <v>5930.8692307692309</v>
      </c>
      <c r="AW31" s="97">
        <f t="shared" si="14"/>
        <v>5930.8692307692309</v>
      </c>
      <c r="AX31" s="97">
        <f t="shared" si="14"/>
        <v>5930.8692307692309</v>
      </c>
      <c r="AY31" s="97">
        <f t="shared" si="14"/>
        <v>5930.8692307692309</v>
      </c>
      <c r="AZ31" s="97">
        <f t="shared" si="14"/>
        <v>5930.8692307692309</v>
      </c>
      <c r="BA31" s="97">
        <f t="shared" si="14"/>
        <v>5930.8692307692309</v>
      </c>
      <c r="BB31" s="97">
        <f t="shared" si="14"/>
        <v>5930.8692307692309</v>
      </c>
      <c r="BC31" s="97">
        <f t="shared" si="14"/>
        <v>5930.8692307692309</v>
      </c>
      <c r="BD31" s="97">
        <f t="shared" si="14"/>
        <v>5930.8692307692309</v>
      </c>
      <c r="BE31" s="119">
        <f t="shared" si="8"/>
        <v>82915</v>
      </c>
      <c r="BF31" s="119">
        <f t="shared" si="9"/>
        <v>0</v>
      </c>
      <c r="BI31"/>
      <c r="BJ31"/>
      <c r="BK31"/>
      <c r="BL31"/>
      <c r="BM31"/>
      <c r="BN31"/>
      <c r="BO31"/>
    </row>
    <row r="32" spans="1:67" x14ac:dyDescent="0.25">
      <c r="A32">
        <v>3022014</v>
      </c>
      <c r="B32" s="117">
        <v>3022014</v>
      </c>
      <c r="C32" t="s">
        <v>443</v>
      </c>
      <c r="D32" s="106">
        <v>0</v>
      </c>
      <c r="E32" s="106" t="s">
        <v>400</v>
      </c>
      <c r="F32" s="106" t="s">
        <v>409</v>
      </c>
      <c r="G32" t="s">
        <v>863</v>
      </c>
      <c r="H32" t="s">
        <v>871</v>
      </c>
      <c r="I32" t="s">
        <v>278</v>
      </c>
      <c r="J32">
        <v>661225</v>
      </c>
      <c r="K32" s="117" t="s">
        <v>12</v>
      </c>
      <c r="L32" s="106">
        <v>1</v>
      </c>
      <c r="M32" s="106" t="str">
        <f t="shared" si="6"/>
        <v>ARPs.I03</v>
      </c>
      <c r="N32" s="106">
        <v>400050</v>
      </c>
      <c r="O32" t="s">
        <v>91</v>
      </c>
      <c r="P32" t="s">
        <v>91</v>
      </c>
      <c r="Q32" t="s">
        <v>92</v>
      </c>
      <c r="R32" t="s">
        <v>93</v>
      </c>
      <c r="S32" t="s">
        <v>846</v>
      </c>
      <c r="T32" s="124">
        <v>128850</v>
      </c>
      <c r="U32" t="str">
        <f t="shared" si="1"/>
        <v>2014.ARPs.I03.Ap251</v>
      </c>
      <c r="V32" t="str">
        <f t="shared" si="2"/>
        <v>Colindale School.2014.ARPs.I03.Ap25</v>
      </c>
      <c r="W32" s="118">
        <v>19823.076923076922</v>
      </c>
      <c r="X32" s="118" t="s">
        <v>24354</v>
      </c>
      <c r="Y32" s="118" t="s">
        <v>24355</v>
      </c>
      <c r="Z32" s="118">
        <v>9911.538461538461</v>
      </c>
      <c r="AA32" s="97" t="str">
        <f t="shared" si="18"/>
        <v>2014ARPs.I03Jun25</v>
      </c>
      <c r="AB32" s="118" t="str">
        <f t="shared" si="19"/>
        <v>Colinda.2014ARPs.I03Jun25</v>
      </c>
      <c r="AC32" s="97">
        <f t="shared" si="15"/>
        <v>9911.5384615384628</v>
      </c>
      <c r="AE32" s="118"/>
      <c r="AF32" s="97">
        <f t="shared" si="16"/>
        <v>9911.5384615384628</v>
      </c>
      <c r="AG32" s="97">
        <f t="shared" si="16"/>
        <v>9911.5384615384628</v>
      </c>
      <c r="AH32" s="97">
        <f t="shared" si="16"/>
        <v>9911.5384615384628</v>
      </c>
      <c r="AI32" s="97">
        <f t="shared" si="16"/>
        <v>9911.5384615384628</v>
      </c>
      <c r="AJ32" s="97" t="str">
        <f t="shared" si="4"/>
        <v>2014.ARPs.I03.Sep241</v>
      </c>
      <c r="AK32" s="118" t="str">
        <f t="shared" si="5"/>
        <v>Colindale School.2014.ARPs.I03.Sep24</v>
      </c>
      <c r="AL32" s="97">
        <f t="shared" si="16"/>
        <v>9911.5384615384628</v>
      </c>
      <c r="AM32" s="97">
        <f t="shared" si="16"/>
        <v>9911.5384615384628</v>
      </c>
      <c r="AN32" s="97">
        <f t="shared" si="16"/>
        <v>9911.5384615384628</v>
      </c>
      <c r="AO32" s="97">
        <f t="shared" si="16"/>
        <v>9911.5384615384628</v>
      </c>
      <c r="AP32" s="97">
        <f t="shared" si="16"/>
        <v>9911.5384615384628</v>
      </c>
      <c r="AQ32" s="97">
        <f t="shared" si="16"/>
        <v>9911.5384615384628</v>
      </c>
      <c r="AR32" s="97">
        <f t="shared" si="16"/>
        <v>9911.5384615384628</v>
      </c>
      <c r="AS32" s="97">
        <f t="shared" si="14"/>
        <v>9911.5384615384628</v>
      </c>
      <c r="AT32" s="97">
        <f t="shared" si="14"/>
        <v>9911.5384615384628</v>
      </c>
      <c r="AU32" s="97">
        <f t="shared" si="14"/>
        <v>9911.5384615384628</v>
      </c>
      <c r="AV32" s="97">
        <f t="shared" si="14"/>
        <v>9911.5384615384628</v>
      </c>
      <c r="AW32" s="97">
        <f t="shared" si="14"/>
        <v>9911.5384615384628</v>
      </c>
      <c r="AX32" s="97">
        <f t="shared" si="14"/>
        <v>9911.5384615384628</v>
      </c>
      <c r="AY32" s="97">
        <f t="shared" si="14"/>
        <v>9911.5384615384628</v>
      </c>
      <c r="AZ32" s="97">
        <f t="shared" si="14"/>
        <v>9911.5384615384628</v>
      </c>
      <c r="BA32" s="97">
        <f t="shared" si="14"/>
        <v>9911.5384615384628</v>
      </c>
      <c r="BB32" s="97">
        <f t="shared" si="14"/>
        <v>9911.5384615384628</v>
      </c>
      <c r="BC32" s="97">
        <f t="shared" si="14"/>
        <v>9911.5384615384628</v>
      </c>
      <c r="BD32" s="97">
        <f t="shared" si="14"/>
        <v>9911.5384615384628</v>
      </c>
      <c r="BE32" s="119">
        <f t="shared" si="8"/>
        <v>128850.00000000004</v>
      </c>
      <c r="BF32" s="119">
        <f t="shared" si="9"/>
        <v>0</v>
      </c>
      <c r="BI32"/>
      <c r="BJ32"/>
      <c r="BK32"/>
      <c r="BL32"/>
      <c r="BM32"/>
      <c r="BN32"/>
      <c r="BO32"/>
    </row>
    <row r="33" spans="1:67" x14ac:dyDescent="0.25">
      <c r="A33">
        <v>3022014</v>
      </c>
      <c r="B33" s="117">
        <v>3022014</v>
      </c>
      <c r="C33" t="s">
        <v>443</v>
      </c>
      <c r="D33" s="106">
        <v>0</v>
      </c>
      <c r="E33" s="106" t="s">
        <v>400</v>
      </c>
      <c r="F33" s="106" t="s">
        <v>409</v>
      </c>
      <c r="G33" t="s">
        <v>859</v>
      </c>
      <c r="H33" t="s">
        <v>871</v>
      </c>
      <c r="I33" t="s">
        <v>279</v>
      </c>
      <c r="J33">
        <v>661225</v>
      </c>
      <c r="K33" s="117" t="s">
        <v>12</v>
      </c>
      <c r="L33" s="106">
        <v>1</v>
      </c>
      <c r="M33" s="106" t="str">
        <f t="shared" si="6"/>
        <v>EHCP.I03</v>
      </c>
      <c r="N33" s="106">
        <v>400050</v>
      </c>
      <c r="O33" t="s">
        <v>91</v>
      </c>
      <c r="P33" t="s">
        <v>91</v>
      </c>
      <c r="Q33" t="s">
        <v>92</v>
      </c>
      <c r="R33" t="s">
        <v>93</v>
      </c>
      <c r="S33" t="s">
        <v>844</v>
      </c>
      <c r="T33" s="124">
        <v>255067.82333333333</v>
      </c>
      <c r="U33" t="str">
        <f t="shared" si="1"/>
        <v>2014.EHCP.I03.Ap251</v>
      </c>
      <c r="V33" t="str">
        <f t="shared" si="2"/>
        <v>Colindale School.2014.EHCP.I03.Ap25</v>
      </c>
      <c r="W33" s="118">
        <v>36710.923589743586</v>
      </c>
      <c r="X33" s="118" t="s">
        <v>24356</v>
      </c>
      <c r="Y33" s="118" t="s">
        <v>24357</v>
      </c>
      <c r="Z33" s="118">
        <v>18355.461794871793</v>
      </c>
      <c r="AA33" s="97" t="str">
        <f t="shared" si="18"/>
        <v>2014EHCP.I03Jun25</v>
      </c>
      <c r="AB33" s="118" t="str">
        <f t="shared" si="19"/>
        <v>Colinda.2014EHCP.I03Jun25</v>
      </c>
      <c r="AC33" s="97">
        <f t="shared" si="15"/>
        <v>20000.143794871798</v>
      </c>
      <c r="AE33" s="118"/>
      <c r="AF33" s="97">
        <f t="shared" si="16"/>
        <v>20000.143794871798</v>
      </c>
      <c r="AG33" s="97">
        <f t="shared" si="16"/>
        <v>20000.143794871798</v>
      </c>
      <c r="AH33" s="97">
        <f t="shared" si="16"/>
        <v>20000.143794871798</v>
      </c>
      <c r="AI33" s="97">
        <f t="shared" si="16"/>
        <v>20000.143794871798</v>
      </c>
      <c r="AJ33" s="97" t="str">
        <f t="shared" si="4"/>
        <v>2014.EHCP.I03.Sep241</v>
      </c>
      <c r="AK33" s="118" t="str">
        <f t="shared" si="5"/>
        <v>Colindale School.2014.EHCP.I03.Sep24</v>
      </c>
      <c r="AL33" s="97">
        <f t="shared" si="16"/>
        <v>20000.143794871798</v>
      </c>
      <c r="AM33" s="97">
        <f t="shared" si="16"/>
        <v>20000.143794871798</v>
      </c>
      <c r="AN33" s="97">
        <f t="shared" si="16"/>
        <v>20000.143794871798</v>
      </c>
      <c r="AO33" s="97">
        <f t="shared" si="16"/>
        <v>20000.143794871798</v>
      </c>
      <c r="AP33" s="97">
        <f t="shared" si="16"/>
        <v>20000.143794871798</v>
      </c>
      <c r="AQ33" s="97">
        <f t="shared" si="16"/>
        <v>20000.143794871798</v>
      </c>
      <c r="AR33" s="97">
        <f t="shared" si="16"/>
        <v>20000.143794871798</v>
      </c>
      <c r="AS33" s="97">
        <f t="shared" si="14"/>
        <v>20000.143794871798</v>
      </c>
      <c r="AT33" s="97">
        <f t="shared" si="14"/>
        <v>20000.143794871798</v>
      </c>
      <c r="AU33" s="97">
        <f t="shared" si="14"/>
        <v>20000.143794871798</v>
      </c>
      <c r="AV33" s="97">
        <f t="shared" si="14"/>
        <v>20000.143794871798</v>
      </c>
      <c r="AW33" s="97">
        <f t="shared" si="14"/>
        <v>20000.143794871798</v>
      </c>
      <c r="AX33" s="97">
        <f t="shared" si="14"/>
        <v>20000.143794871798</v>
      </c>
      <c r="AY33" s="97">
        <f t="shared" si="14"/>
        <v>20000.143794871798</v>
      </c>
      <c r="AZ33" s="97">
        <f t="shared" si="14"/>
        <v>20000.143794871798</v>
      </c>
      <c r="BA33" s="97">
        <f t="shared" si="14"/>
        <v>20000.143794871798</v>
      </c>
      <c r="BB33" s="97">
        <f t="shared" si="14"/>
        <v>20000.143794871798</v>
      </c>
      <c r="BC33" s="97">
        <f t="shared" si="14"/>
        <v>20000.143794871798</v>
      </c>
      <c r="BD33" s="97">
        <f t="shared" si="14"/>
        <v>20000.143794871798</v>
      </c>
      <c r="BE33" s="119">
        <f t="shared" si="8"/>
        <v>255067.82333333342</v>
      </c>
      <c r="BF33" s="119">
        <f t="shared" si="9"/>
        <v>0</v>
      </c>
      <c r="BI33"/>
      <c r="BJ33"/>
      <c r="BK33"/>
      <c r="BL33"/>
      <c r="BM33"/>
      <c r="BN33"/>
      <c r="BO33"/>
    </row>
    <row r="34" spans="1:67" x14ac:dyDescent="0.25">
      <c r="A34">
        <v>3022014</v>
      </c>
      <c r="B34" s="117">
        <v>3022014</v>
      </c>
      <c r="C34" t="s">
        <v>443</v>
      </c>
      <c r="D34" s="106">
        <v>0</v>
      </c>
      <c r="E34" s="106" t="s">
        <v>400</v>
      </c>
      <c r="F34" s="106" t="s">
        <v>409</v>
      </c>
      <c r="G34" t="s">
        <v>855</v>
      </c>
      <c r="H34" t="s">
        <v>277</v>
      </c>
      <c r="I34" t="s">
        <v>277</v>
      </c>
      <c r="J34">
        <v>661225</v>
      </c>
      <c r="K34" s="117" t="s">
        <v>12</v>
      </c>
      <c r="L34" s="106">
        <v>1</v>
      </c>
      <c r="M34" s="106" t="str">
        <f t="shared" si="6"/>
        <v>SEN .I03</v>
      </c>
      <c r="N34" s="106">
        <v>400050</v>
      </c>
      <c r="O34" t="s">
        <v>91</v>
      </c>
      <c r="P34" t="s">
        <v>91</v>
      </c>
      <c r="Q34" t="s">
        <v>92</v>
      </c>
      <c r="R34" t="s">
        <v>93</v>
      </c>
      <c r="S34" t="s">
        <v>840</v>
      </c>
      <c r="T34" s="124">
        <v>4422</v>
      </c>
      <c r="U34" t="str">
        <f t="shared" si="1"/>
        <v>2014.SEN .I03.Ap251</v>
      </c>
      <c r="V34" t="str">
        <f t="shared" si="2"/>
        <v>Colindale School.2014.SEN .I03.Ap25</v>
      </c>
      <c r="W34" s="118">
        <v>0</v>
      </c>
      <c r="X34" s="118" t="s">
        <v>24358</v>
      </c>
      <c r="Y34" s="118" t="s">
        <v>24359</v>
      </c>
      <c r="Z34" s="118">
        <v>0</v>
      </c>
      <c r="AA34" s="97" t="str">
        <f t="shared" si="18"/>
        <v>2014SEN .I03Jun25</v>
      </c>
      <c r="AB34" s="118" t="str">
        <f t="shared" si="19"/>
        <v>Colinda.2014SEN .I03Jun25</v>
      </c>
      <c r="AC34" s="97">
        <f t="shared" si="15"/>
        <v>442.2</v>
      </c>
      <c r="AE34" s="118"/>
      <c r="AF34" s="97">
        <f t="shared" si="16"/>
        <v>442.2</v>
      </c>
      <c r="AG34" s="97">
        <f t="shared" si="16"/>
        <v>442.2</v>
      </c>
      <c r="AH34" s="97">
        <f t="shared" si="16"/>
        <v>442.2</v>
      </c>
      <c r="AI34" s="97">
        <f t="shared" si="16"/>
        <v>442.2</v>
      </c>
      <c r="AJ34" s="97" t="str">
        <f t="shared" si="4"/>
        <v>2014.SEN .I03.Sep241</v>
      </c>
      <c r="AK34" s="118" t="str">
        <f t="shared" si="5"/>
        <v>Colindale School.2014.SEN .I03.Sep24</v>
      </c>
      <c r="AL34" s="97">
        <f t="shared" si="16"/>
        <v>442.2</v>
      </c>
      <c r="AM34" s="97">
        <f t="shared" si="16"/>
        <v>442.2</v>
      </c>
      <c r="AN34" s="97">
        <f t="shared" si="16"/>
        <v>442.2</v>
      </c>
      <c r="AO34" s="97">
        <f t="shared" si="16"/>
        <v>442.2</v>
      </c>
      <c r="AP34" s="97">
        <f t="shared" si="16"/>
        <v>442.2</v>
      </c>
      <c r="AQ34" s="97">
        <f t="shared" si="16"/>
        <v>442.2</v>
      </c>
      <c r="AR34" s="97">
        <f t="shared" si="16"/>
        <v>442.2</v>
      </c>
      <c r="AS34" s="97">
        <f t="shared" si="14"/>
        <v>442.2</v>
      </c>
      <c r="AT34" s="97">
        <f t="shared" si="14"/>
        <v>442.2</v>
      </c>
      <c r="AU34" s="97">
        <f t="shared" si="14"/>
        <v>442.2</v>
      </c>
      <c r="AV34" s="97">
        <f t="shared" si="14"/>
        <v>442.2</v>
      </c>
      <c r="AW34" s="97">
        <f t="shared" si="14"/>
        <v>442.2</v>
      </c>
      <c r="AX34" s="97">
        <f t="shared" si="14"/>
        <v>442.2</v>
      </c>
      <c r="AY34" s="97">
        <f t="shared" si="14"/>
        <v>442.2</v>
      </c>
      <c r="AZ34" s="97">
        <f t="shared" si="14"/>
        <v>442.2</v>
      </c>
      <c r="BA34" s="97">
        <f t="shared" si="14"/>
        <v>442.2</v>
      </c>
      <c r="BB34" s="97">
        <f t="shared" si="14"/>
        <v>442.2</v>
      </c>
      <c r="BC34" s="97">
        <f t="shared" si="14"/>
        <v>442.2</v>
      </c>
      <c r="BD34" s="97">
        <f t="shared" si="14"/>
        <v>442.2</v>
      </c>
      <c r="BE34" s="119">
        <f t="shared" si="8"/>
        <v>4421.9999999999991</v>
      </c>
      <c r="BF34" s="119">
        <f t="shared" si="9"/>
        <v>0</v>
      </c>
      <c r="BI34"/>
      <c r="BJ34"/>
      <c r="BK34"/>
      <c r="BL34"/>
      <c r="BM34"/>
      <c r="BN34"/>
      <c r="BO34"/>
    </row>
    <row r="35" spans="1:67" x14ac:dyDescent="0.25">
      <c r="A35">
        <v>3022015</v>
      </c>
      <c r="B35" s="117">
        <v>3022015</v>
      </c>
      <c r="C35" t="s">
        <v>445</v>
      </c>
      <c r="D35" s="106">
        <v>0</v>
      </c>
      <c r="E35" s="106" t="s">
        <v>400</v>
      </c>
      <c r="F35" s="106" t="s">
        <v>409</v>
      </c>
      <c r="G35" t="s">
        <v>863</v>
      </c>
      <c r="H35" t="s">
        <v>871</v>
      </c>
      <c r="I35" t="s">
        <v>278</v>
      </c>
      <c r="J35">
        <v>661225</v>
      </c>
      <c r="K35" s="117" t="s">
        <v>12</v>
      </c>
      <c r="L35" s="106">
        <v>1</v>
      </c>
      <c r="M35" s="106" t="str">
        <f t="shared" si="6"/>
        <v>ARPs.I03</v>
      </c>
      <c r="N35" s="106">
        <v>400059</v>
      </c>
      <c r="O35" t="s">
        <v>241</v>
      </c>
      <c r="P35" t="s">
        <v>241</v>
      </c>
      <c r="Q35" t="s">
        <v>242</v>
      </c>
      <c r="R35" t="s">
        <v>243</v>
      </c>
      <c r="S35" t="s">
        <v>846</v>
      </c>
      <c r="T35" s="124">
        <v>262024</v>
      </c>
      <c r="U35" t="str">
        <f t="shared" si="1"/>
        <v>2015.ARPs.I03.Ap251</v>
      </c>
      <c r="V35" t="str">
        <f t="shared" si="2"/>
        <v>Coppetts Wood School.2015.ARPs.I03.Ap25</v>
      </c>
      <c r="W35" s="118">
        <v>40311.384615384617</v>
      </c>
      <c r="X35" s="118" t="s">
        <v>24360</v>
      </c>
      <c r="Y35" s="118" t="s">
        <v>24361</v>
      </c>
      <c r="Z35" s="118">
        <v>20155.692307692309</v>
      </c>
      <c r="AA35" s="97" t="str">
        <f t="shared" si="18"/>
        <v>2015ARPs.I03Jun25</v>
      </c>
      <c r="AB35" s="118" t="str">
        <f t="shared" si="19"/>
        <v>Coppett.2015ARPs.I03Jun25</v>
      </c>
      <c r="AC35" s="97">
        <f t="shared" si="15"/>
        <v>20155.692307692305</v>
      </c>
      <c r="AE35" s="118"/>
      <c r="AF35" s="97">
        <f t="shared" si="16"/>
        <v>20155.692307692305</v>
      </c>
      <c r="AG35" s="97">
        <f t="shared" si="16"/>
        <v>20155.692307692305</v>
      </c>
      <c r="AH35" s="97">
        <f t="shared" si="16"/>
        <v>20155.692307692305</v>
      </c>
      <c r="AI35" s="97">
        <f t="shared" si="16"/>
        <v>20155.692307692305</v>
      </c>
      <c r="AJ35" s="97" t="str">
        <f t="shared" si="4"/>
        <v>2015.ARPs.I03.Sep241</v>
      </c>
      <c r="AK35" s="118" t="str">
        <f t="shared" si="5"/>
        <v>Coppetts Wood School.2015.ARPs.I03.Sep24</v>
      </c>
      <c r="AL35" s="97">
        <f t="shared" si="16"/>
        <v>20155.692307692305</v>
      </c>
      <c r="AM35" s="97">
        <f t="shared" si="16"/>
        <v>20155.692307692305</v>
      </c>
      <c r="AN35" s="97">
        <f t="shared" si="16"/>
        <v>20155.692307692305</v>
      </c>
      <c r="AO35" s="97">
        <f t="shared" si="16"/>
        <v>20155.692307692305</v>
      </c>
      <c r="AP35" s="97">
        <f t="shared" si="16"/>
        <v>20155.692307692305</v>
      </c>
      <c r="AQ35" s="97">
        <f t="shared" si="16"/>
        <v>20155.692307692305</v>
      </c>
      <c r="AR35" s="97">
        <f t="shared" si="16"/>
        <v>20155.692307692305</v>
      </c>
      <c r="AS35" s="97">
        <f t="shared" si="14"/>
        <v>20155.692307692305</v>
      </c>
      <c r="AT35" s="97">
        <f t="shared" si="14"/>
        <v>20155.692307692305</v>
      </c>
      <c r="AU35" s="97">
        <f t="shared" si="14"/>
        <v>20155.692307692305</v>
      </c>
      <c r="AV35" s="97">
        <f t="shared" si="14"/>
        <v>20155.692307692305</v>
      </c>
      <c r="AW35" s="97">
        <f t="shared" si="14"/>
        <v>20155.692307692305</v>
      </c>
      <c r="AX35" s="97">
        <f t="shared" si="14"/>
        <v>20155.692307692305</v>
      </c>
      <c r="AY35" s="97">
        <f t="shared" si="14"/>
        <v>20155.692307692305</v>
      </c>
      <c r="AZ35" s="97">
        <f t="shared" si="14"/>
        <v>20155.692307692305</v>
      </c>
      <c r="BA35" s="97">
        <f t="shared" si="14"/>
        <v>20155.692307692305</v>
      </c>
      <c r="BB35" s="97">
        <f t="shared" si="14"/>
        <v>20155.692307692305</v>
      </c>
      <c r="BC35" s="97">
        <f t="shared" si="14"/>
        <v>20155.692307692305</v>
      </c>
      <c r="BD35" s="97">
        <f t="shared" si="14"/>
        <v>20155.692307692305</v>
      </c>
      <c r="BE35" s="119">
        <f t="shared" si="8"/>
        <v>262024.00000000003</v>
      </c>
      <c r="BF35" s="119">
        <f t="shared" si="9"/>
        <v>0</v>
      </c>
      <c r="BI35"/>
      <c r="BJ35"/>
      <c r="BK35"/>
      <c r="BL35"/>
      <c r="BM35"/>
      <c r="BN35"/>
      <c r="BO35"/>
    </row>
    <row r="36" spans="1:67" x14ac:dyDescent="0.25">
      <c r="A36">
        <v>3022015</v>
      </c>
      <c r="B36" s="117">
        <v>3022015</v>
      </c>
      <c r="C36" t="s">
        <v>445</v>
      </c>
      <c r="D36" s="106">
        <v>0</v>
      </c>
      <c r="E36" s="106" t="s">
        <v>400</v>
      </c>
      <c r="F36" s="106" t="s">
        <v>409</v>
      </c>
      <c r="G36" t="s">
        <v>859</v>
      </c>
      <c r="H36" t="s">
        <v>871</v>
      </c>
      <c r="I36" t="s">
        <v>279</v>
      </c>
      <c r="J36">
        <v>661225</v>
      </c>
      <c r="K36" s="117" t="s">
        <v>12</v>
      </c>
      <c r="L36" s="106">
        <v>1</v>
      </c>
      <c r="M36" s="106" t="str">
        <f t="shared" si="6"/>
        <v>EHCP.I03</v>
      </c>
      <c r="N36" s="106">
        <v>400059</v>
      </c>
      <c r="O36" t="s">
        <v>241</v>
      </c>
      <c r="P36" t="s">
        <v>241</v>
      </c>
      <c r="Q36" t="s">
        <v>242</v>
      </c>
      <c r="R36" t="s">
        <v>243</v>
      </c>
      <c r="S36" t="s">
        <v>844</v>
      </c>
      <c r="T36" s="124">
        <v>111266</v>
      </c>
      <c r="U36" t="str">
        <f t="shared" si="1"/>
        <v>2015.EHCP.I03.Ap251</v>
      </c>
      <c r="V36" t="str">
        <f t="shared" si="2"/>
        <v>Coppetts Wood School.2015.EHCP.I03.Ap25</v>
      </c>
      <c r="W36" s="118">
        <v>17117.846153846152</v>
      </c>
      <c r="X36" s="118" t="s">
        <v>24362</v>
      </c>
      <c r="Y36" s="118" t="s">
        <v>24363</v>
      </c>
      <c r="Z36" s="118">
        <v>8558.9230769230762</v>
      </c>
      <c r="AA36" s="97" t="str">
        <f t="shared" si="18"/>
        <v>2015EHCP.I03Jun25</v>
      </c>
      <c r="AB36" s="118" t="str">
        <f t="shared" si="19"/>
        <v>Coppett.2015EHCP.I03Jun25</v>
      </c>
      <c r="AC36" s="97">
        <f t="shared" si="15"/>
        <v>8558.923076923078</v>
      </c>
      <c r="AE36" s="118"/>
      <c r="AF36" s="97">
        <f t="shared" si="16"/>
        <v>8558.923076923078</v>
      </c>
      <c r="AG36" s="97">
        <f t="shared" si="16"/>
        <v>8558.923076923078</v>
      </c>
      <c r="AH36" s="97">
        <f t="shared" si="16"/>
        <v>8558.923076923078</v>
      </c>
      <c r="AI36" s="97">
        <f t="shared" si="16"/>
        <v>8558.923076923078</v>
      </c>
      <c r="AJ36" s="97" t="str">
        <f t="shared" si="4"/>
        <v>2015.EHCP.I03.Sep241</v>
      </c>
      <c r="AK36" s="118" t="str">
        <f t="shared" si="5"/>
        <v>Coppetts Wood School.2015.EHCP.I03.Sep24</v>
      </c>
      <c r="AL36" s="97">
        <f t="shared" si="16"/>
        <v>8558.923076923078</v>
      </c>
      <c r="AM36" s="97">
        <f t="shared" si="16"/>
        <v>8558.923076923078</v>
      </c>
      <c r="AN36" s="97">
        <f t="shared" si="16"/>
        <v>8558.923076923078</v>
      </c>
      <c r="AO36" s="97">
        <f t="shared" si="16"/>
        <v>8558.923076923078</v>
      </c>
      <c r="AP36" s="97">
        <f t="shared" si="16"/>
        <v>8558.923076923078</v>
      </c>
      <c r="AQ36" s="97">
        <f t="shared" si="16"/>
        <v>8558.923076923078</v>
      </c>
      <c r="AR36" s="97">
        <f t="shared" si="16"/>
        <v>8558.923076923078</v>
      </c>
      <c r="AS36" s="97">
        <f t="shared" si="14"/>
        <v>8558.923076923078</v>
      </c>
      <c r="AT36" s="97">
        <f t="shared" si="14"/>
        <v>8558.923076923078</v>
      </c>
      <c r="AU36" s="97">
        <f t="shared" si="14"/>
        <v>8558.923076923078</v>
      </c>
      <c r="AV36" s="97">
        <f t="shared" si="14"/>
        <v>8558.923076923078</v>
      </c>
      <c r="AW36" s="97">
        <f t="shared" si="14"/>
        <v>8558.923076923078</v>
      </c>
      <c r="AX36" s="97">
        <f t="shared" si="14"/>
        <v>8558.923076923078</v>
      </c>
      <c r="AY36" s="97">
        <f t="shared" si="14"/>
        <v>8558.923076923078</v>
      </c>
      <c r="AZ36" s="97">
        <f t="shared" si="14"/>
        <v>8558.923076923078</v>
      </c>
      <c r="BA36" s="97">
        <f t="shared" si="14"/>
        <v>8558.923076923078</v>
      </c>
      <c r="BB36" s="97">
        <f t="shared" si="14"/>
        <v>8558.923076923078</v>
      </c>
      <c r="BC36" s="97">
        <f t="shared" si="14"/>
        <v>8558.923076923078</v>
      </c>
      <c r="BD36" s="97">
        <f t="shared" si="14"/>
        <v>8558.923076923078</v>
      </c>
      <c r="BE36" s="119">
        <f t="shared" si="8"/>
        <v>111266.00000000001</v>
      </c>
      <c r="BF36" s="119">
        <f t="shared" si="9"/>
        <v>0</v>
      </c>
      <c r="BI36"/>
      <c r="BJ36"/>
      <c r="BK36"/>
      <c r="BL36"/>
      <c r="BM36"/>
      <c r="BN36"/>
      <c r="BO36"/>
    </row>
    <row r="37" spans="1:67" hidden="1" x14ac:dyDescent="0.25">
      <c r="A37">
        <v>3022015</v>
      </c>
      <c r="B37" s="117">
        <v>3022015</v>
      </c>
      <c r="C37" t="s">
        <v>445</v>
      </c>
      <c r="D37" s="106">
        <v>0</v>
      </c>
      <c r="E37" s="106" t="s">
        <v>400</v>
      </c>
      <c r="F37" s="106" t="s">
        <v>409</v>
      </c>
      <c r="G37" t="s">
        <v>855</v>
      </c>
      <c r="H37" t="s">
        <v>277</v>
      </c>
      <c r="I37" t="s">
        <v>277</v>
      </c>
      <c r="J37">
        <v>661225</v>
      </c>
      <c r="K37" s="117" t="s">
        <v>12</v>
      </c>
      <c r="L37" s="106">
        <v>1</v>
      </c>
      <c r="M37" s="106" t="str">
        <f t="shared" si="6"/>
        <v>SEN .I03</v>
      </c>
      <c r="N37" s="106">
        <v>400059</v>
      </c>
      <c r="O37" t="s">
        <v>241</v>
      </c>
      <c r="P37" t="s">
        <v>241</v>
      </c>
      <c r="Q37" t="s">
        <v>242</v>
      </c>
      <c r="R37" t="s">
        <v>243</v>
      </c>
      <c r="S37" t="s">
        <v>840</v>
      </c>
      <c r="T37" s="124">
        <v>0</v>
      </c>
      <c r="U37" t="str">
        <f t="shared" si="1"/>
        <v>2015.SEN .I03.Ap251</v>
      </c>
      <c r="V37" t="str">
        <f t="shared" si="2"/>
        <v>Coppetts Wood School.2015.SEN .I03.Ap25</v>
      </c>
      <c r="W37" s="118">
        <v>0</v>
      </c>
      <c r="X37" s="118" t="s">
        <v>24364</v>
      </c>
      <c r="Y37" s="118" t="s">
        <v>24365</v>
      </c>
      <c r="Z37" s="118">
        <v>0</v>
      </c>
      <c r="AA37" s="118"/>
      <c r="AB37" s="118">
        <f t="shared" si="17"/>
        <v>0</v>
      </c>
      <c r="AC37" s="97">
        <f t="shared" si="15"/>
        <v>0</v>
      </c>
      <c r="AE37" s="118"/>
      <c r="AF37" s="97">
        <f t="shared" si="16"/>
        <v>0</v>
      </c>
      <c r="AG37" s="97">
        <f t="shared" si="16"/>
        <v>0</v>
      </c>
      <c r="AH37" s="97">
        <f t="shared" si="16"/>
        <v>0</v>
      </c>
      <c r="AI37" s="97">
        <f t="shared" si="16"/>
        <v>0</v>
      </c>
      <c r="AJ37" s="97"/>
      <c r="AK37" s="118"/>
      <c r="AL37" s="97">
        <f t="shared" si="16"/>
        <v>0</v>
      </c>
      <c r="AM37" s="97">
        <f t="shared" si="16"/>
        <v>0</v>
      </c>
      <c r="AN37" s="97">
        <f t="shared" si="16"/>
        <v>0</v>
      </c>
      <c r="AO37" s="97">
        <f t="shared" si="16"/>
        <v>0</v>
      </c>
      <c r="AP37" s="97">
        <f t="shared" si="16"/>
        <v>0</v>
      </c>
      <c r="AQ37" s="97">
        <f t="shared" si="16"/>
        <v>0</v>
      </c>
      <c r="AR37" s="97">
        <f t="shared" si="16"/>
        <v>0</v>
      </c>
      <c r="AS37" s="97">
        <f t="shared" si="14"/>
        <v>0</v>
      </c>
      <c r="AT37" s="97">
        <f t="shared" si="14"/>
        <v>0</v>
      </c>
      <c r="AU37" s="97">
        <f t="shared" si="14"/>
        <v>0</v>
      </c>
      <c r="AV37" s="97">
        <f t="shared" si="14"/>
        <v>0</v>
      </c>
      <c r="AW37" s="97">
        <f t="shared" si="14"/>
        <v>0</v>
      </c>
      <c r="AX37" s="97">
        <f t="shared" si="14"/>
        <v>0</v>
      </c>
      <c r="AY37" s="97">
        <f t="shared" si="14"/>
        <v>0</v>
      </c>
      <c r="AZ37" s="97">
        <f t="shared" si="14"/>
        <v>0</v>
      </c>
      <c r="BA37" s="97">
        <f t="shared" si="14"/>
        <v>0</v>
      </c>
      <c r="BB37" s="97">
        <f t="shared" si="14"/>
        <v>0</v>
      </c>
      <c r="BC37" s="97">
        <f t="shared" si="14"/>
        <v>0</v>
      </c>
      <c r="BD37" s="97">
        <f t="shared" si="14"/>
        <v>0</v>
      </c>
      <c r="BE37" s="119">
        <f t="shared" si="8"/>
        <v>0</v>
      </c>
      <c r="BF37" s="119">
        <f t="shared" si="9"/>
        <v>0</v>
      </c>
      <c r="BI37"/>
      <c r="BJ37"/>
      <c r="BK37"/>
      <c r="BL37"/>
      <c r="BM37"/>
      <c r="BN37"/>
      <c r="BO37"/>
    </row>
    <row r="38" spans="1:67" x14ac:dyDescent="0.25">
      <c r="A38">
        <v>3022016</v>
      </c>
      <c r="B38" s="117">
        <v>3022016</v>
      </c>
      <c r="C38" t="s">
        <v>446</v>
      </c>
      <c r="D38" s="106">
        <v>0</v>
      </c>
      <c r="E38" s="106" t="s">
        <v>400</v>
      </c>
      <c r="F38" s="106" t="s">
        <v>409</v>
      </c>
      <c r="G38" t="s">
        <v>859</v>
      </c>
      <c r="H38" t="s">
        <v>871</v>
      </c>
      <c r="I38" t="s">
        <v>279</v>
      </c>
      <c r="J38">
        <v>661225</v>
      </c>
      <c r="K38" s="117" t="s">
        <v>12</v>
      </c>
      <c r="L38" s="106">
        <v>1</v>
      </c>
      <c r="M38" s="106" t="str">
        <f t="shared" si="6"/>
        <v>EHCP.I03</v>
      </c>
      <c r="N38" s="106">
        <v>400049</v>
      </c>
      <c r="O38" t="s">
        <v>160</v>
      </c>
      <c r="P38" t="s">
        <v>160</v>
      </c>
      <c r="Q38" t="s">
        <v>161</v>
      </c>
      <c r="R38" t="s">
        <v>162</v>
      </c>
      <c r="S38" t="s">
        <v>844</v>
      </c>
      <c r="T38" s="124">
        <v>109878.25</v>
      </c>
      <c r="U38" t="str">
        <f t="shared" si="1"/>
        <v>2016.EHCP.I03.Ap251</v>
      </c>
      <c r="V38" t="str">
        <f t="shared" si="2"/>
        <v>Courtland School.2016.EHCP.I03.Ap25</v>
      </c>
      <c r="W38" s="118">
        <v>14472.550769230769</v>
      </c>
      <c r="X38" s="118" t="s">
        <v>24366</v>
      </c>
      <c r="Y38" s="118" t="s">
        <v>24367</v>
      </c>
      <c r="Z38" s="118">
        <v>7236.2753846153846</v>
      </c>
      <c r="AA38" s="97" t="str">
        <f t="shared" ref="AA38:AA54" si="20">RIGHT(A38,4)&amp;M38&amp;"Jun25"</f>
        <v>2016EHCP.I03Jun25</v>
      </c>
      <c r="AB38" s="118" t="str">
        <f t="shared" ref="AB38:AB54" si="21">LEFT(C38,7)&amp;"."&amp;AA38</f>
        <v>Courtla.2016EHCP.I03Jun25</v>
      </c>
      <c r="AC38" s="97">
        <f t="shared" si="15"/>
        <v>8816.9423846153841</v>
      </c>
      <c r="AE38" s="118"/>
      <c r="AF38" s="97">
        <f t="shared" si="16"/>
        <v>8816.9423846153841</v>
      </c>
      <c r="AG38" s="97">
        <f t="shared" si="16"/>
        <v>8816.9423846153841</v>
      </c>
      <c r="AH38" s="97">
        <f t="shared" si="16"/>
        <v>8816.9423846153841</v>
      </c>
      <c r="AI38" s="97">
        <f t="shared" si="16"/>
        <v>8816.9423846153841</v>
      </c>
      <c r="AJ38" s="97" t="str">
        <f t="shared" si="4"/>
        <v>2016.EHCP.I03.Sep241</v>
      </c>
      <c r="AK38" s="118" t="str">
        <f t="shared" si="5"/>
        <v>Courtland School.2016.EHCP.I03.Sep24</v>
      </c>
      <c r="AL38" s="97">
        <f t="shared" si="16"/>
        <v>8816.9423846153841</v>
      </c>
      <c r="AM38" s="97">
        <f t="shared" si="16"/>
        <v>8816.9423846153841</v>
      </c>
      <c r="AN38" s="97">
        <f t="shared" si="16"/>
        <v>8816.9423846153841</v>
      </c>
      <c r="AO38" s="97">
        <f t="shared" si="16"/>
        <v>8816.9423846153841</v>
      </c>
      <c r="AP38" s="97">
        <f t="shared" si="16"/>
        <v>8816.9423846153841</v>
      </c>
      <c r="AQ38" s="97">
        <f t="shared" si="16"/>
        <v>8816.9423846153841</v>
      </c>
      <c r="AR38" s="97">
        <f t="shared" si="16"/>
        <v>8816.9423846153841</v>
      </c>
      <c r="AS38" s="97">
        <f t="shared" si="14"/>
        <v>8816.9423846153841</v>
      </c>
      <c r="AT38" s="97">
        <f t="shared" si="14"/>
        <v>8816.9423846153841</v>
      </c>
      <c r="AU38" s="97">
        <f t="shared" si="14"/>
        <v>8816.9423846153841</v>
      </c>
      <c r="AV38" s="97">
        <f t="shared" si="14"/>
        <v>8816.9423846153841</v>
      </c>
      <c r="AW38" s="97">
        <f t="shared" si="14"/>
        <v>8816.9423846153841</v>
      </c>
      <c r="AX38" s="97">
        <f t="shared" si="14"/>
        <v>8816.9423846153841</v>
      </c>
      <c r="AY38" s="97">
        <f t="shared" si="14"/>
        <v>8816.9423846153841</v>
      </c>
      <c r="AZ38" s="97">
        <f t="shared" si="14"/>
        <v>8816.9423846153841</v>
      </c>
      <c r="BA38" s="97">
        <f t="shared" si="14"/>
        <v>8816.9423846153841</v>
      </c>
      <c r="BB38" s="97">
        <f t="shared" si="14"/>
        <v>8816.9423846153841</v>
      </c>
      <c r="BC38" s="97">
        <f t="shared" si="14"/>
        <v>8816.9423846153841</v>
      </c>
      <c r="BD38" s="97">
        <f t="shared" si="14"/>
        <v>8816.9423846153841</v>
      </c>
      <c r="BE38" s="119">
        <f t="shared" si="8"/>
        <v>109878.24999999997</v>
      </c>
      <c r="BF38" s="119">
        <f t="shared" si="9"/>
        <v>0</v>
      </c>
      <c r="BI38"/>
      <c r="BJ38"/>
      <c r="BK38"/>
      <c r="BL38"/>
      <c r="BM38"/>
      <c r="BN38"/>
      <c r="BO38"/>
    </row>
    <row r="39" spans="1:67" x14ac:dyDescent="0.25">
      <c r="A39">
        <v>3022017</v>
      </c>
      <c r="B39" s="117">
        <v>3022017</v>
      </c>
      <c r="C39" t="s">
        <v>447</v>
      </c>
      <c r="D39" s="106">
        <v>0</v>
      </c>
      <c r="E39" s="106" t="s">
        <v>400</v>
      </c>
      <c r="F39" s="106" t="s">
        <v>409</v>
      </c>
      <c r="G39" t="s">
        <v>859</v>
      </c>
      <c r="H39" t="s">
        <v>871</v>
      </c>
      <c r="I39" t="s">
        <v>279</v>
      </c>
      <c r="J39">
        <v>661225</v>
      </c>
      <c r="K39" s="117" t="s">
        <v>12</v>
      </c>
      <c r="L39" s="106">
        <v>1</v>
      </c>
      <c r="M39" s="106" t="str">
        <f t="shared" si="6"/>
        <v>EHCP.I03</v>
      </c>
      <c r="N39" s="106">
        <v>400080</v>
      </c>
      <c r="O39" t="s">
        <v>61</v>
      </c>
      <c r="P39" t="s">
        <v>61</v>
      </c>
      <c r="Q39" t="s">
        <v>62</v>
      </c>
      <c r="R39" t="s">
        <v>63</v>
      </c>
      <c r="S39" t="s">
        <v>844</v>
      </c>
      <c r="T39" s="124">
        <v>244537.74333333335</v>
      </c>
      <c r="U39" t="str">
        <f t="shared" ref="U39:U72" si="22">RIGHT($B39,4)&amp;"."&amp;$M39&amp;"."&amp;U$3</f>
        <v>2017.EHCP.I03.Ap251</v>
      </c>
      <c r="V39" t="str">
        <f t="shared" ref="V39:V72" si="23">$O39&amp;"."&amp;RIGHT($B39,4)&amp;"."&amp;$M39&amp;"."&amp;V$3</f>
        <v>Cromer Road School.2017.EHCP.I03.Ap25</v>
      </c>
      <c r="W39" s="118">
        <v>36356.051282051281</v>
      </c>
      <c r="X39" s="118" t="s">
        <v>24368</v>
      </c>
      <c r="Y39" s="118" t="s">
        <v>24369</v>
      </c>
      <c r="Z39" s="118">
        <v>18178.025641025641</v>
      </c>
      <c r="AA39" s="97" t="str">
        <f t="shared" si="20"/>
        <v>2017EHCP.I03Jun25</v>
      </c>
      <c r="AB39" s="118" t="str">
        <f t="shared" si="21"/>
        <v>Cromer .2017EHCP.I03Jun25</v>
      </c>
      <c r="AC39" s="97">
        <f t="shared" si="15"/>
        <v>19000.366641025641</v>
      </c>
      <c r="AE39" s="118"/>
      <c r="AF39" s="97">
        <f t="shared" si="16"/>
        <v>19000.366641025641</v>
      </c>
      <c r="AG39" s="97">
        <f t="shared" si="16"/>
        <v>19000.366641025641</v>
      </c>
      <c r="AH39" s="97">
        <f t="shared" si="16"/>
        <v>19000.366641025641</v>
      </c>
      <c r="AI39" s="97">
        <f t="shared" si="16"/>
        <v>19000.366641025641</v>
      </c>
      <c r="AJ39" s="97" t="str">
        <f t="shared" si="4"/>
        <v>2017.EHCP.I03.Sep241</v>
      </c>
      <c r="AK39" s="118" t="str">
        <f t="shared" si="5"/>
        <v>Cromer Road School.2017.EHCP.I03.Sep24</v>
      </c>
      <c r="AL39" s="97">
        <f t="shared" si="16"/>
        <v>19000.366641025641</v>
      </c>
      <c r="AM39" s="97">
        <f t="shared" si="16"/>
        <v>19000.366641025641</v>
      </c>
      <c r="AN39" s="97">
        <f t="shared" si="16"/>
        <v>19000.366641025641</v>
      </c>
      <c r="AO39" s="97">
        <f t="shared" si="16"/>
        <v>19000.366641025641</v>
      </c>
      <c r="AP39" s="97">
        <f t="shared" si="16"/>
        <v>19000.366641025641</v>
      </c>
      <c r="AQ39" s="97">
        <f t="shared" si="16"/>
        <v>19000.366641025641</v>
      </c>
      <c r="AR39" s="97">
        <f t="shared" si="16"/>
        <v>19000.366641025641</v>
      </c>
      <c r="AS39" s="97">
        <f t="shared" si="14"/>
        <v>19000.366641025641</v>
      </c>
      <c r="AT39" s="97">
        <f t="shared" si="14"/>
        <v>19000.366641025641</v>
      </c>
      <c r="AU39" s="97">
        <f t="shared" si="14"/>
        <v>19000.366641025641</v>
      </c>
      <c r="AV39" s="97">
        <f t="shared" si="14"/>
        <v>19000.366641025641</v>
      </c>
      <c r="AW39" s="97">
        <f t="shared" si="14"/>
        <v>19000.366641025641</v>
      </c>
      <c r="AX39" s="97">
        <f t="shared" si="14"/>
        <v>19000.366641025641</v>
      </c>
      <c r="AY39" s="97">
        <f t="shared" si="14"/>
        <v>19000.366641025641</v>
      </c>
      <c r="AZ39" s="97">
        <f t="shared" si="14"/>
        <v>19000.366641025641</v>
      </c>
      <c r="BA39" s="97">
        <f t="shared" si="14"/>
        <v>19000.366641025641</v>
      </c>
      <c r="BB39" s="97">
        <f t="shared" si="14"/>
        <v>19000.366641025641</v>
      </c>
      <c r="BC39" s="97">
        <f t="shared" si="14"/>
        <v>19000.366641025641</v>
      </c>
      <c r="BD39" s="97">
        <f t="shared" si="14"/>
        <v>19000.366641025641</v>
      </c>
      <c r="BE39" s="119">
        <f t="shared" si="8"/>
        <v>244537.74333333335</v>
      </c>
      <c r="BF39" s="119">
        <f t="shared" si="9"/>
        <v>0</v>
      </c>
      <c r="BI39"/>
      <c r="BJ39"/>
      <c r="BK39"/>
      <c r="BL39"/>
      <c r="BM39"/>
      <c r="BN39"/>
      <c r="BO39"/>
    </row>
    <row r="40" spans="1:67" x14ac:dyDescent="0.25">
      <c r="A40">
        <v>3022018</v>
      </c>
      <c r="B40" s="117">
        <v>3022018</v>
      </c>
      <c r="C40" t="s">
        <v>451</v>
      </c>
      <c r="D40" s="106">
        <v>0</v>
      </c>
      <c r="E40" s="106" t="s">
        <v>403</v>
      </c>
      <c r="F40" s="106" t="s">
        <v>409</v>
      </c>
      <c r="G40" t="s">
        <v>858</v>
      </c>
      <c r="H40" t="s">
        <v>872</v>
      </c>
      <c r="I40" t="s">
        <v>279</v>
      </c>
      <c r="J40">
        <v>657120</v>
      </c>
      <c r="K40" s="117" t="s">
        <v>12</v>
      </c>
      <c r="L40" s="106">
        <v>1</v>
      </c>
      <c r="M40" s="106" t="str">
        <f t="shared" si="6"/>
        <v>EHCP.I03</v>
      </c>
      <c r="N40" s="106">
        <v>151094</v>
      </c>
      <c r="O40" t="s">
        <v>315</v>
      </c>
      <c r="P40" t="s">
        <v>315</v>
      </c>
      <c r="Q40" t="s">
        <v>314</v>
      </c>
      <c r="R40" t="s">
        <v>42</v>
      </c>
      <c r="S40" t="s">
        <v>843</v>
      </c>
      <c r="T40" s="124">
        <v>149830</v>
      </c>
      <c r="U40" t="str">
        <f t="shared" si="22"/>
        <v>2018.EHCP.I03.Ap251</v>
      </c>
      <c r="V40" t="str">
        <f t="shared" si="23"/>
        <v>Deansbrook Junior Academy.2018.EHCP.I03.Ap25</v>
      </c>
      <c r="W40" s="118">
        <v>23050.76923076923</v>
      </c>
      <c r="X40" s="118" t="s">
        <v>24370</v>
      </c>
      <c r="Y40" s="118" t="s">
        <v>24371</v>
      </c>
      <c r="Z40" s="118">
        <v>11525.384615384615</v>
      </c>
      <c r="AA40" s="97" t="str">
        <f t="shared" si="20"/>
        <v>2018EHCP.I03Jun25</v>
      </c>
      <c r="AB40" s="118" t="str">
        <f t="shared" si="21"/>
        <v>Deansbr.2018EHCP.I03Jun25</v>
      </c>
      <c r="AC40" s="97">
        <f t="shared" si="15"/>
        <v>11525.384615384615</v>
      </c>
      <c r="AE40" s="118"/>
      <c r="AF40" s="97">
        <f t="shared" si="16"/>
        <v>11525.384615384615</v>
      </c>
      <c r="AG40" s="97">
        <f t="shared" si="16"/>
        <v>11525.384615384615</v>
      </c>
      <c r="AH40" s="97">
        <f t="shared" si="16"/>
        <v>11525.384615384615</v>
      </c>
      <c r="AI40" s="97">
        <f t="shared" si="16"/>
        <v>11525.384615384615</v>
      </c>
      <c r="AJ40" s="97" t="str">
        <f t="shared" si="4"/>
        <v>2018.EHCP.I03.Sep241</v>
      </c>
      <c r="AK40" s="118" t="str">
        <f t="shared" si="5"/>
        <v>Deansbrook Junior Academy.2018.EHCP.I03.Sep24</v>
      </c>
      <c r="AL40" s="97">
        <f t="shared" si="16"/>
        <v>11525.384615384615</v>
      </c>
      <c r="AM40" s="97">
        <f t="shared" si="16"/>
        <v>11525.384615384615</v>
      </c>
      <c r="AN40" s="97">
        <f t="shared" si="16"/>
        <v>11525.384615384615</v>
      </c>
      <c r="AO40" s="97">
        <f t="shared" si="16"/>
        <v>11525.384615384615</v>
      </c>
      <c r="AP40" s="97">
        <f t="shared" si="16"/>
        <v>11525.384615384615</v>
      </c>
      <c r="AQ40" s="97">
        <f t="shared" si="16"/>
        <v>11525.384615384615</v>
      </c>
      <c r="AR40" s="97">
        <f t="shared" si="16"/>
        <v>11525.384615384615</v>
      </c>
      <c r="AS40" s="97">
        <f t="shared" si="14"/>
        <v>11525.384615384615</v>
      </c>
      <c r="AT40" s="97">
        <f t="shared" si="14"/>
        <v>11525.384615384615</v>
      </c>
      <c r="AU40" s="97">
        <f t="shared" si="14"/>
        <v>11525.384615384615</v>
      </c>
      <c r="AV40" s="97">
        <f t="shared" si="14"/>
        <v>11525.384615384615</v>
      </c>
      <c r="AW40" s="97">
        <f t="shared" si="14"/>
        <v>11525.384615384615</v>
      </c>
      <c r="AX40" s="97">
        <f t="shared" si="14"/>
        <v>11525.384615384615</v>
      </c>
      <c r="AY40" s="97">
        <f t="shared" si="14"/>
        <v>11525.384615384615</v>
      </c>
      <c r="AZ40" s="97">
        <f t="shared" si="14"/>
        <v>11525.384615384615</v>
      </c>
      <c r="BA40" s="97">
        <f t="shared" si="14"/>
        <v>11525.384615384615</v>
      </c>
      <c r="BB40" s="97">
        <f t="shared" si="14"/>
        <v>11525.384615384615</v>
      </c>
      <c r="BC40" s="97">
        <f t="shared" si="14"/>
        <v>11525.384615384615</v>
      </c>
      <c r="BD40" s="97">
        <f t="shared" si="14"/>
        <v>11525.384615384615</v>
      </c>
      <c r="BE40" s="119">
        <f t="shared" si="8"/>
        <v>149829.99999999997</v>
      </c>
      <c r="BF40" s="119">
        <f t="shared" si="9"/>
        <v>0</v>
      </c>
      <c r="BI40"/>
      <c r="BJ40"/>
      <c r="BK40"/>
      <c r="BL40"/>
      <c r="BM40"/>
      <c r="BN40"/>
      <c r="BO40"/>
    </row>
    <row r="41" spans="1:67" x14ac:dyDescent="0.25">
      <c r="A41">
        <v>3022019</v>
      </c>
      <c r="B41" s="117">
        <v>3022019</v>
      </c>
      <c r="C41" t="s">
        <v>450</v>
      </c>
      <c r="D41" s="106">
        <v>0</v>
      </c>
      <c r="E41" s="106" t="s">
        <v>400</v>
      </c>
      <c r="F41" s="106" t="s">
        <v>409</v>
      </c>
      <c r="G41" t="s">
        <v>855</v>
      </c>
      <c r="H41" t="s">
        <v>277</v>
      </c>
      <c r="I41" t="s">
        <v>277</v>
      </c>
      <c r="J41">
        <v>661225</v>
      </c>
      <c r="K41" s="117" t="s">
        <v>12</v>
      </c>
      <c r="L41" s="106">
        <v>1</v>
      </c>
      <c r="M41" s="106" t="str">
        <f t="shared" si="6"/>
        <v>SEN .I03</v>
      </c>
      <c r="N41" s="106">
        <v>400036</v>
      </c>
      <c r="O41" t="s">
        <v>40</v>
      </c>
      <c r="P41" t="s">
        <v>40</v>
      </c>
      <c r="Q41" t="s">
        <v>41</v>
      </c>
      <c r="R41" t="s">
        <v>42</v>
      </c>
      <c r="S41" t="s">
        <v>840</v>
      </c>
      <c r="T41" s="124">
        <v>3370</v>
      </c>
      <c r="U41" t="str">
        <f t="shared" si="22"/>
        <v>2019.SEN .I03.Ap251</v>
      </c>
      <c r="V41" t="str">
        <f t="shared" si="23"/>
        <v>Deansbrook Infant School.2019.SEN .I03.Ap25</v>
      </c>
      <c r="W41" s="118">
        <v>297.84615384615387</v>
      </c>
      <c r="X41" s="118" t="s">
        <v>24372</v>
      </c>
      <c r="Y41" s="118" t="s">
        <v>24373</v>
      </c>
      <c r="Z41" s="118">
        <v>148.92307692307693</v>
      </c>
      <c r="AA41" s="97" t="str">
        <f t="shared" si="20"/>
        <v>2019SEN .I03Jun25</v>
      </c>
      <c r="AB41" s="118" t="str">
        <f t="shared" si="21"/>
        <v>Deansbr.2019SEN .I03Jun25</v>
      </c>
      <c r="AC41" s="97">
        <f t="shared" si="15"/>
        <v>292.32307692307688</v>
      </c>
      <c r="AE41" s="118"/>
      <c r="AF41" s="97">
        <f t="shared" si="16"/>
        <v>292.32307692307688</v>
      </c>
      <c r="AG41" s="97">
        <f t="shared" si="16"/>
        <v>292.32307692307688</v>
      </c>
      <c r="AH41" s="97">
        <f t="shared" si="16"/>
        <v>292.32307692307688</v>
      </c>
      <c r="AI41" s="97">
        <f t="shared" si="16"/>
        <v>292.32307692307688</v>
      </c>
      <c r="AJ41" s="97" t="str">
        <f t="shared" si="4"/>
        <v>2019.SEN .I03.Sep241</v>
      </c>
      <c r="AK41" s="118" t="str">
        <f t="shared" si="5"/>
        <v>Deansbrook Infant School.2019.SEN .I03.Sep24</v>
      </c>
      <c r="AL41" s="97">
        <f t="shared" si="16"/>
        <v>292.32307692307688</v>
      </c>
      <c r="AM41" s="97">
        <f t="shared" si="16"/>
        <v>292.32307692307688</v>
      </c>
      <c r="AN41" s="97">
        <f t="shared" si="16"/>
        <v>292.32307692307688</v>
      </c>
      <c r="AO41" s="97">
        <f t="shared" si="16"/>
        <v>292.32307692307688</v>
      </c>
      <c r="AP41" s="97">
        <f t="shared" si="16"/>
        <v>292.32307692307688</v>
      </c>
      <c r="AQ41" s="97">
        <f t="shared" si="16"/>
        <v>292.32307692307688</v>
      </c>
      <c r="AR41" s="97">
        <f t="shared" si="16"/>
        <v>292.32307692307688</v>
      </c>
      <c r="AS41" s="97">
        <f t="shared" si="14"/>
        <v>292.32307692307688</v>
      </c>
      <c r="AT41" s="97">
        <f t="shared" si="14"/>
        <v>292.32307692307688</v>
      </c>
      <c r="AU41" s="97">
        <f t="shared" si="14"/>
        <v>292.32307692307688</v>
      </c>
      <c r="AV41" s="97">
        <f t="shared" si="14"/>
        <v>292.32307692307688</v>
      </c>
      <c r="AW41" s="97">
        <f t="shared" si="14"/>
        <v>292.32307692307688</v>
      </c>
      <c r="AX41" s="97">
        <f t="shared" si="14"/>
        <v>292.32307692307688</v>
      </c>
      <c r="AY41" s="97">
        <f t="shared" si="14"/>
        <v>292.32307692307688</v>
      </c>
      <c r="AZ41" s="97">
        <f t="shared" si="14"/>
        <v>292.32307692307688</v>
      </c>
      <c r="BA41" s="97">
        <f t="shared" si="14"/>
        <v>292.32307692307688</v>
      </c>
      <c r="BB41" s="97">
        <f t="shared" si="14"/>
        <v>292.32307692307688</v>
      </c>
      <c r="BC41" s="97">
        <f t="shared" si="14"/>
        <v>292.32307692307688</v>
      </c>
      <c r="BD41" s="97">
        <f t="shared" si="14"/>
        <v>292.32307692307688</v>
      </c>
      <c r="BE41" s="119">
        <f t="shared" si="8"/>
        <v>3369.9999999999986</v>
      </c>
      <c r="BF41" s="119">
        <f t="shared" si="9"/>
        <v>0</v>
      </c>
      <c r="BI41"/>
      <c r="BJ41"/>
      <c r="BK41"/>
      <c r="BL41"/>
      <c r="BM41"/>
      <c r="BN41"/>
      <c r="BO41"/>
    </row>
    <row r="42" spans="1:67" x14ac:dyDescent="0.25">
      <c r="A42">
        <v>3022019</v>
      </c>
      <c r="B42" s="117">
        <v>3022019</v>
      </c>
      <c r="C42" t="s">
        <v>450</v>
      </c>
      <c r="D42" s="106">
        <v>0</v>
      </c>
      <c r="E42" s="106" t="s">
        <v>400</v>
      </c>
      <c r="F42" s="106" t="s">
        <v>409</v>
      </c>
      <c r="G42" t="s">
        <v>859</v>
      </c>
      <c r="H42" t="s">
        <v>871</v>
      </c>
      <c r="I42" t="s">
        <v>279</v>
      </c>
      <c r="J42">
        <v>661225</v>
      </c>
      <c r="K42" s="117" t="s">
        <v>12</v>
      </c>
      <c r="L42" s="106">
        <v>1</v>
      </c>
      <c r="M42" s="106" t="str">
        <f t="shared" si="6"/>
        <v>EHCP.I03</v>
      </c>
      <c r="N42" s="106">
        <v>400036</v>
      </c>
      <c r="O42" t="s">
        <v>40</v>
      </c>
      <c r="P42" t="s">
        <v>40</v>
      </c>
      <c r="Q42" t="s">
        <v>41</v>
      </c>
      <c r="R42" t="s">
        <v>42</v>
      </c>
      <c r="S42" t="s">
        <v>844</v>
      </c>
      <c r="T42" s="124">
        <v>87362.673333333325</v>
      </c>
      <c r="U42" t="str">
        <f t="shared" si="22"/>
        <v>2019.EHCP.I03.Ap251</v>
      </c>
      <c r="V42" t="str">
        <f t="shared" si="23"/>
        <v>Deansbrook Infant School.2019.EHCP.I03.Ap25</v>
      </c>
      <c r="W42" s="118">
        <v>13037.206666666667</v>
      </c>
      <c r="X42" s="118" t="s">
        <v>24374</v>
      </c>
      <c r="Y42" s="118" t="s">
        <v>24375</v>
      </c>
      <c r="Z42" s="118">
        <v>6518.6033333333335</v>
      </c>
      <c r="AA42" s="97" t="str">
        <f t="shared" si="20"/>
        <v>2019EHCP.I03Jun25</v>
      </c>
      <c r="AB42" s="118" t="str">
        <f t="shared" si="21"/>
        <v>Deansbr.2019EHCP.I03Jun25</v>
      </c>
      <c r="AC42" s="97">
        <f t="shared" si="15"/>
        <v>6780.6863333333331</v>
      </c>
      <c r="AE42" s="118"/>
      <c r="AF42" s="97">
        <f t="shared" si="16"/>
        <v>6780.6863333333331</v>
      </c>
      <c r="AG42" s="97">
        <f t="shared" si="16"/>
        <v>6780.6863333333331</v>
      </c>
      <c r="AH42" s="97">
        <f t="shared" si="16"/>
        <v>6780.6863333333331</v>
      </c>
      <c r="AI42" s="97">
        <f t="shared" si="16"/>
        <v>6780.6863333333331</v>
      </c>
      <c r="AJ42" s="97" t="str">
        <f t="shared" si="4"/>
        <v>2019.EHCP.I03.Sep241</v>
      </c>
      <c r="AK42" s="118" t="str">
        <f t="shared" si="5"/>
        <v>Deansbrook Infant School.2019.EHCP.I03.Sep24</v>
      </c>
      <c r="AL42" s="97">
        <f t="shared" si="16"/>
        <v>6780.6863333333331</v>
      </c>
      <c r="AM42" s="97">
        <f t="shared" si="16"/>
        <v>6780.6863333333331</v>
      </c>
      <c r="AN42" s="97">
        <f t="shared" si="16"/>
        <v>6780.6863333333331</v>
      </c>
      <c r="AO42" s="97">
        <f t="shared" si="16"/>
        <v>6780.6863333333331</v>
      </c>
      <c r="AP42" s="97">
        <f t="shared" si="16"/>
        <v>6780.6863333333331</v>
      </c>
      <c r="AQ42" s="97">
        <f t="shared" si="16"/>
        <v>6780.6863333333331</v>
      </c>
      <c r="AR42" s="97">
        <f t="shared" si="16"/>
        <v>6780.6863333333331</v>
      </c>
      <c r="AS42" s="97">
        <f t="shared" si="14"/>
        <v>6780.6863333333331</v>
      </c>
      <c r="AT42" s="97">
        <f t="shared" si="14"/>
        <v>6780.6863333333331</v>
      </c>
      <c r="AU42" s="97">
        <f t="shared" si="14"/>
        <v>6780.6863333333331</v>
      </c>
      <c r="AV42" s="97">
        <f t="shared" si="14"/>
        <v>6780.6863333333331</v>
      </c>
      <c r="AW42" s="97">
        <f t="shared" si="14"/>
        <v>6780.6863333333331</v>
      </c>
      <c r="AX42" s="97">
        <f t="shared" si="14"/>
        <v>6780.6863333333331</v>
      </c>
      <c r="AY42" s="97">
        <f t="shared" si="14"/>
        <v>6780.6863333333331</v>
      </c>
      <c r="AZ42" s="97">
        <f t="shared" si="14"/>
        <v>6780.6863333333331</v>
      </c>
      <c r="BA42" s="97">
        <f t="shared" si="14"/>
        <v>6780.6863333333331</v>
      </c>
      <c r="BB42" s="97">
        <f t="shared" si="14"/>
        <v>6780.6863333333331</v>
      </c>
      <c r="BC42" s="97">
        <f t="shared" si="14"/>
        <v>6780.6863333333331</v>
      </c>
      <c r="BD42" s="97">
        <f t="shared" si="14"/>
        <v>6780.6863333333331</v>
      </c>
      <c r="BE42" s="119">
        <f t="shared" si="8"/>
        <v>87362.673333333325</v>
      </c>
      <c r="BF42" s="119">
        <f t="shared" si="9"/>
        <v>0</v>
      </c>
      <c r="BI42"/>
      <c r="BJ42"/>
      <c r="BK42"/>
      <c r="BL42"/>
      <c r="BM42"/>
      <c r="BN42"/>
      <c r="BO42"/>
    </row>
    <row r="43" spans="1:67" x14ac:dyDescent="0.25">
      <c r="A43">
        <v>3022020</v>
      </c>
      <c r="B43" s="117">
        <v>3022020</v>
      </c>
      <c r="C43" t="s">
        <v>331</v>
      </c>
      <c r="D43" s="106">
        <v>0</v>
      </c>
      <c r="E43" s="106" t="s">
        <v>403</v>
      </c>
      <c r="F43" s="106" t="s">
        <v>409</v>
      </c>
      <c r="G43" t="s">
        <v>858</v>
      </c>
      <c r="H43" t="s">
        <v>872</v>
      </c>
      <c r="I43" t="s">
        <v>279</v>
      </c>
      <c r="J43">
        <v>657120</v>
      </c>
      <c r="K43" s="117" t="s">
        <v>12</v>
      </c>
      <c r="L43" s="106">
        <v>1</v>
      </c>
      <c r="M43" s="106" t="str">
        <f t="shared" si="6"/>
        <v>EHCP.I03</v>
      </c>
      <c r="N43" s="106">
        <v>156270</v>
      </c>
      <c r="O43" t="s">
        <v>331</v>
      </c>
      <c r="P43" t="s">
        <v>331</v>
      </c>
      <c r="Q43" t="s">
        <v>330</v>
      </c>
      <c r="R43" t="s">
        <v>811</v>
      </c>
      <c r="S43" t="s">
        <v>843</v>
      </c>
      <c r="T43" s="124">
        <v>87793.22</v>
      </c>
      <c r="U43" t="str">
        <f t="shared" si="22"/>
        <v>2020.EHCP.I03.Ap251</v>
      </c>
      <c r="V43" t="str">
        <f t="shared" si="23"/>
        <v>Alma Primary.2020.EHCP.I03.Ap25</v>
      </c>
      <c r="W43" s="118">
        <v>9672.3923076923074</v>
      </c>
      <c r="X43" s="118" t="s">
        <v>24376</v>
      </c>
      <c r="Y43" s="118" t="s">
        <v>24377</v>
      </c>
      <c r="Z43" s="118">
        <v>4836.1961538461537</v>
      </c>
      <c r="AA43" s="97" t="str">
        <f t="shared" si="20"/>
        <v>2020EHCP.I03Jun25</v>
      </c>
      <c r="AB43" s="118" t="str">
        <f t="shared" si="21"/>
        <v>Alma Pr.2020EHCP.I03Jun25</v>
      </c>
      <c r="AC43" s="97">
        <f t="shared" si="15"/>
        <v>7328.4631538461545</v>
      </c>
      <c r="AE43" s="118"/>
      <c r="AF43" s="97">
        <f t="shared" si="16"/>
        <v>7328.4631538461545</v>
      </c>
      <c r="AG43" s="97">
        <f t="shared" si="16"/>
        <v>7328.4631538461545</v>
      </c>
      <c r="AH43" s="97">
        <f t="shared" si="16"/>
        <v>7328.4631538461545</v>
      </c>
      <c r="AI43" s="97">
        <f t="shared" si="16"/>
        <v>7328.4631538461545</v>
      </c>
      <c r="AJ43" s="97" t="str">
        <f t="shared" si="4"/>
        <v>2020.EHCP.I03.Sep241</v>
      </c>
      <c r="AK43" s="118" t="str">
        <f t="shared" si="5"/>
        <v>Alma Primary.2020.EHCP.I03.Sep24</v>
      </c>
      <c r="AL43" s="97">
        <f t="shared" si="16"/>
        <v>7328.4631538461545</v>
      </c>
      <c r="AM43" s="97">
        <f t="shared" si="16"/>
        <v>7328.4631538461545</v>
      </c>
      <c r="AN43" s="97">
        <f t="shared" ref="AF43:AR63" si="24">($T43-($W43+$Z43))/10</f>
        <v>7328.4631538461545</v>
      </c>
      <c r="AO43" s="97">
        <f t="shared" si="24"/>
        <v>7328.4631538461545</v>
      </c>
      <c r="AP43" s="97">
        <f t="shared" si="24"/>
        <v>7328.4631538461545</v>
      </c>
      <c r="AQ43" s="97">
        <f t="shared" si="24"/>
        <v>7328.4631538461545</v>
      </c>
      <c r="AR43" s="97">
        <f t="shared" si="24"/>
        <v>7328.4631538461545</v>
      </c>
      <c r="AS43" s="97">
        <f t="shared" si="14"/>
        <v>7328.4631538461545</v>
      </c>
      <c r="AT43" s="97">
        <f t="shared" si="14"/>
        <v>7328.4631538461545</v>
      </c>
      <c r="AU43" s="97">
        <f t="shared" si="14"/>
        <v>7328.4631538461545</v>
      </c>
      <c r="AV43" s="97">
        <f t="shared" si="14"/>
        <v>7328.4631538461545</v>
      </c>
      <c r="AW43" s="97">
        <f t="shared" si="14"/>
        <v>7328.4631538461545</v>
      </c>
      <c r="AX43" s="97">
        <f t="shared" si="14"/>
        <v>7328.4631538461545</v>
      </c>
      <c r="AY43" s="97">
        <f t="shared" si="14"/>
        <v>7328.4631538461545</v>
      </c>
      <c r="AZ43" s="97">
        <f t="shared" si="14"/>
        <v>7328.4631538461545</v>
      </c>
      <c r="BA43" s="97">
        <f t="shared" si="14"/>
        <v>7328.4631538461545</v>
      </c>
      <c r="BB43" s="97">
        <f t="shared" si="14"/>
        <v>7328.4631538461545</v>
      </c>
      <c r="BC43" s="97">
        <f t="shared" si="14"/>
        <v>7328.4631538461545</v>
      </c>
      <c r="BD43" s="97">
        <f t="shared" si="14"/>
        <v>7328.4631538461545</v>
      </c>
      <c r="BE43" s="119">
        <f t="shared" si="8"/>
        <v>87793.22</v>
      </c>
      <c r="BF43" s="119">
        <f t="shared" si="9"/>
        <v>0</v>
      </c>
      <c r="BI43"/>
      <c r="BJ43"/>
      <c r="BK43"/>
      <c r="BL43"/>
      <c r="BM43"/>
      <c r="BN43"/>
      <c r="BO43"/>
    </row>
    <row r="44" spans="1:67" x14ac:dyDescent="0.25">
      <c r="A44">
        <v>3022021</v>
      </c>
      <c r="B44" s="117">
        <v>3022021</v>
      </c>
      <c r="C44" t="s">
        <v>452</v>
      </c>
      <c r="D44" s="106">
        <v>0</v>
      </c>
      <c r="E44" s="106" t="s">
        <v>403</v>
      </c>
      <c r="F44" s="106" t="s">
        <v>409</v>
      </c>
      <c r="G44" t="s">
        <v>858</v>
      </c>
      <c r="H44" t="s">
        <v>872</v>
      </c>
      <c r="I44" t="s">
        <v>279</v>
      </c>
      <c r="J44">
        <v>657120</v>
      </c>
      <c r="K44" s="117" t="s">
        <v>12</v>
      </c>
      <c r="L44" s="106">
        <v>1</v>
      </c>
      <c r="M44" s="106" t="str">
        <f t="shared" si="6"/>
        <v>EHCP.I03</v>
      </c>
      <c r="N44" s="106">
        <v>400042</v>
      </c>
      <c r="O44" t="s">
        <v>196</v>
      </c>
      <c r="P44" t="s">
        <v>23889</v>
      </c>
      <c r="Q44" t="s">
        <v>336</v>
      </c>
      <c r="R44" t="s">
        <v>23891</v>
      </c>
      <c r="S44" t="s">
        <v>23879</v>
      </c>
      <c r="T44" s="124">
        <v>218400.08833333335</v>
      </c>
      <c r="U44" t="str">
        <f t="shared" si="22"/>
        <v>2021.EHCP.I03.Ap251</v>
      </c>
      <c r="V44" t="str">
        <f t="shared" si="23"/>
        <v>Dollis Primary School.2021.EHCP.I03.Ap25</v>
      </c>
      <c r="W44" s="118">
        <v>33600.01358974359</v>
      </c>
      <c r="X44" s="118" t="s">
        <v>24378</v>
      </c>
      <c r="Y44" s="118" t="s">
        <v>24379</v>
      </c>
      <c r="Z44" s="118">
        <v>16800.006794871795</v>
      </c>
      <c r="AA44" s="97" t="str">
        <f t="shared" si="20"/>
        <v>2021EHCP.I03Jun25</v>
      </c>
      <c r="AB44" s="118" t="str">
        <f t="shared" si="21"/>
        <v>Dollis .2021EHCP.I03Jun25</v>
      </c>
      <c r="AC44" s="97">
        <f t="shared" si="15"/>
        <v>16800.006794871799</v>
      </c>
      <c r="AE44" s="118"/>
      <c r="AF44" s="97">
        <f t="shared" si="24"/>
        <v>16800.006794871799</v>
      </c>
      <c r="AG44" s="97">
        <f t="shared" si="24"/>
        <v>16800.006794871799</v>
      </c>
      <c r="AH44" s="97">
        <f t="shared" si="24"/>
        <v>16800.006794871799</v>
      </c>
      <c r="AI44" s="97">
        <f t="shared" si="24"/>
        <v>16800.006794871799</v>
      </c>
      <c r="AJ44" s="97" t="str">
        <f t="shared" si="4"/>
        <v>2021.EHCP.I03.Sep241</v>
      </c>
      <c r="AK44" s="118" t="str">
        <f t="shared" si="5"/>
        <v>Dollis Primary School.2021.EHCP.I03.Sep24</v>
      </c>
      <c r="AL44" s="97">
        <f t="shared" si="24"/>
        <v>16800.006794871799</v>
      </c>
      <c r="AM44" s="97">
        <f t="shared" si="24"/>
        <v>16800.006794871799</v>
      </c>
      <c r="AN44" s="97">
        <f t="shared" si="24"/>
        <v>16800.006794871799</v>
      </c>
      <c r="AO44" s="97">
        <f t="shared" si="24"/>
        <v>16800.006794871799</v>
      </c>
      <c r="AP44" s="97">
        <f t="shared" si="24"/>
        <v>16800.006794871799</v>
      </c>
      <c r="AQ44" s="97">
        <f t="shared" si="24"/>
        <v>16800.006794871799</v>
      </c>
      <c r="AR44" s="97">
        <f t="shared" si="24"/>
        <v>16800.006794871799</v>
      </c>
      <c r="AS44" s="97">
        <f t="shared" si="14"/>
        <v>16800.006794871799</v>
      </c>
      <c r="AT44" s="97">
        <f t="shared" si="14"/>
        <v>16800.006794871799</v>
      </c>
      <c r="AU44" s="97">
        <f t="shared" si="14"/>
        <v>16800.006794871799</v>
      </c>
      <c r="AV44" s="97">
        <f t="shared" ref="AS44:BD65" si="25">($T44-($W44+$Z44))/10</f>
        <v>16800.006794871799</v>
      </c>
      <c r="AW44" s="97">
        <f t="shared" si="25"/>
        <v>16800.006794871799</v>
      </c>
      <c r="AX44" s="97">
        <f t="shared" si="25"/>
        <v>16800.006794871799</v>
      </c>
      <c r="AY44" s="97">
        <f t="shared" si="25"/>
        <v>16800.006794871799</v>
      </c>
      <c r="AZ44" s="97">
        <f t="shared" si="25"/>
        <v>16800.006794871799</v>
      </c>
      <c r="BA44" s="97">
        <f t="shared" si="25"/>
        <v>16800.006794871799</v>
      </c>
      <c r="BB44" s="97">
        <f t="shared" si="25"/>
        <v>16800.006794871799</v>
      </c>
      <c r="BC44" s="97">
        <f t="shared" si="25"/>
        <v>16800.006794871799</v>
      </c>
      <c r="BD44" s="97">
        <f t="shared" si="25"/>
        <v>16800.006794871799</v>
      </c>
      <c r="BE44" s="119">
        <f t="shared" si="8"/>
        <v>218400.08833333332</v>
      </c>
      <c r="BF44" s="119">
        <f t="shared" si="9"/>
        <v>0</v>
      </c>
      <c r="BI44"/>
      <c r="BJ44"/>
      <c r="BK44"/>
      <c r="BL44"/>
      <c r="BM44"/>
      <c r="BN44"/>
      <c r="BO44"/>
    </row>
    <row r="45" spans="1:67" x14ac:dyDescent="0.25">
      <c r="A45">
        <v>3022021</v>
      </c>
      <c r="B45" s="117">
        <v>3022021</v>
      </c>
      <c r="C45" t="s">
        <v>452</v>
      </c>
      <c r="D45" s="106">
        <v>0</v>
      </c>
      <c r="E45" s="106" t="s">
        <v>403</v>
      </c>
      <c r="F45" s="106" t="s">
        <v>409</v>
      </c>
      <c r="G45" t="s">
        <v>855</v>
      </c>
      <c r="H45" t="s">
        <v>277</v>
      </c>
      <c r="I45" t="s">
        <v>277</v>
      </c>
      <c r="J45">
        <v>657120</v>
      </c>
      <c r="K45" s="117" t="s">
        <v>12</v>
      </c>
      <c r="L45" s="106">
        <v>1</v>
      </c>
      <c r="M45" s="106" t="str">
        <f t="shared" si="6"/>
        <v>SEN .I03</v>
      </c>
      <c r="N45" s="106">
        <v>400042</v>
      </c>
      <c r="O45" t="s">
        <v>196</v>
      </c>
      <c r="P45" t="s">
        <v>23889</v>
      </c>
      <c r="Q45" t="s">
        <v>336</v>
      </c>
      <c r="R45" t="s">
        <v>23891</v>
      </c>
      <c r="S45" t="s">
        <v>881</v>
      </c>
      <c r="T45" s="124">
        <v>1434</v>
      </c>
      <c r="U45" t="str">
        <f t="shared" si="22"/>
        <v>2021.SEN .I03.Ap251</v>
      </c>
      <c r="V45" t="str">
        <f t="shared" si="23"/>
        <v>Dollis Primary School.2021.SEN .I03.Ap25</v>
      </c>
      <c r="W45" s="118">
        <v>220.61538461538461</v>
      </c>
      <c r="X45" s="118" t="s">
        <v>24380</v>
      </c>
      <c r="Y45" s="118" t="s">
        <v>24381</v>
      </c>
      <c r="Z45" s="118">
        <v>110.30769230769231</v>
      </c>
      <c r="AA45" s="97" t="str">
        <f t="shared" si="20"/>
        <v>2021SEN .I03Jun25</v>
      </c>
      <c r="AB45" s="118" t="str">
        <f t="shared" si="21"/>
        <v>Dollis .2021SEN .I03Jun25</v>
      </c>
      <c r="AC45" s="97">
        <f t="shared" si="15"/>
        <v>110.30769230769231</v>
      </c>
      <c r="AE45" s="118"/>
      <c r="AF45" s="97">
        <f t="shared" si="24"/>
        <v>110.30769230769231</v>
      </c>
      <c r="AG45" s="97">
        <f t="shared" si="24"/>
        <v>110.30769230769231</v>
      </c>
      <c r="AH45" s="97">
        <f t="shared" si="24"/>
        <v>110.30769230769231</v>
      </c>
      <c r="AI45" s="97">
        <f t="shared" si="24"/>
        <v>110.30769230769231</v>
      </c>
      <c r="AJ45" s="97" t="str">
        <f t="shared" si="4"/>
        <v>2021.SEN .I03.Sep241</v>
      </c>
      <c r="AK45" s="118" t="str">
        <f t="shared" si="5"/>
        <v>Dollis Primary School.2021.SEN .I03.Sep24</v>
      </c>
      <c r="AL45" s="97">
        <f t="shared" si="24"/>
        <v>110.30769230769231</v>
      </c>
      <c r="AM45" s="97">
        <f t="shared" si="24"/>
        <v>110.30769230769231</v>
      </c>
      <c r="AN45" s="97">
        <f t="shared" si="24"/>
        <v>110.30769230769231</v>
      </c>
      <c r="AO45" s="97">
        <f t="shared" si="24"/>
        <v>110.30769230769231</v>
      </c>
      <c r="AP45" s="97">
        <f t="shared" si="24"/>
        <v>110.30769230769231</v>
      </c>
      <c r="AQ45" s="97">
        <f t="shared" si="24"/>
        <v>110.30769230769231</v>
      </c>
      <c r="AR45" s="97">
        <f t="shared" si="24"/>
        <v>110.30769230769231</v>
      </c>
      <c r="AS45" s="97">
        <f t="shared" si="25"/>
        <v>110.30769230769231</v>
      </c>
      <c r="AT45" s="97">
        <f t="shared" si="25"/>
        <v>110.30769230769231</v>
      </c>
      <c r="AU45" s="97">
        <f t="shared" si="25"/>
        <v>110.30769230769231</v>
      </c>
      <c r="AV45" s="97">
        <f t="shared" si="25"/>
        <v>110.30769230769231</v>
      </c>
      <c r="AW45" s="97">
        <f t="shared" si="25"/>
        <v>110.30769230769231</v>
      </c>
      <c r="AX45" s="97">
        <f t="shared" si="25"/>
        <v>110.30769230769231</v>
      </c>
      <c r="AY45" s="97">
        <f t="shared" si="25"/>
        <v>110.30769230769231</v>
      </c>
      <c r="AZ45" s="97">
        <f t="shared" si="25"/>
        <v>110.30769230769231</v>
      </c>
      <c r="BA45" s="97">
        <f t="shared" si="25"/>
        <v>110.30769230769231</v>
      </c>
      <c r="BB45" s="97">
        <f t="shared" si="25"/>
        <v>110.30769230769231</v>
      </c>
      <c r="BC45" s="97">
        <f t="shared" si="25"/>
        <v>110.30769230769231</v>
      </c>
      <c r="BD45" s="97">
        <f t="shared" si="25"/>
        <v>110.30769230769231</v>
      </c>
      <c r="BE45" s="119">
        <f t="shared" si="8"/>
        <v>1434</v>
      </c>
      <c r="BF45" s="119">
        <f t="shared" si="9"/>
        <v>0</v>
      </c>
      <c r="BI45"/>
      <c r="BJ45"/>
      <c r="BK45"/>
      <c r="BL45"/>
      <c r="BM45"/>
      <c r="BN45"/>
      <c r="BO45"/>
    </row>
    <row r="46" spans="1:67" x14ac:dyDescent="0.25">
      <c r="A46">
        <v>3022023</v>
      </c>
      <c r="B46" s="117">
        <v>3022023</v>
      </c>
      <c r="C46" t="s">
        <v>453</v>
      </c>
      <c r="D46" s="106">
        <v>0</v>
      </c>
      <c r="E46" s="106" t="s">
        <v>400</v>
      </c>
      <c r="F46" s="106" t="s">
        <v>409</v>
      </c>
      <c r="G46" t="s">
        <v>859</v>
      </c>
      <c r="H46" t="s">
        <v>871</v>
      </c>
      <c r="I46" t="s">
        <v>279</v>
      </c>
      <c r="J46">
        <v>661225</v>
      </c>
      <c r="K46" s="117" t="s">
        <v>12</v>
      </c>
      <c r="L46" s="106">
        <v>1</v>
      </c>
      <c r="M46" s="106" t="str">
        <f t="shared" si="6"/>
        <v>EHCP.I03</v>
      </c>
      <c r="N46" s="106">
        <v>400159</v>
      </c>
      <c r="O46" t="s">
        <v>88</v>
      </c>
      <c r="P46" t="s">
        <v>88</v>
      </c>
      <c r="Q46" t="s">
        <v>89</v>
      </c>
      <c r="R46" t="s">
        <v>90</v>
      </c>
      <c r="S46" t="s">
        <v>844</v>
      </c>
      <c r="T46" s="124">
        <v>153415.57</v>
      </c>
      <c r="U46" t="str">
        <f t="shared" si="22"/>
        <v>2023.EHCP.I03.Ap251</v>
      </c>
      <c r="V46" t="str">
        <f t="shared" si="23"/>
        <v>Edgware Primary School.2023.EHCP.I03.Ap25</v>
      </c>
      <c r="W46" s="118">
        <v>24055.179487179492</v>
      </c>
      <c r="X46" s="118" t="s">
        <v>24382</v>
      </c>
      <c r="Y46" s="118" t="s">
        <v>24383</v>
      </c>
      <c r="Z46" s="118">
        <v>12027.589743589746</v>
      </c>
      <c r="AA46" s="97" t="str">
        <f t="shared" si="20"/>
        <v>2023EHCP.I03Jun25</v>
      </c>
      <c r="AB46" s="118" t="str">
        <f t="shared" si="21"/>
        <v>Edgware.2023EHCP.I03Jun25</v>
      </c>
      <c r="AC46" s="97">
        <f t="shared" si="15"/>
        <v>11733.280076923078</v>
      </c>
      <c r="AE46" s="118"/>
      <c r="AF46" s="97">
        <f t="shared" si="24"/>
        <v>11733.280076923078</v>
      </c>
      <c r="AG46" s="97">
        <f t="shared" si="24"/>
        <v>11733.280076923078</v>
      </c>
      <c r="AH46" s="97">
        <f t="shared" si="24"/>
        <v>11733.280076923078</v>
      </c>
      <c r="AI46" s="97">
        <f t="shared" si="24"/>
        <v>11733.280076923078</v>
      </c>
      <c r="AJ46" s="97" t="str">
        <f t="shared" si="4"/>
        <v>2023.EHCP.I03.Sep241</v>
      </c>
      <c r="AK46" s="118" t="str">
        <f t="shared" si="5"/>
        <v>Edgware Primary School.2023.EHCP.I03.Sep24</v>
      </c>
      <c r="AL46" s="97">
        <f t="shared" si="24"/>
        <v>11733.280076923078</v>
      </c>
      <c r="AM46" s="97">
        <f t="shared" si="24"/>
        <v>11733.280076923078</v>
      </c>
      <c r="AN46" s="97">
        <f t="shared" si="24"/>
        <v>11733.280076923078</v>
      </c>
      <c r="AO46" s="97">
        <f t="shared" si="24"/>
        <v>11733.280076923078</v>
      </c>
      <c r="AP46" s="97">
        <f t="shared" si="24"/>
        <v>11733.280076923078</v>
      </c>
      <c r="AQ46" s="97">
        <f t="shared" si="24"/>
        <v>11733.280076923078</v>
      </c>
      <c r="AR46" s="97">
        <f t="shared" si="24"/>
        <v>11733.280076923078</v>
      </c>
      <c r="AS46" s="97">
        <f t="shared" si="25"/>
        <v>11733.280076923078</v>
      </c>
      <c r="AT46" s="97">
        <f t="shared" si="25"/>
        <v>11733.280076923078</v>
      </c>
      <c r="AU46" s="97">
        <f t="shared" si="25"/>
        <v>11733.280076923078</v>
      </c>
      <c r="AV46" s="97">
        <f t="shared" si="25"/>
        <v>11733.280076923078</v>
      </c>
      <c r="AW46" s="97">
        <f t="shared" si="25"/>
        <v>11733.280076923078</v>
      </c>
      <c r="AX46" s="97">
        <f t="shared" si="25"/>
        <v>11733.280076923078</v>
      </c>
      <c r="AY46" s="97">
        <f t="shared" si="25"/>
        <v>11733.280076923078</v>
      </c>
      <c r="AZ46" s="97">
        <f t="shared" si="25"/>
        <v>11733.280076923078</v>
      </c>
      <c r="BA46" s="97">
        <f t="shared" si="25"/>
        <v>11733.280076923078</v>
      </c>
      <c r="BB46" s="97">
        <f t="shared" si="25"/>
        <v>11733.280076923078</v>
      </c>
      <c r="BC46" s="97">
        <f t="shared" si="25"/>
        <v>11733.280076923078</v>
      </c>
      <c r="BD46" s="97">
        <f t="shared" si="25"/>
        <v>11733.280076923078</v>
      </c>
      <c r="BE46" s="119">
        <f t="shared" si="8"/>
        <v>153415.57000000004</v>
      </c>
      <c r="BF46" s="119">
        <f t="shared" si="9"/>
        <v>0</v>
      </c>
      <c r="BI46"/>
      <c r="BJ46"/>
      <c r="BK46"/>
      <c r="BL46"/>
      <c r="BM46"/>
      <c r="BN46"/>
      <c r="BO46"/>
    </row>
    <row r="47" spans="1:67" x14ac:dyDescent="0.25">
      <c r="A47">
        <v>3022024</v>
      </c>
      <c r="B47" s="117">
        <v>3022024</v>
      </c>
      <c r="C47" t="s">
        <v>455</v>
      </c>
      <c r="D47" s="106">
        <v>0</v>
      </c>
      <c r="E47" s="106" t="s">
        <v>400</v>
      </c>
      <c r="F47" s="106" t="s">
        <v>409</v>
      </c>
      <c r="G47" t="s">
        <v>859</v>
      </c>
      <c r="H47" t="s">
        <v>871</v>
      </c>
      <c r="I47" t="s">
        <v>279</v>
      </c>
      <c r="J47">
        <v>661225</v>
      </c>
      <c r="K47" s="117" t="s">
        <v>12</v>
      </c>
      <c r="L47" s="106">
        <v>1</v>
      </c>
      <c r="M47" s="106" t="str">
        <f t="shared" si="6"/>
        <v>EHCP.I03</v>
      </c>
      <c r="N47" s="106">
        <v>400047</v>
      </c>
      <c r="O47" t="s">
        <v>178</v>
      </c>
      <c r="P47" t="s">
        <v>178</v>
      </c>
      <c r="Q47" t="s">
        <v>179</v>
      </c>
      <c r="R47" t="s">
        <v>180</v>
      </c>
      <c r="S47" t="s">
        <v>844</v>
      </c>
      <c r="T47" s="124">
        <v>116728.33</v>
      </c>
      <c r="U47" t="str">
        <f t="shared" si="22"/>
        <v>2024.EHCP.I03.Ap251</v>
      </c>
      <c r="V47" t="str">
        <f t="shared" si="23"/>
        <v>Fairway School.2024.EHCP.I03.Ap25</v>
      </c>
      <c r="W47" s="118">
        <v>16001.538461538461</v>
      </c>
      <c r="X47" s="118" t="s">
        <v>24384</v>
      </c>
      <c r="Y47" s="118" t="s">
        <v>24385</v>
      </c>
      <c r="Z47" s="118">
        <v>8000.7692307692305</v>
      </c>
      <c r="AA47" s="97" t="str">
        <f t="shared" si="20"/>
        <v>2024EHCP.I03Jun25</v>
      </c>
      <c r="AB47" s="118" t="str">
        <f t="shared" si="21"/>
        <v>Fairway.2024EHCP.I03Jun25</v>
      </c>
      <c r="AC47" s="97">
        <f t="shared" si="15"/>
        <v>9272.602230769231</v>
      </c>
      <c r="AE47" s="118"/>
      <c r="AF47" s="97">
        <f t="shared" si="24"/>
        <v>9272.602230769231</v>
      </c>
      <c r="AG47" s="97">
        <f t="shared" si="24"/>
        <v>9272.602230769231</v>
      </c>
      <c r="AH47" s="97">
        <f t="shared" si="24"/>
        <v>9272.602230769231</v>
      </c>
      <c r="AI47" s="97">
        <f t="shared" si="24"/>
        <v>9272.602230769231</v>
      </c>
      <c r="AJ47" s="97" t="str">
        <f t="shared" si="4"/>
        <v>2024.EHCP.I03.Sep241</v>
      </c>
      <c r="AK47" s="118" t="str">
        <f t="shared" si="5"/>
        <v>Fairway School.2024.EHCP.I03.Sep24</v>
      </c>
      <c r="AL47" s="97">
        <f t="shared" si="24"/>
        <v>9272.602230769231</v>
      </c>
      <c r="AM47" s="97">
        <f t="shared" si="24"/>
        <v>9272.602230769231</v>
      </c>
      <c r="AN47" s="97">
        <f t="shared" si="24"/>
        <v>9272.602230769231</v>
      </c>
      <c r="AO47" s="97">
        <f t="shared" si="24"/>
        <v>9272.602230769231</v>
      </c>
      <c r="AP47" s="97">
        <f t="shared" si="24"/>
        <v>9272.602230769231</v>
      </c>
      <c r="AQ47" s="97">
        <f t="shared" si="24"/>
        <v>9272.602230769231</v>
      </c>
      <c r="AR47" s="97">
        <f t="shared" si="24"/>
        <v>9272.602230769231</v>
      </c>
      <c r="AS47" s="97">
        <f t="shared" si="25"/>
        <v>9272.602230769231</v>
      </c>
      <c r="AT47" s="97">
        <f t="shared" si="25"/>
        <v>9272.602230769231</v>
      </c>
      <c r="AU47" s="97">
        <f t="shared" si="25"/>
        <v>9272.602230769231</v>
      </c>
      <c r="AV47" s="97">
        <f t="shared" si="25"/>
        <v>9272.602230769231</v>
      </c>
      <c r="AW47" s="97">
        <f t="shared" si="25"/>
        <v>9272.602230769231</v>
      </c>
      <c r="AX47" s="97">
        <f t="shared" si="25"/>
        <v>9272.602230769231</v>
      </c>
      <c r="AY47" s="97">
        <f t="shared" si="25"/>
        <v>9272.602230769231</v>
      </c>
      <c r="AZ47" s="97">
        <f t="shared" si="25"/>
        <v>9272.602230769231</v>
      </c>
      <c r="BA47" s="97">
        <f t="shared" si="25"/>
        <v>9272.602230769231</v>
      </c>
      <c r="BB47" s="97">
        <f t="shared" si="25"/>
        <v>9272.602230769231</v>
      </c>
      <c r="BC47" s="97">
        <f t="shared" si="25"/>
        <v>9272.602230769231</v>
      </c>
      <c r="BD47" s="97">
        <f t="shared" si="25"/>
        <v>9272.602230769231</v>
      </c>
      <c r="BE47" s="119">
        <f t="shared" si="8"/>
        <v>116728.33000000002</v>
      </c>
      <c r="BF47" s="119">
        <f t="shared" si="9"/>
        <v>0</v>
      </c>
      <c r="BI47"/>
      <c r="BJ47"/>
      <c r="BK47"/>
      <c r="BL47"/>
      <c r="BM47"/>
      <c r="BN47"/>
      <c r="BO47"/>
    </row>
    <row r="48" spans="1:67" x14ac:dyDescent="0.25">
      <c r="A48">
        <v>3022024</v>
      </c>
      <c r="B48" s="117">
        <v>3022024</v>
      </c>
      <c r="C48" t="s">
        <v>455</v>
      </c>
      <c r="D48" s="106">
        <v>0</v>
      </c>
      <c r="E48" s="106" t="s">
        <v>400</v>
      </c>
      <c r="F48" s="106" t="s">
        <v>409</v>
      </c>
      <c r="G48" t="s">
        <v>855</v>
      </c>
      <c r="H48" t="s">
        <v>277</v>
      </c>
      <c r="I48" t="s">
        <v>277</v>
      </c>
      <c r="J48">
        <v>661225</v>
      </c>
      <c r="K48" s="117" t="s">
        <v>12</v>
      </c>
      <c r="L48" s="106">
        <v>1</v>
      </c>
      <c r="M48" s="106" t="str">
        <f t="shared" si="6"/>
        <v>SEN .I03</v>
      </c>
      <c r="N48" s="106">
        <v>400047</v>
      </c>
      <c r="O48" t="s">
        <v>178</v>
      </c>
      <c r="P48" t="s">
        <v>178</v>
      </c>
      <c r="Q48" t="s">
        <v>179</v>
      </c>
      <c r="R48" t="s">
        <v>180</v>
      </c>
      <c r="S48" t="s">
        <v>840</v>
      </c>
      <c r="T48" s="124">
        <v>7242</v>
      </c>
      <c r="U48" t="str">
        <f t="shared" si="22"/>
        <v>2024.SEN .I03.Ap251</v>
      </c>
      <c r="V48" t="str">
        <f t="shared" si="23"/>
        <v>Fairway School.2024.SEN .I03.Ap25</v>
      </c>
      <c r="W48" s="118">
        <v>297.84615384615387</v>
      </c>
      <c r="X48" s="118" t="s">
        <v>24386</v>
      </c>
      <c r="Y48" s="118" t="s">
        <v>24387</v>
      </c>
      <c r="Z48" s="118">
        <v>148.92307692307693</v>
      </c>
      <c r="AA48" s="97" t="str">
        <f t="shared" si="20"/>
        <v>2024SEN .I03Jun25</v>
      </c>
      <c r="AB48" s="118" t="str">
        <f t="shared" si="21"/>
        <v>Fairway.2024SEN .I03Jun25</v>
      </c>
      <c r="AC48" s="97">
        <f t="shared" si="15"/>
        <v>679.52307692307693</v>
      </c>
      <c r="AE48" s="118"/>
      <c r="AF48" s="97">
        <f t="shared" si="24"/>
        <v>679.52307692307693</v>
      </c>
      <c r="AG48" s="97">
        <f t="shared" si="24"/>
        <v>679.52307692307693</v>
      </c>
      <c r="AH48" s="97">
        <f t="shared" si="24"/>
        <v>679.52307692307693</v>
      </c>
      <c r="AI48" s="97">
        <f t="shared" si="24"/>
        <v>679.52307692307693</v>
      </c>
      <c r="AJ48" s="97" t="str">
        <f t="shared" si="4"/>
        <v>2024.SEN .I03.Sep241</v>
      </c>
      <c r="AK48" s="118" t="str">
        <f t="shared" si="5"/>
        <v>Fairway School.2024.SEN .I03.Sep24</v>
      </c>
      <c r="AL48" s="97">
        <f t="shared" si="24"/>
        <v>679.52307692307693</v>
      </c>
      <c r="AM48" s="97">
        <f t="shared" si="24"/>
        <v>679.52307692307693</v>
      </c>
      <c r="AN48" s="97">
        <f t="shared" si="24"/>
        <v>679.52307692307693</v>
      </c>
      <c r="AO48" s="97">
        <f t="shared" si="24"/>
        <v>679.52307692307693</v>
      </c>
      <c r="AP48" s="97">
        <f t="shared" si="24"/>
        <v>679.52307692307693</v>
      </c>
      <c r="AQ48" s="97">
        <f t="shared" si="24"/>
        <v>679.52307692307693</v>
      </c>
      <c r="AR48" s="97">
        <f t="shared" si="24"/>
        <v>679.52307692307693</v>
      </c>
      <c r="AS48" s="97">
        <f t="shared" si="25"/>
        <v>679.52307692307693</v>
      </c>
      <c r="AT48" s="97">
        <f t="shared" si="25"/>
        <v>679.52307692307693</v>
      </c>
      <c r="AU48" s="97">
        <f t="shared" si="25"/>
        <v>679.52307692307693</v>
      </c>
      <c r="AV48" s="97">
        <f t="shared" si="25"/>
        <v>679.52307692307693</v>
      </c>
      <c r="AW48" s="97">
        <f t="shared" si="25"/>
        <v>679.52307692307693</v>
      </c>
      <c r="AX48" s="97">
        <f t="shared" si="25"/>
        <v>679.52307692307693</v>
      </c>
      <c r="AY48" s="97">
        <f t="shared" si="25"/>
        <v>679.52307692307693</v>
      </c>
      <c r="AZ48" s="97">
        <f t="shared" si="25"/>
        <v>679.52307692307693</v>
      </c>
      <c r="BA48" s="97">
        <f t="shared" si="25"/>
        <v>679.52307692307693</v>
      </c>
      <c r="BB48" s="97">
        <f t="shared" si="25"/>
        <v>679.52307692307693</v>
      </c>
      <c r="BC48" s="97">
        <f t="shared" si="25"/>
        <v>679.52307692307693</v>
      </c>
      <c r="BD48" s="97">
        <f t="shared" si="25"/>
        <v>679.52307692307693</v>
      </c>
      <c r="BE48" s="119">
        <f t="shared" si="8"/>
        <v>7241.9999999999991</v>
      </c>
      <c r="BF48" s="119">
        <f t="shared" si="9"/>
        <v>0</v>
      </c>
      <c r="BI48"/>
      <c r="BJ48"/>
      <c r="BK48"/>
      <c r="BL48"/>
      <c r="BM48"/>
      <c r="BN48"/>
      <c r="BO48"/>
    </row>
    <row r="49" spans="1:67" x14ac:dyDescent="0.25">
      <c r="A49">
        <v>3022025</v>
      </c>
      <c r="B49" s="117">
        <v>3022025</v>
      </c>
      <c r="C49" t="s">
        <v>457</v>
      </c>
      <c r="D49" s="106">
        <v>0</v>
      </c>
      <c r="E49" s="106" t="s">
        <v>400</v>
      </c>
      <c r="F49" s="106" t="s">
        <v>409</v>
      </c>
      <c r="G49" t="s">
        <v>859</v>
      </c>
      <c r="H49" t="s">
        <v>871</v>
      </c>
      <c r="I49" t="s">
        <v>279</v>
      </c>
      <c r="J49">
        <v>661225</v>
      </c>
      <c r="K49" s="117" t="s">
        <v>12</v>
      </c>
      <c r="L49" s="106">
        <v>1</v>
      </c>
      <c r="M49" s="106" t="str">
        <f t="shared" si="6"/>
        <v>EHCP.I03</v>
      </c>
      <c r="N49" s="106">
        <v>400001</v>
      </c>
      <c r="O49" t="s">
        <v>244</v>
      </c>
      <c r="P49" t="s">
        <v>244</v>
      </c>
      <c r="Q49" t="s">
        <v>245</v>
      </c>
      <c r="R49" t="s">
        <v>246</v>
      </c>
      <c r="S49" t="s">
        <v>844</v>
      </c>
      <c r="T49" s="124">
        <v>104449.83</v>
      </c>
      <c r="U49" t="str">
        <f t="shared" si="22"/>
        <v>2025.EHCP.I03.Ap251</v>
      </c>
      <c r="V49" t="str">
        <f t="shared" si="23"/>
        <v>Foulds School.2025.EHCP.I03.Ap25</v>
      </c>
      <c r="W49" s="118">
        <v>15666</v>
      </c>
      <c r="X49" s="118" t="s">
        <v>24388</v>
      </c>
      <c r="Y49" s="118" t="s">
        <v>24389</v>
      </c>
      <c r="Z49" s="118">
        <v>7833</v>
      </c>
      <c r="AA49" s="97" t="str">
        <f t="shared" si="20"/>
        <v>2025EHCP.I03Jun25</v>
      </c>
      <c r="AB49" s="118" t="str">
        <f t="shared" si="21"/>
        <v>Foulds.2025EHCP.I03Jun25</v>
      </c>
      <c r="AC49" s="97">
        <f t="shared" si="15"/>
        <v>8095.0830000000005</v>
      </c>
      <c r="AE49" s="118"/>
      <c r="AF49" s="97">
        <f t="shared" si="24"/>
        <v>8095.0830000000005</v>
      </c>
      <c r="AG49" s="97">
        <f t="shared" si="24"/>
        <v>8095.0830000000005</v>
      </c>
      <c r="AH49" s="97">
        <f t="shared" si="24"/>
        <v>8095.0830000000005</v>
      </c>
      <c r="AI49" s="97">
        <f t="shared" si="24"/>
        <v>8095.0830000000005</v>
      </c>
      <c r="AJ49" s="97" t="str">
        <f t="shared" si="4"/>
        <v>2025.EHCP.I03.Sep241</v>
      </c>
      <c r="AK49" s="118" t="str">
        <f t="shared" si="5"/>
        <v>Foulds School.2025.EHCP.I03.Sep24</v>
      </c>
      <c r="AL49" s="97">
        <f t="shared" si="24"/>
        <v>8095.0830000000005</v>
      </c>
      <c r="AM49" s="97">
        <f t="shared" si="24"/>
        <v>8095.0830000000005</v>
      </c>
      <c r="AN49" s="97">
        <f t="shared" si="24"/>
        <v>8095.0830000000005</v>
      </c>
      <c r="AO49" s="97">
        <f t="shared" si="24"/>
        <v>8095.0830000000005</v>
      </c>
      <c r="AP49" s="97">
        <f t="shared" si="24"/>
        <v>8095.0830000000005</v>
      </c>
      <c r="AQ49" s="97">
        <f t="shared" si="24"/>
        <v>8095.0830000000005</v>
      </c>
      <c r="AR49" s="97">
        <f t="shared" si="24"/>
        <v>8095.0830000000005</v>
      </c>
      <c r="AS49" s="97">
        <f t="shared" si="25"/>
        <v>8095.0830000000005</v>
      </c>
      <c r="AT49" s="97">
        <f t="shared" si="25"/>
        <v>8095.0830000000005</v>
      </c>
      <c r="AU49" s="97">
        <f t="shared" si="25"/>
        <v>8095.0830000000005</v>
      </c>
      <c r="AV49" s="97">
        <f t="shared" si="25"/>
        <v>8095.0830000000005</v>
      </c>
      <c r="AW49" s="97">
        <f t="shared" si="25"/>
        <v>8095.0830000000005</v>
      </c>
      <c r="AX49" s="97">
        <f t="shared" si="25"/>
        <v>8095.0830000000005</v>
      </c>
      <c r="AY49" s="97">
        <f t="shared" si="25"/>
        <v>8095.0830000000005</v>
      </c>
      <c r="AZ49" s="97">
        <f t="shared" si="25"/>
        <v>8095.0830000000005</v>
      </c>
      <c r="BA49" s="97">
        <f t="shared" si="25"/>
        <v>8095.0830000000005</v>
      </c>
      <c r="BB49" s="97">
        <f t="shared" si="25"/>
        <v>8095.0830000000005</v>
      </c>
      <c r="BC49" s="97">
        <f t="shared" si="25"/>
        <v>8095.0830000000005</v>
      </c>
      <c r="BD49" s="97">
        <f t="shared" si="25"/>
        <v>8095.0830000000005</v>
      </c>
      <c r="BE49" s="119">
        <f t="shared" si="8"/>
        <v>104449.82999999999</v>
      </c>
      <c r="BF49" s="119">
        <f t="shared" si="9"/>
        <v>0</v>
      </c>
      <c r="BI49"/>
      <c r="BJ49"/>
      <c r="BK49"/>
      <c r="BL49"/>
      <c r="BM49"/>
      <c r="BN49"/>
      <c r="BO49"/>
    </row>
    <row r="50" spans="1:67" x14ac:dyDescent="0.25">
      <c r="A50">
        <v>3022026</v>
      </c>
      <c r="B50" s="117">
        <v>3022026</v>
      </c>
      <c r="C50" t="s">
        <v>458</v>
      </c>
      <c r="D50" s="106">
        <v>0</v>
      </c>
      <c r="E50" s="106" t="s">
        <v>400</v>
      </c>
      <c r="F50" s="106" t="s">
        <v>409</v>
      </c>
      <c r="G50" t="s">
        <v>859</v>
      </c>
      <c r="H50" t="s">
        <v>871</v>
      </c>
      <c r="I50" t="s">
        <v>279</v>
      </c>
      <c r="J50">
        <v>661225</v>
      </c>
      <c r="K50" s="117" t="s">
        <v>12</v>
      </c>
      <c r="L50" s="106">
        <v>1</v>
      </c>
      <c r="M50" s="106" t="str">
        <f t="shared" si="6"/>
        <v>EHCP.I03</v>
      </c>
      <c r="N50" s="106">
        <v>400082</v>
      </c>
      <c r="O50" t="s">
        <v>115</v>
      </c>
      <c r="P50" t="s">
        <v>115</v>
      </c>
      <c r="Q50" t="s">
        <v>116</v>
      </c>
      <c r="R50" t="s">
        <v>117</v>
      </c>
      <c r="S50" t="s">
        <v>844</v>
      </c>
      <c r="T50" s="124">
        <v>127048.51000000001</v>
      </c>
      <c r="U50" t="str">
        <f t="shared" si="22"/>
        <v>2026.EHCP.I03.Ap251</v>
      </c>
      <c r="V50" t="str">
        <f t="shared" si="23"/>
        <v>Frith Manor School.2026.EHCP.I03.Ap25</v>
      </c>
      <c r="W50" s="118">
        <v>19545.924615384618</v>
      </c>
      <c r="X50" s="118" t="s">
        <v>24390</v>
      </c>
      <c r="Y50" s="118" t="s">
        <v>24391</v>
      </c>
      <c r="Z50" s="118">
        <v>9772.962307692309</v>
      </c>
      <c r="AA50" s="97" t="str">
        <f t="shared" si="20"/>
        <v>2026EHCP.I03Jun25</v>
      </c>
      <c r="AB50" s="118" t="str">
        <f t="shared" si="21"/>
        <v>Frith M.2026EHCP.I03Jun25</v>
      </c>
      <c r="AC50" s="97">
        <f t="shared" si="15"/>
        <v>9772.9623076923071</v>
      </c>
      <c r="AE50" s="118"/>
      <c r="AF50" s="97">
        <f t="shared" si="24"/>
        <v>9772.9623076923071</v>
      </c>
      <c r="AG50" s="97">
        <f t="shared" si="24"/>
        <v>9772.9623076923071</v>
      </c>
      <c r="AH50" s="97">
        <f t="shared" si="24"/>
        <v>9772.9623076923071</v>
      </c>
      <c r="AI50" s="97">
        <f t="shared" si="24"/>
        <v>9772.9623076923071</v>
      </c>
      <c r="AJ50" s="97" t="str">
        <f t="shared" si="4"/>
        <v>2026.EHCP.I03.Sep241</v>
      </c>
      <c r="AK50" s="118" t="str">
        <f t="shared" si="5"/>
        <v>Frith Manor School.2026.EHCP.I03.Sep24</v>
      </c>
      <c r="AL50" s="97">
        <f t="shared" si="24"/>
        <v>9772.9623076923071</v>
      </c>
      <c r="AM50" s="97">
        <f t="shared" si="24"/>
        <v>9772.9623076923071</v>
      </c>
      <c r="AN50" s="97">
        <f t="shared" si="24"/>
        <v>9772.9623076923071</v>
      </c>
      <c r="AO50" s="97">
        <f t="shared" si="24"/>
        <v>9772.9623076923071</v>
      </c>
      <c r="AP50" s="97">
        <f t="shared" si="24"/>
        <v>9772.9623076923071</v>
      </c>
      <c r="AQ50" s="97">
        <f t="shared" si="24"/>
        <v>9772.9623076923071</v>
      </c>
      <c r="AR50" s="97">
        <f t="shared" si="24"/>
        <v>9772.9623076923071</v>
      </c>
      <c r="AS50" s="97">
        <f t="shared" si="25"/>
        <v>9772.9623076923071</v>
      </c>
      <c r="AT50" s="97">
        <f t="shared" si="25"/>
        <v>9772.9623076923071</v>
      </c>
      <c r="AU50" s="97">
        <f t="shared" si="25"/>
        <v>9772.9623076923071</v>
      </c>
      <c r="AV50" s="97">
        <f t="shared" si="25"/>
        <v>9772.9623076923071</v>
      </c>
      <c r="AW50" s="97">
        <f t="shared" si="25"/>
        <v>9772.9623076923071</v>
      </c>
      <c r="AX50" s="97">
        <f t="shared" si="25"/>
        <v>9772.9623076923071</v>
      </c>
      <c r="AY50" s="97">
        <f t="shared" si="25"/>
        <v>9772.9623076923071</v>
      </c>
      <c r="AZ50" s="97">
        <f t="shared" si="25"/>
        <v>9772.9623076923071</v>
      </c>
      <c r="BA50" s="97">
        <f t="shared" si="25"/>
        <v>9772.9623076923071</v>
      </c>
      <c r="BB50" s="97">
        <f t="shared" si="25"/>
        <v>9772.9623076923071</v>
      </c>
      <c r="BC50" s="97">
        <f t="shared" si="25"/>
        <v>9772.9623076923071</v>
      </c>
      <c r="BD50" s="97">
        <f t="shared" si="25"/>
        <v>9772.9623076923071</v>
      </c>
      <c r="BE50" s="119">
        <f t="shared" si="8"/>
        <v>127048.50999999997</v>
      </c>
      <c r="BF50" s="119">
        <f t="shared" si="9"/>
        <v>0</v>
      </c>
      <c r="BI50"/>
      <c r="BJ50"/>
      <c r="BK50"/>
      <c r="BL50"/>
      <c r="BM50"/>
      <c r="BN50"/>
      <c r="BO50"/>
    </row>
    <row r="51" spans="1:67" x14ac:dyDescent="0.25">
      <c r="A51">
        <v>3022026</v>
      </c>
      <c r="B51" s="117">
        <v>3022026</v>
      </c>
      <c r="C51" t="s">
        <v>458</v>
      </c>
      <c r="D51" s="106">
        <v>0</v>
      </c>
      <c r="E51" s="106" t="s">
        <v>400</v>
      </c>
      <c r="F51" s="106" t="s">
        <v>409</v>
      </c>
      <c r="G51" t="s">
        <v>855</v>
      </c>
      <c r="H51" t="s">
        <v>277</v>
      </c>
      <c r="I51" t="s">
        <v>277</v>
      </c>
      <c r="J51">
        <v>661225</v>
      </c>
      <c r="K51" s="117" t="s">
        <v>12</v>
      </c>
      <c r="L51" s="106">
        <v>1</v>
      </c>
      <c r="M51" s="106" t="str">
        <f t="shared" si="6"/>
        <v>SEN .I03</v>
      </c>
      <c r="N51" s="106">
        <v>400082</v>
      </c>
      <c r="O51" t="s">
        <v>115</v>
      </c>
      <c r="P51" t="s">
        <v>115</v>
      </c>
      <c r="Q51" t="s">
        <v>116</v>
      </c>
      <c r="R51" t="s">
        <v>117</v>
      </c>
      <c r="S51" t="s">
        <v>840</v>
      </c>
      <c r="T51" s="124">
        <v>2988</v>
      </c>
      <c r="U51" t="str">
        <f t="shared" si="22"/>
        <v>2026.SEN .I03.Ap251</v>
      </c>
      <c r="V51" t="str">
        <f t="shared" si="23"/>
        <v>Frith Manor School.2026.SEN .I03.Ap25</v>
      </c>
      <c r="W51" s="118">
        <v>0</v>
      </c>
      <c r="X51" s="118" t="s">
        <v>24392</v>
      </c>
      <c r="Y51" s="118" t="s">
        <v>24393</v>
      </c>
      <c r="Z51" s="118">
        <v>0</v>
      </c>
      <c r="AA51" s="97" t="str">
        <f t="shared" si="20"/>
        <v>2026SEN .I03Jun25</v>
      </c>
      <c r="AB51" s="118" t="str">
        <f t="shared" si="21"/>
        <v>Frith M.2026SEN .I03Jun25</v>
      </c>
      <c r="AC51" s="97">
        <f t="shared" si="15"/>
        <v>298.8</v>
      </c>
      <c r="AE51" s="118"/>
      <c r="AF51" s="97">
        <f t="shared" si="24"/>
        <v>298.8</v>
      </c>
      <c r="AG51" s="97">
        <f t="shared" si="24"/>
        <v>298.8</v>
      </c>
      <c r="AH51" s="97">
        <f t="shared" si="24"/>
        <v>298.8</v>
      </c>
      <c r="AI51" s="97">
        <f t="shared" si="24"/>
        <v>298.8</v>
      </c>
      <c r="AJ51" s="97" t="str">
        <f t="shared" si="4"/>
        <v>2026.SEN .I03.Sep241</v>
      </c>
      <c r="AK51" s="118" t="str">
        <f t="shared" si="5"/>
        <v>Frith Manor School.2026.SEN .I03.Sep24</v>
      </c>
      <c r="AL51" s="97">
        <f t="shared" si="24"/>
        <v>298.8</v>
      </c>
      <c r="AM51" s="97">
        <f t="shared" si="24"/>
        <v>298.8</v>
      </c>
      <c r="AN51" s="97">
        <f t="shared" si="24"/>
        <v>298.8</v>
      </c>
      <c r="AO51" s="97">
        <f t="shared" si="24"/>
        <v>298.8</v>
      </c>
      <c r="AP51" s="97">
        <f t="shared" si="24"/>
        <v>298.8</v>
      </c>
      <c r="AQ51" s="97">
        <f t="shared" si="24"/>
        <v>298.8</v>
      </c>
      <c r="AR51" s="97">
        <f t="shared" si="24"/>
        <v>298.8</v>
      </c>
      <c r="AS51" s="97">
        <f t="shared" si="25"/>
        <v>298.8</v>
      </c>
      <c r="AT51" s="97">
        <f t="shared" si="25"/>
        <v>298.8</v>
      </c>
      <c r="AU51" s="97">
        <f t="shared" si="25"/>
        <v>298.8</v>
      </c>
      <c r="AV51" s="97">
        <f t="shared" si="25"/>
        <v>298.8</v>
      </c>
      <c r="AW51" s="97">
        <f t="shared" si="25"/>
        <v>298.8</v>
      </c>
      <c r="AX51" s="97">
        <f t="shared" si="25"/>
        <v>298.8</v>
      </c>
      <c r="AY51" s="97">
        <f t="shared" si="25"/>
        <v>298.8</v>
      </c>
      <c r="AZ51" s="97">
        <f t="shared" si="25"/>
        <v>298.8</v>
      </c>
      <c r="BA51" s="97">
        <f t="shared" si="25"/>
        <v>298.8</v>
      </c>
      <c r="BB51" s="97">
        <f t="shared" si="25"/>
        <v>298.8</v>
      </c>
      <c r="BC51" s="97">
        <f t="shared" si="25"/>
        <v>298.8</v>
      </c>
      <c r="BD51" s="97">
        <f t="shared" si="25"/>
        <v>298.8</v>
      </c>
      <c r="BE51" s="119">
        <f t="shared" si="8"/>
        <v>2988.0000000000005</v>
      </c>
      <c r="BF51" s="119">
        <f t="shared" si="9"/>
        <v>0</v>
      </c>
      <c r="BI51"/>
      <c r="BJ51"/>
      <c r="BK51"/>
      <c r="BL51"/>
      <c r="BM51"/>
      <c r="BN51"/>
      <c r="BO51"/>
    </row>
    <row r="52" spans="1:67" x14ac:dyDescent="0.25">
      <c r="A52">
        <v>3022027</v>
      </c>
      <c r="B52" s="117">
        <v>3022027</v>
      </c>
      <c r="C52" t="s">
        <v>460</v>
      </c>
      <c r="D52" s="106">
        <v>0</v>
      </c>
      <c r="E52" s="106" t="s">
        <v>400</v>
      </c>
      <c r="F52" s="106" t="s">
        <v>409</v>
      </c>
      <c r="G52" t="s">
        <v>859</v>
      </c>
      <c r="H52" t="s">
        <v>871</v>
      </c>
      <c r="I52" t="s">
        <v>279</v>
      </c>
      <c r="J52">
        <v>661225</v>
      </c>
      <c r="K52" s="117" t="s">
        <v>12</v>
      </c>
      <c r="L52" s="106">
        <v>1</v>
      </c>
      <c r="M52" s="106" t="str">
        <f t="shared" si="6"/>
        <v>EHCP.I03</v>
      </c>
      <c r="N52" s="106">
        <v>400002</v>
      </c>
      <c r="O52" t="s">
        <v>201</v>
      </c>
      <c r="P52" t="s">
        <v>201</v>
      </c>
      <c r="Q52" t="s">
        <v>202</v>
      </c>
      <c r="R52" t="s">
        <v>96</v>
      </c>
      <c r="S52" t="s">
        <v>844</v>
      </c>
      <c r="T52" s="124">
        <v>179227.5</v>
      </c>
      <c r="U52" t="str">
        <f t="shared" si="22"/>
        <v>2027.EHCP.I03.Ap251</v>
      </c>
      <c r="V52" t="str">
        <f t="shared" si="23"/>
        <v>Garden Suburb Junior School.2027.EHCP.I03.Ap25</v>
      </c>
      <c r="W52" s="118">
        <v>27262.76923076923</v>
      </c>
      <c r="X52" s="118" t="s">
        <v>24394</v>
      </c>
      <c r="Y52" s="118" t="s">
        <v>24395</v>
      </c>
      <c r="Z52" s="118">
        <v>13631.384615384615</v>
      </c>
      <c r="AA52" s="97" t="str">
        <f t="shared" si="20"/>
        <v>2027EHCP.I03Jun25</v>
      </c>
      <c r="AB52" s="118" t="str">
        <f t="shared" si="21"/>
        <v>Garden .2027EHCP.I03Jun25</v>
      </c>
      <c r="AC52" s="97">
        <f t="shared" si="15"/>
        <v>13833.334615384616</v>
      </c>
      <c r="AE52" s="118"/>
      <c r="AF52" s="97">
        <f t="shared" si="24"/>
        <v>13833.334615384616</v>
      </c>
      <c r="AG52" s="97">
        <f t="shared" si="24"/>
        <v>13833.334615384616</v>
      </c>
      <c r="AH52" s="97">
        <f t="shared" si="24"/>
        <v>13833.334615384616</v>
      </c>
      <c r="AI52" s="97">
        <f t="shared" si="24"/>
        <v>13833.334615384616</v>
      </c>
      <c r="AJ52" s="97" t="str">
        <f t="shared" si="4"/>
        <v>2027.EHCP.I03.Sep241</v>
      </c>
      <c r="AK52" s="118" t="str">
        <f t="shared" si="5"/>
        <v>Garden Suburb Junior School.2027.EHCP.I03.Sep24</v>
      </c>
      <c r="AL52" s="97">
        <f t="shared" si="24"/>
        <v>13833.334615384616</v>
      </c>
      <c r="AM52" s="97">
        <f t="shared" si="24"/>
        <v>13833.334615384616</v>
      </c>
      <c r="AN52" s="97">
        <f t="shared" si="24"/>
        <v>13833.334615384616</v>
      </c>
      <c r="AO52" s="97">
        <f t="shared" si="24"/>
        <v>13833.334615384616</v>
      </c>
      <c r="AP52" s="97">
        <f t="shared" si="24"/>
        <v>13833.334615384616</v>
      </c>
      <c r="AQ52" s="97">
        <f t="shared" si="24"/>
        <v>13833.334615384616</v>
      </c>
      <c r="AR52" s="97">
        <f t="shared" si="24"/>
        <v>13833.334615384616</v>
      </c>
      <c r="AS52" s="97">
        <f t="shared" si="25"/>
        <v>13833.334615384616</v>
      </c>
      <c r="AT52" s="97">
        <f t="shared" si="25"/>
        <v>13833.334615384616</v>
      </c>
      <c r="AU52" s="97">
        <f t="shared" si="25"/>
        <v>13833.334615384616</v>
      </c>
      <c r="AV52" s="97">
        <f t="shared" si="25"/>
        <v>13833.334615384616</v>
      </c>
      <c r="AW52" s="97">
        <f t="shared" si="25"/>
        <v>13833.334615384616</v>
      </c>
      <c r="AX52" s="97">
        <f t="shared" si="25"/>
        <v>13833.334615384616</v>
      </c>
      <c r="AY52" s="97">
        <f t="shared" si="25"/>
        <v>13833.334615384616</v>
      </c>
      <c r="AZ52" s="97">
        <f t="shared" si="25"/>
        <v>13833.334615384616</v>
      </c>
      <c r="BA52" s="97">
        <f t="shared" si="25"/>
        <v>13833.334615384616</v>
      </c>
      <c r="BB52" s="97">
        <f t="shared" si="25"/>
        <v>13833.334615384616</v>
      </c>
      <c r="BC52" s="97">
        <f t="shared" si="25"/>
        <v>13833.334615384616</v>
      </c>
      <c r="BD52" s="97">
        <f t="shared" si="25"/>
        <v>13833.334615384616</v>
      </c>
      <c r="BE52" s="119">
        <f t="shared" si="8"/>
        <v>179227.5</v>
      </c>
      <c r="BF52" s="119">
        <f t="shared" si="9"/>
        <v>0</v>
      </c>
      <c r="BI52"/>
      <c r="BJ52"/>
      <c r="BK52"/>
      <c r="BL52"/>
      <c r="BM52"/>
      <c r="BN52"/>
      <c r="BO52"/>
    </row>
    <row r="53" spans="1:67" x14ac:dyDescent="0.25">
      <c r="A53">
        <v>3022028</v>
      </c>
      <c r="B53" s="117">
        <v>3022028</v>
      </c>
      <c r="C53" t="s">
        <v>459</v>
      </c>
      <c r="D53" s="106">
        <v>0</v>
      </c>
      <c r="E53" s="106" t="s">
        <v>400</v>
      </c>
      <c r="F53" s="106" t="s">
        <v>409</v>
      </c>
      <c r="G53" t="s">
        <v>859</v>
      </c>
      <c r="H53" t="s">
        <v>871</v>
      </c>
      <c r="I53" t="s">
        <v>279</v>
      </c>
      <c r="J53">
        <v>661225</v>
      </c>
      <c r="K53" s="117" t="s">
        <v>12</v>
      </c>
      <c r="L53" s="106">
        <v>1</v>
      </c>
      <c r="M53" s="106" t="str">
        <f t="shared" si="6"/>
        <v>EHCP.I03</v>
      </c>
      <c r="N53" s="106">
        <v>400067</v>
      </c>
      <c r="O53" t="s">
        <v>94</v>
      </c>
      <c r="P53" t="s">
        <v>94</v>
      </c>
      <c r="Q53" t="s">
        <v>95</v>
      </c>
      <c r="R53" t="s">
        <v>96</v>
      </c>
      <c r="S53" t="s">
        <v>844</v>
      </c>
      <c r="T53" s="124">
        <v>147877.08000000002</v>
      </c>
      <c r="U53" t="str">
        <f t="shared" si="22"/>
        <v>2028.EHCP.I03.Ap251</v>
      </c>
      <c r="V53" t="str">
        <f t="shared" si="23"/>
        <v>Garden Suburb Infant School.2028.EHCP.I03.Ap25</v>
      </c>
      <c r="W53" s="118">
        <v>18497.846153846152</v>
      </c>
      <c r="X53" s="118" t="s">
        <v>24396</v>
      </c>
      <c r="Y53" s="118" t="s">
        <v>24397</v>
      </c>
      <c r="Z53" s="118">
        <v>9248.9230769230762</v>
      </c>
      <c r="AA53" s="97" t="str">
        <f t="shared" si="20"/>
        <v>2028EHCP.I03Jun25</v>
      </c>
      <c r="AB53" s="118" t="str">
        <f t="shared" si="21"/>
        <v>Garden .2028EHCP.I03Jun25</v>
      </c>
      <c r="AC53" s="97">
        <f t="shared" si="15"/>
        <v>12013.03107692308</v>
      </c>
      <c r="AE53" s="118"/>
      <c r="AF53" s="97">
        <f t="shared" si="24"/>
        <v>12013.03107692308</v>
      </c>
      <c r="AG53" s="97">
        <f t="shared" si="24"/>
        <v>12013.03107692308</v>
      </c>
      <c r="AH53" s="97">
        <f t="shared" si="24"/>
        <v>12013.03107692308</v>
      </c>
      <c r="AI53" s="97">
        <f t="shared" si="24"/>
        <v>12013.03107692308</v>
      </c>
      <c r="AJ53" s="97" t="str">
        <f t="shared" si="4"/>
        <v>2028.EHCP.I03.Sep241</v>
      </c>
      <c r="AK53" s="118" t="str">
        <f t="shared" si="5"/>
        <v>Garden Suburb Infant School.2028.EHCP.I03.Sep24</v>
      </c>
      <c r="AL53" s="97">
        <f t="shared" si="24"/>
        <v>12013.03107692308</v>
      </c>
      <c r="AM53" s="97">
        <f t="shared" si="24"/>
        <v>12013.03107692308</v>
      </c>
      <c r="AN53" s="97">
        <f t="shared" si="24"/>
        <v>12013.03107692308</v>
      </c>
      <c r="AO53" s="97">
        <f t="shared" si="24"/>
        <v>12013.03107692308</v>
      </c>
      <c r="AP53" s="97">
        <f t="shared" si="24"/>
        <v>12013.03107692308</v>
      </c>
      <c r="AQ53" s="97">
        <f t="shared" si="24"/>
        <v>12013.03107692308</v>
      </c>
      <c r="AR53" s="97">
        <f t="shared" si="24"/>
        <v>12013.03107692308</v>
      </c>
      <c r="AS53" s="97">
        <f t="shared" si="25"/>
        <v>12013.03107692308</v>
      </c>
      <c r="AT53" s="97">
        <f t="shared" si="25"/>
        <v>12013.03107692308</v>
      </c>
      <c r="AU53" s="97">
        <f t="shared" si="25"/>
        <v>12013.03107692308</v>
      </c>
      <c r="AV53" s="97">
        <f t="shared" si="25"/>
        <v>12013.03107692308</v>
      </c>
      <c r="AW53" s="97">
        <f t="shared" si="25"/>
        <v>12013.03107692308</v>
      </c>
      <c r="AX53" s="97">
        <f t="shared" si="25"/>
        <v>12013.03107692308</v>
      </c>
      <c r="AY53" s="97">
        <f t="shared" si="25"/>
        <v>12013.03107692308</v>
      </c>
      <c r="AZ53" s="97">
        <f t="shared" si="25"/>
        <v>12013.03107692308</v>
      </c>
      <c r="BA53" s="97">
        <f t="shared" si="25"/>
        <v>12013.03107692308</v>
      </c>
      <c r="BB53" s="97">
        <f t="shared" si="25"/>
        <v>12013.03107692308</v>
      </c>
      <c r="BC53" s="97">
        <f t="shared" si="25"/>
        <v>12013.03107692308</v>
      </c>
      <c r="BD53" s="97">
        <f t="shared" si="25"/>
        <v>12013.03107692308</v>
      </c>
      <c r="BE53" s="119">
        <f t="shared" si="8"/>
        <v>147877.08000000005</v>
      </c>
      <c r="BF53" s="119">
        <f t="shared" si="9"/>
        <v>0</v>
      </c>
      <c r="BI53"/>
      <c r="BJ53"/>
      <c r="BK53"/>
      <c r="BL53"/>
      <c r="BM53"/>
      <c r="BN53"/>
      <c r="BO53"/>
    </row>
    <row r="54" spans="1:67" x14ac:dyDescent="0.25">
      <c r="A54">
        <v>3022029</v>
      </c>
      <c r="B54" s="117">
        <v>3022029</v>
      </c>
      <c r="C54" t="s">
        <v>461</v>
      </c>
      <c r="D54" s="106">
        <v>0</v>
      </c>
      <c r="E54" s="106" t="s">
        <v>400</v>
      </c>
      <c r="F54" s="106" t="s">
        <v>409</v>
      </c>
      <c r="G54" t="s">
        <v>859</v>
      </c>
      <c r="H54" t="s">
        <v>871</v>
      </c>
      <c r="I54" t="s">
        <v>279</v>
      </c>
      <c r="J54">
        <v>661225</v>
      </c>
      <c r="K54" s="117" t="s">
        <v>12</v>
      </c>
      <c r="L54" s="106">
        <v>1</v>
      </c>
      <c r="M54" s="106" t="str">
        <f t="shared" si="6"/>
        <v>EHCP.I03</v>
      </c>
      <c r="N54" s="106">
        <v>400035</v>
      </c>
      <c r="O54" t="s">
        <v>100</v>
      </c>
      <c r="P54" t="s">
        <v>100</v>
      </c>
      <c r="Q54" t="s">
        <v>101</v>
      </c>
      <c r="R54" t="s">
        <v>102</v>
      </c>
      <c r="S54" t="s">
        <v>844</v>
      </c>
      <c r="T54" s="124">
        <v>215992.57666666666</v>
      </c>
      <c r="U54" t="str">
        <f t="shared" si="22"/>
        <v>2029.EHCP.I03.Ap251</v>
      </c>
      <c r="V54" t="str">
        <f t="shared" si="23"/>
        <v>Goldbeaters School.2029.EHCP.I03.Ap25</v>
      </c>
      <c r="W54" s="118">
        <v>30411.025641025644</v>
      </c>
      <c r="X54" s="118" t="s">
        <v>24398</v>
      </c>
      <c r="Y54" s="118" t="s">
        <v>24399</v>
      </c>
      <c r="Z54" s="118">
        <v>15205.512820512822</v>
      </c>
      <c r="AA54" s="97" t="str">
        <f t="shared" si="20"/>
        <v>2029EHCP.I03Jun25</v>
      </c>
      <c r="AB54" s="118" t="str">
        <f t="shared" si="21"/>
        <v>Goldbea.2029EHCP.I03Jun25</v>
      </c>
      <c r="AC54" s="97">
        <f t="shared" si="15"/>
        <v>17037.603820512821</v>
      </c>
      <c r="AE54" s="118"/>
      <c r="AF54" s="97">
        <f t="shared" si="24"/>
        <v>17037.603820512821</v>
      </c>
      <c r="AG54" s="97">
        <f t="shared" si="24"/>
        <v>17037.603820512821</v>
      </c>
      <c r="AH54" s="97">
        <f t="shared" si="24"/>
        <v>17037.603820512821</v>
      </c>
      <c r="AI54" s="97">
        <f t="shared" si="24"/>
        <v>17037.603820512821</v>
      </c>
      <c r="AJ54" s="97" t="str">
        <f t="shared" si="4"/>
        <v>2029.EHCP.I03.Sep241</v>
      </c>
      <c r="AK54" s="118" t="str">
        <f t="shared" si="5"/>
        <v>Goldbeaters School.2029.EHCP.I03.Sep24</v>
      </c>
      <c r="AL54" s="97">
        <f t="shared" si="24"/>
        <v>17037.603820512821</v>
      </c>
      <c r="AM54" s="97">
        <f t="shared" si="24"/>
        <v>17037.603820512821</v>
      </c>
      <c r="AN54" s="97">
        <f t="shared" si="24"/>
        <v>17037.603820512821</v>
      </c>
      <c r="AO54" s="97">
        <f t="shared" si="24"/>
        <v>17037.603820512821</v>
      </c>
      <c r="AP54" s="97">
        <f t="shared" si="24"/>
        <v>17037.603820512821</v>
      </c>
      <c r="AQ54" s="97">
        <f t="shared" si="24"/>
        <v>17037.603820512821</v>
      </c>
      <c r="AR54" s="97">
        <f t="shared" si="24"/>
        <v>17037.603820512821</v>
      </c>
      <c r="AS54" s="97">
        <f t="shared" si="25"/>
        <v>17037.603820512821</v>
      </c>
      <c r="AT54" s="97">
        <f t="shared" si="25"/>
        <v>17037.603820512821</v>
      </c>
      <c r="AU54" s="97">
        <f t="shared" si="25"/>
        <v>17037.603820512821</v>
      </c>
      <c r="AV54" s="97">
        <f t="shared" si="25"/>
        <v>17037.603820512821</v>
      </c>
      <c r="AW54" s="97">
        <f t="shared" si="25"/>
        <v>17037.603820512821</v>
      </c>
      <c r="AX54" s="97">
        <f t="shared" si="25"/>
        <v>17037.603820512821</v>
      </c>
      <c r="AY54" s="97">
        <f t="shared" si="25"/>
        <v>17037.603820512821</v>
      </c>
      <c r="AZ54" s="97">
        <f t="shared" si="25"/>
        <v>17037.603820512821</v>
      </c>
      <c r="BA54" s="97">
        <f t="shared" si="25"/>
        <v>17037.603820512821</v>
      </c>
      <c r="BB54" s="97">
        <f t="shared" si="25"/>
        <v>17037.603820512821</v>
      </c>
      <c r="BC54" s="97">
        <f t="shared" si="25"/>
        <v>17037.603820512821</v>
      </c>
      <c r="BD54" s="97">
        <f t="shared" si="25"/>
        <v>17037.603820512821</v>
      </c>
      <c r="BE54" s="119">
        <f t="shared" si="8"/>
        <v>215992.57666666672</v>
      </c>
      <c r="BF54" s="119">
        <f t="shared" si="9"/>
        <v>0</v>
      </c>
      <c r="BI54"/>
      <c r="BJ54"/>
      <c r="BK54"/>
      <c r="BL54"/>
      <c r="BM54"/>
      <c r="BN54"/>
      <c r="BO54"/>
    </row>
    <row r="55" spans="1:67" hidden="1" x14ac:dyDescent="0.25">
      <c r="A55">
        <v>3022029</v>
      </c>
      <c r="B55" s="117">
        <v>3022029</v>
      </c>
      <c r="C55" t="s">
        <v>461</v>
      </c>
      <c r="D55" s="106">
        <v>0</v>
      </c>
      <c r="E55" s="106" t="s">
        <v>400</v>
      </c>
      <c r="F55" s="106" t="s">
        <v>409</v>
      </c>
      <c r="G55" t="s">
        <v>855</v>
      </c>
      <c r="H55" t="s">
        <v>277</v>
      </c>
      <c r="I55" t="s">
        <v>277</v>
      </c>
      <c r="J55">
        <v>661225</v>
      </c>
      <c r="K55" s="117" t="s">
        <v>12</v>
      </c>
      <c r="L55" s="106">
        <v>1</v>
      </c>
      <c r="M55" s="106" t="str">
        <f t="shared" si="6"/>
        <v>SEN .I03</v>
      </c>
      <c r="N55" s="106">
        <v>400035</v>
      </c>
      <c r="O55" t="s">
        <v>100</v>
      </c>
      <c r="P55" t="s">
        <v>100</v>
      </c>
      <c r="Q55" t="s">
        <v>101</v>
      </c>
      <c r="R55" t="s">
        <v>102</v>
      </c>
      <c r="S55" t="s">
        <v>840</v>
      </c>
      <c r="T55" s="124">
        <v>0</v>
      </c>
      <c r="U55" t="str">
        <f t="shared" si="22"/>
        <v>2029.SEN .I03.Ap251</v>
      </c>
      <c r="V55" t="str">
        <f t="shared" si="23"/>
        <v>Goldbeaters School.2029.SEN .I03.Ap25</v>
      </c>
      <c r="W55" s="118">
        <v>0</v>
      </c>
      <c r="X55" s="118" t="s">
        <v>24400</v>
      </c>
      <c r="Y55" s="118" t="s">
        <v>24401</v>
      </c>
      <c r="Z55" s="118">
        <v>0</v>
      </c>
      <c r="AA55" s="118"/>
      <c r="AB55" s="118">
        <f t="shared" ref="AB55" si="26">$T55/13</f>
        <v>0</v>
      </c>
      <c r="AC55" s="97">
        <f t="shared" si="15"/>
        <v>0</v>
      </c>
      <c r="AE55" s="118"/>
      <c r="AF55" s="97">
        <f t="shared" si="24"/>
        <v>0</v>
      </c>
      <c r="AG55" s="97">
        <f t="shared" si="24"/>
        <v>0</v>
      </c>
      <c r="AH55" s="97">
        <f t="shared" si="24"/>
        <v>0</v>
      </c>
      <c r="AI55" s="97">
        <f t="shared" si="24"/>
        <v>0</v>
      </c>
      <c r="AJ55" s="97"/>
      <c r="AK55" s="118"/>
      <c r="AL55" s="97">
        <f t="shared" si="24"/>
        <v>0</v>
      </c>
      <c r="AM55" s="97">
        <f t="shared" si="24"/>
        <v>0</v>
      </c>
      <c r="AN55" s="97">
        <f t="shared" si="24"/>
        <v>0</v>
      </c>
      <c r="AO55" s="97">
        <f t="shared" si="24"/>
        <v>0</v>
      </c>
      <c r="AP55" s="97">
        <f t="shared" si="24"/>
        <v>0</v>
      </c>
      <c r="AQ55" s="97">
        <f t="shared" si="24"/>
        <v>0</v>
      </c>
      <c r="AR55" s="97">
        <f t="shared" si="24"/>
        <v>0</v>
      </c>
      <c r="AS55" s="97">
        <f t="shared" si="25"/>
        <v>0</v>
      </c>
      <c r="AT55" s="97">
        <f t="shared" si="25"/>
        <v>0</v>
      </c>
      <c r="AU55" s="97">
        <f t="shared" si="25"/>
        <v>0</v>
      </c>
      <c r="AV55" s="97">
        <f t="shared" si="25"/>
        <v>0</v>
      </c>
      <c r="AW55" s="97">
        <f t="shared" si="25"/>
        <v>0</v>
      </c>
      <c r="AX55" s="97">
        <f t="shared" si="25"/>
        <v>0</v>
      </c>
      <c r="AY55" s="97">
        <f t="shared" si="25"/>
        <v>0</v>
      </c>
      <c r="AZ55" s="97">
        <f t="shared" si="25"/>
        <v>0</v>
      </c>
      <c r="BA55" s="97">
        <f t="shared" si="25"/>
        <v>0</v>
      </c>
      <c r="BB55" s="97">
        <f t="shared" si="25"/>
        <v>0</v>
      </c>
      <c r="BC55" s="97">
        <f t="shared" si="25"/>
        <v>0</v>
      </c>
      <c r="BD55" s="97">
        <f t="shared" si="25"/>
        <v>0</v>
      </c>
      <c r="BE55" s="119">
        <f t="shared" si="8"/>
        <v>0</v>
      </c>
      <c r="BF55" s="119">
        <f t="shared" si="9"/>
        <v>0</v>
      </c>
      <c r="BI55"/>
      <c r="BJ55"/>
      <c r="BK55"/>
      <c r="BL55"/>
      <c r="BM55"/>
      <c r="BN55"/>
      <c r="BO55"/>
    </row>
    <row r="56" spans="1:67" x14ac:dyDescent="0.25">
      <c r="A56">
        <v>3022031</v>
      </c>
      <c r="B56" s="117">
        <v>3022031</v>
      </c>
      <c r="C56" t="s">
        <v>465</v>
      </c>
      <c r="D56" s="106">
        <v>0</v>
      </c>
      <c r="E56" s="106" t="s">
        <v>400</v>
      </c>
      <c r="F56" s="106" t="s">
        <v>409</v>
      </c>
      <c r="G56" t="s">
        <v>859</v>
      </c>
      <c r="H56" t="s">
        <v>871</v>
      </c>
      <c r="I56" t="s">
        <v>279</v>
      </c>
      <c r="J56">
        <v>661225</v>
      </c>
      <c r="K56" s="117" t="s">
        <v>12</v>
      </c>
      <c r="L56" s="106">
        <v>1</v>
      </c>
      <c r="M56" s="106" t="str">
        <f t="shared" si="6"/>
        <v>EHCP.I03</v>
      </c>
      <c r="N56" s="106">
        <v>400026</v>
      </c>
      <c r="O56" t="s">
        <v>151</v>
      </c>
      <c r="P56" t="s">
        <v>151</v>
      </c>
      <c r="Q56" t="s">
        <v>152</v>
      </c>
      <c r="R56" t="s">
        <v>153</v>
      </c>
      <c r="S56" t="s">
        <v>844</v>
      </c>
      <c r="T56" s="124">
        <v>115900.24</v>
      </c>
      <c r="U56" t="str">
        <f t="shared" si="22"/>
        <v>2031.EHCP.I03.Ap251</v>
      </c>
      <c r="V56" t="str">
        <f t="shared" si="23"/>
        <v>Hollickwood School.2031.EHCP.I03.Ap25</v>
      </c>
      <c r="W56" s="118">
        <v>11753.76923076923</v>
      </c>
      <c r="X56" s="118" t="s">
        <v>24402</v>
      </c>
      <c r="Y56" s="118" t="s">
        <v>24403</v>
      </c>
      <c r="Z56" s="118">
        <v>5876.8846153846152</v>
      </c>
      <c r="AA56" s="97" t="str">
        <f t="shared" ref="AA56:AA71" si="27">RIGHT(A56,4)&amp;M56&amp;"Jun25"</f>
        <v>2031EHCP.I03Jun25</v>
      </c>
      <c r="AB56" s="118" t="str">
        <f t="shared" ref="AB56:AB71" si="28">LEFT(C56,7)&amp;"."&amp;AA56</f>
        <v>Hollick.2031EHCP.I03Jun25</v>
      </c>
      <c r="AC56" s="97">
        <f t="shared" si="15"/>
        <v>9826.9586153846158</v>
      </c>
      <c r="AE56" s="118"/>
      <c r="AF56" s="97">
        <f t="shared" si="24"/>
        <v>9826.9586153846158</v>
      </c>
      <c r="AG56" s="97">
        <f t="shared" si="24"/>
        <v>9826.9586153846158</v>
      </c>
      <c r="AH56" s="97">
        <f t="shared" si="24"/>
        <v>9826.9586153846158</v>
      </c>
      <c r="AI56" s="97">
        <f t="shared" si="24"/>
        <v>9826.9586153846158</v>
      </c>
      <c r="AJ56" s="97" t="str">
        <f t="shared" si="4"/>
        <v>2031.EHCP.I03.Sep241</v>
      </c>
      <c r="AK56" s="118" t="str">
        <f t="shared" si="5"/>
        <v>Hollickwood School.2031.EHCP.I03.Sep24</v>
      </c>
      <c r="AL56" s="97">
        <f t="shared" si="24"/>
        <v>9826.9586153846158</v>
      </c>
      <c r="AM56" s="97">
        <f t="shared" si="24"/>
        <v>9826.9586153846158</v>
      </c>
      <c r="AN56" s="97">
        <f t="shared" si="24"/>
        <v>9826.9586153846158</v>
      </c>
      <c r="AO56" s="97">
        <f t="shared" si="24"/>
        <v>9826.9586153846158</v>
      </c>
      <c r="AP56" s="97">
        <f t="shared" si="24"/>
        <v>9826.9586153846158</v>
      </c>
      <c r="AQ56" s="97">
        <f t="shared" si="24"/>
        <v>9826.9586153846158</v>
      </c>
      <c r="AR56" s="97">
        <f t="shared" si="24"/>
        <v>9826.9586153846158</v>
      </c>
      <c r="AS56" s="97">
        <f t="shared" si="25"/>
        <v>9826.9586153846158</v>
      </c>
      <c r="AT56" s="97">
        <f t="shared" si="25"/>
        <v>9826.9586153846158</v>
      </c>
      <c r="AU56" s="97">
        <f t="shared" si="25"/>
        <v>9826.9586153846158</v>
      </c>
      <c r="AV56" s="97">
        <f t="shared" si="25"/>
        <v>9826.9586153846158</v>
      </c>
      <c r="AW56" s="97">
        <f t="shared" si="25"/>
        <v>9826.9586153846158</v>
      </c>
      <c r="AX56" s="97">
        <f t="shared" si="25"/>
        <v>9826.9586153846158</v>
      </c>
      <c r="AY56" s="97">
        <f t="shared" si="25"/>
        <v>9826.9586153846158</v>
      </c>
      <c r="AZ56" s="97">
        <f t="shared" si="25"/>
        <v>9826.9586153846158</v>
      </c>
      <c r="BA56" s="97">
        <f t="shared" si="25"/>
        <v>9826.9586153846158</v>
      </c>
      <c r="BB56" s="97">
        <f t="shared" si="25"/>
        <v>9826.9586153846158</v>
      </c>
      <c r="BC56" s="97">
        <f t="shared" si="25"/>
        <v>9826.9586153846158</v>
      </c>
      <c r="BD56" s="97">
        <f t="shared" si="25"/>
        <v>9826.9586153846158</v>
      </c>
      <c r="BE56" s="119">
        <f t="shared" si="8"/>
        <v>115900.24000000002</v>
      </c>
      <c r="BF56" s="119">
        <f t="shared" si="9"/>
        <v>0</v>
      </c>
      <c r="BI56"/>
      <c r="BJ56"/>
      <c r="BK56"/>
      <c r="BL56"/>
      <c r="BM56"/>
      <c r="BN56"/>
      <c r="BO56"/>
    </row>
    <row r="57" spans="1:67" x14ac:dyDescent="0.25">
      <c r="A57">
        <v>3022031</v>
      </c>
      <c r="B57" s="117">
        <v>3022031</v>
      </c>
      <c r="C57" t="s">
        <v>465</v>
      </c>
      <c r="D57" s="106">
        <v>0</v>
      </c>
      <c r="E57" s="106" t="s">
        <v>400</v>
      </c>
      <c r="F57" s="106" t="s">
        <v>409</v>
      </c>
      <c r="G57" t="s">
        <v>855</v>
      </c>
      <c r="H57" t="s">
        <v>871</v>
      </c>
      <c r="I57" t="s">
        <v>277</v>
      </c>
      <c r="J57">
        <v>661225</v>
      </c>
      <c r="K57" s="117" t="s">
        <v>12</v>
      </c>
      <c r="L57" s="106">
        <v>1</v>
      </c>
      <c r="M57" s="106" t="str">
        <f t="shared" si="6"/>
        <v>SEN .I03</v>
      </c>
      <c r="N57" s="106">
        <v>400026</v>
      </c>
      <c r="O57" t="s">
        <v>151</v>
      </c>
      <c r="P57" t="s">
        <v>151</v>
      </c>
      <c r="Q57" t="s">
        <v>152</v>
      </c>
      <c r="R57" t="s">
        <v>153</v>
      </c>
      <c r="S57" t="s">
        <v>840</v>
      </c>
      <c r="T57" s="124">
        <v>837</v>
      </c>
      <c r="W57" s="118"/>
      <c r="X57" s="118"/>
      <c r="Y57" s="118"/>
      <c r="Z57" s="118"/>
      <c r="AA57" s="97" t="str">
        <f t="shared" si="27"/>
        <v>2031SEN .I03Jun25</v>
      </c>
      <c r="AB57" s="118" t="str">
        <f t="shared" si="28"/>
        <v>Hollick.2031SEN .I03Jun25</v>
      </c>
      <c r="AC57" s="97">
        <f t="shared" si="15"/>
        <v>83.7</v>
      </c>
      <c r="AE57" s="118"/>
      <c r="AF57" s="97">
        <f t="shared" si="24"/>
        <v>83.7</v>
      </c>
      <c r="AG57" s="97">
        <f t="shared" si="24"/>
        <v>83.7</v>
      </c>
      <c r="AH57" s="97">
        <f t="shared" si="24"/>
        <v>83.7</v>
      </c>
      <c r="AI57" s="97">
        <f t="shared" si="24"/>
        <v>83.7</v>
      </c>
      <c r="AJ57" s="97" t="str">
        <f t="shared" si="4"/>
        <v>2031.SEN .I03.Sep241</v>
      </c>
      <c r="AK57" s="118" t="str">
        <f t="shared" si="5"/>
        <v>Hollickwood School.2031.SEN .I03.Sep24</v>
      </c>
      <c r="AL57" s="97">
        <f t="shared" si="24"/>
        <v>83.7</v>
      </c>
      <c r="AM57" s="97">
        <f t="shared" si="24"/>
        <v>83.7</v>
      </c>
      <c r="AN57" s="97">
        <f t="shared" si="24"/>
        <v>83.7</v>
      </c>
      <c r="AO57" s="97">
        <f t="shared" si="24"/>
        <v>83.7</v>
      </c>
      <c r="AP57" s="97">
        <f t="shared" si="24"/>
        <v>83.7</v>
      </c>
      <c r="AQ57" s="97">
        <f t="shared" si="24"/>
        <v>83.7</v>
      </c>
      <c r="AR57" s="97">
        <f t="shared" si="24"/>
        <v>83.7</v>
      </c>
      <c r="AS57" s="97">
        <f t="shared" si="25"/>
        <v>83.7</v>
      </c>
      <c r="AT57" s="97">
        <f t="shared" si="25"/>
        <v>83.7</v>
      </c>
      <c r="AU57" s="97">
        <f t="shared" si="25"/>
        <v>83.7</v>
      </c>
      <c r="AV57" s="97">
        <f t="shared" si="25"/>
        <v>83.7</v>
      </c>
      <c r="AW57" s="97">
        <f t="shared" si="25"/>
        <v>83.7</v>
      </c>
      <c r="AX57" s="97">
        <f t="shared" si="25"/>
        <v>83.7</v>
      </c>
      <c r="AY57" s="97">
        <f t="shared" si="25"/>
        <v>83.7</v>
      </c>
      <c r="AZ57" s="97">
        <f t="shared" si="25"/>
        <v>83.7</v>
      </c>
      <c r="BA57" s="97">
        <f t="shared" si="25"/>
        <v>83.7</v>
      </c>
      <c r="BB57" s="97">
        <f t="shared" si="25"/>
        <v>83.7</v>
      </c>
      <c r="BC57" s="97">
        <f t="shared" si="25"/>
        <v>83.7</v>
      </c>
      <c r="BD57" s="97">
        <f t="shared" si="25"/>
        <v>83.7</v>
      </c>
      <c r="BE57" s="119">
        <f t="shared" ref="BE57" si="29">W57+Z57+AC57+AF57+AI57+AL57+AO57+AR57+AU57+AX57+BA57+BD57</f>
        <v>837.00000000000011</v>
      </c>
      <c r="BF57" s="119">
        <f t="shared" ref="BF57" si="30">BE57-T57</f>
        <v>0</v>
      </c>
      <c r="BI57"/>
      <c r="BJ57"/>
      <c r="BK57"/>
      <c r="BL57"/>
      <c r="BM57"/>
      <c r="BN57"/>
      <c r="BO57"/>
    </row>
    <row r="58" spans="1:67" x14ac:dyDescent="0.25">
      <c r="A58">
        <v>3022032</v>
      </c>
      <c r="B58" s="117">
        <v>3022032</v>
      </c>
      <c r="C58" t="s">
        <v>148</v>
      </c>
      <c r="D58" s="106">
        <v>0</v>
      </c>
      <c r="E58" s="106" t="s">
        <v>400</v>
      </c>
      <c r="F58" s="106" t="s">
        <v>409</v>
      </c>
      <c r="G58" t="s">
        <v>859</v>
      </c>
      <c r="H58" t="s">
        <v>871</v>
      </c>
      <c r="I58" t="s">
        <v>279</v>
      </c>
      <c r="J58">
        <v>661225</v>
      </c>
      <c r="K58" s="117" t="s">
        <v>12</v>
      </c>
      <c r="L58" s="106">
        <v>1</v>
      </c>
      <c r="M58" s="106" t="str">
        <f t="shared" si="6"/>
        <v>EHCP.I03</v>
      </c>
      <c r="N58" s="106">
        <v>400084</v>
      </c>
      <c r="O58" t="s">
        <v>148</v>
      </c>
      <c r="P58" t="s">
        <v>148</v>
      </c>
      <c r="Q58" t="s">
        <v>149</v>
      </c>
      <c r="R58" t="s">
        <v>150</v>
      </c>
      <c r="S58" t="s">
        <v>844</v>
      </c>
      <c r="T58" s="124">
        <v>233401.95666666669</v>
      </c>
      <c r="U58" t="str">
        <f t="shared" si="22"/>
        <v>2032.EHCP.I03.Ap251</v>
      </c>
      <c r="V58" t="str">
        <f t="shared" si="23"/>
        <v>Holly Park School.2032.EHCP.I03.Ap25</v>
      </c>
      <c r="W58" s="118">
        <v>33998.065128205126</v>
      </c>
      <c r="X58" s="118" t="s">
        <v>24404</v>
      </c>
      <c r="Y58" s="118" t="s">
        <v>24405</v>
      </c>
      <c r="Z58" s="118">
        <v>16999.032564102563</v>
      </c>
      <c r="AA58" s="97" t="str">
        <f t="shared" si="27"/>
        <v>2032EHCP.I03Jun25</v>
      </c>
      <c r="AB58" s="118" t="str">
        <f t="shared" si="28"/>
        <v>Holly P.2032EHCP.I03Jun25</v>
      </c>
      <c r="AC58" s="97">
        <f t="shared" si="15"/>
        <v>18240.485897435901</v>
      </c>
      <c r="AE58" s="118"/>
      <c r="AF58" s="97">
        <f t="shared" si="24"/>
        <v>18240.485897435901</v>
      </c>
      <c r="AG58" s="97">
        <f t="shared" si="24"/>
        <v>18240.485897435901</v>
      </c>
      <c r="AH58" s="97">
        <f t="shared" si="24"/>
        <v>18240.485897435901</v>
      </c>
      <c r="AI58" s="97">
        <f t="shared" si="24"/>
        <v>18240.485897435901</v>
      </c>
      <c r="AJ58" s="97" t="str">
        <f t="shared" si="4"/>
        <v>2032.EHCP.I03.Sep241</v>
      </c>
      <c r="AK58" s="118" t="str">
        <f t="shared" si="5"/>
        <v>Holly Park School.2032.EHCP.I03.Sep24</v>
      </c>
      <c r="AL58" s="97">
        <f t="shared" si="24"/>
        <v>18240.485897435901</v>
      </c>
      <c r="AM58" s="97">
        <f t="shared" si="24"/>
        <v>18240.485897435901</v>
      </c>
      <c r="AN58" s="97">
        <f t="shared" si="24"/>
        <v>18240.485897435901</v>
      </c>
      <c r="AO58" s="97">
        <f t="shared" si="24"/>
        <v>18240.485897435901</v>
      </c>
      <c r="AP58" s="97">
        <f t="shared" si="24"/>
        <v>18240.485897435901</v>
      </c>
      <c r="AQ58" s="97">
        <f t="shared" si="24"/>
        <v>18240.485897435901</v>
      </c>
      <c r="AR58" s="97">
        <f t="shared" si="24"/>
        <v>18240.485897435901</v>
      </c>
      <c r="AS58" s="97">
        <f t="shared" si="25"/>
        <v>18240.485897435901</v>
      </c>
      <c r="AT58" s="97">
        <f t="shared" si="25"/>
        <v>18240.485897435901</v>
      </c>
      <c r="AU58" s="97">
        <f t="shared" si="25"/>
        <v>18240.485897435901</v>
      </c>
      <c r="AV58" s="97">
        <f t="shared" si="25"/>
        <v>18240.485897435901</v>
      </c>
      <c r="AW58" s="97">
        <f t="shared" si="25"/>
        <v>18240.485897435901</v>
      </c>
      <c r="AX58" s="97">
        <f t="shared" si="25"/>
        <v>18240.485897435901</v>
      </c>
      <c r="AY58" s="97">
        <f t="shared" si="25"/>
        <v>18240.485897435901</v>
      </c>
      <c r="AZ58" s="97">
        <f t="shared" si="25"/>
        <v>18240.485897435901</v>
      </c>
      <c r="BA58" s="97">
        <f t="shared" si="25"/>
        <v>18240.485897435901</v>
      </c>
      <c r="BB58" s="97">
        <f t="shared" si="25"/>
        <v>18240.485897435901</v>
      </c>
      <c r="BC58" s="97">
        <f t="shared" si="25"/>
        <v>18240.485897435901</v>
      </c>
      <c r="BD58" s="97">
        <f t="shared" si="25"/>
        <v>18240.485897435901</v>
      </c>
      <c r="BE58" s="119">
        <f t="shared" si="8"/>
        <v>233401.95666666664</v>
      </c>
      <c r="BF58" s="119">
        <f t="shared" si="9"/>
        <v>0</v>
      </c>
      <c r="BI58"/>
      <c r="BJ58"/>
      <c r="BK58"/>
      <c r="BL58"/>
      <c r="BM58"/>
      <c r="BN58"/>
      <c r="BO58"/>
    </row>
    <row r="59" spans="1:67" x14ac:dyDescent="0.25">
      <c r="A59">
        <v>3022032</v>
      </c>
      <c r="B59" s="117">
        <v>3022032</v>
      </c>
      <c r="C59" t="s">
        <v>148</v>
      </c>
      <c r="D59" s="106">
        <v>0</v>
      </c>
      <c r="E59" s="106" t="s">
        <v>400</v>
      </c>
      <c r="F59" s="106" t="s">
        <v>409</v>
      </c>
      <c r="G59" t="s">
        <v>855</v>
      </c>
      <c r="H59" t="s">
        <v>277</v>
      </c>
      <c r="I59" t="s">
        <v>277</v>
      </c>
      <c r="J59">
        <v>661225</v>
      </c>
      <c r="K59" s="117" t="s">
        <v>12</v>
      </c>
      <c r="L59" s="106">
        <v>1</v>
      </c>
      <c r="M59" s="106" t="str">
        <f t="shared" si="6"/>
        <v>SEN .I03</v>
      </c>
      <c r="N59" s="106">
        <v>400084</v>
      </c>
      <c r="O59" t="s">
        <v>148</v>
      </c>
      <c r="P59" t="s">
        <v>148</v>
      </c>
      <c r="Q59" t="s">
        <v>149</v>
      </c>
      <c r="R59" t="s">
        <v>150</v>
      </c>
      <c r="S59" t="s">
        <v>840</v>
      </c>
      <c r="T59" s="124">
        <v>2151</v>
      </c>
      <c r="U59" t="str">
        <f t="shared" si="22"/>
        <v>2032.SEN .I03.Ap251</v>
      </c>
      <c r="V59" t="str">
        <f t="shared" si="23"/>
        <v>Holly Park School.2032.SEN .I03.Ap25</v>
      </c>
      <c r="W59" s="118">
        <v>330.92307692307691</v>
      </c>
      <c r="X59" s="118" t="s">
        <v>24406</v>
      </c>
      <c r="Y59" s="118" t="s">
        <v>24407</v>
      </c>
      <c r="Z59" s="118">
        <v>165.46153846153845</v>
      </c>
      <c r="AA59" s="97" t="str">
        <f t="shared" si="27"/>
        <v>2032SEN .I03Jun25</v>
      </c>
      <c r="AB59" s="118" t="str">
        <f t="shared" si="28"/>
        <v>Holly P.2032SEN .I03Jun25</v>
      </c>
      <c r="AC59" s="97">
        <f t="shared" si="15"/>
        <v>165.46153846153848</v>
      </c>
      <c r="AE59" s="118"/>
      <c r="AF59" s="97">
        <f t="shared" si="24"/>
        <v>165.46153846153848</v>
      </c>
      <c r="AG59" s="97">
        <f t="shared" si="24"/>
        <v>165.46153846153848</v>
      </c>
      <c r="AH59" s="97">
        <f t="shared" si="24"/>
        <v>165.46153846153848</v>
      </c>
      <c r="AI59" s="97">
        <f t="shared" si="24"/>
        <v>165.46153846153848</v>
      </c>
      <c r="AJ59" s="97" t="str">
        <f t="shared" si="4"/>
        <v>2032.SEN .I03.Sep241</v>
      </c>
      <c r="AK59" s="118" t="str">
        <f t="shared" si="5"/>
        <v>Holly Park School.2032.SEN .I03.Sep24</v>
      </c>
      <c r="AL59" s="97">
        <f t="shared" si="24"/>
        <v>165.46153846153848</v>
      </c>
      <c r="AM59" s="97">
        <f t="shared" si="24"/>
        <v>165.46153846153848</v>
      </c>
      <c r="AN59" s="97">
        <f t="shared" si="24"/>
        <v>165.46153846153848</v>
      </c>
      <c r="AO59" s="97">
        <f t="shared" si="24"/>
        <v>165.46153846153848</v>
      </c>
      <c r="AP59" s="97">
        <f t="shared" si="24"/>
        <v>165.46153846153848</v>
      </c>
      <c r="AQ59" s="97">
        <f t="shared" si="24"/>
        <v>165.46153846153848</v>
      </c>
      <c r="AR59" s="97">
        <f t="shared" si="24"/>
        <v>165.46153846153848</v>
      </c>
      <c r="AS59" s="97">
        <f t="shared" si="25"/>
        <v>165.46153846153848</v>
      </c>
      <c r="AT59" s="97">
        <f t="shared" si="25"/>
        <v>165.46153846153848</v>
      </c>
      <c r="AU59" s="97">
        <f t="shared" si="25"/>
        <v>165.46153846153848</v>
      </c>
      <c r="AV59" s="97">
        <f t="shared" si="25"/>
        <v>165.46153846153848</v>
      </c>
      <c r="AW59" s="97">
        <f t="shared" si="25"/>
        <v>165.46153846153848</v>
      </c>
      <c r="AX59" s="97">
        <f t="shared" si="25"/>
        <v>165.46153846153848</v>
      </c>
      <c r="AY59" s="97">
        <f t="shared" si="25"/>
        <v>165.46153846153848</v>
      </c>
      <c r="AZ59" s="97">
        <f t="shared" si="25"/>
        <v>165.46153846153848</v>
      </c>
      <c r="BA59" s="97">
        <f t="shared" si="25"/>
        <v>165.46153846153848</v>
      </c>
      <c r="BB59" s="97">
        <f t="shared" si="25"/>
        <v>165.46153846153848</v>
      </c>
      <c r="BC59" s="97">
        <f t="shared" si="25"/>
        <v>165.46153846153848</v>
      </c>
      <c r="BD59" s="97">
        <f t="shared" si="25"/>
        <v>165.46153846153848</v>
      </c>
      <c r="BE59" s="119">
        <f t="shared" si="8"/>
        <v>2151.0000000000005</v>
      </c>
      <c r="BF59" s="119">
        <f t="shared" si="9"/>
        <v>0</v>
      </c>
      <c r="BI59"/>
      <c r="BJ59"/>
      <c r="BK59"/>
      <c r="BL59"/>
      <c r="BM59"/>
      <c r="BN59"/>
      <c r="BO59"/>
    </row>
    <row r="60" spans="1:67" x14ac:dyDescent="0.25">
      <c r="A60">
        <v>3022036</v>
      </c>
      <c r="B60" s="117">
        <v>3022036</v>
      </c>
      <c r="C60" t="s">
        <v>175</v>
      </c>
      <c r="D60" s="106">
        <v>0</v>
      </c>
      <c r="E60" s="106" t="s">
        <v>400</v>
      </c>
      <c r="F60" s="106" t="s">
        <v>409</v>
      </c>
      <c r="G60" t="s">
        <v>863</v>
      </c>
      <c r="H60" t="s">
        <v>871</v>
      </c>
      <c r="I60" t="s">
        <v>278</v>
      </c>
      <c r="J60">
        <v>661225</v>
      </c>
      <c r="K60" s="117" t="s">
        <v>12</v>
      </c>
      <c r="L60" s="106">
        <v>1</v>
      </c>
      <c r="M60" s="106" t="str">
        <f t="shared" si="6"/>
        <v>ARPs.I03</v>
      </c>
      <c r="N60" s="106">
        <v>400046</v>
      </c>
      <c r="O60" t="s">
        <v>175</v>
      </c>
      <c r="P60" t="s">
        <v>175</v>
      </c>
      <c r="Q60" t="s">
        <v>176</v>
      </c>
      <c r="R60" t="s">
        <v>177</v>
      </c>
      <c r="S60" t="s">
        <v>846</v>
      </c>
      <c r="T60" s="124">
        <v>316728.75</v>
      </c>
      <c r="U60" t="str">
        <f t="shared" si="22"/>
        <v>2036.ARPs.I03.Ap251</v>
      </c>
      <c r="V60" t="str">
        <f t="shared" si="23"/>
        <v>Livingstone School.2036.ARPs.I03.Ap25</v>
      </c>
      <c r="W60" s="118">
        <v>48727.5</v>
      </c>
      <c r="X60" s="118" t="s">
        <v>24408</v>
      </c>
      <c r="Y60" s="118" t="s">
        <v>24409</v>
      </c>
      <c r="Z60" s="118">
        <v>24363.75</v>
      </c>
      <c r="AA60" s="97" t="str">
        <f t="shared" si="27"/>
        <v>2036ARPs.I03Jun25</v>
      </c>
      <c r="AB60" s="118" t="str">
        <f t="shared" si="28"/>
        <v>Livings.2036ARPs.I03Jun25</v>
      </c>
      <c r="AC60" s="97">
        <f t="shared" si="15"/>
        <v>24363.75</v>
      </c>
      <c r="AE60" s="118"/>
      <c r="AF60" s="97">
        <f t="shared" si="24"/>
        <v>24363.75</v>
      </c>
      <c r="AG60" s="97">
        <f t="shared" si="24"/>
        <v>24363.75</v>
      </c>
      <c r="AH60" s="97">
        <f t="shared" si="24"/>
        <v>24363.75</v>
      </c>
      <c r="AI60" s="97">
        <f t="shared" si="24"/>
        <v>24363.75</v>
      </c>
      <c r="AJ60" s="97" t="str">
        <f t="shared" si="4"/>
        <v>2036.ARPs.I03.Sep241</v>
      </c>
      <c r="AK60" s="118" t="str">
        <f t="shared" si="5"/>
        <v>Livingstone School.2036.ARPs.I03.Sep24</v>
      </c>
      <c r="AL60" s="97">
        <f t="shared" si="24"/>
        <v>24363.75</v>
      </c>
      <c r="AM60" s="97">
        <f t="shared" si="24"/>
        <v>24363.75</v>
      </c>
      <c r="AN60" s="97">
        <f t="shared" si="24"/>
        <v>24363.75</v>
      </c>
      <c r="AO60" s="97">
        <f t="shared" si="24"/>
        <v>24363.75</v>
      </c>
      <c r="AP60" s="97">
        <f t="shared" si="24"/>
        <v>24363.75</v>
      </c>
      <c r="AQ60" s="97">
        <f t="shared" si="24"/>
        <v>24363.75</v>
      </c>
      <c r="AR60" s="97">
        <f t="shared" si="24"/>
        <v>24363.75</v>
      </c>
      <c r="AS60" s="97">
        <f t="shared" si="25"/>
        <v>24363.75</v>
      </c>
      <c r="AT60" s="97">
        <f t="shared" si="25"/>
        <v>24363.75</v>
      </c>
      <c r="AU60" s="97">
        <f t="shared" si="25"/>
        <v>24363.75</v>
      </c>
      <c r="AV60" s="97">
        <f t="shared" si="25"/>
        <v>24363.75</v>
      </c>
      <c r="AW60" s="97">
        <f t="shared" si="25"/>
        <v>24363.75</v>
      </c>
      <c r="AX60" s="97">
        <f t="shared" si="25"/>
        <v>24363.75</v>
      </c>
      <c r="AY60" s="97">
        <f t="shared" si="25"/>
        <v>24363.75</v>
      </c>
      <c r="AZ60" s="97">
        <f t="shared" si="25"/>
        <v>24363.75</v>
      </c>
      <c r="BA60" s="97">
        <f t="shared" si="25"/>
        <v>24363.75</v>
      </c>
      <c r="BB60" s="97">
        <f t="shared" si="25"/>
        <v>24363.75</v>
      </c>
      <c r="BC60" s="97">
        <f t="shared" si="25"/>
        <v>24363.75</v>
      </c>
      <c r="BD60" s="97">
        <f t="shared" si="25"/>
        <v>24363.75</v>
      </c>
      <c r="BE60" s="119">
        <f t="shared" si="8"/>
        <v>316728.75</v>
      </c>
      <c r="BF60" s="119">
        <f t="shared" si="9"/>
        <v>0</v>
      </c>
      <c r="BI60"/>
      <c r="BJ60"/>
      <c r="BK60"/>
      <c r="BL60"/>
      <c r="BM60"/>
      <c r="BN60"/>
      <c r="BO60"/>
    </row>
    <row r="61" spans="1:67" x14ac:dyDescent="0.25">
      <c r="A61">
        <v>3022036</v>
      </c>
      <c r="B61" s="117">
        <v>3022036</v>
      </c>
      <c r="C61" t="s">
        <v>175</v>
      </c>
      <c r="D61" s="106">
        <v>0</v>
      </c>
      <c r="E61" s="106" t="s">
        <v>400</v>
      </c>
      <c r="F61" s="106" t="s">
        <v>409</v>
      </c>
      <c r="G61" t="s">
        <v>859</v>
      </c>
      <c r="H61" t="s">
        <v>871</v>
      </c>
      <c r="I61" t="s">
        <v>279</v>
      </c>
      <c r="J61">
        <v>661225</v>
      </c>
      <c r="K61" s="117" t="s">
        <v>12</v>
      </c>
      <c r="L61" s="106">
        <v>1</v>
      </c>
      <c r="M61" s="106" t="str">
        <f t="shared" si="6"/>
        <v>EHCP.I03</v>
      </c>
      <c r="N61" s="106">
        <v>400046</v>
      </c>
      <c r="O61" t="s">
        <v>175</v>
      </c>
      <c r="P61" t="s">
        <v>175</v>
      </c>
      <c r="Q61" t="s">
        <v>176</v>
      </c>
      <c r="R61" t="s">
        <v>177</v>
      </c>
      <c r="S61" t="s">
        <v>844</v>
      </c>
      <c r="T61" s="124">
        <v>137431.41</v>
      </c>
      <c r="U61" t="str">
        <f t="shared" si="22"/>
        <v>2036.EHCP.I03.Ap251</v>
      </c>
      <c r="V61" t="str">
        <f t="shared" si="23"/>
        <v>Livingstone School.2036.EHCP.I03.Ap25</v>
      </c>
      <c r="W61" s="118">
        <v>19878.153846153848</v>
      </c>
      <c r="X61" s="118" t="s">
        <v>24410</v>
      </c>
      <c r="Y61" s="118" t="s">
        <v>24411</v>
      </c>
      <c r="Z61" s="118">
        <v>9939.0769230769238</v>
      </c>
      <c r="AA61" s="97" t="str">
        <f t="shared" si="27"/>
        <v>2036EHCP.I03Jun25</v>
      </c>
      <c r="AB61" s="118" t="str">
        <f t="shared" si="28"/>
        <v>Livings.2036EHCP.I03Jun25</v>
      </c>
      <c r="AC61" s="97">
        <f t="shared" si="15"/>
        <v>10761.417923076922</v>
      </c>
      <c r="AE61" s="118"/>
      <c r="AF61" s="97">
        <f t="shared" si="24"/>
        <v>10761.417923076922</v>
      </c>
      <c r="AG61" s="97">
        <f t="shared" si="24"/>
        <v>10761.417923076922</v>
      </c>
      <c r="AH61" s="97">
        <f t="shared" si="24"/>
        <v>10761.417923076922</v>
      </c>
      <c r="AI61" s="97">
        <f t="shared" si="24"/>
        <v>10761.417923076922</v>
      </c>
      <c r="AJ61" s="97" t="str">
        <f t="shared" si="4"/>
        <v>2036.EHCP.I03.Sep241</v>
      </c>
      <c r="AK61" s="118" t="str">
        <f t="shared" si="5"/>
        <v>Livingstone School.2036.EHCP.I03.Sep24</v>
      </c>
      <c r="AL61" s="97">
        <f t="shared" si="24"/>
        <v>10761.417923076922</v>
      </c>
      <c r="AM61" s="97">
        <f t="shared" si="24"/>
        <v>10761.417923076922</v>
      </c>
      <c r="AN61" s="97">
        <f t="shared" si="24"/>
        <v>10761.417923076922</v>
      </c>
      <c r="AO61" s="97">
        <f t="shared" si="24"/>
        <v>10761.417923076922</v>
      </c>
      <c r="AP61" s="97">
        <f t="shared" si="24"/>
        <v>10761.417923076922</v>
      </c>
      <c r="AQ61" s="97">
        <f t="shared" si="24"/>
        <v>10761.417923076922</v>
      </c>
      <c r="AR61" s="97">
        <f t="shared" si="24"/>
        <v>10761.417923076922</v>
      </c>
      <c r="AS61" s="97">
        <f t="shared" si="25"/>
        <v>10761.417923076922</v>
      </c>
      <c r="AT61" s="97">
        <f t="shared" si="25"/>
        <v>10761.417923076922</v>
      </c>
      <c r="AU61" s="97">
        <f t="shared" si="25"/>
        <v>10761.417923076922</v>
      </c>
      <c r="AV61" s="97">
        <f t="shared" si="25"/>
        <v>10761.417923076922</v>
      </c>
      <c r="AW61" s="97">
        <f t="shared" si="25"/>
        <v>10761.417923076922</v>
      </c>
      <c r="AX61" s="97">
        <f t="shared" si="25"/>
        <v>10761.417923076922</v>
      </c>
      <c r="AY61" s="97">
        <f t="shared" si="25"/>
        <v>10761.417923076922</v>
      </c>
      <c r="AZ61" s="97">
        <f t="shared" si="25"/>
        <v>10761.417923076922</v>
      </c>
      <c r="BA61" s="97">
        <f t="shared" si="25"/>
        <v>10761.417923076922</v>
      </c>
      <c r="BB61" s="97">
        <f t="shared" si="25"/>
        <v>10761.417923076922</v>
      </c>
      <c r="BC61" s="97">
        <f t="shared" si="25"/>
        <v>10761.417923076922</v>
      </c>
      <c r="BD61" s="97">
        <f t="shared" si="25"/>
        <v>10761.417923076922</v>
      </c>
      <c r="BE61" s="119">
        <f t="shared" si="8"/>
        <v>137431.41</v>
      </c>
      <c r="BF61" s="119">
        <f t="shared" si="9"/>
        <v>0</v>
      </c>
      <c r="BI61"/>
      <c r="BJ61"/>
      <c r="BK61"/>
      <c r="BL61"/>
      <c r="BM61"/>
      <c r="BN61"/>
      <c r="BO61"/>
    </row>
    <row r="62" spans="1:67" x14ac:dyDescent="0.25">
      <c r="A62">
        <v>3022036</v>
      </c>
      <c r="B62" s="117">
        <v>3022036</v>
      </c>
      <c r="C62" t="s">
        <v>175</v>
      </c>
      <c r="D62" s="106">
        <v>0</v>
      </c>
      <c r="E62" s="106" t="s">
        <v>400</v>
      </c>
      <c r="F62" s="106" t="s">
        <v>409</v>
      </c>
      <c r="G62" t="s">
        <v>855</v>
      </c>
      <c r="H62" t="s">
        <v>871</v>
      </c>
      <c r="I62" t="s">
        <v>277</v>
      </c>
      <c r="J62">
        <v>661225</v>
      </c>
      <c r="K62" s="117" t="s">
        <v>12</v>
      </c>
      <c r="L62" s="106">
        <v>1</v>
      </c>
      <c r="M62" s="106" t="str">
        <f t="shared" ref="M62" si="31">LEFT(I62,4)&amp;"."&amp;K62</f>
        <v>SEN .I03</v>
      </c>
      <c r="N62" s="106">
        <v>400046</v>
      </c>
      <c r="O62" t="s">
        <v>175</v>
      </c>
      <c r="P62" t="s">
        <v>175</v>
      </c>
      <c r="Q62" t="s">
        <v>176</v>
      </c>
      <c r="R62" t="s">
        <v>177</v>
      </c>
      <c r="S62" t="s">
        <v>840</v>
      </c>
      <c r="T62" s="124">
        <v>1004</v>
      </c>
      <c r="W62" s="118"/>
      <c r="X62" s="118"/>
      <c r="Y62" s="118"/>
      <c r="Z62" s="118"/>
      <c r="AA62" s="97" t="str">
        <f t="shared" si="27"/>
        <v>2036SEN .I03Jun25</v>
      </c>
      <c r="AB62" s="118" t="str">
        <f t="shared" si="28"/>
        <v>Livings.2036SEN .I03Jun25</v>
      </c>
      <c r="AC62" s="97">
        <f t="shared" si="15"/>
        <v>100.4</v>
      </c>
      <c r="AE62" s="118"/>
      <c r="AF62" s="97">
        <f t="shared" si="24"/>
        <v>100.4</v>
      </c>
      <c r="AG62" s="97">
        <f t="shared" si="24"/>
        <v>100.4</v>
      </c>
      <c r="AH62" s="97">
        <f t="shared" si="24"/>
        <v>100.4</v>
      </c>
      <c r="AI62" s="97">
        <f t="shared" si="24"/>
        <v>100.4</v>
      </c>
      <c r="AJ62" s="97" t="str">
        <f t="shared" si="4"/>
        <v>2036.SEN .I03.Sep241</v>
      </c>
      <c r="AK62" s="118" t="str">
        <f t="shared" si="5"/>
        <v>Livingstone School.2036.SEN .I03.Sep24</v>
      </c>
      <c r="AL62" s="97">
        <f t="shared" si="24"/>
        <v>100.4</v>
      </c>
      <c r="AM62" s="97">
        <f t="shared" si="24"/>
        <v>100.4</v>
      </c>
      <c r="AN62" s="97">
        <f t="shared" si="24"/>
        <v>100.4</v>
      </c>
      <c r="AO62" s="97">
        <f t="shared" si="24"/>
        <v>100.4</v>
      </c>
      <c r="AP62" s="97">
        <f t="shared" si="24"/>
        <v>100.4</v>
      </c>
      <c r="AQ62" s="97">
        <f t="shared" si="24"/>
        <v>100.4</v>
      </c>
      <c r="AR62" s="97">
        <f t="shared" si="24"/>
        <v>100.4</v>
      </c>
      <c r="AS62" s="97">
        <f t="shared" si="25"/>
        <v>100.4</v>
      </c>
      <c r="AT62" s="97">
        <f t="shared" si="25"/>
        <v>100.4</v>
      </c>
      <c r="AU62" s="97">
        <f t="shared" si="25"/>
        <v>100.4</v>
      </c>
      <c r="AV62" s="97">
        <f t="shared" si="25"/>
        <v>100.4</v>
      </c>
      <c r="AW62" s="97">
        <f t="shared" si="25"/>
        <v>100.4</v>
      </c>
      <c r="AX62" s="97">
        <f t="shared" si="25"/>
        <v>100.4</v>
      </c>
      <c r="AY62" s="97">
        <f t="shared" si="25"/>
        <v>100.4</v>
      </c>
      <c r="AZ62" s="97">
        <f t="shared" si="25"/>
        <v>100.4</v>
      </c>
      <c r="BA62" s="97">
        <f t="shared" si="25"/>
        <v>100.4</v>
      </c>
      <c r="BB62" s="97">
        <f t="shared" si="25"/>
        <v>100.4</v>
      </c>
      <c r="BC62" s="97">
        <f t="shared" si="25"/>
        <v>100.4</v>
      </c>
      <c r="BD62" s="97">
        <f t="shared" si="25"/>
        <v>100.4</v>
      </c>
      <c r="BE62" s="119">
        <f t="shared" ref="BE62" si="32">W62+Z62+AC62+AF62+AI62+AL62+AO62+AR62+AU62+AX62+BA62+BD62</f>
        <v>1003.9999999999999</v>
      </c>
      <c r="BF62" s="119">
        <f t="shared" ref="BF62" si="33">BE62-T62</f>
        <v>0</v>
      </c>
      <c r="BI62"/>
      <c r="BJ62"/>
      <c r="BK62"/>
      <c r="BL62"/>
      <c r="BM62"/>
      <c r="BN62"/>
      <c r="BO62"/>
    </row>
    <row r="63" spans="1:67" x14ac:dyDescent="0.25">
      <c r="A63">
        <v>3022037</v>
      </c>
      <c r="B63" s="117">
        <v>3022037</v>
      </c>
      <c r="C63" t="s">
        <v>470</v>
      </c>
      <c r="D63" s="106">
        <v>0</v>
      </c>
      <c r="E63" s="106" t="s">
        <v>400</v>
      </c>
      <c r="F63" s="106" t="s">
        <v>409</v>
      </c>
      <c r="G63" t="s">
        <v>855</v>
      </c>
      <c r="H63" t="s">
        <v>277</v>
      </c>
      <c r="I63" t="s">
        <v>277</v>
      </c>
      <c r="J63">
        <v>661225</v>
      </c>
      <c r="K63" s="117" t="s">
        <v>12</v>
      </c>
      <c r="L63" s="106">
        <v>1</v>
      </c>
      <c r="M63" s="106" t="str">
        <f t="shared" si="6"/>
        <v>SEN .I03</v>
      </c>
      <c r="N63" s="106">
        <v>400030</v>
      </c>
      <c r="O63" t="s">
        <v>130</v>
      </c>
      <c r="P63" t="s">
        <v>130</v>
      </c>
      <c r="Q63" t="s">
        <v>131</v>
      </c>
      <c r="R63" t="s">
        <v>132</v>
      </c>
      <c r="S63" t="s">
        <v>840</v>
      </c>
      <c r="T63" s="124">
        <v>2581</v>
      </c>
      <c r="U63" t="str">
        <f t="shared" si="22"/>
        <v>2037.SEN .I03.Ap251</v>
      </c>
      <c r="V63" t="str">
        <f t="shared" si="23"/>
        <v>Manorside School.2037.SEN .I03.Ap25</v>
      </c>
      <c r="W63" s="118">
        <v>397.07692307692309</v>
      </c>
      <c r="X63" s="118" t="s">
        <v>24412</v>
      </c>
      <c r="Y63" s="118" t="s">
        <v>24413</v>
      </c>
      <c r="Z63" s="118">
        <v>198.53846153846155</v>
      </c>
      <c r="AA63" s="97" t="str">
        <f t="shared" si="27"/>
        <v>2037SEN .I03Jun25</v>
      </c>
      <c r="AB63" s="118" t="str">
        <f t="shared" si="28"/>
        <v>Manorsi.2037SEN .I03Jun25</v>
      </c>
      <c r="AC63" s="97">
        <f t="shared" si="15"/>
        <v>198.53846153846152</v>
      </c>
      <c r="AE63" s="118"/>
      <c r="AF63" s="97">
        <f t="shared" si="24"/>
        <v>198.53846153846152</v>
      </c>
      <c r="AG63" s="97">
        <f t="shared" si="24"/>
        <v>198.53846153846152</v>
      </c>
      <c r="AH63" s="97">
        <f t="shared" si="24"/>
        <v>198.53846153846152</v>
      </c>
      <c r="AI63" s="97">
        <f t="shared" ref="AF63:AR82" si="34">($T63-($W63+$Z63))/10</f>
        <v>198.53846153846152</v>
      </c>
      <c r="AJ63" s="97" t="str">
        <f t="shared" si="4"/>
        <v>2037.SEN .I03.Sep241</v>
      </c>
      <c r="AK63" s="118" t="str">
        <f t="shared" si="5"/>
        <v>Manorside School.2037.SEN .I03.Sep24</v>
      </c>
      <c r="AL63" s="97">
        <f t="shared" si="34"/>
        <v>198.53846153846152</v>
      </c>
      <c r="AM63" s="97">
        <f t="shared" si="34"/>
        <v>198.53846153846152</v>
      </c>
      <c r="AN63" s="97">
        <f t="shared" si="34"/>
        <v>198.53846153846152</v>
      </c>
      <c r="AO63" s="97">
        <f t="shared" si="34"/>
        <v>198.53846153846152</v>
      </c>
      <c r="AP63" s="97">
        <f t="shared" si="34"/>
        <v>198.53846153846152</v>
      </c>
      <c r="AQ63" s="97">
        <f t="shared" si="34"/>
        <v>198.53846153846152</v>
      </c>
      <c r="AR63" s="97">
        <f t="shared" si="34"/>
        <v>198.53846153846152</v>
      </c>
      <c r="AS63" s="97">
        <f t="shared" si="25"/>
        <v>198.53846153846152</v>
      </c>
      <c r="AT63" s="97">
        <f t="shared" si="25"/>
        <v>198.53846153846152</v>
      </c>
      <c r="AU63" s="97">
        <f t="shared" si="25"/>
        <v>198.53846153846152</v>
      </c>
      <c r="AV63" s="97">
        <f t="shared" si="25"/>
        <v>198.53846153846152</v>
      </c>
      <c r="AW63" s="97">
        <f t="shared" si="25"/>
        <v>198.53846153846152</v>
      </c>
      <c r="AX63" s="97">
        <f t="shared" si="25"/>
        <v>198.53846153846152</v>
      </c>
      <c r="AY63" s="97">
        <f t="shared" si="25"/>
        <v>198.53846153846152</v>
      </c>
      <c r="AZ63" s="97">
        <f t="shared" si="25"/>
        <v>198.53846153846152</v>
      </c>
      <c r="BA63" s="97">
        <f t="shared" si="25"/>
        <v>198.53846153846152</v>
      </c>
      <c r="BB63" s="97">
        <f t="shared" si="25"/>
        <v>198.53846153846152</v>
      </c>
      <c r="BC63" s="97">
        <f t="shared" si="25"/>
        <v>198.53846153846152</v>
      </c>
      <c r="BD63" s="97">
        <f t="shared" si="25"/>
        <v>198.53846153846152</v>
      </c>
      <c r="BE63" s="119">
        <f t="shared" si="8"/>
        <v>2580.9999999999995</v>
      </c>
      <c r="BF63" s="119">
        <f t="shared" si="9"/>
        <v>0</v>
      </c>
      <c r="BI63"/>
      <c r="BJ63"/>
      <c r="BK63"/>
      <c r="BL63"/>
      <c r="BM63"/>
      <c r="BN63"/>
      <c r="BO63"/>
    </row>
    <row r="64" spans="1:67" x14ac:dyDescent="0.25">
      <c r="A64">
        <v>3022037</v>
      </c>
      <c r="B64" s="117">
        <v>3022037</v>
      </c>
      <c r="C64" t="s">
        <v>470</v>
      </c>
      <c r="D64" s="106">
        <v>0</v>
      </c>
      <c r="E64" s="106" t="s">
        <v>400</v>
      </c>
      <c r="F64" s="106" t="s">
        <v>409</v>
      </c>
      <c r="G64" t="s">
        <v>859</v>
      </c>
      <c r="H64" t="s">
        <v>871</v>
      </c>
      <c r="I64" t="s">
        <v>279</v>
      </c>
      <c r="J64">
        <v>661225</v>
      </c>
      <c r="K64" s="117" t="s">
        <v>12</v>
      </c>
      <c r="L64" s="106">
        <v>1</v>
      </c>
      <c r="M64" s="106" t="str">
        <f t="shared" si="6"/>
        <v>EHCP.I03</v>
      </c>
      <c r="N64" s="106">
        <v>400030</v>
      </c>
      <c r="O64" t="s">
        <v>130</v>
      </c>
      <c r="P64" t="s">
        <v>130</v>
      </c>
      <c r="Q64" t="s">
        <v>131</v>
      </c>
      <c r="R64" t="s">
        <v>132</v>
      </c>
      <c r="S64" t="s">
        <v>844</v>
      </c>
      <c r="T64" s="124">
        <v>117328.92</v>
      </c>
      <c r="U64" t="str">
        <f t="shared" si="22"/>
        <v>2037.EHCP.I03.Ap251</v>
      </c>
      <c r="V64" t="str">
        <f t="shared" si="23"/>
        <v>Manorside School.2037.EHCP.I03.Ap25</v>
      </c>
      <c r="W64" s="118">
        <v>16785.463076923079</v>
      </c>
      <c r="X64" s="118" t="s">
        <v>24414</v>
      </c>
      <c r="Y64" s="118" t="s">
        <v>24415</v>
      </c>
      <c r="Z64" s="118">
        <v>8392.7315384615395</v>
      </c>
      <c r="AA64" s="97" t="str">
        <f t="shared" si="27"/>
        <v>2037EHCP.I03Jun25</v>
      </c>
      <c r="AB64" s="118" t="str">
        <f t="shared" si="28"/>
        <v>Manorsi.2037EHCP.I03Jun25</v>
      </c>
      <c r="AC64" s="97">
        <f t="shared" si="15"/>
        <v>9215.072538461538</v>
      </c>
      <c r="AE64" s="118"/>
      <c r="AF64" s="97">
        <f t="shared" si="34"/>
        <v>9215.072538461538</v>
      </c>
      <c r="AG64" s="97">
        <f t="shared" si="34"/>
        <v>9215.072538461538</v>
      </c>
      <c r="AH64" s="97">
        <f t="shared" si="34"/>
        <v>9215.072538461538</v>
      </c>
      <c r="AI64" s="97">
        <f t="shared" si="34"/>
        <v>9215.072538461538</v>
      </c>
      <c r="AJ64" s="97" t="str">
        <f t="shared" si="4"/>
        <v>2037.EHCP.I03.Sep241</v>
      </c>
      <c r="AK64" s="118" t="str">
        <f t="shared" si="5"/>
        <v>Manorside School.2037.EHCP.I03.Sep24</v>
      </c>
      <c r="AL64" s="97">
        <f t="shared" si="34"/>
        <v>9215.072538461538</v>
      </c>
      <c r="AM64" s="97">
        <f t="shared" si="34"/>
        <v>9215.072538461538</v>
      </c>
      <c r="AN64" s="97">
        <f t="shared" si="34"/>
        <v>9215.072538461538</v>
      </c>
      <c r="AO64" s="97">
        <f t="shared" si="34"/>
        <v>9215.072538461538</v>
      </c>
      <c r="AP64" s="97">
        <f t="shared" si="34"/>
        <v>9215.072538461538</v>
      </c>
      <c r="AQ64" s="97">
        <f t="shared" si="34"/>
        <v>9215.072538461538</v>
      </c>
      <c r="AR64" s="97">
        <f t="shared" si="34"/>
        <v>9215.072538461538</v>
      </c>
      <c r="AS64" s="97">
        <f t="shared" si="25"/>
        <v>9215.072538461538</v>
      </c>
      <c r="AT64" s="97">
        <f t="shared" si="25"/>
        <v>9215.072538461538</v>
      </c>
      <c r="AU64" s="97">
        <f t="shared" si="25"/>
        <v>9215.072538461538</v>
      </c>
      <c r="AV64" s="97">
        <f t="shared" si="25"/>
        <v>9215.072538461538</v>
      </c>
      <c r="AW64" s="97">
        <f t="shared" si="25"/>
        <v>9215.072538461538</v>
      </c>
      <c r="AX64" s="97">
        <f t="shared" si="25"/>
        <v>9215.072538461538</v>
      </c>
      <c r="AY64" s="97">
        <f t="shared" si="25"/>
        <v>9215.072538461538</v>
      </c>
      <c r="AZ64" s="97">
        <f t="shared" si="25"/>
        <v>9215.072538461538</v>
      </c>
      <c r="BA64" s="97">
        <f t="shared" si="25"/>
        <v>9215.072538461538</v>
      </c>
      <c r="BB64" s="97">
        <f t="shared" si="25"/>
        <v>9215.072538461538</v>
      </c>
      <c r="BC64" s="97">
        <f t="shared" si="25"/>
        <v>9215.072538461538</v>
      </c>
      <c r="BD64" s="97">
        <f t="shared" si="25"/>
        <v>9215.072538461538</v>
      </c>
      <c r="BE64" s="119">
        <f t="shared" si="8"/>
        <v>117328.91999999998</v>
      </c>
      <c r="BF64" s="119">
        <f t="shared" si="9"/>
        <v>0</v>
      </c>
      <c r="BI64"/>
      <c r="BJ64"/>
      <c r="BK64"/>
      <c r="BL64"/>
      <c r="BM64"/>
      <c r="BN64"/>
      <c r="BO64"/>
    </row>
    <row r="65" spans="1:72" x14ac:dyDescent="0.25">
      <c r="A65">
        <v>3022038</v>
      </c>
      <c r="B65" s="117">
        <v>3022038</v>
      </c>
      <c r="C65" t="s">
        <v>491</v>
      </c>
      <c r="D65" s="106">
        <v>0</v>
      </c>
      <c r="E65" s="106" t="s">
        <v>403</v>
      </c>
      <c r="F65" s="106" t="s">
        <v>409</v>
      </c>
      <c r="G65" t="s">
        <v>858</v>
      </c>
      <c r="H65" t="s">
        <v>872</v>
      </c>
      <c r="I65" t="s">
        <v>279</v>
      </c>
      <c r="J65">
        <v>657120</v>
      </c>
      <c r="K65" s="117" t="s">
        <v>12</v>
      </c>
      <c r="L65" s="106">
        <v>1</v>
      </c>
      <c r="M65" s="106" t="str">
        <f t="shared" si="6"/>
        <v>EHCP.I03</v>
      </c>
      <c r="N65" s="106">
        <v>152217</v>
      </c>
      <c r="O65" t="s">
        <v>321</v>
      </c>
      <c r="P65" t="s">
        <v>321</v>
      </c>
      <c r="Q65" t="s">
        <v>320</v>
      </c>
      <c r="R65" t="s">
        <v>812</v>
      </c>
      <c r="S65" t="s">
        <v>843</v>
      </c>
      <c r="T65" s="124">
        <v>181232.08333333334</v>
      </c>
      <c r="U65" t="str">
        <f t="shared" si="22"/>
        <v>2038.EHCP.I03.Ap251</v>
      </c>
      <c r="V65" t="str">
        <f t="shared" si="23"/>
        <v>Parkfield Academy.2038.EHCP.I03.Ap25</v>
      </c>
      <c r="W65" s="118">
        <v>29590.666666666668</v>
      </c>
      <c r="X65" s="118" t="s">
        <v>24416</v>
      </c>
      <c r="Y65" s="118" t="s">
        <v>24417</v>
      </c>
      <c r="Z65" s="118">
        <v>14795.333333333334</v>
      </c>
      <c r="AA65" s="97" t="str">
        <f t="shared" si="27"/>
        <v>2038EHCP.I03Jun25</v>
      </c>
      <c r="AB65" s="118" t="str">
        <f t="shared" si="28"/>
        <v>Parkfie.2038EHCP.I03Jun25</v>
      </c>
      <c r="AC65" s="97">
        <f t="shared" si="15"/>
        <v>13684.608333333334</v>
      </c>
      <c r="AE65" s="118"/>
      <c r="AF65" s="97">
        <f t="shared" si="34"/>
        <v>13684.608333333334</v>
      </c>
      <c r="AG65" s="97">
        <f t="shared" si="34"/>
        <v>13684.608333333334</v>
      </c>
      <c r="AH65" s="97">
        <f t="shared" si="34"/>
        <v>13684.608333333334</v>
      </c>
      <c r="AI65" s="97">
        <f t="shared" si="34"/>
        <v>13684.608333333334</v>
      </c>
      <c r="AJ65" s="97" t="str">
        <f t="shared" si="4"/>
        <v>2038.EHCP.I03.Sep241</v>
      </c>
      <c r="AK65" s="118" t="str">
        <f t="shared" si="5"/>
        <v>Parkfield Academy.2038.EHCP.I03.Sep24</v>
      </c>
      <c r="AL65" s="97">
        <f t="shared" si="34"/>
        <v>13684.608333333334</v>
      </c>
      <c r="AM65" s="97">
        <f t="shared" si="34"/>
        <v>13684.608333333334</v>
      </c>
      <c r="AN65" s="97">
        <f t="shared" si="34"/>
        <v>13684.608333333334</v>
      </c>
      <c r="AO65" s="97">
        <f t="shared" si="34"/>
        <v>13684.608333333334</v>
      </c>
      <c r="AP65" s="97">
        <f t="shared" si="34"/>
        <v>13684.608333333334</v>
      </c>
      <c r="AQ65" s="97">
        <f t="shared" si="34"/>
        <v>13684.608333333334</v>
      </c>
      <c r="AR65" s="97">
        <f t="shared" si="34"/>
        <v>13684.608333333334</v>
      </c>
      <c r="AS65" s="97">
        <f t="shared" si="25"/>
        <v>13684.608333333334</v>
      </c>
      <c r="AT65" s="97">
        <f t="shared" si="25"/>
        <v>13684.608333333334</v>
      </c>
      <c r="AU65" s="97">
        <f t="shared" si="25"/>
        <v>13684.608333333334</v>
      </c>
      <c r="AV65" s="97">
        <f t="shared" si="25"/>
        <v>13684.608333333334</v>
      </c>
      <c r="AW65" s="97">
        <f t="shared" si="25"/>
        <v>13684.608333333334</v>
      </c>
      <c r="AX65" s="97">
        <f t="shared" si="25"/>
        <v>13684.608333333334</v>
      </c>
      <c r="AY65" s="97">
        <f t="shared" ref="AS65:BD86" si="35">($T65-($W65+$Z65))/10</f>
        <v>13684.608333333334</v>
      </c>
      <c r="AZ65" s="97">
        <f t="shared" si="35"/>
        <v>13684.608333333334</v>
      </c>
      <c r="BA65" s="97">
        <f t="shared" si="35"/>
        <v>13684.608333333334</v>
      </c>
      <c r="BB65" s="97">
        <f t="shared" si="35"/>
        <v>13684.608333333334</v>
      </c>
      <c r="BC65" s="97">
        <f t="shared" si="35"/>
        <v>13684.608333333334</v>
      </c>
      <c r="BD65" s="97">
        <f t="shared" si="35"/>
        <v>13684.608333333334</v>
      </c>
      <c r="BE65" s="119">
        <f t="shared" si="8"/>
        <v>181232.08333333337</v>
      </c>
      <c r="BF65" s="119">
        <f t="shared" si="9"/>
        <v>0</v>
      </c>
      <c r="BI65"/>
      <c r="BJ65"/>
      <c r="BK65"/>
      <c r="BL65"/>
      <c r="BM65"/>
      <c r="BN65"/>
      <c r="BO65"/>
    </row>
    <row r="66" spans="1:72" x14ac:dyDescent="0.25">
      <c r="A66">
        <v>3022038</v>
      </c>
      <c r="B66" s="117">
        <v>3022038</v>
      </c>
      <c r="C66" t="s">
        <v>491</v>
      </c>
      <c r="D66" s="106">
        <v>0</v>
      </c>
      <c r="E66" s="106" t="s">
        <v>403</v>
      </c>
      <c r="F66" s="106" t="s">
        <v>409</v>
      </c>
      <c r="G66" t="s">
        <v>855</v>
      </c>
      <c r="H66" t="s">
        <v>277</v>
      </c>
      <c r="I66" t="s">
        <v>277</v>
      </c>
      <c r="J66">
        <v>657120</v>
      </c>
      <c r="K66" s="117" t="s">
        <v>12</v>
      </c>
      <c r="L66" s="106">
        <v>1</v>
      </c>
      <c r="M66" s="106" t="str">
        <f t="shared" si="6"/>
        <v>SEN .I03</v>
      </c>
      <c r="N66" s="106">
        <v>152217</v>
      </c>
      <c r="O66" t="s">
        <v>321</v>
      </c>
      <c r="P66" t="s">
        <v>321</v>
      </c>
      <c r="Q66" t="s">
        <v>320</v>
      </c>
      <c r="R66" t="s">
        <v>812</v>
      </c>
      <c r="S66" t="s">
        <v>881</v>
      </c>
      <c r="T66" s="124">
        <v>2151</v>
      </c>
      <c r="U66" t="str">
        <f t="shared" si="22"/>
        <v>2038.SEN .I03.Ap251</v>
      </c>
      <c r="V66" t="str">
        <f t="shared" si="23"/>
        <v>Parkfield Academy.2038.SEN .I03.Ap25</v>
      </c>
      <c r="W66" s="118">
        <v>330.92307692307691</v>
      </c>
      <c r="X66" s="118" t="s">
        <v>24418</v>
      </c>
      <c r="Y66" s="118" t="s">
        <v>24419</v>
      </c>
      <c r="Z66" s="118">
        <v>165.46153846153845</v>
      </c>
      <c r="AA66" s="97" t="str">
        <f t="shared" si="27"/>
        <v>2038SEN .I03Jun25</v>
      </c>
      <c r="AB66" s="118" t="str">
        <f t="shared" si="28"/>
        <v>Parkfie.2038SEN .I03Jun25</v>
      </c>
      <c r="AC66" s="97">
        <f t="shared" si="15"/>
        <v>165.46153846153848</v>
      </c>
      <c r="AE66" s="118"/>
      <c r="AF66" s="97">
        <f t="shared" si="34"/>
        <v>165.46153846153848</v>
      </c>
      <c r="AG66" s="97">
        <f t="shared" si="34"/>
        <v>165.46153846153848</v>
      </c>
      <c r="AH66" s="97">
        <f t="shared" si="34"/>
        <v>165.46153846153848</v>
      </c>
      <c r="AI66" s="97">
        <f t="shared" si="34"/>
        <v>165.46153846153848</v>
      </c>
      <c r="AJ66" s="97" t="str">
        <f t="shared" si="4"/>
        <v>2038.SEN .I03.Sep241</v>
      </c>
      <c r="AK66" s="118" t="str">
        <f t="shared" si="5"/>
        <v>Parkfield Academy.2038.SEN .I03.Sep24</v>
      </c>
      <c r="AL66" s="97">
        <f t="shared" si="34"/>
        <v>165.46153846153848</v>
      </c>
      <c r="AM66" s="97">
        <f t="shared" si="34"/>
        <v>165.46153846153848</v>
      </c>
      <c r="AN66" s="97">
        <f t="shared" si="34"/>
        <v>165.46153846153848</v>
      </c>
      <c r="AO66" s="97">
        <f t="shared" si="34"/>
        <v>165.46153846153848</v>
      </c>
      <c r="AP66" s="97">
        <f t="shared" si="34"/>
        <v>165.46153846153848</v>
      </c>
      <c r="AQ66" s="97">
        <f t="shared" si="34"/>
        <v>165.46153846153848</v>
      </c>
      <c r="AR66" s="97">
        <f t="shared" si="34"/>
        <v>165.46153846153848</v>
      </c>
      <c r="AS66" s="97">
        <f t="shared" si="35"/>
        <v>165.46153846153848</v>
      </c>
      <c r="AT66" s="97">
        <f t="shared" si="35"/>
        <v>165.46153846153848</v>
      </c>
      <c r="AU66" s="97">
        <f t="shared" si="35"/>
        <v>165.46153846153848</v>
      </c>
      <c r="AV66" s="97">
        <f t="shared" si="35"/>
        <v>165.46153846153848</v>
      </c>
      <c r="AW66" s="97">
        <f t="shared" si="35"/>
        <v>165.46153846153848</v>
      </c>
      <c r="AX66" s="97">
        <f t="shared" si="35"/>
        <v>165.46153846153848</v>
      </c>
      <c r="AY66" s="97">
        <f t="shared" si="35"/>
        <v>165.46153846153848</v>
      </c>
      <c r="AZ66" s="97">
        <f t="shared" si="35"/>
        <v>165.46153846153848</v>
      </c>
      <c r="BA66" s="97">
        <f t="shared" si="35"/>
        <v>165.46153846153848</v>
      </c>
      <c r="BB66" s="97">
        <f t="shared" si="35"/>
        <v>165.46153846153848</v>
      </c>
      <c r="BC66" s="97">
        <f t="shared" si="35"/>
        <v>165.46153846153848</v>
      </c>
      <c r="BD66" s="97">
        <f t="shared" si="35"/>
        <v>165.46153846153848</v>
      </c>
      <c r="BE66" s="119">
        <f t="shared" si="8"/>
        <v>2151.0000000000005</v>
      </c>
      <c r="BF66" s="119">
        <f t="shared" si="9"/>
        <v>0</v>
      </c>
      <c r="BI66"/>
      <c r="BJ66"/>
      <c r="BK66"/>
      <c r="BL66"/>
      <c r="BM66"/>
      <c r="BN66"/>
      <c r="BO66"/>
    </row>
    <row r="67" spans="1:72" x14ac:dyDescent="0.25">
      <c r="A67">
        <v>3022041</v>
      </c>
      <c r="B67" s="117">
        <v>3022041</v>
      </c>
      <c r="C67" t="s">
        <v>496</v>
      </c>
      <c r="D67" s="106">
        <v>0</v>
      </c>
      <c r="E67" s="106" t="s">
        <v>403</v>
      </c>
      <c r="F67" s="106" t="s">
        <v>409</v>
      </c>
      <c r="G67" t="s">
        <v>858</v>
      </c>
      <c r="H67" t="s">
        <v>872</v>
      </c>
      <c r="I67" t="s">
        <v>279</v>
      </c>
      <c r="J67">
        <v>657120</v>
      </c>
      <c r="K67" s="117" t="s">
        <v>12</v>
      </c>
      <c r="L67" s="106">
        <v>1</v>
      </c>
      <c r="M67" s="106" t="str">
        <f t="shared" si="6"/>
        <v>EHCP.I03</v>
      </c>
      <c r="N67" s="106">
        <v>160025</v>
      </c>
      <c r="O67" t="s">
        <v>349</v>
      </c>
      <c r="P67" t="s">
        <v>349</v>
      </c>
      <c r="Q67" t="s">
        <v>348</v>
      </c>
      <c r="R67" t="s">
        <v>813</v>
      </c>
      <c r="S67" t="s">
        <v>843</v>
      </c>
      <c r="T67" s="124">
        <v>73381</v>
      </c>
      <c r="U67" t="str">
        <f t="shared" si="22"/>
        <v>2041.EHCP.I03.Ap251</v>
      </c>
      <c r="V67" t="str">
        <f t="shared" si="23"/>
        <v>Sacks Morasha Jewish Primary.2041.EHCP.I03.Ap25</v>
      </c>
      <c r="W67" s="118">
        <v>9661.2307692307695</v>
      </c>
      <c r="X67" s="118" t="s">
        <v>24420</v>
      </c>
      <c r="Y67" s="118" t="s">
        <v>24421</v>
      </c>
      <c r="Z67" s="118">
        <v>4830.6153846153848</v>
      </c>
      <c r="AA67" s="97" t="str">
        <f t="shared" si="27"/>
        <v>2041EHCP.I03Jun25</v>
      </c>
      <c r="AB67" s="118" t="str">
        <f t="shared" si="28"/>
        <v>Sacks M.2041EHCP.I03Jun25</v>
      </c>
      <c r="AC67" s="97">
        <f t="shared" si="15"/>
        <v>5888.915384615384</v>
      </c>
      <c r="AE67" s="118"/>
      <c r="AF67" s="97">
        <f t="shared" si="34"/>
        <v>5888.915384615384</v>
      </c>
      <c r="AG67" s="97">
        <f t="shared" si="34"/>
        <v>5888.915384615384</v>
      </c>
      <c r="AH67" s="97">
        <f t="shared" si="34"/>
        <v>5888.915384615384</v>
      </c>
      <c r="AI67" s="97">
        <f t="shared" si="34"/>
        <v>5888.915384615384</v>
      </c>
      <c r="AJ67" s="97" t="str">
        <f t="shared" si="4"/>
        <v>2041.EHCP.I03.Sep241</v>
      </c>
      <c r="AK67" s="118" t="str">
        <f t="shared" si="5"/>
        <v>Sacks Morasha Jewish Primary.2041.EHCP.I03.Sep24</v>
      </c>
      <c r="AL67" s="97">
        <f t="shared" si="34"/>
        <v>5888.915384615384</v>
      </c>
      <c r="AM67" s="97">
        <f t="shared" si="34"/>
        <v>5888.915384615384</v>
      </c>
      <c r="AN67" s="97">
        <f t="shared" si="34"/>
        <v>5888.915384615384</v>
      </c>
      <c r="AO67" s="97">
        <f t="shared" si="34"/>
        <v>5888.915384615384</v>
      </c>
      <c r="AP67" s="97">
        <f t="shared" si="34"/>
        <v>5888.915384615384</v>
      </c>
      <c r="AQ67" s="97">
        <f t="shared" si="34"/>
        <v>5888.915384615384</v>
      </c>
      <c r="AR67" s="97">
        <f t="shared" si="34"/>
        <v>5888.915384615384</v>
      </c>
      <c r="AS67" s="97">
        <f t="shared" si="35"/>
        <v>5888.915384615384</v>
      </c>
      <c r="AT67" s="97">
        <f t="shared" si="35"/>
        <v>5888.915384615384</v>
      </c>
      <c r="AU67" s="97">
        <f t="shared" si="35"/>
        <v>5888.915384615384</v>
      </c>
      <c r="AV67" s="97">
        <f t="shared" si="35"/>
        <v>5888.915384615384</v>
      </c>
      <c r="AW67" s="97">
        <f t="shared" si="35"/>
        <v>5888.915384615384</v>
      </c>
      <c r="AX67" s="97">
        <f t="shared" si="35"/>
        <v>5888.915384615384</v>
      </c>
      <c r="AY67" s="97">
        <f t="shared" si="35"/>
        <v>5888.915384615384</v>
      </c>
      <c r="AZ67" s="97">
        <f t="shared" si="35"/>
        <v>5888.915384615384</v>
      </c>
      <c r="BA67" s="97">
        <f t="shared" si="35"/>
        <v>5888.915384615384</v>
      </c>
      <c r="BB67" s="97">
        <f t="shared" si="35"/>
        <v>5888.915384615384</v>
      </c>
      <c r="BC67" s="97">
        <f t="shared" si="35"/>
        <v>5888.915384615384</v>
      </c>
      <c r="BD67" s="97">
        <f t="shared" si="35"/>
        <v>5888.915384615384</v>
      </c>
      <c r="BE67" s="119">
        <f t="shared" si="8"/>
        <v>73381</v>
      </c>
      <c r="BF67" s="119">
        <f t="shared" si="9"/>
        <v>0</v>
      </c>
      <c r="BI67"/>
      <c r="BJ67"/>
      <c r="BK67"/>
      <c r="BL67"/>
      <c r="BM67"/>
      <c r="BN67"/>
      <c r="BO67"/>
    </row>
    <row r="68" spans="1:72" x14ac:dyDescent="0.25">
      <c r="A68">
        <v>3022042</v>
      </c>
      <c r="B68" s="117">
        <v>3022042</v>
      </c>
      <c r="C68" t="s">
        <v>479</v>
      </c>
      <c r="D68" s="106">
        <v>0</v>
      </c>
      <c r="E68" s="106" t="s">
        <v>400</v>
      </c>
      <c r="F68" s="106" t="s">
        <v>409</v>
      </c>
      <c r="G68" t="s">
        <v>859</v>
      </c>
      <c r="H68" t="s">
        <v>871</v>
      </c>
      <c r="I68" t="s">
        <v>279</v>
      </c>
      <c r="J68">
        <v>661225</v>
      </c>
      <c r="K68" s="117" t="s">
        <v>12</v>
      </c>
      <c r="L68" s="106">
        <v>1</v>
      </c>
      <c r="M68" s="106" t="str">
        <f t="shared" si="6"/>
        <v>EHCP.I03</v>
      </c>
      <c r="N68" s="106">
        <v>400048</v>
      </c>
      <c r="O68" t="s">
        <v>22</v>
      </c>
      <c r="P68" t="s">
        <v>22</v>
      </c>
      <c r="Q68" t="s">
        <v>23</v>
      </c>
      <c r="R68" t="s">
        <v>24</v>
      </c>
      <c r="S68" t="s">
        <v>844</v>
      </c>
      <c r="T68" s="124">
        <v>133101.58000000002</v>
      </c>
      <c r="U68" t="str">
        <f t="shared" si="22"/>
        <v>2042.EHCP.I03.Ap251</v>
      </c>
      <c r="V68" t="str">
        <f t="shared" si="23"/>
        <v>Monkfrith School.2042.EHCP.I03.Ap25</v>
      </c>
      <c r="W68" s="118">
        <v>20477.166153846156</v>
      </c>
      <c r="X68" s="118" t="s">
        <v>24422</v>
      </c>
      <c r="Y68" s="118" t="s">
        <v>24423</v>
      </c>
      <c r="Z68" s="118">
        <v>10238.583076923078</v>
      </c>
      <c r="AA68" s="97" t="str">
        <f t="shared" si="27"/>
        <v>2042EHCP.I03Jun25</v>
      </c>
      <c r="AB68" s="118" t="str">
        <f t="shared" si="28"/>
        <v>Monkfri.2042EHCP.I03Jun25</v>
      </c>
      <c r="AC68" s="97">
        <f t="shared" si="15"/>
        <v>10238.583076923078</v>
      </c>
      <c r="AE68" s="118"/>
      <c r="AF68" s="97">
        <f t="shared" si="34"/>
        <v>10238.583076923078</v>
      </c>
      <c r="AG68" s="97">
        <f t="shared" si="34"/>
        <v>10238.583076923078</v>
      </c>
      <c r="AH68" s="97">
        <f t="shared" si="34"/>
        <v>10238.583076923078</v>
      </c>
      <c r="AI68" s="97">
        <f t="shared" si="34"/>
        <v>10238.583076923078</v>
      </c>
      <c r="AJ68" s="97" t="str">
        <f t="shared" si="4"/>
        <v>2042.EHCP.I03.Sep241</v>
      </c>
      <c r="AK68" s="118" t="str">
        <f t="shared" si="5"/>
        <v>Monkfrith School.2042.EHCP.I03.Sep24</v>
      </c>
      <c r="AL68" s="97">
        <f t="shared" si="34"/>
        <v>10238.583076923078</v>
      </c>
      <c r="AM68" s="97">
        <f t="shared" si="34"/>
        <v>10238.583076923078</v>
      </c>
      <c r="AN68" s="97">
        <f t="shared" si="34"/>
        <v>10238.583076923078</v>
      </c>
      <c r="AO68" s="97">
        <f t="shared" si="34"/>
        <v>10238.583076923078</v>
      </c>
      <c r="AP68" s="97">
        <f t="shared" si="34"/>
        <v>10238.583076923078</v>
      </c>
      <c r="AQ68" s="97">
        <f t="shared" si="34"/>
        <v>10238.583076923078</v>
      </c>
      <c r="AR68" s="97">
        <f t="shared" si="34"/>
        <v>10238.583076923078</v>
      </c>
      <c r="AS68" s="97">
        <f t="shared" si="35"/>
        <v>10238.583076923078</v>
      </c>
      <c r="AT68" s="97">
        <f t="shared" si="35"/>
        <v>10238.583076923078</v>
      </c>
      <c r="AU68" s="97">
        <f t="shared" si="35"/>
        <v>10238.583076923078</v>
      </c>
      <c r="AV68" s="97">
        <f t="shared" si="35"/>
        <v>10238.583076923078</v>
      </c>
      <c r="AW68" s="97">
        <f t="shared" si="35"/>
        <v>10238.583076923078</v>
      </c>
      <c r="AX68" s="97">
        <f t="shared" si="35"/>
        <v>10238.583076923078</v>
      </c>
      <c r="AY68" s="97">
        <f t="shared" si="35"/>
        <v>10238.583076923078</v>
      </c>
      <c r="AZ68" s="97">
        <f t="shared" si="35"/>
        <v>10238.583076923078</v>
      </c>
      <c r="BA68" s="97">
        <f t="shared" si="35"/>
        <v>10238.583076923078</v>
      </c>
      <c r="BB68" s="97">
        <f t="shared" si="35"/>
        <v>10238.583076923078</v>
      </c>
      <c r="BC68" s="97">
        <f t="shared" si="35"/>
        <v>10238.583076923078</v>
      </c>
      <c r="BD68" s="97">
        <f t="shared" si="35"/>
        <v>10238.583076923078</v>
      </c>
      <c r="BE68" s="119">
        <f t="shared" si="8"/>
        <v>133101.58000000005</v>
      </c>
      <c r="BF68" s="119">
        <f t="shared" si="9"/>
        <v>0</v>
      </c>
      <c r="BI68"/>
      <c r="BJ68"/>
      <c r="BK68"/>
      <c r="BL68"/>
      <c r="BM68"/>
      <c r="BN68"/>
      <c r="BO68"/>
    </row>
    <row r="69" spans="1:72" x14ac:dyDescent="0.25">
      <c r="A69" t="s">
        <v>23975</v>
      </c>
      <c r="B69" s="117">
        <v>3022043</v>
      </c>
      <c r="C69" t="s">
        <v>481</v>
      </c>
      <c r="D69" s="106">
        <v>0</v>
      </c>
      <c r="E69" s="106" t="s">
        <v>400</v>
      </c>
      <c r="F69" s="106" t="s">
        <v>409</v>
      </c>
      <c r="G69" t="s">
        <v>859</v>
      </c>
      <c r="H69" t="s">
        <v>871</v>
      </c>
      <c r="I69" t="s">
        <v>279</v>
      </c>
      <c r="J69">
        <v>661225</v>
      </c>
      <c r="K69" s="117" t="s">
        <v>12</v>
      </c>
      <c r="L69" s="106">
        <v>1</v>
      </c>
      <c r="M69" s="106" t="str">
        <f t="shared" si="6"/>
        <v>EHCP.I03</v>
      </c>
      <c r="N69" s="106">
        <v>400088</v>
      </c>
      <c r="O69" t="s">
        <v>198</v>
      </c>
      <c r="P69" t="s">
        <v>198</v>
      </c>
      <c r="Q69" t="s">
        <v>199</v>
      </c>
      <c r="R69" t="s">
        <v>200</v>
      </c>
      <c r="S69" t="s">
        <v>844</v>
      </c>
      <c r="T69" s="124">
        <v>153441</v>
      </c>
      <c r="U69" t="str">
        <f t="shared" si="22"/>
        <v>2043.EHCP.I03.Ap251</v>
      </c>
      <c r="V69" t="str">
        <f t="shared" si="23"/>
        <v>Moss Hall Junior School.2043.EHCP.I03.Ap25</v>
      </c>
      <c r="W69" s="118">
        <v>23606.307692307691</v>
      </c>
      <c r="X69" s="118" t="s">
        <v>24424</v>
      </c>
      <c r="Y69" s="118" t="s">
        <v>24425</v>
      </c>
      <c r="Z69" s="118">
        <v>11803.153846153846</v>
      </c>
      <c r="AA69" s="97" t="str">
        <f t="shared" si="27"/>
        <v>2044EHCP.I03Jun25</v>
      </c>
      <c r="AB69" s="118" t="str">
        <f t="shared" si="28"/>
        <v>Moss Ha.2044EHCP.I03Jun25</v>
      </c>
      <c r="AC69" s="97">
        <f t="shared" si="15"/>
        <v>11803.153846153848</v>
      </c>
      <c r="AE69" s="118"/>
      <c r="AF69" s="97">
        <f t="shared" si="34"/>
        <v>11803.153846153848</v>
      </c>
      <c r="AG69" s="97">
        <f t="shared" si="34"/>
        <v>11803.153846153848</v>
      </c>
      <c r="AH69" s="97">
        <f t="shared" si="34"/>
        <v>11803.153846153848</v>
      </c>
      <c r="AI69" s="97">
        <f t="shared" si="34"/>
        <v>11803.153846153848</v>
      </c>
      <c r="AJ69" s="97" t="str">
        <f t="shared" si="4"/>
        <v>2043.EHCP.I03.Sep241</v>
      </c>
      <c r="AK69" s="118" t="str">
        <f t="shared" si="5"/>
        <v>Moss Hall Junior School.2043.EHCP.I03.Sep24</v>
      </c>
      <c r="AL69" s="97">
        <f t="shared" si="34"/>
        <v>11803.153846153848</v>
      </c>
      <c r="AM69" s="97">
        <f t="shared" si="34"/>
        <v>11803.153846153848</v>
      </c>
      <c r="AN69" s="97">
        <f t="shared" si="34"/>
        <v>11803.153846153848</v>
      </c>
      <c r="AO69" s="97">
        <f t="shared" si="34"/>
        <v>11803.153846153848</v>
      </c>
      <c r="AP69" s="97">
        <f t="shared" si="34"/>
        <v>11803.153846153848</v>
      </c>
      <c r="AQ69" s="97">
        <f t="shared" si="34"/>
        <v>11803.153846153848</v>
      </c>
      <c r="AR69" s="97">
        <f t="shared" si="34"/>
        <v>11803.153846153848</v>
      </c>
      <c r="AS69" s="97">
        <f t="shared" si="35"/>
        <v>11803.153846153848</v>
      </c>
      <c r="AT69" s="97">
        <f t="shared" si="35"/>
        <v>11803.153846153848</v>
      </c>
      <c r="AU69" s="97">
        <f t="shared" si="35"/>
        <v>11803.153846153848</v>
      </c>
      <c r="AV69" s="97">
        <f t="shared" si="35"/>
        <v>11803.153846153848</v>
      </c>
      <c r="AW69" s="97">
        <f t="shared" si="35"/>
        <v>11803.153846153848</v>
      </c>
      <c r="AX69" s="97">
        <f t="shared" si="35"/>
        <v>11803.153846153848</v>
      </c>
      <c r="AY69" s="97">
        <f t="shared" si="35"/>
        <v>11803.153846153848</v>
      </c>
      <c r="AZ69" s="97">
        <f t="shared" si="35"/>
        <v>11803.153846153848</v>
      </c>
      <c r="BA69" s="97">
        <f t="shared" si="35"/>
        <v>11803.153846153848</v>
      </c>
      <c r="BB69" s="97">
        <f t="shared" si="35"/>
        <v>11803.153846153848</v>
      </c>
      <c r="BC69" s="97">
        <f t="shared" si="35"/>
        <v>11803.153846153848</v>
      </c>
      <c r="BD69" s="97">
        <f t="shared" si="35"/>
        <v>11803.153846153848</v>
      </c>
      <c r="BE69" s="119">
        <f t="shared" si="8"/>
        <v>153441</v>
      </c>
      <c r="BF69" s="119">
        <f t="shared" si="9"/>
        <v>0</v>
      </c>
      <c r="BI69"/>
      <c r="BJ69"/>
      <c r="BK69"/>
      <c r="BL69"/>
      <c r="BM69"/>
      <c r="BN69"/>
      <c r="BO69"/>
    </row>
    <row r="70" spans="1:72" x14ac:dyDescent="0.25">
      <c r="A70" t="s">
        <v>23975</v>
      </c>
      <c r="B70" s="117">
        <v>3022044</v>
      </c>
      <c r="C70" t="s">
        <v>480</v>
      </c>
      <c r="D70" s="106">
        <v>0</v>
      </c>
      <c r="E70" s="106" t="s">
        <v>400</v>
      </c>
      <c r="F70" s="106" t="s">
        <v>409</v>
      </c>
      <c r="G70" t="s">
        <v>859</v>
      </c>
      <c r="H70" t="s">
        <v>871</v>
      </c>
      <c r="I70" t="s">
        <v>279</v>
      </c>
      <c r="J70">
        <v>661225</v>
      </c>
      <c r="K70" s="117" t="s">
        <v>12</v>
      </c>
      <c r="L70" s="106">
        <v>1</v>
      </c>
      <c r="M70" s="106" t="str">
        <f t="shared" si="6"/>
        <v>EHCP.I03</v>
      </c>
      <c r="N70" s="106">
        <v>400087</v>
      </c>
      <c r="O70" t="s">
        <v>109</v>
      </c>
      <c r="P70" t="s">
        <v>198</v>
      </c>
      <c r="Q70" t="s">
        <v>199</v>
      </c>
      <c r="R70" t="s">
        <v>200</v>
      </c>
      <c r="S70" t="s">
        <v>844</v>
      </c>
      <c r="T70" s="124">
        <v>173325.75</v>
      </c>
      <c r="U70" t="str">
        <f t="shared" si="22"/>
        <v>2044.EHCP.I03.Ap251</v>
      </c>
      <c r="V70" t="str">
        <f t="shared" si="23"/>
        <v>Moss Hall Infant School.2044.EHCP.I03.Ap25</v>
      </c>
      <c r="W70" s="118">
        <v>26665.5</v>
      </c>
      <c r="X70" s="118" t="s">
        <v>24424</v>
      </c>
      <c r="Y70" s="118" t="s">
        <v>24426</v>
      </c>
      <c r="Z70" s="118">
        <v>13332.75</v>
      </c>
      <c r="AA70" s="97" t="str">
        <f t="shared" si="27"/>
        <v>2044EHCP.I03Jun25</v>
      </c>
      <c r="AB70" s="118" t="str">
        <f t="shared" si="28"/>
        <v>Moss Ha.2044EHCP.I03Jun25</v>
      </c>
      <c r="AC70" s="97">
        <f t="shared" si="15"/>
        <v>13332.75</v>
      </c>
      <c r="AE70" s="118"/>
      <c r="AF70" s="97">
        <f t="shared" si="34"/>
        <v>13332.75</v>
      </c>
      <c r="AG70" s="97">
        <f t="shared" si="34"/>
        <v>13332.75</v>
      </c>
      <c r="AH70" s="97">
        <f t="shared" si="34"/>
        <v>13332.75</v>
      </c>
      <c r="AI70" s="97">
        <f t="shared" si="34"/>
        <v>13332.75</v>
      </c>
      <c r="AJ70" s="97" t="str">
        <f t="shared" si="4"/>
        <v>2044.EHCP.I03.Sep241</v>
      </c>
      <c r="AK70" s="118" t="str">
        <f t="shared" si="5"/>
        <v>Moss Hall Infant School.2044.EHCP.I03.Sep24</v>
      </c>
      <c r="AL70" s="97">
        <f t="shared" si="34"/>
        <v>13332.75</v>
      </c>
      <c r="AM70" s="97">
        <f t="shared" si="34"/>
        <v>13332.75</v>
      </c>
      <c r="AN70" s="97">
        <f t="shared" si="34"/>
        <v>13332.75</v>
      </c>
      <c r="AO70" s="97">
        <f t="shared" si="34"/>
        <v>13332.75</v>
      </c>
      <c r="AP70" s="97">
        <f t="shared" si="34"/>
        <v>13332.75</v>
      </c>
      <c r="AQ70" s="97">
        <f t="shared" si="34"/>
        <v>13332.75</v>
      </c>
      <c r="AR70" s="97">
        <f t="shared" si="34"/>
        <v>13332.75</v>
      </c>
      <c r="AS70" s="97">
        <f t="shared" si="35"/>
        <v>13332.75</v>
      </c>
      <c r="AT70" s="97">
        <f t="shared" si="35"/>
        <v>13332.75</v>
      </c>
      <c r="AU70" s="97">
        <f t="shared" si="35"/>
        <v>13332.75</v>
      </c>
      <c r="AV70" s="97">
        <f t="shared" si="35"/>
        <v>13332.75</v>
      </c>
      <c r="AW70" s="97">
        <f t="shared" si="35"/>
        <v>13332.75</v>
      </c>
      <c r="AX70" s="97">
        <f t="shared" si="35"/>
        <v>13332.75</v>
      </c>
      <c r="AY70" s="97">
        <f t="shared" si="35"/>
        <v>13332.75</v>
      </c>
      <c r="AZ70" s="97">
        <f t="shared" si="35"/>
        <v>13332.75</v>
      </c>
      <c r="BA70" s="97">
        <f t="shared" si="35"/>
        <v>13332.75</v>
      </c>
      <c r="BB70" s="97">
        <f t="shared" si="35"/>
        <v>13332.75</v>
      </c>
      <c r="BC70" s="97">
        <f t="shared" si="35"/>
        <v>13332.75</v>
      </c>
      <c r="BD70" s="97">
        <f t="shared" si="35"/>
        <v>13332.75</v>
      </c>
      <c r="BE70" s="119">
        <f t="shared" si="8"/>
        <v>173325.75</v>
      </c>
      <c r="BF70" s="119">
        <f t="shared" si="9"/>
        <v>0</v>
      </c>
      <c r="BI70"/>
      <c r="BJ70"/>
      <c r="BK70"/>
      <c r="BL70"/>
      <c r="BM70"/>
      <c r="BN70"/>
      <c r="BO70"/>
    </row>
    <row r="71" spans="1:72" x14ac:dyDescent="0.25">
      <c r="A71">
        <v>3022045</v>
      </c>
      <c r="B71" s="117">
        <v>3022045</v>
      </c>
      <c r="C71" t="s">
        <v>483</v>
      </c>
      <c r="D71" s="106">
        <v>0</v>
      </c>
      <c r="E71" s="106" t="s">
        <v>400</v>
      </c>
      <c r="F71" s="106" t="s">
        <v>409</v>
      </c>
      <c r="G71" t="s">
        <v>859</v>
      </c>
      <c r="H71" t="s">
        <v>871</v>
      </c>
      <c r="I71" t="s">
        <v>279</v>
      </c>
      <c r="J71">
        <v>661225</v>
      </c>
      <c r="K71" s="117" t="s">
        <v>12</v>
      </c>
      <c r="L71" s="106">
        <v>1</v>
      </c>
      <c r="M71" s="106" t="str">
        <f t="shared" si="6"/>
        <v>EHCP.I03</v>
      </c>
      <c r="N71" s="106">
        <v>400089</v>
      </c>
      <c r="O71" t="s">
        <v>43</v>
      </c>
      <c r="P71" t="s">
        <v>43</v>
      </c>
      <c r="Q71" t="s">
        <v>44</v>
      </c>
      <c r="R71" t="s">
        <v>45</v>
      </c>
      <c r="S71" t="s">
        <v>844</v>
      </c>
      <c r="T71" s="124">
        <v>143827.21333333332</v>
      </c>
      <c r="U71" t="str">
        <f t="shared" si="22"/>
        <v>2045.EHCP.I03.Ap251</v>
      </c>
      <c r="V71" t="str">
        <f t="shared" si="23"/>
        <v>Northside School.2045.EHCP.I03.Ap25</v>
      </c>
      <c r="W71" s="118">
        <v>21166.666666666664</v>
      </c>
      <c r="X71" s="118" t="s">
        <v>24427</v>
      </c>
      <c r="Y71" s="118" t="s">
        <v>24428</v>
      </c>
      <c r="Z71" s="118">
        <v>10583.333333333332</v>
      </c>
      <c r="AA71" s="97" t="str">
        <f t="shared" si="27"/>
        <v>2045EHCP.I03Jun25</v>
      </c>
      <c r="AB71" s="118" t="str">
        <f t="shared" si="28"/>
        <v>Northsi.2045EHCP.I03Jun25</v>
      </c>
      <c r="AC71" s="97">
        <f t="shared" si="15"/>
        <v>11207.721333333331</v>
      </c>
      <c r="AE71" s="118"/>
      <c r="AF71" s="97">
        <f t="shared" si="34"/>
        <v>11207.721333333331</v>
      </c>
      <c r="AG71" s="97">
        <f t="shared" si="34"/>
        <v>11207.721333333331</v>
      </c>
      <c r="AH71" s="97">
        <f t="shared" si="34"/>
        <v>11207.721333333331</v>
      </c>
      <c r="AI71" s="97">
        <f t="shared" si="34"/>
        <v>11207.721333333331</v>
      </c>
      <c r="AJ71" s="97" t="str">
        <f t="shared" ref="AJ71:AJ134" si="36">RIGHT($B71,4)&amp;"."&amp;$M71&amp;"."&amp;AJ$3</f>
        <v>2045.EHCP.I03.Sep241</v>
      </c>
      <c r="AK71" s="118" t="str">
        <f t="shared" ref="AK71:AK134" si="37">$O71&amp;"."&amp;RIGHT($B71,4)&amp;"."&amp;$M71&amp;"."&amp;AK$3</f>
        <v>Northside School.2045.EHCP.I03.Sep24</v>
      </c>
      <c r="AL71" s="97">
        <f t="shared" si="34"/>
        <v>11207.721333333331</v>
      </c>
      <c r="AM71" s="97">
        <f t="shared" si="34"/>
        <v>11207.721333333331</v>
      </c>
      <c r="AN71" s="97">
        <f t="shared" si="34"/>
        <v>11207.721333333331</v>
      </c>
      <c r="AO71" s="97">
        <f t="shared" si="34"/>
        <v>11207.721333333331</v>
      </c>
      <c r="AP71" s="97">
        <f t="shared" si="34"/>
        <v>11207.721333333331</v>
      </c>
      <c r="AQ71" s="97">
        <f t="shared" si="34"/>
        <v>11207.721333333331</v>
      </c>
      <c r="AR71" s="97">
        <f t="shared" si="34"/>
        <v>11207.721333333331</v>
      </c>
      <c r="AS71" s="97">
        <f t="shared" si="35"/>
        <v>11207.721333333331</v>
      </c>
      <c r="AT71" s="97">
        <f t="shared" si="35"/>
        <v>11207.721333333331</v>
      </c>
      <c r="AU71" s="97">
        <f t="shared" si="35"/>
        <v>11207.721333333331</v>
      </c>
      <c r="AV71" s="97">
        <f t="shared" si="35"/>
        <v>11207.721333333331</v>
      </c>
      <c r="AW71" s="97">
        <f t="shared" si="35"/>
        <v>11207.721333333331</v>
      </c>
      <c r="AX71" s="97">
        <f t="shared" si="35"/>
        <v>11207.721333333331</v>
      </c>
      <c r="AY71" s="97">
        <f t="shared" si="35"/>
        <v>11207.721333333331</v>
      </c>
      <c r="AZ71" s="97">
        <f t="shared" si="35"/>
        <v>11207.721333333331</v>
      </c>
      <c r="BA71" s="97">
        <f t="shared" si="35"/>
        <v>11207.721333333331</v>
      </c>
      <c r="BB71" s="97">
        <f t="shared" si="35"/>
        <v>11207.721333333331</v>
      </c>
      <c r="BC71" s="97">
        <f t="shared" si="35"/>
        <v>11207.721333333331</v>
      </c>
      <c r="BD71" s="97">
        <f t="shared" si="35"/>
        <v>11207.721333333331</v>
      </c>
      <c r="BE71" s="119">
        <f t="shared" si="8"/>
        <v>143827.21333333332</v>
      </c>
      <c r="BF71" s="119">
        <f t="shared" si="9"/>
        <v>0</v>
      </c>
      <c r="BI71"/>
      <c r="BJ71"/>
      <c r="BK71"/>
      <c r="BL71"/>
      <c r="BM71"/>
      <c r="BN71"/>
      <c r="BO71"/>
    </row>
    <row r="72" spans="1:72" hidden="1" x14ac:dyDescent="0.25">
      <c r="A72">
        <v>3022045</v>
      </c>
      <c r="B72" s="117">
        <v>3022045</v>
      </c>
      <c r="C72" t="s">
        <v>483</v>
      </c>
      <c r="D72" s="106">
        <v>0</v>
      </c>
      <c r="E72" s="106" t="s">
        <v>400</v>
      </c>
      <c r="F72" s="106" t="s">
        <v>409</v>
      </c>
      <c r="G72" t="s">
        <v>855</v>
      </c>
      <c r="H72" t="s">
        <v>277</v>
      </c>
      <c r="I72" t="s">
        <v>277</v>
      </c>
      <c r="J72">
        <v>661225</v>
      </c>
      <c r="K72" s="117" t="s">
        <v>12</v>
      </c>
      <c r="L72" s="106">
        <v>1</v>
      </c>
      <c r="M72" s="106" t="str">
        <f t="shared" si="6"/>
        <v>SEN .I03</v>
      </c>
      <c r="N72" s="106">
        <v>400089</v>
      </c>
      <c r="O72" t="s">
        <v>43</v>
      </c>
      <c r="P72" t="s">
        <v>43</v>
      </c>
      <c r="Q72" t="s">
        <v>44</v>
      </c>
      <c r="R72" t="s">
        <v>45</v>
      </c>
      <c r="S72" t="s">
        <v>840</v>
      </c>
      <c r="T72" s="124">
        <v>0</v>
      </c>
      <c r="U72" t="str">
        <f t="shared" si="22"/>
        <v>2045.SEN .I03.Ap251</v>
      </c>
      <c r="V72" t="str">
        <f t="shared" si="23"/>
        <v>Northside School.2045.SEN .I03.Ap25</v>
      </c>
      <c r="W72" s="118">
        <v>0</v>
      </c>
      <c r="X72" s="118" t="s">
        <v>24429</v>
      </c>
      <c r="Y72" s="118" t="s">
        <v>24430</v>
      </c>
      <c r="Z72" s="118">
        <v>0</v>
      </c>
      <c r="AA72" s="118"/>
      <c r="AB72" s="118">
        <f t="shared" ref="AB72:AB88" si="38">$T72/13</f>
        <v>0</v>
      </c>
      <c r="AC72" s="97">
        <f t="shared" si="15"/>
        <v>0</v>
      </c>
      <c r="AE72" s="118"/>
      <c r="AF72" s="97">
        <f t="shared" si="34"/>
        <v>0</v>
      </c>
      <c r="AG72" s="97">
        <f t="shared" si="34"/>
        <v>0</v>
      </c>
      <c r="AH72" s="97">
        <f t="shared" si="34"/>
        <v>0</v>
      </c>
      <c r="AI72" s="97">
        <f t="shared" si="34"/>
        <v>0</v>
      </c>
      <c r="AJ72" s="97"/>
      <c r="AK72" s="118"/>
      <c r="AL72" s="97">
        <f t="shared" si="34"/>
        <v>0</v>
      </c>
      <c r="AM72" s="97">
        <f t="shared" si="34"/>
        <v>0</v>
      </c>
      <c r="AN72" s="97">
        <f t="shared" si="34"/>
        <v>0</v>
      </c>
      <c r="AO72" s="97">
        <f t="shared" si="34"/>
        <v>0</v>
      </c>
      <c r="AP72" s="97">
        <f t="shared" si="34"/>
        <v>0</v>
      </c>
      <c r="AQ72" s="97">
        <f t="shared" si="34"/>
        <v>0</v>
      </c>
      <c r="AR72" s="97">
        <f t="shared" si="34"/>
        <v>0</v>
      </c>
      <c r="AS72" s="97">
        <f t="shared" si="35"/>
        <v>0</v>
      </c>
      <c r="AT72" s="97">
        <f t="shared" si="35"/>
        <v>0</v>
      </c>
      <c r="AU72" s="97">
        <f t="shared" si="35"/>
        <v>0</v>
      </c>
      <c r="AV72" s="97">
        <f t="shared" si="35"/>
        <v>0</v>
      </c>
      <c r="AW72" s="97">
        <f t="shared" si="35"/>
        <v>0</v>
      </c>
      <c r="AX72" s="97">
        <f t="shared" si="35"/>
        <v>0</v>
      </c>
      <c r="AY72" s="97">
        <f t="shared" si="35"/>
        <v>0</v>
      </c>
      <c r="AZ72" s="97">
        <f t="shared" si="35"/>
        <v>0</v>
      </c>
      <c r="BA72" s="97">
        <f t="shared" si="35"/>
        <v>0</v>
      </c>
      <c r="BB72" s="97">
        <f t="shared" si="35"/>
        <v>0</v>
      </c>
      <c r="BC72" s="97">
        <f t="shared" si="35"/>
        <v>0</v>
      </c>
      <c r="BD72" s="97">
        <f t="shared" si="35"/>
        <v>0</v>
      </c>
      <c r="BE72" s="119">
        <f t="shared" si="8"/>
        <v>0</v>
      </c>
      <c r="BF72" s="119">
        <f t="shared" si="9"/>
        <v>0</v>
      </c>
      <c r="BI72"/>
    </row>
    <row r="73" spans="1:72" hidden="1" x14ac:dyDescent="0.25">
      <c r="A73">
        <v>3022047</v>
      </c>
      <c r="B73" s="117">
        <v>3022047</v>
      </c>
      <c r="C73" t="s">
        <v>469</v>
      </c>
      <c r="D73" s="106">
        <v>0</v>
      </c>
      <c r="E73" s="106" t="s">
        <v>403</v>
      </c>
      <c r="F73" s="106" t="s">
        <v>409</v>
      </c>
      <c r="G73" t="s">
        <v>855</v>
      </c>
      <c r="H73" t="s">
        <v>277</v>
      </c>
      <c r="I73" t="s">
        <v>277</v>
      </c>
      <c r="J73">
        <v>657120</v>
      </c>
      <c r="K73" s="117" t="s">
        <v>12</v>
      </c>
      <c r="L73" s="106">
        <v>1</v>
      </c>
      <c r="M73" s="106" t="str">
        <f t="shared" si="6"/>
        <v>SEN .I03</v>
      </c>
      <c r="N73" s="106">
        <v>151702</v>
      </c>
      <c r="O73" t="s">
        <v>317</v>
      </c>
      <c r="P73" t="s">
        <v>317</v>
      </c>
      <c r="Q73" t="s">
        <v>316</v>
      </c>
      <c r="R73" t="s">
        <v>814</v>
      </c>
      <c r="S73" t="s">
        <v>881</v>
      </c>
      <c r="T73" s="124">
        <v>0</v>
      </c>
      <c r="U73" t="str">
        <f t="shared" ref="U73:U104" si="39">RIGHT($B73,4)&amp;"."&amp;$M73&amp;"."&amp;U$3</f>
        <v>2047.SEN .I03.Ap251</v>
      </c>
      <c r="V73" t="str">
        <f t="shared" ref="V73:V104" si="40">$O73&amp;"."&amp;RIGHT($B73,4)&amp;"."&amp;$M73&amp;"."&amp;V$3</f>
        <v>The Hyde School.2047.SEN .I03.Ap25</v>
      </c>
      <c r="W73" s="118">
        <v>0</v>
      </c>
      <c r="X73" s="118" t="s">
        <v>24431</v>
      </c>
      <c r="Y73" s="118" t="s">
        <v>24432</v>
      </c>
      <c r="Z73" s="118">
        <v>0</v>
      </c>
      <c r="AA73" s="118"/>
      <c r="AB73" s="118">
        <f t="shared" si="38"/>
        <v>0</v>
      </c>
      <c r="AC73" s="97">
        <f t="shared" si="15"/>
        <v>0</v>
      </c>
      <c r="AE73" s="118"/>
      <c r="AF73" s="97">
        <f t="shared" si="34"/>
        <v>0</v>
      </c>
      <c r="AG73" s="97">
        <f t="shared" si="34"/>
        <v>0</v>
      </c>
      <c r="AH73" s="97">
        <f t="shared" si="34"/>
        <v>0</v>
      </c>
      <c r="AI73" s="97">
        <f t="shared" si="34"/>
        <v>0</v>
      </c>
      <c r="AJ73" s="97"/>
      <c r="AK73" s="118"/>
      <c r="AL73" s="97">
        <f t="shared" si="34"/>
        <v>0</v>
      </c>
      <c r="AM73" s="97">
        <f t="shared" si="34"/>
        <v>0</v>
      </c>
      <c r="AN73" s="97">
        <f t="shared" si="34"/>
        <v>0</v>
      </c>
      <c r="AO73" s="97">
        <f t="shared" si="34"/>
        <v>0</v>
      </c>
      <c r="AP73" s="97">
        <f t="shared" si="34"/>
        <v>0</v>
      </c>
      <c r="AQ73" s="97">
        <f t="shared" si="34"/>
        <v>0</v>
      </c>
      <c r="AR73" s="97">
        <f t="shared" si="34"/>
        <v>0</v>
      </c>
      <c r="AS73" s="97">
        <f t="shared" si="35"/>
        <v>0</v>
      </c>
      <c r="AT73" s="97">
        <f t="shared" si="35"/>
        <v>0</v>
      </c>
      <c r="AU73" s="97">
        <f t="shared" si="35"/>
        <v>0</v>
      </c>
      <c r="AV73" s="97">
        <f t="shared" si="35"/>
        <v>0</v>
      </c>
      <c r="AW73" s="97">
        <f t="shared" si="35"/>
        <v>0</v>
      </c>
      <c r="AX73" s="97">
        <f t="shared" si="35"/>
        <v>0</v>
      </c>
      <c r="AY73" s="97">
        <f t="shared" si="35"/>
        <v>0</v>
      </c>
      <c r="AZ73" s="97">
        <f t="shared" si="35"/>
        <v>0</v>
      </c>
      <c r="BA73" s="97">
        <f t="shared" si="35"/>
        <v>0</v>
      </c>
      <c r="BB73" s="97">
        <f t="shared" si="35"/>
        <v>0</v>
      </c>
      <c r="BC73" s="97">
        <f t="shared" si="35"/>
        <v>0</v>
      </c>
      <c r="BD73" s="97">
        <f t="shared" si="35"/>
        <v>0</v>
      </c>
      <c r="BE73" s="119">
        <f t="shared" si="8"/>
        <v>0</v>
      </c>
      <c r="BF73" s="119">
        <f t="shared" si="9"/>
        <v>0</v>
      </c>
      <c r="BI73"/>
    </row>
    <row r="74" spans="1:72" x14ac:dyDescent="0.25">
      <c r="A74">
        <v>3022047</v>
      </c>
      <c r="B74" s="117">
        <v>3022047</v>
      </c>
      <c r="C74" t="s">
        <v>469</v>
      </c>
      <c r="D74" s="106">
        <v>0</v>
      </c>
      <c r="E74" s="106" t="s">
        <v>403</v>
      </c>
      <c r="F74" s="106" t="s">
        <v>409</v>
      </c>
      <c r="G74" t="s">
        <v>858</v>
      </c>
      <c r="H74" t="s">
        <v>872</v>
      </c>
      <c r="I74" t="s">
        <v>279</v>
      </c>
      <c r="J74">
        <v>657120</v>
      </c>
      <c r="K74" s="117" t="s">
        <v>12</v>
      </c>
      <c r="L74" s="106">
        <v>1</v>
      </c>
      <c r="M74" s="106" t="str">
        <f t="shared" ref="M74:M137" si="41">LEFT(I74,4)&amp;"."&amp;K74</f>
        <v>EHCP.I03</v>
      </c>
      <c r="N74" s="106">
        <v>151702</v>
      </c>
      <c r="O74" t="s">
        <v>317</v>
      </c>
      <c r="P74" t="s">
        <v>317</v>
      </c>
      <c r="Q74" t="s">
        <v>316</v>
      </c>
      <c r="R74" t="s">
        <v>814</v>
      </c>
      <c r="S74" t="s">
        <v>843</v>
      </c>
      <c r="T74" s="124">
        <v>217523.5</v>
      </c>
      <c r="U74" t="str">
        <f t="shared" si="39"/>
        <v>2047.EHCP.I03.Ap251</v>
      </c>
      <c r="V74" t="str">
        <f t="shared" si="40"/>
        <v>The Hyde School.2047.EHCP.I03.Ap25</v>
      </c>
      <c r="W74" s="118">
        <v>34695.896923076929</v>
      </c>
      <c r="X74" s="118" t="s">
        <v>24433</v>
      </c>
      <c r="Y74" s="118" t="s">
        <v>24434</v>
      </c>
      <c r="Z74" s="118">
        <v>17347.948461538464</v>
      </c>
      <c r="AA74" s="97" t="str">
        <f t="shared" ref="AA74:AA85" si="42">RIGHT(A74,4)&amp;M74&amp;"Jun25"</f>
        <v>2047EHCP.I03Jun25</v>
      </c>
      <c r="AB74" s="118" t="str">
        <f t="shared" ref="AB74:AB85" si="43">LEFT(C74,7)&amp;"."&amp;AA74</f>
        <v>Hyde Sc.2047EHCP.I03Jun25</v>
      </c>
      <c r="AC74" s="97">
        <f t="shared" si="15"/>
        <v>16547.965461538461</v>
      </c>
      <c r="AE74" s="118"/>
      <c r="AF74" s="97">
        <f t="shared" si="34"/>
        <v>16547.965461538461</v>
      </c>
      <c r="AG74" s="97">
        <f t="shared" si="34"/>
        <v>16547.965461538461</v>
      </c>
      <c r="AH74" s="97">
        <f t="shared" si="34"/>
        <v>16547.965461538461</v>
      </c>
      <c r="AI74" s="97">
        <f t="shared" si="34"/>
        <v>16547.965461538461</v>
      </c>
      <c r="AJ74" s="97" t="str">
        <f t="shared" si="36"/>
        <v>2047.EHCP.I03.Sep241</v>
      </c>
      <c r="AK74" s="118" t="str">
        <f t="shared" si="37"/>
        <v>The Hyde School.2047.EHCP.I03.Sep24</v>
      </c>
      <c r="AL74" s="97">
        <f t="shared" si="34"/>
        <v>16547.965461538461</v>
      </c>
      <c r="AM74" s="97">
        <f t="shared" si="34"/>
        <v>16547.965461538461</v>
      </c>
      <c r="AN74" s="97">
        <f t="shared" si="34"/>
        <v>16547.965461538461</v>
      </c>
      <c r="AO74" s="97">
        <f t="shared" si="34"/>
        <v>16547.965461538461</v>
      </c>
      <c r="AP74" s="97">
        <f t="shared" si="34"/>
        <v>16547.965461538461</v>
      </c>
      <c r="AQ74" s="97">
        <f t="shared" si="34"/>
        <v>16547.965461538461</v>
      </c>
      <c r="AR74" s="97">
        <f t="shared" si="34"/>
        <v>16547.965461538461</v>
      </c>
      <c r="AS74" s="97">
        <f t="shared" si="35"/>
        <v>16547.965461538461</v>
      </c>
      <c r="AT74" s="97">
        <f t="shared" si="35"/>
        <v>16547.965461538461</v>
      </c>
      <c r="AU74" s="97">
        <f t="shared" si="35"/>
        <v>16547.965461538461</v>
      </c>
      <c r="AV74" s="97">
        <f t="shared" si="35"/>
        <v>16547.965461538461</v>
      </c>
      <c r="AW74" s="97">
        <f t="shared" si="35"/>
        <v>16547.965461538461</v>
      </c>
      <c r="AX74" s="97">
        <f t="shared" si="35"/>
        <v>16547.965461538461</v>
      </c>
      <c r="AY74" s="97">
        <f t="shared" si="35"/>
        <v>16547.965461538461</v>
      </c>
      <c r="AZ74" s="97">
        <f t="shared" si="35"/>
        <v>16547.965461538461</v>
      </c>
      <c r="BA74" s="97">
        <f t="shared" si="35"/>
        <v>16547.965461538461</v>
      </c>
      <c r="BB74" s="97">
        <f t="shared" si="35"/>
        <v>16547.965461538461</v>
      </c>
      <c r="BC74" s="97">
        <f t="shared" si="35"/>
        <v>16547.965461538461</v>
      </c>
      <c r="BD74" s="97">
        <f t="shared" si="35"/>
        <v>16547.965461538461</v>
      </c>
      <c r="BE74" s="119">
        <f t="shared" ref="BE74:BE137" si="44">W74+Z74+AC74+AF74+AI74+AL74+AO74+AR74+AU74+AX74+BA74+BD74</f>
        <v>217523.50000000003</v>
      </c>
      <c r="BF74" s="119">
        <f t="shared" ref="BF74:BF137" si="45">BE74-T74</f>
        <v>0</v>
      </c>
      <c r="BI74"/>
    </row>
    <row r="75" spans="1:72" x14ac:dyDescent="0.25">
      <c r="A75">
        <v>3022048</v>
      </c>
      <c r="B75" s="117">
        <v>3022048</v>
      </c>
      <c r="C75" t="s">
        <v>477</v>
      </c>
      <c r="D75" s="106">
        <v>0</v>
      </c>
      <c r="E75" s="106" t="s">
        <v>403</v>
      </c>
      <c r="F75" s="106" t="s">
        <v>409</v>
      </c>
      <c r="G75" t="s">
        <v>858</v>
      </c>
      <c r="H75" t="s">
        <v>872</v>
      </c>
      <c r="I75" t="s">
        <v>279</v>
      </c>
      <c r="J75">
        <v>657120</v>
      </c>
      <c r="K75" s="117" t="s">
        <v>12</v>
      </c>
      <c r="L75" s="106">
        <v>1</v>
      </c>
      <c r="M75" s="106" t="str">
        <f t="shared" si="41"/>
        <v>EHCP.I03</v>
      </c>
      <c r="N75" s="106">
        <v>155126</v>
      </c>
      <c r="O75" t="s">
        <v>327</v>
      </c>
      <c r="P75" t="s">
        <v>327</v>
      </c>
      <c r="Q75" t="s">
        <v>326</v>
      </c>
      <c r="R75" t="s">
        <v>815</v>
      </c>
      <c r="S75" t="s">
        <v>843</v>
      </c>
      <c r="T75" s="124">
        <v>230728.25</v>
      </c>
      <c r="U75" t="str">
        <f t="shared" si="39"/>
        <v>2048.EHCP.I03.Ap251</v>
      </c>
      <c r="V75" t="str">
        <f t="shared" si="40"/>
        <v>Millbrook Park Primary School.2048.EHCP.I03.Ap25</v>
      </c>
      <c r="W75" s="118">
        <v>32045.884615384617</v>
      </c>
      <c r="X75" s="118" t="s">
        <v>24435</v>
      </c>
      <c r="Y75" s="118" t="s">
        <v>24436</v>
      </c>
      <c r="Z75" s="118">
        <v>16022.942307692309</v>
      </c>
      <c r="AA75" s="97" t="str">
        <f t="shared" si="42"/>
        <v>2048EHCP.I03Jun25</v>
      </c>
      <c r="AB75" s="118" t="str">
        <f t="shared" si="43"/>
        <v>Millbro.2048EHCP.I03Jun25</v>
      </c>
      <c r="AC75" s="97">
        <f t="shared" si="15"/>
        <v>18265.942307692305</v>
      </c>
      <c r="AE75" s="118"/>
      <c r="AF75" s="97">
        <f t="shared" si="34"/>
        <v>18265.942307692305</v>
      </c>
      <c r="AG75" s="97">
        <f t="shared" si="34"/>
        <v>18265.942307692305</v>
      </c>
      <c r="AH75" s="97">
        <f t="shared" si="34"/>
        <v>18265.942307692305</v>
      </c>
      <c r="AI75" s="97">
        <f t="shared" si="34"/>
        <v>18265.942307692305</v>
      </c>
      <c r="AJ75" s="97" t="str">
        <f t="shared" si="36"/>
        <v>2048.EHCP.I03.Sep241</v>
      </c>
      <c r="AK75" s="118" t="str">
        <f t="shared" si="37"/>
        <v>Millbrook Park Primary School.2048.EHCP.I03.Sep24</v>
      </c>
      <c r="AL75" s="97">
        <f t="shared" si="34"/>
        <v>18265.942307692305</v>
      </c>
      <c r="AM75" s="97">
        <f t="shared" si="34"/>
        <v>18265.942307692305</v>
      </c>
      <c r="AN75" s="97">
        <f t="shared" si="34"/>
        <v>18265.942307692305</v>
      </c>
      <c r="AO75" s="97">
        <f t="shared" si="34"/>
        <v>18265.942307692305</v>
      </c>
      <c r="AP75" s="97">
        <f t="shared" si="34"/>
        <v>18265.942307692305</v>
      </c>
      <c r="AQ75" s="97">
        <f t="shared" si="34"/>
        <v>18265.942307692305</v>
      </c>
      <c r="AR75" s="97">
        <f t="shared" si="34"/>
        <v>18265.942307692305</v>
      </c>
      <c r="AS75" s="97">
        <f t="shared" si="35"/>
        <v>18265.942307692305</v>
      </c>
      <c r="AT75" s="97">
        <f t="shared" si="35"/>
        <v>18265.942307692305</v>
      </c>
      <c r="AU75" s="97">
        <f t="shared" si="35"/>
        <v>18265.942307692305</v>
      </c>
      <c r="AV75" s="97">
        <f t="shared" si="35"/>
        <v>18265.942307692305</v>
      </c>
      <c r="AW75" s="97">
        <f t="shared" si="35"/>
        <v>18265.942307692305</v>
      </c>
      <c r="AX75" s="97">
        <f t="shared" si="35"/>
        <v>18265.942307692305</v>
      </c>
      <c r="AY75" s="97">
        <f t="shared" si="35"/>
        <v>18265.942307692305</v>
      </c>
      <c r="AZ75" s="97">
        <f t="shared" si="35"/>
        <v>18265.942307692305</v>
      </c>
      <c r="BA75" s="97">
        <f t="shared" si="35"/>
        <v>18265.942307692305</v>
      </c>
      <c r="BB75" s="97">
        <f t="shared" si="35"/>
        <v>18265.942307692305</v>
      </c>
      <c r="BC75" s="97">
        <f t="shared" si="35"/>
        <v>18265.942307692305</v>
      </c>
      <c r="BD75" s="97">
        <f t="shared" si="35"/>
        <v>18265.942307692305</v>
      </c>
      <c r="BE75" s="119">
        <f t="shared" si="44"/>
        <v>230728.25000000003</v>
      </c>
      <c r="BF75" s="119">
        <f t="shared" si="45"/>
        <v>0</v>
      </c>
      <c r="BI75"/>
    </row>
    <row r="76" spans="1:72" x14ac:dyDescent="0.25">
      <c r="A76">
        <v>3022048</v>
      </c>
      <c r="B76" s="117">
        <v>3022048</v>
      </c>
      <c r="C76" t="s">
        <v>477</v>
      </c>
      <c r="D76" s="106">
        <v>0</v>
      </c>
      <c r="E76" s="106" t="s">
        <v>403</v>
      </c>
      <c r="F76" s="106" t="s">
        <v>409</v>
      </c>
      <c r="G76" t="s">
        <v>855</v>
      </c>
      <c r="H76" t="s">
        <v>277</v>
      </c>
      <c r="I76" t="s">
        <v>277</v>
      </c>
      <c r="J76">
        <v>657120</v>
      </c>
      <c r="K76" s="117" t="s">
        <v>12</v>
      </c>
      <c r="L76" s="106">
        <v>1</v>
      </c>
      <c r="M76" s="106" t="str">
        <f t="shared" si="41"/>
        <v>SEN .I03</v>
      </c>
      <c r="N76" s="106">
        <v>155126</v>
      </c>
      <c r="O76" t="s">
        <v>327</v>
      </c>
      <c r="P76" t="s">
        <v>327</v>
      </c>
      <c r="Q76" t="s">
        <v>326</v>
      </c>
      <c r="R76" t="s">
        <v>815</v>
      </c>
      <c r="S76" t="s">
        <v>881</v>
      </c>
      <c r="T76" s="124">
        <v>2581</v>
      </c>
      <c r="U76" t="str">
        <f t="shared" si="39"/>
        <v>2048.SEN .I03.Ap251</v>
      </c>
      <c r="V76" t="str">
        <f t="shared" si="40"/>
        <v>Millbrook Park Primary School.2048.SEN .I03.Ap25</v>
      </c>
      <c r="W76" s="118">
        <v>397.07692307692309</v>
      </c>
      <c r="X76" s="118" t="s">
        <v>24437</v>
      </c>
      <c r="Y76" s="118" t="s">
        <v>24438</v>
      </c>
      <c r="Z76" s="118">
        <v>198.53846153846155</v>
      </c>
      <c r="AA76" s="97" t="str">
        <f t="shared" si="42"/>
        <v>2048SEN .I03Jun25</v>
      </c>
      <c r="AB76" s="118" t="str">
        <f t="shared" si="43"/>
        <v>Millbro.2048SEN .I03Jun25</v>
      </c>
      <c r="AC76" s="97">
        <f t="shared" si="15"/>
        <v>198.53846153846152</v>
      </c>
      <c r="AE76" s="118"/>
      <c r="AF76" s="97">
        <f t="shared" si="34"/>
        <v>198.53846153846152</v>
      </c>
      <c r="AG76" s="97">
        <f t="shared" si="34"/>
        <v>198.53846153846152</v>
      </c>
      <c r="AH76" s="97">
        <f t="shared" si="34"/>
        <v>198.53846153846152</v>
      </c>
      <c r="AI76" s="97">
        <f t="shared" si="34"/>
        <v>198.53846153846152</v>
      </c>
      <c r="AJ76" s="97" t="str">
        <f t="shared" si="36"/>
        <v>2048.SEN .I03.Sep241</v>
      </c>
      <c r="AK76" s="118" t="str">
        <f t="shared" si="37"/>
        <v>Millbrook Park Primary School.2048.SEN .I03.Sep24</v>
      </c>
      <c r="AL76" s="97">
        <f t="shared" si="34"/>
        <v>198.53846153846152</v>
      </c>
      <c r="AM76" s="97">
        <f t="shared" si="34"/>
        <v>198.53846153846152</v>
      </c>
      <c r="AN76" s="97">
        <f t="shared" si="34"/>
        <v>198.53846153846152</v>
      </c>
      <c r="AO76" s="97">
        <f t="shared" si="34"/>
        <v>198.53846153846152</v>
      </c>
      <c r="AP76" s="97">
        <f t="shared" si="34"/>
        <v>198.53846153846152</v>
      </c>
      <c r="AQ76" s="97">
        <f t="shared" si="34"/>
        <v>198.53846153846152</v>
      </c>
      <c r="AR76" s="97">
        <f t="shared" si="34"/>
        <v>198.53846153846152</v>
      </c>
      <c r="AS76" s="97">
        <f t="shared" si="35"/>
        <v>198.53846153846152</v>
      </c>
      <c r="AT76" s="97">
        <f t="shared" si="35"/>
        <v>198.53846153846152</v>
      </c>
      <c r="AU76" s="97">
        <f t="shared" si="35"/>
        <v>198.53846153846152</v>
      </c>
      <c r="AV76" s="97">
        <f t="shared" si="35"/>
        <v>198.53846153846152</v>
      </c>
      <c r="AW76" s="97">
        <f t="shared" si="35"/>
        <v>198.53846153846152</v>
      </c>
      <c r="AX76" s="97">
        <f t="shared" si="35"/>
        <v>198.53846153846152</v>
      </c>
      <c r="AY76" s="97">
        <f t="shared" si="35"/>
        <v>198.53846153846152</v>
      </c>
      <c r="AZ76" s="97">
        <f t="shared" si="35"/>
        <v>198.53846153846152</v>
      </c>
      <c r="BA76" s="97">
        <f t="shared" si="35"/>
        <v>198.53846153846152</v>
      </c>
      <c r="BB76" s="97">
        <f t="shared" si="35"/>
        <v>198.53846153846152</v>
      </c>
      <c r="BC76" s="97">
        <f t="shared" si="35"/>
        <v>198.53846153846152</v>
      </c>
      <c r="BD76" s="97">
        <f t="shared" si="35"/>
        <v>198.53846153846152</v>
      </c>
      <c r="BE76" s="119">
        <f t="shared" si="44"/>
        <v>2580.9999999999995</v>
      </c>
      <c r="BF76" s="119">
        <f t="shared" si="45"/>
        <v>0</v>
      </c>
      <c r="BI76"/>
    </row>
    <row r="77" spans="1:72" x14ac:dyDescent="0.25">
      <c r="A77">
        <v>3022049</v>
      </c>
      <c r="B77" s="117">
        <v>3022049</v>
      </c>
      <c r="C77" t="s">
        <v>526</v>
      </c>
      <c r="D77" s="106">
        <v>0</v>
      </c>
      <c r="E77" s="106" t="s">
        <v>403</v>
      </c>
      <c r="F77" s="106" t="s">
        <v>409</v>
      </c>
      <c r="G77" t="s">
        <v>858</v>
      </c>
      <c r="H77" t="s">
        <v>872</v>
      </c>
      <c r="I77" t="s">
        <v>279</v>
      </c>
      <c r="J77">
        <v>657120</v>
      </c>
      <c r="K77" s="117" t="s">
        <v>12</v>
      </c>
      <c r="L77" s="106">
        <v>1</v>
      </c>
      <c r="M77" s="106" t="str">
        <f t="shared" si="41"/>
        <v>EHCP.I03</v>
      </c>
      <c r="N77" s="106">
        <v>157055</v>
      </c>
      <c r="O77" t="s">
        <v>337</v>
      </c>
      <c r="P77" t="s">
        <v>23889</v>
      </c>
      <c r="Q77" t="s">
        <v>336</v>
      </c>
      <c r="R77" t="s">
        <v>23891</v>
      </c>
      <c r="S77" t="s">
        <v>843</v>
      </c>
      <c r="T77" s="124">
        <v>157055</v>
      </c>
      <c r="U77" t="str">
        <f t="shared" si="39"/>
        <v>2049.EHCP.I03.Ap251</v>
      </c>
      <c r="V77" t="str">
        <f t="shared" si="40"/>
        <v>Watling Park School.2049.EHCP.I03.Ap25</v>
      </c>
      <c r="W77" s="118">
        <v>24162.307692307691</v>
      </c>
      <c r="X77" s="118" t="s">
        <v>24439</v>
      </c>
      <c r="Y77" s="118" t="s">
        <v>24440</v>
      </c>
      <c r="Z77" s="118">
        <v>12081.153846153846</v>
      </c>
      <c r="AA77" s="97" t="str">
        <f t="shared" si="42"/>
        <v>2049EHCP.I03Jun25</v>
      </c>
      <c r="AB77" s="118" t="str">
        <f t="shared" si="43"/>
        <v>Watling.2049EHCP.I03Jun25</v>
      </c>
      <c r="AC77" s="97">
        <f t="shared" si="15"/>
        <v>12081.153846153848</v>
      </c>
      <c r="AE77" s="118"/>
      <c r="AF77" s="97">
        <f t="shared" si="34"/>
        <v>12081.153846153848</v>
      </c>
      <c r="AG77" s="97">
        <f t="shared" si="34"/>
        <v>12081.153846153848</v>
      </c>
      <c r="AH77" s="97">
        <f t="shared" si="34"/>
        <v>12081.153846153848</v>
      </c>
      <c r="AI77" s="97">
        <f t="shared" si="34"/>
        <v>12081.153846153848</v>
      </c>
      <c r="AJ77" s="97" t="str">
        <f t="shared" si="36"/>
        <v>2049.EHCP.I03.Sep241</v>
      </c>
      <c r="AK77" s="118" t="str">
        <f t="shared" si="37"/>
        <v>Watling Park School.2049.EHCP.I03.Sep24</v>
      </c>
      <c r="AL77" s="97">
        <f t="shared" si="34"/>
        <v>12081.153846153848</v>
      </c>
      <c r="AM77" s="97">
        <f t="shared" si="34"/>
        <v>12081.153846153848</v>
      </c>
      <c r="AN77" s="97">
        <f t="shared" si="34"/>
        <v>12081.153846153848</v>
      </c>
      <c r="AO77" s="97">
        <f t="shared" si="34"/>
        <v>12081.153846153848</v>
      </c>
      <c r="AP77" s="97">
        <f t="shared" si="34"/>
        <v>12081.153846153848</v>
      </c>
      <c r="AQ77" s="97">
        <f t="shared" si="34"/>
        <v>12081.153846153848</v>
      </c>
      <c r="AR77" s="97">
        <f t="shared" si="34"/>
        <v>12081.153846153848</v>
      </c>
      <c r="AS77" s="97">
        <f t="shared" si="35"/>
        <v>12081.153846153848</v>
      </c>
      <c r="AT77" s="97">
        <f t="shared" si="35"/>
        <v>12081.153846153848</v>
      </c>
      <c r="AU77" s="97">
        <f t="shared" si="35"/>
        <v>12081.153846153848</v>
      </c>
      <c r="AV77" s="97">
        <f t="shared" si="35"/>
        <v>12081.153846153848</v>
      </c>
      <c r="AW77" s="97">
        <f t="shared" si="35"/>
        <v>12081.153846153848</v>
      </c>
      <c r="AX77" s="97">
        <f t="shared" si="35"/>
        <v>12081.153846153848</v>
      </c>
      <c r="AY77" s="97">
        <f t="shared" si="35"/>
        <v>12081.153846153848</v>
      </c>
      <c r="AZ77" s="97">
        <f t="shared" si="35"/>
        <v>12081.153846153848</v>
      </c>
      <c r="BA77" s="97">
        <f t="shared" si="35"/>
        <v>12081.153846153848</v>
      </c>
      <c r="BB77" s="97">
        <f t="shared" si="35"/>
        <v>12081.153846153848</v>
      </c>
      <c r="BC77" s="97">
        <f t="shared" si="35"/>
        <v>12081.153846153848</v>
      </c>
      <c r="BD77" s="97">
        <f t="shared" si="35"/>
        <v>12081.153846153848</v>
      </c>
      <c r="BE77" s="119">
        <f t="shared" si="44"/>
        <v>157055</v>
      </c>
      <c r="BF77" s="119">
        <f t="shared" si="45"/>
        <v>0</v>
      </c>
      <c r="BI77"/>
    </row>
    <row r="78" spans="1:72" x14ac:dyDescent="0.25">
      <c r="A78">
        <v>3022050</v>
      </c>
      <c r="B78" s="117">
        <v>3022050</v>
      </c>
      <c r="C78" t="s">
        <v>422</v>
      </c>
      <c r="D78" s="106">
        <v>0</v>
      </c>
      <c r="E78" s="106" t="s">
        <v>403</v>
      </c>
      <c r="F78" s="106" t="s">
        <v>409</v>
      </c>
      <c r="G78" t="s">
        <v>858</v>
      </c>
      <c r="H78" t="s">
        <v>872</v>
      </c>
      <c r="I78" t="s">
        <v>279</v>
      </c>
      <c r="J78">
        <v>657120</v>
      </c>
      <c r="K78" s="117" t="s">
        <v>12</v>
      </c>
      <c r="L78" s="106">
        <v>1</v>
      </c>
      <c r="M78" s="106" t="str">
        <f t="shared" si="41"/>
        <v>EHCP.I03</v>
      </c>
      <c r="N78" s="106">
        <v>157839</v>
      </c>
      <c r="O78" t="s">
        <v>343</v>
      </c>
      <c r="P78" t="s">
        <v>343</v>
      </c>
      <c r="Q78" t="s">
        <v>342</v>
      </c>
      <c r="R78" t="s">
        <v>816</v>
      </c>
      <c r="S78" t="s">
        <v>843</v>
      </c>
      <c r="T78" s="124">
        <v>141647</v>
      </c>
      <c r="U78" t="str">
        <f t="shared" si="39"/>
        <v>2050.EHCP.I03.Ap251</v>
      </c>
      <c r="V78" t="str">
        <f t="shared" si="40"/>
        <v>Ashmole Primary School.2050.EHCP.I03.Ap25</v>
      </c>
      <c r="W78" s="118">
        <v>21791.846153846152</v>
      </c>
      <c r="X78" s="118" t="s">
        <v>24441</v>
      </c>
      <c r="Y78" s="118" t="s">
        <v>24442</v>
      </c>
      <c r="Z78" s="118">
        <v>10895.923076923076</v>
      </c>
      <c r="AA78" s="97" t="str">
        <f t="shared" si="42"/>
        <v>2050EHCP.I03Jun25</v>
      </c>
      <c r="AB78" s="118" t="str">
        <f t="shared" si="43"/>
        <v>Ashmole.2050EHCP.I03Jun25</v>
      </c>
      <c r="AC78" s="97">
        <f t="shared" si="15"/>
        <v>10895.923076923078</v>
      </c>
      <c r="AE78" s="118"/>
      <c r="AF78" s="97">
        <f t="shared" si="34"/>
        <v>10895.923076923078</v>
      </c>
      <c r="AG78" s="97">
        <f t="shared" si="34"/>
        <v>10895.923076923078</v>
      </c>
      <c r="AH78" s="97">
        <f t="shared" si="34"/>
        <v>10895.923076923078</v>
      </c>
      <c r="AI78" s="97">
        <f t="shared" si="34"/>
        <v>10895.923076923078</v>
      </c>
      <c r="AJ78" s="97" t="str">
        <f t="shared" si="36"/>
        <v>2050.EHCP.I03.Sep241</v>
      </c>
      <c r="AK78" s="118" t="str">
        <f t="shared" si="37"/>
        <v>Ashmole Primary School.2050.EHCP.I03.Sep24</v>
      </c>
      <c r="AL78" s="97">
        <f t="shared" si="34"/>
        <v>10895.923076923078</v>
      </c>
      <c r="AM78" s="97">
        <f t="shared" si="34"/>
        <v>10895.923076923078</v>
      </c>
      <c r="AN78" s="97">
        <f t="shared" si="34"/>
        <v>10895.923076923078</v>
      </c>
      <c r="AO78" s="97">
        <f t="shared" si="34"/>
        <v>10895.923076923078</v>
      </c>
      <c r="AP78" s="97">
        <f t="shared" si="34"/>
        <v>10895.923076923078</v>
      </c>
      <c r="AQ78" s="97">
        <f t="shared" si="34"/>
        <v>10895.923076923078</v>
      </c>
      <c r="AR78" s="97">
        <f t="shared" si="34"/>
        <v>10895.923076923078</v>
      </c>
      <c r="AS78" s="97">
        <f t="shared" si="35"/>
        <v>10895.923076923078</v>
      </c>
      <c r="AT78" s="97">
        <f t="shared" si="35"/>
        <v>10895.923076923078</v>
      </c>
      <c r="AU78" s="97">
        <f t="shared" si="35"/>
        <v>10895.923076923078</v>
      </c>
      <c r="AV78" s="97">
        <f t="shared" si="35"/>
        <v>10895.923076923078</v>
      </c>
      <c r="AW78" s="97">
        <f t="shared" si="35"/>
        <v>10895.923076923078</v>
      </c>
      <c r="AX78" s="97">
        <f t="shared" si="35"/>
        <v>10895.923076923078</v>
      </c>
      <c r="AY78" s="97">
        <f t="shared" si="35"/>
        <v>10895.923076923078</v>
      </c>
      <c r="AZ78" s="97">
        <f t="shared" si="35"/>
        <v>10895.923076923078</v>
      </c>
      <c r="BA78" s="97">
        <f t="shared" si="35"/>
        <v>10895.923076923078</v>
      </c>
      <c r="BB78" s="97">
        <f t="shared" si="35"/>
        <v>10895.923076923078</v>
      </c>
      <c r="BC78" s="97">
        <f t="shared" si="35"/>
        <v>10895.923076923078</v>
      </c>
      <c r="BD78" s="97">
        <f t="shared" si="35"/>
        <v>10895.923076923078</v>
      </c>
      <c r="BE78" s="119">
        <f t="shared" si="44"/>
        <v>141647</v>
      </c>
      <c r="BF78" s="119">
        <f t="shared" si="45"/>
        <v>0</v>
      </c>
      <c r="BI78"/>
    </row>
    <row r="79" spans="1:72" x14ac:dyDescent="0.25">
      <c r="A79">
        <v>3022051</v>
      </c>
      <c r="B79" s="117">
        <v>3022051</v>
      </c>
      <c r="C79" t="s">
        <v>519</v>
      </c>
      <c r="D79" s="106">
        <v>0</v>
      </c>
      <c r="E79" s="106" t="s">
        <v>403</v>
      </c>
      <c r="F79" s="106" t="s">
        <v>409</v>
      </c>
      <c r="G79" t="s">
        <v>858</v>
      </c>
      <c r="H79" t="s">
        <v>872</v>
      </c>
      <c r="I79" t="s">
        <v>279</v>
      </c>
      <c r="J79">
        <v>657120</v>
      </c>
      <c r="K79" s="117" t="s">
        <v>12</v>
      </c>
      <c r="L79" s="106">
        <v>1</v>
      </c>
      <c r="M79" s="106" t="str">
        <f t="shared" si="41"/>
        <v>EHCP.I03</v>
      </c>
      <c r="N79" s="106">
        <v>157542</v>
      </c>
      <c r="O79" t="s">
        <v>341</v>
      </c>
      <c r="P79" t="s">
        <v>341</v>
      </c>
      <c r="Q79" t="s">
        <v>340</v>
      </c>
      <c r="R79" t="s">
        <v>817</v>
      </c>
      <c r="S79" t="s">
        <v>843</v>
      </c>
      <c r="T79" s="124">
        <v>184674.24</v>
      </c>
      <c r="U79" t="str">
        <f t="shared" si="39"/>
        <v>2051.EHCP.I03.Ap251</v>
      </c>
      <c r="V79" t="str">
        <f t="shared" si="40"/>
        <v>Summerside Primary Academy.2051.EHCP.I03.Ap25</v>
      </c>
      <c r="W79" s="118">
        <v>25697.384615384617</v>
      </c>
      <c r="X79" s="118" t="s">
        <v>24443</v>
      </c>
      <c r="Y79" s="118" t="s">
        <v>24444</v>
      </c>
      <c r="Z79" s="118">
        <v>12848.692307692309</v>
      </c>
      <c r="AA79" s="97" t="str">
        <f t="shared" si="42"/>
        <v>2051EHCP.I03Jun25</v>
      </c>
      <c r="AB79" s="118" t="str">
        <f t="shared" si="43"/>
        <v>Summers.2051EHCP.I03Jun25</v>
      </c>
      <c r="AC79" s="97">
        <f t="shared" si="15"/>
        <v>14612.816307692305</v>
      </c>
      <c r="AE79" s="118"/>
      <c r="AF79" s="97">
        <f t="shared" si="34"/>
        <v>14612.816307692305</v>
      </c>
      <c r="AG79" s="97">
        <f t="shared" si="34"/>
        <v>14612.816307692305</v>
      </c>
      <c r="AH79" s="97">
        <f t="shared" si="34"/>
        <v>14612.816307692305</v>
      </c>
      <c r="AI79" s="97">
        <f t="shared" si="34"/>
        <v>14612.816307692305</v>
      </c>
      <c r="AJ79" s="97" t="str">
        <f t="shared" si="36"/>
        <v>2051.EHCP.I03.Sep241</v>
      </c>
      <c r="AK79" s="118" t="str">
        <f t="shared" si="37"/>
        <v>Summerside Primary Academy.2051.EHCP.I03.Sep24</v>
      </c>
      <c r="AL79" s="97">
        <f t="shared" si="34"/>
        <v>14612.816307692305</v>
      </c>
      <c r="AM79" s="97">
        <f t="shared" si="34"/>
        <v>14612.816307692305</v>
      </c>
      <c r="AN79" s="97">
        <f t="shared" si="34"/>
        <v>14612.816307692305</v>
      </c>
      <c r="AO79" s="97">
        <f t="shared" si="34"/>
        <v>14612.816307692305</v>
      </c>
      <c r="AP79" s="97">
        <f t="shared" si="34"/>
        <v>14612.816307692305</v>
      </c>
      <c r="AQ79" s="97">
        <f t="shared" si="34"/>
        <v>14612.816307692305</v>
      </c>
      <c r="AR79" s="97">
        <f t="shared" si="34"/>
        <v>14612.816307692305</v>
      </c>
      <c r="AS79" s="97">
        <f t="shared" si="35"/>
        <v>14612.816307692305</v>
      </c>
      <c r="AT79" s="97">
        <f t="shared" si="35"/>
        <v>14612.816307692305</v>
      </c>
      <c r="AU79" s="97">
        <f t="shared" si="35"/>
        <v>14612.816307692305</v>
      </c>
      <c r="AV79" s="97">
        <f t="shared" si="35"/>
        <v>14612.816307692305</v>
      </c>
      <c r="AW79" s="97">
        <f t="shared" si="35"/>
        <v>14612.816307692305</v>
      </c>
      <c r="AX79" s="97">
        <f t="shared" si="35"/>
        <v>14612.816307692305</v>
      </c>
      <c r="AY79" s="97">
        <f t="shared" si="35"/>
        <v>14612.816307692305</v>
      </c>
      <c r="AZ79" s="97">
        <f t="shared" si="35"/>
        <v>14612.816307692305</v>
      </c>
      <c r="BA79" s="97">
        <f t="shared" si="35"/>
        <v>14612.816307692305</v>
      </c>
      <c r="BB79" s="97">
        <f t="shared" si="35"/>
        <v>14612.816307692305</v>
      </c>
      <c r="BC79" s="97">
        <f t="shared" si="35"/>
        <v>14612.816307692305</v>
      </c>
      <c r="BD79" s="97">
        <f t="shared" si="35"/>
        <v>14612.816307692305</v>
      </c>
      <c r="BE79" s="119">
        <f t="shared" si="44"/>
        <v>184674.23999999996</v>
      </c>
      <c r="BF79" s="119">
        <f t="shared" si="45"/>
        <v>0</v>
      </c>
      <c r="BI79"/>
    </row>
    <row r="80" spans="1:72" s="468" customFormat="1" x14ac:dyDescent="0.25">
      <c r="A80">
        <v>3022051</v>
      </c>
      <c r="B80" s="117">
        <v>3022051</v>
      </c>
      <c r="C80" t="s">
        <v>519</v>
      </c>
      <c r="D80" s="106">
        <v>0</v>
      </c>
      <c r="E80" s="106" t="s">
        <v>403</v>
      </c>
      <c r="F80" s="106" t="s">
        <v>409</v>
      </c>
      <c r="G80" t="s">
        <v>861</v>
      </c>
      <c r="H80" t="s">
        <v>872</v>
      </c>
      <c r="I80" t="s">
        <v>278</v>
      </c>
      <c r="J80">
        <v>657120</v>
      </c>
      <c r="K80" s="117" t="s">
        <v>12</v>
      </c>
      <c r="L80" s="106">
        <v>1</v>
      </c>
      <c r="M80" s="106" t="str">
        <f t="shared" si="41"/>
        <v>ARPs.I03</v>
      </c>
      <c r="N80" s="106">
        <v>157542</v>
      </c>
      <c r="O80" t="s">
        <v>341</v>
      </c>
      <c r="P80" t="s">
        <v>341</v>
      </c>
      <c r="Q80" t="s">
        <v>340</v>
      </c>
      <c r="R80" t="s">
        <v>817</v>
      </c>
      <c r="S80" t="s">
        <v>845</v>
      </c>
      <c r="T80" s="124">
        <v>205614.25</v>
      </c>
      <c r="U80" t="str">
        <f t="shared" si="39"/>
        <v>2051.ARPs.I03.Ap251</v>
      </c>
      <c r="V80" t="str">
        <f t="shared" si="40"/>
        <v>Summerside Primary Academy.2051.ARPs.I03.Ap25</v>
      </c>
      <c r="W80" s="118">
        <v>31632.961538461539</v>
      </c>
      <c r="X80" s="118" t="s">
        <v>24445</v>
      </c>
      <c r="Y80" s="118" t="s">
        <v>24446</v>
      </c>
      <c r="Z80" s="118">
        <v>15816.48076923077</v>
      </c>
      <c r="AA80" s="97" t="str">
        <f t="shared" si="42"/>
        <v>2051ARPs.I03Jun25</v>
      </c>
      <c r="AB80" s="118" t="str">
        <f t="shared" si="43"/>
        <v>Summers.2051ARPs.I03Jun25</v>
      </c>
      <c r="AC80" s="97">
        <f t="shared" si="15"/>
        <v>15816.48076923077</v>
      </c>
      <c r="AE80" s="118"/>
      <c r="AF80" s="97">
        <f t="shared" si="34"/>
        <v>15816.48076923077</v>
      </c>
      <c r="AG80" s="97">
        <f t="shared" si="34"/>
        <v>15816.48076923077</v>
      </c>
      <c r="AH80" s="97">
        <f t="shared" si="34"/>
        <v>15816.48076923077</v>
      </c>
      <c r="AI80" s="97">
        <f t="shared" si="34"/>
        <v>15816.48076923077</v>
      </c>
      <c r="AJ80" s="97" t="str">
        <f t="shared" si="36"/>
        <v>2051.ARPs.I03.Sep241</v>
      </c>
      <c r="AK80" s="118" t="str">
        <f t="shared" si="37"/>
        <v>Summerside Primary Academy.2051.ARPs.I03.Sep24</v>
      </c>
      <c r="AL80" s="97">
        <f t="shared" si="34"/>
        <v>15816.48076923077</v>
      </c>
      <c r="AM80" s="97">
        <f t="shared" si="34"/>
        <v>15816.48076923077</v>
      </c>
      <c r="AN80" s="97">
        <f t="shared" si="34"/>
        <v>15816.48076923077</v>
      </c>
      <c r="AO80" s="97">
        <f t="shared" si="34"/>
        <v>15816.48076923077</v>
      </c>
      <c r="AP80" s="97">
        <f t="shared" si="34"/>
        <v>15816.48076923077</v>
      </c>
      <c r="AQ80" s="97">
        <f t="shared" si="34"/>
        <v>15816.48076923077</v>
      </c>
      <c r="AR80" s="97">
        <f t="shared" si="34"/>
        <v>15816.48076923077</v>
      </c>
      <c r="AS80" s="97">
        <f t="shared" si="35"/>
        <v>15816.48076923077</v>
      </c>
      <c r="AT80" s="97">
        <f t="shared" si="35"/>
        <v>15816.48076923077</v>
      </c>
      <c r="AU80" s="97">
        <f t="shared" si="35"/>
        <v>15816.48076923077</v>
      </c>
      <c r="AV80" s="97">
        <f t="shared" si="35"/>
        <v>15816.48076923077</v>
      </c>
      <c r="AW80" s="97">
        <f t="shared" si="35"/>
        <v>15816.48076923077</v>
      </c>
      <c r="AX80" s="97">
        <f t="shared" si="35"/>
        <v>15816.48076923077</v>
      </c>
      <c r="AY80" s="97">
        <f t="shared" si="35"/>
        <v>15816.48076923077</v>
      </c>
      <c r="AZ80" s="97">
        <f t="shared" si="35"/>
        <v>15816.48076923077</v>
      </c>
      <c r="BA80" s="97">
        <f t="shared" si="35"/>
        <v>15816.48076923077</v>
      </c>
      <c r="BB80" s="97">
        <f t="shared" si="35"/>
        <v>15816.48076923077</v>
      </c>
      <c r="BC80" s="97">
        <f t="shared" si="35"/>
        <v>15816.48076923077</v>
      </c>
      <c r="BD80" s="97">
        <f t="shared" si="35"/>
        <v>15816.48076923077</v>
      </c>
      <c r="BE80" s="119">
        <f t="shared" si="44"/>
        <v>205614.25000000003</v>
      </c>
      <c r="BF80" s="119">
        <f t="shared" si="45"/>
        <v>0</v>
      </c>
      <c r="BG80"/>
      <c r="BH80"/>
      <c r="BI80"/>
      <c r="BP80"/>
      <c r="BQ80"/>
      <c r="BR80"/>
      <c r="BS80"/>
      <c r="BT80"/>
    </row>
    <row r="81" spans="1:72" s="468" customFormat="1" x14ac:dyDescent="0.25">
      <c r="A81">
        <v>3022051</v>
      </c>
      <c r="B81" s="117">
        <v>3022051</v>
      </c>
      <c r="C81" t="s">
        <v>519</v>
      </c>
      <c r="D81" s="106">
        <v>0</v>
      </c>
      <c r="E81" s="106" t="s">
        <v>403</v>
      </c>
      <c r="F81" s="106" t="s">
        <v>409</v>
      </c>
      <c r="G81" t="s">
        <v>855</v>
      </c>
      <c r="H81" t="s">
        <v>277</v>
      </c>
      <c r="I81" t="s">
        <v>277</v>
      </c>
      <c r="J81">
        <v>657120</v>
      </c>
      <c r="K81" s="117" t="s">
        <v>12</v>
      </c>
      <c r="L81" s="106">
        <v>1</v>
      </c>
      <c r="M81" s="106" t="str">
        <f t="shared" si="41"/>
        <v>SEN .I03</v>
      </c>
      <c r="N81" s="106">
        <v>157542</v>
      </c>
      <c r="O81" t="s">
        <v>341</v>
      </c>
      <c r="P81" t="s">
        <v>341</v>
      </c>
      <c r="Q81" t="s">
        <v>340</v>
      </c>
      <c r="R81" t="s">
        <v>817</v>
      </c>
      <c r="S81" t="s">
        <v>881</v>
      </c>
      <c r="T81" s="124">
        <v>478</v>
      </c>
      <c r="U81" t="str">
        <f t="shared" si="39"/>
        <v>2051.SEN .I03.Ap251</v>
      </c>
      <c r="V81" t="str">
        <f t="shared" si="40"/>
        <v>Summerside Primary Academy.2051.SEN .I03.Ap25</v>
      </c>
      <c r="W81" s="118">
        <v>73.538461538461533</v>
      </c>
      <c r="X81" s="118" t="s">
        <v>24447</v>
      </c>
      <c r="Y81" s="118" t="s">
        <v>24448</v>
      </c>
      <c r="Z81" s="118">
        <v>36.769230769230766</v>
      </c>
      <c r="AA81" s="97" t="str">
        <f t="shared" si="42"/>
        <v>2051SEN .I03Jun25</v>
      </c>
      <c r="AB81" s="118" t="str">
        <f t="shared" si="43"/>
        <v>Summers.2051SEN .I03Jun25</v>
      </c>
      <c r="AC81" s="97">
        <f t="shared" si="15"/>
        <v>36.769230769230774</v>
      </c>
      <c r="AE81" s="118"/>
      <c r="AF81" s="97">
        <f t="shared" si="34"/>
        <v>36.769230769230774</v>
      </c>
      <c r="AG81" s="97">
        <f t="shared" si="34"/>
        <v>36.769230769230774</v>
      </c>
      <c r="AH81" s="97">
        <f t="shared" si="34"/>
        <v>36.769230769230774</v>
      </c>
      <c r="AI81" s="97">
        <f t="shared" si="34"/>
        <v>36.769230769230774</v>
      </c>
      <c r="AJ81" s="97" t="str">
        <f t="shared" si="36"/>
        <v>2051.SEN .I03.Sep241</v>
      </c>
      <c r="AK81" s="118" t="str">
        <f t="shared" si="37"/>
        <v>Summerside Primary Academy.2051.SEN .I03.Sep24</v>
      </c>
      <c r="AL81" s="97">
        <f t="shared" si="34"/>
        <v>36.769230769230774</v>
      </c>
      <c r="AM81" s="97">
        <f t="shared" si="34"/>
        <v>36.769230769230774</v>
      </c>
      <c r="AN81" s="97">
        <f t="shared" si="34"/>
        <v>36.769230769230774</v>
      </c>
      <c r="AO81" s="97">
        <f t="shared" si="34"/>
        <v>36.769230769230774</v>
      </c>
      <c r="AP81" s="97">
        <f t="shared" si="34"/>
        <v>36.769230769230774</v>
      </c>
      <c r="AQ81" s="97">
        <f t="shared" si="34"/>
        <v>36.769230769230774</v>
      </c>
      <c r="AR81" s="97">
        <f t="shared" si="34"/>
        <v>36.769230769230774</v>
      </c>
      <c r="AS81" s="97">
        <f t="shared" si="35"/>
        <v>36.769230769230774</v>
      </c>
      <c r="AT81" s="97">
        <f t="shared" si="35"/>
        <v>36.769230769230774</v>
      </c>
      <c r="AU81" s="97">
        <f t="shared" si="35"/>
        <v>36.769230769230774</v>
      </c>
      <c r="AV81" s="97">
        <f t="shared" si="35"/>
        <v>36.769230769230774</v>
      </c>
      <c r="AW81" s="97">
        <f t="shared" si="35"/>
        <v>36.769230769230774</v>
      </c>
      <c r="AX81" s="97">
        <f t="shared" si="35"/>
        <v>36.769230769230774</v>
      </c>
      <c r="AY81" s="97">
        <f t="shared" si="35"/>
        <v>36.769230769230774</v>
      </c>
      <c r="AZ81" s="97">
        <f t="shared" si="35"/>
        <v>36.769230769230774</v>
      </c>
      <c r="BA81" s="97">
        <f t="shared" si="35"/>
        <v>36.769230769230774</v>
      </c>
      <c r="BB81" s="97">
        <f t="shared" si="35"/>
        <v>36.769230769230774</v>
      </c>
      <c r="BC81" s="97">
        <f t="shared" si="35"/>
        <v>36.769230769230774</v>
      </c>
      <c r="BD81" s="97">
        <f t="shared" si="35"/>
        <v>36.769230769230774</v>
      </c>
      <c r="BE81" s="119">
        <f t="shared" si="44"/>
        <v>478</v>
      </c>
      <c r="BF81" s="119">
        <f t="shared" si="45"/>
        <v>0</v>
      </c>
      <c r="BG81"/>
      <c r="BH81"/>
      <c r="BI81"/>
      <c r="BP81"/>
      <c r="BQ81"/>
      <c r="BR81"/>
      <c r="BS81"/>
      <c r="BT81"/>
    </row>
    <row r="82" spans="1:72" s="468" customFormat="1" x14ac:dyDescent="0.25">
      <c r="A82">
        <v>3022053</v>
      </c>
      <c r="B82" s="117">
        <v>3022053</v>
      </c>
      <c r="C82" t="s">
        <v>482</v>
      </c>
      <c r="D82" s="106">
        <v>0</v>
      </c>
      <c r="E82" s="106" t="s">
        <v>400</v>
      </c>
      <c r="F82" s="106" t="s">
        <v>409</v>
      </c>
      <c r="G82" t="s">
        <v>859</v>
      </c>
      <c r="H82" t="s">
        <v>871</v>
      </c>
      <c r="I82" t="s">
        <v>279</v>
      </c>
      <c r="J82">
        <v>661225</v>
      </c>
      <c r="K82" s="117" t="s">
        <v>12</v>
      </c>
      <c r="L82" s="106">
        <v>1</v>
      </c>
      <c r="M82" s="106" t="str">
        <f t="shared" si="41"/>
        <v>EHCP.I03</v>
      </c>
      <c r="N82" s="106">
        <v>158733</v>
      </c>
      <c r="O82" t="s">
        <v>31</v>
      </c>
      <c r="P82" t="s">
        <v>31</v>
      </c>
      <c r="Q82" t="s">
        <v>32</v>
      </c>
      <c r="R82" t="s">
        <v>33</v>
      </c>
      <c r="S82" t="s">
        <v>844</v>
      </c>
      <c r="T82" s="124">
        <v>117849.41</v>
      </c>
      <c r="U82" t="str">
        <f t="shared" si="39"/>
        <v>2053.EHCP.I03.Ap251</v>
      </c>
      <c r="V82" t="str">
        <f t="shared" si="40"/>
        <v>Shalom Noam Primary School.2053.EHCP.I03.Ap25</v>
      </c>
      <c r="W82" s="118">
        <v>16865.538461538461</v>
      </c>
      <c r="X82" s="118" t="s">
        <v>24449</v>
      </c>
      <c r="Y82" s="118" t="s">
        <v>24450</v>
      </c>
      <c r="Z82" s="118">
        <v>8432.7692307692305</v>
      </c>
      <c r="AA82" s="97" t="str">
        <f t="shared" si="42"/>
        <v>2053EHCP.I03Jun25</v>
      </c>
      <c r="AB82" s="118" t="str">
        <f t="shared" si="43"/>
        <v>Shalom .2053EHCP.I03Jun25</v>
      </c>
      <c r="AC82" s="97">
        <f t="shared" si="15"/>
        <v>9255.1102307692308</v>
      </c>
      <c r="AE82" s="118"/>
      <c r="AF82" s="97">
        <f t="shared" si="34"/>
        <v>9255.1102307692308</v>
      </c>
      <c r="AG82" s="97">
        <f t="shared" si="34"/>
        <v>9255.1102307692308</v>
      </c>
      <c r="AH82" s="97">
        <f t="shared" si="34"/>
        <v>9255.1102307692308</v>
      </c>
      <c r="AI82" s="97">
        <f t="shared" si="34"/>
        <v>9255.1102307692308</v>
      </c>
      <c r="AJ82" s="97" t="str">
        <f t="shared" si="36"/>
        <v>2053.EHCP.I03.Sep241</v>
      </c>
      <c r="AK82" s="118" t="str">
        <f t="shared" si="37"/>
        <v>Shalom Noam Primary School.2053.EHCP.I03.Sep24</v>
      </c>
      <c r="AL82" s="97">
        <f t="shared" si="34"/>
        <v>9255.1102307692308</v>
      </c>
      <c r="AM82" s="97">
        <f t="shared" si="34"/>
        <v>9255.1102307692308</v>
      </c>
      <c r="AN82" s="97">
        <f t="shared" si="34"/>
        <v>9255.1102307692308</v>
      </c>
      <c r="AO82" s="97">
        <f t="shared" si="34"/>
        <v>9255.1102307692308</v>
      </c>
      <c r="AP82" s="97">
        <f t="shared" si="34"/>
        <v>9255.1102307692308</v>
      </c>
      <c r="AQ82" s="97">
        <f t="shared" ref="AF82:AR102" si="46">($T82-($W82+$Z82))/10</f>
        <v>9255.1102307692308</v>
      </c>
      <c r="AR82" s="97">
        <f t="shared" si="46"/>
        <v>9255.1102307692308</v>
      </c>
      <c r="AS82" s="97">
        <f t="shared" si="35"/>
        <v>9255.1102307692308</v>
      </c>
      <c r="AT82" s="97">
        <f t="shared" si="35"/>
        <v>9255.1102307692308</v>
      </c>
      <c r="AU82" s="97">
        <f t="shared" si="35"/>
        <v>9255.1102307692308</v>
      </c>
      <c r="AV82" s="97">
        <f t="shared" si="35"/>
        <v>9255.1102307692308</v>
      </c>
      <c r="AW82" s="97">
        <f t="shared" si="35"/>
        <v>9255.1102307692308</v>
      </c>
      <c r="AX82" s="97">
        <f t="shared" si="35"/>
        <v>9255.1102307692308</v>
      </c>
      <c r="AY82" s="97">
        <f t="shared" si="35"/>
        <v>9255.1102307692308</v>
      </c>
      <c r="AZ82" s="97">
        <f t="shared" si="35"/>
        <v>9255.1102307692308</v>
      </c>
      <c r="BA82" s="97">
        <f t="shared" si="35"/>
        <v>9255.1102307692308</v>
      </c>
      <c r="BB82" s="97">
        <f t="shared" si="35"/>
        <v>9255.1102307692308</v>
      </c>
      <c r="BC82" s="97">
        <f t="shared" si="35"/>
        <v>9255.1102307692308</v>
      </c>
      <c r="BD82" s="97">
        <f t="shared" si="35"/>
        <v>9255.1102307692308</v>
      </c>
      <c r="BE82" s="119">
        <f t="shared" si="44"/>
        <v>117849.41000000003</v>
      </c>
      <c r="BF82" s="119">
        <f t="shared" si="45"/>
        <v>0</v>
      </c>
      <c r="BG82"/>
      <c r="BH82"/>
      <c r="BI82"/>
      <c r="BP82"/>
      <c r="BQ82"/>
      <c r="BR82"/>
      <c r="BS82"/>
      <c r="BT82"/>
    </row>
    <row r="83" spans="1:72" s="468" customFormat="1" x14ac:dyDescent="0.25">
      <c r="A83">
        <v>3022053</v>
      </c>
      <c r="B83" s="117">
        <v>3022053</v>
      </c>
      <c r="C83" t="s">
        <v>482</v>
      </c>
      <c r="D83" s="106">
        <v>0</v>
      </c>
      <c r="E83" s="106" t="s">
        <v>400</v>
      </c>
      <c r="F83" s="106" t="s">
        <v>409</v>
      </c>
      <c r="G83" s="4" t="s">
        <v>859</v>
      </c>
      <c r="H83" t="s">
        <v>277</v>
      </c>
      <c r="I83" t="s">
        <v>277</v>
      </c>
      <c r="J83">
        <v>661225</v>
      </c>
      <c r="K83" s="117" t="s">
        <v>12</v>
      </c>
      <c r="L83" s="106">
        <v>1</v>
      </c>
      <c r="M83" s="106" t="str">
        <f t="shared" si="41"/>
        <v>SEN .I03</v>
      </c>
      <c r="N83" s="106">
        <v>158733</v>
      </c>
      <c r="O83" t="s">
        <v>31</v>
      </c>
      <c r="P83" t="s">
        <v>31</v>
      </c>
      <c r="Q83" t="s">
        <v>32</v>
      </c>
      <c r="R83" t="s">
        <v>33</v>
      </c>
      <c r="S83" t="s">
        <v>840</v>
      </c>
      <c r="T83" s="124">
        <v>1434</v>
      </c>
      <c r="U83" t="str">
        <f t="shared" si="39"/>
        <v>2053.SEN .I03.Ap251</v>
      </c>
      <c r="V83" t="str">
        <f t="shared" si="40"/>
        <v>Shalom Noam Primary School.2053.SEN .I03.Ap25</v>
      </c>
      <c r="W83" s="118">
        <v>220.61538461538461</v>
      </c>
      <c r="X83" s="118" t="s">
        <v>24451</v>
      </c>
      <c r="Y83" s="118" t="s">
        <v>24452</v>
      </c>
      <c r="Z83" s="118">
        <v>110.30769230769231</v>
      </c>
      <c r="AA83" s="97" t="str">
        <f t="shared" si="42"/>
        <v>2053SEN .I03Jun25</v>
      </c>
      <c r="AB83" s="118" t="str">
        <f t="shared" si="43"/>
        <v>Shalom .2053SEN .I03Jun25</v>
      </c>
      <c r="AC83" s="97">
        <f t="shared" si="15"/>
        <v>110.30769230769231</v>
      </c>
      <c r="AE83" s="118"/>
      <c r="AF83" s="97">
        <f t="shared" si="46"/>
        <v>110.30769230769231</v>
      </c>
      <c r="AG83" s="97">
        <f t="shared" si="46"/>
        <v>110.30769230769231</v>
      </c>
      <c r="AH83" s="97">
        <f t="shared" si="46"/>
        <v>110.30769230769231</v>
      </c>
      <c r="AI83" s="97">
        <f t="shared" si="46"/>
        <v>110.30769230769231</v>
      </c>
      <c r="AJ83" s="97" t="str">
        <f t="shared" si="36"/>
        <v>2053.SEN .I03.Sep241</v>
      </c>
      <c r="AK83" s="118" t="str">
        <f t="shared" si="37"/>
        <v>Shalom Noam Primary School.2053.SEN .I03.Sep24</v>
      </c>
      <c r="AL83" s="97">
        <f t="shared" si="46"/>
        <v>110.30769230769231</v>
      </c>
      <c r="AM83" s="97">
        <f t="shared" si="46"/>
        <v>110.30769230769231</v>
      </c>
      <c r="AN83" s="97">
        <f t="shared" si="46"/>
        <v>110.30769230769231</v>
      </c>
      <c r="AO83" s="97">
        <f t="shared" si="46"/>
        <v>110.30769230769231</v>
      </c>
      <c r="AP83" s="97">
        <f t="shared" si="46"/>
        <v>110.30769230769231</v>
      </c>
      <c r="AQ83" s="97">
        <f t="shared" si="46"/>
        <v>110.30769230769231</v>
      </c>
      <c r="AR83" s="97">
        <f t="shared" si="46"/>
        <v>110.30769230769231</v>
      </c>
      <c r="AS83" s="97">
        <f t="shared" si="35"/>
        <v>110.30769230769231</v>
      </c>
      <c r="AT83" s="97">
        <f t="shared" si="35"/>
        <v>110.30769230769231</v>
      </c>
      <c r="AU83" s="97">
        <f t="shared" si="35"/>
        <v>110.30769230769231</v>
      </c>
      <c r="AV83" s="97">
        <f t="shared" si="35"/>
        <v>110.30769230769231</v>
      </c>
      <c r="AW83" s="97">
        <f t="shared" si="35"/>
        <v>110.30769230769231</v>
      </c>
      <c r="AX83" s="97">
        <f t="shared" si="35"/>
        <v>110.30769230769231</v>
      </c>
      <c r="AY83" s="97">
        <f t="shared" si="35"/>
        <v>110.30769230769231</v>
      </c>
      <c r="AZ83" s="97">
        <f t="shared" si="35"/>
        <v>110.30769230769231</v>
      </c>
      <c r="BA83" s="97">
        <f t="shared" si="35"/>
        <v>110.30769230769231</v>
      </c>
      <c r="BB83" s="97">
        <f t="shared" si="35"/>
        <v>110.30769230769231</v>
      </c>
      <c r="BC83" s="97">
        <f t="shared" si="35"/>
        <v>110.30769230769231</v>
      </c>
      <c r="BD83" s="97">
        <f t="shared" si="35"/>
        <v>110.30769230769231</v>
      </c>
      <c r="BE83" s="119">
        <f t="shared" si="44"/>
        <v>1434</v>
      </c>
      <c r="BF83" s="119">
        <f t="shared" si="45"/>
        <v>0</v>
      </c>
      <c r="BG83"/>
      <c r="BH83"/>
      <c r="BI83"/>
      <c r="BP83"/>
      <c r="BQ83"/>
      <c r="BR83"/>
      <c r="BS83"/>
      <c r="BT83"/>
    </row>
    <row r="84" spans="1:72" s="468" customFormat="1" x14ac:dyDescent="0.25">
      <c r="A84">
        <v>3022054</v>
      </c>
      <c r="B84" s="117">
        <v>3022054</v>
      </c>
      <c r="C84" t="s">
        <v>533</v>
      </c>
      <c r="D84" s="106">
        <v>0</v>
      </c>
      <c r="E84" s="106" t="s">
        <v>400</v>
      </c>
      <c r="F84" s="106" t="s">
        <v>409</v>
      </c>
      <c r="G84" t="s">
        <v>859</v>
      </c>
      <c r="H84" t="s">
        <v>871</v>
      </c>
      <c r="I84" t="s">
        <v>279</v>
      </c>
      <c r="J84">
        <v>661225</v>
      </c>
      <c r="K84" s="117" t="s">
        <v>12</v>
      </c>
      <c r="L84" s="106">
        <v>1</v>
      </c>
      <c r="M84" s="106" t="str">
        <f t="shared" si="41"/>
        <v>EHCP.I03</v>
      </c>
      <c r="N84" s="106">
        <v>400004</v>
      </c>
      <c r="O84" t="s">
        <v>79</v>
      </c>
      <c r="P84" t="s">
        <v>79</v>
      </c>
      <c r="Q84" t="s">
        <v>80</v>
      </c>
      <c r="R84" t="s">
        <v>81</v>
      </c>
      <c r="S84" t="s">
        <v>844</v>
      </c>
      <c r="T84" s="124">
        <v>68625</v>
      </c>
      <c r="U84" t="str">
        <f t="shared" si="39"/>
        <v>2054.EHCP.I03.Ap251</v>
      </c>
      <c r="V84" t="str">
        <f t="shared" si="40"/>
        <v>Woodridge School.2054.EHCP.I03.Ap25</v>
      </c>
      <c r="W84" s="118">
        <v>10557.692307692309</v>
      </c>
      <c r="X84" s="118" t="s">
        <v>24453</v>
      </c>
      <c r="Y84" s="118" t="s">
        <v>24454</v>
      </c>
      <c r="Z84" s="118">
        <v>5278.8461538461543</v>
      </c>
      <c r="AA84" s="97" t="str">
        <f t="shared" si="42"/>
        <v>2054EHCP.I03Jun25</v>
      </c>
      <c r="AB84" s="118" t="str">
        <f t="shared" si="43"/>
        <v>Woodrid.2054EHCP.I03Jun25</v>
      </c>
      <c r="AC84" s="97">
        <f t="shared" si="15"/>
        <v>5278.8461538461543</v>
      </c>
      <c r="AE84" s="118"/>
      <c r="AF84" s="97">
        <f t="shared" si="46"/>
        <v>5278.8461538461543</v>
      </c>
      <c r="AG84" s="97">
        <f t="shared" si="46"/>
        <v>5278.8461538461543</v>
      </c>
      <c r="AH84" s="97">
        <f t="shared" si="46"/>
        <v>5278.8461538461543</v>
      </c>
      <c r="AI84" s="97">
        <f t="shared" si="46"/>
        <v>5278.8461538461543</v>
      </c>
      <c r="AJ84" s="97" t="str">
        <f t="shared" si="36"/>
        <v>2054.EHCP.I03.Sep241</v>
      </c>
      <c r="AK84" s="118" t="str">
        <f t="shared" si="37"/>
        <v>Woodridge School.2054.EHCP.I03.Sep24</v>
      </c>
      <c r="AL84" s="97">
        <f t="shared" si="46"/>
        <v>5278.8461538461543</v>
      </c>
      <c r="AM84" s="97">
        <f t="shared" si="46"/>
        <v>5278.8461538461543</v>
      </c>
      <c r="AN84" s="97">
        <f t="shared" si="46"/>
        <v>5278.8461538461543</v>
      </c>
      <c r="AO84" s="97">
        <f t="shared" si="46"/>
        <v>5278.8461538461543</v>
      </c>
      <c r="AP84" s="97">
        <f t="shared" si="46"/>
        <v>5278.8461538461543</v>
      </c>
      <c r="AQ84" s="97">
        <f t="shared" si="46"/>
        <v>5278.8461538461543</v>
      </c>
      <c r="AR84" s="97">
        <f t="shared" si="46"/>
        <v>5278.8461538461543</v>
      </c>
      <c r="AS84" s="97">
        <f t="shared" si="35"/>
        <v>5278.8461538461543</v>
      </c>
      <c r="AT84" s="97">
        <f t="shared" si="35"/>
        <v>5278.8461538461543</v>
      </c>
      <c r="AU84" s="97">
        <f t="shared" si="35"/>
        <v>5278.8461538461543</v>
      </c>
      <c r="AV84" s="97">
        <f t="shared" si="35"/>
        <v>5278.8461538461543</v>
      </c>
      <c r="AW84" s="97">
        <f t="shared" si="35"/>
        <v>5278.8461538461543</v>
      </c>
      <c r="AX84" s="97">
        <f t="shared" si="35"/>
        <v>5278.8461538461543</v>
      </c>
      <c r="AY84" s="97">
        <f t="shared" si="35"/>
        <v>5278.8461538461543</v>
      </c>
      <c r="AZ84" s="97">
        <f t="shared" si="35"/>
        <v>5278.8461538461543</v>
      </c>
      <c r="BA84" s="97">
        <f t="shared" si="35"/>
        <v>5278.8461538461543</v>
      </c>
      <c r="BB84" s="97">
        <f t="shared" si="35"/>
        <v>5278.8461538461543</v>
      </c>
      <c r="BC84" s="97">
        <f t="shared" si="35"/>
        <v>5278.8461538461543</v>
      </c>
      <c r="BD84" s="97">
        <f t="shared" si="35"/>
        <v>5278.8461538461543</v>
      </c>
      <c r="BE84" s="119">
        <f t="shared" si="44"/>
        <v>68625.000000000015</v>
      </c>
      <c r="BF84" s="119">
        <f t="shared" si="45"/>
        <v>0</v>
      </c>
      <c r="BG84"/>
      <c r="BH84"/>
      <c r="BI84"/>
      <c r="BP84"/>
      <c r="BQ84"/>
      <c r="BR84"/>
      <c r="BS84"/>
      <c r="BT84"/>
    </row>
    <row r="85" spans="1:72" s="468" customFormat="1" x14ac:dyDescent="0.25">
      <c r="A85">
        <v>3022055</v>
      </c>
      <c r="B85" s="117">
        <v>3022055</v>
      </c>
      <c r="C85" t="s">
        <v>524</v>
      </c>
      <c r="D85" s="106">
        <v>0</v>
      </c>
      <c r="E85" s="106" t="s">
        <v>400</v>
      </c>
      <c r="F85" s="106" t="s">
        <v>409</v>
      </c>
      <c r="G85" t="s">
        <v>859</v>
      </c>
      <c r="H85" t="s">
        <v>871</v>
      </c>
      <c r="I85" t="s">
        <v>279</v>
      </c>
      <c r="J85">
        <v>661225</v>
      </c>
      <c r="K85" s="117" t="s">
        <v>12</v>
      </c>
      <c r="L85" s="106">
        <v>1</v>
      </c>
      <c r="M85" s="106" t="str">
        <f t="shared" si="41"/>
        <v>EHCP.I03</v>
      </c>
      <c r="N85" s="106">
        <v>400101</v>
      </c>
      <c r="O85" t="s">
        <v>37</v>
      </c>
      <c r="P85" t="s">
        <v>37</v>
      </c>
      <c r="Q85" t="s">
        <v>38</v>
      </c>
      <c r="R85" t="s">
        <v>39</v>
      </c>
      <c r="S85" t="s">
        <v>844</v>
      </c>
      <c r="T85" s="124">
        <v>99638.083333333343</v>
      </c>
      <c r="U85" t="str">
        <f t="shared" si="39"/>
        <v>2055.EHCP.I03.Ap251</v>
      </c>
      <c r="V85" t="str">
        <f t="shared" si="40"/>
        <v>Tudor School.2055.EHCP.I03.Ap25</v>
      </c>
      <c r="W85" s="118">
        <v>15328.935897435898</v>
      </c>
      <c r="X85" s="118" t="s">
        <v>24455</v>
      </c>
      <c r="Y85" s="118" t="s">
        <v>24456</v>
      </c>
      <c r="Z85" s="118">
        <v>7664.4679487179492</v>
      </c>
      <c r="AA85" s="97" t="str">
        <f t="shared" si="42"/>
        <v>2055EHCP.I03Jun25</v>
      </c>
      <c r="AB85" s="118" t="str">
        <f t="shared" si="43"/>
        <v>Tudor .2055EHCP.I03Jun25</v>
      </c>
      <c r="AC85" s="97">
        <f t="shared" si="15"/>
        <v>7664.4679487179501</v>
      </c>
      <c r="AE85" s="118"/>
      <c r="AF85" s="97">
        <f t="shared" si="46"/>
        <v>7664.4679487179501</v>
      </c>
      <c r="AG85" s="97">
        <f t="shared" si="46"/>
        <v>7664.4679487179501</v>
      </c>
      <c r="AH85" s="97">
        <f t="shared" si="46"/>
        <v>7664.4679487179501</v>
      </c>
      <c r="AI85" s="97">
        <f t="shared" si="46"/>
        <v>7664.4679487179501</v>
      </c>
      <c r="AJ85" s="97" t="str">
        <f t="shared" si="36"/>
        <v>2055.EHCP.I03.Sep241</v>
      </c>
      <c r="AK85" s="118" t="str">
        <f t="shared" si="37"/>
        <v>Tudor School.2055.EHCP.I03.Sep24</v>
      </c>
      <c r="AL85" s="97">
        <f t="shared" si="46"/>
        <v>7664.4679487179501</v>
      </c>
      <c r="AM85" s="97">
        <f t="shared" si="46"/>
        <v>7664.4679487179501</v>
      </c>
      <c r="AN85" s="97">
        <f t="shared" si="46"/>
        <v>7664.4679487179501</v>
      </c>
      <c r="AO85" s="97">
        <f t="shared" si="46"/>
        <v>7664.4679487179501</v>
      </c>
      <c r="AP85" s="97">
        <f t="shared" si="46"/>
        <v>7664.4679487179501</v>
      </c>
      <c r="AQ85" s="97">
        <f t="shared" si="46"/>
        <v>7664.4679487179501</v>
      </c>
      <c r="AR85" s="97">
        <f t="shared" si="46"/>
        <v>7664.4679487179501</v>
      </c>
      <c r="AS85" s="97">
        <f t="shared" si="35"/>
        <v>7664.4679487179501</v>
      </c>
      <c r="AT85" s="97">
        <f t="shared" si="35"/>
        <v>7664.4679487179501</v>
      </c>
      <c r="AU85" s="97">
        <f t="shared" si="35"/>
        <v>7664.4679487179501</v>
      </c>
      <c r="AV85" s="97">
        <f t="shared" si="35"/>
        <v>7664.4679487179501</v>
      </c>
      <c r="AW85" s="97">
        <f t="shared" si="35"/>
        <v>7664.4679487179501</v>
      </c>
      <c r="AX85" s="97">
        <f t="shared" si="35"/>
        <v>7664.4679487179501</v>
      </c>
      <c r="AY85" s="97">
        <f t="shared" si="35"/>
        <v>7664.4679487179501</v>
      </c>
      <c r="AZ85" s="97">
        <f t="shared" si="35"/>
        <v>7664.4679487179501</v>
      </c>
      <c r="BA85" s="97">
        <f t="shared" si="35"/>
        <v>7664.4679487179501</v>
      </c>
      <c r="BB85" s="97">
        <f t="shared" si="35"/>
        <v>7664.4679487179501</v>
      </c>
      <c r="BC85" s="97">
        <f t="shared" si="35"/>
        <v>7664.4679487179501</v>
      </c>
      <c r="BD85" s="97">
        <f t="shared" si="35"/>
        <v>7664.4679487179501</v>
      </c>
      <c r="BE85" s="119">
        <f t="shared" si="44"/>
        <v>99638.083333333372</v>
      </c>
      <c r="BF85" s="119">
        <f t="shared" si="45"/>
        <v>0</v>
      </c>
      <c r="BG85"/>
      <c r="BH85"/>
      <c r="BI85"/>
      <c r="BP85"/>
      <c r="BQ85"/>
      <c r="BR85"/>
      <c r="BS85"/>
      <c r="BT85"/>
    </row>
    <row r="86" spans="1:72" s="468" customFormat="1" hidden="1" x14ac:dyDescent="0.25">
      <c r="A86">
        <v>3022055</v>
      </c>
      <c r="B86" s="117">
        <v>3022055</v>
      </c>
      <c r="C86" t="s">
        <v>524</v>
      </c>
      <c r="D86" s="106">
        <v>0</v>
      </c>
      <c r="E86" s="106" t="s">
        <v>400</v>
      </c>
      <c r="F86" s="106" t="s">
        <v>409</v>
      </c>
      <c r="G86" t="s">
        <v>855</v>
      </c>
      <c r="H86" t="s">
        <v>277</v>
      </c>
      <c r="I86" t="s">
        <v>277</v>
      </c>
      <c r="J86">
        <v>661225</v>
      </c>
      <c r="K86" s="117" t="s">
        <v>12</v>
      </c>
      <c r="L86" s="106">
        <v>1</v>
      </c>
      <c r="M86" s="106" t="str">
        <f t="shared" si="41"/>
        <v>SEN .I03</v>
      </c>
      <c r="N86" s="106">
        <v>400101</v>
      </c>
      <c r="O86" t="s">
        <v>37</v>
      </c>
      <c r="P86" t="s">
        <v>37</v>
      </c>
      <c r="Q86" t="s">
        <v>38</v>
      </c>
      <c r="R86" t="s">
        <v>39</v>
      </c>
      <c r="S86" t="s">
        <v>840</v>
      </c>
      <c r="T86" s="124">
        <v>0</v>
      </c>
      <c r="U86" t="str">
        <f t="shared" si="39"/>
        <v>2055.SEN .I03.Ap251</v>
      </c>
      <c r="V86" t="str">
        <f t="shared" si="40"/>
        <v>Tudor School.2055.SEN .I03.Ap25</v>
      </c>
      <c r="W86" s="118">
        <v>0</v>
      </c>
      <c r="X86" s="118" t="s">
        <v>24457</v>
      </c>
      <c r="Y86" s="118" t="s">
        <v>24458</v>
      </c>
      <c r="Z86" s="118">
        <v>0</v>
      </c>
      <c r="AA86" s="118"/>
      <c r="AB86" s="118">
        <f t="shared" si="38"/>
        <v>0</v>
      </c>
      <c r="AC86" s="97">
        <f t="shared" si="15"/>
        <v>0</v>
      </c>
      <c r="AE86" s="118"/>
      <c r="AF86" s="97">
        <f t="shared" si="46"/>
        <v>0</v>
      </c>
      <c r="AG86" s="97">
        <f t="shared" si="46"/>
        <v>0</v>
      </c>
      <c r="AH86" s="97">
        <f t="shared" si="46"/>
        <v>0</v>
      </c>
      <c r="AI86" s="97">
        <f t="shared" si="46"/>
        <v>0</v>
      </c>
      <c r="AJ86" s="97"/>
      <c r="AK86" s="118"/>
      <c r="AL86" s="97">
        <f t="shared" si="46"/>
        <v>0</v>
      </c>
      <c r="AM86" s="97">
        <f t="shared" si="46"/>
        <v>0</v>
      </c>
      <c r="AN86" s="97">
        <f t="shared" si="46"/>
        <v>0</v>
      </c>
      <c r="AO86" s="97">
        <f t="shared" si="46"/>
        <v>0</v>
      </c>
      <c r="AP86" s="97">
        <f t="shared" si="46"/>
        <v>0</v>
      </c>
      <c r="AQ86" s="97">
        <f t="shared" si="46"/>
        <v>0</v>
      </c>
      <c r="AR86" s="97">
        <f t="shared" si="46"/>
        <v>0</v>
      </c>
      <c r="AS86" s="97">
        <f t="shared" si="35"/>
        <v>0</v>
      </c>
      <c r="AT86" s="97">
        <f t="shared" si="35"/>
        <v>0</v>
      </c>
      <c r="AU86" s="97">
        <f t="shared" si="35"/>
        <v>0</v>
      </c>
      <c r="AV86" s="97">
        <f t="shared" si="35"/>
        <v>0</v>
      </c>
      <c r="AW86" s="97">
        <f t="shared" si="35"/>
        <v>0</v>
      </c>
      <c r="AX86" s="97">
        <f t="shared" si="35"/>
        <v>0</v>
      </c>
      <c r="AY86" s="97">
        <f t="shared" si="35"/>
        <v>0</v>
      </c>
      <c r="AZ86" s="97">
        <f t="shared" si="35"/>
        <v>0</v>
      </c>
      <c r="BA86" s="97">
        <f t="shared" si="35"/>
        <v>0</v>
      </c>
      <c r="BB86" s="97">
        <f t="shared" ref="AS86:BD107" si="47">($T86-($W86+$Z86))/10</f>
        <v>0</v>
      </c>
      <c r="BC86" s="97">
        <f t="shared" si="47"/>
        <v>0</v>
      </c>
      <c r="BD86" s="97">
        <f t="shared" si="47"/>
        <v>0</v>
      </c>
      <c r="BE86" s="119">
        <f t="shared" si="44"/>
        <v>0</v>
      </c>
      <c r="BF86" s="119">
        <f t="shared" si="45"/>
        <v>0</v>
      </c>
      <c r="BG86"/>
      <c r="BH86"/>
      <c r="BI86"/>
      <c r="BP86"/>
      <c r="BQ86"/>
      <c r="BR86"/>
      <c r="BS86"/>
      <c r="BT86"/>
    </row>
    <row r="87" spans="1:72" s="468" customFormat="1" x14ac:dyDescent="0.25">
      <c r="A87">
        <v>3022057</v>
      </c>
      <c r="B87" s="117">
        <v>3022057</v>
      </c>
      <c r="C87" t="s">
        <v>525</v>
      </c>
      <c r="D87" s="106">
        <v>0</v>
      </c>
      <c r="E87" s="106" t="s">
        <v>400</v>
      </c>
      <c r="F87" s="106" t="s">
        <v>409</v>
      </c>
      <c r="G87" t="s">
        <v>859</v>
      </c>
      <c r="H87" t="s">
        <v>871</v>
      </c>
      <c r="I87" t="s">
        <v>279</v>
      </c>
      <c r="J87">
        <v>661225</v>
      </c>
      <c r="K87" s="117" t="s">
        <v>12</v>
      </c>
      <c r="L87" s="106">
        <v>1</v>
      </c>
      <c r="M87" s="106" t="str">
        <f t="shared" si="41"/>
        <v>EHCP.I03</v>
      </c>
      <c r="N87" s="106">
        <v>400053</v>
      </c>
      <c r="O87" t="s">
        <v>226</v>
      </c>
      <c r="P87" t="s">
        <v>226</v>
      </c>
      <c r="Q87" t="s">
        <v>227</v>
      </c>
      <c r="R87" t="s">
        <v>228</v>
      </c>
      <c r="S87" t="s">
        <v>844</v>
      </c>
      <c r="T87" s="124">
        <v>233925.9</v>
      </c>
      <c r="U87" t="str">
        <f t="shared" si="39"/>
        <v>2057.EHCP.I03.Ap251</v>
      </c>
      <c r="V87" t="str">
        <f t="shared" si="40"/>
        <v>Underhill School.2057.EHCP.I03.Ap25</v>
      </c>
      <c r="W87" s="118">
        <v>30669.447692307695</v>
      </c>
      <c r="X87" s="118" t="s">
        <v>24459</v>
      </c>
      <c r="Y87" s="118" t="s">
        <v>24460</v>
      </c>
      <c r="Z87" s="118">
        <v>15334.723846153847</v>
      </c>
      <c r="AA87" s="97" t="str">
        <f>RIGHT(A87,4)&amp;M87&amp;"Jun25"</f>
        <v>2057EHCP.I03Jun25</v>
      </c>
      <c r="AB87" s="118" t="str">
        <f>LEFT(C87,7)&amp;"."&amp;AA87</f>
        <v>Underhi.2057EHCP.I03Jun25</v>
      </c>
      <c r="AC87" s="97">
        <f t="shared" si="15"/>
        <v>18792.172846153844</v>
      </c>
      <c r="AE87" s="118"/>
      <c r="AF87" s="97">
        <f t="shared" si="46"/>
        <v>18792.172846153844</v>
      </c>
      <c r="AG87" s="97">
        <f t="shared" si="46"/>
        <v>18792.172846153844</v>
      </c>
      <c r="AH87" s="97">
        <f t="shared" si="46"/>
        <v>18792.172846153844</v>
      </c>
      <c r="AI87" s="97">
        <f t="shared" si="46"/>
        <v>18792.172846153844</v>
      </c>
      <c r="AJ87" s="97" t="str">
        <f t="shared" si="36"/>
        <v>2057.EHCP.I03.Sep241</v>
      </c>
      <c r="AK87" s="118" t="str">
        <f t="shared" si="37"/>
        <v>Underhill School.2057.EHCP.I03.Sep24</v>
      </c>
      <c r="AL87" s="97">
        <f t="shared" si="46"/>
        <v>18792.172846153844</v>
      </c>
      <c r="AM87" s="97">
        <f t="shared" si="46"/>
        <v>18792.172846153844</v>
      </c>
      <c r="AN87" s="97">
        <f t="shared" si="46"/>
        <v>18792.172846153844</v>
      </c>
      <c r="AO87" s="97">
        <f t="shared" si="46"/>
        <v>18792.172846153844</v>
      </c>
      <c r="AP87" s="97">
        <f t="shared" si="46"/>
        <v>18792.172846153844</v>
      </c>
      <c r="AQ87" s="97">
        <f t="shared" si="46"/>
        <v>18792.172846153844</v>
      </c>
      <c r="AR87" s="97">
        <f t="shared" si="46"/>
        <v>18792.172846153844</v>
      </c>
      <c r="AS87" s="97">
        <f t="shared" si="47"/>
        <v>18792.172846153844</v>
      </c>
      <c r="AT87" s="97">
        <f t="shared" si="47"/>
        <v>18792.172846153844</v>
      </c>
      <c r="AU87" s="97">
        <f t="shared" si="47"/>
        <v>18792.172846153844</v>
      </c>
      <c r="AV87" s="97">
        <f t="shared" si="47"/>
        <v>18792.172846153844</v>
      </c>
      <c r="AW87" s="97">
        <f t="shared" si="47"/>
        <v>18792.172846153844</v>
      </c>
      <c r="AX87" s="97">
        <f t="shared" si="47"/>
        <v>18792.172846153844</v>
      </c>
      <c r="AY87" s="97">
        <f t="shared" si="47"/>
        <v>18792.172846153844</v>
      </c>
      <c r="AZ87" s="97">
        <f t="shared" si="47"/>
        <v>18792.172846153844</v>
      </c>
      <c r="BA87" s="97">
        <f t="shared" si="47"/>
        <v>18792.172846153844</v>
      </c>
      <c r="BB87" s="97">
        <f t="shared" si="47"/>
        <v>18792.172846153844</v>
      </c>
      <c r="BC87" s="97">
        <f t="shared" si="47"/>
        <v>18792.172846153844</v>
      </c>
      <c r="BD87" s="97">
        <f t="shared" si="47"/>
        <v>18792.172846153844</v>
      </c>
      <c r="BE87" s="119">
        <f t="shared" si="44"/>
        <v>233925.89999999997</v>
      </c>
      <c r="BF87" s="119">
        <f t="shared" si="45"/>
        <v>0</v>
      </c>
      <c r="BG87"/>
      <c r="BH87"/>
      <c r="BI87"/>
      <c r="BP87"/>
      <c r="BQ87"/>
      <c r="BR87"/>
      <c r="BS87"/>
      <c r="BT87"/>
    </row>
    <row r="88" spans="1:72" s="468" customFormat="1" hidden="1" x14ac:dyDescent="0.25">
      <c r="A88">
        <v>3022057</v>
      </c>
      <c r="B88" s="117">
        <v>3022057</v>
      </c>
      <c r="C88" t="s">
        <v>525</v>
      </c>
      <c r="D88" s="106">
        <v>0</v>
      </c>
      <c r="E88" s="106" t="s">
        <v>400</v>
      </c>
      <c r="F88" s="106" t="s">
        <v>409</v>
      </c>
      <c r="G88" t="s">
        <v>855</v>
      </c>
      <c r="H88" t="s">
        <v>277</v>
      </c>
      <c r="I88" t="s">
        <v>277</v>
      </c>
      <c r="J88">
        <v>661225</v>
      </c>
      <c r="K88" s="117" t="s">
        <v>12</v>
      </c>
      <c r="L88" s="106">
        <v>1</v>
      </c>
      <c r="M88" s="106" t="str">
        <f t="shared" si="41"/>
        <v>SEN .I03</v>
      </c>
      <c r="N88" s="106">
        <v>400053</v>
      </c>
      <c r="O88" t="s">
        <v>226</v>
      </c>
      <c r="P88" t="s">
        <v>226</v>
      </c>
      <c r="Q88" t="s">
        <v>227</v>
      </c>
      <c r="R88" t="s">
        <v>228</v>
      </c>
      <c r="S88" t="s">
        <v>840</v>
      </c>
      <c r="T88" s="124">
        <v>0</v>
      </c>
      <c r="U88" t="str">
        <f t="shared" si="39"/>
        <v>2057.SEN .I03.Ap251</v>
      </c>
      <c r="V88" t="str">
        <f t="shared" si="40"/>
        <v>Underhill School.2057.SEN .I03.Ap25</v>
      </c>
      <c r="W88" s="118">
        <v>0</v>
      </c>
      <c r="X88" s="118" t="s">
        <v>24461</v>
      </c>
      <c r="Y88" s="118" t="s">
        <v>24462</v>
      </c>
      <c r="Z88" s="118">
        <v>0</v>
      </c>
      <c r="AA88" s="118"/>
      <c r="AB88" s="118">
        <f t="shared" si="38"/>
        <v>0</v>
      </c>
      <c r="AC88" s="97">
        <f t="shared" ref="AC88:AC151" si="48">($T88-($W88+$Z88))/10</f>
        <v>0</v>
      </c>
      <c r="AE88" s="118"/>
      <c r="AF88" s="97">
        <f t="shared" si="46"/>
        <v>0</v>
      </c>
      <c r="AG88" s="97">
        <f t="shared" si="46"/>
        <v>0</v>
      </c>
      <c r="AH88" s="97">
        <f t="shared" si="46"/>
        <v>0</v>
      </c>
      <c r="AI88" s="97">
        <f t="shared" si="46"/>
        <v>0</v>
      </c>
      <c r="AJ88" s="97"/>
      <c r="AK88" s="118"/>
      <c r="AL88" s="97">
        <f t="shared" si="46"/>
        <v>0</v>
      </c>
      <c r="AM88" s="97">
        <f t="shared" si="46"/>
        <v>0</v>
      </c>
      <c r="AN88" s="97">
        <f t="shared" si="46"/>
        <v>0</v>
      </c>
      <c r="AO88" s="97">
        <f t="shared" si="46"/>
        <v>0</v>
      </c>
      <c r="AP88" s="97">
        <f t="shared" si="46"/>
        <v>0</v>
      </c>
      <c r="AQ88" s="97">
        <f t="shared" si="46"/>
        <v>0</v>
      </c>
      <c r="AR88" s="97">
        <f t="shared" si="46"/>
        <v>0</v>
      </c>
      <c r="AS88" s="97">
        <f t="shared" si="47"/>
        <v>0</v>
      </c>
      <c r="AT88" s="97">
        <f t="shared" si="47"/>
        <v>0</v>
      </c>
      <c r="AU88" s="97">
        <f t="shared" si="47"/>
        <v>0</v>
      </c>
      <c r="AV88" s="97">
        <f t="shared" si="47"/>
        <v>0</v>
      </c>
      <c r="AW88" s="97">
        <f t="shared" si="47"/>
        <v>0</v>
      </c>
      <c r="AX88" s="97">
        <f t="shared" si="47"/>
        <v>0</v>
      </c>
      <c r="AY88" s="97">
        <f t="shared" si="47"/>
        <v>0</v>
      </c>
      <c r="AZ88" s="97">
        <f t="shared" si="47"/>
        <v>0</v>
      </c>
      <c r="BA88" s="97">
        <f t="shared" si="47"/>
        <v>0</v>
      </c>
      <c r="BB88" s="97">
        <f t="shared" si="47"/>
        <v>0</v>
      </c>
      <c r="BC88" s="97">
        <f t="shared" si="47"/>
        <v>0</v>
      </c>
      <c r="BD88" s="97">
        <f t="shared" si="47"/>
        <v>0</v>
      </c>
      <c r="BE88" s="119">
        <f t="shared" si="44"/>
        <v>0</v>
      </c>
      <c r="BF88" s="119">
        <f t="shared" si="45"/>
        <v>0</v>
      </c>
      <c r="BG88"/>
      <c r="BH88"/>
      <c r="BI88"/>
      <c r="BP88"/>
      <c r="BQ88"/>
      <c r="BR88"/>
      <c r="BS88"/>
      <c r="BT88"/>
    </row>
    <row r="89" spans="1:72" s="468" customFormat="1" x14ac:dyDescent="0.25">
      <c r="A89">
        <v>3022060</v>
      </c>
      <c r="B89" s="117">
        <v>3022060</v>
      </c>
      <c r="C89" t="s">
        <v>529</v>
      </c>
      <c r="D89" s="106">
        <v>0</v>
      </c>
      <c r="E89" s="106" t="s">
        <v>400</v>
      </c>
      <c r="F89" s="106" t="s">
        <v>409</v>
      </c>
      <c r="G89" t="s">
        <v>859</v>
      </c>
      <c r="H89" t="s">
        <v>871</v>
      </c>
      <c r="I89" t="s">
        <v>279</v>
      </c>
      <c r="J89">
        <v>661225</v>
      </c>
      <c r="K89" s="117" t="s">
        <v>12</v>
      </c>
      <c r="L89" s="106">
        <v>1</v>
      </c>
      <c r="M89" s="106" t="str">
        <f t="shared" si="41"/>
        <v>EHCP.I03</v>
      </c>
      <c r="N89" s="106">
        <v>400011</v>
      </c>
      <c r="O89" t="s">
        <v>250</v>
      </c>
      <c r="P89" t="s">
        <v>250</v>
      </c>
      <c r="Q89" t="s">
        <v>251</v>
      </c>
      <c r="R89" t="s">
        <v>252</v>
      </c>
      <c r="S89" t="s">
        <v>844</v>
      </c>
      <c r="T89" s="124">
        <v>309673.99333333329</v>
      </c>
      <c r="U89" t="str">
        <f t="shared" si="39"/>
        <v>2060.EHCP.I03.Ap251</v>
      </c>
      <c r="V89" t="str">
        <f t="shared" si="40"/>
        <v>Whitings Hill School.2060.EHCP.I03.Ap25</v>
      </c>
      <c r="W89" s="118">
        <v>47264.205128205125</v>
      </c>
      <c r="X89" s="118" t="s">
        <v>24463</v>
      </c>
      <c r="Y89" s="118" t="s">
        <v>24464</v>
      </c>
      <c r="Z89" s="118">
        <v>23632.102564102563</v>
      </c>
      <c r="AA89" s="97" t="str">
        <f t="shared" ref="AA89:AA99" si="49">RIGHT(A89,4)&amp;M89&amp;"Jun25"</f>
        <v>2060EHCP.I03Jun25</v>
      </c>
      <c r="AB89" s="118" t="str">
        <f t="shared" ref="AB89:AB99" si="50">LEFT(C89,7)&amp;"."&amp;AA89</f>
        <v>Whiting.2060EHCP.I03Jun25</v>
      </c>
      <c r="AC89" s="97">
        <f t="shared" si="48"/>
        <v>23877.76856410256</v>
      </c>
      <c r="AE89" s="118"/>
      <c r="AF89" s="97">
        <f t="shared" si="46"/>
        <v>23877.76856410256</v>
      </c>
      <c r="AG89" s="97">
        <f t="shared" si="46"/>
        <v>23877.76856410256</v>
      </c>
      <c r="AH89" s="97">
        <f t="shared" si="46"/>
        <v>23877.76856410256</v>
      </c>
      <c r="AI89" s="97">
        <f t="shared" si="46"/>
        <v>23877.76856410256</v>
      </c>
      <c r="AJ89" s="97" t="str">
        <f t="shared" si="36"/>
        <v>2060.EHCP.I03.Sep241</v>
      </c>
      <c r="AK89" s="118" t="str">
        <f t="shared" si="37"/>
        <v>Whitings Hill School.2060.EHCP.I03.Sep24</v>
      </c>
      <c r="AL89" s="97">
        <f t="shared" si="46"/>
        <v>23877.76856410256</v>
      </c>
      <c r="AM89" s="97">
        <f t="shared" si="46"/>
        <v>23877.76856410256</v>
      </c>
      <c r="AN89" s="97">
        <f t="shared" si="46"/>
        <v>23877.76856410256</v>
      </c>
      <c r="AO89" s="97">
        <f t="shared" si="46"/>
        <v>23877.76856410256</v>
      </c>
      <c r="AP89" s="97">
        <f t="shared" si="46"/>
        <v>23877.76856410256</v>
      </c>
      <c r="AQ89" s="97">
        <f t="shared" si="46"/>
        <v>23877.76856410256</v>
      </c>
      <c r="AR89" s="97">
        <f t="shared" si="46"/>
        <v>23877.76856410256</v>
      </c>
      <c r="AS89" s="97">
        <f t="shared" si="47"/>
        <v>23877.76856410256</v>
      </c>
      <c r="AT89" s="97">
        <f t="shared" si="47"/>
        <v>23877.76856410256</v>
      </c>
      <c r="AU89" s="97">
        <f t="shared" si="47"/>
        <v>23877.76856410256</v>
      </c>
      <c r="AV89" s="97">
        <f t="shared" si="47"/>
        <v>23877.76856410256</v>
      </c>
      <c r="AW89" s="97">
        <f t="shared" si="47"/>
        <v>23877.76856410256</v>
      </c>
      <c r="AX89" s="97">
        <f t="shared" si="47"/>
        <v>23877.76856410256</v>
      </c>
      <c r="AY89" s="97">
        <f t="shared" si="47"/>
        <v>23877.76856410256</v>
      </c>
      <c r="AZ89" s="97">
        <f t="shared" si="47"/>
        <v>23877.76856410256</v>
      </c>
      <c r="BA89" s="97">
        <f t="shared" si="47"/>
        <v>23877.76856410256</v>
      </c>
      <c r="BB89" s="97">
        <f t="shared" si="47"/>
        <v>23877.76856410256</v>
      </c>
      <c r="BC89" s="97">
        <f t="shared" si="47"/>
        <v>23877.76856410256</v>
      </c>
      <c r="BD89" s="97">
        <f t="shared" si="47"/>
        <v>23877.76856410256</v>
      </c>
      <c r="BE89" s="119">
        <f t="shared" si="44"/>
        <v>309673.99333333329</v>
      </c>
      <c r="BF89" s="119">
        <f t="shared" si="45"/>
        <v>0</v>
      </c>
      <c r="BG89"/>
      <c r="BH89"/>
      <c r="BI89"/>
      <c r="BP89"/>
      <c r="BQ89"/>
      <c r="BR89"/>
      <c r="BS89"/>
      <c r="BT89"/>
    </row>
    <row r="90" spans="1:72" s="468" customFormat="1" x14ac:dyDescent="0.25">
      <c r="A90">
        <v>3022060</v>
      </c>
      <c r="B90" s="117">
        <v>3022060</v>
      </c>
      <c r="C90" t="s">
        <v>529</v>
      </c>
      <c r="D90" s="106">
        <v>0</v>
      </c>
      <c r="E90" s="106" t="s">
        <v>400</v>
      </c>
      <c r="F90" s="106" t="s">
        <v>409</v>
      </c>
      <c r="G90" t="s">
        <v>855</v>
      </c>
      <c r="H90" t="s">
        <v>277</v>
      </c>
      <c r="I90" t="s">
        <v>277</v>
      </c>
      <c r="J90">
        <v>661225</v>
      </c>
      <c r="K90" s="117" t="s">
        <v>12</v>
      </c>
      <c r="L90" s="106">
        <v>1</v>
      </c>
      <c r="M90" s="106" t="str">
        <f t="shared" si="41"/>
        <v>SEN .I03</v>
      </c>
      <c r="N90" s="106">
        <v>400011</v>
      </c>
      <c r="O90" t="s">
        <v>250</v>
      </c>
      <c r="P90" t="s">
        <v>250</v>
      </c>
      <c r="Q90" t="s">
        <v>251</v>
      </c>
      <c r="R90" t="s">
        <v>252</v>
      </c>
      <c r="S90" t="s">
        <v>840</v>
      </c>
      <c r="T90" s="124">
        <v>2581</v>
      </c>
      <c r="U90" t="str">
        <f t="shared" si="39"/>
        <v>2060.SEN .I03.Ap251</v>
      </c>
      <c r="V90" t="str">
        <f t="shared" si="40"/>
        <v>Whitings Hill School.2060.SEN .I03.Ap25</v>
      </c>
      <c r="W90" s="118">
        <v>397.07692307692309</v>
      </c>
      <c r="X90" s="118" t="s">
        <v>24465</v>
      </c>
      <c r="Y90" s="118" t="s">
        <v>24466</v>
      </c>
      <c r="Z90" s="118">
        <v>198.53846153846155</v>
      </c>
      <c r="AA90" s="97" t="str">
        <f t="shared" si="49"/>
        <v>2060SEN .I03Jun25</v>
      </c>
      <c r="AB90" s="118" t="str">
        <f t="shared" si="50"/>
        <v>Whiting.2060SEN .I03Jun25</v>
      </c>
      <c r="AC90" s="97">
        <f t="shared" si="48"/>
        <v>198.53846153846152</v>
      </c>
      <c r="AE90" s="118"/>
      <c r="AF90" s="97">
        <f t="shared" si="46"/>
        <v>198.53846153846152</v>
      </c>
      <c r="AG90" s="97">
        <f t="shared" si="46"/>
        <v>198.53846153846152</v>
      </c>
      <c r="AH90" s="97">
        <f t="shared" si="46"/>
        <v>198.53846153846152</v>
      </c>
      <c r="AI90" s="97">
        <f t="shared" si="46"/>
        <v>198.53846153846152</v>
      </c>
      <c r="AJ90" s="97" t="str">
        <f t="shared" si="36"/>
        <v>2060.SEN .I03.Sep241</v>
      </c>
      <c r="AK90" s="118" t="str">
        <f t="shared" si="37"/>
        <v>Whitings Hill School.2060.SEN .I03.Sep24</v>
      </c>
      <c r="AL90" s="97">
        <f t="shared" si="46"/>
        <v>198.53846153846152</v>
      </c>
      <c r="AM90" s="97">
        <f t="shared" si="46"/>
        <v>198.53846153846152</v>
      </c>
      <c r="AN90" s="97">
        <f t="shared" si="46"/>
        <v>198.53846153846152</v>
      </c>
      <c r="AO90" s="97">
        <f t="shared" si="46"/>
        <v>198.53846153846152</v>
      </c>
      <c r="AP90" s="97">
        <f t="shared" si="46"/>
        <v>198.53846153846152</v>
      </c>
      <c r="AQ90" s="97">
        <f t="shared" si="46"/>
        <v>198.53846153846152</v>
      </c>
      <c r="AR90" s="97">
        <f t="shared" si="46"/>
        <v>198.53846153846152</v>
      </c>
      <c r="AS90" s="97">
        <f t="shared" si="47"/>
        <v>198.53846153846152</v>
      </c>
      <c r="AT90" s="97">
        <f t="shared" si="47"/>
        <v>198.53846153846152</v>
      </c>
      <c r="AU90" s="97">
        <f t="shared" si="47"/>
        <v>198.53846153846152</v>
      </c>
      <c r="AV90" s="97">
        <f t="shared" si="47"/>
        <v>198.53846153846152</v>
      </c>
      <c r="AW90" s="97">
        <f t="shared" si="47"/>
        <v>198.53846153846152</v>
      </c>
      <c r="AX90" s="97">
        <f t="shared" si="47"/>
        <v>198.53846153846152</v>
      </c>
      <c r="AY90" s="97">
        <f t="shared" si="47"/>
        <v>198.53846153846152</v>
      </c>
      <c r="AZ90" s="97">
        <f t="shared" si="47"/>
        <v>198.53846153846152</v>
      </c>
      <c r="BA90" s="97">
        <f t="shared" si="47"/>
        <v>198.53846153846152</v>
      </c>
      <c r="BB90" s="97">
        <f t="shared" si="47"/>
        <v>198.53846153846152</v>
      </c>
      <c r="BC90" s="97">
        <f t="shared" si="47"/>
        <v>198.53846153846152</v>
      </c>
      <c r="BD90" s="97">
        <f t="shared" si="47"/>
        <v>198.53846153846152</v>
      </c>
      <c r="BE90" s="119">
        <f t="shared" si="44"/>
        <v>2580.9999999999995</v>
      </c>
      <c r="BF90" s="119">
        <f t="shared" si="45"/>
        <v>0</v>
      </c>
      <c r="BG90"/>
      <c r="BH90"/>
      <c r="BI90"/>
      <c r="BP90"/>
      <c r="BQ90"/>
      <c r="BR90"/>
      <c r="BS90"/>
      <c r="BT90"/>
    </row>
    <row r="91" spans="1:72" s="468" customFormat="1" x14ac:dyDescent="0.25">
      <c r="A91">
        <v>3022067</v>
      </c>
      <c r="B91" s="117">
        <v>3022067</v>
      </c>
      <c r="C91" t="s">
        <v>436</v>
      </c>
      <c r="D91" s="106">
        <v>0</v>
      </c>
      <c r="E91" s="106" t="s">
        <v>400</v>
      </c>
      <c r="F91" s="106" t="s">
        <v>409</v>
      </c>
      <c r="G91" t="s">
        <v>859</v>
      </c>
      <c r="H91" t="s">
        <v>871</v>
      </c>
      <c r="I91" t="s">
        <v>279</v>
      </c>
      <c r="J91">
        <v>661225</v>
      </c>
      <c r="K91" s="117" t="s">
        <v>12</v>
      </c>
      <c r="L91" s="106">
        <v>1</v>
      </c>
      <c r="M91" s="106" t="str">
        <f t="shared" si="41"/>
        <v>EHCP.I03</v>
      </c>
      <c r="N91" s="106">
        <v>400065</v>
      </c>
      <c r="O91" t="s">
        <v>49</v>
      </c>
      <c r="P91" t="s">
        <v>49</v>
      </c>
      <c r="Q91" t="s">
        <v>50</v>
      </c>
      <c r="R91" t="s">
        <v>51</v>
      </c>
      <c r="S91" t="s">
        <v>844</v>
      </c>
      <c r="T91" s="124">
        <v>88507.74</v>
      </c>
      <c r="U91" t="str">
        <f t="shared" si="39"/>
        <v>2067.EHCP.I03.Ap251</v>
      </c>
      <c r="V91" t="str">
        <f t="shared" si="40"/>
        <v>Chalgrove School.2067.EHCP.I03.Ap25</v>
      </c>
      <c r="W91" s="118">
        <v>15325.384615384615</v>
      </c>
      <c r="X91" s="118" t="s">
        <v>24467</v>
      </c>
      <c r="Y91" s="118" t="s">
        <v>24468</v>
      </c>
      <c r="Z91" s="118">
        <v>7662.6923076923076</v>
      </c>
      <c r="AA91" s="97" t="str">
        <f t="shared" si="49"/>
        <v>2067EHCP.I03Jun25</v>
      </c>
      <c r="AB91" s="118" t="str">
        <f t="shared" si="50"/>
        <v>Chalgro.2067EHCP.I03Jun25</v>
      </c>
      <c r="AC91" s="97">
        <f t="shared" si="48"/>
        <v>6551.966307692308</v>
      </c>
      <c r="AE91" s="118"/>
      <c r="AF91" s="97">
        <f t="shared" si="46"/>
        <v>6551.966307692308</v>
      </c>
      <c r="AG91" s="97">
        <f t="shared" si="46"/>
        <v>6551.966307692308</v>
      </c>
      <c r="AH91" s="97">
        <f t="shared" si="46"/>
        <v>6551.966307692308</v>
      </c>
      <c r="AI91" s="97">
        <f t="shared" si="46"/>
        <v>6551.966307692308</v>
      </c>
      <c r="AJ91" s="97" t="str">
        <f t="shared" si="36"/>
        <v>2067.EHCP.I03.Sep241</v>
      </c>
      <c r="AK91" s="118" t="str">
        <f t="shared" si="37"/>
        <v>Chalgrove School.2067.EHCP.I03.Sep24</v>
      </c>
      <c r="AL91" s="97">
        <f t="shared" si="46"/>
        <v>6551.966307692308</v>
      </c>
      <c r="AM91" s="97">
        <f t="shared" si="46"/>
        <v>6551.966307692308</v>
      </c>
      <c r="AN91" s="97">
        <f t="shared" si="46"/>
        <v>6551.966307692308</v>
      </c>
      <c r="AO91" s="97">
        <f t="shared" si="46"/>
        <v>6551.966307692308</v>
      </c>
      <c r="AP91" s="97">
        <f t="shared" si="46"/>
        <v>6551.966307692308</v>
      </c>
      <c r="AQ91" s="97">
        <f t="shared" si="46"/>
        <v>6551.966307692308</v>
      </c>
      <c r="AR91" s="97">
        <f t="shared" si="46"/>
        <v>6551.966307692308</v>
      </c>
      <c r="AS91" s="97">
        <f t="shared" si="47"/>
        <v>6551.966307692308</v>
      </c>
      <c r="AT91" s="97">
        <f t="shared" si="47"/>
        <v>6551.966307692308</v>
      </c>
      <c r="AU91" s="97">
        <f t="shared" si="47"/>
        <v>6551.966307692308</v>
      </c>
      <c r="AV91" s="97">
        <f t="shared" si="47"/>
        <v>6551.966307692308</v>
      </c>
      <c r="AW91" s="97">
        <f t="shared" si="47"/>
        <v>6551.966307692308</v>
      </c>
      <c r="AX91" s="97">
        <f t="shared" si="47"/>
        <v>6551.966307692308</v>
      </c>
      <c r="AY91" s="97">
        <f t="shared" si="47"/>
        <v>6551.966307692308</v>
      </c>
      <c r="AZ91" s="97">
        <f t="shared" si="47"/>
        <v>6551.966307692308</v>
      </c>
      <c r="BA91" s="97">
        <f t="shared" si="47"/>
        <v>6551.966307692308</v>
      </c>
      <c r="BB91" s="97">
        <f t="shared" si="47"/>
        <v>6551.966307692308</v>
      </c>
      <c r="BC91" s="97">
        <f t="shared" si="47"/>
        <v>6551.966307692308</v>
      </c>
      <c r="BD91" s="97">
        <f t="shared" si="47"/>
        <v>6551.966307692308</v>
      </c>
      <c r="BE91" s="119">
        <f t="shared" si="44"/>
        <v>88507.739999999991</v>
      </c>
      <c r="BF91" s="119">
        <f t="shared" si="45"/>
        <v>0</v>
      </c>
      <c r="BG91"/>
      <c r="BH91"/>
      <c r="BI91"/>
      <c r="BP91"/>
      <c r="BQ91"/>
      <c r="BR91"/>
      <c r="BS91"/>
      <c r="BT91"/>
    </row>
    <row r="92" spans="1:72" s="468" customFormat="1" x14ac:dyDescent="0.25">
      <c r="A92">
        <v>3022067</v>
      </c>
      <c r="B92" s="117">
        <v>3022067</v>
      </c>
      <c r="C92" t="s">
        <v>436</v>
      </c>
      <c r="D92" s="106">
        <v>0</v>
      </c>
      <c r="E92" s="106" t="s">
        <v>400</v>
      </c>
      <c r="F92" s="106" t="s">
        <v>409</v>
      </c>
      <c r="G92" t="s">
        <v>863</v>
      </c>
      <c r="H92" t="s">
        <v>871</v>
      </c>
      <c r="I92" t="s">
        <v>278</v>
      </c>
      <c r="J92">
        <v>661225</v>
      </c>
      <c r="K92" s="117" t="s">
        <v>12</v>
      </c>
      <c r="L92" s="106">
        <v>1</v>
      </c>
      <c r="M92" s="106" t="str">
        <f t="shared" si="41"/>
        <v>ARPs.I03</v>
      </c>
      <c r="N92" s="106">
        <v>400065</v>
      </c>
      <c r="O92" t="s">
        <v>49</v>
      </c>
      <c r="P92" t="s">
        <v>49</v>
      </c>
      <c r="Q92" t="s">
        <v>50</v>
      </c>
      <c r="R92" t="s">
        <v>51</v>
      </c>
      <c r="S92" t="s">
        <v>846</v>
      </c>
      <c r="T92" s="124">
        <v>283285</v>
      </c>
      <c r="U92" t="str">
        <f t="shared" si="39"/>
        <v>2067.ARPs.I03.Ap251</v>
      </c>
      <c r="V92" t="str">
        <f t="shared" si="40"/>
        <v>Chalgrove School.2067.ARPs.I03.Ap25</v>
      </c>
      <c r="W92" s="118">
        <v>43582.307692307695</v>
      </c>
      <c r="X92" s="118" t="s">
        <v>24469</v>
      </c>
      <c r="Y92" s="118" t="s">
        <v>24470</v>
      </c>
      <c r="Z92" s="118">
        <v>21791.153846153848</v>
      </c>
      <c r="AA92" s="97" t="str">
        <f t="shared" si="49"/>
        <v>2067ARPs.I03Jun25</v>
      </c>
      <c r="AB92" s="118" t="str">
        <f t="shared" si="50"/>
        <v>Chalgro.2067ARPs.I03Jun25</v>
      </c>
      <c r="AC92" s="97">
        <f t="shared" si="48"/>
        <v>21791.153846153844</v>
      </c>
      <c r="AE92" s="118"/>
      <c r="AF92" s="97">
        <f t="shared" si="46"/>
        <v>21791.153846153844</v>
      </c>
      <c r="AG92" s="97">
        <f t="shared" si="46"/>
        <v>21791.153846153844</v>
      </c>
      <c r="AH92" s="97">
        <f t="shared" si="46"/>
        <v>21791.153846153844</v>
      </c>
      <c r="AI92" s="97">
        <f t="shared" si="46"/>
        <v>21791.153846153844</v>
      </c>
      <c r="AJ92" s="97" t="str">
        <f t="shared" si="36"/>
        <v>2067.ARPs.I03.Sep241</v>
      </c>
      <c r="AK92" s="118" t="str">
        <f t="shared" si="37"/>
        <v>Chalgrove School.2067.ARPs.I03.Sep24</v>
      </c>
      <c r="AL92" s="97">
        <f t="shared" si="46"/>
        <v>21791.153846153844</v>
      </c>
      <c r="AM92" s="97">
        <f t="shared" si="46"/>
        <v>21791.153846153844</v>
      </c>
      <c r="AN92" s="97">
        <f t="shared" si="46"/>
        <v>21791.153846153844</v>
      </c>
      <c r="AO92" s="97">
        <f t="shared" si="46"/>
        <v>21791.153846153844</v>
      </c>
      <c r="AP92" s="97">
        <f t="shared" si="46"/>
        <v>21791.153846153844</v>
      </c>
      <c r="AQ92" s="97">
        <f t="shared" si="46"/>
        <v>21791.153846153844</v>
      </c>
      <c r="AR92" s="97">
        <f t="shared" si="46"/>
        <v>21791.153846153844</v>
      </c>
      <c r="AS92" s="97">
        <f t="shared" si="47"/>
        <v>21791.153846153844</v>
      </c>
      <c r="AT92" s="97">
        <f t="shared" si="47"/>
        <v>21791.153846153844</v>
      </c>
      <c r="AU92" s="97">
        <f t="shared" si="47"/>
        <v>21791.153846153844</v>
      </c>
      <c r="AV92" s="97">
        <f t="shared" si="47"/>
        <v>21791.153846153844</v>
      </c>
      <c r="AW92" s="97">
        <f t="shared" si="47"/>
        <v>21791.153846153844</v>
      </c>
      <c r="AX92" s="97">
        <f t="shared" si="47"/>
        <v>21791.153846153844</v>
      </c>
      <c r="AY92" s="97">
        <f t="shared" si="47"/>
        <v>21791.153846153844</v>
      </c>
      <c r="AZ92" s="97">
        <f t="shared" si="47"/>
        <v>21791.153846153844</v>
      </c>
      <c r="BA92" s="97">
        <f t="shared" si="47"/>
        <v>21791.153846153844</v>
      </c>
      <c r="BB92" s="97">
        <f t="shared" si="47"/>
        <v>21791.153846153844</v>
      </c>
      <c r="BC92" s="97">
        <f t="shared" si="47"/>
        <v>21791.153846153844</v>
      </c>
      <c r="BD92" s="97">
        <f t="shared" si="47"/>
        <v>21791.153846153844</v>
      </c>
      <c r="BE92" s="119">
        <f t="shared" si="44"/>
        <v>283285</v>
      </c>
      <c r="BF92" s="119">
        <f t="shared" si="45"/>
        <v>0</v>
      </c>
      <c r="BG92"/>
      <c r="BH92"/>
      <c r="BI92"/>
      <c r="BP92"/>
      <c r="BQ92"/>
      <c r="BR92"/>
      <c r="BS92"/>
      <c r="BT92"/>
    </row>
    <row r="93" spans="1:72" s="468" customFormat="1" x14ac:dyDescent="0.25">
      <c r="A93">
        <v>3022070</v>
      </c>
      <c r="B93" s="117">
        <v>3022070</v>
      </c>
      <c r="C93" t="s">
        <v>520</v>
      </c>
      <c r="D93" s="106">
        <v>0</v>
      </c>
      <c r="E93" s="106" t="s">
        <v>400</v>
      </c>
      <c r="F93" s="106" t="s">
        <v>409</v>
      </c>
      <c r="G93" t="s">
        <v>859</v>
      </c>
      <c r="H93" t="s">
        <v>871</v>
      </c>
      <c r="I93" t="s">
        <v>279</v>
      </c>
      <c r="J93">
        <v>661225</v>
      </c>
      <c r="K93" s="117" t="s">
        <v>12</v>
      </c>
      <c r="L93" s="106">
        <v>1</v>
      </c>
      <c r="M93" s="106" t="str">
        <f t="shared" si="41"/>
        <v>EHCP.I03</v>
      </c>
      <c r="N93" s="106">
        <v>400038</v>
      </c>
      <c r="O93" t="s">
        <v>210</v>
      </c>
      <c r="P93" t="s">
        <v>210</v>
      </c>
      <c r="Q93" t="s">
        <v>211</v>
      </c>
      <c r="R93" t="s">
        <v>212</v>
      </c>
      <c r="S93" t="s">
        <v>844</v>
      </c>
      <c r="T93" s="124">
        <v>162587.13</v>
      </c>
      <c r="U93" t="str">
        <f t="shared" si="39"/>
        <v>2070.EHCP.I03.Ap251</v>
      </c>
      <c r="V93" t="str">
        <f t="shared" si="40"/>
        <v>Sunnyfields School.2070.EHCP.I03.Ap25</v>
      </c>
      <c r="W93" s="118">
        <v>22344</v>
      </c>
      <c r="X93" s="118" t="s">
        <v>24471</v>
      </c>
      <c r="Y93" s="118" t="s">
        <v>24472</v>
      </c>
      <c r="Z93" s="118">
        <v>11172</v>
      </c>
      <c r="AA93" s="97" t="str">
        <f t="shared" si="49"/>
        <v>2070EHCP.I03Jun25</v>
      </c>
      <c r="AB93" s="118" t="str">
        <f t="shared" si="50"/>
        <v>Sunnyfi.2070EHCP.I03Jun25</v>
      </c>
      <c r="AC93" s="97">
        <f t="shared" si="48"/>
        <v>12907.113000000001</v>
      </c>
      <c r="AE93" s="118"/>
      <c r="AF93" s="97">
        <f t="shared" si="46"/>
        <v>12907.113000000001</v>
      </c>
      <c r="AG93" s="97">
        <f t="shared" si="46"/>
        <v>12907.113000000001</v>
      </c>
      <c r="AH93" s="97">
        <f t="shared" si="46"/>
        <v>12907.113000000001</v>
      </c>
      <c r="AI93" s="97">
        <f t="shared" si="46"/>
        <v>12907.113000000001</v>
      </c>
      <c r="AJ93" s="97" t="str">
        <f t="shared" si="36"/>
        <v>2070.EHCP.I03.Sep241</v>
      </c>
      <c r="AK93" s="118" t="str">
        <f t="shared" si="37"/>
        <v>Sunnyfields School.2070.EHCP.I03.Sep24</v>
      </c>
      <c r="AL93" s="97">
        <f t="shared" si="46"/>
        <v>12907.113000000001</v>
      </c>
      <c r="AM93" s="97">
        <f t="shared" si="46"/>
        <v>12907.113000000001</v>
      </c>
      <c r="AN93" s="97">
        <f t="shared" si="46"/>
        <v>12907.113000000001</v>
      </c>
      <c r="AO93" s="97">
        <f t="shared" si="46"/>
        <v>12907.113000000001</v>
      </c>
      <c r="AP93" s="97">
        <f t="shared" si="46"/>
        <v>12907.113000000001</v>
      </c>
      <c r="AQ93" s="97">
        <f t="shared" si="46"/>
        <v>12907.113000000001</v>
      </c>
      <c r="AR93" s="97">
        <f t="shared" si="46"/>
        <v>12907.113000000001</v>
      </c>
      <c r="AS93" s="97">
        <f t="shared" si="47"/>
        <v>12907.113000000001</v>
      </c>
      <c r="AT93" s="97">
        <f t="shared" si="47"/>
        <v>12907.113000000001</v>
      </c>
      <c r="AU93" s="97">
        <f t="shared" si="47"/>
        <v>12907.113000000001</v>
      </c>
      <c r="AV93" s="97">
        <f t="shared" si="47"/>
        <v>12907.113000000001</v>
      </c>
      <c r="AW93" s="97">
        <f t="shared" si="47"/>
        <v>12907.113000000001</v>
      </c>
      <c r="AX93" s="97">
        <f t="shared" si="47"/>
        <v>12907.113000000001</v>
      </c>
      <c r="AY93" s="97">
        <f t="shared" si="47"/>
        <v>12907.113000000001</v>
      </c>
      <c r="AZ93" s="97">
        <f t="shared" si="47"/>
        <v>12907.113000000001</v>
      </c>
      <c r="BA93" s="97">
        <f t="shared" si="47"/>
        <v>12907.113000000001</v>
      </c>
      <c r="BB93" s="97">
        <f t="shared" si="47"/>
        <v>12907.113000000001</v>
      </c>
      <c r="BC93" s="97">
        <f t="shared" si="47"/>
        <v>12907.113000000001</v>
      </c>
      <c r="BD93" s="97">
        <f t="shared" si="47"/>
        <v>12907.113000000001</v>
      </c>
      <c r="BE93" s="119">
        <f t="shared" si="44"/>
        <v>162587.13</v>
      </c>
      <c r="BF93" s="119">
        <f t="shared" si="45"/>
        <v>0</v>
      </c>
      <c r="BG93"/>
      <c r="BH93"/>
      <c r="BI93"/>
      <c r="BP93"/>
      <c r="BQ93"/>
      <c r="BR93"/>
      <c r="BS93"/>
      <c r="BT93"/>
    </row>
    <row r="94" spans="1:72" s="468" customFormat="1" x14ac:dyDescent="0.25">
      <c r="A94">
        <v>3022070</v>
      </c>
      <c r="B94" s="117">
        <v>3022070</v>
      </c>
      <c r="C94" t="s">
        <v>520</v>
      </c>
      <c r="D94" s="106">
        <v>0</v>
      </c>
      <c r="E94" s="106" t="s">
        <v>400</v>
      </c>
      <c r="F94" s="106" t="s">
        <v>409</v>
      </c>
      <c r="G94" t="s">
        <v>855</v>
      </c>
      <c r="H94" t="s">
        <v>277</v>
      </c>
      <c r="I94" t="s">
        <v>277</v>
      </c>
      <c r="J94">
        <v>661225</v>
      </c>
      <c r="K94" s="117" t="s">
        <v>12</v>
      </c>
      <c r="L94" s="106">
        <v>1</v>
      </c>
      <c r="M94" s="106" t="str">
        <f t="shared" si="41"/>
        <v>SEN .I03</v>
      </c>
      <c r="N94" s="106">
        <v>400038</v>
      </c>
      <c r="O94" t="s">
        <v>210</v>
      </c>
      <c r="P94" t="s">
        <v>210</v>
      </c>
      <c r="Q94" t="s">
        <v>211</v>
      </c>
      <c r="R94" t="s">
        <v>212</v>
      </c>
      <c r="S94" t="s">
        <v>840</v>
      </c>
      <c r="T94" s="124">
        <v>1434</v>
      </c>
      <c r="U94" t="str">
        <f t="shared" si="39"/>
        <v>2070.SEN .I03.Ap251</v>
      </c>
      <c r="V94" t="str">
        <f t="shared" si="40"/>
        <v>Sunnyfields School.2070.SEN .I03.Ap25</v>
      </c>
      <c r="W94" s="118">
        <v>220.61538461538461</v>
      </c>
      <c r="X94" s="118" t="s">
        <v>24473</v>
      </c>
      <c r="Y94" s="118" t="s">
        <v>24474</v>
      </c>
      <c r="Z94" s="118">
        <v>110.30769230769231</v>
      </c>
      <c r="AA94" s="97" t="str">
        <f t="shared" si="49"/>
        <v>2070SEN .I03Jun25</v>
      </c>
      <c r="AB94" s="118" t="str">
        <f t="shared" si="50"/>
        <v>Sunnyfi.2070SEN .I03Jun25</v>
      </c>
      <c r="AC94" s="97">
        <f t="shared" si="48"/>
        <v>110.30769230769231</v>
      </c>
      <c r="AE94" s="118"/>
      <c r="AF94" s="97">
        <f t="shared" si="46"/>
        <v>110.30769230769231</v>
      </c>
      <c r="AG94" s="97">
        <f t="shared" si="46"/>
        <v>110.30769230769231</v>
      </c>
      <c r="AH94" s="97">
        <f t="shared" si="46"/>
        <v>110.30769230769231</v>
      </c>
      <c r="AI94" s="97">
        <f t="shared" si="46"/>
        <v>110.30769230769231</v>
      </c>
      <c r="AJ94" s="97" t="str">
        <f t="shared" si="36"/>
        <v>2070.SEN .I03.Sep241</v>
      </c>
      <c r="AK94" s="118" t="str">
        <f t="shared" si="37"/>
        <v>Sunnyfields School.2070.SEN .I03.Sep24</v>
      </c>
      <c r="AL94" s="97">
        <f t="shared" si="46"/>
        <v>110.30769230769231</v>
      </c>
      <c r="AM94" s="97">
        <f t="shared" si="46"/>
        <v>110.30769230769231</v>
      </c>
      <c r="AN94" s="97">
        <f t="shared" si="46"/>
        <v>110.30769230769231</v>
      </c>
      <c r="AO94" s="97">
        <f t="shared" si="46"/>
        <v>110.30769230769231</v>
      </c>
      <c r="AP94" s="97">
        <f t="shared" si="46"/>
        <v>110.30769230769231</v>
      </c>
      <c r="AQ94" s="97">
        <f t="shared" si="46"/>
        <v>110.30769230769231</v>
      </c>
      <c r="AR94" s="97">
        <f t="shared" si="46"/>
        <v>110.30769230769231</v>
      </c>
      <c r="AS94" s="97">
        <f t="shared" si="47"/>
        <v>110.30769230769231</v>
      </c>
      <c r="AT94" s="97">
        <f t="shared" si="47"/>
        <v>110.30769230769231</v>
      </c>
      <c r="AU94" s="97">
        <f t="shared" si="47"/>
        <v>110.30769230769231</v>
      </c>
      <c r="AV94" s="97">
        <f t="shared" si="47"/>
        <v>110.30769230769231</v>
      </c>
      <c r="AW94" s="97">
        <f t="shared" si="47"/>
        <v>110.30769230769231</v>
      </c>
      <c r="AX94" s="97">
        <f t="shared" si="47"/>
        <v>110.30769230769231</v>
      </c>
      <c r="AY94" s="97">
        <f t="shared" si="47"/>
        <v>110.30769230769231</v>
      </c>
      <c r="AZ94" s="97">
        <f t="shared" si="47"/>
        <v>110.30769230769231</v>
      </c>
      <c r="BA94" s="97">
        <f t="shared" si="47"/>
        <v>110.30769230769231</v>
      </c>
      <c r="BB94" s="97">
        <f t="shared" si="47"/>
        <v>110.30769230769231</v>
      </c>
      <c r="BC94" s="97">
        <f t="shared" si="47"/>
        <v>110.30769230769231</v>
      </c>
      <c r="BD94" s="97">
        <f t="shared" si="47"/>
        <v>110.30769230769231</v>
      </c>
      <c r="BE94" s="119">
        <f t="shared" si="44"/>
        <v>1434</v>
      </c>
      <c r="BF94" s="119">
        <f t="shared" si="45"/>
        <v>0</v>
      </c>
      <c r="BG94"/>
      <c r="BH94"/>
      <c r="BI94"/>
      <c r="BP94"/>
      <c r="BQ94"/>
      <c r="BR94"/>
      <c r="BS94"/>
      <c r="BT94"/>
    </row>
    <row r="95" spans="1:72" s="468" customFormat="1" x14ac:dyDescent="0.25">
      <c r="A95" t="s">
        <v>752</v>
      </c>
      <c r="B95" s="117">
        <v>3022072</v>
      </c>
      <c r="C95" t="s">
        <v>493</v>
      </c>
      <c r="D95" s="106">
        <v>0</v>
      </c>
      <c r="E95" s="106" t="s">
        <v>400</v>
      </c>
      <c r="F95" s="106" t="s">
        <v>409</v>
      </c>
      <c r="G95" t="s">
        <v>859</v>
      </c>
      <c r="H95" t="s">
        <v>871</v>
      </c>
      <c r="I95" t="s">
        <v>279</v>
      </c>
      <c r="J95">
        <v>661225</v>
      </c>
      <c r="K95" s="117" t="s">
        <v>12</v>
      </c>
      <c r="L95" s="106">
        <v>1</v>
      </c>
      <c r="M95" s="106" t="str">
        <f t="shared" si="41"/>
        <v>EHCP.I03</v>
      </c>
      <c r="N95" s="106">
        <v>400012</v>
      </c>
      <c r="O95" t="s">
        <v>52</v>
      </c>
      <c r="P95" t="s">
        <v>52</v>
      </c>
      <c r="Q95" t="s">
        <v>53</v>
      </c>
      <c r="R95" t="s">
        <v>54</v>
      </c>
      <c r="S95" t="s">
        <v>844</v>
      </c>
      <c r="T95" s="124">
        <v>353692.16666666663</v>
      </c>
      <c r="U95" t="str">
        <f t="shared" si="39"/>
        <v>2072.EHCP.I03.Ap251</v>
      </c>
      <c r="V95" t="str">
        <f t="shared" si="40"/>
        <v>Queenswell Junior School.2072.EHCP.I03.Ap25</v>
      </c>
      <c r="W95" s="118">
        <v>52705.371794871789</v>
      </c>
      <c r="X95" s="118" t="s">
        <v>24475</v>
      </c>
      <c r="Y95" s="118" t="s">
        <v>24476</v>
      </c>
      <c r="Z95" s="118">
        <v>26352.685897435895</v>
      </c>
      <c r="AA95" s="97" t="str">
        <f t="shared" si="49"/>
        <v>2072EHCP.I03Jun25</v>
      </c>
      <c r="AB95" s="118" t="str">
        <f t="shared" si="50"/>
        <v>Queensw.2072EHCP.I03Jun25</v>
      </c>
      <c r="AC95" s="97">
        <f t="shared" si="48"/>
        <v>27463.410897435893</v>
      </c>
      <c r="AE95" s="118"/>
      <c r="AF95" s="97">
        <f t="shared" si="46"/>
        <v>27463.410897435893</v>
      </c>
      <c r="AG95" s="97">
        <f t="shared" si="46"/>
        <v>27463.410897435893</v>
      </c>
      <c r="AH95" s="97">
        <f t="shared" si="46"/>
        <v>27463.410897435893</v>
      </c>
      <c r="AI95" s="97">
        <f t="shared" si="46"/>
        <v>27463.410897435893</v>
      </c>
      <c r="AJ95" s="97" t="str">
        <f t="shared" si="36"/>
        <v>2072.EHCP.I03.Sep241</v>
      </c>
      <c r="AK95" s="118" t="str">
        <f t="shared" si="37"/>
        <v>Queenswell Junior School.2072.EHCP.I03.Sep24</v>
      </c>
      <c r="AL95" s="97">
        <f t="shared" si="46"/>
        <v>27463.410897435893</v>
      </c>
      <c r="AM95" s="97">
        <f t="shared" si="46"/>
        <v>27463.410897435893</v>
      </c>
      <c r="AN95" s="97">
        <f t="shared" si="46"/>
        <v>27463.410897435893</v>
      </c>
      <c r="AO95" s="97">
        <f t="shared" si="46"/>
        <v>27463.410897435893</v>
      </c>
      <c r="AP95" s="97">
        <f t="shared" si="46"/>
        <v>27463.410897435893</v>
      </c>
      <c r="AQ95" s="97">
        <f t="shared" si="46"/>
        <v>27463.410897435893</v>
      </c>
      <c r="AR95" s="97">
        <f t="shared" si="46"/>
        <v>27463.410897435893</v>
      </c>
      <c r="AS95" s="97">
        <f t="shared" si="47"/>
        <v>27463.410897435893</v>
      </c>
      <c r="AT95" s="97">
        <f t="shared" si="47"/>
        <v>27463.410897435893</v>
      </c>
      <c r="AU95" s="97">
        <f t="shared" si="47"/>
        <v>27463.410897435893</v>
      </c>
      <c r="AV95" s="97">
        <f t="shared" si="47"/>
        <v>27463.410897435893</v>
      </c>
      <c r="AW95" s="97">
        <f t="shared" si="47"/>
        <v>27463.410897435893</v>
      </c>
      <c r="AX95" s="97">
        <f t="shared" si="47"/>
        <v>27463.410897435893</v>
      </c>
      <c r="AY95" s="97">
        <f t="shared" si="47"/>
        <v>27463.410897435893</v>
      </c>
      <c r="AZ95" s="97">
        <f t="shared" si="47"/>
        <v>27463.410897435893</v>
      </c>
      <c r="BA95" s="97">
        <f t="shared" si="47"/>
        <v>27463.410897435893</v>
      </c>
      <c r="BB95" s="97">
        <f t="shared" si="47"/>
        <v>27463.410897435893</v>
      </c>
      <c r="BC95" s="97">
        <f t="shared" si="47"/>
        <v>27463.410897435893</v>
      </c>
      <c r="BD95" s="97">
        <f t="shared" si="47"/>
        <v>27463.410897435893</v>
      </c>
      <c r="BE95" s="119">
        <f t="shared" si="44"/>
        <v>353692.16666666663</v>
      </c>
      <c r="BF95" s="119">
        <f t="shared" si="45"/>
        <v>0</v>
      </c>
      <c r="BG95"/>
      <c r="BH95"/>
      <c r="BI95"/>
      <c r="BP95"/>
      <c r="BQ95"/>
      <c r="BR95"/>
      <c r="BS95"/>
      <c r="BT95"/>
    </row>
    <row r="96" spans="1:72" s="468" customFormat="1" x14ac:dyDescent="0.25">
      <c r="A96" t="s">
        <v>752</v>
      </c>
      <c r="B96" s="117">
        <v>3022072</v>
      </c>
      <c r="C96" t="s">
        <v>493</v>
      </c>
      <c r="D96" s="106">
        <v>0</v>
      </c>
      <c r="E96" s="106" t="s">
        <v>400</v>
      </c>
      <c r="F96" s="106" t="s">
        <v>409</v>
      </c>
      <c r="G96" t="s">
        <v>855</v>
      </c>
      <c r="H96" t="s">
        <v>277</v>
      </c>
      <c r="I96" t="s">
        <v>277</v>
      </c>
      <c r="J96">
        <v>661225</v>
      </c>
      <c r="K96" s="117" t="s">
        <v>12</v>
      </c>
      <c r="L96" s="106">
        <v>1</v>
      </c>
      <c r="M96" s="106" t="str">
        <f t="shared" si="41"/>
        <v>SEN .I03</v>
      </c>
      <c r="N96" s="106">
        <v>400012</v>
      </c>
      <c r="O96" t="s">
        <v>52</v>
      </c>
      <c r="P96" t="s">
        <v>52</v>
      </c>
      <c r="Q96" t="s">
        <v>53</v>
      </c>
      <c r="R96" t="s">
        <v>54</v>
      </c>
      <c r="S96" t="s">
        <v>840</v>
      </c>
      <c r="T96" s="124">
        <v>3155</v>
      </c>
      <c r="U96" t="str">
        <f t="shared" si="39"/>
        <v>2072.SEN .I03.Ap251</v>
      </c>
      <c r="V96" t="str">
        <f t="shared" si="40"/>
        <v>Queenswell Junior School.2072.SEN .I03.Ap25</v>
      </c>
      <c r="W96" s="118">
        <v>0</v>
      </c>
      <c r="X96" s="118" t="s">
        <v>24477</v>
      </c>
      <c r="Y96" s="118" t="s">
        <v>24478</v>
      </c>
      <c r="Z96" s="118">
        <v>0</v>
      </c>
      <c r="AA96" s="97" t="str">
        <f t="shared" si="49"/>
        <v>2072SEN .I03Jun25</v>
      </c>
      <c r="AB96" s="118" t="str">
        <f t="shared" si="50"/>
        <v>Queensw.2072SEN .I03Jun25</v>
      </c>
      <c r="AC96" s="97">
        <f t="shared" si="48"/>
        <v>315.5</v>
      </c>
      <c r="AE96" s="118"/>
      <c r="AF96" s="97">
        <f t="shared" si="46"/>
        <v>315.5</v>
      </c>
      <c r="AG96" s="97">
        <f t="shared" si="46"/>
        <v>315.5</v>
      </c>
      <c r="AH96" s="97">
        <f t="shared" si="46"/>
        <v>315.5</v>
      </c>
      <c r="AI96" s="97">
        <f t="shared" si="46"/>
        <v>315.5</v>
      </c>
      <c r="AJ96" s="97" t="str">
        <f t="shared" si="36"/>
        <v>2072.SEN .I03.Sep241</v>
      </c>
      <c r="AK96" s="118" t="str">
        <f t="shared" si="37"/>
        <v>Queenswell Junior School.2072.SEN .I03.Sep24</v>
      </c>
      <c r="AL96" s="97">
        <f t="shared" si="46"/>
        <v>315.5</v>
      </c>
      <c r="AM96" s="97">
        <f t="shared" si="46"/>
        <v>315.5</v>
      </c>
      <c r="AN96" s="97">
        <f t="shared" si="46"/>
        <v>315.5</v>
      </c>
      <c r="AO96" s="97">
        <f t="shared" si="46"/>
        <v>315.5</v>
      </c>
      <c r="AP96" s="97">
        <f t="shared" si="46"/>
        <v>315.5</v>
      </c>
      <c r="AQ96" s="97">
        <f t="shared" si="46"/>
        <v>315.5</v>
      </c>
      <c r="AR96" s="97">
        <f t="shared" si="46"/>
        <v>315.5</v>
      </c>
      <c r="AS96" s="97">
        <f t="shared" si="47"/>
        <v>315.5</v>
      </c>
      <c r="AT96" s="97">
        <f t="shared" si="47"/>
        <v>315.5</v>
      </c>
      <c r="AU96" s="97">
        <f t="shared" si="47"/>
        <v>315.5</v>
      </c>
      <c r="AV96" s="97">
        <f t="shared" si="47"/>
        <v>315.5</v>
      </c>
      <c r="AW96" s="97">
        <f t="shared" si="47"/>
        <v>315.5</v>
      </c>
      <c r="AX96" s="97">
        <f t="shared" si="47"/>
        <v>315.5</v>
      </c>
      <c r="AY96" s="97">
        <f t="shared" si="47"/>
        <v>315.5</v>
      </c>
      <c r="AZ96" s="97">
        <f t="shared" si="47"/>
        <v>315.5</v>
      </c>
      <c r="BA96" s="97">
        <f t="shared" si="47"/>
        <v>315.5</v>
      </c>
      <c r="BB96" s="97">
        <f t="shared" si="47"/>
        <v>315.5</v>
      </c>
      <c r="BC96" s="97">
        <f t="shared" si="47"/>
        <v>315.5</v>
      </c>
      <c r="BD96" s="97">
        <f t="shared" si="47"/>
        <v>315.5</v>
      </c>
      <c r="BE96" s="119">
        <f t="shared" si="44"/>
        <v>3155</v>
      </c>
      <c r="BF96" s="119">
        <f t="shared" si="45"/>
        <v>0</v>
      </c>
      <c r="BG96"/>
      <c r="BH96"/>
      <c r="BI96"/>
      <c r="BP96"/>
      <c r="BQ96"/>
      <c r="BR96"/>
      <c r="BS96"/>
      <c r="BT96"/>
    </row>
    <row r="97" spans="1:72" s="468" customFormat="1" x14ac:dyDescent="0.25">
      <c r="A97" t="s">
        <v>752</v>
      </c>
      <c r="B97" s="117">
        <v>3022072</v>
      </c>
      <c r="C97" t="s">
        <v>493</v>
      </c>
      <c r="D97" s="106">
        <v>0</v>
      </c>
      <c r="E97" s="106" t="s">
        <v>400</v>
      </c>
      <c r="F97" s="106" t="s">
        <v>409</v>
      </c>
      <c r="G97" t="s">
        <v>863</v>
      </c>
      <c r="H97" t="s">
        <v>871</v>
      </c>
      <c r="I97" t="s">
        <v>278</v>
      </c>
      <c r="J97">
        <v>661225</v>
      </c>
      <c r="K97" s="117" t="s">
        <v>12</v>
      </c>
      <c r="L97" s="106">
        <v>1</v>
      </c>
      <c r="M97" s="106" t="str">
        <f t="shared" si="41"/>
        <v>ARPs.I03</v>
      </c>
      <c r="N97" s="106">
        <v>400012</v>
      </c>
      <c r="O97" t="s">
        <v>52</v>
      </c>
      <c r="P97" t="s">
        <v>52</v>
      </c>
      <c r="Q97" t="s">
        <v>53</v>
      </c>
      <c r="R97" t="s">
        <v>54</v>
      </c>
      <c r="S97" t="s">
        <v>846</v>
      </c>
      <c r="T97" s="124">
        <v>529814.5</v>
      </c>
      <c r="U97" t="str">
        <f t="shared" si="39"/>
        <v>2072.ARPs.I03.Ap251</v>
      </c>
      <c r="V97" t="str">
        <f t="shared" si="40"/>
        <v>Queenswell Junior School.2072.ARPs.I03.Ap25</v>
      </c>
      <c r="W97" s="118">
        <v>81509.923076923078</v>
      </c>
      <c r="X97" s="118" t="s">
        <v>24479</v>
      </c>
      <c r="Y97" s="118" t="s">
        <v>24480</v>
      </c>
      <c r="Z97" s="118">
        <v>40754.961538461539</v>
      </c>
      <c r="AA97" s="97" t="str">
        <f t="shared" si="49"/>
        <v>2072ARPs.I03Jun25</v>
      </c>
      <c r="AB97" s="118" t="str">
        <f t="shared" si="50"/>
        <v>Queensw.2072ARPs.I03Jun25</v>
      </c>
      <c r="AC97" s="97">
        <f t="shared" si="48"/>
        <v>40754.961538461539</v>
      </c>
      <c r="AE97" s="118"/>
      <c r="AF97" s="97">
        <f t="shared" si="46"/>
        <v>40754.961538461539</v>
      </c>
      <c r="AG97" s="97">
        <f t="shared" si="46"/>
        <v>40754.961538461539</v>
      </c>
      <c r="AH97" s="97">
        <f t="shared" si="46"/>
        <v>40754.961538461539</v>
      </c>
      <c r="AI97" s="97">
        <f t="shared" si="46"/>
        <v>40754.961538461539</v>
      </c>
      <c r="AJ97" s="97" t="str">
        <f t="shared" si="36"/>
        <v>2072.ARPs.I03.Sep241</v>
      </c>
      <c r="AK97" s="118" t="str">
        <f t="shared" si="37"/>
        <v>Queenswell Junior School.2072.ARPs.I03.Sep24</v>
      </c>
      <c r="AL97" s="97">
        <f t="shared" si="46"/>
        <v>40754.961538461539</v>
      </c>
      <c r="AM97" s="97">
        <f t="shared" si="46"/>
        <v>40754.961538461539</v>
      </c>
      <c r="AN97" s="97">
        <f t="shared" si="46"/>
        <v>40754.961538461539</v>
      </c>
      <c r="AO97" s="97">
        <f t="shared" si="46"/>
        <v>40754.961538461539</v>
      </c>
      <c r="AP97" s="97">
        <f t="shared" si="46"/>
        <v>40754.961538461539</v>
      </c>
      <c r="AQ97" s="97">
        <f t="shared" si="46"/>
        <v>40754.961538461539</v>
      </c>
      <c r="AR97" s="97">
        <f t="shared" si="46"/>
        <v>40754.961538461539</v>
      </c>
      <c r="AS97" s="97">
        <f t="shared" si="47"/>
        <v>40754.961538461539</v>
      </c>
      <c r="AT97" s="97">
        <f t="shared" si="47"/>
        <v>40754.961538461539</v>
      </c>
      <c r="AU97" s="97">
        <f t="shared" si="47"/>
        <v>40754.961538461539</v>
      </c>
      <c r="AV97" s="97">
        <f t="shared" si="47"/>
        <v>40754.961538461539</v>
      </c>
      <c r="AW97" s="97">
        <f t="shared" si="47"/>
        <v>40754.961538461539</v>
      </c>
      <c r="AX97" s="97">
        <f t="shared" si="47"/>
        <v>40754.961538461539</v>
      </c>
      <c r="AY97" s="97">
        <f t="shared" si="47"/>
        <v>40754.961538461539</v>
      </c>
      <c r="AZ97" s="97">
        <f t="shared" si="47"/>
        <v>40754.961538461539</v>
      </c>
      <c r="BA97" s="97">
        <f t="shared" si="47"/>
        <v>40754.961538461539</v>
      </c>
      <c r="BB97" s="97">
        <f t="shared" si="47"/>
        <v>40754.961538461539</v>
      </c>
      <c r="BC97" s="97">
        <f t="shared" si="47"/>
        <v>40754.961538461539</v>
      </c>
      <c r="BD97" s="97">
        <f t="shared" si="47"/>
        <v>40754.961538461539</v>
      </c>
      <c r="BE97" s="119">
        <f t="shared" si="44"/>
        <v>529814.50000000012</v>
      </c>
      <c r="BF97" s="119">
        <f t="shared" si="45"/>
        <v>0</v>
      </c>
      <c r="BG97"/>
      <c r="BH97"/>
      <c r="BI97"/>
      <c r="BP97"/>
      <c r="BQ97"/>
      <c r="BR97"/>
      <c r="BS97"/>
      <c r="BT97"/>
    </row>
    <row r="98" spans="1:72" s="468" customFormat="1" x14ac:dyDescent="0.25">
      <c r="A98">
        <v>3022073</v>
      </c>
      <c r="B98" s="117">
        <v>3022073</v>
      </c>
      <c r="C98" t="s">
        <v>449</v>
      </c>
      <c r="D98" s="106">
        <v>0</v>
      </c>
      <c r="E98" s="106" t="s">
        <v>400</v>
      </c>
      <c r="F98" s="106" t="s">
        <v>409</v>
      </c>
      <c r="G98" t="s">
        <v>859</v>
      </c>
      <c r="H98" t="s">
        <v>871</v>
      </c>
      <c r="I98" t="s">
        <v>279</v>
      </c>
      <c r="J98">
        <v>661225</v>
      </c>
      <c r="K98" s="117" t="s">
        <v>12</v>
      </c>
      <c r="L98" s="106">
        <v>1</v>
      </c>
      <c r="M98" s="106" t="str">
        <f t="shared" si="41"/>
        <v>EHCP.I03</v>
      </c>
      <c r="N98" s="106">
        <v>400105</v>
      </c>
      <c r="O98" t="s">
        <v>256</v>
      </c>
      <c r="P98" t="s">
        <v>256</v>
      </c>
      <c r="Q98" t="s">
        <v>257</v>
      </c>
      <c r="R98" t="s">
        <v>258</v>
      </c>
      <c r="S98" t="s">
        <v>844</v>
      </c>
      <c r="T98" s="124">
        <v>398388.50333333336</v>
      </c>
      <c r="U98" t="str">
        <f t="shared" si="39"/>
        <v>2073.EHCP.I03.Ap251</v>
      </c>
      <c r="V98" t="str">
        <f t="shared" si="40"/>
        <v>Danegrove Primary School.2073.EHCP.I03.Ap25</v>
      </c>
      <c r="W98" s="118">
        <v>61544.358974358984</v>
      </c>
      <c r="X98" s="118" t="s">
        <v>24481</v>
      </c>
      <c r="Y98" s="118" t="s">
        <v>24482</v>
      </c>
      <c r="Z98" s="118">
        <v>30772.179487179492</v>
      </c>
      <c r="AA98" s="97" t="str">
        <f t="shared" si="49"/>
        <v>2073EHCP.I03Jun25</v>
      </c>
      <c r="AB98" s="118" t="str">
        <f t="shared" si="50"/>
        <v>Danegro.2073EHCP.I03Jun25</v>
      </c>
      <c r="AC98" s="97">
        <f t="shared" si="48"/>
        <v>30607.196487179492</v>
      </c>
      <c r="AE98" s="118"/>
      <c r="AF98" s="97">
        <f t="shared" si="46"/>
        <v>30607.196487179492</v>
      </c>
      <c r="AG98" s="97">
        <f t="shared" si="46"/>
        <v>30607.196487179492</v>
      </c>
      <c r="AH98" s="97">
        <f t="shared" si="46"/>
        <v>30607.196487179492</v>
      </c>
      <c r="AI98" s="97">
        <f t="shared" si="46"/>
        <v>30607.196487179492</v>
      </c>
      <c r="AJ98" s="97" t="str">
        <f t="shared" si="36"/>
        <v>2073.EHCP.I03.Sep241</v>
      </c>
      <c r="AK98" s="118" t="str">
        <f t="shared" si="37"/>
        <v>Danegrove Primary School.2073.EHCP.I03.Sep24</v>
      </c>
      <c r="AL98" s="97">
        <f t="shared" si="46"/>
        <v>30607.196487179492</v>
      </c>
      <c r="AM98" s="97">
        <f t="shared" si="46"/>
        <v>30607.196487179492</v>
      </c>
      <c r="AN98" s="97">
        <f t="shared" si="46"/>
        <v>30607.196487179492</v>
      </c>
      <c r="AO98" s="97">
        <f t="shared" si="46"/>
        <v>30607.196487179492</v>
      </c>
      <c r="AP98" s="97">
        <f t="shared" si="46"/>
        <v>30607.196487179492</v>
      </c>
      <c r="AQ98" s="97">
        <f t="shared" si="46"/>
        <v>30607.196487179492</v>
      </c>
      <c r="AR98" s="97">
        <f t="shared" si="46"/>
        <v>30607.196487179492</v>
      </c>
      <c r="AS98" s="97">
        <f t="shared" si="47"/>
        <v>30607.196487179492</v>
      </c>
      <c r="AT98" s="97">
        <f t="shared" si="47"/>
        <v>30607.196487179492</v>
      </c>
      <c r="AU98" s="97">
        <f t="shared" si="47"/>
        <v>30607.196487179492</v>
      </c>
      <c r="AV98" s="97">
        <f t="shared" si="47"/>
        <v>30607.196487179492</v>
      </c>
      <c r="AW98" s="97">
        <f t="shared" si="47"/>
        <v>30607.196487179492</v>
      </c>
      <c r="AX98" s="97">
        <f t="shared" si="47"/>
        <v>30607.196487179492</v>
      </c>
      <c r="AY98" s="97">
        <f t="shared" si="47"/>
        <v>30607.196487179492</v>
      </c>
      <c r="AZ98" s="97">
        <f t="shared" si="47"/>
        <v>30607.196487179492</v>
      </c>
      <c r="BA98" s="97">
        <f t="shared" si="47"/>
        <v>30607.196487179492</v>
      </c>
      <c r="BB98" s="97">
        <f t="shared" si="47"/>
        <v>30607.196487179492</v>
      </c>
      <c r="BC98" s="97">
        <f t="shared" si="47"/>
        <v>30607.196487179492</v>
      </c>
      <c r="BD98" s="97">
        <f t="shared" si="47"/>
        <v>30607.196487179492</v>
      </c>
      <c r="BE98" s="119">
        <f t="shared" si="44"/>
        <v>398388.50333333341</v>
      </c>
      <c r="BF98" s="119">
        <f t="shared" si="45"/>
        <v>0</v>
      </c>
      <c r="BG98"/>
      <c r="BH98"/>
      <c r="BI98"/>
      <c r="BP98"/>
      <c r="BQ98"/>
      <c r="BR98"/>
      <c r="BS98"/>
      <c r="BT98"/>
    </row>
    <row r="99" spans="1:72" s="468" customFormat="1" x14ac:dyDescent="0.25">
      <c r="A99">
        <v>3022076</v>
      </c>
      <c r="B99" s="117">
        <v>3022076</v>
      </c>
      <c r="C99" t="s">
        <v>528</v>
      </c>
      <c r="D99" s="106">
        <v>0</v>
      </c>
      <c r="E99" s="106" t="s">
        <v>400</v>
      </c>
      <c r="F99" s="106" t="s">
        <v>409</v>
      </c>
      <c r="G99" t="s">
        <v>859</v>
      </c>
      <c r="H99" t="s">
        <v>871</v>
      </c>
      <c r="I99" t="s">
        <v>279</v>
      </c>
      <c r="J99">
        <v>661225</v>
      </c>
      <c r="K99" s="117" t="s">
        <v>12</v>
      </c>
      <c r="L99" s="106">
        <v>1</v>
      </c>
      <c r="M99" s="106" t="str">
        <f t="shared" si="41"/>
        <v>EHCP.I03</v>
      </c>
      <c r="N99" s="106">
        <v>400111</v>
      </c>
      <c r="O99" t="s">
        <v>127</v>
      </c>
      <c r="P99" t="s">
        <v>127</v>
      </c>
      <c r="Q99" t="s">
        <v>128</v>
      </c>
      <c r="R99" t="s">
        <v>129</v>
      </c>
      <c r="S99" t="s">
        <v>844</v>
      </c>
      <c r="T99" s="124">
        <v>197882.74333333335</v>
      </c>
      <c r="U99" t="str">
        <f t="shared" si="39"/>
        <v>2076.EHCP.I03.Ap251</v>
      </c>
      <c r="V99" t="str">
        <f t="shared" si="40"/>
        <v>Wessex Gardens School.2076.EHCP.I03.Ap25</v>
      </c>
      <c r="W99" s="118">
        <v>28282.051282051285</v>
      </c>
      <c r="X99" s="118" t="s">
        <v>24483</v>
      </c>
      <c r="Y99" s="118" t="s">
        <v>24484</v>
      </c>
      <c r="Z99" s="118">
        <v>14141.025641025642</v>
      </c>
      <c r="AA99" s="97" t="str">
        <f t="shared" si="49"/>
        <v>2076EHCP.I03Jun25</v>
      </c>
      <c r="AB99" s="118" t="str">
        <f t="shared" si="50"/>
        <v>Wessex .2076EHCP.I03Jun25</v>
      </c>
      <c r="AC99" s="97">
        <f t="shared" si="48"/>
        <v>15545.966641025641</v>
      </c>
      <c r="AE99" s="118"/>
      <c r="AF99" s="97">
        <f t="shared" si="46"/>
        <v>15545.966641025641</v>
      </c>
      <c r="AG99" s="97">
        <f t="shared" si="46"/>
        <v>15545.966641025641</v>
      </c>
      <c r="AH99" s="97">
        <f t="shared" si="46"/>
        <v>15545.966641025641</v>
      </c>
      <c r="AI99" s="97">
        <f t="shared" si="46"/>
        <v>15545.966641025641</v>
      </c>
      <c r="AJ99" s="97" t="str">
        <f t="shared" si="36"/>
        <v>2076.EHCP.I03.Sep241</v>
      </c>
      <c r="AK99" s="118" t="str">
        <f t="shared" si="37"/>
        <v>Wessex Gardens School.2076.EHCP.I03.Sep24</v>
      </c>
      <c r="AL99" s="97">
        <f t="shared" si="46"/>
        <v>15545.966641025641</v>
      </c>
      <c r="AM99" s="97">
        <f t="shared" si="46"/>
        <v>15545.966641025641</v>
      </c>
      <c r="AN99" s="97">
        <f t="shared" si="46"/>
        <v>15545.966641025641</v>
      </c>
      <c r="AO99" s="97">
        <f t="shared" si="46"/>
        <v>15545.966641025641</v>
      </c>
      <c r="AP99" s="97">
        <f t="shared" si="46"/>
        <v>15545.966641025641</v>
      </c>
      <c r="AQ99" s="97">
        <f t="shared" si="46"/>
        <v>15545.966641025641</v>
      </c>
      <c r="AR99" s="97">
        <f t="shared" si="46"/>
        <v>15545.966641025641</v>
      </c>
      <c r="AS99" s="97">
        <f t="shared" si="47"/>
        <v>15545.966641025641</v>
      </c>
      <c r="AT99" s="97">
        <f t="shared" si="47"/>
        <v>15545.966641025641</v>
      </c>
      <c r="AU99" s="97">
        <f t="shared" si="47"/>
        <v>15545.966641025641</v>
      </c>
      <c r="AV99" s="97">
        <f t="shared" si="47"/>
        <v>15545.966641025641</v>
      </c>
      <c r="AW99" s="97">
        <f t="shared" si="47"/>
        <v>15545.966641025641</v>
      </c>
      <c r="AX99" s="97">
        <f t="shared" si="47"/>
        <v>15545.966641025641</v>
      </c>
      <c r="AY99" s="97">
        <f t="shared" si="47"/>
        <v>15545.966641025641</v>
      </c>
      <c r="AZ99" s="97">
        <f t="shared" si="47"/>
        <v>15545.966641025641</v>
      </c>
      <c r="BA99" s="97">
        <f t="shared" si="47"/>
        <v>15545.966641025641</v>
      </c>
      <c r="BB99" s="97">
        <f t="shared" si="47"/>
        <v>15545.966641025641</v>
      </c>
      <c r="BC99" s="97">
        <f t="shared" si="47"/>
        <v>15545.966641025641</v>
      </c>
      <c r="BD99" s="97">
        <f t="shared" si="47"/>
        <v>15545.966641025641</v>
      </c>
      <c r="BE99" s="119">
        <f t="shared" si="44"/>
        <v>197882.74333333338</v>
      </c>
      <c r="BF99" s="119">
        <f t="shared" si="45"/>
        <v>0</v>
      </c>
      <c r="BG99"/>
      <c r="BH99"/>
      <c r="BI99"/>
      <c r="BP99"/>
      <c r="BQ99"/>
      <c r="BR99"/>
      <c r="BS99"/>
      <c r="BT99"/>
    </row>
    <row r="100" spans="1:72" s="468" customFormat="1" hidden="1" x14ac:dyDescent="0.25">
      <c r="A100">
        <v>3022076</v>
      </c>
      <c r="B100" s="117">
        <v>3022076</v>
      </c>
      <c r="C100" t="s">
        <v>528</v>
      </c>
      <c r="D100" s="106">
        <v>0</v>
      </c>
      <c r="E100" s="106" t="s">
        <v>400</v>
      </c>
      <c r="F100" s="106" t="s">
        <v>409</v>
      </c>
      <c r="G100" t="s">
        <v>855</v>
      </c>
      <c r="H100" t="s">
        <v>277</v>
      </c>
      <c r="I100" t="s">
        <v>277</v>
      </c>
      <c r="J100">
        <v>661225</v>
      </c>
      <c r="K100" s="117" t="s">
        <v>12</v>
      </c>
      <c r="L100" s="106">
        <v>1</v>
      </c>
      <c r="M100" s="106" t="str">
        <f t="shared" si="41"/>
        <v>SEN .I03</v>
      </c>
      <c r="N100" s="106">
        <v>400111</v>
      </c>
      <c r="O100" t="s">
        <v>127</v>
      </c>
      <c r="P100" t="s">
        <v>127</v>
      </c>
      <c r="Q100" t="s">
        <v>128</v>
      </c>
      <c r="R100" t="s">
        <v>129</v>
      </c>
      <c r="S100" t="s">
        <v>840</v>
      </c>
      <c r="T100" s="124">
        <v>0</v>
      </c>
      <c r="U100" t="str">
        <f t="shared" si="39"/>
        <v>2076.SEN .I03.Ap251</v>
      </c>
      <c r="V100" t="str">
        <f t="shared" si="40"/>
        <v>Wessex Gardens School.2076.SEN .I03.Ap25</v>
      </c>
      <c r="W100" s="118">
        <v>0</v>
      </c>
      <c r="X100" s="118" t="s">
        <v>24485</v>
      </c>
      <c r="Y100" s="118" t="s">
        <v>24486</v>
      </c>
      <c r="Z100" s="118">
        <v>0</v>
      </c>
      <c r="AA100" s="118"/>
      <c r="AB100" s="118">
        <f t="shared" ref="AB100" si="51">$T100/13</f>
        <v>0</v>
      </c>
      <c r="AC100" s="97">
        <f t="shared" si="48"/>
        <v>0</v>
      </c>
      <c r="AE100" s="118"/>
      <c r="AF100" s="97">
        <f t="shared" si="46"/>
        <v>0</v>
      </c>
      <c r="AG100" s="97">
        <f t="shared" si="46"/>
        <v>0</v>
      </c>
      <c r="AH100" s="97">
        <f t="shared" si="46"/>
        <v>0</v>
      </c>
      <c r="AI100" s="97">
        <f t="shared" si="46"/>
        <v>0</v>
      </c>
      <c r="AJ100" s="97"/>
      <c r="AK100" s="118"/>
      <c r="AL100" s="97">
        <f t="shared" si="46"/>
        <v>0</v>
      </c>
      <c r="AM100" s="97">
        <f t="shared" si="46"/>
        <v>0</v>
      </c>
      <c r="AN100" s="97">
        <f t="shared" si="46"/>
        <v>0</v>
      </c>
      <c r="AO100" s="97">
        <f t="shared" si="46"/>
        <v>0</v>
      </c>
      <c r="AP100" s="97">
        <f t="shared" si="46"/>
        <v>0</v>
      </c>
      <c r="AQ100" s="97">
        <f t="shared" si="46"/>
        <v>0</v>
      </c>
      <c r="AR100" s="97">
        <f t="shared" si="46"/>
        <v>0</v>
      </c>
      <c r="AS100" s="97">
        <f t="shared" si="47"/>
        <v>0</v>
      </c>
      <c r="AT100" s="97">
        <f t="shared" si="47"/>
        <v>0</v>
      </c>
      <c r="AU100" s="97">
        <f t="shared" si="47"/>
        <v>0</v>
      </c>
      <c r="AV100" s="97">
        <f t="shared" si="47"/>
        <v>0</v>
      </c>
      <c r="AW100" s="97">
        <f t="shared" si="47"/>
        <v>0</v>
      </c>
      <c r="AX100" s="97">
        <f t="shared" si="47"/>
        <v>0</v>
      </c>
      <c r="AY100" s="97">
        <f t="shared" si="47"/>
        <v>0</v>
      </c>
      <c r="AZ100" s="97">
        <f t="shared" si="47"/>
        <v>0</v>
      </c>
      <c r="BA100" s="97">
        <f t="shared" si="47"/>
        <v>0</v>
      </c>
      <c r="BB100" s="97">
        <f t="shared" si="47"/>
        <v>0</v>
      </c>
      <c r="BC100" s="97">
        <f t="shared" si="47"/>
        <v>0</v>
      </c>
      <c r="BD100" s="97">
        <f t="shared" si="47"/>
        <v>0</v>
      </c>
      <c r="BE100" s="119">
        <f t="shared" si="44"/>
        <v>0</v>
      </c>
      <c r="BF100" s="119">
        <f t="shared" si="45"/>
        <v>0</v>
      </c>
      <c r="BG100"/>
      <c r="BH100"/>
      <c r="BI100"/>
      <c r="BP100"/>
      <c r="BQ100"/>
      <c r="BR100"/>
      <c r="BS100"/>
      <c r="BT100"/>
    </row>
    <row r="101" spans="1:72" s="468" customFormat="1" x14ac:dyDescent="0.25">
      <c r="A101">
        <v>3022077</v>
      </c>
      <c r="B101" s="117">
        <v>3022077</v>
      </c>
      <c r="C101" t="s">
        <v>484</v>
      </c>
      <c r="D101" s="106">
        <v>0</v>
      </c>
      <c r="E101" s="106" t="s">
        <v>400</v>
      </c>
      <c r="F101" s="106" t="s">
        <v>409</v>
      </c>
      <c r="G101" t="s">
        <v>863</v>
      </c>
      <c r="H101" t="s">
        <v>871</v>
      </c>
      <c r="I101" t="s">
        <v>278</v>
      </c>
      <c r="J101">
        <v>661225</v>
      </c>
      <c r="K101" s="117" t="s">
        <v>12</v>
      </c>
      <c r="L101" s="106">
        <v>1</v>
      </c>
      <c r="M101" s="106" t="str">
        <f t="shared" si="41"/>
        <v>ARPs.I03</v>
      </c>
      <c r="N101" s="106">
        <v>400113</v>
      </c>
      <c r="O101" t="s">
        <v>58</v>
      </c>
      <c r="P101" t="s">
        <v>58</v>
      </c>
      <c r="Q101" t="s">
        <v>59</v>
      </c>
      <c r="R101" t="s">
        <v>60</v>
      </c>
      <c r="S101" t="s">
        <v>846</v>
      </c>
      <c r="T101" s="124">
        <v>390726</v>
      </c>
      <c r="U101" t="str">
        <f t="shared" si="39"/>
        <v>2077.ARPs.I03.Ap251</v>
      </c>
      <c r="V101" t="str">
        <f t="shared" si="40"/>
        <v>The Orion Primary School.2077.ARPs.I03.Ap25</v>
      </c>
      <c r="W101" s="118">
        <v>60111.692307692305</v>
      </c>
      <c r="X101" s="118" t="s">
        <v>24487</v>
      </c>
      <c r="Y101" s="118" t="s">
        <v>24488</v>
      </c>
      <c r="Z101" s="118">
        <v>30055.846153846152</v>
      </c>
      <c r="AA101" s="97" t="str">
        <f t="shared" ref="AA101:AA112" si="52">RIGHT(A101,4)&amp;M101&amp;"Jun25"</f>
        <v>2077ARPs.I03Jun25</v>
      </c>
      <c r="AB101" s="118" t="str">
        <f t="shared" ref="AB101:AB112" si="53">LEFT(C101,7)&amp;"."&amp;AA101</f>
        <v>Orion  .2077ARPs.I03Jun25</v>
      </c>
      <c r="AC101" s="97">
        <f t="shared" si="48"/>
        <v>30055.846153846156</v>
      </c>
      <c r="AE101" s="118"/>
      <c r="AF101" s="97">
        <f t="shared" si="46"/>
        <v>30055.846153846156</v>
      </c>
      <c r="AG101" s="97">
        <f t="shared" si="46"/>
        <v>30055.846153846156</v>
      </c>
      <c r="AH101" s="97">
        <f t="shared" si="46"/>
        <v>30055.846153846156</v>
      </c>
      <c r="AI101" s="97">
        <f t="shared" si="46"/>
        <v>30055.846153846156</v>
      </c>
      <c r="AJ101" s="97" t="str">
        <f t="shared" si="36"/>
        <v>2077.ARPs.I03.Sep241</v>
      </c>
      <c r="AK101" s="118" t="str">
        <f t="shared" si="37"/>
        <v>The Orion Primary School.2077.ARPs.I03.Sep24</v>
      </c>
      <c r="AL101" s="97">
        <f t="shared" si="46"/>
        <v>30055.846153846156</v>
      </c>
      <c r="AM101" s="97">
        <f t="shared" si="46"/>
        <v>30055.846153846156</v>
      </c>
      <c r="AN101" s="97">
        <f t="shared" si="46"/>
        <v>30055.846153846156</v>
      </c>
      <c r="AO101" s="97">
        <f t="shared" si="46"/>
        <v>30055.846153846156</v>
      </c>
      <c r="AP101" s="97">
        <f t="shared" si="46"/>
        <v>30055.846153846156</v>
      </c>
      <c r="AQ101" s="97">
        <f t="shared" si="46"/>
        <v>30055.846153846156</v>
      </c>
      <c r="AR101" s="97">
        <f t="shared" si="46"/>
        <v>30055.846153846156</v>
      </c>
      <c r="AS101" s="97">
        <f t="shared" si="47"/>
        <v>30055.846153846156</v>
      </c>
      <c r="AT101" s="97">
        <f t="shared" si="47"/>
        <v>30055.846153846156</v>
      </c>
      <c r="AU101" s="97">
        <f t="shared" si="47"/>
        <v>30055.846153846156</v>
      </c>
      <c r="AV101" s="97">
        <f t="shared" si="47"/>
        <v>30055.846153846156</v>
      </c>
      <c r="AW101" s="97">
        <f t="shared" si="47"/>
        <v>30055.846153846156</v>
      </c>
      <c r="AX101" s="97">
        <f t="shared" si="47"/>
        <v>30055.846153846156</v>
      </c>
      <c r="AY101" s="97">
        <f t="shared" si="47"/>
        <v>30055.846153846156</v>
      </c>
      <c r="AZ101" s="97">
        <f t="shared" si="47"/>
        <v>30055.846153846156</v>
      </c>
      <c r="BA101" s="97">
        <f t="shared" si="47"/>
        <v>30055.846153846156</v>
      </c>
      <c r="BB101" s="97">
        <f t="shared" si="47"/>
        <v>30055.846153846156</v>
      </c>
      <c r="BC101" s="97">
        <f t="shared" si="47"/>
        <v>30055.846153846156</v>
      </c>
      <c r="BD101" s="97">
        <f t="shared" si="47"/>
        <v>30055.846153846156</v>
      </c>
      <c r="BE101" s="119">
        <f t="shared" si="44"/>
        <v>390725.99999999988</v>
      </c>
      <c r="BF101" s="119">
        <f t="shared" si="45"/>
        <v>0</v>
      </c>
      <c r="BG101"/>
      <c r="BH101"/>
      <c r="BI101"/>
      <c r="BP101"/>
      <c r="BQ101"/>
      <c r="BR101"/>
      <c r="BS101"/>
      <c r="BT101"/>
    </row>
    <row r="102" spans="1:72" s="468" customFormat="1" x14ac:dyDescent="0.25">
      <c r="A102">
        <v>3022077</v>
      </c>
      <c r="B102" s="117">
        <v>3022077</v>
      </c>
      <c r="C102" t="s">
        <v>484</v>
      </c>
      <c r="D102" s="106">
        <v>0</v>
      </c>
      <c r="E102" s="106" t="s">
        <v>400</v>
      </c>
      <c r="F102" s="106" t="s">
        <v>409</v>
      </c>
      <c r="G102" t="s">
        <v>859</v>
      </c>
      <c r="H102" t="s">
        <v>871</v>
      </c>
      <c r="I102" t="s">
        <v>279</v>
      </c>
      <c r="J102">
        <v>661225</v>
      </c>
      <c r="K102" s="117" t="s">
        <v>12</v>
      </c>
      <c r="L102" s="106">
        <v>1</v>
      </c>
      <c r="M102" s="106" t="str">
        <f t="shared" si="41"/>
        <v>EHCP.I03</v>
      </c>
      <c r="N102" s="106">
        <v>400113</v>
      </c>
      <c r="O102" t="s">
        <v>58</v>
      </c>
      <c r="P102" t="s">
        <v>58</v>
      </c>
      <c r="Q102" t="s">
        <v>59</v>
      </c>
      <c r="R102" t="s">
        <v>60</v>
      </c>
      <c r="S102" t="s">
        <v>844</v>
      </c>
      <c r="T102" s="124">
        <v>500168.51</v>
      </c>
      <c r="U102" t="str">
        <f t="shared" si="39"/>
        <v>2077.EHCP.I03.Ap251</v>
      </c>
      <c r="V102" t="str">
        <f t="shared" si="40"/>
        <v>The Orion Primary School.2077.EHCP.I03.Ap25</v>
      </c>
      <c r="W102" s="118">
        <v>76317.155384615384</v>
      </c>
      <c r="X102" s="118" t="s">
        <v>24489</v>
      </c>
      <c r="Y102" s="118" t="s">
        <v>24490</v>
      </c>
      <c r="Z102" s="118">
        <v>38158.577692307692</v>
      </c>
      <c r="AA102" s="97" t="str">
        <f t="shared" si="52"/>
        <v>2077EHCP.I03Jun25</v>
      </c>
      <c r="AB102" s="118" t="str">
        <f t="shared" si="53"/>
        <v>Orion  .2077EHCP.I03Jun25</v>
      </c>
      <c r="AC102" s="97">
        <f t="shared" si="48"/>
        <v>38569.277692307696</v>
      </c>
      <c r="AE102" s="118"/>
      <c r="AF102" s="97">
        <f t="shared" si="46"/>
        <v>38569.277692307696</v>
      </c>
      <c r="AG102" s="97">
        <f t="shared" si="46"/>
        <v>38569.277692307696</v>
      </c>
      <c r="AH102" s="97">
        <f t="shared" si="46"/>
        <v>38569.277692307696</v>
      </c>
      <c r="AI102" s="97">
        <f t="shared" si="46"/>
        <v>38569.277692307696</v>
      </c>
      <c r="AJ102" s="97" t="str">
        <f t="shared" si="36"/>
        <v>2077.EHCP.I03.Sep241</v>
      </c>
      <c r="AK102" s="118" t="str">
        <f t="shared" si="37"/>
        <v>The Orion Primary School.2077.EHCP.I03.Sep24</v>
      </c>
      <c r="AL102" s="97">
        <f t="shared" ref="AF102:AU121" si="54">($T102-($W102+$Z102))/10</f>
        <v>38569.277692307696</v>
      </c>
      <c r="AM102" s="97">
        <f t="shared" si="54"/>
        <v>38569.277692307696</v>
      </c>
      <c r="AN102" s="97">
        <f t="shared" si="54"/>
        <v>38569.277692307696</v>
      </c>
      <c r="AO102" s="97">
        <f t="shared" si="54"/>
        <v>38569.277692307696</v>
      </c>
      <c r="AP102" s="97">
        <f t="shared" si="54"/>
        <v>38569.277692307696</v>
      </c>
      <c r="AQ102" s="97">
        <f t="shared" si="54"/>
        <v>38569.277692307696</v>
      </c>
      <c r="AR102" s="97">
        <f t="shared" si="54"/>
        <v>38569.277692307696</v>
      </c>
      <c r="AS102" s="97">
        <f t="shared" si="47"/>
        <v>38569.277692307696</v>
      </c>
      <c r="AT102" s="97">
        <f t="shared" si="47"/>
        <v>38569.277692307696</v>
      </c>
      <c r="AU102" s="97">
        <f t="shared" si="47"/>
        <v>38569.277692307696</v>
      </c>
      <c r="AV102" s="97">
        <f t="shared" si="47"/>
        <v>38569.277692307696</v>
      </c>
      <c r="AW102" s="97">
        <f t="shared" si="47"/>
        <v>38569.277692307696</v>
      </c>
      <c r="AX102" s="97">
        <f t="shared" si="47"/>
        <v>38569.277692307696</v>
      </c>
      <c r="AY102" s="97">
        <f t="shared" si="47"/>
        <v>38569.277692307696</v>
      </c>
      <c r="AZ102" s="97">
        <f t="shared" si="47"/>
        <v>38569.277692307696</v>
      </c>
      <c r="BA102" s="97">
        <f t="shared" si="47"/>
        <v>38569.277692307696</v>
      </c>
      <c r="BB102" s="97">
        <f t="shared" si="47"/>
        <v>38569.277692307696</v>
      </c>
      <c r="BC102" s="97">
        <f t="shared" si="47"/>
        <v>38569.277692307696</v>
      </c>
      <c r="BD102" s="97">
        <f t="shared" si="47"/>
        <v>38569.277692307696</v>
      </c>
      <c r="BE102" s="119">
        <f t="shared" si="44"/>
        <v>500168.51000000018</v>
      </c>
      <c r="BF102" s="119">
        <f t="shared" si="45"/>
        <v>0</v>
      </c>
      <c r="BG102"/>
      <c r="BH102"/>
      <c r="BI102"/>
      <c r="BP102"/>
      <c r="BQ102"/>
      <c r="BR102"/>
      <c r="BS102"/>
      <c r="BT102"/>
    </row>
    <row r="103" spans="1:72" s="468" customFormat="1" x14ac:dyDescent="0.25">
      <c r="A103">
        <v>3022077</v>
      </c>
      <c r="B103" s="117">
        <v>3022077</v>
      </c>
      <c r="C103" t="s">
        <v>484</v>
      </c>
      <c r="D103" s="106">
        <v>0</v>
      </c>
      <c r="E103" s="106" t="s">
        <v>400</v>
      </c>
      <c r="F103" s="106" t="s">
        <v>409</v>
      </c>
      <c r="G103" t="s">
        <v>855</v>
      </c>
      <c r="H103" t="s">
        <v>277</v>
      </c>
      <c r="I103" t="s">
        <v>277</v>
      </c>
      <c r="J103">
        <v>661225</v>
      </c>
      <c r="K103" s="117" t="s">
        <v>12</v>
      </c>
      <c r="L103" s="106">
        <v>1</v>
      </c>
      <c r="M103" s="106" t="str">
        <f t="shared" si="41"/>
        <v>SEN .I03</v>
      </c>
      <c r="N103" s="106">
        <v>400113</v>
      </c>
      <c r="O103" t="s">
        <v>58</v>
      </c>
      <c r="P103" t="s">
        <v>58</v>
      </c>
      <c r="Q103" t="s">
        <v>59</v>
      </c>
      <c r="R103" t="s">
        <v>60</v>
      </c>
      <c r="S103" t="s">
        <v>840</v>
      </c>
      <c r="T103" s="124">
        <v>3992</v>
      </c>
      <c r="U103" t="str">
        <f t="shared" si="39"/>
        <v>2077.SEN .I03.Ap251</v>
      </c>
      <c r="V103" t="str">
        <f t="shared" si="40"/>
        <v>The Orion Primary School.2077.SEN .I03.Ap25</v>
      </c>
      <c r="W103" s="118">
        <v>264.76923076923077</v>
      </c>
      <c r="X103" s="118" t="s">
        <v>24491</v>
      </c>
      <c r="Y103" s="118" t="s">
        <v>24492</v>
      </c>
      <c r="Z103" s="118">
        <v>132.38461538461539</v>
      </c>
      <c r="AA103" s="97" t="str">
        <f t="shared" si="52"/>
        <v>2077SEN .I03Jun25</v>
      </c>
      <c r="AB103" s="118" t="str">
        <f t="shared" si="53"/>
        <v>Orion  .2077SEN .I03Jun25</v>
      </c>
      <c r="AC103" s="97">
        <f t="shared" si="48"/>
        <v>359.48461538461538</v>
      </c>
      <c r="AE103" s="118"/>
      <c r="AF103" s="97">
        <f t="shared" si="54"/>
        <v>359.48461538461538</v>
      </c>
      <c r="AG103" s="97">
        <f t="shared" si="54"/>
        <v>359.48461538461538</v>
      </c>
      <c r="AH103" s="97">
        <f t="shared" si="54"/>
        <v>359.48461538461538</v>
      </c>
      <c r="AI103" s="97">
        <f t="shared" si="54"/>
        <v>359.48461538461538</v>
      </c>
      <c r="AJ103" s="97" t="str">
        <f t="shared" si="36"/>
        <v>2077.SEN .I03.Sep241</v>
      </c>
      <c r="AK103" s="118" t="str">
        <f t="shared" si="37"/>
        <v>The Orion Primary School.2077.SEN .I03.Sep24</v>
      </c>
      <c r="AL103" s="97">
        <f t="shared" si="54"/>
        <v>359.48461538461538</v>
      </c>
      <c r="AM103" s="97">
        <f t="shared" si="54"/>
        <v>359.48461538461538</v>
      </c>
      <c r="AN103" s="97">
        <f t="shared" si="54"/>
        <v>359.48461538461538</v>
      </c>
      <c r="AO103" s="97">
        <f t="shared" si="54"/>
        <v>359.48461538461538</v>
      </c>
      <c r="AP103" s="97">
        <f t="shared" si="54"/>
        <v>359.48461538461538</v>
      </c>
      <c r="AQ103" s="97">
        <f t="shared" si="54"/>
        <v>359.48461538461538</v>
      </c>
      <c r="AR103" s="97">
        <f t="shared" si="54"/>
        <v>359.48461538461538</v>
      </c>
      <c r="AS103" s="97">
        <f t="shared" si="47"/>
        <v>359.48461538461538</v>
      </c>
      <c r="AT103" s="97">
        <f t="shared" si="47"/>
        <v>359.48461538461538</v>
      </c>
      <c r="AU103" s="97">
        <f t="shared" si="47"/>
        <v>359.48461538461538</v>
      </c>
      <c r="AV103" s="97">
        <f t="shared" si="47"/>
        <v>359.48461538461538</v>
      </c>
      <c r="AW103" s="97">
        <f t="shared" si="47"/>
        <v>359.48461538461538</v>
      </c>
      <c r="AX103" s="97">
        <f t="shared" si="47"/>
        <v>359.48461538461538</v>
      </c>
      <c r="AY103" s="97">
        <f t="shared" si="47"/>
        <v>359.48461538461538</v>
      </c>
      <c r="AZ103" s="97">
        <f t="shared" si="47"/>
        <v>359.48461538461538</v>
      </c>
      <c r="BA103" s="97">
        <f t="shared" si="47"/>
        <v>359.48461538461538</v>
      </c>
      <c r="BB103" s="97">
        <f t="shared" si="47"/>
        <v>359.48461538461538</v>
      </c>
      <c r="BC103" s="97">
        <f t="shared" si="47"/>
        <v>359.48461538461538</v>
      </c>
      <c r="BD103" s="97">
        <f t="shared" si="47"/>
        <v>359.48461538461538</v>
      </c>
      <c r="BE103" s="119">
        <f t="shared" si="44"/>
        <v>3992.0000000000009</v>
      </c>
      <c r="BF103" s="119">
        <f t="shared" si="45"/>
        <v>0</v>
      </c>
      <c r="BG103"/>
      <c r="BH103"/>
      <c r="BI103"/>
      <c r="BP103"/>
      <c r="BQ103"/>
      <c r="BR103"/>
      <c r="BS103"/>
      <c r="BT103"/>
    </row>
    <row r="104" spans="1:72" s="468" customFormat="1" x14ac:dyDescent="0.25">
      <c r="A104">
        <v>3022078</v>
      </c>
      <c r="B104" s="117">
        <v>3022078</v>
      </c>
      <c r="C104" t="s">
        <v>490</v>
      </c>
      <c r="D104" s="106">
        <v>0</v>
      </c>
      <c r="E104" s="106" t="s">
        <v>400</v>
      </c>
      <c r="F104" s="106" t="s">
        <v>409</v>
      </c>
      <c r="G104" t="s">
        <v>859</v>
      </c>
      <c r="H104" t="s">
        <v>871</v>
      </c>
      <c r="I104" t="s">
        <v>279</v>
      </c>
      <c r="J104">
        <v>661225</v>
      </c>
      <c r="K104" s="117" t="s">
        <v>12</v>
      </c>
      <c r="L104" s="106">
        <v>1</v>
      </c>
      <c r="M104" s="106" t="str">
        <f t="shared" si="41"/>
        <v>EHCP.I03</v>
      </c>
      <c r="N104" s="106">
        <v>400014</v>
      </c>
      <c r="O104" t="s">
        <v>232</v>
      </c>
      <c r="P104" t="s">
        <v>232</v>
      </c>
      <c r="Q104" t="s">
        <v>233</v>
      </c>
      <c r="R104" t="s">
        <v>234</v>
      </c>
      <c r="S104" t="s">
        <v>844</v>
      </c>
      <c r="T104" s="124">
        <v>44856</v>
      </c>
      <c r="U104" t="str">
        <f t="shared" si="39"/>
        <v>2078.EHCP.I03.Ap251</v>
      </c>
      <c r="V104" t="str">
        <f t="shared" si="40"/>
        <v>Pardes House School.2078.EHCP.I03.Ap25</v>
      </c>
      <c r="W104" s="118">
        <v>6900.9230769230771</v>
      </c>
      <c r="X104" s="118" t="s">
        <v>24493</v>
      </c>
      <c r="Y104" s="118" t="s">
        <v>24494</v>
      </c>
      <c r="Z104" s="118">
        <v>3450.4615384615386</v>
      </c>
      <c r="AA104" s="97" t="str">
        <f t="shared" si="52"/>
        <v>2078EHCP.I03Jun25</v>
      </c>
      <c r="AB104" s="118" t="str">
        <f t="shared" si="53"/>
        <v>Pardes .2078EHCP.I03Jun25</v>
      </c>
      <c r="AC104" s="97">
        <f t="shared" si="48"/>
        <v>3450.4615384615381</v>
      </c>
      <c r="AE104" s="118"/>
      <c r="AF104" s="97">
        <f t="shared" si="54"/>
        <v>3450.4615384615381</v>
      </c>
      <c r="AG104" s="97">
        <f t="shared" si="54"/>
        <v>3450.4615384615381</v>
      </c>
      <c r="AH104" s="97">
        <f t="shared" si="54"/>
        <v>3450.4615384615381</v>
      </c>
      <c r="AI104" s="97">
        <f t="shared" si="54"/>
        <v>3450.4615384615381</v>
      </c>
      <c r="AJ104" s="97" t="str">
        <f t="shared" si="36"/>
        <v>2078.EHCP.I03.Sep241</v>
      </c>
      <c r="AK104" s="118" t="str">
        <f t="shared" si="37"/>
        <v>Pardes House School.2078.EHCP.I03.Sep24</v>
      </c>
      <c r="AL104" s="97">
        <f t="shared" si="54"/>
        <v>3450.4615384615381</v>
      </c>
      <c r="AM104" s="97">
        <f t="shared" si="54"/>
        <v>3450.4615384615381</v>
      </c>
      <c r="AN104" s="97">
        <f t="shared" si="54"/>
        <v>3450.4615384615381</v>
      </c>
      <c r="AO104" s="97">
        <f t="shared" si="54"/>
        <v>3450.4615384615381</v>
      </c>
      <c r="AP104" s="97">
        <f t="shared" si="54"/>
        <v>3450.4615384615381</v>
      </c>
      <c r="AQ104" s="97">
        <f t="shared" si="54"/>
        <v>3450.4615384615381</v>
      </c>
      <c r="AR104" s="97">
        <f t="shared" si="54"/>
        <v>3450.4615384615381</v>
      </c>
      <c r="AS104" s="97">
        <f t="shared" si="47"/>
        <v>3450.4615384615381</v>
      </c>
      <c r="AT104" s="97">
        <f t="shared" si="47"/>
        <v>3450.4615384615381</v>
      </c>
      <c r="AU104" s="97">
        <f t="shared" si="47"/>
        <v>3450.4615384615381</v>
      </c>
      <c r="AV104" s="97">
        <f t="shared" si="47"/>
        <v>3450.4615384615381</v>
      </c>
      <c r="AW104" s="97">
        <f t="shared" si="47"/>
        <v>3450.4615384615381</v>
      </c>
      <c r="AX104" s="97">
        <f t="shared" si="47"/>
        <v>3450.4615384615381</v>
      </c>
      <c r="AY104" s="97">
        <f t="shared" si="47"/>
        <v>3450.4615384615381</v>
      </c>
      <c r="AZ104" s="97">
        <f t="shared" si="47"/>
        <v>3450.4615384615381</v>
      </c>
      <c r="BA104" s="97">
        <f t="shared" si="47"/>
        <v>3450.4615384615381</v>
      </c>
      <c r="BB104" s="97">
        <f t="shared" si="47"/>
        <v>3450.4615384615381</v>
      </c>
      <c r="BC104" s="97">
        <f t="shared" si="47"/>
        <v>3450.4615384615381</v>
      </c>
      <c r="BD104" s="97">
        <f t="shared" si="47"/>
        <v>3450.4615384615381</v>
      </c>
      <c r="BE104" s="119">
        <f t="shared" si="44"/>
        <v>44856</v>
      </c>
      <c r="BF104" s="119">
        <f t="shared" si="45"/>
        <v>0</v>
      </c>
      <c r="BG104"/>
      <c r="BH104"/>
      <c r="BI104"/>
      <c r="BP104"/>
      <c r="BQ104"/>
      <c r="BR104"/>
      <c r="BS104"/>
      <c r="BT104"/>
    </row>
    <row r="105" spans="1:72" s="468" customFormat="1" x14ac:dyDescent="0.25">
      <c r="A105">
        <v>3022079</v>
      </c>
      <c r="B105" s="117">
        <v>3022079</v>
      </c>
      <c r="C105" t="s">
        <v>425</v>
      </c>
      <c r="D105" s="106">
        <v>0</v>
      </c>
      <c r="E105" s="106" t="s">
        <v>400</v>
      </c>
      <c r="F105" s="106" t="s">
        <v>409</v>
      </c>
      <c r="G105" t="s">
        <v>859</v>
      </c>
      <c r="H105" t="s">
        <v>871</v>
      </c>
      <c r="I105" t="s">
        <v>279</v>
      </c>
      <c r="J105">
        <v>661225</v>
      </c>
      <c r="K105" s="117" t="s">
        <v>12</v>
      </c>
      <c r="L105" s="106">
        <v>1</v>
      </c>
      <c r="M105" s="106" t="str">
        <f t="shared" si="41"/>
        <v>EHCP.I03</v>
      </c>
      <c r="N105" s="106">
        <v>400070</v>
      </c>
      <c r="O105" t="s">
        <v>16</v>
      </c>
      <c r="P105" t="s">
        <v>16</v>
      </c>
      <c r="Q105" t="s">
        <v>17</v>
      </c>
      <c r="R105" t="s">
        <v>18</v>
      </c>
      <c r="S105" t="s">
        <v>844</v>
      </c>
      <c r="T105" s="124">
        <v>44856</v>
      </c>
      <c r="U105" t="str">
        <f t="shared" ref="U105:U136" si="55">RIGHT($B105,4)&amp;"."&amp;$M105&amp;"."&amp;U$3</f>
        <v>2079.EHCP.I03.Ap251</v>
      </c>
      <c r="V105" t="str">
        <f t="shared" ref="V105:V136" si="56">$O105&amp;"."&amp;RIGHT($B105,4)&amp;"."&amp;$M105&amp;"."&amp;V$3</f>
        <v>Beis Yaakov School.2079.EHCP.I03.Ap25</v>
      </c>
      <c r="W105" s="118">
        <v>6900.9230769230771</v>
      </c>
      <c r="X105" s="118" t="s">
        <v>24495</v>
      </c>
      <c r="Y105" s="118" t="s">
        <v>24496</v>
      </c>
      <c r="Z105" s="118">
        <v>3450.4615384615386</v>
      </c>
      <c r="AA105" s="97" t="str">
        <f t="shared" si="52"/>
        <v>2079EHCP.I03Jun25</v>
      </c>
      <c r="AB105" s="118" t="str">
        <f t="shared" si="53"/>
        <v>Beis Ya.2079EHCP.I03Jun25</v>
      </c>
      <c r="AC105" s="97">
        <f t="shared" si="48"/>
        <v>3450.4615384615381</v>
      </c>
      <c r="AE105" s="118"/>
      <c r="AF105" s="97">
        <f t="shared" si="54"/>
        <v>3450.4615384615381</v>
      </c>
      <c r="AG105" s="97">
        <f t="shared" si="54"/>
        <v>3450.4615384615381</v>
      </c>
      <c r="AH105" s="97">
        <f t="shared" si="54"/>
        <v>3450.4615384615381</v>
      </c>
      <c r="AI105" s="97">
        <f t="shared" si="54"/>
        <v>3450.4615384615381</v>
      </c>
      <c r="AJ105" s="97" t="str">
        <f t="shared" si="36"/>
        <v>2079.EHCP.I03.Sep241</v>
      </c>
      <c r="AK105" s="118" t="str">
        <f t="shared" si="37"/>
        <v>Beis Yaakov School.2079.EHCP.I03.Sep24</v>
      </c>
      <c r="AL105" s="97">
        <f t="shared" si="54"/>
        <v>3450.4615384615381</v>
      </c>
      <c r="AM105" s="97">
        <f t="shared" si="54"/>
        <v>3450.4615384615381</v>
      </c>
      <c r="AN105" s="97">
        <f t="shared" si="54"/>
        <v>3450.4615384615381</v>
      </c>
      <c r="AO105" s="97">
        <f t="shared" si="54"/>
        <v>3450.4615384615381</v>
      </c>
      <c r="AP105" s="97">
        <f t="shared" si="54"/>
        <v>3450.4615384615381</v>
      </c>
      <c r="AQ105" s="97">
        <f t="shared" si="54"/>
        <v>3450.4615384615381</v>
      </c>
      <c r="AR105" s="97">
        <f t="shared" si="54"/>
        <v>3450.4615384615381</v>
      </c>
      <c r="AS105" s="97">
        <f t="shared" si="47"/>
        <v>3450.4615384615381</v>
      </c>
      <c r="AT105" s="97">
        <f t="shared" si="47"/>
        <v>3450.4615384615381</v>
      </c>
      <c r="AU105" s="97">
        <f t="shared" si="47"/>
        <v>3450.4615384615381</v>
      </c>
      <c r="AV105" s="97">
        <f t="shared" si="47"/>
        <v>3450.4615384615381</v>
      </c>
      <c r="AW105" s="97">
        <f t="shared" si="47"/>
        <v>3450.4615384615381</v>
      </c>
      <c r="AX105" s="97">
        <f t="shared" si="47"/>
        <v>3450.4615384615381</v>
      </c>
      <c r="AY105" s="97">
        <f t="shared" si="47"/>
        <v>3450.4615384615381</v>
      </c>
      <c r="AZ105" s="97">
        <f t="shared" si="47"/>
        <v>3450.4615384615381</v>
      </c>
      <c r="BA105" s="97">
        <f t="shared" si="47"/>
        <v>3450.4615384615381</v>
      </c>
      <c r="BB105" s="97">
        <f t="shared" si="47"/>
        <v>3450.4615384615381</v>
      </c>
      <c r="BC105" s="97">
        <f t="shared" si="47"/>
        <v>3450.4615384615381</v>
      </c>
      <c r="BD105" s="97">
        <f t="shared" si="47"/>
        <v>3450.4615384615381</v>
      </c>
      <c r="BE105" s="119">
        <f t="shared" si="44"/>
        <v>44856</v>
      </c>
      <c r="BF105" s="119">
        <f t="shared" si="45"/>
        <v>0</v>
      </c>
      <c r="BG105"/>
      <c r="BH105"/>
      <c r="BI105"/>
      <c r="BP105"/>
      <c r="BQ105"/>
      <c r="BR105"/>
      <c r="BS105"/>
      <c r="BT105"/>
    </row>
    <row r="106" spans="1:72" s="468" customFormat="1" x14ac:dyDescent="0.25">
      <c r="A106">
        <v>3023300</v>
      </c>
      <c r="B106" s="117">
        <v>3023300</v>
      </c>
      <c r="C106" t="s">
        <v>412</v>
      </c>
      <c r="D106" s="106">
        <v>0</v>
      </c>
      <c r="E106" s="106" t="s">
        <v>400</v>
      </c>
      <c r="F106" s="106" t="s">
        <v>409</v>
      </c>
      <c r="G106" t="s">
        <v>859</v>
      </c>
      <c r="H106" t="s">
        <v>871</v>
      </c>
      <c r="I106" t="s">
        <v>279</v>
      </c>
      <c r="J106">
        <v>661225</v>
      </c>
      <c r="K106" s="117" t="s">
        <v>12</v>
      </c>
      <c r="L106" s="106">
        <v>1</v>
      </c>
      <c r="M106" s="106" t="str">
        <f t="shared" si="41"/>
        <v>EHCP.I03</v>
      </c>
      <c r="N106" s="106">
        <v>400069</v>
      </c>
      <c r="O106" t="s">
        <v>112</v>
      </c>
      <c r="P106" t="s">
        <v>112</v>
      </c>
      <c r="Q106" t="s">
        <v>113</v>
      </c>
      <c r="R106" t="s">
        <v>114</v>
      </c>
      <c r="S106" t="s">
        <v>844</v>
      </c>
      <c r="T106" s="124">
        <v>88009</v>
      </c>
      <c r="U106" t="str">
        <f t="shared" si="55"/>
        <v>3300.EHCP.I03.Ap251</v>
      </c>
      <c r="V106" t="str">
        <f t="shared" si="56"/>
        <v>All Saints' Ce School Nw2.3300.EHCP.I03.Ap25</v>
      </c>
      <c r="W106" s="118">
        <v>13241.076923076924</v>
      </c>
      <c r="X106" s="118" t="s">
        <v>24497</v>
      </c>
      <c r="Y106" s="118" t="s">
        <v>24498</v>
      </c>
      <c r="Z106" s="118">
        <v>6620.5384615384619</v>
      </c>
      <c r="AA106" s="97" t="str">
        <f t="shared" si="52"/>
        <v>3300EHCP.I03Jun25</v>
      </c>
      <c r="AB106" s="118" t="str">
        <f t="shared" si="53"/>
        <v>All Sai.3300EHCP.I03Jun25</v>
      </c>
      <c r="AC106" s="97">
        <f t="shared" si="48"/>
        <v>6814.7384615384608</v>
      </c>
      <c r="AE106" s="118"/>
      <c r="AF106" s="97">
        <f t="shared" si="54"/>
        <v>6814.7384615384608</v>
      </c>
      <c r="AG106" s="97">
        <f t="shared" si="54"/>
        <v>6814.7384615384608</v>
      </c>
      <c r="AH106" s="97">
        <f t="shared" si="54"/>
        <v>6814.7384615384608</v>
      </c>
      <c r="AI106" s="97">
        <f t="shared" si="54"/>
        <v>6814.7384615384608</v>
      </c>
      <c r="AJ106" s="97" t="str">
        <f t="shared" si="36"/>
        <v>3300.EHCP.I03.Sep241</v>
      </c>
      <c r="AK106" s="118" t="str">
        <f t="shared" si="37"/>
        <v>All Saints' Ce School Nw2.3300.EHCP.I03.Sep24</v>
      </c>
      <c r="AL106" s="97">
        <f t="shared" si="54"/>
        <v>6814.7384615384608</v>
      </c>
      <c r="AM106" s="97">
        <f t="shared" si="54"/>
        <v>6814.7384615384608</v>
      </c>
      <c r="AN106" s="97">
        <f t="shared" si="54"/>
        <v>6814.7384615384608</v>
      </c>
      <c r="AO106" s="97">
        <f t="shared" si="54"/>
        <v>6814.7384615384608</v>
      </c>
      <c r="AP106" s="97">
        <f t="shared" si="54"/>
        <v>6814.7384615384608</v>
      </c>
      <c r="AQ106" s="97">
        <f t="shared" si="54"/>
        <v>6814.7384615384608</v>
      </c>
      <c r="AR106" s="97">
        <f t="shared" si="54"/>
        <v>6814.7384615384608</v>
      </c>
      <c r="AS106" s="97">
        <f t="shared" si="47"/>
        <v>6814.7384615384608</v>
      </c>
      <c r="AT106" s="97">
        <f t="shared" si="47"/>
        <v>6814.7384615384608</v>
      </c>
      <c r="AU106" s="97">
        <f t="shared" si="47"/>
        <v>6814.7384615384608</v>
      </c>
      <c r="AV106" s="97">
        <f t="shared" si="47"/>
        <v>6814.7384615384608</v>
      </c>
      <c r="AW106" s="97">
        <f t="shared" si="47"/>
        <v>6814.7384615384608</v>
      </c>
      <c r="AX106" s="97">
        <f t="shared" si="47"/>
        <v>6814.7384615384608</v>
      </c>
      <c r="AY106" s="97">
        <f t="shared" si="47"/>
        <v>6814.7384615384608</v>
      </c>
      <c r="AZ106" s="97">
        <f t="shared" si="47"/>
        <v>6814.7384615384608</v>
      </c>
      <c r="BA106" s="97">
        <f t="shared" si="47"/>
        <v>6814.7384615384608</v>
      </c>
      <c r="BB106" s="97">
        <f t="shared" si="47"/>
        <v>6814.7384615384608</v>
      </c>
      <c r="BC106" s="97">
        <f t="shared" si="47"/>
        <v>6814.7384615384608</v>
      </c>
      <c r="BD106" s="97">
        <f t="shared" si="47"/>
        <v>6814.7384615384608</v>
      </c>
      <c r="BE106" s="119">
        <f t="shared" si="44"/>
        <v>88009</v>
      </c>
      <c r="BF106" s="119">
        <f t="shared" si="45"/>
        <v>0</v>
      </c>
      <c r="BG106"/>
      <c r="BH106"/>
      <c r="BI106"/>
      <c r="BP106"/>
      <c r="BQ106"/>
      <c r="BR106"/>
      <c r="BS106"/>
      <c r="BT106"/>
    </row>
    <row r="107" spans="1:72" s="468" customFormat="1" x14ac:dyDescent="0.25">
      <c r="A107">
        <v>3023302</v>
      </c>
      <c r="B107" s="117">
        <v>3023302</v>
      </c>
      <c r="C107" t="s">
        <v>439</v>
      </c>
      <c r="D107" s="106">
        <v>0</v>
      </c>
      <c r="E107" s="106" t="s">
        <v>400</v>
      </c>
      <c r="F107" s="106" t="s">
        <v>409</v>
      </c>
      <c r="G107" t="s">
        <v>859</v>
      </c>
      <c r="H107" t="s">
        <v>871</v>
      </c>
      <c r="I107" t="s">
        <v>279</v>
      </c>
      <c r="J107">
        <v>661225</v>
      </c>
      <c r="K107" s="117" t="s">
        <v>12</v>
      </c>
      <c r="L107" s="106">
        <v>1</v>
      </c>
      <c r="M107" s="106" t="str">
        <f t="shared" si="41"/>
        <v>EHCP.I03</v>
      </c>
      <c r="N107" s="106">
        <v>400039</v>
      </c>
      <c r="O107" t="s">
        <v>67</v>
      </c>
      <c r="P107" t="s">
        <v>67</v>
      </c>
      <c r="Q107" t="s">
        <v>68</v>
      </c>
      <c r="R107" t="s">
        <v>69</v>
      </c>
      <c r="S107" t="s">
        <v>844</v>
      </c>
      <c r="T107" s="124">
        <v>98119.83</v>
      </c>
      <c r="U107" t="str">
        <f t="shared" si="55"/>
        <v>3302.EHCP.I03.Ap251</v>
      </c>
      <c r="V107" t="str">
        <f t="shared" si="56"/>
        <v>Christ Church Ce School.3302.EHCP.I03.Ap25</v>
      </c>
      <c r="W107" s="118">
        <v>13945.23076923077</v>
      </c>
      <c r="X107" s="118" t="s">
        <v>24499</v>
      </c>
      <c r="Y107" s="118" t="s">
        <v>24500</v>
      </c>
      <c r="Z107" s="118">
        <v>6972.6153846153848</v>
      </c>
      <c r="AA107" s="97" t="str">
        <f t="shared" si="52"/>
        <v>3302EHCP.I03Jun25</v>
      </c>
      <c r="AB107" s="118" t="str">
        <f t="shared" si="53"/>
        <v>Christ .3302EHCP.I03Jun25</v>
      </c>
      <c r="AC107" s="97">
        <f t="shared" si="48"/>
        <v>7720.1983846153844</v>
      </c>
      <c r="AE107" s="118"/>
      <c r="AF107" s="97">
        <f t="shared" si="54"/>
        <v>7720.1983846153844</v>
      </c>
      <c r="AG107" s="97">
        <f t="shared" si="54"/>
        <v>7720.1983846153844</v>
      </c>
      <c r="AH107" s="97">
        <f t="shared" si="54"/>
        <v>7720.1983846153844</v>
      </c>
      <c r="AI107" s="97">
        <f t="shared" si="54"/>
        <v>7720.1983846153844</v>
      </c>
      <c r="AJ107" s="97" t="str">
        <f t="shared" si="36"/>
        <v>3302.EHCP.I03.Sep241</v>
      </c>
      <c r="AK107" s="118" t="str">
        <f t="shared" si="37"/>
        <v>Christ Church Ce School.3302.EHCP.I03.Sep24</v>
      </c>
      <c r="AL107" s="97">
        <f t="shared" si="54"/>
        <v>7720.1983846153844</v>
      </c>
      <c r="AM107" s="97">
        <f t="shared" si="54"/>
        <v>7720.1983846153844</v>
      </c>
      <c r="AN107" s="97">
        <f t="shared" si="54"/>
        <v>7720.1983846153844</v>
      </c>
      <c r="AO107" s="97">
        <f t="shared" si="54"/>
        <v>7720.1983846153844</v>
      </c>
      <c r="AP107" s="97">
        <f t="shared" si="54"/>
        <v>7720.1983846153844</v>
      </c>
      <c r="AQ107" s="97">
        <f t="shared" si="54"/>
        <v>7720.1983846153844</v>
      </c>
      <c r="AR107" s="97">
        <f t="shared" si="54"/>
        <v>7720.1983846153844</v>
      </c>
      <c r="AS107" s="97">
        <f t="shared" si="47"/>
        <v>7720.1983846153844</v>
      </c>
      <c r="AT107" s="97">
        <f t="shared" si="47"/>
        <v>7720.1983846153844</v>
      </c>
      <c r="AU107" s="97">
        <f t="shared" si="47"/>
        <v>7720.1983846153844</v>
      </c>
      <c r="AV107" s="97">
        <f t="shared" si="47"/>
        <v>7720.1983846153844</v>
      </c>
      <c r="AW107" s="97">
        <f t="shared" si="47"/>
        <v>7720.1983846153844</v>
      </c>
      <c r="AX107" s="97">
        <f t="shared" si="47"/>
        <v>7720.1983846153844</v>
      </c>
      <c r="AY107" s="97">
        <f t="shared" si="47"/>
        <v>7720.1983846153844</v>
      </c>
      <c r="AZ107" s="97">
        <f t="shared" si="47"/>
        <v>7720.1983846153844</v>
      </c>
      <c r="BA107" s="97">
        <f t="shared" si="47"/>
        <v>7720.1983846153844</v>
      </c>
      <c r="BB107" s="97">
        <f t="shared" si="47"/>
        <v>7720.1983846153844</v>
      </c>
      <c r="BC107" s="97">
        <f t="shared" si="47"/>
        <v>7720.1983846153844</v>
      </c>
      <c r="BD107" s="97">
        <f t="shared" si="47"/>
        <v>7720.1983846153844</v>
      </c>
      <c r="BE107" s="119">
        <f t="shared" si="44"/>
        <v>98119.830000000016</v>
      </c>
      <c r="BF107" s="119">
        <f t="shared" si="45"/>
        <v>0</v>
      </c>
      <c r="BG107"/>
      <c r="BH107"/>
      <c r="BI107"/>
      <c r="BP107"/>
      <c r="BQ107"/>
      <c r="BR107"/>
      <c r="BS107"/>
      <c r="BT107"/>
    </row>
    <row r="108" spans="1:72" s="468" customFormat="1" x14ac:dyDescent="0.25">
      <c r="A108">
        <v>3023304</v>
      </c>
      <c r="B108" s="117">
        <v>3023304</v>
      </c>
      <c r="C108" t="s">
        <v>468</v>
      </c>
      <c r="D108" s="106">
        <v>0</v>
      </c>
      <c r="E108" s="106" t="s">
        <v>400</v>
      </c>
      <c r="F108" s="106" t="s">
        <v>409</v>
      </c>
      <c r="G108" t="s">
        <v>859</v>
      </c>
      <c r="H108" t="s">
        <v>871</v>
      </c>
      <c r="I108" t="s">
        <v>279</v>
      </c>
      <c r="J108">
        <v>661225</v>
      </c>
      <c r="K108" s="117" t="s">
        <v>12</v>
      </c>
      <c r="L108" s="106">
        <v>1</v>
      </c>
      <c r="M108" s="106" t="str">
        <f t="shared" si="41"/>
        <v>EHCP.I03</v>
      </c>
      <c r="N108" s="106">
        <v>400008</v>
      </c>
      <c r="O108" t="s">
        <v>34</v>
      </c>
      <c r="P108" t="s">
        <v>34</v>
      </c>
      <c r="Q108" t="s">
        <v>35</v>
      </c>
      <c r="R108" t="s">
        <v>36</v>
      </c>
      <c r="S108" t="s">
        <v>844</v>
      </c>
      <c r="T108" s="124">
        <v>143015.66999999998</v>
      </c>
      <c r="U108" t="str">
        <f t="shared" si="55"/>
        <v>3304.EHCP.I03.Ap251</v>
      </c>
      <c r="V108" t="str">
        <f t="shared" si="56"/>
        <v>Holy Trinity Ce School.3304.EHCP.I03.Ap25</v>
      </c>
      <c r="W108" s="118">
        <v>21599.076923076922</v>
      </c>
      <c r="X108" s="118" t="s">
        <v>24501</v>
      </c>
      <c r="Y108" s="118" t="s">
        <v>24502</v>
      </c>
      <c r="Z108" s="118">
        <v>10799.538461538461</v>
      </c>
      <c r="AA108" s="97" t="str">
        <f t="shared" si="52"/>
        <v>3304EHCP.I03Jun25</v>
      </c>
      <c r="AB108" s="118" t="str">
        <f t="shared" si="53"/>
        <v>Holy Tr.3304EHCP.I03Jun25</v>
      </c>
      <c r="AC108" s="97">
        <f t="shared" si="48"/>
        <v>11061.70546153846</v>
      </c>
      <c r="AE108" s="118"/>
      <c r="AF108" s="97">
        <f t="shared" si="54"/>
        <v>11061.70546153846</v>
      </c>
      <c r="AG108" s="97">
        <f t="shared" si="54"/>
        <v>11061.70546153846</v>
      </c>
      <c r="AH108" s="97">
        <f t="shared" si="54"/>
        <v>11061.70546153846</v>
      </c>
      <c r="AI108" s="97">
        <f t="shared" si="54"/>
        <v>11061.70546153846</v>
      </c>
      <c r="AJ108" s="97" t="str">
        <f t="shared" si="36"/>
        <v>3304.EHCP.I03.Sep241</v>
      </c>
      <c r="AK108" s="118" t="str">
        <f t="shared" si="37"/>
        <v>Holy Trinity Ce School.3304.EHCP.I03.Sep24</v>
      </c>
      <c r="AL108" s="97">
        <f t="shared" si="54"/>
        <v>11061.70546153846</v>
      </c>
      <c r="AM108" s="97">
        <f t="shared" si="54"/>
        <v>11061.70546153846</v>
      </c>
      <c r="AN108" s="97">
        <f t="shared" si="54"/>
        <v>11061.70546153846</v>
      </c>
      <c r="AO108" s="97">
        <f t="shared" si="54"/>
        <v>11061.70546153846</v>
      </c>
      <c r="AP108" s="97">
        <f t="shared" si="54"/>
        <v>11061.70546153846</v>
      </c>
      <c r="AQ108" s="97">
        <f t="shared" si="54"/>
        <v>11061.70546153846</v>
      </c>
      <c r="AR108" s="97">
        <f t="shared" si="54"/>
        <v>11061.70546153846</v>
      </c>
      <c r="AS108" s="97">
        <f t="shared" si="54"/>
        <v>11061.70546153846</v>
      </c>
      <c r="AT108" s="97">
        <f t="shared" si="54"/>
        <v>11061.70546153846</v>
      </c>
      <c r="AU108" s="97">
        <f t="shared" si="54"/>
        <v>11061.70546153846</v>
      </c>
      <c r="AV108" s="97">
        <f t="shared" ref="AS108:BD129" si="57">($T108-($W108+$Z108))/10</f>
        <v>11061.70546153846</v>
      </c>
      <c r="AW108" s="97">
        <f t="shared" si="57"/>
        <v>11061.70546153846</v>
      </c>
      <c r="AX108" s="97">
        <f t="shared" si="57"/>
        <v>11061.70546153846</v>
      </c>
      <c r="AY108" s="97">
        <f t="shared" si="57"/>
        <v>11061.70546153846</v>
      </c>
      <c r="AZ108" s="97">
        <f t="shared" si="57"/>
        <v>11061.70546153846</v>
      </c>
      <c r="BA108" s="97">
        <f t="shared" si="57"/>
        <v>11061.70546153846</v>
      </c>
      <c r="BB108" s="97">
        <f t="shared" si="57"/>
        <v>11061.70546153846</v>
      </c>
      <c r="BC108" s="97">
        <f t="shared" si="57"/>
        <v>11061.70546153846</v>
      </c>
      <c r="BD108" s="97">
        <f t="shared" si="57"/>
        <v>11061.70546153846</v>
      </c>
      <c r="BE108" s="119">
        <f t="shared" si="44"/>
        <v>143015.66999999995</v>
      </c>
      <c r="BF108" s="119">
        <f t="shared" si="45"/>
        <v>0</v>
      </c>
      <c r="BG108"/>
      <c r="BH108"/>
      <c r="BI108"/>
      <c r="BP108"/>
      <c r="BQ108"/>
      <c r="BR108"/>
      <c r="BS108"/>
      <c r="BT108"/>
    </row>
    <row r="109" spans="1:72" s="468" customFormat="1" x14ac:dyDescent="0.25">
      <c r="A109">
        <v>3023304</v>
      </c>
      <c r="B109" s="117">
        <v>3023304</v>
      </c>
      <c r="C109" t="s">
        <v>468</v>
      </c>
      <c r="D109" s="106">
        <v>0</v>
      </c>
      <c r="E109" s="106" t="s">
        <v>400</v>
      </c>
      <c r="F109" s="106" t="s">
        <v>409</v>
      </c>
      <c r="G109" t="s">
        <v>855</v>
      </c>
      <c r="H109" t="s">
        <v>277</v>
      </c>
      <c r="I109" t="s">
        <v>277</v>
      </c>
      <c r="J109">
        <v>661225</v>
      </c>
      <c r="K109" s="117" t="s">
        <v>12</v>
      </c>
      <c r="L109" s="106">
        <v>1</v>
      </c>
      <c r="M109" s="106" t="str">
        <f t="shared" si="41"/>
        <v>SEN .I03</v>
      </c>
      <c r="N109" s="106">
        <v>400008</v>
      </c>
      <c r="O109" t="s">
        <v>34</v>
      </c>
      <c r="P109" t="s">
        <v>34</v>
      </c>
      <c r="Q109" t="s">
        <v>35</v>
      </c>
      <c r="R109" t="s">
        <v>36</v>
      </c>
      <c r="S109" t="s">
        <v>840</v>
      </c>
      <c r="T109" s="124">
        <v>1255</v>
      </c>
      <c r="U109" t="str">
        <f t="shared" si="55"/>
        <v>3304.SEN .I03.Ap251</v>
      </c>
      <c r="V109" t="str">
        <f t="shared" si="56"/>
        <v>Holy Trinity Ce School.3304.SEN .I03.Ap25</v>
      </c>
      <c r="W109" s="118">
        <v>0</v>
      </c>
      <c r="X109" s="118" t="s">
        <v>24503</v>
      </c>
      <c r="Y109" s="118" t="s">
        <v>24504</v>
      </c>
      <c r="Z109" s="118">
        <v>0</v>
      </c>
      <c r="AA109" s="97" t="str">
        <f t="shared" si="52"/>
        <v>3304SEN .I03Jun25</v>
      </c>
      <c r="AB109" s="118" t="str">
        <f t="shared" si="53"/>
        <v>Holy Tr.3304SEN .I03Jun25</v>
      </c>
      <c r="AC109" s="97">
        <f t="shared" si="48"/>
        <v>125.5</v>
      </c>
      <c r="AE109" s="118"/>
      <c r="AF109" s="97">
        <f t="shared" si="54"/>
        <v>125.5</v>
      </c>
      <c r="AG109" s="97">
        <f t="shared" si="54"/>
        <v>125.5</v>
      </c>
      <c r="AH109" s="97">
        <f t="shared" si="54"/>
        <v>125.5</v>
      </c>
      <c r="AI109" s="97">
        <f t="shared" si="54"/>
        <v>125.5</v>
      </c>
      <c r="AJ109" s="97" t="str">
        <f t="shared" si="36"/>
        <v>3304.SEN .I03.Sep241</v>
      </c>
      <c r="AK109" s="118" t="str">
        <f t="shared" si="37"/>
        <v>Holy Trinity Ce School.3304.SEN .I03.Sep24</v>
      </c>
      <c r="AL109" s="97">
        <f t="shared" si="54"/>
        <v>125.5</v>
      </c>
      <c r="AM109" s="97">
        <f t="shared" si="54"/>
        <v>125.5</v>
      </c>
      <c r="AN109" s="97">
        <f t="shared" si="54"/>
        <v>125.5</v>
      </c>
      <c r="AO109" s="97">
        <f t="shared" si="54"/>
        <v>125.5</v>
      </c>
      <c r="AP109" s="97">
        <f t="shared" si="54"/>
        <v>125.5</v>
      </c>
      <c r="AQ109" s="97">
        <f t="shared" si="54"/>
        <v>125.5</v>
      </c>
      <c r="AR109" s="97">
        <f t="shared" si="54"/>
        <v>125.5</v>
      </c>
      <c r="AS109" s="97">
        <f t="shared" si="57"/>
        <v>125.5</v>
      </c>
      <c r="AT109" s="97">
        <f t="shared" si="57"/>
        <v>125.5</v>
      </c>
      <c r="AU109" s="97">
        <f t="shared" si="57"/>
        <v>125.5</v>
      </c>
      <c r="AV109" s="97">
        <f t="shared" si="57"/>
        <v>125.5</v>
      </c>
      <c r="AW109" s="97">
        <f t="shared" si="57"/>
        <v>125.5</v>
      </c>
      <c r="AX109" s="97">
        <f t="shared" si="57"/>
        <v>125.5</v>
      </c>
      <c r="AY109" s="97">
        <f t="shared" si="57"/>
        <v>125.5</v>
      </c>
      <c r="AZ109" s="97">
        <f t="shared" si="57"/>
        <v>125.5</v>
      </c>
      <c r="BA109" s="97">
        <f t="shared" si="57"/>
        <v>125.5</v>
      </c>
      <c r="BB109" s="97">
        <f t="shared" si="57"/>
        <v>125.5</v>
      </c>
      <c r="BC109" s="97">
        <f t="shared" si="57"/>
        <v>125.5</v>
      </c>
      <c r="BD109" s="97">
        <f t="shared" si="57"/>
        <v>125.5</v>
      </c>
      <c r="BE109" s="119">
        <f t="shared" si="44"/>
        <v>1255</v>
      </c>
      <c r="BF109" s="119">
        <f t="shared" si="45"/>
        <v>0</v>
      </c>
      <c r="BG109"/>
      <c r="BH109"/>
      <c r="BI109"/>
      <c r="BP109"/>
      <c r="BQ109"/>
      <c r="BR109"/>
      <c r="BS109"/>
      <c r="BT109"/>
    </row>
    <row r="110" spans="1:72" s="468" customFormat="1" x14ac:dyDescent="0.25">
      <c r="A110">
        <v>3023305</v>
      </c>
      <c r="B110" s="117">
        <v>3023305</v>
      </c>
      <c r="C110" t="s">
        <v>478</v>
      </c>
      <c r="D110" s="106">
        <v>0</v>
      </c>
      <c r="E110" s="106" t="s">
        <v>400</v>
      </c>
      <c r="F110" s="106" t="s">
        <v>409</v>
      </c>
      <c r="G110" t="s">
        <v>859</v>
      </c>
      <c r="H110" t="s">
        <v>871</v>
      </c>
      <c r="I110" t="s">
        <v>279</v>
      </c>
      <c r="J110">
        <v>661225</v>
      </c>
      <c r="K110" s="117" t="s">
        <v>12</v>
      </c>
      <c r="L110" s="106">
        <v>1</v>
      </c>
      <c r="M110" s="106" t="str">
        <f t="shared" si="41"/>
        <v>EHCP.I03</v>
      </c>
      <c r="N110" s="106">
        <v>400086</v>
      </c>
      <c r="O110" t="s">
        <v>163</v>
      </c>
      <c r="P110" t="s">
        <v>163</v>
      </c>
      <c r="Q110" t="s">
        <v>164</v>
      </c>
      <c r="R110" t="s">
        <v>165</v>
      </c>
      <c r="S110" t="s">
        <v>844</v>
      </c>
      <c r="T110" s="124">
        <v>39031</v>
      </c>
      <c r="U110" t="str">
        <f t="shared" si="55"/>
        <v>3305.EHCP.I03.Ap251</v>
      </c>
      <c r="V110" t="str">
        <f t="shared" si="56"/>
        <v>Monken Hadley Ce School.3305.EHCP.I03.Ap25</v>
      </c>
      <c r="W110" s="118">
        <v>6004.7692307692305</v>
      </c>
      <c r="X110" s="118" t="s">
        <v>24505</v>
      </c>
      <c r="Y110" s="118" t="s">
        <v>24506</v>
      </c>
      <c r="Z110" s="118">
        <v>3002.3846153846152</v>
      </c>
      <c r="AA110" s="97" t="str">
        <f t="shared" si="52"/>
        <v>3305EHCP.I03Jun25</v>
      </c>
      <c r="AB110" s="118" t="str">
        <f t="shared" si="53"/>
        <v>Monken .3305EHCP.I03Jun25</v>
      </c>
      <c r="AC110" s="97">
        <f t="shared" si="48"/>
        <v>3002.3846153846157</v>
      </c>
      <c r="AE110" s="118"/>
      <c r="AF110" s="97">
        <f t="shared" si="54"/>
        <v>3002.3846153846157</v>
      </c>
      <c r="AG110" s="97">
        <f t="shared" si="54"/>
        <v>3002.3846153846157</v>
      </c>
      <c r="AH110" s="97">
        <f t="shared" si="54"/>
        <v>3002.3846153846157</v>
      </c>
      <c r="AI110" s="97">
        <f t="shared" si="54"/>
        <v>3002.3846153846157</v>
      </c>
      <c r="AJ110" s="97" t="str">
        <f t="shared" si="36"/>
        <v>3305.EHCP.I03.Sep241</v>
      </c>
      <c r="AK110" s="118" t="str">
        <f t="shared" si="37"/>
        <v>Monken Hadley Ce School.3305.EHCP.I03.Sep24</v>
      </c>
      <c r="AL110" s="97">
        <f t="shared" si="54"/>
        <v>3002.3846153846157</v>
      </c>
      <c r="AM110" s="97">
        <f t="shared" si="54"/>
        <v>3002.3846153846157</v>
      </c>
      <c r="AN110" s="97">
        <f t="shared" si="54"/>
        <v>3002.3846153846157</v>
      </c>
      <c r="AO110" s="97">
        <f t="shared" si="54"/>
        <v>3002.3846153846157</v>
      </c>
      <c r="AP110" s="97">
        <f t="shared" si="54"/>
        <v>3002.3846153846157</v>
      </c>
      <c r="AQ110" s="97">
        <f t="shared" si="54"/>
        <v>3002.3846153846157</v>
      </c>
      <c r="AR110" s="97">
        <f t="shared" si="54"/>
        <v>3002.3846153846157</v>
      </c>
      <c r="AS110" s="97">
        <f t="shared" si="57"/>
        <v>3002.3846153846157</v>
      </c>
      <c r="AT110" s="97">
        <f t="shared" si="57"/>
        <v>3002.3846153846157</v>
      </c>
      <c r="AU110" s="97">
        <f t="shared" si="57"/>
        <v>3002.3846153846157</v>
      </c>
      <c r="AV110" s="97">
        <f t="shared" si="57"/>
        <v>3002.3846153846157</v>
      </c>
      <c r="AW110" s="97">
        <f t="shared" si="57"/>
        <v>3002.3846153846157</v>
      </c>
      <c r="AX110" s="97">
        <f t="shared" si="57"/>
        <v>3002.3846153846157</v>
      </c>
      <c r="AY110" s="97">
        <f t="shared" si="57"/>
        <v>3002.3846153846157</v>
      </c>
      <c r="AZ110" s="97">
        <f t="shared" si="57"/>
        <v>3002.3846153846157</v>
      </c>
      <c r="BA110" s="97">
        <f t="shared" si="57"/>
        <v>3002.3846153846157</v>
      </c>
      <c r="BB110" s="97">
        <f t="shared" si="57"/>
        <v>3002.3846153846157</v>
      </c>
      <c r="BC110" s="97">
        <f t="shared" si="57"/>
        <v>3002.3846153846157</v>
      </c>
      <c r="BD110" s="97">
        <f t="shared" si="57"/>
        <v>3002.3846153846157</v>
      </c>
      <c r="BE110" s="119">
        <f t="shared" si="44"/>
        <v>39031.000000000007</v>
      </c>
      <c r="BF110" s="119">
        <f t="shared" si="45"/>
        <v>0</v>
      </c>
      <c r="BG110"/>
      <c r="BH110"/>
      <c r="BI110"/>
      <c r="BP110"/>
      <c r="BQ110"/>
      <c r="BR110"/>
      <c r="BS110"/>
      <c r="BT110"/>
    </row>
    <row r="111" spans="1:72" s="468" customFormat="1" x14ac:dyDescent="0.25">
      <c r="A111">
        <v>3023307</v>
      </c>
      <c r="B111" s="117">
        <v>3023307</v>
      </c>
      <c r="C111" t="s">
        <v>504</v>
      </c>
      <c r="D111" s="106">
        <v>0</v>
      </c>
      <c r="E111" s="106" t="s">
        <v>400</v>
      </c>
      <c r="F111" s="106" t="s">
        <v>409</v>
      </c>
      <c r="G111" t="s">
        <v>859</v>
      </c>
      <c r="H111" t="s">
        <v>871</v>
      </c>
      <c r="I111" t="s">
        <v>279</v>
      </c>
      <c r="J111">
        <v>661225</v>
      </c>
      <c r="K111" s="117" t="s">
        <v>12</v>
      </c>
      <c r="L111" s="106">
        <v>1</v>
      </c>
      <c r="M111" s="106" t="str">
        <f t="shared" si="41"/>
        <v>EHCP.I03</v>
      </c>
      <c r="N111" s="106">
        <v>400114</v>
      </c>
      <c r="O111" t="s">
        <v>154</v>
      </c>
      <c r="P111" t="s">
        <v>154</v>
      </c>
      <c r="Q111" t="s">
        <v>155</v>
      </c>
      <c r="R111" t="s">
        <v>156</v>
      </c>
      <c r="S111" t="s">
        <v>844</v>
      </c>
      <c r="T111" s="124">
        <v>65481</v>
      </c>
      <c r="U111" t="str">
        <f t="shared" si="55"/>
        <v>3307.EHCP.I03.Ap251</v>
      </c>
      <c r="V111" t="str">
        <f t="shared" si="56"/>
        <v>St John's Ce School N11.3307.EHCP.I03.Ap25</v>
      </c>
      <c r="W111" s="118">
        <v>11454.153846153846</v>
      </c>
      <c r="X111" s="118" t="s">
        <v>24507</v>
      </c>
      <c r="Y111" s="118" t="s">
        <v>24508</v>
      </c>
      <c r="Z111" s="118">
        <v>5727.0769230769229</v>
      </c>
      <c r="AA111" s="97" t="str">
        <f t="shared" si="52"/>
        <v>3307EHCP.I03Jun25</v>
      </c>
      <c r="AB111" s="118" t="str">
        <f t="shared" si="53"/>
        <v>St John.3307EHCP.I03Jun25</v>
      </c>
      <c r="AC111" s="97">
        <f t="shared" si="48"/>
        <v>4829.9769230769234</v>
      </c>
      <c r="AE111" s="118"/>
      <c r="AF111" s="97">
        <f t="shared" si="54"/>
        <v>4829.9769230769234</v>
      </c>
      <c r="AG111" s="97">
        <f t="shared" si="54"/>
        <v>4829.9769230769234</v>
      </c>
      <c r="AH111" s="97">
        <f t="shared" si="54"/>
        <v>4829.9769230769234</v>
      </c>
      <c r="AI111" s="97">
        <f t="shared" si="54"/>
        <v>4829.9769230769234</v>
      </c>
      <c r="AJ111" s="97" t="str">
        <f t="shared" si="36"/>
        <v>3307.EHCP.I03.Sep241</v>
      </c>
      <c r="AK111" s="118" t="str">
        <f t="shared" si="37"/>
        <v>St John's Ce School N11.3307.EHCP.I03.Sep24</v>
      </c>
      <c r="AL111" s="97">
        <f t="shared" si="54"/>
        <v>4829.9769230769234</v>
      </c>
      <c r="AM111" s="97">
        <f t="shared" si="54"/>
        <v>4829.9769230769234</v>
      </c>
      <c r="AN111" s="97">
        <f t="shared" si="54"/>
        <v>4829.9769230769234</v>
      </c>
      <c r="AO111" s="97">
        <f t="shared" si="54"/>
        <v>4829.9769230769234</v>
      </c>
      <c r="AP111" s="97">
        <f t="shared" si="54"/>
        <v>4829.9769230769234</v>
      </c>
      <c r="AQ111" s="97">
        <f t="shared" si="54"/>
        <v>4829.9769230769234</v>
      </c>
      <c r="AR111" s="97">
        <f t="shared" si="54"/>
        <v>4829.9769230769234</v>
      </c>
      <c r="AS111" s="97">
        <f t="shared" si="57"/>
        <v>4829.9769230769234</v>
      </c>
      <c r="AT111" s="97">
        <f t="shared" si="57"/>
        <v>4829.9769230769234</v>
      </c>
      <c r="AU111" s="97">
        <f t="shared" si="57"/>
        <v>4829.9769230769234</v>
      </c>
      <c r="AV111" s="97">
        <f t="shared" si="57"/>
        <v>4829.9769230769234</v>
      </c>
      <c r="AW111" s="97">
        <f t="shared" si="57"/>
        <v>4829.9769230769234</v>
      </c>
      <c r="AX111" s="97">
        <f t="shared" si="57"/>
        <v>4829.9769230769234</v>
      </c>
      <c r="AY111" s="97">
        <f t="shared" si="57"/>
        <v>4829.9769230769234</v>
      </c>
      <c r="AZ111" s="97">
        <f t="shared" si="57"/>
        <v>4829.9769230769234</v>
      </c>
      <c r="BA111" s="97">
        <f t="shared" si="57"/>
        <v>4829.9769230769234</v>
      </c>
      <c r="BB111" s="97">
        <f t="shared" si="57"/>
        <v>4829.9769230769234</v>
      </c>
      <c r="BC111" s="97">
        <f t="shared" si="57"/>
        <v>4829.9769230769234</v>
      </c>
      <c r="BD111" s="97">
        <f t="shared" si="57"/>
        <v>4829.9769230769234</v>
      </c>
      <c r="BE111" s="119">
        <f t="shared" si="44"/>
        <v>65481</v>
      </c>
      <c r="BF111" s="119">
        <f t="shared" si="45"/>
        <v>0</v>
      </c>
      <c r="BG111"/>
      <c r="BH111"/>
      <c r="BI111"/>
      <c r="BP111"/>
      <c r="BQ111"/>
      <c r="BR111"/>
      <c r="BS111"/>
      <c r="BT111"/>
    </row>
    <row r="112" spans="1:72" s="468" customFormat="1" x14ac:dyDescent="0.25">
      <c r="A112">
        <v>3023309</v>
      </c>
      <c r="B112" s="117">
        <v>3023309</v>
      </c>
      <c r="C112" t="s">
        <v>503</v>
      </c>
      <c r="D112" s="106">
        <v>0</v>
      </c>
      <c r="E112" s="106" t="s">
        <v>400</v>
      </c>
      <c r="F112" s="106" t="s">
        <v>409</v>
      </c>
      <c r="G112" t="s">
        <v>859</v>
      </c>
      <c r="H112" t="s">
        <v>871</v>
      </c>
      <c r="I112" t="s">
        <v>279</v>
      </c>
      <c r="J112">
        <v>661225</v>
      </c>
      <c r="K112" s="117" t="s">
        <v>12</v>
      </c>
      <c r="L112" s="106">
        <v>1</v>
      </c>
      <c r="M112" s="106" t="str">
        <f t="shared" si="41"/>
        <v>EHCP.I03</v>
      </c>
      <c r="N112" s="106">
        <v>400098</v>
      </c>
      <c r="O112" t="s">
        <v>28</v>
      </c>
      <c r="P112" t="s">
        <v>28</v>
      </c>
      <c r="Q112" t="s">
        <v>29</v>
      </c>
      <c r="R112" t="s">
        <v>30</v>
      </c>
      <c r="S112" t="s">
        <v>844</v>
      </c>
      <c r="T112" s="124">
        <v>93323</v>
      </c>
      <c r="U112" t="str">
        <f t="shared" si="55"/>
        <v>3309.EHCP.I03.Ap251</v>
      </c>
      <c r="V112" t="str">
        <f t="shared" si="56"/>
        <v>St John's Ce School N20.3309.EHCP.I03.Ap25</v>
      </c>
      <c r="W112" s="118">
        <v>13461.076923076924</v>
      </c>
      <c r="X112" s="118" t="s">
        <v>24509</v>
      </c>
      <c r="Y112" s="118" t="s">
        <v>24510</v>
      </c>
      <c r="Z112" s="118">
        <v>6730.5384615384619</v>
      </c>
      <c r="AA112" s="97" t="str">
        <f t="shared" si="52"/>
        <v>3309EHCP.I03Jun25</v>
      </c>
      <c r="AB112" s="118" t="str">
        <f t="shared" si="53"/>
        <v>St John.3309EHCP.I03Jun25</v>
      </c>
      <c r="AC112" s="97">
        <f t="shared" si="48"/>
        <v>7313.1384615384613</v>
      </c>
      <c r="AE112" s="118"/>
      <c r="AF112" s="97">
        <f t="shared" si="54"/>
        <v>7313.1384615384613</v>
      </c>
      <c r="AG112" s="97">
        <f t="shared" si="54"/>
        <v>7313.1384615384613</v>
      </c>
      <c r="AH112" s="97">
        <f t="shared" si="54"/>
        <v>7313.1384615384613</v>
      </c>
      <c r="AI112" s="97">
        <f t="shared" si="54"/>
        <v>7313.1384615384613</v>
      </c>
      <c r="AJ112" s="97" t="str">
        <f t="shared" si="36"/>
        <v>3309.EHCP.I03.Sep241</v>
      </c>
      <c r="AK112" s="118" t="str">
        <f t="shared" si="37"/>
        <v>St John's Ce School N20.3309.EHCP.I03.Sep24</v>
      </c>
      <c r="AL112" s="97">
        <f t="shared" si="54"/>
        <v>7313.1384615384613</v>
      </c>
      <c r="AM112" s="97">
        <f t="shared" si="54"/>
        <v>7313.1384615384613</v>
      </c>
      <c r="AN112" s="97">
        <f t="shared" si="54"/>
        <v>7313.1384615384613</v>
      </c>
      <c r="AO112" s="97">
        <f t="shared" si="54"/>
        <v>7313.1384615384613</v>
      </c>
      <c r="AP112" s="97">
        <f t="shared" si="54"/>
        <v>7313.1384615384613</v>
      </c>
      <c r="AQ112" s="97">
        <f t="shared" si="54"/>
        <v>7313.1384615384613</v>
      </c>
      <c r="AR112" s="97">
        <f t="shared" si="54"/>
        <v>7313.1384615384613</v>
      </c>
      <c r="AS112" s="97">
        <f t="shared" si="57"/>
        <v>7313.1384615384613</v>
      </c>
      <c r="AT112" s="97">
        <f t="shared" si="57"/>
        <v>7313.1384615384613</v>
      </c>
      <c r="AU112" s="97">
        <f t="shared" si="57"/>
        <v>7313.1384615384613</v>
      </c>
      <c r="AV112" s="97">
        <f t="shared" si="57"/>
        <v>7313.1384615384613</v>
      </c>
      <c r="AW112" s="97">
        <f t="shared" si="57"/>
        <v>7313.1384615384613</v>
      </c>
      <c r="AX112" s="97">
        <f t="shared" si="57"/>
        <v>7313.1384615384613</v>
      </c>
      <c r="AY112" s="97">
        <f t="shared" si="57"/>
        <v>7313.1384615384613</v>
      </c>
      <c r="AZ112" s="97">
        <f t="shared" si="57"/>
        <v>7313.1384615384613</v>
      </c>
      <c r="BA112" s="97">
        <f t="shared" si="57"/>
        <v>7313.1384615384613</v>
      </c>
      <c r="BB112" s="97">
        <f t="shared" si="57"/>
        <v>7313.1384615384613</v>
      </c>
      <c r="BC112" s="97">
        <f t="shared" si="57"/>
        <v>7313.1384615384613</v>
      </c>
      <c r="BD112" s="97">
        <f t="shared" si="57"/>
        <v>7313.1384615384613</v>
      </c>
      <c r="BE112" s="119">
        <f t="shared" si="44"/>
        <v>93322.999999999985</v>
      </c>
      <c r="BF112" s="119">
        <f t="shared" si="45"/>
        <v>0</v>
      </c>
      <c r="BG112"/>
      <c r="BH112"/>
      <c r="BI112"/>
      <c r="BP112"/>
      <c r="BQ112"/>
      <c r="BR112"/>
      <c r="BS112"/>
      <c r="BT112"/>
    </row>
    <row r="113" spans="1:72" s="468" customFormat="1" hidden="1" x14ac:dyDescent="0.25">
      <c r="A113">
        <v>3023309</v>
      </c>
      <c r="B113" s="117">
        <v>3023309</v>
      </c>
      <c r="C113" t="s">
        <v>503</v>
      </c>
      <c r="D113" s="106">
        <v>0</v>
      </c>
      <c r="E113" s="106" t="s">
        <v>400</v>
      </c>
      <c r="F113" s="106" t="s">
        <v>409</v>
      </c>
      <c r="G113" t="s">
        <v>855</v>
      </c>
      <c r="H113" t="s">
        <v>277</v>
      </c>
      <c r="I113" t="s">
        <v>277</v>
      </c>
      <c r="J113">
        <v>661225</v>
      </c>
      <c r="K113" s="117" t="s">
        <v>12</v>
      </c>
      <c r="L113" s="106">
        <v>1</v>
      </c>
      <c r="M113" s="106" t="str">
        <f t="shared" si="41"/>
        <v>SEN .I03</v>
      </c>
      <c r="N113" s="106">
        <v>400098</v>
      </c>
      <c r="O113" t="s">
        <v>28</v>
      </c>
      <c r="P113" t="s">
        <v>28</v>
      </c>
      <c r="Q113" t="s">
        <v>29</v>
      </c>
      <c r="R113" t="s">
        <v>30</v>
      </c>
      <c r="S113" t="s">
        <v>840</v>
      </c>
      <c r="T113" s="124">
        <v>0</v>
      </c>
      <c r="U113" t="str">
        <f t="shared" si="55"/>
        <v>3309.SEN .I03.Ap251</v>
      </c>
      <c r="V113" t="str">
        <f t="shared" si="56"/>
        <v>St John's Ce School N20.3309.SEN .I03.Ap25</v>
      </c>
      <c r="W113" s="118">
        <v>0</v>
      </c>
      <c r="X113" s="118" t="s">
        <v>24511</v>
      </c>
      <c r="Y113" s="118" t="s">
        <v>24512</v>
      </c>
      <c r="Z113" s="118">
        <v>0</v>
      </c>
      <c r="AA113" s="118"/>
      <c r="AB113" s="118">
        <f t="shared" ref="AB113:AB125" si="58">$T113/13</f>
        <v>0</v>
      </c>
      <c r="AC113" s="97">
        <f t="shared" si="48"/>
        <v>0</v>
      </c>
      <c r="AE113" s="118"/>
      <c r="AF113" s="97">
        <f t="shared" si="54"/>
        <v>0</v>
      </c>
      <c r="AG113" s="97">
        <f t="shared" si="54"/>
        <v>0</v>
      </c>
      <c r="AH113" s="97">
        <f t="shared" si="54"/>
        <v>0</v>
      </c>
      <c r="AI113" s="97">
        <f t="shared" si="54"/>
        <v>0</v>
      </c>
      <c r="AJ113" s="97"/>
      <c r="AK113" s="118"/>
      <c r="AL113" s="97">
        <f t="shared" si="54"/>
        <v>0</v>
      </c>
      <c r="AM113" s="97">
        <f t="shared" si="54"/>
        <v>0</v>
      </c>
      <c r="AN113" s="97">
        <f t="shared" si="54"/>
        <v>0</v>
      </c>
      <c r="AO113" s="97">
        <f t="shared" si="54"/>
        <v>0</v>
      </c>
      <c r="AP113" s="97">
        <f t="shared" si="54"/>
        <v>0</v>
      </c>
      <c r="AQ113" s="97">
        <f t="shared" si="54"/>
        <v>0</v>
      </c>
      <c r="AR113" s="97">
        <f t="shared" si="54"/>
        <v>0</v>
      </c>
      <c r="AS113" s="97">
        <f t="shared" si="57"/>
        <v>0</v>
      </c>
      <c r="AT113" s="97">
        <f t="shared" si="57"/>
        <v>0</v>
      </c>
      <c r="AU113" s="97">
        <f t="shared" si="57"/>
        <v>0</v>
      </c>
      <c r="AV113" s="97">
        <f t="shared" si="57"/>
        <v>0</v>
      </c>
      <c r="AW113" s="97">
        <f t="shared" si="57"/>
        <v>0</v>
      </c>
      <c r="AX113" s="97">
        <f t="shared" si="57"/>
        <v>0</v>
      </c>
      <c r="AY113" s="97">
        <f t="shared" si="57"/>
        <v>0</v>
      </c>
      <c r="AZ113" s="97">
        <f t="shared" si="57"/>
        <v>0</v>
      </c>
      <c r="BA113" s="97">
        <f t="shared" si="57"/>
        <v>0</v>
      </c>
      <c r="BB113" s="97">
        <f t="shared" si="57"/>
        <v>0</v>
      </c>
      <c r="BC113" s="97">
        <f t="shared" si="57"/>
        <v>0</v>
      </c>
      <c r="BD113" s="97">
        <f t="shared" si="57"/>
        <v>0</v>
      </c>
      <c r="BE113" s="119">
        <f t="shared" si="44"/>
        <v>0</v>
      </c>
      <c r="BF113" s="119">
        <f t="shared" si="45"/>
        <v>0</v>
      </c>
      <c r="BG113"/>
      <c r="BH113"/>
      <c r="BI113"/>
      <c r="BP113"/>
      <c r="BQ113"/>
      <c r="BR113"/>
      <c r="BS113"/>
      <c r="BT113"/>
    </row>
    <row r="114" spans="1:72" s="468" customFormat="1" x14ac:dyDescent="0.25">
      <c r="A114">
        <v>3023311</v>
      </c>
      <c r="B114" s="117">
        <v>3023311</v>
      </c>
      <c r="C114" t="s">
        <v>508</v>
      </c>
      <c r="D114" s="106">
        <v>0</v>
      </c>
      <c r="E114" s="106" t="s">
        <v>400</v>
      </c>
      <c r="F114" s="106" t="s">
        <v>409</v>
      </c>
      <c r="G114" t="s">
        <v>859</v>
      </c>
      <c r="H114" t="s">
        <v>871</v>
      </c>
      <c r="I114" t="s">
        <v>279</v>
      </c>
      <c r="J114">
        <v>661225</v>
      </c>
      <c r="K114" s="117" t="s">
        <v>12</v>
      </c>
      <c r="L114" s="106">
        <v>1</v>
      </c>
      <c r="M114" s="106" t="str">
        <f t="shared" si="41"/>
        <v>EHCP.I03</v>
      </c>
      <c r="N114" s="106">
        <v>400058</v>
      </c>
      <c r="O114" t="s">
        <v>215</v>
      </c>
      <c r="P114" t="s">
        <v>215</v>
      </c>
      <c r="Q114" t="s">
        <v>216</v>
      </c>
      <c r="R114" t="s">
        <v>217</v>
      </c>
      <c r="S114" t="s">
        <v>844</v>
      </c>
      <c r="T114" s="124">
        <v>81847.070000000007</v>
      </c>
      <c r="U114" t="str">
        <f t="shared" si="55"/>
        <v>3311.EHCP.I03.Ap251</v>
      </c>
      <c r="V114" t="str">
        <f t="shared" si="56"/>
        <v>St Marys Ce School N3.3311.EHCP.I03.Ap25</v>
      </c>
      <c r="W114" s="118">
        <v>9732.9230769230762</v>
      </c>
      <c r="X114" s="118" t="s">
        <v>24513</v>
      </c>
      <c r="Y114" s="118" t="s">
        <v>24514</v>
      </c>
      <c r="Z114" s="118">
        <v>4866.4615384615381</v>
      </c>
      <c r="AA114" s="97" t="str">
        <f>RIGHT(A114,4)&amp;M114&amp;"Jun25"</f>
        <v>3311EHCP.I03Jun25</v>
      </c>
      <c r="AB114" s="118" t="str">
        <f t="shared" ref="AB114:AB117" si="59">LEFT(C114,7)&amp;"."&amp;AA114</f>
        <v>St Mary.3311EHCP.I03Jun25</v>
      </c>
      <c r="AC114" s="97">
        <f t="shared" si="48"/>
        <v>6724.7685384615397</v>
      </c>
      <c r="AE114" s="118"/>
      <c r="AF114" s="97">
        <f t="shared" si="54"/>
        <v>6724.7685384615397</v>
      </c>
      <c r="AG114" s="97">
        <f t="shared" si="54"/>
        <v>6724.7685384615397</v>
      </c>
      <c r="AH114" s="97">
        <f t="shared" si="54"/>
        <v>6724.7685384615397</v>
      </c>
      <c r="AI114" s="97">
        <f t="shared" si="54"/>
        <v>6724.7685384615397</v>
      </c>
      <c r="AJ114" s="97" t="str">
        <f t="shared" si="36"/>
        <v>3311.EHCP.I03.Sep241</v>
      </c>
      <c r="AK114" s="118" t="str">
        <f t="shared" si="37"/>
        <v>St Marys Ce School N3.3311.EHCP.I03.Sep24</v>
      </c>
      <c r="AL114" s="97">
        <f t="shared" si="54"/>
        <v>6724.7685384615397</v>
      </c>
      <c r="AM114" s="97">
        <f t="shared" si="54"/>
        <v>6724.7685384615397</v>
      </c>
      <c r="AN114" s="97">
        <f t="shared" si="54"/>
        <v>6724.7685384615397</v>
      </c>
      <c r="AO114" s="97">
        <f t="shared" si="54"/>
        <v>6724.7685384615397</v>
      </c>
      <c r="AP114" s="97">
        <f t="shared" si="54"/>
        <v>6724.7685384615397</v>
      </c>
      <c r="AQ114" s="97">
        <f t="shared" si="54"/>
        <v>6724.7685384615397</v>
      </c>
      <c r="AR114" s="97">
        <f t="shared" si="54"/>
        <v>6724.7685384615397</v>
      </c>
      <c r="AS114" s="97">
        <f t="shared" si="57"/>
        <v>6724.7685384615397</v>
      </c>
      <c r="AT114" s="97">
        <f t="shared" si="57"/>
        <v>6724.7685384615397</v>
      </c>
      <c r="AU114" s="97">
        <f t="shared" si="57"/>
        <v>6724.7685384615397</v>
      </c>
      <c r="AV114" s="97">
        <f t="shared" si="57"/>
        <v>6724.7685384615397</v>
      </c>
      <c r="AW114" s="97">
        <f t="shared" si="57"/>
        <v>6724.7685384615397</v>
      </c>
      <c r="AX114" s="97">
        <f t="shared" si="57"/>
        <v>6724.7685384615397</v>
      </c>
      <c r="AY114" s="97">
        <f t="shared" si="57"/>
        <v>6724.7685384615397</v>
      </c>
      <c r="AZ114" s="97">
        <f t="shared" si="57"/>
        <v>6724.7685384615397</v>
      </c>
      <c r="BA114" s="97">
        <f t="shared" si="57"/>
        <v>6724.7685384615397</v>
      </c>
      <c r="BB114" s="97">
        <f t="shared" si="57"/>
        <v>6724.7685384615397</v>
      </c>
      <c r="BC114" s="97">
        <f t="shared" si="57"/>
        <v>6724.7685384615397</v>
      </c>
      <c r="BD114" s="97">
        <f t="shared" si="57"/>
        <v>6724.7685384615397</v>
      </c>
      <c r="BE114" s="119">
        <f t="shared" si="44"/>
        <v>81847.070000000007</v>
      </c>
      <c r="BF114" s="119">
        <f t="shared" si="45"/>
        <v>0</v>
      </c>
      <c r="BG114"/>
      <c r="BH114"/>
      <c r="BI114"/>
      <c r="BP114"/>
      <c r="BQ114"/>
      <c r="BR114"/>
      <c r="BS114"/>
      <c r="BT114"/>
    </row>
    <row r="115" spans="1:72" s="468" customFormat="1" x14ac:dyDescent="0.25">
      <c r="A115">
        <v>3023311</v>
      </c>
      <c r="B115" s="117">
        <v>3023311</v>
      </c>
      <c r="C115" t="s">
        <v>508</v>
      </c>
      <c r="D115" s="106">
        <v>0</v>
      </c>
      <c r="E115" s="106" t="s">
        <v>400</v>
      </c>
      <c r="F115" s="106" t="s">
        <v>409</v>
      </c>
      <c r="G115" t="s">
        <v>855</v>
      </c>
      <c r="H115" t="s">
        <v>277</v>
      </c>
      <c r="I115" t="s">
        <v>277</v>
      </c>
      <c r="J115">
        <v>661225</v>
      </c>
      <c r="K115" s="117" t="s">
        <v>12</v>
      </c>
      <c r="L115" s="106">
        <v>1</v>
      </c>
      <c r="M115" s="106" t="str">
        <f t="shared" si="41"/>
        <v>SEN .I03</v>
      </c>
      <c r="N115" s="106">
        <v>400058</v>
      </c>
      <c r="O115" t="s">
        <v>215</v>
      </c>
      <c r="P115" t="s">
        <v>215</v>
      </c>
      <c r="Q115" t="s">
        <v>216</v>
      </c>
      <c r="R115" t="s">
        <v>217</v>
      </c>
      <c r="S115" t="s">
        <v>840</v>
      </c>
      <c r="T115" s="124">
        <v>3227</v>
      </c>
      <c r="U115" t="str">
        <f t="shared" si="55"/>
        <v>3311.SEN .I03.Ap251</v>
      </c>
      <c r="V115" t="str">
        <f t="shared" si="56"/>
        <v>St Marys Ce School N3.3311.SEN .I03.Ap25</v>
      </c>
      <c r="W115" s="118">
        <v>496.46153846153845</v>
      </c>
      <c r="X115" s="118" t="s">
        <v>24515</v>
      </c>
      <c r="Y115" s="118" t="s">
        <v>24516</v>
      </c>
      <c r="Z115" s="118">
        <v>248.23076923076923</v>
      </c>
      <c r="AA115" s="97" t="str">
        <f>RIGHT(A115,4)&amp;M115&amp;"Jun25"</f>
        <v>3311SEN .I03Jun25</v>
      </c>
      <c r="AB115" s="118" t="str">
        <f t="shared" si="59"/>
        <v>St Mary.3311SEN .I03Jun25</v>
      </c>
      <c r="AC115" s="97">
        <f t="shared" si="48"/>
        <v>248.23076923076923</v>
      </c>
      <c r="AE115" s="118"/>
      <c r="AF115" s="97">
        <f t="shared" si="54"/>
        <v>248.23076923076923</v>
      </c>
      <c r="AG115" s="97">
        <f t="shared" si="54"/>
        <v>248.23076923076923</v>
      </c>
      <c r="AH115" s="97">
        <f t="shared" si="54"/>
        <v>248.23076923076923</v>
      </c>
      <c r="AI115" s="97">
        <f t="shared" si="54"/>
        <v>248.23076923076923</v>
      </c>
      <c r="AJ115" s="97" t="str">
        <f t="shared" si="36"/>
        <v>3311.SEN .I03.Sep241</v>
      </c>
      <c r="AK115" s="118" t="str">
        <f t="shared" si="37"/>
        <v>St Marys Ce School N3.3311.SEN .I03.Sep24</v>
      </c>
      <c r="AL115" s="97">
        <f t="shared" si="54"/>
        <v>248.23076923076923</v>
      </c>
      <c r="AM115" s="97">
        <f t="shared" si="54"/>
        <v>248.23076923076923</v>
      </c>
      <c r="AN115" s="97">
        <f t="shared" si="54"/>
        <v>248.23076923076923</v>
      </c>
      <c r="AO115" s="97">
        <f t="shared" si="54"/>
        <v>248.23076923076923</v>
      </c>
      <c r="AP115" s="97">
        <f t="shared" si="54"/>
        <v>248.23076923076923</v>
      </c>
      <c r="AQ115" s="97">
        <f t="shared" si="54"/>
        <v>248.23076923076923</v>
      </c>
      <c r="AR115" s="97">
        <f t="shared" si="54"/>
        <v>248.23076923076923</v>
      </c>
      <c r="AS115" s="97">
        <f t="shared" si="57"/>
        <v>248.23076923076923</v>
      </c>
      <c r="AT115" s="97">
        <f t="shared" si="57"/>
        <v>248.23076923076923</v>
      </c>
      <c r="AU115" s="97">
        <f t="shared" si="57"/>
        <v>248.23076923076923</v>
      </c>
      <c r="AV115" s="97">
        <f t="shared" si="57"/>
        <v>248.23076923076923</v>
      </c>
      <c r="AW115" s="97">
        <f t="shared" si="57"/>
        <v>248.23076923076923</v>
      </c>
      <c r="AX115" s="97">
        <f t="shared" si="57"/>
        <v>248.23076923076923</v>
      </c>
      <c r="AY115" s="97">
        <f t="shared" si="57"/>
        <v>248.23076923076923</v>
      </c>
      <c r="AZ115" s="97">
        <f t="shared" si="57"/>
        <v>248.23076923076923</v>
      </c>
      <c r="BA115" s="97">
        <f t="shared" si="57"/>
        <v>248.23076923076923</v>
      </c>
      <c r="BB115" s="97">
        <f t="shared" si="57"/>
        <v>248.23076923076923</v>
      </c>
      <c r="BC115" s="97">
        <f t="shared" si="57"/>
        <v>248.23076923076923</v>
      </c>
      <c r="BD115" s="97">
        <f t="shared" si="57"/>
        <v>248.23076923076923</v>
      </c>
      <c r="BE115" s="119">
        <f t="shared" si="44"/>
        <v>3226.9999999999995</v>
      </c>
      <c r="BF115" s="119">
        <f t="shared" si="45"/>
        <v>0</v>
      </c>
      <c r="BG115"/>
      <c r="BH115"/>
      <c r="BI115"/>
      <c r="BP115"/>
      <c r="BQ115"/>
      <c r="BR115"/>
      <c r="BS115"/>
      <c r="BT115"/>
    </row>
    <row r="116" spans="1:72" s="468" customFormat="1" x14ac:dyDescent="0.25">
      <c r="A116">
        <v>3023312</v>
      </c>
      <c r="B116" s="117">
        <v>3023312</v>
      </c>
      <c r="C116" t="s">
        <v>510</v>
      </c>
      <c r="D116" s="106">
        <v>0</v>
      </c>
      <c r="E116" s="106" t="s">
        <v>400</v>
      </c>
      <c r="F116" s="106" t="s">
        <v>409</v>
      </c>
      <c r="G116" t="s">
        <v>859</v>
      </c>
      <c r="H116" t="s">
        <v>871</v>
      </c>
      <c r="I116" t="s">
        <v>279</v>
      </c>
      <c r="J116">
        <v>661225</v>
      </c>
      <c r="K116" s="117" t="s">
        <v>12</v>
      </c>
      <c r="L116" s="106">
        <v>1</v>
      </c>
      <c r="M116" s="106" t="str">
        <f t="shared" si="41"/>
        <v>EHCP.I03</v>
      </c>
      <c r="N116" s="106">
        <v>400017</v>
      </c>
      <c r="O116" t="s">
        <v>181</v>
      </c>
      <c r="P116" t="s">
        <v>181</v>
      </c>
      <c r="Q116" t="s">
        <v>182</v>
      </c>
      <c r="R116" t="s">
        <v>183</v>
      </c>
      <c r="S116" t="s">
        <v>844</v>
      </c>
      <c r="T116" s="124">
        <v>126799.16666666667</v>
      </c>
      <c r="U116" t="str">
        <f t="shared" si="55"/>
        <v>3312.EHCP.I03.Ap251</v>
      </c>
      <c r="V116" t="str">
        <f t="shared" si="56"/>
        <v>St Mary's Ce School En4.3312.EHCP.I03.Ap25</v>
      </c>
      <c r="W116" s="118">
        <v>19507.564102564102</v>
      </c>
      <c r="X116" s="118" t="s">
        <v>24517</v>
      </c>
      <c r="Y116" s="118" t="s">
        <v>24518</v>
      </c>
      <c r="Z116" s="118">
        <v>9753.7820512820508</v>
      </c>
      <c r="AA116" s="97" t="str">
        <f>RIGHT(A116,4)&amp;M116&amp;"Jun25"</f>
        <v>3312EHCP.I03Jun25</v>
      </c>
      <c r="AB116" s="118" t="str">
        <f t="shared" si="59"/>
        <v>St Mary.3312EHCP.I03Jun25</v>
      </c>
      <c r="AC116" s="97">
        <f t="shared" si="48"/>
        <v>9753.7820512820508</v>
      </c>
      <c r="AE116" s="118"/>
      <c r="AF116" s="97">
        <f t="shared" si="54"/>
        <v>9753.7820512820508</v>
      </c>
      <c r="AG116" s="97">
        <f t="shared" si="54"/>
        <v>9753.7820512820508</v>
      </c>
      <c r="AH116" s="97">
        <f t="shared" si="54"/>
        <v>9753.7820512820508</v>
      </c>
      <c r="AI116" s="97">
        <f t="shared" si="54"/>
        <v>9753.7820512820508</v>
      </c>
      <c r="AJ116" s="97" t="str">
        <f t="shared" si="36"/>
        <v>3312.EHCP.I03.Sep241</v>
      </c>
      <c r="AK116" s="118" t="str">
        <f t="shared" si="37"/>
        <v>St Mary's Ce School En4.3312.EHCP.I03.Sep24</v>
      </c>
      <c r="AL116" s="97">
        <f t="shared" si="54"/>
        <v>9753.7820512820508</v>
      </c>
      <c r="AM116" s="97">
        <f t="shared" si="54"/>
        <v>9753.7820512820508</v>
      </c>
      <c r="AN116" s="97">
        <f t="shared" si="54"/>
        <v>9753.7820512820508</v>
      </c>
      <c r="AO116" s="97">
        <f t="shared" si="54"/>
        <v>9753.7820512820508</v>
      </c>
      <c r="AP116" s="97">
        <f t="shared" si="54"/>
        <v>9753.7820512820508</v>
      </c>
      <c r="AQ116" s="97">
        <f t="shared" si="54"/>
        <v>9753.7820512820508</v>
      </c>
      <c r="AR116" s="97">
        <f t="shared" si="54"/>
        <v>9753.7820512820508</v>
      </c>
      <c r="AS116" s="97">
        <f t="shared" si="57"/>
        <v>9753.7820512820508</v>
      </c>
      <c r="AT116" s="97">
        <f t="shared" si="57"/>
        <v>9753.7820512820508</v>
      </c>
      <c r="AU116" s="97">
        <f t="shared" si="57"/>
        <v>9753.7820512820508</v>
      </c>
      <c r="AV116" s="97">
        <f t="shared" si="57"/>
        <v>9753.7820512820508</v>
      </c>
      <c r="AW116" s="97">
        <f t="shared" si="57"/>
        <v>9753.7820512820508</v>
      </c>
      <c r="AX116" s="97">
        <f t="shared" si="57"/>
        <v>9753.7820512820508</v>
      </c>
      <c r="AY116" s="97">
        <f t="shared" si="57"/>
        <v>9753.7820512820508</v>
      </c>
      <c r="AZ116" s="97">
        <f t="shared" si="57"/>
        <v>9753.7820512820508</v>
      </c>
      <c r="BA116" s="97">
        <f t="shared" si="57"/>
        <v>9753.7820512820508</v>
      </c>
      <c r="BB116" s="97">
        <f t="shared" si="57"/>
        <v>9753.7820512820508</v>
      </c>
      <c r="BC116" s="97">
        <f t="shared" si="57"/>
        <v>9753.7820512820508</v>
      </c>
      <c r="BD116" s="97">
        <f t="shared" si="57"/>
        <v>9753.7820512820508</v>
      </c>
      <c r="BE116" s="119">
        <f t="shared" si="44"/>
        <v>126799.16666666663</v>
      </c>
      <c r="BF116" s="119">
        <f t="shared" si="45"/>
        <v>0</v>
      </c>
      <c r="BG116"/>
      <c r="BH116"/>
      <c r="BI116"/>
      <c r="BP116"/>
      <c r="BQ116"/>
      <c r="BR116"/>
      <c r="BS116"/>
      <c r="BT116"/>
    </row>
    <row r="117" spans="1:72" s="468" customFormat="1" x14ac:dyDescent="0.25">
      <c r="A117">
        <v>3023313</v>
      </c>
      <c r="B117" s="117">
        <v>3023313</v>
      </c>
      <c r="C117" t="s">
        <v>513</v>
      </c>
      <c r="D117" s="106">
        <v>0</v>
      </c>
      <c r="E117" s="106" t="s">
        <v>400</v>
      </c>
      <c r="F117" s="106" t="s">
        <v>409</v>
      </c>
      <c r="G117" t="s">
        <v>859</v>
      </c>
      <c r="H117" t="s">
        <v>871</v>
      </c>
      <c r="I117" t="s">
        <v>279</v>
      </c>
      <c r="J117">
        <v>661225</v>
      </c>
      <c r="K117" s="117" t="s">
        <v>12</v>
      </c>
      <c r="L117" s="106">
        <v>1</v>
      </c>
      <c r="M117" s="106" t="str">
        <f t="shared" si="41"/>
        <v>EHCP.I03</v>
      </c>
      <c r="N117" s="106">
        <v>400006</v>
      </c>
      <c r="O117" t="s">
        <v>247</v>
      </c>
      <c r="P117" t="s">
        <v>247</v>
      </c>
      <c r="Q117" t="s">
        <v>248</v>
      </c>
      <c r="R117" t="s">
        <v>249</v>
      </c>
      <c r="S117" t="s">
        <v>844</v>
      </c>
      <c r="T117" s="124">
        <v>114635.33</v>
      </c>
      <c r="U117" t="str">
        <f t="shared" si="55"/>
        <v>3313.EHCP.I03.Ap251</v>
      </c>
      <c r="V117" t="str">
        <f t="shared" si="56"/>
        <v>St Paul's Ce School N11.3313.EHCP.I03.Ap25</v>
      </c>
      <c r="W117" s="118">
        <v>17192.538461538461</v>
      </c>
      <c r="X117" s="118" t="s">
        <v>24519</v>
      </c>
      <c r="Y117" s="118" t="s">
        <v>24520</v>
      </c>
      <c r="Z117" s="118">
        <v>8596.2692307692305</v>
      </c>
      <c r="AA117" s="97" t="str">
        <f>RIGHT(A117,4)&amp;M117&amp;"Jun25"</f>
        <v>3313EHCP.I03Jun25</v>
      </c>
      <c r="AB117" s="118" t="str">
        <f t="shared" si="59"/>
        <v>St. Pau.3313EHCP.I03Jun25</v>
      </c>
      <c r="AC117" s="97">
        <f t="shared" si="48"/>
        <v>8884.6522307692321</v>
      </c>
      <c r="AE117" s="118"/>
      <c r="AF117" s="97">
        <f t="shared" si="54"/>
        <v>8884.6522307692321</v>
      </c>
      <c r="AG117" s="97">
        <f t="shared" si="54"/>
        <v>8884.6522307692321</v>
      </c>
      <c r="AH117" s="97">
        <f t="shared" si="54"/>
        <v>8884.6522307692321</v>
      </c>
      <c r="AI117" s="97">
        <f t="shared" si="54"/>
        <v>8884.6522307692321</v>
      </c>
      <c r="AJ117" s="97" t="str">
        <f t="shared" si="36"/>
        <v>3313.EHCP.I03.Sep241</v>
      </c>
      <c r="AK117" s="118" t="str">
        <f t="shared" si="37"/>
        <v>St Paul's Ce School N11.3313.EHCP.I03.Sep24</v>
      </c>
      <c r="AL117" s="97">
        <f t="shared" si="54"/>
        <v>8884.6522307692321</v>
      </c>
      <c r="AM117" s="97">
        <f t="shared" si="54"/>
        <v>8884.6522307692321</v>
      </c>
      <c r="AN117" s="97">
        <f t="shared" si="54"/>
        <v>8884.6522307692321</v>
      </c>
      <c r="AO117" s="97">
        <f t="shared" si="54"/>
        <v>8884.6522307692321</v>
      </c>
      <c r="AP117" s="97">
        <f t="shared" si="54"/>
        <v>8884.6522307692321</v>
      </c>
      <c r="AQ117" s="97">
        <f t="shared" si="54"/>
        <v>8884.6522307692321</v>
      </c>
      <c r="AR117" s="97">
        <f t="shared" si="54"/>
        <v>8884.6522307692321</v>
      </c>
      <c r="AS117" s="97">
        <f t="shared" si="57"/>
        <v>8884.6522307692321</v>
      </c>
      <c r="AT117" s="97">
        <f t="shared" si="57"/>
        <v>8884.6522307692321</v>
      </c>
      <c r="AU117" s="97">
        <f t="shared" si="57"/>
        <v>8884.6522307692321</v>
      </c>
      <c r="AV117" s="97">
        <f t="shared" si="57"/>
        <v>8884.6522307692321</v>
      </c>
      <c r="AW117" s="97">
        <f t="shared" si="57"/>
        <v>8884.6522307692321</v>
      </c>
      <c r="AX117" s="97">
        <f t="shared" si="57"/>
        <v>8884.6522307692321</v>
      </c>
      <c r="AY117" s="97">
        <f t="shared" si="57"/>
        <v>8884.6522307692321</v>
      </c>
      <c r="AZ117" s="97">
        <f t="shared" si="57"/>
        <v>8884.6522307692321</v>
      </c>
      <c r="BA117" s="97">
        <f t="shared" si="57"/>
        <v>8884.6522307692321</v>
      </c>
      <c r="BB117" s="97">
        <f t="shared" si="57"/>
        <v>8884.6522307692321</v>
      </c>
      <c r="BC117" s="97">
        <f t="shared" si="57"/>
        <v>8884.6522307692321</v>
      </c>
      <c r="BD117" s="97">
        <f t="shared" si="57"/>
        <v>8884.6522307692321</v>
      </c>
      <c r="BE117" s="119">
        <f t="shared" si="44"/>
        <v>114635.33000000005</v>
      </c>
      <c r="BF117" s="119">
        <f t="shared" si="45"/>
        <v>0</v>
      </c>
      <c r="BG117"/>
      <c r="BH117"/>
      <c r="BI117"/>
      <c r="BP117"/>
      <c r="BQ117"/>
      <c r="BR117"/>
      <c r="BS117"/>
      <c r="BT117"/>
    </row>
    <row r="118" spans="1:72" s="468" customFormat="1" hidden="1" x14ac:dyDescent="0.25">
      <c r="A118">
        <v>3023313</v>
      </c>
      <c r="B118" s="117">
        <v>3023313</v>
      </c>
      <c r="C118" t="s">
        <v>513</v>
      </c>
      <c r="D118" s="106">
        <v>0</v>
      </c>
      <c r="E118" s="106" t="s">
        <v>400</v>
      </c>
      <c r="F118" s="106" t="s">
        <v>409</v>
      </c>
      <c r="G118" t="s">
        <v>855</v>
      </c>
      <c r="H118" t="s">
        <v>277</v>
      </c>
      <c r="I118" t="s">
        <v>277</v>
      </c>
      <c r="J118">
        <v>661225</v>
      </c>
      <c r="K118" s="117" t="s">
        <v>12</v>
      </c>
      <c r="L118" s="106">
        <v>1</v>
      </c>
      <c r="M118" s="106" t="str">
        <f t="shared" si="41"/>
        <v>SEN .I03</v>
      </c>
      <c r="N118" s="106">
        <v>400006</v>
      </c>
      <c r="O118" t="s">
        <v>247</v>
      </c>
      <c r="P118" t="s">
        <v>247</v>
      </c>
      <c r="Q118" t="s">
        <v>248</v>
      </c>
      <c r="R118" t="s">
        <v>249</v>
      </c>
      <c r="S118" t="s">
        <v>840</v>
      </c>
      <c r="T118" s="124">
        <v>0</v>
      </c>
      <c r="U118" t="str">
        <f t="shared" si="55"/>
        <v>3313.SEN .I03.Ap251</v>
      </c>
      <c r="V118" t="str">
        <f t="shared" si="56"/>
        <v>St Paul's Ce School N11.3313.SEN .I03.Ap25</v>
      </c>
      <c r="W118" s="118">
        <v>0</v>
      </c>
      <c r="X118" s="118" t="s">
        <v>24521</v>
      </c>
      <c r="Y118" s="118" t="s">
        <v>24522</v>
      </c>
      <c r="Z118" s="118">
        <v>0</v>
      </c>
      <c r="AA118" s="118"/>
      <c r="AB118" s="118">
        <f t="shared" si="58"/>
        <v>0</v>
      </c>
      <c r="AC118" s="97">
        <f t="shared" si="48"/>
        <v>0</v>
      </c>
      <c r="AE118" s="118"/>
      <c r="AF118" s="97">
        <f t="shared" si="54"/>
        <v>0</v>
      </c>
      <c r="AG118" s="97">
        <f t="shared" si="54"/>
        <v>0</v>
      </c>
      <c r="AH118" s="97">
        <f t="shared" si="54"/>
        <v>0</v>
      </c>
      <c r="AI118" s="97">
        <f t="shared" si="54"/>
        <v>0</v>
      </c>
      <c r="AJ118" s="97"/>
      <c r="AK118" s="118"/>
      <c r="AL118" s="97">
        <f t="shared" si="54"/>
        <v>0</v>
      </c>
      <c r="AM118" s="97">
        <f t="shared" si="54"/>
        <v>0</v>
      </c>
      <c r="AN118" s="97">
        <f t="shared" si="54"/>
        <v>0</v>
      </c>
      <c r="AO118" s="97">
        <f t="shared" si="54"/>
        <v>0</v>
      </c>
      <c r="AP118" s="97">
        <f t="shared" si="54"/>
        <v>0</v>
      </c>
      <c r="AQ118" s="97">
        <f t="shared" si="54"/>
        <v>0</v>
      </c>
      <c r="AR118" s="97">
        <f t="shared" si="54"/>
        <v>0</v>
      </c>
      <c r="AS118" s="97">
        <f t="shared" si="57"/>
        <v>0</v>
      </c>
      <c r="AT118" s="97">
        <f t="shared" si="57"/>
        <v>0</v>
      </c>
      <c r="AU118" s="97">
        <f t="shared" si="57"/>
        <v>0</v>
      </c>
      <c r="AV118" s="97">
        <f t="shared" si="57"/>
        <v>0</v>
      </c>
      <c r="AW118" s="97">
        <f t="shared" si="57"/>
        <v>0</v>
      </c>
      <c r="AX118" s="97">
        <f t="shared" si="57"/>
        <v>0</v>
      </c>
      <c r="AY118" s="97">
        <f t="shared" si="57"/>
        <v>0</v>
      </c>
      <c r="AZ118" s="97">
        <f t="shared" si="57"/>
        <v>0</v>
      </c>
      <c r="BA118" s="97">
        <f t="shared" si="57"/>
        <v>0</v>
      </c>
      <c r="BB118" s="97">
        <f t="shared" si="57"/>
        <v>0</v>
      </c>
      <c r="BC118" s="97">
        <f t="shared" si="57"/>
        <v>0</v>
      </c>
      <c r="BD118" s="97">
        <f t="shared" si="57"/>
        <v>0</v>
      </c>
      <c r="BE118" s="119">
        <f t="shared" si="44"/>
        <v>0</v>
      </c>
      <c r="BF118" s="119">
        <f t="shared" si="45"/>
        <v>0</v>
      </c>
      <c r="BG118"/>
      <c r="BH118"/>
      <c r="BI118"/>
      <c r="BP118"/>
      <c r="BQ118"/>
      <c r="BR118"/>
      <c r="BS118"/>
      <c r="BT118"/>
    </row>
    <row r="119" spans="1:72" s="468" customFormat="1" x14ac:dyDescent="0.25">
      <c r="A119">
        <v>3023314</v>
      </c>
      <c r="B119" s="117">
        <v>3023314</v>
      </c>
      <c r="C119" t="s">
        <v>512</v>
      </c>
      <c r="D119" s="106">
        <v>0</v>
      </c>
      <c r="E119" s="106" t="s">
        <v>400</v>
      </c>
      <c r="F119" s="106" t="s">
        <v>409</v>
      </c>
      <c r="G119" t="s">
        <v>859</v>
      </c>
      <c r="H119" t="s">
        <v>871</v>
      </c>
      <c r="I119" t="s">
        <v>279</v>
      </c>
      <c r="J119">
        <v>661225</v>
      </c>
      <c r="K119" s="117" t="s">
        <v>12</v>
      </c>
      <c r="L119" s="106">
        <v>1</v>
      </c>
      <c r="M119" s="106" t="str">
        <f t="shared" si="41"/>
        <v>EHCP.I03</v>
      </c>
      <c r="N119" s="106">
        <v>400094</v>
      </c>
      <c r="O119" t="s">
        <v>97</v>
      </c>
      <c r="P119" t="s">
        <v>97</v>
      </c>
      <c r="Q119" t="s">
        <v>98</v>
      </c>
      <c r="R119" t="s">
        <v>99</v>
      </c>
      <c r="S119" t="s">
        <v>844</v>
      </c>
      <c r="T119" s="124">
        <v>92724.333333333343</v>
      </c>
      <c r="U119" t="str">
        <f t="shared" si="55"/>
        <v>3314.EHCP.I03.Ap251</v>
      </c>
      <c r="V119" t="str">
        <f t="shared" si="56"/>
        <v>St Paul's Ce School Nw7.3314.EHCP.I03.Ap25</v>
      </c>
      <c r="W119" s="118">
        <v>14265.282051282053</v>
      </c>
      <c r="X119" s="118" t="s">
        <v>24523</v>
      </c>
      <c r="Y119" s="118" t="s">
        <v>24524</v>
      </c>
      <c r="Z119" s="118">
        <v>7132.6410256410263</v>
      </c>
      <c r="AA119" s="97" t="str">
        <f t="shared" ref="AA119:AA124" si="60">RIGHT(A119,4)&amp;M119&amp;"Jun25"</f>
        <v>3314EHCP.I03Jun25</v>
      </c>
      <c r="AB119" s="118" t="str">
        <f t="shared" ref="AB119:AB124" si="61">LEFT(C119,7)&amp;"."&amp;AA119</f>
        <v>St Paul.3314EHCP.I03Jun25</v>
      </c>
      <c r="AC119" s="97">
        <f t="shared" si="48"/>
        <v>7132.6410256410263</v>
      </c>
      <c r="AE119" s="118"/>
      <c r="AF119" s="97">
        <f t="shared" si="54"/>
        <v>7132.6410256410263</v>
      </c>
      <c r="AG119" s="97">
        <f t="shared" si="54"/>
        <v>7132.6410256410263</v>
      </c>
      <c r="AH119" s="97">
        <f t="shared" si="54"/>
        <v>7132.6410256410263</v>
      </c>
      <c r="AI119" s="97">
        <f t="shared" si="54"/>
        <v>7132.6410256410263</v>
      </c>
      <c r="AJ119" s="97" t="str">
        <f t="shared" si="36"/>
        <v>3314.EHCP.I03.Sep241</v>
      </c>
      <c r="AK119" s="118" t="str">
        <f t="shared" si="37"/>
        <v>St Paul's Ce School Nw7.3314.EHCP.I03.Sep24</v>
      </c>
      <c r="AL119" s="97">
        <f t="shared" si="54"/>
        <v>7132.6410256410263</v>
      </c>
      <c r="AM119" s="97">
        <f t="shared" si="54"/>
        <v>7132.6410256410263</v>
      </c>
      <c r="AN119" s="97">
        <f t="shared" si="54"/>
        <v>7132.6410256410263</v>
      </c>
      <c r="AO119" s="97">
        <f t="shared" si="54"/>
        <v>7132.6410256410263</v>
      </c>
      <c r="AP119" s="97">
        <f t="shared" si="54"/>
        <v>7132.6410256410263</v>
      </c>
      <c r="AQ119" s="97">
        <f t="shared" si="54"/>
        <v>7132.6410256410263</v>
      </c>
      <c r="AR119" s="97">
        <f t="shared" si="54"/>
        <v>7132.6410256410263</v>
      </c>
      <c r="AS119" s="97">
        <f t="shared" si="57"/>
        <v>7132.6410256410263</v>
      </c>
      <c r="AT119" s="97">
        <f t="shared" si="57"/>
        <v>7132.6410256410263</v>
      </c>
      <c r="AU119" s="97">
        <f t="shared" si="57"/>
        <v>7132.6410256410263</v>
      </c>
      <c r="AV119" s="97">
        <f t="shared" si="57"/>
        <v>7132.6410256410263</v>
      </c>
      <c r="AW119" s="97">
        <f t="shared" si="57"/>
        <v>7132.6410256410263</v>
      </c>
      <c r="AX119" s="97">
        <f t="shared" si="57"/>
        <v>7132.6410256410263</v>
      </c>
      <c r="AY119" s="97">
        <f t="shared" si="57"/>
        <v>7132.6410256410263</v>
      </c>
      <c r="AZ119" s="97">
        <f t="shared" si="57"/>
        <v>7132.6410256410263</v>
      </c>
      <c r="BA119" s="97">
        <f t="shared" si="57"/>
        <v>7132.6410256410263</v>
      </c>
      <c r="BB119" s="97">
        <f t="shared" si="57"/>
        <v>7132.6410256410263</v>
      </c>
      <c r="BC119" s="97">
        <f t="shared" si="57"/>
        <v>7132.6410256410263</v>
      </c>
      <c r="BD119" s="97">
        <f t="shared" si="57"/>
        <v>7132.6410256410263</v>
      </c>
      <c r="BE119" s="119">
        <f t="shared" si="44"/>
        <v>92724.333333333343</v>
      </c>
      <c r="BF119" s="119">
        <f t="shared" si="45"/>
        <v>0</v>
      </c>
      <c r="BG119"/>
      <c r="BH119"/>
      <c r="BI119"/>
      <c r="BP119"/>
      <c r="BQ119"/>
      <c r="BR119"/>
      <c r="BS119"/>
      <c r="BT119"/>
    </row>
    <row r="120" spans="1:72" x14ac:dyDescent="0.25">
      <c r="A120">
        <v>3023315</v>
      </c>
      <c r="B120" s="117">
        <v>3023315</v>
      </c>
      <c r="C120" t="s">
        <v>501</v>
      </c>
      <c r="D120" s="106">
        <v>0</v>
      </c>
      <c r="E120" s="106" t="s">
        <v>400</v>
      </c>
      <c r="F120" s="106" t="s">
        <v>409</v>
      </c>
      <c r="G120" t="s">
        <v>859</v>
      </c>
      <c r="H120" t="s">
        <v>871</v>
      </c>
      <c r="I120" t="s">
        <v>279</v>
      </c>
      <c r="J120">
        <v>661225</v>
      </c>
      <c r="K120" s="117" t="s">
        <v>12</v>
      </c>
      <c r="L120" s="106">
        <v>1</v>
      </c>
      <c r="M120" s="106" t="str">
        <f t="shared" si="41"/>
        <v>EHCP.I03</v>
      </c>
      <c r="N120" s="106">
        <v>400062</v>
      </c>
      <c r="O120" t="s">
        <v>229</v>
      </c>
      <c r="P120" t="s">
        <v>229</v>
      </c>
      <c r="Q120" t="s">
        <v>230</v>
      </c>
      <c r="R120" t="s">
        <v>231</v>
      </c>
      <c r="S120" t="s">
        <v>844</v>
      </c>
      <c r="T120" s="124">
        <v>24234</v>
      </c>
      <c r="U120" t="str">
        <f t="shared" si="55"/>
        <v>3315.EHCP.I03.Ap251</v>
      </c>
      <c r="V120" t="str">
        <f t="shared" si="56"/>
        <v>St Andrew's Ce School.3315.EHCP.I03.Ap25</v>
      </c>
      <c r="W120" s="118">
        <v>3728.3076923076924</v>
      </c>
      <c r="X120" s="118" t="s">
        <v>24525</v>
      </c>
      <c r="Y120" s="118" t="s">
        <v>24526</v>
      </c>
      <c r="Z120" s="118">
        <v>1864.1538461538462</v>
      </c>
      <c r="AA120" s="97" t="str">
        <f t="shared" si="60"/>
        <v>3315EHCP.I03Jun25</v>
      </c>
      <c r="AB120" s="118" t="str">
        <f t="shared" si="61"/>
        <v>St Andr.3315EHCP.I03Jun25</v>
      </c>
      <c r="AC120" s="97">
        <f t="shared" si="48"/>
        <v>1864.1538461538462</v>
      </c>
      <c r="AE120" s="118"/>
      <c r="AF120" s="97">
        <f t="shared" si="54"/>
        <v>1864.1538461538462</v>
      </c>
      <c r="AG120" s="97">
        <f t="shared" si="54"/>
        <v>1864.1538461538462</v>
      </c>
      <c r="AH120" s="97">
        <f t="shared" si="54"/>
        <v>1864.1538461538462</v>
      </c>
      <c r="AI120" s="97">
        <f t="shared" si="54"/>
        <v>1864.1538461538462</v>
      </c>
      <c r="AJ120" s="97" t="str">
        <f t="shared" si="36"/>
        <v>3315.EHCP.I03.Sep241</v>
      </c>
      <c r="AK120" s="118" t="str">
        <f t="shared" si="37"/>
        <v>St Andrew's Ce School.3315.EHCP.I03.Sep24</v>
      </c>
      <c r="AL120" s="97">
        <f t="shared" si="54"/>
        <v>1864.1538461538462</v>
      </c>
      <c r="AM120" s="97">
        <f t="shared" si="54"/>
        <v>1864.1538461538462</v>
      </c>
      <c r="AN120" s="97">
        <f t="shared" si="54"/>
        <v>1864.1538461538462</v>
      </c>
      <c r="AO120" s="97">
        <f t="shared" si="54"/>
        <v>1864.1538461538462</v>
      </c>
      <c r="AP120" s="97">
        <f t="shared" si="54"/>
        <v>1864.1538461538462</v>
      </c>
      <c r="AQ120" s="97">
        <f t="shared" si="54"/>
        <v>1864.1538461538462</v>
      </c>
      <c r="AR120" s="97">
        <f t="shared" si="54"/>
        <v>1864.1538461538462</v>
      </c>
      <c r="AS120" s="97">
        <f t="shared" si="57"/>
        <v>1864.1538461538462</v>
      </c>
      <c r="AT120" s="97">
        <f t="shared" si="57"/>
        <v>1864.1538461538462</v>
      </c>
      <c r="AU120" s="97">
        <f t="shared" si="57"/>
        <v>1864.1538461538462</v>
      </c>
      <c r="AV120" s="97">
        <f t="shared" si="57"/>
        <v>1864.1538461538462</v>
      </c>
      <c r="AW120" s="97">
        <f t="shared" si="57"/>
        <v>1864.1538461538462</v>
      </c>
      <c r="AX120" s="97">
        <f t="shared" si="57"/>
        <v>1864.1538461538462</v>
      </c>
      <c r="AY120" s="97">
        <f t="shared" si="57"/>
        <v>1864.1538461538462</v>
      </c>
      <c r="AZ120" s="97">
        <f t="shared" si="57"/>
        <v>1864.1538461538462</v>
      </c>
      <c r="BA120" s="97">
        <f t="shared" si="57"/>
        <v>1864.1538461538462</v>
      </c>
      <c r="BB120" s="97">
        <f t="shared" si="57"/>
        <v>1864.1538461538462</v>
      </c>
      <c r="BC120" s="97">
        <f t="shared" si="57"/>
        <v>1864.1538461538462</v>
      </c>
      <c r="BD120" s="97">
        <f t="shared" si="57"/>
        <v>1864.1538461538462</v>
      </c>
      <c r="BE120" s="119">
        <f t="shared" si="44"/>
        <v>24234.000000000004</v>
      </c>
      <c r="BF120" s="119">
        <f t="shared" si="45"/>
        <v>0</v>
      </c>
      <c r="BI120"/>
    </row>
    <row r="121" spans="1:72" x14ac:dyDescent="0.25">
      <c r="A121">
        <v>3023316</v>
      </c>
      <c r="B121" s="117">
        <v>3023316</v>
      </c>
      <c r="C121" t="s">
        <v>522</v>
      </c>
      <c r="D121" s="106">
        <v>0</v>
      </c>
      <c r="E121" s="106" t="s">
        <v>400</v>
      </c>
      <c r="F121" s="106" t="s">
        <v>409</v>
      </c>
      <c r="G121" t="s">
        <v>859</v>
      </c>
      <c r="H121" t="s">
        <v>871</v>
      </c>
      <c r="I121" t="s">
        <v>279</v>
      </c>
      <c r="J121">
        <v>661225</v>
      </c>
      <c r="K121" s="117" t="s">
        <v>12</v>
      </c>
      <c r="L121" s="106">
        <v>1</v>
      </c>
      <c r="M121" s="106" t="str">
        <f t="shared" si="41"/>
        <v>EHCP.I03</v>
      </c>
      <c r="N121" s="106">
        <v>400100</v>
      </c>
      <c r="O121" t="s">
        <v>157</v>
      </c>
      <c r="P121" t="s">
        <v>157</v>
      </c>
      <c r="Q121" t="s">
        <v>158</v>
      </c>
      <c r="R121" t="s">
        <v>159</v>
      </c>
      <c r="S121" t="s">
        <v>844</v>
      </c>
      <c r="T121" s="124">
        <v>79771</v>
      </c>
      <c r="U121" t="str">
        <f t="shared" si="55"/>
        <v>3316.EHCP.I03.Ap251</v>
      </c>
      <c r="V121" t="str">
        <f t="shared" si="56"/>
        <v>Trent Ce School.3316.EHCP.I03.Ap25</v>
      </c>
      <c r="W121" s="118">
        <v>11525.538461538461</v>
      </c>
      <c r="X121" s="118" t="s">
        <v>24527</v>
      </c>
      <c r="Y121" s="118" t="s">
        <v>24528</v>
      </c>
      <c r="Z121" s="118">
        <v>5762.7692307692305</v>
      </c>
      <c r="AA121" s="97" t="str">
        <f t="shared" si="60"/>
        <v>3316EHCP.I03Jun25</v>
      </c>
      <c r="AB121" s="118" t="str">
        <f t="shared" si="61"/>
        <v>Trent  .3316EHCP.I03Jun25</v>
      </c>
      <c r="AC121" s="97">
        <f t="shared" si="48"/>
        <v>6248.2692307692314</v>
      </c>
      <c r="AE121" s="118"/>
      <c r="AF121" s="97">
        <f t="shared" si="54"/>
        <v>6248.2692307692314</v>
      </c>
      <c r="AG121" s="97">
        <f t="shared" si="54"/>
        <v>6248.2692307692314</v>
      </c>
      <c r="AH121" s="97">
        <f t="shared" si="54"/>
        <v>6248.2692307692314</v>
      </c>
      <c r="AI121" s="97">
        <f t="shared" si="54"/>
        <v>6248.2692307692314</v>
      </c>
      <c r="AJ121" s="97" t="str">
        <f t="shared" si="36"/>
        <v>3316.EHCP.I03.Sep241</v>
      </c>
      <c r="AK121" s="118" t="str">
        <f t="shared" si="37"/>
        <v>Trent Ce School.3316.EHCP.I03.Sep24</v>
      </c>
      <c r="AL121" s="97">
        <f t="shared" si="54"/>
        <v>6248.2692307692314</v>
      </c>
      <c r="AM121" s="97">
        <f t="shared" si="54"/>
        <v>6248.2692307692314</v>
      </c>
      <c r="AN121" s="97">
        <f t="shared" si="54"/>
        <v>6248.2692307692314</v>
      </c>
      <c r="AO121" s="97">
        <f t="shared" si="54"/>
        <v>6248.2692307692314</v>
      </c>
      <c r="AP121" s="97">
        <f t="shared" si="54"/>
        <v>6248.2692307692314</v>
      </c>
      <c r="AQ121" s="97">
        <f t="shared" ref="AF121:AR141" si="62">($T121-($W121+$Z121))/10</f>
        <v>6248.2692307692314</v>
      </c>
      <c r="AR121" s="97">
        <f t="shared" si="62"/>
        <v>6248.2692307692314</v>
      </c>
      <c r="AS121" s="97">
        <f t="shared" si="57"/>
        <v>6248.2692307692314</v>
      </c>
      <c r="AT121" s="97">
        <f t="shared" si="57"/>
        <v>6248.2692307692314</v>
      </c>
      <c r="AU121" s="97">
        <f t="shared" si="57"/>
        <v>6248.2692307692314</v>
      </c>
      <c r="AV121" s="97">
        <f t="shared" si="57"/>
        <v>6248.2692307692314</v>
      </c>
      <c r="AW121" s="97">
        <f t="shared" si="57"/>
        <v>6248.2692307692314</v>
      </c>
      <c r="AX121" s="97">
        <f t="shared" si="57"/>
        <v>6248.2692307692314</v>
      </c>
      <c r="AY121" s="97">
        <f t="shared" si="57"/>
        <v>6248.2692307692314</v>
      </c>
      <c r="AZ121" s="97">
        <f t="shared" si="57"/>
        <v>6248.2692307692314</v>
      </c>
      <c r="BA121" s="97">
        <f t="shared" si="57"/>
        <v>6248.2692307692314</v>
      </c>
      <c r="BB121" s="97">
        <f t="shared" si="57"/>
        <v>6248.2692307692314</v>
      </c>
      <c r="BC121" s="97">
        <f t="shared" si="57"/>
        <v>6248.2692307692314</v>
      </c>
      <c r="BD121" s="97">
        <f t="shared" si="57"/>
        <v>6248.2692307692314</v>
      </c>
      <c r="BE121" s="119">
        <f t="shared" si="44"/>
        <v>79771.000000000015</v>
      </c>
      <c r="BF121" s="119">
        <f t="shared" si="45"/>
        <v>0</v>
      </c>
      <c r="BI121"/>
    </row>
    <row r="122" spans="1:72" x14ac:dyDescent="0.25">
      <c r="A122">
        <v>3023317</v>
      </c>
      <c r="B122" s="117">
        <v>3023317</v>
      </c>
      <c r="C122" t="s">
        <v>414</v>
      </c>
      <c r="D122" s="106">
        <v>0</v>
      </c>
      <c r="E122" s="106" t="s">
        <v>400</v>
      </c>
      <c r="F122" s="106" t="s">
        <v>409</v>
      </c>
      <c r="G122" t="s">
        <v>855</v>
      </c>
      <c r="H122" t="s">
        <v>277</v>
      </c>
      <c r="I122" t="s">
        <v>277</v>
      </c>
      <c r="J122">
        <v>661225</v>
      </c>
      <c r="K122" s="117" t="s">
        <v>12</v>
      </c>
      <c r="L122" s="106">
        <v>1</v>
      </c>
      <c r="M122" s="106" t="str">
        <f t="shared" si="41"/>
        <v>SEN .I03</v>
      </c>
      <c r="N122" s="106">
        <v>400015</v>
      </c>
      <c r="O122" t="s">
        <v>133</v>
      </c>
      <c r="P122" t="s">
        <v>133</v>
      </c>
      <c r="Q122" t="s">
        <v>134</v>
      </c>
      <c r="R122" t="s">
        <v>135</v>
      </c>
      <c r="S122" t="s">
        <v>840</v>
      </c>
      <c r="T122" s="124">
        <v>1147</v>
      </c>
      <c r="U122" t="str">
        <f t="shared" si="55"/>
        <v>3317.SEN .I03.Ap251</v>
      </c>
      <c r="V122" t="str">
        <f t="shared" si="56"/>
        <v>All Saints' Ce School N20.3317.SEN .I03.Ap25</v>
      </c>
      <c r="W122" s="118">
        <v>176.46153846153845</v>
      </c>
      <c r="X122" s="118" t="s">
        <v>24529</v>
      </c>
      <c r="Y122" s="118" t="s">
        <v>24530</v>
      </c>
      <c r="Z122" s="118">
        <v>88.230769230769226</v>
      </c>
      <c r="AA122" s="97" t="str">
        <f t="shared" si="60"/>
        <v>3317SEN .I03Jun25</v>
      </c>
      <c r="AB122" s="118" t="str">
        <f t="shared" si="61"/>
        <v>All Sai.3317SEN .I03Jun25</v>
      </c>
      <c r="AC122" s="97">
        <f t="shared" si="48"/>
        <v>88.230769230769241</v>
      </c>
      <c r="AE122" s="118"/>
      <c r="AF122" s="97">
        <f t="shared" si="62"/>
        <v>88.230769230769241</v>
      </c>
      <c r="AG122" s="97">
        <f t="shared" si="62"/>
        <v>88.230769230769241</v>
      </c>
      <c r="AH122" s="97">
        <f t="shared" si="62"/>
        <v>88.230769230769241</v>
      </c>
      <c r="AI122" s="97">
        <f t="shared" si="62"/>
        <v>88.230769230769241</v>
      </c>
      <c r="AJ122" s="97" t="str">
        <f t="shared" si="36"/>
        <v>3317.SEN .I03.Sep241</v>
      </c>
      <c r="AK122" s="118" t="str">
        <f t="shared" si="37"/>
        <v>All Saints' Ce School N20.3317.SEN .I03.Sep24</v>
      </c>
      <c r="AL122" s="97">
        <f t="shared" si="62"/>
        <v>88.230769230769241</v>
      </c>
      <c r="AM122" s="97">
        <f t="shared" si="62"/>
        <v>88.230769230769241</v>
      </c>
      <c r="AN122" s="97">
        <f t="shared" si="62"/>
        <v>88.230769230769241</v>
      </c>
      <c r="AO122" s="97">
        <f t="shared" si="62"/>
        <v>88.230769230769241</v>
      </c>
      <c r="AP122" s="97">
        <f t="shared" si="62"/>
        <v>88.230769230769241</v>
      </c>
      <c r="AQ122" s="97">
        <f t="shared" si="62"/>
        <v>88.230769230769241</v>
      </c>
      <c r="AR122" s="97">
        <f t="shared" si="62"/>
        <v>88.230769230769241</v>
      </c>
      <c r="AS122" s="97">
        <f t="shared" si="57"/>
        <v>88.230769230769241</v>
      </c>
      <c r="AT122" s="97">
        <f t="shared" si="57"/>
        <v>88.230769230769241</v>
      </c>
      <c r="AU122" s="97">
        <f t="shared" si="57"/>
        <v>88.230769230769241</v>
      </c>
      <c r="AV122" s="97">
        <f t="shared" si="57"/>
        <v>88.230769230769241</v>
      </c>
      <c r="AW122" s="97">
        <f t="shared" si="57"/>
        <v>88.230769230769241</v>
      </c>
      <c r="AX122" s="97">
        <f t="shared" si="57"/>
        <v>88.230769230769241</v>
      </c>
      <c r="AY122" s="97">
        <f t="shared" si="57"/>
        <v>88.230769230769241</v>
      </c>
      <c r="AZ122" s="97">
        <f t="shared" si="57"/>
        <v>88.230769230769241</v>
      </c>
      <c r="BA122" s="97">
        <f t="shared" si="57"/>
        <v>88.230769230769241</v>
      </c>
      <c r="BB122" s="97">
        <f t="shared" si="57"/>
        <v>88.230769230769241</v>
      </c>
      <c r="BC122" s="97">
        <f t="shared" si="57"/>
        <v>88.230769230769241</v>
      </c>
      <c r="BD122" s="97">
        <f t="shared" si="57"/>
        <v>88.230769230769241</v>
      </c>
      <c r="BE122" s="119">
        <f t="shared" si="44"/>
        <v>1147.0000000000002</v>
      </c>
      <c r="BF122" s="119">
        <f t="shared" si="45"/>
        <v>0</v>
      </c>
      <c r="BI122"/>
    </row>
    <row r="123" spans="1:72" x14ac:dyDescent="0.25">
      <c r="A123">
        <v>3023317</v>
      </c>
      <c r="B123" s="117">
        <v>3023317</v>
      </c>
      <c r="C123" t="s">
        <v>414</v>
      </c>
      <c r="D123" s="106">
        <v>0</v>
      </c>
      <c r="E123" s="106" t="s">
        <v>400</v>
      </c>
      <c r="F123" s="106" t="s">
        <v>409</v>
      </c>
      <c r="G123" t="s">
        <v>859</v>
      </c>
      <c r="H123" t="s">
        <v>871</v>
      </c>
      <c r="I123" t="s">
        <v>279</v>
      </c>
      <c r="J123">
        <v>661225</v>
      </c>
      <c r="K123" s="117" t="s">
        <v>12</v>
      </c>
      <c r="L123" s="106">
        <v>1</v>
      </c>
      <c r="M123" s="106" t="str">
        <f t="shared" si="41"/>
        <v>EHCP.I03</v>
      </c>
      <c r="N123" s="106">
        <v>400015</v>
      </c>
      <c r="O123" t="s">
        <v>133</v>
      </c>
      <c r="P123" t="s">
        <v>133</v>
      </c>
      <c r="Q123" t="s">
        <v>134</v>
      </c>
      <c r="R123" t="s">
        <v>135</v>
      </c>
      <c r="S123" t="s">
        <v>844</v>
      </c>
      <c r="T123" s="124">
        <v>182690.50333333336</v>
      </c>
      <c r="U123" t="str">
        <f t="shared" si="55"/>
        <v>3317.EHCP.I03.Ap251</v>
      </c>
      <c r="V123" t="str">
        <f t="shared" si="56"/>
        <v>All Saints' Ce School N20.3317.EHCP.I03.Ap25</v>
      </c>
      <c r="W123" s="118">
        <v>26496.051282051285</v>
      </c>
      <c r="X123" s="118" t="s">
        <v>24531</v>
      </c>
      <c r="Y123" s="118" t="s">
        <v>24532</v>
      </c>
      <c r="Z123" s="118">
        <v>13248.025641025642</v>
      </c>
      <c r="AA123" s="97" t="str">
        <f t="shared" si="60"/>
        <v>3317EHCP.I03Jun25</v>
      </c>
      <c r="AB123" s="118" t="str">
        <f t="shared" si="61"/>
        <v>All Sai.3317EHCP.I03Jun25</v>
      </c>
      <c r="AC123" s="97">
        <f t="shared" si="48"/>
        <v>14294.642641025643</v>
      </c>
      <c r="AE123" s="118"/>
      <c r="AF123" s="97">
        <f t="shared" si="62"/>
        <v>14294.642641025643</v>
      </c>
      <c r="AG123" s="97">
        <f t="shared" si="62"/>
        <v>14294.642641025643</v>
      </c>
      <c r="AH123" s="97">
        <f t="shared" si="62"/>
        <v>14294.642641025643</v>
      </c>
      <c r="AI123" s="97">
        <f t="shared" si="62"/>
        <v>14294.642641025643</v>
      </c>
      <c r="AJ123" s="97" t="str">
        <f t="shared" si="36"/>
        <v>3317.EHCP.I03.Sep241</v>
      </c>
      <c r="AK123" s="118" t="str">
        <f t="shared" si="37"/>
        <v>All Saints' Ce School N20.3317.EHCP.I03.Sep24</v>
      </c>
      <c r="AL123" s="97">
        <f t="shared" si="62"/>
        <v>14294.642641025643</v>
      </c>
      <c r="AM123" s="97">
        <f t="shared" si="62"/>
        <v>14294.642641025643</v>
      </c>
      <c r="AN123" s="97">
        <f t="shared" si="62"/>
        <v>14294.642641025643</v>
      </c>
      <c r="AO123" s="97">
        <f t="shared" si="62"/>
        <v>14294.642641025643</v>
      </c>
      <c r="AP123" s="97">
        <f t="shared" si="62"/>
        <v>14294.642641025643</v>
      </c>
      <c r="AQ123" s="97">
        <f t="shared" si="62"/>
        <v>14294.642641025643</v>
      </c>
      <c r="AR123" s="97">
        <f t="shared" si="62"/>
        <v>14294.642641025643</v>
      </c>
      <c r="AS123" s="97">
        <f t="shared" si="57"/>
        <v>14294.642641025643</v>
      </c>
      <c r="AT123" s="97">
        <f t="shared" si="57"/>
        <v>14294.642641025643</v>
      </c>
      <c r="AU123" s="97">
        <f t="shared" si="57"/>
        <v>14294.642641025643</v>
      </c>
      <c r="AV123" s="97">
        <f t="shared" si="57"/>
        <v>14294.642641025643</v>
      </c>
      <c r="AW123" s="97">
        <f t="shared" si="57"/>
        <v>14294.642641025643</v>
      </c>
      <c r="AX123" s="97">
        <f t="shared" si="57"/>
        <v>14294.642641025643</v>
      </c>
      <c r="AY123" s="97">
        <f t="shared" si="57"/>
        <v>14294.642641025643</v>
      </c>
      <c r="AZ123" s="97">
        <f t="shared" si="57"/>
        <v>14294.642641025643</v>
      </c>
      <c r="BA123" s="97">
        <f t="shared" si="57"/>
        <v>14294.642641025643</v>
      </c>
      <c r="BB123" s="97">
        <f t="shared" si="57"/>
        <v>14294.642641025643</v>
      </c>
      <c r="BC123" s="97">
        <f t="shared" si="57"/>
        <v>14294.642641025643</v>
      </c>
      <c r="BD123" s="97">
        <f t="shared" si="57"/>
        <v>14294.642641025643</v>
      </c>
      <c r="BE123" s="119">
        <f t="shared" si="44"/>
        <v>182690.50333333338</v>
      </c>
      <c r="BF123" s="119">
        <f t="shared" si="45"/>
        <v>0</v>
      </c>
      <c r="BI123"/>
    </row>
    <row r="124" spans="1:72" x14ac:dyDescent="0.25">
      <c r="A124">
        <v>3023500</v>
      </c>
      <c r="B124" s="117">
        <v>3023500</v>
      </c>
      <c r="C124" t="s">
        <v>418</v>
      </c>
      <c r="D124" s="106">
        <v>0</v>
      </c>
      <c r="E124" s="106" t="s">
        <v>400</v>
      </c>
      <c r="F124" s="106" t="s">
        <v>409</v>
      </c>
      <c r="G124" t="s">
        <v>859</v>
      </c>
      <c r="H124" t="s">
        <v>871</v>
      </c>
      <c r="I124" t="s">
        <v>279</v>
      </c>
      <c r="J124">
        <v>661225</v>
      </c>
      <c r="K124" s="117" t="s">
        <v>12</v>
      </c>
      <c r="L124" s="106">
        <v>1</v>
      </c>
      <c r="M124" s="106" t="str">
        <f t="shared" si="41"/>
        <v>EHCP.I03</v>
      </c>
      <c r="N124" s="106">
        <v>400023</v>
      </c>
      <c r="O124" t="s">
        <v>124</v>
      </c>
      <c r="P124" t="s">
        <v>124</v>
      </c>
      <c r="Q124" t="s">
        <v>125</v>
      </c>
      <c r="R124" t="s">
        <v>126</v>
      </c>
      <c r="S124" t="s">
        <v>844</v>
      </c>
      <c r="T124" s="124">
        <v>100133.51</v>
      </c>
      <c r="U124" t="str">
        <f t="shared" si="55"/>
        <v>3500.EHCP.I03.Ap251</v>
      </c>
      <c r="V124" t="str">
        <f t="shared" si="56"/>
        <v>The Annunciation Rc Infant School.3500.EHCP.I03.Ap25</v>
      </c>
      <c r="W124" s="118">
        <v>15405.155384615384</v>
      </c>
      <c r="X124" s="118" t="s">
        <v>24533</v>
      </c>
      <c r="Y124" s="118" t="s">
        <v>24534</v>
      </c>
      <c r="Z124" s="118">
        <v>7702.5776923076919</v>
      </c>
      <c r="AA124" s="97" t="str">
        <f t="shared" si="60"/>
        <v>3500EHCP.I03Jun25</v>
      </c>
      <c r="AB124" s="118" t="str">
        <f t="shared" si="61"/>
        <v>Annunci.3500EHCP.I03Jun25</v>
      </c>
      <c r="AC124" s="97">
        <f t="shared" si="48"/>
        <v>7702.5776923076919</v>
      </c>
      <c r="AE124" s="118"/>
      <c r="AF124" s="97">
        <f t="shared" si="62"/>
        <v>7702.5776923076919</v>
      </c>
      <c r="AG124" s="97">
        <f t="shared" si="62"/>
        <v>7702.5776923076919</v>
      </c>
      <c r="AH124" s="97">
        <f t="shared" si="62"/>
        <v>7702.5776923076919</v>
      </c>
      <c r="AI124" s="97">
        <f t="shared" si="62"/>
        <v>7702.5776923076919</v>
      </c>
      <c r="AJ124" s="97" t="str">
        <f t="shared" si="36"/>
        <v>3500.EHCP.I03.Sep241</v>
      </c>
      <c r="AK124" s="118" t="str">
        <f t="shared" si="37"/>
        <v>The Annunciation Rc Infant School.3500.EHCP.I03.Sep24</v>
      </c>
      <c r="AL124" s="97">
        <f t="shared" si="62"/>
        <v>7702.5776923076919</v>
      </c>
      <c r="AM124" s="97">
        <f t="shared" si="62"/>
        <v>7702.5776923076919</v>
      </c>
      <c r="AN124" s="97">
        <f t="shared" si="62"/>
        <v>7702.5776923076919</v>
      </c>
      <c r="AO124" s="97">
        <f t="shared" si="62"/>
        <v>7702.5776923076919</v>
      </c>
      <c r="AP124" s="97">
        <f t="shared" si="62"/>
        <v>7702.5776923076919</v>
      </c>
      <c r="AQ124" s="97">
        <f t="shared" si="62"/>
        <v>7702.5776923076919</v>
      </c>
      <c r="AR124" s="97">
        <f t="shared" si="62"/>
        <v>7702.5776923076919</v>
      </c>
      <c r="AS124" s="97">
        <f t="shared" si="57"/>
        <v>7702.5776923076919</v>
      </c>
      <c r="AT124" s="97">
        <f t="shared" si="57"/>
        <v>7702.5776923076919</v>
      </c>
      <c r="AU124" s="97">
        <f t="shared" si="57"/>
        <v>7702.5776923076919</v>
      </c>
      <c r="AV124" s="97">
        <f t="shared" si="57"/>
        <v>7702.5776923076919</v>
      </c>
      <c r="AW124" s="97">
        <f t="shared" si="57"/>
        <v>7702.5776923076919</v>
      </c>
      <c r="AX124" s="97">
        <f t="shared" si="57"/>
        <v>7702.5776923076919</v>
      </c>
      <c r="AY124" s="97">
        <f t="shared" si="57"/>
        <v>7702.5776923076919</v>
      </c>
      <c r="AZ124" s="97">
        <f t="shared" si="57"/>
        <v>7702.5776923076919</v>
      </c>
      <c r="BA124" s="97">
        <f t="shared" si="57"/>
        <v>7702.5776923076919</v>
      </c>
      <c r="BB124" s="97">
        <f t="shared" si="57"/>
        <v>7702.5776923076919</v>
      </c>
      <c r="BC124" s="97">
        <f t="shared" si="57"/>
        <v>7702.5776923076919</v>
      </c>
      <c r="BD124" s="97">
        <f t="shared" si="57"/>
        <v>7702.5776923076919</v>
      </c>
      <c r="BE124" s="119">
        <f t="shared" si="44"/>
        <v>100133.51</v>
      </c>
      <c r="BF124" s="119">
        <f t="shared" si="45"/>
        <v>0</v>
      </c>
      <c r="BI124"/>
    </row>
    <row r="125" spans="1:72" hidden="1" x14ac:dyDescent="0.25">
      <c r="A125">
        <v>3023500</v>
      </c>
      <c r="B125" s="117">
        <v>3023500</v>
      </c>
      <c r="C125" t="s">
        <v>418</v>
      </c>
      <c r="D125" s="106">
        <v>0</v>
      </c>
      <c r="E125" s="106" t="s">
        <v>400</v>
      </c>
      <c r="F125" s="106" t="s">
        <v>409</v>
      </c>
      <c r="G125" t="s">
        <v>855</v>
      </c>
      <c r="H125" t="s">
        <v>277</v>
      </c>
      <c r="I125" t="s">
        <v>277</v>
      </c>
      <c r="J125">
        <v>661225</v>
      </c>
      <c r="K125" s="117" t="s">
        <v>12</v>
      </c>
      <c r="L125" s="106">
        <v>1</v>
      </c>
      <c r="M125" s="106" t="str">
        <f t="shared" si="41"/>
        <v>SEN .I03</v>
      </c>
      <c r="N125" s="106">
        <v>400023</v>
      </c>
      <c r="O125" t="s">
        <v>124</v>
      </c>
      <c r="P125" t="s">
        <v>124</v>
      </c>
      <c r="Q125" t="s">
        <v>125</v>
      </c>
      <c r="R125" t="s">
        <v>126</v>
      </c>
      <c r="S125" t="s">
        <v>840</v>
      </c>
      <c r="T125" s="124">
        <v>0</v>
      </c>
      <c r="U125" t="str">
        <f t="shared" si="55"/>
        <v>3500.SEN .I03.Ap251</v>
      </c>
      <c r="V125" t="str">
        <f t="shared" si="56"/>
        <v>The Annunciation Rc Infant School.3500.SEN .I03.Ap25</v>
      </c>
      <c r="W125" s="118">
        <v>0</v>
      </c>
      <c r="X125" s="118" t="s">
        <v>24535</v>
      </c>
      <c r="Y125" s="118" t="s">
        <v>24536</v>
      </c>
      <c r="Z125" s="118">
        <v>0</v>
      </c>
      <c r="AA125" s="118"/>
      <c r="AB125" s="118">
        <f t="shared" si="58"/>
        <v>0</v>
      </c>
      <c r="AC125" s="97">
        <f t="shared" si="48"/>
        <v>0</v>
      </c>
      <c r="AE125" s="118"/>
      <c r="AF125" s="97">
        <f t="shared" si="62"/>
        <v>0</v>
      </c>
      <c r="AG125" s="97">
        <f t="shared" si="62"/>
        <v>0</v>
      </c>
      <c r="AH125" s="97">
        <f t="shared" si="62"/>
        <v>0</v>
      </c>
      <c r="AI125" s="97">
        <f t="shared" si="62"/>
        <v>0</v>
      </c>
      <c r="AJ125" s="97"/>
      <c r="AK125" s="118"/>
      <c r="AL125" s="97">
        <f t="shared" si="62"/>
        <v>0</v>
      </c>
      <c r="AM125" s="97">
        <f t="shared" si="62"/>
        <v>0</v>
      </c>
      <c r="AN125" s="97">
        <f t="shared" si="62"/>
        <v>0</v>
      </c>
      <c r="AO125" s="97">
        <f t="shared" si="62"/>
        <v>0</v>
      </c>
      <c r="AP125" s="97">
        <f t="shared" si="62"/>
        <v>0</v>
      </c>
      <c r="AQ125" s="97">
        <f t="shared" si="62"/>
        <v>0</v>
      </c>
      <c r="AR125" s="97">
        <f t="shared" si="62"/>
        <v>0</v>
      </c>
      <c r="AS125" s="97">
        <f t="shared" si="57"/>
        <v>0</v>
      </c>
      <c r="AT125" s="97">
        <f t="shared" si="57"/>
        <v>0</v>
      </c>
      <c r="AU125" s="97">
        <f t="shared" si="57"/>
        <v>0</v>
      </c>
      <c r="AV125" s="97">
        <f t="shared" si="57"/>
        <v>0</v>
      </c>
      <c r="AW125" s="97">
        <f t="shared" si="57"/>
        <v>0</v>
      </c>
      <c r="AX125" s="97">
        <f t="shared" si="57"/>
        <v>0</v>
      </c>
      <c r="AY125" s="97">
        <f t="shared" si="57"/>
        <v>0</v>
      </c>
      <c r="AZ125" s="97">
        <f t="shared" si="57"/>
        <v>0</v>
      </c>
      <c r="BA125" s="97">
        <f t="shared" si="57"/>
        <v>0</v>
      </c>
      <c r="BB125" s="97">
        <f t="shared" si="57"/>
        <v>0</v>
      </c>
      <c r="BC125" s="97">
        <f t="shared" si="57"/>
        <v>0</v>
      </c>
      <c r="BD125" s="97">
        <f t="shared" si="57"/>
        <v>0</v>
      </c>
      <c r="BE125" s="119">
        <f t="shared" si="44"/>
        <v>0</v>
      </c>
      <c r="BF125" s="119">
        <f t="shared" si="45"/>
        <v>0</v>
      </c>
      <c r="BI125"/>
    </row>
    <row r="126" spans="1:72" x14ac:dyDescent="0.25">
      <c r="A126">
        <v>3023501</v>
      </c>
      <c r="B126" s="117">
        <v>3023501</v>
      </c>
      <c r="C126" t="s">
        <v>488</v>
      </c>
      <c r="D126" s="106">
        <v>0</v>
      </c>
      <c r="E126" s="106" t="s">
        <v>400</v>
      </c>
      <c r="F126" s="106" t="s">
        <v>409</v>
      </c>
      <c r="G126" t="s">
        <v>859</v>
      </c>
      <c r="H126" t="s">
        <v>871</v>
      </c>
      <c r="I126" t="s">
        <v>279</v>
      </c>
      <c r="J126">
        <v>661225</v>
      </c>
      <c r="K126" s="117" t="s">
        <v>12</v>
      </c>
      <c r="L126" s="106">
        <v>1</v>
      </c>
      <c r="M126" s="106" t="str">
        <f t="shared" si="41"/>
        <v>EHCP.I03</v>
      </c>
      <c r="N126" s="106">
        <v>400003</v>
      </c>
      <c r="O126" t="s">
        <v>121</v>
      </c>
      <c r="P126" t="s">
        <v>121</v>
      </c>
      <c r="Q126" t="s">
        <v>122</v>
      </c>
      <c r="R126" t="s">
        <v>123</v>
      </c>
      <c r="S126" t="s">
        <v>844</v>
      </c>
      <c r="T126" s="124">
        <v>122860.66</v>
      </c>
      <c r="U126" t="str">
        <f t="shared" si="55"/>
        <v>3501.EHCP.I03.Ap251</v>
      </c>
      <c r="V126" t="str">
        <f t="shared" si="56"/>
        <v>Our Lady of Lourdes Rc School.3501.EHCP.I03.Ap25</v>
      </c>
      <c r="W126" s="118">
        <v>19509.473846153847</v>
      </c>
      <c r="X126" s="118" t="s">
        <v>24537</v>
      </c>
      <c r="Y126" s="118" t="s">
        <v>24538</v>
      </c>
      <c r="Z126" s="118">
        <v>9754.7369230769236</v>
      </c>
      <c r="AA126" s="97" t="str">
        <f t="shared" ref="AA126:AA138" si="63">RIGHT(A126,4)&amp;M126&amp;"Jun25"</f>
        <v>3501EHCP.I03Jun25</v>
      </c>
      <c r="AB126" s="118" t="str">
        <f t="shared" ref="AB126:AB138" si="64">LEFT(C126,7)&amp;"."&amp;AA126</f>
        <v>Our Lad.3501EHCP.I03Jun25</v>
      </c>
      <c r="AC126" s="97">
        <f t="shared" si="48"/>
        <v>9359.6449230769249</v>
      </c>
      <c r="AE126" s="118"/>
      <c r="AF126" s="97">
        <f t="shared" si="62"/>
        <v>9359.6449230769249</v>
      </c>
      <c r="AG126" s="97">
        <f t="shared" si="62"/>
        <v>9359.6449230769249</v>
      </c>
      <c r="AH126" s="97">
        <f t="shared" si="62"/>
        <v>9359.6449230769249</v>
      </c>
      <c r="AI126" s="97">
        <f t="shared" si="62"/>
        <v>9359.6449230769249</v>
      </c>
      <c r="AJ126" s="97" t="str">
        <f t="shared" si="36"/>
        <v>3501.EHCP.I03.Sep241</v>
      </c>
      <c r="AK126" s="118" t="str">
        <f t="shared" si="37"/>
        <v>Our Lady of Lourdes Rc School.3501.EHCP.I03.Sep24</v>
      </c>
      <c r="AL126" s="97">
        <f t="shared" si="62"/>
        <v>9359.6449230769249</v>
      </c>
      <c r="AM126" s="97">
        <f t="shared" si="62"/>
        <v>9359.6449230769249</v>
      </c>
      <c r="AN126" s="97">
        <f t="shared" si="62"/>
        <v>9359.6449230769249</v>
      </c>
      <c r="AO126" s="97">
        <f t="shared" si="62"/>
        <v>9359.6449230769249</v>
      </c>
      <c r="AP126" s="97">
        <f t="shared" si="62"/>
        <v>9359.6449230769249</v>
      </c>
      <c r="AQ126" s="97">
        <f t="shared" si="62"/>
        <v>9359.6449230769249</v>
      </c>
      <c r="AR126" s="97">
        <f t="shared" si="62"/>
        <v>9359.6449230769249</v>
      </c>
      <c r="AS126" s="97">
        <f t="shared" si="57"/>
        <v>9359.6449230769249</v>
      </c>
      <c r="AT126" s="97">
        <f t="shared" si="57"/>
        <v>9359.6449230769249</v>
      </c>
      <c r="AU126" s="97">
        <f t="shared" si="57"/>
        <v>9359.6449230769249</v>
      </c>
      <c r="AV126" s="97">
        <f t="shared" si="57"/>
        <v>9359.6449230769249</v>
      </c>
      <c r="AW126" s="97">
        <f t="shared" si="57"/>
        <v>9359.6449230769249</v>
      </c>
      <c r="AX126" s="97">
        <f t="shared" si="57"/>
        <v>9359.6449230769249</v>
      </c>
      <c r="AY126" s="97">
        <f t="shared" si="57"/>
        <v>9359.6449230769249</v>
      </c>
      <c r="AZ126" s="97">
        <f t="shared" si="57"/>
        <v>9359.6449230769249</v>
      </c>
      <c r="BA126" s="97">
        <f t="shared" si="57"/>
        <v>9359.6449230769249</v>
      </c>
      <c r="BB126" s="97">
        <f t="shared" si="57"/>
        <v>9359.6449230769249</v>
      </c>
      <c r="BC126" s="97">
        <f t="shared" si="57"/>
        <v>9359.6449230769249</v>
      </c>
      <c r="BD126" s="97">
        <f t="shared" si="57"/>
        <v>9359.6449230769249</v>
      </c>
      <c r="BE126" s="119">
        <f t="shared" si="44"/>
        <v>122860.65999999999</v>
      </c>
      <c r="BF126" s="119">
        <f t="shared" si="45"/>
        <v>0</v>
      </c>
      <c r="BI126"/>
    </row>
    <row r="127" spans="1:72" x14ac:dyDescent="0.25">
      <c r="A127">
        <v>3023501</v>
      </c>
      <c r="B127" s="117">
        <v>3023501</v>
      </c>
      <c r="C127" t="s">
        <v>488</v>
      </c>
      <c r="D127" s="106">
        <v>0</v>
      </c>
      <c r="E127" s="106" t="s">
        <v>400</v>
      </c>
      <c r="F127" s="106" t="s">
        <v>409</v>
      </c>
      <c r="G127" t="s">
        <v>855</v>
      </c>
      <c r="H127" t="s">
        <v>277</v>
      </c>
      <c r="I127" t="s">
        <v>277</v>
      </c>
      <c r="J127">
        <v>661225</v>
      </c>
      <c r="K127" s="117" t="s">
        <v>12</v>
      </c>
      <c r="L127" s="106">
        <v>1</v>
      </c>
      <c r="M127" s="106" t="str">
        <f t="shared" si="41"/>
        <v>SEN .I03</v>
      </c>
      <c r="N127" s="106">
        <v>400003</v>
      </c>
      <c r="O127" t="s">
        <v>121</v>
      </c>
      <c r="P127" t="s">
        <v>121</v>
      </c>
      <c r="Q127" t="s">
        <v>122</v>
      </c>
      <c r="R127" t="s">
        <v>123</v>
      </c>
      <c r="S127" t="s">
        <v>840</v>
      </c>
      <c r="T127" s="124">
        <v>4517</v>
      </c>
      <c r="U127" t="str">
        <f t="shared" si="55"/>
        <v>3501.SEN .I03.Ap251</v>
      </c>
      <c r="V127" t="str">
        <f t="shared" si="56"/>
        <v>Our Lady of Lourdes Rc School.3501.SEN .I03.Ap25</v>
      </c>
      <c r="W127" s="118">
        <v>297.84615384615387</v>
      </c>
      <c r="X127" s="118" t="s">
        <v>24539</v>
      </c>
      <c r="Y127" s="118" t="s">
        <v>24540</v>
      </c>
      <c r="Z127" s="118">
        <v>148.92307692307693</v>
      </c>
      <c r="AA127" s="97" t="str">
        <f t="shared" si="63"/>
        <v>3501SEN .I03Jun25</v>
      </c>
      <c r="AB127" s="118" t="str">
        <f t="shared" si="64"/>
        <v>Our Lad.3501SEN .I03Jun25</v>
      </c>
      <c r="AC127" s="97">
        <f t="shared" si="48"/>
        <v>407.02307692307693</v>
      </c>
      <c r="AE127" s="118"/>
      <c r="AF127" s="97">
        <f t="shared" si="62"/>
        <v>407.02307692307693</v>
      </c>
      <c r="AG127" s="97">
        <f t="shared" si="62"/>
        <v>407.02307692307693</v>
      </c>
      <c r="AH127" s="97">
        <f t="shared" si="62"/>
        <v>407.02307692307693</v>
      </c>
      <c r="AI127" s="97">
        <f t="shared" si="62"/>
        <v>407.02307692307693</v>
      </c>
      <c r="AJ127" s="97" t="str">
        <f t="shared" si="36"/>
        <v>3501.SEN .I03.Sep241</v>
      </c>
      <c r="AK127" s="118" t="str">
        <f t="shared" si="37"/>
        <v>Our Lady of Lourdes Rc School.3501.SEN .I03.Sep24</v>
      </c>
      <c r="AL127" s="97">
        <f t="shared" si="62"/>
        <v>407.02307692307693</v>
      </c>
      <c r="AM127" s="97">
        <f t="shared" si="62"/>
        <v>407.02307692307693</v>
      </c>
      <c r="AN127" s="97">
        <f t="shared" si="62"/>
        <v>407.02307692307693</v>
      </c>
      <c r="AO127" s="97">
        <f t="shared" si="62"/>
        <v>407.02307692307693</v>
      </c>
      <c r="AP127" s="97">
        <f t="shared" si="62"/>
        <v>407.02307692307693</v>
      </c>
      <c r="AQ127" s="97">
        <f t="shared" si="62"/>
        <v>407.02307692307693</v>
      </c>
      <c r="AR127" s="97">
        <f t="shared" si="62"/>
        <v>407.02307692307693</v>
      </c>
      <c r="AS127" s="97">
        <f t="shared" si="57"/>
        <v>407.02307692307693</v>
      </c>
      <c r="AT127" s="97">
        <f t="shared" si="57"/>
        <v>407.02307692307693</v>
      </c>
      <c r="AU127" s="97">
        <f t="shared" si="57"/>
        <v>407.02307692307693</v>
      </c>
      <c r="AV127" s="97">
        <f t="shared" si="57"/>
        <v>407.02307692307693</v>
      </c>
      <c r="AW127" s="97">
        <f t="shared" si="57"/>
        <v>407.02307692307693</v>
      </c>
      <c r="AX127" s="97">
        <f t="shared" si="57"/>
        <v>407.02307692307693</v>
      </c>
      <c r="AY127" s="97">
        <f t="shared" si="57"/>
        <v>407.02307692307693</v>
      </c>
      <c r="AZ127" s="97">
        <f t="shared" si="57"/>
        <v>407.02307692307693</v>
      </c>
      <c r="BA127" s="97">
        <f t="shared" si="57"/>
        <v>407.02307692307693</v>
      </c>
      <c r="BB127" s="97">
        <f t="shared" si="57"/>
        <v>407.02307692307693</v>
      </c>
      <c r="BC127" s="97">
        <f t="shared" si="57"/>
        <v>407.02307692307693</v>
      </c>
      <c r="BD127" s="97">
        <f t="shared" si="57"/>
        <v>407.02307692307693</v>
      </c>
      <c r="BE127" s="119">
        <f t="shared" si="44"/>
        <v>4517</v>
      </c>
      <c r="BF127" s="119">
        <f t="shared" si="45"/>
        <v>0</v>
      </c>
      <c r="BI127"/>
    </row>
    <row r="128" spans="1:72" x14ac:dyDescent="0.25">
      <c r="A128">
        <v>3023502</v>
      </c>
      <c r="B128" s="117">
        <v>3023502</v>
      </c>
      <c r="C128" t="s">
        <v>499</v>
      </c>
      <c r="D128" s="106">
        <v>0</v>
      </c>
      <c r="E128" s="106" t="s">
        <v>400</v>
      </c>
      <c r="F128" s="106" t="s">
        <v>409</v>
      </c>
      <c r="G128" t="s">
        <v>859</v>
      </c>
      <c r="H128" t="s">
        <v>871</v>
      </c>
      <c r="I128" t="s">
        <v>279</v>
      </c>
      <c r="J128">
        <v>661225</v>
      </c>
      <c r="K128" s="117" t="s">
        <v>12</v>
      </c>
      <c r="L128" s="106">
        <v>1</v>
      </c>
      <c r="M128" s="106" t="str">
        <f t="shared" si="41"/>
        <v>EHCP.I03</v>
      </c>
      <c r="N128" s="106">
        <v>400096</v>
      </c>
      <c r="O128" t="s">
        <v>136</v>
      </c>
      <c r="P128" t="s">
        <v>136</v>
      </c>
      <c r="Q128" t="s">
        <v>137</v>
      </c>
      <c r="R128" t="s">
        <v>138</v>
      </c>
      <c r="S128" t="s">
        <v>844</v>
      </c>
      <c r="T128" s="124">
        <v>147557.82</v>
      </c>
      <c r="U128" t="str">
        <f t="shared" si="55"/>
        <v>3502.EHCP.I03.Ap251</v>
      </c>
      <c r="V128" t="str">
        <f t="shared" si="56"/>
        <v>St Agness Rc School.3502.EHCP.I03.Ap25</v>
      </c>
      <c r="W128" s="118">
        <v>21814.153846153848</v>
      </c>
      <c r="X128" s="118" t="s">
        <v>24541</v>
      </c>
      <c r="Y128" s="118" t="s">
        <v>24542</v>
      </c>
      <c r="Z128" s="118">
        <v>10907.076923076924</v>
      </c>
      <c r="AA128" s="97" t="str">
        <f t="shared" si="63"/>
        <v>3502EHCP.I03Jun25</v>
      </c>
      <c r="AB128" s="118" t="str">
        <f t="shared" si="64"/>
        <v>St Agne.3502EHCP.I03Jun25</v>
      </c>
      <c r="AC128" s="97">
        <f t="shared" si="48"/>
        <v>11483.658923076922</v>
      </c>
      <c r="AE128" s="118"/>
      <c r="AF128" s="97">
        <f t="shared" si="62"/>
        <v>11483.658923076922</v>
      </c>
      <c r="AG128" s="97">
        <f t="shared" si="62"/>
        <v>11483.658923076922</v>
      </c>
      <c r="AH128" s="97">
        <f t="shared" si="62"/>
        <v>11483.658923076922</v>
      </c>
      <c r="AI128" s="97">
        <f t="shared" si="62"/>
        <v>11483.658923076922</v>
      </c>
      <c r="AJ128" s="97" t="str">
        <f t="shared" si="36"/>
        <v>3502.EHCP.I03.Sep241</v>
      </c>
      <c r="AK128" s="118" t="str">
        <f t="shared" si="37"/>
        <v>St Agness Rc School.3502.EHCP.I03.Sep24</v>
      </c>
      <c r="AL128" s="97">
        <f t="shared" si="62"/>
        <v>11483.658923076922</v>
      </c>
      <c r="AM128" s="97">
        <f t="shared" si="62"/>
        <v>11483.658923076922</v>
      </c>
      <c r="AN128" s="97">
        <f t="shared" si="62"/>
        <v>11483.658923076922</v>
      </c>
      <c r="AO128" s="97">
        <f t="shared" si="62"/>
        <v>11483.658923076922</v>
      </c>
      <c r="AP128" s="97">
        <f t="shared" si="62"/>
        <v>11483.658923076922</v>
      </c>
      <c r="AQ128" s="97">
        <f t="shared" si="62"/>
        <v>11483.658923076922</v>
      </c>
      <c r="AR128" s="97">
        <f t="shared" si="62"/>
        <v>11483.658923076922</v>
      </c>
      <c r="AS128" s="97">
        <f t="shared" si="57"/>
        <v>11483.658923076922</v>
      </c>
      <c r="AT128" s="97">
        <f t="shared" si="57"/>
        <v>11483.658923076922</v>
      </c>
      <c r="AU128" s="97">
        <f t="shared" si="57"/>
        <v>11483.658923076922</v>
      </c>
      <c r="AV128" s="97">
        <f t="shared" si="57"/>
        <v>11483.658923076922</v>
      </c>
      <c r="AW128" s="97">
        <f t="shared" si="57"/>
        <v>11483.658923076922</v>
      </c>
      <c r="AX128" s="97">
        <f t="shared" si="57"/>
        <v>11483.658923076922</v>
      </c>
      <c r="AY128" s="97">
        <f t="shared" si="57"/>
        <v>11483.658923076922</v>
      </c>
      <c r="AZ128" s="97">
        <f t="shared" si="57"/>
        <v>11483.658923076922</v>
      </c>
      <c r="BA128" s="97">
        <f t="shared" si="57"/>
        <v>11483.658923076922</v>
      </c>
      <c r="BB128" s="97">
        <f t="shared" si="57"/>
        <v>11483.658923076922</v>
      </c>
      <c r="BC128" s="97">
        <f t="shared" si="57"/>
        <v>11483.658923076922</v>
      </c>
      <c r="BD128" s="97">
        <f t="shared" si="57"/>
        <v>11483.658923076922</v>
      </c>
      <c r="BE128" s="119">
        <f t="shared" si="44"/>
        <v>147557.81999999998</v>
      </c>
      <c r="BF128" s="119">
        <f t="shared" si="45"/>
        <v>0</v>
      </c>
      <c r="BI128"/>
    </row>
    <row r="129" spans="1:72" x14ac:dyDescent="0.25">
      <c r="A129">
        <v>3023504</v>
      </c>
      <c r="B129" s="117">
        <v>3023504</v>
      </c>
      <c r="C129" t="s">
        <v>502</v>
      </c>
      <c r="D129" s="106">
        <v>0</v>
      </c>
      <c r="E129" s="106" t="s">
        <v>400</v>
      </c>
      <c r="F129" s="106" t="s">
        <v>409</v>
      </c>
      <c r="G129" t="s">
        <v>859</v>
      </c>
      <c r="H129" t="s">
        <v>871</v>
      </c>
      <c r="I129" t="s">
        <v>279</v>
      </c>
      <c r="J129">
        <v>661225</v>
      </c>
      <c r="K129" s="117" t="s">
        <v>12</v>
      </c>
      <c r="L129" s="106">
        <v>1</v>
      </c>
      <c r="M129" s="106" t="str">
        <f t="shared" si="41"/>
        <v>EHCP.I03</v>
      </c>
      <c r="N129" s="106">
        <v>400064</v>
      </c>
      <c r="O129" t="s">
        <v>238</v>
      </c>
      <c r="P129" t="s">
        <v>238</v>
      </c>
      <c r="Q129" t="s">
        <v>239</v>
      </c>
      <c r="R129" t="s">
        <v>240</v>
      </c>
      <c r="S129" t="s">
        <v>844</v>
      </c>
      <c r="T129" s="124">
        <v>68625</v>
      </c>
      <c r="U129" t="str">
        <f t="shared" si="55"/>
        <v>3504.EHCP.I03.Ap251</v>
      </c>
      <c r="V129" t="str">
        <f t="shared" si="56"/>
        <v>St Catherine's Rc School.3504.EHCP.I03.Ap25</v>
      </c>
      <c r="W129" s="118">
        <v>10557.692307692309</v>
      </c>
      <c r="X129" s="118" t="s">
        <v>24543</v>
      </c>
      <c r="Y129" s="118" t="s">
        <v>24544</v>
      </c>
      <c r="Z129" s="118">
        <v>5278.8461538461543</v>
      </c>
      <c r="AA129" s="97" t="str">
        <f t="shared" si="63"/>
        <v>3504EHCP.I03Jun25</v>
      </c>
      <c r="AB129" s="118" t="str">
        <f t="shared" si="64"/>
        <v>St Cath.3504EHCP.I03Jun25</v>
      </c>
      <c r="AC129" s="97">
        <f t="shared" si="48"/>
        <v>5278.8461538461543</v>
      </c>
      <c r="AE129" s="118"/>
      <c r="AF129" s="97">
        <f t="shared" si="62"/>
        <v>5278.8461538461543</v>
      </c>
      <c r="AG129" s="97">
        <f t="shared" si="62"/>
        <v>5278.8461538461543</v>
      </c>
      <c r="AH129" s="97">
        <f t="shared" si="62"/>
        <v>5278.8461538461543</v>
      </c>
      <c r="AI129" s="97">
        <f t="shared" si="62"/>
        <v>5278.8461538461543</v>
      </c>
      <c r="AJ129" s="97" t="str">
        <f t="shared" si="36"/>
        <v>3504.EHCP.I03.Sep241</v>
      </c>
      <c r="AK129" s="118" t="str">
        <f t="shared" si="37"/>
        <v>St Catherine's Rc School.3504.EHCP.I03.Sep24</v>
      </c>
      <c r="AL129" s="97">
        <f t="shared" si="62"/>
        <v>5278.8461538461543</v>
      </c>
      <c r="AM129" s="97">
        <f t="shared" si="62"/>
        <v>5278.8461538461543</v>
      </c>
      <c r="AN129" s="97">
        <f t="shared" si="62"/>
        <v>5278.8461538461543</v>
      </c>
      <c r="AO129" s="97">
        <f t="shared" si="62"/>
        <v>5278.8461538461543</v>
      </c>
      <c r="AP129" s="97">
        <f t="shared" si="62"/>
        <v>5278.8461538461543</v>
      </c>
      <c r="AQ129" s="97">
        <f t="shared" si="62"/>
        <v>5278.8461538461543</v>
      </c>
      <c r="AR129" s="97">
        <f t="shared" si="62"/>
        <v>5278.8461538461543</v>
      </c>
      <c r="AS129" s="97">
        <f t="shared" si="57"/>
        <v>5278.8461538461543</v>
      </c>
      <c r="AT129" s="97">
        <f t="shared" si="57"/>
        <v>5278.8461538461543</v>
      </c>
      <c r="AU129" s="97">
        <f t="shared" si="57"/>
        <v>5278.8461538461543</v>
      </c>
      <c r="AV129" s="97">
        <f t="shared" si="57"/>
        <v>5278.8461538461543</v>
      </c>
      <c r="AW129" s="97">
        <f t="shared" si="57"/>
        <v>5278.8461538461543</v>
      </c>
      <c r="AX129" s="97">
        <f t="shared" si="57"/>
        <v>5278.8461538461543</v>
      </c>
      <c r="AY129" s="97">
        <f t="shared" ref="AS129:BD150" si="65">($T129-($W129+$Z129))/10</f>
        <v>5278.8461538461543</v>
      </c>
      <c r="AZ129" s="97">
        <f t="shared" si="65"/>
        <v>5278.8461538461543</v>
      </c>
      <c r="BA129" s="97">
        <f t="shared" si="65"/>
        <v>5278.8461538461543</v>
      </c>
      <c r="BB129" s="97">
        <f t="shared" si="65"/>
        <v>5278.8461538461543</v>
      </c>
      <c r="BC129" s="97">
        <f t="shared" si="65"/>
        <v>5278.8461538461543</v>
      </c>
      <c r="BD129" s="97">
        <f t="shared" si="65"/>
        <v>5278.8461538461543</v>
      </c>
      <c r="BE129" s="119">
        <f t="shared" si="44"/>
        <v>68625.000000000015</v>
      </c>
      <c r="BF129" s="119">
        <f t="shared" si="45"/>
        <v>0</v>
      </c>
      <c r="BG129" s="119"/>
      <c r="BH129" s="119"/>
      <c r="BP129" s="468"/>
      <c r="BQ129" s="468"/>
      <c r="BR129" s="468"/>
      <c r="BS129" s="468"/>
    </row>
    <row r="130" spans="1:72" x14ac:dyDescent="0.25">
      <c r="A130">
        <v>3023504</v>
      </c>
      <c r="B130" s="117">
        <v>3023504</v>
      </c>
      <c r="C130" t="s">
        <v>502</v>
      </c>
      <c r="D130" s="106">
        <v>0</v>
      </c>
      <c r="E130" s="106" t="s">
        <v>400</v>
      </c>
      <c r="F130" s="106" t="s">
        <v>409</v>
      </c>
      <c r="G130" t="s">
        <v>855</v>
      </c>
      <c r="H130" t="s">
        <v>277</v>
      </c>
      <c r="I130" t="s">
        <v>277</v>
      </c>
      <c r="J130">
        <v>661225</v>
      </c>
      <c r="K130" s="117" t="s">
        <v>12</v>
      </c>
      <c r="L130" s="106">
        <v>1</v>
      </c>
      <c r="M130" s="106" t="str">
        <f t="shared" si="41"/>
        <v>SEN .I03</v>
      </c>
      <c r="N130" s="106">
        <v>400064</v>
      </c>
      <c r="O130" t="s">
        <v>238</v>
      </c>
      <c r="P130" t="s">
        <v>238</v>
      </c>
      <c r="Q130" t="s">
        <v>239</v>
      </c>
      <c r="R130" t="s">
        <v>240</v>
      </c>
      <c r="S130" t="s">
        <v>840</v>
      </c>
      <c r="T130" s="124">
        <v>2868</v>
      </c>
      <c r="U130" t="str">
        <f t="shared" si="55"/>
        <v>3504.SEN .I03.Ap251</v>
      </c>
      <c r="V130" t="str">
        <f t="shared" si="56"/>
        <v>St Catherine's Rc School.3504.SEN .I03.Ap25</v>
      </c>
      <c r="W130" s="118">
        <v>441.23076923076923</v>
      </c>
      <c r="X130" s="118" t="s">
        <v>24545</v>
      </c>
      <c r="Y130" s="118" t="s">
        <v>24546</v>
      </c>
      <c r="Z130" s="118">
        <v>220.61538461538461</v>
      </c>
      <c r="AA130" s="97" t="str">
        <f t="shared" si="63"/>
        <v>3504SEN .I03Jun25</v>
      </c>
      <c r="AB130" s="118" t="str">
        <f t="shared" si="64"/>
        <v>St Cath.3504SEN .I03Jun25</v>
      </c>
      <c r="AC130" s="97">
        <f t="shared" si="48"/>
        <v>220.61538461538461</v>
      </c>
      <c r="AE130" s="118"/>
      <c r="AF130" s="97">
        <f t="shared" si="62"/>
        <v>220.61538461538461</v>
      </c>
      <c r="AG130" s="97">
        <f t="shared" si="62"/>
        <v>220.61538461538461</v>
      </c>
      <c r="AH130" s="97">
        <f t="shared" si="62"/>
        <v>220.61538461538461</v>
      </c>
      <c r="AI130" s="97">
        <f t="shared" si="62"/>
        <v>220.61538461538461</v>
      </c>
      <c r="AJ130" s="97" t="str">
        <f t="shared" si="36"/>
        <v>3504.SEN .I03.Sep241</v>
      </c>
      <c r="AK130" s="118" t="str">
        <f t="shared" si="37"/>
        <v>St Catherine's Rc School.3504.SEN .I03.Sep24</v>
      </c>
      <c r="AL130" s="97">
        <f t="shared" si="62"/>
        <v>220.61538461538461</v>
      </c>
      <c r="AM130" s="97">
        <f t="shared" si="62"/>
        <v>220.61538461538461</v>
      </c>
      <c r="AN130" s="97">
        <f t="shared" si="62"/>
        <v>220.61538461538461</v>
      </c>
      <c r="AO130" s="97">
        <f t="shared" si="62"/>
        <v>220.61538461538461</v>
      </c>
      <c r="AP130" s="97">
        <f t="shared" si="62"/>
        <v>220.61538461538461</v>
      </c>
      <c r="AQ130" s="97">
        <f t="shared" si="62"/>
        <v>220.61538461538461</v>
      </c>
      <c r="AR130" s="97">
        <f t="shared" si="62"/>
        <v>220.61538461538461</v>
      </c>
      <c r="AS130" s="97">
        <f t="shared" si="65"/>
        <v>220.61538461538461</v>
      </c>
      <c r="AT130" s="97">
        <f t="shared" si="65"/>
        <v>220.61538461538461</v>
      </c>
      <c r="AU130" s="97">
        <f t="shared" si="65"/>
        <v>220.61538461538461</v>
      </c>
      <c r="AV130" s="97">
        <f t="shared" si="65"/>
        <v>220.61538461538461</v>
      </c>
      <c r="AW130" s="97">
        <f t="shared" si="65"/>
        <v>220.61538461538461</v>
      </c>
      <c r="AX130" s="97">
        <f t="shared" si="65"/>
        <v>220.61538461538461</v>
      </c>
      <c r="AY130" s="97">
        <f t="shared" si="65"/>
        <v>220.61538461538461</v>
      </c>
      <c r="AZ130" s="97">
        <f t="shared" si="65"/>
        <v>220.61538461538461</v>
      </c>
      <c r="BA130" s="97">
        <f t="shared" si="65"/>
        <v>220.61538461538461</v>
      </c>
      <c r="BB130" s="97">
        <f t="shared" si="65"/>
        <v>220.61538461538461</v>
      </c>
      <c r="BC130" s="97">
        <f t="shared" si="65"/>
        <v>220.61538461538461</v>
      </c>
      <c r="BD130" s="97">
        <f t="shared" si="65"/>
        <v>220.61538461538461</v>
      </c>
      <c r="BE130" s="119">
        <f t="shared" si="44"/>
        <v>2868</v>
      </c>
      <c r="BF130" s="119">
        <f t="shared" si="45"/>
        <v>0</v>
      </c>
      <c r="BI130"/>
    </row>
    <row r="131" spans="1:72" x14ac:dyDescent="0.25">
      <c r="A131">
        <v>3023506</v>
      </c>
      <c r="B131" s="117">
        <v>3023506</v>
      </c>
      <c r="C131" t="s">
        <v>517</v>
      </c>
      <c r="D131" s="106">
        <v>0</v>
      </c>
      <c r="E131" s="106" t="s">
        <v>400</v>
      </c>
      <c r="F131" s="106" t="s">
        <v>409</v>
      </c>
      <c r="G131" s="4" t="s">
        <v>859</v>
      </c>
      <c r="H131" t="s">
        <v>277</v>
      </c>
      <c r="I131" t="s">
        <v>277</v>
      </c>
      <c r="J131">
        <v>661225</v>
      </c>
      <c r="K131" s="117" t="s">
        <v>12</v>
      </c>
      <c r="L131" s="106">
        <v>1</v>
      </c>
      <c r="M131" s="106" t="str">
        <f t="shared" si="41"/>
        <v>SEN .I03</v>
      </c>
      <c r="N131" s="106">
        <v>400009</v>
      </c>
      <c r="O131" t="s">
        <v>103</v>
      </c>
      <c r="P131" t="s">
        <v>103</v>
      </c>
      <c r="Q131" t="s">
        <v>104</v>
      </c>
      <c r="R131" t="s">
        <v>105</v>
      </c>
      <c r="S131" t="s">
        <v>840</v>
      </c>
      <c r="T131" s="124">
        <v>3036</v>
      </c>
      <c r="U131" t="str">
        <f t="shared" si="55"/>
        <v>3506.SEN .I03.Ap251</v>
      </c>
      <c r="V131" t="str">
        <f t="shared" si="56"/>
        <v>St Vincent's Rc School.3506.SEN .I03.Ap25</v>
      </c>
      <c r="W131" s="118">
        <v>264.76923076923077</v>
      </c>
      <c r="X131" s="118" t="s">
        <v>24547</v>
      </c>
      <c r="Y131" s="118" t="s">
        <v>24548</v>
      </c>
      <c r="Z131" s="118">
        <v>132.38461538461539</v>
      </c>
      <c r="AA131" s="97" t="str">
        <f t="shared" si="63"/>
        <v>3506SEN .I03Jun25</v>
      </c>
      <c r="AB131" s="118" t="str">
        <f t="shared" si="64"/>
        <v>St Vinc.3506SEN .I03Jun25</v>
      </c>
      <c r="AC131" s="97">
        <f t="shared" si="48"/>
        <v>263.88461538461536</v>
      </c>
      <c r="AE131" s="118"/>
      <c r="AF131" s="97">
        <f t="shared" si="62"/>
        <v>263.88461538461536</v>
      </c>
      <c r="AG131" s="97">
        <f t="shared" si="62"/>
        <v>263.88461538461536</v>
      </c>
      <c r="AH131" s="97">
        <f t="shared" si="62"/>
        <v>263.88461538461536</v>
      </c>
      <c r="AI131" s="97">
        <f t="shared" si="62"/>
        <v>263.88461538461536</v>
      </c>
      <c r="AJ131" s="97" t="str">
        <f t="shared" si="36"/>
        <v>3506.SEN .I03.Sep241</v>
      </c>
      <c r="AK131" s="118" t="str">
        <f t="shared" si="37"/>
        <v>St Vincent's Rc School.3506.SEN .I03.Sep24</v>
      </c>
      <c r="AL131" s="97">
        <f t="shared" si="62"/>
        <v>263.88461538461536</v>
      </c>
      <c r="AM131" s="97">
        <f t="shared" si="62"/>
        <v>263.88461538461536</v>
      </c>
      <c r="AN131" s="97">
        <f t="shared" si="62"/>
        <v>263.88461538461536</v>
      </c>
      <c r="AO131" s="97">
        <f t="shared" si="62"/>
        <v>263.88461538461536</v>
      </c>
      <c r="AP131" s="97">
        <f t="shared" si="62"/>
        <v>263.88461538461536</v>
      </c>
      <c r="AQ131" s="97">
        <f t="shared" si="62"/>
        <v>263.88461538461536</v>
      </c>
      <c r="AR131" s="97">
        <f t="shared" si="62"/>
        <v>263.88461538461536</v>
      </c>
      <c r="AS131" s="97">
        <f t="shared" si="65"/>
        <v>263.88461538461536</v>
      </c>
      <c r="AT131" s="97">
        <f t="shared" si="65"/>
        <v>263.88461538461536</v>
      </c>
      <c r="AU131" s="97">
        <f t="shared" si="65"/>
        <v>263.88461538461536</v>
      </c>
      <c r="AV131" s="97">
        <f t="shared" si="65"/>
        <v>263.88461538461536</v>
      </c>
      <c r="AW131" s="97">
        <f t="shared" si="65"/>
        <v>263.88461538461536</v>
      </c>
      <c r="AX131" s="97">
        <f t="shared" si="65"/>
        <v>263.88461538461536</v>
      </c>
      <c r="AY131" s="97">
        <f t="shared" si="65"/>
        <v>263.88461538461536</v>
      </c>
      <c r="AZ131" s="97">
        <f t="shared" si="65"/>
        <v>263.88461538461536</v>
      </c>
      <c r="BA131" s="97">
        <f t="shared" si="65"/>
        <v>263.88461538461536</v>
      </c>
      <c r="BB131" s="97">
        <f t="shared" si="65"/>
        <v>263.88461538461536</v>
      </c>
      <c r="BC131" s="97">
        <f t="shared" si="65"/>
        <v>263.88461538461536</v>
      </c>
      <c r="BD131" s="97">
        <f t="shared" si="65"/>
        <v>263.88461538461536</v>
      </c>
      <c r="BE131" s="119">
        <f t="shared" si="44"/>
        <v>3035.9999999999991</v>
      </c>
      <c r="BF131" s="119">
        <f t="shared" si="45"/>
        <v>0</v>
      </c>
      <c r="BI131"/>
    </row>
    <row r="132" spans="1:72" x14ac:dyDescent="0.25">
      <c r="A132">
        <v>3023506</v>
      </c>
      <c r="B132" s="117">
        <v>3023506</v>
      </c>
      <c r="C132" t="s">
        <v>517</v>
      </c>
      <c r="D132" s="106">
        <v>0</v>
      </c>
      <c r="E132" s="106" t="s">
        <v>400</v>
      </c>
      <c r="F132" s="106" t="s">
        <v>409</v>
      </c>
      <c r="G132" t="s">
        <v>859</v>
      </c>
      <c r="H132" t="s">
        <v>871</v>
      </c>
      <c r="I132" t="s">
        <v>279</v>
      </c>
      <c r="J132">
        <v>661225</v>
      </c>
      <c r="K132" s="117" t="s">
        <v>12</v>
      </c>
      <c r="L132" s="106">
        <v>1</v>
      </c>
      <c r="M132" s="106" t="str">
        <f t="shared" si="41"/>
        <v>EHCP.I03</v>
      </c>
      <c r="N132" s="106">
        <v>400009</v>
      </c>
      <c r="O132" t="s">
        <v>103</v>
      </c>
      <c r="P132" t="s">
        <v>103</v>
      </c>
      <c r="Q132" t="s">
        <v>104</v>
      </c>
      <c r="R132" t="s">
        <v>105</v>
      </c>
      <c r="S132" t="s">
        <v>844</v>
      </c>
      <c r="T132" s="124">
        <v>192997.33000000002</v>
      </c>
      <c r="U132" t="str">
        <f t="shared" si="55"/>
        <v>3506.EHCP.I03.Ap251</v>
      </c>
      <c r="V132" t="str">
        <f t="shared" si="56"/>
        <v>St Vincent's Rc School.3506.EHCP.I03.Ap25</v>
      </c>
      <c r="W132" s="118">
        <v>30095.23076923077</v>
      </c>
      <c r="X132" s="118" t="s">
        <v>24549</v>
      </c>
      <c r="Y132" s="118" t="s">
        <v>24550</v>
      </c>
      <c r="Z132" s="118">
        <v>15047.615384615385</v>
      </c>
      <c r="AA132" s="97" t="str">
        <f t="shared" si="63"/>
        <v>3506EHCP.I03Jun25</v>
      </c>
      <c r="AB132" s="118" t="str">
        <f t="shared" si="64"/>
        <v>St Vinc.3506EHCP.I03Jun25</v>
      </c>
      <c r="AC132" s="97">
        <f t="shared" si="48"/>
        <v>14785.448384615385</v>
      </c>
      <c r="AE132" s="118"/>
      <c r="AF132" s="97">
        <f t="shared" si="62"/>
        <v>14785.448384615385</v>
      </c>
      <c r="AG132" s="97">
        <f t="shared" si="62"/>
        <v>14785.448384615385</v>
      </c>
      <c r="AH132" s="97">
        <f t="shared" si="62"/>
        <v>14785.448384615385</v>
      </c>
      <c r="AI132" s="97">
        <f t="shared" si="62"/>
        <v>14785.448384615385</v>
      </c>
      <c r="AJ132" s="97" t="str">
        <f t="shared" si="36"/>
        <v>3506.EHCP.I03.Sep241</v>
      </c>
      <c r="AK132" s="118" t="str">
        <f t="shared" si="37"/>
        <v>St Vincent's Rc School.3506.EHCP.I03.Sep24</v>
      </c>
      <c r="AL132" s="97">
        <f t="shared" si="62"/>
        <v>14785.448384615385</v>
      </c>
      <c r="AM132" s="97">
        <f t="shared" si="62"/>
        <v>14785.448384615385</v>
      </c>
      <c r="AN132" s="97">
        <f t="shared" si="62"/>
        <v>14785.448384615385</v>
      </c>
      <c r="AO132" s="97">
        <f t="shared" si="62"/>
        <v>14785.448384615385</v>
      </c>
      <c r="AP132" s="97">
        <f t="shared" si="62"/>
        <v>14785.448384615385</v>
      </c>
      <c r="AQ132" s="97">
        <f t="shared" si="62"/>
        <v>14785.448384615385</v>
      </c>
      <c r="AR132" s="97">
        <f t="shared" si="62"/>
        <v>14785.448384615385</v>
      </c>
      <c r="AS132" s="97">
        <f t="shared" si="65"/>
        <v>14785.448384615385</v>
      </c>
      <c r="AT132" s="97">
        <f t="shared" si="65"/>
        <v>14785.448384615385</v>
      </c>
      <c r="AU132" s="97">
        <f t="shared" si="65"/>
        <v>14785.448384615385</v>
      </c>
      <c r="AV132" s="97">
        <f t="shared" si="65"/>
        <v>14785.448384615385</v>
      </c>
      <c r="AW132" s="97">
        <f t="shared" si="65"/>
        <v>14785.448384615385</v>
      </c>
      <c r="AX132" s="97">
        <f t="shared" si="65"/>
        <v>14785.448384615385</v>
      </c>
      <c r="AY132" s="97">
        <f t="shared" si="65"/>
        <v>14785.448384615385</v>
      </c>
      <c r="AZ132" s="97">
        <f t="shared" si="65"/>
        <v>14785.448384615385</v>
      </c>
      <c r="BA132" s="97">
        <f t="shared" si="65"/>
        <v>14785.448384615385</v>
      </c>
      <c r="BB132" s="97">
        <f t="shared" si="65"/>
        <v>14785.448384615385</v>
      </c>
      <c r="BC132" s="97">
        <f t="shared" si="65"/>
        <v>14785.448384615385</v>
      </c>
      <c r="BD132" s="97">
        <f t="shared" si="65"/>
        <v>14785.448384615385</v>
      </c>
      <c r="BE132" s="119">
        <f t="shared" si="44"/>
        <v>192997.33000000005</v>
      </c>
      <c r="BF132" s="119">
        <f t="shared" si="45"/>
        <v>0</v>
      </c>
      <c r="BI132"/>
    </row>
    <row r="133" spans="1:72" x14ac:dyDescent="0.25">
      <c r="A133">
        <v>3023507</v>
      </c>
      <c r="B133" s="117">
        <v>3023507</v>
      </c>
      <c r="C133" t="s">
        <v>515</v>
      </c>
      <c r="D133" s="106">
        <v>0</v>
      </c>
      <c r="E133" s="106" t="s">
        <v>400</v>
      </c>
      <c r="F133" s="106" t="s">
        <v>409</v>
      </c>
      <c r="G133" t="s">
        <v>859</v>
      </c>
      <c r="H133" t="s">
        <v>871</v>
      </c>
      <c r="I133" t="s">
        <v>279</v>
      </c>
      <c r="J133">
        <v>661225</v>
      </c>
      <c r="K133" s="117" t="s">
        <v>12</v>
      </c>
      <c r="L133" s="106">
        <v>1</v>
      </c>
      <c r="M133" s="106" t="str">
        <f t="shared" si="41"/>
        <v>EHCP.I03</v>
      </c>
      <c r="N133" s="106">
        <v>400037</v>
      </c>
      <c r="O133" t="s">
        <v>82</v>
      </c>
      <c r="P133" t="s">
        <v>82</v>
      </c>
      <c r="Q133" t="s">
        <v>83</v>
      </c>
      <c r="R133" t="s">
        <v>84</v>
      </c>
      <c r="S133" t="s">
        <v>844</v>
      </c>
      <c r="T133" s="124">
        <v>132820</v>
      </c>
      <c r="U133" t="str">
        <f t="shared" si="55"/>
        <v>3507.EHCP.I03.Ap251</v>
      </c>
      <c r="V133" t="str">
        <f t="shared" si="56"/>
        <v>St Theresa's Rc School.3507.EHCP.I03.Ap25</v>
      </c>
      <c r="W133" s="118">
        <v>20433.846153846152</v>
      </c>
      <c r="X133" s="118" t="s">
        <v>24551</v>
      </c>
      <c r="Y133" s="118" t="s">
        <v>24552</v>
      </c>
      <c r="Z133" s="118">
        <v>10216.923076923076</v>
      </c>
      <c r="AA133" s="97" t="str">
        <f t="shared" si="63"/>
        <v>3507EHCP.I03Jun25</v>
      </c>
      <c r="AB133" s="118" t="str">
        <f t="shared" si="64"/>
        <v>St Ther.3507EHCP.I03Jun25</v>
      </c>
      <c r="AC133" s="97">
        <f t="shared" si="48"/>
        <v>10216.923076923078</v>
      </c>
      <c r="AE133" s="118"/>
      <c r="AF133" s="97">
        <f t="shared" si="62"/>
        <v>10216.923076923078</v>
      </c>
      <c r="AG133" s="97">
        <f t="shared" si="62"/>
        <v>10216.923076923078</v>
      </c>
      <c r="AH133" s="97">
        <f t="shared" si="62"/>
        <v>10216.923076923078</v>
      </c>
      <c r="AI133" s="97">
        <f t="shared" si="62"/>
        <v>10216.923076923078</v>
      </c>
      <c r="AJ133" s="97" t="str">
        <f t="shared" si="36"/>
        <v>3507.EHCP.I03.Sep241</v>
      </c>
      <c r="AK133" s="118" t="str">
        <f t="shared" si="37"/>
        <v>St Theresa's Rc School.3507.EHCP.I03.Sep24</v>
      </c>
      <c r="AL133" s="97">
        <f t="shared" si="62"/>
        <v>10216.923076923078</v>
      </c>
      <c r="AM133" s="97">
        <f t="shared" si="62"/>
        <v>10216.923076923078</v>
      </c>
      <c r="AN133" s="97">
        <f t="shared" si="62"/>
        <v>10216.923076923078</v>
      </c>
      <c r="AO133" s="97">
        <f t="shared" si="62"/>
        <v>10216.923076923078</v>
      </c>
      <c r="AP133" s="97">
        <f t="shared" si="62"/>
        <v>10216.923076923078</v>
      </c>
      <c r="AQ133" s="97">
        <f t="shared" si="62"/>
        <v>10216.923076923078</v>
      </c>
      <c r="AR133" s="97">
        <f t="shared" si="62"/>
        <v>10216.923076923078</v>
      </c>
      <c r="AS133" s="97">
        <f t="shared" si="65"/>
        <v>10216.923076923078</v>
      </c>
      <c r="AT133" s="97">
        <f t="shared" si="65"/>
        <v>10216.923076923078</v>
      </c>
      <c r="AU133" s="97">
        <f t="shared" si="65"/>
        <v>10216.923076923078</v>
      </c>
      <c r="AV133" s="97">
        <f t="shared" si="65"/>
        <v>10216.923076923078</v>
      </c>
      <c r="AW133" s="97">
        <f t="shared" si="65"/>
        <v>10216.923076923078</v>
      </c>
      <c r="AX133" s="97">
        <f t="shared" si="65"/>
        <v>10216.923076923078</v>
      </c>
      <c r="AY133" s="97">
        <f t="shared" si="65"/>
        <v>10216.923076923078</v>
      </c>
      <c r="AZ133" s="97">
        <f t="shared" si="65"/>
        <v>10216.923076923078</v>
      </c>
      <c r="BA133" s="97">
        <f t="shared" si="65"/>
        <v>10216.923076923078</v>
      </c>
      <c r="BB133" s="97">
        <f t="shared" si="65"/>
        <v>10216.923076923078</v>
      </c>
      <c r="BC133" s="97">
        <f t="shared" si="65"/>
        <v>10216.923076923078</v>
      </c>
      <c r="BD133" s="97">
        <f t="shared" si="65"/>
        <v>10216.923076923078</v>
      </c>
      <c r="BE133" s="119">
        <f t="shared" si="44"/>
        <v>132820</v>
      </c>
      <c r="BF133" s="119">
        <f t="shared" si="45"/>
        <v>0</v>
      </c>
      <c r="BI133"/>
    </row>
    <row r="134" spans="1:72" x14ac:dyDescent="0.25">
      <c r="A134">
        <v>3023509</v>
      </c>
      <c r="B134" s="117">
        <v>3023509</v>
      </c>
      <c r="C134" t="s">
        <v>506</v>
      </c>
      <c r="D134" s="106">
        <v>0</v>
      </c>
      <c r="E134" s="106" t="s">
        <v>400</v>
      </c>
      <c r="F134" s="106" t="s">
        <v>409</v>
      </c>
      <c r="G134" t="s">
        <v>859</v>
      </c>
      <c r="H134" t="s">
        <v>871</v>
      </c>
      <c r="I134" t="s">
        <v>279</v>
      </c>
      <c r="J134">
        <v>661225</v>
      </c>
      <c r="K134" s="117" t="s">
        <v>12</v>
      </c>
      <c r="L134" s="106">
        <v>1</v>
      </c>
      <c r="M134" s="106" t="str">
        <f t="shared" si="41"/>
        <v>EHCP.I03</v>
      </c>
      <c r="N134" s="106">
        <v>400066</v>
      </c>
      <c r="O134" t="s">
        <v>206</v>
      </c>
      <c r="P134" t="s">
        <v>206</v>
      </c>
      <c r="Q134" t="s">
        <v>207</v>
      </c>
      <c r="R134" t="s">
        <v>208</v>
      </c>
      <c r="S134" t="s">
        <v>844</v>
      </c>
      <c r="T134" s="124">
        <v>267387</v>
      </c>
      <c r="U134" t="str">
        <f t="shared" si="55"/>
        <v>3509.EHCP.I03.Ap251</v>
      </c>
      <c r="V134" t="str">
        <f t="shared" si="56"/>
        <v>St Joseph's Catholic Primary School.3509.EHCP.I03.Ap25</v>
      </c>
      <c r="W134" s="118">
        <v>41136.461538461539</v>
      </c>
      <c r="X134" s="118" t="s">
        <v>24553</v>
      </c>
      <c r="Y134" s="118" t="s">
        <v>24554</v>
      </c>
      <c r="Z134" s="118">
        <v>20568.23076923077</v>
      </c>
      <c r="AA134" s="97" t="str">
        <f t="shared" si="63"/>
        <v>3509EHCP.I03Jun25</v>
      </c>
      <c r="AB134" s="118" t="str">
        <f t="shared" si="64"/>
        <v>St Jose.3509EHCP.I03Jun25</v>
      </c>
      <c r="AC134" s="97">
        <f t="shared" si="48"/>
        <v>20568.23076923077</v>
      </c>
      <c r="AE134" s="118"/>
      <c r="AF134" s="97">
        <f t="shared" si="62"/>
        <v>20568.23076923077</v>
      </c>
      <c r="AG134" s="97">
        <f t="shared" si="62"/>
        <v>20568.23076923077</v>
      </c>
      <c r="AH134" s="97">
        <f t="shared" si="62"/>
        <v>20568.23076923077</v>
      </c>
      <c r="AI134" s="97">
        <f t="shared" si="62"/>
        <v>20568.23076923077</v>
      </c>
      <c r="AJ134" s="97" t="str">
        <f t="shared" si="36"/>
        <v>3509.EHCP.I03.Sep241</v>
      </c>
      <c r="AK134" s="118" t="str">
        <f t="shared" si="37"/>
        <v>St Joseph's Catholic Primary School.3509.EHCP.I03.Sep24</v>
      </c>
      <c r="AL134" s="97">
        <f t="shared" si="62"/>
        <v>20568.23076923077</v>
      </c>
      <c r="AM134" s="97">
        <f t="shared" si="62"/>
        <v>20568.23076923077</v>
      </c>
      <c r="AN134" s="97">
        <f t="shared" si="62"/>
        <v>20568.23076923077</v>
      </c>
      <c r="AO134" s="97">
        <f t="shared" si="62"/>
        <v>20568.23076923077</v>
      </c>
      <c r="AP134" s="97">
        <f t="shared" si="62"/>
        <v>20568.23076923077</v>
      </c>
      <c r="AQ134" s="97">
        <f t="shared" si="62"/>
        <v>20568.23076923077</v>
      </c>
      <c r="AR134" s="97">
        <f t="shared" si="62"/>
        <v>20568.23076923077</v>
      </c>
      <c r="AS134" s="97">
        <f t="shared" si="65"/>
        <v>20568.23076923077</v>
      </c>
      <c r="AT134" s="97">
        <f t="shared" si="65"/>
        <v>20568.23076923077</v>
      </c>
      <c r="AU134" s="97">
        <f t="shared" si="65"/>
        <v>20568.23076923077</v>
      </c>
      <c r="AV134" s="97">
        <f t="shared" si="65"/>
        <v>20568.23076923077</v>
      </c>
      <c r="AW134" s="97">
        <f t="shared" si="65"/>
        <v>20568.23076923077</v>
      </c>
      <c r="AX134" s="97">
        <f t="shared" si="65"/>
        <v>20568.23076923077</v>
      </c>
      <c r="AY134" s="97">
        <f t="shared" si="65"/>
        <v>20568.23076923077</v>
      </c>
      <c r="AZ134" s="97">
        <f t="shared" si="65"/>
        <v>20568.23076923077</v>
      </c>
      <c r="BA134" s="97">
        <f t="shared" si="65"/>
        <v>20568.23076923077</v>
      </c>
      <c r="BB134" s="97">
        <f t="shared" si="65"/>
        <v>20568.23076923077</v>
      </c>
      <c r="BC134" s="97">
        <f t="shared" si="65"/>
        <v>20568.23076923077</v>
      </c>
      <c r="BD134" s="97">
        <f t="shared" si="65"/>
        <v>20568.23076923077</v>
      </c>
      <c r="BE134" s="119">
        <f t="shared" si="44"/>
        <v>267387.00000000006</v>
      </c>
      <c r="BF134" s="119">
        <f t="shared" si="45"/>
        <v>0</v>
      </c>
      <c r="BI134"/>
    </row>
    <row r="135" spans="1:72" x14ac:dyDescent="0.25">
      <c r="A135">
        <v>3023509</v>
      </c>
      <c r="B135" s="117">
        <v>3023509</v>
      </c>
      <c r="C135" t="s">
        <v>506</v>
      </c>
      <c r="D135" s="106">
        <v>0</v>
      </c>
      <c r="E135" s="106" t="s">
        <v>400</v>
      </c>
      <c r="F135" s="106" t="s">
        <v>409</v>
      </c>
      <c r="G135" t="s">
        <v>855</v>
      </c>
      <c r="H135" t="s">
        <v>277</v>
      </c>
      <c r="I135" t="s">
        <v>277</v>
      </c>
      <c r="J135">
        <v>661225</v>
      </c>
      <c r="K135" s="117" t="s">
        <v>12</v>
      </c>
      <c r="L135" s="106">
        <v>1</v>
      </c>
      <c r="M135" s="106" t="str">
        <f t="shared" si="41"/>
        <v>SEN .I03</v>
      </c>
      <c r="N135" s="106">
        <v>400066</v>
      </c>
      <c r="O135" t="s">
        <v>206</v>
      </c>
      <c r="P135" t="s">
        <v>206</v>
      </c>
      <c r="Q135" t="s">
        <v>207</v>
      </c>
      <c r="R135" t="s">
        <v>208</v>
      </c>
      <c r="S135" t="s">
        <v>840</v>
      </c>
      <c r="T135" s="124">
        <v>1721</v>
      </c>
      <c r="U135" t="str">
        <f t="shared" si="55"/>
        <v>3509.SEN .I03.Ap251</v>
      </c>
      <c r="V135" t="str">
        <f t="shared" si="56"/>
        <v>St Joseph's Catholic Primary School.3509.SEN .I03.Ap25</v>
      </c>
      <c r="W135" s="118">
        <v>264.76923076923077</v>
      </c>
      <c r="X135" s="118" t="s">
        <v>24555</v>
      </c>
      <c r="Y135" s="118" t="s">
        <v>24556</v>
      </c>
      <c r="Z135" s="118">
        <v>132.38461538461539</v>
      </c>
      <c r="AA135" s="97" t="str">
        <f t="shared" si="63"/>
        <v>3509SEN .I03Jun25</v>
      </c>
      <c r="AB135" s="118" t="str">
        <f t="shared" si="64"/>
        <v>St Jose.3509SEN .I03Jun25</v>
      </c>
      <c r="AC135" s="97">
        <f t="shared" si="48"/>
        <v>132.38461538461539</v>
      </c>
      <c r="AE135" s="118"/>
      <c r="AF135" s="97">
        <f t="shared" si="62"/>
        <v>132.38461538461539</v>
      </c>
      <c r="AG135" s="97">
        <f t="shared" si="62"/>
        <v>132.38461538461539</v>
      </c>
      <c r="AH135" s="97">
        <f t="shared" si="62"/>
        <v>132.38461538461539</v>
      </c>
      <c r="AI135" s="97">
        <f t="shared" si="62"/>
        <v>132.38461538461539</v>
      </c>
      <c r="AJ135" s="97" t="str">
        <f t="shared" ref="AJ135:AJ197" si="66">RIGHT($B135,4)&amp;"."&amp;$M135&amp;"."&amp;AJ$3</f>
        <v>3509.SEN .I03.Sep241</v>
      </c>
      <c r="AK135" s="118" t="str">
        <f t="shared" ref="AK135:AK197" si="67">$O135&amp;"."&amp;RIGHT($B135,4)&amp;"."&amp;$M135&amp;"."&amp;AK$3</f>
        <v>St Joseph's Catholic Primary School.3509.SEN .I03.Sep24</v>
      </c>
      <c r="AL135" s="97">
        <f t="shared" si="62"/>
        <v>132.38461538461539</v>
      </c>
      <c r="AM135" s="97">
        <f t="shared" si="62"/>
        <v>132.38461538461539</v>
      </c>
      <c r="AN135" s="97">
        <f t="shared" si="62"/>
        <v>132.38461538461539</v>
      </c>
      <c r="AO135" s="97">
        <f t="shared" si="62"/>
        <v>132.38461538461539</v>
      </c>
      <c r="AP135" s="97">
        <f t="shared" si="62"/>
        <v>132.38461538461539</v>
      </c>
      <c r="AQ135" s="97">
        <f t="shared" si="62"/>
        <v>132.38461538461539</v>
      </c>
      <c r="AR135" s="97">
        <f t="shared" si="62"/>
        <v>132.38461538461539</v>
      </c>
      <c r="AS135" s="97">
        <f t="shared" si="65"/>
        <v>132.38461538461539</v>
      </c>
      <c r="AT135" s="97">
        <f t="shared" si="65"/>
        <v>132.38461538461539</v>
      </c>
      <c r="AU135" s="97">
        <f t="shared" si="65"/>
        <v>132.38461538461539</v>
      </c>
      <c r="AV135" s="97">
        <f t="shared" si="65"/>
        <v>132.38461538461539</v>
      </c>
      <c r="AW135" s="97">
        <f t="shared" si="65"/>
        <v>132.38461538461539</v>
      </c>
      <c r="AX135" s="97">
        <f t="shared" si="65"/>
        <v>132.38461538461539</v>
      </c>
      <c r="AY135" s="97">
        <f t="shared" si="65"/>
        <v>132.38461538461539</v>
      </c>
      <c r="AZ135" s="97">
        <f t="shared" si="65"/>
        <v>132.38461538461539</v>
      </c>
      <c r="BA135" s="97">
        <f t="shared" si="65"/>
        <v>132.38461538461539</v>
      </c>
      <c r="BB135" s="97">
        <f t="shared" si="65"/>
        <v>132.38461538461539</v>
      </c>
      <c r="BC135" s="97">
        <f t="shared" si="65"/>
        <v>132.38461538461539</v>
      </c>
      <c r="BD135" s="97">
        <f t="shared" si="65"/>
        <v>132.38461538461539</v>
      </c>
      <c r="BE135" s="119">
        <f t="shared" si="44"/>
        <v>1721.0000000000005</v>
      </c>
      <c r="BF135" s="119">
        <f t="shared" si="45"/>
        <v>0</v>
      </c>
      <c r="BI135"/>
    </row>
    <row r="136" spans="1:72" x14ac:dyDescent="0.25">
      <c r="A136">
        <v>3023510</v>
      </c>
      <c r="B136" s="117">
        <v>3023510</v>
      </c>
      <c r="C136" t="s">
        <v>497</v>
      </c>
      <c r="D136" s="106">
        <v>0</v>
      </c>
      <c r="E136" s="106" t="s">
        <v>400</v>
      </c>
      <c r="F136" s="106" t="s">
        <v>409</v>
      </c>
      <c r="G136" t="s">
        <v>859</v>
      </c>
      <c r="H136" t="s">
        <v>871</v>
      </c>
      <c r="I136" t="s">
        <v>279</v>
      </c>
      <c r="J136">
        <v>661225</v>
      </c>
      <c r="K136" s="117" t="s">
        <v>12</v>
      </c>
      <c r="L136" s="106">
        <v>1</v>
      </c>
      <c r="M136" s="106" t="str">
        <f t="shared" si="41"/>
        <v>EHCP.I03</v>
      </c>
      <c r="N136" s="106">
        <v>400071</v>
      </c>
      <c r="O136" t="s">
        <v>235</v>
      </c>
      <c r="P136" t="s">
        <v>235</v>
      </c>
      <c r="Q136" t="s">
        <v>236</v>
      </c>
      <c r="R136" t="s">
        <v>237</v>
      </c>
      <c r="S136" t="s">
        <v>844</v>
      </c>
      <c r="T136" s="124">
        <v>79777</v>
      </c>
      <c r="U136" t="str">
        <f t="shared" si="55"/>
        <v>3510.EHCP.I03.Ap251</v>
      </c>
      <c r="V136" t="str">
        <f t="shared" si="56"/>
        <v>Sacred Heart Rc School.3510.EHCP.I03.Ap25</v>
      </c>
      <c r="W136" s="118">
        <v>12273.384615384615</v>
      </c>
      <c r="X136" s="118" t="s">
        <v>24557</v>
      </c>
      <c r="Y136" s="118" t="s">
        <v>24558</v>
      </c>
      <c r="Z136" s="118">
        <v>6136.6923076923076</v>
      </c>
      <c r="AA136" s="97" t="str">
        <f t="shared" si="63"/>
        <v>3510EHCP.I03Jun25</v>
      </c>
      <c r="AB136" s="118" t="str">
        <f t="shared" si="64"/>
        <v>Sacred .3510EHCP.I03Jun25</v>
      </c>
      <c r="AC136" s="97">
        <f t="shared" si="48"/>
        <v>6136.6923076923076</v>
      </c>
      <c r="AE136" s="118"/>
      <c r="AF136" s="97">
        <f t="shared" si="62"/>
        <v>6136.6923076923076</v>
      </c>
      <c r="AG136" s="97">
        <f t="shared" si="62"/>
        <v>6136.6923076923076</v>
      </c>
      <c r="AH136" s="97">
        <f t="shared" si="62"/>
        <v>6136.6923076923076</v>
      </c>
      <c r="AI136" s="97">
        <f t="shared" si="62"/>
        <v>6136.6923076923076</v>
      </c>
      <c r="AJ136" s="97" t="str">
        <f t="shared" si="66"/>
        <v>3510.EHCP.I03.Sep241</v>
      </c>
      <c r="AK136" s="118" t="str">
        <f t="shared" si="67"/>
        <v>Sacred Heart Rc School.3510.EHCP.I03.Sep24</v>
      </c>
      <c r="AL136" s="97">
        <f t="shared" si="62"/>
        <v>6136.6923076923076</v>
      </c>
      <c r="AM136" s="97">
        <f t="shared" si="62"/>
        <v>6136.6923076923076</v>
      </c>
      <c r="AN136" s="97">
        <f t="shared" si="62"/>
        <v>6136.6923076923076</v>
      </c>
      <c r="AO136" s="97">
        <f t="shared" si="62"/>
        <v>6136.6923076923076</v>
      </c>
      <c r="AP136" s="97">
        <f t="shared" si="62"/>
        <v>6136.6923076923076</v>
      </c>
      <c r="AQ136" s="97">
        <f t="shared" si="62"/>
        <v>6136.6923076923076</v>
      </c>
      <c r="AR136" s="97">
        <f t="shared" si="62"/>
        <v>6136.6923076923076</v>
      </c>
      <c r="AS136" s="97">
        <f t="shared" si="65"/>
        <v>6136.6923076923076</v>
      </c>
      <c r="AT136" s="97">
        <f t="shared" si="65"/>
        <v>6136.6923076923076</v>
      </c>
      <c r="AU136" s="97">
        <f t="shared" si="65"/>
        <v>6136.6923076923076</v>
      </c>
      <c r="AV136" s="97">
        <f t="shared" si="65"/>
        <v>6136.6923076923076</v>
      </c>
      <c r="AW136" s="97">
        <f t="shared" si="65"/>
        <v>6136.6923076923076</v>
      </c>
      <c r="AX136" s="97">
        <f t="shared" si="65"/>
        <v>6136.6923076923076</v>
      </c>
      <c r="AY136" s="97">
        <f t="shared" si="65"/>
        <v>6136.6923076923076</v>
      </c>
      <c r="AZ136" s="97">
        <f t="shared" si="65"/>
        <v>6136.6923076923076</v>
      </c>
      <c r="BA136" s="97">
        <f t="shared" si="65"/>
        <v>6136.6923076923076</v>
      </c>
      <c r="BB136" s="97">
        <f t="shared" si="65"/>
        <v>6136.6923076923076</v>
      </c>
      <c r="BC136" s="97">
        <f t="shared" si="65"/>
        <v>6136.6923076923076</v>
      </c>
      <c r="BD136" s="97">
        <f t="shared" si="65"/>
        <v>6136.6923076923076</v>
      </c>
      <c r="BE136" s="119">
        <f t="shared" si="44"/>
        <v>79777</v>
      </c>
      <c r="BF136" s="119">
        <f t="shared" si="45"/>
        <v>0</v>
      </c>
      <c r="BG136" s="119"/>
      <c r="BH136" s="119"/>
      <c r="BP136" s="468"/>
      <c r="BQ136" s="468"/>
      <c r="BR136" s="468"/>
      <c r="BS136" s="468"/>
    </row>
    <row r="137" spans="1:72" x14ac:dyDescent="0.25">
      <c r="A137">
        <v>3023511</v>
      </c>
      <c r="B137" s="117">
        <v>3023511</v>
      </c>
      <c r="C137" t="s">
        <v>429</v>
      </c>
      <c r="D137" s="106">
        <v>0</v>
      </c>
      <c r="E137" s="106" t="s">
        <v>400</v>
      </c>
      <c r="F137" s="106" t="s">
        <v>409</v>
      </c>
      <c r="G137" t="s">
        <v>859</v>
      </c>
      <c r="H137" t="s">
        <v>871</v>
      </c>
      <c r="I137" t="s">
        <v>279</v>
      </c>
      <c r="J137">
        <v>661225</v>
      </c>
      <c r="K137" s="117" t="s">
        <v>12</v>
      </c>
      <c r="L137" s="106">
        <v>1</v>
      </c>
      <c r="M137" s="106" t="str">
        <f t="shared" si="41"/>
        <v>EHCP.I03</v>
      </c>
      <c r="N137" s="106">
        <v>400024</v>
      </c>
      <c r="O137" t="s">
        <v>64</v>
      </c>
      <c r="P137" t="s">
        <v>64</v>
      </c>
      <c r="Q137" t="s">
        <v>65</v>
      </c>
      <c r="R137" t="s">
        <v>66</v>
      </c>
      <c r="S137" t="s">
        <v>844</v>
      </c>
      <c r="T137" s="124">
        <v>152331</v>
      </c>
      <c r="U137" t="str">
        <f t="shared" ref="U137:U169" si="68">RIGHT($B137,4)&amp;"."&amp;$M137&amp;"."&amp;U$3</f>
        <v>3511.EHCP.I03.Ap251</v>
      </c>
      <c r="V137" t="str">
        <f t="shared" ref="V137:V169" si="69">$O137&amp;"."&amp;RIGHT($B137,4)&amp;"."&amp;$M137&amp;"."&amp;V$3</f>
        <v>Blessed Dominic Rc School.3511.EHCP.I03.Ap25</v>
      </c>
      <c r="W137" s="118">
        <v>23435.538461538461</v>
      </c>
      <c r="X137" s="118" t="s">
        <v>24559</v>
      </c>
      <c r="Y137" s="118" t="s">
        <v>24560</v>
      </c>
      <c r="Z137" s="118">
        <v>11717.76923076923</v>
      </c>
      <c r="AA137" s="97" t="str">
        <f t="shared" si="63"/>
        <v>3511EHCP.I03Jun25</v>
      </c>
      <c r="AB137" s="118" t="str">
        <f t="shared" si="64"/>
        <v>Blessed.3511EHCP.I03Jun25</v>
      </c>
      <c r="AC137" s="97">
        <f t="shared" si="48"/>
        <v>11717.76923076923</v>
      </c>
      <c r="AE137" s="118"/>
      <c r="AF137" s="97">
        <f t="shared" si="62"/>
        <v>11717.76923076923</v>
      </c>
      <c r="AG137" s="97">
        <f t="shared" si="62"/>
        <v>11717.76923076923</v>
      </c>
      <c r="AH137" s="97">
        <f t="shared" si="62"/>
        <v>11717.76923076923</v>
      </c>
      <c r="AI137" s="97">
        <f t="shared" si="62"/>
        <v>11717.76923076923</v>
      </c>
      <c r="AJ137" s="97" t="str">
        <f t="shared" si="66"/>
        <v>3511.EHCP.I03.Sep241</v>
      </c>
      <c r="AK137" s="118" t="str">
        <f t="shared" si="67"/>
        <v>Blessed Dominic Rc School.3511.EHCP.I03.Sep24</v>
      </c>
      <c r="AL137" s="97">
        <f t="shared" si="62"/>
        <v>11717.76923076923</v>
      </c>
      <c r="AM137" s="97">
        <f t="shared" si="62"/>
        <v>11717.76923076923</v>
      </c>
      <c r="AN137" s="97">
        <f t="shared" si="62"/>
        <v>11717.76923076923</v>
      </c>
      <c r="AO137" s="97">
        <f t="shared" si="62"/>
        <v>11717.76923076923</v>
      </c>
      <c r="AP137" s="97">
        <f t="shared" si="62"/>
        <v>11717.76923076923</v>
      </c>
      <c r="AQ137" s="97">
        <f t="shared" si="62"/>
        <v>11717.76923076923</v>
      </c>
      <c r="AR137" s="97">
        <f t="shared" si="62"/>
        <v>11717.76923076923</v>
      </c>
      <c r="AS137" s="97">
        <f t="shared" si="65"/>
        <v>11717.76923076923</v>
      </c>
      <c r="AT137" s="97">
        <f t="shared" si="65"/>
        <v>11717.76923076923</v>
      </c>
      <c r="AU137" s="97">
        <f t="shared" si="65"/>
        <v>11717.76923076923</v>
      </c>
      <c r="AV137" s="97">
        <f t="shared" si="65"/>
        <v>11717.76923076923</v>
      </c>
      <c r="AW137" s="97">
        <f t="shared" si="65"/>
        <v>11717.76923076923</v>
      </c>
      <c r="AX137" s="97">
        <f t="shared" si="65"/>
        <v>11717.76923076923</v>
      </c>
      <c r="AY137" s="97">
        <f t="shared" si="65"/>
        <v>11717.76923076923</v>
      </c>
      <c r="AZ137" s="97">
        <f t="shared" si="65"/>
        <v>11717.76923076923</v>
      </c>
      <c r="BA137" s="97">
        <f t="shared" si="65"/>
        <v>11717.76923076923</v>
      </c>
      <c r="BB137" s="97">
        <f t="shared" si="65"/>
        <v>11717.76923076923</v>
      </c>
      <c r="BC137" s="97">
        <f t="shared" si="65"/>
        <v>11717.76923076923</v>
      </c>
      <c r="BD137" s="97">
        <f t="shared" si="65"/>
        <v>11717.76923076923</v>
      </c>
      <c r="BE137" s="119">
        <f t="shared" si="44"/>
        <v>152331</v>
      </c>
      <c r="BF137" s="119">
        <f t="shared" si="45"/>
        <v>0</v>
      </c>
      <c r="BI137"/>
    </row>
    <row r="138" spans="1:72" x14ac:dyDescent="0.25">
      <c r="A138">
        <v>3023511</v>
      </c>
      <c r="B138" s="117">
        <v>3023511</v>
      </c>
      <c r="C138" t="s">
        <v>429</v>
      </c>
      <c r="D138" s="106">
        <v>0</v>
      </c>
      <c r="E138" s="106" t="s">
        <v>400</v>
      </c>
      <c r="F138" s="106" t="s">
        <v>409</v>
      </c>
      <c r="G138" t="s">
        <v>855</v>
      </c>
      <c r="H138" t="s">
        <v>277</v>
      </c>
      <c r="I138" t="s">
        <v>277</v>
      </c>
      <c r="J138">
        <v>661225</v>
      </c>
      <c r="K138" s="117" t="s">
        <v>12</v>
      </c>
      <c r="L138" s="106">
        <v>1</v>
      </c>
      <c r="M138" s="106" t="str">
        <f t="shared" ref="M138:M197" si="70">LEFT(I138,4)&amp;"."&amp;K138</f>
        <v>SEN .I03</v>
      </c>
      <c r="N138" s="106">
        <v>400024</v>
      </c>
      <c r="O138" t="s">
        <v>64</v>
      </c>
      <c r="P138" t="s">
        <v>64</v>
      </c>
      <c r="Q138" t="s">
        <v>65</v>
      </c>
      <c r="R138" t="s">
        <v>66</v>
      </c>
      <c r="S138" t="s">
        <v>840</v>
      </c>
      <c r="T138" s="124">
        <v>7314</v>
      </c>
      <c r="U138" t="str">
        <f t="shared" si="68"/>
        <v>3511.SEN .I03.Ap251</v>
      </c>
      <c r="V138" t="str">
        <f t="shared" si="69"/>
        <v>Blessed Dominic Rc School.3511.SEN .I03.Ap25</v>
      </c>
      <c r="W138" s="118">
        <v>1125.2307692307693</v>
      </c>
      <c r="X138" s="118" t="s">
        <v>24561</v>
      </c>
      <c r="Y138" s="118" t="s">
        <v>24562</v>
      </c>
      <c r="Z138" s="118">
        <v>562.61538461538464</v>
      </c>
      <c r="AA138" s="97" t="str">
        <f t="shared" si="63"/>
        <v>3511SEN .I03Jun25</v>
      </c>
      <c r="AB138" s="118" t="str">
        <f t="shared" si="64"/>
        <v>Blessed.3511SEN .I03Jun25</v>
      </c>
      <c r="AC138" s="97">
        <f t="shared" si="48"/>
        <v>562.61538461538453</v>
      </c>
      <c r="AE138" s="118"/>
      <c r="AF138" s="97">
        <f t="shared" si="62"/>
        <v>562.61538461538453</v>
      </c>
      <c r="AG138" s="97">
        <f t="shared" si="62"/>
        <v>562.61538461538453</v>
      </c>
      <c r="AH138" s="97">
        <f t="shared" si="62"/>
        <v>562.61538461538453</v>
      </c>
      <c r="AI138" s="97">
        <f t="shared" si="62"/>
        <v>562.61538461538453</v>
      </c>
      <c r="AJ138" s="97" t="str">
        <f t="shared" si="66"/>
        <v>3511.SEN .I03.Sep241</v>
      </c>
      <c r="AK138" s="118" t="str">
        <f t="shared" si="67"/>
        <v>Blessed Dominic Rc School.3511.SEN .I03.Sep24</v>
      </c>
      <c r="AL138" s="97">
        <f t="shared" si="62"/>
        <v>562.61538461538453</v>
      </c>
      <c r="AM138" s="97">
        <f t="shared" si="62"/>
        <v>562.61538461538453</v>
      </c>
      <c r="AN138" s="97">
        <f t="shared" si="62"/>
        <v>562.61538461538453</v>
      </c>
      <c r="AO138" s="97">
        <f t="shared" si="62"/>
        <v>562.61538461538453</v>
      </c>
      <c r="AP138" s="97">
        <f t="shared" si="62"/>
        <v>562.61538461538453</v>
      </c>
      <c r="AQ138" s="97">
        <f t="shared" si="62"/>
        <v>562.61538461538453</v>
      </c>
      <c r="AR138" s="97">
        <f t="shared" si="62"/>
        <v>562.61538461538453</v>
      </c>
      <c r="AS138" s="97">
        <f t="shared" si="65"/>
        <v>562.61538461538453</v>
      </c>
      <c r="AT138" s="97">
        <f t="shared" si="65"/>
        <v>562.61538461538453</v>
      </c>
      <c r="AU138" s="97">
        <f t="shared" si="65"/>
        <v>562.61538461538453</v>
      </c>
      <c r="AV138" s="97">
        <f t="shared" si="65"/>
        <v>562.61538461538453</v>
      </c>
      <c r="AW138" s="97">
        <f t="shared" si="65"/>
        <v>562.61538461538453</v>
      </c>
      <c r="AX138" s="97">
        <f t="shared" si="65"/>
        <v>562.61538461538453</v>
      </c>
      <c r="AY138" s="97">
        <f t="shared" si="65"/>
        <v>562.61538461538453</v>
      </c>
      <c r="AZ138" s="97">
        <f t="shared" si="65"/>
        <v>562.61538461538453</v>
      </c>
      <c r="BA138" s="97">
        <f t="shared" si="65"/>
        <v>562.61538461538453</v>
      </c>
      <c r="BB138" s="97">
        <f t="shared" si="65"/>
        <v>562.61538461538453</v>
      </c>
      <c r="BC138" s="97">
        <f t="shared" si="65"/>
        <v>562.61538461538453</v>
      </c>
      <c r="BD138" s="97">
        <f t="shared" si="65"/>
        <v>562.61538461538453</v>
      </c>
      <c r="BE138" s="119">
        <f t="shared" ref="BE138:BE197" si="71">W138+Z138+AC138+AF138+AI138+AL138+AO138+AR138+AU138+AX138+BA138+BD138</f>
        <v>7314.0000000000009</v>
      </c>
      <c r="BF138" s="119">
        <f t="shared" ref="BF138:BF197" si="72">BE138-T138</f>
        <v>0</v>
      </c>
      <c r="BI138"/>
    </row>
    <row r="139" spans="1:72" hidden="1" x14ac:dyDescent="0.25">
      <c r="A139">
        <v>3023512</v>
      </c>
      <c r="B139" s="117">
        <v>3023512</v>
      </c>
      <c r="C139" t="s">
        <v>495</v>
      </c>
      <c r="D139" s="106">
        <v>0</v>
      </c>
      <c r="E139" s="106" t="s">
        <v>400</v>
      </c>
      <c r="F139" s="106" t="s">
        <v>409</v>
      </c>
      <c r="G139" s="4" t="s">
        <v>859</v>
      </c>
      <c r="H139" t="s">
        <v>277</v>
      </c>
      <c r="I139" t="s">
        <v>277</v>
      </c>
      <c r="J139">
        <v>661225</v>
      </c>
      <c r="K139" s="117" t="s">
        <v>12</v>
      </c>
      <c r="L139" s="106">
        <v>1</v>
      </c>
      <c r="M139" s="106" t="str">
        <f t="shared" si="70"/>
        <v>SEN .I03</v>
      </c>
      <c r="N139" s="106">
        <v>400093</v>
      </c>
      <c r="O139" t="s">
        <v>166</v>
      </c>
      <c r="P139" t="s">
        <v>166</v>
      </c>
      <c r="Q139" t="s">
        <v>167</v>
      </c>
      <c r="R139" t="s">
        <v>168</v>
      </c>
      <c r="S139" t="s">
        <v>840</v>
      </c>
      <c r="T139" s="124">
        <v>0</v>
      </c>
      <c r="U139" t="str">
        <f t="shared" si="68"/>
        <v>3512.SEN .I03.Ap251</v>
      </c>
      <c r="V139" t="str">
        <f t="shared" si="69"/>
        <v>Rosh Pinah School.3512.SEN .I03.Ap25</v>
      </c>
      <c r="W139" s="118">
        <v>0</v>
      </c>
      <c r="X139" s="118" t="s">
        <v>24563</v>
      </c>
      <c r="Y139" s="118" t="s">
        <v>24564</v>
      </c>
      <c r="Z139" s="118">
        <v>0</v>
      </c>
      <c r="AA139" s="118"/>
      <c r="AB139" s="118">
        <f t="shared" ref="AB139:AB145" si="73">$T139/13</f>
        <v>0</v>
      </c>
      <c r="AC139" s="97">
        <f t="shared" si="48"/>
        <v>0</v>
      </c>
      <c r="AE139" s="118"/>
      <c r="AF139" s="97">
        <f t="shared" si="62"/>
        <v>0</v>
      </c>
      <c r="AG139" s="97">
        <f t="shared" si="62"/>
        <v>0</v>
      </c>
      <c r="AH139" s="97">
        <f t="shared" si="62"/>
        <v>0</v>
      </c>
      <c r="AI139" s="97">
        <f t="shared" si="62"/>
        <v>0</v>
      </c>
      <c r="AJ139" s="97"/>
      <c r="AK139" s="118"/>
      <c r="AL139" s="97">
        <f t="shared" si="62"/>
        <v>0</v>
      </c>
      <c r="AM139" s="97">
        <f t="shared" si="62"/>
        <v>0</v>
      </c>
      <c r="AN139" s="97">
        <f t="shared" si="62"/>
        <v>0</v>
      </c>
      <c r="AO139" s="97">
        <f t="shared" si="62"/>
        <v>0</v>
      </c>
      <c r="AP139" s="97">
        <f t="shared" si="62"/>
        <v>0</v>
      </c>
      <c r="AQ139" s="97">
        <f t="shared" si="62"/>
        <v>0</v>
      </c>
      <c r="AR139" s="97">
        <f t="shared" si="62"/>
        <v>0</v>
      </c>
      <c r="AS139" s="97">
        <f t="shared" si="65"/>
        <v>0</v>
      </c>
      <c r="AT139" s="97">
        <f t="shared" si="65"/>
        <v>0</v>
      </c>
      <c r="AU139" s="97">
        <f t="shared" si="65"/>
        <v>0</v>
      </c>
      <c r="AV139" s="97">
        <f t="shared" si="65"/>
        <v>0</v>
      </c>
      <c r="AW139" s="97">
        <f t="shared" si="65"/>
        <v>0</v>
      </c>
      <c r="AX139" s="97">
        <f t="shared" si="65"/>
        <v>0</v>
      </c>
      <c r="AY139" s="97">
        <f t="shared" si="65"/>
        <v>0</v>
      </c>
      <c r="AZ139" s="97">
        <f t="shared" si="65"/>
        <v>0</v>
      </c>
      <c r="BA139" s="97">
        <f t="shared" si="65"/>
        <v>0</v>
      </c>
      <c r="BB139" s="97">
        <f t="shared" si="65"/>
        <v>0</v>
      </c>
      <c r="BC139" s="97">
        <f t="shared" si="65"/>
        <v>0</v>
      </c>
      <c r="BD139" s="97">
        <f t="shared" si="65"/>
        <v>0</v>
      </c>
      <c r="BE139" s="119">
        <f t="shared" si="71"/>
        <v>0</v>
      </c>
      <c r="BF139" s="119">
        <f t="shared" si="72"/>
        <v>0</v>
      </c>
      <c r="BI139"/>
    </row>
    <row r="140" spans="1:72" x14ac:dyDescent="0.25">
      <c r="A140">
        <v>3023512</v>
      </c>
      <c r="B140" s="117">
        <v>3023512</v>
      </c>
      <c r="C140" t="s">
        <v>495</v>
      </c>
      <c r="D140" s="106">
        <v>0</v>
      </c>
      <c r="E140" s="106" t="s">
        <v>400</v>
      </c>
      <c r="F140" s="106" t="s">
        <v>409</v>
      </c>
      <c r="G140" t="s">
        <v>859</v>
      </c>
      <c r="H140" t="s">
        <v>871</v>
      </c>
      <c r="I140" t="s">
        <v>279</v>
      </c>
      <c r="J140">
        <v>661225</v>
      </c>
      <c r="K140" s="117" t="s">
        <v>12</v>
      </c>
      <c r="L140" s="106">
        <v>1</v>
      </c>
      <c r="M140" s="106" t="str">
        <f t="shared" si="70"/>
        <v>EHCP.I03</v>
      </c>
      <c r="N140" s="106">
        <v>400093</v>
      </c>
      <c r="O140" t="s">
        <v>166</v>
      </c>
      <c r="P140" t="s">
        <v>166</v>
      </c>
      <c r="Q140" t="s">
        <v>167</v>
      </c>
      <c r="R140" t="s">
        <v>168</v>
      </c>
      <c r="S140" t="s">
        <v>844</v>
      </c>
      <c r="T140" s="124">
        <v>63545.58</v>
      </c>
      <c r="U140" t="str">
        <f t="shared" si="68"/>
        <v>3512.EHCP.I03.Ap251</v>
      </c>
      <c r="V140" t="str">
        <f t="shared" si="69"/>
        <v>Rosh Pinah School.3512.EHCP.I03.Ap25</v>
      </c>
      <c r="W140" s="118">
        <v>9776.2430769230778</v>
      </c>
      <c r="X140" s="118" t="s">
        <v>24565</v>
      </c>
      <c r="Y140" s="118" t="s">
        <v>24566</v>
      </c>
      <c r="Z140" s="118">
        <v>4888.1215384615389</v>
      </c>
      <c r="AA140" s="97" t="str">
        <f>RIGHT(A140,4)&amp;M140&amp;"Jun25"</f>
        <v>3512EHCP.I03Jun25</v>
      </c>
      <c r="AB140" s="118" t="str">
        <f t="shared" ref="AB140:AB144" si="74">LEFT(C140,7)&amp;"."&amp;AA140</f>
        <v>Rosh Pi.3512EHCP.I03Jun25</v>
      </c>
      <c r="AC140" s="97">
        <f t="shared" si="48"/>
        <v>4888.121538461538</v>
      </c>
      <c r="AE140" s="118"/>
      <c r="AF140" s="97">
        <f t="shared" si="62"/>
        <v>4888.121538461538</v>
      </c>
      <c r="AG140" s="97">
        <f t="shared" si="62"/>
        <v>4888.121538461538</v>
      </c>
      <c r="AH140" s="97">
        <f t="shared" si="62"/>
        <v>4888.121538461538</v>
      </c>
      <c r="AI140" s="97">
        <f t="shared" si="62"/>
        <v>4888.121538461538</v>
      </c>
      <c r="AJ140" s="97" t="str">
        <f t="shared" si="66"/>
        <v>3512.EHCP.I03.Sep241</v>
      </c>
      <c r="AK140" s="118" t="str">
        <f t="shared" si="67"/>
        <v>Rosh Pinah School.3512.EHCP.I03.Sep24</v>
      </c>
      <c r="AL140" s="97">
        <f t="shared" si="62"/>
        <v>4888.121538461538</v>
      </c>
      <c r="AM140" s="97">
        <f t="shared" si="62"/>
        <v>4888.121538461538</v>
      </c>
      <c r="AN140" s="97">
        <f t="shared" si="62"/>
        <v>4888.121538461538</v>
      </c>
      <c r="AO140" s="97">
        <f t="shared" si="62"/>
        <v>4888.121538461538</v>
      </c>
      <c r="AP140" s="97">
        <f t="shared" si="62"/>
        <v>4888.121538461538</v>
      </c>
      <c r="AQ140" s="97">
        <f t="shared" si="62"/>
        <v>4888.121538461538</v>
      </c>
      <c r="AR140" s="97">
        <f t="shared" si="62"/>
        <v>4888.121538461538</v>
      </c>
      <c r="AS140" s="97">
        <f t="shared" si="65"/>
        <v>4888.121538461538</v>
      </c>
      <c r="AT140" s="97">
        <f t="shared" si="65"/>
        <v>4888.121538461538</v>
      </c>
      <c r="AU140" s="97">
        <f t="shared" si="65"/>
        <v>4888.121538461538</v>
      </c>
      <c r="AV140" s="97">
        <f t="shared" si="65"/>
        <v>4888.121538461538</v>
      </c>
      <c r="AW140" s="97">
        <f t="shared" si="65"/>
        <v>4888.121538461538</v>
      </c>
      <c r="AX140" s="97">
        <f t="shared" si="65"/>
        <v>4888.121538461538</v>
      </c>
      <c r="AY140" s="97">
        <f t="shared" si="65"/>
        <v>4888.121538461538</v>
      </c>
      <c r="AZ140" s="97">
        <f t="shared" si="65"/>
        <v>4888.121538461538</v>
      </c>
      <c r="BA140" s="97">
        <f t="shared" si="65"/>
        <v>4888.121538461538</v>
      </c>
      <c r="BB140" s="97">
        <f t="shared" si="65"/>
        <v>4888.121538461538</v>
      </c>
      <c r="BC140" s="97">
        <f t="shared" si="65"/>
        <v>4888.121538461538</v>
      </c>
      <c r="BD140" s="97">
        <f t="shared" si="65"/>
        <v>4888.121538461538</v>
      </c>
      <c r="BE140" s="119">
        <f t="shared" si="71"/>
        <v>63545.57999999998</v>
      </c>
      <c r="BF140" s="119">
        <f t="shared" si="72"/>
        <v>0</v>
      </c>
      <c r="BI140"/>
    </row>
    <row r="141" spans="1:72" x14ac:dyDescent="0.25">
      <c r="A141" t="s">
        <v>23969</v>
      </c>
      <c r="B141" s="117">
        <v>3023513</v>
      </c>
      <c r="C141" t="s">
        <v>475</v>
      </c>
      <c r="D141" s="4">
        <v>0</v>
      </c>
      <c r="E141" s="4" t="s">
        <v>400</v>
      </c>
      <c r="F141" s="4" t="s">
        <v>409</v>
      </c>
      <c r="G141" t="s">
        <v>859</v>
      </c>
      <c r="H141" t="s">
        <v>871</v>
      </c>
      <c r="I141" t="s">
        <v>279</v>
      </c>
      <c r="J141">
        <v>661225</v>
      </c>
      <c r="K141" s="117" t="s">
        <v>12</v>
      </c>
      <c r="L141" s="106">
        <v>1</v>
      </c>
      <c r="M141" s="106" t="str">
        <f t="shared" si="70"/>
        <v>EHCP.I03</v>
      </c>
      <c r="N141" s="106">
        <v>400007</v>
      </c>
      <c r="O141" t="s">
        <v>76</v>
      </c>
      <c r="P141" t="s">
        <v>76</v>
      </c>
      <c r="Q141" t="s">
        <v>77</v>
      </c>
      <c r="R141" t="s">
        <v>78</v>
      </c>
      <c r="S141" t="s">
        <v>844</v>
      </c>
      <c r="T141" s="124">
        <v>88459.41</v>
      </c>
      <c r="U141" t="str">
        <f t="shared" si="68"/>
        <v>3513.EHCP.I03.Ap251</v>
      </c>
      <c r="V141" t="str">
        <f t="shared" si="69"/>
        <v>Menorah Primary School.3513.EHCP.I03.Ap25</v>
      </c>
      <c r="W141" s="118">
        <v>11597.076923076924</v>
      </c>
      <c r="X141" s="118" t="s">
        <v>24567</v>
      </c>
      <c r="Y141" s="118" t="s">
        <v>24568</v>
      </c>
      <c r="Z141" s="118">
        <v>5798.5384615384619</v>
      </c>
      <c r="AA141" s="97" t="str">
        <f>RIGHT(A141,4)&amp;M141&amp;"Jun25"</f>
        <v>0124EHCP.I03Jun25</v>
      </c>
      <c r="AB141" s="118" t="str">
        <f t="shared" si="74"/>
        <v>Menorah.0124EHCP.I03Jun25</v>
      </c>
      <c r="AC141" s="97">
        <f t="shared" si="48"/>
        <v>7106.3794615384613</v>
      </c>
      <c r="AE141" s="118"/>
      <c r="AF141" s="97">
        <f t="shared" si="62"/>
        <v>7106.3794615384613</v>
      </c>
      <c r="AG141" s="97">
        <f t="shared" si="62"/>
        <v>7106.3794615384613</v>
      </c>
      <c r="AH141" s="97">
        <f t="shared" si="62"/>
        <v>7106.3794615384613</v>
      </c>
      <c r="AI141" s="97">
        <f t="shared" si="62"/>
        <v>7106.3794615384613</v>
      </c>
      <c r="AJ141" s="97" t="str">
        <f t="shared" si="66"/>
        <v>3513.EHCP.I03.Sep241</v>
      </c>
      <c r="AK141" s="118" t="str">
        <f t="shared" si="67"/>
        <v>Menorah Primary School.3513.EHCP.I03.Sep24</v>
      </c>
      <c r="AL141" s="97">
        <f t="shared" ref="AF141:AR161" si="75">($T141-($W141+$Z141))/10</f>
        <v>7106.3794615384613</v>
      </c>
      <c r="AM141" s="97">
        <f t="shared" si="75"/>
        <v>7106.3794615384613</v>
      </c>
      <c r="AN141" s="97">
        <f t="shared" si="75"/>
        <v>7106.3794615384613</v>
      </c>
      <c r="AO141" s="97">
        <f t="shared" si="75"/>
        <v>7106.3794615384613</v>
      </c>
      <c r="AP141" s="97">
        <f t="shared" si="75"/>
        <v>7106.3794615384613</v>
      </c>
      <c r="AQ141" s="97">
        <f t="shared" si="75"/>
        <v>7106.3794615384613</v>
      </c>
      <c r="AR141" s="97">
        <f t="shared" si="75"/>
        <v>7106.3794615384613</v>
      </c>
      <c r="AS141" s="97">
        <f t="shared" si="65"/>
        <v>7106.3794615384613</v>
      </c>
      <c r="AT141" s="97">
        <f t="shared" si="65"/>
        <v>7106.3794615384613</v>
      </c>
      <c r="AU141" s="97">
        <f t="shared" si="65"/>
        <v>7106.3794615384613</v>
      </c>
      <c r="AV141" s="97">
        <f t="shared" si="65"/>
        <v>7106.3794615384613</v>
      </c>
      <c r="AW141" s="97">
        <f t="shared" si="65"/>
        <v>7106.3794615384613</v>
      </c>
      <c r="AX141" s="97">
        <f t="shared" si="65"/>
        <v>7106.3794615384613</v>
      </c>
      <c r="AY141" s="97">
        <f t="shared" si="65"/>
        <v>7106.3794615384613</v>
      </c>
      <c r="AZ141" s="97">
        <f t="shared" si="65"/>
        <v>7106.3794615384613</v>
      </c>
      <c r="BA141" s="97">
        <f t="shared" si="65"/>
        <v>7106.3794615384613</v>
      </c>
      <c r="BB141" s="97">
        <f t="shared" si="65"/>
        <v>7106.3794615384613</v>
      </c>
      <c r="BC141" s="97">
        <f t="shared" si="65"/>
        <v>7106.3794615384613</v>
      </c>
      <c r="BD141" s="97">
        <f t="shared" si="65"/>
        <v>7106.3794615384613</v>
      </c>
      <c r="BE141" s="119">
        <f t="shared" si="71"/>
        <v>88459.409999999974</v>
      </c>
      <c r="BF141" s="119">
        <f t="shared" si="72"/>
        <v>0</v>
      </c>
      <c r="BI141"/>
    </row>
    <row r="142" spans="1:72" x14ac:dyDescent="0.25">
      <c r="A142">
        <v>3023514</v>
      </c>
      <c r="B142" s="117">
        <v>3023514</v>
      </c>
      <c r="C142" t="s">
        <v>420</v>
      </c>
      <c r="D142" s="106">
        <v>0</v>
      </c>
      <c r="E142" s="106" t="s">
        <v>400</v>
      </c>
      <c r="F142" s="106" t="s">
        <v>409</v>
      </c>
      <c r="G142" t="s">
        <v>859</v>
      </c>
      <c r="H142" t="s">
        <v>871</v>
      </c>
      <c r="I142" t="s">
        <v>279</v>
      </c>
      <c r="J142">
        <v>661225</v>
      </c>
      <c r="K142" s="117" t="s">
        <v>12</v>
      </c>
      <c r="L142" s="106">
        <v>1</v>
      </c>
      <c r="M142" s="106" t="str">
        <f t="shared" si="70"/>
        <v>EHCP.I03</v>
      </c>
      <c r="N142" s="106">
        <v>400107</v>
      </c>
      <c r="O142" t="s">
        <v>193</v>
      </c>
      <c r="P142" t="s">
        <v>193</v>
      </c>
      <c r="Q142" t="s">
        <v>194</v>
      </c>
      <c r="R142" t="s">
        <v>195</v>
      </c>
      <c r="S142" t="s">
        <v>844</v>
      </c>
      <c r="T142" s="124">
        <v>51147</v>
      </c>
      <c r="U142" t="str">
        <f t="shared" si="68"/>
        <v>3514.EHCP.I03.Ap251</v>
      </c>
      <c r="V142" t="str">
        <f t="shared" si="69"/>
        <v>The Annunciation Rc Junior School.3514.EHCP.I03.Ap25</v>
      </c>
      <c r="W142" s="118">
        <v>7868.7692307692305</v>
      </c>
      <c r="X142" s="118" t="s">
        <v>24569</v>
      </c>
      <c r="Y142" s="118" t="s">
        <v>24570</v>
      </c>
      <c r="Z142" s="118">
        <v>3934.3846153846152</v>
      </c>
      <c r="AA142" s="97" t="str">
        <f>RIGHT(A142,4)&amp;M142&amp;"Jun25"</f>
        <v>3514EHCP.I03Jun25</v>
      </c>
      <c r="AB142" s="118" t="str">
        <f t="shared" si="74"/>
        <v>Annunci.3514EHCP.I03Jun25</v>
      </c>
      <c r="AC142" s="97">
        <f t="shared" si="48"/>
        <v>3934.3846153846157</v>
      </c>
      <c r="AE142" s="118"/>
      <c r="AF142" s="97">
        <f t="shared" si="75"/>
        <v>3934.3846153846157</v>
      </c>
      <c r="AG142" s="97">
        <f t="shared" si="75"/>
        <v>3934.3846153846157</v>
      </c>
      <c r="AH142" s="97">
        <f t="shared" si="75"/>
        <v>3934.3846153846157</v>
      </c>
      <c r="AI142" s="97">
        <f t="shared" si="75"/>
        <v>3934.3846153846157</v>
      </c>
      <c r="AJ142" s="97" t="str">
        <f t="shared" si="66"/>
        <v>3514.EHCP.I03.Sep241</v>
      </c>
      <c r="AK142" s="118" t="str">
        <f t="shared" si="67"/>
        <v>The Annunciation Rc Junior School.3514.EHCP.I03.Sep24</v>
      </c>
      <c r="AL142" s="97">
        <f t="shared" si="75"/>
        <v>3934.3846153846157</v>
      </c>
      <c r="AM142" s="97">
        <f t="shared" si="75"/>
        <v>3934.3846153846157</v>
      </c>
      <c r="AN142" s="97">
        <f t="shared" si="75"/>
        <v>3934.3846153846157</v>
      </c>
      <c r="AO142" s="97">
        <f t="shared" si="75"/>
        <v>3934.3846153846157</v>
      </c>
      <c r="AP142" s="97">
        <f t="shared" si="75"/>
        <v>3934.3846153846157</v>
      </c>
      <c r="AQ142" s="97">
        <f t="shared" si="75"/>
        <v>3934.3846153846157</v>
      </c>
      <c r="AR142" s="97">
        <f t="shared" si="75"/>
        <v>3934.3846153846157</v>
      </c>
      <c r="AS142" s="97">
        <f t="shared" si="65"/>
        <v>3934.3846153846157</v>
      </c>
      <c r="AT142" s="97">
        <f t="shared" si="65"/>
        <v>3934.3846153846157</v>
      </c>
      <c r="AU142" s="97">
        <f t="shared" si="65"/>
        <v>3934.3846153846157</v>
      </c>
      <c r="AV142" s="97">
        <f t="shared" si="65"/>
        <v>3934.3846153846157</v>
      </c>
      <c r="AW142" s="97">
        <f t="shared" si="65"/>
        <v>3934.3846153846157</v>
      </c>
      <c r="AX142" s="97">
        <f t="shared" si="65"/>
        <v>3934.3846153846157</v>
      </c>
      <c r="AY142" s="97">
        <f t="shared" si="65"/>
        <v>3934.3846153846157</v>
      </c>
      <c r="AZ142" s="97">
        <f t="shared" si="65"/>
        <v>3934.3846153846157</v>
      </c>
      <c r="BA142" s="97">
        <f t="shared" si="65"/>
        <v>3934.3846153846157</v>
      </c>
      <c r="BB142" s="97">
        <f t="shared" si="65"/>
        <v>3934.3846153846157</v>
      </c>
      <c r="BC142" s="97">
        <f t="shared" si="65"/>
        <v>3934.3846153846157</v>
      </c>
      <c r="BD142" s="97">
        <f t="shared" si="65"/>
        <v>3934.3846153846157</v>
      </c>
      <c r="BE142" s="119">
        <f t="shared" si="71"/>
        <v>51147.000000000015</v>
      </c>
      <c r="BF142" s="119">
        <f t="shared" si="72"/>
        <v>0</v>
      </c>
      <c r="BI142"/>
    </row>
    <row r="143" spans="1:72" x14ac:dyDescent="0.25">
      <c r="A143">
        <v>3023515</v>
      </c>
      <c r="B143" s="117">
        <v>3023515</v>
      </c>
      <c r="C143" t="s">
        <v>297</v>
      </c>
      <c r="D143" s="106">
        <v>0</v>
      </c>
      <c r="E143" s="106" t="s">
        <v>403</v>
      </c>
      <c r="F143" s="106" t="s">
        <v>409</v>
      </c>
      <c r="G143" t="s">
        <v>858</v>
      </c>
      <c r="H143" t="s">
        <v>872</v>
      </c>
      <c r="I143" t="s">
        <v>279</v>
      </c>
      <c r="J143">
        <v>657120</v>
      </c>
      <c r="K143" s="117" t="s">
        <v>12</v>
      </c>
      <c r="L143" s="106">
        <v>1</v>
      </c>
      <c r="M143" s="106" t="str">
        <f t="shared" si="70"/>
        <v>EHCP.I03</v>
      </c>
      <c r="N143" s="106">
        <v>143982</v>
      </c>
      <c r="O143" t="s">
        <v>297</v>
      </c>
      <c r="P143" t="s">
        <v>297</v>
      </c>
      <c r="Q143" t="s">
        <v>296</v>
      </c>
      <c r="R143" t="s">
        <v>818</v>
      </c>
      <c r="S143" t="s">
        <v>843</v>
      </c>
      <c r="T143" s="124">
        <v>62334</v>
      </c>
      <c r="U143" t="str">
        <f t="shared" si="68"/>
        <v>3515.EHCP.I03.Ap251</v>
      </c>
      <c r="V143" t="str">
        <f t="shared" si="69"/>
        <v>Independent Jewish Day School.3515.EHCP.I03.Ap25</v>
      </c>
      <c r="W143" s="118">
        <v>9589.8461538461543</v>
      </c>
      <c r="X143" s="118" t="s">
        <v>24571</v>
      </c>
      <c r="Y143" s="118" t="s">
        <v>24572</v>
      </c>
      <c r="Z143" s="118">
        <v>4794.9230769230771</v>
      </c>
      <c r="AA143" s="97" t="str">
        <f>RIGHT(A143,4)&amp;M143&amp;"Jun25"</f>
        <v>3515EHCP.I03Jun25</v>
      </c>
      <c r="AB143" s="118" t="str">
        <f t="shared" si="74"/>
        <v>Indepen.3515EHCP.I03Jun25</v>
      </c>
      <c r="AC143" s="97">
        <f t="shared" si="48"/>
        <v>4794.9230769230762</v>
      </c>
      <c r="AE143" s="118"/>
      <c r="AF143" s="97">
        <f t="shared" si="75"/>
        <v>4794.9230769230762</v>
      </c>
      <c r="AG143" s="97">
        <f t="shared" si="75"/>
        <v>4794.9230769230762</v>
      </c>
      <c r="AH143" s="97">
        <f t="shared" si="75"/>
        <v>4794.9230769230762</v>
      </c>
      <c r="AI143" s="97">
        <f t="shared" si="75"/>
        <v>4794.9230769230762</v>
      </c>
      <c r="AJ143" s="97" t="str">
        <f t="shared" si="66"/>
        <v>3515.EHCP.I03.Sep241</v>
      </c>
      <c r="AK143" s="118" t="str">
        <f t="shared" si="67"/>
        <v>Independent Jewish Day School.3515.EHCP.I03.Sep24</v>
      </c>
      <c r="AL143" s="97">
        <f t="shared" si="75"/>
        <v>4794.9230769230762</v>
      </c>
      <c r="AM143" s="97">
        <f t="shared" si="75"/>
        <v>4794.9230769230762</v>
      </c>
      <c r="AN143" s="97">
        <f t="shared" si="75"/>
        <v>4794.9230769230762</v>
      </c>
      <c r="AO143" s="97">
        <f t="shared" si="75"/>
        <v>4794.9230769230762</v>
      </c>
      <c r="AP143" s="97">
        <f t="shared" si="75"/>
        <v>4794.9230769230762</v>
      </c>
      <c r="AQ143" s="97">
        <f t="shared" si="75"/>
        <v>4794.9230769230762</v>
      </c>
      <c r="AR143" s="97">
        <f t="shared" si="75"/>
        <v>4794.9230769230762</v>
      </c>
      <c r="AS143" s="97">
        <f t="shared" si="65"/>
        <v>4794.9230769230762</v>
      </c>
      <c r="AT143" s="97">
        <f t="shared" si="65"/>
        <v>4794.9230769230762</v>
      </c>
      <c r="AU143" s="97">
        <f t="shared" si="65"/>
        <v>4794.9230769230762</v>
      </c>
      <c r="AV143" s="97">
        <f t="shared" si="65"/>
        <v>4794.9230769230762</v>
      </c>
      <c r="AW143" s="97">
        <f t="shared" si="65"/>
        <v>4794.9230769230762</v>
      </c>
      <c r="AX143" s="97">
        <f t="shared" si="65"/>
        <v>4794.9230769230762</v>
      </c>
      <c r="AY143" s="97">
        <f t="shared" si="65"/>
        <v>4794.9230769230762</v>
      </c>
      <c r="AZ143" s="97">
        <f t="shared" si="65"/>
        <v>4794.9230769230762</v>
      </c>
      <c r="BA143" s="97">
        <f t="shared" si="65"/>
        <v>4794.9230769230762</v>
      </c>
      <c r="BB143" s="97">
        <f t="shared" si="65"/>
        <v>4794.9230769230762</v>
      </c>
      <c r="BC143" s="97">
        <f t="shared" si="65"/>
        <v>4794.9230769230762</v>
      </c>
      <c r="BD143" s="97">
        <f t="shared" si="65"/>
        <v>4794.9230769230762</v>
      </c>
      <c r="BE143" s="119">
        <f t="shared" si="71"/>
        <v>62334.000000000007</v>
      </c>
      <c r="BF143" s="119">
        <f t="shared" si="72"/>
        <v>0</v>
      </c>
      <c r="BI143"/>
    </row>
    <row r="144" spans="1:72" s="468" customFormat="1" x14ac:dyDescent="0.25">
      <c r="A144">
        <v>3023516</v>
      </c>
      <c r="B144" s="117">
        <v>3023516</v>
      </c>
      <c r="C144" t="s">
        <v>464</v>
      </c>
      <c r="D144" s="106">
        <v>0</v>
      </c>
      <c r="E144" s="106" t="s">
        <v>400</v>
      </c>
      <c r="F144" s="106" t="s">
        <v>409</v>
      </c>
      <c r="G144" t="s">
        <v>859</v>
      </c>
      <c r="H144" t="s">
        <v>871</v>
      </c>
      <c r="I144" t="s">
        <v>279</v>
      </c>
      <c r="J144">
        <v>661225</v>
      </c>
      <c r="K144" s="117" t="s">
        <v>12</v>
      </c>
      <c r="L144" s="106">
        <v>1</v>
      </c>
      <c r="M144" s="106" t="str">
        <f t="shared" si="70"/>
        <v>EHCP.I03</v>
      </c>
      <c r="N144" s="106">
        <v>400108</v>
      </c>
      <c r="O144" t="s">
        <v>19</v>
      </c>
      <c r="P144" t="s">
        <v>19</v>
      </c>
      <c r="Q144" t="s">
        <v>20</v>
      </c>
      <c r="R144" t="s">
        <v>21</v>
      </c>
      <c r="S144" t="s">
        <v>844</v>
      </c>
      <c r="T144" s="124">
        <v>153906.99</v>
      </c>
      <c r="U144" t="str">
        <f t="shared" si="68"/>
        <v>3516.EHCP.I03.Ap251</v>
      </c>
      <c r="V144" t="str">
        <f t="shared" si="69"/>
        <v>Hasmonean Primary School.3516.EHCP.I03.Ap25</v>
      </c>
      <c r="W144" s="118">
        <v>23568.461538461539</v>
      </c>
      <c r="X144" s="118" t="s">
        <v>24573</v>
      </c>
      <c r="Y144" s="118" t="s">
        <v>24574</v>
      </c>
      <c r="Z144" s="118">
        <v>11784.23076923077</v>
      </c>
      <c r="AA144" s="97" t="str">
        <f>RIGHT(A144,4)&amp;M144&amp;"Jun25"</f>
        <v>3516EHCP.I03Jun25</v>
      </c>
      <c r="AB144" s="118" t="str">
        <f t="shared" si="74"/>
        <v>Hasmone.3516EHCP.I03Jun25</v>
      </c>
      <c r="AC144" s="97">
        <f t="shared" si="48"/>
        <v>11855.429769230768</v>
      </c>
      <c r="AE144" s="118"/>
      <c r="AF144" s="97">
        <f t="shared" si="75"/>
        <v>11855.429769230768</v>
      </c>
      <c r="AG144" s="97">
        <f t="shared" si="75"/>
        <v>11855.429769230768</v>
      </c>
      <c r="AH144" s="97">
        <f t="shared" si="75"/>
        <v>11855.429769230768</v>
      </c>
      <c r="AI144" s="97">
        <f t="shared" si="75"/>
        <v>11855.429769230768</v>
      </c>
      <c r="AJ144" s="97" t="str">
        <f t="shared" si="66"/>
        <v>3516.EHCP.I03.Sep241</v>
      </c>
      <c r="AK144" s="118" t="str">
        <f t="shared" si="67"/>
        <v>Hasmonean Primary School.3516.EHCP.I03.Sep24</v>
      </c>
      <c r="AL144" s="97">
        <f t="shared" si="75"/>
        <v>11855.429769230768</v>
      </c>
      <c r="AM144" s="97">
        <f t="shared" si="75"/>
        <v>11855.429769230768</v>
      </c>
      <c r="AN144" s="97">
        <f t="shared" si="75"/>
        <v>11855.429769230768</v>
      </c>
      <c r="AO144" s="97">
        <f t="shared" si="75"/>
        <v>11855.429769230768</v>
      </c>
      <c r="AP144" s="97">
        <f t="shared" si="75"/>
        <v>11855.429769230768</v>
      </c>
      <c r="AQ144" s="97">
        <f t="shared" si="75"/>
        <v>11855.429769230768</v>
      </c>
      <c r="AR144" s="97">
        <f t="shared" si="75"/>
        <v>11855.429769230768</v>
      </c>
      <c r="AS144" s="97">
        <f t="shared" si="65"/>
        <v>11855.429769230768</v>
      </c>
      <c r="AT144" s="97">
        <f t="shared" si="65"/>
        <v>11855.429769230768</v>
      </c>
      <c r="AU144" s="97">
        <f t="shared" si="65"/>
        <v>11855.429769230768</v>
      </c>
      <c r="AV144" s="97">
        <f t="shared" si="65"/>
        <v>11855.429769230768</v>
      </c>
      <c r="AW144" s="97">
        <f t="shared" si="65"/>
        <v>11855.429769230768</v>
      </c>
      <c r="AX144" s="97">
        <f t="shared" si="65"/>
        <v>11855.429769230768</v>
      </c>
      <c r="AY144" s="97">
        <f t="shared" si="65"/>
        <v>11855.429769230768</v>
      </c>
      <c r="AZ144" s="97">
        <f t="shared" si="65"/>
        <v>11855.429769230768</v>
      </c>
      <c r="BA144" s="97">
        <f t="shared" si="65"/>
        <v>11855.429769230768</v>
      </c>
      <c r="BB144" s="97">
        <f t="shared" si="65"/>
        <v>11855.429769230768</v>
      </c>
      <c r="BC144" s="97">
        <f t="shared" si="65"/>
        <v>11855.429769230768</v>
      </c>
      <c r="BD144" s="97">
        <f t="shared" si="65"/>
        <v>11855.429769230768</v>
      </c>
      <c r="BE144" s="119">
        <f t="shared" si="71"/>
        <v>153906.99000000002</v>
      </c>
      <c r="BF144" s="119">
        <f t="shared" si="72"/>
        <v>0</v>
      </c>
      <c r="BG144"/>
      <c r="BH144"/>
      <c r="BI144"/>
      <c r="BP144"/>
      <c r="BQ144"/>
      <c r="BR144"/>
      <c r="BS144"/>
      <c r="BT144"/>
    </row>
    <row r="145" spans="1:72" s="468" customFormat="1" hidden="1" x14ac:dyDescent="0.25">
      <c r="A145">
        <v>3023518</v>
      </c>
      <c r="B145" s="117">
        <v>3023518</v>
      </c>
      <c r="C145" t="s">
        <v>531</v>
      </c>
      <c r="D145" s="106">
        <v>0</v>
      </c>
      <c r="E145" s="106" t="s">
        <v>400</v>
      </c>
      <c r="F145" s="106" t="s">
        <v>409</v>
      </c>
      <c r="G145" t="s">
        <v>855</v>
      </c>
      <c r="H145" t="s">
        <v>277</v>
      </c>
      <c r="I145" t="s">
        <v>277</v>
      </c>
      <c r="J145">
        <v>661225</v>
      </c>
      <c r="K145" s="117" t="s">
        <v>12</v>
      </c>
      <c r="L145" s="106">
        <v>1</v>
      </c>
      <c r="M145" s="106" t="str">
        <f t="shared" si="70"/>
        <v>SEN .I03</v>
      </c>
      <c r="N145" s="106">
        <v>400117</v>
      </c>
      <c r="O145" t="s">
        <v>172</v>
      </c>
      <c r="P145" t="s">
        <v>172</v>
      </c>
      <c r="Q145" t="s">
        <v>173</v>
      </c>
      <c r="R145" t="s">
        <v>174</v>
      </c>
      <c r="S145" t="s">
        <v>840</v>
      </c>
      <c r="T145" s="124">
        <v>0</v>
      </c>
      <c r="U145" t="str">
        <f t="shared" si="68"/>
        <v>3518.SEN .I03.Ap251</v>
      </c>
      <c r="V145" t="str">
        <f t="shared" si="69"/>
        <v>Woodcroft School.3518.SEN .I03.Ap25</v>
      </c>
      <c r="W145" s="118">
        <v>0</v>
      </c>
      <c r="X145" s="118" t="s">
        <v>24575</v>
      </c>
      <c r="Y145" s="118" t="s">
        <v>24576</v>
      </c>
      <c r="Z145" s="118">
        <v>0</v>
      </c>
      <c r="AA145" s="118"/>
      <c r="AB145" s="118">
        <f t="shared" si="73"/>
        <v>0</v>
      </c>
      <c r="AC145" s="97">
        <f t="shared" si="48"/>
        <v>0</v>
      </c>
      <c r="AE145" s="118"/>
      <c r="AF145" s="97">
        <f t="shared" si="75"/>
        <v>0</v>
      </c>
      <c r="AG145" s="97">
        <f t="shared" si="75"/>
        <v>0</v>
      </c>
      <c r="AH145" s="97">
        <f t="shared" si="75"/>
        <v>0</v>
      </c>
      <c r="AI145" s="97">
        <f t="shared" si="75"/>
        <v>0</v>
      </c>
      <c r="AJ145" s="97"/>
      <c r="AK145" s="118"/>
      <c r="AL145" s="97">
        <f t="shared" si="75"/>
        <v>0</v>
      </c>
      <c r="AM145" s="97">
        <f t="shared" si="75"/>
        <v>0</v>
      </c>
      <c r="AN145" s="97">
        <f t="shared" si="75"/>
        <v>0</v>
      </c>
      <c r="AO145" s="97">
        <f t="shared" si="75"/>
        <v>0</v>
      </c>
      <c r="AP145" s="97">
        <f t="shared" si="75"/>
        <v>0</v>
      </c>
      <c r="AQ145" s="97">
        <f t="shared" si="75"/>
        <v>0</v>
      </c>
      <c r="AR145" s="97">
        <f t="shared" si="75"/>
        <v>0</v>
      </c>
      <c r="AS145" s="97">
        <f t="shared" si="65"/>
        <v>0</v>
      </c>
      <c r="AT145" s="97">
        <f t="shared" si="65"/>
        <v>0</v>
      </c>
      <c r="AU145" s="97">
        <f t="shared" si="65"/>
        <v>0</v>
      </c>
      <c r="AV145" s="97">
        <f t="shared" si="65"/>
        <v>0</v>
      </c>
      <c r="AW145" s="97">
        <f t="shared" si="65"/>
        <v>0</v>
      </c>
      <c r="AX145" s="97">
        <f t="shared" si="65"/>
        <v>0</v>
      </c>
      <c r="AY145" s="97">
        <f t="shared" si="65"/>
        <v>0</v>
      </c>
      <c r="AZ145" s="97">
        <f t="shared" si="65"/>
        <v>0</v>
      </c>
      <c r="BA145" s="97">
        <f t="shared" si="65"/>
        <v>0</v>
      </c>
      <c r="BB145" s="97">
        <f t="shared" si="65"/>
        <v>0</v>
      </c>
      <c r="BC145" s="97">
        <f t="shared" si="65"/>
        <v>0</v>
      </c>
      <c r="BD145" s="97">
        <f t="shared" si="65"/>
        <v>0</v>
      </c>
      <c r="BE145" s="119">
        <f t="shared" si="71"/>
        <v>0</v>
      </c>
      <c r="BF145" s="119">
        <f t="shared" si="72"/>
        <v>0</v>
      </c>
      <c r="BG145"/>
      <c r="BH145"/>
      <c r="BI145"/>
      <c r="BP145"/>
      <c r="BQ145"/>
      <c r="BR145"/>
      <c r="BS145"/>
      <c r="BT145"/>
    </row>
    <row r="146" spans="1:72" s="468" customFormat="1" x14ac:dyDescent="0.25">
      <c r="A146">
        <v>3023518</v>
      </c>
      <c r="B146" s="117">
        <v>3023518</v>
      </c>
      <c r="C146" t="s">
        <v>531</v>
      </c>
      <c r="D146" s="106">
        <v>0</v>
      </c>
      <c r="E146" s="106" t="s">
        <v>400</v>
      </c>
      <c r="F146" s="106" t="s">
        <v>409</v>
      </c>
      <c r="G146" t="s">
        <v>859</v>
      </c>
      <c r="H146" t="s">
        <v>871</v>
      </c>
      <c r="I146" t="s">
        <v>279</v>
      </c>
      <c r="J146">
        <v>661225</v>
      </c>
      <c r="K146" s="117" t="s">
        <v>12</v>
      </c>
      <c r="L146" s="106">
        <v>1</v>
      </c>
      <c r="M146" s="106" t="str">
        <f t="shared" si="70"/>
        <v>EHCP.I03</v>
      </c>
      <c r="N146" s="106">
        <v>400117</v>
      </c>
      <c r="O146" t="s">
        <v>172</v>
      </c>
      <c r="P146" t="s">
        <v>172</v>
      </c>
      <c r="Q146" t="s">
        <v>173</v>
      </c>
      <c r="R146" t="s">
        <v>174</v>
      </c>
      <c r="S146" t="s">
        <v>844</v>
      </c>
      <c r="T146" s="124">
        <v>186534.45</v>
      </c>
      <c r="U146" t="str">
        <f t="shared" si="68"/>
        <v>3518.EHCP.I03.Ap251</v>
      </c>
      <c r="V146" t="str">
        <f t="shared" si="69"/>
        <v>Woodcroft School.3518.EHCP.I03.Ap25</v>
      </c>
      <c r="W146" s="118">
        <v>25575.563076923077</v>
      </c>
      <c r="X146" s="118" t="s">
        <v>24577</v>
      </c>
      <c r="Y146" s="118" t="s">
        <v>24578</v>
      </c>
      <c r="Z146" s="118">
        <v>12787.781538461539</v>
      </c>
      <c r="AA146" s="97" t="str">
        <f t="shared" ref="AA146:AA151" si="76">RIGHT(A146,4)&amp;M146&amp;"Jun25"</f>
        <v>3518EHCP.I03Jun25</v>
      </c>
      <c r="AB146" s="118" t="str">
        <f t="shared" ref="AB146:AB151" si="77">LEFT(C146,7)&amp;"."&amp;AA146</f>
        <v>Woodcro.3518EHCP.I03Jun25</v>
      </c>
      <c r="AC146" s="97">
        <f t="shared" si="48"/>
        <v>14817.11053846154</v>
      </c>
      <c r="AE146" s="118"/>
      <c r="AF146" s="97">
        <f t="shared" si="75"/>
        <v>14817.11053846154</v>
      </c>
      <c r="AG146" s="97">
        <f t="shared" si="75"/>
        <v>14817.11053846154</v>
      </c>
      <c r="AH146" s="97">
        <f t="shared" si="75"/>
        <v>14817.11053846154</v>
      </c>
      <c r="AI146" s="97">
        <f t="shared" si="75"/>
        <v>14817.11053846154</v>
      </c>
      <c r="AJ146" s="97" t="str">
        <f t="shared" si="66"/>
        <v>3518.EHCP.I03.Sep241</v>
      </c>
      <c r="AK146" s="118" t="str">
        <f t="shared" si="67"/>
        <v>Woodcroft School.3518.EHCP.I03.Sep24</v>
      </c>
      <c r="AL146" s="97">
        <f t="shared" si="75"/>
        <v>14817.11053846154</v>
      </c>
      <c r="AM146" s="97">
        <f t="shared" si="75"/>
        <v>14817.11053846154</v>
      </c>
      <c r="AN146" s="97">
        <f t="shared" si="75"/>
        <v>14817.11053846154</v>
      </c>
      <c r="AO146" s="97">
        <f t="shared" si="75"/>
        <v>14817.11053846154</v>
      </c>
      <c r="AP146" s="97">
        <f t="shared" si="75"/>
        <v>14817.11053846154</v>
      </c>
      <c r="AQ146" s="97">
        <f t="shared" si="75"/>
        <v>14817.11053846154</v>
      </c>
      <c r="AR146" s="97">
        <f t="shared" si="75"/>
        <v>14817.11053846154</v>
      </c>
      <c r="AS146" s="97">
        <f t="shared" si="65"/>
        <v>14817.11053846154</v>
      </c>
      <c r="AT146" s="97">
        <f t="shared" si="65"/>
        <v>14817.11053846154</v>
      </c>
      <c r="AU146" s="97">
        <f t="shared" si="65"/>
        <v>14817.11053846154</v>
      </c>
      <c r="AV146" s="97">
        <f t="shared" si="65"/>
        <v>14817.11053846154</v>
      </c>
      <c r="AW146" s="97">
        <f t="shared" si="65"/>
        <v>14817.11053846154</v>
      </c>
      <c r="AX146" s="97">
        <f t="shared" si="65"/>
        <v>14817.11053846154</v>
      </c>
      <c r="AY146" s="97">
        <f t="shared" si="65"/>
        <v>14817.11053846154</v>
      </c>
      <c r="AZ146" s="97">
        <f t="shared" si="65"/>
        <v>14817.11053846154</v>
      </c>
      <c r="BA146" s="97">
        <f t="shared" si="65"/>
        <v>14817.11053846154</v>
      </c>
      <c r="BB146" s="97">
        <f t="shared" si="65"/>
        <v>14817.11053846154</v>
      </c>
      <c r="BC146" s="97">
        <f t="shared" si="65"/>
        <v>14817.11053846154</v>
      </c>
      <c r="BD146" s="97">
        <f t="shared" si="65"/>
        <v>14817.11053846154</v>
      </c>
      <c r="BE146" s="119">
        <f t="shared" si="71"/>
        <v>186534.44999999998</v>
      </c>
      <c r="BF146" s="119">
        <f t="shared" si="72"/>
        <v>0</v>
      </c>
      <c r="BG146"/>
      <c r="BH146"/>
      <c r="BI146"/>
      <c r="BP146"/>
      <c r="BQ146"/>
      <c r="BR146"/>
      <c r="BS146"/>
      <c r="BT146"/>
    </row>
    <row r="147" spans="1:72" s="468" customFormat="1" x14ac:dyDescent="0.25">
      <c r="A147">
        <v>3023519</v>
      </c>
      <c r="B147" s="117">
        <v>3023519</v>
      </c>
      <c r="C147" t="s">
        <v>431</v>
      </c>
      <c r="D147" s="106">
        <v>0</v>
      </c>
      <c r="E147" s="106" t="s">
        <v>403</v>
      </c>
      <c r="F147" s="106" t="s">
        <v>409</v>
      </c>
      <c r="G147" t="s">
        <v>858</v>
      </c>
      <c r="H147" t="s">
        <v>872</v>
      </c>
      <c r="I147" t="s">
        <v>279</v>
      </c>
      <c r="J147">
        <v>657120</v>
      </c>
      <c r="K147" s="117" t="s">
        <v>12</v>
      </c>
      <c r="L147" s="106">
        <v>1</v>
      </c>
      <c r="M147" s="106" t="str">
        <f t="shared" si="70"/>
        <v>EHCP.I03</v>
      </c>
      <c r="N147" s="106">
        <v>152128</v>
      </c>
      <c r="O147" t="s">
        <v>319</v>
      </c>
      <c r="P147" t="s">
        <v>319</v>
      </c>
      <c r="Q147" t="s">
        <v>318</v>
      </c>
      <c r="R147" t="s">
        <v>819</v>
      </c>
      <c r="S147" t="s">
        <v>843</v>
      </c>
      <c r="T147" s="124">
        <v>414091.63666666666</v>
      </c>
      <c r="U147" t="str">
        <f t="shared" si="68"/>
        <v>3519.EHCP.I03.Ap251</v>
      </c>
      <c r="V147" t="str">
        <f t="shared" si="69"/>
        <v>Broadfields Academy.3519.EHCP.I03.Ap25</v>
      </c>
      <c r="W147" s="118">
        <v>57559.179487179485</v>
      </c>
      <c r="X147" s="118" t="s">
        <v>24579</v>
      </c>
      <c r="Y147" s="118" t="s">
        <v>24580</v>
      </c>
      <c r="Z147" s="118">
        <v>28779.589743589742</v>
      </c>
      <c r="AA147" s="97" t="str">
        <f t="shared" si="76"/>
        <v>3519EHCP.I03Jun25</v>
      </c>
      <c r="AB147" s="118" t="str">
        <f t="shared" si="77"/>
        <v>Broadfi.3519EHCP.I03Jun25</v>
      </c>
      <c r="AC147" s="97">
        <f t="shared" si="48"/>
        <v>32775.28674358975</v>
      </c>
      <c r="AE147" s="118"/>
      <c r="AF147" s="97">
        <f t="shared" si="75"/>
        <v>32775.28674358975</v>
      </c>
      <c r="AG147" s="97">
        <f t="shared" si="75"/>
        <v>32775.28674358975</v>
      </c>
      <c r="AH147" s="97">
        <f t="shared" si="75"/>
        <v>32775.28674358975</v>
      </c>
      <c r="AI147" s="97">
        <f t="shared" si="75"/>
        <v>32775.28674358975</v>
      </c>
      <c r="AJ147" s="97" t="str">
        <f t="shared" si="66"/>
        <v>3519.EHCP.I03.Sep241</v>
      </c>
      <c r="AK147" s="118" t="str">
        <f t="shared" si="67"/>
        <v>Broadfields Academy.3519.EHCP.I03.Sep24</v>
      </c>
      <c r="AL147" s="97">
        <f t="shared" si="75"/>
        <v>32775.28674358975</v>
      </c>
      <c r="AM147" s="97">
        <f t="shared" si="75"/>
        <v>32775.28674358975</v>
      </c>
      <c r="AN147" s="97">
        <f t="shared" si="75"/>
        <v>32775.28674358975</v>
      </c>
      <c r="AO147" s="97">
        <f t="shared" si="75"/>
        <v>32775.28674358975</v>
      </c>
      <c r="AP147" s="97">
        <f t="shared" si="75"/>
        <v>32775.28674358975</v>
      </c>
      <c r="AQ147" s="97">
        <f t="shared" si="75"/>
        <v>32775.28674358975</v>
      </c>
      <c r="AR147" s="97">
        <f t="shared" si="75"/>
        <v>32775.28674358975</v>
      </c>
      <c r="AS147" s="97">
        <f t="shared" si="65"/>
        <v>32775.28674358975</v>
      </c>
      <c r="AT147" s="97">
        <f t="shared" si="65"/>
        <v>32775.28674358975</v>
      </c>
      <c r="AU147" s="97">
        <f t="shared" si="65"/>
        <v>32775.28674358975</v>
      </c>
      <c r="AV147" s="97">
        <f t="shared" si="65"/>
        <v>32775.28674358975</v>
      </c>
      <c r="AW147" s="97">
        <f t="shared" si="65"/>
        <v>32775.28674358975</v>
      </c>
      <c r="AX147" s="97">
        <f t="shared" si="65"/>
        <v>32775.28674358975</v>
      </c>
      <c r="AY147" s="97">
        <f t="shared" si="65"/>
        <v>32775.28674358975</v>
      </c>
      <c r="AZ147" s="97">
        <f t="shared" si="65"/>
        <v>32775.28674358975</v>
      </c>
      <c r="BA147" s="97">
        <f t="shared" si="65"/>
        <v>32775.28674358975</v>
      </c>
      <c r="BB147" s="97">
        <f t="shared" si="65"/>
        <v>32775.28674358975</v>
      </c>
      <c r="BC147" s="97">
        <f t="shared" si="65"/>
        <v>32775.28674358975</v>
      </c>
      <c r="BD147" s="97">
        <f t="shared" si="65"/>
        <v>32775.28674358975</v>
      </c>
      <c r="BE147" s="119">
        <f t="shared" si="71"/>
        <v>414091.6366666666</v>
      </c>
      <c r="BF147" s="119">
        <f t="shared" si="72"/>
        <v>0</v>
      </c>
      <c r="BG147"/>
      <c r="BH147"/>
      <c r="BI147"/>
      <c r="BP147"/>
      <c r="BQ147"/>
      <c r="BR147"/>
      <c r="BS147"/>
      <c r="BT147"/>
    </row>
    <row r="148" spans="1:72" s="468" customFormat="1" x14ac:dyDescent="0.25">
      <c r="A148">
        <v>3023519</v>
      </c>
      <c r="B148" s="117">
        <v>3023519</v>
      </c>
      <c r="C148" t="s">
        <v>431</v>
      </c>
      <c r="D148" s="106">
        <v>0</v>
      </c>
      <c r="E148" s="106" t="s">
        <v>403</v>
      </c>
      <c r="F148" s="106" t="s">
        <v>409</v>
      </c>
      <c r="G148" t="s">
        <v>855</v>
      </c>
      <c r="H148" t="s">
        <v>277</v>
      </c>
      <c r="I148" t="s">
        <v>277</v>
      </c>
      <c r="J148">
        <v>657120</v>
      </c>
      <c r="K148" s="117" t="s">
        <v>12</v>
      </c>
      <c r="L148" s="106">
        <v>1</v>
      </c>
      <c r="M148" s="106" t="str">
        <f t="shared" si="70"/>
        <v>SEN .I03</v>
      </c>
      <c r="N148" s="106">
        <v>152128</v>
      </c>
      <c r="O148" t="s">
        <v>319</v>
      </c>
      <c r="P148" t="s">
        <v>319</v>
      </c>
      <c r="Q148" t="s">
        <v>318</v>
      </c>
      <c r="R148" t="s">
        <v>819</v>
      </c>
      <c r="S148" t="s">
        <v>881</v>
      </c>
      <c r="T148" s="124">
        <v>7529</v>
      </c>
      <c r="U148" t="str">
        <f t="shared" si="68"/>
        <v>3519.SEN .I03.Ap251</v>
      </c>
      <c r="V148" t="str">
        <f t="shared" si="69"/>
        <v>Broadfields Academy.3519.SEN .I03.Ap25</v>
      </c>
      <c r="W148" s="118">
        <v>1158.3076923076924</v>
      </c>
      <c r="X148" s="118" t="s">
        <v>24581</v>
      </c>
      <c r="Y148" s="118" t="s">
        <v>24582</v>
      </c>
      <c r="Z148" s="118">
        <v>579.15384615384619</v>
      </c>
      <c r="AA148" s="97" t="str">
        <f t="shared" si="76"/>
        <v>3519SEN .I03Jun25</v>
      </c>
      <c r="AB148" s="118" t="str">
        <f t="shared" si="77"/>
        <v>Broadfi.3519SEN .I03Jun25</v>
      </c>
      <c r="AC148" s="97">
        <f t="shared" si="48"/>
        <v>579.15384615384608</v>
      </c>
      <c r="AE148" s="118"/>
      <c r="AF148" s="97">
        <f t="shared" si="75"/>
        <v>579.15384615384608</v>
      </c>
      <c r="AG148" s="97">
        <f t="shared" si="75"/>
        <v>579.15384615384608</v>
      </c>
      <c r="AH148" s="97">
        <f t="shared" si="75"/>
        <v>579.15384615384608</v>
      </c>
      <c r="AI148" s="97">
        <f t="shared" si="75"/>
        <v>579.15384615384608</v>
      </c>
      <c r="AJ148" s="97" t="str">
        <f t="shared" si="66"/>
        <v>3519.SEN .I03.Sep241</v>
      </c>
      <c r="AK148" s="118" t="str">
        <f t="shared" si="67"/>
        <v>Broadfields Academy.3519.SEN .I03.Sep24</v>
      </c>
      <c r="AL148" s="97">
        <f t="shared" si="75"/>
        <v>579.15384615384608</v>
      </c>
      <c r="AM148" s="97">
        <f t="shared" si="75"/>
        <v>579.15384615384608</v>
      </c>
      <c r="AN148" s="97">
        <f t="shared" si="75"/>
        <v>579.15384615384608</v>
      </c>
      <c r="AO148" s="97">
        <f t="shared" si="75"/>
        <v>579.15384615384608</v>
      </c>
      <c r="AP148" s="97">
        <f t="shared" si="75"/>
        <v>579.15384615384608</v>
      </c>
      <c r="AQ148" s="97">
        <f t="shared" si="75"/>
        <v>579.15384615384608</v>
      </c>
      <c r="AR148" s="97">
        <f t="shared" si="75"/>
        <v>579.15384615384608</v>
      </c>
      <c r="AS148" s="97">
        <f t="shared" si="65"/>
        <v>579.15384615384608</v>
      </c>
      <c r="AT148" s="97">
        <f t="shared" si="65"/>
        <v>579.15384615384608</v>
      </c>
      <c r="AU148" s="97">
        <f t="shared" si="65"/>
        <v>579.15384615384608</v>
      </c>
      <c r="AV148" s="97">
        <f t="shared" si="65"/>
        <v>579.15384615384608</v>
      </c>
      <c r="AW148" s="97">
        <f t="shared" si="65"/>
        <v>579.15384615384608</v>
      </c>
      <c r="AX148" s="97">
        <f t="shared" si="65"/>
        <v>579.15384615384608</v>
      </c>
      <c r="AY148" s="97">
        <f t="shared" si="65"/>
        <v>579.15384615384608</v>
      </c>
      <c r="AZ148" s="97">
        <f t="shared" si="65"/>
        <v>579.15384615384608</v>
      </c>
      <c r="BA148" s="97">
        <f t="shared" si="65"/>
        <v>579.15384615384608</v>
      </c>
      <c r="BB148" s="97">
        <f t="shared" si="65"/>
        <v>579.15384615384608</v>
      </c>
      <c r="BC148" s="97">
        <f t="shared" si="65"/>
        <v>579.15384615384608</v>
      </c>
      <c r="BD148" s="97">
        <f t="shared" si="65"/>
        <v>579.15384615384608</v>
      </c>
      <c r="BE148" s="119">
        <f t="shared" si="71"/>
        <v>7528.9999999999982</v>
      </c>
      <c r="BF148" s="119">
        <f t="shared" si="72"/>
        <v>0</v>
      </c>
      <c r="BG148"/>
      <c r="BH148"/>
      <c r="BI148"/>
      <c r="BP148"/>
      <c r="BQ148"/>
      <c r="BR148"/>
      <c r="BS148"/>
      <c r="BT148"/>
    </row>
    <row r="149" spans="1:72" s="468" customFormat="1" x14ac:dyDescent="0.25">
      <c r="A149">
        <v>3023519</v>
      </c>
      <c r="B149" s="117">
        <v>3023519</v>
      </c>
      <c r="C149" t="s">
        <v>431</v>
      </c>
      <c r="D149" s="106">
        <v>0</v>
      </c>
      <c r="E149" s="106" t="s">
        <v>403</v>
      </c>
      <c r="F149" s="106" t="s">
        <v>409</v>
      </c>
      <c r="G149" t="s">
        <v>861</v>
      </c>
      <c r="H149" t="s">
        <v>872</v>
      </c>
      <c r="I149" t="s">
        <v>278</v>
      </c>
      <c r="J149">
        <v>657120</v>
      </c>
      <c r="K149" s="117" t="s">
        <v>12</v>
      </c>
      <c r="L149" s="106">
        <v>1</v>
      </c>
      <c r="M149" s="106" t="str">
        <f t="shared" si="70"/>
        <v>ARPs.I03</v>
      </c>
      <c r="N149" s="106">
        <v>152128</v>
      </c>
      <c r="O149" t="s">
        <v>319</v>
      </c>
      <c r="P149" t="s">
        <v>319</v>
      </c>
      <c r="Q149" t="s">
        <v>318</v>
      </c>
      <c r="R149" t="s">
        <v>819</v>
      </c>
      <c r="S149" t="s">
        <v>845</v>
      </c>
      <c r="T149" s="124">
        <v>914448</v>
      </c>
      <c r="U149" t="str">
        <f t="shared" si="68"/>
        <v>3519.ARPs.I03.Ap251</v>
      </c>
      <c r="V149" t="str">
        <f t="shared" si="69"/>
        <v>Broadfields Academy.3519.ARPs.I03.Ap25</v>
      </c>
      <c r="W149" s="118">
        <v>140684.30769230769</v>
      </c>
      <c r="X149" s="118" t="s">
        <v>24583</v>
      </c>
      <c r="Y149" s="118" t="s">
        <v>24584</v>
      </c>
      <c r="Z149" s="118">
        <v>70342.153846153844</v>
      </c>
      <c r="AA149" s="97" t="str">
        <f t="shared" si="76"/>
        <v>3519ARPs.I03Jun25</v>
      </c>
      <c r="AB149" s="118" t="str">
        <f t="shared" si="77"/>
        <v>Broadfi.3519ARPs.I03Jun25</v>
      </c>
      <c r="AC149" s="97">
        <f t="shared" si="48"/>
        <v>70342.153846153844</v>
      </c>
      <c r="AE149" s="118"/>
      <c r="AF149" s="97">
        <f t="shared" si="75"/>
        <v>70342.153846153844</v>
      </c>
      <c r="AG149" s="97">
        <f t="shared" si="75"/>
        <v>70342.153846153844</v>
      </c>
      <c r="AH149" s="97">
        <f t="shared" si="75"/>
        <v>70342.153846153844</v>
      </c>
      <c r="AI149" s="97">
        <f t="shared" si="75"/>
        <v>70342.153846153844</v>
      </c>
      <c r="AJ149" s="97" t="str">
        <f t="shared" si="66"/>
        <v>3519.ARPs.I03.Sep241</v>
      </c>
      <c r="AK149" s="118" t="str">
        <f t="shared" si="67"/>
        <v>Broadfields Academy.3519.ARPs.I03.Sep24</v>
      </c>
      <c r="AL149" s="97">
        <f t="shared" si="75"/>
        <v>70342.153846153844</v>
      </c>
      <c r="AM149" s="97">
        <f t="shared" si="75"/>
        <v>70342.153846153844</v>
      </c>
      <c r="AN149" s="97">
        <f t="shared" si="75"/>
        <v>70342.153846153844</v>
      </c>
      <c r="AO149" s="97">
        <f t="shared" si="75"/>
        <v>70342.153846153844</v>
      </c>
      <c r="AP149" s="97">
        <f t="shared" si="75"/>
        <v>70342.153846153844</v>
      </c>
      <c r="AQ149" s="97">
        <f t="shared" si="75"/>
        <v>70342.153846153844</v>
      </c>
      <c r="AR149" s="97">
        <f t="shared" si="75"/>
        <v>70342.153846153844</v>
      </c>
      <c r="AS149" s="97">
        <f t="shared" si="65"/>
        <v>70342.153846153844</v>
      </c>
      <c r="AT149" s="97">
        <f t="shared" si="65"/>
        <v>70342.153846153844</v>
      </c>
      <c r="AU149" s="97">
        <f t="shared" si="65"/>
        <v>70342.153846153844</v>
      </c>
      <c r="AV149" s="97">
        <f t="shared" si="65"/>
        <v>70342.153846153844</v>
      </c>
      <c r="AW149" s="97">
        <f t="shared" si="65"/>
        <v>70342.153846153844</v>
      </c>
      <c r="AX149" s="97">
        <f t="shared" si="65"/>
        <v>70342.153846153844</v>
      </c>
      <c r="AY149" s="97">
        <f t="shared" si="65"/>
        <v>70342.153846153844</v>
      </c>
      <c r="AZ149" s="97">
        <f t="shared" si="65"/>
        <v>70342.153846153844</v>
      </c>
      <c r="BA149" s="97">
        <f t="shared" si="65"/>
        <v>70342.153846153844</v>
      </c>
      <c r="BB149" s="97">
        <f t="shared" si="65"/>
        <v>70342.153846153844</v>
      </c>
      <c r="BC149" s="97">
        <f t="shared" si="65"/>
        <v>70342.153846153844</v>
      </c>
      <c r="BD149" s="97">
        <f t="shared" si="65"/>
        <v>70342.153846153844</v>
      </c>
      <c r="BE149" s="119">
        <f t="shared" si="71"/>
        <v>914448.00000000023</v>
      </c>
      <c r="BF149" s="119">
        <f t="shared" si="72"/>
        <v>0</v>
      </c>
      <c r="BG149"/>
      <c r="BH149"/>
      <c r="BI149"/>
      <c r="BP149"/>
      <c r="BQ149"/>
      <c r="BR149"/>
      <c r="BS149"/>
      <c r="BT149"/>
    </row>
    <row r="150" spans="1:72" s="468" customFormat="1" x14ac:dyDescent="0.25">
      <c r="A150">
        <v>3023520</v>
      </c>
      <c r="B150" s="117">
        <v>3023520</v>
      </c>
      <c r="C150" t="s">
        <v>408</v>
      </c>
      <c r="D150" s="106">
        <v>0</v>
      </c>
      <c r="E150" s="106" t="s">
        <v>400</v>
      </c>
      <c r="F150" s="106" t="s">
        <v>409</v>
      </c>
      <c r="G150" t="s">
        <v>859</v>
      </c>
      <c r="H150" t="s">
        <v>871</v>
      </c>
      <c r="I150" t="s">
        <v>279</v>
      </c>
      <c r="J150">
        <v>661225</v>
      </c>
      <c r="K150" s="117" t="s">
        <v>12</v>
      </c>
      <c r="L150" s="106">
        <v>1</v>
      </c>
      <c r="M150" s="106" t="str">
        <f t="shared" si="70"/>
        <v>EHCP.I03</v>
      </c>
      <c r="N150" s="106">
        <v>400125</v>
      </c>
      <c r="O150" t="s">
        <v>145</v>
      </c>
      <c r="P150" t="s">
        <v>145</v>
      </c>
      <c r="Q150" t="s">
        <v>146</v>
      </c>
      <c r="R150" t="s">
        <v>147</v>
      </c>
      <c r="S150" t="s">
        <v>844</v>
      </c>
      <c r="T150" s="124">
        <v>137670.91666666666</v>
      </c>
      <c r="U150" t="str">
        <f t="shared" si="68"/>
        <v>3520.EHCP.I03.Ap251</v>
      </c>
      <c r="V150" t="str">
        <f t="shared" si="69"/>
        <v>Akiva School.3520.EHCP.I03.Ap25</v>
      </c>
      <c r="W150" s="118">
        <v>20209.141025641024</v>
      </c>
      <c r="X150" s="118" t="s">
        <v>24585</v>
      </c>
      <c r="Y150" s="118" t="s">
        <v>24586</v>
      </c>
      <c r="Z150" s="118">
        <v>10104.570512820512</v>
      </c>
      <c r="AA150" s="97" t="str">
        <f t="shared" si="76"/>
        <v>3520EHCP.I03Jun25</v>
      </c>
      <c r="AB150" s="118" t="str">
        <f t="shared" si="77"/>
        <v>Akiva S.3520EHCP.I03Jun25</v>
      </c>
      <c r="AC150" s="97">
        <f t="shared" si="48"/>
        <v>10735.720512820513</v>
      </c>
      <c r="AE150" s="118"/>
      <c r="AF150" s="97">
        <f t="shared" si="75"/>
        <v>10735.720512820513</v>
      </c>
      <c r="AG150" s="97">
        <f t="shared" si="75"/>
        <v>10735.720512820513</v>
      </c>
      <c r="AH150" s="97">
        <f t="shared" si="75"/>
        <v>10735.720512820513</v>
      </c>
      <c r="AI150" s="97">
        <f t="shared" si="75"/>
        <v>10735.720512820513</v>
      </c>
      <c r="AJ150" s="97" t="str">
        <f t="shared" si="66"/>
        <v>3520.EHCP.I03.Sep241</v>
      </c>
      <c r="AK150" s="118" t="str">
        <f t="shared" si="67"/>
        <v>Akiva School.3520.EHCP.I03.Sep24</v>
      </c>
      <c r="AL150" s="97">
        <f t="shared" si="75"/>
        <v>10735.720512820513</v>
      </c>
      <c r="AM150" s="97">
        <f t="shared" si="75"/>
        <v>10735.720512820513</v>
      </c>
      <c r="AN150" s="97">
        <f t="shared" si="75"/>
        <v>10735.720512820513</v>
      </c>
      <c r="AO150" s="97">
        <f t="shared" si="75"/>
        <v>10735.720512820513</v>
      </c>
      <c r="AP150" s="97">
        <f t="shared" si="75"/>
        <v>10735.720512820513</v>
      </c>
      <c r="AQ150" s="97">
        <f t="shared" si="75"/>
        <v>10735.720512820513</v>
      </c>
      <c r="AR150" s="97">
        <f t="shared" si="75"/>
        <v>10735.720512820513</v>
      </c>
      <c r="AS150" s="97">
        <f t="shared" si="65"/>
        <v>10735.720512820513</v>
      </c>
      <c r="AT150" s="97">
        <f t="shared" si="65"/>
        <v>10735.720512820513</v>
      </c>
      <c r="AU150" s="97">
        <f t="shared" si="65"/>
        <v>10735.720512820513</v>
      </c>
      <c r="AV150" s="97">
        <f t="shared" si="65"/>
        <v>10735.720512820513</v>
      </c>
      <c r="AW150" s="97">
        <f t="shared" si="65"/>
        <v>10735.720512820513</v>
      </c>
      <c r="AX150" s="97">
        <f t="shared" si="65"/>
        <v>10735.720512820513</v>
      </c>
      <c r="AY150" s="97">
        <f t="shared" si="65"/>
        <v>10735.720512820513</v>
      </c>
      <c r="AZ150" s="97">
        <f t="shared" si="65"/>
        <v>10735.720512820513</v>
      </c>
      <c r="BA150" s="97">
        <f t="shared" si="65"/>
        <v>10735.720512820513</v>
      </c>
      <c r="BB150" s="97">
        <f t="shared" ref="AS150:BD171" si="78">($T150-($W150+$Z150))/10</f>
        <v>10735.720512820513</v>
      </c>
      <c r="BC150" s="97">
        <f t="shared" si="78"/>
        <v>10735.720512820513</v>
      </c>
      <c r="BD150" s="97">
        <f t="shared" si="78"/>
        <v>10735.720512820513</v>
      </c>
      <c r="BE150" s="119">
        <f t="shared" si="71"/>
        <v>137670.91666666666</v>
      </c>
      <c r="BF150" s="119">
        <f t="shared" si="72"/>
        <v>0</v>
      </c>
      <c r="BG150"/>
      <c r="BH150"/>
      <c r="BI150"/>
      <c r="BP150"/>
      <c r="BQ150"/>
      <c r="BR150"/>
      <c r="BS150"/>
      <c r="BT150"/>
    </row>
    <row r="151" spans="1:72" s="468" customFormat="1" x14ac:dyDescent="0.25">
      <c r="A151">
        <v>3023521</v>
      </c>
      <c r="B151" s="117">
        <v>3023521</v>
      </c>
      <c r="C151" t="s">
        <v>562</v>
      </c>
      <c r="D151" s="106">
        <v>0</v>
      </c>
      <c r="E151" s="106" t="s">
        <v>400</v>
      </c>
      <c r="F151" s="106" t="s">
        <v>561</v>
      </c>
      <c r="G151" t="s">
        <v>859</v>
      </c>
      <c r="H151" t="s">
        <v>871</v>
      </c>
      <c r="I151" t="s">
        <v>279</v>
      </c>
      <c r="J151">
        <v>661225</v>
      </c>
      <c r="K151" s="117" t="s">
        <v>12</v>
      </c>
      <c r="L151" s="106">
        <v>1</v>
      </c>
      <c r="M151" s="106" t="str">
        <f t="shared" si="70"/>
        <v>EHCP.I03</v>
      </c>
      <c r="N151" s="106">
        <v>400135</v>
      </c>
      <c r="O151" t="s">
        <v>190</v>
      </c>
      <c r="P151" t="s">
        <v>190</v>
      </c>
      <c r="Q151" t="s">
        <v>191</v>
      </c>
      <c r="R151" t="s">
        <v>192</v>
      </c>
      <c r="S151" t="s">
        <v>844</v>
      </c>
      <c r="T151" s="124">
        <v>516165.08</v>
      </c>
      <c r="U151" t="str">
        <f t="shared" si="68"/>
        <v>3521.EHCP.I03.Ap251</v>
      </c>
      <c r="V151" t="str">
        <f t="shared" si="69"/>
        <v>St Marys and St Johns Ce School.3521.EHCP.I03.Ap25</v>
      </c>
      <c r="W151" s="118">
        <v>75713.076923076922</v>
      </c>
      <c r="X151" s="118" t="s">
        <v>24587</v>
      </c>
      <c r="Y151" s="118" t="s">
        <v>24588</v>
      </c>
      <c r="Z151" s="118">
        <v>37856.538461538461</v>
      </c>
      <c r="AA151" s="97" t="str">
        <f t="shared" si="76"/>
        <v>3521EHCP.I03Jun25</v>
      </c>
      <c r="AB151" s="118" t="str">
        <f t="shared" si="77"/>
        <v>St Mary.3521EHCP.I03Jun25</v>
      </c>
      <c r="AC151" s="97">
        <f t="shared" si="48"/>
        <v>40259.546461538463</v>
      </c>
      <c r="AE151" s="118"/>
      <c r="AF151" s="97">
        <f t="shared" si="75"/>
        <v>40259.546461538463</v>
      </c>
      <c r="AG151" s="97">
        <f t="shared" si="75"/>
        <v>40259.546461538463</v>
      </c>
      <c r="AH151" s="97">
        <f t="shared" si="75"/>
        <v>40259.546461538463</v>
      </c>
      <c r="AI151" s="97">
        <f t="shared" si="75"/>
        <v>40259.546461538463</v>
      </c>
      <c r="AJ151" s="97" t="str">
        <f t="shared" si="66"/>
        <v>3521.EHCP.I03.Sep241</v>
      </c>
      <c r="AK151" s="118" t="str">
        <f t="shared" si="67"/>
        <v>St Marys and St Johns Ce School.3521.EHCP.I03.Sep24</v>
      </c>
      <c r="AL151" s="97">
        <f t="shared" si="75"/>
        <v>40259.546461538463</v>
      </c>
      <c r="AM151" s="97">
        <f t="shared" si="75"/>
        <v>40259.546461538463</v>
      </c>
      <c r="AN151" s="97">
        <f t="shared" si="75"/>
        <v>40259.546461538463</v>
      </c>
      <c r="AO151" s="97">
        <f t="shared" si="75"/>
        <v>40259.546461538463</v>
      </c>
      <c r="AP151" s="97">
        <f t="shared" si="75"/>
        <v>40259.546461538463</v>
      </c>
      <c r="AQ151" s="97">
        <f t="shared" si="75"/>
        <v>40259.546461538463</v>
      </c>
      <c r="AR151" s="97">
        <f t="shared" si="75"/>
        <v>40259.546461538463</v>
      </c>
      <c r="AS151" s="97">
        <f t="shared" si="78"/>
        <v>40259.546461538463</v>
      </c>
      <c r="AT151" s="97">
        <f t="shared" si="78"/>
        <v>40259.546461538463</v>
      </c>
      <c r="AU151" s="97">
        <f t="shared" si="78"/>
        <v>40259.546461538463</v>
      </c>
      <c r="AV151" s="97">
        <f t="shared" si="78"/>
        <v>40259.546461538463</v>
      </c>
      <c r="AW151" s="97">
        <f t="shared" si="78"/>
        <v>40259.546461538463</v>
      </c>
      <c r="AX151" s="97">
        <f t="shared" si="78"/>
        <v>40259.546461538463</v>
      </c>
      <c r="AY151" s="97">
        <f t="shared" si="78"/>
        <v>40259.546461538463</v>
      </c>
      <c r="AZ151" s="97">
        <f t="shared" si="78"/>
        <v>40259.546461538463</v>
      </c>
      <c r="BA151" s="97">
        <f t="shared" si="78"/>
        <v>40259.546461538463</v>
      </c>
      <c r="BB151" s="97">
        <f t="shared" si="78"/>
        <v>40259.546461538463</v>
      </c>
      <c r="BC151" s="97">
        <f t="shared" si="78"/>
        <v>40259.546461538463</v>
      </c>
      <c r="BD151" s="97">
        <f t="shared" si="78"/>
        <v>40259.546461538463</v>
      </c>
      <c r="BE151" s="119">
        <f t="shared" si="71"/>
        <v>516165.08000000007</v>
      </c>
      <c r="BF151" s="119">
        <f t="shared" si="72"/>
        <v>0</v>
      </c>
      <c r="BG151"/>
      <c r="BH151"/>
      <c r="BI151"/>
      <c r="BP151"/>
      <c r="BQ151"/>
      <c r="BR151"/>
      <c r="BS151"/>
      <c r="BT151"/>
    </row>
    <row r="152" spans="1:72" s="468" customFormat="1" hidden="1" x14ac:dyDescent="0.25">
      <c r="A152">
        <v>3023521</v>
      </c>
      <c r="B152" s="117">
        <v>3023521</v>
      </c>
      <c r="C152" s="128" t="s">
        <v>562</v>
      </c>
      <c r="D152" s="106">
        <v>0</v>
      </c>
      <c r="E152" s="106" t="s">
        <v>400</v>
      </c>
      <c r="F152" s="106" t="s">
        <v>561</v>
      </c>
      <c r="G152" t="s">
        <v>855</v>
      </c>
      <c r="H152" t="s">
        <v>277</v>
      </c>
      <c r="I152" t="s">
        <v>277</v>
      </c>
      <c r="J152">
        <v>661225</v>
      </c>
      <c r="K152" s="117" t="s">
        <v>12</v>
      </c>
      <c r="L152" s="106">
        <v>1</v>
      </c>
      <c r="M152" s="106" t="str">
        <f t="shared" si="70"/>
        <v>SEN .I03</v>
      </c>
      <c r="N152" s="106">
        <v>400135</v>
      </c>
      <c r="O152" t="s">
        <v>190</v>
      </c>
      <c r="P152" t="s">
        <v>190</v>
      </c>
      <c r="Q152" t="s">
        <v>191</v>
      </c>
      <c r="R152" t="s">
        <v>192</v>
      </c>
      <c r="S152" t="s">
        <v>840</v>
      </c>
      <c r="T152" s="124">
        <v>0</v>
      </c>
      <c r="U152" t="str">
        <f t="shared" si="68"/>
        <v>3521.SEN .I03.Ap251</v>
      </c>
      <c r="V152" t="str">
        <f t="shared" si="69"/>
        <v>St Marys and St Johns Ce School.3521.SEN .I03.Ap25</v>
      </c>
      <c r="W152" s="118">
        <v>0</v>
      </c>
      <c r="X152" s="118" t="s">
        <v>24589</v>
      </c>
      <c r="Y152" s="118" t="s">
        <v>24590</v>
      </c>
      <c r="Z152" s="118">
        <v>0</v>
      </c>
      <c r="AA152" s="118"/>
      <c r="AB152" s="118">
        <f t="shared" ref="AB152:AB155" si="79">$T152/13</f>
        <v>0</v>
      </c>
      <c r="AC152" s="97">
        <f t="shared" ref="AC152:AC197" si="80">($T152-($W152+$Z152))/10</f>
        <v>0</v>
      </c>
      <c r="AE152" s="118"/>
      <c r="AF152" s="97">
        <f t="shared" si="75"/>
        <v>0</v>
      </c>
      <c r="AG152" s="97">
        <f t="shared" si="75"/>
        <v>0</v>
      </c>
      <c r="AH152" s="97">
        <f t="shared" si="75"/>
        <v>0</v>
      </c>
      <c r="AI152" s="97">
        <f t="shared" si="75"/>
        <v>0</v>
      </c>
      <c r="AJ152" s="97"/>
      <c r="AK152" s="118"/>
      <c r="AL152" s="97">
        <f t="shared" si="75"/>
        <v>0</v>
      </c>
      <c r="AM152" s="97">
        <f t="shared" si="75"/>
        <v>0</v>
      </c>
      <c r="AN152" s="97">
        <f t="shared" si="75"/>
        <v>0</v>
      </c>
      <c r="AO152" s="97">
        <f t="shared" si="75"/>
        <v>0</v>
      </c>
      <c r="AP152" s="97">
        <f t="shared" si="75"/>
        <v>0</v>
      </c>
      <c r="AQ152" s="97">
        <f t="shared" si="75"/>
        <v>0</v>
      </c>
      <c r="AR152" s="97">
        <f t="shared" si="75"/>
        <v>0</v>
      </c>
      <c r="AS152" s="97">
        <f t="shared" si="78"/>
        <v>0</v>
      </c>
      <c r="AT152" s="97">
        <f t="shared" si="78"/>
        <v>0</v>
      </c>
      <c r="AU152" s="97">
        <f t="shared" si="78"/>
        <v>0</v>
      </c>
      <c r="AV152" s="97">
        <f t="shared" si="78"/>
        <v>0</v>
      </c>
      <c r="AW152" s="97">
        <f t="shared" si="78"/>
        <v>0</v>
      </c>
      <c r="AX152" s="97">
        <f t="shared" si="78"/>
        <v>0</v>
      </c>
      <c r="AY152" s="97">
        <f t="shared" si="78"/>
        <v>0</v>
      </c>
      <c r="AZ152" s="97">
        <f t="shared" si="78"/>
        <v>0</v>
      </c>
      <c r="BA152" s="97">
        <f t="shared" si="78"/>
        <v>0</v>
      </c>
      <c r="BB152" s="97">
        <f t="shared" si="78"/>
        <v>0</v>
      </c>
      <c r="BC152" s="97">
        <f t="shared" si="78"/>
        <v>0</v>
      </c>
      <c r="BD152" s="97">
        <f t="shared" si="78"/>
        <v>0</v>
      </c>
      <c r="BE152" s="119">
        <f t="shared" si="71"/>
        <v>0</v>
      </c>
      <c r="BF152" s="119">
        <f t="shared" si="72"/>
        <v>0</v>
      </c>
      <c r="BG152"/>
      <c r="BH152"/>
      <c r="BI152"/>
      <c r="BP152"/>
      <c r="BQ152"/>
      <c r="BR152"/>
      <c r="BS152"/>
      <c r="BT152"/>
    </row>
    <row r="153" spans="1:72" s="468" customFormat="1" x14ac:dyDescent="0.25">
      <c r="A153">
        <v>3023522</v>
      </c>
      <c r="B153" s="117">
        <v>3023522</v>
      </c>
      <c r="C153" t="s">
        <v>442</v>
      </c>
      <c r="D153" s="106">
        <v>0</v>
      </c>
      <c r="E153" s="106" t="s">
        <v>403</v>
      </c>
      <c r="F153" s="106" t="s">
        <v>409</v>
      </c>
      <c r="G153" t="s">
        <v>861</v>
      </c>
      <c r="H153" t="s">
        <v>872</v>
      </c>
      <c r="I153" t="s">
        <v>278</v>
      </c>
      <c r="J153">
        <v>657120</v>
      </c>
      <c r="K153" s="117" t="s">
        <v>12</v>
      </c>
      <c r="L153" s="106">
        <v>1</v>
      </c>
      <c r="M153" s="106" t="str">
        <f t="shared" si="70"/>
        <v>ARPs.I03</v>
      </c>
      <c r="N153" s="106">
        <v>156151</v>
      </c>
      <c r="O153" t="s">
        <v>365</v>
      </c>
      <c r="P153" t="s">
        <v>365</v>
      </c>
      <c r="Q153" t="s">
        <v>364</v>
      </c>
      <c r="R153" t="s">
        <v>820</v>
      </c>
      <c r="S153" t="s">
        <v>845</v>
      </c>
      <c r="T153" s="124">
        <v>217597.24666666667</v>
      </c>
      <c r="U153" t="str">
        <f t="shared" si="68"/>
        <v>3522.ARPs.I03.Ap251</v>
      </c>
      <c r="V153" t="str">
        <f t="shared" si="69"/>
        <v>Claremont Primary School.3522.ARPs.I03.Ap25</v>
      </c>
      <c r="W153" s="118">
        <v>38075.037948717953</v>
      </c>
      <c r="X153" s="118" t="s">
        <v>24591</v>
      </c>
      <c r="Y153" s="118" t="s">
        <v>24592</v>
      </c>
      <c r="Z153" s="118">
        <v>19037.518974358976</v>
      </c>
      <c r="AA153" s="97" t="str">
        <f>RIGHT(A153,4)&amp;M153&amp;"Jun25"</f>
        <v>3522ARPs.I03Jun25</v>
      </c>
      <c r="AB153" s="118" t="str">
        <f t="shared" ref="AB153:AB154" si="81">LEFT(C153,7)&amp;"."&amp;AA153</f>
        <v>Claremo.3522ARPs.I03Jun25</v>
      </c>
      <c r="AC153" s="97">
        <f t="shared" si="80"/>
        <v>16048.468974358973</v>
      </c>
      <c r="AE153" s="118"/>
      <c r="AF153" s="97">
        <f t="shared" si="75"/>
        <v>16048.468974358973</v>
      </c>
      <c r="AG153" s="97">
        <f t="shared" si="75"/>
        <v>16048.468974358973</v>
      </c>
      <c r="AH153" s="97">
        <f t="shared" si="75"/>
        <v>16048.468974358973</v>
      </c>
      <c r="AI153" s="97">
        <f t="shared" si="75"/>
        <v>16048.468974358973</v>
      </c>
      <c r="AJ153" s="97" t="str">
        <f t="shared" si="66"/>
        <v>3522.ARPs.I03.Sep241</v>
      </c>
      <c r="AK153" s="118" t="str">
        <f t="shared" si="67"/>
        <v>Claremont Primary School.3522.ARPs.I03.Sep24</v>
      </c>
      <c r="AL153" s="97">
        <f t="shared" si="75"/>
        <v>16048.468974358973</v>
      </c>
      <c r="AM153" s="97">
        <f t="shared" si="75"/>
        <v>16048.468974358973</v>
      </c>
      <c r="AN153" s="97">
        <f t="shared" si="75"/>
        <v>16048.468974358973</v>
      </c>
      <c r="AO153" s="97">
        <f t="shared" si="75"/>
        <v>16048.468974358973</v>
      </c>
      <c r="AP153" s="97">
        <f t="shared" si="75"/>
        <v>16048.468974358973</v>
      </c>
      <c r="AQ153" s="97">
        <f t="shared" si="75"/>
        <v>16048.468974358973</v>
      </c>
      <c r="AR153" s="97">
        <f t="shared" si="75"/>
        <v>16048.468974358973</v>
      </c>
      <c r="AS153" s="97">
        <f t="shared" si="78"/>
        <v>16048.468974358973</v>
      </c>
      <c r="AT153" s="97">
        <f t="shared" si="78"/>
        <v>16048.468974358973</v>
      </c>
      <c r="AU153" s="97">
        <f t="shared" si="78"/>
        <v>16048.468974358973</v>
      </c>
      <c r="AV153" s="97">
        <f t="shared" si="78"/>
        <v>16048.468974358973</v>
      </c>
      <c r="AW153" s="97">
        <f t="shared" si="78"/>
        <v>16048.468974358973</v>
      </c>
      <c r="AX153" s="97">
        <f t="shared" si="78"/>
        <v>16048.468974358973</v>
      </c>
      <c r="AY153" s="97">
        <f t="shared" si="78"/>
        <v>16048.468974358973</v>
      </c>
      <c r="AZ153" s="97">
        <f t="shared" si="78"/>
        <v>16048.468974358973</v>
      </c>
      <c r="BA153" s="97">
        <f t="shared" si="78"/>
        <v>16048.468974358973</v>
      </c>
      <c r="BB153" s="97">
        <f t="shared" si="78"/>
        <v>16048.468974358973</v>
      </c>
      <c r="BC153" s="97">
        <f t="shared" si="78"/>
        <v>16048.468974358973</v>
      </c>
      <c r="BD153" s="97">
        <f t="shared" si="78"/>
        <v>16048.468974358973</v>
      </c>
      <c r="BE153" s="119">
        <f t="shared" si="71"/>
        <v>217597.2466666667</v>
      </c>
      <c r="BF153" s="119">
        <f t="shared" si="72"/>
        <v>0</v>
      </c>
      <c r="BG153"/>
      <c r="BH153"/>
      <c r="BI153"/>
      <c r="BP153"/>
      <c r="BQ153"/>
      <c r="BR153"/>
      <c r="BS153"/>
      <c r="BT153"/>
    </row>
    <row r="154" spans="1:72" s="468" customFormat="1" x14ac:dyDescent="0.25">
      <c r="A154">
        <v>3023522</v>
      </c>
      <c r="B154" s="117">
        <v>3023522</v>
      </c>
      <c r="C154" t="s">
        <v>442</v>
      </c>
      <c r="D154" s="106">
        <v>0</v>
      </c>
      <c r="E154" s="106" t="s">
        <v>403</v>
      </c>
      <c r="F154" s="106" t="s">
        <v>409</v>
      </c>
      <c r="G154" t="s">
        <v>858</v>
      </c>
      <c r="H154" t="s">
        <v>872</v>
      </c>
      <c r="I154" t="s">
        <v>279</v>
      </c>
      <c r="J154">
        <v>657120</v>
      </c>
      <c r="K154" s="117" t="s">
        <v>12</v>
      </c>
      <c r="L154" s="106">
        <v>1</v>
      </c>
      <c r="M154" s="106" t="str">
        <f t="shared" si="70"/>
        <v>EHCP.I03</v>
      </c>
      <c r="N154" s="106">
        <v>156151</v>
      </c>
      <c r="O154" t="s">
        <v>365</v>
      </c>
      <c r="P154" t="s">
        <v>365</v>
      </c>
      <c r="Q154" t="s">
        <v>364</v>
      </c>
      <c r="R154" t="s">
        <v>820</v>
      </c>
      <c r="S154" t="s">
        <v>843</v>
      </c>
      <c r="T154" s="124">
        <v>216877.58333333334</v>
      </c>
      <c r="U154" t="str">
        <f t="shared" si="68"/>
        <v>3522.EHCP.I03.Ap251</v>
      </c>
      <c r="V154" t="str">
        <f t="shared" si="69"/>
        <v>Claremont Primary School.3522.EHCP.I03.Ap25</v>
      </c>
      <c r="W154" s="118">
        <v>35671.769230769234</v>
      </c>
      <c r="X154" s="118" t="s">
        <v>24593</v>
      </c>
      <c r="Y154" s="118" t="s">
        <v>24594</v>
      </c>
      <c r="Z154" s="118">
        <v>17835.884615384617</v>
      </c>
      <c r="AA154" s="97" t="str">
        <f>RIGHT(A154,4)&amp;M154&amp;"Jun25"</f>
        <v>3522EHCP.I03Jun25</v>
      </c>
      <c r="AB154" s="118" t="str">
        <f t="shared" si="81"/>
        <v>Claremo.3522EHCP.I03Jun25</v>
      </c>
      <c r="AC154" s="97">
        <f t="shared" si="80"/>
        <v>16336.992948717951</v>
      </c>
      <c r="AE154" s="118"/>
      <c r="AF154" s="97">
        <f t="shared" si="75"/>
        <v>16336.992948717951</v>
      </c>
      <c r="AG154" s="97">
        <f t="shared" si="75"/>
        <v>16336.992948717951</v>
      </c>
      <c r="AH154" s="97">
        <f t="shared" si="75"/>
        <v>16336.992948717951</v>
      </c>
      <c r="AI154" s="97">
        <f t="shared" si="75"/>
        <v>16336.992948717951</v>
      </c>
      <c r="AJ154" s="97" t="str">
        <f t="shared" si="66"/>
        <v>3522.EHCP.I03.Sep241</v>
      </c>
      <c r="AK154" s="118" t="str">
        <f t="shared" si="67"/>
        <v>Claremont Primary School.3522.EHCP.I03.Sep24</v>
      </c>
      <c r="AL154" s="97">
        <f t="shared" si="75"/>
        <v>16336.992948717951</v>
      </c>
      <c r="AM154" s="97">
        <f t="shared" si="75"/>
        <v>16336.992948717951</v>
      </c>
      <c r="AN154" s="97">
        <f t="shared" si="75"/>
        <v>16336.992948717951</v>
      </c>
      <c r="AO154" s="97">
        <f t="shared" si="75"/>
        <v>16336.992948717951</v>
      </c>
      <c r="AP154" s="97">
        <f t="shared" si="75"/>
        <v>16336.992948717951</v>
      </c>
      <c r="AQ154" s="97">
        <f t="shared" si="75"/>
        <v>16336.992948717951</v>
      </c>
      <c r="AR154" s="97">
        <f t="shared" si="75"/>
        <v>16336.992948717951</v>
      </c>
      <c r="AS154" s="97">
        <f t="shared" si="78"/>
        <v>16336.992948717951</v>
      </c>
      <c r="AT154" s="97">
        <f t="shared" si="78"/>
        <v>16336.992948717951</v>
      </c>
      <c r="AU154" s="97">
        <f t="shared" si="78"/>
        <v>16336.992948717951</v>
      </c>
      <c r="AV154" s="97">
        <f t="shared" si="78"/>
        <v>16336.992948717951</v>
      </c>
      <c r="AW154" s="97">
        <f t="shared" si="78"/>
        <v>16336.992948717951</v>
      </c>
      <c r="AX154" s="97">
        <f t="shared" si="78"/>
        <v>16336.992948717951</v>
      </c>
      <c r="AY154" s="97">
        <f t="shared" si="78"/>
        <v>16336.992948717951</v>
      </c>
      <c r="AZ154" s="97">
        <f t="shared" si="78"/>
        <v>16336.992948717951</v>
      </c>
      <c r="BA154" s="97">
        <f t="shared" si="78"/>
        <v>16336.992948717951</v>
      </c>
      <c r="BB154" s="97">
        <f t="shared" si="78"/>
        <v>16336.992948717951</v>
      </c>
      <c r="BC154" s="97">
        <f t="shared" si="78"/>
        <v>16336.992948717951</v>
      </c>
      <c r="BD154" s="97">
        <f t="shared" si="78"/>
        <v>16336.992948717951</v>
      </c>
      <c r="BE154" s="119">
        <f t="shared" si="71"/>
        <v>216877.5833333334</v>
      </c>
      <c r="BF154" s="119">
        <f t="shared" si="72"/>
        <v>0</v>
      </c>
      <c r="BG154"/>
      <c r="BH154"/>
      <c r="BI154"/>
      <c r="BP154"/>
      <c r="BQ154"/>
      <c r="BR154"/>
      <c r="BS154"/>
      <c r="BT154"/>
    </row>
    <row r="155" spans="1:72" s="468" customFormat="1" hidden="1" x14ac:dyDescent="0.25">
      <c r="A155">
        <v>3023523</v>
      </c>
      <c r="B155" s="117">
        <v>3023523</v>
      </c>
      <c r="C155" t="s">
        <v>203</v>
      </c>
      <c r="D155" s="106">
        <v>0</v>
      </c>
      <c r="E155" s="106" t="s">
        <v>400</v>
      </c>
      <c r="F155" s="106" t="s">
        <v>409</v>
      </c>
      <c r="G155" t="s">
        <v>855</v>
      </c>
      <c r="H155" t="s">
        <v>277</v>
      </c>
      <c r="I155" t="s">
        <v>277</v>
      </c>
      <c r="J155">
        <v>661225</v>
      </c>
      <c r="K155" s="117" t="s">
        <v>12</v>
      </c>
      <c r="L155" s="106">
        <v>1</v>
      </c>
      <c r="M155" s="106" t="str">
        <f t="shared" si="70"/>
        <v>SEN .I03</v>
      </c>
      <c r="N155" s="106">
        <v>400130</v>
      </c>
      <c r="O155" t="s">
        <v>203</v>
      </c>
      <c r="P155" t="s">
        <v>203</v>
      </c>
      <c r="Q155" t="s">
        <v>204</v>
      </c>
      <c r="R155" t="s">
        <v>205</v>
      </c>
      <c r="S155" t="s">
        <v>840</v>
      </c>
      <c r="T155" s="124">
        <v>-358.5</v>
      </c>
      <c r="U155" t="str">
        <f t="shared" si="68"/>
        <v>3523.SEN .I03.Ap251</v>
      </c>
      <c r="V155" t="str">
        <f t="shared" si="69"/>
        <v>Martin Primary School.3523.SEN .I03.Ap25</v>
      </c>
      <c r="W155" s="118">
        <v>551.53846153846155</v>
      </c>
      <c r="X155" s="118" t="s">
        <v>24595</v>
      </c>
      <c r="Y155" s="118" t="s">
        <v>24596</v>
      </c>
      <c r="Z155" s="118">
        <v>275.76923076923077</v>
      </c>
      <c r="AA155" s="97" t="str">
        <f>RIGHT(A155,4)&amp;"."&amp;M155&amp;".Jun25"</f>
        <v>3523.SEN .I03.Jun25</v>
      </c>
      <c r="AB155" s="118">
        <f t="shared" si="79"/>
        <v>-27.576923076923077</v>
      </c>
      <c r="AC155" s="97">
        <f t="shared" si="80"/>
        <v>-118.58076923076923</v>
      </c>
      <c r="AE155" s="118"/>
      <c r="AF155" s="97">
        <f t="shared" si="75"/>
        <v>-118.58076923076923</v>
      </c>
      <c r="AG155" s="97">
        <f t="shared" si="75"/>
        <v>-118.58076923076923</v>
      </c>
      <c r="AH155" s="97">
        <f t="shared" si="75"/>
        <v>-118.58076923076923</v>
      </c>
      <c r="AI155" s="97">
        <f t="shared" si="75"/>
        <v>-118.58076923076923</v>
      </c>
      <c r="AJ155" s="97" t="str">
        <f t="shared" si="66"/>
        <v>3523.SEN .I03.Sep241</v>
      </c>
      <c r="AK155" s="118" t="str">
        <f t="shared" si="67"/>
        <v>Martin Primary School.3523.SEN .I03.Sep24</v>
      </c>
      <c r="AL155" s="97">
        <f t="shared" si="75"/>
        <v>-118.58076923076923</v>
      </c>
      <c r="AM155" s="97">
        <f t="shared" si="75"/>
        <v>-118.58076923076923</v>
      </c>
      <c r="AN155" s="97">
        <f t="shared" si="75"/>
        <v>-118.58076923076923</v>
      </c>
      <c r="AO155" s="97">
        <f t="shared" si="75"/>
        <v>-118.58076923076923</v>
      </c>
      <c r="AP155" s="97">
        <f t="shared" si="75"/>
        <v>-118.58076923076923</v>
      </c>
      <c r="AQ155" s="97">
        <f t="shared" si="75"/>
        <v>-118.58076923076923</v>
      </c>
      <c r="AR155" s="97">
        <f t="shared" si="75"/>
        <v>-118.58076923076923</v>
      </c>
      <c r="AS155" s="97">
        <f t="shared" si="78"/>
        <v>-118.58076923076923</v>
      </c>
      <c r="AT155" s="97">
        <f t="shared" si="78"/>
        <v>-118.58076923076923</v>
      </c>
      <c r="AU155" s="97">
        <f t="shared" si="78"/>
        <v>-118.58076923076923</v>
      </c>
      <c r="AV155" s="97">
        <f t="shared" si="78"/>
        <v>-118.58076923076923</v>
      </c>
      <c r="AW155" s="97">
        <f t="shared" si="78"/>
        <v>-118.58076923076923</v>
      </c>
      <c r="AX155" s="97">
        <f t="shared" si="78"/>
        <v>-118.58076923076923</v>
      </c>
      <c r="AY155" s="97">
        <f t="shared" si="78"/>
        <v>-118.58076923076923</v>
      </c>
      <c r="AZ155" s="97">
        <f t="shared" si="78"/>
        <v>-118.58076923076923</v>
      </c>
      <c r="BA155" s="97">
        <f t="shared" si="78"/>
        <v>-118.58076923076923</v>
      </c>
      <c r="BB155" s="97">
        <f t="shared" si="78"/>
        <v>-118.58076923076923</v>
      </c>
      <c r="BC155" s="97">
        <f t="shared" si="78"/>
        <v>-118.58076923076923</v>
      </c>
      <c r="BD155" s="97">
        <f t="shared" si="78"/>
        <v>-118.58076923076923</v>
      </c>
      <c r="BE155" s="119">
        <f t="shared" si="71"/>
        <v>-358.49999999999994</v>
      </c>
      <c r="BF155" s="119">
        <f t="shared" si="72"/>
        <v>0</v>
      </c>
      <c r="BG155"/>
      <c r="BH155"/>
      <c r="BI155"/>
      <c r="BP155"/>
      <c r="BQ155"/>
      <c r="BR155"/>
      <c r="BS155"/>
      <c r="BT155"/>
    </row>
    <row r="156" spans="1:72" s="468" customFormat="1" x14ac:dyDescent="0.25">
      <c r="A156">
        <v>3023523</v>
      </c>
      <c r="B156" s="117">
        <v>3023523</v>
      </c>
      <c r="C156" t="s">
        <v>472</v>
      </c>
      <c r="D156" s="106">
        <v>0</v>
      </c>
      <c r="E156" s="106" t="s">
        <v>400</v>
      </c>
      <c r="F156" s="106" t="s">
        <v>409</v>
      </c>
      <c r="G156" t="s">
        <v>859</v>
      </c>
      <c r="H156" t="s">
        <v>871</v>
      </c>
      <c r="I156" t="s">
        <v>279</v>
      </c>
      <c r="J156">
        <v>661225</v>
      </c>
      <c r="K156" s="117" t="s">
        <v>12</v>
      </c>
      <c r="L156" s="106">
        <v>1</v>
      </c>
      <c r="M156" s="106" t="str">
        <f t="shared" si="70"/>
        <v>EHCP.I03</v>
      </c>
      <c r="N156" s="106">
        <v>400130</v>
      </c>
      <c r="O156" t="s">
        <v>203</v>
      </c>
      <c r="P156" t="s">
        <v>203</v>
      </c>
      <c r="Q156" t="s">
        <v>204</v>
      </c>
      <c r="R156" t="s">
        <v>205</v>
      </c>
      <c r="S156" t="s">
        <v>844</v>
      </c>
      <c r="T156" s="124">
        <v>248194.24999999997</v>
      </c>
      <c r="U156" t="str">
        <f t="shared" si="68"/>
        <v>3523.EHCP.I03.Ap251</v>
      </c>
      <c r="V156" t="str">
        <f t="shared" si="69"/>
        <v>Martin Primary School.3523.EHCP.I03.Ap25</v>
      </c>
      <c r="W156" s="118">
        <v>41405.538461538461</v>
      </c>
      <c r="X156" s="118" t="s">
        <v>24597</v>
      </c>
      <c r="Y156" s="118" t="s">
        <v>24598</v>
      </c>
      <c r="Z156" s="118">
        <v>20702.76923076923</v>
      </c>
      <c r="AA156" s="97" t="str">
        <f t="shared" ref="AA156:AA197" si="82">RIGHT(A156,4)&amp;M156&amp;"Jun25"</f>
        <v>3523EHCP.I03Jun25</v>
      </c>
      <c r="AB156" s="118" t="str">
        <f t="shared" ref="AB156:AB197" si="83">LEFT(C156,7)&amp;"."&amp;AA156</f>
        <v>Martin .3523EHCP.I03Jun25</v>
      </c>
      <c r="AC156" s="97">
        <f t="shared" si="80"/>
        <v>18608.594230769228</v>
      </c>
      <c r="AE156" s="118"/>
      <c r="AF156" s="97">
        <f t="shared" si="75"/>
        <v>18608.594230769228</v>
      </c>
      <c r="AG156" s="97">
        <f t="shared" si="75"/>
        <v>18608.594230769228</v>
      </c>
      <c r="AH156" s="97">
        <f t="shared" si="75"/>
        <v>18608.594230769228</v>
      </c>
      <c r="AI156" s="97">
        <f t="shared" si="75"/>
        <v>18608.594230769228</v>
      </c>
      <c r="AJ156" s="97" t="str">
        <f t="shared" si="66"/>
        <v>3523.EHCP.I03.Sep241</v>
      </c>
      <c r="AK156" s="118" t="str">
        <f t="shared" si="67"/>
        <v>Martin Primary School.3523.EHCP.I03.Sep24</v>
      </c>
      <c r="AL156" s="97">
        <f t="shared" si="75"/>
        <v>18608.594230769228</v>
      </c>
      <c r="AM156" s="97">
        <f t="shared" si="75"/>
        <v>18608.594230769228</v>
      </c>
      <c r="AN156" s="97">
        <f t="shared" si="75"/>
        <v>18608.594230769228</v>
      </c>
      <c r="AO156" s="97">
        <f t="shared" si="75"/>
        <v>18608.594230769228</v>
      </c>
      <c r="AP156" s="97">
        <f t="shared" si="75"/>
        <v>18608.594230769228</v>
      </c>
      <c r="AQ156" s="97">
        <f t="shared" si="75"/>
        <v>18608.594230769228</v>
      </c>
      <c r="AR156" s="97">
        <f t="shared" si="75"/>
        <v>18608.594230769228</v>
      </c>
      <c r="AS156" s="97">
        <f t="shared" si="78"/>
        <v>18608.594230769228</v>
      </c>
      <c r="AT156" s="97">
        <f t="shared" si="78"/>
        <v>18608.594230769228</v>
      </c>
      <c r="AU156" s="97">
        <f t="shared" si="78"/>
        <v>18608.594230769228</v>
      </c>
      <c r="AV156" s="97">
        <f t="shared" si="78"/>
        <v>18608.594230769228</v>
      </c>
      <c r="AW156" s="97">
        <f t="shared" si="78"/>
        <v>18608.594230769228</v>
      </c>
      <c r="AX156" s="97">
        <f t="shared" si="78"/>
        <v>18608.594230769228</v>
      </c>
      <c r="AY156" s="97">
        <f t="shared" si="78"/>
        <v>18608.594230769228</v>
      </c>
      <c r="AZ156" s="97">
        <f t="shared" si="78"/>
        <v>18608.594230769228</v>
      </c>
      <c r="BA156" s="97">
        <f t="shared" si="78"/>
        <v>18608.594230769228</v>
      </c>
      <c r="BB156" s="97">
        <f t="shared" si="78"/>
        <v>18608.594230769228</v>
      </c>
      <c r="BC156" s="97">
        <f t="shared" si="78"/>
        <v>18608.594230769228</v>
      </c>
      <c r="BD156" s="97">
        <f t="shared" si="78"/>
        <v>18608.594230769228</v>
      </c>
      <c r="BE156" s="119">
        <f t="shared" si="71"/>
        <v>248194.25</v>
      </c>
      <c r="BF156" s="119">
        <f t="shared" si="72"/>
        <v>0</v>
      </c>
      <c r="BG156"/>
      <c r="BH156"/>
      <c r="BI156"/>
      <c r="BP156"/>
      <c r="BQ156"/>
      <c r="BR156"/>
      <c r="BS156"/>
      <c r="BT156"/>
    </row>
    <row r="157" spans="1:72" s="468" customFormat="1" x14ac:dyDescent="0.25">
      <c r="A157">
        <v>3023524</v>
      </c>
      <c r="B157" s="117">
        <v>3023524</v>
      </c>
      <c r="C157" t="s">
        <v>426</v>
      </c>
      <c r="D157" s="106">
        <v>0</v>
      </c>
      <c r="E157" s="106" t="s">
        <v>400</v>
      </c>
      <c r="F157" s="106" t="s">
        <v>409</v>
      </c>
      <c r="G157" t="s">
        <v>859</v>
      </c>
      <c r="H157" t="s">
        <v>871</v>
      </c>
      <c r="I157" t="s">
        <v>279</v>
      </c>
      <c r="J157">
        <v>661225</v>
      </c>
      <c r="K157" s="117" t="s">
        <v>12</v>
      </c>
      <c r="L157" s="106">
        <v>1</v>
      </c>
      <c r="M157" s="106" t="str">
        <f t="shared" si="70"/>
        <v>EHCP.I03</v>
      </c>
      <c r="N157" s="106">
        <v>400150</v>
      </c>
      <c r="O157" t="s">
        <v>187</v>
      </c>
      <c r="P157" t="s">
        <v>187</v>
      </c>
      <c r="Q157" t="s">
        <v>188</v>
      </c>
      <c r="R157" t="s">
        <v>189</v>
      </c>
      <c r="S157" t="s">
        <v>844</v>
      </c>
      <c r="T157" s="124">
        <v>86148</v>
      </c>
      <c r="U157" t="str">
        <f t="shared" si="68"/>
        <v>3524.EHCP.I03.Ap251</v>
      </c>
      <c r="V157" t="str">
        <f t="shared" si="69"/>
        <v>Beit Shvidler Primary School.3524.EHCP.I03.Ap25</v>
      </c>
      <c r="W157" s="118">
        <v>13253.538461538461</v>
      </c>
      <c r="X157" s="118" t="s">
        <v>24599</v>
      </c>
      <c r="Y157" s="118" t="s">
        <v>24600</v>
      </c>
      <c r="Z157" s="118">
        <v>6626.7692307692305</v>
      </c>
      <c r="AA157" s="97" t="str">
        <f t="shared" si="82"/>
        <v>3524EHCP.I03Jun25</v>
      </c>
      <c r="AB157" s="118" t="str">
        <f t="shared" si="83"/>
        <v>Beit Sh.3524EHCP.I03Jun25</v>
      </c>
      <c r="AC157" s="97">
        <f t="shared" si="80"/>
        <v>6626.7692307692314</v>
      </c>
      <c r="AE157" s="118"/>
      <c r="AF157" s="97">
        <f t="shared" si="75"/>
        <v>6626.7692307692314</v>
      </c>
      <c r="AG157" s="97">
        <f t="shared" si="75"/>
        <v>6626.7692307692314</v>
      </c>
      <c r="AH157" s="97">
        <f t="shared" si="75"/>
        <v>6626.7692307692314</v>
      </c>
      <c r="AI157" s="97">
        <f t="shared" si="75"/>
        <v>6626.7692307692314</v>
      </c>
      <c r="AJ157" s="97" t="str">
        <f t="shared" si="66"/>
        <v>3524.EHCP.I03.Sep241</v>
      </c>
      <c r="AK157" s="118" t="str">
        <f t="shared" si="67"/>
        <v>Beit Shvidler Primary School.3524.EHCP.I03.Sep24</v>
      </c>
      <c r="AL157" s="97">
        <f t="shared" si="75"/>
        <v>6626.7692307692314</v>
      </c>
      <c r="AM157" s="97">
        <f t="shared" si="75"/>
        <v>6626.7692307692314</v>
      </c>
      <c r="AN157" s="97">
        <f t="shared" si="75"/>
        <v>6626.7692307692314</v>
      </c>
      <c r="AO157" s="97">
        <f t="shared" si="75"/>
        <v>6626.7692307692314</v>
      </c>
      <c r="AP157" s="97">
        <f t="shared" si="75"/>
        <v>6626.7692307692314</v>
      </c>
      <c r="AQ157" s="97">
        <f t="shared" si="75"/>
        <v>6626.7692307692314</v>
      </c>
      <c r="AR157" s="97">
        <f t="shared" si="75"/>
        <v>6626.7692307692314</v>
      </c>
      <c r="AS157" s="97">
        <f t="shared" si="78"/>
        <v>6626.7692307692314</v>
      </c>
      <c r="AT157" s="97">
        <f t="shared" si="78"/>
        <v>6626.7692307692314</v>
      </c>
      <c r="AU157" s="97">
        <f t="shared" si="78"/>
        <v>6626.7692307692314</v>
      </c>
      <c r="AV157" s="97">
        <f t="shared" si="78"/>
        <v>6626.7692307692314</v>
      </c>
      <c r="AW157" s="97">
        <f t="shared" si="78"/>
        <v>6626.7692307692314</v>
      </c>
      <c r="AX157" s="97">
        <f t="shared" si="78"/>
        <v>6626.7692307692314</v>
      </c>
      <c r="AY157" s="97">
        <f t="shared" si="78"/>
        <v>6626.7692307692314</v>
      </c>
      <c r="AZ157" s="97">
        <f t="shared" si="78"/>
        <v>6626.7692307692314</v>
      </c>
      <c r="BA157" s="97">
        <f t="shared" si="78"/>
        <v>6626.7692307692314</v>
      </c>
      <c r="BB157" s="97">
        <f t="shared" si="78"/>
        <v>6626.7692307692314</v>
      </c>
      <c r="BC157" s="97">
        <f t="shared" si="78"/>
        <v>6626.7692307692314</v>
      </c>
      <c r="BD157" s="97">
        <f t="shared" si="78"/>
        <v>6626.7692307692314</v>
      </c>
      <c r="BE157" s="119">
        <f t="shared" si="71"/>
        <v>86148.000000000029</v>
      </c>
      <c r="BF157" s="119">
        <f t="shared" si="72"/>
        <v>0</v>
      </c>
      <c r="BG157"/>
      <c r="BH157"/>
      <c r="BI157"/>
      <c r="BP157"/>
      <c r="BQ157"/>
      <c r="BR157"/>
      <c r="BS157"/>
      <c r="BT157"/>
    </row>
    <row r="158" spans="1:72" s="468" customFormat="1" x14ac:dyDescent="0.25">
      <c r="A158">
        <v>3023524</v>
      </c>
      <c r="B158" s="117">
        <v>3023524</v>
      </c>
      <c r="C158" t="s">
        <v>426</v>
      </c>
      <c r="D158" s="106">
        <v>0</v>
      </c>
      <c r="E158" s="106" t="s">
        <v>400</v>
      </c>
      <c r="F158" s="106" t="s">
        <v>409</v>
      </c>
      <c r="G158" t="s">
        <v>855</v>
      </c>
      <c r="H158" t="s">
        <v>871</v>
      </c>
      <c r="I158" t="s">
        <v>277</v>
      </c>
      <c r="J158">
        <v>661225</v>
      </c>
      <c r="K158" s="117" t="s">
        <v>12</v>
      </c>
      <c r="L158" s="106">
        <v>1</v>
      </c>
      <c r="M158" s="106" t="str">
        <f t="shared" ref="M158" si="84">LEFT(I158,4)&amp;"."&amp;K158</f>
        <v>SEN .I03</v>
      </c>
      <c r="N158" s="106">
        <v>400150</v>
      </c>
      <c r="O158" t="s">
        <v>187</v>
      </c>
      <c r="P158" t="s">
        <v>187</v>
      </c>
      <c r="Q158" t="s">
        <v>188</v>
      </c>
      <c r="R158" t="s">
        <v>189</v>
      </c>
      <c r="S158" t="s">
        <v>840</v>
      </c>
      <c r="T158" s="124">
        <v>1147</v>
      </c>
      <c r="U158"/>
      <c r="V158"/>
      <c r="W158" s="118"/>
      <c r="X158" s="118"/>
      <c r="Y158" s="118"/>
      <c r="Z158" s="118"/>
      <c r="AA158" s="97" t="str">
        <f t="shared" si="82"/>
        <v>3524SEN .I03Jun25</v>
      </c>
      <c r="AB158" s="118" t="str">
        <f t="shared" si="83"/>
        <v>Beit Sh.3524SEN .I03Jun25</v>
      </c>
      <c r="AC158" s="97">
        <f t="shared" si="80"/>
        <v>114.7</v>
      </c>
      <c r="AE158" s="118"/>
      <c r="AF158" s="97">
        <f t="shared" si="75"/>
        <v>114.7</v>
      </c>
      <c r="AG158" s="97">
        <f t="shared" si="75"/>
        <v>114.7</v>
      </c>
      <c r="AH158" s="97">
        <f t="shared" si="75"/>
        <v>114.7</v>
      </c>
      <c r="AI158" s="97">
        <f t="shared" si="75"/>
        <v>114.7</v>
      </c>
      <c r="AJ158" s="97" t="str">
        <f t="shared" si="66"/>
        <v>3524.SEN .I03.Sep241</v>
      </c>
      <c r="AK158" s="118" t="str">
        <f t="shared" si="67"/>
        <v>Beit Shvidler Primary School.3524.SEN .I03.Sep24</v>
      </c>
      <c r="AL158" s="97">
        <f t="shared" si="75"/>
        <v>114.7</v>
      </c>
      <c r="AM158" s="97">
        <f t="shared" si="75"/>
        <v>114.7</v>
      </c>
      <c r="AN158" s="97">
        <f t="shared" si="75"/>
        <v>114.7</v>
      </c>
      <c r="AO158" s="97">
        <f t="shared" si="75"/>
        <v>114.7</v>
      </c>
      <c r="AP158" s="97">
        <f t="shared" si="75"/>
        <v>114.7</v>
      </c>
      <c r="AQ158" s="97">
        <f t="shared" si="75"/>
        <v>114.7</v>
      </c>
      <c r="AR158" s="97">
        <f t="shared" si="75"/>
        <v>114.7</v>
      </c>
      <c r="AS158" s="97">
        <f t="shared" si="78"/>
        <v>114.7</v>
      </c>
      <c r="AT158" s="97">
        <f t="shared" si="78"/>
        <v>114.7</v>
      </c>
      <c r="AU158" s="97">
        <f t="shared" si="78"/>
        <v>114.7</v>
      </c>
      <c r="AV158" s="97">
        <f t="shared" si="78"/>
        <v>114.7</v>
      </c>
      <c r="AW158" s="97">
        <f t="shared" si="78"/>
        <v>114.7</v>
      </c>
      <c r="AX158" s="97">
        <f t="shared" si="78"/>
        <v>114.7</v>
      </c>
      <c r="AY158" s="97">
        <f t="shared" si="78"/>
        <v>114.7</v>
      </c>
      <c r="AZ158" s="97">
        <f t="shared" si="78"/>
        <v>114.7</v>
      </c>
      <c r="BA158" s="97">
        <f t="shared" si="78"/>
        <v>114.7</v>
      </c>
      <c r="BB158" s="97">
        <f t="shared" si="78"/>
        <v>114.7</v>
      </c>
      <c r="BC158" s="97">
        <f t="shared" si="78"/>
        <v>114.7</v>
      </c>
      <c r="BD158" s="97">
        <f t="shared" si="78"/>
        <v>114.7</v>
      </c>
      <c r="BE158" s="119">
        <f t="shared" si="71"/>
        <v>1147.0000000000002</v>
      </c>
      <c r="BF158" s="119">
        <f t="shared" si="72"/>
        <v>0</v>
      </c>
      <c r="BG158"/>
      <c r="BH158"/>
      <c r="BI158"/>
      <c r="BP158"/>
      <c r="BQ158"/>
      <c r="BR158"/>
      <c r="BS158"/>
      <c r="BT158"/>
    </row>
    <row r="159" spans="1:72" s="468" customFormat="1" x14ac:dyDescent="0.25">
      <c r="A159">
        <v>3024000</v>
      </c>
      <c r="B159" s="117">
        <v>3024000</v>
      </c>
      <c r="C159" t="s">
        <v>551</v>
      </c>
      <c r="D159" s="106">
        <v>0</v>
      </c>
      <c r="E159" s="106" t="s">
        <v>403</v>
      </c>
      <c r="F159" s="106" t="s">
        <v>393</v>
      </c>
      <c r="G159" t="s">
        <v>865</v>
      </c>
      <c r="H159" t="s">
        <v>873</v>
      </c>
      <c r="I159" t="s">
        <v>279</v>
      </c>
      <c r="J159">
        <v>657120</v>
      </c>
      <c r="K159" s="117" t="s">
        <v>12</v>
      </c>
      <c r="L159" s="106">
        <v>1</v>
      </c>
      <c r="M159" s="106" t="str">
        <f t="shared" si="70"/>
        <v>EHCP.I03</v>
      </c>
      <c r="N159" s="106">
        <v>156093</v>
      </c>
      <c r="O159" t="s">
        <v>329</v>
      </c>
      <c r="P159" t="s">
        <v>329</v>
      </c>
      <c r="Q159" t="s">
        <v>328</v>
      </c>
      <c r="R159" t="s">
        <v>24144</v>
      </c>
      <c r="S159" t="s">
        <v>850</v>
      </c>
      <c r="T159" s="124">
        <v>46342.92</v>
      </c>
      <c r="U159" t="str">
        <f t="shared" si="68"/>
        <v>4000.EHCP.I03.Ap251</v>
      </c>
      <c r="V159" t="str">
        <f t="shared" si="69"/>
        <v>St Andrew The Apostle.4000.EHCP.I03.Ap25</v>
      </c>
      <c r="W159" s="118">
        <v>6308.0646153846155</v>
      </c>
      <c r="X159" s="118" t="s">
        <v>24601</v>
      </c>
      <c r="Y159" s="118" t="s">
        <v>24602</v>
      </c>
      <c r="Z159" s="118">
        <v>3154.0323076923078</v>
      </c>
      <c r="AA159" s="97" t="str">
        <f t="shared" si="82"/>
        <v>4000EHCP.I03Jun25</v>
      </c>
      <c r="AB159" s="118" t="str">
        <f t="shared" si="83"/>
        <v>St Andr.4000EHCP.I03Jun25</v>
      </c>
      <c r="AC159" s="97">
        <f t="shared" si="80"/>
        <v>3688.082307692307</v>
      </c>
      <c r="AE159" s="118"/>
      <c r="AF159" s="97">
        <f t="shared" si="75"/>
        <v>3688.082307692307</v>
      </c>
      <c r="AG159" s="97">
        <f t="shared" si="75"/>
        <v>3688.082307692307</v>
      </c>
      <c r="AH159" s="97">
        <f t="shared" si="75"/>
        <v>3688.082307692307</v>
      </c>
      <c r="AI159" s="97">
        <f t="shared" si="75"/>
        <v>3688.082307692307</v>
      </c>
      <c r="AJ159" s="97" t="str">
        <f t="shared" si="66"/>
        <v>4000.EHCP.I03.Sep241</v>
      </c>
      <c r="AK159" s="118" t="str">
        <f t="shared" si="67"/>
        <v>St Andrew The Apostle.4000.EHCP.I03.Sep24</v>
      </c>
      <c r="AL159" s="97">
        <f t="shared" si="75"/>
        <v>3688.082307692307</v>
      </c>
      <c r="AM159" s="97">
        <f t="shared" si="75"/>
        <v>3688.082307692307</v>
      </c>
      <c r="AN159" s="97">
        <f t="shared" si="75"/>
        <v>3688.082307692307</v>
      </c>
      <c r="AO159" s="97">
        <f t="shared" si="75"/>
        <v>3688.082307692307</v>
      </c>
      <c r="AP159" s="97">
        <f t="shared" si="75"/>
        <v>3688.082307692307</v>
      </c>
      <c r="AQ159" s="97">
        <f t="shared" si="75"/>
        <v>3688.082307692307</v>
      </c>
      <c r="AR159" s="97">
        <f t="shared" si="75"/>
        <v>3688.082307692307</v>
      </c>
      <c r="AS159" s="97">
        <f t="shared" si="78"/>
        <v>3688.082307692307</v>
      </c>
      <c r="AT159" s="97">
        <f t="shared" si="78"/>
        <v>3688.082307692307</v>
      </c>
      <c r="AU159" s="97">
        <f t="shared" si="78"/>
        <v>3688.082307692307</v>
      </c>
      <c r="AV159" s="97">
        <f t="shared" si="78"/>
        <v>3688.082307692307</v>
      </c>
      <c r="AW159" s="97">
        <f t="shared" si="78"/>
        <v>3688.082307692307</v>
      </c>
      <c r="AX159" s="97">
        <f t="shared" si="78"/>
        <v>3688.082307692307</v>
      </c>
      <c r="AY159" s="97">
        <f t="shared" si="78"/>
        <v>3688.082307692307</v>
      </c>
      <c r="AZ159" s="97">
        <f t="shared" si="78"/>
        <v>3688.082307692307</v>
      </c>
      <c r="BA159" s="97">
        <f t="shared" si="78"/>
        <v>3688.082307692307</v>
      </c>
      <c r="BB159" s="97">
        <f t="shared" si="78"/>
        <v>3688.082307692307</v>
      </c>
      <c r="BC159" s="97">
        <f t="shared" si="78"/>
        <v>3688.082307692307</v>
      </c>
      <c r="BD159" s="97">
        <f t="shared" si="78"/>
        <v>3688.082307692307</v>
      </c>
      <c r="BE159" s="119">
        <f t="shared" si="71"/>
        <v>46342.919999999991</v>
      </c>
      <c r="BF159" s="119">
        <f t="shared" si="72"/>
        <v>0</v>
      </c>
      <c r="BG159"/>
      <c r="BH159"/>
      <c r="BI159"/>
      <c r="BP159"/>
      <c r="BQ159"/>
      <c r="BR159"/>
      <c r="BS159"/>
      <c r="BT159"/>
    </row>
    <row r="160" spans="1:72" s="468" customFormat="1" x14ac:dyDescent="0.25">
      <c r="A160">
        <v>3024001</v>
      </c>
      <c r="B160" s="117">
        <v>3024001</v>
      </c>
      <c r="C160" t="s">
        <v>323</v>
      </c>
      <c r="D160" s="106">
        <v>0</v>
      </c>
      <c r="E160" s="106" t="s">
        <v>403</v>
      </c>
      <c r="F160" s="106" t="s">
        <v>393</v>
      </c>
      <c r="G160" t="s">
        <v>865</v>
      </c>
      <c r="H160" t="s">
        <v>873</v>
      </c>
      <c r="I160" t="s">
        <v>279</v>
      </c>
      <c r="J160">
        <v>657120</v>
      </c>
      <c r="K160" s="117" t="s">
        <v>12</v>
      </c>
      <c r="L160" s="106">
        <v>1</v>
      </c>
      <c r="M160" s="106" t="str">
        <f t="shared" si="70"/>
        <v>EHCP.I03</v>
      </c>
      <c r="N160" s="106">
        <v>153627</v>
      </c>
      <c r="O160" t="s">
        <v>323</v>
      </c>
      <c r="P160" t="s">
        <v>323</v>
      </c>
      <c r="Q160" t="s">
        <v>322</v>
      </c>
      <c r="R160" t="s">
        <v>811</v>
      </c>
      <c r="S160" t="s">
        <v>850</v>
      </c>
      <c r="T160" s="124">
        <v>372051.92</v>
      </c>
      <c r="U160" t="str">
        <f t="shared" si="68"/>
        <v>4001.EHCP.I03.Ap251</v>
      </c>
      <c r="V160" t="str">
        <f t="shared" si="69"/>
        <v>Archer Academy.4001.EHCP.I03.Ap25</v>
      </c>
      <c r="W160" s="118">
        <v>57484.39743589743</v>
      </c>
      <c r="X160" s="118" t="s">
        <v>24603</v>
      </c>
      <c r="Y160" s="118" t="s">
        <v>24604</v>
      </c>
      <c r="Z160" s="118">
        <v>28742.198717948715</v>
      </c>
      <c r="AA160" s="97" t="str">
        <f t="shared" si="82"/>
        <v>4001EHCP.I03Jun25</v>
      </c>
      <c r="AB160" s="118" t="str">
        <f t="shared" si="83"/>
        <v>Archer .4001EHCP.I03Jun25</v>
      </c>
      <c r="AC160" s="97">
        <f t="shared" si="80"/>
        <v>28582.532384615384</v>
      </c>
      <c r="AE160" s="118"/>
      <c r="AF160" s="97">
        <f t="shared" si="75"/>
        <v>28582.532384615384</v>
      </c>
      <c r="AG160" s="97">
        <f t="shared" si="75"/>
        <v>28582.532384615384</v>
      </c>
      <c r="AH160" s="97">
        <f t="shared" si="75"/>
        <v>28582.532384615384</v>
      </c>
      <c r="AI160" s="97">
        <f t="shared" si="75"/>
        <v>28582.532384615384</v>
      </c>
      <c r="AJ160" s="97" t="str">
        <f t="shared" si="66"/>
        <v>4001.EHCP.I03.Sep241</v>
      </c>
      <c r="AK160" s="118" t="str">
        <f t="shared" si="67"/>
        <v>Archer Academy.4001.EHCP.I03.Sep24</v>
      </c>
      <c r="AL160" s="97">
        <f t="shared" si="75"/>
        <v>28582.532384615384</v>
      </c>
      <c r="AM160" s="97">
        <f t="shared" si="75"/>
        <v>28582.532384615384</v>
      </c>
      <c r="AN160" s="97">
        <f t="shared" si="75"/>
        <v>28582.532384615384</v>
      </c>
      <c r="AO160" s="97">
        <f t="shared" si="75"/>
        <v>28582.532384615384</v>
      </c>
      <c r="AP160" s="97">
        <f t="shared" si="75"/>
        <v>28582.532384615384</v>
      </c>
      <c r="AQ160" s="97">
        <f t="shared" si="75"/>
        <v>28582.532384615384</v>
      </c>
      <c r="AR160" s="97">
        <f t="shared" si="75"/>
        <v>28582.532384615384</v>
      </c>
      <c r="AS160" s="97">
        <f t="shared" si="78"/>
        <v>28582.532384615384</v>
      </c>
      <c r="AT160" s="97">
        <f t="shared" si="78"/>
        <v>28582.532384615384</v>
      </c>
      <c r="AU160" s="97">
        <f t="shared" si="78"/>
        <v>28582.532384615384</v>
      </c>
      <c r="AV160" s="97">
        <f t="shared" si="78"/>
        <v>28582.532384615384</v>
      </c>
      <c r="AW160" s="97">
        <f t="shared" si="78"/>
        <v>28582.532384615384</v>
      </c>
      <c r="AX160" s="97">
        <f t="shared" si="78"/>
        <v>28582.532384615384</v>
      </c>
      <c r="AY160" s="97">
        <f t="shared" si="78"/>
        <v>28582.532384615384</v>
      </c>
      <c r="AZ160" s="97">
        <f t="shared" si="78"/>
        <v>28582.532384615384</v>
      </c>
      <c r="BA160" s="97">
        <f t="shared" si="78"/>
        <v>28582.532384615384</v>
      </c>
      <c r="BB160" s="97">
        <f t="shared" si="78"/>
        <v>28582.532384615384</v>
      </c>
      <c r="BC160" s="97">
        <f t="shared" si="78"/>
        <v>28582.532384615384</v>
      </c>
      <c r="BD160" s="97">
        <f t="shared" si="78"/>
        <v>28582.532384615384</v>
      </c>
      <c r="BE160" s="119">
        <f t="shared" si="71"/>
        <v>372051.92000000004</v>
      </c>
      <c r="BF160" s="119">
        <f t="shared" si="72"/>
        <v>0</v>
      </c>
      <c r="BG160"/>
      <c r="BH160"/>
      <c r="BI160"/>
      <c r="BP160"/>
      <c r="BQ160"/>
      <c r="BR160"/>
      <c r="BS160"/>
      <c r="BT160"/>
    </row>
    <row r="161" spans="1:72" s="468" customFormat="1" x14ac:dyDescent="0.25">
      <c r="A161">
        <v>3024003</v>
      </c>
      <c r="B161" s="117">
        <v>3024003</v>
      </c>
      <c r="C161" t="s">
        <v>543</v>
      </c>
      <c r="D161" s="106">
        <v>0</v>
      </c>
      <c r="E161" s="106" t="s">
        <v>400</v>
      </c>
      <c r="F161" s="106" t="s">
        <v>393</v>
      </c>
      <c r="G161" t="s">
        <v>866</v>
      </c>
      <c r="H161" t="s">
        <v>870</v>
      </c>
      <c r="I161" t="s">
        <v>278</v>
      </c>
      <c r="J161">
        <v>661225</v>
      </c>
      <c r="K161" s="117" t="s">
        <v>12</v>
      </c>
      <c r="L161" s="106">
        <v>1</v>
      </c>
      <c r="M161" s="106" t="str">
        <f t="shared" si="70"/>
        <v>ARPs.I03</v>
      </c>
      <c r="N161" s="106">
        <v>400033</v>
      </c>
      <c r="O161" t="s">
        <v>184</v>
      </c>
      <c r="P161" t="s">
        <v>184</v>
      </c>
      <c r="Q161" t="s">
        <v>185</v>
      </c>
      <c r="R161" t="s">
        <v>186</v>
      </c>
      <c r="S161" t="s">
        <v>851</v>
      </c>
      <c r="T161" s="124">
        <v>272015.83999999997</v>
      </c>
      <c r="U161" t="str">
        <f t="shared" si="68"/>
        <v>4003.ARPs.I03.Ap251</v>
      </c>
      <c r="V161" t="str">
        <f t="shared" si="69"/>
        <v>Friern Barnet School.4003.ARPs.I03.Ap25</v>
      </c>
      <c r="W161" s="118">
        <v>39438.461538461539</v>
      </c>
      <c r="X161" s="118" t="s">
        <v>24605</v>
      </c>
      <c r="Y161" s="118" t="s">
        <v>24606</v>
      </c>
      <c r="Z161" s="118">
        <v>19719.23076923077</v>
      </c>
      <c r="AA161" s="97" t="str">
        <f t="shared" si="82"/>
        <v>4003ARPs.I03Jun25</v>
      </c>
      <c r="AB161" s="118" t="str">
        <f t="shared" si="83"/>
        <v>Friern .4003ARPs.I03Jun25</v>
      </c>
      <c r="AC161" s="97">
        <f t="shared" si="80"/>
        <v>21285.814769230765</v>
      </c>
      <c r="AE161" s="118"/>
      <c r="AF161" s="97">
        <f t="shared" si="75"/>
        <v>21285.814769230765</v>
      </c>
      <c r="AG161" s="97">
        <f t="shared" ref="AF161:AU180" si="85">($T161-($W161+$Z161))/10</f>
        <v>21285.814769230765</v>
      </c>
      <c r="AH161" s="97">
        <f t="shared" si="85"/>
        <v>21285.814769230765</v>
      </c>
      <c r="AI161" s="97">
        <f t="shared" si="85"/>
        <v>21285.814769230765</v>
      </c>
      <c r="AJ161" s="97" t="str">
        <f t="shared" si="66"/>
        <v>4003.ARPs.I03.Sep241</v>
      </c>
      <c r="AK161" s="118" t="str">
        <f t="shared" si="67"/>
        <v>Friern Barnet School.4003.ARPs.I03.Sep24</v>
      </c>
      <c r="AL161" s="97">
        <f t="shared" si="85"/>
        <v>21285.814769230765</v>
      </c>
      <c r="AM161" s="97">
        <f t="shared" si="85"/>
        <v>21285.814769230765</v>
      </c>
      <c r="AN161" s="97">
        <f t="shared" si="85"/>
        <v>21285.814769230765</v>
      </c>
      <c r="AO161" s="97">
        <f t="shared" si="85"/>
        <v>21285.814769230765</v>
      </c>
      <c r="AP161" s="97">
        <f t="shared" si="85"/>
        <v>21285.814769230765</v>
      </c>
      <c r="AQ161" s="97">
        <f t="shared" si="85"/>
        <v>21285.814769230765</v>
      </c>
      <c r="AR161" s="97">
        <f t="shared" si="85"/>
        <v>21285.814769230765</v>
      </c>
      <c r="AS161" s="97">
        <f t="shared" si="78"/>
        <v>21285.814769230765</v>
      </c>
      <c r="AT161" s="97">
        <f t="shared" si="78"/>
        <v>21285.814769230765</v>
      </c>
      <c r="AU161" s="97">
        <f t="shared" si="78"/>
        <v>21285.814769230765</v>
      </c>
      <c r="AV161" s="97">
        <f t="shared" si="78"/>
        <v>21285.814769230765</v>
      </c>
      <c r="AW161" s="97">
        <f t="shared" si="78"/>
        <v>21285.814769230765</v>
      </c>
      <c r="AX161" s="97">
        <f t="shared" si="78"/>
        <v>21285.814769230765</v>
      </c>
      <c r="AY161" s="97">
        <f t="shared" si="78"/>
        <v>21285.814769230765</v>
      </c>
      <c r="AZ161" s="97">
        <f t="shared" si="78"/>
        <v>21285.814769230765</v>
      </c>
      <c r="BA161" s="97">
        <f t="shared" si="78"/>
        <v>21285.814769230765</v>
      </c>
      <c r="BB161" s="97">
        <f t="shared" si="78"/>
        <v>21285.814769230765</v>
      </c>
      <c r="BC161" s="97">
        <f t="shared" si="78"/>
        <v>21285.814769230765</v>
      </c>
      <c r="BD161" s="97">
        <f t="shared" si="78"/>
        <v>21285.814769230765</v>
      </c>
      <c r="BE161" s="119">
        <f t="shared" si="71"/>
        <v>272015.83999999991</v>
      </c>
      <c r="BF161" s="119">
        <f t="shared" si="72"/>
        <v>0</v>
      </c>
      <c r="BG161"/>
      <c r="BH161"/>
      <c r="BI161"/>
      <c r="BP161"/>
      <c r="BQ161"/>
      <c r="BR161"/>
      <c r="BS161"/>
      <c r="BT161"/>
    </row>
    <row r="162" spans="1:72" s="468" customFormat="1" x14ac:dyDescent="0.25">
      <c r="A162">
        <v>3024003</v>
      </c>
      <c r="B162" s="117">
        <v>3024003</v>
      </c>
      <c r="C162" t="s">
        <v>543</v>
      </c>
      <c r="D162" s="106">
        <v>0</v>
      </c>
      <c r="E162" s="106" t="s">
        <v>400</v>
      </c>
      <c r="F162" s="106" t="s">
        <v>393</v>
      </c>
      <c r="G162" t="s">
        <v>864</v>
      </c>
      <c r="H162" t="s">
        <v>870</v>
      </c>
      <c r="I162" t="s">
        <v>279</v>
      </c>
      <c r="J162">
        <v>661225</v>
      </c>
      <c r="K162" s="117" t="s">
        <v>12</v>
      </c>
      <c r="L162" s="106">
        <v>1</v>
      </c>
      <c r="M162" s="106" t="str">
        <f t="shared" si="70"/>
        <v>EHCP.I03</v>
      </c>
      <c r="N162" s="106">
        <v>400033</v>
      </c>
      <c r="O162" t="s">
        <v>184</v>
      </c>
      <c r="P162" t="s">
        <v>184</v>
      </c>
      <c r="Q162" t="s">
        <v>185</v>
      </c>
      <c r="R162" t="s">
        <v>186</v>
      </c>
      <c r="S162" t="s">
        <v>849</v>
      </c>
      <c r="T162" s="124">
        <v>117092</v>
      </c>
      <c r="U162" t="str">
        <f t="shared" si="68"/>
        <v>4003.EHCP.I03.Ap251</v>
      </c>
      <c r="V162" t="str">
        <f t="shared" si="69"/>
        <v>Friern Barnet School.4003.EHCP.I03.Ap25</v>
      </c>
      <c r="W162" s="118">
        <v>18014.153846153848</v>
      </c>
      <c r="X162" s="118" t="s">
        <v>24607</v>
      </c>
      <c r="Y162" s="118" t="s">
        <v>24608</v>
      </c>
      <c r="Z162" s="118">
        <v>9007.0769230769238</v>
      </c>
      <c r="AA162" s="97" t="str">
        <f t="shared" si="82"/>
        <v>4003EHCP.I03Jun25</v>
      </c>
      <c r="AB162" s="118" t="str">
        <f t="shared" si="83"/>
        <v>Friern .4003EHCP.I03Jun25</v>
      </c>
      <c r="AC162" s="97">
        <f t="shared" si="80"/>
        <v>9007.076923076922</v>
      </c>
      <c r="AE162" s="118"/>
      <c r="AF162" s="97">
        <f t="shared" si="85"/>
        <v>9007.076923076922</v>
      </c>
      <c r="AG162" s="97">
        <f t="shared" si="85"/>
        <v>9007.076923076922</v>
      </c>
      <c r="AH162" s="97">
        <f t="shared" si="85"/>
        <v>9007.076923076922</v>
      </c>
      <c r="AI162" s="97">
        <f t="shared" si="85"/>
        <v>9007.076923076922</v>
      </c>
      <c r="AJ162" s="97" t="str">
        <f t="shared" si="66"/>
        <v>4003.EHCP.I03.Sep241</v>
      </c>
      <c r="AK162" s="118" t="str">
        <f t="shared" si="67"/>
        <v>Friern Barnet School.4003.EHCP.I03.Sep24</v>
      </c>
      <c r="AL162" s="97">
        <f t="shared" si="85"/>
        <v>9007.076923076922</v>
      </c>
      <c r="AM162" s="97">
        <f t="shared" si="85"/>
        <v>9007.076923076922</v>
      </c>
      <c r="AN162" s="97">
        <f t="shared" si="85"/>
        <v>9007.076923076922</v>
      </c>
      <c r="AO162" s="97">
        <f t="shared" si="85"/>
        <v>9007.076923076922</v>
      </c>
      <c r="AP162" s="97">
        <f t="shared" si="85"/>
        <v>9007.076923076922</v>
      </c>
      <c r="AQ162" s="97">
        <f t="shared" si="85"/>
        <v>9007.076923076922</v>
      </c>
      <c r="AR162" s="97">
        <f t="shared" si="85"/>
        <v>9007.076923076922</v>
      </c>
      <c r="AS162" s="97">
        <f t="shared" si="78"/>
        <v>9007.076923076922</v>
      </c>
      <c r="AT162" s="97">
        <f t="shared" si="78"/>
        <v>9007.076923076922</v>
      </c>
      <c r="AU162" s="97">
        <f t="shared" si="78"/>
        <v>9007.076923076922</v>
      </c>
      <c r="AV162" s="97">
        <f t="shared" si="78"/>
        <v>9007.076923076922</v>
      </c>
      <c r="AW162" s="97">
        <f t="shared" si="78"/>
        <v>9007.076923076922</v>
      </c>
      <c r="AX162" s="97">
        <f t="shared" si="78"/>
        <v>9007.076923076922</v>
      </c>
      <c r="AY162" s="97">
        <f t="shared" si="78"/>
        <v>9007.076923076922</v>
      </c>
      <c r="AZ162" s="97">
        <f t="shared" si="78"/>
        <v>9007.076923076922</v>
      </c>
      <c r="BA162" s="97">
        <f t="shared" si="78"/>
        <v>9007.076923076922</v>
      </c>
      <c r="BB162" s="97">
        <f t="shared" si="78"/>
        <v>9007.076923076922</v>
      </c>
      <c r="BC162" s="97">
        <f t="shared" si="78"/>
        <v>9007.076923076922</v>
      </c>
      <c r="BD162" s="97">
        <f t="shared" si="78"/>
        <v>9007.076923076922</v>
      </c>
      <c r="BE162" s="119">
        <f t="shared" si="71"/>
        <v>117091.99999999999</v>
      </c>
      <c r="BF162" s="119">
        <f t="shared" si="72"/>
        <v>0</v>
      </c>
      <c r="BG162"/>
      <c r="BH162"/>
      <c r="BI162"/>
      <c r="BP162"/>
      <c r="BQ162"/>
      <c r="BR162"/>
      <c r="BS162"/>
      <c r="BT162"/>
    </row>
    <row r="163" spans="1:72" s="468" customFormat="1" x14ac:dyDescent="0.25">
      <c r="A163">
        <v>3024004</v>
      </c>
      <c r="B163" s="117">
        <v>3024004</v>
      </c>
      <c r="C163" t="s">
        <v>548</v>
      </c>
      <c r="D163" s="106">
        <v>0</v>
      </c>
      <c r="E163" s="106" t="s">
        <v>400</v>
      </c>
      <c r="F163" s="106" t="s">
        <v>393</v>
      </c>
      <c r="G163" t="s">
        <v>864</v>
      </c>
      <c r="H163" t="s">
        <v>870</v>
      </c>
      <c r="I163" t="s">
        <v>279</v>
      </c>
      <c r="J163">
        <v>661225</v>
      </c>
      <c r="K163" s="117" t="s">
        <v>12</v>
      </c>
      <c r="L163" s="106">
        <v>1</v>
      </c>
      <c r="M163" s="106" t="str">
        <f t="shared" si="70"/>
        <v>EHCP.I03</v>
      </c>
      <c r="N163" s="106">
        <v>107953</v>
      </c>
      <c r="O163" t="s">
        <v>106</v>
      </c>
      <c r="P163" t="s">
        <v>106</v>
      </c>
      <c r="Q163" t="s">
        <v>107</v>
      </c>
      <c r="R163" t="s">
        <v>108</v>
      </c>
      <c r="S163" t="s">
        <v>849</v>
      </c>
      <c r="T163" s="124">
        <v>123846</v>
      </c>
      <c r="U163" t="str">
        <f t="shared" si="68"/>
        <v>4004.EHCP.I03.Ap251</v>
      </c>
      <c r="V163" t="str">
        <f t="shared" si="69"/>
        <v>Menorah High School For Girls.4004.EHCP.I03.Ap25</v>
      </c>
      <c r="W163" s="118">
        <v>19053.23076923077</v>
      </c>
      <c r="X163" s="118" t="s">
        <v>24609</v>
      </c>
      <c r="Y163" s="118" t="s">
        <v>24610</v>
      </c>
      <c r="Z163" s="118">
        <v>9526.6153846153848</v>
      </c>
      <c r="AA163" s="97" t="str">
        <f t="shared" si="82"/>
        <v>4004EHCP.I03Jun25</v>
      </c>
      <c r="AB163" s="118" t="str">
        <f t="shared" si="83"/>
        <v>Menorah.4004EHCP.I03Jun25</v>
      </c>
      <c r="AC163" s="97">
        <f t="shared" si="80"/>
        <v>9526.6153846153848</v>
      </c>
      <c r="AE163" s="118"/>
      <c r="AF163" s="97">
        <f t="shared" si="85"/>
        <v>9526.6153846153848</v>
      </c>
      <c r="AG163" s="97">
        <f t="shared" si="85"/>
        <v>9526.6153846153848</v>
      </c>
      <c r="AH163" s="97">
        <f t="shared" si="85"/>
        <v>9526.6153846153848</v>
      </c>
      <c r="AI163" s="97">
        <f t="shared" si="85"/>
        <v>9526.6153846153848</v>
      </c>
      <c r="AJ163" s="97" t="str">
        <f t="shared" si="66"/>
        <v>4004.EHCP.I03.Sep241</v>
      </c>
      <c r="AK163" s="118" t="str">
        <f t="shared" si="67"/>
        <v>Menorah High School For Girls.4004.EHCP.I03.Sep24</v>
      </c>
      <c r="AL163" s="97">
        <f t="shared" si="85"/>
        <v>9526.6153846153848</v>
      </c>
      <c r="AM163" s="97">
        <f t="shared" si="85"/>
        <v>9526.6153846153848</v>
      </c>
      <c r="AN163" s="97">
        <f t="shared" si="85"/>
        <v>9526.6153846153848</v>
      </c>
      <c r="AO163" s="97">
        <f t="shared" si="85"/>
        <v>9526.6153846153848</v>
      </c>
      <c r="AP163" s="97">
        <f t="shared" si="85"/>
        <v>9526.6153846153848</v>
      </c>
      <c r="AQ163" s="97">
        <f t="shared" si="85"/>
        <v>9526.6153846153848</v>
      </c>
      <c r="AR163" s="97">
        <f t="shared" si="85"/>
        <v>9526.6153846153848</v>
      </c>
      <c r="AS163" s="97">
        <f t="shared" si="78"/>
        <v>9526.6153846153848</v>
      </c>
      <c r="AT163" s="97">
        <f t="shared" si="78"/>
        <v>9526.6153846153848</v>
      </c>
      <c r="AU163" s="97">
        <f t="shared" si="78"/>
        <v>9526.6153846153848</v>
      </c>
      <c r="AV163" s="97">
        <f t="shared" si="78"/>
        <v>9526.6153846153848</v>
      </c>
      <c r="AW163" s="97">
        <f t="shared" si="78"/>
        <v>9526.6153846153848</v>
      </c>
      <c r="AX163" s="97">
        <f t="shared" si="78"/>
        <v>9526.6153846153848</v>
      </c>
      <c r="AY163" s="97">
        <f t="shared" si="78"/>
        <v>9526.6153846153848</v>
      </c>
      <c r="AZ163" s="97">
        <f t="shared" si="78"/>
        <v>9526.6153846153848</v>
      </c>
      <c r="BA163" s="97">
        <f t="shared" si="78"/>
        <v>9526.6153846153848</v>
      </c>
      <c r="BB163" s="97">
        <f t="shared" si="78"/>
        <v>9526.6153846153848</v>
      </c>
      <c r="BC163" s="97">
        <f t="shared" si="78"/>
        <v>9526.6153846153848</v>
      </c>
      <c r="BD163" s="97">
        <f t="shared" si="78"/>
        <v>9526.6153846153848</v>
      </c>
      <c r="BE163" s="119">
        <f t="shared" si="71"/>
        <v>123846.00000000003</v>
      </c>
      <c r="BF163" s="119">
        <f t="shared" si="72"/>
        <v>0</v>
      </c>
      <c r="BG163"/>
      <c r="BH163"/>
      <c r="BI163"/>
      <c r="BP163"/>
      <c r="BQ163"/>
      <c r="BR163"/>
      <c r="BS163"/>
      <c r="BT163"/>
    </row>
    <row r="164" spans="1:72" s="468" customFormat="1" x14ac:dyDescent="0.25">
      <c r="A164">
        <v>3024010</v>
      </c>
      <c r="B164" s="117">
        <v>3024010</v>
      </c>
      <c r="C164" t="s">
        <v>305</v>
      </c>
      <c r="D164" s="106">
        <v>0</v>
      </c>
      <c r="E164" s="106" t="s">
        <v>403</v>
      </c>
      <c r="F164" s="106" t="s">
        <v>393</v>
      </c>
      <c r="G164" t="s">
        <v>865</v>
      </c>
      <c r="H164" t="s">
        <v>873</v>
      </c>
      <c r="I164" t="s">
        <v>279</v>
      </c>
      <c r="J164">
        <v>657120</v>
      </c>
      <c r="K164" s="117" t="s">
        <v>12</v>
      </c>
      <c r="L164" s="106">
        <v>1</v>
      </c>
      <c r="M164" s="106" t="str">
        <f t="shared" si="70"/>
        <v>EHCP.I03</v>
      </c>
      <c r="N164" s="106">
        <v>144388</v>
      </c>
      <c r="O164" t="s">
        <v>305</v>
      </c>
      <c r="P164" t="s">
        <v>305</v>
      </c>
      <c r="Q164" t="s">
        <v>304</v>
      </c>
      <c r="R164" t="s">
        <v>821</v>
      </c>
      <c r="S164" t="s">
        <v>850</v>
      </c>
      <c r="T164" s="124">
        <v>377034.74</v>
      </c>
      <c r="U164" t="str">
        <f t="shared" si="68"/>
        <v>4010.EHCP.I03.Ap251</v>
      </c>
      <c r="V164" t="str">
        <f t="shared" si="69"/>
        <v>Totteridge Academy.4010.EHCP.I03.Ap25</v>
      </c>
      <c r="W164" s="118">
        <v>57373.563076923085</v>
      </c>
      <c r="X164" s="118" t="s">
        <v>24611</v>
      </c>
      <c r="Y164" s="118" t="s">
        <v>24612</v>
      </c>
      <c r="Z164" s="118">
        <v>28686.781538461542</v>
      </c>
      <c r="AA164" s="97" t="str">
        <f t="shared" si="82"/>
        <v>4010EHCP.I03Jun25</v>
      </c>
      <c r="AB164" s="118" t="str">
        <f t="shared" si="83"/>
        <v>Totteri.4010EHCP.I03Jun25</v>
      </c>
      <c r="AC164" s="97">
        <f t="shared" si="80"/>
        <v>29097.439538461535</v>
      </c>
      <c r="AE164" s="118"/>
      <c r="AF164" s="97">
        <f t="shared" si="85"/>
        <v>29097.439538461535</v>
      </c>
      <c r="AG164" s="97">
        <f t="shared" si="85"/>
        <v>29097.439538461535</v>
      </c>
      <c r="AH164" s="97">
        <f t="shared" si="85"/>
        <v>29097.439538461535</v>
      </c>
      <c r="AI164" s="97">
        <f t="shared" si="85"/>
        <v>29097.439538461535</v>
      </c>
      <c r="AJ164" s="97" t="str">
        <f t="shared" si="66"/>
        <v>4010.EHCP.I03.Sep241</v>
      </c>
      <c r="AK164" s="118" t="str">
        <f t="shared" si="67"/>
        <v>Totteridge Academy.4010.EHCP.I03.Sep24</v>
      </c>
      <c r="AL164" s="97">
        <f t="shared" si="85"/>
        <v>29097.439538461535</v>
      </c>
      <c r="AM164" s="97">
        <f t="shared" si="85"/>
        <v>29097.439538461535</v>
      </c>
      <c r="AN164" s="97">
        <f t="shared" si="85"/>
        <v>29097.439538461535</v>
      </c>
      <c r="AO164" s="97">
        <f t="shared" si="85"/>
        <v>29097.439538461535</v>
      </c>
      <c r="AP164" s="97">
        <f t="shared" si="85"/>
        <v>29097.439538461535</v>
      </c>
      <c r="AQ164" s="97">
        <f t="shared" si="85"/>
        <v>29097.439538461535</v>
      </c>
      <c r="AR164" s="97">
        <f t="shared" si="85"/>
        <v>29097.439538461535</v>
      </c>
      <c r="AS164" s="97">
        <f t="shared" si="78"/>
        <v>29097.439538461535</v>
      </c>
      <c r="AT164" s="97">
        <f t="shared" si="78"/>
        <v>29097.439538461535</v>
      </c>
      <c r="AU164" s="97">
        <f t="shared" si="78"/>
        <v>29097.439538461535</v>
      </c>
      <c r="AV164" s="97">
        <f t="shared" si="78"/>
        <v>29097.439538461535</v>
      </c>
      <c r="AW164" s="97">
        <f t="shared" si="78"/>
        <v>29097.439538461535</v>
      </c>
      <c r="AX164" s="97">
        <f t="shared" si="78"/>
        <v>29097.439538461535</v>
      </c>
      <c r="AY164" s="97">
        <f t="shared" si="78"/>
        <v>29097.439538461535</v>
      </c>
      <c r="AZ164" s="97">
        <f t="shared" si="78"/>
        <v>29097.439538461535</v>
      </c>
      <c r="BA164" s="97">
        <f t="shared" si="78"/>
        <v>29097.439538461535</v>
      </c>
      <c r="BB164" s="97">
        <f t="shared" si="78"/>
        <v>29097.439538461535</v>
      </c>
      <c r="BC164" s="97">
        <f t="shared" si="78"/>
        <v>29097.439538461535</v>
      </c>
      <c r="BD164" s="97">
        <f t="shared" si="78"/>
        <v>29097.439538461535</v>
      </c>
      <c r="BE164" s="119">
        <f t="shared" si="71"/>
        <v>377034.73999999987</v>
      </c>
      <c r="BF164" s="119">
        <f t="shared" si="72"/>
        <v>0</v>
      </c>
      <c r="BG164"/>
      <c r="BH164"/>
      <c r="BI164"/>
      <c r="BP164"/>
      <c r="BQ164"/>
      <c r="BR164"/>
      <c r="BS164"/>
      <c r="BT164"/>
    </row>
    <row r="165" spans="1:72" s="468" customFormat="1" x14ac:dyDescent="0.25">
      <c r="A165">
        <v>3024011</v>
      </c>
      <c r="B165" s="117">
        <v>3024011</v>
      </c>
      <c r="C165" t="s">
        <v>345</v>
      </c>
      <c r="D165" s="106">
        <v>0</v>
      </c>
      <c r="E165" s="106" t="s">
        <v>403</v>
      </c>
      <c r="F165" s="106" t="s">
        <v>393</v>
      </c>
      <c r="G165" t="s">
        <v>865</v>
      </c>
      <c r="H165" t="s">
        <v>873</v>
      </c>
      <c r="I165" t="s">
        <v>279</v>
      </c>
      <c r="J165">
        <v>657120</v>
      </c>
      <c r="K165" s="117" t="s">
        <v>12</v>
      </c>
      <c r="L165" s="106">
        <v>1</v>
      </c>
      <c r="M165" s="106" t="str">
        <f t="shared" si="70"/>
        <v>EHCP.I03</v>
      </c>
      <c r="N165" s="106">
        <v>158756</v>
      </c>
      <c r="O165" t="s">
        <v>345</v>
      </c>
      <c r="P165" t="s">
        <v>345</v>
      </c>
      <c r="Q165" t="s">
        <v>344</v>
      </c>
      <c r="R165" t="s">
        <v>822</v>
      </c>
      <c r="S165" t="s">
        <v>850</v>
      </c>
      <c r="T165" s="124">
        <v>326213.16000000003</v>
      </c>
      <c r="U165" t="str">
        <f t="shared" si="68"/>
        <v>4011.EHCP.I03.Ap251</v>
      </c>
      <c r="V165" t="str">
        <f t="shared" si="69"/>
        <v>Saracens High School.4011.EHCP.I03.Ap25</v>
      </c>
      <c r="W165" s="118">
        <v>50186.640000000007</v>
      </c>
      <c r="X165" s="118" t="s">
        <v>24613</v>
      </c>
      <c r="Y165" s="118" t="s">
        <v>24614</v>
      </c>
      <c r="Z165" s="118">
        <v>25093.320000000003</v>
      </c>
      <c r="AA165" s="97" t="str">
        <f t="shared" si="82"/>
        <v>4011EHCP.I03Jun25</v>
      </c>
      <c r="AB165" s="118" t="str">
        <f t="shared" si="83"/>
        <v>Saracen.4011EHCP.I03Jun25</v>
      </c>
      <c r="AC165" s="97">
        <f t="shared" si="80"/>
        <v>25093.32</v>
      </c>
      <c r="AE165" s="118"/>
      <c r="AF165" s="97">
        <f t="shared" si="85"/>
        <v>25093.32</v>
      </c>
      <c r="AG165" s="97">
        <f t="shared" si="85"/>
        <v>25093.32</v>
      </c>
      <c r="AH165" s="97">
        <f t="shared" si="85"/>
        <v>25093.32</v>
      </c>
      <c r="AI165" s="97">
        <f t="shared" si="85"/>
        <v>25093.32</v>
      </c>
      <c r="AJ165" s="97" t="str">
        <f t="shared" si="66"/>
        <v>4011.EHCP.I03.Sep241</v>
      </c>
      <c r="AK165" s="118" t="str">
        <f t="shared" si="67"/>
        <v>Saracens High School.4011.EHCP.I03.Sep24</v>
      </c>
      <c r="AL165" s="97">
        <f t="shared" si="85"/>
        <v>25093.32</v>
      </c>
      <c r="AM165" s="97">
        <f t="shared" si="85"/>
        <v>25093.32</v>
      </c>
      <c r="AN165" s="97">
        <f t="shared" si="85"/>
        <v>25093.32</v>
      </c>
      <c r="AO165" s="97">
        <f t="shared" si="85"/>
        <v>25093.32</v>
      </c>
      <c r="AP165" s="97">
        <f t="shared" si="85"/>
        <v>25093.32</v>
      </c>
      <c r="AQ165" s="97">
        <f t="shared" si="85"/>
        <v>25093.32</v>
      </c>
      <c r="AR165" s="97">
        <f t="shared" si="85"/>
        <v>25093.32</v>
      </c>
      <c r="AS165" s="97">
        <f t="shared" si="78"/>
        <v>25093.32</v>
      </c>
      <c r="AT165" s="97">
        <f t="shared" si="78"/>
        <v>25093.32</v>
      </c>
      <c r="AU165" s="97">
        <f t="shared" si="78"/>
        <v>25093.32</v>
      </c>
      <c r="AV165" s="97">
        <f t="shared" si="78"/>
        <v>25093.32</v>
      </c>
      <c r="AW165" s="97">
        <f t="shared" si="78"/>
        <v>25093.32</v>
      </c>
      <c r="AX165" s="97">
        <f t="shared" si="78"/>
        <v>25093.32</v>
      </c>
      <c r="AY165" s="97">
        <f t="shared" si="78"/>
        <v>25093.32</v>
      </c>
      <c r="AZ165" s="97">
        <f t="shared" si="78"/>
        <v>25093.32</v>
      </c>
      <c r="BA165" s="97">
        <f t="shared" si="78"/>
        <v>25093.32</v>
      </c>
      <c r="BB165" s="97">
        <f t="shared" si="78"/>
        <v>25093.32</v>
      </c>
      <c r="BC165" s="97">
        <f t="shared" si="78"/>
        <v>25093.32</v>
      </c>
      <c r="BD165" s="97">
        <f t="shared" si="78"/>
        <v>25093.32</v>
      </c>
      <c r="BE165" s="119">
        <f t="shared" si="71"/>
        <v>326213.16000000003</v>
      </c>
      <c r="BF165" s="119">
        <f t="shared" si="72"/>
        <v>0</v>
      </c>
      <c r="BG165"/>
      <c r="BH165"/>
      <c r="BI165"/>
      <c r="BP165"/>
      <c r="BQ165"/>
      <c r="BR165"/>
      <c r="BS165"/>
      <c r="BT165"/>
    </row>
    <row r="166" spans="1:72" s="468" customFormat="1" x14ac:dyDescent="0.25">
      <c r="A166">
        <v>3024012</v>
      </c>
      <c r="B166" s="117">
        <v>3024012</v>
      </c>
      <c r="C166" t="s">
        <v>554</v>
      </c>
      <c r="D166" s="106">
        <v>0</v>
      </c>
      <c r="E166" s="106" t="s">
        <v>403</v>
      </c>
      <c r="F166" s="106" t="s">
        <v>393</v>
      </c>
      <c r="G166" t="s">
        <v>867</v>
      </c>
      <c r="H166" t="s">
        <v>873</v>
      </c>
      <c r="I166" t="s">
        <v>278</v>
      </c>
      <c r="J166">
        <v>657120</v>
      </c>
      <c r="K166" s="117" t="s">
        <v>12</v>
      </c>
      <c r="L166" s="106">
        <v>1</v>
      </c>
      <c r="M166" s="106" t="str">
        <f t="shared" si="70"/>
        <v>ARPs.I03</v>
      </c>
      <c r="N166" s="106">
        <v>144062</v>
      </c>
      <c r="O166" t="s">
        <v>299</v>
      </c>
      <c r="P166" t="s">
        <v>299</v>
      </c>
      <c r="Q166" t="s">
        <v>298</v>
      </c>
      <c r="R166" t="s">
        <v>225</v>
      </c>
      <c r="S166" t="s">
        <v>852</v>
      </c>
      <c r="T166" s="124">
        <v>242060</v>
      </c>
      <c r="U166" t="str">
        <f t="shared" si="68"/>
        <v>4012.ARPs.I03.Ap251</v>
      </c>
      <c r="V166" t="str">
        <f t="shared" si="69"/>
        <v>Whitefield School Academy Trust Co.4012.ARPs.I03.Ap25</v>
      </c>
      <c r="W166" s="118">
        <v>37240</v>
      </c>
      <c r="X166" s="118" t="s">
        <v>24615</v>
      </c>
      <c r="Y166" s="118" t="s">
        <v>24616</v>
      </c>
      <c r="Z166" s="118">
        <v>18620</v>
      </c>
      <c r="AA166" s="97" t="str">
        <f t="shared" si="82"/>
        <v>4012ARPs.I03Jun25</v>
      </c>
      <c r="AB166" s="118" t="str">
        <f t="shared" si="83"/>
        <v>Whitefi.4012ARPs.I03Jun25</v>
      </c>
      <c r="AC166" s="97">
        <f t="shared" si="80"/>
        <v>18620</v>
      </c>
      <c r="AE166" s="118"/>
      <c r="AF166" s="97">
        <f t="shared" si="85"/>
        <v>18620</v>
      </c>
      <c r="AG166" s="97">
        <f t="shared" si="85"/>
        <v>18620</v>
      </c>
      <c r="AH166" s="97">
        <f t="shared" si="85"/>
        <v>18620</v>
      </c>
      <c r="AI166" s="97">
        <f t="shared" si="85"/>
        <v>18620</v>
      </c>
      <c r="AJ166" s="97" t="str">
        <f t="shared" si="66"/>
        <v>4012.ARPs.I03.Sep241</v>
      </c>
      <c r="AK166" s="118" t="str">
        <f t="shared" si="67"/>
        <v>Whitefield School Academy Trust Co.4012.ARPs.I03.Sep24</v>
      </c>
      <c r="AL166" s="97">
        <f t="shared" si="85"/>
        <v>18620</v>
      </c>
      <c r="AM166" s="97">
        <f t="shared" si="85"/>
        <v>18620</v>
      </c>
      <c r="AN166" s="97">
        <f t="shared" si="85"/>
        <v>18620</v>
      </c>
      <c r="AO166" s="97">
        <f t="shared" si="85"/>
        <v>18620</v>
      </c>
      <c r="AP166" s="97">
        <f t="shared" si="85"/>
        <v>18620</v>
      </c>
      <c r="AQ166" s="97">
        <f t="shared" si="85"/>
        <v>18620</v>
      </c>
      <c r="AR166" s="97">
        <f t="shared" si="85"/>
        <v>18620</v>
      </c>
      <c r="AS166" s="97">
        <f t="shared" si="78"/>
        <v>18620</v>
      </c>
      <c r="AT166" s="97">
        <f t="shared" si="78"/>
        <v>18620</v>
      </c>
      <c r="AU166" s="97">
        <f t="shared" si="78"/>
        <v>18620</v>
      </c>
      <c r="AV166" s="97">
        <f t="shared" si="78"/>
        <v>18620</v>
      </c>
      <c r="AW166" s="97">
        <f t="shared" si="78"/>
        <v>18620</v>
      </c>
      <c r="AX166" s="97">
        <f t="shared" si="78"/>
        <v>18620</v>
      </c>
      <c r="AY166" s="97">
        <f t="shared" si="78"/>
        <v>18620</v>
      </c>
      <c r="AZ166" s="97">
        <f t="shared" si="78"/>
        <v>18620</v>
      </c>
      <c r="BA166" s="97">
        <f t="shared" si="78"/>
        <v>18620</v>
      </c>
      <c r="BB166" s="97">
        <f t="shared" si="78"/>
        <v>18620</v>
      </c>
      <c r="BC166" s="97">
        <f t="shared" si="78"/>
        <v>18620</v>
      </c>
      <c r="BD166" s="97">
        <f t="shared" si="78"/>
        <v>18620</v>
      </c>
      <c r="BE166" s="119">
        <f t="shared" si="71"/>
        <v>242060</v>
      </c>
      <c r="BF166" s="119">
        <f t="shared" si="72"/>
        <v>0</v>
      </c>
      <c r="BG166"/>
      <c r="BH166"/>
      <c r="BI166"/>
      <c r="BP166"/>
      <c r="BQ166"/>
      <c r="BR166"/>
      <c r="BS166"/>
      <c r="BT166"/>
    </row>
    <row r="167" spans="1:72" s="468" customFormat="1" x14ac:dyDescent="0.25">
      <c r="A167">
        <v>3024012</v>
      </c>
      <c r="B167" s="117">
        <v>3024012</v>
      </c>
      <c r="C167" t="s">
        <v>554</v>
      </c>
      <c r="D167" s="106">
        <v>0</v>
      </c>
      <c r="E167" s="106" t="s">
        <v>403</v>
      </c>
      <c r="F167" s="106" t="s">
        <v>393</v>
      </c>
      <c r="G167" t="s">
        <v>865</v>
      </c>
      <c r="H167" t="s">
        <v>873</v>
      </c>
      <c r="I167" t="s">
        <v>279</v>
      </c>
      <c r="J167">
        <v>657120</v>
      </c>
      <c r="K167" s="117" t="s">
        <v>12</v>
      </c>
      <c r="L167" s="106">
        <v>1</v>
      </c>
      <c r="M167" s="106" t="str">
        <f t="shared" si="70"/>
        <v>EHCP.I03</v>
      </c>
      <c r="N167" s="106">
        <v>144062</v>
      </c>
      <c r="O167" t="s">
        <v>299</v>
      </c>
      <c r="P167" t="s">
        <v>299</v>
      </c>
      <c r="Q167" t="s">
        <v>298</v>
      </c>
      <c r="R167" t="s">
        <v>225</v>
      </c>
      <c r="S167" t="s">
        <v>850</v>
      </c>
      <c r="T167" s="124">
        <v>178645.5</v>
      </c>
      <c r="U167" t="str">
        <f t="shared" si="68"/>
        <v>4012.EHCP.I03.Ap251</v>
      </c>
      <c r="V167" t="str">
        <f t="shared" si="69"/>
        <v>Whitefield School Academy Trust Co.4012.EHCP.I03.Ap25</v>
      </c>
      <c r="W167" s="118">
        <v>29037.384615384617</v>
      </c>
      <c r="X167" s="118" t="s">
        <v>24617</v>
      </c>
      <c r="Y167" s="118" t="s">
        <v>24618</v>
      </c>
      <c r="Z167" s="118">
        <v>14518.692307692309</v>
      </c>
      <c r="AA167" s="97" t="str">
        <f t="shared" si="82"/>
        <v>4012EHCP.I03Jun25</v>
      </c>
      <c r="AB167" s="118" t="str">
        <f t="shared" si="83"/>
        <v>Whitefi.4012EHCP.I03Jun25</v>
      </c>
      <c r="AC167" s="97">
        <f t="shared" si="80"/>
        <v>13508.942307692307</v>
      </c>
      <c r="AE167" s="118"/>
      <c r="AF167" s="97">
        <f t="shared" si="85"/>
        <v>13508.942307692307</v>
      </c>
      <c r="AG167" s="97">
        <f t="shared" si="85"/>
        <v>13508.942307692307</v>
      </c>
      <c r="AH167" s="97">
        <f t="shared" si="85"/>
        <v>13508.942307692307</v>
      </c>
      <c r="AI167" s="97">
        <f t="shared" si="85"/>
        <v>13508.942307692307</v>
      </c>
      <c r="AJ167" s="97" t="str">
        <f t="shared" si="66"/>
        <v>4012.EHCP.I03.Sep241</v>
      </c>
      <c r="AK167" s="118" t="str">
        <f t="shared" si="67"/>
        <v>Whitefield School Academy Trust Co.4012.EHCP.I03.Sep24</v>
      </c>
      <c r="AL167" s="97">
        <f t="shared" si="85"/>
        <v>13508.942307692307</v>
      </c>
      <c r="AM167" s="97">
        <f t="shared" si="85"/>
        <v>13508.942307692307</v>
      </c>
      <c r="AN167" s="97">
        <f t="shared" si="85"/>
        <v>13508.942307692307</v>
      </c>
      <c r="AO167" s="97">
        <f t="shared" si="85"/>
        <v>13508.942307692307</v>
      </c>
      <c r="AP167" s="97">
        <f t="shared" si="85"/>
        <v>13508.942307692307</v>
      </c>
      <c r="AQ167" s="97">
        <f t="shared" si="85"/>
        <v>13508.942307692307</v>
      </c>
      <c r="AR167" s="97">
        <f t="shared" si="85"/>
        <v>13508.942307692307</v>
      </c>
      <c r="AS167" s="97">
        <f t="shared" si="78"/>
        <v>13508.942307692307</v>
      </c>
      <c r="AT167" s="97">
        <f t="shared" si="78"/>
        <v>13508.942307692307</v>
      </c>
      <c r="AU167" s="97">
        <f t="shared" si="78"/>
        <v>13508.942307692307</v>
      </c>
      <c r="AV167" s="97">
        <f t="shared" si="78"/>
        <v>13508.942307692307</v>
      </c>
      <c r="AW167" s="97">
        <f t="shared" si="78"/>
        <v>13508.942307692307</v>
      </c>
      <c r="AX167" s="97">
        <f t="shared" si="78"/>
        <v>13508.942307692307</v>
      </c>
      <c r="AY167" s="97">
        <f t="shared" si="78"/>
        <v>13508.942307692307</v>
      </c>
      <c r="AZ167" s="97">
        <f t="shared" si="78"/>
        <v>13508.942307692307</v>
      </c>
      <c r="BA167" s="97">
        <f t="shared" si="78"/>
        <v>13508.942307692307</v>
      </c>
      <c r="BB167" s="97">
        <f t="shared" si="78"/>
        <v>13508.942307692307</v>
      </c>
      <c r="BC167" s="97">
        <f t="shared" si="78"/>
        <v>13508.942307692307</v>
      </c>
      <c r="BD167" s="97">
        <f t="shared" si="78"/>
        <v>13508.942307692307</v>
      </c>
      <c r="BE167" s="119">
        <f t="shared" si="71"/>
        <v>178645.50000000003</v>
      </c>
      <c r="BF167" s="119">
        <f t="shared" si="72"/>
        <v>0</v>
      </c>
      <c r="BG167"/>
      <c r="BH167"/>
      <c r="BI167"/>
      <c r="BP167"/>
      <c r="BQ167"/>
      <c r="BR167"/>
      <c r="BS167"/>
      <c r="BT167"/>
    </row>
    <row r="168" spans="1:72" s="468" customFormat="1" x14ac:dyDescent="0.25">
      <c r="A168">
        <v>3024013</v>
      </c>
      <c r="B168" s="117">
        <v>3024013</v>
      </c>
      <c r="C168" t="s">
        <v>537</v>
      </c>
      <c r="D168" s="106">
        <v>0</v>
      </c>
      <c r="E168" s="106" t="s">
        <v>403</v>
      </c>
      <c r="F168" s="106" t="s">
        <v>393</v>
      </c>
      <c r="G168" t="s">
        <v>865</v>
      </c>
      <c r="H168" t="s">
        <v>873</v>
      </c>
      <c r="I168" t="s">
        <v>279</v>
      </c>
      <c r="J168">
        <v>657120</v>
      </c>
      <c r="K168" s="117" t="s">
        <v>12</v>
      </c>
      <c r="L168" s="106">
        <v>1</v>
      </c>
      <c r="M168" s="106" t="str">
        <f t="shared" si="70"/>
        <v>EHCP.I03</v>
      </c>
      <c r="N168" s="106">
        <v>159947</v>
      </c>
      <c r="O168" t="s">
        <v>347</v>
      </c>
      <c r="P168" t="s">
        <v>347</v>
      </c>
      <c r="Q168" t="s">
        <v>346</v>
      </c>
      <c r="R168" t="s">
        <v>823</v>
      </c>
      <c r="S168" t="s">
        <v>850</v>
      </c>
      <c r="T168" s="124">
        <v>311734.83</v>
      </c>
      <c r="U168" t="str">
        <f t="shared" si="68"/>
        <v>4013.EHCP.I03.Ap251</v>
      </c>
      <c r="V168" t="str">
        <f t="shared" si="69"/>
        <v>Ark Pioneer Academy.4013.EHCP.I03.Ap25</v>
      </c>
      <c r="W168" s="118">
        <v>47515.538461538461</v>
      </c>
      <c r="X168" s="118" t="s">
        <v>24619</v>
      </c>
      <c r="Y168" s="118" t="s">
        <v>24620</v>
      </c>
      <c r="Z168" s="118">
        <v>23757.76923076923</v>
      </c>
      <c r="AA168" s="97" t="str">
        <f t="shared" si="82"/>
        <v>4013EHCP.I03Jun25</v>
      </c>
      <c r="AB168" s="118" t="str">
        <f t="shared" si="83"/>
        <v>ARK Pio.4013EHCP.I03Jun25</v>
      </c>
      <c r="AC168" s="97">
        <f t="shared" si="80"/>
        <v>24046.152230769232</v>
      </c>
      <c r="AE168" s="118"/>
      <c r="AF168" s="97">
        <f t="shared" si="85"/>
        <v>24046.152230769232</v>
      </c>
      <c r="AG168" s="97">
        <f t="shared" si="85"/>
        <v>24046.152230769232</v>
      </c>
      <c r="AH168" s="97">
        <f t="shared" si="85"/>
        <v>24046.152230769232</v>
      </c>
      <c r="AI168" s="97">
        <f t="shared" si="85"/>
        <v>24046.152230769232</v>
      </c>
      <c r="AJ168" s="97" t="str">
        <f t="shared" si="66"/>
        <v>4013.EHCP.I03.Sep241</v>
      </c>
      <c r="AK168" s="118" t="str">
        <f t="shared" si="67"/>
        <v>Ark Pioneer Academy.4013.EHCP.I03.Sep24</v>
      </c>
      <c r="AL168" s="97">
        <f t="shared" si="85"/>
        <v>24046.152230769232</v>
      </c>
      <c r="AM168" s="97">
        <f t="shared" si="85"/>
        <v>24046.152230769232</v>
      </c>
      <c r="AN168" s="97">
        <f t="shared" si="85"/>
        <v>24046.152230769232</v>
      </c>
      <c r="AO168" s="97">
        <f t="shared" si="85"/>
        <v>24046.152230769232</v>
      </c>
      <c r="AP168" s="97">
        <f t="shared" si="85"/>
        <v>24046.152230769232</v>
      </c>
      <c r="AQ168" s="97">
        <f t="shared" si="85"/>
        <v>24046.152230769232</v>
      </c>
      <c r="AR168" s="97">
        <f t="shared" si="85"/>
        <v>24046.152230769232</v>
      </c>
      <c r="AS168" s="97">
        <f t="shared" si="78"/>
        <v>24046.152230769232</v>
      </c>
      <c r="AT168" s="97">
        <f t="shared" si="78"/>
        <v>24046.152230769232</v>
      </c>
      <c r="AU168" s="97">
        <f t="shared" si="78"/>
        <v>24046.152230769232</v>
      </c>
      <c r="AV168" s="97">
        <f t="shared" si="78"/>
        <v>24046.152230769232</v>
      </c>
      <c r="AW168" s="97">
        <f t="shared" si="78"/>
        <v>24046.152230769232</v>
      </c>
      <c r="AX168" s="97">
        <f t="shared" si="78"/>
        <v>24046.152230769232</v>
      </c>
      <c r="AY168" s="97">
        <f t="shared" si="78"/>
        <v>24046.152230769232</v>
      </c>
      <c r="AZ168" s="97">
        <f t="shared" si="78"/>
        <v>24046.152230769232</v>
      </c>
      <c r="BA168" s="97">
        <f t="shared" si="78"/>
        <v>24046.152230769232</v>
      </c>
      <c r="BB168" s="97">
        <f t="shared" si="78"/>
        <v>24046.152230769232</v>
      </c>
      <c r="BC168" s="97">
        <f t="shared" si="78"/>
        <v>24046.152230769232</v>
      </c>
      <c r="BD168" s="97">
        <f t="shared" si="78"/>
        <v>24046.152230769232</v>
      </c>
      <c r="BE168" s="119">
        <f t="shared" si="71"/>
        <v>311734.82999999996</v>
      </c>
      <c r="BF168" s="119">
        <f t="shared" si="72"/>
        <v>0</v>
      </c>
      <c r="BG168"/>
      <c r="BH168"/>
      <c r="BI168"/>
      <c r="BP168"/>
      <c r="BQ168"/>
      <c r="BR168"/>
      <c r="BS168"/>
      <c r="BT168"/>
    </row>
    <row r="169" spans="1:72" s="468" customFormat="1" x14ac:dyDescent="0.25">
      <c r="A169">
        <v>3024208</v>
      </c>
      <c r="B169" s="117">
        <v>3024208</v>
      </c>
      <c r="C169" t="s">
        <v>549</v>
      </c>
      <c r="D169" s="106">
        <v>0</v>
      </c>
      <c r="E169" s="106" t="s">
        <v>403</v>
      </c>
      <c r="F169" s="106" t="s">
        <v>393</v>
      </c>
      <c r="G169" t="s">
        <v>865</v>
      </c>
      <c r="H169" t="s">
        <v>873</v>
      </c>
      <c r="I169" t="s">
        <v>279</v>
      </c>
      <c r="J169">
        <v>657120</v>
      </c>
      <c r="K169" s="117" t="s">
        <v>12</v>
      </c>
      <c r="L169" s="106">
        <v>1</v>
      </c>
      <c r="M169" s="106" t="str">
        <f t="shared" si="70"/>
        <v>EHCP.I03</v>
      </c>
      <c r="N169" s="106">
        <v>144387</v>
      </c>
      <c r="O169" t="s">
        <v>303</v>
      </c>
      <c r="P169" t="s">
        <v>303</v>
      </c>
      <c r="Q169" t="s">
        <v>302</v>
      </c>
      <c r="R169" t="s">
        <v>824</v>
      </c>
      <c r="S169" t="s">
        <v>850</v>
      </c>
      <c r="T169" s="124">
        <v>67875.41</v>
      </c>
      <c r="U169" t="str">
        <f t="shared" si="68"/>
        <v>4208.EHCP.I03.Ap251</v>
      </c>
      <c r="V169" t="str">
        <f t="shared" si="69"/>
        <v>Queen Elizabeth's Girls Academy.4208.EHCP.I03.Ap25</v>
      </c>
      <c r="W169" s="118">
        <v>9292.2430769230778</v>
      </c>
      <c r="X169" s="118" t="s">
        <v>24621</v>
      </c>
      <c r="Y169" s="118" t="s">
        <v>24622</v>
      </c>
      <c r="Z169" s="118">
        <v>4646.1215384615389</v>
      </c>
      <c r="AA169" s="97" t="str">
        <f t="shared" si="82"/>
        <v>4208EHCP.I03Jun25</v>
      </c>
      <c r="AB169" s="118" t="str">
        <f t="shared" si="83"/>
        <v>Queen E.4208EHCP.I03Jun25</v>
      </c>
      <c r="AC169" s="97">
        <f t="shared" si="80"/>
        <v>5393.7045384615385</v>
      </c>
      <c r="AE169" s="118"/>
      <c r="AF169" s="97">
        <f t="shared" si="85"/>
        <v>5393.7045384615385</v>
      </c>
      <c r="AG169" s="97">
        <f t="shared" si="85"/>
        <v>5393.7045384615385</v>
      </c>
      <c r="AH169" s="97">
        <f t="shared" si="85"/>
        <v>5393.7045384615385</v>
      </c>
      <c r="AI169" s="97">
        <f t="shared" si="85"/>
        <v>5393.7045384615385</v>
      </c>
      <c r="AJ169" s="97" t="str">
        <f t="shared" si="66"/>
        <v>4208.EHCP.I03.Sep241</v>
      </c>
      <c r="AK169" s="118" t="str">
        <f t="shared" si="67"/>
        <v>Queen Elizabeth's Girls Academy.4208.EHCP.I03.Sep24</v>
      </c>
      <c r="AL169" s="97">
        <f t="shared" si="85"/>
        <v>5393.7045384615385</v>
      </c>
      <c r="AM169" s="97">
        <f t="shared" si="85"/>
        <v>5393.7045384615385</v>
      </c>
      <c r="AN169" s="97">
        <f t="shared" si="85"/>
        <v>5393.7045384615385</v>
      </c>
      <c r="AO169" s="97">
        <f t="shared" si="85"/>
        <v>5393.7045384615385</v>
      </c>
      <c r="AP169" s="97">
        <f t="shared" si="85"/>
        <v>5393.7045384615385</v>
      </c>
      <c r="AQ169" s="97">
        <f t="shared" si="85"/>
        <v>5393.7045384615385</v>
      </c>
      <c r="AR169" s="97">
        <f t="shared" si="85"/>
        <v>5393.7045384615385</v>
      </c>
      <c r="AS169" s="97">
        <f t="shared" si="78"/>
        <v>5393.7045384615385</v>
      </c>
      <c r="AT169" s="97">
        <f t="shared" si="78"/>
        <v>5393.7045384615385</v>
      </c>
      <c r="AU169" s="97">
        <f t="shared" si="78"/>
        <v>5393.7045384615385</v>
      </c>
      <c r="AV169" s="97">
        <f t="shared" si="78"/>
        <v>5393.7045384615385</v>
      </c>
      <c r="AW169" s="97">
        <f t="shared" si="78"/>
        <v>5393.7045384615385</v>
      </c>
      <c r="AX169" s="97">
        <f t="shared" si="78"/>
        <v>5393.7045384615385</v>
      </c>
      <c r="AY169" s="97">
        <f t="shared" si="78"/>
        <v>5393.7045384615385</v>
      </c>
      <c r="AZ169" s="97">
        <f t="shared" si="78"/>
        <v>5393.7045384615385</v>
      </c>
      <c r="BA169" s="97">
        <f t="shared" si="78"/>
        <v>5393.7045384615385</v>
      </c>
      <c r="BB169" s="97">
        <f t="shared" si="78"/>
        <v>5393.7045384615385</v>
      </c>
      <c r="BC169" s="97">
        <f t="shared" si="78"/>
        <v>5393.7045384615385</v>
      </c>
      <c r="BD169" s="97">
        <f t="shared" si="78"/>
        <v>5393.7045384615385</v>
      </c>
      <c r="BE169" s="119">
        <f t="shared" si="71"/>
        <v>67875.410000000018</v>
      </c>
      <c r="BF169" s="119">
        <f t="shared" si="72"/>
        <v>0</v>
      </c>
      <c r="BG169"/>
      <c r="BH169"/>
      <c r="BI169"/>
      <c r="BP169"/>
      <c r="BQ169"/>
      <c r="BR169"/>
      <c r="BS169"/>
      <c r="BT169"/>
    </row>
    <row r="170" spans="1:72" s="468" customFormat="1" x14ac:dyDescent="0.25">
      <c r="A170">
        <v>3024210</v>
      </c>
      <c r="B170" s="117">
        <v>3024210</v>
      </c>
      <c r="C170" t="s">
        <v>541</v>
      </c>
      <c r="D170" s="106">
        <v>0</v>
      </c>
      <c r="E170" s="106" t="s">
        <v>403</v>
      </c>
      <c r="F170" s="106" t="s">
        <v>393</v>
      </c>
      <c r="G170" t="s">
        <v>865</v>
      </c>
      <c r="H170" t="s">
        <v>873</v>
      </c>
      <c r="I170" t="s">
        <v>279</v>
      </c>
      <c r="J170">
        <v>657120</v>
      </c>
      <c r="K170" s="117" t="s">
        <v>12</v>
      </c>
      <c r="L170" s="106">
        <v>1</v>
      </c>
      <c r="M170" s="106" t="str">
        <f t="shared" si="70"/>
        <v>EHCP.I03</v>
      </c>
      <c r="N170" s="106">
        <v>148020</v>
      </c>
      <c r="O170" t="s">
        <v>313</v>
      </c>
      <c r="P170" t="s">
        <v>313</v>
      </c>
      <c r="Q170" t="s">
        <v>312</v>
      </c>
      <c r="R170" t="s">
        <v>825</v>
      </c>
      <c r="S170" t="s">
        <v>850</v>
      </c>
      <c r="T170" s="124">
        <v>129735.5</v>
      </c>
      <c r="U170" t="str">
        <f t="shared" ref="U170:U197" si="86">RIGHT($B170,4)&amp;"."&amp;$M170&amp;"."&amp;U$3</f>
        <v>4210.EHCP.I03.Ap251</v>
      </c>
      <c r="V170" t="str">
        <f t="shared" ref="V170:V197" si="87">$O170&amp;"."&amp;RIGHT($B170,4)&amp;"."&amp;$M170&amp;"."&amp;V$3</f>
        <v>Copthall School (Academy).4210.EHCP.I03.Ap25</v>
      </c>
      <c r="W170" s="118">
        <v>19959.307692307691</v>
      </c>
      <c r="X170" s="118" t="s">
        <v>24623</v>
      </c>
      <c r="Y170" s="118" t="s">
        <v>24624</v>
      </c>
      <c r="Z170" s="118">
        <v>9979.6538461538457</v>
      </c>
      <c r="AA170" s="97" t="str">
        <f t="shared" si="82"/>
        <v>4210EHCP.I03Jun25</v>
      </c>
      <c r="AB170" s="118" t="str">
        <f t="shared" si="83"/>
        <v>Copthal.4210EHCP.I03Jun25</v>
      </c>
      <c r="AC170" s="97">
        <f t="shared" si="80"/>
        <v>9979.6538461538476</v>
      </c>
      <c r="AE170" s="118"/>
      <c r="AF170" s="97">
        <f t="shared" si="85"/>
        <v>9979.6538461538476</v>
      </c>
      <c r="AG170" s="97">
        <f t="shared" si="85"/>
        <v>9979.6538461538476</v>
      </c>
      <c r="AH170" s="97">
        <f t="shared" si="85"/>
        <v>9979.6538461538476</v>
      </c>
      <c r="AI170" s="97">
        <f t="shared" si="85"/>
        <v>9979.6538461538476</v>
      </c>
      <c r="AJ170" s="97" t="str">
        <f t="shared" si="66"/>
        <v>4210.EHCP.I03.Sep241</v>
      </c>
      <c r="AK170" s="118" t="str">
        <f t="shared" si="67"/>
        <v>Copthall School (Academy).4210.EHCP.I03.Sep24</v>
      </c>
      <c r="AL170" s="97">
        <f t="shared" si="85"/>
        <v>9979.6538461538476</v>
      </c>
      <c r="AM170" s="97">
        <f t="shared" si="85"/>
        <v>9979.6538461538476</v>
      </c>
      <c r="AN170" s="97">
        <f t="shared" si="85"/>
        <v>9979.6538461538476</v>
      </c>
      <c r="AO170" s="97">
        <f t="shared" si="85"/>
        <v>9979.6538461538476</v>
      </c>
      <c r="AP170" s="97">
        <f t="shared" si="85"/>
        <v>9979.6538461538476</v>
      </c>
      <c r="AQ170" s="97">
        <f t="shared" si="85"/>
        <v>9979.6538461538476</v>
      </c>
      <c r="AR170" s="97">
        <f t="shared" si="85"/>
        <v>9979.6538461538476</v>
      </c>
      <c r="AS170" s="97">
        <f t="shared" si="78"/>
        <v>9979.6538461538476</v>
      </c>
      <c r="AT170" s="97">
        <f t="shared" si="78"/>
        <v>9979.6538461538476</v>
      </c>
      <c r="AU170" s="97">
        <f t="shared" si="78"/>
        <v>9979.6538461538476</v>
      </c>
      <c r="AV170" s="97">
        <f t="shared" si="78"/>
        <v>9979.6538461538476</v>
      </c>
      <c r="AW170" s="97">
        <f t="shared" si="78"/>
        <v>9979.6538461538476</v>
      </c>
      <c r="AX170" s="97">
        <f t="shared" si="78"/>
        <v>9979.6538461538476</v>
      </c>
      <c r="AY170" s="97">
        <f t="shared" si="78"/>
        <v>9979.6538461538476</v>
      </c>
      <c r="AZ170" s="97">
        <f t="shared" si="78"/>
        <v>9979.6538461538476</v>
      </c>
      <c r="BA170" s="97">
        <f t="shared" si="78"/>
        <v>9979.6538461538476</v>
      </c>
      <c r="BB170" s="97">
        <f t="shared" si="78"/>
        <v>9979.6538461538476</v>
      </c>
      <c r="BC170" s="97">
        <f t="shared" si="78"/>
        <v>9979.6538461538476</v>
      </c>
      <c r="BD170" s="97">
        <f t="shared" si="78"/>
        <v>9979.6538461538476</v>
      </c>
      <c r="BE170" s="119">
        <f t="shared" si="71"/>
        <v>129735.49999999999</v>
      </c>
      <c r="BF170" s="119">
        <f t="shared" si="72"/>
        <v>0</v>
      </c>
      <c r="BG170"/>
      <c r="BH170"/>
      <c r="BI170"/>
      <c r="BP170"/>
      <c r="BQ170"/>
      <c r="BR170"/>
      <c r="BS170"/>
      <c r="BT170"/>
    </row>
    <row r="171" spans="1:72" s="468" customFormat="1" x14ac:dyDescent="0.25">
      <c r="A171">
        <v>3024211</v>
      </c>
      <c r="B171" s="117">
        <v>3024211</v>
      </c>
      <c r="C171" t="s">
        <v>539</v>
      </c>
      <c r="D171" s="106">
        <v>0</v>
      </c>
      <c r="E171" s="106" t="s">
        <v>403</v>
      </c>
      <c r="F171" s="106" t="s">
        <v>393</v>
      </c>
      <c r="G171" t="s">
        <v>865</v>
      </c>
      <c r="H171" t="s">
        <v>873</v>
      </c>
      <c r="I171" t="s">
        <v>279</v>
      </c>
      <c r="J171">
        <v>657120</v>
      </c>
      <c r="K171" s="117" t="s">
        <v>12</v>
      </c>
      <c r="L171" s="106">
        <v>1</v>
      </c>
      <c r="M171" s="106" t="str">
        <f t="shared" si="70"/>
        <v>EHCP.I03</v>
      </c>
      <c r="N171" s="106">
        <v>144389</v>
      </c>
      <c r="O171" t="s">
        <v>307</v>
      </c>
      <c r="P171" t="s">
        <v>307</v>
      </c>
      <c r="Q171" t="s">
        <v>306</v>
      </c>
      <c r="R171" t="s">
        <v>826</v>
      </c>
      <c r="S171" t="s">
        <v>850</v>
      </c>
      <c r="T171" s="124">
        <v>260761.00333333336</v>
      </c>
      <c r="U171" t="str">
        <f t="shared" si="86"/>
        <v>4211.EHCP.I03.Ap251</v>
      </c>
      <c r="V171" t="str">
        <f t="shared" si="87"/>
        <v>Christ's College Finchley Academy.4211.EHCP.I03.Ap25</v>
      </c>
      <c r="W171" s="118">
        <v>44240.692307692305</v>
      </c>
      <c r="X171" s="118" t="s">
        <v>24625</v>
      </c>
      <c r="Y171" s="118" t="s">
        <v>24626</v>
      </c>
      <c r="Z171" s="118">
        <v>22120.346153846152</v>
      </c>
      <c r="AA171" s="97" t="str">
        <f t="shared" si="82"/>
        <v>4211EHCP.I03Jun25</v>
      </c>
      <c r="AB171" s="118" t="str">
        <f t="shared" si="83"/>
        <v>Christ'.4211EHCP.I03Jun25</v>
      </c>
      <c r="AC171" s="97">
        <f t="shared" si="80"/>
        <v>19439.996487179491</v>
      </c>
      <c r="AE171" s="118"/>
      <c r="AF171" s="97">
        <f t="shared" si="85"/>
        <v>19439.996487179491</v>
      </c>
      <c r="AG171" s="97">
        <f t="shared" si="85"/>
        <v>19439.996487179491</v>
      </c>
      <c r="AH171" s="97">
        <f t="shared" si="85"/>
        <v>19439.996487179491</v>
      </c>
      <c r="AI171" s="97">
        <f t="shared" si="85"/>
        <v>19439.996487179491</v>
      </c>
      <c r="AJ171" s="97" t="str">
        <f t="shared" si="66"/>
        <v>4211.EHCP.I03.Sep241</v>
      </c>
      <c r="AK171" s="118" t="str">
        <f t="shared" si="67"/>
        <v>Christ's College Finchley Academy.4211.EHCP.I03.Sep24</v>
      </c>
      <c r="AL171" s="97">
        <f t="shared" si="85"/>
        <v>19439.996487179491</v>
      </c>
      <c r="AM171" s="97">
        <f t="shared" si="85"/>
        <v>19439.996487179491</v>
      </c>
      <c r="AN171" s="97">
        <f t="shared" si="85"/>
        <v>19439.996487179491</v>
      </c>
      <c r="AO171" s="97">
        <f t="shared" si="85"/>
        <v>19439.996487179491</v>
      </c>
      <c r="AP171" s="97">
        <f t="shared" si="85"/>
        <v>19439.996487179491</v>
      </c>
      <c r="AQ171" s="97">
        <f t="shared" si="85"/>
        <v>19439.996487179491</v>
      </c>
      <c r="AR171" s="97">
        <f t="shared" si="85"/>
        <v>19439.996487179491</v>
      </c>
      <c r="AS171" s="97">
        <f t="shared" si="78"/>
        <v>19439.996487179491</v>
      </c>
      <c r="AT171" s="97">
        <f t="shared" si="78"/>
        <v>19439.996487179491</v>
      </c>
      <c r="AU171" s="97">
        <f t="shared" si="78"/>
        <v>19439.996487179491</v>
      </c>
      <c r="AV171" s="97">
        <f t="shared" si="78"/>
        <v>19439.996487179491</v>
      </c>
      <c r="AW171" s="97">
        <f t="shared" si="78"/>
        <v>19439.996487179491</v>
      </c>
      <c r="AX171" s="97">
        <f t="shared" si="78"/>
        <v>19439.996487179491</v>
      </c>
      <c r="AY171" s="97">
        <f t="shared" si="78"/>
        <v>19439.996487179491</v>
      </c>
      <c r="AZ171" s="97">
        <f t="shared" si="78"/>
        <v>19439.996487179491</v>
      </c>
      <c r="BA171" s="97">
        <f t="shared" si="78"/>
        <v>19439.996487179491</v>
      </c>
      <c r="BB171" s="97">
        <f t="shared" si="78"/>
        <v>19439.996487179491</v>
      </c>
      <c r="BC171" s="97">
        <f t="shared" si="78"/>
        <v>19439.996487179491</v>
      </c>
      <c r="BD171" s="97">
        <f t="shared" si="78"/>
        <v>19439.996487179491</v>
      </c>
      <c r="BE171" s="119">
        <f t="shared" si="71"/>
        <v>260761.0033333333</v>
      </c>
      <c r="BF171" s="119">
        <f t="shared" si="72"/>
        <v>0</v>
      </c>
      <c r="BG171"/>
      <c r="BH171"/>
      <c r="BI171"/>
      <c r="BP171"/>
      <c r="BQ171"/>
      <c r="BR171"/>
      <c r="BS171"/>
      <c r="BT171"/>
    </row>
    <row r="172" spans="1:72" s="468" customFormat="1" x14ac:dyDescent="0.25">
      <c r="A172">
        <v>3024212</v>
      </c>
      <c r="B172" s="117">
        <v>3024212</v>
      </c>
      <c r="C172" t="s">
        <v>295</v>
      </c>
      <c r="D172" s="106">
        <v>0</v>
      </c>
      <c r="E172" s="106" t="s">
        <v>403</v>
      </c>
      <c r="F172" s="106" t="s">
        <v>393</v>
      </c>
      <c r="G172" t="s">
        <v>865</v>
      </c>
      <c r="H172" t="s">
        <v>873</v>
      </c>
      <c r="I172" t="s">
        <v>279</v>
      </c>
      <c r="J172">
        <v>657120</v>
      </c>
      <c r="K172" s="117" t="s">
        <v>12</v>
      </c>
      <c r="L172" s="106">
        <v>1</v>
      </c>
      <c r="M172" s="106" t="str">
        <f t="shared" si="70"/>
        <v>EHCP.I03</v>
      </c>
      <c r="N172" s="106">
        <v>143727</v>
      </c>
      <c r="O172" t="s">
        <v>295</v>
      </c>
      <c r="P172" t="s">
        <v>295</v>
      </c>
      <c r="Q172" t="s">
        <v>294</v>
      </c>
      <c r="R172" t="s">
        <v>827</v>
      </c>
      <c r="S172" t="s">
        <v>850</v>
      </c>
      <c r="T172" s="124">
        <v>523748.41333333333</v>
      </c>
      <c r="U172" t="str">
        <f t="shared" si="86"/>
        <v>4212.EHCP.I03.Ap251</v>
      </c>
      <c r="V172" t="str">
        <f t="shared" si="87"/>
        <v>East Barnet School.4212.EHCP.I03.Ap25</v>
      </c>
      <c r="W172" s="118">
        <v>81832.70512820514</v>
      </c>
      <c r="X172" s="118" t="s">
        <v>24627</v>
      </c>
      <c r="Y172" s="118" t="s">
        <v>24628</v>
      </c>
      <c r="Z172" s="118">
        <v>40916.35256410257</v>
      </c>
      <c r="AA172" s="97" t="str">
        <f t="shared" si="82"/>
        <v>4212EHCP.I03Jun25</v>
      </c>
      <c r="AB172" s="118" t="str">
        <f t="shared" si="83"/>
        <v>East Ba.4212EHCP.I03Jun25</v>
      </c>
      <c r="AC172" s="97">
        <f t="shared" si="80"/>
        <v>40099.935564102561</v>
      </c>
      <c r="AE172" s="118"/>
      <c r="AF172" s="97">
        <f t="shared" si="85"/>
        <v>40099.935564102561</v>
      </c>
      <c r="AG172" s="97">
        <f t="shared" si="85"/>
        <v>40099.935564102561</v>
      </c>
      <c r="AH172" s="97">
        <f t="shared" si="85"/>
        <v>40099.935564102561</v>
      </c>
      <c r="AI172" s="97">
        <f t="shared" si="85"/>
        <v>40099.935564102561</v>
      </c>
      <c r="AJ172" s="97" t="str">
        <f t="shared" si="66"/>
        <v>4212.EHCP.I03.Sep241</v>
      </c>
      <c r="AK172" s="118" t="str">
        <f t="shared" si="67"/>
        <v>East Barnet School.4212.EHCP.I03.Sep24</v>
      </c>
      <c r="AL172" s="97">
        <f t="shared" si="85"/>
        <v>40099.935564102561</v>
      </c>
      <c r="AM172" s="97">
        <f t="shared" si="85"/>
        <v>40099.935564102561</v>
      </c>
      <c r="AN172" s="97">
        <f t="shared" si="85"/>
        <v>40099.935564102561</v>
      </c>
      <c r="AO172" s="97">
        <f t="shared" si="85"/>
        <v>40099.935564102561</v>
      </c>
      <c r="AP172" s="97">
        <f t="shared" si="85"/>
        <v>40099.935564102561</v>
      </c>
      <c r="AQ172" s="97">
        <f t="shared" si="85"/>
        <v>40099.935564102561</v>
      </c>
      <c r="AR172" s="97">
        <f t="shared" si="85"/>
        <v>40099.935564102561</v>
      </c>
      <c r="AS172" s="97">
        <f t="shared" si="85"/>
        <v>40099.935564102561</v>
      </c>
      <c r="AT172" s="97">
        <f t="shared" si="85"/>
        <v>40099.935564102561</v>
      </c>
      <c r="AU172" s="97">
        <f t="shared" si="85"/>
        <v>40099.935564102561</v>
      </c>
      <c r="AV172" s="97">
        <f t="shared" ref="AS172:BD193" si="88">($T172-($W172+$Z172))/10</f>
        <v>40099.935564102561</v>
      </c>
      <c r="AW172" s="97">
        <f t="shared" si="88"/>
        <v>40099.935564102561</v>
      </c>
      <c r="AX172" s="97">
        <f t="shared" si="88"/>
        <v>40099.935564102561</v>
      </c>
      <c r="AY172" s="97">
        <f t="shared" si="88"/>
        <v>40099.935564102561</v>
      </c>
      <c r="AZ172" s="97">
        <f t="shared" si="88"/>
        <v>40099.935564102561</v>
      </c>
      <c r="BA172" s="97">
        <f t="shared" si="88"/>
        <v>40099.935564102561</v>
      </c>
      <c r="BB172" s="97">
        <f t="shared" si="88"/>
        <v>40099.935564102561</v>
      </c>
      <c r="BC172" s="97">
        <f t="shared" si="88"/>
        <v>40099.935564102561</v>
      </c>
      <c r="BD172" s="97">
        <f t="shared" si="88"/>
        <v>40099.935564102561</v>
      </c>
      <c r="BE172" s="119">
        <f t="shared" si="71"/>
        <v>523748.41333333321</v>
      </c>
      <c r="BF172" s="119">
        <f t="shared" si="72"/>
        <v>0</v>
      </c>
      <c r="BG172"/>
      <c r="BH172"/>
      <c r="BI172"/>
      <c r="BP172"/>
      <c r="BQ172"/>
      <c r="BR172"/>
      <c r="BS172"/>
      <c r="BT172"/>
    </row>
    <row r="173" spans="1:72" s="468" customFormat="1" x14ac:dyDescent="0.25">
      <c r="A173">
        <v>3024215</v>
      </c>
      <c r="B173" s="117">
        <v>3024215</v>
      </c>
      <c r="C173" t="s">
        <v>540</v>
      </c>
      <c r="D173" s="106">
        <v>0</v>
      </c>
      <c r="E173" s="106" t="s">
        <v>403</v>
      </c>
      <c r="F173" s="106" t="s">
        <v>393</v>
      </c>
      <c r="G173" t="s">
        <v>865</v>
      </c>
      <c r="H173" t="s">
        <v>873</v>
      </c>
      <c r="I173" t="s">
        <v>279</v>
      </c>
      <c r="J173">
        <v>657120</v>
      </c>
      <c r="K173" s="117" t="s">
        <v>12</v>
      </c>
      <c r="L173" s="106">
        <v>1</v>
      </c>
      <c r="M173" s="106" t="str">
        <f t="shared" si="70"/>
        <v>EHCP.I03</v>
      </c>
      <c r="N173" s="106">
        <v>140894</v>
      </c>
      <c r="O173" t="s">
        <v>289</v>
      </c>
      <c r="P173" t="s">
        <v>289</v>
      </c>
      <c r="Q173" t="s">
        <v>288</v>
      </c>
      <c r="R173" t="s">
        <v>828</v>
      </c>
      <c r="S173" t="s">
        <v>850</v>
      </c>
      <c r="T173" s="124">
        <v>419646</v>
      </c>
      <c r="U173" t="str">
        <f t="shared" si="86"/>
        <v>4215.EHCP.I03.Ap251</v>
      </c>
      <c r="V173" t="str">
        <f t="shared" si="87"/>
        <v>The Compton School.4215.EHCP.I03.Ap25</v>
      </c>
      <c r="W173" s="118">
        <v>65194.153846153844</v>
      </c>
      <c r="X173" s="118" t="s">
        <v>24629</v>
      </c>
      <c r="Y173" s="118" t="s">
        <v>24630</v>
      </c>
      <c r="Z173" s="118">
        <v>32597.076923076922</v>
      </c>
      <c r="AA173" s="97" t="str">
        <f t="shared" si="82"/>
        <v>4215EHCP.I03Jun25</v>
      </c>
      <c r="AB173" s="118" t="str">
        <f t="shared" si="83"/>
        <v>Compton.4215EHCP.I03Jun25</v>
      </c>
      <c r="AC173" s="97">
        <f t="shared" si="80"/>
        <v>32185.476923076923</v>
      </c>
      <c r="AE173" s="118"/>
      <c r="AF173" s="97">
        <f t="shared" si="85"/>
        <v>32185.476923076923</v>
      </c>
      <c r="AG173" s="97">
        <f t="shared" si="85"/>
        <v>32185.476923076923</v>
      </c>
      <c r="AH173" s="97">
        <f t="shared" si="85"/>
        <v>32185.476923076923</v>
      </c>
      <c r="AI173" s="97">
        <f t="shared" si="85"/>
        <v>32185.476923076923</v>
      </c>
      <c r="AJ173" s="97" t="str">
        <f t="shared" si="66"/>
        <v>4215.EHCP.I03.Sep241</v>
      </c>
      <c r="AK173" s="118" t="str">
        <f t="shared" si="67"/>
        <v>The Compton School.4215.EHCP.I03.Sep24</v>
      </c>
      <c r="AL173" s="97">
        <f t="shared" si="85"/>
        <v>32185.476923076923</v>
      </c>
      <c r="AM173" s="97">
        <f t="shared" si="85"/>
        <v>32185.476923076923</v>
      </c>
      <c r="AN173" s="97">
        <f t="shared" si="85"/>
        <v>32185.476923076923</v>
      </c>
      <c r="AO173" s="97">
        <f t="shared" si="85"/>
        <v>32185.476923076923</v>
      </c>
      <c r="AP173" s="97">
        <f t="shared" si="85"/>
        <v>32185.476923076923</v>
      </c>
      <c r="AQ173" s="97">
        <f t="shared" si="85"/>
        <v>32185.476923076923</v>
      </c>
      <c r="AR173" s="97">
        <f t="shared" si="85"/>
        <v>32185.476923076923</v>
      </c>
      <c r="AS173" s="97">
        <f t="shared" si="88"/>
        <v>32185.476923076923</v>
      </c>
      <c r="AT173" s="97">
        <f t="shared" si="88"/>
        <v>32185.476923076923</v>
      </c>
      <c r="AU173" s="97">
        <f t="shared" si="88"/>
        <v>32185.476923076923</v>
      </c>
      <c r="AV173" s="97">
        <f t="shared" si="88"/>
        <v>32185.476923076923</v>
      </c>
      <c r="AW173" s="97">
        <f t="shared" si="88"/>
        <v>32185.476923076923</v>
      </c>
      <c r="AX173" s="97">
        <f t="shared" si="88"/>
        <v>32185.476923076923</v>
      </c>
      <c r="AY173" s="97">
        <f t="shared" si="88"/>
        <v>32185.476923076923</v>
      </c>
      <c r="AZ173" s="97">
        <f t="shared" si="88"/>
        <v>32185.476923076923</v>
      </c>
      <c r="BA173" s="97">
        <f t="shared" si="88"/>
        <v>32185.476923076923</v>
      </c>
      <c r="BB173" s="97">
        <f t="shared" si="88"/>
        <v>32185.476923076923</v>
      </c>
      <c r="BC173" s="97">
        <f t="shared" si="88"/>
        <v>32185.476923076923</v>
      </c>
      <c r="BD173" s="97">
        <f t="shared" si="88"/>
        <v>32185.476923076923</v>
      </c>
      <c r="BE173" s="119">
        <f t="shared" si="71"/>
        <v>419645.99999999994</v>
      </c>
      <c r="BF173" s="119">
        <f t="shared" si="72"/>
        <v>0</v>
      </c>
      <c r="BG173"/>
      <c r="BH173"/>
      <c r="BI173"/>
      <c r="BP173"/>
      <c r="BQ173"/>
      <c r="BR173"/>
      <c r="BS173"/>
      <c r="BT173"/>
    </row>
    <row r="174" spans="1:72" s="468" customFormat="1" x14ac:dyDescent="0.25">
      <c r="A174">
        <v>3025201</v>
      </c>
      <c r="B174" s="117">
        <v>3025201</v>
      </c>
      <c r="C174" t="s">
        <v>486</v>
      </c>
      <c r="D174" s="106">
        <v>0</v>
      </c>
      <c r="E174" s="106" t="s">
        <v>403</v>
      </c>
      <c r="F174" s="106" t="s">
        <v>409</v>
      </c>
      <c r="G174" t="s">
        <v>859</v>
      </c>
      <c r="H174" t="s">
        <v>872</v>
      </c>
      <c r="I174" t="s">
        <v>279</v>
      </c>
      <c r="J174">
        <v>657120</v>
      </c>
      <c r="K174" s="117" t="s">
        <v>12</v>
      </c>
      <c r="L174" s="106">
        <v>1</v>
      </c>
      <c r="M174" s="106" t="str">
        <f t="shared" si="70"/>
        <v>EHCP.I03</v>
      </c>
      <c r="N174" s="106">
        <v>400021</v>
      </c>
      <c r="O174" t="s">
        <v>142</v>
      </c>
      <c r="P174" t="s">
        <v>142</v>
      </c>
      <c r="Q174" t="s">
        <v>143</v>
      </c>
      <c r="R174" t="s">
        <v>144</v>
      </c>
      <c r="S174" t="s">
        <v>844</v>
      </c>
      <c r="T174" s="124">
        <v>112319.16333333333</v>
      </c>
      <c r="U174" t="str">
        <f t="shared" si="86"/>
        <v>5201.EHCP.I03.Ap251</v>
      </c>
      <c r="V174" t="str">
        <f t="shared" si="87"/>
        <v>Osidge School.5201.EHCP.I03.Ap25</v>
      </c>
      <c r="W174" s="118">
        <v>16129.74358974359</v>
      </c>
      <c r="X174" s="118" t="s">
        <v>24631</v>
      </c>
      <c r="Y174" s="118" t="s">
        <v>24632</v>
      </c>
      <c r="Z174" s="118">
        <v>8064.8717948717949</v>
      </c>
      <c r="AA174" s="97" t="str">
        <f t="shared" si="82"/>
        <v>5201EHCP.I03Jun25</v>
      </c>
      <c r="AB174" s="118" t="str">
        <f t="shared" si="83"/>
        <v>Osidge .5201EHCP.I03Jun25</v>
      </c>
      <c r="AC174" s="97">
        <f t="shared" si="80"/>
        <v>8812.4547948717955</v>
      </c>
      <c r="AE174" s="118"/>
      <c r="AF174" s="97">
        <f t="shared" si="85"/>
        <v>8812.4547948717955</v>
      </c>
      <c r="AG174" s="97">
        <f t="shared" si="85"/>
        <v>8812.4547948717955</v>
      </c>
      <c r="AH174" s="97">
        <f t="shared" si="85"/>
        <v>8812.4547948717955</v>
      </c>
      <c r="AI174" s="97">
        <f t="shared" si="85"/>
        <v>8812.4547948717955</v>
      </c>
      <c r="AJ174" s="97" t="str">
        <f t="shared" si="66"/>
        <v>5201.EHCP.I03.Sep241</v>
      </c>
      <c r="AK174" s="118" t="str">
        <f t="shared" si="67"/>
        <v>Osidge School.5201.EHCP.I03.Sep24</v>
      </c>
      <c r="AL174" s="97">
        <f t="shared" si="85"/>
        <v>8812.4547948717955</v>
      </c>
      <c r="AM174" s="97">
        <f t="shared" si="85"/>
        <v>8812.4547948717955</v>
      </c>
      <c r="AN174" s="97">
        <f t="shared" si="85"/>
        <v>8812.4547948717955</v>
      </c>
      <c r="AO174" s="97">
        <f t="shared" si="85"/>
        <v>8812.4547948717955</v>
      </c>
      <c r="AP174" s="97">
        <f t="shared" si="85"/>
        <v>8812.4547948717955</v>
      </c>
      <c r="AQ174" s="97">
        <f t="shared" si="85"/>
        <v>8812.4547948717955</v>
      </c>
      <c r="AR174" s="97">
        <f t="shared" si="85"/>
        <v>8812.4547948717955</v>
      </c>
      <c r="AS174" s="97">
        <f t="shared" si="88"/>
        <v>8812.4547948717955</v>
      </c>
      <c r="AT174" s="97">
        <f t="shared" si="88"/>
        <v>8812.4547948717955</v>
      </c>
      <c r="AU174" s="97">
        <f t="shared" si="88"/>
        <v>8812.4547948717955</v>
      </c>
      <c r="AV174" s="97">
        <f t="shared" si="88"/>
        <v>8812.4547948717955</v>
      </c>
      <c r="AW174" s="97">
        <f t="shared" si="88"/>
        <v>8812.4547948717955</v>
      </c>
      <c r="AX174" s="97">
        <f t="shared" si="88"/>
        <v>8812.4547948717955</v>
      </c>
      <c r="AY174" s="97">
        <f t="shared" si="88"/>
        <v>8812.4547948717955</v>
      </c>
      <c r="AZ174" s="97">
        <f t="shared" si="88"/>
        <v>8812.4547948717955</v>
      </c>
      <c r="BA174" s="97">
        <f t="shared" si="88"/>
        <v>8812.4547948717955</v>
      </c>
      <c r="BB174" s="97">
        <f t="shared" si="88"/>
        <v>8812.4547948717955</v>
      </c>
      <c r="BC174" s="97">
        <f t="shared" si="88"/>
        <v>8812.4547948717955</v>
      </c>
      <c r="BD174" s="97">
        <f t="shared" si="88"/>
        <v>8812.4547948717955</v>
      </c>
      <c r="BE174" s="119">
        <f t="shared" si="71"/>
        <v>112319.16333333333</v>
      </c>
      <c r="BF174" s="119">
        <f t="shared" si="72"/>
        <v>0</v>
      </c>
      <c r="BG174"/>
      <c r="BH174"/>
      <c r="BI174"/>
      <c r="BP174"/>
      <c r="BQ174"/>
      <c r="BR174"/>
      <c r="BS174"/>
      <c r="BT174"/>
    </row>
    <row r="175" spans="1:72" s="468" customFormat="1" x14ac:dyDescent="0.25">
      <c r="A175">
        <v>3025400</v>
      </c>
      <c r="B175" s="117">
        <v>3025400</v>
      </c>
      <c r="C175" t="s">
        <v>545</v>
      </c>
      <c r="D175" s="106">
        <v>0</v>
      </c>
      <c r="E175" s="106" t="s">
        <v>403</v>
      </c>
      <c r="F175" s="106" t="s">
        <v>393</v>
      </c>
      <c r="G175" t="s">
        <v>867</v>
      </c>
      <c r="H175" t="s">
        <v>873</v>
      </c>
      <c r="I175" t="s">
        <v>278</v>
      </c>
      <c r="J175">
        <v>657120</v>
      </c>
      <c r="K175" s="117" t="s">
        <v>12</v>
      </c>
      <c r="L175" s="106">
        <v>1</v>
      </c>
      <c r="M175" s="106" t="str">
        <f t="shared" si="70"/>
        <v>ARPs.I03</v>
      </c>
      <c r="N175" s="106">
        <v>145169</v>
      </c>
      <c r="O175" t="s">
        <v>309</v>
      </c>
      <c r="P175" t="s">
        <v>309</v>
      </c>
      <c r="Q175" t="s">
        <v>308</v>
      </c>
      <c r="R175" t="s">
        <v>829</v>
      </c>
      <c r="S175" t="s">
        <v>852</v>
      </c>
      <c r="T175" s="124">
        <v>408950.00999999995</v>
      </c>
      <c r="U175" t="str">
        <f t="shared" si="86"/>
        <v>5400.ARPs.I03.Ap251</v>
      </c>
      <c r="V175" t="str">
        <f t="shared" si="87"/>
        <v>Hendon School (Academy).5400.ARPs.I03.Ap25</v>
      </c>
      <c r="W175" s="118">
        <v>62915.384615384617</v>
      </c>
      <c r="X175" s="118" t="s">
        <v>24633</v>
      </c>
      <c r="Y175" s="118" t="s">
        <v>24634</v>
      </c>
      <c r="Z175" s="118">
        <v>31457.692307692309</v>
      </c>
      <c r="AA175" s="97" t="str">
        <f t="shared" si="82"/>
        <v>5400ARPs.I03Jun25</v>
      </c>
      <c r="AB175" s="118" t="str">
        <f t="shared" si="83"/>
        <v>Hendon .5400ARPs.I03Jun25</v>
      </c>
      <c r="AC175" s="97">
        <f t="shared" si="80"/>
        <v>31457.693307692301</v>
      </c>
      <c r="AE175" s="118"/>
      <c r="AF175" s="97">
        <f t="shared" si="85"/>
        <v>31457.693307692301</v>
      </c>
      <c r="AG175" s="97">
        <f t="shared" si="85"/>
        <v>31457.693307692301</v>
      </c>
      <c r="AH175" s="97">
        <f t="shared" si="85"/>
        <v>31457.693307692301</v>
      </c>
      <c r="AI175" s="97">
        <f t="shared" si="85"/>
        <v>31457.693307692301</v>
      </c>
      <c r="AJ175" s="97" t="str">
        <f t="shared" si="66"/>
        <v>5400.ARPs.I03.Sep241</v>
      </c>
      <c r="AK175" s="118" t="str">
        <f t="shared" si="67"/>
        <v>Hendon School (Academy).5400.ARPs.I03.Sep24</v>
      </c>
      <c r="AL175" s="97">
        <f t="shared" si="85"/>
        <v>31457.693307692301</v>
      </c>
      <c r="AM175" s="97">
        <f t="shared" si="85"/>
        <v>31457.693307692301</v>
      </c>
      <c r="AN175" s="97">
        <f t="shared" si="85"/>
        <v>31457.693307692301</v>
      </c>
      <c r="AO175" s="97">
        <f t="shared" si="85"/>
        <v>31457.693307692301</v>
      </c>
      <c r="AP175" s="97">
        <f t="shared" si="85"/>
        <v>31457.693307692301</v>
      </c>
      <c r="AQ175" s="97">
        <f t="shared" si="85"/>
        <v>31457.693307692301</v>
      </c>
      <c r="AR175" s="97">
        <f t="shared" si="85"/>
        <v>31457.693307692301</v>
      </c>
      <c r="AS175" s="97">
        <f t="shared" si="88"/>
        <v>31457.693307692301</v>
      </c>
      <c r="AT175" s="97">
        <f t="shared" si="88"/>
        <v>31457.693307692301</v>
      </c>
      <c r="AU175" s="97">
        <f t="shared" si="88"/>
        <v>31457.693307692301</v>
      </c>
      <c r="AV175" s="97">
        <f t="shared" si="88"/>
        <v>31457.693307692301</v>
      </c>
      <c r="AW175" s="97">
        <f t="shared" si="88"/>
        <v>31457.693307692301</v>
      </c>
      <c r="AX175" s="97">
        <f t="shared" si="88"/>
        <v>31457.693307692301</v>
      </c>
      <c r="AY175" s="97">
        <f t="shared" si="88"/>
        <v>31457.693307692301</v>
      </c>
      <c r="AZ175" s="97">
        <f t="shared" si="88"/>
        <v>31457.693307692301</v>
      </c>
      <c r="BA175" s="97">
        <f t="shared" si="88"/>
        <v>31457.693307692301</v>
      </c>
      <c r="BB175" s="97">
        <f t="shared" si="88"/>
        <v>31457.693307692301</v>
      </c>
      <c r="BC175" s="97">
        <f t="shared" si="88"/>
        <v>31457.693307692301</v>
      </c>
      <c r="BD175" s="97">
        <f t="shared" si="88"/>
        <v>31457.693307692301</v>
      </c>
      <c r="BE175" s="119">
        <f t="shared" si="71"/>
        <v>408950.00999999995</v>
      </c>
      <c r="BF175" s="119">
        <f t="shared" si="72"/>
        <v>0</v>
      </c>
      <c r="BG175"/>
      <c r="BH175"/>
      <c r="BI175"/>
      <c r="BP175"/>
      <c r="BQ175"/>
      <c r="BR175"/>
      <c r="BS175"/>
      <c r="BT175"/>
    </row>
    <row r="176" spans="1:72" s="468" customFormat="1" x14ac:dyDescent="0.25">
      <c r="A176">
        <v>3025400</v>
      </c>
      <c r="B176" s="117">
        <v>3025400</v>
      </c>
      <c r="C176" t="s">
        <v>545</v>
      </c>
      <c r="D176" s="106">
        <v>0</v>
      </c>
      <c r="E176" s="106" t="s">
        <v>403</v>
      </c>
      <c r="F176" s="106" t="s">
        <v>393</v>
      </c>
      <c r="G176" t="s">
        <v>865</v>
      </c>
      <c r="H176" t="s">
        <v>873</v>
      </c>
      <c r="I176" t="s">
        <v>279</v>
      </c>
      <c r="J176">
        <v>657120</v>
      </c>
      <c r="K176" s="117" t="s">
        <v>12</v>
      </c>
      <c r="L176" s="106">
        <v>1</v>
      </c>
      <c r="M176" s="106" t="str">
        <f t="shared" si="70"/>
        <v>EHCP.I03</v>
      </c>
      <c r="N176" s="106">
        <v>145169</v>
      </c>
      <c r="O176" t="s">
        <v>309</v>
      </c>
      <c r="P176" t="s">
        <v>309</v>
      </c>
      <c r="Q176" t="s">
        <v>308</v>
      </c>
      <c r="R176" t="s">
        <v>829</v>
      </c>
      <c r="S176" t="s">
        <v>850</v>
      </c>
      <c r="T176" s="124">
        <v>313547.41000000003</v>
      </c>
      <c r="U176" t="str">
        <f t="shared" si="86"/>
        <v>5400.EHCP.I03.Ap251</v>
      </c>
      <c r="V176" t="str">
        <f t="shared" si="87"/>
        <v>Hendon School (Academy).5400.EHCP.I03.Ap25</v>
      </c>
      <c r="W176" s="118">
        <v>49791.92256410257</v>
      </c>
      <c r="X176" s="118" t="s">
        <v>24635</v>
      </c>
      <c r="Y176" s="118" t="s">
        <v>24636</v>
      </c>
      <c r="Z176" s="118">
        <v>24895.961282051285</v>
      </c>
      <c r="AA176" s="97" t="str">
        <f t="shared" si="82"/>
        <v>5400EHCP.I03Jun25</v>
      </c>
      <c r="AB176" s="118" t="str">
        <f t="shared" si="83"/>
        <v>Hendon .5400EHCP.I03Jun25</v>
      </c>
      <c r="AC176" s="97">
        <f t="shared" si="80"/>
        <v>23885.952615384616</v>
      </c>
      <c r="AE176" s="118"/>
      <c r="AF176" s="97">
        <f t="shared" si="85"/>
        <v>23885.952615384616</v>
      </c>
      <c r="AG176" s="97">
        <f t="shared" si="85"/>
        <v>23885.952615384616</v>
      </c>
      <c r="AH176" s="97">
        <f t="shared" si="85"/>
        <v>23885.952615384616</v>
      </c>
      <c r="AI176" s="97">
        <f t="shared" si="85"/>
        <v>23885.952615384616</v>
      </c>
      <c r="AJ176" s="97" t="str">
        <f t="shared" si="66"/>
        <v>5400.EHCP.I03.Sep241</v>
      </c>
      <c r="AK176" s="118" t="str">
        <f t="shared" si="67"/>
        <v>Hendon School (Academy).5400.EHCP.I03.Sep24</v>
      </c>
      <c r="AL176" s="97">
        <f t="shared" si="85"/>
        <v>23885.952615384616</v>
      </c>
      <c r="AM176" s="97">
        <f t="shared" si="85"/>
        <v>23885.952615384616</v>
      </c>
      <c r="AN176" s="97">
        <f t="shared" si="85"/>
        <v>23885.952615384616</v>
      </c>
      <c r="AO176" s="97">
        <f t="shared" si="85"/>
        <v>23885.952615384616</v>
      </c>
      <c r="AP176" s="97">
        <f t="shared" si="85"/>
        <v>23885.952615384616</v>
      </c>
      <c r="AQ176" s="97">
        <f t="shared" si="85"/>
        <v>23885.952615384616</v>
      </c>
      <c r="AR176" s="97">
        <f t="shared" si="85"/>
        <v>23885.952615384616</v>
      </c>
      <c r="AS176" s="97">
        <f t="shared" si="88"/>
        <v>23885.952615384616</v>
      </c>
      <c r="AT176" s="97">
        <f t="shared" si="88"/>
        <v>23885.952615384616</v>
      </c>
      <c r="AU176" s="97">
        <f t="shared" si="88"/>
        <v>23885.952615384616</v>
      </c>
      <c r="AV176" s="97">
        <f t="shared" si="88"/>
        <v>23885.952615384616</v>
      </c>
      <c r="AW176" s="97">
        <f t="shared" si="88"/>
        <v>23885.952615384616</v>
      </c>
      <c r="AX176" s="97">
        <f t="shared" si="88"/>
        <v>23885.952615384616</v>
      </c>
      <c r="AY176" s="97">
        <f t="shared" si="88"/>
        <v>23885.952615384616</v>
      </c>
      <c r="AZ176" s="97">
        <f t="shared" si="88"/>
        <v>23885.952615384616</v>
      </c>
      <c r="BA176" s="97">
        <f t="shared" si="88"/>
        <v>23885.952615384616</v>
      </c>
      <c r="BB176" s="97">
        <f t="shared" si="88"/>
        <v>23885.952615384616</v>
      </c>
      <c r="BC176" s="97">
        <f t="shared" si="88"/>
        <v>23885.952615384616</v>
      </c>
      <c r="BD176" s="97">
        <f t="shared" si="88"/>
        <v>23885.952615384616</v>
      </c>
      <c r="BE176" s="119">
        <f t="shared" si="71"/>
        <v>313547.41000000003</v>
      </c>
      <c r="BF176" s="119">
        <f t="shared" si="72"/>
        <v>0</v>
      </c>
      <c r="BG176"/>
      <c r="BH176"/>
      <c r="BI176"/>
      <c r="BP176"/>
      <c r="BQ176"/>
      <c r="BR176"/>
      <c r="BS176"/>
      <c r="BT176"/>
    </row>
    <row r="177" spans="1:72" s="468" customFormat="1" x14ac:dyDescent="0.25">
      <c r="A177">
        <v>3025401</v>
      </c>
      <c r="B177" s="117">
        <v>3025401</v>
      </c>
      <c r="C177" t="s">
        <v>550</v>
      </c>
      <c r="D177" s="106">
        <v>0</v>
      </c>
      <c r="E177" s="106" t="s">
        <v>403</v>
      </c>
      <c r="F177" s="106" t="s">
        <v>393</v>
      </c>
      <c r="G177" t="s">
        <v>865</v>
      </c>
      <c r="H177" t="s">
        <v>873</v>
      </c>
      <c r="I177" t="s">
        <v>279</v>
      </c>
      <c r="J177">
        <v>657120</v>
      </c>
      <c r="K177" s="117" t="s">
        <v>12</v>
      </c>
      <c r="L177" s="106">
        <v>1</v>
      </c>
      <c r="M177" s="106" t="str">
        <f t="shared" si="70"/>
        <v>EHCP.I03</v>
      </c>
      <c r="N177" s="106">
        <v>139142</v>
      </c>
      <c r="O177" t="s">
        <v>550</v>
      </c>
      <c r="P177" t="s">
        <v>882</v>
      </c>
      <c r="Q177" t="s">
        <v>883</v>
      </c>
      <c r="R177" t="s">
        <v>4365</v>
      </c>
      <c r="S177" t="s">
        <v>850</v>
      </c>
      <c r="T177" s="124">
        <v>39030</v>
      </c>
      <c r="U177" t="str">
        <f t="shared" si="86"/>
        <v>5401.EHCP.I03.Ap251</v>
      </c>
      <c r="V177" t="str">
        <f t="shared" si="87"/>
        <v>Queen Elizabeth's School (Boys).5401.EHCP.I03.Ap25</v>
      </c>
      <c r="W177" s="118">
        <v>6004.6153846153848</v>
      </c>
      <c r="X177" s="118" t="s">
        <v>24637</v>
      </c>
      <c r="Y177" s="118" t="s">
        <v>24638</v>
      </c>
      <c r="Z177" s="118">
        <v>3002.3076923076924</v>
      </c>
      <c r="AA177" s="97" t="str">
        <f t="shared" si="82"/>
        <v>5401EHCP.I03Jun25</v>
      </c>
      <c r="AB177" s="118" t="str">
        <f t="shared" si="83"/>
        <v>Queen E.5401EHCP.I03Jun25</v>
      </c>
      <c r="AC177" s="97">
        <f t="shared" si="80"/>
        <v>3002.3076923076924</v>
      </c>
      <c r="AE177" s="118"/>
      <c r="AF177" s="97">
        <f t="shared" si="85"/>
        <v>3002.3076923076924</v>
      </c>
      <c r="AG177" s="97">
        <f t="shared" si="85"/>
        <v>3002.3076923076924</v>
      </c>
      <c r="AH177" s="97">
        <f t="shared" si="85"/>
        <v>3002.3076923076924</v>
      </c>
      <c r="AI177" s="97">
        <f t="shared" si="85"/>
        <v>3002.3076923076924</v>
      </c>
      <c r="AJ177" s="97" t="str">
        <f t="shared" si="66"/>
        <v>5401.EHCP.I03.Sep241</v>
      </c>
      <c r="AK177" s="118" t="str">
        <f t="shared" si="67"/>
        <v>Queen Elizabeth's School (Boys).5401.EHCP.I03.Sep24</v>
      </c>
      <c r="AL177" s="97">
        <f t="shared" si="85"/>
        <v>3002.3076923076924</v>
      </c>
      <c r="AM177" s="97">
        <f t="shared" si="85"/>
        <v>3002.3076923076924</v>
      </c>
      <c r="AN177" s="97">
        <f t="shared" si="85"/>
        <v>3002.3076923076924</v>
      </c>
      <c r="AO177" s="97">
        <f t="shared" si="85"/>
        <v>3002.3076923076924</v>
      </c>
      <c r="AP177" s="97">
        <f t="shared" si="85"/>
        <v>3002.3076923076924</v>
      </c>
      <c r="AQ177" s="97">
        <f t="shared" si="85"/>
        <v>3002.3076923076924</v>
      </c>
      <c r="AR177" s="97">
        <f t="shared" si="85"/>
        <v>3002.3076923076924</v>
      </c>
      <c r="AS177" s="97">
        <f t="shared" si="88"/>
        <v>3002.3076923076924</v>
      </c>
      <c r="AT177" s="97">
        <f t="shared" si="88"/>
        <v>3002.3076923076924</v>
      </c>
      <c r="AU177" s="97">
        <f t="shared" si="88"/>
        <v>3002.3076923076924</v>
      </c>
      <c r="AV177" s="97">
        <f t="shared" si="88"/>
        <v>3002.3076923076924</v>
      </c>
      <c r="AW177" s="97">
        <f t="shared" si="88"/>
        <v>3002.3076923076924</v>
      </c>
      <c r="AX177" s="97">
        <f t="shared" si="88"/>
        <v>3002.3076923076924</v>
      </c>
      <c r="AY177" s="97">
        <f t="shared" si="88"/>
        <v>3002.3076923076924</v>
      </c>
      <c r="AZ177" s="97">
        <f t="shared" si="88"/>
        <v>3002.3076923076924</v>
      </c>
      <c r="BA177" s="97">
        <f t="shared" si="88"/>
        <v>3002.3076923076924</v>
      </c>
      <c r="BB177" s="97">
        <f t="shared" si="88"/>
        <v>3002.3076923076924</v>
      </c>
      <c r="BC177" s="97">
        <f t="shared" si="88"/>
        <v>3002.3076923076924</v>
      </c>
      <c r="BD177" s="97">
        <f t="shared" si="88"/>
        <v>3002.3076923076924</v>
      </c>
      <c r="BE177" s="119">
        <f t="shared" si="71"/>
        <v>39030</v>
      </c>
      <c r="BF177" s="119">
        <f t="shared" si="72"/>
        <v>0</v>
      </c>
      <c r="BG177"/>
      <c r="BH177"/>
      <c r="BI177"/>
      <c r="BP177"/>
      <c r="BQ177"/>
      <c r="BR177"/>
      <c r="BS177"/>
      <c r="BT177"/>
    </row>
    <row r="178" spans="1:72" s="468" customFormat="1" x14ac:dyDescent="0.25">
      <c r="A178">
        <v>3025402</v>
      </c>
      <c r="B178" s="117">
        <v>3025402</v>
      </c>
      <c r="C178" t="s">
        <v>301</v>
      </c>
      <c r="D178" s="106">
        <v>0</v>
      </c>
      <c r="E178" s="106" t="s">
        <v>403</v>
      </c>
      <c r="F178" s="106" t="s">
        <v>393</v>
      </c>
      <c r="G178" t="s">
        <v>865</v>
      </c>
      <c r="H178" t="s">
        <v>873</v>
      </c>
      <c r="I178" t="s">
        <v>279</v>
      </c>
      <c r="J178">
        <v>657120</v>
      </c>
      <c r="K178" s="117" t="s">
        <v>12</v>
      </c>
      <c r="L178" s="106">
        <v>1</v>
      </c>
      <c r="M178" s="106" t="str">
        <f t="shared" si="70"/>
        <v>EHCP.I03</v>
      </c>
      <c r="N178" s="106">
        <v>144069</v>
      </c>
      <c r="O178" t="s">
        <v>301</v>
      </c>
      <c r="P178" t="s">
        <v>301</v>
      </c>
      <c r="Q178" t="s">
        <v>300</v>
      </c>
      <c r="R178" t="s">
        <v>830</v>
      </c>
      <c r="S178" t="s">
        <v>850</v>
      </c>
      <c r="T178" s="124">
        <v>590903.41333333333</v>
      </c>
      <c r="U178" t="str">
        <f t="shared" si="86"/>
        <v>5402.EHCP.I03.Ap251</v>
      </c>
      <c r="V178" t="str">
        <f t="shared" si="87"/>
        <v>Mill Hill County High School.5402.EHCP.I03.Ap25</v>
      </c>
      <c r="W178" s="118">
        <v>90908.21743589743</v>
      </c>
      <c r="X178" s="118" t="s">
        <v>24639</v>
      </c>
      <c r="Y178" s="118" t="s">
        <v>24640</v>
      </c>
      <c r="Z178" s="118">
        <v>45454.108717948715</v>
      </c>
      <c r="AA178" s="97" t="str">
        <f t="shared" si="82"/>
        <v>5402EHCP.I03Jun25</v>
      </c>
      <c r="AB178" s="118" t="str">
        <f t="shared" si="83"/>
        <v>Mill Hi.5402EHCP.I03Jun25</v>
      </c>
      <c r="AC178" s="97">
        <f t="shared" si="80"/>
        <v>45454.108717948722</v>
      </c>
      <c r="AE178" s="118"/>
      <c r="AF178" s="97">
        <f t="shared" si="85"/>
        <v>45454.108717948722</v>
      </c>
      <c r="AG178" s="97">
        <f t="shared" si="85"/>
        <v>45454.108717948722</v>
      </c>
      <c r="AH178" s="97">
        <f t="shared" si="85"/>
        <v>45454.108717948722</v>
      </c>
      <c r="AI178" s="97">
        <f t="shared" si="85"/>
        <v>45454.108717948722</v>
      </c>
      <c r="AJ178" s="97" t="str">
        <f t="shared" si="66"/>
        <v>5402.EHCP.I03.Sep241</v>
      </c>
      <c r="AK178" s="118" t="str">
        <f t="shared" si="67"/>
        <v>Mill Hill County High School.5402.EHCP.I03.Sep24</v>
      </c>
      <c r="AL178" s="97">
        <f t="shared" si="85"/>
        <v>45454.108717948722</v>
      </c>
      <c r="AM178" s="97">
        <f t="shared" si="85"/>
        <v>45454.108717948722</v>
      </c>
      <c r="AN178" s="97">
        <f t="shared" si="85"/>
        <v>45454.108717948722</v>
      </c>
      <c r="AO178" s="97">
        <f t="shared" si="85"/>
        <v>45454.108717948722</v>
      </c>
      <c r="AP178" s="97">
        <f t="shared" si="85"/>
        <v>45454.108717948722</v>
      </c>
      <c r="AQ178" s="97">
        <f t="shared" si="85"/>
        <v>45454.108717948722</v>
      </c>
      <c r="AR178" s="97">
        <f t="shared" si="85"/>
        <v>45454.108717948722</v>
      </c>
      <c r="AS178" s="97">
        <f t="shared" si="88"/>
        <v>45454.108717948722</v>
      </c>
      <c r="AT178" s="97">
        <f t="shared" si="88"/>
        <v>45454.108717948722</v>
      </c>
      <c r="AU178" s="97">
        <f t="shared" si="88"/>
        <v>45454.108717948722</v>
      </c>
      <c r="AV178" s="97">
        <f t="shared" si="88"/>
        <v>45454.108717948722</v>
      </c>
      <c r="AW178" s="97">
        <f t="shared" si="88"/>
        <v>45454.108717948722</v>
      </c>
      <c r="AX178" s="97">
        <f t="shared" si="88"/>
        <v>45454.108717948722</v>
      </c>
      <c r="AY178" s="97">
        <f t="shared" si="88"/>
        <v>45454.108717948722</v>
      </c>
      <c r="AZ178" s="97">
        <f t="shared" si="88"/>
        <v>45454.108717948722</v>
      </c>
      <c r="BA178" s="97">
        <f t="shared" si="88"/>
        <v>45454.108717948722</v>
      </c>
      <c r="BB178" s="97">
        <f t="shared" si="88"/>
        <v>45454.108717948722</v>
      </c>
      <c r="BC178" s="97">
        <f t="shared" si="88"/>
        <v>45454.108717948722</v>
      </c>
      <c r="BD178" s="97">
        <f t="shared" si="88"/>
        <v>45454.108717948722</v>
      </c>
      <c r="BE178" s="119">
        <f t="shared" si="71"/>
        <v>590903.41333333333</v>
      </c>
      <c r="BF178" s="119">
        <f t="shared" si="72"/>
        <v>0</v>
      </c>
      <c r="BG178"/>
      <c r="BH178"/>
      <c r="BI178"/>
      <c r="BP178"/>
      <c r="BQ178"/>
      <c r="BR178"/>
      <c r="BS178"/>
      <c r="BT178"/>
    </row>
    <row r="179" spans="1:72" s="468" customFormat="1" x14ac:dyDescent="0.25">
      <c r="A179">
        <v>3025404</v>
      </c>
      <c r="B179" s="117">
        <v>3025404</v>
      </c>
      <c r="C179" t="s">
        <v>552</v>
      </c>
      <c r="D179" s="106">
        <v>0</v>
      </c>
      <c r="E179" s="106" t="s">
        <v>400</v>
      </c>
      <c r="F179" s="106" t="s">
        <v>393</v>
      </c>
      <c r="G179" t="s">
        <v>864</v>
      </c>
      <c r="H179" t="s">
        <v>870</v>
      </c>
      <c r="I179" t="s">
        <v>279</v>
      </c>
      <c r="J179">
        <v>661225</v>
      </c>
      <c r="K179" s="117" t="s">
        <v>12</v>
      </c>
      <c r="L179" s="106">
        <v>1</v>
      </c>
      <c r="M179" s="106" t="str">
        <f t="shared" si="70"/>
        <v>EHCP.I03</v>
      </c>
      <c r="N179" s="106">
        <v>400029</v>
      </c>
      <c r="O179" t="s">
        <v>118</v>
      </c>
      <c r="P179" t="s">
        <v>118</v>
      </c>
      <c r="Q179" t="s">
        <v>119</v>
      </c>
      <c r="R179" t="s">
        <v>120</v>
      </c>
      <c r="S179" t="s">
        <v>849</v>
      </c>
      <c r="T179" s="124">
        <v>35399.5</v>
      </c>
      <c r="U179" t="str">
        <f t="shared" si="86"/>
        <v>5404.EHCP.I03.Ap251</v>
      </c>
      <c r="V179" t="str">
        <f t="shared" si="87"/>
        <v>St Michael's Catholic Grammar School.5404.EHCP.I03.Ap25</v>
      </c>
      <c r="W179" s="118">
        <v>4624.4615384615381</v>
      </c>
      <c r="X179" s="118" t="s">
        <v>24641</v>
      </c>
      <c r="Y179" s="118" t="s">
        <v>24642</v>
      </c>
      <c r="Z179" s="118">
        <v>2312.2307692307691</v>
      </c>
      <c r="AA179" s="97" t="str">
        <f t="shared" si="82"/>
        <v>5404EHCP.I03Jun25</v>
      </c>
      <c r="AB179" s="118" t="str">
        <f t="shared" si="83"/>
        <v>St Mich.5404EHCP.I03Jun25</v>
      </c>
      <c r="AC179" s="97">
        <f t="shared" si="80"/>
        <v>2846.2807692307697</v>
      </c>
      <c r="AE179" s="118"/>
      <c r="AF179" s="97">
        <f t="shared" si="85"/>
        <v>2846.2807692307697</v>
      </c>
      <c r="AG179" s="97">
        <f t="shared" si="85"/>
        <v>2846.2807692307697</v>
      </c>
      <c r="AH179" s="97">
        <f t="shared" si="85"/>
        <v>2846.2807692307697</v>
      </c>
      <c r="AI179" s="97">
        <f t="shared" si="85"/>
        <v>2846.2807692307697</v>
      </c>
      <c r="AJ179" s="97" t="str">
        <f t="shared" si="66"/>
        <v>5404.EHCP.I03.Sep241</v>
      </c>
      <c r="AK179" s="118" t="str">
        <f t="shared" si="67"/>
        <v>St Michael's Catholic Grammar School.5404.EHCP.I03.Sep24</v>
      </c>
      <c r="AL179" s="97">
        <f t="shared" si="85"/>
        <v>2846.2807692307697</v>
      </c>
      <c r="AM179" s="97">
        <f t="shared" si="85"/>
        <v>2846.2807692307697</v>
      </c>
      <c r="AN179" s="97">
        <f t="shared" si="85"/>
        <v>2846.2807692307697</v>
      </c>
      <c r="AO179" s="97">
        <f t="shared" si="85"/>
        <v>2846.2807692307697</v>
      </c>
      <c r="AP179" s="97">
        <f t="shared" si="85"/>
        <v>2846.2807692307697</v>
      </c>
      <c r="AQ179" s="97">
        <f t="shared" si="85"/>
        <v>2846.2807692307697</v>
      </c>
      <c r="AR179" s="97">
        <f t="shared" si="85"/>
        <v>2846.2807692307697</v>
      </c>
      <c r="AS179" s="97">
        <f t="shared" si="88"/>
        <v>2846.2807692307697</v>
      </c>
      <c r="AT179" s="97">
        <f t="shared" si="88"/>
        <v>2846.2807692307697</v>
      </c>
      <c r="AU179" s="97">
        <f t="shared" si="88"/>
        <v>2846.2807692307697</v>
      </c>
      <c r="AV179" s="97">
        <f t="shared" si="88"/>
        <v>2846.2807692307697</v>
      </c>
      <c r="AW179" s="97">
        <f t="shared" si="88"/>
        <v>2846.2807692307697</v>
      </c>
      <c r="AX179" s="97">
        <f t="shared" si="88"/>
        <v>2846.2807692307697</v>
      </c>
      <c r="AY179" s="97">
        <f t="shared" si="88"/>
        <v>2846.2807692307697</v>
      </c>
      <c r="AZ179" s="97">
        <f t="shared" si="88"/>
        <v>2846.2807692307697</v>
      </c>
      <c r="BA179" s="97">
        <f t="shared" si="88"/>
        <v>2846.2807692307697</v>
      </c>
      <c r="BB179" s="97">
        <f t="shared" si="88"/>
        <v>2846.2807692307697</v>
      </c>
      <c r="BC179" s="97">
        <f t="shared" si="88"/>
        <v>2846.2807692307697</v>
      </c>
      <c r="BD179" s="97">
        <f t="shared" si="88"/>
        <v>2846.2807692307697</v>
      </c>
      <c r="BE179" s="119">
        <f t="shared" si="71"/>
        <v>35399.5</v>
      </c>
      <c r="BF179" s="119">
        <f t="shared" si="72"/>
        <v>0</v>
      </c>
      <c r="BG179"/>
      <c r="BH179"/>
      <c r="BI179"/>
      <c r="BP179"/>
      <c r="BQ179"/>
      <c r="BR179"/>
      <c r="BS179"/>
      <c r="BT179"/>
    </row>
    <row r="180" spans="1:72" s="468" customFormat="1" x14ac:dyDescent="0.25">
      <c r="A180">
        <v>3025405</v>
      </c>
      <c r="B180" s="117">
        <v>3025405</v>
      </c>
      <c r="C180" t="s">
        <v>542</v>
      </c>
      <c r="D180" s="106">
        <v>0</v>
      </c>
      <c r="E180" s="106" t="s">
        <v>400</v>
      </c>
      <c r="F180" s="106" t="s">
        <v>393</v>
      </c>
      <c r="G180" t="s">
        <v>864</v>
      </c>
      <c r="H180" t="s">
        <v>870</v>
      </c>
      <c r="I180" t="s">
        <v>279</v>
      </c>
      <c r="J180">
        <v>661225</v>
      </c>
      <c r="K180" s="117" t="s">
        <v>12</v>
      </c>
      <c r="L180" s="106">
        <v>1</v>
      </c>
      <c r="M180" s="106" t="str">
        <f t="shared" si="70"/>
        <v>EHCP.I03</v>
      </c>
      <c r="N180" s="106">
        <v>400041</v>
      </c>
      <c r="O180" t="s">
        <v>220</v>
      </c>
      <c r="P180" t="s">
        <v>220</v>
      </c>
      <c r="Q180" t="s">
        <v>221</v>
      </c>
      <c r="R180" t="s">
        <v>222</v>
      </c>
      <c r="S180" t="s">
        <v>849</v>
      </c>
      <c r="T180" s="124">
        <v>209021</v>
      </c>
      <c r="U180" t="str">
        <f t="shared" si="86"/>
        <v>5405.EHCP.I03.Ap251</v>
      </c>
      <c r="V180" t="str">
        <f t="shared" si="87"/>
        <v>Finchley Catholic High School.5405.EHCP.I03.Ap25</v>
      </c>
      <c r="W180" s="118">
        <v>32157.076923076922</v>
      </c>
      <c r="X180" s="118" t="s">
        <v>24643</v>
      </c>
      <c r="Y180" s="118" t="s">
        <v>24644</v>
      </c>
      <c r="Z180" s="118">
        <v>16078.538461538461</v>
      </c>
      <c r="AA180" s="97" t="str">
        <f t="shared" si="82"/>
        <v>5405EHCP.I03Jun25</v>
      </c>
      <c r="AB180" s="118" t="str">
        <f t="shared" si="83"/>
        <v>Finchle.5405EHCP.I03Jun25</v>
      </c>
      <c r="AC180" s="97">
        <f t="shared" si="80"/>
        <v>16078.538461538463</v>
      </c>
      <c r="AE180" s="118"/>
      <c r="AF180" s="97">
        <f t="shared" si="85"/>
        <v>16078.538461538463</v>
      </c>
      <c r="AG180" s="97">
        <f t="shared" si="85"/>
        <v>16078.538461538463</v>
      </c>
      <c r="AH180" s="97">
        <f t="shared" si="85"/>
        <v>16078.538461538463</v>
      </c>
      <c r="AI180" s="97">
        <f t="shared" si="85"/>
        <v>16078.538461538463</v>
      </c>
      <c r="AJ180" s="97" t="str">
        <f t="shared" si="66"/>
        <v>5405.EHCP.I03.Sep241</v>
      </c>
      <c r="AK180" s="118" t="str">
        <f t="shared" si="67"/>
        <v>Finchley Catholic High School.5405.EHCP.I03.Sep24</v>
      </c>
      <c r="AL180" s="97">
        <f t="shared" ref="AF180:AR197" si="89">($T180-($W180+$Z180))/10</f>
        <v>16078.538461538463</v>
      </c>
      <c r="AM180" s="97">
        <f t="shared" si="89"/>
        <v>16078.538461538463</v>
      </c>
      <c r="AN180" s="97">
        <f t="shared" si="89"/>
        <v>16078.538461538463</v>
      </c>
      <c r="AO180" s="97">
        <f t="shared" si="89"/>
        <v>16078.538461538463</v>
      </c>
      <c r="AP180" s="97">
        <f t="shared" si="89"/>
        <v>16078.538461538463</v>
      </c>
      <c r="AQ180" s="97">
        <f t="shared" si="89"/>
        <v>16078.538461538463</v>
      </c>
      <c r="AR180" s="97">
        <f t="shared" si="89"/>
        <v>16078.538461538463</v>
      </c>
      <c r="AS180" s="97">
        <f t="shared" si="88"/>
        <v>16078.538461538463</v>
      </c>
      <c r="AT180" s="97">
        <f t="shared" si="88"/>
        <v>16078.538461538463</v>
      </c>
      <c r="AU180" s="97">
        <f t="shared" si="88"/>
        <v>16078.538461538463</v>
      </c>
      <c r="AV180" s="97">
        <f t="shared" si="88"/>
        <v>16078.538461538463</v>
      </c>
      <c r="AW180" s="97">
        <f t="shared" si="88"/>
        <v>16078.538461538463</v>
      </c>
      <c r="AX180" s="97">
        <f t="shared" si="88"/>
        <v>16078.538461538463</v>
      </c>
      <c r="AY180" s="97">
        <f t="shared" si="88"/>
        <v>16078.538461538463</v>
      </c>
      <c r="AZ180" s="97">
        <f t="shared" si="88"/>
        <v>16078.538461538463</v>
      </c>
      <c r="BA180" s="97">
        <f t="shared" si="88"/>
        <v>16078.538461538463</v>
      </c>
      <c r="BB180" s="97">
        <f t="shared" si="88"/>
        <v>16078.538461538463</v>
      </c>
      <c r="BC180" s="97">
        <f t="shared" si="88"/>
        <v>16078.538461538463</v>
      </c>
      <c r="BD180" s="97">
        <f t="shared" si="88"/>
        <v>16078.538461538463</v>
      </c>
      <c r="BE180" s="119">
        <f t="shared" si="71"/>
        <v>209021.00000000006</v>
      </c>
      <c r="BF180" s="119">
        <f t="shared" si="72"/>
        <v>0</v>
      </c>
      <c r="BG180"/>
      <c r="BH180"/>
      <c r="BI180"/>
      <c r="BP180"/>
      <c r="BQ180"/>
      <c r="BR180"/>
      <c r="BS180"/>
      <c r="BT180"/>
    </row>
    <row r="181" spans="1:72" s="468" customFormat="1" x14ac:dyDescent="0.25">
      <c r="A181">
        <v>3025406</v>
      </c>
      <c r="B181" s="117">
        <v>3025406</v>
      </c>
      <c r="C181" t="s">
        <v>291</v>
      </c>
      <c r="D181" s="106">
        <v>0</v>
      </c>
      <c r="E181" s="106" t="s">
        <v>403</v>
      </c>
      <c r="F181" s="106" t="s">
        <v>393</v>
      </c>
      <c r="G181" t="s">
        <v>865</v>
      </c>
      <c r="H181" t="s">
        <v>873</v>
      </c>
      <c r="I181" t="s">
        <v>279</v>
      </c>
      <c r="J181">
        <v>657120</v>
      </c>
      <c r="K181" s="117" t="s">
        <v>12</v>
      </c>
      <c r="L181" s="106">
        <v>1</v>
      </c>
      <c r="M181" s="106" t="str">
        <f t="shared" si="70"/>
        <v>EHCP.I03</v>
      </c>
      <c r="N181" s="106">
        <v>140909</v>
      </c>
      <c r="O181" t="s">
        <v>291</v>
      </c>
      <c r="P181" t="s">
        <v>291</v>
      </c>
      <c r="Q181" t="s">
        <v>290</v>
      </c>
      <c r="R181" t="s">
        <v>831</v>
      </c>
      <c r="S181" t="s">
        <v>850</v>
      </c>
      <c r="T181" s="124">
        <v>164845.6</v>
      </c>
      <c r="U181" t="str">
        <f t="shared" si="86"/>
        <v>5406.EHCP.I03.Ap251</v>
      </c>
      <c r="V181" t="str">
        <f t="shared" si="87"/>
        <v>Ashmole Academy.5406.EHCP.I03.Ap25</v>
      </c>
      <c r="W181" s="118">
        <v>25123.038461538461</v>
      </c>
      <c r="X181" s="118" t="s">
        <v>24645</v>
      </c>
      <c r="Y181" s="118" t="s">
        <v>24646</v>
      </c>
      <c r="Z181" s="118">
        <v>12561.51923076923</v>
      </c>
      <c r="AA181" s="97" t="str">
        <f t="shared" si="82"/>
        <v>5406EHCP.I03Jun25</v>
      </c>
      <c r="AB181" s="118" t="str">
        <f t="shared" si="83"/>
        <v>Ashmole.5406EHCP.I03Jun25</v>
      </c>
      <c r="AC181" s="97">
        <f t="shared" si="80"/>
        <v>12716.104230769231</v>
      </c>
      <c r="AE181" s="118"/>
      <c r="AF181" s="97">
        <f t="shared" si="89"/>
        <v>12716.104230769231</v>
      </c>
      <c r="AG181" s="97">
        <f t="shared" si="89"/>
        <v>12716.104230769231</v>
      </c>
      <c r="AH181" s="97">
        <f t="shared" si="89"/>
        <v>12716.104230769231</v>
      </c>
      <c r="AI181" s="97">
        <f t="shared" si="89"/>
        <v>12716.104230769231</v>
      </c>
      <c r="AJ181" s="97" t="str">
        <f t="shared" si="66"/>
        <v>5406.EHCP.I03.Sep241</v>
      </c>
      <c r="AK181" s="118" t="str">
        <f t="shared" si="67"/>
        <v>Ashmole Academy.5406.EHCP.I03.Sep24</v>
      </c>
      <c r="AL181" s="97">
        <f t="shared" si="89"/>
        <v>12716.104230769231</v>
      </c>
      <c r="AM181" s="97">
        <f t="shared" si="89"/>
        <v>12716.104230769231</v>
      </c>
      <c r="AN181" s="97">
        <f t="shared" si="89"/>
        <v>12716.104230769231</v>
      </c>
      <c r="AO181" s="97">
        <f t="shared" si="89"/>
        <v>12716.104230769231</v>
      </c>
      <c r="AP181" s="97">
        <f t="shared" si="89"/>
        <v>12716.104230769231</v>
      </c>
      <c r="AQ181" s="97">
        <f t="shared" si="89"/>
        <v>12716.104230769231</v>
      </c>
      <c r="AR181" s="97">
        <f t="shared" si="89"/>
        <v>12716.104230769231</v>
      </c>
      <c r="AS181" s="97">
        <f t="shared" si="88"/>
        <v>12716.104230769231</v>
      </c>
      <c r="AT181" s="97">
        <f t="shared" si="88"/>
        <v>12716.104230769231</v>
      </c>
      <c r="AU181" s="97">
        <f t="shared" si="88"/>
        <v>12716.104230769231</v>
      </c>
      <c r="AV181" s="97">
        <f t="shared" si="88"/>
        <v>12716.104230769231</v>
      </c>
      <c r="AW181" s="97">
        <f t="shared" si="88"/>
        <v>12716.104230769231</v>
      </c>
      <c r="AX181" s="97">
        <f t="shared" si="88"/>
        <v>12716.104230769231</v>
      </c>
      <c r="AY181" s="97">
        <f t="shared" si="88"/>
        <v>12716.104230769231</v>
      </c>
      <c r="AZ181" s="97">
        <f t="shared" si="88"/>
        <v>12716.104230769231</v>
      </c>
      <c r="BA181" s="97">
        <f t="shared" si="88"/>
        <v>12716.104230769231</v>
      </c>
      <c r="BB181" s="97">
        <f t="shared" si="88"/>
        <v>12716.104230769231</v>
      </c>
      <c r="BC181" s="97">
        <f t="shared" si="88"/>
        <v>12716.104230769231</v>
      </c>
      <c r="BD181" s="97">
        <f t="shared" si="88"/>
        <v>12716.104230769231</v>
      </c>
      <c r="BE181" s="119">
        <f t="shared" si="71"/>
        <v>164845.6</v>
      </c>
      <c r="BF181" s="119">
        <f t="shared" si="72"/>
        <v>0</v>
      </c>
      <c r="BG181"/>
      <c r="BH181"/>
      <c r="BI181"/>
      <c r="BP181"/>
      <c r="BQ181"/>
      <c r="BR181"/>
      <c r="BS181"/>
      <c r="BT181"/>
    </row>
    <row r="182" spans="1:72" s="468" customFormat="1" x14ac:dyDescent="0.25">
      <c r="A182">
        <v>3025407</v>
      </c>
      <c r="B182" s="117">
        <v>3025407</v>
      </c>
      <c r="C182" t="s">
        <v>553</v>
      </c>
      <c r="D182" s="106">
        <v>0</v>
      </c>
      <c r="E182" s="106" t="s">
        <v>400</v>
      </c>
      <c r="F182" s="106" t="s">
        <v>393</v>
      </c>
      <c r="G182" t="s">
        <v>864</v>
      </c>
      <c r="H182" t="s">
        <v>870</v>
      </c>
      <c r="I182" t="s">
        <v>279</v>
      </c>
      <c r="J182">
        <v>661225</v>
      </c>
      <c r="K182" s="117" t="s">
        <v>12</v>
      </c>
      <c r="L182" s="106">
        <v>1</v>
      </c>
      <c r="M182" s="106" t="str">
        <f t="shared" si="70"/>
        <v>EHCP.I03</v>
      </c>
      <c r="N182" s="106">
        <v>400013</v>
      </c>
      <c r="O182" t="s">
        <v>55</v>
      </c>
      <c r="P182" t="s">
        <v>55</v>
      </c>
      <c r="Q182" t="s">
        <v>56</v>
      </c>
      <c r="R182" t="s">
        <v>57</v>
      </c>
      <c r="S182" t="s">
        <v>849</v>
      </c>
      <c r="T182" s="124">
        <v>205638.01</v>
      </c>
      <c r="U182" t="str">
        <f t="shared" si="86"/>
        <v>5407.EHCP.I03.Ap251</v>
      </c>
      <c r="V182" t="str">
        <f t="shared" si="87"/>
        <v>St James' Catholic High School.5407.EHCP.I03.Ap25</v>
      </c>
      <c r="W182" s="118">
        <v>36106.153846153844</v>
      </c>
      <c r="X182" s="118" t="s">
        <v>24647</v>
      </c>
      <c r="Y182" s="118" t="s">
        <v>24648</v>
      </c>
      <c r="Z182" s="118">
        <v>18053.076923076922</v>
      </c>
      <c r="AA182" s="97" t="str">
        <f t="shared" si="82"/>
        <v>5407EHCP.I03Jun25</v>
      </c>
      <c r="AB182" s="118" t="str">
        <f t="shared" si="83"/>
        <v>St. Jam.5407EHCP.I03Jun25</v>
      </c>
      <c r="AC182" s="97">
        <f t="shared" si="80"/>
        <v>15147.877923076925</v>
      </c>
      <c r="AE182" s="118"/>
      <c r="AF182" s="97">
        <f t="shared" si="89"/>
        <v>15147.877923076925</v>
      </c>
      <c r="AG182" s="97">
        <f t="shared" si="89"/>
        <v>15147.877923076925</v>
      </c>
      <c r="AH182" s="97">
        <f t="shared" si="89"/>
        <v>15147.877923076925</v>
      </c>
      <c r="AI182" s="97">
        <f t="shared" si="89"/>
        <v>15147.877923076925</v>
      </c>
      <c r="AJ182" s="97" t="str">
        <f t="shared" si="66"/>
        <v>5407.EHCP.I03.Sep241</v>
      </c>
      <c r="AK182" s="118" t="str">
        <f t="shared" si="67"/>
        <v>St James' Catholic High School.5407.EHCP.I03.Sep24</v>
      </c>
      <c r="AL182" s="97">
        <f t="shared" si="89"/>
        <v>15147.877923076925</v>
      </c>
      <c r="AM182" s="97">
        <f t="shared" si="89"/>
        <v>15147.877923076925</v>
      </c>
      <c r="AN182" s="97">
        <f t="shared" si="89"/>
        <v>15147.877923076925</v>
      </c>
      <c r="AO182" s="97">
        <f t="shared" si="89"/>
        <v>15147.877923076925</v>
      </c>
      <c r="AP182" s="97">
        <f t="shared" si="89"/>
        <v>15147.877923076925</v>
      </c>
      <c r="AQ182" s="97">
        <f t="shared" si="89"/>
        <v>15147.877923076925</v>
      </c>
      <c r="AR182" s="97">
        <f t="shared" si="89"/>
        <v>15147.877923076925</v>
      </c>
      <c r="AS182" s="97">
        <f t="shared" si="88"/>
        <v>15147.877923076925</v>
      </c>
      <c r="AT182" s="97">
        <f t="shared" si="88"/>
        <v>15147.877923076925</v>
      </c>
      <c r="AU182" s="97">
        <f t="shared" si="88"/>
        <v>15147.877923076925</v>
      </c>
      <c r="AV182" s="97">
        <f t="shared" si="88"/>
        <v>15147.877923076925</v>
      </c>
      <c r="AW182" s="97">
        <f t="shared" si="88"/>
        <v>15147.877923076925</v>
      </c>
      <c r="AX182" s="97">
        <f t="shared" si="88"/>
        <v>15147.877923076925</v>
      </c>
      <c r="AY182" s="97">
        <f t="shared" si="88"/>
        <v>15147.877923076925</v>
      </c>
      <c r="AZ182" s="97">
        <f t="shared" si="88"/>
        <v>15147.877923076925</v>
      </c>
      <c r="BA182" s="97">
        <f t="shared" si="88"/>
        <v>15147.877923076925</v>
      </c>
      <c r="BB182" s="97">
        <f t="shared" si="88"/>
        <v>15147.877923076925</v>
      </c>
      <c r="BC182" s="97">
        <f t="shared" si="88"/>
        <v>15147.877923076925</v>
      </c>
      <c r="BD182" s="97">
        <f t="shared" si="88"/>
        <v>15147.877923076925</v>
      </c>
      <c r="BE182" s="119">
        <f t="shared" si="71"/>
        <v>205638.00999999998</v>
      </c>
      <c r="BF182" s="119">
        <f t="shared" si="72"/>
        <v>0</v>
      </c>
      <c r="BG182"/>
      <c r="BH182"/>
      <c r="BI182"/>
      <c r="BP182"/>
      <c r="BQ182"/>
      <c r="BR182"/>
      <c r="BS182"/>
      <c r="BT182"/>
    </row>
    <row r="183" spans="1:72" s="468" customFormat="1" x14ac:dyDescent="0.25">
      <c r="A183">
        <v>3025408</v>
      </c>
      <c r="B183" s="117">
        <v>3025408</v>
      </c>
      <c r="C183" t="s">
        <v>538</v>
      </c>
      <c r="D183" s="106">
        <v>0</v>
      </c>
      <c r="E183" s="106" t="s">
        <v>403</v>
      </c>
      <c r="F183" s="106" t="s">
        <v>393</v>
      </c>
      <c r="G183" t="s">
        <v>865</v>
      </c>
      <c r="H183" t="s">
        <v>873</v>
      </c>
      <c r="I183" t="s">
        <v>279</v>
      </c>
      <c r="J183">
        <v>657120</v>
      </c>
      <c r="K183" s="117" t="s">
        <v>12</v>
      </c>
      <c r="L183" s="106">
        <v>1</v>
      </c>
      <c r="M183" s="106" t="str">
        <f t="shared" si="70"/>
        <v>EHCP.I03</v>
      </c>
      <c r="N183" s="106">
        <v>156628</v>
      </c>
      <c r="O183" t="s">
        <v>333</v>
      </c>
      <c r="P183" t="s">
        <v>333</v>
      </c>
      <c r="Q183" t="s">
        <v>332</v>
      </c>
      <c r="R183" t="s">
        <v>832</v>
      </c>
      <c r="S183" t="s">
        <v>850</v>
      </c>
      <c r="T183" s="124">
        <v>40962.410000000003</v>
      </c>
      <c r="U183" t="str">
        <f t="shared" si="86"/>
        <v>5408.EHCP.I03.Ap251</v>
      </c>
      <c r="V183" t="str">
        <f t="shared" si="87"/>
        <v>Bishop Douglass Catholic School Academy.5408.EHCP.I03.Ap25</v>
      </c>
      <c r="W183" s="118">
        <v>5036.7692307692305</v>
      </c>
      <c r="X183" s="118" t="s">
        <v>24649</v>
      </c>
      <c r="Y183" s="118" t="s">
        <v>24650</v>
      </c>
      <c r="Z183" s="118">
        <v>2518.3846153846152</v>
      </c>
      <c r="AA183" s="97" t="str">
        <f t="shared" si="82"/>
        <v>5408EHCP.I03Jun25</v>
      </c>
      <c r="AB183" s="118" t="str">
        <f t="shared" si="83"/>
        <v>Bishop .5408EHCP.I03Jun25</v>
      </c>
      <c r="AC183" s="97">
        <f t="shared" si="80"/>
        <v>3340.725615384616</v>
      </c>
      <c r="AE183" s="118"/>
      <c r="AF183" s="97">
        <f t="shared" si="89"/>
        <v>3340.725615384616</v>
      </c>
      <c r="AG183" s="97">
        <f t="shared" si="89"/>
        <v>3340.725615384616</v>
      </c>
      <c r="AH183" s="97">
        <f t="shared" si="89"/>
        <v>3340.725615384616</v>
      </c>
      <c r="AI183" s="97">
        <f t="shared" si="89"/>
        <v>3340.725615384616</v>
      </c>
      <c r="AJ183" s="97" t="str">
        <f t="shared" si="66"/>
        <v>5408.EHCP.I03.Sep241</v>
      </c>
      <c r="AK183" s="118" t="str">
        <f t="shared" si="67"/>
        <v>Bishop Douglass Catholic School Academy.5408.EHCP.I03.Sep24</v>
      </c>
      <c r="AL183" s="97">
        <f t="shared" si="89"/>
        <v>3340.725615384616</v>
      </c>
      <c r="AM183" s="97">
        <f t="shared" si="89"/>
        <v>3340.725615384616</v>
      </c>
      <c r="AN183" s="97">
        <f t="shared" si="89"/>
        <v>3340.725615384616</v>
      </c>
      <c r="AO183" s="97">
        <f t="shared" si="89"/>
        <v>3340.725615384616</v>
      </c>
      <c r="AP183" s="97">
        <f t="shared" si="89"/>
        <v>3340.725615384616</v>
      </c>
      <c r="AQ183" s="97">
        <f t="shared" si="89"/>
        <v>3340.725615384616</v>
      </c>
      <c r="AR183" s="97">
        <f t="shared" si="89"/>
        <v>3340.725615384616</v>
      </c>
      <c r="AS183" s="97">
        <f t="shared" si="88"/>
        <v>3340.725615384616</v>
      </c>
      <c r="AT183" s="97">
        <f t="shared" si="88"/>
        <v>3340.725615384616</v>
      </c>
      <c r="AU183" s="97">
        <f t="shared" si="88"/>
        <v>3340.725615384616</v>
      </c>
      <c r="AV183" s="97">
        <f t="shared" si="88"/>
        <v>3340.725615384616</v>
      </c>
      <c r="AW183" s="97">
        <f t="shared" si="88"/>
        <v>3340.725615384616</v>
      </c>
      <c r="AX183" s="97">
        <f t="shared" si="88"/>
        <v>3340.725615384616</v>
      </c>
      <c r="AY183" s="97">
        <f t="shared" si="88"/>
        <v>3340.725615384616</v>
      </c>
      <c r="AZ183" s="97">
        <f t="shared" si="88"/>
        <v>3340.725615384616</v>
      </c>
      <c r="BA183" s="97">
        <f t="shared" si="88"/>
        <v>3340.725615384616</v>
      </c>
      <c r="BB183" s="97">
        <f t="shared" si="88"/>
        <v>3340.725615384616</v>
      </c>
      <c r="BC183" s="97">
        <f t="shared" si="88"/>
        <v>3340.725615384616</v>
      </c>
      <c r="BD183" s="97">
        <f t="shared" si="88"/>
        <v>3340.725615384616</v>
      </c>
      <c r="BE183" s="119">
        <f t="shared" si="71"/>
        <v>40962.410000000011</v>
      </c>
      <c r="BF183" s="119">
        <f t="shared" si="72"/>
        <v>0</v>
      </c>
      <c r="BG183"/>
      <c r="BH183"/>
      <c r="BI183"/>
      <c r="BP183"/>
      <c r="BQ183"/>
      <c r="BR183"/>
      <c r="BS183"/>
      <c r="BT183"/>
    </row>
    <row r="184" spans="1:72" s="468" customFormat="1" x14ac:dyDescent="0.25">
      <c r="A184">
        <v>3025409</v>
      </c>
      <c r="B184" s="117">
        <v>3025409</v>
      </c>
      <c r="C184" t="s">
        <v>311</v>
      </c>
      <c r="D184" s="106">
        <v>0</v>
      </c>
      <c r="E184" s="106" t="s">
        <v>403</v>
      </c>
      <c r="F184" s="106" t="s">
        <v>393</v>
      </c>
      <c r="G184" t="s">
        <v>865</v>
      </c>
      <c r="H184" t="s">
        <v>873</v>
      </c>
      <c r="I184" t="s">
        <v>279</v>
      </c>
      <c r="J184">
        <v>657120</v>
      </c>
      <c r="K184" s="117" t="s">
        <v>12</v>
      </c>
      <c r="L184" s="106">
        <v>1</v>
      </c>
      <c r="M184" s="106" t="str">
        <f t="shared" si="70"/>
        <v>EHCP.I03</v>
      </c>
      <c r="N184" s="106">
        <v>145386</v>
      </c>
      <c r="O184" t="s">
        <v>311</v>
      </c>
      <c r="P184" t="s">
        <v>311</v>
      </c>
      <c r="Q184" t="s">
        <v>310</v>
      </c>
      <c r="R184" t="s">
        <v>833</v>
      </c>
      <c r="S184" t="s">
        <v>850</v>
      </c>
      <c r="T184" s="124">
        <v>484865</v>
      </c>
      <c r="U184" t="str">
        <f t="shared" si="86"/>
        <v>5409.EHCP.I03.Ap251</v>
      </c>
      <c r="V184" t="str">
        <f t="shared" si="87"/>
        <v>Hasmonean High School.5409.EHCP.I03.Ap25</v>
      </c>
      <c r="W184" s="118">
        <v>75262.692307692312</v>
      </c>
      <c r="X184" s="118" t="s">
        <v>24651</v>
      </c>
      <c r="Y184" s="118" t="s">
        <v>24652</v>
      </c>
      <c r="Z184" s="118">
        <v>37631.346153846156</v>
      </c>
      <c r="AA184" s="97" t="str">
        <f t="shared" si="82"/>
        <v>5409EHCP.I03Jun25</v>
      </c>
      <c r="AB184" s="118" t="str">
        <f t="shared" si="83"/>
        <v>Hasmone.5409EHCP.I03Jun25</v>
      </c>
      <c r="AC184" s="97">
        <f t="shared" si="80"/>
        <v>37197.096153846149</v>
      </c>
      <c r="AE184" s="118"/>
      <c r="AF184" s="97">
        <f t="shared" si="89"/>
        <v>37197.096153846149</v>
      </c>
      <c r="AG184" s="97">
        <f t="shared" si="89"/>
        <v>37197.096153846149</v>
      </c>
      <c r="AH184" s="97">
        <f t="shared" si="89"/>
        <v>37197.096153846149</v>
      </c>
      <c r="AI184" s="97">
        <f t="shared" si="89"/>
        <v>37197.096153846149</v>
      </c>
      <c r="AJ184" s="97" t="str">
        <f t="shared" si="66"/>
        <v>5409.EHCP.I03.Sep241</v>
      </c>
      <c r="AK184" s="118" t="str">
        <f t="shared" si="67"/>
        <v>Hasmonean High School.5409.EHCP.I03.Sep24</v>
      </c>
      <c r="AL184" s="97">
        <f t="shared" si="89"/>
        <v>37197.096153846149</v>
      </c>
      <c r="AM184" s="97">
        <f t="shared" si="89"/>
        <v>37197.096153846149</v>
      </c>
      <c r="AN184" s="97">
        <f t="shared" si="89"/>
        <v>37197.096153846149</v>
      </c>
      <c r="AO184" s="97">
        <f t="shared" si="89"/>
        <v>37197.096153846149</v>
      </c>
      <c r="AP184" s="97">
        <f t="shared" si="89"/>
        <v>37197.096153846149</v>
      </c>
      <c r="AQ184" s="97">
        <f t="shared" si="89"/>
        <v>37197.096153846149</v>
      </c>
      <c r="AR184" s="97">
        <f t="shared" si="89"/>
        <v>37197.096153846149</v>
      </c>
      <c r="AS184" s="97">
        <f t="shared" si="88"/>
        <v>37197.096153846149</v>
      </c>
      <c r="AT184" s="97">
        <f t="shared" si="88"/>
        <v>37197.096153846149</v>
      </c>
      <c r="AU184" s="97">
        <f t="shared" si="88"/>
        <v>37197.096153846149</v>
      </c>
      <c r="AV184" s="97">
        <f t="shared" si="88"/>
        <v>37197.096153846149</v>
      </c>
      <c r="AW184" s="97">
        <f t="shared" si="88"/>
        <v>37197.096153846149</v>
      </c>
      <c r="AX184" s="97">
        <f t="shared" si="88"/>
        <v>37197.096153846149</v>
      </c>
      <c r="AY184" s="97">
        <f t="shared" si="88"/>
        <v>37197.096153846149</v>
      </c>
      <c r="AZ184" s="97">
        <f t="shared" si="88"/>
        <v>37197.096153846149</v>
      </c>
      <c r="BA184" s="97">
        <f t="shared" si="88"/>
        <v>37197.096153846149</v>
      </c>
      <c r="BB184" s="97">
        <f t="shared" si="88"/>
        <v>37197.096153846149</v>
      </c>
      <c r="BC184" s="97">
        <f t="shared" si="88"/>
        <v>37197.096153846149</v>
      </c>
      <c r="BD184" s="97">
        <f t="shared" si="88"/>
        <v>37197.096153846149</v>
      </c>
      <c r="BE184" s="119">
        <f t="shared" si="71"/>
        <v>484864.99999999988</v>
      </c>
      <c r="BF184" s="119">
        <f t="shared" si="72"/>
        <v>0</v>
      </c>
      <c r="BG184"/>
      <c r="BH184"/>
      <c r="BI184"/>
      <c r="BP184"/>
      <c r="BQ184"/>
      <c r="BR184"/>
      <c r="BS184"/>
      <c r="BT184"/>
    </row>
    <row r="185" spans="1:72" s="468" customFormat="1" x14ac:dyDescent="0.25">
      <c r="A185">
        <v>3025427</v>
      </c>
      <c r="B185" s="117">
        <v>3025427</v>
      </c>
      <c r="C185" t="s">
        <v>547</v>
      </c>
      <c r="D185" s="106">
        <v>0</v>
      </c>
      <c r="E185" s="106" t="s">
        <v>400</v>
      </c>
      <c r="F185" s="106" t="s">
        <v>393</v>
      </c>
      <c r="G185" t="s">
        <v>866</v>
      </c>
      <c r="H185" t="s">
        <v>870</v>
      </c>
      <c r="I185" t="s">
        <v>278</v>
      </c>
      <c r="J185">
        <v>661225</v>
      </c>
      <c r="K185" s="117" t="s">
        <v>12</v>
      </c>
      <c r="L185" s="106">
        <v>1</v>
      </c>
      <c r="M185" s="106" t="str">
        <f t="shared" si="70"/>
        <v>ARPs.I03</v>
      </c>
      <c r="N185" s="106">
        <v>400140</v>
      </c>
      <c r="O185" t="s">
        <v>169</v>
      </c>
      <c r="P185" t="s">
        <v>169</v>
      </c>
      <c r="Q185" t="s">
        <v>170</v>
      </c>
      <c r="R185" t="s">
        <v>171</v>
      </c>
      <c r="S185" t="s">
        <v>851</v>
      </c>
      <c r="T185" s="124">
        <v>988169.75</v>
      </c>
      <c r="U185" t="str">
        <f t="shared" si="86"/>
        <v>5427.ARPs.I03.Ap251</v>
      </c>
      <c r="V185" t="str">
        <f t="shared" si="87"/>
        <v>Jcoss.5427.ARPs.I03.Ap25</v>
      </c>
      <c r="W185" s="118">
        <v>152678.32692307694</v>
      </c>
      <c r="X185" s="118" t="s">
        <v>24653</v>
      </c>
      <c r="Y185" s="118" t="s">
        <v>24654</v>
      </c>
      <c r="Z185" s="118">
        <v>76339.163461538468</v>
      </c>
      <c r="AA185" s="97" t="str">
        <f t="shared" si="82"/>
        <v>5427ARPs.I03Jun25</v>
      </c>
      <c r="AB185" s="118" t="str">
        <f t="shared" si="83"/>
        <v>JCoSS.5427ARPs.I03Jun25</v>
      </c>
      <c r="AC185" s="97">
        <f t="shared" si="80"/>
        <v>75915.225961538468</v>
      </c>
      <c r="AE185" s="118"/>
      <c r="AF185" s="97">
        <f t="shared" si="89"/>
        <v>75915.225961538468</v>
      </c>
      <c r="AG185" s="97">
        <f t="shared" si="89"/>
        <v>75915.225961538468</v>
      </c>
      <c r="AH185" s="97">
        <f t="shared" si="89"/>
        <v>75915.225961538468</v>
      </c>
      <c r="AI185" s="97">
        <f t="shared" si="89"/>
        <v>75915.225961538468</v>
      </c>
      <c r="AJ185" s="97" t="str">
        <f t="shared" si="66"/>
        <v>5427.ARPs.I03.Sep241</v>
      </c>
      <c r="AK185" s="118" t="str">
        <f t="shared" si="67"/>
        <v>Jcoss.5427.ARPs.I03.Sep24</v>
      </c>
      <c r="AL185" s="97">
        <f t="shared" si="89"/>
        <v>75915.225961538468</v>
      </c>
      <c r="AM185" s="97">
        <f t="shared" si="89"/>
        <v>75915.225961538468</v>
      </c>
      <c r="AN185" s="97">
        <f t="shared" si="89"/>
        <v>75915.225961538468</v>
      </c>
      <c r="AO185" s="97">
        <f t="shared" si="89"/>
        <v>75915.225961538468</v>
      </c>
      <c r="AP185" s="97">
        <f t="shared" si="89"/>
        <v>75915.225961538468</v>
      </c>
      <c r="AQ185" s="97">
        <f t="shared" si="89"/>
        <v>75915.225961538468</v>
      </c>
      <c r="AR185" s="97">
        <f t="shared" si="89"/>
        <v>75915.225961538468</v>
      </c>
      <c r="AS185" s="97">
        <f t="shared" si="88"/>
        <v>75915.225961538468</v>
      </c>
      <c r="AT185" s="97">
        <f t="shared" si="88"/>
        <v>75915.225961538468</v>
      </c>
      <c r="AU185" s="97">
        <f t="shared" si="88"/>
        <v>75915.225961538468</v>
      </c>
      <c r="AV185" s="97">
        <f t="shared" si="88"/>
        <v>75915.225961538468</v>
      </c>
      <c r="AW185" s="97">
        <f t="shared" si="88"/>
        <v>75915.225961538468</v>
      </c>
      <c r="AX185" s="97">
        <f t="shared" si="88"/>
        <v>75915.225961538468</v>
      </c>
      <c r="AY185" s="97">
        <f t="shared" si="88"/>
        <v>75915.225961538468</v>
      </c>
      <c r="AZ185" s="97">
        <f t="shared" si="88"/>
        <v>75915.225961538468</v>
      </c>
      <c r="BA185" s="97">
        <f t="shared" si="88"/>
        <v>75915.225961538468</v>
      </c>
      <c r="BB185" s="97">
        <f t="shared" si="88"/>
        <v>75915.225961538468</v>
      </c>
      <c r="BC185" s="97">
        <f t="shared" si="88"/>
        <v>75915.225961538468</v>
      </c>
      <c r="BD185" s="97">
        <f t="shared" si="88"/>
        <v>75915.225961538468</v>
      </c>
      <c r="BE185" s="119">
        <f t="shared" si="71"/>
        <v>988169.75000000035</v>
      </c>
      <c r="BF185" s="119">
        <f t="shared" si="72"/>
        <v>0</v>
      </c>
      <c r="BG185"/>
      <c r="BH185"/>
      <c r="BI185"/>
      <c r="BP185"/>
      <c r="BQ185"/>
      <c r="BR185"/>
      <c r="BS185"/>
      <c r="BT185"/>
    </row>
    <row r="186" spans="1:72" s="468" customFormat="1" x14ac:dyDescent="0.25">
      <c r="A186">
        <v>3025427</v>
      </c>
      <c r="B186" s="117">
        <v>3025427</v>
      </c>
      <c r="C186" t="s">
        <v>547</v>
      </c>
      <c r="D186" s="106">
        <v>0</v>
      </c>
      <c r="E186" s="106" t="s">
        <v>400</v>
      </c>
      <c r="F186" s="106" t="s">
        <v>393</v>
      </c>
      <c r="G186" t="s">
        <v>864</v>
      </c>
      <c r="H186" t="s">
        <v>870</v>
      </c>
      <c r="I186" t="s">
        <v>279</v>
      </c>
      <c r="J186">
        <v>661225</v>
      </c>
      <c r="K186" s="117" t="s">
        <v>12</v>
      </c>
      <c r="L186" s="106">
        <v>1</v>
      </c>
      <c r="M186" s="106" t="str">
        <f t="shared" si="70"/>
        <v>EHCP.I03</v>
      </c>
      <c r="N186" s="106">
        <v>400140</v>
      </c>
      <c r="O186" t="s">
        <v>169</v>
      </c>
      <c r="P186" t="s">
        <v>169</v>
      </c>
      <c r="Q186" t="s">
        <v>170</v>
      </c>
      <c r="R186" t="s">
        <v>171</v>
      </c>
      <c r="S186" t="s">
        <v>849</v>
      </c>
      <c r="T186" s="124">
        <v>283020.41666666663</v>
      </c>
      <c r="U186" t="str">
        <f t="shared" si="86"/>
        <v>5427.EHCP.I03.Ap251</v>
      </c>
      <c r="V186" t="str">
        <f t="shared" si="87"/>
        <v>Jcoss.5427.EHCP.I03.Ap25</v>
      </c>
      <c r="W186" s="118">
        <v>44025.448717948711</v>
      </c>
      <c r="X186" s="118" t="s">
        <v>24655</v>
      </c>
      <c r="Y186" s="118" t="s">
        <v>24656</v>
      </c>
      <c r="Z186" s="118">
        <v>22012.724358974356</v>
      </c>
      <c r="AA186" s="97" t="str">
        <f t="shared" si="82"/>
        <v>5427EHCP.I03Jun25</v>
      </c>
      <c r="AB186" s="118" t="str">
        <f t="shared" si="83"/>
        <v>JCoSS.5427EHCP.I03Jun25</v>
      </c>
      <c r="AC186" s="97">
        <f t="shared" si="80"/>
        <v>21698.224358974356</v>
      </c>
      <c r="AE186" s="118"/>
      <c r="AF186" s="97">
        <f t="shared" si="89"/>
        <v>21698.224358974356</v>
      </c>
      <c r="AG186" s="97">
        <f t="shared" si="89"/>
        <v>21698.224358974356</v>
      </c>
      <c r="AH186" s="97">
        <f t="shared" si="89"/>
        <v>21698.224358974356</v>
      </c>
      <c r="AI186" s="97">
        <f t="shared" si="89"/>
        <v>21698.224358974356</v>
      </c>
      <c r="AJ186" s="97" t="str">
        <f t="shared" si="66"/>
        <v>5427.EHCP.I03.Sep241</v>
      </c>
      <c r="AK186" s="118" t="str">
        <f t="shared" si="67"/>
        <v>Jcoss.5427.EHCP.I03.Sep24</v>
      </c>
      <c r="AL186" s="97">
        <f t="shared" si="89"/>
        <v>21698.224358974356</v>
      </c>
      <c r="AM186" s="97">
        <f t="shared" si="89"/>
        <v>21698.224358974356</v>
      </c>
      <c r="AN186" s="97">
        <f t="shared" si="89"/>
        <v>21698.224358974356</v>
      </c>
      <c r="AO186" s="97">
        <f t="shared" si="89"/>
        <v>21698.224358974356</v>
      </c>
      <c r="AP186" s="97">
        <f t="shared" si="89"/>
        <v>21698.224358974356</v>
      </c>
      <c r="AQ186" s="97">
        <f t="shared" si="89"/>
        <v>21698.224358974356</v>
      </c>
      <c r="AR186" s="97">
        <f t="shared" si="89"/>
        <v>21698.224358974356</v>
      </c>
      <c r="AS186" s="97">
        <f t="shared" si="88"/>
        <v>21698.224358974356</v>
      </c>
      <c r="AT186" s="97">
        <f t="shared" si="88"/>
        <v>21698.224358974356</v>
      </c>
      <c r="AU186" s="97">
        <f t="shared" si="88"/>
        <v>21698.224358974356</v>
      </c>
      <c r="AV186" s="97">
        <f t="shared" si="88"/>
        <v>21698.224358974356</v>
      </c>
      <c r="AW186" s="97">
        <f t="shared" si="88"/>
        <v>21698.224358974356</v>
      </c>
      <c r="AX186" s="97">
        <f t="shared" si="88"/>
        <v>21698.224358974356</v>
      </c>
      <c r="AY186" s="97">
        <f t="shared" si="88"/>
        <v>21698.224358974356</v>
      </c>
      <c r="AZ186" s="97">
        <f t="shared" si="88"/>
        <v>21698.224358974356</v>
      </c>
      <c r="BA186" s="97">
        <f t="shared" si="88"/>
        <v>21698.224358974356</v>
      </c>
      <c r="BB186" s="97">
        <f t="shared" si="88"/>
        <v>21698.224358974356</v>
      </c>
      <c r="BC186" s="97">
        <f t="shared" si="88"/>
        <v>21698.224358974356</v>
      </c>
      <c r="BD186" s="97">
        <f t="shared" si="88"/>
        <v>21698.224358974356</v>
      </c>
      <c r="BE186" s="119">
        <f t="shared" si="71"/>
        <v>283020.41666666657</v>
      </c>
      <c r="BF186" s="119">
        <f t="shared" si="72"/>
        <v>0</v>
      </c>
      <c r="BG186"/>
      <c r="BH186"/>
      <c r="BI186"/>
      <c r="BP186"/>
      <c r="BQ186"/>
      <c r="BR186"/>
      <c r="BS186"/>
      <c r="BT186"/>
    </row>
    <row r="187" spans="1:72" s="468" customFormat="1" x14ac:dyDescent="0.25">
      <c r="A187">
        <v>3025948</v>
      </c>
      <c r="B187" s="117">
        <v>3025948</v>
      </c>
      <c r="C187" t="s">
        <v>473</v>
      </c>
      <c r="D187" s="106">
        <v>0</v>
      </c>
      <c r="E187" s="106" t="s">
        <v>400</v>
      </c>
      <c r="F187" s="106" t="s">
        <v>409</v>
      </c>
      <c r="G187" t="s">
        <v>859</v>
      </c>
      <c r="H187" t="s">
        <v>871</v>
      </c>
      <c r="I187" t="s">
        <v>279</v>
      </c>
      <c r="J187">
        <v>661225</v>
      </c>
      <c r="K187" s="117" t="s">
        <v>12</v>
      </c>
      <c r="L187" s="106">
        <v>1</v>
      </c>
      <c r="M187" s="106" t="str">
        <f t="shared" si="70"/>
        <v>EHCP.I03</v>
      </c>
      <c r="N187" s="106">
        <v>400112</v>
      </c>
      <c r="O187" t="s">
        <v>70</v>
      </c>
      <c r="P187" t="s">
        <v>70</v>
      </c>
      <c r="Q187" t="s">
        <v>71</v>
      </c>
      <c r="R187" t="s">
        <v>72</v>
      </c>
      <c r="S187" t="s">
        <v>844</v>
      </c>
      <c r="T187" s="124">
        <v>72236</v>
      </c>
      <c r="U187" t="str">
        <f t="shared" si="86"/>
        <v>5948.EHCP.I03.Ap251</v>
      </c>
      <c r="V187" t="str">
        <f t="shared" si="87"/>
        <v>Mathilda Marks-Kennedy School.5948.EHCP.I03.Ap25</v>
      </c>
      <c r="W187" s="118">
        <v>11113.23076923077</v>
      </c>
      <c r="X187" s="118" t="s">
        <v>24657</v>
      </c>
      <c r="Y187" s="118" t="s">
        <v>24658</v>
      </c>
      <c r="Z187" s="118">
        <v>5556.6153846153848</v>
      </c>
      <c r="AA187" s="97" t="str">
        <f t="shared" si="82"/>
        <v>5948EHCP.I03Jun25</v>
      </c>
      <c r="AB187" s="118" t="str">
        <f t="shared" si="83"/>
        <v>Mathild.5948EHCP.I03Jun25</v>
      </c>
      <c r="AC187" s="97">
        <f t="shared" si="80"/>
        <v>5556.6153846153848</v>
      </c>
      <c r="AE187" s="118"/>
      <c r="AF187" s="97">
        <f t="shared" si="89"/>
        <v>5556.6153846153848</v>
      </c>
      <c r="AG187" s="97">
        <f t="shared" si="89"/>
        <v>5556.6153846153848</v>
      </c>
      <c r="AH187" s="97">
        <f t="shared" si="89"/>
        <v>5556.6153846153848</v>
      </c>
      <c r="AI187" s="97">
        <f t="shared" si="89"/>
        <v>5556.6153846153848</v>
      </c>
      <c r="AJ187" s="97" t="str">
        <f t="shared" si="66"/>
        <v>5948.EHCP.I03.Sep241</v>
      </c>
      <c r="AK187" s="118" t="str">
        <f t="shared" si="67"/>
        <v>Mathilda Marks-Kennedy School.5948.EHCP.I03.Sep24</v>
      </c>
      <c r="AL187" s="97">
        <f t="shared" si="89"/>
        <v>5556.6153846153848</v>
      </c>
      <c r="AM187" s="97">
        <f t="shared" si="89"/>
        <v>5556.6153846153848</v>
      </c>
      <c r="AN187" s="97">
        <f t="shared" si="89"/>
        <v>5556.6153846153848</v>
      </c>
      <c r="AO187" s="97">
        <f t="shared" si="89"/>
        <v>5556.6153846153848</v>
      </c>
      <c r="AP187" s="97">
        <f t="shared" si="89"/>
        <v>5556.6153846153848</v>
      </c>
      <c r="AQ187" s="97">
        <f t="shared" si="89"/>
        <v>5556.6153846153848</v>
      </c>
      <c r="AR187" s="97">
        <f t="shared" si="89"/>
        <v>5556.6153846153848</v>
      </c>
      <c r="AS187" s="97">
        <f t="shared" si="88"/>
        <v>5556.6153846153848</v>
      </c>
      <c r="AT187" s="97">
        <f t="shared" si="88"/>
        <v>5556.6153846153848</v>
      </c>
      <c r="AU187" s="97">
        <f t="shared" si="88"/>
        <v>5556.6153846153848</v>
      </c>
      <c r="AV187" s="97">
        <f t="shared" si="88"/>
        <v>5556.6153846153848</v>
      </c>
      <c r="AW187" s="97">
        <f t="shared" si="88"/>
        <v>5556.6153846153848</v>
      </c>
      <c r="AX187" s="97">
        <f t="shared" si="88"/>
        <v>5556.6153846153848</v>
      </c>
      <c r="AY187" s="97">
        <f t="shared" si="88"/>
        <v>5556.6153846153848</v>
      </c>
      <c r="AZ187" s="97">
        <f t="shared" si="88"/>
        <v>5556.6153846153848</v>
      </c>
      <c r="BA187" s="97">
        <f t="shared" si="88"/>
        <v>5556.6153846153848</v>
      </c>
      <c r="BB187" s="97">
        <f t="shared" si="88"/>
        <v>5556.6153846153848</v>
      </c>
      <c r="BC187" s="97">
        <f t="shared" si="88"/>
        <v>5556.6153846153848</v>
      </c>
      <c r="BD187" s="97">
        <f t="shared" si="88"/>
        <v>5556.6153846153848</v>
      </c>
      <c r="BE187" s="119">
        <f t="shared" si="71"/>
        <v>72236</v>
      </c>
      <c r="BF187" s="119">
        <f t="shared" si="72"/>
        <v>0</v>
      </c>
      <c r="BG187"/>
      <c r="BH187"/>
      <c r="BI187"/>
      <c r="BP187"/>
      <c r="BQ187"/>
      <c r="BR187"/>
      <c r="BS187"/>
      <c r="BT187"/>
    </row>
    <row r="188" spans="1:72" s="468" customFormat="1" x14ac:dyDescent="0.25">
      <c r="A188">
        <v>3025949</v>
      </c>
      <c r="B188" s="117">
        <v>3025949</v>
      </c>
      <c r="C188" t="s">
        <v>474</v>
      </c>
      <c r="D188" s="106">
        <v>0</v>
      </c>
      <c r="E188" s="106" t="s">
        <v>400</v>
      </c>
      <c r="F188" s="106" t="s">
        <v>409</v>
      </c>
      <c r="G188" t="s">
        <v>859</v>
      </c>
      <c r="H188" t="s">
        <v>871</v>
      </c>
      <c r="I188" t="s">
        <v>279</v>
      </c>
      <c r="J188">
        <v>661225</v>
      </c>
      <c r="K188" s="117" t="s">
        <v>12</v>
      </c>
      <c r="L188" s="106">
        <v>1</v>
      </c>
      <c r="M188" s="106" t="str">
        <f t="shared" si="70"/>
        <v>EHCP.I03</v>
      </c>
      <c r="N188" s="106">
        <v>400110</v>
      </c>
      <c r="O188" t="s">
        <v>85</v>
      </c>
      <c r="P188" t="s">
        <v>85</v>
      </c>
      <c r="Q188" t="s">
        <v>86</v>
      </c>
      <c r="R188" t="s">
        <v>87</v>
      </c>
      <c r="S188" t="s">
        <v>844</v>
      </c>
      <c r="T188" s="124">
        <v>108295.08</v>
      </c>
      <c r="U188" t="str">
        <f t="shared" si="86"/>
        <v>5949.EHCP.I03.Ap251</v>
      </c>
      <c r="V188" t="str">
        <f t="shared" si="87"/>
        <v>Menorah Foundation School.5949.EHCP.I03.Ap25</v>
      </c>
      <c r="W188" s="118">
        <v>15821.346153846154</v>
      </c>
      <c r="X188" s="118" t="s">
        <v>24659</v>
      </c>
      <c r="Y188" s="118" t="s">
        <v>24660</v>
      </c>
      <c r="Z188" s="118">
        <v>7910.6730769230771</v>
      </c>
      <c r="AA188" s="97" t="str">
        <f t="shared" si="82"/>
        <v>5949EHCP.I03Jun25</v>
      </c>
      <c r="AB188" s="118" t="str">
        <f t="shared" si="83"/>
        <v>Menorah.5949EHCP.I03Jun25</v>
      </c>
      <c r="AC188" s="97">
        <f t="shared" si="80"/>
        <v>8456.306076923076</v>
      </c>
      <c r="AE188" s="118"/>
      <c r="AF188" s="97">
        <f t="shared" si="89"/>
        <v>8456.306076923076</v>
      </c>
      <c r="AG188" s="97">
        <f t="shared" si="89"/>
        <v>8456.306076923076</v>
      </c>
      <c r="AH188" s="97">
        <f t="shared" si="89"/>
        <v>8456.306076923076</v>
      </c>
      <c r="AI188" s="97">
        <f t="shared" si="89"/>
        <v>8456.306076923076</v>
      </c>
      <c r="AJ188" s="97" t="str">
        <f t="shared" si="66"/>
        <v>5949.EHCP.I03.Sep241</v>
      </c>
      <c r="AK188" s="118" t="str">
        <f t="shared" si="67"/>
        <v>Menorah Foundation School.5949.EHCP.I03.Sep24</v>
      </c>
      <c r="AL188" s="97">
        <f t="shared" si="89"/>
        <v>8456.306076923076</v>
      </c>
      <c r="AM188" s="97">
        <f t="shared" si="89"/>
        <v>8456.306076923076</v>
      </c>
      <c r="AN188" s="97">
        <f t="shared" si="89"/>
        <v>8456.306076923076</v>
      </c>
      <c r="AO188" s="97">
        <f t="shared" si="89"/>
        <v>8456.306076923076</v>
      </c>
      <c r="AP188" s="97">
        <f t="shared" si="89"/>
        <v>8456.306076923076</v>
      </c>
      <c r="AQ188" s="97">
        <f t="shared" si="89"/>
        <v>8456.306076923076</v>
      </c>
      <c r="AR188" s="97">
        <f t="shared" si="89"/>
        <v>8456.306076923076</v>
      </c>
      <c r="AS188" s="97">
        <f t="shared" si="88"/>
        <v>8456.306076923076</v>
      </c>
      <c r="AT188" s="97">
        <f t="shared" si="88"/>
        <v>8456.306076923076</v>
      </c>
      <c r="AU188" s="97">
        <f t="shared" si="88"/>
        <v>8456.306076923076</v>
      </c>
      <c r="AV188" s="97">
        <f t="shared" si="88"/>
        <v>8456.306076923076</v>
      </c>
      <c r="AW188" s="97">
        <f t="shared" si="88"/>
        <v>8456.306076923076</v>
      </c>
      <c r="AX188" s="97">
        <f t="shared" si="88"/>
        <v>8456.306076923076</v>
      </c>
      <c r="AY188" s="97">
        <f t="shared" si="88"/>
        <v>8456.306076923076</v>
      </c>
      <c r="AZ188" s="97">
        <f t="shared" si="88"/>
        <v>8456.306076923076</v>
      </c>
      <c r="BA188" s="97">
        <f t="shared" si="88"/>
        <v>8456.306076923076</v>
      </c>
      <c r="BB188" s="97">
        <f t="shared" si="88"/>
        <v>8456.306076923076</v>
      </c>
      <c r="BC188" s="97">
        <f t="shared" si="88"/>
        <v>8456.306076923076</v>
      </c>
      <c r="BD188" s="97">
        <f t="shared" si="88"/>
        <v>8456.306076923076</v>
      </c>
      <c r="BE188" s="119">
        <f t="shared" si="71"/>
        <v>108295.08000000002</v>
      </c>
      <c r="BF188" s="119">
        <f t="shared" si="72"/>
        <v>0</v>
      </c>
      <c r="BG188"/>
      <c r="BH188"/>
      <c r="BI188"/>
      <c r="BP188"/>
      <c r="BQ188"/>
      <c r="BR188"/>
      <c r="BS188"/>
      <c r="BT188"/>
    </row>
    <row r="189" spans="1:72" s="468" customFormat="1" x14ac:dyDescent="0.25">
      <c r="A189">
        <v>3025950</v>
      </c>
      <c r="B189" s="117">
        <v>3025950</v>
      </c>
      <c r="C189" t="s">
        <v>339</v>
      </c>
      <c r="D189" s="106">
        <v>0</v>
      </c>
      <c r="E189" s="106" t="s">
        <v>403</v>
      </c>
      <c r="F189" s="106" t="s">
        <v>556</v>
      </c>
      <c r="G189" t="s">
        <v>868</v>
      </c>
      <c r="H189" t="s">
        <v>878</v>
      </c>
      <c r="I189" t="s">
        <v>556</v>
      </c>
      <c r="J189">
        <v>657120</v>
      </c>
      <c r="K189" s="117" t="s">
        <v>12</v>
      </c>
      <c r="L189" s="106">
        <v>1</v>
      </c>
      <c r="M189" s="106" t="str">
        <f t="shared" si="70"/>
        <v>Spec.I03</v>
      </c>
      <c r="N189" s="106">
        <v>157308</v>
      </c>
      <c r="O189" t="s">
        <v>339</v>
      </c>
      <c r="P189" t="s">
        <v>339</v>
      </c>
      <c r="Q189" t="s">
        <v>338</v>
      </c>
      <c r="R189" t="s">
        <v>834</v>
      </c>
      <c r="S189" t="s">
        <v>853</v>
      </c>
      <c r="T189" s="124">
        <v>719481.99</v>
      </c>
      <c r="U189" t="str">
        <f t="shared" si="86"/>
        <v>5950.Spec.I03.Ap251</v>
      </c>
      <c r="V189" t="str">
        <f t="shared" si="87"/>
        <v>Oak Hill School.5950.Spec.I03.Ap25</v>
      </c>
      <c r="W189" s="118">
        <v>109168.9061538462</v>
      </c>
      <c r="X189" s="118" t="s">
        <v>24661</v>
      </c>
      <c r="Y189" s="118" t="s">
        <v>24662</v>
      </c>
      <c r="Z189" s="118">
        <v>54584.453076923099</v>
      </c>
      <c r="AA189" s="97" t="str">
        <f t="shared" si="82"/>
        <v>5950Spec.I03Jun25</v>
      </c>
      <c r="AB189" s="118" t="str">
        <f t="shared" si="83"/>
        <v>Oak Hil.5950Spec.I03Jun25</v>
      </c>
      <c r="AC189" s="97">
        <f t="shared" si="80"/>
        <v>55572.863076923066</v>
      </c>
      <c r="AE189" s="118"/>
      <c r="AF189" s="97">
        <f t="shared" si="89"/>
        <v>55572.863076923066</v>
      </c>
      <c r="AG189" s="97">
        <f t="shared" si="89"/>
        <v>55572.863076923066</v>
      </c>
      <c r="AH189" s="97">
        <f t="shared" si="89"/>
        <v>55572.863076923066</v>
      </c>
      <c r="AI189" s="97">
        <f t="shared" si="89"/>
        <v>55572.863076923066</v>
      </c>
      <c r="AJ189" s="97" t="str">
        <f t="shared" si="66"/>
        <v>5950.Spec.I03.Sep241</v>
      </c>
      <c r="AK189" s="118" t="str">
        <f t="shared" si="67"/>
        <v>Oak Hill School.5950.Spec.I03.Sep24</v>
      </c>
      <c r="AL189" s="97">
        <f t="shared" si="89"/>
        <v>55572.863076923066</v>
      </c>
      <c r="AM189" s="97">
        <f t="shared" si="89"/>
        <v>55572.863076923066</v>
      </c>
      <c r="AN189" s="97">
        <f t="shared" si="89"/>
        <v>55572.863076923066</v>
      </c>
      <c r="AO189" s="97">
        <f t="shared" si="89"/>
        <v>55572.863076923066</v>
      </c>
      <c r="AP189" s="97">
        <f t="shared" si="89"/>
        <v>55572.863076923066</v>
      </c>
      <c r="AQ189" s="97">
        <f t="shared" si="89"/>
        <v>55572.863076923066</v>
      </c>
      <c r="AR189" s="97">
        <f t="shared" si="89"/>
        <v>55572.863076923066</v>
      </c>
      <c r="AS189" s="97">
        <f t="shared" si="88"/>
        <v>55572.863076923066</v>
      </c>
      <c r="AT189" s="97">
        <f t="shared" si="88"/>
        <v>55572.863076923066</v>
      </c>
      <c r="AU189" s="97">
        <f t="shared" si="88"/>
        <v>55572.863076923066</v>
      </c>
      <c r="AV189" s="97">
        <f t="shared" si="88"/>
        <v>55572.863076923066</v>
      </c>
      <c r="AW189" s="97">
        <f t="shared" si="88"/>
        <v>55572.863076923066</v>
      </c>
      <c r="AX189" s="97">
        <f t="shared" si="88"/>
        <v>55572.863076923066</v>
      </c>
      <c r="AY189" s="97">
        <f t="shared" si="88"/>
        <v>55572.863076923066</v>
      </c>
      <c r="AZ189" s="97">
        <f t="shared" si="88"/>
        <v>55572.863076923066</v>
      </c>
      <c r="BA189" s="97">
        <f t="shared" si="88"/>
        <v>55572.863076923066</v>
      </c>
      <c r="BB189" s="97">
        <f t="shared" si="88"/>
        <v>55572.863076923066</v>
      </c>
      <c r="BC189" s="97">
        <f t="shared" si="88"/>
        <v>55572.863076923066</v>
      </c>
      <c r="BD189" s="97">
        <f t="shared" si="88"/>
        <v>55572.863076923066</v>
      </c>
      <c r="BE189" s="119">
        <f t="shared" si="71"/>
        <v>719481.99</v>
      </c>
      <c r="BF189" s="119">
        <f t="shared" si="72"/>
        <v>0</v>
      </c>
      <c r="BG189"/>
      <c r="BH189"/>
      <c r="BI189"/>
      <c r="BP189"/>
      <c r="BQ189"/>
      <c r="BR189"/>
      <c r="BS189"/>
      <c r="BT189"/>
    </row>
    <row r="190" spans="1:72" s="468" customFormat="1" x14ac:dyDescent="0.25">
      <c r="A190">
        <v>3026085</v>
      </c>
      <c r="B190" s="117">
        <v>3026085</v>
      </c>
      <c r="C190" t="s">
        <v>555</v>
      </c>
      <c r="D190" s="106">
        <v>0</v>
      </c>
      <c r="E190" s="106" t="s">
        <v>403</v>
      </c>
      <c r="F190" s="106" t="s">
        <v>556</v>
      </c>
      <c r="G190" t="s">
        <v>868</v>
      </c>
      <c r="H190" t="s">
        <v>878</v>
      </c>
      <c r="I190" t="s">
        <v>556</v>
      </c>
      <c r="J190">
        <v>657120</v>
      </c>
      <c r="K190" s="117" t="s">
        <v>12</v>
      </c>
      <c r="L190" s="106">
        <v>1</v>
      </c>
      <c r="M190" s="106" t="str">
        <f t="shared" si="70"/>
        <v>Spec.I03</v>
      </c>
      <c r="N190" s="106">
        <v>105221</v>
      </c>
      <c r="O190" t="s">
        <v>285</v>
      </c>
      <c r="P190" t="s">
        <v>285</v>
      </c>
      <c r="Q190" t="s">
        <v>284</v>
      </c>
      <c r="R190" t="s">
        <v>24143</v>
      </c>
      <c r="S190" t="s">
        <v>853</v>
      </c>
      <c r="T190" s="124">
        <v>1439482.5599999998</v>
      </c>
      <c r="U190" t="str">
        <f t="shared" si="86"/>
        <v>6085.Spec.I03.Ap251</v>
      </c>
      <c r="V190" t="str">
        <f t="shared" si="87"/>
        <v>Kisharon Day School.6085.Spec.I03.Ap25</v>
      </c>
      <c r="W190" s="118">
        <v>225789.93230769227</v>
      </c>
      <c r="X190" s="118" t="s">
        <v>24663</v>
      </c>
      <c r="Y190" s="118" t="s">
        <v>24664</v>
      </c>
      <c r="Z190" s="118">
        <v>112894.96615384614</v>
      </c>
      <c r="AA190" s="97" t="str">
        <f t="shared" si="82"/>
        <v>6085Spec.I03Jun25</v>
      </c>
      <c r="AB190" s="118" t="str">
        <f t="shared" si="83"/>
        <v>Kisharo.6085Spec.I03Jun25</v>
      </c>
      <c r="AC190" s="97">
        <f t="shared" si="80"/>
        <v>110079.76615384614</v>
      </c>
      <c r="AE190" s="118"/>
      <c r="AF190" s="97">
        <f t="shared" si="89"/>
        <v>110079.76615384614</v>
      </c>
      <c r="AG190" s="97">
        <f t="shared" si="89"/>
        <v>110079.76615384614</v>
      </c>
      <c r="AH190" s="97">
        <f t="shared" si="89"/>
        <v>110079.76615384614</v>
      </c>
      <c r="AI190" s="97">
        <f t="shared" si="89"/>
        <v>110079.76615384614</v>
      </c>
      <c r="AJ190" s="97" t="str">
        <f t="shared" si="66"/>
        <v>6085.Spec.I03.Sep241</v>
      </c>
      <c r="AK190" s="118" t="str">
        <f t="shared" si="67"/>
        <v>Kisharon Day School.6085.Spec.I03.Sep24</v>
      </c>
      <c r="AL190" s="97">
        <f t="shared" si="89"/>
        <v>110079.76615384614</v>
      </c>
      <c r="AM190" s="97">
        <f t="shared" si="89"/>
        <v>110079.76615384614</v>
      </c>
      <c r="AN190" s="97">
        <f t="shared" si="89"/>
        <v>110079.76615384614</v>
      </c>
      <c r="AO190" s="97">
        <f t="shared" si="89"/>
        <v>110079.76615384614</v>
      </c>
      <c r="AP190" s="97">
        <f t="shared" si="89"/>
        <v>110079.76615384614</v>
      </c>
      <c r="AQ190" s="97">
        <f t="shared" si="89"/>
        <v>110079.76615384614</v>
      </c>
      <c r="AR190" s="97">
        <f t="shared" si="89"/>
        <v>110079.76615384614</v>
      </c>
      <c r="AS190" s="97">
        <f t="shared" si="88"/>
        <v>110079.76615384614</v>
      </c>
      <c r="AT190" s="97">
        <f t="shared" si="88"/>
        <v>110079.76615384614</v>
      </c>
      <c r="AU190" s="97">
        <f t="shared" si="88"/>
        <v>110079.76615384614</v>
      </c>
      <c r="AV190" s="97">
        <f t="shared" si="88"/>
        <v>110079.76615384614</v>
      </c>
      <c r="AW190" s="97">
        <f t="shared" si="88"/>
        <v>110079.76615384614</v>
      </c>
      <c r="AX190" s="97">
        <f t="shared" si="88"/>
        <v>110079.76615384614</v>
      </c>
      <c r="AY190" s="97">
        <f t="shared" si="88"/>
        <v>110079.76615384614</v>
      </c>
      <c r="AZ190" s="97">
        <f t="shared" si="88"/>
        <v>110079.76615384614</v>
      </c>
      <c r="BA190" s="97">
        <f t="shared" si="88"/>
        <v>110079.76615384614</v>
      </c>
      <c r="BB190" s="97">
        <f t="shared" si="88"/>
        <v>110079.76615384614</v>
      </c>
      <c r="BC190" s="97">
        <f t="shared" si="88"/>
        <v>110079.76615384614</v>
      </c>
      <c r="BD190" s="97">
        <f t="shared" si="88"/>
        <v>110079.76615384614</v>
      </c>
      <c r="BE190" s="119">
        <f t="shared" si="71"/>
        <v>1439482.56</v>
      </c>
      <c r="BF190" s="119">
        <f t="shared" si="72"/>
        <v>0</v>
      </c>
      <c r="BG190"/>
      <c r="BH190"/>
      <c r="BI190"/>
      <c r="BP190"/>
      <c r="BQ190"/>
      <c r="BR190"/>
      <c r="BS190"/>
      <c r="BT190"/>
    </row>
    <row r="191" spans="1:72" s="468" customFormat="1" x14ac:dyDescent="0.25">
      <c r="A191">
        <v>3026905</v>
      </c>
      <c r="B191" s="117">
        <v>3026905</v>
      </c>
      <c r="C191" t="s">
        <v>363</v>
      </c>
      <c r="D191" s="106">
        <v>0</v>
      </c>
      <c r="E191" s="106" t="s">
        <v>403</v>
      </c>
      <c r="F191" s="106" t="s">
        <v>561</v>
      </c>
      <c r="G191" t="s">
        <v>858</v>
      </c>
      <c r="H191" t="s">
        <v>872</v>
      </c>
      <c r="I191" t="s">
        <v>279</v>
      </c>
      <c r="J191">
        <v>657120</v>
      </c>
      <c r="K191" s="117" t="s">
        <v>12</v>
      </c>
      <c r="L191" s="106">
        <v>1</v>
      </c>
      <c r="M191" s="106" t="str">
        <f t="shared" si="70"/>
        <v>EHCP.I03</v>
      </c>
      <c r="N191" s="106">
        <v>400116</v>
      </c>
      <c r="O191" t="s">
        <v>363</v>
      </c>
      <c r="P191" t="s">
        <v>363</v>
      </c>
      <c r="Q191" t="s">
        <v>362</v>
      </c>
      <c r="R191" t="s">
        <v>836</v>
      </c>
      <c r="S191" t="s">
        <v>843</v>
      </c>
      <c r="T191" s="124">
        <v>398453.74000000005</v>
      </c>
      <c r="U191" t="str">
        <f t="shared" si="86"/>
        <v>6905.EHCP.I03.Ap251</v>
      </c>
      <c r="V191" t="str">
        <f t="shared" si="87"/>
        <v>London Academy.6905.EHCP.I03.Ap25</v>
      </c>
      <c r="W191" s="118">
        <v>58326.627692307695</v>
      </c>
      <c r="X191" s="118" t="s">
        <v>24665</v>
      </c>
      <c r="Y191" s="118" t="s">
        <v>24666</v>
      </c>
      <c r="Z191" s="118">
        <v>29163.313846153847</v>
      </c>
      <c r="AA191" s="97" t="str">
        <f t="shared" si="82"/>
        <v>6905EHCP.I03Jun25</v>
      </c>
      <c r="AB191" s="118" t="str">
        <f t="shared" si="83"/>
        <v>London .6905EHCP.I03Jun25</v>
      </c>
      <c r="AC191" s="97">
        <f t="shared" si="80"/>
        <v>31096.37984615385</v>
      </c>
      <c r="AE191" s="118"/>
      <c r="AF191" s="97">
        <f t="shared" si="89"/>
        <v>31096.37984615385</v>
      </c>
      <c r="AG191" s="97">
        <f t="shared" si="89"/>
        <v>31096.37984615385</v>
      </c>
      <c r="AH191" s="97">
        <f t="shared" si="89"/>
        <v>31096.37984615385</v>
      </c>
      <c r="AI191" s="97">
        <f t="shared" si="89"/>
        <v>31096.37984615385</v>
      </c>
      <c r="AJ191" s="97" t="str">
        <f t="shared" si="66"/>
        <v>6905.EHCP.I03.Sep241</v>
      </c>
      <c r="AK191" s="118" t="str">
        <f t="shared" si="67"/>
        <v>London Academy.6905.EHCP.I03.Sep24</v>
      </c>
      <c r="AL191" s="97">
        <f t="shared" si="89"/>
        <v>31096.37984615385</v>
      </c>
      <c r="AM191" s="97">
        <f t="shared" si="89"/>
        <v>31096.37984615385</v>
      </c>
      <c r="AN191" s="97">
        <f t="shared" si="89"/>
        <v>31096.37984615385</v>
      </c>
      <c r="AO191" s="97">
        <f t="shared" si="89"/>
        <v>31096.37984615385</v>
      </c>
      <c r="AP191" s="97">
        <f t="shared" si="89"/>
        <v>31096.37984615385</v>
      </c>
      <c r="AQ191" s="97">
        <f t="shared" si="89"/>
        <v>31096.37984615385</v>
      </c>
      <c r="AR191" s="97">
        <f t="shared" si="89"/>
        <v>31096.37984615385</v>
      </c>
      <c r="AS191" s="97">
        <f t="shared" si="88"/>
        <v>31096.37984615385</v>
      </c>
      <c r="AT191" s="97">
        <f t="shared" si="88"/>
        <v>31096.37984615385</v>
      </c>
      <c r="AU191" s="97">
        <f t="shared" si="88"/>
        <v>31096.37984615385</v>
      </c>
      <c r="AV191" s="97">
        <f t="shared" si="88"/>
        <v>31096.37984615385</v>
      </c>
      <c r="AW191" s="97">
        <f t="shared" si="88"/>
        <v>31096.37984615385</v>
      </c>
      <c r="AX191" s="97">
        <f t="shared" si="88"/>
        <v>31096.37984615385</v>
      </c>
      <c r="AY191" s="97">
        <f t="shared" si="88"/>
        <v>31096.37984615385</v>
      </c>
      <c r="AZ191" s="97">
        <f t="shared" si="88"/>
        <v>31096.37984615385</v>
      </c>
      <c r="BA191" s="97">
        <f t="shared" si="88"/>
        <v>31096.37984615385</v>
      </c>
      <c r="BB191" s="97">
        <f t="shared" si="88"/>
        <v>31096.37984615385</v>
      </c>
      <c r="BC191" s="97">
        <f t="shared" si="88"/>
        <v>31096.37984615385</v>
      </c>
      <c r="BD191" s="97">
        <f t="shared" si="88"/>
        <v>31096.37984615385</v>
      </c>
      <c r="BE191" s="119">
        <f t="shared" si="71"/>
        <v>398453.74</v>
      </c>
      <c r="BF191" s="119">
        <f t="shared" si="72"/>
        <v>0</v>
      </c>
      <c r="BG191"/>
      <c r="BH191"/>
      <c r="BI191"/>
      <c r="BP191"/>
      <c r="BQ191"/>
      <c r="BR191"/>
      <c r="BS191"/>
      <c r="BT191"/>
    </row>
    <row r="192" spans="1:72" s="468" customFormat="1" x14ac:dyDescent="0.25">
      <c r="A192">
        <v>3026906</v>
      </c>
      <c r="B192" s="117">
        <v>3026906</v>
      </c>
      <c r="C192" t="s">
        <v>287</v>
      </c>
      <c r="D192" s="106">
        <v>0</v>
      </c>
      <c r="E192" s="106" t="s">
        <v>403</v>
      </c>
      <c r="F192" s="106" t="s">
        <v>561</v>
      </c>
      <c r="G192" t="s">
        <v>858</v>
      </c>
      <c r="H192" t="s">
        <v>872</v>
      </c>
      <c r="I192" t="s">
        <v>279</v>
      </c>
      <c r="J192">
        <v>657120</v>
      </c>
      <c r="K192" s="117" t="s">
        <v>12</v>
      </c>
      <c r="L192" s="106">
        <v>1</v>
      </c>
      <c r="M192" s="106" t="str">
        <f t="shared" si="70"/>
        <v>EHCP.I03</v>
      </c>
      <c r="N192" s="106">
        <v>128957</v>
      </c>
      <c r="O192" t="s">
        <v>287</v>
      </c>
      <c r="P192" t="s">
        <v>287</v>
      </c>
      <c r="Q192" t="s">
        <v>286</v>
      </c>
      <c r="R192" t="s">
        <v>837</v>
      </c>
      <c r="S192" t="s">
        <v>843</v>
      </c>
      <c r="T192" s="124">
        <v>487342.99</v>
      </c>
      <c r="U192" t="str">
        <f t="shared" si="86"/>
        <v>6906.EHCP.I03.Ap251</v>
      </c>
      <c r="V192" t="str">
        <f t="shared" si="87"/>
        <v>Wren Academy.6906.EHCP.I03.Ap25</v>
      </c>
      <c r="W192" s="118">
        <v>73820.243076923085</v>
      </c>
      <c r="X192" s="118" t="s">
        <v>24667</v>
      </c>
      <c r="Y192" s="118" t="s">
        <v>24668</v>
      </c>
      <c r="Z192" s="118">
        <v>36910.121538461543</v>
      </c>
      <c r="AA192" s="97" t="str">
        <f t="shared" si="82"/>
        <v>6906EHCP.I03Jun25</v>
      </c>
      <c r="AB192" s="118" t="str">
        <f t="shared" si="83"/>
        <v>Wren Ac.6906EHCP.I03Jun25</v>
      </c>
      <c r="AC192" s="97">
        <f t="shared" si="80"/>
        <v>37661.262538461538</v>
      </c>
      <c r="AE192" s="118"/>
      <c r="AF192" s="97">
        <f t="shared" si="89"/>
        <v>37661.262538461538</v>
      </c>
      <c r="AG192" s="97">
        <f t="shared" si="89"/>
        <v>37661.262538461538</v>
      </c>
      <c r="AH192" s="97">
        <f t="shared" si="89"/>
        <v>37661.262538461538</v>
      </c>
      <c r="AI192" s="97">
        <f t="shared" si="89"/>
        <v>37661.262538461538</v>
      </c>
      <c r="AJ192" s="97" t="str">
        <f t="shared" si="66"/>
        <v>6906.EHCP.I03.Sep241</v>
      </c>
      <c r="AK192" s="118" t="str">
        <f t="shared" si="67"/>
        <v>Wren Academy.6906.EHCP.I03.Sep24</v>
      </c>
      <c r="AL192" s="97">
        <f t="shared" si="89"/>
        <v>37661.262538461538</v>
      </c>
      <c r="AM192" s="97">
        <f t="shared" si="89"/>
        <v>37661.262538461538</v>
      </c>
      <c r="AN192" s="97">
        <f t="shared" si="89"/>
        <v>37661.262538461538</v>
      </c>
      <c r="AO192" s="97">
        <f t="shared" si="89"/>
        <v>37661.262538461538</v>
      </c>
      <c r="AP192" s="97">
        <f t="shared" si="89"/>
        <v>37661.262538461538</v>
      </c>
      <c r="AQ192" s="97">
        <f t="shared" si="89"/>
        <v>37661.262538461538</v>
      </c>
      <c r="AR192" s="97">
        <f t="shared" si="89"/>
        <v>37661.262538461538</v>
      </c>
      <c r="AS192" s="97">
        <f t="shared" si="88"/>
        <v>37661.262538461538</v>
      </c>
      <c r="AT192" s="97">
        <f t="shared" si="88"/>
        <v>37661.262538461538</v>
      </c>
      <c r="AU192" s="97">
        <f t="shared" si="88"/>
        <v>37661.262538461538</v>
      </c>
      <c r="AV192" s="97">
        <f t="shared" si="88"/>
        <v>37661.262538461538</v>
      </c>
      <c r="AW192" s="97">
        <f t="shared" si="88"/>
        <v>37661.262538461538</v>
      </c>
      <c r="AX192" s="97">
        <f t="shared" si="88"/>
        <v>37661.262538461538</v>
      </c>
      <c r="AY192" s="97">
        <f t="shared" si="88"/>
        <v>37661.262538461538</v>
      </c>
      <c r="AZ192" s="97">
        <f t="shared" si="88"/>
        <v>37661.262538461538</v>
      </c>
      <c r="BA192" s="97">
        <f t="shared" si="88"/>
        <v>37661.262538461538</v>
      </c>
      <c r="BB192" s="97">
        <f t="shared" si="88"/>
        <v>37661.262538461538</v>
      </c>
      <c r="BC192" s="97">
        <f t="shared" si="88"/>
        <v>37661.262538461538</v>
      </c>
      <c r="BD192" s="97">
        <f t="shared" si="88"/>
        <v>37661.262538461538</v>
      </c>
      <c r="BE192" s="119">
        <f t="shared" si="71"/>
        <v>487342.99000000005</v>
      </c>
      <c r="BF192" s="119">
        <f t="shared" si="72"/>
        <v>0</v>
      </c>
      <c r="BG192"/>
      <c r="BH192"/>
      <c r="BI192"/>
      <c r="BP192"/>
      <c r="BQ192"/>
      <c r="BR192"/>
      <c r="BS192"/>
      <c r="BT192"/>
    </row>
    <row r="193" spans="1:58" x14ac:dyDescent="0.25">
      <c r="A193">
        <v>3027000</v>
      </c>
      <c r="B193" s="117">
        <v>3027000</v>
      </c>
      <c r="C193" t="s">
        <v>559</v>
      </c>
      <c r="D193" s="106" t="s">
        <v>943</v>
      </c>
      <c r="E193" s="106" t="s">
        <v>403</v>
      </c>
      <c r="F193" s="106" t="s">
        <v>556</v>
      </c>
      <c r="G193" t="s">
        <v>868</v>
      </c>
      <c r="H193" t="s">
        <v>878</v>
      </c>
      <c r="I193" t="s">
        <v>556</v>
      </c>
      <c r="J193">
        <v>657120</v>
      </c>
      <c r="K193" s="117" t="s">
        <v>12</v>
      </c>
      <c r="L193" s="106">
        <v>1</v>
      </c>
      <c r="M193" s="106" t="str">
        <f t="shared" si="70"/>
        <v>Spec.I03</v>
      </c>
      <c r="N193" s="106">
        <v>156901</v>
      </c>
      <c r="O193" t="s">
        <v>335</v>
      </c>
      <c r="P193" t="s">
        <v>335</v>
      </c>
      <c r="Q193" t="s">
        <v>334</v>
      </c>
      <c r="R193" t="s">
        <v>838</v>
      </c>
      <c r="S193" t="s">
        <v>853</v>
      </c>
      <c r="T193" s="124">
        <v>2921158.3333333335</v>
      </c>
      <c r="U193" t="str">
        <f t="shared" si="86"/>
        <v>7000.Spec.I03.Ap251</v>
      </c>
      <c r="V193" t="str">
        <f t="shared" si="87"/>
        <v>Oak Lodge School Academy.7000.Spec.I03.Ap25</v>
      </c>
      <c r="W193" s="118">
        <v>440899.74358974362</v>
      </c>
      <c r="X193" s="118" t="s">
        <v>24669</v>
      </c>
      <c r="Y193" s="118" t="s">
        <v>24670</v>
      </c>
      <c r="Z193" s="118">
        <v>220449.87179487181</v>
      </c>
      <c r="AA193" s="97" t="str">
        <f t="shared" si="82"/>
        <v>7000Spec.I03Jun25</v>
      </c>
      <c r="AB193" s="118" t="str">
        <f t="shared" si="83"/>
        <v>Oak Lod.7000Spec.I03Jun25</v>
      </c>
      <c r="AC193" s="97">
        <f t="shared" si="80"/>
        <v>225980.87179487181</v>
      </c>
      <c r="AE193" s="118"/>
      <c r="AF193" s="97">
        <f t="shared" si="89"/>
        <v>225980.87179487181</v>
      </c>
      <c r="AG193" s="97">
        <f t="shared" si="89"/>
        <v>225980.87179487181</v>
      </c>
      <c r="AH193" s="97">
        <f t="shared" si="89"/>
        <v>225980.87179487181</v>
      </c>
      <c r="AI193" s="97">
        <f t="shared" si="89"/>
        <v>225980.87179487181</v>
      </c>
      <c r="AJ193" s="97" t="str">
        <f t="shared" si="66"/>
        <v>7000.Spec.I03.Sep241</v>
      </c>
      <c r="AK193" s="118" t="str">
        <f t="shared" si="67"/>
        <v>Oak Lodge School Academy.7000.Spec.I03.Sep24</v>
      </c>
      <c r="AL193" s="97">
        <f t="shared" si="89"/>
        <v>225980.87179487181</v>
      </c>
      <c r="AM193" s="97">
        <f t="shared" si="89"/>
        <v>225980.87179487181</v>
      </c>
      <c r="AN193" s="97">
        <f t="shared" si="89"/>
        <v>225980.87179487181</v>
      </c>
      <c r="AO193" s="97">
        <f t="shared" si="89"/>
        <v>225980.87179487181</v>
      </c>
      <c r="AP193" s="97">
        <f t="shared" si="89"/>
        <v>225980.87179487181</v>
      </c>
      <c r="AQ193" s="97">
        <f t="shared" si="89"/>
        <v>225980.87179487181</v>
      </c>
      <c r="AR193" s="97">
        <f t="shared" si="89"/>
        <v>225980.87179487181</v>
      </c>
      <c r="AS193" s="97">
        <f t="shared" si="88"/>
        <v>225980.87179487181</v>
      </c>
      <c r="AT193" s="97">
        <f t="shared" si="88"/>
        <v>225980.87179487181</v>
      </c>
      <c r="AU193" s="97">
        <f t="shared" si="88"/>
        <v>225980.87179487181</v>
      </c>
      <c r="AV193" s="97">
        <f t="shared" si="88"/>
        <v>225980.87179487181</v>
      </c>
      <c r="AW193" s="97">
        <f t="shared" si="88"/>
        <v>225980.87179487181</v>
      </c>
      <c r="AX193" s="97">
        <f t="shared" si="88"/>
        <v>225980.87179487181</v>
      </c>
      <c r="AY193" s="97">
        <f t="shared" ref="AS193:BD197" si="90">($T193-($W193+$Z193))/10</f>
        <v>225980.87179487181</v>
      </c>
      <c r="AZ193" s="97">
        <f t="shared" si="90"/>
        <v>225980.87179487181</v>
      </c>
      <c r="BA193" s="97">
        <f t="shared" si="90"/>
        <v>225980.87179487181</v>
      </c>
      <c r="BB193" s="97">
        <f t="shared" si="90"/>
        <v>225980.87179487181</v>
      </c>
      <c r="BC193" s="97">
        <f t="shared" si="90"/>
        <v>225980.87179487181</v>
      </c>
      <c r="BD193" s="97">
        <f t="shared" si="90"/>
        <v>225980.87179487181</v>
      </c>
      <c r="BE193" s="119">
        <f t="shared" si="71"/>
        <v>2921158.333333334</v>
      </c>
      <c r="BF193" s="119">
        <f t="shared" si="72"/>
        <v>0</v>
      </c>
    </row>
    <row r="194" spans="1:58" x14ac:dyDescent="0.25">
      <c r="A194">
        <v>3027002</v>
      </c>
      <c r="B194" s="117">
        <v>3027002</v>
      </c>
      <c r="C194" t="s">
        <v>771</v>
      </c>
      <c r="D194" s="106" t="s">
        <v>943</v>
      </c>
      <c r="E194" s="106" t="s">
        <v>403</v>
      </c>
      <c r="F194" s="106" t="s">
        <v>556</v>
      </c>
      <c r="G194" t="s">
        <v>868</v>
      </c>
      <c r="H194" t="s">
        <v>878</v>
      </c>
      <c r="I194" t="s">
        <v>556</v>
      </c>
      <c r="J194">
        <v>661225</v>
      </c>
      <c r="K194" s="117" t="s">
        <v>12</v>
      </c>
      <c r="L194" s="106">
        <v>1</v>
      </c>
      <c r="M194" s="106" t="str">
        <f t="shared" si="70"/>
        <v>Spec.I03</v>
      </c>
      <c r="N194" s="128">
        <v>165464</v>
      </c>
      <c r="O194" t="s">
        <v>351</v>
      </c>
      <c r="P194" t="s">
        <v>351</v>
      </c>
      <c r="Q194" t="s">
        <v>350</v>
      </c>
      <c r="R194" t="s">
        <v>197</v>
      </c>
      <c r="S194" t="s">
        <v>978</v>
      </c>
      <c r="T194" s="124">
        <v>1046824.5699999997</v>
      </c>
      <c r="U194" t="str">
        <f t="shared" si="86"/>
        <v>7002.Spec.I03.Ap251</v>
      </c>
      <c r="V194" t="str">
        <f t="shared" si="87"/>
        <v>Barnet Special Education Trust.7002.Spec.I03.Ap25</v>
      </c>
      <c r="W194" s="118">
        <v>147380.41999999998</v>
      </c>
      <c r="X194" s="118" t="s">
        <v>24671</v>
      </c>
      <c r="Y194" s="118" t="s">
        <v>24672</v>
      </c>
      <c r="Z194" s="118">
        <v>73690.209999999992</v>
      </c>
      <c r="AA194" s="97" t="str">
        <f t="shared" si="82"/>
        <v>7002Spec.I03Jun25</v>
      </c>
      <c r="AB194" s="118" t="str">
        <f t="shared" si="83"/>
        <v>Windmil.7002Spec.I03Jun25</v>
      </c>
      <c r="AC194" s="97">
        <f t="shared" si="80"/>
        <v>82575.393999999971</v>
      </c>
      <c r="AE194" s="118"/>
      <c r="AF194" s="97">
        <f t="shared" si="89"/>
        <v>82575.393999999971</v>
      </c>
      <c r="AG194" s="97">
        <f t="shared" si="89"/>
        <v>82575.393999999971</v>
      </c>
      <c r="AH194" s="97">
        <f t="shared" si="89"/>
        <v>82575.393999999971</v>
      </c>
      <c r="AI194" s="97">
        <f t="shared" si="89"/>
        <v>82575.393999999971</v>
      </c>
      <c r="AJ194" s="97" t="str">
        <f t="shared" si="66"/>
        <v>7002.Spec.I03.Sep241</v>
      </c>
      <c r="AK194" s="118" t="str">
        <f t="shared" si="67"/>
        <v>Barnet Special Education Trust.7002.Spec.I03.Sep24</v>
      </c>
      <c r="AL194" s="97">
        <f t="shared" si="89"/>
        <v>82575.393999999971</v>
      </c>
      <c r="AM194" s="97">
        <f t="shared" si="89"/>
        <v>82575.393999999971</v>
      </c>
      <c r="AN194" s="97">
        <f t="shared" si="89"/>
        <v>82575.393999999971</v>
      </c>
      <c r="AO194" s="97">
        <f t="shared" si="89"/>
        <v>82575.393999999971</v>
      </c>
      <c r="AP194" s="97">
        <f t="shared" si="89"/>
        <v>82575.393999999971</v>
      </c>
      <c r="AQ194" s="97">
        <f t="shared" si="89"/>
        <v>82575.393999999971</v>
      </c>
      <c r="AR194" s="97">
        <f t="shared" si="89"/>
        <v>82575.393999999971</v>
      </c>
      <c r="AS194" s="97">
        <f t="shared" si="90"/>
        <v>82575.393999999971</v>
      </c>
      <c r="AT194" s="97">
        <f t="shared" si="90"/>
        <v>82575.393999999971</v>
      </c>
      <c r="AU194" s="97">
        <f t="shared" si="90"/>
        <v>82575.393999999971</v>
      </c>
      <c r="AV194" s="97">
        <f t="shared" si="90"/>
        <v>82575.393999999971</v>
      </c>
      <c r="AW194" s="97">
        <f t="shared" si="90"/>
        <v>82575.393999999971</v>
      </c>
      <c r="AX194" s="97">
        <f t="shared" si="90"/>
        <v>82575.393999999971</v>
      </c>
      <c r="AY194" s="97">
        <f t="shared" si="90"/>
        <v>82575.393999999971</v>
      </c>
      <c r="AZ194" s="97">
        <f t="shared" si="90"/>
        <v>82575.393999999971</v>
      </c>
      <c r="BA194" s="97">
        <f t="shared" si="90"/>
        <v>82575.393999999971</v>
      </c>
      <c r="BB194" s="97">
        <f t="shared" si="90"/>
        <v>82575.393999999971</v>
      </c>
      <c r="BC194" s="97">
        <f t="shared" si="90"/>
        <v>82575.393999999971</v>
      </c>
      <c r="BD194" s="97">
        <f t="shared" si="90"/>
        <v>82575.393999999971</v>
      </c>
      <c r="BE194" s="119">
        <f t="shared" si="71"/>
        <v>1046824.5699999997</v>
      </c>
      <c r="BF194" s="119">
        <f t="shared" si="72"/>
        <v>0</v>
      </c>
    </row>
    <row r="195" spans="1:58" x14ac:dyDescent="0.25">
      <c r="A195">
        <v>3027005</v>
      </c>
      <c r="B195" s="117">
        <v>3027005</v>
      </c>
      <c r="C195" t="s">
        <v>558</v>
      </c>
      <c r="D195" s="106">
        <v>0</v>
      </c>
      <c r="E195" s="106" t="s">
        <v>400</v>
      </c>
      <c r="F195" s="106" t="s">
        <v>556</v>
      </c>
      <c r="G195" t="s">
        <v>869</v>
      </c>
      <c r="H195" t="s">
        <v>877</v>
      </c>
      <c r="I195" t="s">
        <v>556</v>
      </c>
      <c r="J195">
        <v>661225</v>
      </c>
      <c r="K195" s="117" t="s">
        <v>12</v>
      </c>
      <c r="L195" s="106">
        <v>1</v>
      </c>
      <c r="M195" s="106" t="str">
        <f t="shared" si="70"/>
        <v>Spec.I03</v>
      </c>
      <c r="N195" s="106">
        <v>400034</v>
      </c>
      <c r="O195" t="s">
        <v>218</v>
      </c>
      <c r="P195" t="s">
        <v>218</v>
      </c>
      <c r="Q195" t="s">
        <v>219</v>
      </c>
      <c r="R195" t="s">
        <v>180</v>
      </c>
      <c r="S195" t="s">
        <v>854</v>
      </c>
      <c r="T195" s="124">
        <v>2508058.6633333336</v>
      </c>
      <c r="U195" t="str">
        <f t="shared" si="86"/>
        <v>7005.Spec.I03.Ap251</v>
      </c>
      <c r="V195" t="str">
        <f t="shared" si="87"/>
        <v>Northway School.7005.Spec.I03.Ap25</v>
      </c>
      <c r="W195" s="118">
        <v>386312.08666666667</v>
      </c>
      <c r="X195" s="118" t="s">
        <v>24673</v>
      </c>
      <c r="Y195" s="118" t="s">
        <v>24674</v>
      </c>
      <c r="Z195" s="118">
        <v>193156.04333333333</v>
      </c>
      <c r="AA195" s="97" t="str">
        <f t="shared" si="82"/>
        <v>7005Spec.I03Jun25</v>
      </c>
      <c r="AB195" s="118" t="str">
        <f t="shared" si="83"/>
        <v>Northwa.7005Spec.I03Jun25</v>
      </c>
      <c r="AC195" s="97">
        <f t="shared" si="80"/>
        <v>192859.05333333337</v>
      </c>
      <c r="AE195" s="118"/>
      <c r="AF195" s="97">
        <f t="shared" si="89"/>
        <v>192859.05333333337</v>
      </c>
      <c r="AG195" s="97">
        <f t="shared" si="89"/>
        <v>192859.05333333337</v>
      </c>
      <c r="AH195" s="97">
        <f t="shared" si="89"/>
        <v>192859.05333333337</v>
      </c>
      <c r="AI195" s="97">
        <f t="shared" si="89"/>
        <v>192859.05333333337</v>
      </c>
      <c r="AJ195" s="97" t="str">
        <f t="shared" si="66"/>
        <v>7005.Spec.I03.Sep241</v>
      </c>
      <c r="AK195" s="118" t="str">
        <f t="shared" si="67"/>
        <v>Northway School.7005.Spec.I03.Sep24</v>
      </c>
      <c r="AL195" s="97">
        <f t="shared" si="89"/>
        <v>192859.05333333337</v>
      </c>
      <c r="AM195" s="97">
        <f t="shared" si="89"/>
        <v>192859.05333333337</v>
      </c>
      <c r="AN195" s="97">
        <f t="shared" si="89"/>
        <v>192859.05333333337</v>
      </c>
      <c r="AO195" s="97">
        <f t="shared" si="89"/>
        <v>192859.05333333337</v>
      </c>
      <c r="AP195" s="97">
        <f t="shared" si="89"/>
        <v>192859.05333333337</v>
      </c>
      <c r="AQ195" s="97">
        <f t="shared" si="89"/>
        <v>192859.05333333337</v>
      </c>
      <c r="AR195" s="97">
        <f t="shared" si="89"/>
        <v>192859.05333333337</v>
      </c>
      <c r="AS195" s="97">
        <f t="shared" si="90"/>
        <v>192859.05333333337</v>
      </c>
      <c r="AT195" s="97">
        <f t="shared" si="90"/>
        <v>192859.05333333337</v>
      </c>
      <c r="AU195" s="97">
        <f t="shared" si="90"/>
        <v>192859.05333333337</v>
      </c>
      <c r="AV195" s="97">
        <f t="shared" si="90"/>
        <v>192859.05333333337</v>
      </c>
      <c r="AW195" s="97">
        <f t="shared" si="90"/>
        <v>192859.05333333337</v>
      </c>
      <c r="AX195" s="97">
        <f t="shared" si="90"/>
        <v>192859.05333333337</v>
      </c>
      <c r="AY195" s="97">
        <f t="shared" si="90"/>
        <v>192859.05333333337</v>
      </c>
      <c r="AZ195" s="97">
        <f t="shared" si="90"/>
        <v>192859.05333333337</v>
      </c>
      <c r="BA195" s="97">
        <f t="shared" si="90"/>
        <v>192859.05333333337</v>
      </c>
      <c r="BB195" s="97">
        <f t="shared" si="90"/>
        <v>192859.05333333337</v>
      </c>
      <c r="BC195" s="97">
        <f t="shared" si="90"/>
        <v>192859.05333333337</v>
      </c>
      <c r="BD195" s="97">
        <f t="shared" si="90"/>
        <v>192859.05333333337</v>
      </c>
      <c r="BE195" s="119">
        <f t="shared" si="71"/>
        <v>2508058.6633333336</v>
      </c>
      <c r="BF195" s="119">
        <f t="shared" si="72"/>
        <v>0</v>
      </c>
    </row>
    <row r="196" spans="1:58" x14ac:dyDescent="0.25">
      <c r="A196">
        <v>3027009</v>
      </c>
      <c r="B196" s="117">
        <v>3027009</v>
      </c>
      <c r="C196" t="s">
        <v>560</v>
      </c>
      <c r="D196" s="106">
        <v>0</v>
      </c>
      <c r="E196" s="106" t="s">
        <v>400</v>
      </c>
      <c r="F196" s="106" t="s">
        <v>556</v>
      </c>
      <c r="G196" t="s">
        <v>869</v>
      </c>
      <c r="H196" t="s">
        <v>877</v>
      </c>
      <c r="I196" t="s">
        <v>556</v>
      </c>
      <c r="J196">
        <v>661225</v>
      </c>
      <c r="K196" s="117" t="s">
        <v>12</v>
      </c>
      <c r="L196" s="106">
        <v>1</v>
      </c>
      <c r="M196" s="106" t="str">
        <f t="shared" si="70"/>
        <v>Spec.I03</v>
      </c>
      <c r="N196" s="106">
        <v>400091</v>
      </c>
      <c r="O196" t="s">
        <v>25</v>
      </c>
      <c r="P196" t="s">
        <v>25</v>
      </c>
      <c r="Q196" t="s">
        <v>26</v>
      </c>
      <c r="R196" t="s">
        <v>27</v>
      </c>
      <c r="S196" t="s">
        <v>854</v>
      </c>
      <c r="T196" s="124">
        <v>2468483.5966666662</v>
      </c>
      <c r="U196" t="str">
        <f t="shared" si="86"/>
        <v>7009.Spec.I03.Ap251</v>
      </c>
      <c r="V196" t="str">
        <f t="shared" si="87"/>
        <v>Oakleigh School.7009.Spec.I03.Ap25</v>
      </c>
      <c r="W196" s="118">
        <v>380752.61538461538</v>
      </c>
      <c r="X196" s="118" t="s">
        <v>24675</v>
      </c>
      <c r="Y196" s="118" t="s">
        <v>24676</v>
      </c>
      <c r="Z196" s="118">
        <v>190376.30769230769</v>
      </c>
      <c r="AA196" s="97" t="str">
        <f t="shared" si="82"/>
        <v>7009Spec.I03Jun25</v>
      </c>
      <c r="AB196" s="118" t="str">
        <f t="shared" si="83"/>
        <v>Oakleig.7009Spec.I03Jun25</v>
      </c>
      <c r="AC196" s="97">
        <f t="shared" si="80"/>
        <v>189735.46735897433</v>
      </c>
      <c r="AE196" s="118"/>
      <c r="AF196" s="97">
        <f t="shared" si="89"/>
        <v>189735.46735897433</v>
      </c>
      <c r="AG196" s="97">
        <f t="shared" si="89"/>
        <v>189735.46735897433</v>
      </c>
      <c r="AH196" s="97">
        <f t="shared" si="89"/>
        <v>189735.46735897433</v>
      </c>
      <c r="AI196" s="97">
        <f t="shared" si="89"/>
        <v>189735.46735897433</v>
      </c>
      <c r="AJ196" s="97" t="str">
        <f t="shared" si="66"/>
        <v>7009.Spec.I03.Sep241</v>
      </c>
      <c r="AK196" s="118" t="str">
        <f t="shared" si="67"/>
        <v>Oakleigh School.7009.Spec.I03.Sep24</v>
      </c>
      <c r="AL196" s="97">
        <f t="shared" si="89"/>
        <v>189735.46735897433</v>
      </c>
      <c r="AM196" s="97">
        <f t="shared" si="89"/>
        <v>189735.46735897433</v>
      </c>
      <c r="AN196" s="97">
        <f t="shared" si="89"/>
        <v>189735.46735897433</v>
      </c>
      <c r="AO196" s="97">
        <f t="shared" si="89"/>
        <v>189735.46735897433</v>
      </c>
      <c r="AP196" s="97">
        <f t="shared" si="89"/>
        <v>189735.46735897433</v>
      </c>
      <c r="AQ196" s="97">
        <f t="shared" si="89"/>
        <v>189735.46735897433</v>
      </c>
      <c r="AR196" s="97">
        <f t="shared" si="89"/>
        <v>189735.46735897433</v>
      </c>
      <c r="AS196" s="97">
        <f t="shared" si="90"/>
        <v>189735.46735897433</v>
      </c>
      <c r="AT196" s="97">
        <f t="shared" si="90"/>
        <v>189735.46735897433</v>
      </c>
      <c r="AU196" s="97">
        <f t="shared" si="90"/>
        <v>189735.46735897433</v>
      </c>
      <c r="AV196" s="97">
        <f t="shared" si="90"/>
        <v>189735.46735897433</v>
      </c>
      <c r="AW196" s="97">
        <f t="shared" si="90"/>
        <v>189735.46735897433</v>
      </c>
      <c r="AX196" s="97">
        <f t="shared" si="90"/>
        <v>189735.46735897433</v>
      </c>
      <c r="AY196" s="97">
        <f t="shared" si="90"/>
        <v>189735.46735897433</v>
      </c>
      <c r="AZ196" s="97">
        <f t="shared" si="90"/>
        <v>189735.46735897433</v>
      </c>
      <c r="BA196" s="97">
        <f t="shared" si="90"/>
        <v>189735.46735897433</v>
      </c>
      <c r="BB196" s="97">
        <f t="shared" si="90"/>
        <v>189735.46735897433</v>
      </c>
      <c r="BC196" s="97">
        <f t="shared" si="90"/>
        <v>189735.46735897433</v>
      </c>
      <c r="BD196" s="97">
        <f t="shared" si="90"/>
        <v>189735.46735897433</v>
      </c>
      <c r="BE196" s="119">
        <f t="shared" si="71"/>
        <v>2468483.5966666657</v>
      </c>
      <c r="BF196" s="119">
        <f t="shared" si="72"/>
        <v>0</v>
      </c>
    </row>
    <row r="197" spans="1:58" x14ac:dyDescent="0.25">
      <c r="A197">
        <v>3027010</v>
      </c>
      <c r="B197" s="117">
        <v>3027010</v>
      </c>
      <c r="C197" t="s">
        <v>557</v>
      </c>
      <c r="D197" s="106">
        <v>0</v>
      </c>
      <c r="E197" s="106" t="s">
        <v>400</v>
      </c>
      <c r="F197" s="106" t="s">
        <v>556</v>
      </c>
      <c r="G197" t="s">
        <v>869</v>
      </c>
      <c r="H197" t="s">
        <v>877</v>
      </c>
      <c r="I197" t="s">
        <v>556</v>
      </c>
      <c r="J197">
        <v>661225</v>
      </c>
      <c r="K197" s="117" t="s">
        <v>12</v>
      </c>
      <c r="L197" s="106">
        <v>1</v>
      </c>
      <c r="M197" s="106" t="str">
        <f t="shared" si="70"/>
        <v>Spec.I03</v>
      </c>
      <c r="N197" s="106">
        <v>400063</v>
      </c>
      <c r="O197" t="s">
        <v>223</v>
      </c>
      <c r="P197" t="s">
        <v>223</v>
      </c>
      <c r="Q197" t="s">
        <v>224</v>
      </c>
      <c r="R197" t="s">
        <v>225</v>
      </c>
      <c r="S197" t="s">
        <v>854</v>
      </c>
      <c r="T197" s="124">
        <v>2823298</v>
      </c>
      <c r="U197" t="str">
        <f t="shared" si="86"/>
        <v>7010.Spec.I03.Ap251</v>
      </c>
      <c r="V197" t="str">
        <f t="shared" si="87"/>
        <v>Mapledown School.7010.Spec.I03.Ap25</v>
      </c>
      <c r="W197" s="118">
        <v>434353.53846153844</v>
      </c>
      <c r="X197" s="118" t="s">
        <v>24677</v>
      </c>
      <c r="Y197" s="118" t="s">
        <v>24678</v>
      </c>
      <c r="Z197" s="118">
        <v>217176.76923076922</v>
      </c>
      <c r="AA197" s="97" t="str">
        <f t="shared" si="82"/>
        <v>7010Spec.I03Jun25</v>
      </c>
      <c r="AB197" s="118" t="str">
        <f t="shared" si="83"/>
        <v>Mapledo.7010Spec.I03Jun25</v>
      </c>
      <c r="AC197" s="97">
        <f t="shared" si="80"/>
        <v>217176.76923076925</v>
      </c>
      <c r="AE197" s="118"/>
      <c r="AF197" s="97">
        <f t="shared" si="89"/>
        <v>217176.76923076925</v>
      </c>
      <c r="AG197" s="97">
        <f t="shared" si="89"/>
        <v>217176.76923076925</v>
      </c>
      <c r="AH197" s="97">
        <f t="shared" si="89"/>
        <v>217176.76923076925</v>
      </c>
      <c r="AI197" s="97">
        <f t="shared" si="89"/>
        <v>217176.76923076925</v>
      </c>
      <c r="AJ197" s="97" t="str">
        <f t="shared" si="66"/>
        <v>7010.Spec.I03.Sep241</v>
      </c>
      <c r="AK197" s="118" t="str">
        <f t="shared" si="67"/>
        <v>Mapledown School.7010.Spec.I03.Sep24</v>
      </c>
      <c r="AL197" s="97">
        <f t="shared" si="89"/>
        <v>217176.76923076925</v>
      </c>
      <c r="AM197" s="97">
        <f t="shared" si="89"/>
        <v>217176.76923076925</v>
      </c>
      <c r="AN197" s="97">
        <f t="shared" si="89"/>
        <v>217176.76923076925</v>
      </c>
      <c r="AO197" s="97">
        <f t="shared" si="89"/>
        <v>217176.76923076925</v>
      </c>
      <c r="AP197" s="97">
        <f t="shared" si="89"/>
        <v>217176.76923076925</v>
      </c>
      <c r="AQ197" s="97">
        <f t="shared" si="89"/>
        <v>217176.76923076925</v>
      </c>
      <c r="AR197" s="97">
        <f t="shared" si="89"/>
        <v>217176.76923076925</v>
      </c>
      <c r="AS197" s="97">
        <f t="shared" si="90"/>
        <v>217176.76923076925</v>
      </c>
      <c r="AT197" s="97">
        <f t="shared" si="90"/>
        <v>217176.76923076925</v>
      </c>
      <c r="AU197" s="97">
        <f t="shared" si="90"/>
        <v>217176.76923076925</v>
      </c>
      <c r="AV197" s="97">
        <f t="shared" si="90"/>
        <v>217176.76923076925</v>
      </c>
      <c r="AW197" s="97">
        <f t="shared" si="90"/>
        <v>217176.76923076925</v>
      </c>
      <c r="AX197" s="97">
        <f t="shared" si="90"/>
        <v>217176.76923076925</v>
      </c>
      <c r="AY197" s="97">
        <f t="shared" si="90"/>
        <v>217176.76923076925</v>
      </c>
      <c r="AZ197" s="97">
        <f t="shared" si="90"/>
        <v>217176.76923076925</v>
      </c>
      <c r="BA197" s="97">
        <f t="shared" si="90"/>
        <v>217176.76923076925</v>
      </c>
      <c r="BB197" s="97">
        <f t="shared" si="90"/>
        <v>217176.76923076925</v>
      </c>
      <c r="BC197" s="97">
        <f t="shared" si="90"/>
        <v>217176.76923076925</v>
      </c>
      <c r="BD197" s="97">
        <f t="shared" si="90"/>
        <v>217176.76923076925</v>
      </c>
      <c r="BE197" s="119">
        <f t="shared" si="71"/>
        <v>2823297.9999999991</v>
      </c>
      <c r="BF197" s="119">
        <f t="shared" si="72"/>
        <v>0</v>
      </c>
    </row>
    <row r="198" spans="1:58" x14ac:dyDescent="0.25">
      <c r="J198" s="97"/>
      <c r="K198" s="97"/>
      <c r="L198" s="97"/>
      <c r="T198" s="118"/>
      <c r="U198" s="118"/>
      <c r="V198" s="118"/>
      <c r="W198" s="118"/>
      <c r="X198" s="118"/>
      <c r="Y198" s="118"/>
      <c r="Z198" s="118"/>
      <c r="AA198" s="118"/>
      <c r="AB198" s="118"/>
      <c r="AC198" s="118"/>
      <c r="AD198" s="118"/>
      <c r="AE198" s="118"/>
      <c r="AF198" s="118"/>
      <c r="AG198" s="118"/>
      <c r="AH198" s="118"/>
      <c r="AI198" s="118"/>
      <c r="AJ198" s="118"/>
      <c r="AK198" s="118"/>
      <c r="AL198" s="118"/>
      <c r="AM198" s="118"/>
      <c r="AN198" s="118"/>
      <c r="AO198" s="118"/>
      <c r="AP198" s="118"/>
      <c r="AQ198" s="118"/>
      <c r="AR198" s="118"/>
      <c r="AS198" s="118"/>
      <c r="AT198" s="118"/>
      <c r="AU198" s="118"/>
      <c r="AV198" s="118"/>
      <c r="AW198" s="118"/>
      <c r="AX198" s="118"/>
      <c r="AY198" s="118"/>
      <c r="AZ198" s="118"/>
      <c r="BA198" s="118"/>
      <c r="BB198" s="119"/>
      <c r="BC198" s="119"/>
      <c r="BD198" s="118"/>
    </row>
    <row r="199" spans="1:58" x14ac:dyDescent="0.25">
      <c r="J199" s="97"/>
      <c r="K199" s="97"/>
      <c r="L199" s="97"/>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8"/>
      <c r="AY199" s="118"/>
      <c r="AZ199" s="118"/>
      <c r="BA199" s="118"/>
      <c r="BB199" s="119"/>
      <c r="BC199" s="119"/>
      <c r="BD199" s="118"/>
    </row>
    <row r="200" spans="1:58" x14ac:dyDescent="0.25">
      <c r="J200" s="97"/>
      <c r="K200" s="97"/>
      <c r="L200" s="97"/>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118"/>
      <c r="BB200" s="119"/>
      <c r="BC200" s="119"/>
      <c r="BD200" s="118"/>
    </row>
    <row r="201" spans="1:58" x14ac:dyDescent="0.25">
      <c r="J201" s="97"/>
      <c r="K201" s="97"/>
      <c r="L201" s="97"/>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119"/>
      <c r="BC201" s="119"/>
      <c r="BD201" s="118"/>
    </row>
    <row r="202" spans="1:58" x14ac:dyDescent="0.25">
      <c r="J202" s="97"/>
      <c r="K202" s="97"/>
      <c r="L202" s="97"/>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c r="AT202" s="118"/>
      <c r="AU202" s="118"/>
      <c r="AV202" s="118"/>
      <c r="AW202" s="118"/>
      <c r="AX202" s="118"/>
      <c r="AY202" s="118"/>
      <c r="AZ202" s="118"/>
      <c r="BA202" s="118"/>
      <c r="BB202" s="119"/>
      <c r="BC202" s="119"/>
      <c r="BD202" s="118"/>
    </row>
    <row r="203" spans="1:58" x14ac:dyDescent="0.25">
      <c r="J203" s="97"/>
      <c r="K203" s="97"/>
      <c r="L203" s="97"/>
      <c r="T203" s="118"/>
      <c r="U203" s="118"/>
      <c r="V203" s="118"/>
      <c r="W203" s="118"/>
      <c r="X203" s="118"/>
      <c r="Y203" s="118"/>
      <c r="Z203" s="118"/>
      <c r="AA203" s="118"/>
      <c r="AB203" s="118"/>
      <c r="AC203" s="118"/>
      <c r="AD203" s="118"/>
      <c r="AE203" s="118"/>
      <c r="AF203" s="118"/>
      <c r="AG203" s="118"/>
      <c r="AH203" s="118"/>
      <c r="AI203" s="118"/>
      <c r="AJ203" s="118"/>
      <c r="AK203" s="118"/>
      <c r="AL203" s="118"/>
      <c r="AM203" s="118"/>
      <c r="AN203" s="118"/>
      <c r="AO203" s="118"/>
      <c r="AP203" s="118"/>
      <c r="AQ203" s="118"/>
      <c r="AR203" s="118"/>
      <c r="AS203" s="118"/>
      <c r="AT203" s="118"/>
      <c r="AU203" s="118"/>
      <c r="AV203" s="118"/>
      <c r="AW203" s="118"/>
      <c r="AX203" s="118"/>
      <c r="AY203" s="118"/>
      <c r="AZ203" s="118"/>
      <c r="BA203" s="118"/>
      <c r="BB203" s="119"/>
      <c r="BC203" s="119"/>
      <c r="BD203" s="118"/>
    </row>
    <row r="204" spans="1:58" x14ac:dyDescent="0.25">
      <c r="J204" s="97"/>
      <c r="K204" s="97"/>
      <c r="L204" s="97"/>
      <c r="T204" s="118"/>
      <c r="U204" s="118"/>
      <c r="V204" s="118"/>
      <c r="W204" s="118"/>
      <c r="X204" s="118"/>
      <c r="Y204" s="118"/>
      <c r="Z204" s="118"/>
      <c r="AA204" s="118"/>
      <c r="AB204" s="118"/>
      <c r="AC204" s="118"/>
      <c r="AD204" s="118"/>
      <c r="AE204" s="118"/>
      <c r="AF204" s="118"/>
      <c r="AG204" s="118"/>
      <c r="AH204" s="118"/>
      <c r="AI204" s="118"/>
      <c r="AJ204" s="118"/>
      <c r="AK204" s="118"/>
      <c r="AL204" s="118"/>
      <c r="AM204" s="118"/>
      <c r="AN204" s="118"/>
      <c r="AO204" s="118"/>
      <c r="AP204" s="118"/>
      <c r="AQ204" s="118"/>
      <c r="AR204" s="118"/>
      <c r="AS204" s="118"/>
      <c r="AT204" s="118"/>
      <c r="AU204" s="118"/>
      <c r="AV204" s="118"/>
      <c r="AW204" s="118"/>
      <c r="AX204" s="118"/>
      <c r="AY204" s="118"/>
      <c r="AZ204" s="118"/>
      <c r="BA204" s="118"/>
      <c r="BB204" s="119"/>
      <c r="BC204" s="119"/>
      <c r="BD204" s="118"/>
    </row>
    <row r="205" spans="1:58" x14ac:dyDescent="0.25">
      <c r="J205" s="97"/>
      <c r="K205" s="97"/>
      <c r="L205" s="97"/>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118"/>
      <c r="BB205" s="119"/>
      <c r="BC205" s="119"/>
      <c r="BD205" s="118"/>
    </row>
    <row r="206" spans="1:58" x14ac:dyDescent="0.25">
      <c r="J206" s="97"/>
      <c r="K206" s="97"/>
      <c r="L206" s="97"/>
      <c r="T206" s="118"/>
      <c r="U206" s="118"/>
      <c r="V206" s="118"/>
      <c r="W206" s="118"/>
      <c r="X206" s="118"/>
      <c r="Y206" s="118"/>
      <c r="Z206" s="118"/>
      <c r="AA206" s="118"/>
      <c r="AB206" s="118"/>
      <c r="AC206" s="118"/>
      <c r="AD206" s="118"/>
      <c r="AE206" s="118"/>
      <c r="AF206" s="118"/>
      <c r="AG206" s="118"/>
      <c r="AH206" s="118"/>
      <c r="AI206" s="118"/>
      <c r="AJ206" s="118"/>
      <c r="AK206" s="118"/>
      <c r="AL206" s="118"/>
      <c r="AM206" s="118"/>
      <c r="AN206" s="118"/>
      <c r="AO206" s="118"/>
      <c r="AP206" s="118"/>
      <c r="AQ206" s="118"/>
      <c r="AR206" s="118"/>
      <c r="AS206" s="118"/>
      <c r="AT206" s="118"/>
      <c r="AU206" s="118"/>
      <c r="AV206" s="118"/>
      <c r="AW206" s="118"/>
      <c r="AX206" s="118"/>
      <c r="AY206" s="118"/>
      <c r="AZ206" s="118"/>
      <c r="BA206" s="118"/>
      <c r="BB206" s="119"/>
      <c r="BC206" s="119"/>
      <c r="BD206" s="118"/>
    </row>
    <row r="207" spans="1:58" x14ac:dyDescent="0.25">
      <c r="J207" s="97"/>
      <c r="K207" s="97"/>
      <c r="L207" s="97"/>
      <c r="T207" s="118"/>
      <c r="U207" s="118"/>
      <c r="V207" s="118"/>
      <c r="W207" s="118"/>
      <c r="X207" s="118"/>
      <c r="Y207" s="118"/>
      <c r="Z207" s="118"/>
      <c r="AA207" s="118"/>
      <c r="AB207" s="118"/>
      <c r="AC207" s="118"/>
      <c r="AD207" s="118"/>
      <c r="AE207" s="118"/>
      <c r="AF207" s="118"/>
      <c r="AG207" s="118"/>
      <c r="AH207" s="118"/>
      <c r="AI207" s="118"/>
      <c r="AJ207" s="118"/>
      <c r="AK207" s="118"/>
      <c r="AL207" s="118"/>
      <c r="AM207" s="118"/>
      <c r="AN207" s="118"/>
      <c r="AO207" s="118"/>
      <c r="AP207" s="118"/>
      <c r="AQ207" s="118"/>
      <c r="AR207" s="118"/>
      <c r="AS207" s="118"/>
      <c r="AT207" s="118"/>
      <c r="AU207" s="118"/>
      <c r="AV207" s="118"/>
      <c r="AW207" s="118"/>
      <c r="AX207" s="118"/>
      <c r="AY207" s="118"/>
      <c r="AZ207" s="118"/>
      <c r="BA207" s="118"/>
      <c r="BB207" s="119"/>
      <c r="BC207" s="119"/>
      <c r="BD207" s="118"/>
    </row>
    <row r="208" spans="1:58" x14ac:dyDescent="0.25">
      <c r="J208" s="97"/>
      <c r="K208" s="97"/>
      <c r="L208" s="97"/>
      <c r="T208" s="118"/>
      <c r="U208" s="118"/>
      <c r="V208" s="118"/>
      <c r="W208" s="118"/>
      <c r="X208" s="118"/>
      <c r="Y208" s="118"/>
      <c r="Z208" s="118"/>
      <c r="AA208" s="118"/>
      <c r="AB208" s="118"/>
      <c r="AC208" s="118"/>
      <c r="AD208" s="118"/>
      <c r="AE208" s="118"/>
      <c r="AF208" s="118"/>
      <c r="AG208" s="118"/>
      <c r="AH208" s="118"/>
      <c r="AI208" s="118"/>
      <c r="AJ208" s="118"/>
      <c r="AK208" s="118"/>
      <c r="AL208" s="118"/>
      <c r="AM208" s="118"/>
      <c r="AN208" s="118"/>
      <c r="AO208" s="118"/>
      <c r="AP208" s="118"/>
      <c r="AQ208" s="118"/>
      <c r="AR208" s="118"/>
      <c r="AS208" s="118"/>
      <c r="AT208" s="118"/>
      <c r="AU208" s="118"/>
      <c r="AV208" s="118"/>
      <c r="AW208" s="118"/>
      <c r="AX208" s="118"/>
      <c r="AY208" s="118"/>
      <c r="AZ208" s="118"/>
      <c r="BA208" s="118"/>
      <c r="BB208" s="119"/>
      <c r="BC208" s="119"/>
      <c r="BD208" s="118"/>
    </row>
    <row r="209" spans="10:56" x14ac:dyDescent="0.25">
      <c r="J209" s="97"/>
      <c r="K209" s="97"/>
      <c r="L209" s="97"/>
      <c r="T209" s="118"/>
      <c r="U209" s="118"/>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118"/>
      <c r="AQ209" s="118"/>
      <c r="AR209" s="118"/>
      <c r="AS209" s="118"/>
      <c r="AT209" s="118"/>
      <c r="AU209" s="118"/>
      <c r="AV209" s="118"/>
      <c r="AW209" s="118"/>
      <c r="AX209" s="118"/>
      <c r="AY209" s="118"/>
      <c r="AZ209" s="118"/>
      <c r="BA209" s="118"/>
      <c r="BB209" s="119"/>
      <c r="BC209" s="119"/>
      <c r="BD209" s="118"/>
    </row>
    <row r="210" spans="10:56" x14ac:dyDescent="0.25">
      <c r="J210" s="97"/>
      <c r="K210" s="97"/>
      <c r="L210" s="97"/>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118"/>
      <c r="AZ210" s="118"/>
      <c r="BA210" s="118"/>
      <c r="BB210" s="119"/>
      <c r="BC210" s="119"/>
      <c r="BD210" s="118"/>
    </row>
    <row r="211" spans="10:56" x14ac:dyDescent="0.25">
      <c r="J211" s="97"/>
      <c r="K211" s="97"/>
      <c r="L211" s="97"/>
      <c r="T211" s="118"/>
      <c r="U211" s="118"/>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18"/>
      <c r="AQ211" s="118"/>
      <c r="AR211" s="118"/>
      <c r="AS211" s="118"/>
      <c r="AT211" s="118"/>
      <c r="AU211" s="118"/>
      <c r="AV211" s="118"/>
      <c r="AW211" s="118"/>
      <c r="AX211" s="118"/>
      <c r="AY211" s="118"/>
      <c r="AZ211" s="118"/>
      <c r="BA211" s="118"/>
      <c r="BB211" s="119"/>
      <c r="BC211" s="119"/>
      <c r="BD211" s="118"/>
    </row>
    <row r="212" spans="10:56" x14ac:dyDescent="0.25">
      <c r="J212" s="97"/>
      <c r="K212" s="97"/>
      <c r="L212" s="97"/>
      <c r="T212" s="118"/>
      <c r="U212" s="118"/>
      <c r="V212" s="118"/>
      <c r="W212" s="118"/>
      <c r="X212" s="118"/>
      <c r="Y212" s="118"/>
      <c r="Z212" s="118"/>
      <c r="AA212" s="118"/>
      <c r="AB212" s="118"/>
      <c r="AC212" s="118"/>
      <c r="AD212" s="118"/>
      <c r="AE212" s="118"/>
      <c r="AF212" s="118"/>
      <c r="AG212" s="118"/>
      <c r="AH212" s="118"/>
      <c r="AI212" s="118"/>
      <c r="AJ212" s="118"/>
      <c r="AK212" s="118"/>
      <c r="AL212" s="118"/>
      <c r="AM212" s="118"/>
      <c r="AN212" s="118"/>
      <c r="AO212" s="118"/>
      <c r="AP212" s="118"/>
      <c r="AQ212" s="118"/>
      <c r="AR212" s="118"/>
      <c r="AS212" s="118"/>
      <c r="AT212" s="118"/>
      <c r="AU212" s="118"/>
      <c r="AV212" s="118"/>
      <c r="AW212" s="118"/>
      <c r="AX212" s="118"/>
      <c r="AY212" s="118"/>
      <c r="AZ212" s="118"/>
      <c r="BA212" s="118"/>
      <c r="BB212" s="119"/>
      <c r="BC212" s="119"/>
      <c r="BD212" s="118"/>
    </row>
    <row r="213" spans="10:56" x14ac:dyDescent="0.25">
      <c r="J213" s="97"/>
      <c r="K213" s="97"/>
      <c r="L213" s="97"/>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c r="AT213" s="118"/>
      <c r="AU213" s="118"/>
      <c r="AV213" s="118"/>
      <c r="AW213" s="118"/>
      <c r="AX213" s="118"/>
      <c r="AY213" s="118"/>
      <c r="AZ213" s="118"/>
      <c r="BA213" s="118"/>
      <c r="BB213" s="119"/>
      <c r="BC213" s="119"/>
      <c r="BD213" s="118"/>
    </row>
    <row r="214" spans="10:56" x14ac:dyDescent="0.25">
      <c r="J214" s="97"/>
      <c r="K214" s="97"/>
      <c r="L214" s="97"/>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18"/>
      <c r="AT214" s="118"/>
      <c r="AU214" s="118"/>
      <c r="AV214" s="118"/>
      <c r="AW214" s="118"/>
      <c r="AX214" s="118"/>
      <c r="AY214" s="118"/>
      <c r="AZ214" s="118"/>
      <c r="BA214" s="118"/>
      <c r="BB214" s="119"/>
      <c r="BC214" s="119"/>
      <c r="BD214" s="118"/>
    </row>
    <row r="215" spans="10:56" x14ac:dyDescent="0.25">
      <c r="J215" s="97"/>
      <c r="K215" s="97"/>
      <c r="L215" s="97"/>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c r="AT215" s="118"/>
      <c r="AU215" s="118"/>
      <c r="AV215" s="118"/>
      <c r="AW215" s="118"/>
      <c r="AX215" s="118"/>
      <c r="AY215" s="118"/>
      <c r="AZ215" s="118"/>
      <c r="BA215" s="118"/>
      <c r="BB215" s="119"/>
      <c r="BC215" s="119"/>
      <c r="BD215" s="118"/>
    </row>
    <row r="216" spans="10:56" x14ac:dyDescent="0.25">
      <c r="J216" s="97"/>
      <c r="K216" s="97"/>
      <c r="L216" s="97"/>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9"/>
      <c r="BC216" s="119"/>
      <c r="BD216" s="118"/>
    </row>
    <row r="217" spans="10:56" x14ac:dyDescent="0.25">
      <c r="J217" s="97"/>
      <c r="K217" s="97"/>
      <c r="L217" s="97"/>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9"/>
      <c r="BC217" s="119"/>
      <c r="BD217" s="118"/>
    </row>
    <row r="218" spans="10:56" x14ac:dyDescent="0.25">
      <c r="J218" s="97"/>
      <c r="K218" s="97"/>
      <c r="L218" s="97"/>
      <c r="T218" s="118"/>
      <c r="U218" s="118"/>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18"/>
      <c r="AT218" s="118"/>
      <c r="AU218" s="118"/>
      <c r="AV218" s="118"/>
      <c r="AW218" s="118"/>
      <c r="AX218" s="118"/>
      <c r="AY218" s="118"/>
      <c r="AZ218" s="118"/>
      <c r="BA218" s="118"/>
      <c r="BB218" s="119"/>
      <c r="BC218" s="119"/>
      <c r="BD218" s="118"/>
    </row>
    <row r="219" spans="10:56" x14ac:dyDescent="0.25">
      <c r="J219" s="97"/>
      <c r="K219" s="97"/>
      <c r="L219" s="97"/>
      <c r="T219" s="118"/>
      <c r="U219" s="118"/>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18"/>
      <c r="AQ219" s="118"/>
      <c r="AR219" s="118"/>
      <c r="AS219" s="118"/>
      <c r="AT219" s="118"/>
      <c r="AU219" s="118"/>
      <c r="AV219" s="118"/>
      <c r="AW219" s="118"/>
      <c r="AX219" s="118"/>
      <c r="AY219" s="118"/>
      <c r="AZ219" s="118"/>
      <c r="BA219" s="118"/>
      <c r="BB219" s="119"/>
      <c r="BC219" s="119"/>
      <c r="BD219" s="118"/>
    </row>
    <row r="220" spans="10:56" x14ac:dyDescent="0.25">
      <c r="J220" s="97"/>
      <c r="K220" s="97"/>
      <c r="L220" s="97"/>
      <c r="T220" s="118"/>
      <c r="U220" s="118"/>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18"/>
      <c r="AQ220" s="118"/>
      <c r="AR220" s="118"/>
      <c r="AS220" s="118"/>
      <c r="AT220" s="118"/>
      <c r="AU220" s="118"/>
      <c r="AV220" s="118"/>
      <c r="AW220" s="118"/>
      <c r="AX220" s="118"/>
      <c r="AY220" s="118"/>
      <c r="AZ220" s="118"/>
      <c r="BA220" s="118"/>
      <c r="BB220" s="119"/>
      <c r="BC220" s="119"/>
      <c r="BD220" s="118"/>
    </row>
    <row r="221" spans="10:56" x14ac:dyDescent="0.25">
      <c r="J221" s="97"/>
      <c r="K221" s="97"/>
      <c r="L221" s="97"/>
      <c r="T221" s="118"/>
      <c r="U221" s="118"/>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18"/>
      <c r="AQ221" s="118"/>
      <c r="AR221" s="118"/>
      <c r="AS221" s="118"/>
      <c r="AT221" s="118"/>
      <c r="AU221" s="118"/>
      <c r="AV221" s="118"/>
      <c r="AW221" s="118"/>
      <c r="AX221" s="118"/>
      <c r="AY221" s="118"/>
      <c r="AZ221" s="118"/>
      <c r="BA221" s="118"/>
      <c r="BB221" s="119"/>
      <c r="BC221" s="119"/>
      <c r="BD221" s="118"/>
    </row>
    <row r="222" spans="10:56" x14ac:dyDescent="0.25">
      <c r="J222" s="97"/>
      <c r="K222" s="97"/>
      <c r="L222" s="97"/>
      <c r="T222" s="118"/>
      <c r="U222" s="118"/>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18"/>
      <c r="AQ222" s="118"/>
      <c r="AR222" s="118"/>
      <c r="AS222" s="118"/>
      <c r="AT222" s="118"/>
      <c r="AU222" s="118"/>
      <c r="AV222" s="118"/>
      <c r="AW222" s="118"/>
      <c r="AX222" s="118"/>
      <c r="AY222" s="118"/>
      <c r="AZ222" s="118"/>
      <c r="BA222" s="118"/>
      <c r="BB222" s="119"/>
      <c r="BC222" s="119"/>
      <c r="BD222" s="118"/>
    </row>
    <row r="223" spans="10:56" x14ac:dyDescent="0.25">
      <c r="J223" s="97"/>
      <c r="K223" s="97"/>
      <c r="L223" s="97"/>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c r="AV223" s="118"/>
      <c r="AW223" s="118"/>
      <c r="AX223" s="118"/>
      <c r="AY223" s="118"/>
      <c r="AZ223" s="118"/>
      <c r="BA223" s="118"/>
      <c r="BB223" s="119"/>
      <c r="BC223" s="119"/>
      <c r="BD223" s="118"/>
    </row>
    <row r="224" spans="10:56" x14ac:dyDescent="0.25">
      <c r="J224" s="97"/>
      <c r="K224" s="97"/>
      <c r="L224" s="97"/>
      <c r="T224" s="118"/>
      <c r="U224" s="118"/>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18"/>
      <c r="AQ224" s="118"/>
      <c r="AR224" s="118"/>
      <c r="AS224" s="118"/>
      <c r="AT224" s="118"/>
      <c r="AU224" s="118"/>
      <c r="AV224" s="118"/>
      <c r="AW224" s="118"/>
      <c r="AX224" s="118"/>
      <c r="AY224" s="118"/>
      <c r="AZ224" s="118"/>
      <c r="BA224" s="118"/>
      <c r="BB224" s="119"/>
      <c r="BC224" s="119"/>
      <c r="BD224" s="118"/>
    </row>
    <row r="225" spans="10:56" x14ac:dyDescent="0.25">
      <c r="J225" s="97"/>
      <c r="K225" s="97"/>
      <c r="L225" s="97"/>
      <c r="T225" s="118"/>
      <c r="U225" s="118"/>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18"/>
      <c r="AQ225" s="118"/>
      <c r="AR225" s="118"/>
      <c r="AS225" s="118"/>
      <c r="AT225" s="118"/>
      <c r="AU225" s="118"/>
      <c r="AV225" s="118"/>
      <c r="AW225" s="118"/>
      <c r="AX225" s="118"/>
      <c r="AY225" s="118"/>
      <c r="AZ225" s="118"/>
      <c r="BA225" s="118"/>
      <c r="BB225" s="119"/>
      <c r="BC225" s="119"/>
      <c r="BD225" s="118"/>
    </row>
    <row r="226" spans="10:56" x14ac:dyDescent="0.25">
      <c r="J226" s="97"/>
      <c r="K226" s="97"/>
      <c r="L226" s="97"/>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118"/>
      <c r="BB226" s="119"/>
      <c r="BC226" s="119"/>
      <c r="BD226" s="118"/>
    </row>
    <row r="227" spans="10:56" x14ac:dyDescent="0.25">
      <c r="J227" s="97"/>
      <c r="K227" s="97"/>
      <c r="L227" s="97"/>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9"/>
      <c r="BC227" s="119"/>
      <c r="BD227" s="118"/>
    </row>
    <row r="228" spans="10:56" x14ac:dyDescent="0.25">
      <c r="J228" s="97"/>
      <c r="K228" s="97"/>
      <c r="L228" s="97"/>
      <c r="T228" s="118"/>
      <c r="U228" s="118"/>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18"/>
      <c r="AQ228" s="118"/>
      <c r="AR228" s="118"/>
      <c r="AS228" s="118"/>
      <c r="AT228" s="118"/>
      <c r="AU228" s="118"/>
      <c r="AV228" s="118"/>
      <c r="AW228" s="118"/>
      <c r="AX228" s="118"/>
      <c r="AY228" s="118"/>
      <c r="AZ228" s="118"/>
      <c r="BA228" s="118"/>
      <c r="BB228" s="119"/>
      <c r="BC228" s="119"/>
      <c r="BD228" s="118"/>
    </row>
    <row r="229" spans="10:56" x14ac:dyDescent="0.25">
      <c r="J229" s="97"/>
      <c r="K229" s="97"/>
      <c r="L229" s="97"/>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9"/>
      <c r="BC229" s="119"/>
      <c r="BD229" s="118"/>
    </row>
    <row r="230" spans="10:56" x14ac:dyDescent="0.25">
      <c r="J230" s="97"/>
      <c r="K230" s="97"/>
      <c r="L230" s="97"/>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c r="AV230" s="118"/>
      <c r="AW230" s="118"/>
      <c r="AX230" s="118"/>
      <c r="AY230" s="118"/>
      <c r="AZ230" s="118"/>
      <c r="BA230" s="118"/>
      <c r="BB230" s="119"/>
      <c r="BC230" s="119"/>
      <c r="BD230" s="118"/>
    </row>
    <row r="231" spans="10:56" x14ac:dyDescent="0.25">
      <c r="J231" s="97"/>
      <c r="K231" s="97"/>
      <c r="L231" s="97"/>
      <c r="T231" s="118"/>
      <c r="U231" s="118"/>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18"/>
      <c r="AQ231" s="118"/>
      <c r="AR231" s="118"/>
      <c r="AS231" s="118"/>
      <c r="AT231" s="118"/>
      <c r="AU231" s="118"/>
      <c r="AV231" s="118"/>
      <c r="AW231" s="118"/>
      <c r="AX231" s="118"/>
      <c r="AY231" s="118"/>
      <c r="AZ231" s="118"/>
      <c r="BA231" s="118"/>
      <c r="BB231" s="119"/>
      <c r="BC231" s="119"/>
      <c r="BD231" s="118"/>
    </row>
    <row r="232" spans="10:56" x14ac:dyDescent="0.25">
      <c r="J232" s="97"/>
      <c r="K232" s="97"/>
      <c r="L232" s="97"/>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9"/>
      <c r="BC232" s="119"/>
      <c r="BD232" s="118"/>
    </row>
    <row r="233" spans="10:56" x14ac:dyDescent="0.25">
      <c r="J233" s="97"/>
      <c r="K233" s="97"/>
      <c r="L233" s="97"/>
      <c r="T233" s="118"/>
      <c r="U233" s="118"/>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18"/>
      <c r="AQ233" s="118"/>
      <c r="AR233" s="118"/>
      <c r="AS233" s="118"/>
      <c r="AT233" s="118"/>
      <c r="AU233" s="118"/>
      <c r="AV233" s="118"/>
      <c r="AW233" s="118"/>
      <c r="AX233" s="118"/>
      <c r="AY233" s="118"/>
      <c r="AZ233" s="118"/>
      <c r="BA233" s="118"/>
      <c r="BB233" s="119"/>
      <c r="BC233" s="119"/>
      <c r="BD233" s="118"/>
    </row>
    <row r="234" spans="10:56" x14ac:dyDescent="0.25">
      <c r="J234" s="97"/>
      <c r="K234" s="97"/>
      <c r="L234" s="97"/>
      <c r="T234" s="118"/>
      <c r="U234" s="118"/>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18"/>
      <c r="AQ234" s="118"/>
      <c r="AR234" s="118"/>
      <c r="AS234" s="118"/>
      <c r="AT234" s="118"/>
      <c r="AU234" s="118"/>
      <c r="AV234" s="118"/>
      <c r="AW234" s="118"/>
      <c r="AX234" s="118"/>
      <c r="AY234" s="118"/>
      <c r="AZ234" s="118"/>
      <c r="BA234" s="118"/>
      <c r="BB234" s="119"/>
      <c r="BC234" s="119"/>
      <c r="BD234" s="118"/>
    </row>
    <row r="235" spans="10:56" x14ac:dyDescent="0.25">
      <c r="J235" s="97"/>
      <c r="K235" s="97"/>
      <c r="L235" s="97"/>
      <c r="T235" s="118"/>
      <c r="U235" s="118"/>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18"/>
      <c r="AQ235" s="118"/>
      <c r="AR235" s="118"/>
      <c r="AS235" s="118"/>
      <c r="AT235" s="118"/>
      <c r="AU235" s="118"/>
      <c r="AV235" s="118"/>
      <c r="AW235" s="118"/>
      <c r="AX235" s="118"/>
      <c r="AY235" s="118"/>
      <c r="AZ235" s="118"/>
      <c r="BA235" s="118"/>
      <c r="BB235" s="119"/>
      <c r="BC235" s="119"/>
      <c r="BD235" s="118"/>
    </row>
    <row r="236" spans="10:56" x14ac:dyDescent="0.25">
      <c r="J236" s="97"/>
      <c r="K236" s="97"/>
      <c r="L236" s="97"/>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9"/>
      <c r="BC236" s="119"/>
      <c r="BD236" s="118"/>
    </row>
    <row r="237" spans="10:56" x14ac:dyDescent="0.25">
      <c r="J237" s="97"/>
      <c r="K237" s="97"/>
      <c r="L237" s="97"/>
      <c r="T237" s="118"/>
      <c r="U237" s="118"/>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18"/>
      <c r="AT237" s="118"/>
      <c r="AU237" s="118"/>
      <c r="AV237" s="118"/>
      <c r="AW237" s="118"/>
      <c r="AX237" s="118"/>
      <c r="AY237" s="118"/>
      <c r="AZ237" s="118"/>
      <c r="BA237" s="118"/>
      <c r="BB237" s="119"/>
      <c r="BC237" s="119"/>
      <c r="BD237" s="118"/>
    </row>
    <row r="238" spans="10:56" x14ac:dyDescent="0.25">
      <c r="J238" s="97"/>
      <c r="K238" s="97"/>
      <c r="L238" s="97"/>
      <c r="T238" s="118"/>
      <c r="U238" s="118"/>
      <c r="V238" s="118"/>
      <c r="W238" s="118"/>
      <c r="X238" s="118"/>
      <c r="Y238" s="118"/>
      <c r="Z238" s="118"/>
      <c r="AA238" s="118"/>
      <c r="AB238" s="118"/>
      <c r="AC238" s="118"/>
      <c r="AD238" s="118"/>
      <c r="AE238" s="118"/>
      <c r="AF238" s="118"/>
      <c r="AG238" s="118"/>
      <c r="AH238" s="118"/>
      <c r="AI238" s="118"/>
      <c r="AJ238" s="118"/>
      <c r="AK238" s="118"/>
      <c r="AL238" s="118"/>
      <c r="AM238" s="118"/>
      <c r="AN238" s="118"/>
      <c r="AO238" s="118"/>
      <c r="AP238" s="118"/>
      <c r="AQ238" s="118"/>
      <c r="AR238" s="118"/>
      <c r="AS238" s="118"/>
      <c r="AT238" s="118"/>
      <c r="AU238" s="118"/>
      <c r="AV238" s="118"/>
      <c r="AW238" s="118"/>
      <c r="AX238" s="118"/>
      <c r="AY238" s="118"/>
      <c r="AZ238" s="118"/>
      <c r="BA238" s="118"/>
      <c r="BB238" s="119"/>
      <c r="BC238" s="119"/>
      <c r="BD238" s="118"/>
    </row>
    <row r="239" spans="10:56" x14ac:dyDescent="0.25">
      <c r="J239" s="97"/>
      <c r="K239" s="97"/>
      <c r="L239" s="97"/>
      <c r="T239" s="118"/>
      <c r="U239" s="118"/>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18"/>
      <c r="AQ239" s="118"/>
      <c r="AR239" s="118"/>
      <c r="AS239" s="118"/>
      <c r="AT239" s="118"/>
      <c r="AU239" s="118"/>
      <c r="AV239" s="118"/>
      <c r="AW239" s="118"/>
      <c r="AX239" s="118"/>
      <c r="AY239" s="118"/>
      <c r="AZ239" s="118"/>
      <c r="BA239" s="118"/>
      <c r="BB239" s="119"/>
      <c r="BC239" s="119"/>
      <c r="BD239" s="118"/>
    </row>
    <row r="240" spans="10:56" x14ac:dyDescent="0.25">
      <c r="J240" s="97"/>
      <c r="K240" s="97"/>
      <c r="L240" s="97"/>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9"/>
      <c r="BC240" s="119"/>
      <c r="BD240" s="118"/>
    </row>
    <row r="241" spans="10:56" x14ac:dyDescent="0.25">
      <c r="J241" s="97"/>
      <c r="K241" s="97"/>
      <c r="L241" s="97"/>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18"/>
      <c r="AP241" s="118"/>
      <c r="AQ241" s="118"/>
      <c r="AR241" s="118"/>
      <c r="AS241" s="118"/>
      <c r="AT241" s="118"/>
      <c r="AU241" s="118"/>
      <c r="AV241" s="118"/>
      <c r="AW241" s="118"/>
      <c r="AX241" s="118"/>
      <c r="AY241" s="118"/>
      <c r="AZ241" s="118"/>
      <c r="BA241" s="118"/>
      <c r="BB241" s="119"/>
      <c r="BC241" s="119"/>
      <c r="BD241" s="118"/>
    </row>
    <row r="242" spans="10:56" x14ac:dyDescent="0.25">
      <c r="J242" s="97"/>
      <c r="K242" s="97"/>
      <c r="L242" s="97"/>
      <c r="T242" s="118"/>
      <c r="U242" s="118"/>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18"/>
      <c r="AQ242" s="118"/>
      <c r="AR242" s="118"/>
      <c r="AS242" s="118"/>
      <c r="AT242" s="118"/>
      <c r="AU242" s="118"/>
      <c r="AV242" s="118"/>
      <c r="AW242" s="118"/>
      <c r="AX242" s="118"/>
      <c r="AY242" s="118"/>
      <c r="AZ242" s="118"/>
      <c r="BA242" s="118"/>
      <c r="BB242" s="119"/>
      <c r="BC242" s="119"/>
      <c r="BD242" s="118"/>
    </row>
    <row r="243" spans="10:56" x14ac:dyDescent="0.25">
      <c r="J243" s="97"/>
      <c r="K243" s="97"/>
      <c r="L243" s="97"/>
      <c r="T243" s="118"/>
      <c r="U243" s="118"/>
      <c r="V243" s="118"/>
      <c r="W243" s="118"/>
      <c r="X243" s="118"/>
      <c r="Y243" s="118"/>
      <c r="Z243" s="118"/>
      <c r="AA243" s="118"/>
      <c r="AB243" s="118"/>
      <c r="AC243" s="118"/>
      <c r="AD243" s="118"/>
      <c r="AE243" s="118"/>
      <c r="AF243" s="118"/>
      <c r="AG243" s="118"/>
      <c r="AH243" s="118"/>
      <c r="AI243" s="118"/>
      <c r="AJ243" s="118"/>
      <c r="AK243" s="118"/>
      <c r="AL243" s="118"/>
      <c r="AM243" s="118"/>
      <c r="AN243" s="118"/>
      <c r="AO243" s="118"/>
      <c r="AP243" s="118"/>
      <c r="AQ243" s="118"/>
      <c r="AR243" s="118"/>
      <c r="AS243" s="118"/>
      <c r="AT243" s="118"/>
      <c r="AU243" s="118"/>
      <c r="AV243" s="118"/>
      <c r="AW243" s="118"/>
      <c r="AX243" s="118"/>
      <c r="AY243" s="118"/>
      <c r="AZ243" s="118"/>
      <c r="BA243" s="118"/>
      <c r="BB243" s="119"/>
      <c r="BC243" s="119"/>
      <c r="BD243" s="118"/>
    </row>
    <row r="244" spans="10:56" x14ac:dyDescent="0.25">
      <c r="J244" s="97"/>
      <c r="K244" s="97"/>
      <c r="L244" s="97"/>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c r="AV244" s="118"/>
      <c r="AW244" s="118"/>
      <c r="AX244" s="118"/>
      <c r="AY244" s="118"/>
      <c r="AZ244" s="118"/>
      <c r="BA244" s="118"/>
      <c r="BB244" s="119"/>
      <c r="BC244" s="119"/>
      <c r="BD244" s="118"/>
    </row>
    <row r="245" spans="10:56" x14ac:dyDescent="0.25">
      <c r="J245" s="97"/>
      <c r="K245" s="97"/>
      <c r="L245" s="97"/>
      <c r="T245" s="118"/>
      <c r="U245" s="118"/>
      <c r="V245" s="118"/>
      <c r="W245" s="118"/>
      <c r="X245" s="118"/>
      <c r="Y245" s="118"/>
      <c r="Z245" s="118"/>
      <c r="AA245" s="118"/>
      <c r="AB245" s="118"/>
      <c r="AC245" s="118"/>
      <c r="AD245" s="118"/>
      <c r="AE245" s="118"/>
      <c r="AF245" s="118"/>
      <c r="AG245" s="118"/>
      <c r="AH245" s="118"/>
      <c r="AI245" s="118"/>
      <c r="AJ245" s="118"/>
      <c r="AK245" s="118"/>
      <c r="AL245" s="118"/>
      <c r="AM245" s="118"/>
      <c r="AN245" s="118"/>
      <c r="AO245" s="118"/>
      <c r="AP245" s="118"/>
      <c r="AQ245" s="118"/>
      <c r="AR245" s="118"/>
      <c r="AS245" s="118"/>
      <c r="AT245" s="118"/>
      <c r="AU245" s="118"/>
      <c r="AV245" s="118"/>
      <c r="AW245" s="118"/>
      <c r="AX245" s="118"/>
      <c r="AY245" s="118"/>
      <c r="AZ245" s="118"/>
      <c r="BA245" s="118"/>
      <c r="BB245" s="119"/>
      <c r="BC245" s="119"/>
      <c r="BD245" s="118"/>
    </row>
    <row r="246" spans="10:56" x14ac:dyDescent="0.25">
      <c r="J246" s="97"/>
      <c r="K246" s="97"/>
      <c r="L246" s="97"/>
      <c r="T246" s="118"/>
      <c r="U246" s="118"/>
      <c r="V246" s="118"/>
      <c r="W246" s="118"/>
      <c r="X246" s="118"/>
      <c r="Y246" s="118"/>
      <c r="Z246" s="118"/>
      <c r="AA246" s="118"/>
      <c r="AB246" s="118"/>
      <c r="AC246" s="118"/>
      <c r="AD246" s="118"/>
      <c r="AE246" s="118"/>
      <c r="AF246" s="118"/>
      <c r="AG246" s="118"/>
      <c r="AH246" s="118"/>
      <c r="AI246" s="118"/>
      <c r="AJ246" s="118"/>
      <c r="AK246" s="118"/>
      <c r="AL246" s="118"/>
      <c r="AM246" s="118"/>
      <c r="AN246" s="118"/>
      <c r="AO246" s="118"/>
      <c r="AP246" s="118"/>
      <c r="AQ246" s="118"/>
      <c r="AR246" s="118"/>
      <c r="AS246" s="118"/>
      <c r="AT246" s="118"/>
      <c r="AU246" s="118"/>
      <c r="AV246" s="118"/>
      <c r="AW246" s="118"/>
      <c r="AX246" s="118"/>
      <c r="AY246" s="118"/>
      <c r="AZ246" s="118"/>
      <c r="BA246" s="118"/>
      <c r="BB246" s="119"/>
      <c r="BC246" s="119"/>
      <c r="BD246" s="118"/>
    </row>
    <row r="247" spans="10:56" x14ac:dyDescent="0.25">
      <c r="J247" s="97"/>
      <c r="K247" s="97"/>
      <c r="L247" s="97"/>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8"/>
      <c r="AY247" s="118"/>
      <c r="AZ247" s="118"/>
      <c r="BA247" s="118"/>
      <c r="BB247" s="119"/>
      <c r="BC247" s="119"/>
      <c r="BD247" s="118"/>
    </row>
    <row r="248" spans="10:56" x14ac:dyDescent="0.25">
      <c r="J248" s="97"/>
      <c r="K248" s="97"/>
      <c r="L248" s="97"/>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118"/>
      <c r="BB248" s="119"/>
      <c r="BC248" s="119"/>
      <c r="BD248" s="118"/>
    </row>
    <row r="249" spans="10:56" x14ac:dyDescent="0.25">
      <c r="J249" s="97"/>
      <c r="K249" s="97"/>
      <c r="L249" s="97"/>
      <c r="T249" s="118"/>
      <c r="U249" s="118"/>
      <c r="V249" s="118"/>
      <c r="W249" s="118"/>
      <c r="X249" s="118"/>
      <c r="Y249" s="118"/>
      <c r="Z249" s="118"/>
      <c r="AA249" s="118"/>
      <c r="AB249" s="118"/>
      <c r="AC249" s="118"/>
      <c r="AD249" s="118"/>
      <c r="AE249" s="118"/>
      <c r="AF249" s="118"/>
      <c r="AG249" s="118"/>
      <c r="AH249" s="118"/>
      <c r="AI249" s="118"/>
      <c r="AJ249" s="118"/>
      <c r="AK249" s="118"/>
      <c r="AL249" s="118"/>
      <c r="AM249" s="118"/>
      <c r="AN249" s="118"/>
      <c r="AO249" s="118"/>
      <c r="AP249" s="118"/>
      <c r="AQ249" s="118"/>
      <c r="AR249" s="118"/>
      <c r="AS249" s="118"/>
      <c r="AT249" s="118"/>
      <c r="AU249" s="118"/>
      <c r="AV249" s="118"/>
      <c r="AW249" s="118"/>
      <c r="AX249" s="118"/>
      <c r="AY249" s="118"/>
      <c r="AZ249" s="118"/>
      <c r="BA249" s="118"/>
      <c r="BB249" s="119"/>
      <c r="BC249" s="119"/>
      <c r="BD249" s="118"/>
    </row>
    <row r="250" spans="10:56" x14ac:dyDescent="0.25">
      <c r="J250" s="97"/>
      <c r="K250" s="97"/>
      <c r="L250" s="97"/>
      <c r="T250" s="118"/>
      <c r="U250" s="118"/>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18"/>
      <c r="AQ250" s="118"/>
      <c r="AR250" s="118"/>
      <c r="AS250" s="118"/>
      <c r="AT250" s="118"/>
      <c r="AU250" s="118"/>
      <c r="AV250" s="118"/>
      <c r="AW250" s="118"/>
      <c r="AX250" s="118"/>
      <c r="AY250" s="118"/>
      <c r="AZ250" s="118"/>
      <c r="BA250" s="118"/>
      <c r="BB250" s="119"/>
      <c r="BC250" s="119"/>
      <c r="BD250" s="118"/>
    </row>
    <row r="251" spans="10:56" x14ac:dyDescent="0.25">
      <c r="J251" s="97"/>
      <c r="K251" s="97"/>
      <c r="L251" s="97"/>
      <c r="T251" s="118"/>
      <c r="U251" s="118"/>
      <c r="V251" s="118"/>
      <c r="W251" s="118"/>
      <c r="X251" s="118"/>
      <c r="Y251" s="118"/>
      <c r="Z251" s="118"/>
      <c r="AA251" s="118"/>
      <c r="AB251" s="118"/>
      <c r="AC251" s="118"/>
      <c r="AD251" s="118"/>
      <c r="AE251" s="118"/>
      <c r="AF251" s="118"/>
      <c r="AG251" s="118"/>
      <c r="AH251" s="118"/>
      <c r="AI251" s="118"/>
      <c r="AJ251" s="118"/>
      <c r="AK251" s="118"/>
      <c r="AL251" s="118"/>
      <c r="AM251" s="118"/>
      <c r="AN251" s="118"/>
      <c r="AO251" s="118"/>
      <c r="AP251" s="118"/>
      <c r="AQ251" s="118"/>
      <c r="AR251" s="118"/>
      <c r="AS251" s="118"/>
      <c r="AT251" s="118"/>
      <c r="AU251" s="118"/>
      <c r="AV251" s="118"/>
      <c r="AW251" s="118"/>
      <c r="AX251" s="118"/>
      <c r="AY251" s="118"/>
      <c r="AZ251" s="118"/>
      <c r="BA251" s="118"/>
      <c r="BB251" s="119"/>
      <c r="BC251" s="119"/>
      <c r="BD251" s="118"/>
    </row>
    <row r="252" spans="10:56" x14ac:dyDescent="0.25">
      <c r="J252" s="97"/>
      <c r="K252" s="97"/>
      <c r="L252" s="97"/>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c r="BB252" s="119"/>
      <c r="BC252" s="119"/>
      <c r="BD252" s="118"/>
    </row>
    <row r="253" spans="10:56" x14ac:dyDescent="0.25">
      <c r="J253" s="97"/>
      <c r="K253" s="97"/>
      <c r="L253" s="97"/>
      <c r="T253" s="118"/>
      <c r="U253" s="118"/>
      <c r="V253" s="118"/>
      <c r="W253" s="118"/>
      <c r="X253" s="118"/>
      <c r="Y253" s="118"/>
      <c r="Z253" s="118"/>
      <c r="AA253" s="118"/>
      <c r="AB253" s="118"/>
      <c r="AC253" s="118"/>
      <c r="AD253" s="118"/>
      <c r="AE253" s="118"/>
      <c r="AF253" s="118"/>
      <c r="AG253" s="118"/>
      <c r="AH253" s="118"/>
      <c r="AI253" s="118"/>
      <c r="AJ253" s="118"/>
      <c r="AK253" s="118"/>
      <c r="AL253" s="118"/>
      <c r="AM253" s="118"/>
      <c r="AN253" s="118"/>
      <c r="AO253" s="118"/>
      <c r="AP253" s="118"/>
      <c r="AQ253" s="118"/>
      <c r="AR253" s="118"/>
      <c r="AS253" s="118"/>
      <c r="AT253" s="118"/>
      <c r="AU253" s="118"/>
      <c r="AV253" s="118"/>
      <c r="AW253" s="118"/>
      <c r="AX253" s="118"/>
      <c r="AY253" s="118"/>
      <c r="AZ253" s="118"/>
      <c r="BA253" s="118"/>
      <c r="BB253" s="119"/>
      <c r="BC253" s="119"/>
      <c r="BD253" s="118"/>
    </row>
    <row r="254" spans="10:56" x14ac:dyDescent="0.25">
      <c r="J254" s="97"/>
      <c r="K254" s="97"/>
      <c r="L254" s="97"/>
      <c r="T254" s="118"/>
      <c r="U254" s="118"/>
      <c r="V254" s="118"/>
      <c r="W254" s="118"/>
      <c r="X254" s="118"/>
      <c r="Y254" s="118"/>
      <c r="Z254" s="118"/>
      <c r="AA254" s="118"/>
      <c r="AB254" s="118"/>
      <c r="AC254" s="118"/>
      <c r="AD254" s="118"/>
      <c r="AE254" s="118"/>
      <c r="AF254" s="118"/>
      <c r="AG254" s="118"/>
      <c r="AH254" s="118"/>
      <c r="AI254" s="118"/>
      <c r="AJ254" s="118"/>
      <c r="AK254" s="118"/>
      <c r="AL254" s="118"/>
      <c r="AM254" s="118"/>
      <c r="AN254" s="118"/>
      <c r="AO254" s="118"/>
      <c r="AP254" s="118"/>
      <c r="AQ254" s="118"/>
      <c r="AR254" s="118"/>
      <c r="AS254" s="118"/>
      <c r="AT254" s="118"/>
      <c r="AU254" s="118"/>
      <c r="AV254" s="118"/>
      <c r="AW254" s="118"/>
      <c r="AX254" s="118"/>
      <c r="AY254" s="118"/>
      <c r="AZ254" s="118"/>
      <c r="BA254" s="118"/>
      <c r="BB254" s="119"/>
      <c r="BC254" s="119"/>
      <c r="BD254" s="118"/>
    </row>
    <row r="255" spans="10:56" x14ac:dyDescent="0.25">
      <c r="J255" s="97"/>
      <c r="K255" s="97"/>
      <c r="L255" s="97"/>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c r="AS255" s="118"/>
      <c r="AT255" s="118"/>
      <c r="AU255" s="118"/>
      <c r="AV255" s="118"/>
      <c r="AW255" s="118"/>
      <c r="AX255" s="118"/>
      <c r="AY255" s="118"/>
      <c r="AZ255" s="118"/>
      <c r="BA255" s="118"/>
      <c r="BB255" s="119"/>
      <c r="BC255" s="119"/>
      <c r="BD255" s="118"/>
    </row>
    <row r="256" spans="10:56" x14ac:dyDescent="0.25">
      <c r="J256" s="97"/>
      <c r="K256" s="97"/>
      <c r="L256" s="97"/>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118"/>
      <c r="BB256" s="119"/>
      <c r="BC256" s="119"/>
      <c r="BD256" s="118"/>
    </row>
    <row r="257" spans="10:56" x14ac:dyDescent="0.25">
      <c r="J257" s="97"/>
      <c r="K257" s="97"/>
      <c r="L257" s="97"/>
      <c r="T257" s="118"/>
      <c r="U257" s="118"/>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18"/>
      <c r="AQ257" s="118"/>
      <c r="AR257" s="118"/>
      <c r="AS257" s="118"/>
      <c r="AT257" s="118"/>
      <c r="AU257" s="118"/>
      <c r="AV257" s="118"/>
      <c r="AW257" s="118"/>
      <c r="AX257" s="118"/>
      <c r="AY257" s="118"/>
      <c r="AZ257" s="118"/>
      <c r="BA257" s="118"/>
      <c r="BB257" s="119"/>
      <c r="BC257" s="119"/>
      <c r="BD257" s="118"/>
    </row>
    <row r="258" spans="10:56" x14ac:dyDescent="0.25">
      <c r="J258" s="97"/>
      <c r="K258" s="97"/>
      <c r="L258" s="97"/>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18"/>
      <c r="AT258" s="118"/>
      <c r="AU258" s="118"/>
      <c r="AV258" s="118"/>
      <c r="AW258" s="118"/>
      <c r="AX258" s="118"/>
      <c r="AY258" s="118"/>
      <c r="AZ258" s="118"/>
      <c r="BA258" s="118"/>
      <c r="BB258" s="119"/>
      <c r="BC258" s="119"/>
      <c r="BD258" s="118"/>
    </row>
    <row r="259" spans="10:56" x14ac:dyDescent="0.25">
      <c r="J259" s="97"/>
      <c r="K259" s="97"/>
      <c r="L259" s="97"/>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118"/>
      <c r="BB259" s="119"/>
      <c r="BC259" s="119"/>
      <c r="BD259" s="118"/>
    </row>
    <row r="260" spans="10:56" x14ac:dyDescent="0.25">
      <c r="J260" s="97"/>
      <c r="K260" s="97"/>
      <c r="L260" s="97"/>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118"/>
      <c r="BB260" s="119"/>
      <c r="BC260" s="119"/>
      <c r="BD260" s="118"/>
    </row>
    <row r="261" spans="10:56" x14ac:dyDescent="0.25">
      <c r="J261" s="97"/>
      <c r="K261" s="97"/>
      <c r="L261" s="97"/>
      <c r="T261" s="118"/>
      <c r="U261" s="118"/>
      <c r="V261" s="118"/>
      <c r="W261" s="118"/>
      <c r="X261" s="118"/>
      <c r="Y261" s="118"/>
      <c r="Z261" s="118"/>
      <c r="AA261" s="118"/>
      <c r="AB261" s="118"/>
      <c r="AC261" s="118"/>
      <c r="AD261" s="118"/>
      <c r="AE261" s="118"/>
      <c r="AF261" s="118"/>
      <c r="AG261" s="118"/>
      <c r="AH261" s="118"/>
      <c r="AI261" s="118"/>
      <c r="AJ261" s="118"/>
      <c r="AK261" s="118"/>
      <c r="AL261" s="118"/>
      <c r="AM261" s="118"/>
      <c r="AN261" s="118"/>
      <c r="AO261" s="118"/>
      <c r="AP261" s="118"/>
      <c r="AQ261" s="118"/>
      <c r="AR261" s="118"/>
      <c r="AS261" s="118"/>
      <c r="AT261" s="118"/>
      <c r="AU261" s="118"/>
      <c r="AV261" s="118"/>
      <c r="AW261" s="118"/>
      <c r="AX261" s="118"/>
      <c r="AY261" s="118"/>
      <c r="AZ261" s="118"/>
      <c r="BA261" s="118"/>
      <c r="BB261" s="119"/>
      <c r="BC261" s="119"/>
      <c r="BD261" s="118"/>
    </row>
    <row r="262" spans="10:56" x14ac:dyDescent="0.25">
      <c r="J262" s="97"/>
      <c r="K262" s="97"/>
      <c r="L262" s="97"/>
      <c r="T262" s="118"/>
      <c r="U262" s="118"/>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18"/>
      <c r="AQ262" s="118"/>
      <c r="AR262" s="118"/>
      <c r="AS262" s="118"/>
      <c r="AT262" s="118"/>
      <c r="AU262" s="118"/>
      <c r="AV262" s="118"/>
      <c r="AW262" s="118"/>
      <c r="AX262" s="118"/>
      <c r="AY262" s="118"/>
      <c r="AZ262" s="118"/>
      <c r="BA262" s="118"/>
      <c r="BB262" s="119"/>
      <c r="BC262" s="119"/>
      <c r="BD262" s="118"/>
    </row>
    <row r="263" spans="10:56" x14ac:dyDescent="0.25">
      <c r="J263" s="97"/>
      <c r="K263" s="97"/>
      <c r="L263" s="97"/>
      <c r="T263" s="118"/>
      <c r="U263" s="118"/>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18"/>
      <c r="AQ263" s="118"/>
      <c r="AR263" s="118"/>
      <c r="AS263" s="118"/>
      <c r="AT263" s="118"/>
      <c r="AU263" s="118"/>
      <c r="AV263" s="118"/>
      <c r="AW263" s="118"/>
      <c r="AX263" s="118"/>
      <c r="AY263" s="118"/>
      <c r="AZ263" s="118"/>
      <c r="BA263" s="118"/>
      <c r="BB263" s="119"/>
      <c r="BC263" s="119"/>
      <c r="BD263" s="118"/>
    </row>
    <row r="264" spans="10:56" x14ac:dyDescent="0.25">
      <c r="J264" s="97"/>
      <c r="K264" s="97"/>
      <c r="L264" s="97"/>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118"/>
      <c r="BB264" s="119"/>
      <c r="BC264" s="119"/>
      <c r="BD264" s="118"/>
    </row>
    <row r="265" spans="10:56" x14ac:dyDescent="0.25">
      <c r="J265" s="97"/>
      <c r="K265" s="97"/>
      <c r="L265" s="97"/>
      <c r="T265" s="118"/>
      <c r="U265" s="118"/>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18"/>
      <c r="AQ265" s="118"/>
      <c r="AR265" s="118"/>
      <c r="AS265" s="118"/>
      <c r="AT265" s="118"/>
      <c r="AU265" s="118"/>
      <c r="AV265" s="118"/>
      <c r="AW265" s="118"/>
      <c r="AX265" s="118"/>
      <c r="AY265" s="118"/>
      <c r="AZ265" s="118"/>
      <c r="BA265" s="118"/>
      <c r="BB265" s="119"/>
      <c r="BC265" s="119"/>
      <c r="BD265" s="118"/>
    </row>
    <row r="266" spans="10:56" x14ac:dyDescent="0.25">
      <c r="J266" s="97"/>
      <c r="K266" s="97"/>
      <c r="L266" s="97"/>
      <c r="T266" s="118"/>
      <c r="U266" s="118"/>
      <c r="V266" s="118"/>
      <c r="W266" s="118"/>
      <c r="X266" s="118"/>
      <c r="Y266" s="118"/>
      <c r="Z266" s="118"/>
      <c r="AA266" s="118"/>
      <c r="AB266" s="118"/>
      <c r="AC266" s="118"/>
      <c r="AD266" s="118"/>
      <c r="AE266" s="118"/>
      <c r="AF266" s="118"/>
      <c r="AG266" s="118"/>
      <c r="AH266" s="118"/>
      <c r="AI266" s="118"/>
      <c r="AJ266" s="118"/>
      <c r="AK266" s="118"/>
      <c r="AL266" s="118"/>
      <c r="AM266" s="118"/>
      <c r="AN266" s="118"/>
      <c r="AO266" s="118"/>
      <c r="AP266" s="118"/>
      <c r="AQ266" s="118"/>
      <c r="AR266" s="118"/>
      <c r="AS266" s="118"/>
      <c r="AT266" s="118"/>
      <c r="AU266" s="118"/>
      <c r="AV266" s="118"/>
      <c r="AW266" s="118"/>
      <c r="AX266" s="118"/>
      <c r="AY266" s="118"/>
      <c r="AZ266" s="118"/>
      <c r="BA266" s="118"/>
      <c r="BB266" s="119"/>
      <c r="BC266" s="119"/>
      <c r="BD266" s="118"/>
    </row>
    <row r="267" spans="10:56" x14ac:dyDescent="0.25">
      <c r="J267" s="97"/>
      <c r="K267" s="97"/>
      <c r="L267" s="97"/>
      <c r="T267" s="118"/>
      <c r="U267" s="118"/>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18"/>
      <c r="AQ267" s="118"/>
      <c r="AR267" s="118"/>
      <c r="AS267" s="118"/>
      <c r="AT267" s="118"/>
      <c r="AU267" s="118"/>
      <c r="AV267" s="118"/>
      <c r="AW267" s="118"/>
      <c r="AX267" s="118"/>
      <c r="AY267" s="118"/>
      <c r="AZ267" s="118"/>
      <c r="BA267" s="118"/>
      <c r="BB267" s="119"/>
      <c r="BC267" s="119"/>
      <c r="BD267" s="118"/>
    </row>
    <row r="268" spans="10:56" x14ac:dyDescent="0.25">
      <c r="J268" s="97"/>
      <c r="K268" s="97"/>
      <c r="L268" s="97"/>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118"/>
      <c r="BB268" s="119"/>
      <c r="BC268" s="119"/>
      <c r="BD268" s="118"/>
    </row>
    <row r="269" spans="10:56" x14ac:dyDescent="0.25">
      <c r="J269" s="97"/>
      <c r="K269" s="97"/>
      <c r="L269" s="97"/>
      <c r="T269" s="118"/>
      <c r="U269" s="118"/>
      <c r="V269" s="118"/>
      <c r="W269" s="118"/>
      <c r="X269" s="118"/>
      <c r="Y269" s="118"/>
      <c r="Z269" s="118"/>
      <c r="AA269" s="118"/>
      <c r="AB269" s="118"/>
      <c r="AC269" s="118"/>
      <c r="AD269" s="118"/>
      <c r="AE269" s="118"/>
      <c r="AF269" s="118"/>
      <c r="AG269" s="118"/>
      <c r="AH269" s="118"/>
      <c r="AI269" s="118"/>
      <c r="AJ269" s="118"/>
      <c r="AK269" s="118"/>
      <c r="AL269" s="118"/>
      <c r="AM269" s="118"/>
      <c r="AN269" s="118"/>
      <c r="AO269" s="118"/>
      <c r="AP269" s="118"/>
      <c r="AQ269" s="118"/>
      <c r="AR269" s="118"/>
      <c r="AS269" s="118"/>
      <c r="AT269" s="118"/>
      <c r="AU269" s="118"/>
      <c r="AV269" s="118"/>
      <c r="AW269" s="118"/>
      <c r="AX269" s="118"/>
      <c r="AY269" s="118"/>
      <c r="AZ269" s="118"/>
      <c r="BA269" s="118"/>
      <c r="BB269" s="119"/>
      <c r="BC269" s="119"/>
      <c r="BD269" s="118"/>
    </row>
    <row r="270" spans="10:56" x14ac:dyDescent="0.25">
      <c r="J270" s="97"/>
      <c r="K270" s="97"/>
      <c r="L270" s="97"/>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c r="AV270" s="118"/>
      <c r="AW270" s="118"/>
      <c r="AX270" s="118"/>
      <c r="AY270" s="118"/>
      <c r="AZ270" s="118"/>
      <c r="BA270" s="118"/>
      <c r="BB270" s="119"/>
      <c r="BC270" s="119"/>
      <c r="BD270" s="118"/>
    </row>
    <row r="271" spans="10:56" x14ac:dyDescent="0.25">
      <c r="J271" s="97"/>
      <c r="K271" s="97"/>
      <c r="L271" s="97"/>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118"/>
      <c r="AV271" s="118"/>
      <c r="AW271" s="118"/>
      <c r="AX271" s="118"/>
      <c r="AY271" s="118"/>
      <c r="AZ271" s="118"/>
      <c r="BA271" s="118"/>
      <c r="BB271" s="119"/>
      <c r="BC271" s="119"/>
      <c r="BD271" s="118"/>
    </row>
    <row r="272" spans="10:56" x14ac:dyDescent="0.25">
      <c r="J272" s="97"/>
      <c r="K272" s="97"/>
      <c r="L272" s="97"/>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c r="BB272" s="119"/>
      <c r="BC272" s="119"/>
      <c r="BD272" s="118"/>
    </row>
    <row r="273" spans="10:56" x14ac:dyDescent="0.25">
      <c r="J273" s="97"/>
      <c r="K273" s="97"/>
      <c r="L273" s="97"/>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18"/>
      <c r="AT273" s="118"/>
      <c r="AU273" s="118"/>
      <c r="AV273" s="118"/>
      <c r="AW273" s="118"/>
      <c r="AX273" s="118"/>
      <c r="AY273" s="118"/>
      <c r="AZ273" s="118"/>
      <c r="BA273" s="118"/>
      <c r="BB273" s="119"/>
      <c r="BC273" s="119"/>
      <c r="BD273" s="118"/>
    </row>
    <row r="274" spans="10:56" x14ac:dyDescent="0.25">
      <c r="J274" s="97"/>
      <c r="K274" s="97"/>
      <c r="L274" s="97"/>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18"/>
      <c r="AT274" s="118"/>
      <c r="AU274" s="118"/>
      <c r="AV274" s="118"/>
      <c r="AW274" s="118"/>
      <c r="AX274" s="118"/>
      <c r="AY274" s="118"/>
      <c r="AZ274" s="118"/>
      <c r="BA274" s="118"/>
      <c r="BB274" s="119"/>
      <c r="BC274" s="119"/>
      <c r="BD274" s="118"/>
    </row>
    <row r="275" spans="10:56" x14ac:dyDescent="0.25">
      <c r="J275" s="97"/>
      <c r="K275" s="97"/>
      <c r="L275" s="97"/>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c r="BB275" s="119"/>
      <c r="BC275" s="119"/>
      <c r="BD275" s="118"/>
    </row>
    <row r="276" spans="10:56" x14ac:dyDescent="0.25">
      <c r="J276" s="97"/>
      <c r="K276" s="97"/>
      <c r="L276" s="97"/>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c r="AV276" s="118"/>
      <c r="AW276" s="118"/>
      <c r="AX276" s="118"/>
      <c r="AY276" s="118"/>
      <c r="AZ276" s="118"/>
      <c r="BA276" s="118"/>
      <c r="BB276" s="119"/>
      <c r="BC276" s="119"/>
      <c r="BD276" s="118"/>
    </row>
    <row r="277" spans="10:56" x14ac:dyDescent="0.25">
      <c r="J277" s="97"/>
      <c r="K277" s="97"/>
      <c r="L277" s="97"/>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9"/>
      <c r="BC277" s="119"/>
      <c r="BD277" s="118"/>
    </row>
    <row r="278" spans="10:56" x14ac:dyDescent="0.25">
      <c r="J278" s="97"/>
      <c r="K278" s="97"/>
      <c r="L278" s="97"/>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18"/>
      <c r="AT278" s="118"/>
      <c r="AU278" s="118"/>
      <c r="AV278" s="118"/>
      <c r="AW278" s="118"/>
      <c r="AX278" s="118"/>
      <c r="AY278" s="118"/>
      <c r="AZ278" s="118"/>
      <c r="BA278" s="118"/>
      <c r="BB278" s="119"/>
      <c r="BC278" s="119"/>
      <c r="BD278" s="118"/>
    </row>
    <row r="279" spans="10:56" x14ac:dyDescent="0.25">
      <c r="J279" s="97"/>
      <c r="K279" s="97"/>
      <c r="L279" s="97"/>
      <c r="T279" s="118"/>
      <c r="U279" s="118"/>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18"/>
      <c r="AQ279" s="118"/>
      <c r="AR279" s="118"/>
      <c r="AS279" s="118"/>
      <c r="AT279" s="118"/>
      <c r="AU279" s="118"/>
      <c r="AV279" s="118"/>
      <c r="AW279" s="118"/>
      <c r="AX279" s="118"/>
      <c r="AY279" s="118"/>
      <c r="AZ279" s="118"/>
      <c r="BA279" s="118"/>
      <c r="BB279" s="119"/>
      <c r="BC279" s="119"/>
      <c r="BD279" s="118"/>
    </row>
    <row r="280" spans="10:56" x14ac:dyDescent="0.25">
      <c r="J280" s="97"/>
      <c r="K280" s="97"/>
      <c r="L280" s="97"/>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18"/>
      <c r="AT280" s="118"/>
      <c r="AU280" s="118"/>
      <c r="AV280" s="118"/>
      <c r="AW280" s="118"/>
      <c r="AX280" s="118"/>
      <c r="AY280" s="118"/>
      <c r="AZ280" s="118"/>
      <c r="BA280" s="118"/>
      <c r="BB280" s="119"/>
      <c r="BC280" s="119"/>
      <c r="BD280" s="118"/>
    </row>
    <row r="281" spans="10:56" x14ac:dyDescent="0.25">
      <c r="J281" s="97"/>
      <c r="K281" s="97"/>
      <c r="L281" s="97"/>
      <c r="T281" s="118"/>
      <c r="U281" s="118"/>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18"/>
      <c r="AQ281" s="118"/>
      <c r="AR281" s="118"/>
      <c r="AS281" s="118"/>
      <c r="AT281" s="118"/>
      <c r="AU281" s="118"/>
      <c r="AV281" s="118"/>
      <c r="AW281" s="118"/>
      <c r="AX281" s="118"/>
      <c r="AY281" s="118"/>
      <c r="AZ281" s="118"/>
      <c r="BA281" s="118"/>
      <c r="BB281" s="119"/>
      <c r="BC281" s="119"/>
      <c r="BD281" s="118"/>
    </row>
    <row r="282" spans="10:56" x14ac:dyDescent="0.25">
      <c r="J282" s="97"/>
      <c r="K282" s="97"/>
      <c r="L282" s="97"/>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18"/>
      <c r="AT282" s="118"/>
      <c r="AU282" s="118"/>
      <c r="AV282" s="118"/>
      <c r="AW282" s="118"/>
      <c r="AX282" s="118"/>
      <c r="AY282" s="118"/>
      <c r="AZ282" s="118"/>
      <c r="BA282" s="118"/>
      <c r="BB282" s="119"/>
      <c r="BC282" s="119"/>
      <c r="BD282" s="118"/>
    </row>
    <row r="283" spans="10:56" x14ac:dyDescent="0.25">
      <c r="J283" s="97"/>
      <c r="K283" s="97"/>
      <c r="L283" s="97"/>
      <c r="T283" s="118"/>
      <c r="U283" s="118"/>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18"/>
      <c r="AQ283" s="118"/>
      <c r="AR283" s="118"/>
      <c r="AS283" s="118"/>
      <c r="AT283" s="118"/>
      <c r="AU283" s="118"/>
      <c r="AV283" s="118"/>
      <c r="AW283" s="118"/>
      <c r="AX283" s="118"/>
      <c r="AY283" s="118"/>
      <c r="AZ283" s="118"/>
      <c r="BA283" s="118"/>
      <c r="BB283" s="119"/>
      <c r="BC283" s="119"/>
      <c r="BD283" s="118"/>
    </row>
    <row r="284" spans="10:56" x14ac:dyDescent="0.25">
      <c r="J284" s="97"/>
      <c r="K284" s="97"/>
      <c r="L284" s="97"/>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18"/>
      <c r="AT284" s="118"/>
      <c r="AU284" s="118"/>
      <c r="AV284" s="118"/>
      <c r="AW284" s="118"/>
      <c r="AX284" s="118"/>
      <c r="AY284" s="118"/>
      <c r="AZ284" s="118"/>
      <c r="BA284" s="118"/>
      <c r="BB284" s="119"/>
      <c r="BC284" s="119"/>
      <c r="BD284" s="118"/>
    </row>
    <row r="285" spans="10:56" x14ac:dyDescent="0.25">
      <c r="J285" s="97"/>
      <c r="K285" s="97"/>
      <c r="L285" s="97"/>
      <c r="T285" s="118"/>
      <c r="U285" s="118"/>
      <c r="V285" s="118"/>
      <c r="W285" s="118"/>
      <c r="X285" s="118"/>
      <c r="Y285" s="118"/>
      <c r="Z285" s="118"/>
      <c r="AA285" s="118"/>
      <c r="AB285" s="118"/>
      <c r="AC285" s="118"/>
      <c r="AD285" s="118"/>
      <c r="AE285" s="118"/>
      <c r="AF285" s="118"/>
      <c r="AG285" s="118"/>
      <c r="AH285" s="118"/>
      <c r="AI285" s="118"/>
      <c r="AJ285" s="118"/>
      <c r="AK285" s="118"/>
      <c r="AL285" s="118"/>
      <c r="AM285" s="118"/>
      <c r="AN285" s="118"/>
      <c r="AO285" s="118"/>
      <c r="AP285" s="118"/>
      <c r="AQ285" s="118"/>
      <c r="AR285" s="118"/>
      <c r="AS285" s="118"/>
      <c r="AT285" s="118"/>
      <c r="AU285" s="118"/>
      <c r="AV285" s="118"/>
      <c r="AW285" s="118"/>
      <c r="AX285" s="118"/>
      <c r="AY285" s="118"/>
      <c r="AZ285" s="118"/>
      <c r="BA285" s="118"/>
      <c r="BB285" s="119"/>
      <c r="BC285" s="119"/>
      <c r="BD285" s="118"/>
    </row>
    <row r="286" spans="10:56" x14ac:dyDescent="0.25">
      <c r="J286" s="97"/>
      <c r="K286" s="97"/>
      <c r="L286" s="97"/>
      <c r="T286" s="118"/>
      <c r="U286" s="118"/>
      <c r="V286" s="118"/>
      <c r="W286" s="118"/>
      <c r="X286" s="118"/>
      <c r="Y286" s="118"/>
      <c r="Z286" s="118"/>
      <c r="AA286" s="118"/>
      <c r="AB286" s="118"/>
      <c r="AC286" s="118"/>
      <c r="AD286" s="118"/>
      <c r="AE286" s="118"/>
      <c r="AF286" s="118"/>
      <c r="AG286" s="118"/>
      <c r="AH286" s="118"/>
      <c r="AI286" s="118"/>
      <c r="AJ286" s="118"/>
      <c r="AK286" s="118"/>
      <c r="AL286" s="118"/>
      <c r="AM286" s="118"/>
      <c r="AN286" s="118"/>
      <c r="AO286" s="118"/>
      <c r="AP286" s="118"/>
      <c r="AQ286" s="118"/>
      <c r="AR286" s="118"/>
      <c r="AS286" s="118"/>
      <c r="AT286" s="118"/>
      <c r="AU286" s="118"/>
      <c r="AV286" s="118"/>
      <c r="AW286" s="118"/>
      <c r="AX286" s="118"/>
      <c r="AY286" s="118"/>
      <c r="AZ286" s="118"/>
      <c r="BA286" s="118"/>
      <c r="BB286" s="119"/>
      <c r="BC286" s="119"/>
      <c r="BD286" s="118"/>
    </row>
    <row r="287" spans="10:56" x14ac:dyDescent="0.25">
      <c r="J287" s="97"/>
      <c r="K287" s="97"/>
      <c r="L287" s="97"/>
      <c r="T287" s="118"/>
      <c r="U287" s="118"/>
      <c r="V287" s="118"/>
      <c r="W287" s="118"/>
      <c r="X287" s="118"/>
      <c r="Y287" s="118"/>
      <c r="Z287" s="118"/>
      <c r="AA287" s="118"/>
      <c r="AB287" s="118"/>
      <c r="AC287" s="118"/>
      <c r="AD287" s="118"/>
      <c r="AE287" s="118"/>
      <c r="AF287" s="118"/>
      <c r="AG287" s="118"/>
      <c r="AH287" s="118"/>
      <c r="AI287" s="118"/>
      <c r="AJ287" s="118"/>
      <c r="AK287" s="118"/>
      <c r="AL287" s="118"/>
      <c r="AM287" s="118"/>
      <c r="AN287" s="118"/>
      <c r="AO287" s="118"/>
      <c r="AP287" s="118"/>
      <c r="AQ287" s="118"/>
      <c r="AR287" s="118"/>
      <c r="AS287" s="118"/>
      <c r="AT287" s="118"/>
      <c r="AU287" s="118"/>
      <c r="AV287" s="118"/>
      <c r="AW287" s="118"/>
      <c r="AX287" s="118"/>
      <c r="AY287" s="118"/>
      <c r="AZ287" s="118"/>
      <c r="BA287" s="118"/>
      <c r="BB287" s="119"/>
      <c r="BC287" s="119"/>
      <c r="BD287" s="118"/>
    </row>
    <row r="288" spans="10:56" x14ac:dyDescent="0.25">
      <c r="J288" s="97"/>
      <c r="K288" s="97"/>
      <c r="L288" s="97"/>
      <c r="T288" s="118"/>
      <c r="U288" s="118"/>
      <c r="V288" s="118"/>
      <c r="W288" s="118"/>
      <c r="X288" s="118"/>
      <c r="Y288" s="118"/>
      <c r="Z288" s="118"/>
      <c r="AA288" s="118"/>
      <c r="AB288" s="118"/>
      <c r="AC288" s="118"/>
      <c r="AD288" s="118"/>
      <c r="AE288" s="118"/>
      <c r="AF288" s="118"/>
      <c r="AG288" s="118"/>
      <c r="AH288" s="118"/>
      <c r="AI288" s="118"/>
      <c r="AJ288" s="118"/>
      <c r="AK288" s="118"/>
      <c r="AL288" s="118"/>
      <c r="AM288" s="118"/>
      <c r="AN288" s="118"/>
      <c r="AO288" s="118"/>
      <c r="AP288" s="118"/>
      <c r="AQ288" s="118"/>
      <c r="AR288" s="118"/>
      <c r="AS288" s="118"/>
      <c r="AT288" s="118"/>
      <c r="AU288" s="118"/>
      <c r="AV288" s="118"/>
      <c r="AW288" s="118"/>
      <c r="AX288" s="118"/>
      <c r="AY288" s="118"/>
      <c r="AZ288" s="118"/>
      <c r="BA288" s="118"/>
      <c r="BB288" s="119"/>
      <c r="BC288" s="119"/>
      <c r="BD288" s="118"/>
    </row>
    <row r="289" spans="10:56" x14ac:dyDescent="0.25">
      <c r="J289" s="97"/>
      <c r="K289" s="97"/>
      <c r="L289" s="97"/>
      <c r="T289" s="118"/>
      <c r="U289" s="118"/>
      <c r="V289" s="118"/>
      <c r="W289" s="118"/>
      <c r="X289" s="118"/>
      <c r="Y289" s="118"/>
      <c r="Z289" s="118"/>
      <c r="AA289" s="118"/>
      <c r="AB289" s="118"/>
      <c r="AC289" s="118"/>
      <c r="AD289" s="118"/>
      <c r="AE289" s="118"/>
      <c r="AF289" s="118"/>
      <c r="AG289" s="118"/>
      <c r="AH289" s="118"/>
      <c r="AI289" s="118"/>
      <c r="AJ289" s="118"/>
      <c r="AK289" s="118"/>
      <c r="AL289" s="118"/>
      <c r="AM289" s="118"/>
      <c r="AN289" s="118"/>
      <c r="AO289" s="118"/>
      <c r="AP289" s="118"/>
      <c r="AQ289" s="118"/>
      <c r="AR289" s="118"/>
      <c r="AS289" s="118"/>
      <c r="AT289" s="118"/>
      <c r="AU289" s="118"/>
      <c r="AV289" s="118"/>
      <c r="AW289" s="118"/>
      <c r="AX289" s="118"/>
      <c r="AY289" s="118"/>
      <c r="AZ289" s="118"/>
      <c r="BA289" s="118"/>
      <c r="BB289" s="119"/>
      <c r="BC289" s="119"/>
      <c r="BD289" s="118"/>
    </row>
    <row r="290" spans="10:56" x14ac:dyDescent="0.25">
      <c r="J290" s="97"/>
      <c r="K290" s="97"/>
      <c r="L290" s="97"/>
      <c r="T290" s="118"/>
      <c r="U290" s="118"/>
      <c r="V290" s="118"/>
      <c r="W290" s="118"/>
      <c r="X290" s="118"/>
      <c r="Y290" s="118"/>
      <c r="Z290" s="118"/>
      <c r="AA290" s="118"/>
      <c r="AB290" s="118"/>
      <c r="AC290" s="118"/>
      <c r="AD290" s="118"/>
      <c r="AE290" s="118"/>
      <c r="AF290" s="118"/>
      <c r="AG290" s="118"/>
      <c r="AH290" s="118"/>
      <c r="AI290" s="118"/>
      <c r="AJ290" s="118"/>
      <c r="AK290" s="118"/>
      <c r="AL290" s="118"/>
      <c r="AM290" s="118"/>
      <c r="AN290" s="118"/>
      <c r="AO290" s="118"/>
      <c r="AP290" s="118"/>
      <c r="AQ290" s="118"/>
      <c r="AR290" s="118"/>
      <c r="AS290" s="118"/>
      <c r="AT290" s="118"/>
      <c r="AU290" s="118"/>
      <c r="AV290" s="118"/>
      <c r="AW290" s="118"/>
      <c r="AX290" s="118"/>
      <c r="AY290" s="118"/>
      <c r="AZ290" s="118"/>
      <c r="BA290" s="118"/>
      <c r="BB290" s="119"/>
      <c r="BC290" s="119"/>
      <c r="BD290" s="118"/>
    </row>
    <row r="291" spans="10:56" x14ac:dyDescent="0.25">
      <c r="J291" s="97"/>
      <c r="K291" s="97"/>
      <c r="L291" s="97"/>
      <c r="T291" s="118"/>
      <c r="U291" s="118"/>
      <c r="V291" s="118"/>
      <c r="W291" s="118"/>
      <c r="X291" s="118"/>
      <c r="Y291" s="118"/>
      <c r="Z291" s="118"/>
      <c r="AA291" s="118"/>
      <c r="AB291" s="118"/>
      <c r="AC291" s="118"/>
      <c r="AD291" s="118"/>
      <c r="AE291" s="118"/>
      <c r="AF291" s="118"/>
      <c r="AG291" s="118"/>
      <c r="AH291" s="118"/>
      <c r="AI291" s="118"/>
      <c r="AJ291" s="118"/>
      <c r="AK291" s="118"/>
      <c r="AL291" s="118"/>
      <c r="AM291" s="118"/>
      <c r="AN291" s="118"/>
      <c r="AO291" s="118"/>
      <c r="AP291" s="118"/>
      <c r="AQ291" s="118"/>
      <c r="AR291" s="118"/>
      <c r="AS291" s="118"/>
      <c r="AT291" s="118"/>
      <c r="AU291" s="118"/>
      <c r="AV291" s="118"/>
      <c r="AW291" s="118"/>
      <c r="AX291" s="118"/>
      <c r="AY291" s="118"/>
      <c r="AZ291" s="118"/>
      <c r="BA291" s="118"/>
      <c r="BB291" s="119"/>
      <c r="BC291" s="119"/>
      <c r="BD291" s="118"/>
    </row>
    <row r="292" spans="10:56" x14ac:dyDescent="0.25">
      <c r="J292" s="97"/>
      <c r="K292" s="97"/>
      <c r="L292" s="97"/>
      <c r="T292" s="118"/>
      <c r="U292" s="118"/>
      <c r="V292" s="118"/>
      <c r="W292" s="118"/>
      <c r="X292" s="118"/>
      <c r="Y292" s="118"/>
      <c r="Z292" s="118"/>
      <c r="AA292" s="118"/>
      <c r="AB292" s="118"/>
      <c r="AC292" s="118"/>
      <c r="AD292" s="118"/>
      <c r="AE292" s="118"/>
      <c r="AF292" s="118"/>
      <c r="AG292" s="118"/>
      <c r="AH292" s="118"/>
      <c r="AI292" s="118"/>
      <c r="AJ292" s="118"/>
      <c r="AK292" s="118"/>
      <c r="AL292" s="118"/>
      <c r="AM292" s="118"/>
      <c r="AN292" s="118"/>
      <c r="AO292" s="118"/>
      <c r="AP292" s="118"/>
      <c r="AQ292" s="118"/>
      <c r="AR292" s="118"/>
      <c r="AS292" s="118"/>
      <c r="AT292" s="118"/>
      <c r="AU292" s="118"/>
      <c r="AV292" s="118"/>
      <c r="AW292" s="118"/>
      <c r="AX292" s="118"/>
      <c r="AY292" s="118"/>
      <c r="AZ292" s="118"/>
      <c r="BA292" s="118"/>
      <c r="BB292" s="119"/>
      <c r="BC292" s="119"/>
      <c r="BD292" s="118"/>
    </row>
    <row r="293" spans="10:56" x14ac:dyDescent="0.25">
      <c r="J293" s="97"/>
      <c r="K293" s="97"/>
      <c r="L293" s="97"/>
      <c r="T293" s="118"/>
      <c r="U293" s="118"/>
      <c r="V293" s="118"/>
      <c r="W293" s="118"/>
      <c r="X293" s="118"/>
      <c r="Y293" s="118"/>
      <c r="Z293" s="118"/>
      <c r="AA293" s="118"/>
      <c r="AB293" s="118"/>
      <c r="AC293" s="118"/>
      <c r="AD293" s="118"/>
      <c r="AE293" s="118"/>
      <c r="AF293" s="118"/>
      <c r="AG293" s="118"/>
      <c r="AH293" s="118"/>
      <c r="AI293" s="118"/>
      <c r="AJ293" s="118"/>
      <c r="AK293" s="118"/>
      <c r="AL293" s="118"/>
      <c r="AM293" s="118"/>
      <c r="AN293" s="118"/>
      <c r="AO293" s="118"/>
      <c r="AP293" s="118"/>
      <c r="AQ293" s="118"/>
      <c r="AR293" s="118"/>
      <c r="AS293" s="118"/>
      <c r="AT293" s="118"/>
      <c r="AU293" s="118"/>
      <c r="AV293" s="118"/>
      <c r="AW293" s="118"/>
      <c r="AX293" s="118"/>
      <c r="AY293" s="118"/>
      <c r="AZ293" s="118"/>
      <c r="BA293" s="118"/>
      <c r="BB293" s="119"/>
      <c r="BC293" s="119"/>
      <c r="BD293" s="118"/>
    </row>
    <row r="294" spans="10:56" x14ac:dyDescent="0.25">
      <c r="J294" s="97"/>
      <c r="K294" s="97"/>
      <c r="L294" s="97"/>
      <c r="T294" s="118"/>
      <c r="U294" s="118"/>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18"/>
      <c r="AQ294" s="118"/>
      <c r="AR294" s="118"/>
      <c r="AS294" s="118"/>
      <c r="AT294" s="118"/>
      <c r="AU294" s="118"/>
      <c r="AV294" s="118"/>
      <c r="AW294" s="118"/>
      <c r="AX294" s="118"/>
      <c r="AY294" s="118"/>
      <c r="AZ294" s="118"/>
      <c r="BA294" s="118"/>
      <c r="BB294" s="119"/>
      <c r="BC294" s="119"/>
      <c r="BD294" s="118"/>
    </row>
    <row r="295" spans="10:56" x14ac:dyDescent="0.25">
      <c r="J295" s="97"/>
      <c r="K295" s="97"/>
      <c r="L295" s="97"/>
      <c r="T295" s="118"/>
      <c r="U295" s="118"/>
      <c r="V295" s="118"/>
      <c r="W295" s="118"/>
      <c r="X295" s="118"/>
      <c r="Y295" s="118"/>
      <c r="Z295" s="118"/>
      <c r="AA295" s="118"/>
      <c r="AB295" s="118"/>
      <c r="AC295" s="118"/>
      <c r="AD295" s="118"/>
      <c r="AE295" s="118"/>
      <c r="AF295" s="118"/>
      <c r="AG295" s="118"/>
      <c r="AH295" s="118"/>
      <c r="AI295" s="118"/>
      <c r="AJ295" s="118"/>
      <c r="AK295" s="118"/>
      <c r="AL295" s="118"/>
      <c r="AM295" s="118"/>
      <c r="AN295" s="118"/>
      <c r="AO295" s="118"/>
      <c r="AP295" s="118"/>
      <c r="AQ295" s="118"/>
      <c r="AR295" s="118"/>
      <c r="AS295" s="118"/>
      <c r="AT295" s="118"/>
      <c r="AU295" s="118"/>
      <c r="AV295" s="118"/>
      <c r="AW295" s="118"/>
      <c r="AX295" s="118"/>
      <c r="AY295" s="118"/>
      <c r="AZ295" s="118"/>
      <c r="BA295" s="118"/>
      <c r="BB295" s="119"/>
      <c r="BC295" s="119"/>
      <c r="BD295" s="118"/>
    </row>
    <row r="296" spans="10:56" x14ac:dyDescent="0.25">
      <c r="J296" s="97"/>
      <c r="K296" s="97"/>
      <c r="L296" s="97"/>
      <c r="T296" s="118"/>
      <c r="U296" s="118"/>
      <c r="V296" s="118"/>
      <c r="W296" s="118"/>
      <c r="X296" s="118"/>
      <c r="Y296" s="118"/>
      <c r="Z296" s="118"/>
      <c r="AA296" s="118"/>
      <c r="AB296" s="118"/>
      <c r="AC296" s="118"/>
      <c r="AD296" s="118"/>
      <c r="AE296" s="118"/>
      <c r="AF296" s="118"/>
      <c r="AG296" s="118"/>
      <c r="AH296" s="118"/>
      <c r="AI296" s="118"/>
      <c r="AJ296" s="118"/>
      <c r="AK296" s="118"/>
      <c r="AL296" s="118"/>
      <c r="AM296" s="118"/>
      <c r="AN296" s="118"/>
      <c r="AO296" s="118"/>
      <c r="AP296" s="118"/>
      <c r="AQ296" s="118"/>
      <c r="AR296" s="118"/>
      <c r="AS296" s="118"/>
      <c r="AT296" s="118"/>
      <c r="AU296" s="118"/>
      <c r="AV296" s="118"/>
      <c r="AW296" s="118"/>
      <c r="AX296" s="118"/>
      <c r="AY296" s="118"/>
      <c r="AZ296" s="118"/>
      <c r="BA296" s="118"/>
      <c r="BB296" s="119"/>
      <c r="BC296" s="119"/>
      <c r="BD296" s="118"/>
    </row>
    <row r="297" spans="10:56" x14ac:dyDescent="0.25">
      <c r="J297" s="97"/>
      <c r="K297" s="97"/>
      <c r="L297" s="97"/>
      <c r="T297" s="118"/>
      <c r="U297" s="118"/>
      <c r="V297" s="118"/>
      <c r="W297" s="118"/>
      <c r="X297" s="118"/>
      <c r="Y297" s="118"/>
      <c r="Z297" s="118"/>
      <c r="AA297" s="118"/>
      <c r="AB297" s="118"/>
      <c r="AC297" s="118"/>
      <c r="AD297" s="118"/>
      <c r="AE297" s="118"/>
      <c r="AF297" s="118"/>
      <c r="AG297" s="118"/>
      <c r="AH297" s="118"/>
      <c r="AI297" s="118"/>
      <c r="AJ297" s="118"/>
      <c r="AK297" s="118"/>
      <c r="AL297" s="118"/>
      <c r="AM297" s="118"/>
      <c r="AN297" s="118"/>
      <c r="AO297" s="118"/>
      <c r="AP297" s="118"/>
      <c r="AQ297" s="118"/>
      <c r="AR297" s="118"/>
      <c r="AS297" s="118"/>
      <c r="AT297" s="118"/>
      <c r="AU297" s="118"/>
      <c r="AV297" s="118"/>
      <c r="AW297" s="118"/>
      <c r="AX297" s="118"/>
      <c r="AY297" s="118"/>
      <c r="AZ297" s="118"/>
      <c r="BA297" s="118"/>
      <c r="BB297" s="119"/>
      <c r="BC297" s="119"/>
      <c r="BD297" s="118"/>
    </row>
    <row r="298" spans="10:56" x14ac:dyDescent="0.25">
      <c r="J298" s="97"/>
      <c r="K298" s="97"/>
      <c r="L298" s="97"/>
      <c r="T298" s="118"/>
      <c r="U298" s="118"/>
      <c r="V298" s="118"/>
      <c r="W298" s="118"/>
      <c r="X298" s="118"/>
      <c r="Y298" s="118"/>
      <c r="Z298" s="118"/>
      <c r="AA298" s="118"/>
      <c r="AB298" s="118"/>
      <c r="AC298" s="118"/>
      <c r="AD298" s="118"/>
      <c r="AE298" s="118"/>
      <c r="AF298" s="118"/>
      <c r="AG298" s="118"/>
      <c r="AH298" s="118"/>
      <c r="AI298" s="118"/>
      <c r="AJ298" s="118"/>
      <c r="AK298" s="118"/>
      <c r="AL298" s="118"/>
      <c r="AM298" s="118"/>
      <c r="AN298" s="118"/>
      <c r="AO298" s="118"/>
      <c r="AP298" s="118"/>
      <c r="AQ298" s="118"/>
      <c r="AR298" s="118"/>
      <c r="AS298" s="118"/>
      <c r="AT298" s="118"/>
      <c r="AU298" s="118"/>
      <c r="AV298" s="118"/>
      <c r="AW298" s="118"/>
      <c r="AX298" s="118"/>
      <c r="AY298" s="118"/>
      <c r="AZ298" s="118"/>
      <c r="BA298" s="118"/>
      <c r="BB298" s="119"/>
      <c r="BC298" s="119"/>
      <c r="BD298" s="118"/>
    </row>
    <row r="299" spans="10:56" x14ac:dyDescent="0.25">
      <c r="J299" s="97"/>
      <c r="K299" s="97"/>
      <c r="L299" s="97"/>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118"/>
      <c r="BB299" s="119"/>
      <c r="BC299" s="119"/>
      <c r="BD299" s="118"/>
    </row>
    <row r="300" spans="10:56" x14ac:dyDescent="0.25">
      <c r="J300" s="97"/>
      <c r="K300" s="97"/>
      <c r="L300" s="97"/>
      <c r="T300" s="118"/>
      <c r="U300" s="118"/>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18"/>
      <c r="AQ300" s="118"/>
      <c r="AR300" s="118"/>
      <c r="AS300" s="118"/>
      <c r="AT300" s="118"/>
      <c r="AU300" s="118"/>
      <c r="AV300" s="118"/>
      <c r="AW300" s="118"/>
      <c r="AX300" s="118"/>
      <c r="AY300" s="118"/>
      <c r="AZ300" s="118"/>
      <c r="BA300" s="118"/>
      <c r="BB300" s="119"/>
      <c r="BC300" s="119"/>
      <c r="BD300" s="118"/>
    </row>
    <row r="301" spans="10:56" x14ac:dyDescent="0.25">
      <c r="J301" s="97"/>
      <c r="K301" s="97"/>
      <c r="L301" s="97"/>
      <c r="T301" s="118"/>
      <c r="U301" s="118"/>
      <c r="V301" s="118"/>
      <c r="W301" s="118"/>
      <c r="X301" s="118"/>
      <c r="Y301" s="118"/>
      <c r="Z301" s="118"/>
      <c r="AA301" s="118"/>
      <c r="AB301" s="118"/>
      <c r="AC301" s="118"/>
      <c r="AD301" s="118"/>
      <c r="AE301" s="118"/>
      <c r="AF301" s="118"/>
      <c r="AG301" s="118"/>
      <c r="AH301" s="118"/>
      <c r="AI301" s="118"/>
      <c r="AJ301" s="118"/>
      <c r="AK301" s="118"/>
      <c r="AL301" s="118"/>
      <c r="AM301" s="118"/>
      <c r="AN301" s="118"/>
      <c r="AO301" s="118"/>
      <c r="AP301" s="118"/>
      <c r="AQ301" s="118"/>
      <c r="AR301" s="118"/>
      <c r="AS301" s="118"/>
      <c r="AT301" s="118"/>
      <c r="AU301" s="118"/>
      <c r="AV301" s="118"/>
      <c r="AW301" s="118"/>
      <c r="AX301" s="118"/>
      <c r="AY301" s="118"/>
      <c r="AZ301" s="118"/>
      <c r="BA301" s="118"/>
      <c r="BB301" s="119"/>
      <c r="BC301" s="119"/>
      <c r="BD301" s="118"/>
    </row>
    <row r="302" spans="10:56" x14ac:dyDescent="0.25">
      <c r="J302" s="97"/>
      <c r="K302" s="97"/>
      <c r="L302" s="97"/>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118"/>
      <c r="AT302" s="118"/>
      <c r="AU302" s="118"/>
      <c r="AV302" s="118"/>
      <c r="AW302" s="118"/>
      <c r="AX302" s="118"/>
      <c r="AY302" s="118"/>
      <c r="AZ302" s="118"/>
      <c r="BA302" s="118"/>
      <c r="BB302" s="119"/>
      <c r="BC302" s="119"/>
      <c r="BD302" s="118"/>
    </row>
    <row r="303" spans="10:56" x14ac:dyDescent="0.25">
      <c r="J303" s="97"/>
      <c r="K303" s="97"/>
      <c r="L303" s="97"/>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18"/>
      <c r="AT303" s="118"/>
      <c r="AU303" s="118"/>
      <c r="AV303" s="118"/>
      <c r="AW303" s="118"/>
      <c r="AX303" s="118"/>
      <c r="AY303" s="118"/>
      <c r="AZ303" s="118"/>
      <c r="BA303" s="118"/>
      <c r="BB303" s="119"/>
      <c r="BC303" s="119"/>
      <c r="BD303" s="118"/>
    </row>
    <row r="304" spans="10:56" x14ac:dyDescent="0.25">
      <c r="J304" s="97"/>
      <c r="K304" s="97"/>
      <c r="L304" s="97"/>
      <c r="T304" s="118"/>
      <c r="U304" s="118"/>
      <c r="V304" s="118"/>
      <c r="W304" s="118"/>
      <c r="X304" s="118"/>
      <c r="Y304" s="118"/>
      <c r="Z304" s="118"/>
      <c r="AA304" s="118"/>
      <c r="AB304" s="118"/>
      <c r="AC304" s="118"/>
      <c r="AD304" s="118"/>
      <c r="AE304" s="118"/>
      <c r="AF304" s="118"/>
      <c r="AG304" s="118"/>
      <c r="AH304" s="118"/>
      <c r="AI304" s="118"/>
      <c r="AJ304" s="118"/>
      <c r="AK304" s="118"/>
      <c r="AL304" s="118"/>
      <c r="AM304" s="118"/>
      <c r="AN304" s="118"/>
      <c r="AO304" s="118"/>
      <c r="AP304" s="118"/>
      <c r="AQ304" s="118"/>
      <c r="AR304" s="118"/>
      <c r="AS304" s="118"/>
      <c r="AT304" s="118"/>
      <c r="AU304" s="118"/>
      <c r="AV304" s="118"/>
      <c r="AW304" s="118"/>
      <c r="AX304" s="118"/>
      <c r="AY304" s="118"/>
      <c r="AZ304" s="118"/>
      <c r="BA304" s="118"/>
      <c r="BB304" s="119"/>
      <c r="BC304" s="119"/>
      <c r="BD304" s="118"/>
    </row>
    <row r="305" spans="10:56" x14ac:dyDescent="0.25">
      <c r="J305" s="97"/>
      <c r="K305" s="97"/>
      <c r="L305" s="97"/>
      <c r="T305" s="118"/>
      <c r="U305" s="118"/>
      <c r="V305" s="118"/>
      <c r="W305" s="118"/>
      <c r="X305" s="118"/>
      <c r="Y305" s="118"/>
      <c r="Z305" s="118"/>
      <c r="AA305" s="118"/>
      <c r="AB305" s="118"/>
      <c r="AC305" s="118"/>
      <c r="AD305" s="118"/>
      <c r="AE305" s="118"/>
      <c r="AF305" s="118"/>
      <c r="AG305" s="118"/>
      <c r="AH305" s="118"/>
      <c r="AI305" s="118"/>
      <c r="AJ305" s="118"/>
      <c r="AK305" s="118"/>
      <c r="AL305" s="118"/>
      <c r="AM305" s="118"/>
      <c r="AN305" s="118"/>
      <c r="AO305" s="118"/>
      <c r="AP305" s="118"/>
      <c r="AQ305" s="118"/>
      <c r="AR305" s="118"/>
      <c r="AS305" s="118"/>
      <c r="AT305" s="118"/>
      <c r="AU305" s="118"/>
      <c r="AV305" s="118"/>
      <c r="AW305" s="118"/>
      <c r="AX305" s="118"/>
      <c r="AY305" s="118"/>
      <c r="AZ305" s="118"/>
      <c r="BA305" s="118"/>
      <c r="BB305" s="119"/>
      <c r="BC305" s="119"/>
      <c r="BD305" s="118"/>
    </row>
    <row r="306" spans="10:56" x14ac:dyDescent="0.25">
      <c r="J306" s="97"/>
      <c r="K306" s="97"/>
      <c r="L306" s="97"/>
      <c r="T306" s="118"/>
      <c r="U306" s="118"/>
      <c r="V306" s="118"/>
      <c r="W306" s="118"/>
      <c r="X306" s="118"/>
      <c r="Y306" s="118"/>
      <c r="Z306" s="118"/>
      <c r="AA306" s="118"/>
      <c r="AB306" s="118"/>
      <c r="AC306" s="118"/>
      <c r="AD306" s="118"/>
      <c r="AE306" s="118"/>
      <c r="AF306" s="118"/>
      <c r="AG306" s="118"/>
      <c r="AH306" s="118"/>
      <c r="AI306" s="118"/>
      <c r="AJ306" s="118"/>
      <c r="AK306" s="118"/>
      <c r="AL306" s="118"/>
      <c r="AM306" s="118"/>
      <c r="AN306" s="118"/>
      <c r="AO306" s="118"/>
      <c r="AP306" s="118"/>
      <c r="AQ306" s="118"/>
      <c r="AR306" s="118"/>
      <c r="AS306" s="118"/>
      <c r="AT306" s="118"/>
      <c r="AU306" s="118"/>
      <c r="AV306" s="118"/>
      <c r="AW306" s="118"/>
      <c r="AX306" s="118"/>
      <c r="AY306" s="118"/>
      <c r="AZ306" s="118"/>
      <c r="BA306" s="118"/>
      <c r="BB306" s="119"/>
      <c r="BC306" s="119"/>
      <c r="BD306" s="118"/>
    </row>
    <row r="307" spans="10:56" x14ac:dyDescent="0.25">
      <c r="J307" s="97"/>
      <c r="K307" s="97"/>
      <c r="L307" s="97"/>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8"/>
      <c r="AY307" s="118"/>
      <c r="AZ307" s="118"/>
      <c r="BA307" s="118"/>
      <c r="BB307" s="119"/>
      <c r="BC307" s="119"/>
      <c r="BD307" s="118"/>
    </row>
    <row r="308" spans="10:56" x14ac:dyDescent="0.25">
      <c r="J308" s="97"/>
      <c r="K308" s="97"/>
      <c r="L308" s="97"/>
      <c r="T308" s="118"/>
      <c r="U308" s="118"/>
      <c r="V308" s="118"/>
      <c r="W308" s="118"/>
      <c r="X308" s="118"/>
      <c r="Y308" s="118"/>
      <c r="Z308" s="118"/>
      <c r="AA308" s="118"/>
      <c r="AB308" s="118"/>
      <c r="AC308" s="118"/>
      <c r="AD308" s="118"/>
      <c r="AE308" s="118"/>
      <c r="AF308" s="118"/>
      <c r="AG308" s="118"/>
      <c r="AH308" s="118"/>
      <c r="AI308" s="118"/>
      <c r="AJ308" s="118"/>
      <c r="AK308" s="118"/>
      <c r="AL308" s="118"/>
      <c r="AM308" s="118"/>
      <c r="AN308" s="118"/>
      <c r="AO308" s="118"/>
      <c r="AP308" s="118"/>
      <c r="AQ308" s="118"/>
      <c r="AR308" s="118"/>
      <c r="AS308" s="118"/>
      <c r="AT308" s="118"/>
      <c r="AU308" s="118"/>
      <c r="AV308" s="118"/>
      <c r="AW308" s="118"/>
      <c r="AX308" s="118"/>
      <c r="AY308" s="118"/>
      <c r="AZ308" s="118"/>
      <c r="BA308" s="118"/>
      <c r="BB308" s="119"/>
      <c r="BC308" s="119"/>
      <c r="BD308" s="118"/>
    </row>
    <row r="309" spans="10:56" x14ac:dyDescent="0.25">
      <c r="J309" s="97"/>
      <c r="K309" s="97"/>
      <c r="L309" s="97"/>
      <c r="T309" s="118"/>
      <c r="U309" s="118"/>
      <c r="V309" s="118"/>
      <c r="W309" s="118"/>
      <c r="X309" s="118"/>
      <c r="Y309" s="118"/>
      <c r="Z309" s="118"/>
      <c r="AA309" s="118"/>
      <c r="AB309" s="118"/>
      <c r="AC309" s="118"/>
      <c r="AD309" s="118"/>
      <c r="AE309" s="118"/>
      <c r="AF309" s="118"/>
      <c r="AG309" s="118"/>
      <c r="AH309" s="118"/>
      <c r="AI309" s="118"/>
      <c r="AJ309" s="118"/>
      <c r="AK309" s="118"/>
      <c r="AL309" s="118"/>
      <c r="AM309" s="118"/>
      <c r="AN309" s="118"/>
      <c r="AO309" s="118"/>
      <c r="AP309" s="118"/>
      <c r="AQ309" s="118"/>
      <c r="AR309" s="118"/>
      <c r="AS309" s="118"/>
      <c r="AT309" s="118"/>
      <c r="AU309" s="118"/>
      <c r="AV309" s="118"/>
      <c r="AW309" s="118"/>
      <c r="AX309" s="118"/>
      <c r="AY309" s="118"/>
      <c r="AZ309" s="118"/>
      <c r="BA309" s="118"/>
      <c r="BB309" s="119"/>
      <c r="BC309" s="119"/>
      <c r="BD309" s="118"/>
    </row>
    <row r="310" spans="10:56" x14ac:dyDescent="0.25">
      <c r="J310" s="97"/>
      <c r="K310" s="97"/>
      <c r="L310" s="97"/>
      <c r="T310" s="118"/>
      <c r="U310" s="118"/>
      <c r="V310" s="118"/>
      <c r="W310" s="118"/>
      <c r="X310" s="118"/>
      <c r="Y310" s="118"/>
      <c r="Z310" s="118"/>
      <c r="AA310" s="118"/>
      <c r="AB310" s="118"/>
      <c r="AC310" s="118"/>
      <c r="AD310" s="118"/>
      <c r="AE310" s="118"/>
      <c r="AF310" s="118"/>
      <c r="AG310" s="118"/>
      <c r="AH310" s="118"/>
      <c r="AI310" s="118"/>
      <c r="AJ310" s="118"/>
      <c r="AK310" s="118"/>
      <c r="AL310" s="118"/>
      <c r="AM310" s="118"/>
      <c r="AN310" s="118"/>
      <c r="AO310" s="118"/>
      <c r="AP310" s="118"/>
      <c r="AQ310" s="118"/>
      <c r="AR310" s="118"/>
      <c r="AS310" s="118"/>
      <c r="AT310" s="118"/>
      <c r="AU310" s="118"/>
      <c r="AV310" s="118"/>
      <c r="AW310" s="118"/>
      <c r="AX310" s="118"/>
      <c r="AY310" s="118"/>
      <c r="AZ310" s="118"/>
      <c r="BA310" s="118"/>
      <c r="BB310" s="119"/>
      <c r="BC310" s="119"/>
      <c r="BD310" s="118"/>
    </row>
    <row r="311" spans="10:56" x14ac:dyDescent="0.25">
      <c r="J311" s="97"/>
      <c r="K311" s="97"/>
      <c r="L311" s="97"/>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18"/>
      <c r="AT311" s="118"/>
      <c r="AU311" s="118"/>
      <c r="AV311" s="118"/>
      <c r="AW311" s="118"/>
      <c r="AX311" s="118"/>
      <c r="AY311" s="118"/>
      <c r="AZ311" s="118"/>
      <c r="BA311" s="118"/>
      <c r="BB311" s="119"/>
      <c r="BC311" s="119"/>
      <c r="BD311" s="118"/>
    </row>
    <row r="312" spans="10:56" x14ac:dyDescent="0.25">
      <c r="J312" s="97"/>
      <c r="K312" s="97"/>
      <c r="L312" s="97"/>
      <c r="T312" s="118"/>
      <c r="U312" s="118"/>
      <c r="V312" s="118"/>
      <c r="W312" s="118"/>
      <c r="X312" s="118"/>
      <c r="Y312" s="118"/>
      <c r="Z312" s="118"/>
      <c r="AA312" s="118"/>
      <c r="AB312" s="118"/>
      <c r="AC312" s="118"/>
      <c r="AD312" s="118"/>
      <c r="AE312" s="118"/>
      <c r="AF312" s="118"/>
      <c r="AG312" s="118"/>
      <c r="AH312" s="118"/>
      <c r="AI312" s="118"/>
      <c r="AJ312" s="118"/>
      <c r="AK312" s="118"/>
      <c r="AL312" s="118"/>
      <c r="AM312" s="118"/>
      <c r="AN312" s="118"/>
      <c r="AO312" s="118"/>
      <c r="AP312" s="118"/>
      <c r="AQ312" s="118"/>
      <c r="AR312" s="118"/>
      <c r="AS312" s="118"/>
      <c r="AT312" s="118"/>
      <c r="AU312" s="118"/>
      <c r="AV312" s="118"/>
      <c r="AW312" s="118"/>
      <c r="AX312" s="118"/>
      <c r="AY312" s="118"/>
      <c r="AZ312" s="118"/>
      <c r="BA312" s="118"/>
      <c r="BB312" s="119"/>
      <c r="BC312" s="119"/>
      <c r="BD312" s="118"/>
    </row>
    <row r="313" spans="10:56" x14ac:dyDescent="0.25">
      <c r="J313" s="97"/>
      <c r="K313" s="97"/>
      <c r="L313" s="97"/>
      <c r="T313" s="118"/>
      <c r="U313" s="118"/>
      <c r="V313" s="118"/>
      <c r="W313" s="118"/>
      <c r="X313" s="118"/>
      <c r="Y313" s="118"/>
      <c r="Z313" s="118"/>
      <c r="AA313" s="118"/>
      <c r="AB313" s="118"/>
      <c r="AC313" s="118"/>
      <c r="AD313" s="118"/>
      <c r="AE313" s="118"/>
      <c r="AF313" s="118"/>
      <c r="AG313" s="118"/>
      <c r="AH313" s="118"/>
      <c r="AI313" s="118"/>
      <c r="AJ313" s="118"/>
      <c r="AK313" s="118"/>
      <c r="AL313" s="118"/>
      <c r="AM313" s="118"/>
      <c r="AN313" s="118"/>
      <c r="AO313" s="118"/>
      <c r="AP313" s="118"/>
      <c r="AQ313" s="118"/>
      <c r="AR313" s="118"/>
      <c r="AS313" s="118"/>
      <c r="AT313" s="118"/>
      <c r="AU313" s="118"/>
      <c r="AV313" s="118"/>
      <c r="AW313" s="118"/>
      <c r="AX313" s="118"/>
      <c r="AY313" s="118"/>
      <c r="AZ313" s="118"/>
      <c r="BA313" s="118"/>
      <c r="BB313" s="119"/>
      <c r="BC313" s="119"/>
      <c r="BD313" s="118"/>
    </row>
    <row r="314" spans="10:56" x14ac:dyDescent="0.25">
      <c r="J314" s="97"/>
      <c r="K314" s="97"/>
      <c r="L314" s="97"/>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c r="AT314" s="118"/>
      <c r="AU314" s="118"/>
      <c r="AV314" s="118"/>
      <c r="AW314" s="118"/>
      <c r="AX314" s="118"/>
      <c r="AY314" s="118"/>
      <c r="AZ314" s="118"/>
      <c r="BA314" s="118"/>
      <c r="BB314" s="119"/>
      <c r="BC314" s="119"/>
      <c r="BD314" s="118"/>
    </row>
    <row r="315" spans="10:56" x14ac:dyDescent="0.25">
      <c r="J315" s="97"/>
      <c r="K315" s="97"/>
      <c r="L315" s="97"/>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18"/>
      <c r="AT315" s="118"/>
      <c r="AU315" s="118"/>
      <c r="AV315" s="118"/>
      <c r="AW315" s="118"/>
      <c r="AX315" s="118"/>
      <c r="AY315" s="118"/>
      <c r="AZ315" s="118"/>
      <c r="BA315" s="118"/>
      <c r="BB315" s="119"/>
      <c r="BC315" s="119"/>
      <c r="BD315" s="118"/>
    </row>
    <row r="316" spans="10:56" x14ac:dyDescent="0.25">
      <c r="J316" s="97"/>
      <c r="K316" s="97"/>
      <c r="L316" s="97"/>
      <c r="T316" s="118"/>
      <c r="U316" s="118"/>
      <c r="V316" s="118"/>
      <c r="W316" s="118"/>
      <c r="X316" s="118"/>
      <c r="Y316" s="118"/>
      <c r="Z316" s="118"/>
      <c r="AA316" s="118"/>
      <c r="AB316" s="118"/>
      <c r="AC316" s="118"/>
      <c r="AD316" s="118"/>
      <c r="AE316" s="118"/>
      <c r="AF316" s="118"/>
      <c r="AG316" s="118"/>
      <c r="AH316" s="118"/>
      <c r="AI316" s="118"/>
      <c r="AJ316" s="118"/>
      <c r="AK316" s="118"/>
      <c r="AL316" s="118"/>
      <c r="AM316" s="118"/>
      <c r="AN316" s="118"/>
      <c r="AO316" s="118"/>
      <c r="AP316" s="118"/>
      <c r="AQ316" s="118"/>
      <c r="AR316" s="118"/>
      <c r="AS316" s="118"/>
      <c r="AT316" s="118"/>
      <c r="AU316" s="118"/>
      <c r="AV316" s="118"/>
      <c r="AW316" s="118"/>
      <c r="AX316" s="118"/>
      <c r="AY316" s="118"/>
      <c r="AZ316" s="118"/>
      <c r="BA316" s="118"/>
      <c r="BB316" s="119"/>
      <c r="BC316" s="119"/>
      <c r="BD316" s="118"/>
    </row>
    <row r="317" spans="10:56" x14ac:dyDescent="0.25">
      <c r="J317" s="97"/>
      <c r="K317" s="97"/>
      <c r="L317" s="97"/>
      <c r="T317" s="118"/>
      <c r="U317" s="118"/>
      <c r="V317" s="118"/>
      <c r="W317" s="118"/>
      <c r="X317" s="118"/>
      <c r="Y317" s="118"/>
      <c r="Z317" s="118"/>
      <c r="AA317" s="118"/>
      <c r="AB317" s="118"/>
      <c r="AC317" s="118"/>
      <c r="AD317" s="118"/>
      <c r="AE317" s="118"/>
      <c r="AF317" s="118"/>
      <c r="AG317" s="118"/>
      <c r="AH317" s="118"/>
      <c r="AI317" s="118"/>
      <c r="AJ317" s="118"/>
      <c r="AK317" s="118"/>
      <c r="AL317" s="118"/>
      <c r="AM317" s="118"/>
      <c r="AN317" s="118"/>
      <c r="AO317" s="118"/>
      <c r="AP317" s="118"/>
      <c r="AQ317" s="118"/>
      <c r="AR317" s="118"/>
      <c r="AS317" s="118"/>
      <c r="AT317" s="118"/>
      <c r="AU317" s="118"/>
      <c r="AV317" s="118"/>
      <c r="AW317" s="118"/>
      <c r="AX317" s="118"/>
      <c r="AY317" s="118"/>
      <c r="AZ317" s="118"/>
      <c r="BA317" s="118"/>
      <c r="BB317" s="119"/>
      <c r="BC317" s="119"/>
      <c r="BD317" s="118"/>
    </row>
    <row r="318" spans="10:56" x14ac:dyDescent="0.25">
      <c r="J318" s="97"/>
      <c r="K318" s="97"/>
      <c r="L318" s="97"/>
      <c r="T318" s="118"/>
      <c r="U318" s="118"/>
      <c r="V318" s="118"/>
      <c r="W318" s="118"/>
      <c r="X318" s="118"/>
      <c r="Y318" s="118"/>
      <c r="Z318" s="118"/>
      <c r="AA318" s="118"/>
      <c r="AB318" s="118"/>
      <c r="AC318" s="118"/>
      <c r="AD318" s="118"/>
      <c r="AE318" s="118"/>
      <c r="AF318" s="118"/>
      <c r="AG318" s="118"/>
      <c r="AH318" s="118"/>
      <c r="AI318" s="118"/>
      <c r="AJ318" s="118"/>
      <c r="AK318" s="118"/>
      <c r="AL318" s="118"/>
      <c r="AM318" s="118"/>
      <c r="AN318" s="118"/>
      <c r="AO318" s="118"/>
      <c r="AP318" s="118"/>
      <c r="AQ318" s="118"/>
      <c r="AR318" s="118"/>
      <c r="AS318" s="118"/>
      <c r="AT318" s="118"/>
      <c r="AU318" s="118"/>
      <c r="AV318" s="118"/>
      <c r="AW318" s="118"/>
      <c r="AX318" s="118"/>
      <c r="AY318" s="118"/>
      <c r="AZ318" s="118"/>
      <c r="BA318" s="118"/>
      <c r="BB318" s="119"/>
      <c r="BC318" s="119"/>
      <c r="BD318" s="118"/>
    </row>
    <row r="319" spans="10:56" x14ac:dyDescent="0.25">
      <c r="J319" s="97"/>
      <c r="K319" s="97"/>
      <c r="L319" s="97"/>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18"/>
      <c r="AT319" s="118"/>
      <c r="AU319" s="118"/>
      <c r="AV319" s="118"/>
      <c r="AW319" s="118"/>
      <c r="AX319" s="118"/>
      <c r="AY319" s="118"/>
      <c r="AZ319" s="118"/>
      <c r="BA319" s="118"/>
      <c r="BB319" s="119"/>
      <c r="BC319" s="119"/>
      <c r="BD319" s="118"/>
    </row>
    <row r="320" spans="10:56" x14ac:dyDescent="0.25">
      <c r="J320" s="97"/>
      <c r="K320" s="97"/>
      <c r="L320" s="97"/>
      <c r="T320" s="118"/>
      <c r="U320" s="118"/>
      <c r="V320" s="118"/>
      <c r="W320" s="118"/>
      <c r="X320" s="118"/>
      <c r="Y320" s="118"/>
      <c r="Z320" s="118"/>
      <c r="AA320" s="118"/>
      <c r="AB320" s="118"/>
      <c r="AC320" s="118"/>
      <c r="AD320" s="118"/>
      <c r="AE320" s="118"/>
      <c r="AF320" s="118"/>
      <c r="AG320" s="118"/>
      <c r="AH320" s="118"/>
      <c r="AI320" s="118"/>
      <c r="AJ320" s="118"/>
      <c r="AK320" s="118"/>
      <c r="AL320" s="118"/>
      <c r="AM320" s="118"/>
      <c r="AN320" s="118"/>
      <c r="AO320" s="118"/>
      <c r="AP320" s="118"/>
      <c r="AQ320" s="118"/>
      <c r="AR320" s="118"/>
      <c r="AS320" s="118"/>
      <c r="AT320" s="118"/>
      <c r="AU320" s="118"/>
      <c r="AV320" s="118"/>
      <c r="AW320" s="118"/>
      <c r="AX320" s="118"/>
      <c r="AY320" s="118"/>
      <c r="AZ320" s="118"/>
      <c r="BA320" s="118"/>
      <c r="BB320" s="119"/>
      <c r="BC320" s="119"/>
      <c r="BD320" s="118"/>
    </row>
    <row r="321" spans="10:56" x14ac:dyDescent="0.25">
      <c r="J321" s="97"/>
      <c r="K321" s="97"/>
      <c r="L321" s="97"/>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c r="AT321" s="118"/>
      <c r="AU321" s="118"/>
      <c r="AV321" s="118"/>
      <c r="AW321" s="118"/>
      <c r="AX321" s="118"/>
      <c r="AY321" s="118"/>
      <c r="AZ321" s="118"/>
      <c r="BA321" s="118"/>
      <c r="BB321" s="119"/>
      <c r="BC321" s="119"/>
      <c r="BD321" s="118"/>
    </row>
    <row r="322" spans="10:56" x14ac:dyDescent="0.25">
      <c r="J322" s="97"/>
      <c r="K322" s="97"/>
      <c r="L322" s="97"/>
      <c r="T322" s="118"/>
      <c r="U322" s="118"/>
      <c r="V322" s="118"/>
      <c r="W322" s="118"/>
      <c r="X322" s="118"/>
      <c r="Y322" s="118"/>
      <c r="Z322" s="118"/>
      <c r="AA322" s="118"/>
      <c r="AB322" s="118"/>
      <c r="AC322" s="118"/>
      <c r="AD322" s="118"/>
      <c r="AE322" s="118"/>
      <c r="AF322" s="118"/>
      <c r="AG322" s="118"/>
      <c r="AH322" s="118"/>
      <c r="AI322" s="118"/>
      <c r="AJ322" s="118"/>
      <c r="AK322" s="118"/>
      <c r="AL322" s="118"/>
      <c r="AM322" s="118"/>
      <c r="AN322" s="118"/>
      <c r="AO322" s="118"/>
      <c r="AP322" s="118"/>
      <c r="AQ322" s="118"/>
      <c r="AR322" s="118"/>
      <c r="AS322" s="118"/>
      <c r="AT322" s="118"/>
      <c r="AU322" s="118"/>
      <c r="AV322" s="118"/>
      <c r="AW322" s="118"/>
      <c r="AX322" s="118"/>
      <c r="AY322" s="118"/>
      <c r="AZ322" s="118"/>
      <c r="BA322" s="118"/>
      <c r="BB322" s="119"/>
      <c r="BC322" s="119"/>
      <c r="BD322" s="118"/>
    </row>
    <row r="323" spans="10:56" x14ac:dyDescent="0.25">
      <c r="J323" s="97"/>
      <c r="K323" s="97"/>
      <c r="L323" s="97"/>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c r="BB323" s="119"/>
      <c r="BC323" s="119"/>
      <c r="BD323" s="118"/>
    </row>
    <row r="324" spans="10:56" x14ac:dyDescent="0.25">
      <c r="J324" s="97"/>
      <c r="K324" s="97"/>
      <c r="L324" s="97"/>
      <c r="T324" s="118"/>
      <c r="U324" s="118"/>
      <c r="V324" s="118"/>
      <c r="W324" s="118"/>
      <c r="X324" s="118"/>
      <c r="Y324" s="118"/>
      <c r="Z324" s="118"/>
      <c r="AA324" s="118"/>
      <c r="AB324" s="118"/>
      <c r="AC324" s="118"/>
      <c r="AD324" s="118"/>
      <c r="AE324" s="118"/>
      <c r="AF324" s="118"/>
      <c r="AG324" s="118"/>
      <c r="AH324" s="118"/>
      <c r="AI324" s="118"/>
      <c r="AJ324" s="118"/>
      <c r="AK324" s="118"/>
      <c r="AL324" s="118"/>
      <c r="AM324" s="118"/>
      <c r="AN324" s="118"/>
      <c r="AO324" s="118"/>
      <c r="AP324" s="118"/>
      <c r="AQ324" s="118"/>
      <c r="AR324" s="118"/>
      <c r="AS324" s="118"/>
      <c r="AT324" s="118"/>
      <c r="AU324" s="118"/>
      <c r="AV324" s="118"/>
      <c r="AW324" s="118"/>
      <c r="AX324" s="118"/>
      <c r="AY324" s="118"/>
      <c r="AZ324" s="118"/>
      <c r="BA324" s="118"/>
      <c r="BB324" s="119"/>
      <c r="BC324" s="119"/>
      <c r="BD324" s="118"/>
    </row>
    <row r="325" spans="10:56" x14ac:dyDescent="0.25">
      <c r="J325" s="97"/>
      <c r="K325" s="97"/>
      <c r="L325" s="97"/>
      <c r="T325" s="118"/>
      <c r="U325" s="118"/>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18"/>
      <c r="AQ325" s="118"/>
      <c r="AR325" s="118"/>
      <c r="AS325" s="118"/>
      <c r="AT325" s="118"/>
      <c r="AU325" s="118"/>
      <c r="AV325" s="118"/>
      <c r="AW325" s="118"/>
      <c r="AX325" s="118"/>
      <c r="AY325" s="118"/>
      <c r="AZ325" s="118"/>
      <c r="BA325" s="118"/>
      <c r="BB325" s="119"/>
      <c r="BC325" s="119"/>
      <c r="BD325" s="118"/>
    </row>
    <row r="326" spans="10:56" x14ac:dyDescent="0.25">
      <c r="J326" s="97"/>
      <c r="K326" s="97"/>
      <c r="L326" s="97"/>
      <c r="T326" s="118"/>
      <c r="U326" s="118"/>
      <c r="V326" s="118"/>
      <c r="W326" s="118"/>
      <c r="X326" s="118"/>
      <c r="Y326" s="118"/>
      <c r="Z326" s="118"/>
      <c r="AA326" s="118"/>
      <c r="AB326" s="118"/>
      <c r="AC326" s="118"/>
      <c r="AD326" s="118"/>
      <c r="AE326" s="118"/>
      <c r="AF326" s="118"/>
      <c r="AG326" s="118"/>
      <c r="AH326" s="118"/>
      <c r="AI326" s="118"/>
      <c r="AJ326" s="118"/>
      <c r="AK326" s="118"/>
      <c r="AL326" s="118"/>
      <c r="AM326" s="118"/>
      <c r="AN326" s="118"/>
      <c r="AO326" s="118"/>
      <c r="AP326" s="118"/>
      <c r="AQ326" s="118"/>
      <c r="AR326" s="118"/>
      <c r="AS326" s="118"/>
      <c r="AT326" s="118"/>
      <c r="AU326" s="118"/>
      <c r="AV326" s="118"/>
      <c r="AW326" s="118"/>
      <c r="AX326" s="118"/>
      <c r="AY326" s="118"/>
      <c r="AZ326" s="118"/>
      <c r="BA326" s="118"/>
      <c r="BB326" s="119"/>
      <c r="BC326" s="119"/>
      <c r="BD326" s="118"/>
    </row>
    <row r="327" spans="10:56" x14ac:dyDescent="0.25">
      <c r="J327" s="97"/>
      <c r="K327" s="97"/>
      <c r="L327" s="97"/>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c r="AT327" s="118"/>
      <c r="AU327" s="118"/>
      <c r="AV327" s="118"/>
      <c r="AW327" s="118"/>
      <c r="AX327" s="118"/>
      <c r="AY327" s="118"/>
      <c r="AZ327" s="118"/>
      <c r="BA327" s="118"/>
      <c r="BB327" s="119"/>
      <c r="BC327" s="119"/>
      <c r="BD327" s="118"/>
    </row>
    <row r="328" spans="10:56" x14ac:dyDescent="0.25">
      <c r="J328" s="97"/>
      <c r="K328" s="97"/>
      <c r="L328" s="97"/>
      <c r="T328" s="118"/>
      <c r="U328" s="118"/>
      <c r="V328" s="118"/>
      <c r="W328" s="118"/>
      <c r="X328" s="118"/>
      <c r="Y328" s="118"/>
      <c r="Z328" s="118"/>
      <c r="AA328" s="118"/>
      <c r="AB328" s="118"/>
      <c r="AC328" s="118"/>
      <c r="AD328" s="118"/>
      <c r="AE328" s="118"/>
      <c r="AF328" s="118"/>
      <c r="AG328" s="118"/>
      <c r="AH328" s="118"/>
      <c r="AI328" s="118"/>
      <c r="AJ328" s="118"/>
      <c r="AK328" s="118"/>
      <c r="AL328" s="118"/>
      <c r="AM328" s="118"/>
      <c r="AN328" s="118"/>
      <c r="AO328" s="118"/>
      <c r="AP328" s="118"/>
      <c r="AQ328" s="118"/>
      <c r="AR328" s="118"/>
      <c r="AS328" s="118"/>
      <c r="AT328" s="118"/>
      <c r="AU328" s="118"/>
      <c r="AV328" s="118"/>
      <c r="AW328" s="118"/>
      <c r="AX328" s="118"/>
      <c r="AY328" s="118"/>
      <c r="AZ328" s="118"/>
      <c r="BA328" s="118"/>
      <c r="BB328" s="119"/>
      <c r="BC328" s="119"/>
      <c r="BD328" s="118"/>
    </row>
    <row r="329" spans="10:56" x14ac:dyDescent="0.25">
      <c r="J329" s="97"/>
      <c r="K329" s="97"/>
      <c r="L329" s="97"/>
      <c r="T329" s="118"/>
      <c r="U329" s="118"/>
      <c r="V329" s="118"/>
      <c r="W329" s="118"/>
      <c r="X329" s="118"/>
      <c r="Y329" s="118"/>
      <c r="Z329" s="118"/>
      <c r="AA329" s="118"/>
      <c r="AB329" s="118"/>
      <c r="AC329" s="118"/>
      <c r="AD329" s="118"/>
      <c r="AE329" s="118"/>
      <c r="AF329" s="118"/>
      <c r="AG329" s="118"/>
      <c r="AH329" s="118"/>
      <c r="AI329" s="118"/>
      <c r="AJ329" s="118"/>
      <c r="AK329" s="118"/>
      <c r="AL329" s="118"/>
      <c r="AM329" s="118"/>
      <c r="AN329" s="118"/>
      <c r="AO329" s="118"/>
      <c r="AP329" s="118"/>
      <c r="AQ329" s="118"/>
      <c r="AR329" s="118"/>
      <c r="AS329" s="118"/>
      <c r="AT329" s="118"/>
      <c r="AU329" s="118"/>
      <c r="AV329" s="118"/>
      <c r="AW329" s="118"/>
      <c r="AX329" s="118"/>
      <c r="AY329" s="118"/>
      <c r="AZ329" s="118"/>
      <c r="BA329" s="118"/>
      <c r="BB329" s="119"/>
      <c r="BC329" s="119"/>
      <c r="BD329" s="118"/>
    </row>
    <row r="330" spans="10:56" x14ac:dyDescent="0.25">
      <c r="J330" s="97"/>
      <c r="K330" s="97"/>
      <c r="L330" s="97"/>
      <c r="T330" s="118"/>
      <c r="U330" s="118"/>
      <c r="V330" s="118"/>
      <c r="W330" s="118"/>
      <c r="X330" s="118"/>
      <c r="Y330" s="118"/>
      <c r="Z330" s="118"/>
      <c r="AA330" s="118"/>
      <c r="AB330" s="118"/>
      <c r="AC330" s="118"/>
      <c r="AD330" s="118"/>
      <c r="AE330" s="118"/>
      <c r="AF330" s="118"/>
      <c r="AG330" s="118"/>
      <c r="AH330" s="118"/>
      <c r="AI330" s="118"/>
      <c r="AJ330" s="118"/>
      <c r="AK330" s="118"/>
      <c r="AL330" s="118"/>
      <c r="AM330" s="118"/>
      <c r="AN330" s="118"/>
      <c r="AO330" s="118"/>
      <c r="AP330" s="118"/>
      <c r="AQ330" s="118"/>
      <c r="AR330" s="118"/>
      <c r="AS330" s="118"/>
      <c r="AT330" s="118"/>
      <c r="AU330" s="118"/>
      <c r="AV330" s="118"/>
      <c r="AW330" s="118"/>
      <c r="AX330" s="118"/>
      <c r="AY330" s="118"/>
      <c r="AZ330" s="118"/>
      <c r="BA330" s="118"/>
      <c r="BB330" s="119"/>
      <c r="BC330" s="119"/>
      <c r="BD330" s="118"/>
    </row>
    <row r="331" spans="10:56" x14ac:dyDescent="0.25">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c r="AT331" s="118"/>
      <c r="AU331" s="118"/>
      <c r="AV331" s="118"/>
      <c r="AW331" s="118"/>
      <c r="AX331" s="118"/>
      <c r="AY331" s="118"/>
      <c r="AZ331" s="118"/>
      <c r="BA331" s="118"/>
      <c r="BB331" s="119"/>
      <c r="BC331" s="119"/>
      <c r="BD331" s="118"/>
    </row>
    <row r="332" spans="10:56" x14ac:dyDescent="0.25">
      <c r="T332" s="118"/>
      <c r="U332" s="118"/>
      <c r="V332" s="118"/>
      <c r="W332" s="118"/>
      <c r="X332" s="118"/>
      <c r="Y332" s="118"/>
      <c r="Z332" s="118"/>
      <c r="AA332" s="118"/>
      <c r="AB332" s="118"/>
      <c r="AC332" s="118"/>
      <c r="AD332" s="118"/>
      <c r="AE332" s="118"/>
      <c r="AF332" s="118"/>
      <c r="AG332" s="118"/>
      <c r="AH332" s="118"/>
      <c r="AI332" s="118"/>
      <c r="AJ332" s="118"/>
      <c r="AK332" s="118"/>
      <c r="AL332" s="118"/>
      <c r="AM332" s="118"/>
      <c r="AN332" s="118"/>
      <c r="AO332" s="118"/>
      <c r="AP332" s="118"/>
      <c r="AQ332" s="118"/>
      <c r="AR332" s="118"/>
      <c r="AS332" s="118"/>
      <c r="AT332" s="118"/>
      <c r="AU332" s="118"/>
      <c r="AV332" s="118"/>
      <c r="AW332" s="118"/>
      <c r="AX332" s="118"/>
      <c r="AY332" s="118"/>
      <c r="AZ332" s="118"/>
      <c r="BA332" s="118"/>
      <c r="BB332" s="119"/>
      <c r="BC332" s="119"/>
      <c r="BD332" s="118"/>
    </row>
    <row r="333" spans="10:56" x14ac:dyDescent="0.25">
      <c r="T333" s="118"/>
      <c r="U333" s="118"/>
      <c r="V333" s="118"/>
      <c r="W333" s="118"/>
      <c r="X333" s="118"/>
      <c r="Y333" s="118"/>
      <c r="Z333" s="118"/>
      <c r="AA333" s="118"/>
      <c r="AB333" s="118"/>
      <c r="AC333" s="118"/>
      <c r="AD333" s="118"/>
      <c r="AE333" s="118"/>
      <c r="AF333" s="118"/>
      <c r="AG333" s="118"/>
      <c r="AH333" s="118"/>
      <c r="AI333" s="118"/>
      <c r="AJ333" s="118"/>
      <c r="AK333" s="118"/>
      <c r="AL333" s="118"/>
      <c r="AM333" s="118"/>
      <c r="AN333" s="118"/>
      <c r="AO333" s="118"/>
      <c r="AP333" s="118"/>
      <c r="AQ333" s="118"/>
      <c r="AR333" s="118"/>
      <c r="AS333" s="118"/>
      <c r="AT333" s="118"/>
      <c r="AU333" s="118"/>
      <c r="AV333" s="118"/>
      <c r="AW333" s="118"/>
      <c r="AX333" s="118"/>
      <c r="AY333" s="118"/>
      <c r="AZ333" s="118"/>
      <c r="BA333" s="118"/>
      <c r="BB333" s="119"/>
      <c r="BC333" s="119"/>
      <c r="BD333" s="118"/>
    </row>
    <row r="334" spans="10:56" x14ac:dyDescent="0.25">
      <c r="T334" s="118"/>
      <c r="U334" s="118"/>
      <c r="V334" s="118"/>
      <c r="W334" s="118"/>
      <c r="X334" s="118"/>
      <c r="Y334" s="118"/>
      <c r="Z334" s="118"/>
      <c r="AA334" s="118"/>
      <c r="AB334" s="118"/>
      <c r="AC334" s="118"/>
      <c r="AD334" s="118"/>
      <c r="AE334" s="118"/>
      <c r="AF334" s="118"/>
      <c r="AG334" s="118"/>
      <c r="AH334" s="118"/>
      <c r="AI334" s="118"/>
      <c r="AJ334" s="118"/>
      <c r="AK334" s="118"/>
      <c r="AL334" s="118"/>
      <c r="AM334" s="118"/>
      <c r="AN334" s="118"/>
      <c r="AO334" s="118"/>
      <c r="AP334" s="118"/>
      <c r="AQ334" s="118"/>
      <c r="AR334" s="118"/>
      <c r="AS334" s="118"/>
      <c r="AT334" s="118"/>
      <c r="AU334" s="118"/>
      <c r="AV334" s="118"/>
      <c r="AW334" s="118"/>
      <c r="AX334" s="118"/>
      <c r="AY334" s="118"/>
      <c r="AZ334" s="118"/>
      <c r="BA334" s="118"/>
      <c r="BB334" s="119"/>
      <c r="BC334" s="119"/>
      <c r="BD334" s="118"/>
    </row>
    <row r="335" spans="10:56" x14ac:dyDescent="0.25">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18"/>
      <c r="AT335" s="118"/>
      <c r="AU335" s="118"/>
      <c r="AV335" s="118"/>
      <c r="AW335" s="118"/>
      <c r="AX335" s="118"/>
      <c r="AY335" s="118"/>
      <c r="AZ335" s="118"/>
      <c r="BA335" s="118"/>
      <c r="BB335" s="119"/>
      <c r="BC335" s="119"/>
      <c r="BD335" s="118"/>
    </row>
    <row r="336" spans="10:56" x14ac:dyDescent="0.25">
      <c r="T336" s="118"/>
      <c r="U336" s="118"/>
      <c r="V336" s="118"/>
      <c r="W336" s="118"/>
      <c r="X336" s="118"/>
      <c r="Y336" s="118"/>
      <c r="Z336" s="118"/>
      <c r="AA336" s="118"/>
      <c r="AB336" s="118"/>
      <c r="AC336" s="118"/>
      <c r="AD336" s="118"/>
      <c r="AE336" s="118"/>
      <c r="AF336" s="118"/>
      <c r="AG336" s="118"/>
      <c r="AH336" s="118"/>
      <c r="AI336" s="118"/>
      <c r="AJ336" s="118"/>
      <c r="AK336" s="118"/>
      <c r="AL336" s="118"/>
      <c r="AM336" s="118"/>
      <c r="AN336" s="118"/>
      <c r="AO336" s="118"/>
      <c r="AP336" s="118"/>
      <c r="AQ336" s="118"/>
      <c r="AR336" s="118"/>
      <c r="AS336" s="118"/>
      <c r="AT336" s="118"/>
      <c r="AU336" s="118"/>
      <c r="AV336" s="118"/>
      <c r="AW336" s="118"/>
      <c r="AX336" s="118"/>
      <c r="AY336" s="118"/>
      <c r="AZ336" s="118"/>
      <c r="BA336" s="118"/>
      <c r="BB336" s="119"/>
      <c r="BC336" s="119"/>
      <c r="BD336" s="118"/>
    </row>
    <row r="337" spans="20:56" x14ac:dyDescent="0.25">
      <c r="T337" s="118"/>
      <c r="U337" s="118"/>
      <c r="V337" s="118"/>
      <c r="W337" s="118"/>
      <c r="X337" s="118"/>
      <c r="Y337" s="118"/>
      <c r="Z337" s="118"/>
      <c r="AA337" s="118"/>
      <c r="AB337" s="118"/>
      <c r="AC337" s="118"/>
      <c r="AD337" s="118"/>
      <c r="AE337" s="118"/>
      <c r="AF337" s="118"/>
      <c r="AG337" s="118"/>
      <c r="AH337" s="118"/>
      <c r="AI337" s="118"/>
      <c r="AJ337" s="118"/>
      <c r="AK337" s="118"/>
      <c r="AL337" s="118"/>
      <c r="AM337" s="118"/>
      <c r="AN337" s="118"/>
      <c r="AO337" s="118"/>
      <c r="AP337" s="118"/>
      <c r="AQ337" s="118"/>
      <c r="AR337" s="118"/>
      <c r="AS337" s="118"/>
      <c r="AT337" s="118"/>
      <c r="AU337" s="118"/>
      <c r="AV337" s="118"/>
      <c r="AW337" s="118"/>
      <c r="AX337" s="118"/>
      <c r="AY337" s="118"/>
      <c r="AZ337" s="118"/>
      <c r="BA337" s="118"/>
      <c r="BB337" s="119"/>
      <c r="BC337" s="119"/>
      <c r="BD337" s="118"/>
    </row>
    <row r="338" spans="20:56" x14ac:dyDescent="0.25">
      <c r="T338" s="118"/>
      <c r="U338" s="118"/>
      <c r="V338" s="118"/>
      <c r="W338" s="118"/>
      <c r="X338" s="118"/>
      <c r="Y338" s="118"/>
      <c r="Z338" s="118"/>
      <c r="AA338" s="118"/>
      <c r="AB338" s="118"/>
      <c r="AC338" s="118"/>
      <c r="AD338" s="118"/>
      <c r="AE338" s="118"/>
      <c r="AF338" s="118"/>
      <c r="AG338" s="118"/>
      <c r="AH338" s="118"/>
      <c r="AI338" s="118"/>
      <c r="AJ338" s="118"/>
      <c r="AK338" s="118"/>
      <c r="AL338" s="118"/>
      <c r="AM338" s="118"/>
      <c r="AN338" s="118"/>
      <c r="AO338" s="118"/>
      <c r="AP338" s="118"/>
      <c r="AQ338" s="118"/>
      <c r="AR338" s="118"/>
      <c r="AS338" s="118"/>
      <c r="AT338" s="118"/>
      <c r="AU338" s="118"/>
      <c r="AV338" s="118"/>
      <c r="AW338" s="118"/>
      <c r="AX338" s="118"/>
      <c r="AY338" s="118"/>
      <c r="AZ338" s="118"/>
      <c r="BA338" s="118"/>
      <c r="BB338" s="119"/>
      <c r="BC338" s="119"/>
      <c r="BD338" s="118"/>
    </row>
    <row r="339" spans="20:56" x14ac:dyDescent="0.25">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18"/>
      <c r="AT339" s="118"/>
      <c r="AU339" s="118"/>
      <c r="AV339" s="118"/>
      <c r="AW339" s="118"/>
      <c r="AX339" s="118"/>
      <c r="AY339" s="118"/>
      <c r="AZ339" s="118"/>
      <c r="BA339" s="118"/>
      <c r="BB339" s="119"/>
      <c r="BC339" s="119"/>
      <c r="BD339" s="118"/>
    </row>
    <row r="340" spans="20:56" x14ac:dyDescent="0.25">
      <c r="T340" s="118"/>
      <c r="U340" s="118"/>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18"/>
      <c r="AQ340" s="118"/>
      <c r="AR340" s="118"/>
      <c r="AS340" s="118"/>
      <c r="AT340" s="118"/>
      <c r="AU340" s="118"/>
      <c r="AV340" s="118"/>
      <c r="AW340" s="118"/>
      <c r="AX340" s="118"/>
      <c r="AY340" s="118"/>
      <c r="AZ340" s="118"/>
      <c r="BA340" s="118"/>
      <c r="BB340" s="119"/>
      <c r="BC340" s="119"/>
      <c r="BD340" s="118"/>
    </row>
    <row r="341" spans="20:56" x14ac:dyDescent="0.25">
      <c r="T341" s="118"/>
      <c r="U341" s="118"/>
      <c r="V341" s="118"/>
      <c r="W341" s="118"/>
      <c r="X341" s="118"/>
      <c r="Y341" s="118"/>
      <c r="Z341" s="118"/>
      <c r="AA341" s="118"/>
      <c r="AB341" s="118"/>
      <c r="AC341" s="118"/>
      <c r="AD341" s="118"/>
      <c r="AE341" s="118"/>
      <c r="AF341" s="118"/>
      <c r="AG341" s="118"/>
      <c r="AH341" s="118"/>
      <c r="AI341" s="118"/>
      <c r="AJ341" s="118"/>
      <c r="AK341" s="118"/>
      <c r="AL341" s="118"/>
      <c r="AM341" s="118"/>
      <c r="AN341" s="118"/>
      <c r="AO341" s="118"/>
      <c r="AP341" s="118"/>
      <c r="AQ341" s="118"/>
      <c r="AR341" s="118"/>
      <c r="AS341" s="118"/>
      <c r="AT341" s="118"/>
      <c r="AU341" s="118"/>
      <c r="AV341" s="118"/>
      <c r="AW341" s="118"/>
      <c r="AX341" s="118"/>
      <c r="AY341" s="118"/>
      <c r="AZ341" s="118"/>
      <c r="BA341" s="118"/>
      <c r="BB341" s="119"/>
      <c r="BC341" s="119"/>
      <c r="BD341" s="118"/>
    </row>
    <row r="342" spans="20:56" x14ac:dyDescent="0.25">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18"/>
      <c r="AT342" s="118"/>
      <c r="AU342" s="118"/>
      <c r="AV342" s="118"/>
      <c r="AW342" s="118"/>
      <c r="AX342" s="118"/>
      <c r="AY342" s="118"/>
      <c r="AZ342" s="118"/>
      <c r="BA342" s="118"/>
      <c r="BB342" s="119"/>
      <c r="BC342" s="119"/>
      <c r="BD342" s="118"/>
    </row>
    <row r="343" spans="20:56" x14ac:dyDescent="0.25">
      <c r="T343" s="118"/>
      <c r="U343" s="118"/>
      <c r="V343" s="118"/>
      <c r="W343" s="118"/>
      <c r="X343" s="118"/>
      <c r="Y343" s="118"/>
      <c r="Z343" s="118"/>
      <c r="AA343" s="118"/>
      <c r="AB343" s="118"/>
      <c r="AC343" s="118"/>
      <c r="AD343" s="118"/>
      <c r="AE343" s="118"/>
      <c r="AF343" s="118"/>
      <c r="AG343" s="118"/>
      <c r="AH343" s="118"/>
      <c r="AI343" s="118"/>
      <c r="AJ343" s="118"/>
      <c r="AK343" s="118"/>
      <c r="AL343" s="118"/>
      <c r="AM343" s="118"/>
      <c r="AN343" s="118"/>
      <c r="AO343" s="118"/>
      <c r="AP343" s="118"/>
      <c r="AQ343" s="118"/>
      <c r="AR343" s="118"/>
      <c r="AS343" s="118"/>
      <c r="AT343" s="118"/>
      <c r="AU343" s="118"/>
      <c r="AV343" s="118"/>
      <c r="AW343" s="118"/>
      <c r="AX343" s="118"/>
      <c r="AY343" s="118"/>
      <c r="AZ343" s="118"/>
      <c r="BA343" s="118"/>
      <c r="BB343" s="119"/>
      <c r="BC343" s="119"/>
      <c r="BD343" s="118"/>
    </row>
    <row r="344" spans="20:56" x14ac:dyDescent="0.25">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c r="AT344" s="118"/>
      <c r="AU344" s="118"/>
      <c r="AV344" s="118"/>
      <c r="AW344" s="118"/>
      <c r="AX344" s="118"/>
      <c r="AY344" s="118"/>
      <c r="AZ344" s="118"/>
      <c r="BA344" s="118"/>
      <c r="BB344" s="119"/>
      <c r="BC344" s="119"/>
      <c r="BD344" s="118"/>
    </row>
    <row r="345" spans="20:56" x14ac:dyDescent="0.25">
      <c r="T345" s="118"/>
      <c r="U345" s="118"/>
      <c r="V345" s="118"/>
      <c r="W345" s="118"/>
      <c r="X345" s="118"/>
      <c r="Y345" s="118"/>
      <c r="Z345" s="118"/>
      <c r="AA345" s="118"/>
      <c r="AB345" s="118"/>
      <c r="AC345" s="118"/>
      <c r="AD345" s="118"/>
      <c r="AE345" s="118"/>
      <c r="AF345" s="118"/>
      <c r="AG345" s="118"/>
      <c r="AH345" s="118"/>
      <c r="AI345" s="118"/>
      <c r="AJ345" s="118"/>
      <c r="AK345" s="118"/>
      <c r="AL345" s="118"/>
      <c r="AM345" s="118"/>
      <c r="AN345" s="118"/>
      <c r="AO345" s="118"/>
      <c r="AP345" s="118"/>
      <c r="AQ345" s="118"/>
      <c r="AR345" s="118"/>
      <c r="AS345" s="118"/>
      <c r="AT345" s="118"/>
      <c r="AU345" s="118"/>
      <c r="AV345" s="118"/>
      <c r="AW345" s="118"/>
      <c r="AX345" s="118"/>
      <c r="AY345" s="118"/>
      <c r="AZ345" s="118"/>
      <c r="BA345" s="118"/>
      <c r="BB345" s="119"/>
      <c r="BC345" s="119"/>
      <c r="BD345" s="118"/>
    </row>
    <row r="346" spans="20:56" x14ac:dyDescent="0.25">
      <c r="T346" s="118"/>
      <c r="U346" s="118"/>
      <c r="V346" s="118"/>
      <c r="W346" s="118"/>
      <c r="X346" s="118"/>
      <c r="Y346" s="118"/>
      <c r="Z346" s="118"/>
      <c r="AA346" s="118"/>
      <c r="AB346" s="118"/>
      <c r="AC346" s="118"/>
      <c r="AD346" s="118"/>
      <c r="AE346" s="118"/>
      <c r="AF346" s="118"/>
      <c r="AG346" s="118"/>
      <c r="AH346" s="118"/>
      <c r="AI346" s="118"/>
      <c r="AJ346" s="118"/>
      <c r="AK346" s="118"/>
      <c r="AL346" s="118"/>
      <c r="AM346" s="118"/>
      <c r="AN346" s="118"/>
      <c r="AO346" s="118"/>
      <c r="AP346" s="118"/>
      <c r="AQ346" s="118"/>
      <c r="AR346" s="118"/>
      <c r="AS346" s="118"/>
      <c r="AT346" s="118"/>
      <c r="AU346" s="118"/>
      <c r="AV346" s="118"/>
      <c r="AW346" s="118"/>
      <c r="AX346" s="118"/>
      <c r="AY346" s="118"/>
      <c r="AZ346" s="118"/>
      <c r="BA346" s="118"/>
      <c r="BB346" s="119"/>
      <c r="BC346" s="119"/>
      <c r="BD346" s="118"/>
    </row>
    <row r="347" spans="20:56" x14ac:dyDescent="0.25">
      <c r="T347" s="118"/>
      <c r="U347" s="118"/>
      <c r="V347" s="118"/>
      <c r="W347" s="118"/>
      <c r="X347" s="118"/>
      <c r="Y347" s="118"/>
      <c r="Z347" s="118"/>
      <c r="AA347" s="118"/>
      <c r="AB347" s="118"/>
      <c r="AC347" s="118"/>
      <c r="AD347" s="118"/>
      <c r="AE347" s="118"/>
      <c r="AF347" s="118"/>
      <c r="AG347" s="118"/>
      <c r="AH347" s="118"/>
      <c r="AI347" s="118"/>
      <c r="AJ347" s="118"/>
      <c r="AK347" s="118"/>
      <c r="AL347" s="118"/>
      <c r="AM347" s="118"/>
      <c r="AN347" s="118"/>
      <c r="AO347" s="118"/>
      <c r="AP347" s="118"/>
      <c r="AQ347" s="118"/>
      <c r="AR347" s="118"/>
      <c r="AS347" s="118"/>
      <c r="AT347" s="118"/>
      <c r="AU347" s="118"/>
      <c r="AV347" s="118"/>
      <c r="AW347" s="118"/>
      <c r="AX347" s="118"/>
      <c r="AY347" s="118"/>
      <c r="AZ347" s="118"/>
      <c r="BA347" s="118"/>
      <c r="BB347" s="119"/>
      <c r="BC347" s="119"/>
      <c r="BD347" s="118"/>
    </row>
    <row r="348" spans="20:56" x14ac:dyDescent="0.25">
      <c r="T348" s="118"/>
      <c r="U348" s="118"/>
      <c r="V348" s="118"/>
      <c r="W348" s="118"/>
      <c r="X348" s="118"/>
      <c r="Y348" s="118"/>
      <c r="Z348" s="118"/>
      <c r="AA348" s="118"/>
      <c r="AB348" s="118"/>
      <c r="AC348" s="118"/>
      <c r="AD348" s="118"/>
      <c r="AE348" s="118"/>
      <c r="AF348" s="118"/>
      <c r="AG348" s="118"/>
      <c r="AH348" s="118"/>
      <c r="AI348" s="118"/>
      <c r="AJ348" s="118"/>
      <c r="AK348" s="118"/>
      <c r="AL348" s="118"/>
      <c r="AM348" s="118"/>
      <c r="AN348" s="118"/>
      <c r="AO348" s="118"/>
      <c r="AP348" s="118"/>
      <c r="AQ348" s="118"/>
      <c r="AR348" s="118"/>
      <c r="AS348" s="118"/>
      <c r="AT348" s="118"/>
      <c r="AU348" s="118"/>
      <c r="AV348" s="118"/>
      <c r="AW348" s="118"/>
      <c r="AX348" s="118"/>
      <c r="AY348" s="118"/>
      <c r="AZ348" s="118"/>
      <c r="BA348" s="118"/>
      <c r="BB348" s="119"/>
      <c r="BC348" s="119"/>
      <c r="BD348" s="118"/>
    </row>
    <row r="349" spans="20:56" x14ac:dyDescent="0.25">
      <c r="T349" s="118"/>
      <c r="U349" s="118"/>
      <c r="V349" s="118"/>
      <c r="W349" s="118"/>
      <c r="X349" s="118"/>
      <c r="Y349" s="118"/>
      <c r="Z349" s="118"/>
      <c r="AA349" s="118"/>
      <c r="AB349" s="118"/>
      <c r="AC349" s="118"/>
      <c r="AD349" s="118"/>
      <c r="AE349" s="118"/>
      <c r="AF349" s="118"/>
      <c r="AG349" s="118"/>
      <c r="AH349" s="118"/>
      <c r="AI349" s="118"/>
      <c r="AJ349" s="118"/>
      <c r="AK349" s="118"/>
      <c r="AL349" s="118"/>
      <c r="AM349" s="118"/>
      <c r="AN349" s="118"/>
      <c r="AO349" s="118"/>
      <c r="AP349" s="118"/>
      <c r="AQ349" s="118"/>
      <c r="AR349" s="118"/>
      <c r="AS349" s="118"/>
      <c r="AT349" s="118"/>
      <c r="AU349" s="118"/>
      <c r="AV349" s="118"/>
      <c r="AW349" s="118"/>
      <c r="AX349" s="118"/>
      <c r="AY349" s="118"/>
      <c r="AZ349" s="118"/>
      <c r="BA349" s="118"/>
      <c r="BB349" s="119"/>
      <c r="BC349" s="119"/>
      <c r="BD349" s="118"/>
    </row>
    <row r="350" spans="20:56" x14ac:dyDescent="0.25">
      <c r="T350" s="118"/>
      <c r="U350" s="118"/>
      <c r="V350" s="118"/>
      <c r="W350" s="118"/>
      <c r="X350" s="118"/>
      <c r="Y350" s="118"/>
      <c r="Z350" s="118"/>
      <c r="AA350" s="118"/>
      <c r="AB350" s="118"/>
      <c r="AC350" s="118"/>
      <c r="AD350" s="118"/>
      <c r="AE350" s="118"/>
      <c r="AF350" s="118"/>
      <c r="AG350" s="118"/>
      <c r="AH350" s="118"/>
      <c r="AI350" s="118"/>
      <c r="AJ350" s="118"/>
      <c r="AK350" s="118"/>
      <c r="AL350" s="118"/>
      <c r="AM350" s="118"/>
      <c r="AN350" s="118"/>
      <c r="AO350" s="118"/>
      <c r="AP350" s="118"/>
      <c r="AQ350" s="118"/>
      <c r="AR350" s="118"/>
      <c r="AS350" s="118"/>
      <c r="AT350" s="118"/>
      <c r="AU350" s="118"/>
      <c r="AV350" s="118"/>
      <c r="AW350" s="118"/>
      <c r="AX350" s="118"/>
      <c r="AY350" s="118"/>
      <c r="AZ350" s="118"/>
      <c r="BA350" s="118"/>
      <c r="BB350" s="119"/>
      <c r="BC350" s="119"/>
      <c r="BD350" s="118"/>
    </row>
    <row r="351" spans="20:56" x14ac:dyDescent="0.25">
      <c r="T351" s="118"/>
      <c r="U351" s="118"/>
      <c r="V351" s="118"/>
      <c r="W351" s="118"/>
      <c r="X351" s="118"/>
      <c r="Y351" s="118"/>
      <c r="Z351" s="118"/>
      <c r="AA351" s="118"/>
      <c r="AB351" s="118"/>
      <c r="AC351" s="118"/>
      <c r="AD351" s="118"/>
      <c r="AE351" s="118"/>
      <c r="AF351" s="118"/>
      <c r="AG351" s="118"/>
      <c r="AH351" s="118"/>
      <c r="AI351" s="118"/>
      <c r="AJ351" s="118"/>
      <c r="AK351" s="118"/>
      <c r="AL351" s="118"/>
      <c r="AM351" s="118"/>
      <c r="AN351" s="118"/>
      <c r="AO351" s="118"/>
      <c r="AP351" s="118"/>
      <c r="AQ351" s="118"/>
      <c r="AR351" s="118"/>
      <c r="AS351" s="118"/>
      <c r="AT351" s="118"/>
      <c r="AU351" s="118"/>
      <c r="AV351" s="118"/>
      <c r="AW351" s="118"/>
      <c r="AX351" s="118"/>
      <c r="AY351" s="118"/>
      <c r="AZ351" s="118"/>
      <c r="BA351" s="118"/>
      <c r="BB351" s="119"/>
      <c r="BC351" s="119"/>
      <c r="BD351" s="118"/>
    </row>
    <row r="352" spans="20:56" x14ac:dyDescent="0.25">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18"/>
      <c r="AT352" s="118"/>
      <c r="AU352" s="118"/>
      <c r="AV352" s="118"/>
      <c r="AW352" s="118"/>
      <c r="AX352" s="118"/>
      <c r="AY352" s="118"/>
      <c r="AZ352" s="118"/>
      <c r="BA352" s="118"/>
      <c r="BB352" s="119"/>
      <c r="BC352" s="119"/>
      <c r="BD352" s="118"/>
    </row>
    <row r="353" spans="20:56" x14ac:dyDescent="0.25">
      <c r="T353" s="118"/>
      <c r="U353" s="118"/>
      <c r="V353" s="118"/>
      <c r="W353" s="118"/>
      <c r="X353" s="118"/>
      <c r="Y353" s="118"/>
      <c r="Z353" s="118"/>
      <c r="AA353" s="118"/>
      <c r="AB353" s="118"/>
      <c r="AC353" s="118"/>
      <c r="AD353" s="118"/>
      <c r="AE353" s="118"/>
      <c r="AF353" s="118"/>
      <c r="AG353" s="118"/>
      <c r="AH353" s="118"/>
      <c r="AI353" s="118"/>
      <c r="AJ353" s="118"/>
      <c r="AK353" s="118"/>
      <c r="AL353" s="118"/>
      <c r="AM353" s="118"/>
      <c r="AN353" s="118"/>
      <c r="AO353" s="118"/>
      <c r="AP353" s="118"/>
      <c r="AQ353" s="118"/>
      <c r="AR353" s="118"/>
      <c r="AS353" s="118"/>
      <c r="AT353" s="118"/>
      <c r="AU353" s="118"/>
      <c r="AV353" s="118"/>
      <c r="AW353" s="118"/>
      <c r="AX353" s="118"/>
      <c r="AY353" s="118"/>
      <c r="AZ353" s="118"/>
      <c r="BA353" s="118"/>
      <c r="BB353" s="119"/>
      <c r="BC353" s="119"/>
      <c r="BD353" s="118"/>
    </row>
    <row r="354" spans="20:56" x14ac:dyDescent="0.25">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18"/>
      <c r="AT354" s="118"/>
      <c r="AU354" s="118"/>
      <c r="AV354" s="118"/>
      <c r="AW354" s="118"/>
      <c r="AX354" s="118"/>
      <c r="AY354" s="118"/>
      <c r="AZ354" s="118"/>
      <c r="BA354" s="118"/>
      <c r="BB354" s="119"/>
      <c r="BC354" s="119"/>
      <c r="BD354" s="118"/>
    </row>
    <row r="355" spans="20:56" x14ac:dyDescent="0.25">
      <c r="T355" s="118"/>
      <c r="U355" s="118"/>
      <c r="V355" s="118"/>
      <c r="W355" s="118"/>
      <c r="X355" s="118"/>
      <c r="Y355" s="118"/>
      <c r="Z355" s="118"/>
      <c r="AA355" s="118"/>
      <c r="AB355" s="118"/>
      <c r="AC355" s="118"/>
      <c r="AD355" s="118"/>
      <c r="AE355" s="118"/>
      <c r="AF355" s="118"/>
      <c r="AG355" s="118"/>
      <c r="AH355" s="118"/>
      <c r="AI355" s="118"/>
      <c r="AJ355" s="118"/>
      <c r="AK355" s="118"/>
      <c r="AL355" s="118"/>
      <c r="AM355" s="118"/>
      <c r="AN355" s="118"/>
      <c r="AO355" s="118"/>
      <c r="AP355" s="118"/>
      <c r="AQ355" s="118"/>
      <c r="AR355" s="118"/>
      <c r="AS355" s="118"/>
      <c r="AT355" s="118"/>
      <c r="AU355" s="118"/>
      <c r="AV355" s="118"/>
      <c r="AW355" s="118"/>
      <c r="AX355" s="118"/>
      <c r="AY355" s="118"/>
      <c r="AZ355" s="118"/>
      <c r="BA355" s="118"/>
      <c r="BB355" s="119"/>
      <c r="BC355" s="119"/>
      <c r="BD355" s="118"/>
    </row>
    <row r="356" spans="20:56" x14ac:dyDescent="0.25">
      <c r="T356" s="118"/>
      <c r="U356" s="118"/>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18"/>
      <c r="AQ356" s="118"/>
      <c r="AR356" s="118"/>
      <c r="AS356" s="118"/>
      <c r="AT356" s="118"/>
      <c r="AU356" s="118"/>
      <c r="AV356" s="118"/>
      <c r="AW356" s="118"/>
      <c r="AX356" s="118"/>
      <c r="AY356" s="118"/>
      <c r="AZ356" s="118"/>
      <c r="BA356" s="118"/>
      <c r="BB356" s="119"/>
      <c r="BC356" s="119"/>
      <c r="BD356" s="118"/>
    </row>
    <row r="357" spans="20:56" x14ac:dyDescent="0.25">
      <c r="T357" s="118"/>
      <c r="U357" s="118"/>
      <c r="V357" s="118"/>
      <c r="W357" s="118"/>
      <c r="X357" s="118"/>
      <c r="Y357" s="118"/>
      <c r="Z357" s="118"/>
      <c r="AA357" s="118"/>
      <c r="AB357" s="118"/>
      <c r="AC357" s="118"/>
      <c r="AD357" s="118"/>
      <c r="AE357" s="118"/>
      <c r="AF357" s="118"/>
      <c r="AG357" s="118"/>
      <c r="AH357" s="118"/>
      <c r="AI357" s="118"/>
      <c r="AJ357" s="118"/>
      <c r="AK357" s="118"/>
      <c r="AL357" s="118"/>
      <c r="AM357" s="118"/>
      <c r="AN357" s="118"/>
      <c r="AO357" s="118"/>
      <c r="AP357" s="118"/>
      <c r="AQ357" s="118"/>
      <c r="AR357" s="118"/>
      <c r="AS357" s="118"/>
      <c r="AT357" s="118"/>
      <c r="AU357" s="118"/>
      <c r="AV357" s="118"/>
      <c r="AW357" s="118"/>
      <c r="AX357" s="118"/>
      <c r="AY357" s="118"/>
      <c r="AZ357" s="118"/>
      <c r="BA357" s="118"/>
      <c r="BB357" s="119"/>
      <c r="BC357" s="119"/>
      <c r="BD357" s="118"/>
    </row>
    <row r="358" spans="20:56" x14ac:dyDescent="0.25">
      <c r="T358" s="118"/>
      <c r="U358" s="118"/>
      <c r="V358" s="118"/>
      <c r="W358" s="118"/>
      <c r="X358" s="118"/>
      <c r="Y358" s="118"/>
      <c r="Z358" s="118"/>
      <c r="AA358" s="118"/>
      <c r="AB358" s="118"/>
      <c r="AC358" s="118"/>
      <c r="AD358" s="118"/>
      <c r="AE358" s="118"/>
      <c r="AF358" s="118"/>
      <c r="AG358" s="118"/>
      <c r="AH358" s="118"/>
      <c r="AI358" s="118"/>
      <c r="AJ358" s="118"/>
      <c r="AK358" s="118"/>
      <c r="AL358" s="118"/>
      <c r="AM358" s="118"/>
      <c r="AN358" s="118"/>
      <c r="AO358" s="118"/>
      <c r="AP358" s="118"/>
      <c r="AQ358" s="118"/>
      <c r="AR358" s="118"/>
      <c r="AS358" s="118"/>
      <c r="AT358" s="118"/>
      <c r="AU358" s="118"/>
      <c r="AV358" s="118"/>
      <c r="AW358" s="118"/>
      <c r="AX358" s="118"/>
      <c r="AY358" s="118"/>
      <c r="AZ358" s="118"/>
      <c r="BA358" s="118"/>
      <c r="BB358" s="119"/>
      <c r="BC358" s="119"/>
      <c r="BD358" s="118"/>
    </row>
    <row r="359" spans="20:56" x14ac:dyDescent="0.25">
      <c r="T359" s="118"/>
      <c r="U359" s="118"/>
      <c r="V359" s="118"/>
      <c r="W359" s="118"/>
      <c r="X359" s="118"/>
      <c r="Y359" s="118"/>
      <c r="Z359" s="118"/>
      <c r="AA359" s="118"/>
      <c r="AB359" s="118"/>
      <c r="AC359" s="118"/>
      <c r="AD359" s="118"/>
      <c r="AE359" s="118"/>
      <c r="AF359" s="118"/>
      <c r="AG359" s="118"/>
      <c r="AH359" s="118"/>
      <c r="AI359" s="118"/>
      <c r="AJ359" s="118"/>
      <c r="AK359" s="118"/>
      <c r="AL359" s="118"/>
      <c r="AM359" s="118"/>
      <c r="AN359" s="118"/>
      <c r="AO359" s="118"/>
      <c r="AP359" s="118"/>
      <c r="AQ359" s="118"/>
      <c r="AR359" s="118"/>
      <c r="AS359" s="118"/>
      <c r="AT359" s="118"/>
      <c r="AU359" s="118"/>
      <c r="AV359" s="118"/>
      <c r="AW359" s="118"/>
      <c r="AX359" s="118"/>
      <c r="AY359" s="118"/>
      <c r="AZ359" s="118"/>
      <c r="BA359" s="118"/>
      <c r="BB359" s="119"/>
      <c r="BC359" s="119"/>
      <c r="BD359" s="118"/>
    </row>
    <row r="360" spans="20:56" x14ac:dyDescent="0.25">
      <c r="T360" s="118"/>
      <c r="U360" s="118"/>
      <c r="V360" s="118"/>
      <c r="W360" s="118"/>
      <c r="X360" s="118"/>
      <c r="Y360" s="118"/>
      <c r="Z360" s="118"/>
      <c r="AA360" s="118"/>
      <c r="AB360" s="118"/>
      <c r="AC360" s="118"/>
      <c r="AD360" s="118"/>
      <c r="AE360" s="118"/>
      <c r="AF360" s="118"/>
      <c r="AG360" s="118"/>
      <c r="AH360" s="118"/>
      <c r="AI360" s="118"/>
      <c r="AJ360" s="118"/>
      <c r="AK360" s="118"/>
      <c r="AL360" s="118"/>
      <c r="AM360" s="118"/>
      <c r="AN360" s="118"/>
      <c r="AO360" s="118"/>
      <c r="AP360" s="118"/>
      <c r="AQ360" s="118"/>
      <c r="AR360" s="118"/>
      <c r="AS360" s="118"/>
      <c r="AT360" s="118"/>
      <c r="AU360" s="118"/>
      <c r="AV360" s="118"/>
      <c r="AW360" s="118"/>
      <c r="AX360" s="118"/>
      <c r="AY360" s="118"/>
      <c r="AZ360" s="118"/>
      <c r="BA360" s="118"/>
      <c r="BB360" s="119"/>
      <c r="BC360" s="119"/>
      <c r="BD360" s="118"/>
    </row>
    <row r="361" spans="20:56" x14ac:dyDescent="0.25">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9"/>
      <c r="BC361" s="119"/>
      <c r="BD361" s="118"/>
    </row>
    <row r="362" spans="20:56" x14ac:dyDescent="0.25">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9"/>
      <c r="BC362" s="119"/>
      <c r="BD362" s="118"/>
    </row>
    <row r="363" spans="20:56" x14ac:dyDescent="0.25">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9"/>
      <c r="BC363" s="119"/>
      <c r="BD363" s="118"/>
    </row>
    <row r="364" spans="20:56" x14ac:dyDescent="0.25">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c r="AT364" s="118"/>
      <c r="AU364" s="118"/>
      <c r="AV364" s="118"/>
      <c r="AW364" s="118"/>
      <c r="AX364" s="118"/>
      <c r="AY364" s="118"/>
      <c r="AZ364" s="118"/>
      <c r="BA364" s="118"/>
      <c r="BB364" s="119"/>
      <c r="BC364" s="119"/>
      <c r="BD364" s="118"/>
    </row>
    <row r="365" spans="20:56" x14ac:dyDescent="0.25">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18"/>
      <c r="AT365" s="118"/>
      <c r="AU365" s="118"/>
      <c r="AV365" s="118"/>
      <c r="AW365" s="118"/>
      <c r="AX365" s="118"/>
      <c r="AY365" s="118"/>
      <c r="AZ365" s="118"/>
      <c r="BA365" s="118"/>
      <c r="BB365" s="119"/>
      <c r="BC365" s="119"/>
      <c r="BD365" s="118"/>
    </row>
    <row r="366" spans="20:56" x14ac:dyDescent="0.25">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c r="AV366" s="118"/>
      <c r="AW366" s="118"/>
      <c r="AX366" s="118"/>
      <c r="AY366" s="118"/>
      <c r="AZ366" s="118"/>
      <c r="BA366" s="118"/>
      <c r="BB366" s="119"/>
      <c r="BC366" s="119"/>
      <c r="BD366" s="118"/>
    </row>
    <row r="367" spans="20:56" x14ac:dyDescent="0.25">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8"/>
      <c r="AY367" s="118"/>
      <c r="AZ367" s="118"/>
      <c r="BA367" s="118"/>
      <c r="BB367" s="119"/>
      <c r="BC367" s="119"/>
      <c r="BD367" s="118"/>
    </row>
    <row r="368" spans="20:56" x14ac:dyDescent="0.25">
      <c r="T368" s="118"/>
      <c r="U368" s="118"/>
      <c r="V368" s="118"/>
      <c r="W368" s="118"/>
      <c r="X368" s="118"/>
      <c r="Y368" s="118"/>
      <c r="Z368" s="118"/>
      <c r="AA368" s="118"/>
      <c r="AB368" s="118"/>
      <c r="AC368" s="118"/>
      <c r="AD368" s="118"/>
      <c r="AE368" s="118"/>
      <c r="AF368" s="118"/>
      <c r="AG368" s="118"/>
      <c r="AH368" s="118"/>
      <c r="AI368" s="118"/>
      <c r="AJ368" s="118"/>
      <c r="AK368" s="118"/>
      <c r="AL368" s="118"/>
      <c r="AM368" s="118"/>
      <c r="AN368" s="118"/>
      <c r="AO368" s="118"/>
      <c r="AP368" s="118"/>
      <c r="AQ368" s="118"/>
      <c r="AR368" s="118"/>
      <c r="AS368" s="118"/>
      <c r="AT368" s="118"/>
      <c r="AU368" s="118"/>
      <c r="AV368" s="118"/>
      <c r="AW368" s="118"/>
      <c r="AX368" s="118"/>
      <c r="AY368" s="118"/>
      <c r="AZ368" s="118"/>
      <c r="BA368" s="118"/>
      <c r="BB368" s="119"/>
      <c r="BC368" s="119"/>
      <c r="BD368" s="118"/>
    </row>
    <row r="369" spans="20:56" x14ac:dyDescent="0.25">
      <c r="T369" s="118"/>
      <c r="U369" s="118"/>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18"/>
      <c r="AQ369" s="118"/>
      <c r="AR369" s="118"/>
      <c r="AS369" s="118"/>
      <c r="AT369" s="118"/>
      <c r="AU369" s="118"/>
      <c r="AV369" s="118"/>
      <c r="AW369" s="118"/>
      <c r="AX369" s="118"/>
      <c r="AY369" s="118"/>
      <c r="AZ369" s="118"/>
      <c r="BA369" s="118"/>
      <c r="BB369" s="119"/>
      <c r="BC369" s="119"/>
      <c r="BD369" s="118"/>
    </row>
    <row r="370" spans="20:56" x14ac:dyDescent="0.25">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c r="AV370" s="118"/>
      <c r="AW370" s="118"/>
      <c r="AX370" s="118"/>
      <c r="AY370" s="118"/>
      <c r="AZ370" s="118"/>
      <c r="BA370" s="118"/>
      <c r="BB370" s="119"/>
      <c r="BC370" s="119"/>
      <c r="BD370" s="118"/>
    </row>
    <row r="371" spans="20:56" x14ac:dyDescent="0.25">
      <c r="T371" s="118"/>
      <c r="U371" s="118"/>
      <c r="V371" s="118"/>
      <c r="W371" s="118"/>
      <c r="X371" s="118"/>
      <c r="Y371" s="118"/>
      <c r="Z371" s="118"/>
      <c r="AA371" s="118"/>
      <c r="AB371" s="118"/>
      <c r="AC371" s="118"/>
      <c r="AD371" s="118"/>
      <c r="AE371" s="118"/>
      <c r="AF371" s="118"/>
      <c r="AG371" s="118"/>
      <c r="AH371" s="118"/>
      <c r="AI371" s="118"/>
      <c r="AJ371" s="118"/>
      <c r="AK371" s="118"/>
      <c r="AL371" s="118"/>
      <c r="AM371" s="118"/>
      <c r="AN371" s="118"/>
      <c r="AO371" s="118"/>
      <c r="AP371" s="118"/>
      <c r="AQ371" s="118"/>
      <c r="AR371" s="118"/>
      <c r="AS371" s="118"/>
      <c r="AT371" s="118"/>
      <c r="AU371" s="118"/>
      <c r="AV371" s="118"/>
      <c r="AW371" s="118"/>
      <c r="AX371" s="118"/>
      <c r="AY371" s="118"/>
      <c r="AZ371" s="118"/>
      <c r="BA371" s="118"/>
      <c r="BB371" s="119"/>
      <c r="BC371" s="119"/>
      <c r="BD371" s="118"/>
    </row>
    <row r="372" spans="20:56" x14ac:dyDescent="0.25">
      <c r="T372" s="118"/>
      <c r="U372" s="118"/>
      <c r="V372" s="118"/>
      <c r="W372" s="118"/>
      <c r="X372" s="118"/>
      <c r="Y372" s="118"/>
      <c r="Z372" s="118"/>
      <c r="AA372" s="118"/>
      <c r="AB372" s="118"/>
      <c r="AC372" s="118"/>
      <c r="AD372" s="118"/>
      <c r="AE372" s="118"/>
      <c r="AF372" s="118"/>
      <c r="AG372" s="118"/>
      <c r="AH372" s="118"/>
      <c r="AI372" s="118"/>
      <c r="AJ372" s="118"/>
      <c r="AK372" s="118"/>
      <c r="AL372" s="118"/>
      <c r="AM372" s="118"/>
      <c r="AN372" s="118"/>
      <c r="AO372" s="118"/>
      <c r="AP372" s="118"/>
      <c r="AQ372" s="118"/>
      <c r="AR372" s="118"/>
      <c r="AS372" s="118"/>
      <c r="AT372" s="118"/>
      <c r="AU372" s="118"/>
      <c r="AV372" s="118"/>
      <c r="AW372" s="118"/>
      <c r="AX372" s="118"/>
      <c r="AY372" s="118"/>
      <c r="AZ372" s="118"/>
      <c r="BA372" s="118"/>
      <c r="BB372" s="119"/>
      <c r="BC372" s="119"/>
      <c r="BD372" s="118"/>
    </row>
    <row r="373" spans="20:56" x14ac:dyDescent="0.25">
      <c r="T373" s="118"/>
      <c r="U373" s="118"/>
      <c r="V373" s="118"/>
      <c r="W373" s="118"/>
      <c r="X373" s="118"/>
      <c r="Y373" s="118"/>
      <c r="Z373" s="118"/>
      <c r="AA373" s="118"/>
      <c r="AB373" s="118"/>
      <c r="AC373" s="118"/>
      <c r="AD373" s="118"/>
      <c r="AE373" s="118"/>
      <c r="AF373" s="118"/>
      <c r="AG373" s="118"/>
      <c r="AH373" s="118"/>
      <c r="AI373" s="118"/>
      <c r="AJ373" s="118"/>
      <c r="AK373" s="118"/>
      <c r="AL373" s="118"/>
      <c r="AM373" s="118"/>
      <c r="AN373" s="118"/>
      <c r="AO373" s="118"/>
      <c r="AP373" s="118"/>
      <c r="AQ373" s="118"/>
      <c r="AR373" s="118"/>
      <c r="AS373" s="118"/>
      <c r="AT373" s="118"/>
      <c r="AU373" s="118"/>
      <c r="AV373" s="118"/>
      <c r="AW373" s="118"/>
      <c r="AX373" s="118"/>
      <c r="AY373" s="118"/>
      <c r="AZ373" s="118"/>
      <c r="BA373" s="118"/>
      <c r="BB373" s="119"/>
      <c r="BC373" s="119"/>
      <c r="BD373" s="118"/>
    </row>
    <row r="374" spans="20:56" x14ac:dyDescent="0.25">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118"/>
      <c r="BB374" s="119"/>
      <c r="BC374" s="119"/>
      <c r="BD374" s="118"/>
    </row>
    <row r="375" spans="20:56" x14ac:dyDescent="0.25">
      <c r="T375" s="118"/>
      <c r="U375" s="118"/>
      <c r="V375" s="118"/>
      <c r="W375" s="118"/>
      <c r="X375" s="118"/>
      <c r="Y375" s="118"/>
      <c r="Z375" s="118"/>
      <c r="AA375" s="118"/>
      <c r="AB375" s="118"/>
      <c r="AC375" s="118"/>
      <c r="AD375" s="118"/>
      <c r="AE375" s="118"/>
      <c r="AF375" s="118"/>
      <c r="AG375" s="118"/>
      <c r="AH375" s="118"/>
      <c r="AI375" s="118"/>
      <c r="AJ375" s="118"/>
      <c r="AK375" s="118"/>
      <c r="AL375" s="118"/>
      <c r="AM375" s="118"/>
      <c r="AN375" s="118"/>
      <c r="AO375" s="118"/>
      <c r="AP375" s="118"/>
      <c r="AQ375" s="118"/>
      <c r="AR375" s="118"/>
      <c r="AS375" s="118"/>
      <c r="AT375" s="118"/>
      <c r="AU375" s="118"/>
      <c r="AV375" s="118"/>
      <c r="AW375" s="118"/>
      <c r="AX375" s="118"/>
      <c r="AY375" s="118"/>
      <c r="AZ375" s="118"/>
      <c r="BA375" s="118"/>
      <c r="BB375" s="119"/>
      <c r="BC375" s="119"/>
      <c r="BD375" s="118"/>
    </row>
    <row r="376" spans="20:56" x14ac:dyDescent="0.25">
      <c r="T376" s="118"/>
      <c r="U376" s="118"/>
      <c r="V376" s="118"/>
      <c r="W376" s="118"/>
      <c r="X376" s="118"/>
      <c r="Y376" s="118"/>
      <c r="Z376" s="118"/>
      <c r="AA376" s="118"/>
      <c r="AB376" s="118"/>
      <c r="AC376" s="118"/>
      <c r="AD376" s="118"/>
      <c r="AE376" s="118"/>
      <c r="AF376" s="118"/>
      <c r="AG376" s="118"/>
      <c r="AH376" s="118"/>
      <c r="AI376" s="118"/>
      <c r="AJ376" s="118"/>
      <c r="AK376" s="118"/>
      <c r="AL376" s="118"/>
      <c r="AM376" s="118"/>
      <c r="AN376" s="118"/>
      <c r="AO376" s="118"/>
      <c r="AP376" s="118"/>
      <c r="AQ376" s="118"/>
      <c r="AR376" s="118"/>
      <c r="AS376" s="118"/>
      <c r="AT376" s="118"/>
      <c r="AU376" s="118"/>
      <c r="AV376" s="118"/>
      <c r="AW376" s="118"/>
      <c r="AX376" s="118"/>
      <c r="AY376" s="118"/>
      <c r="AZ376" s="118"/>
      <c r="BA376" s="118"/>
      <c r="BB376" s="119"/>
      <c r="BC376" s="119"/>
      <c r="BD376" s="118"/>
    </row>
    <row r="377" spans="20:56" x14ac:dyDescent="0.25">
      <c r="T377" s="118"/>
      <c r="U377" s="118"/>
      <c r="V377" s="118"/>
      <c r="W377" s="118"/>
      <c r="X377" s="118"/>
      <c r="Y377" s="118"/>
      <c r="Z377" s="118"/>
      <c r="AA377" s="118"/>
      <c r="AB377" s="118"/>
      <c r="AC377" s="118"/>
      <c r="AD377" s="118"/>
      <c r="AE377" s="118"/>
      <c r="AF377" s="118"/>
      <c r="AG377" s="118"/>
      <c r="AH377" s="118"/>
      <c r="AI377" s="118"/>
      <c r="AJ377" s="118"/>
      <c r="AK377" s="118"/>
      <c r="AL377" s="118"/>
      <c r="AM377" s="118"/>
      <c r="AN377" s="118"/>
      <c r="AO377" s="118"/>
      <c r="AP377" s="118"/>
      <c r="AQ377" s="118"/>
      <c r="AR377" s="118"/>
      <c r="AS377" s="118"/>
      <c r="AT377" s="118"/>
      <c r="AU377" s="118"/>
      <c r="AV377" s="118"/>
      <c r="AW377" s="118"/>
      <c r="AX377" s="118"/>
      <c r="AY377" s="118"/>
      <c r="AZ377" s="118"/>
      <c r="BA377" s="118"/>
      <c r="BB377" s="119"/>
      <c r="BC377" s="119"/>
      <c r="BD377" s="118"/>
    </row>
    <row r="378" spans="20:56" x14ac:dyDescent="0.25">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118"/>
      <c r="AY378" s="118"/>
      <c r="AZ378" s="118"/>
      <c r="BA378" s="118"/>
      <c r="BB378" s="119"/>
      <c r="BC378" s="119"/>
      <c r="BD378" s="118"/>
    </row>
    <row r="379" spans="20:56" x14ac:dyDescent="0.25">
      <c r="T379" s="118"/>
      <c r="U379" s="118"/>
      <c r="V379" s="118"/>
      <c r="W379" s="118"/>
      <c r="X379" s="118"/>
      <c r="Y379" s="118"/>
      <c r="Z379" s="118"/>
      <c r="AA379" s="118"/>
      <c r="AB379" s="118"/>
      <c r="AC379" s="118"/>
      <c r="AD379" s="118"/>
      <c r="AE379" s="118"/>
      <c r="AF379" s="118"/>
      <c r="AG379" s="118"/>
      <c r="AH379" s="118"/>
      <c r="AI379" s="118"/>
      <c r="AJ379" s="118"/>
      <c r="AK379" s="118"/>
      <c r="AL379" s="118"/>
      <c r="AM379" s="118"/>
      <c r="AN379" s="118"/>
      <c r="AO379" s="118"/>
      <c r="AP379" s="118"/>
      <c r="AQ379" s="118"/>
      <c r="AR379" s="118"/>
      <c r="AS379" s="118"/>
      <c r="AT379" s="118"/>
      <c r="AU379" s="118"/>
      <c r="AV379" s="118"/>
      <c r="AW379" s="118"/>
      <c r="AX379" s="118"/>
      <c r="AY379" s="118"/>
      <c r="AZ379" s="118"/>
      <c r="BA379" s="118"/>
      <c r="BB379" s="119"/>
      <c r="BC379" s="119"/>
      <c r="BD379" s="118"/>
    </row>
    <row r="380" spans="20:56" x14ac:dyDescent="0.25">
      <c r="T380" s="118"/>
      <c r="U380" s="118"/>
      <c r="V380" s="118"/>
      <c r="W380" s="118"/>
      <c r="X380" s="118"/>
      <c r="Y380" s="118"/>
      <c r="Z380" s="118"/>
      <c r="AA380" s="118"/>
      <c r="AB380" s="118"/>
      <c r="AC380" s="118"/>
      <c r="AD380" s="118"/>
      <c r="AE380" s="118"/>
      <c r="AF380" s="118"/>
      <c r="AG380" s="118"/>
      <c r="AH380" s="118"/>
      <c r="AI380" s="118"/>
      <c r="AJ380" s="118"/>
      <c r="AK380" s="118"/>
      <c r="AL380" s="118"/>
      <c r="AM380" s="118"/>
      <c r="AN380" s="118"/>
      <c r="AO380" s="118"/>
      <c r="AP380" s="118"/>
      <c r="AQ380" s="118"/>
      <c r="AR380" s="118"/>
      <c r="AS380" s="118"/>
      <c r="AT380" s="118"/>
      <c r="AU380" s="118"/>
      <c r="AV380" s="118"/>
      <c r="AW380" s="118"/>
      <c r="AX380" s="118"/>
      <c r="AY380" s="118"/>
      <c r="AZ380" s="118"/>
      <c r="BA380" s="118"/>
      <c r="BB380" s="119"/>
      <c r="BC380" s="119"/>
      <c r="BD380" s="118"/>
    </row>
    <row r="381" spans="20:56" x14ac:dyDescent="0.25">
      <c r="T381" s="118"/>
      <c r="U381" s="118"/>
      <c r="V381" s="118"/>
      <c r="W381" s="118"/>
      <c r="X381" s="118"/>
      <c r="Y381" s="118"/>
      <c r="Z381" s="118"/>
      <c r="AA381" s="118"/>
      <c r="AB381" s="118"/>
      <c r="AC381" s="118"/>
      <c r="AD381" s="118"/>
      <c r="AE381" s="118"/>
      <c r="AF381" s="118"/>
      <c r="AG381" s="118"/>
      <c r="AH381" s="118"/>
      <c r="AI381" s="118"/>
      <c r="AJ381" s="118"/>
      <c r="AK381" s="118"/>
      <c r="AL381" s="118"/>
      <c r="AM381" s="118"/>
      <c r="AN381" s="118"/>
      <c r="AO381" s="118"/>
      <c r="AP381" s="118"/>
      <c r="AQ381" s="118"/>
      <c r="AR381" s="118"/>
      <c r="AS381" s="118"/>
      <c r="AT381" s="118"/>
      <c r="AU381" s="118"/>
      <c r="AV381" s="118"/>
      <c r="AW381" s="118"/>
      <c r="AX381" s="118"/>
      <c r="AY381" s="118"/>
      <c r="AZ381" s="118"/>
      <c r="BA381" s="118"/>
      <c r="BB381" s="119"/>
      <c r="BC381" s="119"/>
      <c r="BD381" s="118"/>
    </row>
    <row r="382" spans="20:56" x14ac:dyDescent="0.25">
      <c r="T382" s="118"/>
      <c r="U382" s="118"/>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18"/>
      <c r="AT382" s="118"/>
      <c r="AU382" s="118"/>
      <c r="AV382" s="118"/>
      <c r="AW382" s="118"/>
      <c r="AX382" s="118"/>
      <c r="AY382" s="118"/>
      <c r="AZ382" s="118"/>
      <c r="BA382" s="118"/>
      <c r="BB382" s="119"/>
      <c r="BC382" s="119"/>
      <c r="BD382" s="118"/>
    </row>
    <row r="383" spans="20:56" x14ac:dyDescent="0.25">
      <c r="T383" s="118"/>
      <c r="U383" s="118"/>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18"/>
      <c r="AQ383" s="118"/>
      <c r="AR383" s="118"/>
      <c r="AS383" s="118"/>
      <c r="AT383" s="118"/>
      <c r="AU383" s="118"/>
      <c r="AV383" s="118"/>
      <c r="AW383" s="118"/>
      <c r="AX383" s="118"/>
      <c r="AY383" s="118"/>
      <c r="AZ383" s="118"/>
      <c r="BA383" s="118"/>
      <c r="BB383" s="119"/>
      <c r="BC383" s="119"/>
      <c r="BD383" s="118"/>
    </row>
    <row r="384" spans="20:56" x14ac:dyDescent="0.25">
      <c r="T384" s="118"/>
      <c r="U384" s="118"/>
      <c r="V384" s="118"/>
      <c r="W384" s="118"/>
      <c r="X384" s="118"/>
      <c r="Y384" s="118"/>
      <c r="Z384" s="118"/>
      <c r="AA384" s="118"/>
      <c r="AB384" s="118"/>
      <c r="AC384" s="118"/>
      <c r="AD384" s="118"/>
      <c r="AE384" s="118"/>
      <c r="AF384" s="118"/>
      <c r="AG384" s="118"/>
      <c r="AH384" s="118"/>
      <c r="AI384" s="118"/>
      <c r="AJ384" s="118"/>
      <c r="AK384" s="118"/>
      <c r="AL384" s="118"/>
      <c r="AM384" s="118"/>
      <c r="AN384" s="118"/>
      <c r="AO384" s="118"/>
      <c r="AP384" s="118"/>
      <c r="AQ384" s="118"/>
      <c r="AR384" s="118"/>
      <c r="AS384" s="118"/>
      <c r="AT384" s="118"/>
      <c r="AU384" s="118"/>
      <c r="AV384" s="118"/>
      <c r="AW384" s="118"/>
      <c r="AX384" s="118"/>
      <c r="AY384" s="118"/>
      <c r="AZ384" s="118"/>
      <c r="BA384" s="118"/>
      <c r="BB384" s="119"/>
      <c r="BC384" s="119"/>
      <c r="BD384" s="118"/>
    </row>
    <row r="385" spans="20:56" x14ac:dyDescent="0.25">
      <c r="T385" s="118"/>
      <c r="U385" s="118"/>
      <c r="V385" s="118"/>
      <c r="W385" s="118"/>
      <c r="X385" s="118"/>
      <c r="Y385" s="118"/>
      <c r="Z385" s="118"/>
      <c r="AA385" s="118"/>
      <c r="AB385" s="118"/>
      <c r="AC385" s="118"/>
      <c r="AD385" s="118"/>
      <c r="AE385" s="118"/>
      <c r="AF385" s="118"/>
      <c r="AG385" s="118"/>
      <c r="AH385" s="118"/>
      <c r="AI385" s="118"/>
      <c r="AJ385" s="118"/>
      <c r="AK385" s="118"/>
      <c r="AL385" s="118"/>
      <c r="AM385" s="118"/>
      <c r="AN385" s="118"/>
      <c r="AO385" s="118"/>
      <c r="AP385" s="118"/>
      <c r="AQ385" s="118"/>
      <c r="AR385" s="118"/>
      <c r="AS385" s="118"/>
      <c r="AT385" s="118"/>
      <c r="AU385" s="118"/>
      <c r="AV385" s="118"/>
      <c r="AW385" s="118"/>
      <c r="AX385" s="118"/>
      <c r="AY385" s="118"/>
      <c r="AZ385" s="118"/>
      <c r="BA385" s="118"/>
      <c r="BB385" s="119"/>
      <c r="BC385" s="119"/>
      <c r="BD385" s="118"/>
    </row>
    <row r="386" spans="20:56" x14ac:dyDescent="0.25">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118"/>
      <c r="BB386" s="119"/>
      <c r="BC386" s="119"/>
      <c r="BD386" s="118"/>
    </row>
    <row r="387" spans="20:56" x14ac:dyDescent="0.25">
      <c r="T387" s="118"/>
      <c r="U387" s="118"/>
      <c r="V387" s="118"/>
      <c r="W387" s="118"/>
      <c r="X387" s="118"/>
      <c r="Y387" s="118"/>
      <c r="Z387" s="118"/>
      <c r="AA387" s="118"/>
      <c r="AB387" s="118"/>
      <c r="AC387" s="118"/>
      <c r="AD387" s="118"/>
      <c r="AE387" s="118"/>
      <c r="AF387" s="118"/>
      <c r="AG387" s="118"/>
      <c r="AH387" s="118"/>
      <c r="AI387" s="118"/>
      <c r="AJ387" s="118"/>
      <c r="AK387" s="118"/>
      <c r="AL387" s="118"/>
      <c r="AM387" s="118"/>
      <c r="AN387" s="118"/>
      <c r="AO387" s="118"/>
      <c r="AP387" s="118"/>
      <c r="AQ387" s="118"/>
      <c r="AR387" s="118"/>
      <c r="AS387" s="118"/>
      <c r="AT387" s="118"/>
      <c r="AU387" s="118"/>
      <c r="AV387" s="118"/>
      <c r="AW387" s="118"/>
      <c r="AX387" s="118"/>
      <c r="AY387" s="118"/>
      <c r="AZ387" s="118"/>
      <c r="BA387" s="118"/>
      <c r="BB387" s="119"/>
      <c r="BC387" s="119"/>
      <c r="BD387" s="118"/>
    </row>
    <row r="388" spans="20:56" x14ac:dyDescent="0.25">
      <c r="T388" s="118"/>
      <c r="U388" s="118"/>
      <c r="V388" s="118"/>
      <c r="W388" s="118"/>
      <c r="X388" s="118"/>
      <c r="Y388" s="118"/>
      <c r="Z388" s="118"/>
      <c r="AA388" s="118"/>
      <c r="AB388" s="118"/>
      <c r="AC388" s="118"/>
      <c r="AD388" s="118"/>
      <c r="AE388" s="118"/>
      <c r="AF388" s="118"/>
      <c r="AG388" s="118"/>
      <c r="AH388" s="118"/>
      <c r="AI388" s="118"/>
      <c r="AJ388" s="118"/>
      <c r="AK388" s="118"/>
      <c r="AL388" s="118"/>
      <c r="AM388" s="118"/>
      <c r="AN388" s="118"/>
      <c r="AO388" s="118"/>
      <c r="AP388" s="118"/>
      <c r="AQ388" s="118"/>
      <c r="AR388" s="118"/>
      <c r="AS388" s="118"/>
      <c r="AT388" s="118"/>
      <c r="AU388" s="118"/>
      <c r="AV388" s="118"/>
      <c r="AW388" s="118"/>
      <c r="AX388" s="118"/>
      <c r="AY388" s="118"/>
      <c r="AZ388" s="118"/>
      <c r="BA388" s="118"/>
      <c r="BB388" s="119"/>
      <c r="BC388" s="119"/>
      <c r="BD388" s="118"/>
    </row>
    <row r="389" spans="20:56" x14ac:dyDescent="0.25">
      <c r="T389" s="118"/>
      <c r="U389" s="118"/>
      <c r="V389" s="118"/>
      <c r="W389" s="118"/>
      <c r="X389" s="118"/>
      <c r="Y389" s="118"/>
      <c r="Z389" s="118"/>
      <c r="AA389" s="118"/>
      <c r="AB389" s="118"/>
      <c r="AC389" s="118"/>
      <c r="AD389" s="118"/>
      <c r="AE389" s="118"/>
      <c r="AF389" s="118"/>
      <c r="AG389" s="118"/>
      <c r="AH389" s="118"/>
      <c r="AI389" s="118"/>
      <c r="AJ389" s="118"/>
      <c r="AK389" s="118"/>
      <c r="AL389" s="118"/>
      <c r="AM389" s="118"/>
      <c r="AN389" s="118"/>
      <c r="AO389" s="118"/>
      <c r="AP389" s="118"/>
      <c r="AQ389" s="118"/>
      <c r="AR389" s="118"/>
      <c r="AS389" s="118"/>
      <c r="AT389" s="118"/>
      <c r="AU389" s="118"/>
      <c r="AV389" s="118"/>
      <c r="AW389" s="118"/>
      <c r="AX389" s="118"/>
      <c r="AY389" s="118"/>
      <c r="AZ389" s="118"/>
      <c r="BA389" s="118"/>
      <c r="BB389" s="119"/>
      <c r="BC389" s="119"/>
      <c r="BD389" s="118"/>
    </row>
    <row r="390" spans="20:56" x14ac:dyDescent="0.25">
      <c r="T390" s="118"/>
      <c r="U390" s="118"/>
      <c r="V390" s="118"/>
      <c r="W390" s="118"/>
      <c r="X390" s="118"/>
      <c r="Y390" s="118"/>
      <c r="Z390" s="118"/>
      <c r="AA390" s="118"/>
      <c r="AB390" s="118"/>
      <c r="AC390" s="118"/>
      <c r="AD390" s="118"/>
      <c r="AE390" s="118"/>
      <c r="AF390" s="118"/>
      <c r="AG390" s="118"/>
      <c r="AH390" s="118"/>
      <c r="AI390" s="118"/>
      <c r="AJ390" s="118"/>
      <c r="AK390" s="118"/>
      <c r="AL390" s="118"/>
      <c r="AM390" s="118"/>
      <c r="AN390" s="118"/>
      <c r="AO390" s="118"/>
      <c r="AP390" s="118"/>
      <c r="AQ390" s="118"/>
      <c r="AR390" s="118"/>
      <c r="AS390" s="118"/>
      <c r="AT390" s="118"/>
      <c r="AU390" s="118"/>
      <c r="AV390" s="118"/>
      <c r="AW390" s="118"/>
      <c r="AX390" s="118"/>
      <c r="AY390" s="118"/>
      <c r="AZ390" s="118"/>
      <c r="BA390" s="118"/>
      <c r="BB390" s="119"/>
      <c r="BC390" s="119"/>
      <c r="BD390" s="118"/>
    </row>
    <row r="391" spans="20:56" x14ac:dyDescent="0.25">
      <c r="T391" s="118"/>
      <c r="U391" s="118"/>
      <c r="V391" s="118"/>
      <c r="W391" s="118"/>
      <c r="X391" s="118"/>
      <c r="Y391" s="118"/>
      <c r="Z391" s="118"/>
      <c r="AA391" s="118"/>
      <c r="AB391" s="118"/>
      <c r="AC391" s="118"/>
      <c r="AD391" s="118"/>
      <c r="AE391" s="118"/>
      <c r="AF391" s="118"/>
      <c r="AG391" s="118"/>
      <c r="AH391" s="118"/>
      <c r="AI391" s="118"/>
      <c r="AJ391" s="118"/>
      <c r="AK391" s="118"/>
      <c r="AL391" s="118"/>
      <c r="AM391" s="118"/>
      <c r="AN391" s="118"/>
      <c r="AO391" s="118"/>
      <c r="AP391" s="118"/>
      <c r="AQ391" s="118"/>
      <c r="AR391" s="118"/>
      <c r="AS391" s="118"/>
      <c r="AT391" s="118"/>
      <c r="AU391" s="118"/>
      <c r="AV391" s="118"/>
      <c r="AW391" s="118"/>
      <c r="AX391" s="118"/>
      <c r="AY391" s="118"/>
      <c r="AZ391" s="118"/>
      <c r="BA391" s="118"/>
      <c r="BB391" s="119"/>
      <c r="BC391" s="119"/>
      <c r="BD391" s="118"/>
    </row>
    <row r="392" spans="20:56" x14ac:dyDescent="0.25">
      <c r="T392" s="118"/>
      <c r="U392" s="118"/>
      <c r="V392" s="118"/>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18"/>
      <c r="AT392" s="118"/>
      <c r="AU392" s="118"/>
      <c r="AV392" s="118"/>
      <c r="AW392" s="118"/>
      <c r="AX392" s="118"/>
      <c r="AY392" s="118"/>
      <c r="AZ392" s="118"/>
      <c r="BA392" s="118"/>
      <c r="BB392" s="119"/>
      <c r="BC392" s="119"/>
      <c r="BD392" s="118"/>
    </row>
    <row r="393" spans="20:56" x14ac:dyDescent="0.25">
      <c r="T393" s="118"/>
      <c r="U393" s="118"/>
      <c r="V393" s="118"/>
      <c r="W393" s="118"/>
      <c r="X393" s="118"/>
      <c r="Y393" s="118"/>
      <c r="Z393" s="118"/>
      <c r="AA393" s="118"/>
      <c r="AB393" s="118"/>
      <c r="AC393" s="118"/>
      <c r="AD393" s="118"/>
      <c r="AE393" s="118"/>
      <c r="AF393" s="118"/>
      <c r="AG393" s="118"/>
      <c r="AH393" s="118"/>
      <c r="AI393" s="118"/>
      <c r="AJ393" s="118"/>
      <c r="AK393" s="118"/>
      <c r="AL393" s="118"/>
      <c r="AM393" s="118"/>
      <c r="AN393" s="118"/>
      <c r="AO393" s="118"/>
      <c r="AP393" s="118"/>
      <c r="AQ393" s="118"/>
      <c r="AR393" s="118"/>
      <c r="AS393" s="118"/>
      <c r="AT393" s="118"/>
      <c r="AU393" s="118"/>
      <c r="AV393" s="118"/>
      <c r="AW393" s="118"/>
      <c r="AX393" s="118"/>
      <c r="AY393" s="118"/>
      <c r="AZ393" s="118"/>
      <c r="BA393" s="118"/>
      <c r="BB393" s="119"/>
      <c r="BC393" s="119"/>
      <c r="BD393" s="118"/>
    </row>
    <row r="394" spans="20:56" x14ac:dyDescent="0.25">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9"/>
      <c r="BC394" s="119"/>
      <c r="BD394" s="118"/>
    </row>
    <row r="395" spans="20:56" x14ac:dyDescent="0.25">
      <c r="T395" s="118"/>
      <c r="U395" s="118"/>
      <c r="V395" s="118"/>
      <c r="W395" s="118"/>
      <c r="X395" s="118"/>
      <c r="Y395" s="118"/>
      <c r="Z395" s="118"/>
      <c r="AA395" s="118"/>
      <c r="AB395" s="118"/>
      <c r="AC395" s="118"/>
      <c r="AD395" s="118"/>
      <c r="AE395" s="118"/>
      <c r="AF395" s="118"/>
      <c r="AG395" s="118"/>
      <c r="AH395" s="118"/>
      <c r="AI395" s="118"/>
      <c r="AJ395" s="118"/>
      <c r="AK395" s="118"/>
      <c r="AL395" s="118"/>
      <c r="AM395" s="118"/>
      <c r="AN395" s="118"/>
      <c r="AO395" s="118"/>
      <c r="AP395" s="118"/>
      <c r="AQ395" s="118"/>
      <c r="AR395" s="118"/>
      <c r="AS395" s="118"/>
      <c r="AT395" s="118"/>
      <c r="AU395" s="118"/>
      <c r="AV395" s="118"/>
      <c r="AW395" s="118"/>
      <c r="AX395" s="118"/>
      <c r="AY395" s="118"/>
      <c r="AZ395" s="118"/>
      <c r="BA395" s="118"/>
      <c r="BB395" s="119"/>
      <c r="BC395" s="119"/>
      <c r="BD395" s="118"/>
    </row>
    <row r="396" spans="20:56" x14ac:dyDescent="0.25">
      <c r="T396" s="118"/>
      <c r="U396" s="118"/>
      <c r="V396" s="118"/>
      <c r="W396" s="118"/>
      <c r="X396" s="118"/>
      <c r="Y396" s="118"/>
      <c r="Z396" s="118"/>
      <c r="AA396" s="118"/>
      <c r="AB396" s="118"/>
      <c r="AC396" s="118"/>
      <c r="AD396" s="118"/>
      <c r="AE396" s="118"/>
      <c r="AF396" s="118"/>
      <c r="AG396" s="118"/>
      <c r="AH396" s="118"/>
      <c r="AI396" s="118"/>
      <c r="AJ396" s="118"/>
      <c r="AK396" s="118"/>
      <c r="AL396" s="118"/>
      <c r="AM396" s="118"/>
      <c r="AN396" s="118"/>
      <c r="AO396" s="118"/>
      <c r="AP396" s="118"/>
      <c r="AQ396" s="118"/>
      <c r="AR396" s="118"/>
      <c r="AS396" s="118"/>
      <c r="AT396" s="118"/>
      <c r="AU396" s="118"/>
      <c r="AV396" s="118"/>
      <c r="AW396" s="118"/>
      <c r="AX396" s="118"/>
      <c r="AY396" s="118"/>
      <c r="AZ396" s="118"/>
      <c r="BA396" s="118"/>
      <c r="BB396" s="119"/>
      <c r="BC396" s="119"/>
      <c r="BD396" s="118"/>
    </row>
    <row r="397" spans="20:56" x14ac:dyDescent="0.25">
      <c r="T397" s="118"/>
      <c r="U397" s="118"/>
      <c r="V397" s="118"/>
      <c r="W397" s="118"/>
      <c r="X397" s="118"/>
      <c r="Y397" s="118"/>
      <c r="Z397" s="118"/>
      <c r="AA397" s="118"/>
      <c r="AB397" s="118"/>
      <c r="AC397" s="118"/>
      <c r="AD397" s="118"/>
      <c r="AE397" s="118"/>
      <c r="AF397" s="118"/>
      <c r="AG397" s="118"/>
      <c r="AH397" s="118"/>
      <c r="AI397" s="118"/>
      <c r="AJ397" s="118"/>
      <c r="AK397" s="118"/>
      <c r="AL397" s="118"/>
      <c r="AM397" s="118"/>
      <c r="AN397" s="118"/>
      <c r="AO397" s="118"/>
      <c r="AP397" s="118"/>
      <c r="AQ397" s="118"/>
      <c r="AR397" s="118"/>
      <c r="AS397" s="118"/>
      <c r="AT397" s="118"/>
      <c r="AU397" s="118"/>
      <c r="AV397" s="118"/>
      <c r="AW397" s="118"/>
      <c r="AX397" s="118"/>
      <c r="AY397" s="118"/>
      <c r="AZ397" s="118"/>
      <c r="BA397" s="118"/>
      <c r="BB397" s="119"/>
      <c r="BC397" s="119"/>
      <c r="BD397" s="118"/>
    </row>
    <row r="398" spans="20:56" x14ac:dyDescent="0.25">
      <c r="T398" s="118"/>
      <c r="U398" s="118"/>
      <c r="V398" s="118"/>
      <c r="W398" s="118"/>
      <c r="X398" s="118"/>
      <c r="Y398" s="118"/>
      <c r="Z398" s="118"/>
      <c r="AA398" s="118"/>
      <c r="AB398" s="118"/>
      <c r="AC398" s="118"/>
      <c r="AD398" s="118"/>
      <c r="AE398" s="118"/>
      <c r="AF398" s="118"/>
      <c r="AG398" s="118"/>
      <c r="AH398" s="118"/>
      <c r="AI398" s="118"/>
      <c r="AJ398" s="118"/>
      <c r="AK398" s="118"/>
      <c r="AL398" s="118"/>
      <c r="AM398" s="118"/>
      <c r="AN398" s="118"/>
      <c r="AO398" s="118"/>
      <c r="AP398" s="118"/>
      <c r="AQ398" s="118"/>
      <c r="AR398" s="118"/>
      <c r="AS398" s="118"/>
      <c r="AT398" s="118"/>
      <c r="AU398" s="118"/>
      <c r="AV398" s="118"/>
      <c r="AW398" s="118"/>
      <c r="AX398" s="118"/>
      <c r="AY398" s="118"/>
      <c r="AZ398" s="118"/>
      <c r="BA398" s="118"/>
      <c r="BB398" s="119"/>
      <c r="BC398" s="119"/>
      <c r="BD398" s="118"/>
    </row>
    <row r="399" spans="20:56" x14ac:dyDescent="0.25">
      <c r="T399" s="118"/>
      <c r="U399" s="118"/>
      <c r="V399" s="118"/>
      <c r="W399" s="118"/>
      <c r="X399" s="118"/>
      <c r="Y399" s="118"/>
      <c r="Z399" s="118"/>
      <c r="AA399" s="118"/>
      <c r="AB399" s="118"/>
      <c r="AC399" s="118"/>
      <c r="AD399" s="118"/>
      <c r="AE399" s="118"/>
      <c r="AF399" s="118"/>
      <c r="AG399" s="118"/>
      <c r="AH399" s="118"/>
      <c r="AI399" s="118"/>
      <c r="AJ399" s="118"/>
      <c r="AK399" s="118"/>
      <c r="AL399" s="118"/>
      <c r="AM399" s="118"/>
      <c r="AN399" s="118"/>
      <c r="AO399" s="118"/>
      <c r="AP399" s="118"/>
      <c r="AQ399" s="118"/>
      <c r="AR399" s="118"/>
      <c r="AS399" s="118"/>
      <c r="AT399" s="118"/>
      <c r="AU399" s="118"/>
      <c r="AV399" s="118"/>
      <c r="AW399" s="118"/>
      <c r="AX399" s="118"/>
      <c r="AY399" s="118"/>
      <c r="AZ399" s="118"/>
      <c r="BA399" s="118"/>
      <c r="BB399" s="119"/>
      <c r="BC399" s="119"/>
      <c r="BD399" s="118"/>
    </row>
    <row r="400" spans="20:56" x14ac:dyDescent="0.25">
      <c r="T400" s="118"/>
      <c r="U400" s="118"/>
      <c r="V400" s="118"/>
      <c r="W400" s="118"/>
      <c r="X400" s="118"/>
      <c r="Y400" s="118"/>
      <c r="Z400" s="118"/>
      <c r="AA400" s="118"/>
      <c r="AB400" s="118"/>
      <c r="AC400" s="118"/>
      <c r="AD400" s="118"/>
      <c r="AE400" s="118"/>
      <c r="AF400" s="118"/>
      <c r="AG400" s="118"/>
      <c r="AH400" s="118"/>
      <c r="AI400" s="118"/>
      <c r="AJ400" s="118"/>
      <c r="AK400" s="118"/>
      <c r="AL400" s="118"/>
      <c r="AM400" s="118"/>
      <c r="AN400" s="118"/>
      <c r="AO400" s="118"/>
      <c r="AP400" s="118"/>
      <c r="AQ400" s="118"/>
      <c r="AR400" s="118"/>
      <c r="AS400" s="118"/>
      <c r="AT400" s="118"/>
      <c r="AU400" s="118"/>
      <c r="AV400" s="118"/>
      <c r="AW400" s="118"/>
      <c r="AX400" s="118"/>
      <c r="AY400" s="118"/>
      <c r="AZ400" s="118"/>
      <c r="BA400" s="118"/>
      <c r="BB400" s="119"/>
      <c r="BC400" s="119"/>
      <c r="BD400" s="118"/>
    </row>
    <row r="401" spans="20:56" x14ac:dyDescent="0.25">
      <c r="T401" s="118"/>
      <c r="U401" s="118"/>
      <c r="V401" s="118"/>
      <c r="W401" s="118"/>
      <c r="X401" s="118"/>
      <c r="Y401" s="118"/>
      <c r="Z401" s="118"/>
      <c r="AA401" s="118"/>
      <c r="AB401" s="118"/>
      <c r="AC401" s="118"/>
      <c r="AD401" s="118"/>
      <c r="AE401" s="118"/>
      <c r="AF401" s="118"/>
      <c r="AG401" s="118"/>
      <c r="AH401" s="118"/>
      <c r="AI401" s="118"/>
      <c r="AJ401" s="118"/>
      <c r="AK401" s="118"/>
      <c r="AL401" s="118"/>
      <c r="AM401" s="118"/>
      <c r="AN401" s="118"/>
      <c r="AO401" s="118"/>
      <c r="AP401" s="118"/>
      <c r="AQ401" s="118"/>
      <c r="AR401" s="118"/>
      <c r="AS401" s="118"/>
      <c r="AT401" s="118"/>
      <c r="AU401" s="118"/>
      <c r="AV401" s="118"/>
      <c r="AW401" s="118"/>
      <c r="AX401" s="118"/>
      <c r="AY401" s="118"/>
      <c r="AZ401" s="118"/>
      <c r="BA401" s="118"/>
      <c r="BB401" s="119"/>
      <c r="BC401" s="119"/>
      <c r="BD401" s="118"/>
    </row>
    <row r="402" spans="20:56" x14ac:dyDescent="0.25">
      <c r="T402" s="118"/>
      <c r="U402" s="118"/>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18"/>
      <c r="AT402" s="118"/>
      <c r="AU402" s="118"/>
      <c r="AV402" s="118"/>
      <c r="AW402" s="118"/>
      <c r="AX402" s="118"/>
      <c r="AY402" s="118"/>
      <c r="AZ402" s="118"/>
      <c r="BA402" s="118"/>
      <c r="BB402" s="119"/>
      <c r="BC402" s="119"/>
      <c r="BD402" s="118"/>
    </row>
    <row r="403" spans="20:56" x14ac:dyDescent="0.25">
      <c r="T403" s="118"/>
      <c r="U403" s="118"/>
      <c r="V403" s="118"/>
      <c r="W403" s="118"/>
      <c r="X403" s="118"/>
      <c r="Y403" s="118"/>
      <c r="Z403" s="118"/>
      <c r="AA403" s="118"/>
      <c r="AB403" s="118"/>
      <c r="AC403" s="118"/>
      <c r="AD403" s="118"/>
      <c r="AE403" s="118"/>
      <c r="AF403" s="118"/>
      <c r="AG403" s="118"/>
      <c r="AH403" s="118"/>
      <c r="AI403" s="118"/>
      <c r="AJ403" s="118"/>
      <c r="AK403" s="118"/>
      <c r="AL403" s="118"/>
      <c r="AM403" s="118"/>
      <c r="AN403" s="118"/>
      <c r="AO403" s="118"/>
      <c r="AP403" s="118"/>
      <c r="AQ403" s="118"/>
      <c r="AR403" s="118"/>
      <c r="AS403" s="118"/>
      <c r="AT403" s="118"/>
      <c r="AU403" s="118"/>
      <c r="AV403" s="118"/>
      <c r="AW403" s="118"/>
      <c r="AX403" s="118"/>
      <c r="AY403" s="118"/>
      <c r="AZ403" s="118"/>
      <c r="BA403" s="118"/>
      <c r="BB403" s="119"/>
      <c r="BC403" s="119"/>
      <c r="BD403" s="118"/>
    </row>
    <row r="404" spans="20:56" x14ac:dyDescent="0.25">
      <c r="T404" s="118"/>
      <c r="U404" s="118"/>
      <c r="V404" s="118"/>
      <c r="W404" s="118"/>
      <c r="X404" s="118"/>
      <c r="Y404" s="118"/>
      <c r="Z404" s="118"/>
      <c r="AA404" s="118"/>
      <c r="AB404" s="118"/>
      <c r="AC404" s="118"/>
      <c r="AD404" s="118"/>
      <c r="AE404" s="118"/>
      <c r="AF404" s="118"/>
      <c r="AG404" s="118"/>
      <c r="AH404" s="118"/>
      <c r="AI404" s="118"/>
      <c r="AJ404" s="118"/>
      <c r="AK404" s="118"/>
      <c r="AL404" s="118"/>
      <c r="AM404" s="118"/>
      <c r="AN404" s="118"/>
      <c r="AO404" s="118"/>
      <c r="AP404" s="118"/>
      <c r="AQ404" s="118"/>
      <c r="AR404" s="118"/>
      <c r="AS404" s="118"/>
      <c r="AT404" s="118"/>
      <c r="AU404" s="118"/>
      <c r="AV404" s="118"/>
      <c r="AW404" s="118"/>
      <c r="AX404" s="118"/>
      <c r="AY404" s="118"/>
      <c r="AZ404" s="118"/>
      <c r="BA404" s="118"/>
      <c r="BB404" s="119"/>
      <c r="BC404" s="119"/>
      <c r="BD404" s="118"/>
    </row>
    <row r="405" spans="20:56" x14ac:dyDescent="0.25">
      <c r="T405" s="118"/>
      <c r="U405" s="118"/>
      <c r="V405" s="118"/>
      <c r="W405" s="118"/>
      <c r="X405" s="118"/>
      <c r="Y405" s="118"/>
      <c r="Z405" s="118"/>
      <c r="AA405" s="118"/>
      <c r="AB405" s="118"/>
      <c r="AC405" s="118"/>
      <c r="AD405" s="118"/>
      <c r="AE405" s="118"/>
      <c r="AF405" s="118"/>
      <c r="AG405" s="118"/>
      <c r="AH405" s="118"/>
      <c r="AI405" s="118"/>
      <c r="AJ405" s="118"/>
      <c r="AK405" s="118"/>
      <c r="AL405" s="118"/>
      <c r="AM405" s="118"/>
      <c r="AN405" s="118"/>
      <c r="AO405" s="118"/>
      <c r="AP405" s="118"/>
      <c r="AQ405" s="118"/>
      <c r="AR405" s="118"/>
      <c r="AS405" s="118"/>
      <c r="AT405" s="118"/>
      <c r="AU405" s="118"/>
      <c r="AV405" s="118"/>
      <c r="AW405" s="118"/>
      <c r="AX405" s="118"/>
      <c r="AY405" s="118"/>
      <c r="AZ405" s="118"/>
      <c r="BA405" s="118"/>
      <c r="BB405" s="119"/>
      <c r="BC405" s="119"/>
      <c r="BD405" s="118"/>
    </row>
    <row r="406" spans="20:56" x14ac:dyDescent="0.25">
      <c r="T406" s="118"/>
      <c r="U406" s="118"/>
      <c r="V406" s="118"/>
      <c r="W406" s="118"/>
      <c r="X406" s="118"/>
      <c r="Y406" s="118"/>
      <c r="Z406" s="118"/>
      <c r="AA406" s="118"/>
      <c r="AB406" s="118"/>
      <c r="AC406" s="118"/>
      <c r="AD406" s="118"/>
      <c r="AE406" s="118"/>
      <c r="AF406" s="118"/>
      <c r="AG406" s="118"/>
      <c r="AH406" s="118"/>
      <c r="AI406" s="118"/>
      <c r="AJ406" s="118"/>
      <c r="AK406" s="118"/>
      <c r="AL406" s="118"/>
      <c r="AM406" s="118"/>
      <c r="AN406" s="118"/>
      <c r="AO406" s="118"/>
      <c r="AP406" s="118"/>
      <c r="AQ406" s="118"/>
      <c r="AR406" s="118"/>
      <c r="AS406" s="118"/>
      <c r="AT406" s="118"/>
      <c r="AU406" s="118"/>
      <c r="AV406" s="118"/>
      <c r="AW406" s="118"/>
      <c r="AX406" s="118"/>
      <c r="AY406" s="118"/>
      <c r="AZ406" s="118"/>
      <c r="BA406" s="118"/>
      <c r="BB406" s="119"/>
      <c r="BC406" s="119"/>
      <c r="BD406" s="118"/>
    </row>
    <row r="407" spans="20:56" x14ac:dyDescent="0.25">
      <c r="T407" s="118"/>
      <c r="U407" s="118"/>
      <c r="V407" s="118"/>
      <c r="W407" s="118"/>
      <c r="X407" s="118"/>
      <c r="Y407" s="118"/>
      <c r="Z407" s="118"/>
      <c r="AA407" s="118"/>
      <c r="AB407" s="118"/>
      <c r="AC407" s="118"/>
      <c r="AD407" s="118"/>
      <c r="AE407" s="118"/>
      <c r="AF407" s="118"/>
      <c r="AG407" s="118"/>
      <c r="AH407" s="118"/>
      <c r="AI407" s="118"/>
      <c r="AJ407" s="118"/>
      <c r="AK407" s="118"/>
      <c r="AL407" s="118"/>
      <c r="AM407" s="118"/>
      <c r="AN407" s="118"/>
      <c r="AO407" s="118"/>
      <c r="AP407" s="118"/>
      <c r="AQ407" s="118"/>
      <c r="AR407" s="118"/>
      <c r="AS407" s="118"/>
      <c r="AT407" s="118"/>
      <c r="AU407" s="118"/>
      <c r="AV407" s="118"/>
      <c r="AW407" s="118"/>
      <c r="AX407" s="118"/>
      <c r="AY407" s="118"/>
      <c r="AZ407" s="118"/>
      <c r="BA407" s="118"/>
      <c r="BB407" s="119"/>
      <c r="BC407" s="119"/>
      <c r="BD407" s="118"/>
    </row>
    <row r="408" spans="20:56" x14ac:dyDescent="0.25">
      <c r="T408" s="118"/>
      <c r="U408" s="118"/>
      <c r="V408" s="118"/>
      <c r="W408" s="118"/>
      <c r="X408" s="118"/>
      <c r="Y408" s="118"/>
      <c r="Z408" s="118"/>
      <c r="AA408" s="118"/>
      <c r="AB408" s="118"/>
      <c r="AC408" s="118"/>
      <c r="AD408" s="118"/>
      <c r="AE408" s="118"/>
      <c r="AF408" s="118"/>
      <c r="AG408" s="118"/>
      <c r="AH408" s="118"/>
      <c r="AI408" s="118"/>
      <c r="AJ408" s="118"/>
      <c r="AK408" s="118"/>
      <c r="AL408" s="118"/>
      <c r="AM408" s="118"/>
      <c r="AN408" s="118"/>
      <c r="AO408" s="118"/>
      <c r="AP408" s="118"/>
      <c r="AQ408" s="118"/>
      <c r="AR408" s="118"/>
      <c r="AS408" s="118"/>
      <c r="AT408" s="118"/>
      <c r="AU408" s="118"/>
      <c r="AV408" s="118"/>
      <c r="AW408" s="118"/>
      <c r="AX408" s="118"/>
      <c r="AY408" s="118"/>
      <c r="AZ408" s="118"/>
      <c r="BA408" s="118"/>
      <c r="BB408" s="119"/>
      <c r="BC408" s="119"/>
      <c r="BD408" s="118"/>
    </row>
    <row r="409" spans="20:56" x14ac:dyDescent="0.25">
      <c r="T409" s="118"/>
      <c r="U409" s="118"/>
      <c r="V409" s="118"/>
      <c r="W409" s="118"/>
      <c r="X409" s="118"/>
      <c r="Y409" s="118"/>
      <c r="Z409" s="118"/>
      <c r="AA409" s="118"/>
      <c r="AB409" s="118"/>
      <c r="AC409" s="118"/>
      <c r="AD409" s="118"/>
      <c r="AE409" s="118"/>
      <c r="AF409" s="118"/>
      <c r="AG409" s="118"/>
      <c r="AH409" s="118"/>
      <c r="AI409" s="118"/>
      <c r="AJ409" s="118"/>
      <c r="AK409" s="118"/>
      <c r="AL409" s="118"/>
      <c r="AM409" s="118"/>
      <c r="AN409" s="118"/>
      <c r="AO409" s="118"/>
      <c r="AP409" s="118"/>
      <c r="AQ409" s="118"/>
      <c r="AR409" s="118"/>
      <c r="AS409" s="118"/>
      <c r="AT409" s="118"/>
      <c r="AU409" s="118"/>
      <c r="AV409" s="118"/>
      <c r="AW409" s="118"/>
      <c r="AX409" s="118"/>
      <c r="AY409" s="118"/>
      <c r="AZ409" s="118"/>
      <c r="BA409" s="118"/>
      <c r="BB409" s="119"/>
      <c r="BC409" s="119"/>
      <c r="BD409" s="118"/>
    </row>
    <row r="410" spans="20:56" x14ac:dyDescent="0.25">
      <c r="T410" s="118"/>
      <c r="U410" s="118"/>
      <c r="V410" s="118"/>
      <c r="W410" s="118"/>
      <c r="X410" s="118"/>
      <c r="Y410" s="118"/>
      <c r="Z410" s="118"/>
      <c r="AA410" s="118"/>
      <c r="AB410" s="118"/>
      <c r="AC410" s="118"/>
      <c r="AD410" s="118"/>
      <c r="AE410" s="118"/>
      <c r="AF410" s="118"/>
      <c r="AG410" s="118"/>
      <c r="AH410" s="118"/>
      <c r="AI410" s="118"/>
      <c r="AJ410" s="118"/>
      <c r="AK410" s="118"/>
      <c r="AL410" s="118"/>
      <c r="AM410" s="118"/>
      <c r="AN410" s="118"/>
      <c r="AO410" s="118"/>
      <c r="AP410" s="118"/>
      <c r="AQ410" s="118"/>
      <c r="AR410" s="118"/>
      <c r="AS410" s="118"/>
      <c r="AT410" s="118"/>
      <c r="AU410" s="118"/>
      <c r="AV410" s="118"/>
      <c r="AW410" s="118"/>
      <c r="AX410" s="118"/>
      <c r="AY410" s="118"/>
      <c r="AZ410" s="118"/>
      <c r="BA410" s="118"/>
      <c r="BB410" s="119"/>
      <c r="BC410" s="119"/>
      <c r="BD410" s="118"/>
    </row>
    <row r="411" spans="20:56" x14ac:dyDescent="0.25">
      <c r="T411" s="118"/>
      <c r="U411" s="118"/>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118"/>
      <c r="BB411" s="119"/>
      <c r="BC411" s="119"/>
      <c r="BD411" s="118"/>
    </row>
    <row r="412" spans="20:56" x14ac:dyDescent="0.25">
      <c r="T412" s="118"/>
      <c r="U412" s="118"/>
      <c r="V412" s="118"/>
      <c r="W412" s="118"/>
      <c r="X412" s="118"/>
      <c r="Y412" s="118"/>
      <c r="Z412" s="118"/>
      <c r="AA412" s="118"/>
      <c r="AB412" s="118"/>
      <c r="AC412" s="118"/>
      <c r="AD412" s="118"/>
      <c r="AE412" s="118"/>
      <c r="AF412" s="118"/>
      <c r="AG412" s="118"/>
      <c r="AH412" s="118"/>
      <c r="AI412" s="118"/>
      <c r="AJ412" s="118"/>
      <c r="AK412" s="118"/>
      <c r="AL412" s="118"/>
      <c r="AM412" s="118"/>
      <c r="AN412" s="118"/>
      <c r="AO412" s="118"/>
      <c r="AP412" s="118"/>
      <c r="AQ412" s="118"/>
      <c r="AR412" s="118"/>
      <c r="AS412" s="118"/>
      <c r="AT412" s="118"/>
      <c r="AU412" s="118"/>
      <c r="AV412" s="118"/>
      <c r="AW412" s="118"/>
      <c r="AX412" s="118"/>
      <c r="AY412" s="118"/>
      <c r="AZ412" s="118"/>
      <c r="BA412" s="118"/>
      <c r="BB412" s="119"/>
      <c r="BC412" s="119"/>
      <c r="BD412" s="118"/>
    </row>
    <row r="413" spans="20:56" x14ac:dyDescent="0.25">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c r="AT413" s="118"/>
      <c r="AU413" s="118"/>
      <c r="AV413" s="118"/>
      <c r="AW413" s="118"/>
      <c r="AX413" s="118"/>
      <c r="AY413" s="118"/>
      <c r="AZ413" s="118"/>
      <c r="BA413" s="118"/>
      <c r="BB413" s="119"/>
      <c r="BC413" s="119"/>
      <c r="BD413" s="118"/>
    </row>
    <row r="414" spans="20:56" x14ac:dyDescent="0.25">
      <c r="T414" s="118"/>
      <c r="U414" s="118"/>
      <c r="V414" s="118"/>
      <c r="W414" s="118"/>
      <c r="X414" s="118"/>
      <c r="Y414" s="118"/>
      <c r="Z414" s="118"/>
      <c r="AA414" s="118"/>
      <c r="AB414" s="118"/>
      <c r="AC414" s="118"/>
      <c r="AD414" s="118"/>
      <c r="AE414" s="118"/>
      <c r="AF414" s="118"/>
      <c r="AG414" s="118"/>
      <c r="AH414" s="118"/>
      <c r="AI414" s="118"/>
      <c r="AJ414" s="118"/>
      <c r="AK414" s="118"/>
      <c r="AL414" s="118"/>
      <c r="AM414" s="118"/>
      <c r="AN414" s="118"/>
      <c r="AO414" s="118"/>
      <c r="AP414" s="118"/>
      <c r="AQ414" s="118"/>
      <c r="AR414" s="118"/>
      <c r="AS414" s="118"/>
      <c r="AT414" s="118"/>
      <c r="AU414" s="118"/>
      <c r="AV414" s="118"/>
      <c r="AW414" s="118"/>
      <c r="AX414" s="118"/>
      <c r="AY414" s="118"/>
      <c r="AZ414" s="118"/>
      <c r="BA414" s="118"/>
      <c r="BB414" s="119"/>
      <c r="BC414" s="119"/>
      <c r="BD414" s="118"/>
    </row>
    <row r="415" spans="20:56" x14ac:dyDescent="0.25">
      <c r="T415" s="118"/>
      <c r="U415" s="118"/>
      <c r="V415" s="118"/>
      <c r="W415" s="118"/>
      <c r="X415" s="118"/>
      <c r="Y415" s="118"/>
      <c r="Z415" s="118"/>
      <c r="AA415" s="118"/>
      <c r="AB415" s="118"/>
      <c r="AC415" s="118"/>
      <c r="AD415" s="118"/>
      <c r="AE415" s="118"/>
      <c r="AF415" s="118"/>
      <c r="AG415" s="118"/>
      <c r="AH415" s="118"/>
      <c r="AI415" s="118"/>
      <c r="AJ415" s="118"/>
      <c r="AK415" s="118"/>
      <c r="AL415" s="118"/>
      <c r="AM415" s="118"/>
      <c r="AN415" s="118"/>
      <c r="AO415" s="118"/>
      <c r="AP415" s="118"/>
      <c r="AQ415" s="118"/>
      <c r="AR415" s="118"/>
      <c r="AS415" s="118"/>
      <c r="AT415" s="118"/>
      <c r="AU415" s="118"/>
      <c r="AV415" s="118"/>
      <c r="AW415" s="118"/>
      <c r="AX415" s="118"/>
      <c r="AY415" s="118"/>
      <c r="AZ415" s="118"/>
      <c r="BA415" s="118"/>
      <c r="BB415" s="119"/>
      <c r="BC415" s="119"/>
      <c r="BD415" s="118"/>
    </row>
    <row r="416" spans="20:56" x14ac:dyDescent="0.25">
      <c r="T416" s="118"/>
      <c r="U416" s="118"/>
      <c r="V416" s="118"/>
      <c r="W416" s="118"/>
      <c r="X416" s="118"/>
      <c r="Y416" s="118"/>
      <c r="Z416" s="118"/>
      <c r="AA416" s="118"/>
      <c r="AB416" s="118"/>
      <c r="AC416" s="118"/>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118"/>
      <c r="BB416" s="119"/>
      <c r="BC416" s="119"/>
      <c r="BD416" s="118"/>
    </row>
    <row r="417" spans="20:56" x14ac:dyDescent="0.25">
      <c r="T417" s="118"/>
      <c r="U417" s="118"/>
      <c r="V417" s="118"/>
      <c r="W417" s="118"/>
      <c r="X417" s="118"/>
      <c r="Y417" s="118"/>
      <c r="Z417" s="118"/>
      <c r="AA417" s="118"/>
      <c r="AB417" s="118"/>
      <c r="AC417" s="118"/>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9"/>
      <c r="BC417" s="119"/>
      <c r="BD417" s="118"/>
    </row>
    <row r="418" spans="20:56" x14ac:dyDescent="0.25">
      <c r="T418" s="118"/>
      <c r="U418" s="118"/>
      <c r="V418" s="118"/>
      <c r="W418" s="118"/>
      <c r="X418" s="118"/>
      <c r="Y418" s="118"/>
      <c r="Z418" s="118"/>
      <c r="AA418" s="118"/>
      <c r="AB418" s="118"/>
      <c r="AC418" s="118"/>
      <c r="AD418" s="118"/>
      <c r="AE418" s="118"/>
      <c r="AF418" s="118"/>
      <c r="AG418" s="118"/>
      <c r="AH418" s="118"/>
      <c r="AI418" s="118"/>
      <c r="AJ418" s="118"/>
      <c r="AK418" s="118"/>
      <c r="AL418" s="118"/>
      <c r="AM418" s="118"/>
      <c r="AN418" s="118"/>
      <c r="AO418" s="118"/>
      <c r="AP418" s="118"/>
      <c r="AQ418" s="118"/>
      <c r="AR418" s="118"/>
      <c r="AS418" s="118"/>
      <c r="AT418" s="118"/>
      <c r="AU418" s="118"/>
      <c r="AV418" s="118"/>
      <c r="AW418" s="118"/>
      <c r="AX418" s="118"/>
      <c r="AY418" s="118"/>
      <c r="AZ418" s="118"/>
      <c r="BA418" s="118"/>
      <c r="BB418" s="119"/>
      <c r="BC418" s="119"/>
      <c r="BD418" s="118"/>
    </row>
    <row r="419" spans="20:56" x14ac:dyDescent="0.25">
      <c r="T419" s="118"/>
      <c r="U419" s="118"/>
      <c r="V419" s="118"/>
      <c r="W419" s="118"/>
      <c r="X419" s="118"/>
      <c r="Y419" s="118"/>
      <c r="Z419" s="118"/>
      <c r="AA419" s="118"/>
      <c r="AB419" s="118"/>
      <c r="AC419" s="118"/>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8"/>
      <c r="AY419" s="118"/>
      <c r="AZ419" s="118"/>
      <c r="BA419" s="118"/>
      <c r="BB419" s="119"/>
      <c r="BC419" s="119"/>
      <c r="BD419" s="118"/>
    </row>
    <row r="420" spans="20:56" x14ac:dyDescent="0.25">
      <c r="T420" s="118"/>
      <c r="U420" s="118"/>
      <c r="V420" s="118"/>
      <c r="W420" s="118"/>
      <c r="X420" s="118"/>
      <c r="Y420" s="118"/>
      <c r="Z420" s="118"/>
      <c r="AA420" s="118"/>
      <c r="AB420" s="118"/>
      <c r="AC420" s="118"/>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9"/>
      <c r="BC420" s="119"/>
      <c r="BD420" s="118"/>
    </row>
    <row r="421" spans="20:56" x14ac:dyDescent="0.25">
      <c r="T421" s="118"/>
      <c r="U421" s="118"/>
      <c r="V421" s="118"/>
      <c r="W421" s="118"/>
      <c r="X421" s="118"/>
      <c r="Y421" s="118"/>
      <c r="Z421" s="118"/>
      <c r="AA421" s="118"/>
      <c r="AB421" s="118"/>
      <c r="AC421" s="118"/>
      <c r="AD421" s="118"/>
      <c r="AE421" s="118"/>
      <c r="AF421" s="118"/>
      <c r="AG421" s="118"/>
      <c r="AH421" s="118"/>
      <c r="AI421" s="118"/>
      <c r="AJ421" s="118"/>
      <c r="AK421" s="118"/>
      <c r="AL421" s="118"/>
      <c r="AM421" s="118"/>
      <c r="AN421" s="118"/>
      <c r="AO421" s="118"/>
      <c r="AP421" s="118"/>
      <c r="AQ421" s="118"/>
      <c r="AR421" s="118"/>
      <c r="AS421" s="118"/>
      <c r="AT421" s="118"/>
      <c r="AU421" s="118"/>
      <c r="AV421" s="118"/>
      <c r="AW421" s="118"/>
      <c r="AX421" s="118"/>
      <c r="AY421" s="118"/>
      <c r="AZ421" s="118"/>
      <c r="BA421" s="118"/>
      <c r="BB421" s="119"/>
      <c r="BC421" s="119"/>
      <c r="BD421" s="118"/>
    </row>
    <row r="422" spans="20:56" x14ac:dyDescent="0.25">
      <c r="T422" s="118"/>
      <c r="U422" s="118"/>
      <c r="V422" s="118"/>
      <c r="W422" s="118"/>
      <c r="X422" s="118"/>
      <c r="Y422" s="118"/>
      <c r="Z422" s="118"/>
      <c r="AA422" s="118"/>
      <c r="AB422" s="118"/>
      <c r="AC422" s="118"/>
      <c r="AD422" s="118"/>
      <c r="AE422" s="118"/>
      <c r="AF422" s="118"/>
      <c r="AG422" s="118"/>
      <c r="AH422" s="118"/>
      <c r="AI422" s="118"/>
      <c r="AJ422" s="118"/>
      <c r="AK422" s="118"/>
      <c r="AL422" s="118"/>
      <c r="AM422" s="118"/>
      <c r="AN422" s="118"/>
      <c r="AO422" s="118"/>
      <c r="AP422" s="118"/>
      <c r="AQ422" s="118"/>
      <c r="AR422" s="118"/>
      <c r="AS422" s="118"/>
      <c r="AT422" s="118"/>
      <c r="AU422" s="118"/>
      <c r="AV422" s="118"/>
      <c r="AW422" s="118"/>
      <c r="AX422" s="118"/>
      <c r="AY422" s="118"/>
      <c r="AZ422" s="118"/>
      <c r="BA422" s="118"/>
      <c r="BB422" s="119"/>
      <c r="BC422" s="119"/>
      <c r="BD422" s="118"/>
    </row>
    <row r="423" spans="20:56" x14ac:dyDescent="0.25">
      <c r="T423" s="118"/>
      <c r="U423" s="118"/>
      <c r="V423" s="118"/>
      <c r="W423" s="118"/>
      <c r="X423" s="118"/>
      <c r="Y423" s="118"/>
      <c r="Z423" s="118"/>
      <c r="AA423" s="118"/>
      <c r="AB423" s="118"/>
      <c r="AC423" s="118"/>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9"/>
      <c r="BC423" s="119"/>
      <c r="BD423" s="118"/>
    </row>
    <row r="424" spans="20:56" x14ac:dyDescent="0.25">
      <c r="T424" s="118"/>
      <c r="U424" s="118"/>
      <c r="V424" s="118"/>
      <c r="W424" s="118"/>
      <c r="X424" s="118"/>
      <c r="Y424" s="118"/>
      <c r="Z424" s="118"/>
      <c r="AA424" s="118"/>
      <c r="AB424" s="118"/>
      <c r="AC424" s="118"/>
      <c r="AD424" s="118"/>
      <c r="AE424" s="118"/>
      <c r="AF424" s="118"/>
      <c r="AG424" s="118"/>
      <c r="AH424" s="118"/>
      <c r="AI424" s="118"/>
      <c r="AJ424" s="118"/>
      <c r="AK424" s="118"/>
      <c r="AL424" s="118"/>
      <c r="AM424" s="118"/>
      <c r="AN424" s="118"/>
      <c r="AO424" s="118"/>
      <c r="AP424" s="118"/>
      <c r="AQ424" s="118"/>
      <c r="AR424" s="118"/>
      <c r="AS424" s="118"/>
      <c r="AT424" s="118"/>
      <c r="AU424" s="118"/>
      <c r="AV424" s="118"/>
      <c r="AW424" s="118"/>
      <c r="AX424" s="118"/>
      <c r="AY424" s="118"/>
      <c r="AZ424" s="118"/>
      <c r="BA424" s="118"/>
      <c r="BB424" s="119"/>
      <c r="BC424" s="119"/>
      <c r="BD424" s="118"/>
    </row>
    <row r="425" spans="20:56" x14ac:dyDescent="0.25">
      <c r="T425" s="118"/>
      <c r="U425" s="118"/>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118"/>
      <c r="BB425" s="119"/>
      <c r="BC425" s="119"/>
      <c r="BD425" s="118"/>
    </row>
    <row r="426" spans="20:56" x14ac:dyDescent="0.25">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9"/>
      <c r="BC426" s="119"/>
      <c r="BD426" s="118"/>
    </row>
    <row r="427" spans="20:56" x14ac:dyDescent="0.25">
      <c r="T427" s="118"/>
      <c r="U427" s="118"/>
      <c r="V427" s="118"/>
      <c r="W427" s="118"/>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118"/>
      <c r="BB427" s="119"/>
      <c r="BC427" s="119"/>
      <c r="BD427" s="118"/>
    </row>
    <row r="428" spans="20:56" x14ac:dyDescent="0.25">
      <c r="T428" s="118"/>
      <c r="U428" s="118"/>
      <c r="V428" s="118"/>
      <c r="W428" s="118"/>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9"/>
      <c r="BC428" s="119"/>
      <c r="BD428" s="118"/>
    </row>
    <row r="429" spans="20:56" x14ac:dyDescent="0.25">
      <c r="T429" s="118"/>
      <c r="U429" s="118"/>
      <c r="V429" s="118"/>
      <c r="W429" s="118"/>
      <c r="X429" s="118"/>
      <c r="Y429" s="118"/>
      <c r="Z429" s="118"/>
      <c r="AA429" s="118"/>
      <c r="AB429" s="118"/>
      <c r="AC429" s="118"/>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9"/>
      <c r="BC429" s="119"/>
      <c r="BD429" s="118"/>
    </row>
    <row r="430" spans="20:56" x14ac:dyDescent="0.25">
      <c r="T430" s="118"/>
      <c r="U430" s="118"/>
      <c r="V430" s="11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9"/>
      <c r="BC430" s="119"/>
      <c r="BD430" s="118"/>
    </row>
    <row r="431" spans="20:56" x14ac:dyDescent="0.25">
      <c r="T431" s="118"/>
      <c r="U431" s="118"/>
      <c r="V431" s="118"/>
      <c r="W431" s="118"/>
      <c r="X431" s="118"/>
      <c r="Y431" s="118"/>
      <c r="Z431" s="118"/>
      <c r="AA431" s="118"/>
      <c r="AB431" s="118"/>
      <c r="AC431" s="118"/>
      <c r="AD431" s="118"/>
      <c r="AE431" s="118"/>
      <c r="AF431" s="118"/>
      <c r="AG431" s="118"/>
      <c r="AH431" s="118"/>
      <c r="AI431" s="118"/>
      <c r="AJ431" s="118"/>
      <c r="AK431" s="118"/>
      <c r="AL431" s="118"/>
      <c r="AM431" s="118"/>
      <c r="AN431" s="118"/>
      <c r="AO431" s="118"/>
      <c r="AP431" s="118"/>
      <c r="AQ431" s="118"/>
      <c r="AR431" s="118"/>
      <c r="AS431" s="118"/>
      <c r="AT431" s="118"/>
      <c r="AU431" s="118"/>
      <c r="AV431" s="118"/>
      <c r="AW431" s="118"/>
      <c r="AX431" s="118"/>
      <c r="AY431" s="118"/>
      <c r="AZ431" s="118"/>
      <c r="BA431" s="118"/>
      <c r="BB431" s="119"/>
      <c r="BC431" s="119"/>
      <c r="BD431" s="118"/>
    </row>
    <row r="432" spans="20:56" x14ac:dyDescent="0.25">
      <c r="T432" s="118"/>
      <c r="U432" s="118"/>
      <c r="V432" s="118"/>
      <c r="W432" s="118"/>
      <c r="X432" s="118"/>
      <c r="Y432" s="118"/>
      <c r="Z432" s="118"/>
      <c r="AA432" s="118"/>
      <c r="AB432" s="118"/>
      <c r="AC432" s="118"/>
      <c r="AD432" s="118"/>
      <c r="AE432" s="118"/>
      <c r="AF432" s="118"/>
      <c r="AG432" s="118"/>
      <c r="AH432" s="118"/>
      <c r="AI432" s="118"/>
      <c r="AJ432" s="118"/>
      <c r="AK432" s="118"/>
      <c r="AL432" s="118"/>
      <c r="AM432" s="118"/>
      <c r="AN432" s="118"/>
      <c r="AO432" s="118"/>
      <c r="AP432" s="118"/>
      <c r="AQ432" s="118"/>
      <c r="AR432" s="118"/>
      <c r="AS432" s="118"/>
      <c r="AT432" s="118"/>
      <c r="AU432" s="118"/>
      <c r="AV432" s="118"/>
      <c r="AW432" s="118"/>
      <c r="AX432" s="118"/>
      <c r="AY432" s="118"/>
      <c r="AZ432" s="118"/>
      <c r="BA432" s="118"/>
      <c r="BB432" s="119"/>
      <c r="BC432" s="119"/>
      <c r="BD432" s="118"/>
    </row>
    <row r="433" spans="20:56" x14ac:dyDescent="0.25">
      <c r="T433" s="118"/>
      <c r="U433" s="118"/>
      <c r="V433" s="118"/>
      <c r="W433" s="118"/>
      <c r="X433" s="118"/>
      <c r="Y433" s="118"/>
      <c r="Z433" s="118"/>
      <c r="AA433" s="118"/>
      <c r="AB433" s="118"/>
      <c r="AC433" s="118"/>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9"/>
      <c r="BC433" s="119"/>
      <c r="BD433" s="118"/>
    </row>
    <row r="434" spans="20:56" x14ac:dyDescent="0.25">
      <c r="T434" s="118"/>
      <c r="U434" s="118"/>
      <c r="V434" s="118"/>
      <c r="W434" s="118"/>
      <c r="X434" s="118"/>
      <c r="Y434" s="118"/>
      <c r="Z434" s="118"/>
      <c r="AA434" s="118"/>
      <c r="AB434" s="118"/>
      <c r="AC434" s="118"/>
      <c r="AD434" s="118"/>
      <c r="AE434" s="118"/>
      <c r="AF434" s="118"/>
      <c r="AG434" s="118"/>
      <c r="AH434" s="118"/>
      <c r="AI434" s="118"/>
      <c r="AJ434" s="118"/>
      <c r="AK434" s="118"/>
      <c r="AL434" s="118"/>
      <c r="AM434" s="118"/>
      <c r="AN434" s="118"/>
      <c r="AO434" s="118"/>
      <c r="AP434" s="118"/>
      <c r="AQ434" s="118"/>
      <c r="AR434" s="118"/>
      <c r="AS434" s="118"/>
      <c r="AT434" s="118"/>
      <c r="AU434" s="118"/>
      <c r="AV434" s="118"/>
      <c r="AW434" s="118"/>
      <c r="AX434" s="118"/>
      <c r="AY434" s="118"/>
      <c r="AZ434" s="118"/>
      <c r="BA434" s="118"/>
      <c r="BB434" s="119"/>
      <c r="BC434" s="119"/>
      <c r="BD434" s="118"/>
    </row>
    <row r="435" spans="20:56" x14ac:dyDescent="0.25">
      <c r="T435" s="118"/>
      <c r="U435" s="118"/>
      <c r="V435" s="118"/>
      <c r="W435" s="118"/>
      <c r="X435" s="118"/>
      <c r="Y435" s="118"/>
      <c r="Z435" s="118"/>
      <c r="AA435" s="118"/>
      <c r="AB435" s="118"/>
      <c r="AC435" s="118"/>
      <c r="AD435" s="118"/>
      <c r="AE435" s="118"/>
      <c r="AF435" s="118"/>
      <c r="AG435" s="118"/>
      <c r="AH435" s="118"/>
      <c r="AI435" s="118"/>
      <c r="AJ435" s="118"/>
      <c r="AK435" s="118"/>
      <c r="AL435" s="118"/>
      <c r="AM435" s="118"/>
      <c r="AN435" s="118"/>
      <c r="AO435" s="118"/>
      <c r="AP435" s="118"/>
      <c r="AQ435" s="118"/>
      <c r="AR435" s="118"/>
      <c r="AS435" s="118"/>
      <c r="AT435" s="118"/>
      <c r="AU435" s="118"/>
      <c r="AV435" s="118"/>
      <c r="AW435" s="118"/>
      <c r="AX435" s="118"/>
      <c r="AY435" s="118"/>
      <c r="AZ435" s="118"/>
      <c r="BA435" s="118"/>
      <c r="BB435" s="119"/>
      <c r="BC435" s="119"/>
      <c r="BD435" s="118"/>
    </row>
    <row r="436" spans="20:56" x14ac:dyDescent="0.25">
      <c r="T436" s="118"/>
      <c r="U436" s="118"/>
      <c r="V436" s="118"/>
      <c r="W436" s="118"/>
      <c r="X436" s="118"/>
      <c r="Y436" s="118"/>
      <c r="Z436" s="118"/>
      <c r="AA436" s="118"/>
      <c r="AB436" s="118"/>
      <c r="AC436" s="118"/>
      <c r="AD436" s="118"/>
      <c r="AE436" s="118"/>
      <c r="AF436" s="118"/>
      <c r="AG436" s="118"/>
      <c r="AH436" s="118"/>
      <c r="AI436" s="118"/>
      <c r="AJ436" s="118"/>
      <c r="AK436" s="118"/>
      <c r="AL436" s="118"/>
      <c r="AM436" s="118"/>
      <c r="AN436" s="118"/>
      <c r="AO436" s="118"/>
      <c r="AP436" s="118"/>
      <c r="AQ436" s="118"/>
      <c r="AR436" s="118"/>
      <c r="AS436" s="118"/>
      <c r="AT436" s="118"/>
      <c r="AU436" s="118"/>
      <c r="AV436" s="118"/>
      <c r="AW436" s="118"/>
      <c r="AX436" s="118"/>
      <c r="AY436" s="118"/>
      <c r="AZ436" s="118"/>
      <c r="BA436" s="118"/>
      <c r="BB436" s="119"/>
      <c r="BC436" s="119"/>
      <c r="BD436" s="118"/>
    </row>
    <row r="437" spans="20:56" x14ac:dyDescent="0.25">
      <c r="T437" s="118"/>
      <c r="U437" s="118"/>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9"/>
      <c r="BC437" s="119"/>
      <c r="BD437" s="118"/>
    </row>
    <row r="438" spans="20:56" x14ac:dyDescent="0.25">
      <c r="T438" s="118"/>
      <c r="U438" s="118"/>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118"/>
      <c r="BB438" s="119"/>
      <c r="BC438" s="119"/>
      <c r="BD438" s="118"/>
    </row>
    <row r="439" spans="20:56" x14ac:dyDescent="0.25">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c r="AT439" s="118"/>
      <c r="AU439" s="118"/>
      <c r="AV439" s="118"/>
      <c r="AW439" s="118"/>
      <c r="AX439" s="118"/>
      <c r="AY439" s="118"/>
      <c r="AZ439" s="118"/>
      <c r="BA439" s="118"/>
      <c r="BB439" s="119"/>
      <c r="BC439" s="119"/>
      <c r="BD439" s="118"/>
    </row>
    <row r="440" spans="20:56" x14ac:dyDescent="0.25">
      <c r="T440" s="118"/>
      <c r="U440" s="118"/>
      <c r="V440" s="118"/>
      <c r="W440" s="118"/>
      <c r="X440" s="118"/>
      <c r="Y440" s="118"/>
      <c r="Z440" s="118"/>
      <c r="AA440" s="118"/>
      <c r="AB440" s="118"/>
      <c r="AC440" s="118"/>
      <c r="AD440" s="118"/>
      <c r="AE440" s="118"/>
      <c r="AF440" s="118"/>
      <c r="AG440" s="118"/>
      <c r="AH440" s="118"/>
      <c r="AI440" s="118"/>
      <c r="AJ440" s="118"/>
      <c r="AK440" s="118"/>
      <c r="AL440" s="118"/>
      <c r="AM440" s="118"/>
      <c r="AN440" s="118"/>
      <c r="AO440" s="118"/>
      <c r="AP440" s="118"/>
      <c r="AQ440" s="118"/>
      <c r="AR440" s="118"/>
      <c r="AS440" s="118"/>
      <c r="AT440" s="118"/>
      <c r="AU440" s="118"/>
      <c r="AV440" s="118"/>
      <c r="AW440" s="118"/>
      <c r="AX440" s="118"/>
      <c r="AY440" s="118"/>
      <c r="AZ440" s="118"/>
      <c r="BA440" s="118"/>
      <c r="BB440" s="119"/>
      <c r="BC440" s="119"/>
      <c r="BD440" s="118"/>
    </row>
    <row r="441" spans="20:56" x14ac:dyDescent="0.25">
      <c r="T441" s="118"/>
      <c r="U441" s="118"/>
      <c r="V441" s="118"/>
      <c r="W441" s="118"/>
      <c r="X441" s="118"/>
      <c r="Y441" s="118"/>
      <c r="Z441" s="118"/>
      <c r="AA441" s="118"/>
      <c r="AB441" s="118"/>
      <c r="AC441" s="118"/>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9"/>
      <c r="BC441" s="119"/>
      <c r="BD441" s="118"/>
    </row>
    <row r="442" spans="20:56" x14ac:dyDescent="0.25">
      <c r="T442" s="118"/>
      <c r="U442" s="118"/>
      <c r="V442" s="118"/>
      <c r="W442" s="118"/>
      <c r="X442" s="118"/>
      <c r="Y442" s="118"/>
      <c r="Z442" s="118"/>
      <c r="AA442" s="118"/>
      <c r="AB442" s="118"/>
      <c r="AC442" s="118"/>
      <c r="AD442" s="118"/>
      <c r="AE442" s="118"/>
      <c r="AF442" s="118"/>
      <c r="AG442" s="118"/>
      <c r="AH442" s="118"/>
      <c r="AI442" s="118"/>
      <c r="AJ442" s="118"/>
      <c r="AK442" s="118"/>
      <c r="AL442" s="118"/>
      <c r="AM442" s="118"/>
      <c r="AN442" s="118"/>
      <c r="AO442" s="118"/>
      <c r="AP442" s="118"/>
      <c r="AQ442" s="118"/>
      <c r="AR442" s="118"/>
      <c r="AS442" s="118"/>
      <c r="AT442" s="118"/>
      <c r="AU442" s="118"/>
      <c r="AV442" s="118"/>
      <c r="AW442" s="118"/>
      <c r="AX442" s="118"/>
      <c r="AY442" s="118"/>
      <c r="AZ442" s="118"/>
      <c r="BA442" s="118"/>
      <c r="BB442" s="119"/>
      <c r="BC442" s="119"/>
      <c r="BD442" s="118"/>
    </row>
    <row r="443" spans="20:56" x14ac:dyDescent="0.25">
      <c r="T443" s="118"/>
      <c r="U443" s="118"/>
      <c r="V443" s="118"/>
      <c r="W443" s="118"/>
      <c r="X443" s="118"/>
      <c r="Y443" s="118"/>
      <c r="Z443" s="118"/>
      <c r="AA443" s="118"/>
      <c r="AB443" s="118"/>
      <c r="AC443" s="118"/>
      <c r="AD443" s="118"/>
      <c r="AE443" s="118"/>
      <c r="AF443" s="118"/>
      <c r="AG443" s="118"/>
      <c r="AH443" s="118"/>
      <c r="AI443" s="118"/>
      <c r="AJ443" s="118"/>
      <c r="AK443" s="118"/>
      <c r="AL443" s="118"/>
      <c r="AM443" s="118"/>
      <c r="AN443" s="118"/>
      <c r="AO443" s="118"/>
      <c r="AP443" s="118"/>
      <c r="AQ443" s="118"/>
      <c r="AR443" s="118"/>
      <c r="AS443" s="118"/>
      <c r="AT443" s="118"/>
      <c r="AU443" s="118"/>
      <c r="AV443" s="118"/>
      <c r="AW443" s="118"/>
      <c r="AX443" s="118"/>
      <c r="AY443" s="118"/>
      <c r="AZ443" s="118"/>
      <c r="BA443" s="118"/>
      <c r="BB443" s="119"/>
      <c r="BC443" s="119"/>
      <c r="BD443" s="118"/>
    </row>
    <row r="444" spans="20:56" x14ac:dyDescent="0.25">
      <c r="T444" s="118"/>
      <c r="U444" s="118"/>
      <c r="V444" s="118"/>
      <c r="W444" s="118"/>
      <c r="X444" s="118"/>
      <c r="Y444" s="118"/>
      <c r="Z444" s="118"/>
      <c r="AA444" s="118"/>
      <c r="AB444" s="118"/>
      <c r="AC444" s="118"/>
      <c r="AD444" s="118"/>
      <c r="AE444" s="118"/>
      <c r="AF444" s="118"/>
      <c r="AG444" s="118"/>
      <c r="AH444" s="118"/>
      <c r="AI444" s="118"/>
      <c r="AJ444" s="118"/>
      <c r="AK444" s="118"/>
      <c r="AL444" s="118"/>
      <c r="AM444" s="118"/>
      <c r="AN444" s="118"/>
      <c r="AO444" s="118"/>
      <c r="AP444" s="118"/>
      <c r="AQ444" s="118"/>
      <c r="AR444" s="118"/>
      <c r="AS444" s="118"/>
      <c r="AT444" s="118"/>
      <c r="AU444" s="118"/>
      <c r="AV444" s="118"/>
      <c r="AW444" s="118"/>
      <c r="AX444" s="118"/>
      <c r="AY444" s="118"/>
      <c r="AZ444" s="118"/>
      <c r="BA444" s="118"/>
      <c r="BB444" s="119"/>
      <c r="BC444" s="119"/>
      <c r="BD444" s="118"/>
    </row>
    <row r="445" spans="20:56" x14ac:dyDescent="0.25">
      <c r="T445" s="118"/>
      <c r="U445" s="118"/>
      <c r="V445" s="118"/>
      <c r="W445" s="118"/>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9"/>
      <c r="BC445" s="119"/>
      <c r="BD445" s="118"/>
    </row>
    <row r="446" spans="20:56" x14ac:dyDescent="0.25">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c r="AT446" s="118"/>
      <c r="AU446" s="118"/>
      <c r="AV446" s="118"/>
      <c r="AW446" s="118"/>
      <c r="AX446" s="118"/>
      <c r="AY446" s="118"/>
      <c r="AZ446" s="118"/>
      <c r="BA446" s="118"/>
      <c r="BB446" s="119"/>
      <c r="BC446" s="119"/>
      <c r="BD446" s="118"/>
    </row>
    <row r="447" spans="20:56" x14ac:dyDescent="0.25">
      <c r="T447" s="118"/>
      <c r="U447" s="118"/>
      <c r="V447" s="118"/>
      <c r="W447" s="118"/>
      <c r="X447" s="118"/>
      <c r="Y447" s="118"/>
      <c r="Z447" s="118"/>
      <c r="AA447" s="118"/>
      <c r="AB447" s="118"/>
      <c r="AC447" s="118"/>
      <c r="AD447" s="118"/>
      <c r="AE447" s="118"/>
      <c r="AF447" s="118"/>
      <c r="AG447" s="118"/>
      <c r="AH447" s="118"/>
      <c r="AI447" s="118"/>
      <c r="AJ447" s="118"/>
      <c r="AK447" s="118"/>
      <c r="AL447" s="118"/>
      <c r="AM447" s="118"/>
      <c r="AN447" s="118"/>
      <c r="AO447" s="118"/>
      <c r="AP447" s="118"/>
      <c r="AQ447" s="118"/>
      <c r="AR447" s="118"/>
      <c r="AS447" s="118"/>
      <c r="AT447" s="118"/>
      <c r="AU447" s="118"/>
      <c r="AV447" s="118"/>
      <c r="AW447" s="118"/>
      <c r="AX447" s="118"/>
      <c r="AY447" s="118"/>
      <c r="AZ447" s="118"/>
      <c r="BA447" s="118"/>
      <c r="BB447" s="119"/>
      <c r="BC447" s="119"/>
      <c r="BD447" s="118"/>
    </row>
    <row r="448" spans="20:56" x14ac:dyDescent="0.25">
      <c r="T448" s="118"/>
      <c r="U448" s="118"/>
      <c r="V448" s="118"/>
      <c r="W448" s="118"/>
      <c r="X448" s="118"/>
      <c r="Y448" s="118"/>
      <c r="Z448" s="118"/>
      <c r="AA448" s="118"/>
      <c r="AB448" s="118"/>
      <c r="AC448" s="118"/>
      <c r="AD448" s="118"/>
      <c r="AE448" s="118"/>
      <c r="AF448" s="118"/>
      <c r="AG448" s="118"/>
      <c r="AH448" s="118"/>
      <c r="AI448" s="118"/>
      <c r="AJ448" s="118"/>
      <c r="AK448" s="118"/>
      <c r="AL448" s="118"/>
      <c r="AM448" s="118"/>
      <c r="AN448" s="118"/>
      <c r="AO448" s="118"/>
      <c r="AP448" s="118"/>
      <c r="AQ448" s="118"/>
      <c r="AR448" s="118"/>
      <c r="AS448" s="118"/>
      <c r="AT448" s="118"/>
      <c r="AU448" s="118"/>
      <c r="AV448" s="118"/>
      <c r="AW448" s="118"/>
      <c r="AX448" s="118"/>
      <c r="AY448" s="118"/>
      <c r="AZ448" s="118"/>
      <c r="BA448" s="118"/>
      <c r="BB448" s="119"/>
      <c r="BC448" s="119"/>
      <c r="BD448" s="118"/>
    </row>
    <row r="449" spans="20:56" x14ac:dyDescent="0.25">
      <c r="T449" s="118"/>
      <c r="U449" s="118"/>
      <c r="V449" s="118"/>
      <c r="W449" s="118"/>
      <c r="X449" s="118"/>
      <c r="Y449" s="118"/>
      <c r="Z449" s="118"/>
      <c r="AA449" s="118"/>
      <c r="AB449" s="118"/>
      <c r="AC449" s="118"/>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9"/>
      <c r="BC449" s="119"/>
      <c r="BD449" s="118"/>
    </row>
    <row r="450" spans="20:56" x14ac:dyDescent="0.25">
      <c r="T450" s="118"/>
      <c r="U450" s="118"/>
      <c r="V450" s="118"/>
      <c r="W450" s="118"/>
      <c r="X450" s="118"/>
      <c r="Y450" s="118"/>
      <c r="Z450" s="118"/>
      <c r="AA450" s="118"/>
      <c r="AB450" s="118"/>
      <c r="AC450" s="118"/>
      <c r="AD450" s="118"/>
      <c r="AE450" s="118"/>
      <c r="AF450" s="118"/>
      <c r="AG450" s="118"/>
      <c r="AH450" s="118"/>
      <c r="AI450" s="118"/>
      <c r="AJ450" s="118"/>
      <c r="AK450" s="118"/>
      <c r="AL450" s="118"/>
      <c r="AM450" s="118"/>
      <c r="AN450" s="118"/>
      <c r="AO450" s="118"/>
      <c r="AP450" s="118"/>
      <c r="AQ450" s="118"/>
      <c r="AR450" s="118"/>
      <c r="AS450" s="118"/>
      <c r="AT450" s="118"/>
      <c r="AU450" s="118"/>
      <c r="AV450" s="118"/>
      <c r="AW450" s="118"/>
      <c r="AX450" s="118"/>
      <c r="AY450" s="118"/>
      <c r="AZ450" s="118"/>
      <c r="BA450" s="118"/>
      <c r="BB450" s="119"/>
      <c r="BC450" s="119"/>
      <c r="BD450" s="118"/>
    </row>
    <row r="451" spans="20:56" x14ac:dyDescent="0.25">
      <c r="T451" s="118"/>
      <c r="U451" s="118"/>
      <c r="V451" s="118"/>
      <c r="W451" s="118"/>
      <c r="X451" s="118"/>
      <c r="Y451" s="118"/>
      <c r="Z451" s="118"/>
      <c r="AA451" s="118"/>
      <c r="AB451" s="118"/>
      <c r="AC451" s="118"/>
      <c r="AD451" s="118"/>
      <c r="AE451" s="118"/>
      <c r="AF451" s="118"/>
      <c r="AG451" s="118"/>
      <c r="AH451" s="118"/>
      <c r="AI451" s="118"/>
      <c r="AJ451" s="118"/>
      <c r="AK451" s="118"/>
      <c r="AL451" s="118"/>
      <c r="AM451" s="118"/>
      <c r="AN451" s="118"/>
      <c r="AO451" s="118"/>
      <c r="AP451" s="118"/>
      <c r="AQ451" s="118"/>
      <c r="AR451" s="118"/>
      <c r="AS451" s="118"/>
      <c r="AT451" s="118"/>
      <c r="AU451" s="118"/>
      <c r="AV451" s="118"/>
      <c r="AW451" s="118"/>
      <c r="AX451" s="118"/>
      <c r="AY451" s="118"/>
      <c r="AZ451" s="118"/>
      <c r="BA451" s="118"/>
      <c r="BB451" s="119"/>
      <c r="BC451" s="119"/>
      <c r="BD451" s="118"/>
    </row>
    <row r="452" spans="20:56" x14ac:dyDescent="0.25">
      <c r="T452" s="118"/>
      <c r="U452" s="118"/>
      <c r="V452" s="118"/>
      <c r="W452" s="118"/>
      <c r="X452" s="118"/>
      <c r="Y452" s="118"/>
      <c r="Z452" s="118"/>
      <c r="AA452" s="118"/>
      <c r="AB452" s="118"/>
      <c r="AC452" s="118"/>
      <c r="AD452" s="118"/>
      <c r="AE452" s="118"/>
      <c r="AF452" s="118"/>
      <c r="AG452" s="118"/>
      <c r="AH452" s="118"/>
      <c r="AI452" s="118"/>
      <c r="AJ452" s="118"/>
      <c r="AK452" s="118"/>
      <c r="AL452" s="118"/>
      <c r="AM452" s="118"/>
      <c r="AN452" s="118"/>
      <c r="AO452" s="118"/>
      <c r="AP452" s="118"/>
      <c r="AQ452" s="118"/>
      <c r="AR452" s="118"/>
      <c r="AS452" s="118"/>
      <c r="AT452" s="118"/>
      <c r="AU452" s="118"/>
      <c r="AV452" s="118"/>
      <c r="AW452" s="118"/>
      <c r="AX452" s="118"/>
      <c r="AY452" s="118"/>
      <c r="AZ452" s="118"/>
      <c r="BA452" s="118"/>
      <c r="BB452" s="119"/>
      <c r="BC452" s="119"/>
      <c r="BD452" s="118"/>
    </row>
    <row r="453" spans="20:56" x14ac:dyDescent="0.25">
      <c r="T453" s="118"/>
      <c r="U453" s="118"/>
      <c r="V453" s="118"/>
      <c r="W453" s="118"/>
      <c r="X453" s="118"/>
      <c r="Y453" s="118"/>
      <c r="Z453" s="118"/>
      <c r="AA453" s="118"/>
      <c r="AB453" s="118"/>
      <c r="AC453" s="118"/>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9"/>
      <c r="BC453" s="119"/>
      <c r="BD453" s="118"/>
    </row>
    <row r="454" spans="20:56" x14ac:dyDescent="0.25">
      <c r="T454" s="118"/>
      <c r="U454" s="118"/>
      <c r="V454" s="118"/>
      <c r="W454" s="118"/>
      <c r="X454" s="118"/>
      <c r="Y454" s="118"/>
      <c r="Z454" s="118"/>
      <c r="AA454" s="118"/>
      <c r="AB454" s="118"/>
      <c r="AC454" s="118"/>
      <c r="AD454" s="118"/>
      <c r="AE454" s="118"/>
      <c r="AF454" s="118"/>
      <c r="AG454" s="118"/>
      <c r="AH454" s="118"/>
      <c r="AI454" s="118"/>
      <c r="AJ454" s="118"/>
      <c r="AK454" s="118"/>
      <c r="AL454" s="118"/>
      <c r="AM454" s="118"/>
      <c r="AN454" s="118"/>
      <c r="AO454" s="118"/>
      <c r="AP454" s="118"/>
      <c r="AQ454" s="118"/>
      <c r="AR454" s="118"/>
      <c r="AS454" s="118"/>
      <c r="AT454" s="118"/>
      <c r="AU454" s="118"/>
      <c r="AV454" s="118"/>
      <c r="AW454" s="118"/>
      <c r="AX454" s="118"/>
      <c r="AY454" s="118"/>
      <c r="AZ454" s="118"/>
      <c r="BA454" s="118"/>
      <c r="BB454" s="119"/>
      <c r="BC454" s="119"/>
      <c r="BD454" s="118"/>
    </row>
    <row r="455" spans="20:56" x14ac:dyDescent="0.25">
      <c r="T455" s="118"/>
      <c r="U455" s="118"/>
      <c r="V455" s="118"/>
      <c r="W455" s="118"/>
      <c r="X455" s="118"/>
      <c r="Y455" s="118"/>
      <c r="Z455" s="118"/>
      <c r="AA455" s="118"/>
      <c r="AB455" s="118"/>
      <c r="AC455" s="118"/>
      <c r="AD455" s="118"/>
      <c r="AE455" s="118"/>
      <c r="AF455" s="118"/>
      <c r="AG455" s="118"/>
      <c r="AH455" s="118"/>
      <c r="AI455" s="118"/>
      <c r="AJ455" s="118"/>
      <c r="AK455" s="118"/>
      <c r="AL455" s="118"/>
      <c r="AM455" s="118"/>
      <c r="AN455" s="118"/>
      <c r="AO455" s="118"/>
      <c r="AP455" s="118"/>
      <c r="AQ455" s="118"/>
      <c r="AR455" s="118"/>
      <c r="AS455" s="118"/>
      <c r="AT455" s="118"/>
      <c r="AU455" s="118"/>
      <c r="AV455" s="118"/>
      <c r="AW455" s="118"/>
      <c r="AX455" s="118"/>
      <c r="AY455" s="118"/>
      <c r="AZ455" s="118"/>
      <c r="BA455" s="118"/>
      <c r="BB455" s="119"/>
      <c r="BC455" s="119"/>
      <c r="BD455" s="118"/>
    </row>
    <row r="456" spans="20:56" x14ac:dyDescent="0.25">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c r="AT456" s="118"/>
      <c r="AU456" s="118"/>
      <c r="AV456" s="118"/>
      <c r="AW456" s="118"/>
      <c r="AX456" s="118"/>
      <c r="AY456" s="118"/>
      <c r="AZ456" s="118"/>
      <c r="BA456" s="118"/>
      <c r="BB456" s="119"/>
      <c r="BC456" s="119"/>
      <c r="BD456" s="118"/>
    </row>
    <row r="457" spans="20:56" x14ac:dyDescent="0.25">
      <c r="T457" s="118"/>
      <c r="U457" s="118"/>
      <c r="V457" s="118"/>
      <c r="W457" s="118"/>
      <c r="X457" s="118"/>
      <c r="Y457" s="118"/>
      <c r="Z457" s="118"/>
      <c r="AA457" s="118"/>
      <c r="AB457" s="118"/>
      <c r="AC457" s="118"/>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9"/>
      <c r="BC457" s="119"/>
      <c r="BD457" s="118"/>
    </row>
    <row r="458" spans="20:56" x14ac:dyDescent="0.25">
      <c r="T458" s="118"/>
      <c r="U458" s="118"/>
      <c r="V458" s="118"/>
      <c r="W458" s="118"/>
      <c r="X458" s="118"/>
      <c r="Y458" s="118"/>
      <c r="Z458" s="118"/>
      <c r="AA458" s="118"/>
      <c r="AB458" s="118"/>
      <c r="AC458" s="118"/>
      <c r="AD458" s="118"/>
      <c r="AE458" s="118"/>
      <c r="AF458" s="118"/>
      <c r="AG458" s="118"/>
      <c r="AH458" s="118"/>
      <c r="AI458" s="118"/>
      <c r="AJ458" s="118"/>
      <c r="AK458" s="118"/>
      <c r="AL458" s="118"/>
      <c r="AM458" s="118"/>
      <c r="AN458" s="118"/>
      <c r="AO458" s="118"/>
      <c r="AP458" s="118"/>
      <c r="AQ458" s="118"/>
      <c r="AR458" s="118"/>
      <c r="AS458" s="118"/>
      <c r="AT458" s="118"/>
      <c r="AU458" s="118"/>
      <c r="AV458" s="118"/>
      <c r="AW458" s="118"/>
      <c r="AX458" s="118"/>
      <c r="AY458" s="118"/>
      <c r="AZ458" s="118"/>
      <c r="BA458" s="118"/>
      <c r="BB458" s="119"/>
      <c r="BC458" s="119"/>
      <c r="BD458" s="118"/>
    </row>
    <row r="459" spans="20:56" x14ac:dyDescent="0.25">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c r="AT459" s="118"/>
      <c r="AU459" s="118"/>
      <c r="AV459" s="118"/>
      <c r="AW459" s="118"/>
      <c r="AX459" s="118"/>
      <c r="AY459" s="118"/>
      <c r="AZ459" s="118"/>
      <c r="BA459" s="118"/>
      <c r="BB459" s="119"/>
      <c r="BC459" s="119"/>
      <c r="BD459" s="118"/>
    </row>
    <row r="460" spans="20:56" x14ac:dyDescent="0.25">
      <c r="T460" s="118"/>
      <c r="U460" s="118"/>
      <c r="V460" s="118"/>
      <c r="W460" s="118"/>
      <c r="X460" s="118"/>
      <c r="Y460" s="118"/>
      <c r="Z460" s="118"/>
      <c r="AA460" s="118"/>
      <c r="AB460" s="118"/>
      <c r="AC460" s="118"/>
      <c r="AD460" s="118"/>
      <c r="AE460" s="118"/>
      <c r="AF460" s="118"/>
      <c r="AG460" s="118"/>
      <c r="AH460" s="118"/>
      <c r="AI460" s="118"/>
      <c r="AJ460" s="118"/>
      <c r="AK460" s="118"/>
      <c r="AL460" s="118"/>
      <c r="AM460" s="118"/>
      <c r="AN460" s="118"/>
      <c r="AO460" s="118"/>
      <c r="AP460" s="118"/>
      <c r="AQ460" s="118"/>
      <c r="AR460" s="118"/>
      <c r="AS460" s="118"/>
      <c r="AT460" s="118"/>
      <c r="AU460" s="118"/>
      <c r="AV460" s="118"/>
      <c r="AW460" s="118"/>
      <c r="AX460" s="118"/>
      <c r="AY460" s="118"/>
      <c r="AZ460" s="118"/>
      <c r="BA460" s="118"/>
      <c r="BB460" s="119"/>
      <c r="BC460" s="119"/>
      <c r="BD460" s="118"/>
    </row>
    <row r="461" spans="20:56" x14ac:dyDescent="0.25">
      <c r="T461" s="118"/>
      <c r="U461" s="118"/>
      <c r="V461" s="118"/>
      <c r="W461" s="118"/>
      <c r="X461" s="118"/>
      <c r="Y461" s="118"/>
      <c r="Z461" s="118"/>
      <c r="AA461" s="118"/>
      <c r="AB461" s="118"/>
      <c r="AC461" s="118"/>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9"/>
      <c r="BC461" s="119"/>
      <c r="BD461" s="118"/>
    </row>
    <row r="462" spans="20:56" x14ac:dyDescent="0.25">
      <c r="T462" s="118"/>
      <c r="U462" s="118"/>
      <c r="V462" s="118"/>
      <c r="W462" s="118"/>
      <c r="X462" s="118"/>
      <c r="Y462" s="118"/>
      <c r="Z462" s="118"/>
      <c r="AA462" s="118"/>
      <c r="AB462" s="118"/>
      <c r="AC462" s="118"/>
      <c r="AD462" s="118"/>
      <c r="AE462" s="118"/>
      <c r="AF462" s="118"/>
      <c r="AG462" s="118"/>
      <c r="AH462" s="118"/>
      <c r="AI462" s="118"/>
      <c r="AJ462" s="118"/>
      <c r="AK462" s="118"/>
      <c r="AL462" s="118"/>
      <c r="AM462" s="118"/>
      <c r="AN462" s="118"/>
      <c r="AO462" s="118"/>
      <c r="AP462" s="118"/>
      <c r="AQ462" s="118"/>
      <c r="AR462" s="118"/>
      <c r="AS462" s="118"/>
      <c r="AT462" s="118"/>
      <c r="AU462" s="118"/>
      <c r="AV462" s="118"/>
      <c r="AW462" s="118"/>
      <c r="AX462" s="118"/>
      <c r="AY462" s="118"/>
      <c r="AZ462" s="118"/>
      <c r="BA462" s="118"/>
      <c r="BB462" s="119"/>
      <c r="BC462" s="119"/>
      <c r="BD462" s="118"/>
    </row>
    <row r="463" spans="20:56" x14ac:dyDescent="0.25">
      <c r="T463" s="118"/>
      <c r="U463" s="118"/>
      <c r="V463" s="118"/>
      <c r="W463" s="118"/>
      <c r="X463" s="118"/>
      <c r="Y463" s="118"/>
      <c r="Z463" s="118"/>
      <c r="AA463" s="118"/>
      <c r="AB463" s="118"/>
      <c r="AC463" s="118"/>
      <c r="AD463" s="118"/>
      <c r="AE463" s="118"/>
      <c r="AF463" s="118"/>
      <c r="AG463" s="118"/>
      <c r="AH463" s="118"/>
      <c r="AI463" s="118"/>
      <c r="AJ463" s="118"/>
      <c r="AK463" s="118"/>
      <c r="AL463" s="118"/>
      <c r="AM463" s="118"/>
      <c r="AN463" s="118"/>
      <c r="AO463" s="118"/>
      <c r="AP463" s="118"/>
      <c r="AQ463" s="118"/>
      <c r="AR463" s="118"/>
      <c r="AS463" s="118"/>
      <c r="AT463" s="118"/>
      <c r="AU463" s="118"/>
      <c r="AV463" s="118"/>
      <c r="AW463" s="118"/>
      <c r="AX463" s="118"/>
      <c r="AY463" s="118"/>
      <c r="AZ463" s="118"/>
      <c r="BA463" s="118"/>
      <c r="BB463" s="119"/>
      <c r="BC463" s="119"/>
      <c r="BD463" s="118"/>
    </row>
    <row r="464" spans="20:56" x14ac:dyDescent="0.25">
      <c r="T464" s="118"/>
      <c r="U464" s="118"/>
      <c r="V464" s="118"/>
      <c r="W464" s="118"/>
      <c r="X464" s="118"/>
      <c r="Y464" s="118"/>
      <c r="Z464" s="118"/>
      <c r="AA464" s="118"/>
      <c r="AB464" s="118"/>
      <c r="AC464" s="118"/>
      <c r="AD464" s="118"/>
      <c r="AE464" s="118"/>
      <c r="AF464" s="118"/>
      <c r="AG464" s="118"/>
      <c r="AH464" s="118"/>
      <c r="AI464" s="118"/>
      <c r="AJ464" s="118"/>
      <c r="AK464" s="118"/>
      <c r="AL464" s="118"/>
      <c r="AM464" s="118"/>
      <c r="AN464" s="118"/>
      <c r="AO464" s="118"/>
      <c r="AP464" s="118"/>
      <c r="AQ464" s="118"/>
      <c r="AR464" s="118"/>
      <c r="AS464" s="118"/>
      <c r="AT464" s="118"/>
      <c r="AU464" s="118"/>
      <c r="AV464" s="118"/>
      <c r="AW464" s="118"/>
      <c r="AX464" s="118"/>
      <c r="AY464" s="118"/>
      <c r="AZ464" s="118"/>
      <c r="BA464" s="118"/>
      <c r="BB464" s="119"/>
      <c r="BC464" s="119"/>
      <c r="BD464" s="118"/>
    </row>
    <row r="465" spans="20:56" x14ac:dyDescent="0.25">
      <c r="T465" s="118"/>
      <c r="U465" s="118"/>
      <c r="V465" s="118"/>
      <c r="W465" s="118"/>
      <c r="X465" s="118"/>
      <c r="Y465" s="118"/>
      <c r="Z465" s="118"/>
      <c r="AA465" s="118"/>
      <c r="AB465" s="118"/>
      <c r="AC465" s="118"/>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9"/>
      <c r="BC465" s="119"/>
      <c r="BD465" s="118"/>
    </row>
    <row r="466" spans="20:56" x14ac:dyDescent="0.25">
      <c r="T466" s="118"/>
      <c r="U466" s="118"/>
      <c r="V466" s="118"/>
      <c r="W466" s="118"/>
      <c r="X466" s="118"/>
      <c r="Y466" s="118"/>
      <c r="Z466" s="118"/>
      <c r="AA466" s="118"/>
      <c r="AB466" s="118"/>
      <c r="AC466" s="118"/>
      <c r="AD466" s="118"/>
      <c r="AE466" s="118"/>
      <c r="AF466" s="118"/>
      <c r="AG466" s="118"/>
      <c r="AH466" s="118"/>
      <c r="AI466" s="118"/>
      <c r="AJ466" s="118"/>
      <c r="AK466" s="118"/>
      <c r="AL466" s="118"/>
      <c r="AM466" s="118"/>
      <c r="AN466" s="118"/>
      <c r="AO466" s="118"/>
      <c r="AP466" s="118"/>
      <c r="AQ466" s="118"/>
      <c r="AR466" s="118"/>
      <c r="AS466" s="118"/>
      <c r="AT466" s="118"/>
      <c r="AU466" s="118"/>
      <c r="AV466" s="118"/>
      <c r="AW466" s="118"/>
      <c r="AX466" s="118"/>
      <c r="AY466" s="118"/>
      <c r="AZ466" s="118"/>
      <c r="BA466" s="118"/>
      <c r="BB466" s="119"/>
      <c r="BC466" s="119"/>
      <c r="BD466" s="118"/>
    </row>
    <row r="467" spans="20:56" x14ac:dyDescent="0.25">
      <c r="T467" s="118"/>
      <c r="U467" s="118"/>
      <c r="V467" s="118"/>
      <c r="W467" s="118"/>
      <c r="X467" s="118"/>
      <c r="Y467" s="118"/>
      <c r="Z467" s="118"/>
      <c r="AA467" s="118"/>
      <c r="AB467" s="118"/>
      <c r="AC467" s="118"/>
      <c r="AD467" s="118"/>
      <c r="AE467" s="118"/>
      <c r="AF467" s="118"/>
      <c r="AG467" s="118"/>
      <c r="AH467" s="118"/>
      <c r="AI467" s="118"/>
      <c r="AJ467" s="118"/>
      <c r="AK467" s="118"/>
      <c r="AL467" s="118"/>
      <c r="AM467" s="118"/>
      <c r="AN467" s="118"/>
      <c r="AO467" s="118"/>
      <c r="AP467" s="118"/>
      <c r="AQ467" s="118"/>
      <c r="AR467" s="118"/>
      <c r="AS467" s="118"/>
      <c r="AT467" s="118"/>
      <c r="AU467" s="118"/>
      <c r="AV467" s="118"/>
      <c r="AW467" s="118"/>
      <c r="AX467" s="118"/>
      <c r="AY467" s="118"/>
      <c r="AZ467" s="118"/>
      <c r="BA467" s="118"/>
      <c r="BB467" s="119"/>
      <c r="BC467" s="119"/>
      <c r="BD467" s="118"/>
    </row>
    <row r="468" spans="20:56" x14ac:dyDescent="0.25">
      <c r="T468" s="118"/>
      <c r="U468" s="118"/>
      <c r="V468" s="118"/>
      <c r="W468" s="118"/>
      <c r="X468" s="118"/>
      <c r="Y468" s="118"/>
      <c r="Z468" s="118"/>
      <c r="AA468" s="118"/>
      <c r="AB468" s="118"/>
      <c r="AC468" s="118"/>
      <c r="AD468" s="118"/>
      <c r="AE468" s="118"/>
      <c r="AF468" s="118"/>
      <c r="AG468" s="118"/>
      <c r="AH468" s="118"/>
      <c r="AI468" s="118"/>
      <c r="AJ468" s="118"/>
      <c r="AK468" s="118"/>
      <c r="AL468" s="118"/>
      <c r="AM468" s="118"/>
      <c r="AN468" s="118"/>
      <c r="AO468" s="118"/>
      <c r="AP468" s="118"/>
      <c r="AQ468" s="118"/>
      <c r="AR468" s="118"/>
      <c r="AS468" s="118"/>
      <c r="AT468" s="118"/>
      <c r="AU468" s="118"/>
      <c r="AV468" s="118"/>
      <c r="AW468" s="118"/>
      <c r="AX468" s="118"/>
      <c r="AY468" s="118"/>
      <c r="AZ468" s="118"/>
      <c r="BA468" s="118"/>
      <c r="BB468" s="119"/>
      <c r="BC468" s="119"/>
      <c r="BD468" s="118"/>
    </row>
    <row r="469" spans="20:56" x14ac:dyDescent="0.25">
      <c r="T469" s="118"/>
      <c r="U469" s="118"/>
      <c r="V469" s="118"/>
      <c r="W469" s="118"/>
      <c r="X469" s="118"/>
      <c r="Y469" s="118"/>
      <c r="Z469" s="118"/>
      <c r="AA469" s="118"/>
      <c r="AB469" s="118"/>
      <c r="AC469" s="118"/>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9"/>
      <c r="BC469" s="119"/>
      <c r="BD469" s="118"/>
    </row>
    <row r="470" spans="20:56" x14ac:dyDescent="0.25">
      <c r="T470" s="118"/>
      <c r="U470" s="118"/>
      <c r="V470" s="118"/>
      <c r="W470" s="118"/>
      <c r="X470" s="118"/>
      <c r="Y470" s="118"/>
      <c r="Z470" s="118"/>
      <c r="AA470" s="118"/>
      <c r="AB470" s="118"/>
      <c r="AC470" s="118"/>
      <c r="AD470" s="118"/>
      <c r="AE470" s="118"/>
      <c r="AF470" s="118"/>
      <c r="AG470" s="118"/>
      <c r="AH470" s="118"/>
      <c r="AI470" s="118"/>
      <c r="AJ470" s="118"/>
      <c r="AK470" s="118"/>
      <c r="AL470" s="118"/>
      <c r="AM470" s="118"/>
      <c r="AN470" s="118"/>
      <c r="AO470" s="118"/>
      <c r="AP470" s="118"/>
      <c r="AQ470" s="118"/>
      <c r="AR470" s="118"/>
      <c r="AS470" s="118"/>
      <c r="AT470" s="118"/>
      <c r="AU470" s="118"/>
      <c r="AV470" s="118"/>
      <c r="AW470" s="118"/>
      <c r="AX470" s="118"/>
      <c r="AY470" s="118"/>
      <c r="AZ470" s="118"/>
      <c r="BA470" s="118"/>
      <c r="BB470" s="119"/>
      <c r="BC470" s="119"/>
      <c r="BD470" s="118"/>
    </row>
    <row r="471" spans="20:56" x14ac:dyDescent="0.25">
      <c r="T471" s="118"/>
      <c r="U471" s="118"/>
      <c r="V471" s="118"/>
      <c r="W471" s="118"/>
      <c r="X471" s="118"/>
      <c r="Y471" s="118"/>
      <c r="Z471" s="118"/>
      <c r="AA471" s="118"/>
      <c r="AB471" s="118"/>
      <c r="AC471" s="118"/>
      <c r="AD471" s="118"/>
      <c r="AE471" s="118"/>
      <c r="AF471" s="118"/>
      <c r="AG471" s="118"/>
      <c r="AH471" s="118"/>
      <c r="AI471" s="118"/>
      <c r="AJ471" s="118"/>
      <c r="AK471" s="118"/>
      <c r="AL471" s="118"/>
      <c r="AM471" s="118"/>
      <c r="AN471" s="118"/>
      <c r="AO471" s="118"/>
      <c r="AP471" s="118"/>
      <c r="AQ471" s="118"/>
      <c r="AR471" s="118"/>
      <c r="AS471" s="118"/>
      <c r="AT471" s="118"/>
      <c r="AU471" s="118"/>
      <c r="AV471" s="118"/>
      <c r="AW471" s="118"/>
      <c r="AX471" s="118"/>
      <c r="AY471" s="118"/>
      <c r="AZ471" s="118"/>
      <c r="BA471" s="118"/>
      <c r="BB471" s="119"/>
      <c r="BC471" s="119"/>
      <c r="BD471" s="118"/>
    </row>
    <row r="472" spans="20:56" x14ac:dyDescent="0.25">
      <c r="T472" s="118"/>
      <c r="U472" s="118"/>
      <c r="V472" s="118"/>
      <c r="W472" s="118"/>
      <c r="X472" s="118"/>
      <c r="Y472" s="118"/>
      <c r="Z472" s="118"/>
      <c r="AA472" s="118"/>
      <c r="AB472" s="118"/>
      <c r="AC472" s="118"/>
      <c r="AD472" s="118"/>
      <c r="AE472" s="118"/>
      <c r="AF472" s="118"/>
      <c r="AG472" s="118"/>
      <c r="AH472" s="118"/>
      <c r="AI472" s="118"/>
      <c r="AJ472" s="118"/>
      <c r="AK472" s="118"/>
      <c r="AL472" s="118"/>
      <c r="AM472" s="118"/>
      <c r="AN472" s="118"/>
      <c r="AO472" s="118"/>
      <c r="AP472" s="118"/>
      <c r="AQ472" s="118"/>
      <c r="AR472" s="118"/>
      <c r="AS472" s="118"/>
      <c r="AT472" s="118"/>
      <c r="AU472" s="118"/>
      <c r="AV472" s="118"/>
      <c r="AW472" s="118"/>
      <c r="AX472" s="118"/>
      <c r="AY472" s="118"/>
      <c r="AZ472" s="118"/>
      <c r="BA472" s="118"/>
      <c r="BB472" s="119"/>
      <c r="BC472" s="119"/>
      <c r="BD472" s="118"/>
    </row>
    <row r="473" spans="20:56" x14ac:dyDescent="0.25">
      <c r="T473" s="118"/>
      <c r="U473" s="118"/>
      <c r="V473" s="118"/>
      <c r="W473" s="118"/>
      <c r="X473" s="118"/>
      <c r="Y473" s="118"/>
      <c r="Z473" s="118"/>
      <c r="AA473" s="118"/>
      <c r="AB473" s="118"/>
      <c r="AC473" s="118"/>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9"/>
      <c r="BC473" s="119"/>
      <c r="BD473" s="118"/>
    </row>
    <row r="474" spans="20:56" x14ac:dyDescent="0.25">
      <c r="T474" s="118"/>
      <c r="U474" s="118"/>
      <c r="V474" s="118"/>
      <c r="W474" s="118"/>
      <c r="X474" s="118"/>
      <c r="Y474" s="118"/>
      <c r="Z474" s="118"/>
      <c r="AA474" s="118"/>
      <c r="AB474" s="118"/>
      <c r="AC474" s="118"/>
      <c r="AD474" s="118"/>
      <c r="AE474" s="118"/>
      <c r="AF474" s="118"/>
      <c r="AG474" s="118"/>
      <c r="AH474" s="118"/>
      <c r="AI474" s="118"/>
      <c r="AJ474" s="118"/>
      <c r="AK474" s="118"/>
      <c r="AL474" s="118"/>
      <c r="AM474" s="118"/>
      <c r="AN474" s="118"/>
      <c r="AO474" s="118"/>
      <c r="AP474" s="118"/>
      <c r="AQ474" s="118"/>
      <c r="AR474" s="118"/>
      <c r="AS474" s="118"/>
      <c r="AT474" s="118"/>
      <c r="AU474" s="118"/>
      <c r="AV474" s="118"/>
      <c r="AW474" s="118"/>
      <c r="AX474" s="118"/>
      <c r="AY474" s="118"/>
      <c r="AZ474" s="118"/>
      <c r="BA474" s="118"/>
      <c r="BB474" s="119"/>
      <c r="BC474" s="119"/>
      <c r="BD474" s="118"/>
    </row>
    <row r="475" spans="20:56" x14ac:dyDescent="0.25">
      <c r="T475" s="118"/>
      <c r="U475" s="118"/>
      <c r="V475" s="118"/>
      <c r="W475" s="118"/>
      <c r="X475" s="118"/>
      <c r="Y475" s="118"/>
      <c r="Z475" s="118"/>
      <c r="AA475" s="118"/>
      <c r="AB475" s="118"/>
      <c r="AC475" s="118"/>
      <c r="AD475" s="118"/>
      <c r="AE475" s="118"/>
      <c r="AF475" s="118"/>
      <c r="AG475" s="118"/>
      <c r="AH475" s="118"/>
      <c r="AI475" s="118"/>
      <c r="AJ475" s="118"/>
      <c r="AK475" s="118"/>
      <c r="AL475" s="118"/>
      <c r="AM475" s="118"/>
      <c r="AN475" s="118"/>
      <c r="AO475" s="118"/>
      <c r="AP475" s="118"/>
      <c r="AQ475" s="118"/>
      <c r="AR475" s="118"/>
      <c r="AS475" s="118"/>
      <c r="AT475" s="118"/>
      <c r="AU475" s="118"/>
      <c r="AV475" s="118"/>
      <c r="AW475" s="118"/>
      <c r="AX475" s="118"/>
      <c r="AY475" s="118"/>
      <c r="AZ475" s="118"/>
      <c r="BA475" s="118"/>
      <c r="BB475" s="119"/>
      <c r="BC475" s="119"/>
      <c r="BD475" s="118"/>
    </row>
    <row r="476" spans="20:56" x14ac:dyDescent="0.25">
      <c r="T476" s="118"/>
      <c r="U476" s="118"/>
      <c r="V476" s="118"/>
      <c r="W476" s="118"/>
      <c r="X476" s="118"/>
      <c r="Y476" s="118"/>
      <c r="Z476" s="118"/>
      <c r="AA476" s="118"/>
      <c r="AB476" s="118"/>
      <c r="AC476" s="118"/>
      <c r="AD476" s="118"/>
      <c r="AE476" s="118"/>
      <c r="AF476" s="118"/>
      <c r="AG476" s="118"/>
      <c r="AH476" s="118"/>
      <c r="AI476" s="118"/>
      <c r="AJ476" s="118"/>
      <c r="AK476" s="118"/>
      <c r="AL476" s="118"/>
      <c r="AM476" s="118"/>
      <c r="AN476" s="118"/>
      <c r="AO476" s="118"/>
      <c r="AP476" s="118"/>
      <c r="AQ476" s="118"/>
      <c r="AR476" s="118"/>
      <c r="AS476" s="118"/>
      <c r="AT476" s="118"/>
      <c r="AU476" s="118"/>
      <c r="AV476" s="118"/>
      <c r="AW476" s="118"/>
      <c r="AX476" s="118"/>
      <c r="AY476" s="118"/>
      <c r="AZ476" s="118"/>
      <c r="BA476" s="118"/>
      <c r="BB476" s="119"/>
      <c r="BC476" s="119"/>
      <c r="BD476" s="118"/>
    </row>
    <row r="477" spans="20:56" x14ac:dyDescent="0.25">
      <c r="T477" s="118"/>
      <c r="U477" s="118"/>
      <c r="V477" s="118"/>
      <c r="W477" s="118"/>
      <c r="X477" s="118"/>
      <c r="Y477" s="118"/>
      <c r="Z477" s="118"/>
      <c r="AA477" s="118"/>
      <c r="AB477" s="118"/>
      <c r="AC477" s="118"/>
      <c r="AD477" s="118"/>
      <c r="AE477" s="118"/>
      <c r="AF477" s="118"/>
      <c r="AG477" s="118"/>
      <c r="AH477" s="118"/>
      <c r="AI477" s="118"/>
      <c r="AJ477" s="118"/>
      <c r="AK477" s="118"/>
      <c r="AL477" s="118"/>
      <c r="AM477" s="118"/>
      <c r="AN477" s="118"/>
      <c r="AO477" s="118"/>
      <c r="AP477" s="118"/>
      <c r="AQ477" s="118"/>
      <c r="AR477" s="118"/>
      <c r="AS477" s="118"/>
      <c r="AT477" s="118"/>
      <c r="AU477" s="118"/>
      <c r="AV477" s="118"/>
      <c r="AW477" s="118"/>
      <c r="AX477" s="118"/>
      <c r="AY477" s="118"/>
      <c r="AZ477" s="118"/>
      <c r="BA477" s="118"/>
      <c r="BB477" s="119"/>
      <c r="BC477" s="119"/>
      <c r="BD477" s="118"/>
    </row>
    <row r="478" spans="20:56" x14ac:dyDescent="0.25">
      <c r="T478" s="118"/>
      <c r="U478" s="118"/>
      <c r="V478" s="118"/>
      <c r="W478" s="118"/>
      <c r="X478" s="118"/>
      <c r="Y478" s="118"/>
      <c r="Z478" s="118"/>
      <c r="AA478" s="118"/>
      <c r="AB478" s="118"/>
      <c r="AC478" s="118"/>
      <c r="AD478" s="118"/>
      <c r="AE478" s="118"/>
      <c r="AF478" s="118"/>
      <c r="AG478" s="118"/>
      <c r="AH478" s="118"/>
      <c r="AI478" s="118"/>
      <c r="AJ478" s="118"/>
      <c r="AK478" s="118"/>
      <c r="AL478" s="118"/>
      <c r="AM478" s="118"/>
      <c r="AN478" s="118"/>
      <c r="AO478" s="118"/>
      <c r="AP478" s="118"/>
      <c r="AQ478" s="118"/>
      <c r="AR478" s="118"/>
      <c r="AS478" s="118"/>
      <c r="AT478" s="118"/>
      <c r="AU478" s="118"/>
      <c r="AV478" s="118"/>
      <c r="AW478" s="118"/>
      <c r="AX478" s="118"/>
      <c r="AY478" s="118"/>
      <c r="AZ478" s="118"/>
      <c r="BA478" s="118"/>
      <c r="BB478" s="119"/>
      <c r="BC478" s="119"/>
      <c r="BD478" s="118"/>
    </row>
    <row r="479" spans="20:56" x14ac:dyDescent="0.25">
      <c r="T479" s="118"/>
      <c r="U479" s="118"/>
      <c r="V479" s="118"/>
      <c r="W479" s="118"/>
      <c r="X479" s="118"/>
      <c r="Y479" s="118"/>
      <c r="Z479" s="118"/>
      <c r="AA479" s="118"/>
      <c r="AB479" s="118"/>
      <c r="AC479" s="118"/>
      <c r="AD479" s="118"/>
      <c r="AE479" s="118"/>
      <c r="AF479" s="118"/>
      <c r="AG479" s="118"/>
      <c r="AH479" s="118"/>
      <c r="AI479" s="118"/>
      <c r="AJ479" s="118"/>
      <c r="AK479" s="118"/>
      <c r="AL479" s="118"/>
      <c r="AM479" s="118"/>
      <c r="AN479" s="118"/>
      <c r="AO479" s="118"/>
      <c r="AP479" s="118"/>
      <c r="AQ479" s="118"/>
      <c r="AR479" s="118"/>
      <c r="AS479" s="118"/>
      <c r="AT479" s="118"/>
      <c r="AU479" s="118"/>
      <c r="AV479" s="118"/>
      <c r="AW479" s="118"/>
      <c r="AX479" s="118"/>
      <c r="AY479" s="118"/>
      <c r="AZ479" s="118"/>
      <c r="BA479" s="118"/>
      <c r="BB479" s="119"/>
      <c r="BC479" s="119"/>
      <c r="BD479" s="118"/>
    </row>
    <row r="480" spans="20:56" x14ac:dyDescent="0.25">
      <c r="T480" s="118"/>
      <c r="U480" s="118"/>
      <c r="V480" s="118"/>
      <c r="W480" s="118"/>
      <c r="X480" s="118"/>
      <c r="Y480" s="118"/>
      <c r="Z480" s="118"/>
      <c r="AA480" s="118"/>
      <c r="AB480" s="118"/>
      <c r="AC480" s="118"/>
      <c r="AD480" s="118"/>
      <c r="AE480" s="118"/>
      <c r="AF480" s="118"/>
      <c r="AG480" s="118"/>
      <c r="AH480" s="118"/>
      <c r="AI480" s="118"/>
      <c r="AJ480" s="118"/>
      <c r="AK480" s="118"/>
      <c r="AL480" s="118"/>
      <c r="AM480" s="118"/>
      <c r="AN480" s="118"/>
      <c r="AO480" s="118"/>
      <c r="AP480" s="118"/>
      <c r="AQ480" s="118"/>
      <c r="AR480" s="118"/>
      <c r="AS480" s="118"/>
      <c r="AT480" s="118"/>
      <c r="AU480" s="118"/>
      <c r="AV480" s="118"/>
      <c r="AW480" s="118"/>
      <c r="AX480" s="118"/>
      <c r="AY480" s="118"/>
      <c r="AZ480" s="118"/>
      <c r="BA480" s="118"/>
      <c r="BB480" s="119"/>
      <c r="BC480" s="119"/>
      <c r="BD480" s="118"/>
    </row>
    <row r="481" spans="20:56" x14ac:dyDescent="0.25">
      <c r="T481" s="118"/>
      <c r="U481" s="118"/>
      <c r="V481" s="118"/>
      <c r="W481" s="118"/>
      <c r="X481" s="118"/>
      <c r="Y481" s="118"/>
      <c r="Z481" s="118"/>
      <c r="AA481" s="118"/>
      <c r="AB481" s="118"/>
      <c r="AC481" s="118"/>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8"/>
      <c r="AY481" s="118"/>
      <c r="AZ481" s="118"/>
      <c r="BA481" s="118"/>
      <c r="BB481" s="119"/>
      <c r="BC481" s="119"/>
      <c r="BD481" s="118"/>
    </row>
    <row r="482" spans="20:56" x14ac:dyDescent="0.25">
      <c r="T482" s="118"/>
      <c r="U482" s="118"/>
      <c r="V482" s="118"/>
      <c r="W482" s="118"/>
      <c r="X482" s="118"/>
      <c r="Y482" s="118"/>
      <c r="Z482" s="118"/>
      <c r="AA482" s="118"/>
      <c r="AB482" s="118"/>
      <c r="AC482" s="118"/>
      <c r="AD482" s="118"/>
      <c r="AE482" s="118"/>
      <c r="AF482" s="118"/>
      <c r="AG482" s="118"/>
      <c r="AH482" s="118"/>
      <c r="AI482" s="118"/>
      <c r="AJ482" s="118"/>
      <c r="AK482" s="118"/>
      <c r="AL482" s="118"/>
      <c r="AM482" s="118"/>
      <c r="AN482" s="118"/>
      <c r="AO482" s="118"/>
      <c r="AP482" s="118"/>
      <c r="AQ482" s="118"/>
      <c r="AR482" s="118"/>
      <c r="AS482" s="118"/>
      <c r="AT482" s="118"/>
      <c r="AU482" s="118"/>
      <c r="AV482" s="118"/>
      <c r="AW482" s="118"/>
      <c r="AX482" s="118"/>
      <c r="AY482" s="118"/>
      <c r="AZ482" s="118"/>
      <c r="BA482" s="118"/>
      <c r="BB482" s="119"/>
      <c r="BC482" s="119"/>
      <c r="BD482" s="118"/>
    </row>
    <row r="483" spans="20:56" x14ac:dyDescent="0.25">
      <c r="T483" s="118"/>
      <c r="U483" s="118"/>
      <c r="V483" s="118"/>
      <c r="W483" s="118"/>
      <c r="X483" s="118"/>
      <c r="Y483" s="118"/>
      <c r="Z483" s="118"/>
      <c r="AA483" s="118"/>
      <c r="AB483" s="118"/>
      <c r="AC483" s="118"/>
      <c r="AD483" s="118"/>
      <c r="AE483" s="118"/>
      <c r="AF483" s="118"/>
      <c r="AG483" s="118"/>
      <c r="AH483" s="118"/>
      <c r="AI483" s="118"/>
      <c r="AJ483" s="118"/>
      <c r="AK483" s="118"/>
      <c r="AL483" s="118"/>
      <c r="AM483" s="118"/>
      <c r="AN483" s="118"/>
      <c r="AO483" s="118"/>
      <c r="AP483" s="118"/>
      <c r="AQ483" s="118"/>
      <c r="AR483" s="118"/>
      <c r="AS483" s="118"/>
      <c r="AT483" s="118"/>
      <c r="AU483" s="118"/>
      <c r="AV483" s="118"/>
      <c r="AW483" s="118"/>
      <c r="AX483" s="118"/>
      <c r="AY483" s="118"/>
      <c r="AZ483" s="118"/>
      <c r="BA483" s="118"/>
      <c r="BB483" s="119"/>
      <c r="BC483" s="119"/>
      <c r="BD483" s="118"/>
    </row>
    <row r="484" spans="20:56" x14ac:dyDescent="0.25">
      <c r="T484" s="118"/>
      <c r="U484" s="118"/>
      <c r="V484" s="118"/>
      <c r="W484" s="118"/>
      <c r="X484" s="118"/>
      <c r="Y484" s="118"/>
      <c r="Z484" s="118"/>
      <c r="AA484" s="118"/>
      <c r="AB484" s="118"/>
      <c r="AC484" s="118"/>
      <c r="AD484" s="118"/>
      <c r="AE484" s="118"/>
      <c r="AF484" s="118"/>
      <c r="AG484" s="118"/>
      <c r="AH484" s="118"/>
      <c r="AI484" s="118"/>
      <c r="AJ484" s="118"/>
      <c r="AK484" s="118"/>
      <c r="AL484" s="118"/>
      <c r="AM484" s="118"/>
      <c r="AN484" s="118"/>
      <c r="AO484" s="118"/>
      <c r="AP484" s="118"/>
      <c r="AQ484" s="118"/>
      <c r="AR484" s="118"/>
      <c r="AS484" s="118"/>
      <c r="AT484" s="118"/>
      <c r="AU484" s="118"/>
      <c r="AV484" s="118"/>
      <c r="AW484" s="118"/>
      <c r="AX484" s="118"/>
      <c r="AY484" s="118"/>
      <c r="AZ484" s="118"/>
      <c r="BA484" s="118"/>
      <c r="BB484" s="119"/>
      <c r="BC484" s="119"/>
      <c r="BD484" s="118"/>
    </row>
    <row r="485" spans="20:56" x14ac:dyDescent="0.25">
      <c r="T485" s="118"/>
      <c r="U485" s="118"/>
      <c r="V485" s="118"/>
      <c r="W485" s="118"/>
      <c r="X485" s="118"/>
      <c r="Y485" s="118"/>
      <c r="Z485" s="118"/>
      <c r="AA485" s="118"/>
      <c r="AB485" s="118"/>
      <c r="AC485" s="118"/>
      <c r="AD485" s="118"/>
      <c r="AE485" s="118"/>
      <c r="AF485" s="118"/>
      <c r="AG485" s="118"/>
      <c r="AH485" s="118"/>
      <c r="AI485" s="118"/>
      <c r="AJ485" s="118"/>
      <c r="AK485" s="118"/>
      <c r="AL485" s="118"/>
      <c r="AM485" s="118"/>
      <c r="AN485" s="118"/>
      <c r="AO485" s="118"/>
      <c r="AP485" s="118"/>
      <c r="AQ485" s="118"/>
      <c r="AR485" s="118"/>
      <c r="AS485" s="118"/>
      <c r="AT485" s="118"/>
      <c r="AU485" s="118"/>
      <c r="AV485" s="118"/>
      <c r="AW485" s="118"/>
      <c r="AX485" s="118"/>
      <c r="AY485" s="118"/>
      <c r="AZ485" s="118"/>
      <c r="BA485" s="118"/>
      <c r="BB485" s="119"/>
      <c r="BC485" s="119"/>
      <c r="BD485" s="118"/>
    </row>
    <row r="486" spans="20:56" x14ac:dyDescent="0.25">
      <c r="T486" s="118"/>
      <c r="U486" s="118"/>
      <c r="V486" s="118"/>
      <c r="W486" s="118"/>
      <c r="X486" s="118"/>
      <c r="Y486" s="118"/>
      <c r="Z486" s="118"/>
      <c r="AA486" s="118"/>
      <c r="AB486" s="118"/>
      <c r="AC486" s="118"/>
      <c r="AD486" s="118"/>
      <c r="AE486" s="118"/>
      <c r="AF486" s="118"/>
      <c r="AG486" s="118"/>
      <c r="AH486" s="118"/>
      <c r="AI486" s="118"/>
      <c r="AJ486" s="118"/>
      <c r="AK486" s="118"/>
      <c r="AL486" s="118"/>
      <c r="AM486" s="118"/>
      <c r="AN486" s="118"/>
      <c r="AO486" s="118"/>
      <c r="AP486" s="118"/>
      <c r="AQ486" s="118"/>
      <c r="AR486" s="118"/>
      <c r="AS486" s="118"/>
      <c r="AT486" s="118"/>
      <c r="AU486" s="118"/>
      <c r="AV486" s="118"/>
      <c r="AW486" s="118"/>
      <c r="AX486" s="118"/>
      <c r="AY486" s="118"/>
      <c r="AZ486" s="118"/>
      <c r="BA486" s="118"/>
      <c r="BB486" s="119"/>
      <c r="BC486" s="119"/>
      <c r="BD486" s="118"/>
    </row>
    <row r="487" spans="20:56" x14ac:dyDescent="0.25">
      <c r="T487" s="118"/>
      <c r="U487" s="118"/>
      <c r="V487" s="118"/>
      <c r="W487" s="118"/>
      <c r="X487" s="118"/>
      <c r="Y487" s="118"/>
      <c r="Z487" s="118"/>
      <c r="AA487" s="118"/>
      <c r="AB487" s="118"/>
      <c r="AC487" s="118"/>
      <c r="AD487" s="118"/>
      <c r="AE487" s="118"/>
      <c r="AF487" s="118"/>
      <c r="AG487" s="118"/>
      <c r="AH487" s="118"/>
      <c r="AI487" s="118"/>
      <c r="AJ487" s="118"/>
      <c r="AK487" s="118"/>
      <c r="AL487" s="118"/>
      <c r="AM487" s="118"/>
      <c r="AN487" s="118"/>
      <c r="AO487" s="118"/>
      <c r="AP487" s="118"/>
      <c r="AQ487" s="118"/>
      <c r="AR487" s="118"/>
      <c r="AS487" s="118"/>
      <c r="AT487" s="118"/>
      <c r="AU487" s="118"/>
      <c r="AV487" s="118"/>
      <c r="AW487" s="118"/>
      <c r="AX487" s="118"/>
      <c r="AY487" s="118"/>
      <c r="AZ487" s="118"/>
      <c r="BA487" s="118"/>
      <c r="BB487" s="119"/>
      <c r="BC487" s="119"/>
      <c r="BD487" s="118"/>
    </row>
    <row r="488" spans="20:56" x14ac:dyDescent="0.25">
      <c r="T488" s="118"/>
      <c r="U488" s="118"/>
      <c r="V488" s="118"/>
      <c r="W488" s="118"/>
      <c r="X488" s="118"/>
      <c r="Y488" s="118"/>
      <c r="Z488" s="118"/>
      <c r="AA488" s="118"/>
      <c r="AB488" s="118"/>
      <c r="AC488" s="118"/>
      <c r="AD488" s="118"/>
      <c r="AE488" s="118"/>
      <c r="AF488" s="118"/>
      <c r="AG488" s="118"/>
      <c r="AH488" s="118"/>
      <c r="AI488" s="118"/>
      <c r="AJ488" s="118"/>
      <c r="AK488" s="118"/>
      <c r="AL488" s="118"/>
      <c r="AM488" s="118"/>
      <c r="AN488" s="118"/>
      <c r="AO488" s="118"/>
      <c r="AP488" s="118"/>
      <c r="AQ488" s="118"/>
      <c r="AR488" s="118"/>
      <c r="AS488" s="118"/>
      <c r="AT488" s="118"/>
      <c r="AU488" s="118"/>
      <c r="AV488" s="118"/>
      <c r="AW488" s="118"/>
      <c r="AX488" s="118"/>
      <c r="AY488" s="118"/>
      <c r="AZ488" s="118"/>
      <c r="BA488" s="118"/>
      <c r="BB488" s="119"/>
      <c r="BC488" s="119"/>
      <c r="BD488" s="118"/>
    </row>
    <row r="489" spans="20:56" x14ac:dyDescent="0.25">
      <c r="T489" s="118"/>
      <c r="U489" s="118"/>
      <c r="V489" s="118"/>
      <c r="W489" s="118"/>
      <c r="X489" s="118"/>
      <c r="Y489" s="118"/>
      <c r="Z489" s="118"/>
      <c r="AA489" s="118"/>
      <c r="AB489" s="118"/>
      <c r="AC489" s="118"/>
      <c r="AD489" s="118"/>
      <c r="AE489" s="118"/>
      <c r="AF489" s="118"/>
      <c r="AG489" s="118"/>
      <c r="AH489" s="118"/>
      <c r="AI489" s="118"/>
      <c r="AJ489" s="118"/>
      <c r="AK489" s="118"/>
      <c r="AL489" s="118"/>
      <c r="AM489" s="118"/>
      <c r="AN489" s="118"/>
      <c r="AO489" s="118"/>
      <c r="AP489" s="118"/>
      <c r="AQ489" s="118"/>
      <c r="AR489" s="118"/>
      <c r="AS489" s="118"/>
      <c r="AT489" s="118"/>
      <c r="AU489" s="118"/>
      <c r="AV489" s="118"/>
      <c r="AW489" s="118"/>
      <c r="AX489" s="118"/>
      <c r="AY489" s="118"/>
      <c r="AZ489" s="118"/>
      <c r="BA489" s="118"/>
      <c r="BB489" s="119"/>
      <c r="BC489" s="119"/>
      <c r="BD489" s="118"/>
    </row>
    <row r="490" spans="20:56" x14ac:dyDescent="0.25">
      <c r="T490" s="118"/>
      <c r="U490" s="118"/>
      <c r="V490" s="118"/>
      <c r="W490" s="118"/>
      <c r="X490" s="118"/>
      <c r="Y490" s="118"/>
      <c r="Z490" s="118"/>
      <c r="AA490" s="118"/>
      <c r="AB490" s="118"/>
      <c r="AC490" s="118"/>
      <c r="AD490" s="118"/>
      <c r="AE490" s="118"/>
      <c r="AF490" s="118"/>
      <c r="AG490" s="118"/>
      <c r="AH490" s="118"/>
      <c r="AI490" s="118"/>
      <c r="AJ490" s="118"/>
      <c r="AK490" s="118"/>
      <c r="AL490" s="118"/>
      <c r="AM490" s="118"/>
      <c r="AN490" s="118"/>
      <c r="AO490" s="118"/>
      <c r="AP490" s="118"/>
      <c r="AQ490" s="118"/>
      <c r="AR490" s="118"/>
      <c r="AS490" s="118"/>
      <c r="AT490" s="118"/>
      <c r="AU490" s="118"/>
      <c r="AV490" s="118"/>
      <c r="AW490" s="118"/>
      <c r="AX490" s="118"/>
      <c r="AY490" s="118"/>
      <c r="AZ490" s="118"/>
      <c r="BA490" s="118"/>
      <c r="BB490" s="119"/>
      <c r="BC490" s="119"/>
      <c r="BD490" s="118"/>
    </row>
    <row r="491" spans="20:56" x14ac:dyDescent="0.25">
      <c r="T491" s="118"/>
      <c r="U491" s="118"/>
      <c r="V491" s="118"/>
      <c r="W491" s="118"/>
      <c r="X491" s="118"/>
      <c r="Y491" s="118"/>
      <c r="Z491" s="118"/>
      <c r="AA491" s="118"/>
      <c r="AB491" s="118"/>
      <c r="AC491" s="118"/>
      <c r="AD491" s="118"/>
      <c r="AE491" s="118"/>
      <c r="AF491" s="118"/>
      <c r="AG491" s="118"/>
      <c r="AH491" s="118"/>
      <c r="AI491" s="118"/>
      <c r="AJ491" s="118"/>
      <c r="AK491" s="118"/>
      <c r="AL491" s="118"/>
      <c r="AM491" s="118"/>
      <c r="AN491" s="118"/>
      <c r="AO491" s="118"/>
      <c r="AP491" s="118"/>
      <c r="AQ491" s="118"/>
      <c r="AR491" s="118"/>
      <c r="AS491" s="118"/>
      <c r="AT491" s="118"/>
      <c r="AU491" s="118"/>
      <c r="AV491" s="118"/>
      <c r="AW491" s="118"/>
      <c r="AX491" s="118"/>
      <c r="AY491" s="118"/>
      <c r="AZ491" s="118"/>
      <c r="BA491" s="118"/>
      <c r="BB491" s="119"/>
      <c r="BC491" s="119"/>
      <c r="BD491" s="118"/>
    </row>
    <row r="492" spans="20:56" x14ac:dyDescent="0.25">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c r="AT492" s="118"/>
      <c r="AU492" s="118"/>
      <c r="AV492" s="118"/>
      <c r="AW492" s="118"/>
      <c r="AX492" s="118"/>
      <c r="AY492" s="118"/>
      <c r="AZ492" s="118"/>
      <c r="BA492" s="118"/>
      <c r="BB492" s="119"/>
      <c r="BC492" s="119"/>
      <c r="BD492" s="118"/>
    </row>
    <row r="493" spans="20:56" x14ac:dyDescent="0.25">
      <c r="T493" s="118"/>
      <c r="U493" s="118"/>
      <c r="V493" s="118"/>
      <c r="W493" s="118"/>
      <c r="X493" s="118"/>
      <c r="Y493" s="118"/>
      <c r="Z493" s="118"/>
      <c r="AA493" s="118"/>
      <c r="AB493" s="118"/>
      <c r="AC493" s="118"/>
      <c r="AD493" s="118"/>
      <c r="AE493" s="118"/>
      <c r="AF493" s="118"/>
      <c r="AG493" s="118"/>
      <c r="AH493" s="118"/>
      <c r="AI493" s="118"/>
      <c r="AJ493" s="118"/>
      <c r="AK493" s="118"/>
      <c r="AL493" s="118"/>
      <c r="AM493" s="118"/>
      <c r="AN493" s="118"/>
      <c r="AO493" s="118"/>
      <c r="AP493" s="118"/>
      <c r="AQ493" s="118"/>
      <c r="AR493" s="118"/>
      <c r="AS493" s="118"/>
      <c r="AT493" s="118"/>
      <c r="AU493" s="118"/>
      <c r="AV493" s="118"/>
      <c r="AW493" s="118"/>
      <c r="AX493" s="118"/>
      <c r="AY493" s="118"/>
      <c r="AZ493" s="118"/>
      <c r="BA493" s="118"/>
      <c r="BB493" s="119"/>
      <c r="BC493" s="119"/>
      <c r="BD493" s="118"/>
    </row>
    <row r="494" spans="20:56" x14ac:dyDescent="0.25">
      <c r="T494" s="118"/>
      <c r="U494" s="118"/>
      <c r="V494" s="118"/>
      <c r="W494" s="118"/>
      <c r="X494" s="118"/>
      <c r="Y494" s="118"/>
      <c r="Z494" s="118"/>
      <c r="AA494" s="118"/>
      <c r="AB494" s="118"/>
      <c r="AC494" s="118"/>
      <c r="AD494" s="118"/>
      <c r="AE494" s="118"/>
      <c r="AF494" s="118"/>
      <c r="AG494" s="118"/>
      <c r="AH494" s="118"/>
      <c r="AI494" s="118"/>
      <c r="AJ494" s="118"/>
      <c r="AK494" s="118"/>
      <c r="AL494" s="118"/>
      <c r="AM494" s="118"/>
      <c r="AN494" s="118"/>
      <c r="AO494" s="118"/>
      <c r="AP494" s="118"/>
      <c r="AQ494" s="118"/>
      <c r="AR494" s="118"/>
      <c r="AS494" s="118"/>
      <c r="AT494" s="118"/>
      <c r="AU494" s="118"/>
      <c r="AV494" s="118"/>
      <c r="AW494" s="118"/>
      <c r="AX494" s="118"/>
      <c r="AY494" s="118"/>
      <c r="AZ494" s="118"/>
      <c r="BA494" s="118"/>
      <c r="BB494" s="119"/>
      <c r="BC494" s="119"/>
      <c r="BD494" s="118"/>
    </row>
    <row r="495" spans="20:56" x14ac:dyDescent="0.25">
      <c r="T495" s="118"/>
      <c r="U495" s="118"/>
      <c r="V495" s="118"/>
      <c r="W495" s="118"/>
      <c r="X495" s="118"/>
      <c r="Y495" s="118"/>
      <c r="Z495" s="118"/>
      <c r="AA495" s="118"/>
      <c r="AB495" s="118"/>
      <c r="AC495" s="118"/>
      <c r="AD495" s="118"/>
      <c r="AE495" s="118"/>
      <c r="AF495" s="118"/>
      <c r="AG495" s="118"/>
      <c r="AH495" s="118"/>
      <c r="AI495" s="118"/>
      <c r="AJ495" s="118"/>
      <c r="AK495" s="118"/>
      <c r="AL495" s="118"/>
      <c r="AM495" s="118"/>
      <c r="AN495" s="118"/>
      <c r="AO495" s="118"/>
      <c r="AP495" s="118"/>
      <c r="AQ495" s="118"/>
      <c r="AR495" s="118"/>
      <c r="AS495" s="118"/>
      <c r="AT495" s="118"/>
      <c r="AU495" s="118"/>
      <c r="AV495" s="118"/>
      <c r="AW495" s="118"/>
      <c r="AX495" s="118"/>
      <c r="AY495" s="118"/>
      <c r="AZ495" s="118"/>
      <c r="BA495" s="118"/>
      <c r="BB495" s="119"/>
      <c r="BC495" s="119"/>
      <c r="BD495" s="118"/>
    </row>
    <row r="496" spans="20:56" x14ac:dyDescent="0.25">
      <c r="T496" s="118"/>
      <c r="U496" s="118"/>
      <c r="V496" s="118"/>
      <c r="W496" s="118"/>
      <c r="X496" s="118"/>
      <c r="Y496" s="118"/>
      <c r="Z496" s="118"/>
      <c r="AA496" s="118"/>
      <c r="AB496" s="118"/>
      <c r="AC496" s="118"/>
      <c r="AD496" s="118"/>
      <c r="AE496" s="118"/>
      <c r="AF496" s="118"/>
      <c r="AG496" s="118"/>
      <c r="AH496" s="118"/>
      <c r="AI496" s="118"/>
      <c r="AJ496" s="118"/>
      <c r="AK496" s="118"/>
      <c r="AL496" s="118"/>
      <c r="AM496" s="118"/>
      <c r="AN496" s="118"/>
      <c r="AO496" s="118"/>
      <c r="AP496" s="118"/>
      <c r="AQ496" s="118"/>
      <c r="AR496" s="118"/>
      <c r="AS496" s="118"/>
      <c r="AT496" s="118"/>
      <c r="AU496" s="118"/>
      <c r="AV496" s="118"/>
      <c r="AW496" s="118"/>
      <c r="AX496" s="118"/>
      <c r="AY496" s="118"/>
      <c r="AZ496" s="118"/>
      <c r="BA496" s="118"/>
      <c r="BB496" s="119"/>
      <c r="BC496" s="119"/>
      <c r="BD496" s="118"/>
    </row>
    <row r="497" spans="20:56" x14ac:dyDescent="0.25">
      <c r="T497" s="118"/>
      <c r="U497" s="118"/>
      <c r="V497" s="118"/>
      <c r="W497" s="118"/>
      <c r="X497" s="118"/>
      <c r="Y497" s="118"/>
      <c r="Z497" s="118"/>
      <c r="AA497" s="118"/>
      <c r="AB497" s="118"/>
      <c r="AC497" s="118"/>
      <c r="AD497" s="118"/>
      <c r="AE497" s="118"/>
      <c r="AF497" s="118"/>
      <c r="AG497" s="118"/>
      <c r="AH497" s="118"/>
      <c r="AI497" s="118"/>
      <c r="AJ497" s="118"/>
      <c r="AK497" s="118"/>
      <c r="AL497" s="118"/>
      <c r="AM497" s="118"/>
      <c r="AN497" s="118"/>
      <c r="AO497" s="118"/>
      <c r="AP497" s="118"/>
      <c r="AQ497" s="118"/>
      <c r="AR497" s="118"/>
      <c r="AS497" s="118"/>
      <c r="AT497" s="118"/>
      <c r="AU497" s="118"/>
      <c r="AV497" s="118"/>
      <c r="AW497" s="118"/>
      <c r="AX497" s="118"/>
      <c r="AY497" s="118"/>
      <c r="AZ497" s="118"/>
      <c r="BA497" s="118"/>
      <c r="BB497" s="119"/>
      <c r="BC497" s="119"/>
      <c r="BD497" s="118"/>
    </row>
    <row r="498" spans="20:56" x14ac:dyDescent="0.25">
      <c r="T498" s="118"/>
      <c r="U498" s="118"/>
      <c r="V498" s="118"/>
      <c r="W498" s="118"/>
      <c r="X498" s="118"/>
      <c r="Y498" s="118"/>
      <c r="Z498" s="118"/>
      <c r="AA498" s="118"/>
      <c r="AB498" s="118"/>
      <c r="AC498" s="118"/>
      <c r="AD498" s="118"/>
      <c r="AE498" s="118"/>
      <c r="AF498" s="118"/>
      <c r="AG498" s="118"/>
      <c r="AH498" s="118"/>
      <c r="AI498" s="118"/>
      <c r="AJ498" s="118"/>
      <c r="AK498" s="118"/>
      <c r="AL498" s="118"/>
      <c r="AM498" s="118"/>
      <c r="AN498" s="118"/>
      <c r="AO498" s="118"/>
      <c r="AP498" s="118"/>
      <c r="AQ498" s="118"/>
      <c r="AR498" s="118"/>
      <c r="AS498" s="118"/>
      <c r="AT498" s="118"/>
      <c r="AU498" s="118"/>
      <c r="AV498" s="118"/>
      <c r="AW498" s="118"/>
      <c r="AX498" s="118"/>
      <c r="AY498" s="118"/>
      <c r="AZ498" s="118"/>
      <c r="BA498" s="118"/>
      <c r="BB498" s="119"/>
      <c r="BC498" s="119"/>
      <c r="BD498" s="118"/>
    </row>
    <row r="499" spans="20:56" x14ac:dyDescent="0.25">
      <c r="T499" s="118"/>
      <c r="U499" s="118"/>
      <c r="V499" s="118"/>
      <c r="W499" s="118"/>
      <c r="X499" s="118"/>
      <c r="Y499" s="118"/>
      <c r="Z499" s="118"/>
      <c r="AA499" s="118"/>
      <c r="AB499" s="118"/>
      <c r="AC499" s="118"/>
      <c r="AD499" s="118"/>
      <c r="AE499" s="118"/>
      <c r="AF499" s="118"/>
      <c r="AG499" s="118"/>
      <c r="AH499" s="118"/>
      <c r="AI499" s="118"/>
      <c r="AJ499" s="118"/>
      <c r="AK499" s="118"/>
      <c r="AL499" s="118"/>
      <c r="AM499" s="118"/>
      <c r="AN499" s="118"/>
      <c r="AO499" s="118"/>
      <c r="AP499" s="118"/>
      <c r="AQ499" s="118"/>
      <c r="AR499" s="118"/>
      <c r="AS499" s="118"/>
      <c r="AT499" s="118"/>
      <c r="AU499" s="118"/>
      <c r="AV499" s="118"/>
      <c r="AW499" s="118"/>
      <c r="AX499" s="118"/>
      <c r="AY499" s="118"/>
      <c r="AZ499" s="118"/>
      <c r="BA499" s="118"/>
      <c r="BB499" s="119"/>
      <c r="BC499" s="119"/>
      <c r="BD499" s="118"/>
    </row>
    <row r="500" spans="20:56" x14ac:dyDescent="0.25">
      <c r="T500" s="118"/>
      <c r="U500" s="118"/>
      <c r="V500" s="118"/>
      <c r="W500" s="118"/>
      <c r="X500" s="118"/>
      <c r="Y500" s="118"/>
      <c r="Z500" s="118"/>
      <c r="AA500" s="118"/>
      <c r="AB500" s="118"/>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118"/>
      <c r="BB500" s="119"/>
      <c r="BC500" s="119"/>
      <c r="BD500" s="118"/>
    </row>
    <row r="501" spans="20:56" x14ac:dyDescent="0.25">
      <c r="T501" s="118"/>
      <c r="U501" s="118"/>
      <c r="V501" s="118"/>
      <c r="W501" s="118"/>
      <c r="X501" s="118"/>
      <c r="Y501" s="118"/>
      <c r="Z501" s="118"/>
      <c r="AA501" s="118"/>
      <c r="AB501" s="118"/>
      <c r="AC501" s="118"/>
      <c r="AD501" s="118"/>
      <c r="AE501" s="118"/>
      <c r="AF501" s="118"/>
      <c r="AG501" s="118"/>
      <c r="AH501" s="118"/>
      <c r="AI501" s="118"/>
      <c r="AJ501" s="118"/>
      <c r="AK501" s="118"/>
      <c r="AL501" s="118"/>
      <c r="AM501" s="118"/>
      <c r="AN501" s="118"/>
      <c r="AO501" s="118"/>
      <c r="AP501" s="118"/>
      <c r="AQ501" s="118"/>
      <c r="AR501" s="118"/>
      <c r="AS501" s="118"/>
      <c r="AT501" s="118"/>
      <c r="AU501" s="118"/>
      <c r="AV501" s="118"/>
      <c r="AW501" s="118"/>
      <c r="AX501" s="118"/>
      <c r="AY501" s="118"/>
      <c r="AZ501" s="118"/>
      <c r="BA501" s="118"/>
      <c r="BB501" s="119"/>
      <c r="BC501" s="119"/>
      <c r="BD501" s="118"/>
    </row>
    <row r="502" spans="20:56" x14ac:dyDescent="0.25">
      <c r="T502" s="118"/>
      <c r="U502" s="118"/>
      <c r="V502" s="118"/>
      <c r="W502" s="118"/>
      <c r="X502" s="118"/>
      <c r="Y502" s="118"/>
      <c r="Z502" s="118"/>
      <c r="AA502" s="118"/>
      <c r="AB502" s="118"/>
      <c r="AC502" s="118"/>
      <c r="AD502" s="118"/>
      <c r="AE502" s="118"/>
      <c r="AF502" s="118"/>
      <c r="AG502" s="118"/>
      <c r="AH502" s="118"/>
      <c r="AI502" s="118"/>
      <c r="AJ502" s="118"/>
      <c r="AK502" s="118"/>
      <c r="AL502" s="118"/>
      <c r="AM502" s="118"/>
      <c r="AN502" s="118"/>
      <c r="AO502" s="118"/>
      <c r="AP502" s="118"/>
      <c r="AQ502" s="118"/>
      <c r="AR502" s="118"/>
      <c r="AS502" s="118"/>
      <c r="AT502" s="118"/>
      <c r="AU502" s="118"/>
      <c r="AV502" s="118"/>
      <c r="AW502" s="118"/>
      <c r="AX502" s="118"/>
      <c r="AY502" s="118"/>
      <c r="AZ502" s="118"/>
      <c r="BA502" s="118"/>
      <c r="BB502" s="119"/>
      <c r="BC502" s="119"/>
      <c r="BD502" s="118"/>
    </row>
    <row r="503" spans="20:56" x14ac:dyDescent="0.25">
      <c r="T503" s="118"/>
      <c r="U503" s="118"/>
      <c r="V503" s="118"/>
      <c r="W503" s="118"/>
      <c r="X503" s="118"/>
      <c r="Y503" s="118"/>
      <c r="Z503" s="118"/>
      <c r="AA503" s="118"/>
      <c r="AB503" s="118"/>
      <c r="AC503" s="118"/>
      <c r="AD503" s="118"/>
      <c r="AE503" s="118"/>
      <c r="AF503" s="118"/>
      <c r="AG503" s="118"/>
      <c r="AH503" s="118"/>
      <c r="AI503" s="118"/>
      <c r="AJ503" s="118"/>
      <c r="AK503" s="118"/>
      <c r="AL503" s="118"/>
      <c r="AM503" s="118"/>
      <c r="AN503" s="118"/>
      <c r="AO503" s="118"/>
      <c r="AP503" s="118"/>
      <c r="AQ503" s="118"/>
      <c r="AR503" s="118"/>
      <c r="AS503" s="118"/>
      <c r="AT503" s="118"/>
      <c r="AU503" s="118"/>
      <c r="AV503" s="118"/>
      <c r="AW503" s="118"/>
      <c r="AX503" s="118"/>
      <c r="AY503" s="118"/>
      <c r="AZ503" s="118"/>
      <c r="BA503" s="118"/>
      <c r="BB503" s="119"/>
      <c r="BC503" s="119"/>
      <c r="BD503" s="118"/>
    </row>
    <row r="504" spans="20:56" x14ac:dyDescent="0.25">
      <c r="T504" s="118"/>
      <c r="U504" s="118"/>
      <c r="V504" s="118"/>
      <c r="W504" s="118"/>
      <c r="X504" s="118"/>
      <c r="Y504" s="118"/>
      <c r="Z504" s="118"/>
      <c r="AA504" s="118"/>
      <c r="AB504" s="118"/>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118"/>
      <c r="BB504" s="119"/>
      <c r="BC504" s="119"/>
      <c r="BD504" s="118"/>
    </row>
    <row r="505" spans="20:56" x14ac:dyDescent="0.25">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c r="AT505" s="118"/>
      <c r="AU505" s="118"/>
      <c r="AV505" s="118"/>
      <c r="AW505" s="118"/>
      <c r="AX505" s="118"/>
      <c r="AY505" s="118"/>
      <c r="AZ505" s="118"/>
      <c r="BA505" s="118"/>
      <c r="BB505" s="119"/>
      <c r="BC505" s="119"/>
      <c r="BD505" s="118"/>
    </row>
    <row r="506" spans="20:56" x14ac:dyDescent="0.25">
      <c r="T506" s="118"/>
      <c r="U506" s="118"/>
      <c r="V506" s="118"/>
      <c r="W506" s="118"/>
      <c r="X506" s="118"/>
      <c r="Y506" s="118"/>
      <c r="Z506" s="118"/>
      <c r="AA506" s="118"/>
      <c r="AB506" s="118"/>
      <c r="AC506" s="118"/>
      <c r="AD506" s="118"/>
      <c r="AE506" s="118"/>
      <c r="AF506" s="118"/>
      <c r="AG506" s="118"/>
      <c r="AH506" s="118"/>
      <c r="AI506" s="118"/>
      <c r="AJ506" s="118"/>
      <c r="AK506" s="118"/>
      <c r="AL506" s="118"/>
      <c r="AM506" s="118"/>
      <c r="AN506" s="118"/>
      <c r="AO506" s="118"/>
      <c r="AP506" s="118"/>
      <c r="AQ506" s="118"/>
      <c r="AR506" s="118"/>
      <c r="AS506" s="118"/>
      <c r="AT506" s="118"/>
      <c r="AU506" s="118"/>
      <c r="AV506" s="118"/>
      <c r="AW506" s="118"/>
      <c r="AX506" s="118"/>
      <c r="AY506" s="118"/>
      <c r="AZ506" s="118"/>
      <c r="BA506" s="118"/>
      <c r="BB506" s="119"/>
      <c r="BC506" s="119"/>
      <c r="BD506" s="118"/>
    </row>
    <row r="507" spans="20:56" x14ac:dyDescent="0.25">
      <c r="T507" s="118"/>
      <c r="U507" s="118"/>
      <c r="V507" s="118"/>
      <c r="W507" s="118"/>
      <c r="X507" s="118"/>
      <c r="Y507" s="118"/>
      <c r="Z507" s="118"/>
      <c r="AA507" s="118"/>
      <c r="AB507" s="118"/>
      <c r="AC507" s="118"/>
      <c r="AD507" s="118"/>
      <c r="AE507" s="118"/>
      <c r="AF507" s="118"/>
      <c r="AG507" s="118"/>
      <c r="AH507" s="118"/>
      <c r="AI507" s="118"/>
      <c r="AJ507" s="118"/>
      <c r="AK507" s="118"/>
      <c r="AL507" s="118"/>
      <c r="AM507" s="118"/>
      <c r="AN507" s="118"/>
      <c r="AO507" s="118"/>
      <c r="AP507" s="118"/>
      <c r="AQ507" s="118"/>
      <c r="AR507" s="118"/>
      <c r="AS507" s="118"/>
      <c r="AT507" s="118"/>
      <c r="AU507" s="118"/>
      <c r="AV507" s="118"/>
      <c r="AW507" s="118"/>
      <c r="AX507" s="118"/>
      <c r="AY507" s="118"/>
      <c r="AZ507" s="118"/>
      <c r="BA507" s="118"/>
      <c r="BB507" s="119"/>
      <c r="BC507" s="119"/>
      <c r="BD507" s="118"/>
    </row>
    <row r="508" spans="20:56" x14ac:dyDescent="0.25">
      <c r="T508" s="118"/>
      <c r="U508" s="118"/>
      <c r="V508" s="118"/>
      <c r="W508" s="118"/>
      <c r="X508" s="118"/>
      <c r="Y508" s="118"/>
      <c r="Z508" s="118"/>
      <c r="AA508" s="118"/>
      <c r="AB508" s="118"/>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118"/>
      <c r="BB508" s="119"/>
      <c r="BC508" s="119"/>
      <c r="BD508" s="118"/>
    </row>
    <row r="509" spans="20:56" x14ac:dyDescent="0.25">
      <c r="T509" s="118"/>
      <c r="U509" s="118"/>
      <c r="V509" s="118"/>
      <c r="W509" s="118"/>
      <c r="X509" s="118"/>
      <c r="Y509" s="118"/>
      <c r="Z509" s="118"/>
      <c r="AA509" s="118"/>
      <c r="AB509" s="118"/>
      <c r="AC509" s="118"/>
      <c r="AD509" s="118"/>
      <c r="AE509" s="118"/>
      <c r="AF509" s="118"/>
      <c r="AG509" s="118"/>
      <c r="AH509" s="118"/>
      <c r="AI509" s="118"/>
      <c r="AJ509" s="118"/>
      <c r="AK509" s="118"/>
      <c r="AL509" s="118"/>
      <c r="AM509" s="118"/>
      <c r="AN509" s="118"/>
      <c r="AO509" s="118"/>
      <c r="AP509" s="118"/>
      <c r="AQ509" s="118"/>
      <c r="AR509" s="118"/>
      <c r="AS509" s="118"/>
      <c r="AT509" s="118"/>
      <c r="AU509" s="118"/>
      <c r="AV509" s="118"/>
      <c r="AW509" s="118"/>
      <c r="AX509" s="118"/>
      <c r="AY509" s="118"/>
      <c r="AZ509" s="118"/>
      <c r="BA509" s="118"/>
      <c r="BB509" s="119"/>
      <c r="BC509" s="119"/>
      <c r="BD509" s="118"/>
    </row>
    <row r="510" spans="20:56" x14ac:dyDescent="0.25">
      <c r="T510" s="118"/>
      <c r="U510" s="118"/>
      <c r="V510" s="118"/>
      <c r="W510" s="118"/>
      <c r="X510" s="118"/>
      <c r="Y510" s="118"/>
      <c r="Z510" s="118"/>
      <c r="AA510" s="118"/>
      <c r="AB510" s="118"/>
      <c r="AC510" s="118"/>
      <c r="AD510" s="118"/>
      <c r="AE510" s="118"/>
      <c r="AF510" s="118"/>
      <c r="AG510" s="118"/>
      <c r="AH510" s="118"/>
      <c r="AI510" s="118"/>
      <c r="AJ510" s="118"/>
      <c r="AK510" s="118"/>
      <c r="AL510" s="118"/>
      <c r="AM510" s="118"/>
      <c r="AN510" s="118"/>
      <c r="AO510" s="118"/>
      <c r="AP510" s="118"/>
      <c r="AQ510" s="118"/>
      <c r="AR510" s="118"/>
      <c r="AS510" s="118"/>
      <c r="AT510" s="118"/>
      <c r="AU510" s="118"/>
      <c r="AV510" s="118"/>
      <c r="AW510" s="118"/>
      <c r="AX510" s="118"/>
      <c r="AY510" s="118"/>
      <c r="AZ510" s="118"/>
      <c r="BA510" s="118"/>
      <c r="BB510" s="119"/>
      <c r="BC510" s="119"/>
      <c r="BD510" s="118"/>
    </row>
    <row r="511" spans="20:56" x14ac:dyDescent="0.25">
      <c r="T511" s="118"/>
      <c r="U511" s="118"/>
      <c r="V511" s="118"/>
      <c r="W511" s="118"/>
      <c r="X511" s="118"/>
      <c r="Y511" s="118"/>
      <c r="Z511" s="118"/>
      <c r="AA511" s="118"/>
      <c r="AB511" s="118"/>
      <c r="AC511" s="118"/>
      <c r="AD511" s="118"/>
      <c r="AE511" s="118"/>
      <c r="AF511" s="118"/>
      <c r="AG511" s="118"/>
      <c r="AH511" s="118"/>
      <c r="AI511" s="118"/>
      <c r="AJ511" s="118"/>
      <c r="AK511" s="118"/>
      <c r="AL511" s="118"/>
      <c r="AM511" s="118"/>
      <c r="AN511" s="118"/>
      <c r="AO511" s="118"/>
      <c r="AP511" s="118"/>
      <c r="AQ511" s="118"/>
      <c r="AR511" s="118"/>
      <c r="AS511" s="118"/>
      <c r="AT511" s="118"/>
      <c r="AU511" s="118"/>
      <c r="AV511" s="118"/>
      <c r="AW511" s="118"/>
      <c r="AX511" s="118"/>
      <c r="AY511" s="118"/>
      <c r="AZ511" s="118"/>
      <c r="BA511" s="118"/>
      <c r="BB511" s="119"/>
      <c r="BC511" s="119"/>
      <c r="BD511" s="118"/>
    </row>
    <row r="512" spans="20:56" x14ac:dyDescent="0.25">
      <c r="T512" s="118"/>
      <c r="U512" s="118"/>
      <c r="V512" s="118"/>
      <c r="W512" s="118"/>
      <c r="X512" s="118"/>
      <c r="Y512" s="118"/>
      <c r="Z512" s="118"/>
      <c r="AA512" s="118"/>
      <c r="AB512" s="118"/>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118"/>
      <c r="BB512" s="119"/>
      <c r="BC512" s="119"/>
      <c r="BD512" s="118"/>
    </row>
    <row r="513" spans="20:56" x14ac:dyDescent="0.25">
      <c r="T513" s="118"/>
      <c r="U513" s="118"/>
      <c r="V513" s="118"/>
      <c r="W513" s="118"/>
      <c r="X513" s="118"/>
      <c r="Y513" s="118"/>
      <c r="Z513" s="118"/>
      <c r="AA513" s="118"/>
      <c r="AB513" s="118"/>
      <c r="AC513" s="118"/>
      <c r="AD513" s="118"/>
      <c r="AE513" s="118"/>
      <c r="AF513" s="118"/>
      <c r="AG513" s="118"/>
      <c r="AH513" s="118"/>
      <c r="AI513" s="118"/>
      <c r="AJ513" s="118"/>
      <c r="AK513" s="118"/>
      <c r="AL513" s="118"/>
      <c r="AM513" s="118"/>
      <c r="AN513" s="118"/>
      <c r="AO513" s="118"/>
      <c r="AP513" s="118"/>
      <c r="AQ513" s="118"/>
      <c r="AR513" s="118"/>
      <c r="AS513" s="118"/>
      <c r="AT513" s="118"/>
      <c r="AU513" s="118"/>
      <c r="AV513" s="118"/>
      <c r="AW513" s="118"/>
      <c r="AX513" s="118"/>
      <c r="AY513" s="118"/>
      <c r="AZ513" s="118"/>
      <c r="BA513" s="118"/>
      <c r="BB513" s="119"/>
      <c r="BC513" s="119"/>
      <c r="BD513" s="118"/>
    </row>
    <row r="514" spans="20:56" x14ac:dyDescent="0.25">
      <c r="T514" s="118"/>
      <c r="U514" s="118"/>
      <c r="V514" s="118"/>
      <c r="W514" s="118"/>
      <c r="X514" s="118"/>
      <c r="Y514" s="118"/>
      <c r="Z514" s="118"/>
      <c r="AA514" s="118"/>
      <c r="AB514" s="118"/>
      <c r="AC514" s="118"/>
      <c r="AD514" s="118"/>
      <c r="AE514" s="118"/>
      <c r="AF514" s="118"/>
      <c r="AG514" s="118"/>
      <c r="AH514" s="118"/>
      <c r="AI514" s="118"/>
      <c r="AJ514" s="118"/>
      <c r="AK514" s="118"/>
      <c r="AL514" s="118"/>
      <c r="AM514" s="118"/>
      <c r="AN514" s="118"/>
      <c r="AO514" s="118"/>
      <c r="AP514" s="118"/>
      <c r="AQ514" s="118"/>
      <c r="AR514" s="118"/>
      <c r="AS514" s="118"/>
      <c r="AT514" s="118"/>
      <c r="AU514" s="118"/>
      <c r="AV514" s="118"/>
      <c r="AW514" s="118"/>
      <c r="AX514" s="118"/>
      <c r="AY514" s="118"/>
      <c r="AZ514" s="118"/>
      <c r="BA514" s="118"/>
      <c r="BB514" s="119"/>
      <c r="BC514" s="119"/>
      <c r="BD514" s="118"/>
    </row>
    <row r="515" spans="20:56" x14ac:dyDescent="0.25">
      <c r="T515" s="118"/>
      <c r="U515" s="118"/>
      <c r="V515" s="118"/>
      <c r="W515" s="118"/>
      <c r="X515" s="118"/>
      <c r="Y515" s="118"/>
      <c r="Z515" s="118"/>
      <c r="AA515" s="118"/>
      <c r="AB515" s="118"/>
      <c r="AC515" s="118"/>
      <c r="AD515" s="118"/>
      <c r="AE515" s="118"/>
      <c r="AF515" s="118"/>
      <c r="AG515" s="118"/>
      <c r="AH515" s="118"/>
      <c r="AI515" s="118"/>
      <c r="AJ515" s="118"/>
      <c r="AK515" s="118"/>
      <c r="AL515" s="118"/>
      <c r="AM515" s="118"/>
      <c r="AN515" s="118"/>
      <c r="AO515" s="118"/>
      <c r="AP515" s="118"/>
      <c r="AQ515" s="118"/>
      <c r="AR515" s="118"/>
      <c r="AS515" s="118"/>
      <c r="AT515" s="118"/>
      <c r="AU515" s="118"/>
      <c r="AV515" s="118"/>
      <c r="AW515" s="118"/>
      <c r="AX515" s="118"/>
      <c r="AY515" s="118"/>
      <c r="AZ515" s="118"/>
      <c r="BA515" s="118"/>
      <c r="BB515" s="119"/>
      <c r="BC515" s="119"/>
      <c r="BD515" s="118"/>
    </row>
    <row r="516" spans="20:56" x14ac:dyDescent="0.25">
      <c r="T516" s="118"/>
      <c r="U516" s="118"/>
      <c r="V516" s="118"/>
      <c r="W516" s="118"/>
      <c r="X516" s="118"/>
      <c r="Y516" s="118"/>
      <c r="Z516" s="118"/>
      <c r="AA516" s="118"/>
      <c r="AB516" s="118"/>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118"/>
      <c r="BB516" s="119"/>
      <c r="BC516" s="119"/>
      <c r="BD516" s="118"/>
    </row>
    <row r="517" spans="20:56" x14ac:dyDescent="0.25">
      <c r="T517" s="118"/>
      <c r="U517" s="118"/>
      <c r="V517" s="118"/>
      <c r="W517" s="118"/>
      <c r="X517" s="118"/>
      <c r="Y517" s="118"/>
      <c r="Z517" s="118"/>
      <c r="AA517" s="118"/>
      <c r="AB517" s="118"/>
      <c r="AC517" s="118"/>
      <c r="AD517" s="118"/>
      <c r="AE517" s="118"/>
      <c r="AF517" s="118"/>
      <c r="AG517" s="118"/>
      <c r="AH517" s="118"/>
      <c r="AI517" s="118"/>
      <c r="AJ517" s="118"/>
      <c r="AK517" s="118"/>
      <c r="AL517" s="118"/>
      <c r="AM517" s="118"/>
      <c r="AN517" s="118"/>
      <c r="AO517" s="118"/>
      <c r="AP517" s="118"/>
      <c r="AQ517" s="118"/>
      <c r="AR517" s="118"/>
      <c r="AS517" s="118"/>
      <c r="AT517" s="118"/>
      <c r="AU517" s="118"/>
      <c r="AV517" s="118"/>
      <c r="AW517" s="118"/>
      <c r="AX517" s="118"/>
      <c r="AY517" s="118"/>
      <c r="AZ517" s="118"/>
      <c r="BA517" s="118"/>
      <c r="BB517" s="119"/>
      <c r="BC517" s="119"/>
      <c r="BD517" s="118"/>
    </row>
    <row r="518" spans="20:56" x14ac:dyDescent="0.25">
      <c r="T518" s="118"/>
      <c r="U518" s="118"/>
      <c r="V518" s="118"/>
      <c r="W518" s="118"/>
      <c r="X518" s="118"/>
      <c r="Y518" s="118"/>
      <c r="Z518" s="118"/>
      <c r="AA518" s="118"/>
      <c r="AB518" s="118"/>
      <c r="AC518" s="118"/>
      <c r="AD518" s="118"/>
      <c r="AE518" s="118"/>
      <c r="AF518" s="118"/>
      <c r="AG518" s="118"/>
      <c r="AH518" s="118"/>
      <c r="AI518" s="118"/>
      <c r="AJ518" s="118"/>
      <c r="AK518" s="118"/>
      <c r="AL518" s="118"/>
      <c r="AM518" s="118"/>
      <c r="AN518" s="118"/>
      <c r="AO518" s="118"/>
      <c r="AP518" s="118"/>
      <c r="AQ518" s="118"/>
      <c r="AR518" s="118"/>
      <c r="AS518" s="118"/>
      <c r="AT518" s="118"/>
      <c r="AU518" s="118"/>
      <c r="AV518" s="118"/>
      <c r="AW518" s="118"/>
      <c r="AX518" s="118"/>
      <c r="AY518" s="118"/>
      <c r="AZ518" s="118"/>
      <c r="BA518" s="118"/>
      <c r="BB518" s="119"/>
      <c r="BC518" s="119"/>
      <c r="BD518" s="118"/>
    </row>
    <row r="519" spans="20:56" x14ac:dyDescent="0.25">
      <c r="T519" s="118"/>
      <c r="U519" s="118"/>
      <c r="V519" s="118"/>
      <c r="W519" s="118"/>
      <c r="X519" s="118"/>
      <c r="Y519" s="118"/>
      <c r="Z519" s="118"/>
      <c r="AA519" s="118"/>
      <c r="AB519" s="118"/>
      <c r="AC519" s="118"/>
      <c r="AD519" s="118"/>
      <c r="AE519" s="118"/>
      <c r="AF519" s="118"/>
      <c r="AG519" s="118"/>
      <c r="AH519" s="118"/>
      <c r="AI519" s="118"/>
      <c r="AJ519" s="118"/>
      <c r="AK519" s="118"/>
      <c r="AL519" s="118"/>
      <c r="AM519" s="118"/>
      <c r="AN519" s="118"/>
      <c r="AO519" s="118"/>
      <c r="AP519" s="118"/>
      <c r="AQ519" s="118"/>
      <c r="AR519" s="118"/>
      <c r="AS519" s="118"/>
      <c r="AT519" s="118"/>
      <c r="AU519" s="118"/>
      <c r="AV519" s="118"/>
      <c r="AW519" s="118"/>
      <c r="AX519" s="118"/>
      <c r="AY519" s="118"/>
      <c r="AZ519" s="118"/>
      <c r="BA519" s="118"/>
      <c r="BB519" s="119"/>
      <c r="BC519" s="119"/>
      <c r="BD519" s="118"/>
    </row>
    <row r="520" spans="20:56" x14ac:dyDescent="0.25">
      <c r="T520" s="118"/>
      <c r="U520" s="118"/>
      <c r="V520" s="118"/>
      <c r="W520" s="118"/>
      <c r="X520" s="118"/>
      <c r="Y520" s="118"/>
      <c r="Z520" s="118"/>
      <c r="AA520" s="118"/>
      <c r="AB520" s="118"/>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118"/>
      <c r="BB520" s="119"/>
      <c r="BC520" s="119"/>
      <c r="BD520" s="118"/>
    </row>
    <row r="521" spans="20:56" x14ac:dyDescent="0.25">
      <c r="T521" s="118"/>
      <c r="U521" s="118"/>
      <c r="V521" s="118"/>
      <c r="W521" s="118"/>
      <c r="X521" s="118"/>
      <c r="Y521" s="118"/>
      <c r="Z521" s="118"/>
      <c r="AA521" s="118"/>
      <c r="AB521" s="118"/>
      <c r="AC521" s="118"/>
      <c r="AD521" s="118"/>
      <c r="AE521" s="118"/>
      <c r="AF521" s="118"/>
      <c r="AG521" s="118"/>
      <c r="AH521" s="118"/>
      <c r="AI521" s="118"/>
      <c r="AJ521" s="118"/>
      <c r="AK521" s="118"/>
      <c r="AL521" s="118"/>
      <c r="AM521" s="118"/>
      <c r="AN521" s="118"/>
      <c r="AO521" s="118"/>
      <c r="AP521" s="118"/>
      <c r="AQ521" s="118"/>
      <c r="AR521" s="118"/>
      <c r="AS521" s="118"/>
      <c r="AT521" s="118"/>
      <c r="AU521" s="118"/>
      <c r="AV521" s="118"/>
      <c r="AW521" s="118"/>
      <c r="AX521" s="118"/>
      <c r="AY521" s="118"/>
      <c r="AZ521" s="118"/>
      <c r="BA521" s="118"/>
      <c r="BB521" s="119"/>
      <c r="BC521" s="119"/>
      <c r="BD521" s="118"/>
    </row>
    <row r="522" spans="20:56" x14ac:dyDescent="0.25">
      <c r="T522" s="118"/>
      <c r="U522" s="118"/>
      <c r="V522" s="118"/>
      <c r="W522" s="118"/>
      <c r="X522" s="118"/>
      <c r="Y522" s="118"/>
      <c r="Z522" s="118"/>
      <c r="AA522" s="118"/>
      <c r="AB522" s="118"/>
      <c r="AC522" s="118"/>
      <c r="AD522" s="118"/>
      <c r="AE522" s="118"/>
      <c r="AF522" s="118"/>
      <c r="AG522" s="118"/>
      <c r="AH522" s="118"/>
      <c r="AI522" s="118"/>
      <c r="AJ522" s="118"/>
      <c r="AK522" s="118"/>
      <c r="AL522" s="118"/>
      <c r="AM522" s="118"/>
      <c r="AN522" s="118"/>
      <c r="AO522" s="118"/>
      <c r="AP522" s="118"/>
      <c r="AQ522" s="118"/>
      <c r="AR522" s="118"/>
      <c r="AS522" s="118"/>
      <c r="AT522" s="118"/>
      <c r="AU522" s="118"/>
      <c r="AV522" s="118"/>
      <c r="AW522" s="118"/>
      <c r="AX522" s="118"/>
      <c r="AY522" s="118"/>
      <c r="AZ522" s="118"/>
      <c r="BA522" s="118"/>
      <c r="BB522" s="119"/>
      <c r="BC522" s="119"/>
      <c r="BD522" s="118"/>
    </row>
    <row r="523" spans="20:56" x14ac:dyDescent="0.25">
      <c r="T523" s="118"/>
      <c r="U523" s="118"/>
      <c r="V523" s="118"/>
      <c r="W523" s="118"/>
      <c r="X523" s="118"/>
      <c r="Y523" s="118"/>
      <c r="Z523" s="118"/>
      <c r="AA523" s="118"/>
      <c r="AB523" s="118"/>
      <c r="AC523" s="118"/>
      <c r="AD523" s="118"/>
      <c r="AE523" s="118"/>
      <c r="AF523" s="118"/>
      <c r="AG523" s="118"/>
      <c r="AH523" s="118"/>
      <c r="AI523" s="118"/>
      <c r="AJ523" s="118"/>
      <c r="AK523" s="118"/>
      <c r="AL523" s="118"/>
      <c r="AM523" s="118"/>
      <c r="AN523" s="118"/>
      <c r="AO523" s="118"/>
      <c r="AP523" s="118"/>
      <c r="AQ523" s="118"/>
      <c r="AR523" s="118"/>
      <c r="AS523" s="118"/>
      <c r="AT523" s="118"/>
      <c r="AU523" s="118"/>
      <c r="AV523" s="118"/>
      <c r="AW523" s="118"/>
      <c r="AX523" s="118"/>
      <c r="AY523" s="118"/>
      <c r="AZ523" s="118"/>
      <c r="BA523" s="118"/>
      <c r="BB523" s="119"/>
      <c r="BC523" s="119"/>
      <c r="BD523" s="118"/>
    </row>
    <row r="524" spans="20:56" x14ac:dyDescent="0.25">
      <c r="T524" s="118"/>
      <c r="U524" s="118"/>
      <c r="V524" s="118"/>
      <c r="W524" s="118"/>
      <c r="X524" s="118"/>
      <c r="Y524" s="118"/>
      <c r="Z524" s="118"/>
      <c r="AA524" s="118"/>
      <c r="AB524" s="118"/>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118"/>
      <c r="BB524" s="119"/>
      <c r="BC524" s="119"/>
      <c r="BD524" s="118"/>
    </row>
    <row r="525" spans="20:56" x14ac:dyDescent="0.25">
      <c r="T525" s="118"/>
      <c r="U525" s="118"/>
      <c r="V525" s="118"/>
      <c r="W525" s="118"/>
      <c r="X525" s="118"/>
      <c r="Y525" s="118"/>
      <c r="Z525" s="118"/>
      <c r="AA525" s="118"/>
      <c r="AB525" s="118"/>
      <c r="AC525" s="118"/>
      <c r="AD525" s="118"/>
      <c r="AE525" s="118"/>
      <c r="AF525" s="118"/>
      <c r="AG525" s="118"/>
      <c r="AH525" s="118"/>
      <c r="AI525" s="118"/>
      <c r="AJ525" s="118"/>
      <c r="AK525" s="118"/>
      <c r="AL525" s="118"/>
      <c r="AM525" s="118"/>
      <c r="AN525" s="118"/>
      <c r="AO525" s="118"/>
      <c r="AP525" s="118"/>
      <c r="AQ525" s="118"/>
      <c r="AR525" s="118"/>
      <c r="AS525" s="118"/>
      <c r="AT525" s="118"/>
      <c r="AU525" s="118"/>
      <c r="AV525" s="118"/>
      <c r="AW525" s="118"/>
      <c r="AX525" s="118"/>
      <c r="AY525" s="118"/>
      <c r="AZ525" s="118"/>
      <c r="BA525" s="118"/>
      <c r="BB525" s="119"/>
      <c r="BC525" s="119"/>
      <c r="BD525" s="118"/>
    </row>
    <row r="526" spans="20:56" x14ac:dyDescent="0.25">
      <c r="T526" s="118"/>
      <c r="U526" s="118"/>
      <c r="V526" s="118"/>
      <c r="W526" s="118"/>
      <c r="X526" s="118"/>
      <c r="Y526" s="118"/>
      <c r="Z526" s="118"/>
      <c r="AA526" s="118"/>
      <c r="AB526" s="118"/>
      <c r="AC526" s="118"/>
      <c r="AD526" s="118"/>
      <c r="AE526" s="118"/>
      <c r="AF526" s="118"/>
      <c r="AG526" s="118"/>
      <c r="AH526" s="118"/>
      <c r="AI526" s="118"/>
      <c r="AJ526" s="118"/>
      <c r="AK526" s="118"/>
      <c r="AL526" s="118"/>
      <c r="AM526" s="118"/>
      <c r="AN526" s="118"/>
      <c r="AO526" s="118"/>
      <c r="AP526" s="118"/>
      <c r="AQ526" s="118"/>
      <c r="AR526" s="118"/>
      <c r="AS526" s="118"/>
      <c r="AT526" s="118"/>
      <c r="AU526" s="118"/>
      <c r="AV526" s="118"/>
      <c r="AW526" s="118"/>
      <c r="AX526" s="118"/>
      <c r="AY526" s="118"/>
      <c r="AZ526" s="118"/>
      <c r="BA526" s="118"/>
      <c r="BB526" s="119"/>
      <c r="BC526" s="119"/>
      <c r="BD526" s="118"/>
    </row>
    <row r="527" spans="20:56" x14ac:dyDescent="0.25">
      <c r="T527" s="118"/>
      <c r="U527" s="118"/>
      <c r="V527" s="118"/>
      <c r="W527" s="118"/>
      <c r="X527" s="118"/>
      <c r="Y527" s="118"/>
      <c r="Z527" s="118"/>
      <c r="AA527" s="118"/>
      <c r="AB527" s="118"/>
      <c r="AC527" s="118"/>
      <c r="AD527" s="118"/>
      <c r="AE527" s="118"/>
      <c r="AF527" s="118"/>
      <c r="AG527" s="118"/>
      <c r="AH527" s="118"/>
      <c r="AI527" s="118"/>
      <c r="AJ527" s="118"/>
      <c r="AK527" s="118"/>
      <c r="AL527" s="118"/>
      <c r="AM527" s="118"/>
      <c r="AN527" s="118"/>
      <c r="AO527" s="118"/>
      <c r="AP527" s="118"/>
      <c r="AQ527" s="118"/>
      <c r="AR527" s="118"/>
      <c r="AS527" s="118"/>
      <c r="AT527" s="118"/>
      <c r="AU527" s="118"/>
      <c r="AV527" s="118"/>
      <c r="AW527" s="118"/>
      <c r="AX527" s="118"/>
      <c r="AY527" s="118"/>
      <c r="AZ527" s="118"/>
      <c r="BA527" s="118"/>
      <c r="BB527" s="119"/>
      <c r="BC527" s="119"/>
      <c r="BD527" s="118"/>
    </row>
    <row r="528" spans="20:56" x14ac:dyDescent="0.25">
      <c r="T528" s="118"/>
      <c r="U528" s="118"/>
      <c r="V528" s="118"/>
      <c r="W528" s="118"/>
      <c r="X528" s="118"/>
      <c r="Y528" s="118"/>
      <c r="Z528" s="118"/>
      <c r="AA528" s="118"/>
      <c r="AB528" s="118"/>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118"/>
      <c r="BB528" s="119"/>
      <c r="BC528" s="119"/>
      <c r="BD528" s="118"/>
    </row>
    <row r="529" spans="20:56" x14ac:dyDescent="0.25">
      <c r="T529" s="118"/>
      <c r="U529" s="118"/>
      <c r="V529" s="118"/>
      <c r="W529" s="118"/>
      <c r="X529" s="118"/>
      <c r="Y529" s="118"/>
      <c r="Z529" s="118"/>
      <c r="AA529" s="118"/>
      <c r="AB529" s="118"/>
      <c r="AC529" s="118"/>
      <c r="AD529" s="118"/>
      <c r="AE529" s="118"/>
      <c r="AF529" s="118"/>
      <c r="AG529" s="118"/>
      <c r="AH529" s="118"/>
      <c r="AI529" s="118"/>
      <c r="AJ529" s="118"/>
      <c r="AK529" s="118"/>
      <c r="AL529" s="118"/>
      <c r="AM529" s="118"/>
      <c r="AN529" s="118"/>
      <c r="AO529" s="118"/>
      <c r="AP529" s="118"/>
      <c r="AQ529" s="118"/>
      <c r="AR529" s="118"/>
      <c r="AS529" s="118"/>
      <c r="AT529" s="118"/>
      <c r="AU529" s="118"/>
      <c r="AV529" s="118"/>
      <c r="AW529" s="118"/>
      <c r="AX529" s="118"/>
      <c r="AY529" s="118"/>
      <c r="AZ529" s="118"/>
      <c r="BA529" s="118"/>
      <c r="BB529" s="119"/>
      <c r="BC529" s="119"/>
      <c r="BD529" s="118"/>
    </row>
    <row r="530" spans="20:56" x14ac:dyDescent="0.25">
      <c r="T530" s="118"/>
      <c r="U530" s="118"/>
      <c r="V530" s="118"/>
      <c r="W530" s="118"/>
      <c r="X530" s="118"/>
      <c r="Y530" s="118"/>
      <c r="Z530" s="118"/>
      <c r="AA530" s="118"/>
      <c r="AB530" s="118"/>
      <c r="AC530" s="118"/>
      <c r="AD530" s="118"/>
      <c r="AE530" s="118"/>
      <c r="AF530" s="118"/>
      <c r="AG530" s="118"/>
      <c r="AH530" s="118"/>
      <c r="AI530" s="118"/>
      <c r="AJ530" s="118"/>
      <c r="AK530" s="118"/>
      <c r="AL530" s="118"/>
      <c r="AM530" s="118"/>
      <c r="AN530" s="118"/>
      <c r="AO530" s="118"/>
      <c r="AP530" s="118"/>
      <c r="AQ530" s="118"/>
      <c r="AR530" s="118"/>
      <c r="AS530" s="118"/>
      <c r="AT530" s="118"/>
      <c r="AU530" s="118"/>
      <c r="AV530" s="118"/>
      <c r="AW530" s="118"/>
      <c r="AX530" s="118"/>
      <c r="AY530" s="118"/>
      <c r="AZ530" s="118"/>
      <c r="BA530" s="118"/>
      <c r="BB530" s="119"/>
      <c r="BC530" s="119"/>
      <c r="BD530" s="118"/>
    </row>
    <row r="531" spans="20:56" x14ac:dyDescent="0.25">
      <c r="T531" s="118"/>
      <c r="U531" s="118"/>
      <c r="V531" s="118"/>
      <c r="W531" s="118"/>
      <c r="X531" s="118"/>
      <c r="Y531" s="118"/>
      <c r="Z531" s="118"/>
      <c r="AA531" s="118"/>
      <c r="AB531" s="118"/>
      <c r="AC531" s="118"/>
      <c r="AD531" s="118"/>
      <c r="AE531" s="118"/>
      <c r="AF531" s="118"/>
      <c r="AG531" s="118"/>
      <c r="AH531" s="118"/>
      <c r="AI531" s="118"/>
      <c r="AJ531" s="118"/>
      <c r="AK531" s="118"/>
      <c r="AL531" s="118"/>
      <c r="AM531" s="118"/>
      <c r="AN531" s="118"/>
      <c r="AO531" s="118"/>
      <c r="AP531" s="118"/>
      <c r="AQ531" s="118"/>
      <c r="AR531" s="118"/>
      <c r="AS531" s="118"/>
      <c r="AT531" s="118"/>
      <c r="AU531" s="118"/>
      <c r="AV531" s="118"/>
      <c r="AW531" s="118"/>
      <c r="AX531" s="118"/>
      <c r="AY531" s="118"/>
      <c r="AZ531" s="118"/>
      <c r="BA531" s="118"/>
      <c r="BB531" s="119"/>
      <c r="BC531" s="119"/>
      <c r="BD531" s="118"/>
    </row>
    <row r="532" spans="20:56" x14ac:dyDescent="0.25">
      <c r="T532" s="118"/>
      <c r="U532" s="118"/>
      <c r="V532" s="118"/>
      <c r="W532" s="118"/>
      <c r="X532" s="118"/>
      <c r="Y532" s="118"/>
      <c r="Z532" s="118"/>
      <c r="AA532" s="118"/>
      <c r="AB532" s="118"/>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118"/>
      <c r="BB532" s="119"/>
      <c r="BC532" s="119"/>
      <c r="BD532" s="118"/>
    </row>
    <row r="533" spans="20:56" x14ac:dyDescent="0.25">
      <c r="T533" s="118"/>
      <c r="U533" s="118"/>
      <c r="V533" s="118"/>
      <c r="W533" s="118"/>
      <c r="X533" s="118"/>
      <c r="Y533" s="118"/>
      <c r="Z533" s="118"/>
      <c r="AA533" s="118"/>
      <c r="AB533" s="118"/>
      <c r="AC533" s="118"/>
      <c r="AD533" s="118"/>
      <c r="AE533" s="118"/>
      <c r="AF533" s="118"/>
      <c r="AG533" s="118"/>
      <c r="AH533" s="118"/>
      <c r="AI533" s="118"/>
      <c r="AJ533" s="118"/>
      <c r="AK533" s="118"/>
      <c r="AL533" s="118"/>
      <c r="AM533" s="118"/>
      <c r="AN533" s="118"/>
      <c r="AO533" s="118"/>
      <c r="AP533" s="118"/>
      <c r="AQ533" s="118"/>
      <c r="AR533" s="118"/>
      <c r="AS533" s="118"/>
      <c r="AT533" s="118"/>
      <c r="AU533" s="118"/>
      <c r="AV533" s="118"/>
      <c r="AW533" s="118"/>
      <c r="AX533" s="118"/>
      <c r="AY533" s="118"/>
      <c r="AZ533" s="118"/>
      <c r="BA533" s="118"/>
      <c r="BB533" s="119"/>
      <c r="BC533" s="119"/>
      <c r="BD533" s="118"/>
    </row>
    <row r="534" spans="20:56" x14ac:dyDescent="0.25">
      <c r="T534" s="118"/>
      <c r="U534" s="118"/>
      <c r="V534" s="118"/>
      <c r="W534" s="118"/>
      <c r="X534" s="118"/>
      <c r="Y534" s="118"/>
      <c r="Z534" s="118"/>
      <c r="AA534" s="118"/>
      <c r="AB534" s="118"/>
      <c r="AC534" s="118"/>
      <c r="AD534" s="118"/>
      <c r="AE534" s="118"/>
      <c r="AF534" s="118"/>
      <c r="AG534" s="118"/>
      <c r="AH534" s="118"/>
      <c r="AI534" s="118"/>
      <c r="AJ534" s="118"/>
      <c r="AK534" s="118"/>
      <c r="AL534" s="118"/>
      <c r="AM534" s="118"/>
      <c r="AN534" s="118"/>
      <c r="AO534" s="118"/>
      <c r="AP534" s="118"/>
      <c r="AQ534" s="118"/>
      <c r="AR534" s="118"/>
      <c r="AS534" s="118"/>
      <c r="AT534" s="118"/>
      <c r="AU534" s="118"/>
      <c r="AV534" s="118"/>
      <c r="AW534" s="118"/>
      <c r="AX534" s="118"/>
      <c r="AY534" s="118"/>
      <c r="AZ534" s="118"/>
      <c r="BA534" s="118"/>
      <c r="BB534" s="119"/>
      <c r="BC534" s="119"/>
      <c r="BD534" s="118"/>
    </row>
    <row r="535" spans="20:56" x14ac:dyDescent="0.25">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8"/>
      <c r="AY535" s="118"/>
      <c r="AZ535" s="118"/>
      <c r="BA535" s="118"/>
      <c r="BB535" s="119"/>
      <c r="BC535" s="119"/>
      <c r="BD535" s="118"/>
    </row>
    <row r="536" spans="20:56" x14ac:dyDescent="0.25">
      <c r="T536" s="118"/>
      <c r="U536" s="118"/>
      <c r="V536" s="118"/>
      <c r="W536" s="118"/>
      <c r="X536" s="118"/>
      <c r="Y536" s="118"/>
      <c r="Z536" s="118"/>
      <c r="AA536" s="118"/>
      <c r="AB536" s="118"/>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118"/>
      <c r="BB536" s="119"/>
      <c r="BC536" s="119"/>
      <c r="BD536" s="118"/>
    </row>
    <row r="537" spans="20:56" x14ac:dyDescent="0.25">
      <c r="T537" s="118"/>
      <c r="U537" s="118"/>
      <c r="V537" s="118"/>
      <c r="W537" s="118"/>
      <c r="X537" s="118"/>
      <c r="Y537" s="118"/>
      <c r="Z537" s="118"/>
      <c r="AA537" s="118"/>
      <c r="AB537" s="118"/>
      <c r="AC537" s="118"/>
      <c r="AD537" s="118"/>
      <c r="AE537" s="118"/>
      <c r="AF537" s="118"/>
      <c r="AG537" s="118"/>
      <c r="AH537" s="118"/>
      <c r="AI537" s="118"/>
      <c r="AJ537" s="118"/>
      <c r="AK537" s="118"/>
      <c r="AL537" s="118"/>
      <c r="AM537" s="118"/>
      <c r="AN537" s="118"/>
      <c r="AO537" s="118"/>
      <c r="AP537" s="118"/>
      <c r="AQ537" s="118"/>
      <c r="AR537" s="118"/>
      <c r="AS537" s="118"/>
      <c r="AT537" s="118"/>
      <c r="AU537" s="118"/>
      <c r="AV537" s="118"/>
      <c r="AW537" s="118"/>
      <c r="AX537" s="118"/>
      <c r="AY537" s="118"/>
      <c r="AZ537" s="118"/>
      <c r="BA537" s="118"/>
      <c r="BB537" s="119"/>
      <c r="BC537" s="119"/>
      <c r="BD537" s="118"/>
    </row>
    <row r="538" spans="20:56" x14ac:dyDescent="0.25">
      <c r="T538" s="118"/>
      <c r="U538" s="118"/>
      <c r="V538" s="118"/>
      <c r="W538" s="118"/>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c r="AT538" s="118"/>
      <c r="AU538" s="118"/>
      <c r="AV538" s="118"/>
      <c r="AW538" s="118"/>
      <c r="AX538" s="118"/>
      <c r="AY538" s="118"/>
      <c r="AZ538" s="118"/>
      <c r="BA538" s="118"/>
      <c r="BB538" s="119"/>
      <c r="BC538" s="119"/>
      <c r="BD538" s="118"/>
    </row>
    <row r="539" spans="20:56" x14ac:dyDescent="0.25">
      <c r="T539" s="118"/>
      <c r="U539" s="118"/>
      <c r="V539" s="118"/>
      <c r="W539" s="118"/>
      <c r="X539" s="118"/>
      <c r="Y539" s="118"/>
      <c r="Z539" s="118"/>
      <c r="AA539" s="118"/>
      <c r="AB539" s="118"/>
      <c r="AC539" s="118"/>
      <c r="AD539" s="118"/>
      <c r="AE539" s="118"/>
      <c r="AF539" s="118"/>
      <c r="AG539" s="118"/>
      <c r="AH539" s="118"/>
      <c r="AI539" s="118"/>
      <c r="AJ539" s="118"/>
      <c r="AK539" s="118"/>
      <c r="AL539" s="118"/>
      <c r="AM539" s="118"/>
      <c r="AN539" s="118"/>
      <c r="AO539" s="118"/>
      <c r="AP539" s="118"/>
      <c r="AQ539" s="118"/>
      <c r="AR539" s="118"/>
      <c r="AS539" s="118"/>
      <c r="AT539" s="118"/>
      <c r="AU539" s="118"/>
      <c r="AV539" s="118"/>
      <c r="AW539" s="118"/>
      <c r="AX539" s="118"/>
      <c r="AY539" s="118"/>
      <c r="AZ539" s="118"/>
      <c r="BA539" s="118"/>
      <c r="BB539" s="119"/>
      <c r="BC539" s="119"/>
      <c r="BD539" s="118"/>
    </row>
    <row r="540" spans="20:56" x14ac:dyDescent="0.25">
      <c r="T540" s="118"/>
      <c r="U540" s="118"/>
      <c r="V540" s="118"/>
      <c r="W540" s="118"/>
      <c r="X540" s="118"/>
      <c r="Y540" s="118"/>
      <c r="Z540" s="118"/>
      <c r="AA540" s="118"/>
      <c r="AB540" s="118"/>
      <c r="AC540" s="118"/>
      <c r="AD540" s="118"/>
      <c r="AE540" s="118"/>
      <c r="AF540" s="118"/>
      <c r="AG540" s="118"/>
      <c r="AH540" s="118"/>
      <c r="AI540" s="118"/>
      <c r="AJ540" s="118"/>
      <c r="AK540" s="118"/>
      <c r="AL540" s="118"/>
      <c r="AM540" s="118"/>
      <c r="AN540" s="118"/>
      <c r="AO540" s="118"/>
      <c r="AP540" s="118"/>
      <c r="AQ540" s="118"/>
      <c r="AR540" s="118"/>
      <c r="AS540" s="118"/>
      <c r="AT540" s="118"/>
      <c r="AU540" s="118"/>
      <c r="AV540" s="118"/>
      <c r="AW540" s="118"/>
      <c r="AX540" s="118"/>
      <c r="AY540" s="118"/>
      <c r="AZ540" s="118"/>
      <c r="BA540" s="118"/>
      <c r="BB540" s="119"/>
      <c r="BC540" s="119"/>
      <c r="BD540" s="118"/>
    </row>
    <row r="541" spans="20:56" x14ac:dyDescent="0.25">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118"/>
      <c r="AO541" s="118"/>
      <c r="AP541" s="118"/>
      <c r="AQ541" s="118"/>
      <c r="AR541" s="118"/>
      <c r="AS541" s="118"/>
      <c r="AT541" s="118"/>
      <c r="AU541" s="118"/>
      <c r="AV541" s="118"/>
      <c r="AW541" s="118"/>
      <c r="AX541" s="118"/>
      <c r="AY541" s="118"/>
      <c r="AZ541" s="118"/>
      <c r="BA541" s="118"/>
      <c r="BB541" s="119"/>
      <c r="BC541" s="119"/>
      <c r="BD541" s="118"/>
    </row>
    <row r="542" spans="20:56" x14ac:dyDescent="0.25">
      <c r="T542" s="118"/>
      <c r="U542" s="118"/>
      <c r="V542" s="118"/>
      <c r="W542" s="118"/>
      <c r="X542" s="118"/>
      <c r="Y542" s="118"/>
      <c r="Z542" s="118"/>
      <c r="AA542" s="118"/>
      <c r="AB542" s="118"/>
      <c r="AC542" s="118"/>
      <c r="AD542" s="118"/>
      <c r="AE542" s="118"/>
      <c r="AF542" s="118"/>
      <c r="AG542" s="118"/>
      <c r="AH542" s="118"/>
      <c r="AI542" s="118"/>
      <c r="AJ542" s="118"/>
      <c r="AK542" s="118"/>
      <c r="AL542" s="118"/>
      <c r="AM542" s="118"/>
      <c r="AN542" s="118"/>
      <c r="AO542" s="118"/>
      <c r="AP542" s="118"/>
      <c r="AQ542" s="118"/>
      <c r="AR542" s="118"/>
      <c r="AS542" s="118"/>
      <c r="AT542" s="118"/>
      <c r="AU542" s="118"/>
      <c r="AV542" s="118"/>
      <c r="AW542" s="118"/>
      <c r="AX542" s="118"/>
      <c r="AY542" s="118"/>
      <c r="AZ542" s="118"/>
      <c r="BA542" s="118"/>
      <c r="BB542" s="119"/>
      <c r="BC542" s="119"/>
      <c r="BD542" s="118"/>
    </row>
    <row r="543" spans="20:56" x14ac:dyDescent="0.25">
      <c r="T543" s="118"/>
      <c r="U543" s="118"/>
      <c r="V543" s="118"/>
      <c r="W543" s="118"/>
      <c r="X543" s="118"/>
      <c r="Y543" s="118"/>
      <c r="Z543" s="118"/>
      <c r="AA543" s="118"/>
      <c r="AB543" s="118"/>
      <c r="AC543" s="118"/>
      <c r="AD543" s="118"/>
      <c r="AE543" s="118"/>
      <c r="AF543" s="118"/>
      <c r="AG543" s="118"/>
      <c r="AH543" s="118"/>
      <c r="AI543" s="118"/>
      <c r="AJ543" s="118"/>
      <c r="AK543" s="118"/>
      <c r="AL543" s="118"/>
      <c r="AM543" s="118"/>
      <c r="AN543" s="118"/>
      <c r="AO543" s="118"/>
      <c r="AP543" s="118"/>
      <c r="AQ543" s="118"/>
      <c r="AR543" s="118"/>
      <c r="AS543" s="118"/>
      <c r="AT543" s="118"/>
      <c r="AU543" s="118"/>
      <c r="AV543" s="118"/>
      <c r="AW543" s="118"/>
      <c r="AX543" s="118"/>
      <c r="AY543" s="118"/>
      <c r="AZ543" s="118"/>
      <c r="BA543" s="118"/>
      <c r="BB543" s="119"/>
      <c r="BC543" s="119"/>
      <c r="BD543" s="118"/>
    </row>
    <row r="544" spans="20:56" x14ac:dyDescent="0.25">
      <c r="T544" s="118"/>
      <c r="U544" s="118"/>
      <c r="V544" s="118"/>
      <c r="W544" s="118"/>
      <c r="X544" s="118"/>
      <c r="Y544" s="118"/>
      <c r="Z544" s="118"/>
      <c r="AA544" s="118"/>
      <c r="AB544" s="118"/>
      <c r="AC544" s="118"/>
      <c r="AD544" s="118"/>
      <c r="AE544" s="118"/>
      <c r="AF544" s="118"/>
      <c r="AG544" s="118"/>
      <c r="AH544" s="118"/>
      <c r="AI544" s="118"/>
      <c r="AJ544" s="118"/>
      <c r="AK544" s="118"/>
      <c r="AL544" s="118"/>
      <c r="AM544" s="118"/>
      <c r="AN544" s="118"/>
      <c r="AO544" s="118"/>
      <c r="AP544" s="118"/>
      <c r="AQ544" s="118"/>
      <c r="AR544" s="118"/>
      <c r="AS544" s="118"/>
      <c r="AT544" s="118"/>
      <c r="AU544" s="118"/>
      <c r="AV544" s="118"/>
      <c r="AW544" s="118"/>
      <c r="AX544" s="118"/>
      <c r="AY544" s="118"/>
      <c r="AZ544" s="118"/>
      <c r="BA544" s="118"/>
      <c r="BB544" s="119"/>
      <c r="BC544" s="119"/>
      <c r="BD544" s="118"/>
    </row>
    <row r="545" spans="20:56" x14ac:dyDescent="0.25">
      <c r="T545" s="118"/>
      <c r="U545" s="118"/>
      <c r="V545" s="118"/>
      <c r="W545" s="118"/>
      <c r="X545" s="118"/>
      <c r="Y545" s="118"/>
      <c r="Z545" s="118"/>
      <c r="AA545" s="118"/>
      <c r="AB545" s="118"/>
      <c r="AC545" s="118"/>
      <c r="AD545" s="118"/>
      <c r="AE545" s="118"/>
      <c r="AF545" s="118"/>
      <c r="AG545" s="118"/>
      <c r="AH545" s="118"/>
      <c r="AI545" s="118"/>
      <c r="AJ545" s="118"/>
      <c r="AK545" s="118"/>
      <c r="AL545" s="118"/>
      <c r="AM545" s="118"/>
      <c r="AN545" s="118"/>
      <c r="AO545" s="118"/>
      <c r="AP545" s="118"/>
      <c r="AQ545" s="118"/>
      <c r="AR545" s="118"/>
      <c r="AS545" s="118"/>
      <c r="AT545" s="118"/>
      <c r="AU545" s="118"/>
      <c r="AV545" s="118"/>
      <c r="AW545" s="118"/>
      <c r="AX545" s="118"/>
      <c r="AY545" s="118"/>
      <c r="AZ545" s="118"/>
      <c r="BA545" s="118"/>
      <c r="BB545" s="119"/>
      <c r="BC545" s="119"/>
      <c r="BD545" s="118"/>
    </row>
    <row r="546" spans="20:56" x14ac:dyDescent="0.25">
      <c r="T546" s="118"/>
      <c r="U546" s="118"/>
      <c r="V546" s="118"/>
      <c r="W546" s="118"/>
      <c r="X546" s="118"/>
      <c r="Y546" s="118"/>
      <c r="Z546" s="118"/>
      <c r="AA546" s="118"/>
      <c r="AB546" s="118"/>
      <c r="AC546" s="118"/>
      <c r="AD546" s="118"/>
      <c r="AE546" s="118"/>
      <c r="AF546" s="118"/>
      <c r="AG546" s="118"/>
      <c r="AH546" s="118"/>
      <c r="AI546" s="118"/>
      <c r="AJ546" s="118"/>
      <c r="AK546" s="118"/>
      <c r="AL546" s="118"/>
      <c r="AM546" s="118"/>
      <c r="AN546" s="118"/>
      <c r="AO546" s="118"/>
      <c r="AP546" s="118"/>
      <c r="AQ546" s="118"/>
      <c r="AR546" s="118"/>
      <c r="AS546" s="118"/>
      <c r="AT546" s="118"/>
      <c r="AU546" s="118"/>
      <c r="AV546" s="118"/>
      <c r="AW546" s="118"/>
      <c r="AX546" s="118"/>
      <c r="AY546" s="118"/>
      <c r="AZ546" s="118"/>
      <c r="BA546" s="118"/>
      <c r="BB546" s="119"/>
      <c r="BC546" s="119"/>
      <c r="BD546" s="118"/>
    </row>
    <row r="547" spans="20:56" x14ac:dyDescent="0.25">
      <c r="T547" s="118"/>
      <c r="U547" s="118"/>
      <c r="V547" s="118"/>
      <c r="W547" s="118"/>
      <c r="X547" s="118"/>
      <c r="Y547" s="118"/>
      <c r="Z547" s="118"/>
      <c r="AA547" s="118"/>
      <c r="AB547" s="118"/>
      <c r="AC547" s="118"/>
      <c r="AD547" s="118"/>
      <c r="AE547" s="118"/>
      <c r="AF547" s="118"/>
      <c r="AG547" s="118"/>
      <c r="AH547" s="118"/>
      <c r="AI547" s="118"/>
      <c r="AJ547" s="118"/>
      <c r="AK547" s="118"/>
      <c r="AL547" s="118"/>
      <c r="AM547" s="118"/>
      <c r="AN547" s="118"/>
      <c r="AO547" s="118"/>
      <c r="AP547" s="118"/>
      <c r="AQ547" s="118"/>
      <c r="AR547" s="118"/>
      <c r="AS547" s="118"/>
      <c r="AT547" s="118"/>
      <c r="AU547" s="118"/>
      <c r="AV547" s="118"/>
      <c r="AW547" s="118"/>
      <c r="AX547" s="118"/>
      <c r="AY547" s="118"/>
      <c r="AZ547" s="118"/>
      <c r="BA547" s="118"/>
      <c r="BB547" s="119"/>
      <c r="BC547" s="119"/>
      <c r="BD547" s="118"/>
    </row>
    <row r="548" spans="20:56" x14ac:dyDescent="0.25">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c r="AT548" s="118"/>
      <c r="AU548" s="118"/>
      <c r="AV548" s="118"/>
      <c r="AW548" s="118"/>
      <c r="AX548" s="118"/>
      <c r="AY548" s="118"/>
      <c r="AZ548" s="118"/>
      <c r="BA548" s="118"/>
      <c r="BB548" s="119"/>
      <c r="BC548" s="119"/>
      <c r="BD548" s="118"/>
    </row>
    <row r="549" spans="20:56" x14ac:dyDescent="0.25">
      <c r="T549" s="118"/>
      <c r="U549" s="118"/>
      <c r="V549" s="118"/>
      <c r="W549" s="118"/>
      <c r="X549" s="118"/>
      <c r="Y549" s="118"/>
      <c r="Z549" s="118"/>
      <c r="AA549" s="118"/>
      <c r="AB549" s="118"/>
      <c r="AC549" s="118"/>
      <c r="AD549" s="118"/>
      <c r="AE549" s="118"/>
      <c r="AF549" s="118"/>
      <c r="AG549" s="118"/>
      <c r="AH549" s="118"/>
      <c r="AI549" s="118"/>
      <c r="AJ549" s="118"/>
      <c r="AK549" s="118"/>
      <c r="AL549" s="118"/>
      <c r="AM549" s="118"/>
      <c r="AN549" s="118"/>
      <c r="AO549" s="118"/>
      <c r="AP549" s="118"/>
      <c r="AQ549" s="118"/>
      <c r="AR549" s="118"/>
      <c r="AS549" s="118"/>
      <c r="AT549" s="118"/>
      <c r="AU549" s="118"/>
      <c r="AV549" s="118"/>
      <c r="AW549" s="118"/>
      <c r="AX549" s="118"/>
      <c r="AY549" s="118"/>
      <c r="AZ549" s="118"/>
      <c r="BA549" s="118"/>
      <c r="BB549" s="119"/>
      <c r="BC549" s="119"/>
      <c r="BD549" s="118"/>
    </row>
    <row r="550" spans="20:56" x14ac:dyDescent="0.25">
      <c r="T550" s="118"/>
      <c r="U550" s="118"/>
      <c r="V550" s="118"/>
      <c r="W550" s="118"/>
      <c r="X550" s="118"/>
      <c r="Y550" s="118"/>
      <c r="Z550" s="118"/>
      <c r="AA550" s="118"/>
      <c r="AB550" s="118"/>
      <c r="AC550" s="118"/>
      <c r="AD550" s="118"/>
      <c r="AE550" s="118"/>
      <c r="AF550" s="118"/>
      <c r="AG550" s="118"/>
      <c r="AH550" s="118"/>
      <c r="AI550" s="118"/>
      <c r="AJ550" s="118"/>
      <c r="AK550" s="118"/>
      <c r="AL550" s="118"/>
      <c r="AM550" s="118"/>
      <c r="AN550" s="118"/>
      <c r="AO550" s="118"/>
      <c r="AP550" s="118"/>
      <c r="AQ550" s="118"/>
      <c r="AR550" s="118"/>
      <c r="AS550" s="118"/>
      <c r="AT550" s="118"/>
      <c r="AU550" s="118"/>
      <c r="AV550" s="118"/>
      <c r="AW550" s="118"/>
      <c r="AX550" s="118"/>
      <c r="AY550" s="118"/>
      <c r="AZ550" s="118"/>
      <c r="BA550" s="118"/>
      <c r="BB550" s="119"/>
      <c r="BC550" s="119"/>
      <c r="BD550" s="118"/>
    </row>
    <row r="551" spans="20:56" x14ac:dyDescent="0.25">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118"/>
      <c r="AO551" s="118"/>
      <c r="AP551" s="118"/>
      <c r="AQ551" s="118"/>
      <c r="AR551" s="118"/>
      <c r="AS551" s="118"/>
      <c r="AT551" s="118"/>
      <c r="AU551" s="118"/>
      <c r="AV551" s="118"/>
      <c r="AW551" s="118"/>
      <c r="AX551" s="118"/>
      <c r="AY551" s="118"/>
      <c r="AZ551" s="118"/>
      <c r="BA551" s="118"/>
      <c r="BB551" s="119"/>
      <c r="BC551" s="119"/>
      <c r="BD551" s="118"/>
    </row>
    <row r="552" spans="20:56" x14ac:dyDescent="0.25">
      <c r="T552" s="118"/>
      <c r="U552" s="118"/>
      <c r="V552" s="118"/>
      <c r="W552" s="118"/>
      <c r="X552" s="118"/>
      <c r="Y552" s="118"/>
      <c r="Z552" s="118"/>
      <c r="AA552" s="118"/>
      <c r="AB552" s="118"/>
      <c r="AC552" s="118"/>
      <c r="AD552" s="118"/>
      <c r="AE552" s="118"/>
      <c r="AF552" s="118"/>
      <c r="AG552" s="118"/>
      <c r="AH552" s="118"/>
      <c r="AI552" s="118"/>
      <c r="AJ552" s="118"/>
      <c r="AK552" s="118"/>
      <c r="AL552" s="118"/>
      <c r="AM552" s="118"/>
      <c r="AN552" s="118"/>
      <c r="AO552" s="118"/>
      <c r="AP552" s="118"/>
      <c r="AQ552" s="118"/>
      <c r="AR552" s="118"/>
      <c r="AS552" s="118"/>
      <c r="AT552" s="118"/>
      <c r="AU552" s="118"/>
      <c r="AV552" s="118"/>
      <c r="AW552" s="118"/>
      <c r="AX552" s="118"/>
      <c r="AY552" s="118"/>
      <c r="AZ552" s="118"/>
      <c r="BA552" s="118"/>
      <c r="BB552" s="119"/>
      <c r="BC552" s="119"/>
      <c r="BD552" s="118"/>
    </row>
    <row r="553" spans="20:56" x14ac:dyDescent="0.25">
      <c r="T553" s="118"/>
      <c r="U553" s="118"/>
      <c r="V553" s="118"/>
      <c r="W553" s="118"/>
      <c r="X553" s="118"/>
      <c r="Y553" s="118"/>
      <c r="Z553" s="118"/>
      <c r="AA553" s="118"/>
      <c r="AB553" s="118"/>
      <c r="AC553" s="118"/>
      <c r="AD553" s="118"/>
      <c r="AE553" s="118"/>
      <c r="AF553" s="118"/>
      <c r="AG553" s="118"/>
      <c r="AH553" s="118"/>
      <c r="AI553" s="118"/>
      <c r="AJ553" s="118"/>
      <c r="AK553" s="118"/>
      <c r="AL553" s="118"/>
      <c r="AM553" s="118"/>
      <c r="AN553" s="118"/>
      <c r="AO553" s="118"/>
      <c r="AP553" s="118"/>
      <c r="AQ553" s="118"/>
      <c r="AR553" s="118"/>
      <c r="AS553" s="118"/>
      <c r="AT553" s="118"/>
      <c r="AU553" s="118"/>
      <c r="AV553" s="118"/>
      <c r="AW553" s="118"/>
      <c r="AX553" s="118"/>
      <c r="AY553" s="118"/>
      <c r="AZ553" s="118"/>
      <c r="BA553" s="118"/>
      <c r="BB553" s="119"/>
      <c r="BC553" s="119"/>
      <c r="BD553" s="118"/>
    </row>
    <row r="554" spans="20:56" x14ac:dyDescent="0.25">
      <c r="T554" s="118"/>
      <c r="U554" s="118"/>
      <c r="V554" s="118"/>
      <c r="W554" s="118"/>
      <c r="X554" s="118"/>
      <c r="Y554" s="118"/>
      <c r="Z554" s="118"/>
      <c r="AA554" s="118"/>
      <c r="AB554" s="118"/>
      <c r="AC554" s="118"/>
      <c r="AD554" s="118"/>
      <c r="AE554" s="118"/>
      <c r="AF554" s="118"/>
      <c r="AG554" s="118"/>
      <c r="AH554" s="118"/>
      <c r="AI554" s="118"/>
      <c r="AJ554" s="118"/>
      <c r="AK554" s="118"/>
      <c r="AL554" s="118"/>
      <c r="AM554" s="118"/>
      <c r="AN554" s="118"/>
      <c r="AO554" s="118"/>
      <c r="AP554" s="118"/>
      <c r="AQ554" s="118"/>
      <c r="AR554" s="118"/>
      <c r="AS554" s="118"/>
      <c r="AT554" s="118"/>
      <c r="AU554" s="118"/>
      <c r="AV554" s="118"/>
      <c r="AW554" s="118"/>
      <c r="AX554" s="118"/>
      <c r="AY554" s="118"/>
      <c r="AZ554" s="118"/>
      <c r="BA554" s="118"/>
      <c r="BB554" s="119"/>
      <c r="BC554" s="119"/>
      <c r="BD554" s="118"/>
    </row>
    <row r="555" spans="20:56" x14ac:dyDescent="0.25">
      <c r="T555" s="118"/>
      <c r="U555" s="118"/>
      <c r="V555" s="118"/>
      <c r="W555" s="118"/>
      <c r="X555" s="118"/>
      <c r="Y555" s="118"/>
      <c r="Z555" s="118"/>
      <c r="AA555" s="118"/>
      <c r="AB555" s="118"/>
      <c r="AC555" s="118"/>
      <c r="AD555" s="118"/>
      <c r="AE555" s="118"/>
      <c r="AF555" s="118"/>
      <c r="AG555" s="118"/>
      <c r="AH555" s="118"/>
      <c r="AI555" s="118"/>
      <c r="AJ555" s="118"/>
      <c r="AK555" s="118"/>
      <c r="AL555" s="118"/>
      <c r="AM555" s="118"/>
      <c r="AN555" s="118"/>
      <c r="AO555" s="118"/>
      <c r="AP555" s="118"/>
      <c r="AQ555" s="118"/>
      <c r="AR555" s="118"/>
      <c r="AS555" s="118"/>
      <c r="AT555" s="118"/>
      <c r="AU555" s="118"/>
      <c r="AV555" s="118"/>
      <c r="AW555" s="118"/>
      <c r="AX555" s="118"/>
      <c r="AY555" s="118"/>
      <c r="AZ555" s="118"/>
      <c r="BA555" s="118"/>
      <c r="BB555" s="119"/>
      <c r="BC555" s="119"/>
      <c r="BD555" s="118"/>
    </row>
    <row r="556" spans="20:56" x14ac:dyDescent="0.25">
      <c r="T556" s="118"/>
      <c r="U556" s="118"/>
      <c r="V556" s="118"/>
      <c r="W556" s="118"/>
      <c r="X556" s="118"/>
      <c r="Y556" s="118"/>
      <c r="Z556" s="118"/>
      <c r="AA556" s="118"/>
      <c r="AB556" s="118"/>
      <c r="AC556" s="118"/>
      <c r="AD556" s="118"/>
      <c r="AE556" s="118"/>
      <c r="AF556" s="118"/>
      <c r="AG556" s="118"/>
      <c r="AH556" s="118"/>
      <c r="AI556" s="118"/>
      <c r="AJ556" s="118"/>
      <c r="AK556" s="118"/>
      <c r="AL556" s="118"/>
      <c r="AM556" s="118"/>
      <c r="AN556" s="118"/>
      <c r="AO556" s="118"/>
      <c r="AP556" s="118"/>
      <c r="AQ556" s="118"/>
      <c r="AR556" s="118"/>
      <c r="AS556" s="118"/>
      <c r="AT556" s="118"/>
      <c r="AU556" s="118"/>
      <c r="AV556" s="118"/>
      <c r="AW556" s="118"/>
      <c r="AX556" s="118"/>
      <c r="AY556" s="118"/>
      <c r="AZ556" s="118"/>
      <c r="BA556" s="118"/>
      <c r="BB556" s="119"/>
      <c r="BC556" s="119"/>
      <c r="BD556" s="118"/>
    </row>
    <row r="557" spans="20:56" x14ac:dyDescent="0.25">
      <c r="T557" s="118"/>
      <c r="U557" s="118"/>
      <c r="V557" s="118"/>
      <c r="W557" s="118"/>
      <c r="X557" s="118"/>
      <c r="Y557" s="118"/>
      <c r="Z557" s="118"/>
      <c r="AA557" s="118"/>
      <c r="AB557" s="118"/>
      <c r="AC557" s="118"/>
      <c r="AD557" s="118"/>
      <c r="AE557" s="118"/>
      <c r="AF557" s="118"/>
      <c r="AG557" s="118"/>
      <c r="AH557" s="118"/>
      <c r="AI557" s="118"/>
      <c r="AJ557" s="118"/>
      <c r="AK557" s="118"/>
      <c r="AL557" s="118"/>
      <c r="AM557" s="118"/>
      <c r="AN557" s="118"/>
      <c r="AO557" s="118"/>
      <c r="AP557" s="118"/>
      <c r="AQ557" s="118"/>
      <c r="AR557" s="118"/>
      <c r="AS557" s="118"/>
      <c r="AT557" s="118"/>
      <c r="AU557" s="118"/>
      <c r="AV557" s="118"/>
      <c r="AW557" s="118"/>
      <c r="AX557" s="118"/>
      <c r="AY557" s="118"/>
      <c r="AZ557" s="118"/>
      <c r="BA557" s="118"/>
      <c r="BB557" s="119"/>
      <c r="BC557" s="119"/>
      <c r="BD557" s="118"/>
    </row>
    <row r="558" spans="20:56" x14ac:dyDescent="0.25">
      <c r="T558" s="118"/>
      <c r="U558" s="118"/>
      <c r="V558" s="118"/>
      <c r="W558" s="118"/>
      <c r="X558" s="118"/>
      <c r="Y558" s="118"/>
      <c r="Z558" s="118"/>
      <c r="AA558" s="118"/>
      <c r="AB558" s="118"/>
      <c r="AC558" s="118"/>
      <c r="AD558" s="118"/>
      <c r="AE558" s="118"/>
      <c r="AF558" s="118"/>
      <c r="AG558" s="118"/>
      <c r="AH558" s="118"/>
      <c r="AI558" s="118"/>
      <c r="AJ558" s="118"/>
      <c r="AK558" s="118"/>
      <c r="AL558" s="118"/>
      <c r="AM558" s="118"/>
      <c r="AN558" s="118"/>
      <c r="AO558" s="118"/>
      <c r="AP558" s="118"/>
      <c r="AQ558" s="118"/>
      <c r="AR558" s="118"/>
      <c r="AS558" s="118"/>
      <c r="AT558" s="118"/>
      <c r="AU558" s="118"/>
      <c r="AV558" s="118"/>
      <c r="AW558" s="118"/>
      <c r="AX558" s="118"/>
      <c r="AY558" s="118"/>
      <c r="AZ558" s="118"/>
      <c r="BA558" s="118"/>
      <c r="BB558" s="119"/>
      <c r="BC558" s="119"/>
      <c r="BD558" s="118"/>
    </row>
    <row r="559" spans="20:56" x14ac:dyDescent="0.25">
      <c r="T559" s="118"/>
      <c r="U559" s="118"/>
      <c r="V559" s="118"/>
      <c r="W559" s="118"/>
      <c r="X559" s="118"/>
      <c r="Y559" s="118"/>
      <c r="Z559" s="118"/>
      <c r="AA559" s="118"/>
      <c r="AB559" s="118"/>
      <c r="AC559" s="118"/>
      <c r="AD559" s="118"/>
      <c r="AE559" s="118"/>
      <c r="AF559" s="118"/>
      <c r="AG559" s="118"/>
      <c r="AH559" s="118"/>
      <c r="AI559" s="118"/>
      <c r="AJ559" s="118"/>
      <c r="AK559" s="118"/>
      <c r="AL559" s="118"/>
      <c r="AM559" s="118"/>
      <c r="AN559" s="118"/>
      <c r="AO559" s="118"/>
      <c r="AP559" s="118"/>
      <c r="AQ559" s="118"/>
      <c r="AR559" s="118"/>
      <c r="AS559" s="118"/>
      <c r="AT559" s="118"/>
      <c r="AU559" s="118"/>
      <c r="AV559" s="118"/>
      <c r="AW559" s="118"/>
      <c r="AX559" s="118"/>
      <c r="AY559" s="118"/>
      <c r="AZ559" s="118"/>
      <c r="BA559" s="118"/>
      <c r="BB559" s="119"/>
      <c r="BC559" s="119"/>
      <c r="BD559" s="118"/>
    </row>
    <row r="560" spans="20:56" x14ac:dyDescent="0.25">
      <c r="T560" s="118"/>
      <c r="U560" s="118"/>
      <c r="V560" s="118"/>
      <c r="W560" s="118"/>
      <c r="X560" s="118"/>
      <c r="Y560" s="118"/>
      <c r="Z560" s="118"/>
      <c r="AA560" s="118"/>
      <c r="AB560" s="118"/>
      <c r="AC560" s="118"/>
      <c r="AD560" s="118"/>
      <c r="AE560" s="118"/>
      <c r="AF560" s="118"/>
      <c r="AG560" s="118"/>
      <c r="AH560" s="118"/>
      <c r="AI560" s="118"/>
      <c r="AJ560" s="118"/>
      <c r="AK560" s="118"/>
      <c r="AL560" s="118"/>
      <c r="AM560" s="118"/>
      <c r="AN560" s="118"/>
      <c r="AO560" s="118"/>
      <c r="AP560" s="118"/>
      <c r="AQ560" s="118"/>
      <c r="AR560" s="118"/>
      <c r="AS560" s="118"/>
      <c r="AT560" s="118"/>
      <c r="AU560" s="118"/>
      <c r="AV560" s="118"/>
      <c r="AW560" s="118"/>
      <c r="AX560" s="118"/>
      <c r="AY560" s="118"/>
      <c r="AZ560" s="118"/>
      <c r="BA560" s="118"/>
      <c r="BB560" s="119"/>
      <c r="BC560" s="119"/>
      <c r="BD560" s="118"/>
    </row>
    <row r="561" spans="20:56" x14ac:dyDescent="0.25">
      <c r="T561" s="118"/>
      <c r="U561" s="118"/>
      <c r="V561" s="118"/>
      <c r="W561" s="118"/>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c r="AT561" s="118"/>
      <c r="AU561" s="118"/>
      <c r="AV561" s="118"/>
      <c r="AW561" s="118"/>
      <c r="AX561" s="118"/>
      <c r="AY561" s="118"/>
      <c r="AZ561" s="118"/>
      <c r="BA561" s="118"/>
      <c r="BB561" s="119"/>
      <c r="BC561" s="119"/>
      <c r="BD561" s="118"/>
    </row>
    <row r="562" spans="20:56" x14ac:dyDescent="0.25">
      <c r="T562" s="118"/>
      <c r="U562" s="118"/>
      <c r="V562" s="118"/>
      <c r="W562" s="118"/>
      <c r="X562" s="118"/>
      <c r="Y562" s="118"/>
      <c r="Z562" s="118"/>
      <c r="AA562" s="118"/>
      <c r="AB562" s="118"/>
      <c r="AC562" s="118"/>
      <c r="AD562" s="118"/>
      <c r="AE562" s="118"/>
      <c r="AF562" s="118"/>
      <c r="AG562" s="118"/>
      <c r="AH562" s="118"/>
      <c r="AI562" s="118"/>
      <c r="AJ562" s="118"/>
      <c r="AK562" s="118"/>
      <c r="AL562" s="118"/>
      <c r="AM562" s="118"/>
      <c r="AN562" s="118"/>
      <c r="AO562" s="118"/>
      <c r="AP562" s="118"/>
      <c r="AQ562" s="118"/>
      <c r="AR562" s="118"/>
      <c r="AS562" s="118"/>
      <c r="AT562" s="118"/>
      <c r="AU562" s="118"/>
      <c r="AV562" s="118"/>
      <c r="AW562" s="118"/>
      <c r="AX562" s="118"/>
      <c r="AY562" s="118"/>
      <c r="AZ562" s="118"/>
      <c r="BA562" s="118"/>
      <c r="BB562" s="119"/>
      <c r="BC562" s="119"/>
      <c r="BD562" s="118"/>
    </row>
    <row r="563" spans="20:56" x14ac:dyDescent="0.25">
      <c r="T563" s="118"/>
      <c r="U563" s="118"/>
      <c r="V563" s="118"/>
      <c r="W563" s="118"/>
      <c r="X563" s="118"/>
      <c r="Y563" s="118"/>
      <c r="Z563" s="118"/>
      <c r="AA563" s="118"/>
      <c r="AB563" s="118"/>
      <c r="AC563" s="118"/>
      <c r="AD563" s="118"/>
      <c r="AE563" s="118"/>
      <c r="AF563" s="118"/>
      <c r="AG563" s="118"/>
      <c r="AH563" s="118"/>
      <c r="AI563" s="118"/>
      <c r="AJ563" s="118"/>
      <c r="AK563" s="118"/>
      <c r="AL563" s="118"/>
      <c r="AM563" s="118"/>
      <c r="AN563" s="118"/>
      <c r="AO563" s="118"/>
      <c r="AP563" s="118"/>
      <c r="AQ563" s="118"/>
      <c r="AR563" s="118"/>
      <c r="AS563" s="118"/>
      <c r="AT563" s="118"/>
      <c r="AU563" s="118"/>
      <c r="AV563" s="118"/>
      <c r="AW563" s="118"/>
      <c r="AX563" s="118"/>
      <c r="AY563" s="118"/>
      <c r="AZ563" s="118"/>
      <c r="BA563" s="118"/>
      <c r="BB563" s="119"/>
      <c r="BC563" s="119"/>
      <c r="BD563" s="118"/>
    </row>
    <row r="564" spans="20:56" x14ac:dyDescent="0.25">
      <c r="T564" s="118"/>
      <c r="U564" s="118"/>
      <c r="V564" s="118"/>
      <c r="W564" s="118"/>
      <c r="X564" s="118"/>
      <c r="Y564" s="118"/>
      <c r="Z564" s="118"/>
      <c r="AA564" s="118"/>
      <c r="AB564" s="118"/>
      <c r="AC564" s="118"/>
      <c r="AD564" s="118"/>
      <c r="AE564" s="118"/>
      <c r="AF564" s="118"/>
      <c r="AG564" s="118"/>
      <c r="AH564" s="118"/>
      <c r="AI564" s="118"/>
      <c r="AJ564" s="118"/>
      <c r="AK564" s="118"/>
      <c r="AL564" s="118"/>
      <c r="AM564" s="118"/>
      <c r="AN564" s="118"/>
      <c r="AO564" s="118"/>
      <c r="AP564" s="118"/>
      <c r="AQ564" s="118"/>
      <c r="AR564" s="118"/>
      <c r="AS564" s="118"/>
      <c r="AT564" s="118"/>
      <c r="AU564" s="118"/>
      <c r="AV564" s="118"/>
      <c r="AW564" s="118"/>
      <c r="AX564" s="118"/>
      <c r="AY564" s="118"/>
      <c r="AZ564" s="118"/>
      <c r="BA564" s="118"/>
      <c r="BB564" s="119"/>
      <c r="BC564" s="119"/>
      <c r="BD564" s="118"/>
    </row>
    <row r="565" spans="20:56" x14ac:dyDescent="0.25">
      <c r="T565" s="118"/>
      <c r="U565" s="118"/>
      <c r="V565" s="118"/>
      <c r="W565" s="118"/>
      <c r="X565" s="118"/>
      <c r="Y565" s="118"/>
      <c r="Z565" s="118"/>
      <c r="AA565" s="118"/>
      <c r="AB565" s="118"/>
      <c r="AC565" s="118"/>
      <c r="AD565" s="118"/>
      <c r="AE565" s="118"/>
      <c r="AF565" s="118"/>
      <c r="AG565" s="118"/>
      <c r="AH565" s="118"/>
      <c r="AI565" s="118"/>
      <c r="AJ565" s="118"/>
      <c r="AK565" s="118"/>
      <c r="AL565" s="118"/>
      <c r="AM565" s="118"/>
      <c r="AN565" s="118"/>
      <c r="AO565" s="118"/>
      <c r="AP565" s="118"/>
      <c r="AQ565" s="118"/>
      <c r="AR565" s="118"/>
      <c r="AS565" s="118"/>
      <c r="AT565" s="118"/>
      <c r="AU565" s="118"/>
      <c r="AV565" s="118"/>
      <c r="AW565" s="118"/>
      <c r="AX565" s="118"/>
      <c r="AY565" s="118"/>
      <c r="AZ565" s="118"/>
      <c r="BA565" s="118"/>
      <c r="BB565" s="119"/>
      <c r="BC565" s="119"/>
      <c r="BD565" s="118"/>
    </row>
    <row r="566" spans="20:56" x14ac:dyDescent="0.25">
      <c r="T566" s="118"/>
      <c r="U566" s="118"/>
      <c r="V566" s="118"/>
      <c r="W566" s="118"/>
      <c r="X566" s="118"/>
      <c r="Y566" s="118"/>
      <c r="Z566" s="118"/>
      <c r="AA566" s="118"/>
      <c r="AB566" s="118"/>
      <c r="AC566" s="118"/>
      <c r="AD566" s="118"/>
      <c r="AE566" s="118"/>
      <c r="AF566" s="118"/>
      <c r="AG566" s="118"/>
      <c r="AH566" s="118"/>
      <c r="AI566" s="118"/>
      <c r="AJ566" s="118"/>
      <c r="AK566" s="118"/>
      <c r="AL566" s="118"/>
      <c r="AM566" s="118"/>
      <c r="AN566" s="118"/>
      <c r="AO566" s="118"/>
      <c r="AP566" s="118"/>
      <c r="AQ566" s="118"/>
      <c r="AR566" s="118"/>
      <c r="AS566" s="118"/>
      <c r="AT566" s="118"/>
      <c r="AU566" s="118"/>
      <c r="AV566" s="118"/>
      <c r="AW566" s="118"/>
      <c r="AX566" s="118"/>
      <c r="AY566" s="118"/>
      <c r="AZ566" s="118"/>
      <c r="BA566" s="118"/>
      <c r="BB566" s="119"/>
      <c r="BC566" s="119"/>
      <c r="BD566" s="118"/>
    </row>
    <row r="567" spans="20:56" x14ac:dyDescent="0.25">
      <c r="T567" s="118"/>
      <c r="U567" s="118"/>
      <c r="V567" s="118"/>
      <c r="W567" s="118"/>
      <c r="X567" s="118"/>
      <c r="Y567" s="118"/>
      <c r="Z567" s="118"/>
      <c r="AA567" s="118"/>
      <c r="AB567" s="118"/>
      <c r="AC567" s="118"/>
      <c r="AD567" s="118"/>
      <c r="AE567" s="118"/>
      <c r="AF567" s="118"/>
      <c r="AG567" s="118"/>
      <c r="AH567" s="118"/>
      <c r="AI567" s="118"/>
      <c r="AJ567" s="118"/>
      <c r="AK567" s="118"/>
      <c r="AL567" s="118"/>
      <c r="AM567" s="118"/>
      <c r="AN567" s="118"/>
      <c r="AO567" s="118"/>
      <c r="AP567" s="118"/>
      <c r="AQ567" s="118"/>
      <c r="AR567" s="118"/>
      <c r="AS567" s="118"/>
      <c r="AT567" s="118"/>
      <c r="AU567" s="118"/>
      <c r="AV567" s="118"/>
      <c r="AW567" s="118"/>
      <c r="AX567" s="118"/>
      <c r="AY567" s="118"/>
      <c r="AZ567" s="118"/>
      <c r="BA567" s="118"/>
      <c r="BB567" s="119"/>
      <c r="BC567" s="119"/>
      <c r="BD567" s="118"/>
    </row>
    <row r="568" spans="20:56" x14ac:dyDescent="0.25">
      <c r="T568" s="118"/>
      <c r="U568" s="118"/>
      <c r="V568" s="118"/>
      <c r="W568" s="118"/>
      <c r="X568" s="118"/>
      <c r="Y568" s="118"/>
      <c r="Z568" s="118"/>
      <c r="AA568" s="118"/>
      <c r="AB568" s="118"/>
      <c r="AC568" s="118"/>
      <c r="AD568" s="118"/>
      <c r="AE568" s="118"/>
      <c r="AF568" s="118"/>
      <c r="AG568" s="118"/>
      <c r="AH568" s="118"/>
      <c r="AI568" s="118"/>
      <c r="AJ568" s="118"/>
      <c r="AK568" s="118"/>
      <c r="AL568" s="118"/>
      <c r="AM568" s="118"/>
      <c r="AN568" s="118"/>
      <c r="AO568" s="118"/>
      <c r="AP568" s="118"/>
      <c r="AQ568" s="118"/>
      <c r="AR568" s="118"/>
      <c r="AS568" s="118"/>
      <c r="AT568" s="118"/>
      <c r="AU568" s="118"/>
      <c r="AV568" s="118"/>
      <c r="AW568" s="118"/>
      <c r="AX568" s="118"/>
      <c r="AY568" s="118"/>
      <c r="AZ568" s="118"/>
      <c r="BA568" s="118"/>
      <c r="BB568" s="119"/>
      <c r="BC568" s="119"/>
      <c r="BD568" s="118"/>
    </row>
    <row r="569" spans="20:56" x14ac:dyDescent="0.25">
      <c r="T569" s="118"/>
      <c r="U569" s="118"/>
      <c r="V569" s="118"/>
      <c r="W569" s="118"/>
      <c r="X569" s="118"/>
      <c r="Y569" s="118"/>
      <c r="Z569" s="118"/>
      <c r="AA569" s="118"/>
      <c r="AB569" s="118"/>
      <c r="AC569" s="118"/>
      <c r="AD569" s="118"/>
      <c r="AE569" s="118"/>
      <c r="AF569" s="118"/>
      <c r="AG569" s="118"/>
      <c r="AH569" s="118"/>
      <c r="AI569" s="118"/>
      <c r="AJ569" s="118"/>
      <c r="AK569" s="118"/>
      <c r="AL569" s="118"/>
      <c r="AM569" s="118"/>
      <c r="AN569" s="118"/>
      <c r="AO569" s="118"/>
      <c r="AP569" s="118"/>
      <c r="AQ569" s="118"/>
      <c r="AR569" s="118"/>
      <c r="AS569" s="118"/>
      <c r="AT569" s="118"/>
      <c r="AU569" s="118"/>
      <c r="AV569" s="118"/>
      <c r="AW569" s="118"/>
      <c r="AX569" s="118"/>
      <c r="AY569" s="118"/>
      <c r="AZ569" s="118"/>
      <c r="BA569" s="118"/>
      <c r="BB569" s="119"/>
      <c r="BC569" s="119"/>
      <c r="BD569" s="118"/>
    </row>
    <row r="570" spans="20:56" x14ac:dyDescent="0.25">
      <c r="T570" s="118"/>
      <c r="U570" s="118"/>
      <c r="V570" s="118"/>
      <c r="W570" s="118"/>
      <c r="X570" s="118"/>
      <c r="Y570" s="118"/>
      <c r="Z570" s="118"/>
      <c r="AA570" s="118"/>
      <c r="AB570" s="118"/>
      <c r="AC570" s="118"/>
      <c r="AD570" s="118"/>
      <c r="AE570" s="118"/>
      <c r="AF570" s="118"/>
      <c r="AG570" s="118"/>
      <c r="AH570" s="118"/>
      <c r="AI570" s="118"/>
      <c r="AJ570" s="118"/>
      <c r="AK570" s="118"/>
      <c r="AL570" s="118"/>
      <c r="AM570" s="118"/>
      <c r="AN570" s="118"/>
      <c r="AO570" s="118"/>
      <c r="AP570" s="118"/>
      <c r="AQ570" s="118"/>
      <c r="AR570" s="118"/>
      <c r="AS570" s="118"/>
      <c r="AT570" s="118"/>
      <c r="AU570" s="118"/>
      <c r="AV570" s="118"/>
      <c r="AW570" s="118"/>
      <c r="AX570" s="118"/>
      <c r="AY570" s="118"/>
      <c r="AZ570" s="118"/>
      <c r="BA570" s="118"/>
      <c r="BB570" s="119"/>
      <c r="BC570" s="119"/>
      <c r="BD570" s="118"/>
    </row>
    <row r="571" spans="20:56" x14ac:dyDescent="0.25">
      <c r="T571" s="118"/>
      <c r="U571" s="118"/>
      <c r="V571" s="118"/>
      <c r="W571" s="118"/>
      <c r="X571" s="118"/>
      <c r="Y571" s="118"/>
      <c r="Z571" s="118"/>
      <c r="AA571" s="118"/>
      <c r="AB571" s="118"/>
      <c r="AC571" s="118"/>
      <c r="AD571" s="118"/>
      <c r="AE571" s="118"/>
      <c r="AF571" s="118"/>
      <c r="AG571" s="118"/>
      <c r="AH571" s="118"/>
      <c r="AI571" s="118"/>
      <c r="AJ571" s="118"/>
      <c r="AK571" s="118"/>
      <c r="AL571" s="118"/>
      <c r="AM571" s="118"/>
      <c r="AN571" s="118"/>
      <c r="AO571" s="118"/>
      <c r="AP571" s="118"/>
      <c r="AQ571" s="118"/>
      <c r="AR571" s="118"/>
      <c r="AS571" s="118"/>
      <c r="AT571" s="118"/>
      <c r="AU571" s="118"/>
      <c r="AV571" s="118"/>
      <c r="AW571" s="118"/>
      <c r="AX571" s="118"/>
      <c r="AY571" s="118"/>
      <c r="AZ571" s="118"/>
      <c r="BA571" s="118"/>
      <c r="BB571" s="119"/>
      <c r="BC571" s="119"/>
      <c r="BD571" s="118"/>
    </row>
    <row r="572" spans="20:56" x14ac:dyDescent="0.25">
      <c r="T572" s="118"/>
      <c r="U572" s="118"/>
      <c r="V572" s="118"/>
      <c r="W572" s="118"/>
      <c r="X572" s="118"/>
      <c r="Y572" s="118"/>
      <c r="Z572" s="118"/>
      <c r="AA572" s="118"/>
      <c r="AB572" s="118"/>
      <c r="AC572" s="118"/>
      <c r="AD572" s="118"/>
      <c r="AE572" s="118"/>
      <c r="AF572" s="118"/>
      <c r="AG572" s="118"/>
      <c r="AH572" s="118"/>
      <c r="AI572" s="118"/>
      <c r="AJ572" s="118"/>
      <c r="AK572" s="118"/>
      <c r="AL572" s="118"/>
      <c r="AM572" s="118"/>
      <c r="AN572" s="118"/>
      <c r="AO572" s="118"/>
      <c r="AP572" s="118"/>
      <c r="AQ572" s="118"/>
      <c r="AR572" s="118"/>
      <c r="AS572" s="118"/>
      <c r="AT572" s="118"/>
      <c r="AU572" s="118"/>
      <c r="AV572" s="118"/>
      <c r="AW572" s="118"/>
      <c r="AX572" s="118"/>
      <c r="AY572" s="118"/>
      <c r="AZ572" s="118"/>
      <c r="BA572" s="118"/>
      <c r="BB572" s="119"/>
      <c r="BC572" s="119"/>
      <c r="BD572" s="118"/>
    </row>
    <row r="573" spans="20:56" x14ac:dyDescent="0.25">
      <c r="T573" s="118"/>
      <c r="U573" s="118"/>
      <c r="V573" s="118"/>
      <c r="W573" s="118"/>
      <c r="X573" s="118"/>
      <c r="Y573" s="118"/>
      <c r="Z573" s="118"/>
      <c r="AA573" s="118"/>
      <c r="AB573" s="118"/>
      <c r="AC573" s="118"/>
      <c r="AD573" s="118"/>
      <c r="AE573" s="118"/>
      <c r="AF573" s="118"/>
      <c r="AG573" s="118"/>
      <c r="AH573" s="118"/>
      <c r="AI573" s="118"/>
      <c r="AJ573" s="118"/>
      <c r="AK573" s="118"/>
      <c r="AL573" s="118"/>
      <c r="AM573" s="118"/>
      <c r="AN573" s="118"/>
      <c r="AO573" s="118"/>
      <c r="AP573" s="118"/>
      <c r="AQ573" s="118"/>
      <c r="AR573" s="118"/>
      <c r="AS573" s="118"/>
      <c r="AT573" s="118"/>
      <c r="AU573" s="118"/>
      <c r="AV573" s="118"/>
      <c r="AW573" s="118"/>
      <c r="AX573" s="118"/>
      <c r="AY573" s="118"/>
      <c r="AZ573" s="118"/>
      <c r="BA573" s="118"/>
      <c r="BB573" s="119"/>
      <c r="BC573" s="119"/>
      <c r="BD573" s="118"/>
    </row>
    <row r="574" spans="20:56" x14ac:dyDescent="0.25">
      <c r="T574" s="118"/>
      <c r="U574" s="118"/>
      <c r="V574" s="118"/>
      <c r="W574" s="118"/>
      <c r="X574" s="118"/>
      <c r="Y574" s="118"/>
      <c r="Z574" s="118"/>
      <c r="AA574" s="118"/>
      <c r="AB574" s="118"/>
      <c r="AC574" s="118"/>
      <c r="AD574" s="118"/>
      <c r="AE574" s="118"/>
      <c r="AF574" s="118"/>
      <c r="AG574" s="118"/>
      <c r="AH574" s="118"/>
      <c r="AI574" s="118"/>
      <c r="AJ574" s="118"/>
      <c r="AK574" s="118"/>
      <c r="AL574" s="118"/>
      <c r="AM574" s="118"/>
      <c r="AN574" s="118"/>
      <c r="AO574" s="118"/>
      <c r="AP574" s="118"/>
      <c r="AQ574" s="118"/>
      <c r="AR574" s="118"/>
      <c r="AS574" s="118"/>
      <c r="AT574" s="118"/>
      <c r="AU574" s="118"/>
      <c r="AV574" s="118"/>
      <c r="AW574" s="118"/>
      <c r="AX574" s="118"/>
      <c r="AY574" s="118"/>
      <c r="AZ574" s="118"/>
      <c r="BA574" s="118"/>
      <c r="BB574" s="119"/>
      <c r="BC574" s="119"/>
      <c r="BD574" s="118"/>
    </row>
    <row r="575" spans="20:56" x14ac:dyDescent="0.25">
      <c r="T575" s="118"/>
      <c r="U575" s="118"/>
      <c r="V575" s="118"/>
      <c r="W575" s="118"/>
      <c r="X575" s="118"/>
      <c r="Y575" s="118"/>
      <c r="Z575" s="118"/>
      <c r="AA575" s="118"/>
      <c r="AB575" s="118"/>
      <c r="AC575" s="118"/>
      <c r="AD575" s="118"/>
      <c r="AE575" s="118"/>
      <c r="AF575" s="118"/>
      <c r="AG575" s="118"/>
      <c r="AH575" s="118"/>
      <c r="AI575" s="118"/>
      <c r="AJ575" s="118"/>
      <c r="AK575" s="118"/>
      <c r="AL575" s="118"/>
      <c r="AM575" s="118"/>
      <c r="AN575" s="118"/>
      <c r="AO575" s="118"/>
      <c r="AP575" s="118"/>
      <c r="AQ575" s="118"/>
      <c r="AR575" s="118"/>
      <c r="AS575" s="118"/>
      <c r="AT575" s="118"/>
      <c r="AU575" s="118"/>
      <c r="AV575" s="118"/>
      <c r="AW575" s="118"/>
      <c r="AX575" s="118"/>
      <c r="AY575" s="118"/>
      <c r="AZ575" s="118"/>
      <c r="BA575" s="118"/>
      <c r="BB575" s="119"/>
      <c r="BC575" s="119"/>
      <c r="BD575" s="118"/>
    </row>
    <row r="576" spans="20:56" x14ac:dyDescent="0.25">
      <c r="T576" s="118"/>
      <c r="U576" s="118"/>
      <c r="V576" s="118"/>
      <c r="W576" s="118"/>
      <c r="X576" s="118"/>
      <c r="Y576" s="118"/>
      <c r="Z576" s="118"/>
      <c r="AA576" s="118"/>
      <c r="AB576" s="118"/>
      <c r="AC576" s="118"/>
      <c r="AD576" s="118"/>
      <c r="AE576" s="118"/>
      <c r="AF576" s="118"/>
      <c r="AG576" s="118"/>
      <c r="AH576" s="118"/>
      <c r="AI576" s="118"/>
      <c r="AJ576" s="118"/>
      <c r="AK576" s="118"/>
      <c r="AL576" s="118"/>
      <c r="AM576" s="118"/>
      <c r="AN576" s="118"/>
      <c r="AO576" s="118"/>
      <c r="AP576" s="118"/>
      <c r="AQ576" s="118"/>
      <c r="AR576" s="118"/>
      <c r="AS576" s="118"/>
      <c r="AT576" s="118"/>
      <c r="AU576" s="118"/>
      <c r="AV576" s="118"/>
      <c r="AW576" s="118"/>
      <c r="AX576" s="118"/>
      <c r="AY576" s="118"/>
      <c r="AZ576" s="118"/>
      <c r="BA576" s="118"/>
      <c r="BB576" s="119"/>
      <c r="BC576" s="119"/>
      <c r="BD576" s="118"/>
    </row>
    <row r="577" spans="20:56" x14ac:dyDescent="0.25">
      <c r="T577" s="118"/>
      <c r="U577" s="118"/>
      <c r="V577" s="118"/>
      <c r="W577" s="118"/>
      <c r="X577" s="118"/>
      <c r="Y577" s="118"/>
      <c r="Z577" s="118"/>
      <c r="AA577" s="118"/>
      <c r="AB577" s="118"/>
      <c r="AC577" s="118"/>
      <c r="AD577" s="118"/>
      <c r="AE577" s="118"/>
      <c r="AF577" s="118"/>
      <c r="AG577" s="118"/>
      <c r="AH577" s="118"/>
      <c r="AI577" s="118"/>
      <c r="AJ577" s="118"/>
      <c r="AK577" s="118"/>
      <c r="AL577" s="118"/>
      <c r="AM577" s="118"/>
      <c r="AN577" s="118"/>
      <c r="AO577" s="118"/>
      <c r="AP577" s="118"/>
      <c r="AQ577" s="118"/>
      <c r="AR577" s="118"/>
      <c r="AS577" s="118"/>
      <c r="AT577" s="118"/>
      <c r="AU577" s="118"/>
      <c r="AV577" s="118"/>
      <c r="AW577" s="118"/>
      <c r="AX577" s="118"/>
      <c r="AY577" s="118"/>
      <c r="AZ577" s="118"/>
      <c r="BA577" s="118"/>
      <c r="BB577" s="119"/>
      <c r="BC577" s="119"/>
      <c r="BD577" s="118"/>
    </row>
    <row r="578" spans="20:56" x14ac:dyDescent="0.25">
      <c r="T578" s="118"/>
      <c r="U578" s="118"/>
      <c r="V578" s="118"/>
      <c r="W578" s="118"/>
      <c r="X578" s="118"/>
      <c r="Y578" s="118"/>
      <c r="Z578" s="118"/>
      <c r="AA578" s="118"/>
      <c r="AB578" s="118"/>
      <c r="AC578" s="118"/>
      <c r="AD578" s="118"/>
      <c r="AE578" s="118"/>
      <c r="AF578" s="118"/>
      <c r="AG578" s="118"/>
      <c r="AH578" s="118"/>
      <c r="AI578" s="118"/>
      <c r="AJ578" s="118"/>
      <c r="AK578" s="118"/>
      <c r="AL578" s="118"/>
      <c r="AM578" s="118"/>
      <c r="AN578" s="118"/>
      <c r="AO578" s="118"/>
      <c r="AP578" s="118"/>
      <c r="AQ578" s="118"/>
      <c r="AR578" s="118"/>
      <c r="AS578" s="118"/>
      <c r="AT578" s="118"/>
      <c r="AU578" s="118"/>
      <c r="AV578" s="118"/>
      <c r="AW578" s="118"/>
      <c r="AX578" s="118"/>
      <c r="AY578" s="118"/>
      <c r="AZ578" s="118"/>
      <c r="BA578" s="118"/>
      <c r="BB578" s="119"/>
      <c r="BC578" s="119"/>
      <c r="BD578" s="118"/>
    </row>
    <row r="579" spans="20:56" x14ac:dyDescent="0.25">
      <c r="T579" s="118"/>
      <c r="U579" s="118"/>
      <c r="V579" s="118"/>
      <c r="W579" s="118"/>
      <c r="X579" s="118"/>
      <c r="Y579" s="118"/>
      <c r="Z579" s="118"/>
      <c r="AA579" s="118"/>
      <c r="AB579" s="118"/>
      <c r="AC579" s="118"/>
      <c r="AD579" s="118"/>
      <c r="AE579" s="118"/>
      <c r="AF579" s="118"/>
      <c r="AG579" s="118"/>
      <c r="AH579" s="118"/>
      <c r="AI579" s="118"/>
      <c r="AJ579" s="118"/>
      <c r="AK579" s="118"/>
      <c r="AL579" s="118"/>
      <c r="AM579" s="118"/>
      <c r="AN579" s="118"/>
      <c r="AO579" s="118"/>
      <c r="AP579" s="118"/>
      <c r="AQ579" s="118"/>
      <c r="AR579" s="118"/>
      <c r="AS579" s="118"/>
      <c r="AT579" s="118"/>
      <c r="AU579" s="118"/>
      <c r="AV579" s="118"/>
      <c r="AW579" s="118"/>
      <c r="AX579" s="118"/>
      <c r="AY579" s="118"/>
      <c r="AZ579" s="118"/>
      <c r="BA579" s="118"/>
      <c r="BB579" s="119"/>
      <c r="BC579" s="119"/>
      <c r="BD579" s="118"/>
    </row>
    <row r="580" spans="20:56" x14ac:dyDescent="0.25">
      <c r="T580" s="118"/>
      <c r="U580" s="118"/>
      <c r="V580" s="118"/>
      <c r="W580" s="118"/>
      <c r="X580" s="118"/>
      <c r="Y580" s="118"/>
      <c r="Z580" s="118"/>
      <c r="AA580" s="118"/>
      <c r="AB580" s="118"/>
      <c r="AC580" s="118"/>
      <c r="AD580" s="118"/>
      <c r="AE580" s="118"/>
      <c r="AF580" s="118"/>
      <c r="AG580" s="118"/>
      <c r="AH580" s="118"/>
      <c r="AI580" s="118"/>
      <c r="AJ580" s="118"/>
      <c r="AK580" s="118"/>
      <c r="AL580" s="118"/>
      <c r="AM580" s="118"/>
      <c r="AN580" s="118"/>
      <c r="AO580" s="118"/>
      <c r="AP580" s="118"/>
      <c r="AQ580" s="118"/>
      <c r="AR580" s="118"/>
      <c r="AS580" s="118"/>
      <c r="AT580" s="118"/>
      <c r="AU580" s="118"/>
      <c r="AV580" s="118"/>
      <c r="AW580" s="118"/>
      <c r="AX580" s="118"/>
      <c r="AY580" s="118"/>
      <c r="AZ580" s="118"/>
      <c r="BA580" s="118"/>
      <c r="BB580" s="119"/>
      <c r="BC580" s="119"/>
      <c r="BD580" s="118"/>
    </row>
    <row r="581" spans="20:56" x14ac:dyDescent="0.25">
      <c r="T581" s="118"/>
      <c r="U581" s="118"/>
      <c r="V581" s="118"/>
      <c r="W581" s="118"/>
      <c r="X581" s="118"/>
      <c r="Y581" s="118"/>
      <c r="Z581" s="118"/>
      <c r="AA581" s="118"/>
      <c r="AB581" s="118"/>
      <c r="AC581" s="118"/>
      <c r="AD581" s="118"/>
      <c r="AE581" s="118"/>
      <c r="AF581" s="118"/>
      <c r="AG581" s="118"/>
      <c r="AH581" s="118"/>
      <c r="AI581" s="118"/>
      <c r="AJ581" s="118"/>
      <c r="AK581" s="118"/>
      <c r="AL581" s="118"/>
      <c r="AM581" s="118"/>
      <c r="AN581" s="118"/>
      <c r="AO581" s="118"/>
      <c r="AP581" s="118"/>
      <c r="AQ581" s="118"/>
      <c r="AR581" s="118"/>
      <c r="AS581" s="118"/>
      <c r="AT581" s="118"/>
      <c r="AU581" s="118"/>
      <c r="AV581" s="118"/>
      <c r="AW581" s="118"/>
      <c r="AX581" s="118"/>
      <c r="AY581" s="118"/>
      <c r="AZ581" s="118"/>
      <c r="BA581" s="118"/>
      <c r="BB581" s="119"/>
      <c r="BC581" s="119"/>
      <c r="BD581" s="118"/>
    </row>
    <row r="582" spans="20:56" x14ac:dyDescent="0.25">
      <c r="T582" s="118"/>
      <c r="U582" s="118"/>
      <c r="V582" s="118"/>
      <c r="W582" s="118"/>
      <c r="X582" s="118"/>
      <c r="Y582" s="118"/>
      <c r="Z582" s="118"/>
      <c r="AA582" s="118"/>
      <c r="AB582" s="118"/>
      <c r="AC582" s="118"/>
      <c r="AD582" s="118"/>
      <c r="AE582" s="118"/>
      <c r="AF582" s="118"/>
      <c r="AG582" s="118"/>
      <c r="AH582" s="118"/>
      <c r="AI582" s="118"/>
      <c r="AJ582" s="118"/>
      <c r="AK582" s="118"/>
      <c r="AL582" s="118"/>
      <c r="AM582" s="118"/>
      <c r="AN582" s="118"/>
      <c r="AO582" s="118"/>
      <c r="AP582" s="118"/>
      <c r="AQ582" s="118"/>
      <c r="AR582" s="118"/>
      <c r="AS582" s="118"/>
      <c r="AT582" s="118"/>
      <c r="AU582" s="118"/>
      <c r="AV582" s="118"/>
      <c r="AW582" s="118"/>
      <c r="AX582" s="118"/>
      <c r="AY582" s="118"/>
      <c r="AZ582" s="118"/>
      <c r="BA582" s="118"/>
      <c r="BB582" s="119"/>
      <c r="BC582" s="119"/>
      <c r="BD582" s="118"/>
    </row>
    <row r="583" spans="20:56" x14ac:dyDescent="0.25">
      <c r="T583" s="118"/>
      <c r="U583" s="118"/>
      <c r="V583" s="118"/>
      <c r="W583" s="118"/>
      <c r="X583" s="118"/>
      <c r="Y583" s="118"/>
      <c r="Z583" s="118"/>
      <c r="AA583" s="118"/>
      <c r="AB583" s="118"/>
      <c r="AC583" s="118"/>
      <c r="AD583" s="118"/>
      <c r="AE583" s="118"/>
      <c r="AF583" s="118"/>
      <c r="AG583" s="118"/>
      <c r="AH583" s="118"/>
      <c r="AI583" s="118"/>
      <c r="AJ583" s="118"/>
      <c r="AK583" s="118"/>
      <c r="AL583" s="118"/>
      <c r="AM583" s="118"/>
      <c r="AN583" s="118"/>
      <c r="AO583" s="118"/>
      <c r="AP583" s="118"/>
      <c r="AQ583" s="118"/>
      <c r="AR583" s="118"/>
      <c r="AS583" s="118"/>
      <c r="AT583" s="118"/>
      <c r="AU583" s="118"/>
      <c r="AV583" s="118"/>
      <c r="AW583" s="118"/>
      <c r="AX583" s="118"/>
      <c r="AY583" s="118"/>
      <c r="AZ583" s="118"/>
      <c r="BA583" s="118"/>
      <c r="BB583" s="119"/>
      <c r="BC583" s="119"/>
      <c r="BD583" s="118"/>
    </row>
    <row r="584" spans="20:56" x14ac:dyDescent="0.25">
      <c r="T584" s="118"/>
      <c r="U584" s="118"/>
      <c r="V584" s="118"/>
      <c r="W584" s="118"/>
      <c r="X584" s="118"/>
      <c r="Y584" s="118"/>
      <c r="Z584" s="118"/>
      <c r="AA584" s="118"/>
      <c r="AB584" s="118"/>
      <c r="AC584" s="118"/>
      <c r="AD584" s="118"/>
      <c r="AE584" s="118"/>
      <c r="AF584" s="118"/>
      <c r="AG584" s="118"/>
      <c r="AH584" s="118"/>
      <c r="AI584" s="118"/>
      <c r="AJ584" s="118"/>
      <c r="AK584" s="118"/>
      <c r="AL584" s="118"/>
      <c r="AM584" s="118"/>
      <c r="AN584" s="118"/>
      <c r="AO584" s="118"/>
      <c r="AP584" s="118"/>
      <c r="AQ584" s="118"/>
      <c r="AR584" s="118"/>
      <c r="AS584" s="118"/>
      <c r="AT584" s="118"/>
      <c r="AU584" s="118"/>
      <c r="AV584" s="118"/>
      <c r="AW584" s="118"/>
      <c r="AX584" s="118"/>
      <c r="AY584" s="118"/>
      <c r="AZ584" s="118"/>
      <c r="BA584" s="118"/>
      <c r="BB584" s="119"/>
      <c r="BC584" s="119"/>
      <c r="BD584" s="118"/>
    </row>
    <row r="585" spans="20:56" x14ac:dyDescent="0.25">
      <c r="T585" s="118"/>
      <c r="U585" s="118"/>
      <c r="V585" s="118"/>
      <c r="W585" s="118"/>
      <c r="X585" s="118"/>
      <c r="Y585" s="118"/>
      <c r="Z585" s="118"/>
      <c r="AA585" s="118"/>
      <c r="AB585" s="118"/>
      <c r="AC585" s="118"/>
      <c r="AD585" s="118"/>
      <c r="AE585" s="118"/>
      <c r="AF585" s="118"/>
      <c r="AG585" s="118"/>
      <c r="AH585" s="118"/>
      <c r="AI585" s="118"/>
      <c r="AJ585" s="118"/>
      <c r="AK585" s="118"/>
      <c r="AL585" s="118"/>
      <c r="AM585" s="118"/>
      <c r="AN585" s="118"/>
      <c r="AO585" s="118"/>
      <c r="AP585" s="118"/>
      <c r="AQ585" s="118"/>
      <c r="AR585" s="118"/>
      <c r="AS585" s="118"/>
      <c r="AT585" s="118"/>
      <c r="AU585" s="118"/>
      <c r="AV585" s="118"/>
      <c r="AW585" s="118"/>
      <c r="AX585" s="118"/>
      <c r="AY585" s="118"/>
      <c r="AZ585" s="118"/>
      <c r="BA585" s="118"/>
      <c r="BB585" s="119"/>
      <c r="BC585" s="119"/>
      <c r="BD585" s="118"/>
    </row>
    <row r="586" spans="20:56" x14ac:dyDescent="0.25">
      <c r="T586" s="118"/>
      <c r="U586" s="118"/>
      <c r="V586" s="118"/>
      <c r="W586" s="118"/>
      <c r="X586" s="118"/>
      <c r="Y586" s="118"/>
      <c r="Z586" s="118"/>
      <c r="AA586" s="118"/>
      <c r="AB586" s="118"/>
      <c r="AC586" s="118"/>
      <c r="AD586" s="118"/>
      <c r="AE586" s="118"/>
      <c r="AF586" s="118"/>
      <c r="AG586" s="118"/>
      <c r="AH586" s="118"/>
      <c r="AI586" s="118"/>
      <c r="AJ586" s="118"/>
      <c r="AK586" s="118"/>
      <c r="AL586" s="118"/>
      <c r="AM586" s="118"/>
      <c r="AN586" s="118"/>
      <c r="AO586" s="118"/>
      <c r="AP586" s="118"/>
      <c r="AQ586" s="118"/>
      <c r="AR586" s="118"/>
      <c r="AS586" s="118"/>
      <c r="AT586" s="118"/>
      <c r="AU586" s="118"/>
      <c r="AV586" s="118"/>
      <c r="AW586" s="118"/>
      <c r="AX586" s="118"/>
      <c r="AY586" s="118"/>
      <c r="AZ586" s="118"/>
      <c r="BA586" s="118"/>
      <c r="BB586" s="119"/>
      <c r="BC586" s="119"/>
      <c r="BD586" s="118"/>
    </row>
    <row r="587" spans="20:56" x14ac:dyDescent="0.25">
      <c r="T587" s="118"/>
      <c r="U587" s="118"/>
      <c r="V587" s="118"/>
      <c r="W587" s="118"/>
      <c r="X587" s="118"/>
      <c r="Y587" s="118"/>
      <c r="Z587" s="118"/>
      <c r="AA587" s="118"/>
      <c r="AB587" s="118"/>
      <c r="AC587" s="118"/>
      <c r="AD587" s="118"/>
      <c r="AE587" s="118"/>
      <c r="AF587" s="118"/>
      <c r="AG587" s="118"/>
      <c r="AH587" s="118"/>
      <c r="AI587" s="118"/>
      <c r="AJ587" s="118"/>
      <c r="AK587" s="118"/>
      <c r="AL587" s="118"/>
      <c r="AM587" s="118"/>
      <c r="AN587" s="118"/>
      <c r="AO587" s="118"/>
      <c r="AP587" s="118"/>
      <c r="AQ587" s="118"/>
      <c r="AR587" s="118"/>
      <c r="AS587" s="118"/>
      <c r="AT587" s="118"/>
      <c r="AU587" s="118"/>
      <c r="AV587" s="118"/>
      <c r="AW587" s="118"/>
      <c r="AX587" s="118"/>
      <c r="AY587" s="118"/>
      <c r="AZ587" s="118"/>
      <c r="BA587" s="118"/>
      <c r="BB587" s="119"/>
      <c r="BC587" s="119"/>
      <c r="BD587" s="118"/>
    </row>
    <row r="588" spans="20:56" x14ac:dyDescent="0.25">
      <c r="T588" s="118"/>
      <c r="U588" s="118"/>
      <c r="V588" s="118"/>
      <c r="W588" s="118"/>
      <c r="X588" s="118"/>
      <c r="Y588" s="118"/>
      <c r="Z588" s="118"/>
      <c r="AA588" s="118"/>
      <c r="AB588" s="118"/>
      <c r="AC588" s="118"/>
      <c r="AD588" s="118"/>
      <c r="AE588" s="118"/>
      <c r="AF588" s="118"/>
      <c r="AG588" s="118"/>
      <c r="AH588" s="118"/>
      <c r="AI588" s="118"/>
      <c r="AJ588" s="118"/>
      <c r="AK588" s="118"/>
      <c r="AL588" s="118"/>
      <c r="AM588" s="118"/>
      <c r="AN588" s="118"/>
      <c r="AO588" s="118"/>
      <c r="AP588" s="118"/>
      <c r="AQ588" s="118"/>
      <c r="AR588" s="118"/>
      <c r="AS588" s="118"/>
      <c r="AT588" s="118"/>
      <c r="AU588" s="118"/>
      <c r="AV588" s="118"/>
      <c r="AW588" s="118"/>
      <c r="AX588" s="118"/>
      <c r="AY588" s="118"/>
      <c r="AZ588" s="118"/>
      <c r="BA588" s="118"/>
      <c r="BB588" s="119"/>
      <c r="BC588" s="119"/>
      <c r="BD588" s="118"/>
    </row>
    <row r="589" spans="20:56" x14ac:dyDescent="0.25">
      <c r="T589" s="118"/>
      <c r="U589" s="118"/>
      <c r="V589" s="118"/>
      <c r="W589" s="118"/>
      <c r="X589" s="118"/>
      <c r="Y589" s="118"/>
      <c r="Z589" s="118"/>
      <c r="AA589" s="118"/>
      <c r="AB589" s="118"/>
      <c r="AC589" s="118"/>
      <c r="AD589" s="118"/>
      <c r="AE589" s="118"/>
      <c r="AF589" s="118"/>
      <c r="AG589" s="118"/>
      <c r="AH589" s="118"/>
      <c r="AI589" s="118"/>
      <c r="AJ589" s="118"/>
      <c r="AK589" s="118"/>
      <c r="AL589" s="118"/>
      <c r="AM589" s="118"/>
      <c r="AN589" s="118"/>
      <c r="AO589" s="118"/>
      <c r="AP589" s="118"/>
      <c r="AQ589" s="118"/>
      <c r="AR589" s="118"/>
      <c r="AS589" s="118"/>
      <c r="AT589" s="118"/>
      <c r="AU589" s="118"/>
      <c r="AV589" s="118"/>
      <c r="AW589" s="118"/>
      <c r="AX589" s="118"/>
      <c r="AY589" s="118"/>
      <c r="AZ589" s="118"/>
      <c r="BA589" s="118"/>
      <c r="BB589" s="119"/>
      <c r="BC589" s="119"/>
      <c r="BD589" s="118"/>
    </row>
    <row r="590" spans="20:56" x14ac:dyDescent="0.25">
      <c r="T590" s="118"/>
      <c r="U590" s="118"/>
      <c r="V590" s="118"/>
      <c r="W590" s="118"/>
      <c r="X590" s="118"/>
      <c r="Y590" s="118"/>
      <c r="Z590" s="118"/>
      <c r="AA590" s="118"/>
      <c r="AB590" s="118"/>
      <c r="AC590" s="118"/>
      <c r="AD590" s="118"/>
      <c r="AE590" s="118"/>
      <c r="AF590" s="118"/>
      <c r="AG590" s="118"/>
      <c r="AH590" s="118"/>
      <c r="AI590" s="118"/>
      <c r="AJ590" s="118"/>
      <c r="AK590" s="118"/>
      <c r="AL590" s="118"/>
      <c r="AM590" s="118"/>
      <c r="AN590" s="118"/>
      <c r="AO590" s="118"/>
      <c r="AP590" s="118"/>
      <c r="AQ590" s="118"/>
      <c r="AR590" s="118"/>
      <c r="AS590" s="118"/>
      <c r="AT590" s="118"/>
      <c r="AU590" s="118"/>
      <c r="AV590" s="118"/>
      <c r="AW590" s="118"/>
      <c r="AX590" s="118"/>
      <c r="AY590" s="118"/>
      <c r="AZ590" s="118"/>
      <c r="BA590" s="118"/>
      <c r="BB590" s="119"/>
      <c r="BC590" s="119"/>
      <c r="BD590" s="118"/>
    </row>
    <row r="591" spans="20:56" x14ac:dyDescent="0.25">
      <c r="T591" s="118"/>
      <c r="U591" s="118"/>
      <c r="V591" s="118"/>
      <c r="W591" s="118"/>
      <c r="X591" s="118"/>
      <c r="Y591" s="118"/>
      <c r="Z591" s="118"/>
      <c r="AA591" s="118"/>
      <c r="AB591" s="118"/>
      <c r="AC591" s="118"/>
      <c r="AD591" s="118"/>
      <c r="AE591" s="118"/>
      <c r="AF591" s="118"/>
      <c r="AG591" s="118"/>
      <c r="AH591" s="118"/>
      <c r="AI591" s="118"/>
      <c r="AJ591" s="118"/>
      <c r="AK591" s="118"/>
      <c r="AL591" s="118"/>
      <c r="AM591" s="118"/>
      <c r="AN591" s="118"/>
      <c r="AO591" s="118"/>
      <c r="AP591" s="118"/>
      <c r="AQ591" s="118"/>
      <c r="AR591" s="118"/>
      <c r="AS591" s="118"/>
      <c r="AT591" s="118"/>
      <c r="AU591" s="118"/>
      <c r="AV591" s="118"/>
      <c r="AW591" s="118"/>
      <c r="AX591" s="118"/>
      <c r="AY591" s="118"/>
      <c r="AZ591" s="118"/>
      <c r="BA591" s="118"/>
      <c r="BB591" s="119"/>
      <c r="BC591" s="119"/>
      <c r="BD591" s="118"/>
    </row>
    <row r="592" spans="20:56" x14ac:dyDescent="0.25">
      <c r="T592" s="118"/>
      <c r="U592" s="118"/>
      <c r="V592" s="118"/>
      <c r="W592" s="118"/>
      <c r="X592" s="118"/>
      <c r="Y592" s="118"/>
      <c r="Z592" s="118"/>
      <c r="AA592" s="118"/>
      <c r="AB592" s="118"/>
      <c r="AC592" s="118"/>
      <c r="AD592" s="118"/>
      <c r="AE592" s="118"/>
      <c r="AF592" s="118"/>
      <c r="AG592" s="118"/>
      <c r="AH592" s="118"/>
      <c r="AI592" s="118"/>
      <c r="AJ592" s="118"/>
      <c r="AK592" s="118"/>
      <c r="AL592" s="118"/>
      <c r="AM592" s="118"/>
      <c r="AN592" s="118"/>
      <c r="AO592" s="118"/>
      <c r="AP592" s="118"/>
      <c r="AQ592" s="118"/>
      <c r="AR592" s="118"/>
      <c r="AS592" s="118"/>
      <c r="AT592" s="118"/>
      <c r="AU592" s="118"/>
      <c r="AV592" s="118"/>
      <c r="AW592" s="118"/>
      <c r="AX592" s="118"/>
      <c r="AY592" s="118"/>
      <c r="AZ592" s="118"/>
      <c r="BA592" s="118"/>
      <c r="BB592" s="119"/>
      <c r="BC592" s="119"/>
      <c r="BD592" s="118"/>
    </row>
    <row r="593" spans="20:56" x14ac:dyDescent="0.25">
      <c r="T593" s="118"/>
      <c r="U593" s="118"/>
      <c r="V593" s="118"/>
      <c r="W593" s="118"/>
      <c r="X593" s="118"/>
      <c r="Y593" s="118"/>
      <c r="Z593" s="118"/>
      <c r="AA593" s="118"/>
      <c r="AB593" s="118"/>
      <c r="AC593" s="118"/>
      <c r="AD593" s="118"/>
      <c r="AE593" s="118"/>
      <c r="AF593" s="118"/>
      <c r="AG593" s="118"/>
      <c r="AH593" s="118"/>
      <c r="AI593" s="118"/>
      <c r="AJ593" s="118"/>
      <c r="AK593" s="118"/>
      <c r="AL593" s="118"/>
      <c r="AM593" s="118"/>
      <c r="AN593" s="118"/>
      <c r="AO593" s="118"/>
      <c r="AP593" s="118"/>
      <c r="AQ593" s="118"/>
      <c r="AR593" s="118"/>
      <c r="AS593" s="118"/>
      <c r="AT593" s="118"/>
      <c r="AU593" s="118"/>
      <c r="AV593" s="118"/>
      <c r="AW593" s="118"/>
      <c r="AX593" s="118"/>
      <c r="AY593" s="118"/>
      <c r="AZ593" s="118"/>
      <c r="BA593" s="118"/>
      <c r="BB593" s="119"/>
      <c r="BC593" s="119"/>
      <c r="BD593" s="118"/>
    </row>
    <row r="594" spans="20:56" x14ac:dyDescent="0.25">
      <c r="T594" s="118"/>
      <c r="U594" s="118"/>
      <c r="V594" s="118"/>
      <c r="W594" s="118"/>
      <c r="X594" s="118"/>
      <c r="Y594" s="118"/>
      <c r="Z594" s="118"/>
      <c r="AA594" s="118"/>
      <c r="AB594" s="118"/>
      <c r="AC594" s="118"/>
      <c r="AD594" s="118"/>
      <c r="AE594" s="118"/>
      <c r="AF594" s="118"/>
      <c r="AG594" s="118"/>
      <c r="AH594" s="118"/>
      <c r="AI594" s="118"/>
      <c r="AJ594" s="118"/>
      <c r="AK594" s="118"/>
      <c r="AL594" s="118"/>
      <c r="AM594" s="118"/>
      <c r="AN594" s="118"/>
      <c r="AO594" s="118"/>
      <c r="AP594" s="118"/>
      <c r="AQ594" s="118"/>
      <c r="AR594" s="118"/>
      <c r="AS594" s="118"/>
      <c r="AT594" s="118"/>
      <c r="AU594" s="118"/>
      <c r="AV594" s="118"/>
      <c r="AW594" s="118"/>
      <c r="AX594" s="118"/>
      <c r="AY594" s="118"/>
      <c r="AZ594" s="118"/>
      <c r="BA594" s="118"/>
      <c r="BB594" s="119"/>
      <c r="BC594" s="119"/>
      <c r="BD594" s="118"/>
    </row>
    <row r="595" spans="20:56" x14ac:dyDescent="0.25">
      <c r="T595" s="118"/>
      <c r="U595" s="118"/>
      <c r="V595" s="118"/>
      <c r="W595" s="118"/>
      <c r="X595" s="118"/>
      <c r="Y595" s="118"/>
      <c r="Z595" s="118"/>
      <c r="AA595" s="118"/>
      <c r="AB595" s="118"/>
      <c r="AC595" s="118"/>
      <c r="AD595" s="118"/>
      <c r="AE595" s="118"/>
      <c r="AF595" s="118"/>
      <c r="AG595" s="118"/>
      <c r="AH595" s="118"/>
      <c r="AI595" s="118"/>
      <c r="AJ595" s="118"/>
      <c r="AK595" s="118"/>
      <c r="AL595" s="118"/>
      <c r="AM595" s="118"/>
      <c r="AN595" s="118"/>
      <c r="AO595" s="118"/>
      <c r="AP595" s="118"/>
      <c r="AQ595" s="118"/>
      <c r="AR595" s="118"/>
      <c r="AS595" s="118"/>
      <c r="AT595" s="118"/>
      <c r="AU595" s="118"/>
      <c r="AV595" s="118"/>
      <c r="AW595" s="118"/>
      <c r="AX595" s="118"/>
      <c r="AY595" s="118"/>
      <c r="AZ595" s="118"/>
      <c r="BA595" s="118"/>
      <c r="BB595" s="119"/>
      <c r="BC595" s="119"/>
      <c r="BD595" s="118"/>
    </row>
    <row r="596" spans="20:56" x14ac:dyDescent="0.25">
      <c r="T596" s="118"/>
      <c r="U596" s="118"/>
      <c r="V596" s="118"/>
      <c r="W596" s="118"/>
      <c r="X596" s="118"/>
      <c r="Y596" s="118"/>
      <c r="Z596" s="118"/>
      <c r="AA596" s="118"/>
      <c r="AB596" s="118"/>
      <c r="AC596" s="118"/>
      <c r="AD596" s="118"/>
      <c r="AE596" s="118"/>
      <c r="AF596" s="118"/>
      <c r="AG596" s="118"/>
      <c r="AH596" s="118"/>
      <c r="AI596" s="118"/>
      <c r="AJ596" s="118"/>
      <c r="AK596" s="118"/>
      <c r="AL596" s="118"/>
      <c r="AM596" s="118"/>
      <c r="AN596" s="118"/>
      <c r="AO596" s="118"/>
      <c r="AP596" s="118"/>
      <c r="AQ596" s="118"/>
      <c r="AR596" s="118"/>
      <c r="AS596" s="118"/>
      <c r="AT596" s="118"/>
      <c r="AU596" s="118"/>
      <c r="AV596" s="118"/>
      <c r="AW596" s="118"/>
      <c r="AX596" s="118"/>
      <c r="AY596" s="118"/>
      <c r="AZ596" s="118"/>
      <c r="BA596" s="118"/>
      <c r="BB596" s="119"/>
      <c r="BC596" s="119"/>
      <c r="BD596" s="118"/>
    </row>
    <row r="597" spans="20:56" x14ac:dyDescent="0.25">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c r="AT597" s="118"/>
      <c r="AU597" s="118"/>
      <c r="AV597" s="118"/>
      <c r="AW597" s="118"/>
      <c r="AX597" s="118"/>
      <c r="AY597" s="118"/>
      <c r="AZ597" s="118"/>
      <c r="BA597" s="118"/>
      <c r="BB597" s="119"/>
      <c r="BC597" s="119"/>
      <c r="BD597" s="118"/>
    </row>
    <row r="598" spans="20:56" x14ac:dyDescent="0.25">
      <c r="T598" s="118"/>
      <c r="U598" s="118"/>
      <c r="V598" s="118"/>
      <c r="W598" s="118"/>
      <c r="X598" s="118"/>
      <c r="Y598" s="118"/>
      <c r="Z598" s="118"/>
      <c r="AA598" s="118"/>
      <c r="AB598" s="118"/>
      <c r="AC598" s="118"/>
      <c r="AD598" s="118"/>
      <c r="AE598" s="118"/>
      <c r="AF598" s="118"/>
      <c r="AG598" s="118"/>
      <c r="AH598" s="118"/>
      <c r="AI598" s="118"/>
      <c r="AJ598" s="118"/>
      <c r="AK598" s="118"/>
      <c r="AL598" s="118"/>
      <c r="AM598" s="118"/>
      <c r="AN598" s="118"/>
      <c r="AO598" s="118"/>
      <c r="AP598" s="118"/>
      <c r="AQ598" s="118"/>
      <c r="AR598" s="118"/>
      <c r="AS598" s="118"/>
      <c r="AT598" s="118"/>
      <c r="AU598" s="118"/>
      <c r="AV598" s="118"/>
      <c r="AW598" s="118"/>
      <c r="AX598" s="118"/>
      <c r="AY598" s="118"/>
      <c r="AZ598" s="118"/>
      <c r="BA598" s="118"/>
      <c r="BB598" s="119"/>
      <c r="BC598" s="119"/>
      <c r="BD598" s="118"/>
    </row>
    <row r="599" spans="20:56" x14ac:dyDescent="0.25">
      <c r="T599" s="118"/>
      <c r="U599" s="118"/>
      <c r="V599" s="118"/>
      <c r="W599" s="118"/>
      <c r="X599" s="118"/>
      <c r="Y599" s="118"/>
      <c r="Z599" s="118"/>
      <c r="AA599" s="118"/>
      <c r="AB599" s="118"/>
      <c r="AC599" s="118"/>
      <c r="AD599" s="118"/>
      <c r="AE599" s="118"/>
      <c r="AF599" s="118"/>
      <c r="AG599" s="118"/>
      <c r="AH599" s="118"/>
      <c r="AI599" s="118"/>
      <c r="AJ599" s="118"/>
      <c r="AK599" s="118"/>
      <c r="AL599" s="118"/>
      <c r="AM599" s="118"/>
      <c r="AN599" s="118"/>
      <c r="AO599" s="118"/>
      <c r="AP599" s="118"/>
      <c r="AQ599" s="118"/>
      <c r="AR599" s="118"/>
      <c r="AS599" s="118"/>
      <c r="AT599" s="118"/>
      <c r="AU599" s="118"/>
      <c r="AV599" s="118"/>
      <c r="AW599" s="118"/>
      <c r="AX599" s="118"/>
      <c r="AY599" s="118"/>
      <c r="AZ599" s="118"/>
      <c r="BA599" s="118"/>
      <c r="BB599" s="119"/>
      <c r="BC599" s="119"/>
      <c r="BD599" s="118"/>
    </row>
    <row r="600" spans="20:56" x14ac:dyDescent="0.25">
      <c r="T600" s="118"/>
      <c r="U600" s="118"/>
      <c r="V600" s="118"/>
      <c r="W600" s="118"/>
      <c r="X600" s="118"/>
      <c r="Y600" s="118"/>
      <c r="Z600" s="118"/>
      <c r="AA600" s="118"/>
      <c r="AB600" s="118"/>
      <c r="AC600" s="118"/>
      <c r="AD600" s="118"/>
      <c r="AE600" s="118"/>
      <c r="AF600" s="118"/>
      <c r="AG600" s="118"/>
      <c r="AH600" s="118"/>
      <c r="AI600" s="118"/>
      <c r="AJ600" s="118"/>
      <c r="AK600" s="118"/>
      <c r="AL600" s="118"/>
      <c r="AM600" s="118"/>
      <c r="AN600" s="118"/>
      <c r="AO600" s="118"/>
      <c r="AP600" s="118"/>
      <c r="AQ600" s="118"/>
      <c r="AR600" s="118"/>
      <c r="AS600" s="118"/>
      <c r="AT600" s="118"/>
      <c r="AU600" s="118"/>
      <c r="AV600" s="118"/>
      <c r="AW600" s="118"/>
      <c r="AX600" s="118"/>
      <c r="AY600" s="118"/>
      <c r="AZ600" s="118"/>
      <c r="BA600" s="118"/>
      <c r="BB600" s="119"/>
      <c r="BC600" s="119"/>
      <c r="BD600" s="118"/>
    </row>
    <row r="601" spans="20:56" x14ac:dyDescent="0.25">
      <c r="T601" s="118"/>
      <c r="U601" s="118"/>
      <c r="V601" s="118"/>
      <c r="W601" s="118"/>
      <c r="X601" s="118"/>
      <c r="Y601" s="118"/>
      <c r="Z601" s="118"/>
      <c r="AA601" s="118"/>
      <c r="AB601" s="118"/>
      <c r="AC601" s="118"/>
      <c r="AD601" s="118"/>
      <c r="AE601" s="118"/>
      <c r="AF601" s="118"/>
      <c r="AG601" s="118"/>
      <c r="AH601" s="118"/>
      <c r="AI601" s="118"/>
      <c r="AJ601" s="118"/>
      <c r="AK601" s="118"/>
      <c r="AL601" s="118"/>
      <c r="AM601" s="118"/>
      <c r="AN601" s="118"/>
      <c r="AO601" s="118"/>
      <c r="AP601" s="118"/>
      <c r="AQ601" s="118"/>
      <c r="AR601" s="118"/>
      <c r="AS601" s="118"/>
      <c r="AT601" s="118"/>
      <c r="AU601" s="118"/>
      <c r="AV601" s="118"/>
      <c r="AW601" s="118"/>
      <c r="AX601" s="118"/>
      <c r="AY601" s="118"/>
      <c r="AZ601" s="118"/>
      <c r="BA601" s="118"/>
      <c r="BB601" s="119"/>
      <c r="BC601" s="119"/>
      <c r="BD601" s="118"/>
    </row>
    <row r="602" spans="20:56" x14ac:dyDescent="0.25">
      <c r="T602" s="118"/>
      <c r="U602" s="118"/>
      <c r="V602" s="118"/>
      <c r="W602" s="118"/>
      <c r="X602" s="118"/>
      <c r="Y602" s="118"/>
      <c r="Z602" s="118"/>
      <c r="AA602" s="118"/>
      <c r="AB602" s="118"/>
      <c r="AC602" s="118"/>
      <c r="AD602" s="118"/>
      <c r="AE602" s="118"/>
      <c r="AF602" s="118"/>
      <c r="AG602" s="118"/>
      <c r="AH602" s="118"/>
      <c r="AI602" s="118"/>
      <c r="AJ602" s="118"/>
      <c r="AK602" s="118"/>
      <c r="AL602" s="118"/>
      <c r="AM602" s="118"/>
      <c r="AN602" s="118"/>
      <c r="AO602" s="118"/>
      <c r="AP602" s="118"/>
      <c r="AQ602" s="118"/>
      <c r="AR602" s="118"/>
      <c r="AS602" s="118"/>
      <c r="AT602" s="118"/>
      <c r="AU602" s="118"/>
      <c r="AV602" s="118"/>
      <c r="AW602" s="118"/>
      <c r="AX602" s="118"/>
      <c r="AY602" s="118"/>
      <c r="AZ602" s="118"/>
      <c r="BA602" s="118"/>
      <c r="BB602" s="119"/>
      <c r="BC602" s="119"/>
      <c r="BD602" s="118"/>
    </row>
    <row r="603" spans="20:56" x14ac:dyDescent="0.25">
      <c r="T603" s="118"/>
      <c r="U603" s="118"/>
      <c r="V603" s="118"/>
      <c r="W603" s="118"/>
      <c r="X603" s="118"/>
      <c r="Y603" s="118"/>
      <c r="Z603" s="118"/>
      <c r="AA603" s="118"/>
      <c r="AB603" s="118"/>
      <c r="AC603" s="118"/>
      <c r="AD603" s="118"/>
      <c r="AE603" s="118"/>
      <c r="AF603" s="118"/>
      <c r="AG603" s="118"/>
      <c r="AH603" s="118"/>
      <c r="AI603" s="118"/>
      <c r="AJ603" s="118"/>
      <c r="AK603" s="118"/>
      <c r="AL603" s="118"/>
      <c r="AM603" s="118"/>
      <c r="AN603" s="118"/>
      <c r="AO603" s="118"/>
      <c r="AP603" s="118"/>
      <c r="AQ603" s="118"/>
      <c r="AR603" s="118"/>
      <c r="AS603" s="118"/>
      <c r="AT603" s="118"/>
      <c r="AU603" s="118"/>
      <c r="AV603" s="118"/>
      <c r="AW603" s="118"/>
      <c r="AX603" s="118"/>
      <c r="AY603" s="118"/>
      <c r="AZ603" s="118"/>
      <c r="BA603" s="118"/>
      <c r="BB603" s="119"/>
      <c r="BC603" s="119"/>
      <c r="BD603" s="118"/>
    </row>
    <row r="604" spans="20:56" x14ac:dyDescent="0.25">
      <c r="T604" s="118"/>
      <c r="U604" s="118"/>
      <c r="V604" s="118"/>
      <c r="W604" s="118"/>
      <c r="X604" s="118"/>
      <c r="Y604" s="118"/>
      <c r="Z604" s="118"/>
      <c r="AA604" s="118"/>
      <c r="AB604" s="118"/>
      <c r="AC604" s="118"/>
      <c r="AD604" s="118"/>
      <c r="AE604" s="118"/>
      <c r="AF604" s="118"/>
      <c r="AG604" s="118"/>
      <c r="AH604" s="118"/>
      <c r="AI604" s="118"/>
      <c r="AJ604" s="118"/>
      <c r="AK604" s="118"/>
      <c r="AL604" s="118"/>
      <c r="AM604" s="118"/>
      <c r="AN604" s="118"/>
      <c r="AO604" s="118"/>
      <c r="AP604" s="118"/>
      <c r="AQ604" s="118"/>
      <c r="AR604" s="118"/>
      <c r="AS604" s="118"/>
      <c r="AT604" s="118"/>
      <c r="AU604" s="118"/>
      <c r="AV604" s="118"/>
      <c r="AW604" s="118"/>
      <c r="AX604" s="118"/>
      <c r="AY604" s="118"/>
      <c r="AZ604" s="118"/>
      <c r="BA604" s="118"/>
      <c r="BB604" s="119"/>
      <c r="BC604" s="119"/>
      <c r="BD604" s="118"/>
    </row>
    <row r="605" spans="20:56" x14ac:dyDescent="0.25">
      <c r="T605" s="118"/>
      <c r="U605" s="118"/>
      <c r="V605" s="118"/>
      <c r="W605" s="118"/>
      <c r="X605" s="118"/>
      <c r="Y605" s="118"/>
      <c r="Z605" s="118"/>
      <c r="AA605" s="118"/>
      <c r="AB605" s="118"/>
      <c r="AC605" s="118"/>
      <c r="AD605" s="118"/>
      <c r="AE605" s="118"/>
      <c r="AF605" s="118"/>
      <c r="AG605" s="118"/>
      <c r="AH605" s="118"/>
      <c r="AI605" s="118"/>
      <c r="AJ605" s="118"/>
      <c r="AK605" s="118"/>
      <c r="AL605" s="118"/>
      <c r="AM605" s="118"/>
      <c r="AN605" s="118"/>
      <c r="AO605" s="118"/>
      <c r="AP605" s="118"/>
      <c r="AQ605" s="118"/>
      <c r="AR605" s="118"/>
      <c r="AS605" s="118"/>
      <c r="AT605" s="118"/>
      <c r="AU605" s="118"/>
      <c r="AV605" s="118"/>
      <c r="AW605" s="118"/>
      <c r="AX605" s="118"/>
      <c r="AY605" s="118"/>
      <c r="AZ605" s="118"/>
      <c r="BA605" s="118"/>
      <c r="BB605" s="119"/>
      <c r="BC605" s="119"/>
      <c r="BD605" s="118"/>
    </row>
    <row r="606" spans="20:56" x14ac:dyDescent="0.25">
      <c r="T606" s="118"/>
      <c r="U606" s="118"/>
      <c r="V606" s="118"/>
      <c r="W606" s="118"/>
      <c r="X606" s="118"/>
      <c r="Y606" s="118"/>
      <c r="Z606" s="118"/>
      <c r="AA606" s="118"/>
      <c r="AB606" s="118"/>
      <c r="AC606" s="118"/>
      <c r="AD606" s="118"/>
      <c r="AE606" s="118"/>
      <c r="AF606" s="118"/>
      <c r="AG606" s="118"/>
      <c r="AH606" s="118"/>
      <c r="AI606" s="118"/>
      <c r="AJ606" s="118"/>
      <c r="AK606" s="118"/>
      <c r="AL606" s="118"/>
      <c r="AM606" s="118"/>
      <c r="AN606" s="118"/>
      <c r="AO606" s="118"/>
      <c r="AP606" s="118"/>
      <c r="AQ606" s="118"/>
      <c r="AR606" s="118"/>
      <c r="AS606" s="118"/>
      <c r="AT606" s="118"/>
      <c r="AU606" s="118"/>
      <c r="AV606" s="118"/>
      <c r="AW606" s="118"/>
      <c r="AX606" s="118"/>
      <c r="AY606" s="118"/>
      <c r="AZ606" s="118"/>
      <c r="BA606" s="118"/>
      <c r="BB606" s="119"/>
      <c r="BC606" s="119"/>
      <c r="BD606" s="118"/>
    </row>
    <row r="607" spans="20:56" x14ac:dyDescent="0.25">
      <c r="T607" s="118"/>
      <c r="U607" s="118"/>
      <c r="V607" s="118"/>
      <c r="W607" s="118"/>
      <c r="X607" s="118"/>
      <c r="Y607" s="118"/>
      <c r="Z607" s="118"/>
      <c r="AA607" s="118"/>
      <c r="AB607" s="118"/>
      <c r="AC607" s="118"/>
      <c r="AD607" s="118"/>
      <c r="AE607" s="118"/>
      <c r="AF607" s="118"/>
      <c r="AG607" s="118"/>
      <c r="AH607" s="118"/>
      <c r="AI607" s="118"/>
      <c r="AJ607" s="118"/>
      <c r="AK607" s="118"/>
      <c r="AL607" s="118"/>
      <c r="AM607" s="118"/>
      <c r="AN607" s="118"/>
      <c r="AO607" s="118"/>
      <c r="AP607" s="118"/>
      <c r="AQ607" s="118"/>
      <c r="AR607" s="118"/>
      <c r="AS607" s="118"/>
      <c r="AT607" s="118"/>
      <c r="AU607" s="118"/>
      <c r="AV607" s="118"/>
      <c r="AW607" s="118"/>
      <c r="AX607" s="118"/>
      <c r="AY607" s="118"/>
      <c r="AZ607" s="118"/>
      <c r="BA607" s="118"/>
      <c r="BB607" s="119"/>
      <c r="BC607" s="119"/>
      <c r="BD607" s="118"/>
    </row>
    <row r="608" spans="20:56" x14ac:dyDescent="0.25">
      <c r="T608" s="118"/>
      <c r="U608" s="118"/>
      <c r="V608" s="118"/>
      <c r="W608" s="118"/>
      <c r="X608" s="118"/>
      <c r="Y608" s="118"/>
      <c r="Z608" s="118"/>
      <c r="AA608" s="118"/>
      <c r="AB608" s="118"/>
      <c r="AC608" s="118"/>
      <c r="AD608" s="118"/>
      <c r="AE608" s="118"/>
      <c r="AF608" s="118"/>
      <c r="AG608" s="118"/>
      <c r="AH608" s="118"/>
      <c r="AI608" s="118"/>
      <c r="AJ608" s="118"/>
      <c r="AK608" s="118"/>
      <c r="AL608" s="118"/>
      <c r="AM608" s="118"/>
      <c r="AN608" s="118"/>
      <c r="AO608" s="118"/>
      <c r="AP608" s="118"/>
      <c r="AQ608" s="118"/>
      <c r="AR608" s="118"/>
      <c r="AS608" s="118"/>
      <c r="AT608" s="118"/>
      <c r="AU608" s="118"/>
      <c r="AV608" s="118"/>
      <c r="AW608" s="118"/>
      <c r="AX608" s="118"/>
      <c r="AY608" s="118"/>
      <c r="AZ608" s="118"/>
      <c r="BA608" s="118"/>
      <c r="BB608" s="119"/>
      <c r="BC608" s="119"/>
      <c r="BD608" s="118"/>
    </row>
    <row r="609" spans="20:56" x14ac:dyDescent="0.25">
      <c r="T609" s="118"/>
      <c r="U609" s="118"/>
      <c r="V609" s="118"/>
      <c r="W609" s="118"/>
      <c r="X609" s="118"/>
      <c r="Y609" s="118"/>
      <c r="Z609" s="118"/>
      <c r="AA609" s="118"/>
      <c r="AB609" s="118"/>
      <c r="AC609" s="118"/>
      <c r="AD609" s="118"/>
      <c r="AE609" s="118"/>
      <c r="AF609" s="118"/>
      <c r="AG609" s="118"/>
      <c r="AH609" s="118"/>
      <c r="AI609" s="118"/>
      <c r="AJ609" s="118"/>
      <c r="AK609" s="118"/>
      <c r="AL609" s="118"/>
      <c r="AM609" s="118"/>
      <c r="AN609" s="118"/>
      <c r="AO609" s="118"/>
      <c r="AP609" s="118"/>
      <c r="AQ609" s="118"/>
      <c r="AR609" s="118"/>
      <c r="AS609" s="118"/>
      <c r="AT609" s="118"/>
      <c r="AU609" s="118"/>
      <c r="AV609" s="118"/>
      <c r="AW609" s="118"/>
      <c r="AX609" s="118"/>
      <c r="AY609" s="118"/>
      <c r="AZ609" s="118"/>
      <c r="BA609" s="118"/>
      <c r="BB609" s="119"/>
      <c r="BC609" s="119"/>
      <c r="BD609" s="118"/>
    </row>
    <row r="610" spans="20:56" x14ac:dyDescent="0.25">
      <c r="T610" s="118"/>
      <c r="U610" s="118"/>
      <c r="V610" s="118"/>
      <c r="W610" s="118"/>
      <c r="X610" s="118"/>
      <c r="Y610" s="118"/>
      <c r="Z610" s="118"/>
      <c r="AA610" s="118"/>
      <c r="AB610" s="118"/>
      <c r="AC610" s="118"/>
      <c r="AD610" s="118"/>
      <c r="AE610" s="118"/>
      <c r="AF610" s="118"/>
      <c r="AG610" s="118"/>
      <c r="AH610" s="118"/>
      <c r="AI610" s="118"/>
      <c r="AJ610" s="118"/>
      <c r="AK610" s="118"/>
      <c r="AL610" s="118"/>
      <c r="AM610" s="118"/>
      <c r="AN610" s="118"/>
      <c r="AO610" s="118"/>
      <c r="AP610" s="118"/>
      <c r="AQ610" s="118"/>
      <c r="AR610" s="118"/>
      <c r="AS610" s="118"/>
      <c r="AT610" s="118"/>
      <c r="AU610" s="118"/>
      <c r="AV610" s="118"/>
      <c r="AW610" s="118"/>
      <c r="AX610" s="118"/>
      <c r="AY610" s="118"/>
      <c r="AZ610" s="118"/>
      <c r="BA610" s="118"/>
      <c r="BB610" s="119"/>
      <c r="BC610" s="119"/>
      <c r="BD610" s="118"/>
    </row>
    <row r="611" spans="20:56" x14ac:dyDescent="0.25">
      <c r="T611" s="118"/>
      <c r="U611" s="118"/>
      <c r="V611" s="118"/>
      <c r="W611" s="118"/>
      <c r="X611" s="118"/>
      <c r="Y611" s="118"/>
      <c r="Z611" s="118"/>
      <c r="AA611" s="118"/>
      <c r="AB611" s="118"/>
      <c r="AC611" s="118"/>
      <c r="AD611" s="118"/>
      <c r="AE611" s="118"/>
      <c r="AF611" s="118"/>
      <c r="AG611" s="118"/>
      <c r="AH611" s="118"/>
      <c r="AI611" s="118"/>
      <c r="AJ611" s="118"/>
      <c r="AK611" s="118"/>
      <c r="AL611" s="118"/>
      <c r="AM611" s="118"/>
      <c r="AN611" s="118"/>
      <c r="AO611" s="118"/>
      <c r="AP611" s="118"/>
      <c r="AQ611" s="118"/>
      <c r="AR611" s="118"/>
      <c r="AS611" s="118"/>
      <c r="AT611" s="118"/>
      <c r="AU611" s="118"/>
      <c r="AV611" s="118"/>
      <c r="AW611" s="118"/>
      <c r="AX611" s="118"/>
      <c r="AY611" s="118"/>
      <c r="AZ611" s="118"/>
      <c r="BA611" s="118"/>
      <c r="BB611" s="119"/>
      <c r="BC611" s="119"/>
      <c r="BD611" s="118"/>
    </row>
    <row r="612" spans="20:56" x14ac:dyDescent="0.25">
      <c r="T612" s="118"/>
      <c r="U612" s="118"/>
      <c r="V612" s="118"/>
      <c r="W612" s="118"/>
      <c r="X612" s="118"/>
      <c r="Y612" s="118"/>
      <c r="Z612" s="118"/>
      <c r="AA612" s="118"/>
      <c r="AB612" s="118"/>
      <c r="AC612" s="118"/>
      <c r="AD612" s="118"/>
      <c r="AE612" s="118"/>
      <c r="AF612" s="118"/>
      <c r="AG612" s="118"/>
      <c r="AH612" s="118"/>
      <c r="AI612" s="118"/>
      <c r="AJ612" s="118"/>
      <c r="AK612" s="118"/>
      <c r="AL612" s="118"/>
      <c r="AM612" s="118"/>
      <c r="AN612" s="118"/>
      <c r="AO612" s="118"/>
      <c r="AP612" s="118"/>
      <c r="AQ612" s="118"/>
      <c r="AR612" s="118"/>
      <c r="AS612" s="118"/>
      <c r="AT612" s="118"/>
      <c r="AU612" s="118"/>
      <c r="AV612" s="118"/>
      <c r="AW612" s="118"/>
      <c r="AX612" s="118"/>
      <c r="AY612" s="118"/>
      <c r="AZ612" s="118"/>
      <c r="BA612" s="118"/>
      <c r="BB612" s="119"/>
      <c r="BC612" s="119"/>
      <c r="BD612" s="118"/>
    </row>
    <row r="613" spans="20:56" x14ac:dyDescent="0.25">
      <c r="T613" s="118"/>
      <c r="U613" s="118"/>
      <c r="V613" s="118"/>
      <c r="W613" s="118"/>
      <c r="X613" s="118"/>
      <c r="Y613" s="118"/>
      <c r="Z613" s="118"/>
      <c r="AA613" s="118"/>
      <c r="AB613" s="118"/>
      <c r="AC613" s="118"/>
      <c r="AD613" s="118"/>
      <c r="AE613" s="118"/>
      <c r="AF613" s="118"/>
      <c r="AG613" s="118"/>
      <c r="AH613" s="118"/>
      <c r="AI613" s="118"/>
      <c r="AJ613" s="118"/>
      <c r="AK613" s="118"/>
      <c r="AL613" s="118"/>
      <c r="AM613" s="118"/>
      <c r="AN613" s="118"/>
      <c r="AO613" s="118"/>
      <c r="AP613" s="118"/>
      <c r="AQ613" s="118"/>
      <c r="AR613" s="118"/>
      <c r="AS613" s="118"/>
      <c r="AT613" s="118"/>
      <c r="AU613" s="118"/>
      <c r="AV613" s="118"/>
      <c r="AW613" s="118"/>
      <c r="AX613" s="118"/>
      <c r="AY613" s="118"/>
      <c r="AZ613" s="118"/>
      <c r="BA613" s="118"/>
      <c r="BB613" s="119"/>
      <c r="BC613" s="119"/>
      <c r="BD613" s="118"/>
    </row>
    <row r="614" spans="20:56" x14ac:dyDescent="0.25">
      <c r="T614" s="118"/>
      <c r="U614" s="118"/>
      <c r="V614" s="118"/>
      <c r="W614" s="118"/>
      <c r="X614" s="118"/>
      <c r="Y614" s="118"/>
      <c r="Z614" s="118"/>
      <c r="AA614" s="118"/>
      <c r="AB614" s="118"/>
      <c r="AC614" s="118"/>
      <c r="AD614" s="118"/>
      <c r="AE614" s="118"/>
      <c r="AF614" s="118"/>
      <c r="AG614" s="118"/>
      <c r="AH614" s="118"/>
      <c r="AI614" s="118"/>
      <c r="AJ614" s="118"/>
      <c r="AK614" s="118"/>
      <c r="AL614" s="118"/>
      <c r="AM614" s="118"/>
      <c r="AN614" s="118"/>
      <c r="AO614" s="118"/>
      <c r="AP614" s="118"/>
      <c r="AQ614" s="118"/>
      <c r="AR614" s="118"/>
      <c r="AS614" s="118"/>
      <c r="AT614" s="118"/>
      <c r="AU614" s="118"/>
      <c r="AV614" s="118"/>
      <c r="AW614" s="118"/>
      <c r="AX614" s="118"/>
      <c r="AY614" s="118"/>
      <c r="AZ614" s="118"/>
      <c r="BA614" s="118"/>
      <c r="BB614" s="119"/>
      <c r="BC614" s="119"/>
      <c r="BD614" s="118"/>
    </row>
    <row r="615" spans="20:56" x14ac:dyDescent="0.25">
      <c r="T615" s="118"/>
      <c r="U615" s="118"/>
      <c r="V615" s="118"/>
      <c r="W615" s="118"/>
      <c r="X615" s="118"/>
      <c r="Y615" s="118"/>
      <c r="Z615" s="118"/>
      <c r="AA615" s="118"/>
      <c r="AB615" s="118"/>
      <c r="AC615" s="118"/>
      <c r="AD615" s="118"/>
      <c r="AE615" s="118"/>
      <c r="AF615" s="118"/>
      <c r="AG615" s="118"/>
      <c r="AH615" s="118"/>
      <c r="AI615" s="118"/>
      <c r="AJ615" s="118"/>
      <c r="AK615" s="118"/>
      <c r="AL615" s="118"/>
      <c r="AM615" s="118"/>
      <c r="AN615" s="118"/>
      <c r="AO615" s="118"/>
      <c r="AP615" s="118"/>
      <c r="AQ615" s="118"/>
      <c r="AR615" s="118"/>
      <c r="AS615" s="118"/>
      <c r="AT615" s="118"/>
      <c r="AU615" s="118"/>
      <c r="AV615" s="118"/>
      <c r="AW615" s="118"/>
      <c r="AX615" s="118"/>
      <c r="AY615" s="118"/>
      <c r="AZ615" s="118"/>
      <c r="BA615" s="118"/>
      <c r="BB615" s="119"/>
      <c r="BC615" s="119"/>
      <c r="BD615" s="118"/>
    </row>
    <row r="616" spans="20:56" x14ac:dyDescent="0.25">
      <c r="T616" s="118"/>
      <c r="U616" s="118"/>
      <c r="V616" s="118"/>
      <c r="W616" s="118"/>
      <c r="X616" s="118"/>
      <c r="Y616" s="118"/>
      <c r="Z616" s="118"/>
      <c r="AA616" s="118"/>
      <c r="AB616" s="118"/>
      <c r="AC616" s="118"/>
      <c r="AD616" s="118"/>
      <c r="AE616" s="118"/>
      <c r="AF616" s="118"/>
      <c r="AG616" s="118"/>
      <c r="AH616" s="118"/>
      <c r="AI616" s="118"/>
      <c r="AJ616" s="118"/>
      <c r="AK616" s="118"/>
      <c r="AL616" s="118"/>
      <c r="AM616" s="118"/>
      <c r="AN616" s="118"/>
      <c r="AO616" s="118"/>
      <c r="AP616" s="118"/>
      <c r="AQ616" s="118"/>
      <c r="AR616" s="118"/>
      <c r="AS616" s="118"/>
      <c r="AT616" s="118"/>
      <c r="AU616" s="118"/>
      <c r="AV616" s="118"/>
      <c r="AW616" s="118"/>
      <c r="AX616" s="118"/>
      <c r="AY616" s="118"/>
      <c r="AZ616" s="118"/>
      <c r="BA616" s="118"/>
      <c r="BB616" s="119"/>
      <c r="BC616" s="119"/>
      <c r="BD616" s="118"/>
    </row>
    <row r="617" spans="20:56" x14ac:dyDescent="0.25">
      <c r="T617" s="118"/>
      <c r="U617" s="118"/>
      <c r="V617" s="118"/>
      <c r="W617" s="118"/>
      <c r="X617" s="118"/>
      <c r="Y617" s="118"/>
      <c r="Z617" s="118"/>
      <c r="AA617" s="118"/>
      <c r="AB617" s="118"/>
      <c r="AC617" s="118"/>
      <c r="AD617" s="118"/>
      <c r="AE617" s="118"/>
      <c r="AF617" s="118"/>
      <c r="AG617" s="118"/>
      <c r="AH617" s="118"/>
      <c r="AI617" s="118"/>
      <c r="AJ617" s="118"/>
      <c r="AK617" s="118"/>
      <c r="AL617" s="118"/>
      <c r="AM617" s="118"/>
      <c r="AN617" s="118"/>
      <c r="AO617" s="118"/>
      <c r="AP617" s="118"/>
      <c r="AQ617" s="118"/>
      <c r="AR617" s="118"/>
      <c r="AS617" s="118"/>
      <c r="AT617" s="118"/>
      <c r="AU617" s="118"/>
      <c r="AV617" s="118"/>
      <c r="AW617" s="118"/>
      <c r="AX617" s="118"/>
      <c r="AY617" s="118"/>
      <c r="AZ617" s="118"/>
      <c r="BA617" s="118"/>
      <c r="BB617" s="119"/>
      <c r="BC617" s="119"/>
      <c r="BD617" s="118"/>
    </row>
    <row r="618" spans="20:56" x14ac:dyDescent="0.25">
      <c r="T618" s="118"/>
      <c r="U618" s="118"/>
      <c r="V618" s="118"/>
      <c r="W618" s="118"/>
      <c r="X618" s="118"/>
      <c r="Y618" s="118"/>
      <c r="Z618" s="118"/>
      <c r="AA618" s="118"/>
      <c r="AB618" s="118"/>
      <c r="AC618" s="118"/>
      <c r="AD618" s="118"/>
      <c r="AE618" s="118"/>
      <c r="AF618" s="118"/>
      <c r="AG618" s="118"/>
      <c r="AH618" s="118"/>
      <c r="AI618" s="118"/>
      <c r="AJ618" s="118"/>
      <c r="AK618" s="118"/>
      <c r="AL618" s="118"/>
      <c r="AM618" s="118"/>
      <c r="AN618" s="118"/>
      <c r="AO618" s="118"/>
      <c r="AP618" s="118"/>
      <c r="AQ618" s="118"/>
      <c r="AR618" s="118"/>
      <c r="AS618" s="118"/>
      <c r="AT618" s="118"/>
      <c r="AU618" s="118"/>
      <c r="AV618" s="118"/>
      <c r="AW618" s="118"/>
      <c r="AX618" s="118"/>
      <c r="AY618" s="118"/>
      <c r="AZ618" s="118"/>
      <c r="BA618" s="118"/>
      <c r="BB618" s="119"/>
      <c r="BC618" s="119"/>
      <c r="BD618" s="118"/>
    </row>
    <row r="619" spans="20:56" x14ac:dyDescent="0.25">
      <c r="T619" s="118"/>
      <c r="U619" s="118"/>
      <c r="V619" s="118"/>
      <c r="W619" s="118"/>
      <c r="X619" s="118"/>
      <c r="Y619" s="118"/>
      <c r="Z619" s="118"/>
      <c r="AA619" s="118"/>
      <c r="AB619" s="118"/>
      <c r="AC619" s="118"/>
      <c r="AD619" s="118"/>
      <c r="AE619" s="118"/>
      <c r="AF619" s="118"/>
      <c r="AG619" s="118"/>
      <c r="AH619" s="118"/>
      <c r="AI619" s="118"/>
      <c r="AJ619" s="118"/>
      <c r="AK619" s="118"/>
      <c r="AL619" s="118"/>
      <c r="AM619" s="118"/>
      <c r="AN619" s="118"/>
      <c r="AO619" s="118"/>
      <c r="AP619" s="118"/>
      <c r="AQ619" s="118"/>
      <c r="AR619" s="118"/>
      <c r="AS619" s="118"/>
      <c r="AT619" s="118"/>
      <c r="AU619" s="118"/>
      <c r="AV619" s="118"/>
      <c r="AW619" s="118"/>
      <c r="AX619" s="118"/>
      <c r="AY619" s="118"/>
      <c r="AZ619" s="118"/>
      <c r="BA619" s="118"/>
      <c r="BB619" s="119"/>
      <c r="BC619" s="119"/>
      <c r="BD619" s="118"/>
    </row>
    <row r="620" spans="20:56" x14ac:dyDescent="0.25">
      <c r="T620" s="118"/>
      <c r="U620" s="118"/>
      <c r="V620" s="118"/>
      <c r="W620" s="118"/>
      <c r="X620" s="118"/>
      <c r="Y620" s="118"/>
      <c r="Z620" s="118"/>
      <c r="AA620" s="118"/>
      <c r="AB620" s="118"/>
      <c r="AC620" s="118"/>
      <c r="AD620" s="118"/>
      <c r="AE620" s="118"/>
      <c r="AF620" s="118"/>
      <c r="AG620" s="118"/>
      <c r="AH620" s="118"/>
      <c r="AI620" s="118"/>
      <c r="AJ620" s="118"/>
      <c r="AK620" s="118"/>
      <c r="AL620" s="118"/>
      <c r="AM620" s="118"/>
      <c r="AN620" s="118"/>
      <c r="AO620" s="118"/>
      <c r="AP620" s="118"/>
      <c r="AQ620" s="118"/>
      <c r="AR620" s="118"/>
      <c r="AS620" s="118"/>
      <c r="AT620" s="118"/>
      <c r="AU620" s="118"/>
      <c r="AV620" s="118"/>
      <c r="AW620" s="118"/>
      <c r="AX620" s="118"/>
      <c r="AY620" s="118"/>
      <c r="AZ620" s="118"/>
      <c r="BA620" s="118"/>
      <c r="BB620" s="119"/>
      <c r="BC620" s="119"/>
      <c r="BD620" s="118"/>
    </row>
    <row r="621" spans="20:56" x14ac:dyDescent="0.25">
      <c r="T621" s="118"/>
      <c r="U621" s="118"/>
      <c r="V621" s="118"/>
      <c r="W621" s="118"/>
      <c r="X621" s="118"/>
      <c r="Y621" s="118"/>
      <c r="Z621" s="118"/>
      <c r="AA621" s="118"/>
      <c r="AB621" s="118"/>
      <c r="AC621" s="118"/>
      <c r="AD621" s="118"/>
      <c r="AE621" s="118"/>
      <c r="AF621" s="118"/>
      <c r="AG621" s="118"/>
      <c r="AH621" s="118"/>
      <c r="AI621" s="118"/>
      <c r="AJ621" s="118"/>
      <c r="AK621" s="118"/>
      <c r="AL621" s="118"/>
      <c r="AM621" s="118"/>
      <c r="AN621" s="118"/>
      <c r="AO621" s="118"/>
      <c r="AP621" s="118"/>
      <c r="AQ621" s="118"/>
      <c r="AR621" s="118"/>
      <c r="AS621" s="118"/>
      <c r="AT621" s="118"/>
      <c r="AU621" s="118"/>
      <c r="AV621" s="118"/>
      <c r="AW621" s="118"/>
      <c r="AX621" s="118"/>
      <c r="AY621" s="118"/>
      <c r="AZ621" s="118"/>
      <c r="BA621" s="118"/>
      <c r="BB621" s="119"/>
      <c r="BC621" s="119"/>
      <c r="BD621" s="118"/>
    </row>
    <row r="622" spans="20:56" x14ac:dyDescent="0.25">
      <c r="T622" s="118"/>
      <c r="U622" s="118"/>
      <c r="V622" s="118"/>
      <c r="W622" s="118"/>
      <c r="X622" s="118"/>
      <c r="Y622" s="118"/>
      <c r="Z622" s="118"/>
      <c r="AA622" s="118"/>
      <c r="AB622" s="118"/>
      <c r="AC622" s="118"/>
      <c r="AD622" s="118"/>
      <c r="AE622" s="118"/>
      <c r="AF622" s="118"/>
      <c r="AG622" s="118"/>
      <c r="AH622" s="118"/>
      <c r="AI622" s="118"/>
      <c r="AJ622" s="118"/>
      <c r="AK622" s="118"/>
      <c r="AL622" s="118"/>
      <c r="AM622" s="118"/>
      <c r="AN622" s="118"/>
      <c r="AO622" s="118"/>
      <c r="AP622" s="118"/>
      <c r="AQ622" s="118"/>
      <c r="AR622" s="118"/>
      <c r="AS622" s="118"/>
      <c r="AT622" s="118"/>
      <c r="AU622" s="118"/>
      <c r="AV622" s="118"/>
      <c r="AW622" s="118"/>
      <c r="AX622" s="118"/>
      <c r="AY622" s="118"/>
      <c r="AZ622" s="118"/>
      <c r="BA622" s="118"/>
      <c r="BB622" s="119"/>
      <c r="BC622" s="119"/>
      <c r="BD622" s="118"/>
    </row>
    <row r="623" spans="20:56" x14ac:dyDescent="0.25">
      <c r="T623" s="118"/>
      <c r="U623" s="118"/>
      <c r="V623" s="118"/>
      <c r="W623" s="118"/>
      <c r="X623" s="118"/>
      <c r="Y623" s="118"/>
      <c r="Z623" s="118"/>
      <c r="AA623" s="118"/>
      <c r="AB623" s="118"/>
      <c r="AC623" s="118"/>
      <c r="AD623" s="118"/>
      <c r="AE623" s="118"/>
      <c r="AF623" s="118"/>
      <c r="AG623" s="118"/>
      <c r="AH623" s="118"/>
      <c r="AI623" s="118"/>
      <c r="AJ623" s="118"/>
      <c r="AK623" s="118"/>
      <c r="AL623" s="118"/>
      <c r="AM623" s="118"/>
      <c r="AN623" s="118"/>
      <c r="AO623" s="118"/>
      <c r="AP623" s="118"/>
      <c r="AQ623" s="118"/>
      <c r="AR623" s="118"/>
      <c r="AS623" s="118"/>
      <c r="AT623" s="118"/>
      <c r="AU623" s="118"/>
      <c r="AV623" s="118"/>
      <c r="AW623" s="118"/>
      <c r="AX623" s="118"/>
      <c r="AY623" s="118"/>
      <c r="AZ623" s="118"/>
      <c r="BA623" s="118"/>
      <c r="BB623" s="119"/>
      <c r="BC623" s="119"/>
      <c r="BD623" s="118"/>
    </row>
    <row r="624" spans="20:56" x14ac:dyDescent="0.25">
      <c r="T624" s="118"/>
      <c r="U624" s="118"/>
      <c r="V624" s="118"/>
      <c r="W624" s="118"/>
      <c r="X624" s="118"/>
      <c r="Y624" s="118"/>
      <c r="Z624" s="118"/>
      <c r="AA624" s="118"/>
      <c r="AB624" s="118"/>
      <c r="AC624" s="118"/>
      <c r="AD624" s="118"/>
      <c r="AE624" s="118"/>
      <c r="AF624" s="118"/>
      <c r="AG624" s="118"/>
      <c r="AH624" s="118"/>
      <c r="AI624" s="118"/>
      <c r="AJ624" s="118"/>
      <c r="AK624" s="118"/>
      <c r="AL624" s="118"/>
      <c r="AM624" s="118"/>
      <c r="AN624" s="118"/>
      <c r="AO624" s="118"/>
      <c r="AP624" s="118"/>
      <c r="AQ624" s="118"/>
      <c r="AR624" s="118"/>
      <c r="AS624" s="118"/>
      <c r="AT624" s="118"/>
      <c r="AU624" s="118"/>
      <c r="AV624" s="118"/>
      <c r="AW624" s="118"/>
      <c r="AX624" s="118"/>
      <c r="AY624" s="118"/>
      <c r="AZ624" s="118"/>
      <c r="BA624" s="118"/>
      <c r="BB624" s="119"/>
      <c r="BC624" s="119"/>
      <c r="BD624" s="118"/>
    </row>
    <row r="625" spans="20:56" x14ac:dyDescent="0.25">
      <c r="T625" s="118"/>
      <c r="U625" s="118"/>
      <c r="V625" s="118"/>
      <c r="W625" s="118"/>
      <c r="X625" s="118"/>
      <c r="Y625" s="118"/>
      <c r="Z625" s="118"/>
      <c r="AA625" s="118"/>
      <c r="AB625" s="118"/>
      <c r="AC625" s="118"/>
      <c r="AD625" s="118"/>
      <c r="AE625" s="118"/>
      <c r="AF625" s="118"/>
      <c r="AG625" s="118"/>
      <c r="AH625" s="118"/>
      <c r="AI625" s="118"/>
      <c r="AJ625" s="118"/>
      <c r="AK625" s="118"/>
      <c r="AL625" s="118"/>
      <c r="AM625" s="118"/>
      <c r="AN625" s="118"/>
      <c r="AO625" s="118"/>
      <c r="AP625" s="118"/>
      <c r="AQ625" s="118"/>
      <c r="AR625" s="118"/>
      <c r="AS625" s="118"/>
      <c r="AT625" s="118"/>
      <c r="AU625" s="118"/>
      <c r="AV625" s="118"/>
      <c r="AW625" s="118"/>
      <c r="AX625" s="118"/>
      <c r="AY625" s="118"/>
      <c r="AZ625" s="118"/>
      <c r="BA625" s="118"/>
      <c r="BB625" s="119"/>
      <c r="BC625" s="119"/>
      <c r="BD625" s="118"/>
    </row>
    <row r="626" spans="20:56" x14ac:dyDescent="0.25">
      <c r="T626" s="118"/>
      <c r="U626" s="118"/>
      <c r="V626" s="118"/>
      <c r="W626" s="118"/>
      <c r="X626" s="118"/>
      <c r="Y626" s="118"/>
      <c r="Z626" s="118"/>
      <c r="AA626" s="118"/>
      <c r="AB626" s="118"/>
      <c r="AC626" s="118"/>
      <c r="AD626" s="118"/>
      <c r="AE626" s="118"/>
      <c r="AF626" s="118"/>
      <c r="AG626" s="118"/>
      <c r="AH626" s="118"/>
      <c r="AI626" s="118"/>
      <c r="AJ626" s="118"/>
      <c r="AK626" s="118"/>
      <c r="AL626" s="118"/>
      <c r="AM626" s="118"/>
      <c r="AN626" s="118"/>
      <c r="AO626" s="118"/>
      <c r="AP626" s="118"/>
      <c r="AQ626" s="118"/>
      <c r="AR626" s="118"/>
      <c r="AS626" s="118"/>
      <c r="AT626" s="118"/>
      <c r="AU626" s="118"/>
      <c r="AV626" s="118"/>
      <c r="AW626" s="118"/>
      <c r="AX626" s="118"/>
      <c r="AY626" s="118"/>
      <c r="AZ626" s="118"/>
      <c r="BA626" s="118"/>
      <c r="BB626" s="119"/>
      <c r="BC626" s="119"/>
      <c r="BD626" s="118"/>
    </row>
    <row r="627" spans="20:56" x14ac:dyDescent="0.25">
      <c r="T627" s="118"/>
      <c r="U627" s="118"/>
      <c r="V627" s="118"/>
      <c r="W627" s="118"/>
      <c r="X627" s="118"/>
      <c r="Y627" s="118"/>
      <c r="Z627" s="118"/>
      <c r="AA627" s="118"/>
      <c r="AB627" s="118"/>
      <c r="AC627" s="118"/>
      <c r="AD627" s="118"/>
      <c r="AE627" s="118"/>
      <c r="AF627" s="118"/>
      <c r="AG627" s="118"/>
      <c r="AH627" s="118"/>
      <c r="AI627" s="118"/>
      <c r="AJ627" s="118"/>
      <c r="AK627" s="118"/>
      <c r="AL627" s="118"/>
      <c r="AM627" s="118"/>
      <c r="AN627" s="118"/>
      <c r="AO627" s="118"/>
      <c r="AP627" s="118"/>
      <c r="AQ627" s="118"/>
      <c r="AR627" s="118"/>
      <c r="AS627" s="118"/>
      <c r="AT627" s="118"/>
      <c r="AU627" s="118"/>
      <c r="AV627" s="118"/>
      <c r="AW627" s="118"/>
      <c r="AX627" s="118"/>
      <c r="AY627" s="118"/>
      <c r="AZ627" s="118"/>
      <c r="BA627" s="118"/>
      <c r="BB627" s="119"/>
      <c r="BC627" s="119"/>
      <c r="BD627" s="118"/>
    </row>
    <row r="628" spans="20:56" x14ac:dyDescent="0.25">
      <c r="T628" s="118"/>
      <c r="U628" s="118"/>
      <c r="V628" s="118"/>
      <c r="W628" s="118"/>
      <c r="X628" s="118"/>
      <c r="Y628" s="118"/>
      <c r="Z628" s="118"/>
      <c r="AA628" s="118"/>
      <c r="AB628" s="118"/>
      <c r="AC628" s="118"/>
      <c r="AD628" s="118"/>
      <c r="AE628" s="118"/>
      <c r="AF628" s="118"/>
      <c r="AG628" s="118"/>
      <c r="AH628" s="118"/>
      <c r="AI628" s="118"/>
      <c r="AJ628" s="118"/>
      <c r="AK628" s="118"/>
      <c r="AL628" s="118"/>
      <c r="AM628" s="118"/>
      <c r="AN628" s="118"/>
      <c r="AO628" s="118"/>
      <c r="AP628" s="118"/>
      <c r="AQ628" s="118"/>
      <c r="AR628" s="118"/>
      <c r="AS628" s="118"/>
      <c r="AT628" s="118"/>
      <c r="AU628" s="118"/>
      <c r="AV628" s="118"/>
      <c r="AW628" s="118"/>
      <c r="AX628" s="118"/>
      <c r="AY628" s="118"/>
      <c r="AZ628" s="118"/>
      <c r="BA628" s="118"/>
      <c r="BB628" s="119"/>
      <c r="BC628" s="119"/>
      <c r="BD628" s="118"/>
    </row>
    <row r="629" spans="20:56" x14ac:dyDescent="0.25">
      <c r="T629" s="118"/>
      <c r="U629" s="118"/>
      <c r="V629" s="118"/>
      <c r="W629" s="118"/>
      <c r="X629" s="118"/>
      <c r="Y629" s="118"/>
      <c r="Z629" s="118"/>
      <c r="AA629" s="118"/>
      <c r="AB629" s="118"/>
      <c r="AC629" s="118"/>
      <c r="AD629" s="118"/>
      <c r="AE629" s="118"/>
      <c r="AF629" s="118"/>
      <c r="AG629" s="118"/>
      <c r="AH629" s="118"/>
      <c r="AI629" s="118"/>
      <c r="AJ629" s="118"/>
      <c r="AK629" s="118"/>
      <c r="AL629" s="118"/>
      <c r="AM629" s="118"/>
      <c r="AN629" s="118"/>
      <c r="AO629" s="118"/>
      <c r="AP629" s="118"/>
      <c r="AQ629" s="118"/>
      <c r="AR629" s="118"/>
      <c r="AS629" s="118"/>
      <c r="AT629" s="118"/>
      <c r="AU629" s="118"/>
      <c r="AV629" s="118"/>
      <c r="AW629" s="118"/>
      <c r="AX629" s="118"/>
      <c r="AY629" s="118"/>
      <c r="AZ629" s="118"/>
      <c r="BA629" s="118"/>
      <c r="BB629" s="119"/>
      <c r="BC629" s="119"/>
      <c r="BD629" s="118"/>
    </row>
    <row r="630" spans="20:56" x14ac:dyDescent="0.25">
      <c r="T630" s="118"/>
      <c r="U630" s="118"/>
      <c r="V630" s="118"/>
      <c r="W630" s="118"/>
      <c r="X630" s="118"/>
      <c r="Y630" s="118"/>
      <c r="Z630" s="118"/>
      <c r="AA630" s="118"/>
      <c r="AB630" s="118"/>
      <c r="AC630" s="118"/>
      <c r="AD630" s="118"/>
      <c r="AE630" s="118"/>
      <c r="AF630" s="118"/>
      <c r="AG630" s="118"/>
      <c r="AH630" s="118"/>
      <c r="AI630" s="118"/>
      <c r="AJ630" s="118"/>
      <c r="AK630" s="118"/>
      <c r="AL630" s="118"/>
      <c r="AM630" s="118"/>
      <c r="AN630" s="118"/>
      <c r="AO630" s="118"/>
      <c r="AP630" s="118"/>
      <c r="AQ630" s="118"/>
      <c r="AR630" s="118"/>
      <c r="AS630" s="118"/>
      <c r="AT630" s="118"/>
      <c r="AU630" s="118"/>
      <c r="AV630" s="118"/>
      <c r="AW630" s="118"/>
      <c r="AX630" s="118"/>
      <c r="AY630" s="118"/>
      <c r="AZ630" s="118"/>
      <c r="BA630" s="118"/>
      <c r="BB630" s="119"/>
      <c r="BC630" s="119"/>
      <c r="BD630" s="118"/>
    </row>
    <row r="631" spans="20:56" x14ac:dyDescent="0.25">
      <c r="T631" s="118"/>
      <c r="U631" s="118"/>
      <c r="V631" s="118"/>
      <c r="W631" s="118"/>
      <c r="X631" s="118"/>
      <c r="Y631" s="118"/>
      <c r="Z631" s="118"/>
      <c r="AA631" s="118"/>
      <c r="AB631" s="118"/>
      <c r="AC631" s="118"/>
      <c r="AD631" s="118"/>
      <c r="AE631" s="118"/>
      <c r="AF631" s="118"/>
      <c r="AG631" s="118"/>
      <c r="AH631" s="118"/>
      <c r="AI631" s="118"/>
      <c r="AJ631" s="118"/>
      <c r="AK631" s="118"/>
      <c r="AL631" s="118"/>
      <c r="AM631" s="118"/>
      <c r="AN631" s="118"/>
      <c r="AO631" s="118"/>
      <c r="AP631" s="118"/>
      <c r="AQ631" s="118"/>
      <c r="AR631" s="118"/>
      <c r="AS631" s="118"/>
      <c r="AT631" s="118"/>
      <c r="AU631" s="118"/>
      <c r="AV631" s="118"/>
      <c r="AW631" s="118"/>
      <c r="AX631" s="118"/>
      <c r="AY631" s="118"/>
      <c r="AZ631" s="118"/>
      <c r="BA631" s="118"/>
      <c r="BB631" s="119"/>
      <c r="BC631" s="119"/>
      <c r="BD631" s="118"/>
    </row>
    <row r="632" spans="20:56" x14ac:dyDescent="0.25">
      <c r="T632" s="118"/>
      <c r="U632" s="118"/>
      <c r="V632" s="118"/>
      <c r="W632" s="118"/>
      <c r="X632" s="118"/>
      <c r="Y632" s="118"/>
      <c r="Z632" s="118"/>
      <c r="AA632" s="118"/>
      <c r="AB632" s="118"/>
      <c r="AC632" s="118"/>
      <c r="AD632" s="118"/>
      <c r="AE632" s="118"/>
      <c r="AF632" s="118"/>
      <c r="AG632" s="118"/>
      <c r="AH632" s="118"/>
      <c r="AI632" s="118"/>
      <c r="AJ632" s="118"/>
      <c r="AK632" s="118"/>
      <c r="AL632" s="118"/>
      <c r="AM632" s="118"/>
      <c r="AN632" s="118"/>
      <c r="AO632" s="118"/>
      <c r="AP632" s="118"/>
      <c r="AQ632" s="118"/>
      <c r="AR632" s="118"/>
      <c r="AS632" s="118"/>
      <c r="AT632" s="118"/>
      <c r="AU632" s="118"/>
      <c r="AV632" s="118"/>
      <c r="AW632" s="118"/>
      <c r="AX632" s="118"/>
      <c r="AY632" s="118"/>
      <c r="AZ632" s="118"/>
      <c r="BA632" s="118"/>
      <c r="BB632" s="119"/>
      <c r="BC632" s="119"/>
      <c r="BD632" s="118"/>
    </row>
    <row r="633" spans="20:56" x14ac:dyDescent="0.25">
      <c r="T633" s="118"/>
      <c r="U633" s="118"/>
      <c r="V633" s="118"/>
      <c r="W633" s="118"/>
      <c r="X633" s="118"/>
      <c r="Y633" s="118"/>
      <c r="Z633" s="118"/>
      <c r="AA633" s="118"/>
      <c r="AB633" s="118"/>
      <c r="AC633" s="118"/>
      <c r="AD633" s="118"/>
      <c r="AE633" s="118"/>
      <c r="AF633" s="118"/>
      <c r="AG633" s="118"/>
      <c r="AH633" s="118"/>
      <c r="AI633" s="118"/>
      <c r="AJ633" s="118"/>
      <c r="AK633" s="118"/>
      <c r="AL633" s="118"/>
      <c r="AM633" s="118"/>
      <c r="AN633" s="118"/>
      <c r="AO633" s="118"/>
      <c r="AP633" s="118"/>
      <c r="AQ633" s="118"/>
      <c r="AR633" s="118"/>
      <c r="AS633" s="118"/>
      <c r="AT633" s="118"/>
      <c r="AU633" s="118"/>
      <c r="AV633" s="118"/>
      <c r="AW633" s="118"/>
      <c r="AX633" s="118"/>
      <c r="AY633" s="118"/>
      <c r="AZ633" s="118"/>
      <c r="BA633" s="118"/>
      <c r="BB633" s="119"/>
      <c r="BC633" s="119"/>
      <c r="BD633" s="118"/>
    </row>
    <row r="634" spans="20:56" x14ac:dyDescent="0.25">
      <c r="T634" s="118"/>
      <c r="U634" s="118"/>
      <c r="V634" s="118"/>
      <c r="W634" s="118"/>
      <c r="X634" s="118"/>
      <c r="Y634" s="118"/>
      <c r="Z634" s="118"/>
      <c r="AA634" s="118"/>
      <c r="AB634" s="118"/>
      <c r="AC634" s="118"/>
      <c r="AD634" s="118"/>
      <c r="AE634" s="118"/>
      <c r="AF634" s="118"/>
      <c r="AG634" s="118"/>
      <c r="AH634" s="118"/>
      <c r="AI634" s="118"/>
      <c r="AJ634" s="118"/>
      <c r="AK634" s="118"/>
      <c r="AL634" s="118"/>
      <c r="AM634" s="118"/>
      <c r="AN634" s="118"/>
      <c r="AO634" s="118"/>
      <c r="AP634" s="118"/>
      <c r="AQ634" s="118"/>
      <c r="AR634" s="118"/>
      <c r="AS634" s="118"/>
      <c r="AT634" s="118"/>
      <c r="AU634" s="118"/>
      <c r="AV634" s="118"/>
      <c r="AW634" s="118"/>
      <c r="AX634" s="118"/>
      <c r="AY634" s="118"/>
      <c r="AZ634" s="118"/>
      <c r="BA634" s="118"/>
      <c r="BB634" s="119"/>
      <c r="BC634" s="119"/>
      <c r="BD634" s="118"/>
    </row>
    <row r="635" spans="20:56" x14ac:dyDescent="0.25">
      <c r="T635" s="118"/>
      <c r="U635" s="118"/>
      <c r="V635" s="118"/>
      <c r="W635" s="118"/>
      <c r="X635" s="118"/>
      <c r="Y635" s="118"/>
      <c r="Z635" s="118"/>
      <c r="AA635" s="118"/>
      <c r="AB635" s="118"/>
      <c r="AC635" s="118"/>
      <c r="AD635" s="118"/>
      <c r="AE635" s="118"/>
      <c r="AF635" s="118"/>
      <c r="AG635" s="118"/>
      <c r="AH635" s="118"/>
      <c r="AI635" s="118"/>
      <c r="AJ635" s="118"/>
      <c r="AK635" s="118"/>
      <c r="AL635" s="118"/>
      <c r="AM635" s="118"/>
      <c r="AN635" s="118"/>
      <c r="AO635" s="118"/>
      <c r="AP635" s="118"/>
      <c r="AQ635" s="118"/>
      <c r="AR635" s="118"/>
      <c r="AS635" s="118"/>
      <c r="AT635" s="118"/>
      <c r="AU635" s="118"/>
      <c r="AV635" s="118"/>
      <c r="AW635" s="118"/>
      <c r="AX635" s="118"/>
      <c r="AY635" s="118"/>
      <c r="AZ635" s="118"/>
      <c r="BA635" s="118"/>
      <c r="BB635" s="119"/>
      <c r="BC635" s="119"/>
      <c r="BD635" s="118"/>
    </row>
    <row r="636" spans="20:56" x14ac:dyDescent="0.25">
      <c r="T636" s="118"/>
      <c r="U636" s="118"/>
      <c r="V636" s="118"/>
      <c r="W636" s="118"/>
      <c r="X636" s="118"/>
      <c r="Y636" s="118"/>
      <c r="Z636" s="118"/>
      <c r="AA636" s="118"/>
      <c r="AB636" s="118"/>
      <c r="AC636" s="118"/>
      <c r="AD636" s="118"/>
      <c r="AE636" s="118"/>
      <c r="AF636" s="118"/>
      <c r="AG636" s="118"/>
      <c r="AH636" s="118"/>
      <c r="AI636" s="118"/>
      <c r="AJ636" s="118"/>
      <c r="AK636" s="118"/>
      <c r="AL636" s="118"/>
      <c r="AM636" s="118"/>
      <c r="AN636" s="118"/>
      <c r="AO636" s="118"/>
      <c r="AP636" s="118"/>
      <c r="AQ636" s="118"/>
      <c r="AR636" s="118"/>
      <c r="AS636" s="118"/>
      <c r="AT636" s="118"/>
      <c r="AU636" s="118"/>
      <c r="AV636" s="118"/>
      <c r="AW636" s="118"/>
      <c r="AX636" s="118"/>
      <c r="AY636" s="118"/>
      <c r="AZ636" s="118"/>
      <c r="BA636" s="118"/>
      <c r="BB636" s="119"/>
      <c r="BC636" s="119"/>
      <c r="BD636" s="118"/>
    </row>
    <row r="637" spans="20:56" x14ac:dyDescent="0.25">
      <c r="T637" s="118"/>
      <c r="U637" s="118"/>
      <c r="V637" s="118"/>
      <c r="W637" s="118"/>
      <c r="X637" s="118"/>
      <c r="Y637" s="118"/>
      <c r="Z637" s="118"/>
      <c r="AA637" s="118"/>
      <c r="AB637" s="118"/>
      <c r="AC637" s="118"/>
      <c r="AD637" s="118"/>
      <c r="AE637" s="118"/>
      <c r="AF637" s="118"/>
      <c r="AG637" s="118"/>
      <c r="AH637" s="118"/>
      <c r="AI637" s="118"/>
      <c r="AJ637" s="118"/>
      <c r="AK637" s="118"/>
      <c r="AL637" s="118"/>
      <c r="AM637" s="118"/>
      <c r="AN637" s="118"/>
      <c r="AO637" s="118"/>
      <c r="AP637" s="118"/>
      <c r="AQ637" s="118"/>
      <c r="AR637" s="118"/>
      <c r="AS637" s="118"/>
      <c r="AT637" s="118"/>
      <c r="AU637" s="118"/>
      <c r="AV637" s="118"/>
      <c r="AW637" s="118"/>
      <c r="AX637" s="118"/>
      <c r="AY637" s="118"/>
      <c r="AZ637" s="118"/>
      <c r="BA637" s="118"/>
      <c r="BB637" s="119"/>
      <c r="BC637" s="119"/>
      <c r="BD637" s="118"/>
    </row>
    <row r="638" spans="20:56" x14ac:dyDescent="0.25">
      <c r="T638" s="118"/>
      <c r="U638" s="118"/>
      <c r="V638" s="118"/>
      <c r="W638" s="118"/>
      <c r="X638" s="118"/>
      <c r="Y638" s="118"/>
      <c r="Z638" s="118"/>
      <c r="AA638" s="118"/>
      <c r="AB638" s="118"/>
      <c r="AC638" s="118"/>
      <c r="AD638" s="118"/>
      <c r="AE638" s="118"/>
      <c r="AF638" s="118"/>
      <c r="AG638" s="118"/>
      <c r="AH638" s="118"/>
      <c r="AI638" s="118"/>
      <c r="AJ638" s="118"/>
      <c r="AK638" s="118"/>
      <c r="AL638" s="118"/>
      <c r="AM638" s="118"/>
      <c r="AN638" s="118"/>
      <c r="AO638" s="118"/>
      <c r="AP638" s="118"/>
      <c r="AQ638" s="118"/>
      <c r="AR638" s="118"/>
      <c r="AS638" s="118"/>
      <c r="AT638" s="118"/>
      <c r="AU638" s="118"/>
      <c r="AV638" s="118"/>
      <c r="AW638" s="118"/>
      <c r="AX638" s="118"/>
      <c r="AY638" s="118"/>
      <c r="AZ638" s="118"/>
      <c r="BA638" s="118"/>
      <c r="BB638" s="119"/>
      <c r="BC638" s="119"/>
      <c r="BD638" s="118"/>
    </row>
    <row r="639" spans="20:56" x14ac:dyDescent="0.25">
      <c r="T639" s="118"/>
      <c r="U639" s="118"/>
      <c r="V639" s="118"/>
      <c r="W639" s="118"/>
      <c r="X639" s="118"/>
      <c r="Y639" s="118"/>
      <c r="Z639" s="118"/>
      <c r="AA639" s="118"/>
      <c r="AB639" s="118"/>
      <c r="AC639" s="118"/>
      <c r="AD639" s="118"/>
      <c r="AE639" s="118"/>
      <c r="AF639" s="118"/>
      <c r="AG639" s="118"/>
      <c r="AH639" s="118"/>
      <c r="AI639" s="118"/>
      <c r="AJ639" s="118"/>
      <c r="AK639" s="118"/>
      <c r="AL639" s="118"/>
      <c r="AM639" s="118"/>
      <c r="AN639" s="118"/>
      <c r="AO639" s="118"/>
      <c r="AP639" s="118"/>
      <c r="AQ639" s="118"/>
      <c r="AR639" s="118"/>
      <c r="AS639" s="118"/>
      <c r="AT639" s="118"/>
      <c r="AU639" s="118"/>
      <c r="AV639" s="118"/>
      <c r="AW639" s="118"/>
      <c r="AX639" s="118"/>
      <c r="AY639" s="118"/>
      <c r="AZ639" s="118"/>
      <c r="BA639" s="118"/>
      <c r="BB639" s="119"/>
      <c r="BC639" s="119"/>
      <c r="BD639" s="118"/>
    </row>
    <row r="640" spans="20:56" x14ac:dyDescent="0.25">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c r="AT640" s="118"/>
      <c r="AU640" s="118"/>
      <c r="AV640" s="118"/>
      <c r="AW640" s="118"/>
      <c r="AX640" s="118"/>
      <c r="AY640" s="118"/>
      <c r="AZ640" s="118"/>
      <c r="BA640" s="118"/>
      <c r="BB640" s="119"/>
      <c r="BC640" s="119"/>
      <c r="BD640" s="118"/>
    </row>
    <row r="641" spans="20:56" x14ac:dyDescent="0.25">
      <c r="T641" s="118"/>
      <c r="U641" s="118"/>
      <c r="V641" s="118"/>
      <c r="W641" s="118"/>
      <c r="X641" s="118"/>
      <c r="Y641" s="118"/>
      <c r="Z641" s="118"/>
      <c r="AA641" s="118"/>
      <c r="AB641" s="118"/>
      <c r="AC641" s="118"/>
      <c r="AD641" s="118"/>
      <c r="AE641" s="118"/>
      <c r="AF641" s="118"/>
      <c r="AG641" s="118"/>
      <c r="AH641" s="118"/>
      <c r="AI641" s="118"/>
      <c r="AJ641" s="118"/>
      <c r="AK641" s="118"/>
      <c r="AL641" s="118"/>
      <c r="AM641" s="118"/>
      <c r="AN641" s="118"/>
      <c r="AO641" s="118"/>
      <c r="AP641" s="118"/>
      <c r="AQ641" s="118"/>
      <c r="AR641" s="118"/>
      <c r="AS641" s="118"/>
      <c r="AT641" s="118"/>
      <c r="AU641" s="118"/>
      <c r="AV641" s="118"/>
      <c r="AW641" s="118"/>
      <c r="AX641" s="118"/>
      <c r="AY641" s="118"/>
      <c r="AZ641" s="118"/>
      <c r="BA641" s="118"/>
      <c r="BB641" s="119"/>
      <c r="BC641" s="119"/>
      <c r="BD641" s="118"/>
    </row>
    <row r="642" spans="20:56" x14ac:dyDescent="0.25">
      <c r="T642" s="118"/>
      <c r="U642" s="118"/>
      <c r="V642" s="118"/>
      <c r="W642" s="118"/>
      <c r="X642" s="118"/>
      <c r="Y642" s="118"/>
      <c r="Z642" s="118"/>
      <c r="AA642" s="118"/>
      <c r="AB642" s="118"/>
      <c r="AC642" s="118"/>
      <c r="AD642" s="118"/>
      <c r="AE642" s="118"/>
      <c r="AF642" s="118"/>
      <c r="AG642" s="118"/>
      <c r="AH642" s="118"/>
      <c r="AI642" s="118"/>
      <c r="AJ642" s="118"/>
      <c r="AK642" s="118"/>
      <c r="AL642" s="118"/>
      <c r="AM642" s="118"/>
      <c r="AN642" s="118"/>
      <c r="AO642" s="118"/>
      <c r="AP642" s="118"/>
      <c r="AQ642" s="118"/>
      <c r="AR642" s="118"/>
      <c r="AS642" s="118"/>
      <c r="AT642" s="118"/>
      <c r="AU642" s="118"/>
      <c r="AV642" s="118"/>
      <c r="AW642" s="118"/>
      <c r="AX642" s="118"/>
      <c r="AY642" s="118"/>
      <c r="AZ642" s="118"/>
      <c r="BA642" s="118"/>
      <c r="BB642" s="119"/>
      <c r="BC642" s="119"/>
      <c r="BD642" s="118"/>
    </row>
    <row r="643" spans="20:56" x14ac:dyDescent="0.25">
      <c r="T643" s="118"/>
      <c r="U643" s="118"/>
      <c r="V643" s="118"/>
      <c r="W643" s="118"/>
      <c r="X643" s="118"/>
      <c r="Y643" s="118"/>
      <c r="Z643" s="118"/>
      <c r="AA643" s="118"/>
      <c r="AB643" s="118"/>
      <c r="AC643" s="118"/>
      <c r="AD643" s="118"/>
      <c r="AE643" s="118"/>
      <c r="AF643" s="118"/>
      <c r="AG643" s="118"/>
      <c r="AH643" s="118"/>
      <c r="AI643" s="118"/>
      <c r="AJ643" s="118"/>
      <c r="AK643" s="118"/>
      <c r="AL643" s="118"/>
      <c r="AM643" s="118"/>
      <c r="AN643" s="118"/>
      <c r="AO643" s="118"/>
      <c r="AP643" s="118"/>
      <c r="AQ643" s="118"/>
      <c r="AR643" s="118"/>
      <c r="AS643" s="118"/>
      <c r="AT643" s="118"/>
      <c r="AU643" s="118"/>
      <c r="AV643" s="118"/>
      <c r="AW643" s="118"/>
      <c r="AX643" s="118"/>
      <c r="AY643" s="118"/>
      <c r="AZ643" s="118"/>
      <c r="BA643" s="118"/>
      <c r="BB643" s="119"/>
      <c r="BC643" s="119"/>
      <c r="BD643" s="118"/>
    </row>
    <row r="644" spans="20:56" x14ac:dyDescent="0.25">
      <c r="T644" s="118"/>
      <c r="U644" s="118"/>
      <c r="V644" s="118"/>
      <c r="W644" s="118"/>
      <c r="X644" s="118"/>
      <c r="Y644" s="118"/>
      <c r="Z644" s="118"/>
      <c r="AA644" s="118"/>
      <c r="AB644" s="118"/>
      <c r="AC644" s="118"/>
      <c r="AD644" s="118"/>
      <c r="AE644" s="118"/>
      <c r="AF644" s="118"/>
      <c r="AG644" s="118"/>
      <c r="AH644" s="118"/>
      <c r="AI644" s="118"/>
      <c r="AJ644" s="118"/>
      <c r="AK644" s="118"/>
      <c r="AL644" s="118"/>
      <c r="AM644" s="118"/>
      <c r="AN644" s="118"/>
      <c r="AO644" s="118"/>
      <c r="AP644" s="118"/>
      <c r="AQ644" s="118"/>
      <c r="AR644" s="118"/>
      <c r="AS644" s="118"/>
      <c r="AT644" s="118"/>
      <c r="AU644" s="118"/>
      <c r="AV644" s="118"/>
      <c r="AW644" s="118"/>
      <c r="AX644" s="118"/>
      <c r="AY644" s="118"/>
      <c r="AZ644" s="118"/>
      <c r="BA644" s="118"/>
      <c r="BB644" s="119"/>
      <c r="BC644" s="119"/>
      <c r="BD644" s="118"/>
    </row>
    <row r="645" spans="20:56" x14ac:dyDescent="0.25">
      <c r="T645" s="118"/>
      <c r="U645" s="118"/>
      <c r="V645" s="118"/>
      <c r="W645" s="118"/>
      <c r="X645" s="118"/>
      <c r="Y645" s="118"/>
      <c r="Z645" s="118"/>
      <c r="AA645" s="118"/>
      <c r="AB645" s="118"/>
      <c r="AC645" s="118"/>
      <c r="AD645" s="118"/>
      <c r="AE645" s="118"/>
      <c r="AF645" s="118"/>
      <c r="AG645" s="118"/>
      <c r="AH645" s="118"/>
      <c r="AI645" s="118"/>
      <c r="AJ645" s="118"/>
      <c r="AK645" s="118"/>
      <c r="AL645" s="118"/>
      <c r="AM645" s="118"/>
      <c r="AN645" s="118"/>
      <c r="AO645" s="118"/>
      <c r="AP645" s="118"/>
      <c r="AQ645" s="118"/>
      <c r="AR645" s="118"/>
      <c r="AS645" s="118"/>
      <c r="AT645" s="118"/>
      <c r="AU645" s="118"/>
      <c r="AV645" s="118"/>
      <c r="AW645" s="118"/>
      <c r="AX645" s="118"/>
      <c r="AY645" s="118"/>
      <c r="AZ645" s="118"/>
      <c r="BA645" s="118"/>
      <c r="BB645" s="119"/>
      <c r="BC645" s="119"/>
      <c r="BD645" s="118"/>
    </row>
    <row r="646" spans="20:56" x14ac:dyDescent="0.25">
      <c r="T646" s="118"/>
      <c r="U646" s="118"/>
      <c r="V646" s="118"/>
      <c r="W646" s="118"/>
      <c r="X646" s="118"/>
      <c r="Y646" s="118"/>
      <c r="Z646" s="118"/>
      <c r="AA646" s="118"/>
      <c r="AB646" s="118"/>
      <c r="AC646" s="118"/>
      <c r="AD646" s="118"/>
      <c r="AE646" s="118"/>
      <c r="AF646" s="118"/>
      <c r="AG646" s="118"/>
      <c r="AH646" s="118"/>
      <c r="AI646" s="118"/>
      <c r="AJ646" s="118"/>
      <c r="AK646" s="118"/>
      <c r="AL646" s="118"/>
      <c r="AM646" s="118"/>
      <c r="AN646" s="118"/>
      <c r="AO646" s="118"/>
      <c r="AP646" s="118"/>
      <c r="AQ646" s="118"/>
      <c r="AR646" s="118"/>
      <c r="AS646" s="118"/>
      <c r="AT646" s="118"/>
      <c r="AU646" s="118"/>
      <c r="AV646" s="118"/>
      <c r="AW646" s="118"/>
      <c r="AX646" s="118"/>
      <c r="AY646" s="118"/>
      <c r="AZ646" s="118"/>
      <c r="BA646" s="118"/>
      <c r="BB646" s="119"/>
      <c r="BC646" s="119"/>
      <c r="BD646" s="118"/>
    </row>
    <row r="647" spans="20:56" x14ac:dyDescent="0.25">
      <c r="T647" s="118"/>
      <c r="U647" s="118"/>
      <c r="V647" s="118"/>
      <c r="W647" s="118"/>
      <c r="X647" s="118"/>
      <c r="Y647" s="118"/>
      <c r="Z647" s="118"/>
      <c r="AA647" s="118"/>
      <c r="AB647" s="118"/>
      <c r="AC647" s="118"/>
      <c r="AD647" s="118"/>
      <c r="AE647" s="118"/>
      <c r="AF647" s="118"/>
      <c r="AG647" s="118"/>
      <c r="AH647" s="118"/>
      <c r="AI647" s="118"/>
      <c r="AJ647" s="118"/>
      <c r="AK647" s="118"/>
      <c r="AL647" s="118"/>
      <c r="AM647" s="118"/>
      <c r="AN647" s="118"/>
      <c r="AO647" s="118"/>
      <c r="AP647" s="118"/>
      <c r="AQ647" s="118"/>
      <c r="AR647" s="118"/>
      <c r="AS647" s="118"/>
      <c r="AT647" s="118"/>
      <c r="AU647" s="118"/>
      <c r="AV647" s="118"/>
      <c r="AW647" s="118"/>
      <c r="AX647" s="118"/>
      <c r="AY647" s="118"/>
      <c r="AZ647" s="118"/>
      <c r="BA647" s="118"/>
      <c r="BB647" s="119"/>
      <c r="BC647" s="119"/>
      <c r="BD647" s="118"/>
    </row>
    <row r="648" spans="20:56" x14ac:dyDescent="0.25">
      <c r="T648" s="118"/>
      <c r="U648" s="118"/>
      <c r="V648" s="118"/>
      <c r="W648" s="118"/>
      <c r="X648" s="118"/>
      <c r="Y648" s="118"/>
      <c r="Z648" s="118"/>
      <c r="AA648" s="118"/>
      <c r="AB648" s="118"/>
      <c r="AC648" s="118"/>
      <c r="AD648" s="118"/>
      <c r="AE648" s="118"/>
      <c r="AF648" s="118"/>
      <c r="AG648" s="118"/>
      <c r="AH648" s="118"/>
      <c r="AI648" s="118"/>
      <c r="AJ648" s="118"/>
      <c r="AK648" s="118"/>
      <c r="AL648" s="118"/>
      <c r="AM648" s="118"/>
      <c r="AN648" s="118"/>
      <c r="AO648" s="118"/>
      <c r="AP648" s="118"/>
      <c r="AQ648" s="118"/>
      <c r="AR648" s="118"/>
      <c r="AS648" s="118"/>
      <c r="AT648" s="118"/>
      <c r="AU648" s="118"/>
      <c r="AV648" s="118"/>
      <c r="AW648" s="118"/>
      <c r="AX648" s="118"/>
      <c r="AY648" s="118"/>
      <c r="AZ648" s="118"/>
      <c r="BA648" s="118"/>
      <c r="BB648" s="119"/>
      <c r="BC648" s="119"/>
      <c r="BD648" s="118"/>
    </row>
    <row r="649" spans="20:56" x14ac:dyDescent="0.25">
      <c r="T649" s="118"/>
      <c r="U649" s="118"/>
      <c r="V649" s="118"/>
      <c r="W649" s="118"/>
      <c r="X649" s="118"/>
      <c r="Y649" s="118"/>
      <c r="Z649" s="118"/>
      <c r="AA649" s="118"/>
      <c r="AB649" s="118"/>
      <c r="AC649" s="118"/>
      <c r="AD649" s="118"/>
      <c r="AE649" s="118"/>
      <c r="AF649" s="118"/>
      <c r="AG649" s="118"/>
      <c r="AH649" s="118"/>
      <c r="AI649" s="118"/>
      <c r="AJ649" s="118"/>
      <c r="AK649" s="118"/>
      <c r="AL649" s="118"/>
      <c r="AM649" s="118"/>
      <c r="AN649" s="118"/>
      <c r="AO649" s="118"/>
      <c r="AP649" s="118"/>
      <c r="AQ649" s="118"/>
      <c r="AR649" s="118"/>
      <c r="AS649" s="118"/>
      <c r="AT649" s="118"/>
      <c r="AU649" s="118"/>
      <c r="AV649" s="118"/>
      <c r="AW649" s="118"/>
      <c r="AX649" s="118"/>
      <c r="AY649" s="118"/>
      <c r="AZ649" s="118"/>
      <c r="BA649" s="118"/>
      <c r="BB649" s="119"/>
      <c r="BC649" s="119"/>
      <c r="BD649" s="118"/>
    </row>
    <row r="650" spans="20:56" x14ac:dyDescent="0.25">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c r="AT650" s="118"/>
      <c r="AU650" s="118"/>
      <c r="AV650" s="118"/>
      <c r="AW650" s="118"/>
      <c r="AX650" s="118"/>
      <c r="AY650" s="118"/>
      <c r="AZ650" s="118"/>
      <c r="BA650" s="118"/>
      <c r="BB650" s="119"/>
      <c r="BC650" s="119"/>
      <c r="BD650" s="118"/>
    </row>
    <row r="651" spans="20:56" x14ac:dyDescent="0.25">
      <c r="T651" s="118"/>
      <c r="U651" s="118"/>
      <c r="V651" s="118"/>
      <c r="W651" s="118"/>
      <c r="X651" s="118"/>
      <c r="Y651" s="118"/>
      <c r="Z651" s="118"/>
      <c r="AA651" s="118"/>
      <c r="AB651" s="118"/>
      <c r="AC651" s="118"/>
      <c r="AD651" s="118"/>
      <c r="AE651" s="118"/>
      <c r="AF651" s="118"/>
      <c r="AG651" s="118"/>
      <c r="AH651" s="118"/>
      <c r="AI651" s="118"/>
      <c r="AJ651" s="118"/>
      <c r="AK651" s="118"/>
      <c r="AL651" s="118"/>
      <c r="AM651" s="118"/>
      <c r="AN651" s="118"/>
      <c r="AO651" s="118"/>
      <c r="AP651" s="118"/>
      <c r="AQ651" s="118"/>
      <c r="AR651" s="118"/>
      <c r="AS651" s="118"/>
      <c r="AT651" s="118"/>
      <c r="AU651" s="118"/>
      <c r="AV651" s="118"/>
      <c r="AW651" s="118"/>
      <c r="AX651" s="118"/>
      <c r="AY651" s="118"/>
      <c r="AZ651" s="118"/>
      <c r="BA651" s="118"/>
      <c r="BB651" s="119"/>
      <c r="BC651" s="119"/>
      <c r="BD651" s="118"/>
    </row>
    <row r="652" spans="20:56" x14ac:dyDescent="0.25">
      <c r="T652" s="118"/>
      <c r="U652" s="118"/>
      <c r="V652" s="118"/>
      <c r="W652" s="118"/>
      <c r="X652" s="118"/>
      <c r="Y652" s="118"/>
      <c r="Z652" s="118"/>
      <c r="AA652" s="118"/>
      <c r="AB652" s="118"/>
      <c r="AC652" s="118"/>
      <c r="AD652" s="118"/>
      <c r="AE652" s="118"/>
      <c r="AF652" s="118"/>
      <c r="AG652" s="118"/>
      <c r="AH652" s="118"/>
      <c r="AI652" s="118"/>
      <c r="AJ652" s="118"/>
      <c r="AK652" s="118"/>
      <c r="AL652" s="118"/>
      <c r="AM652" s="118"/>
      <c r="AN652" s="118"/>
      <c r="AO652" s="118"/>
      <c r="AP652" s="118"/>
      <c r="AQ652" s="118"/>
      <c r="AR652" s="118"/>
      <c r="AS652" s="118"/>
      <c r="AT652" s="118"/>
      <c r="AU652" s="118"/>
      <c r="AV652" s="118"/>
      <c r="AW652" s="118"/>
      <c r="AX652" s="118"/>
      <c r="AY652" s="118"/>
      <c r="AZ652" s="118"/>
      <c r="BA652" s="118"/>
      <c r="BB652" s="119"/>
      <c r="BC652" s="119"/>
      <c r="BD652" s="118"/>
    </row>
    <row r="653" spans="20:56" x14ac:dyDescent="0.25">
      <c r="T653" s="118"/>
      <c r="U653" s="118"/>
      <c r="V653" s="118"/>
      <c r="W653" s="118"/>
      <c r="X653" s="118"/>
      <c r="Y653" s="118"/>
      <c r="Z653" s="118"/>
      <c r="AA653" s="118"/>
      <c r="AB653" s="118"/>
      <c r="AC653" s="118"/>
      <c r="AD653" s="118"/>
      <c r="AE653" s="118"/>
      <c r="AF653" s="118"/>
      <c r="AG653" s="118"/>
      <c r="AH653" s="118"/>
      <c r="AI653" s="118"/>
      <c r="AJ653" s="118"/>
      <c r="AK653" s="118"/>
      <c r="AL653" s="118"/>
      <c r="AM653" s="118"/>
      <c r="AN653" s="118"/>
      <c r="AO653" s="118"/>
      <c r="AP653" s="118"/>
      <c r="AQ653" s="118"/>
      <c r="AR653" s="118"/>
      <c r="AS653" s="118"/>
      <c r="AT653" s="118"/>
      <c r="AU653" s="118"/>
      <c r="AV653" s="118"/>
      <c r="AW653" s="118"/>
      <c r="AX653" s="118"/>
      <c r="AY653" s="118"/>
      <c r="AZ653" s="118"/>
      <c r="BA653" s="118"/>
      <c r="BB653" s="119"/>
      <c r="BC653" s="119"/>
      <c r="BD653" s="118"/>
    </row>
    <row r="654" spans="20:56" x14ac:dyDescent="0.25">
      <c r="T654" s="118"/>
      <c r="U654" s="118"/>
      <c r="V654" s="118"/>
      <c r="W654" s="118"/>
      <c r="X654" s="118"/>
      <c r="Y654" s="118"/>
      <c r="Z654" s="118"/>
      <c r="AA654" s="118"/>
      <c r="AB654" s="118"/>
      <c r="AC654" s="118"/>
      <c r="AD654" s="118"/>
      <c r="AE654" s="118"/>
      <c r="AF654" s="118"/>
      <c r="AG654" s="118"/>
      <c r="AH654" s="118"/>
      <c r="AI654" s="118"/>
      <c r="AJ654" s="118"/>
      <c r="AK654" s="118"/>
      <c r="AL654" s="118"/>
      <c r="AM654" s="118"/>
      <c r="AN654" s="118"/>
      <c r="AO654" s="118"/>
      <c r="AP654" s="118"/>
      <c r="AQ654" s="118"/>
      <c r="AR654" s="118"/>
      <c r="AS654" s="118"/>
      <c r="AT654" s="118"/>
      <c r="AU654" s="118"/>
      <c r="AV654" s="118"/>
      <c r="AW654" s="118"/>
      <c r="AX654" s="118"/>
      <c r="AY654" s="118"/>
      <c r="AZ654" s="118"/>
      <c r="BA654" s="118"/>
      <c r="BB654" s="119"/>
      <c r="BC654" s="119"/>
      <c r="BD654" s="118"/>
    </row>
    <row r="655" spans="20:56" x14ac:dyDescent="0.25">
      <c r="T655" s="118"/>
      <c r="U655" s="118"/>
      <c r="V655" s="118"/>
      <c r="W655" s="118"/>
      <c r="X655" s="118"/>
      <c r="Y655" s="118"/>
      <c r="Z655" s="118"/>
      <c r="AA655" s="118"/>
      <c r="AB655" s="118"/>
      <c r="AC655" s="118"/>
      <c r="AD655" s="118"/>
      <c r="AE655" s="118"/>
      <c r="AF655" s="118"/>
      <c r="AG655" s="118"/>
      <c r="AH655" s="118"/>
      <c r="AI655" s="118"/>
      <c r="AJ655" s="118"/>
      <c r="AK655" s="118"/>
      <c r="AL655" s="118"/>
      <c r="AM655" s="118"/>
      <c r="AN655" s="118"/>
      <c r="AO655" s="118"/>
      <c r="AP655" s="118"/>
      <c r="AQ655" s="118"/>
      <c r="AR655" s="118"/>
      <c r="AS655" s="118"/>
      <c r="AT655" s="118"/>
      <c r="AU655" s="118"/>
      <c r="AV655" s="118"/>
      <c r="AW655" s="118"/>
      <c r="AX655" s="118"/>
      <c r="AY655" s="118"/>
      <c r="AZ655" s="118"/>
      <c r="BA655" s="118"/>
      <c r="BB655" s="119"/>
      <c r="BC655" s="119"/>
      <c r="BD655" s="118"/>
    </row>
    <row r="656" spans="20:56" x14ac:dyDescent="0.25">
      <c r="T656" s="118"/>
      <c r="U656" s="118"/>
      <c r="V656" s="118"/>
      <c r="W656" s="118"/>
      <c r="X656" s="118"/>
      <c r="Y656" s="118"/>
      <c r="Z656" s="118"/>
      <c r="AA656" s="118"/>
      <c r="AB656" s="118"/>
      <c r="AC656" s="118"/>
      <c r="AD656" s="118"/>
      <c r="AE656" s="118"/>
      <c r="AF656" s="118"/>
      <c r="AG656" s="118"/>
      <c r="AH656" s="118"/>
      <c r="AI656" s="118"/>
      <c r="AJ656" s="118"/>
      <c r="AK656" s="118"/>
      <c r="AL656" s="118"/>
      <c r="AM656" s="118"/>
      <c r="AN656" s="118"/>
      <c r="AO656" s="118"/>
      <c r="AP656" s="118"/>
      <c r="AQ656" s="118"/>
      <c r="AR656" s="118"/>
      <c r="AS656" s="118"/>
      <c r="AT656" s="118"/>
      <c r="AU656" s="118"/>
      <c r="AV656" s="118"/>
      <c r="AW656" s="118"/>
      <c r="AX656" s="118"/>
      <c r="AY656" s="118"/>
      <c r="AZ656" s="118"/>
      <c r="BA656" s="118"/>
      <c r="BB656" s="119"/>
      <c r="BC656" s="119"/>
      <c r="BD656" s="118"/>
    </row>
    <row r="657" spans="20:56" x14ac:dyDescent="0.25">
      <c r="T657" s="118"/>
      <c r="U657" s="118"/>
      <c r="V657" s="118"/>
      <c r="W657" s="118"/>
      <c r="X657" s="118"/>
      <c r="Y657" s="118"/>
      <c r="Z657" s="118"/>
      <c r="AA657" s="118"/>
      <c r="AB657" s="118"/>
      <c r="AC657" s="118"/>
      <c r="AD657" s="118"/>
      <c r="AE657" s="118"/>
      <c r="AF657" s="118"/>
      <c r="AG657" s="118"/>
      <c r="AH657" s="118"/>
      <c r="AI657" s="118"/>
      <c r="AJ657" s="118"/>
      <c r="AK657" s="118"/>
      <c r="AL657" s="118"/>
      <c r="AM657" s="118"/>
      <c r="AN657" s="118"/>
      <c r="AO657" s="118"/>
      <c r="AP657" s="118"/>
      <c r="AQ657" s="118"/>
      <c r="AR657" s="118"/>
      <c r="AS657" s="118"/>
      <c r="AT657" s="118"/>
      <c r="AU657" s="118"/>
      <c r="AV657" s="118"/>
      <c r="AW657" s="118"/>
      <c r="AX657" s="118"/>
      <c r="AY657" s="118"/>
      <c r="AZ657" s="118"/>
      <c r="BA657" s="118"/>
      <c r="BB657" s="119"/>
      <c r="BC657" s="119"/>
      <c r="BD657" s="118"/>
    </row>
    <row r="658" spans="20:56" x14ac:dyDescent="0.25">
      <c r="T658" s="118"/>
      <c r="U658" s="118"/>
      <c r="V658" s="118"/>
      <c r="W658" s="118"/>
      <c r="X658" s="118"/>
      <c r="Y658" s="118"/>
      <c r="Z658" s="118"/>
      <c r="AA658" s="118"/>
      <c r="AB658" s="118"/>
      <c r="AC658" s="118"/>
      <c r="AD658" s="118"/>
      <c r="AE658" s="118"/>
      <c r="AF658" s="118"/>
      <c r="AG658" s="118"/>
      <c r="AH658" s="118"/>
      <c r="AI658" s="118"/>
      <c r="AJ658" s="118"/>
      <c r="AK658" s="118"/>
      <c r="AL658" s="118"/>
      <c r="AM658" s="118"/>
      <c r="AN658" s="118"/>
      <c r="AO658" s="118"/>
      <c r="AP658" s="118"/>
      <c r="AQ658" s="118"/>
      <c r="AR658" s="118"/>
      <c r="AS658" s="118"/>
      <c r="AT658" s="118"/>
      <c r="AU658" s="118"/>
      <c r="AV658" s="118"/>
      <c r="AW658" s="118"/>
      <c r="AX658" s="118"/>
      <c r="AY658" s="118"/>
      <c r="AZ658" s="118"/>
      <c r="BA658" s="118"/>
      <c r="BB658" s="119"/>
      <c r="BC658" s="119"/>
      <c r="BD658" s="118"/>
    </row>
    <row r="659" spans="20:56" x14ac:dyDescent="0.25">
      <c r="T659" s="118"/>
      <c r="U659" s="118"/>
      <c r="V659" s="118"/>
      <c r="W659" s="118"/>
      <c r="X659" s="118"/>
      <c r="Y659" s="118"/>
      <c r="Z659" s="118"/>
      <c r="AA659" s="118"/>
      <c r="AB659" s="118"/>
      <c r="AC659" s="118"/>
      <c r="AD659" s="118"/>
      <c r="AE659" s="118"/>
      <c r="AF659" s="118"/>
      <c r="AG659" s="118"/>
      <c r="AH659" s="118"/>
      <c r="AI659" s="118"/>
      <c r="AJ659" s="118"/>
      <c r="AK659" s="118"/>
      <c r="AL659" s="118"/>
      <c r="AM659" s="118"/>
      <c r="AN659" s="118"/>
      <c r="AO659" s="118"/>
      <c r="AP659" s="118"/>
      <c r="AQ659" s="118"/>
      <c r="AR659" s="118"/>
      <c r="AS659" s="118"/>
      <c r="AT659" s="118"/>
      <c r="AU659" s="118"/>
      <c r="AV659" s="118"/>
      <c r="AW659" s="118"/>
      <c r="AX659" s="118"/>
      <c r="AY659" s="118"/>
      <c r="AZ659" s="118"/>
      <c r="BA659" s="118"/>
      <c r="BB659" s="119"/>
      <c r="BC659" s="119"/>
      <c r="BD659" s="118"/>
    </row>
    <row r="660" spans="20:56" x14ac:dyDescent="0.25">
      <c r="T660" s="118"/>
      <c r="U660" s="118"/>
      <c r="V660" s="118"/>
      <c r="W660" s="118"/>
      <c r="X660" s="118"/>
      <c r="Y660" s="118"/>
      <c r="Z660" s="118"/>
      <c r="AA660" s="118"/>
      <c r="AB660" s="118"/>
      <c r="AC660" s="118"/>
      <c r="AD660" s="118"/>
      <c r="AE660" s="118"/>
      <c r="AF660" s="118"/>
      <c r="AG660" s="118"/>
      <c r="AH660" s="118"/>
      <c r="AI660" s="118"/>
      <c r="AJ660" s="118"/>
      <c r="AK660" s="118"/>
      <c r="AL660" s="118"/>
      <c r="AM660" s="118"/>
      <c r="AN660" s="118"/>
      <c r="AO660" s="118"/>
      <c r="AP660" s="118"/>
      <c r="AQ660" s="118"/>
      <c r="AR660" s="118"/>
      <c r="AS660" s="118"/>
      <c r="AT660" s="118"/>
      <c r="AU660" s="118"/>
      <c r="AV660" s="118"/>
      <c r="AW660" s="118"/>
      <c r="AX660" s="118"/>
      <c r="AY660" s="118"/>
      <c r="AZ660" s="118"/>
      <c r="BA660" s="118"/>
      <c r="BB660" s="119"/>
      <c r="BC660" s="119"/>
      <c r="BD660" s="118"/>
    </row>
    <row r="661" spans="20:56" x14ac:dyDescent="0.25">
      <c r="T661" s="118"/>
      <c r="U661" s="118"/>
      <c r="V661" s="118"/>
      <c r="W661" s="118"/>
      <c r="X661" s="118"/>
      <c r="Y661" s="118"/>
      <c r="Z661" s="118"/>
      <c r="AA661" s="118"/>
      <c r="AB661" s="118"/>
      <c r="AC661" s="118"/>
      <c r="AD661" s="118"/>
      <c r="AE661" s="118"/>
      <c r="AF661" s="118"/>
      <c r="AG661" s="118"/>
      <c r="AH661" s="118"/>
      <c r="AI661" s="118"/>
      <c r="AJ661" s="118"/>
      <c r="AK661" s="118"/>
      <c r="AL661" s="118"/>
      <c r="AM661" s="118"/>
      <c r="AN661" s="118"/>
      <c r="AO661" s="118"/>
      <c r="AP661" s="118"/>
      <c r="AQ661" s="118"/>
      <c r="AR661" s="118"/>
      <c r="AS661" s="118"/>
      <c r="AT661" s="118"/>
      <c r="AU661" s="118"/>
      <c r="AV661" s="118"/>
      <c r="AW661" s="118"/>
      <c r="AX661" s="118"/>
      <c r="AY661" s="118"/>
      <c r="AZ661" s="118"/>
      <c r="BA661" s="118"/>
      <c r="BB661" s="119"/>
      <c r="BC661" s="119"/>
      <c r="BD661" s="118"/>
    </row>
    <row r="662" spans="20:56" x14ac:dyDescent="0.25">
      <c r="T662" s="118"/>
      <c r="U662" s="118"/>
      <c r="V662" s="118"/>
      <c r="W662" s="118"/>
      <c r="X662" s="118"/>
      <c r="Y662" s="118"/>
      <c r="Z662" s="118"/>
      <c r="AA662" s="118"/>
      <c r="AB662" s="118"/>
      <c r="AC662" s="118"/>
      <c r="AD662" s="118"/>
      <c r="AE662" s="118"/>
      <c r="AF662" s="118"/>
      <c r="AG662" s="118"/>
      <c r="AH662" s="118"/>
      <c r="AI662" s="118"/>
      <c r="AJ662" s="118"/>
      <c r="AK662" s="118"/>
      <c r="AL662" s="118"/>
      <c r="AM662" s="118"/>
      <c r="AN662" s="118"/>
      <c r="AO662" s="118"/>
      <c r="AP662" s="118"/>
      <c r="AQ662" s="118"/>
      <c r="AR662" s="118"/>
      <c r="AS662" s="118"/>
      <c r="AT662" s="118"/>
      <c r="AU662" s="118"/>
      <c r="AV662" s="118"/>
      <c r="AW662" s="118"/>
      <c r="AX662" s="118"/>
      <c r="AY662" s="118"/>
      <c r="AZ662" s="118"/>
      <c r="BA662" s="118"/>
      <c r="BB662" s="119"/>
      <c r="BC662" s="119"/>
      <c r="BD662" s="118"/>
    </row>
    <row r="663" spans="20:56" x14ac:dyDescent="0.25">
      <c r="T663" s="118"/>
      <c r="U663" s="118"/>
      <c r="V663" s="118"/>
      <c r="W663" s="118"/>
      <c r="X663" s="118"/>
      <c r="Y663" s="118"/>
      <c r="Z663" s="118"/>
      <c r="AA663" s="118"/>
      <c r="AB663" s="118"/>
      <c r="AC663" s="118"/>
      <c r="AD663" s="118"/>
      <c r="AE663" s="118"/>
      <c r="AF663" s="118"/>
      <c r="AG663" s="118"/>
      <c r="AH663" s="118"/>
      <c r="AI663" s="118"/>
      <c r="AJ663" s="118"/>
      <c r="AK663" s="118"/>
      <c r="AL663" s="118"/>
      <c r="AM663" s="118"/>
      <c r="AN663" s="118"/>
      <c r="AO663" s="118"/>
      <c r="AP663" s="118"/>
      <c r="AQ663" s="118"/>
      <c r="AR663" s="118"/>
      <c r="AS663" s="118"/>
      <c r="AT663" s="118"/>
      <c r="AU663" s="118"/>
      <c r="AV663" s="118"/>
      <c r="AW663" s="118"/>
      <c r="AX663" s="118"/>
      <c r="AY663" s="118"/>
      <c r="AZ663" s="118"/>
      <c r="BA663" s="118"/>
      <c r="BB663" s="119"/>
      <c r="BC663" s="119"/>
      <c r="BD663" s="118"/>
    </row>
    <row r="664" spans="20:56" x14ac:dyDescent="0.25">
      <c r="T664" s="118"/>
      <c r="U664" s="118"/>
      <c r="V664" s="118"/>
      <c r="W664" s="118"/>
      <c r="X664" s="118"/>
      <c r="Y664" s="118"/>
      <c r="Z664" s="118"/>
      <c r="AA664" s="118"/>
      <c r="AB664" s="118"/>
      <c r="AC664" s="118"/>
      <c r="AD664" s="118"/>
      <c r="AE664" s="118"/>
      <c r="AF664" s="118"/>
      <c r="AG664" s="118"/>
      <c r="AH664" s="118"/>
      <c r="AI664" s="118"/>
      <c r="AJ664" s="118"/>
      <c r="AK664" s="118"/>
      <c r="AL664" s="118"/>
      <c r="AM664" s="118"/>
      <c r="AN664" s="118"/>
      <c r="AO664" s="118"/>
      <c r="AP664" s="118"/>
      <c r="AQ664" s="118"/>
      <c r="AR664" s="118"/>
      <c r="AS664" s="118"/>
      <c r="AT664" s="118"/>
      <c r="AU664" s="118"/>
      <c r="AV664" s="118"/>
      <c r="AW664" s="118"/>
      <c r="AX664" s="118"/>
      <c r="AY664" s="118"/>
      <c r="AZ664" s="118"/>
      <c r="BA664" s="118"/>
      <c r="BB664" s="119"/>
      <c r="BC664" s="119"/>
      <c r="BD664" s="118"/>
    </row>
    <row r="665" spans="20:56" x14ac:dyDescent="0.25">
      <c r="T665" s="118"/>
      <c r="U665" s="118"/>
      <c r="V665" s="118"/>
      <c r="W665" s="118"/>
      <c r="X665" s="118"/>
      <c r="Y665" s="118"/>
      <c r="Z665" s="118"/>
      <c r="AA665" s="118"/>
      <c r="AB665" s="118"/>
      <c r="AC665" s="118"/>
      <c r="AD665" s="118"/>
      <c r="AE665" s="118"/>
      <c r="AF665" s="118"/>
      <c r="AG665" s="118"/>
      <c r="AH665" s="118"/>
      <c r="AI665" s="118"/>
      <c r="AJ665" s="118"/>
      <c r="AK665" s="118"/>
      <c r="AL665" s="118"/>
      <c r="AM665" s="118"/>
      <c r="AN665" s="118"/>
      <c r="AO665" s="118"/>
      <c r="AP665" s="118"/>
      <c r="AQ665" s="118"/>
      <c r="AR665" s="118"/>
      <c r="AS665" s="118"/>
      <c r="AT665" s="118"/>
      <c r="AU665" s="118"/>
      <c r="AV665" s="118"/>
      <c r="AW665" s="118"/>
      <c r="AX665" s="118"/>
      <c r="AY665" s="118"/>
      <c r="AZ665" s="118"/>
      <c r="BA665" s="118"/>
      <c r="BB665" s="119"/>
      <c r="BC665" s="119"/>
      <c r="BD665" s="118"/>
    </row>
    <row r="666" spans="20:56" x14ac:dyDescent="0.25">
      <c r="T666" s="118"/>
      <c r="U666" s="118"/>
      <c r="V666" s="118"/>
      <c r="W666" s="118"/>
      <c r="X666" s="118"/>
      <c r="Y666" s="118"/>
      <c r="Z666" s="118"/>
      <c r="AA666" s="118"/>
      <c r="AB666" s="118"/>
      <c r="AC666" s="118"/>
      <c r="AD666" s="118"/>
      <c r="AE666" s="118"/>
      <c r="AF666" s="118"/>
      <c r="AG666" s="118"/>
      <c r="AH666" s="118"/>
      <c r="AI666" s="118"/>
      <c r="AJ666" s="118"/>
      <c r="AK666" s="118"/>
      <c r="AL666" s="118"/>
      <c r="AM666" s="118"/>
      <c r="AN666" s="118"/>
      <c r="AO666" s="118"/>
      <c r="AP666" s="118"/>
      <c r="AQ666" s="118"/>
      <c r="AR666" s="118"/>
      <c r="AS666" s="118"/>
      <c r="AT666" s="118"/>
      <c r="AU666" s="118"/>
      <c r="AV666" s="118"/>
      <c r="AW666" s="118"/>
      <c r="AX666" s="118"/>
      <c r="AY666" s="118"/>
      <c r="AZ666" s="118"/>
      <c r="BA666" s="118"/>
      <c r="BB666" s="119"/>
      <c r="BC666" s="119"/>
      <c r="BD666" s="118"/>
    </row>
    <row r="667" spans="20:56" x14ac:dyDescent="0.25">
      <c r="T667" s="118"/>
      <c r="U667" s="118"/>
      <c r="V667" s="118"/>
      <c r="W667" s="118"/>
      <c r="X667" s="118"/>
      <c r="Y667" s="118"/>
      <c r="Z667" s="118"/>
      <c r="AA667" s="118"/>
      <c r="AB667" s="118"/>
      <c r="AC667" s="118"/>
      <c r="AD667" s="118"/>
      <c r="AE667" s="118"/>
      <c r="AF667" s="118"/>
      <c r="AG667" s="118"/>
      <c r="AH667" s="118"/>
      <c r="AI667" s="118"/>
      <c r="AJ667" s="118"/>
      <c r="AK667" s="118"/>
      <c r="AL667" s="118"/>
      <c r="AM667" s="118"/>
      <c r="AN667" s="118"/>
      <c r="AO667" s="118"/>
      <c r="AP667" s="118"/>
      <c r="AQ667" s="118"/>
      <c r="AR667" s="118"/>
      <c r="AS667" s="118"/>
      <c r="AT667" s="118"/>
      <c r="AU667" s="118"/>
      <c r="AV667" s="118"/>
      <c r="AW667" s="118"/>
      <c r="AX667" s="118"/>
      <c r="AY667" s="118"/>
      <c r="AZ667" s="118"/>
      <c r="BA667" s="118"/>
      <c r="BB667" s="119"/>
      <c r="BC667" s="119"/>
      <c r="BD667" s="118"/>
    </row>
    <row r="668" spans="20:56" x14ac:dyDescent="0.25">
      <c r="T668" s="118"/>
      <c r="U668" s="118"/>
      <c r="V668" s="118"/>
      <c r="W668" s="118"/>
      <c r="X668" s="118"/>
      <c r="Y668" s="118"/>
      <c r="Z668" s="118"/>
      <c r="AA668" s="118"/>
      <c r="AB668" s="118"/>
      <c r="AC668" s="118"/>
      <c r="AD668" s="118"/>
      <c r="AE668" s="118"/>
      <c r="AF668" s="118"/>
      <c r="AG668" s="118"/>
      <c r="AH668" s="118"/>
      <c r="AI668" s="118"/>
      <c r="AJ668" s="118"/>
      <c r="AK668" s="118"/>
      <c r="AL668" s="118"/>
      <c r="AM668" s="118"/>
      <c r="AN668" s="118"/>
      <c r="AO668" s="118"/>
      <c r="AP668" s="118"/>
      <c r="AQ668" s="118"/>
      <c r="AR668" s="118"/>
      <c r="AS668" s="118"/>
      <c r="AT668" s="118"/>
      <c r="AU668" s="118"/>
      <c r="AV668" s="118"/>
      <c r="AW668" s="118"/>
      <c r="AX668" s="118"/>
      <c r="AY668" s="118"/>
      <c r="AZ668" s="118"/>
      <c r="BA668" s="118"/>
      <c r="BB668" s="119"/>
      <c r="BC668" s="119"/>
      <c r="BD668" s="118"/>
    </row>
    <row r="669" spans="20:56" x14ac:dyDescent="0.25">
      <c r="T669" s="118"/>
      <c r="U669" s="118"/>
      <c r="V669" s="118"/>
      <c r="W669" s="118"/>
      <c r="X669" s="118"/>
      <c r="Y669" s="118"/>
      <c r="Z669" s="118"/>
      <c r="AA669" s="118"/>
      <c r="AB669" s="118"/>
      <c r="AC669" s="118"/>
      <c r="AD669" s="118"/>
      <c r="AE669" s="118"/>
      <c r="AF669" s="118"/>
      <c r="AG669" s="118"/>
      <c r="AH669" s="118"/>
      <c r="AI669" s="118"/>
      <c r="AJ669" s="118"/>
      <c r="AK669" s="118"/>
      <c r="AL669" s="118"/>
      <c r="AM669" s="118"/>
      <c r="AN669" s="118"/>
      <c r="AO669" s="118"/>
      <c r="AP669" s="118"/>
      <c r="AQ669" s="118"/>
      <c r="AR669" s="118"/>
      <c r="AS669" s="118"/>
      <c r="AT669" s="118"/>
      <c r="AU669" s="118"/>
      <c r="AV669" s="118"/>
      <c r="AW669" s="118"/>
      <c r="AX669" s="118"/>
      <c r="AY669" s="118"/>
      <c r="AZ669" s="118"/>
      <c r="BA669" s="118"/>
      <c r="BB669" s="119"/>
      <c r="BC669" s="119"/>
      <c r="BD669" s="118"/>
    </row>
    <row r="670" spans="20:56" x14ac:dyDescent="0.25">
      <c r="T670" s="118"/>
      <c r="U670" s="118"/>
      <c r="V670" s="118"/>
      <c r="W670" s="118"/>
      <c r="X670" s="118"/>
      <c r="Y670" s="118"/>
      <c r="Z670" s="118"/>
      <c r="AA670" s="118"/>
      <c r="AB670" s="118"/>
      <c r="AC670" s="118"/>
      <c r="AD670" s="118"/>
      <c r="AE670" s="118"/>
      <c r="AF670" s="118"/>
      <c r="AG670" s="118"/>
      <c r="AH670" s="118"/>
      <c r="AI670" s="118"/>
      <c r="AJ670" s="118"/>
      <c r="AK670" s="118"/>
      <c r="AL670" s="118"/>
      <c r="AM670" s="118"/>
      <c r="AN670" s="118"/>
      <c r="AO670" s="118"/>
      <c r="AP670" s="118"/>
      <c r="AQ670" s="118"/>
      <c r="AR670" s="118"/>
      <c r="AS670" s="118"/>
      <c r="AT670" s="118"/>
      <c r="AU670" s="118"/>
      <c r="AV670" s="118"/>
      <c r="AW670" s="118"/>
      <c r="AX670" s="118"/>
      <c r="AY670" s="118"/>
      <c r="AZ670" s="118"/>
      <c r="BA670" s="118"/>
      <c r="BB670" s="119"/>
      <c r="BC670" s="119"/>
      <c r="BD670" s="118"/>
    </row>
    <row r="671" spans="20:56" x14ac:dyDescent="0.25">
      <c r="T671" s="118"/>
      <c r="U671" s="118"/>
      <c r="V671" s="118"/>
      <c r="W671" s="118"/>
      <c r="X671" s="118"/>
      <c r="Y671" s="118"/>
      <c r="Z671" s="118"/>
      <c r="AA671" s="118"/>
      <c r="AB671" s="118"/>
      <c r="AC671" s="118"/>
      <c r="AD671" s="118"/>
      <c r="AE671" s="118"/>
      <c r="AF671" s="118"/>
      <c r="AG671" s="118"/>
      <c r="AH671" s="118"/>
      <c r="AI671" s="118"/>
      <c r="AJ671" s="118"/>
      <c r="AK671" s="118"/>
      <c r="AL671" s="118"/>
      <c r="AM671" s="118"/>
      <c r="AN671" s="118"/>
      <c r="AO671" s="118"/>
      <c r="AP671" s="118"/>
      <c r="AQ671" s="118"/>
      <c r="AR671" s="118"/>
      <c r="AS671" s="118"/>
      <c r="AT671" s="118"/>
      <c r="AU671" s="118"/>
      <c r="AV671" s="118"/>
      <c r="AW671" s="118"/>
      <c r="AX671" s="118"/>
      <c r="AY671" s="118"/>
      <c r="AZ671" s="118"/>
      <c r="BA671" s="118"/>
      <c r="BB671" s="119"/>
      <c r="BC671" s="119"/>
      <c r="BD671" s="118"/>
    </row>
    <row r="672" spans="20:56" x14ac:dyDescent="0.25">
      <c r="T672" s="118"/>
      <c r="U672" s="118"/>
      <c r="V672" s="118"/>
      <c r="W672" s="118"/>
      <c r="X672" s="118"/>
      <c r="Y672" s="118"/>
      <c r="Z672" s="118"/>
      <c r="AA672" s="118"/>
      <c r="AB672" s="118"/>
      <c r="AC672" s="118"/>
      <c r="AD672" s="118"/>
      <c r="AE672" s="118"/>
      <c r="AF672" s="118"/>
      <c r="AG672" s="118"/>
      <c r="AH672" s="118"/>
      <c r="AI672" s="118"/>
      <c r="AJ672" s="118"/>
      <c r="AK672" s="118"/>
      <c r="AL672" s="118"/>
      <c r="AM672" s="118"/>
      <c r="AN672" s="118"/>
      <c r="AO672" s="118"/>
      <c r="AP672" s="118"/>
      <c r="AQ672" s="118"/>
      <c r="AR672" s="118"/>
      <c r="AS672" s="118"/>
      <c r="AT672" s="118"/>
      <c r="AU672" s="118"/>
      <c r="AV672" s="118"/>
      <c r="AW672" s="118"/>
      <c r="AX672" s="118"/>
      <c r="AY672" s="118"/>
      <c r="AZ672" s="118"/>
      <c r="BA672" s="118"/>
      <c r="BB672" s="119"/>
      <c r="BC672" s="119"/>
      <c r="BD672" s="118"/>
    </row>
    <row r="673" spans="20:56" x14ac:dyDescent="0.25">
      <c r="T673" s="118"/>
      <c r="U673" s="118"/>
      <c r="V673" s="118"/>
      <c r="W673" s="118"/>
      <c r="X673" s="118"/>
      <c r="Y673" s="118"/>
      <c r="Z673" s="118"/>
      <c r="AA673" s="118"/>
      <c r="AB673" s="118"/>
      <c r="AC673" s="118"/>
      <c r="AD673" s="118"/>
      <c r="AE673" s="118"/>
      <c r="AF673" s="118"/>
      <c r="AG673" s="118"/>
      <c r="AH673" s="118"/>
      <c r="AI673" s="118"/>
      <c r="AJ673" s="118"/>
      <c r="AK673" s="118"/>
      <c r="AL673" s="118"/>
      <c r="AM673" s="118"/>
      <c r="AN673" s="118"/>
      <c r="AO673" s="118"/>
      <c r="AP673" s="118"/>
      <c r="AQ673" s="118"/>
      <c r="AR673" s="118"/>
      <c r="AS673" s="118"/>
      <c r="AT673" s="118"/>
      <c r="AU673" s="118"/>
      <c r="AV673" s="118"/>
      <c r="AW673" s="118"/>
      <c r="AX673" s="118"/>
      <c r="AY673" s="118"/>
      <c r="AZ673" s="118"/>
      <c r="BA673" s="118"/>
      <c r="BB673" s="119"/>
      <c r="BC673" s="119"/>
      <c r="BD673" s="118"/>
    </row>
    <row r="674" spans="20:56" x14ac:dyDescent="0.25">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c r="AT674" s="118"/>
      <c r="AU674" s="118"/>
      <c r="AV674" s="118"/>
      <c r="AW674" s="118"/>
      <c r="AX674" s="118"/>
      <c r="AY674" s="118"/>
      <c r="AZ674" s="118"/>
      <c r="BA674" s="118"/>
      <c r="BB674" s="119"/>
      <c r="BC674" s="119"/>
      <c r="BD674" s="118"/>
    </row>
    <row r="675" spans="20:56" x14ac:dyDescent="0.25">
      <c r="T675" s="118"/>
      <c r="U675" s="118"/>
      <c r="V675" s="118"/>
      <c r="W675" s="118"/>
      <c r="X675" s="118"/>
      <c r="Y675" s="118"/>
      <c r="Z675" s="118"/>
      <c r="AA675" s="118"/>
      <c r="AB675" s="118"/>
      <c r="AC675" s="118"/>
      <c r="AD675" s="118"/>
      <c r="AE675" s="118"/>
      <c r="AF675" s="118"/>
      <c r="AG675" s="118"/>
      <c r="AH675" s="118"/>
      <c r="AI675" s="118"/>
      <c r="AJ675" s="118"/>
      <c r="AK675" s="118"/>
      <c r="AL675" s="118"/>
      <c r="AM675" s="118"/>
      <c r="AN675" s="118"/>
      <c r="AO675" s="118"/>
      <c r="AP675" s="118"/>
      <c r="AQ675" s="118"/>
      <c r="AR675" s="118"/>
      <c r="AS675" s="118"/>
      <c r="AT675" s="118"/>
      <c r="AU675" s="118"/>
      <c r="AV675" s="118"/>
      <c r="AW675" s="118"/>
      <c r="AX675" s="118"/>
      <c r="AY675" s="118"/>
      <c r="AZ675" s="118"/>
      <c r="BA675" s="118"/>
      <c r="BB675" s="119"/>
      <c r="BC675" s="119"/>
      <c r="BD675" s="118"/>
    </row>
    <row r="676" spans="20:56" x14ac:dyDescent="0.25">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c r="AT676" s="118"/>
      <c r="AU676" s="118"/>
      <c r="AV676" s="118"/>
      <c r="AW676" s="118"/>
      <c r="AX676" s="118"/>
      <c r="AY676" s="118"/>
      <c r="AZ676" s="118"/>
      <c r="BA676" s="118"/>
      <c r="BB676" s="119"/>
      <c r="BC676" s="119"/>
      <c r="BD676" s="118"/>
    </row>
    <row r="677" spans="20:56" x14ac:dyDescent="0.25">
      <c r="T677" s="118"/>
      <c r="U677" s="118"/>
      <c r="V677" s="118"/>
      <c r="W677" s="118"/>
      <c r="X677" s="118"/>
      <c r="Y677" s="118"/>
      <c r="Z677" s="118"/>
      <c r="AA677" s="118"/>
      <c r="AB677" s="118"/>
      <c r="AC677" s="118"/>
      <c r="AD677" s="118"/>
      <c r="AE677" s="118"/>
      <c r="AF677" s="118"/>
      <c r="AG677" s="118"/>
      <c r="AH677" s="118"/>
      <c r="AI677" s="118"/>
      <c r="AJ677" s="118"/>
      <c r="AK677" s="118"/>
      <c r="AL677" s="118"/>
      <c r="AM677" s="118"/>
      <c r="AN677" s="118"/>
      <c r="AO677" s="118"/>
      <c r="AP677" s="118"/>
      <c r="AQ677" s="118"/>
      <c r="AR677" s="118"/>
      <c r="AS677" s="118"/>
      <c r="AT677" s="118"/>
      <c r="AU677" s="118"/>
      <c r="AV677" s="118"/>
      <c r="AW677" s="118"/>
      <c r="AX677" s="118"/>
      <c r="AY677" s="118"/>
      <c r="AZ677" s="118"/>
      <c r="BA677" s="118"/>
      <c r="BB677" s="119"/>
      <c r="BC677" s="119"/>
      <c r="BD677" s="118"/>
    </row>
    <row r="678" spans="20:56" x14ac:dyDescent="0.25">
      <c r="T678" s="118"/>
      <c r="U678" s="118"/>
      <c r="V678" s="118"/>
      <c r="W678" s="118"/>
      <c r="X678" s="118"/>
      <c r="Y678" s="118"/>
      <c r="Z678" s="118"/>
      <c r="AA678" s="118"/>
      <c r="AB678" s="118"/>
      <c r="AC678" s="118"/>
      <c r="AD678" s="118"/>
      <c r="AE678" s="118"/>
      <c r="AF678" s="118"/>
      <c r="AG678" s="118"/>
      <c r="AH678" s="118"/>
      <c r="AI678" s="118"/>
      <c r="AJ678" s="118"/>
      <c r="AK678" s="118"/>
      <c r="AL678" s="118"/>
      <c r="AM678" s="118"/>
      <c r="AN678" s="118"/>
      <c r="AO678" s="118"/>
      <c r="AP678" s="118"/>
      <c r="AQ678" s="118"/>
      <c r="AR678" s="118"/>
      <c r="AS678" s="118"/>
      <c r="AT678" s="118"/>
      <c r="AU678" s="118"/>
      <c r="AV678" s="118"/>
      <c r="AW678" s="118"/>
      <c r="AX678" s="118"/>
      <c r="AY678" s="118"/>
      <c r="AZ678" s="118"/>
      <c r="BA678" s="118"/>
      <c r="BB678" s="119"/>
      <c r="BC678" s="119"/>
      <c r="BD678" s="118"/>
    </row>
    <row r="679" spans="20:56" x14ac:dyDescent="0.25">
      <c r="T679" s="118"/>
      <c r="U679" s="118"/>
      <c r="V679" s="118"/>
      <c r="W679" s="118"/>
      <c r="X679" s="118"/>
      <c r="Y679" s="118"/>
      <c r="Z679" s="118"/>
      <c r="AA679" s="118"/>
      <c r="AB679" s="118"/>
      <c r="AC679" s="118"/>
      <c r="AD679" s="118"/>
      <c r="AE679" s="118"/>
      <c r="AF679" s="118"/>
      <c r="AG679" s="118"/>
      <c r="AH679" s="118"/>
      <c r="AI679" s="118"/>
      <c r="AJ679" s="118"/>
      <c r="AK679" s="118"/>
      <c r="AL679" s="118"/>
      <c r="AM679" s="118"/>
      <c r="AN679" s="118"/>
      <c r="AO679" s="118"/>
      <c r="AP679" s="118"/>
      <c r="AQ679" s="118"/>
      <c r="AR679" s="118"/>
      <c r="AS679" s="118"/>
      <c r="AT679" s="118"/>
      <c r="AU679" s="118"/>
      <c r="AV679" s="118"/>
      <c r="AW679" s="118"/>
      <c r="AX679" s="118"/>
      <c r="AY679" s="118"/>
      <c r="AZ679" s="118"/>
      <c r="BA679" s="118"/>
      <c r="BB679" s="119"/>
      <c r="BC679" s="119"/>
      <c r="BD679" s="118"/>
    </row>
    <row r="680" spans="20:56" x14ac:dyDescent="0.25">
      <c r="T680" s="118"/>
      <c r="U680" s="118"/>
      <c r="V680" s="118"/>
      <c r="W680" s="118"/>
      <c r="X680" s="118"/>
      <c r="Y680" s="118"/>
      <c r="Z680" s="118"/>
      <c r="AA680" s="118"/>
      <c r="AB680" s="118"/>
      <c r="AC680" s="118"/>
      <c r="AD680" s="118"/>
      <c r="AE680" s="118"/>
      <c r="AF680" s="118"/>
      <c r="AG680" s="118"/>
      <c r="AH680" s="118"/>
      <c r="AI680" s="118"/>
      <c r="AJ680" s="118"/>
      <c r="AK680" s="118"/>
      <c r="AL680" s="118"/>
      <c r="AM680" s="118"/>
      <c r="AN680" s="118"/>
      <c r="AO680" s="118"/>
      <c r="AP680" s="118"/>
      <c r="AQ680" s="118"/>
      <c r="AR680" s="118"/>
      <c r="AS680" s="118"/>
      <c r="AT680" s="118"/>
      <c r="AU680" s="118"/>
      <c r="AV680" s="118"/>
      <c r="AW680" s="118"/>
      <c r="AX680" s="118"/>
      <c r="AY680" s="118"/>
      <c r="AZ680" s="118"/>
      <c r="BA680" s="118"/>
      <c r="BB680" s="119"/>
      <c r="BC680" s="119"/>
      <c r="BD680" s="118"/>
    </row>
    <row r="681" spans="20:56" x14ac:dyDescent="0.25">
      <c r="T681" s="118"/>
      <c r="U681" s="118"/>
      <c r="V681" s="118"/>
      <c r="W681" s="118"/>
      <c r="X681" s="118"/>
      <c r="Y681" s="118"/>
      <c r="Z681" s="118"/>
      <c r="AA681" s="118"/>
      <c r="AB681" s="118"/>
      <c r="AC681" s="118"/>
      <c r="AD681" s="118"/>
      <c r="AE681" s="118"/>
      <c r="AF681" s="118"/>
      <c r="AG681" s="118"/>
      <c r="AH681" s="118"/>
      <c r="AI681" s="118"/>
      <c r="AJ681" s="118"/>
      <c r="AK681" s="118"/>
      <c r="AL681" s="118"/>
      <c r="AM681" s="118"/>
      <c r="AN681" s="118"/>
      <c r="AO681" s="118"/>
      <c r="AP681" s="118"/>
      <c r="AQ681" s="118"/>
      <c r="AR681" s="118"/>
      <c r="AS681" s="118"/>
      <c r="AT681" s="118"/>
      <c r="AU681" s="118"/>
      <c r="AV681" s="118"/>
      <c r="AW681" s="118"/>
      <c r="AX681" s="118"/>
      <c r="AY681" s="118"/>
      <c r="AZ681" s="118"/>
      <c r="BA681" s="118"/>
      <c r="BB681" s="119"/>
      <c r="BC681" s="119"/>
      <c r="BD681" s="118"/>
    </row>
    <row r="682" spans="20:56" x14ac:dyDescent="0.25">
      <c r="T682" s="118"/>
      <c r="U682" s="118"/>
      <c r="V682" s="118"/>
      <c r="W682" s="118"/>
      <c r="X682" s="118"/>
      <c r="Y682" s="118"/>
      <c r="Z682" s="118"/>
      <c r="AA682" s="118"/>
      <c r="AB682" s="118"/>
      <c r="AC682" s="118"/>
      <c r="AD682" s="118"/>
      <c r="AE682" s="118"/>
      <c r="AF682" s="118"/>
      <c r="AG682" s="118"/>
      <c r="AH682" s="118"/>
      <c r="AI682" s="118"/>
      <c r="AJ682" s="118"/>
      <c r="AK682" s="118"/>
      <c r="AL682" s="118"/>
      <c r="AM682" s="118"/>
      <c r="AN682" s="118"/>
      <c r="AO682" s="118"/>
      <c r="AP682" s="118"/>
      <c r="AQ682" s="118"/>
      <c r="AR682" s="118"/>
      <c r="AS682" s="118"/>
      <c r="AT682" s="118"/>
      <c r="AU682" s="118"/>
      <c r="AV682" s="118"/>
      <c r="AW682" s="118"/>
      <c r="AX682" s="118"/>
      <c r="AY682" s="118"/>
      <c r="AZ682" s="118"/>
      <c r="BA682" s="118"/>
      <c r="BB682" s="119"/>
      <c r="BC682" s="119"/>
      <c r="BD682" s="118"/>
    </row>
    <row r="683" spans="20:56" x14ac:dyDescent="0.25">
      <c r="T683" s="118"/>
      <c r="U683" s="118"/>
      <c r="V683" s="118"/>
      <c r="W683" s="118"/>
      <c r="X683" s="118"/>
      <c r="Y683" s="118"/>
      <c r="Z683" s="118"/>
      <c r="AA683" s="118"/>
      <c r="AB683" s="118"/>
      <c r="AC683" s="118"/>
      <c r="AD683" s="118"/>
      <c r="AE683" s="118"/>
      <c r="AF683" s="118"/>
      <c r="AG683" s="118"/>
      <c r="AH683" s="118"/>
      <c r="AI683" s="118"/>
      <c r="AJ683" s="118"/>
      <c r="AK683" s="118"/>
      <c r="AL683" s="118"/>
      <c r="AM683" s="118"/>
      <c r="AN683" s="118"/>
      <c r="AO683" s="118"/>
      <c r="AP683" s="118"/>
      <c r="AQ683" s="118"/>
      <c r="AR683" s="118"/>
      <c r="AS683" s="118"/>
      <c r="AT683" s="118"/>
      <c r="AU683" s="118"/>
      <c r="AV683" s="118"/>
      <c r="AW683" s="118"/>
      <c r="AX683" s="118"/>
      <c r="AY683" s="118"/>
      <c r="AZ683" s="118"/>
      <c r="BA683" s="118"/>
      <c r="BB683" s="119"/>
      <c r="BC683" s="119"/>
      <c r="BD683" s="118"/>
    </row>
    <row r="684" spans="20:56" x14ac:dyDescent="0.25">
      <c r="T684" s="118"/>
      <c r="U684" s="118"/>
      <c r="V684" s="118"/>
      <c r="W684" s="118"/>
      <c r="X684" s="118"/>
      <c r="Y684" s="118"/>
      <c r="Z684" s="118"/>
      <c r="AA684" s="118"/>
      <c r="AB684" s="118"/>
      <c r="AC684" s="118"/>
      <c r="AD684" s="118"/>
      <c r="AE684" s="118"/>
      <c r="AF684" s="118"/>
      <c r="AG684" s="118"/>
      <c r="AH684" s="118"/>
      <c r="AI684" s="118"/>
      <c r="AJ684" s="118"/>
      <c r="AK684" s="118"/>
      <c r="AL684" s="118"/>
      <c r="AM684" s="118"/>
      <c r="AN684" s="118"/>
      <c r="AO684" s="118"/>
      <c r="AP684" s="118"/>
      <c r="AQ684" s="118"/>
      <c r="AR684" s="118"/>
      <c r="AS684" s="118"/>
      <c r="AT684" s="118"/>
      <c r="AU684" s="118"/>
      <c r="AV684" s="118"/>
      <c r="AW684" s="118"/>
      <c r="AX684" s="118"/>
      <c r="AY684" s="118"/>
      <c r="AZ684" s="118"/>
      <c r="BA684" s="118"/>
      <c r="BB684" s="119"/>
      <c r="BC684" s="119"/>
      <c r="BD684" s="118"/>
    </row>
    <row r="685" spans="20:56" x14ac:dyDescent="0.25">
      <c r="T685" s="118"/>
      <c r="U685" s="118"/>
      <c r="V685" s="118"/>
      <c r="W685" s="118"/>
      <c r="X685" s="118"/>
      <c r="Y685" s="118"/>
      <c r="Z685" s="118"/>
      <c r="AA685" s="118"/>
      <c r="AB685" s="118"/>
      <c r="AC685" s="118"/>
      <c r="AD685" s="118"/>
      <c r="AE685" s="118"/>
      <c r="AF685" s="118"/>
      <c r="AG685" s="118"/>
      <c r="AH685" s="118"/>
      <c r="AI685" s="118"/>
      <c r="AJ685" s="118"/>
      <c r="AK685" s="118"/>
      <c r="AL685" s="118"/>
      <c r="AM685" s="118"/>
      <c r="AN685" s="118"/>
      <c r="AO685" s="118"/>
      <c r="AP685" s="118"/>
      <c r="AQ685" s="118"/>
      <c r="AR685" s="118"/>
      <c r="AS685" s="118"/>
      <c r="AT685" s="118"/>
      <c r="AU685" s="118"/>
      <c r="AV685" s="118"/>
      <c r="AW685" s="118"/>
      <c r="AX685" s="118"/>
      <c r="AY685" s="118"/>
      <c r="AZ685" s="118"/>
      <c r="BA685" s="118"/>
      <c r="BB685" s="119"/>
      <c r="BC685" s="119"/>
      <c r="BD685" s="118"/>
    </row>
    <row r="686" spans="20:56" x14ac:dyDescent="0.25">
      <c r="T686" s="118"/>
      <c r="U686" s="118"/>
      <c r="V686" s="118"/>
      <c r="W686" s="118"/>
      <c r="X686" s="118"/>
      <c r="Y686" s="118"/>
      <c r="Z686" s="118"/>
      <c r="AA686" s="118"/>
      <c r="AB686" s="118"/>
      <c r="AC686" s="118"/>
      <c r="AD686" s="118"/>
      <c r="AE686" s="118"/>
      <c r="AF686" s="118"/>
      <c r="AG686" s="118"/>
      <c r="AH686" s="118"/>
      <c r="AI686" s="118"/>
      <c r="AJ686" s="118"/>
      <c r="AK686" s="118"/>
      <c r="AL686" s="118"/>
      <c r="AM686" s="118"/>
      <c r="AN686" s="118"/>
      <c r="AO686" s="118"/>
      <c r="AP686" s="118"/>
      <c r="AQ686" s="118"/>
      <c r="AR686" s="118"/>
      <c r="AS686" s="118"/>
      <c r="AT686" s="118"/>
      <c r="AU686" s="118"/>
      <c r="AV686" s="118"/>
      <c r="AW686" s="118"/>
      <c r="AX686" s="118"/>
      <c r="AY686" s="118"/>
      <c r="AZ686" s="118"/>
      <c r="BA686" s="118"/>
      <c r="BB686" s="119"/>
      <c r="BC686" s="119"/>
      <c r="BD686" s="118"/>
    </row>
    <row r="687" spans="20:56" x14ac:dyDescent="0.25">
      <c r="T687" s="118"/>
      <c r="U687" s="118"/>
      <c r="V687" s="118"/>
      <c r="W687" s="118"/>
      <c r="X687" s="118"/>
      <c r="Y687" s="118"/>
      <c r="Z687" s="118"/>
      <c r="AA687" s="118"/>
      <c r="AB687" s="118"/>
      <c r="AC687" s="118"/>
      <c r="AD687" s="118"/>
      <c r="AE687" s="118"/>
      <c r="AF687" s="118"/>
      <c r="AG687" s="118"/>
      <c r="AH687" s="118"/>
      <c r="AI687" s="118"/>
      <c r="AJ687" s="118"/>
      <c r="AK687" s="118"/>
      <c r="AL687" s="118"/>
      <c r="AM687" s="118"/>
      <c r="AN687" s="118"/>
      <c r="AO687" s="118"/>
      <c r="AP687" s="118"/>
      <c r="AQ687" s="118"/>
      <c r="AR687" s="118"/>
      <c r="AS687" s="118"/>
      <c r="AT687" s="118"/>
      <c r="AU687" s="118"/>
      <c r="AV687" s="118"/>
      <c r="AW687" s="118"/>
      <c r="AX687" s="118"/>
      <c r="AY687" s="118"/>
      <c r="AZ687" s="118"/>
      <c r="BA687" s="118"/>
      <c r="BB687" s="119"/>
      <c r="BC687" s="119"/>
      <c r="BD687" s="118"/>
    </row>
    <row r="688" spans="20:56" x14ac:dyDescent="0.25">
      <c r="T688" s="118"/>
      <c r="U688" s="118"/>
      <c r="V688" s="118"/>
      <c r="W688" s="118"/>
      <c r="X688" s="118"/>
      <c r="Y688" s="118"/>
      <c r="Z688" s="118"/>
      <c r="AA688" s="118"/>
      <c r="AB688" s="118"/>
      <c r="AC688" s="118"/>
      <c r="AD688" s="118"/>
      <c r="AE688" s="118"/>
      <c r="AF688" s="118"/>
      <c r="AG688" s="118"/>
      <c r="AH688" s="118"/>
      <c r="AI688" s="118"/>
      <c r="AJ688" s="118"/>
      <c r="AK688" s="118"/>
      <c r="AL688" s="118"/>
      <c r="AM688" s="118"/>
      <c r="AN688" s="118"/>
      <c r="AO688" s="118"/>
      <c r="AP688" s="118"/>
      <c r="AQ688" s="118"/>
      <c r="AR688" s="118"/>
      <c r="AS688" s="118"/>
      <c r="AT688" s="118"/>
      <c r="AU688" s="118"/>
      <c r="AV688" s="118"/>
      <c r="AW688" s="118"/>
      <c r="AX688" s="118"/>
      <c r="AY688" s="118"/>
      <c r="AZ688" s="118"/>
      <c r="BA688" s="118"/>
      <c r="BB688" s="119"/>
      <c r="BC688" s="119"/>
      <c r="BD688" s="118"/>
    </row>
    <row r="689" spans="20:56" x14ac:dyDescent="0.25">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c r="AT689" s="118"/>
      <c r="AU689" s="118"/>
      <c r="AV689" s="118"/>
      <c r="AW689" s="118"/>
      <c r="AX689" s="118"/>
      <c r="AY689" s="118"/>
      <c r="AZ689" s="118"/>
      <c r="BA689" s="118"/>
      <c r="BB689" s="119"/>
      <c r="BC689" s="119"/>
      <c r="BD689" s="118"/>
    </row>
    <row r="690" spans="20:56" x14ac:dyDescent="0.25">
      <c r="T690" s="118"/>
      <c r="U690" s="118"/>
      <c r="V690" s="118"/>
      <c r="W690" s="118"/>
      <c r="X690" s="118"/>
      <c r="Y690" s="118"/>
      <c r="Z690" s="118"/>
      <c r="AA690" s="118"/>
      <c r="AB690" s="118"/>
      <c r="AC690" s="118"/>
      <c r="AD690" s="118"/>
      <c r="AE690" s="118"/>
      <c r="AF690" s="118"/>
      <c r="AG690" s="118"/>
      <c r="AH690" s="118"/>
      <c r="AI690" s="118"/>
      <c r="AJ690" s="118"/>
      <c r="AK690" s="118"/>
      <c r="AL690" s="118"/>
      <c r="AM690" s="118"/>
      <c r="AN690" s="118"/>
      <c r="AO690" s="118"/>
      <c r="AP690" s="118"/>
      <c r="AQ690" s="118"/>
      <c r="AR690" s="118"/>
      <c r="AS690" s="118"/>
      <c r="AT690" s="118"/>
      <c r="AU690" s="118"/>
      <c r="AV690" s="118"/>
      <c r="AW690" s="118"/>
      <c r="AX690" s="118"/>
      <c r="AY690" s="118"/>
      <c r="AZ690" s="118"/>
      <c r="BA690" s="118"/>
      <c r="BB690" s="119"/>
      <c r="BC690" s="119"/>
      <c r="BD690" s="118"/>
    </row>
    <row r="691" spans="20:56" x14ac:dyDescent="0.25">
      <c r="T691" s="118"/>
      <c r="U691" s="118"/>
      <c r="V691" s="118"/>
      <c r="W691" s="118"/>
      <c r="X691" s="118"/>
      <c r="Y691" s="118"/>
      <c r="Z691" s="118"/>
      <c r="AA691" s="118"/>
      <c r="AB691" s="118"/>
      <c r="AC691" s="118"/>
      <c r="AD691" s="118"/>
      <c r="AE691" s="118"/>
      <c r="AF691" s="118"/>
      <c r="AG691" s="118"/>
      <c r="AH691" s="118"/>
      <c r="AI691" s="118"/>
      <c r="AJ691" s="118"/>
      <c r="AK691" s="118"/>
      <c r="AL691" s="118"/>
      <c r="AM691" s="118"/>
      <c r="AN691" s="118"/>
      <c r="AO691" s="118"/>
      <c r="AP691" s="118"/>
      <c r="AQ691" s="118"/>
      <c r="AR691" s="118"/>
      <c r="AS691" s="118"/>
      <c r="AT691" s="118"/>
      <c r="AU691" s="118"/>
      <c r="AV691" s="118"/>
      <c r="AW691" s="118"/>
      <c r="AX691" s="118"/>
      <c r="AY691" s="118"/>
      <c r="AZ691" s="118"/>
      <c r="BA691" s="118"/>
      <c r="BB691" s="119"/>
      <c r="BC691" s="119"/>
      <c r="BD691" s="118"/>
    </row>
    <row r="692" spans="20:56" x14ac:dyDescent="0.25">
      <c r="T692" s="118"/>
      <c r="U692" s="118"/>
      <c r="V692" s="118"/>
      <c r="W692" s="118"/>
      <c r="X692" s="118"/>
      <c r="Y692" s="118"/>
      <c r="Z692" s="118"/>
      <c r="AA692" s="118"/>
      <c r="AB692" s="118"/>
      <c r="AC692" s="118"/>
      <c r="AD692" s="118"/>
      <c r="AE692" s="118"/>
      <c r="AF692" s="118"/>
      <c r="AG692" s="118"/>
      <c r="AH692" s="118"/>
      <c r="AI692" s="118"/>
      <c r="AJ692" s="118"/>
      <c r="AK692" s="118"/>
      <c r="AL692" s="118"/>
      <c r="AM692" s="118"/>
      <c r="AN692" s="118"/>
      <c r="AO692" s="118"/>
      <c r="AP692" s="118"/>
      <c r="AQ692" s="118"/>
      <c r="AR692" s="118"/>
      <c r="AS692" s="118"/>
      <c r="AT692" s="118"/>
      <c r="AU692" s="118"/>
      <c r="AV692" s="118"/>
      <c r="AW692" s="118"/>
      <c r="AX692" s="118"/>
      <c r="AY692" s="118"/>
      <c r="AZ692" s="118"/>
      <c r="BA692" s="118"/>
      <c r="BB692" s="119"/>
      <c r="BC692" s="119"/>
      <c r="BD692" s="118"/>
    </row>
    <row r="693" spans="20:56" x14ac:dyDescent="0.25">
      <c r="T693" s="118"/>
      <c r="U693" s="118"/>
      <c r="V693" s="118"/>
      <c r="W693" s="118"/>
      <c r="X693" s="118"/>
      <c r="Y693" s="118"/>
      <c r="Z693" s="118"/>
      <c r="AA693" s="118"/>
      <c r="AB693" s="118"/>
      <c r="AC693" s="118"/>
      <c r="AD693" s="118"/>
      <c r="AE693" s="118"/>
      <c r="AF693" s="118"/>
      <c r="AG693" s="118"/>
      <c r="AH693" s="118"/>
      <c r="AI693" s="118"/>
      <c r="AJ693" s="118"/>
      <c r="AK693" s="118"/>
      <c r="AL693" s="118"/>
      <c r="AM693" s="118"/>
      <c r="AN693" s="118"/>
      <c r="AO693" s="118"/>
      <c r="AP693" s="118"/>
      <c r="AQ693" s="118"/>
      <c r="AR693" s="118"/>
      <c r="AS693" s="118"/>
      <c r="AT693" s="118"/>
      <c r="AU693" s="118"/>
      <c r="AV693" s="118"/>
      <c r="AW693" s="118"/>
      <c r="AX693" s="118"/>
      <c r="AY693" s="118"/>
      <c r="AZ693" s="118"/>
      <c r="BA693" s="118"/>
      <c r="BB693" s="119"/>
      <c r="BC693" s="119"/>
      <c r="BD693" s="118"/>
    </row>
    <row r="694" spans="20:56" x14ac:dyDescent="0.25">
      <c r="T694" s="118"/>
      <c r="U694" s="118"/>
      <c r="V694" s="118"/>
      <c r="W694" s="118"/>
      <c r="X694" s="118"/>
      <c r="Y694" s="118"/>
      <c r="Z694" s="118"/>
      <c r="AA694" s="118"/>
      <c r="AB694" s="118"/>
      <c r="AC694" s="118"/>
      <c r="AD694" s="118"/>
      <c r="AE694" s="118"/>
      <c r="AF694" s="118"/>
      <c r="AG694" s="118"/>
      <c r="AH694" s="118"/>
      <c r="AI694" s="118"/>
      <c r="AJ694" s="118"/>
      <c r="AK694" s="118"/>
      <c r="AL694" s="118"/>
      <c r="AM694" s="118"/>
      <c r="AN694" s="118"/>
      <c r="AO694" s="118"/>
      <c r="AP694" s="118"/>
      <c r="AQ694" s="118"/>
      <c r="AR694" s="118"/>
      <c r="AS694" s="118"/>
      <c r="AT694" s="118"/>
      <c r="AU694" s="118"/>
      <c r="AV694" s="118"/>
      <c r="AW694" s="118"/>
      <c r="AX694" s="118"/>
      <c r="AY694" s="118"/>
      <c r="AZ694" s="118"/>
      <c r="BA694" s="118"/>
      <c r="BB694" s="119"/>
      <c r="BC694" s="119"/>
      <c r="BD694" s="118"/>
    </row>
    <row r="695" spans="20:56" x14ac:dyDescent="0.25">
      <c r="T695" s="118"/>
      <c r="U695" s="118"/>
      <c r="V695" s="118"/>
      <c r="W695" s="118"/>
      <c r="X695" s="118"/>
      <c r="Y695" s="118"/>
      <c r="Z695" s="118"/>
      <c r="AA695" s="118"/>
      <c r="AB695" s="118"/>
      <c r="AC695" s="118"/>
      <c r="AD695" s="118"/>
      <c r="AE695" s="118"/>
      <c r="AF695" s="118"/>
      <c r="AG695" s="118"/>
      <c r="AH695" s="118"/>
      <c r="AI695" s="118"/>
      <c r="AJ695" s="118"/>
      <c r="AK695" s="118"/>
      <c r="AL695" s="118"/>
      <c r="AM695" s="118"/>
      <c r="AN695" s="118"/>
      <c r="AO695" s="118"/>
      <c r="AP695" s="118"/>
      <c r="AQ695" s="118"/>
      <c r="AR695" s="118"/>
      <c r="AS695" s="118"/>
      <c r="AT695" s="118"/>
      <c r="AU695" s="118"/>
      <c r="AV695" s="118"/>
      <c r="AW695" s="118"/>
      <c r="AX695" s="118"/>
      <c r="AY695" s="118"/>
      <c r="AZ695" s="118"/>
      <c r="BA695" s="118"/>
      <c r="BB695" s="119"/>
      <c r="BC695" s="119"/>
      <c r="BD695" s="118"/>
    </row>
    <row r="696" spans="20:56" x14ac:dyDescent="0.25">
      <c r="T696" s="118"/>
      <c r="U696" s="118"/>
      <c r="V696" s="118"/>
      <c r="W696" s="118"/>
      <c r="X696" s="118"/>
      <c r="Y696" s="118"/>
      <c r="Z696" s="118"/>
      <c r="AA696" s="118"/>
      <c r="AB696" s="118"/>
      <c r="AC696" s="118"/>
      <c r="AD696" s="118"/>
      <c r="AE696" s="118"/>
      <c r="AF696" s="118"/>
      <c r="AG696" s="118"/>
      <c r="AH696" s="118"/>
      <c r="AI696" s="118"/>
      <c r="AJ696" s="118"/>
      <c r="AK696" s="118"/>
      <c r="AL696" s="118"/>
      <c r="AM696" s="118"/>
      <c r="AN696" s="118"/>
      <c r="AO696" s="118"/>
      <c r="AP696" s="118"/>
      <c r="AQ696" s="118"/>
      <c r="AR696" s="118"/>
      <c r="AS696" s="118"/>
      <c r="AT696" s="118"/>
      <c r="AU696" s="118"/>
      <c r="AV696" s="118"/>
      <c r="AW696" s="118"/>
      <c r="AX696" s="118"/>
      <c r="AY696" s="118"/>
      <c r="AZ696" s="118"/>
      <c r="BA696" s="118"/>
      <c r="BB696" s="119"/>
      <c r="BC696" s="119"/>
      <c r="BD696" s="118"/>
    </row>
    <row r="697" spans="20:56" x14ac:dyDescent="0.25">
      <c r="T697" s="118"/>
      <c r="U697" s="118"/>
      <c r="V697" s="118"/>
      <c r="W697" s="118"/>
      <c r="X697" s="118"/>
      <c r="Y697" s="118"/>
      <c r="Z697" s="118"/>
      <c r="AA697" s="118"/>
      <c r="AB697" s="118"/>
      <c r="AC697" s="118"/>
      <c r="AD697" s="118"/>
      <c r="AE697" s="118"/>
      <c r="AF697" s="118"/>
      <c r="AG697" s="118"/>
      <c r="AH697" s="118"/>
      <c r="AI697" s="118"/>
      <c r="AJ697" s="118"/>
      <c r="AK697" s="118"/>
      <c r="AL697" s="118"/>
      <c r="AM697" s="118"/>
      <c r="AN697" s="118"/>
      <c r="AO697" s="118"/>
      <c r="AP697" s="118"/>
      <c r="AQ697" s="118"/>
      <c r="AR697" s="118"/>
      <c r="AS697" s="118"/>
      <c r="AT697" s="118"/>
      <c r="AU697" s="118"/>
      <c r="AV697" s="118"/>
      <c r="AW697" s="118"/>
      <c r="AX697" s="118"/>
      <c r="AY697" s="118"/>
      <c r="AZ697" s="118"/>
      <c r="BA697" s="118"/>
      <c r="BB697" s="119"/>
      <c r="BC697" s="119"/>
      <c r="BD697" s="118"/>
    </row>
    <row r="698" spans="20:56" x14ac:dyDescent="0.25">
      <c r="T698" s="118"/>
      <c r="U698" s="118"/>
      <c r="V698" s="118"/>
      <c r="W698" s="118"/>
      <c r="X698" s="118"/>
      <c r="Y698" s="118"/>
      <c r="Z698" s="118"/>
      <c r="AA698" s="118"/>
      <c r="AB698" s="118"/>
      <c r="AC698" s="118"/>
      <c r="AD698" s="118"/>
      <c r="AE698" s="118"/>
      <c r="AF698" s="118"/>
      <c r="AG698" s="118"/>
      <c r="AH698" s="118"/>
      <c r="AI698" s="118"/>
      <c r="AJ698" s="118"/>
      <c r="AK698" s="118"/>
      <c r="AL698" s="118"/>
      <c r="AM698" s="118"/>
      <c r="AN698" s="118"/>
      <c r="AO698" s="118"/>
      <c r="AP698" s="118"/>
      <c r="AQ698" s="118"/>
      <c r="AR698" s="118"/>
      <c r="AS698" s="118"/>
      <c r="AT698" s="118"/>
      <c r="AU698" s="118"/>
      <c r="AV698" s="118"/>
      <c r="AW698" s="118"/>
      <c r="AX698" s="118"/>
      <c r="AY698" s="118"/>
      <c r="AZ698" s="118"/>
      <c r="BA698" s="118"/>
      <c r="BB698" s="119"/>
      <c r="BC698" s="119"/>
      <c r="BD698" s="118"/>
    </row>
    <row r="699" spans="20:56" x14ac:dyDescent="0.25">
      <c r="T699" s="118"/>
      <c r="U699" s="118"/>
      <c r="V699" s="118"/>
      <c r="W699" s="118"/>
      <c r="X699" s="118"/>
      <c r="Y699" s="118"/>
      <c r="Z699" s="118"/>
      <c r="AA699" s="118"/>
      <c r="AB699" s="118"/>
      <c r="AC699" s="118"/>
      <c r="AD699" s="118"/>
      <c r="AE699" s="118"/>
      <c r="AF699" s="118"/>
      <c r="AG699" s="118"/>
      <c r="AH699" s="118"/>
      <c r="AI699" s="118"/>
      <c r="AJ699" s="118"/>
      <c r="AK699" s="118"/>
      <c r="AL699" s="118"/>
      <c r="AM699" s="118"/>
      <c r="AN699" s="118"/>
      <c r="AO699" s="118"/>
      <c r="AP699" s="118"/>
      <c r="AQ699" s="118"/>
      <c r="AR699" s="118"/>
      <c r="AS699" s="118"/>
      <c r="AT699" s="118"/>
      <c r="AU699" s="118"/>
      <c r="AV699" s="118"/>
      <c r="AW699" s="118"/>
      <c r="AX699" s="118"/>
      <c r="AY699" s="118"/>
      <c r="AZ699" s="118"/>
      <c r="BA699" s="118"/>
      <c r="BB699" s="119"/>
      <c r="BC699" s="119"/>
      <c r="BD699" s="118"/>
    </row>
    <row r="700" spans="20:56" x14ac:dyDescent="0.25">
      <c r="T700" s="118"/>
      <c r="U700" s="118"/>
      <c r="V700" s="118"/>
      <c r="W700" s="118"/>
      <c r="X700" s="118"/>
      <c r="Y700" s="118"/>
      <c r="Z700" s="118"/>
      <c r="AA700" s="118"/>
      <c r="AB700" s="118"/>
      <c r="AC700" s="118"/>
      <c r="AD700" s="118"/>
      <c r="AE700" s="118"/>
      <c r="AF700" s="118"/>
      <c r="AG700" s="118"/>
      <c r="AH700" s="118"/>
      <c r="AI700" s="118"/>
      <c r="AJ700" s="118"/>
      <c r="AK700" s="118"/>
      <c r="AL700" s="118"/>
      <c r="AM700" s="118"/>
      <c r="AN700" s="118"/>
      <c r="AO700" s="118"/>
      <c r="AP700" s="118"/>
      <c r="AQ700" s="118"/>
      <c r="AR700" s="118"/>
      <c r="AS700" s="118"/>
      <c r="AT700" s="118"/>
      <c r="AU700" s="118"/>
      <c r="AV700" s="118"/>
      <c r="AW700" s="118"/>
      <c r="AX700" s="118"/>
      <c r="AY700" s="118"/>
      <c r="AZ700" s="118"/>
      <c r="BA700" s="118"/>
      <c r="BB700" s="119"/>
      <c r="BC700" s="119"/>
      <c r="BD700" s="118"/>
    </row>
    <row r="701" spans="20:56" x14ac:dyDescent="0.25">
      <c r="T701" s="118"/>
      <c r="U701" s="118"/>
      <c r="V701" s="118"/>
      <c r="W701" s="118"/>
      <c r="X701" s="118"/>
      <c r="Y701" s="118"/>
      <c r="Z701" s="118"/>
      <c r="AA701" s="118"/>
      <c r="AB701" s="118"/>
      <c r="AC701" s="118"/>
      <c r="AD701" s="118"/>
      <c r="AE701" s="118"/>
      <c r="AF701" s="118"/>
      <c r="AG701" s="118"/>
      <c r="AH701" s="118"/>
      <c r="AI701" s="118"/>
      <c r="AJ701" s="118"/>
      <c r="AK701" s="118"/>
      <c r="AL701" s="118"/>
      <c r="AM701" s="118"/>
      <c r="AN701" s="118"/>
      <c r="AO701" s="118"/>
      <c r="AP701" s="118"/>
      <c r="AQ701" s="118"/>
      <c r="AR701" s="118"/>
      <c r="AS701" s="118"/>
      <c r="AT701" s="118"/>
      <c r="AU701" s="118"/>
      <c r="AV701" s="118"/>
      <c r="AW701" s="118"/>
      <c r="AX701" s="118"/>
      <c r="AY701" s="118"/>
      <c r="AZ701" s="118"/>
      <c r="BA701" s="118"/>
      <c r="BB701" s="119"/>
      <c r="BC701" s="119"/>
      <c r="BD701" s="118"/>
    </row>
    <row r="702" spans="20:56" x14ac:dyDescent="0.25">
      <c r="T702" s="118"/>
      <c r="U702" s="118"/>
      <c r="V702" s="118"/>
      <c r="W702" s="118"/>
      <c r="X702" s="118"/>
      <c r="Y702" s="118"/>
      <c r="Z702" s="118"/>
      <c r="AA702" s="118"/>
      <c r="AB702" s="118"/>
      <c r="AC702" s="118"/>
      <c r="AD702" s="118"/>
      <c r="AE702" s="118"/>
      <c r="AF702" s="118"/>
      <c r="AG702" s="118"/>
      <c r="AH702" s="118"/>
      <c r="AI702" s="118"/>
      <c r="AJ702" s="118"/>
      <c r="AK702" s="118"/>
      <c r="AL702" s="118"/>
      <c r="AM702" s="118"/>
      <c r="AN702" s="118"/>
      <c r="AO702" s="118"/>
      <c r="AP702" s="118"/>
      <c r="AQ702" s="118"/>
      <c r="AR702" s="118"/>
      <c r="AS702" s="118"/>
      <c r="AT702" s="118"/>
      <c r="AU702" s="118"/>
      <c r="AV702" s="118"/>
      <c r="AW702" s="118"/>
      <c r="AX702" s="118"/>
      <c r="AY702" s="118"/>
      <c r="AZ702" s="118"/>
      <c r="BA702" s="118"/>
      <c r="BB702" s="119"/>
      <c r="BC702" s="119"/>
      <c r="BD702" s="118"/>
    </row>
    <row r="703" spans="20:56" x14ac:dyDescent="0.25">
      <c r="T703" s="118"/>
      <c r="U703" s="118"/>
      <c r="V703" s="118"/>
      <c r="W703" s="118"/>
      <c r="X703" s="118"/>
      <c r="Y703" s="118"/>
      <c r="Z703" s="118"/>
      <c r="AA703" s="118"/>
      <c r="AB703" s="118"/>
      <c r="AC703" s="118"/>
      <c r="AD703" s="118"/>
      <c r="AE703" s="118"/>
      <c r="AF703" s="118"/>
      <c r="AG703" s="118"/>
      <c r="AH703" s="118"/>
      <c r="AI703" s="118"/>
      <c r="AJ703" s="118"/>
      <c r="AK703" s="118"/>
      <c r="AL703" s="118"/>
      <c r="AM703" s="118"/>
      <c r="AN703" s="118"/>
      <c r="AO703" s="118"/>
      <c r="AP703" s="118"/>
      <c r="AQ703" s="118"/>
      <c r="AR703" s="118"/>
      <c r="AS703" s="118"/>
      <c r="AT703" s="118"/>
      <c r="AU703" s="118"/>
      <c r="AV703" s="118"/>
      <c r="AW703" s="118"/>
      <c r="AX703" s="118"/>
      <c r="AY703" s="118"/>
      <c r="AZ703" s="118"/>
      <c r="BA703" s="118"/>
      <c r="BB703" s="119"/>
      <c r="BC703" s="119"/>
      <c r="BD703" s="118"/>
    </row>
    <row r="704" spans="20:56" x14ac:dyDescent="0.25">
      <c r="T704" s="118"/>
      <c r="U704" s="118"/>
      <c r="V704" s="118"/>
      <c r="W704" s="118"/>
      <c r="X704" s="118"/>
      <c r="Y704" s="118"/>
      <c r="Z704" s="118"/>
      <c r="AA704" s="118"/>
      <c r="AB704" s="118"/>
      <c r="AC704" s="118"/>
      <c r="AD704" s="118"/>
      <c r="AE704" s="118"/>
      <c r="AF704" s="118"/>
      <c r="AG704" s="118"/>
      <c r="AH704" s="118"/>
      <c r="AI704" s="118"/>
      <c r="AJ704" s="118"/>
      <c r="AK704" s="118"/>
      <c r="AL704" s="118"/>
      <c r="AM704" s="118"/>
      <c r="AN704" s="118"/>
      <c r="AO704" s="118"/>
      <c r="AP704" s="118"/>
      <c r="AQ704" s="118"/>
      <c r="AR704" s="118"/>
      <c r="AS704" s="118"/>
      <c r="AT704" s="118"/>
      <c r="AU704" s="118"/>
      <c r="AV704" s="118"/>
      <c r="AW704" s="118"/>
      <c r="AX704" s="118"/>
      <c r="AY704" s="118"/>
      <c r="AZ704" s="118"/>
      <c r="BA704" s="118"/>
      <c r="BB704" s="119"/>
      <c r="BC704" s="119"/>
      <c r="BD704" s="118"/>
    </row>
    <row r="705" spans="20:56" x14ac:dyDescent="0.25">
      <c r="T705" s="118"/>
      <c r="U705" s="118"/>
      <c r="V705" s="118"/>
      <c r="W705" s="118"/>
      <c r="X705" s="118"/>
      <c r="Y705" s="118"/>
      <c r="Z705" s="118"/>
      <c r="AA705" s="118"/>
      <c r="AB705" s="118"/>
      <c r="AC705" s="118"/>
      <c r="AD705" s="118"/>
      <c r="AE705" s="118"/>
      <c r="AF705" s="118"/>
      <c r="AG705" s="118"/>
      <c r="AH705" s="118"/>
      <c r="AI705" s="118"/>
      <c r="AJ705" s="118"/>
      <c r="AK705" s="118"/>
      <c r="AL705" s="118"/>
      <c r="AM705" s="118"/>
      <c r="AN705" s="118"/>
      <c r="AO705" s="118"/>
      <c r="AP705" s="118"/>
      <c r="AQ705" s="118"/>
      <c r="AR705" s="118"/>
      <c r="AS705" s="118"/>
      <c r="AT705" s="118"/>
      <c r="AU705" s="118"/>
      <c r="AV705" s="118"/>
      <c r="AW705" s="118"/>
      <c r="AX705" s="118"/>
      <c r="AY705" s="118"/>
      <c r="AZ705" s="118"/>
      <c r="BA705" s="118"/>
      <c r="BB705" s="119"/>
      <c r="BC705" s="119"/>
      <c r="BD705" s="118"/>
    </row>
    <row r="706" spans="20:56" x14ac:dyDescent="0.25">
      <c r="T706" s="118"/>
      <c r="U706" s="118"/>
      <c r="V706" s="118"/>
      <c r="W706" s="118"/>
      <c r="X706" s="118"/>
      <c r="Y706" s="118"/>
      <c r="Z706" s="118"/>
      <c r="AA706" s="118"/>
      <c r="AB706" s="118"/>
      <c r="AC706" s="118"/>
      <c r="AD706" s="118"/>
      <c r="AE706" s="118"/>
      <c r="AF706" s="118"/>
      <c r="AG706" s="118"/>
      <c r="AH706" s="118"/>
      <c r="AI706" s="118"/>
      <c r="AJ706" s="118"/>
      <c r="AK706" s="118"/>
      <c r="AL706" s="118"/>
      <c r="AM706" s="118"/>
      <c r="AN706" s="118"/>
      <c r="AO706" s="118"/>
      <c r="AP706" s="118"/>
      <c r="AQ706" s="118"/>
      <c r="AR706" s="118"/>
      <c r="AS706" s="118"/>
      <c r="AT706" s="118"/>
      <c r="AU706" s="118"/>
      <c r="AV706" s="118"/>
      <c r="AW706" s="118"/>
      <c r="AX706" s="118"/>
      <c r="AY706" s="118"/>
      <c r="AZ706" s="118"/>
      <c r="BA706" s="118"/>
      <c r="BB706" s="119"/>
      <c r="BC706" s="119"/>
      <c r="BD706" s="118"/>
    </row>
    <row r="707" spans="20:56" x14ac:dyDescent="0.25">
      <c r="T707" s="118"/>
      <c r="U707" s="118"/>
      <c r="V707" s="118"/>
      <c r="W707" s="118"/>
      <c r="X707" s="118"/>
      <c r="Y707" s="118"/>
      <c r="Z707" s="118"/>
      <c r="AA707" s="118"/>
      <c r="AB707" s="118"/>
      <c r="AC707" s="118"/>
      <c r="AD707" s="118"/>
      <c r="AE707" s="118"/>
      <c r="AF707" s="118"/>
      <c r="AG707" s="118"/>
      <c r="AH707" s="118"/>
      <c r="AI707" s="118"/>
      <c r="AJ707" s="118"/>
      <c r="AK707" s="118"/>
      <c r="AL707" s="118"/>
      <c r="AM707" s="118"/>
      <c r="AN707" s="118"/>
      <c r="AO707" s="118"/>
      <c r="AP707" s="118"/>
      <c r="AQ707" s="118"/>
      <c r="AR707" s="118"/>
      <c r="AS707" s="118"/>
      <c r="AT707" s="118"/>
      <c r="AU707" s="118"/>
      <c r="AV707" s="118"/>
      <c r="AW707" s="118"/>
      <c r="AX707" s="118"/>
      <c r="AY707" s="118"/>
      <c r="AZ707" s="118"/>
      <c r="BA707" s="118"/>
      <c r="BB707" s="119"/>
      <c r="BC707" s="119"/>
      <c r="BD707" s="118"/>
    </row>
    <row r="708" spans="20:56" x14ac:dyDescent="0.25">
      <c r="T708" s="118"/>
      <c r="U708" s="118"/>
      <c r="V708" s="118"/>
      <c r="W708" s="118"/>
      <c r="X708" s="118"/>
      <c r="Y708" s="118"/>
      <c r="Z708" s="118"/>
      <c r="AA708" s="118"/>
      <c r="AB708" s="118"/>
      <c r="AC708" s="118"/>
      <c r="AD708" s="118"/>
      <c r="AE708" s="118"/>
      <c r="AF708" s="118"/>
      <c r="AG708" s="118"/>
      <c r="AH708" s="118"/>
      <c r="AI708" s="118"/>
      <c r="AJ708" s="118"/>
      <c r="AK708" s="118"/>
      <c r="AL708" s="118"/>
      <c r="AM708" s="118"/>
      <c r="AN708" s="118"/>
      <c r="AO708" s="118"/>
      <c r="AP708" s="118"/>
      <c r="AQ708" s="118"/>
      <c r="AR708" s="118"/>
      <c r="AS708" s="118"/>
      <c r="AT708" s="118"/>
      <c r="AU708" s="118"/>
      <c r="AV708" s="118"/>
      <c r="AW708" s="118"/>
      <c r="AX708" s="118"/>
      <c r="AY708" s="118"/>
      <c r="AZ708" s="118"/>
      <c r="BA708" s="118"/>
      <c r="BB708" s="119"/>
      <c r="BC708" s="119"/>
      <c r="BD708" s="118"/>
    </row>
    <row r="709" spans="20:56" x14ac:dyDescent="0.25">
      <c r="T709" s="118"/>
      <c r="U709" s="118"/>
      <c r="V709" s="118"/>
      <c r="W709" s="118"/>
      <c r="X709" s="118"/>
      <c r="Y709" s="118"/>
      <c r="Z709" s="118"/>
      <c r="AA709" s="118"/>
      <c r="AB709" s="118"/>
      <c r="AC709" s="118"/>
      <c r="AD709" s="118"/>
      <c r="AE709" s="118"/>
      <c r="AF709" s="118"/>
      <c r="AG709" s="118"/>
      <c r="AH709" s="118"/>
      <c r="AI709" s="118"/>
      <c r="AJ709" s="118"/>
      <c r="AK709" s="118"/>
      <c r="AL709" s="118"/>
      <c r="AM709" s="118"/>
      <c r="AN709" s="118"/>
      <c r="AO709" s="118"/>
      <c r="AP709" s="118"/>
      <c r="AQ709" s="118"/>
      <c r="AR709" s="118"/>
      <c r="AS709" s="118"/>
      <c r="AT709" s="118"/>
      <c r="AU709" s="118"/>
      <c r="AV709" s="118"/>
      <c r="AW709" s="118"/>
      <c r="AX709" s="118"/>
      <c r="AY709" s="118"/>
      <c r="AZ709" s="118"/>
      <c r="BA709" s="118"/>
      <c r="BB709" s="119"/>
      <c r="BC709" s="119"/>
      <c r="BD709" s="118"/>
    </row>
    <row r="710" spans="20:56" x14ac:dyDescent="0.25">
      <c r="T710" s="118"/>
      <c r="U710" s="118"/>
      <c r="V710" s="118"/>
      <c r="W710" s="118"/>
      <c r="X710" s="118"/>
      <c r="Y710" s="118"/>
      <c r="Z710" s="118"/>
      <c r="AA710" s="118"/>
      <c r="AB710" s="118"/>
      <c r="AC710" s="118"/>
      <c r="AD710" s="118"/>
      <c r="AE710" s="118"/>
      <c r="AF710" s="118"/>
      <c r="AG710" s="118"/>
      <c r="AH710" s="118"/>
      <c r="AI710" s="118"/>
      <c r="AJ710" s="118"/>
      <c r="AK710" s="118"/>
      <c r="AL710" s="118"/>
      <c r="AM710" s="118"/>
      <c r="AN710" s="118"/>
      <c r="AO710" s="118"/>
      <c r="AP710" s="118"/>
      <c r="AQ710" s="118"/>
      <c r="AR710" s="118"/>
      <c r="AS710" s="118"/>
      <c r="AT710" s="118"/>
      <c r="AU710" s="118"/>
      <c r="AV710" s="118"/>
      <c r="AW710" s="118"/>
      <c r="AX710" s="118"/>
      <c r="AY710" s="118"/>
      <c r="AZ710" s="118"/>
      <c r="BA710" s="118"/>
      <c r="BB710" s="119"/>
      <c r="BC710" s="119"/>
      <c r="BD710" s="118"/>
    </row>
    <row r="711" spans="20:56" x14ac:dyDescent="0.25">
      <c r="T711" s="118"/>
      <c r="U711" s="118"/>
      <c r="V711" s="118"/>
      <c r="W711" s="118"/>
      <c r="X711" s="118"/>
      <c r="Y711" s="118"/>
      <c r="Z711" s="118"/>
      <c r="AA711" s="118"/>
      <c r="AB711" s="118"/>
      <c r="AC711" s="118"/>
      <c r="AD711" s="118"/>
      <c r="AE711" s="118"/>
      <c r="AF711" s="118"/>
      <c r="AG711" s="118"/>
      <c r="AH711" s="118"/>
      <c r="AI711" s="118"/>
      <c r="AJ711" s="118"/>
      <c r="AK711" s="118"/>
      <c r="AL711" s="118"/>
      <c r="AM711" s="118"/>
      <c r="AN711" s="118"/>
      <c r="AO711" s="118"/>
      <c r="AP711" s="118"/>
      <c r="AQ711" s="118"/>
      <c r="AR711" s="118"/>
      <c r="AS711" s="118"/>
      <c r="AT711" s="118"/>
      <c r="AU711" s="118"/>
      <c r="AV711" s="118"/>
      <c r="AW711" s="118"/>
      <c r="AX711" s="118"/>
      <c r="AY711" s="118"/>
      <c r="AZ711" s="118"/>
      <c r="BA711" s="118"/>
      <c r="BB711" s="119"/>
      <c r="BC711" s="119"/>
      <c r="BD711" s="118"/>
    </row>
    <row r="712" spans="20:56" x14ac:dyDescent="0.25">
      <c r="T712" s="118"/>
      <c r="U712" s="118"/>
      <c r="V712" s="118"/>
      <c r="W712" s="118"/>
      <c r="X712" s="118"/>
      <c r="Y712" s="118"/>
      <c r="Z712" s="118"/>
      <c r="AA712" s="118"/>
      <c r="AB712" s="118"/>
      <c r="AC712" s="118"/>
      <c r="AD712" s="118"/>
      <c r="AE712" s="118"/>
      <c r="AF712" s="118"/>
      <c r="AG712" s="118"/>
      <c r="AH712" s="118"/>
      <c r="AI712" s="118"/>
      <c r="AJ712" s="118"/>
      <c r="AK712" s="118"/>
      <c r="AL712" s="118"/>
      <c r="AM712" s="118"/>
      <c r="AN712" s="118"/>
      <c r="AO712" s="118"/>
      <c r="AP712" s="118"/>
      <c r="AQ712" s="118"/>
      <c r="AR712" s="118"/>
      <c r="AS712" s="118"/>
      <c r="AT712" s="118"/>
      <c r="AU712" s="118"/>
      <c r="AV712" s="118"/>
      <c r="AW712" s="118"/>
      <c r="AX712" s="118"/>
      <c r="AY712" s="118"/>
      <c r="AZ712" s="118"/>
      <c r="BA712" s="118"/>
      <c r="BB712" s="119"/>
      <c r="BC712" s="119"/>
      <c r="BD712" s="118"/>
    </row>
    <row r="713" spans="20:56" x14ac:dyDescent="0.25">
      <c r="T713" s="118"/>
      <c r="U713" s="118"/>
      <c r="V713" s="118"/>
      <c r="W713" s="118"/>
      <c r="X713" s="118"/>
      <c r="Y713" s="118"/>
      <c r="Z713" s="118"/>
      <c r="AA713" s="118"/>
      <c r="AB713" s="118"/>
      <c r="AC713" s="118"/>
      <c r="AD713" s="118"/>
      <c r="AE713" s="118"/>
      <c r="AF713" s="118"/>
      <c r="AG713" s="118"/>
      <c r="AH713" s="118"/>
      <c r="AI713" s="118"/>
      <c r="AJ713" s="118"/>
      <c r="AK713" s="118"/>
      <c r="AL713" s="118"/>
      <c r="AM713" s="118"/>
      <c r="AN713" s="118"/>
      <c r="AO713" s="118"/>
      <c r="AP713" s="118"/>
      <c r="AQ713" s="118"/>
      <c r="AR713" s="118"/>
      <c r="AS713" s="118"/>
      <c r="AT713" s="118"/>
      <c r="AU713" s="118"/>
      <c r="AV713" s="118"/>
      <c r="AW713" s="118"/>
      <c r="AX713" s="118"/>
      <c r="AY713" s="118"/>
      <c r="AZ713" s="118"/>
      <c r="BA713" s="118"/>
      <c r="BB713" s="119"/>
      <c r="BC713" s="119"/>
      <c r="BD713" s="118"/>
    </row>
    <row r="714" spans="20:56" x14ac:dyDescent="0.25">
      <c r="T714" s="118"/>
      <c r="U714" s="118"/>
      <c r="V714" s="118"/>
      <c r="W714" s="118"/>
      <c r="X714" s="118"/>
      <c r="Y714" s="118"/>
      <c r="Z714" s="118"/>
      <c r="AA714" s="118"/>
      <c r="AB714" s="118"/>
      <c r="AC714" s="118"/>
      <c r="AD714" s="118"/>
      <c r="AE714" s="118"/>
      <c r="AF714" s="118"/>
      <c r="AG714" s="118"/>
      <c r="AH714" s="118"/>
      <c r="AI714" s="118"/>
      <c r="AJ714" s="118"/>
      <c r="AK714" s="118"/>
      <c r="AL714" s="118"/>
      <c r="AM714" s="118"/>
      <c r="AN714" s="118"/>
      <c r="AO714" s="118"/>
      <c r="AP714" s="118"/>
      <c r="AQ714" s="118"/>
      <c r="AR714" s="118"/>
      <c r="AS714" s="118"/>
      <c r="AT714" s="118"/>
      <c r="AU714" s="118"/>
      <c r="AV714" s="118"/>
      <c r="AW714" s="118"/>
      <c r="AX714" s="118"/>
      <c r="AY714" s="118"/>
      <c r="AZ714" s="118"/>
      <c r="BA714" s="118"/>
      <c r="BB714" s="119"/>
      <c r="BC714" s="119"/>
      <c r="BD714" s="118"/>
    </row>
    <row r="715" spans="20:56" x14ac:dyDescent="0.25">
      <c r="T715" s="118"/>
      <c r="U715" s="118"/>
      <c r="V715" s="118"/>
      <c r="W715" s="118"/>
      <c r="X715" s="118"/>
      <c r="Y715" s="118"/>
      <c r="Z715" s="118"/>
      <c r="AA715" s="118"/>
      <c r="AB715" s="118"/>
      <c r="AC715" s="118"/>
      <c r="AD715" s="118"/>
      <c r="AE715" s="118"/>
      <c r="AF715" s="118"/>
      <c r="AG715" s="118"/>
      <c r="AH715" s="118"/>
      <c r="AI715" s="118"/>
      <c r="AJ715" s="118"/>
      <c r="AK715" s="118"/>
      <c r="AL715" s="118"/>
      <c r="AM715" s="118"/>
      <c r="AN715" s="118"/>
      <c r="AO715" s="118"/>
      <c r="AP715" s="118"/>
      <c r="AQ715" s="118"/>
      <c r="AR715" s="118"/>
      <c r="AS715" s="118"/>
      <c r="AT715" s="118"/>
      <c r="AU715" s="118"/>
      <c r="AV715" s="118"/>
      <c r="AW715" s="118"/>
      <c r="AX715" s="118"/>
      <c r="AY715" s="118"/>
      <c r="AZ715" s="118"/>
      <c r="BA715" s="118"/>
      <c r="BB715" s="119"/>
      <c r="BC715" s="119"/>
      <c r="BD715" s="118"/>
    </row>
    <row r="716" spans="20:56" x14ac:dyDescent="0.25">
      <c r="T716" s="118"/>
      <c r="U716" s="118"/>
      <c r="V716" s="118"/>
      <c r="W716" s="118"/>
      <c r="X716" s="118"/>
      <c r="Y716" s="118"/>
      <c r="Z716" s="118"/>
      <c r="AA716" s="118"/>
      <c r="AB716" s="118"/>
      <c r="AC716" s="118"/>
      <c r="AD716" s="118"/>
      <c r="AE716" s="118"/>
      <c r="AF716" s="118"/>
      <c r="AG716" s="118"/>
      <c r="AH716" s="118"/>
      <c r="AI716" s="118"/>
      <c r="AJ716" s="118"/>
      <c r="AK716" s="118"/>
      <c r="AL716" s="118"/>
      <c r="AM716" s="118"/>
      <c r="AN716" s="118"/>
      <c r="AO716" s="118"/>
      <c r="AP716" s="118"/>
      <c r="AQ716" s="118"/>
      <c r="AR716" s="118"/>
      <c r="AS716" s="118"/>
      <c r="AT716" s="118"/>
      <c r="AU716" s="118"/>
      <c r="AV716" s="118"/>
      <c r="AW716" s="118"/>
      <c r="AX716" s="118"/>
      <c r="AY716" s="118"/>
      <c r="AZ716" s="118"/>
      <c r="BA716" s="118"/>
      <c r="BB716" s="119"/>
      <c r="BC716" s="119"/>
      <c r="BD716" s="118"/>
    </row>
    <row r="717" spans="20:56" x14ac:dyDescent="0.25">
      <c r="T717" s="118"/>
      <c r="U717" s="118"/>
      <c r="V717" s="118"/>
      <c r="W717" s="118"/>
      <c r="X717" s="118"/>
      <c r="Y717" s="118"/>
      <c r="Z717" s="118"/>
      <c r="AA717" s="118"/>
      <c r="AB717" s="118"/>
      <c r="AC717" s="118"/>
      <c r="AD717" s="118"/>
      <c r="AE717" s="118"/>
      <c r="AF717" s="118"/>
      <c r="AG717" s="118"/>
      <c r="AH717" s="118"/>
      <c r="AI717" s="118"/>
      <c r="AJ717" s="118"/>
      <c r="AK717" s="118"/>
      <c r="AL717" s="118"/>
      <c r="AM717" s="118"/>
      <c r="AN717" s="118"/>
      <c r="AO717" s="118"/>
      <c r="AP717" s="118"/>
      <c r="AQ717" s="118"/>
      <c r="AR717" s="118"/>
      <c r="AS717" s="118"/>
      <c r="AT717" s="118"/>
      <c r="AU717" s="118"/>
      <c r="AV717" s="118"/>
      <c r="AW717" s="118"/>
      <c r="AX717" s="118"/>
      <c r="AY717" s="118"/>
      <c r="AZ717" s="118"/>
      <c r="BA717" s="118"/>
      <c r="BB717" s="119"/>
      <c r="BC717" s="119"/>
      <c r="BD717" s="118"/>
    </row>
    <row r="718" spans="20:56" x14ac:dyDescent="0.25">
      <c r="T718" s="118"/>
      <c r="U718" s="118"/>
      <c r="V718" s="118"/>
      <c r="W718" s="118"/>
      <c r="X718" s="118"/>
      <c r="Y718" s="118"/>
      <c r="Z718" s="118"/>
      <c r="AA718" s="118"/>
      <c r="AB718" s="118"/>
      <c r="AC718" s="118"/>
      <c r="AD718" s="118"/>
      <c r="AE718" s="118"/>
      <c r="AF718" s="118"/>
      <c r="AG718" s="118"/>
      <c r="AH718" s="118"/>
      <c r="AI718" s="118"/>
      <c r="AJ718" s="118"/>
      <c r="AK718" s="118"/>
      <c r="AL718" s="118"/>
      <c r="AM718" s="118"/>
      <c r="AN718" s="118"/>
      <c r="AO718" s="118"/>
      <c r="AP718" s="118"/>
      <c r="AQ718" s="118"/>
      <c r="AR718" s="118"/>
      <c r="AS718" s="118"/>
      <c r="AT718" s="118"/>
      <c r="AU718" s="118"/>
      <c r="AV718" s="118"/>
      <c r="AW718" s="118"/>
      <c r="AX718" s="118"/>
      <c r="AY718" s="118"/>
      <c r="AZ718" s="118"/>
      <c r="BA718" s="118"/>
      <c r="BB718" s="119"/>
      <c r="BC718" s="119"/>
      <c r="BD718" s="118"/>
    </row>
    <row r="719" spans="20:56" x14ac:dyDescent="0.25">
      <c r="T719" s="118"/>
      <c r="U719" s="118"/>
      <c r="V719" s="118"/>
      <c r="W719" s="118"/>
      <c r="X719" s="118"/>
      <c r="Y719" s="118"/>
      <c r="Z719" s="118"/>
      <c r="AA719" s="118"/>
      <c r="AB719" s="118"/>
      <c r="AC719" s="118"/>
      <c r="AD719" s="118"/>
      <c r="AE719" s="118"/>
      <c r="AF719" s="118"/>
      <c r="AG719" s="118"/>
      <c r="AH719" s="118"/>
      <c r="AI719" s="118"/>
      <c r="AJ719" s="118"/>
      <c r="AK719" s="118"/>
      <c r="AL719" s="118"/>
      <c r="AM719" s="118"/>
      <c r="AN719" s="118"/>
      <c r="AO719" s="118"/>
      <c r="AP719" s="118"/>
      <c r="AQ719" s="118"/>
      <c r="AR719" s="118"/>
      <c r="AS719" s="118"/>
      <c r="AT719" s="118"/>
      <c r="AU719" s="118"/>
      <c r="AV719" s="118"/>
      <c r="AW719" s="118"/>
      <c r="AX719" s="118"/>
      <c r="AY719" s="118"/>
      <c r="AZ719" s="118"/>
      <c r="BA719" s="118"/>
      <c r="BB719" s="119"/>
      <c r="BC719" s="119"/>
      <c r="BD719" s="118"/>
    </row>
    <row r="720" spans="20:56" x14ac:dyDescent="0.25">
      <c r="T720" s="118"/>
      <c r="U720" s="118"/>
      <c r="V720" s="118"/>
      <c r="W720" s="118"/>
      <c r="X720" s="118"/>
      <c r="Y720" s="118"/>
      <c r="Z720" s="118"/>
      <c r="AA720" s="118"/>
      <c r="AB720" s="118"/>
      <c r="AC720" s="118"/>
      <c r="AD720" s="118"/>
      <c r="AE720" s="118"/>
      <c r="AF720" s="118"/>
      <c r="AG720" s="118"/>
      <c r="AH720" s="118"/>
      <c r="AI720" s="118"/>
      <c r="AJ720" s="118"/>
      <c r="AK720" s="118"/>
      <c r="AL720" s="118"/>
      <c r="AM720" s="118"/>
      <c r="AN720" s="118"/>
      <c r="AO720" s="118"/>
      <c r="AP720" s="118"/>
      <c r="AQ720" s="118"/>
      <c r="AR720" s="118"/>
      <c r="AS720" s="118"/>
      <c r="AT720" s="118"/>
      <c r="AU720" s="118"/>
      <c r="AV720" s="118"/>
      <c r="AW720" s="118"/>
      <c r="AX720" s="118"/>
      <c r="AY720" s="118"/>
      <c r="AZ720" s="118"/>
      <c r="BA720" s="118"/>
      <c r="BB720" s="119"/>
      <c r="BC720" s="119"/>
      <c r="BD720" s="118"/>
    </row>
    <row r="721" spans="20:56" x14ac:dyDescent="0.25">
      <c r="T721" s="118"/>
      <c r="U721" s="118"/>
      <c r="V721" s="118"/>
      <c r="W721" s="118"/>
      <c r="X721" s="118"/>
      <c r="Y721" s="118"/>
      <c r="Z721" s="118"/>
      <c r="AA721" s="118"/>
      <c r="AB721" s="118"/>
      <c r="AC721" s="118"/>
      <c r="AD721" s="118"/>
      <c r="AE721" s="118"/>
      <c r="AF721" s="118"/>
      <c r="AG721" s="118"/>
      <c r="AH721" s="118"/>
      <c r="AI721" s="118"/>
      <c r="AJ721" s="118"/>
      <c r="AK721" s="118"/>
      <c r="AL721" s="118"/>
      <c r="AM721" s="118"/>
      <c r="AN721" s="118"/>
      <c r="AO721" s="118"/>
      <c r="AP721" s="118"/>
      <c r="AQ721" s="118"/>
      <c r="AR721" s="118"/>
      <c r="AS721" s="118"/>
      <c r="AT721" s="118"/>
      <c r="AU721" s="118"/>
      <c r="AV721" s="118"/>
      <c r="AW721" s="118"/>
      <c r="AX721" s="118"/>
      <c r="AY721" s="118"/>
      <c r="AZ721" s="118"/>
      <c r="BA721" s="118"/>
      <c r="BB721" s="119"/>
      <c r="BC721" s="119"/>
      <c r="BD721" s="118"/>
    </row>
    <row r="722" spans="20:56" x14ac:dyDescent="0.25">
      <c r="T722" s="118"/>
      <c r="U722" s="118"/>
      <c r="V722" s="118"/>
      <c r="W722" s="118"/>
      <c r="X722" s="118"/>
      <c r="Y722" s="118"/>
      <c r="Z722" s="118"/>
      <c r="AA722" s="118"/>
      <c r="AB722" s="118"/>
      <c r="AC722" s="118"/>
      <c r="AD722" s="118"/>
      <c r="AE722" s="118"/>
      <c r="AF722" s="118"/>
      <c r="AG722" s="118"/>
      <c r="AH722" s="118"/>
      <c r="AI722" s="118"/>
      <c r="AJ722" s="118"/>
      <c r="AK722" s="118"/>
      <c r="AL722" s="118"/>
      <c r="AM722" s="118"/>
      <c r="AN722" s="118"/>
      <c r="AO722" s="118"/>
      <c r="AP722" s="118"/>
      <c r="AQ722" s="118"/>
      <c r="AR722" s="118"/>
      <c r="AS722" s="118"/>
      <c r="AT722" s="118"/>
      <c r="AU722" s="118"/>
      <c r="AV722" s="118"/>
      <c r="AW722" s="118"/>
      <c r="AX722" s="118"/>
      <c r="AY722" s="118"/>
      <c r="AZ722" s="118"/>
      <c r="BA722" s="118"/>
      <c r="BB722" s="119"/>
      <c r="BC722" s="119"/>
      <c r="BD722" s="118"/>
    </row>
    <row r="723" spans="20:56" x14ac:dyDescent="0.25">
      <c r="T723" s="118"/>
      <c r="U723" s="118"/>
      <c r="V723" s="118"/>
      <c r="W723" s="118"/>
      <c r="X723" s="118"/>
      <c r="Y723" s="118"/>
      <c r="Z723" s="118"/>
      <c r="AA723" s="118"/>
      <c r="AB723" s="118"/>
      <c r="AC723" s="118"/>
      <c r="AD723" s="118"/>
      <c r="AE723" s="118"/>
      <c r="AF723" s="118"/>
      <c r="AG723" s="118"/>
      <c r="AH723" s="118"/>
      <c r="AI723" s="118"/>
      <c r="AJ723" s="118"/>
      <c r="AK723" s="118"/>
      <c r="AL723" s="118"/>
      <c r="AM723" s="118"/>
      <c r="AN723" s="118"/>
      <c r="AO723" s="118"/>
      <c r="AP723" s="118"/>
      <c r="AQ723" s="118"/>
      <c r="AR723" s="118"/>
      <c r="AS723" s="118"/>
      <c r="AT723" s="118"/>
      <c r="AU723" s="118"/>
      <c r="AV723" s="118"/>
      <c r="AW723" s="118"/>
      <c r="AX723" s="118"/>
      <c r="AY723" s="118"/>
      <c r="AZ723" s="118"/>
      <c r="BA723" s="118"/>
      <c r="BB723" s="119"/>
      <c r="BC723" s="119"/>
      <c r="BD723" s="118"/>
    </row>
    <row r="724" spans="20:56" x14ac:dyDescent="0.25">
      <c r="T724" s="118"/>
      <c r="U724" s="118"/>
      <c r="V724" s="118"/>
      <c r="W724" s="118"/>
      <c r="X724" s="118"/>
      <c r="Y724" s="118"/>
      <c r="Z724" s="118"/>
      <c r="AA724" s="118"/>
      <c r="AB724" s="118"/>
      <c r="AC724" s="118"/>
      <c r="AD724" s="118"/>
      <c r="AE724" s="118"/>
      <c r="AF724" s="118"/>
      <c r="AG724" s="118"/>
      <c r="AH724" s="118"/>
      <c r="AI724" s="118"/>
      <c r="AJ724" s="118"/>
      <c r="AK724" s="118"/>
      <c r="AL724" s="118"/>
      <c r="AM724" s="118"/>
      <c r="AN724" s="118"/>
      <c r="AO724" s="118"/>
      <c r="AP724" s="118"/>
      <c r="AQ724" s="118"/>
      <c r="AR724" s="118"/>
      <c r="AS724" s="118"/>
      <c r="AT724" s="118"/>
      <c r="AU724" s="118"/>
      <c r="AV724" s="118"/>
      <c r="AW724" s="118"/>
      <c r="AX724" s="118"/>
      <c r="AY724" s="118"/>
      <c r="AZ724" s="118"/>
      <c r="BA724" s="118"/>
      <c r="BB724" s="119"/>
      <c r="BC724" s="119"/>
      <c r="BD724" s="118"/>
    </row>
    <row r="725" spans="20:56" x14ac:dyDescent="0.25">
      <c r="T725" s="118"/>
      <c r="U725" s="118"/>
      <c r="V725" s="118"/>
      <c r="W725" s="118"/>
      <c r="X725" s="118"/>
      <c r="Y725" s="118"/>
      <c r="Z725" s="118"/>
      <c r="AA725" s="118"/>
      <c r="AB725" s="118"/>
      <c r="AC725" s="118"/>
      <c r="AD725" s="118"/>
      <c r="AE725" s="118"/>
      <c r="AF725" s="118"/>
      <c r="AG725" s="118"/>
      <c r="AH725" s="118"/>
      <c r="AI725" s="118"/>
      <c r="AJ725" s="118"/>
      <c r="AK725" s="118"/>
      <c r="AL725" s="118"/>
      <c r="AM725" s="118"/>
      <c r="AN725" s="118"/>
      <c r="AO725" s="118"/>
      <c r="AP725" s="118"/>
      <c r="AQ725" s="118"/>
      <c r="AR725" s="118"/>
      <c r="AS725" s="118"/>
      <c r="AT725" s="118"/>
      <c r="AU725" s="118"/>
      <c r="AV725" s="118"/>
      <c r="AW725" s="118"/>
      <c r="AX725" s="118"/>
      <c r="AY725" s="118"/>
      <c r="AZ725" s="118"/>
      <c r="BA725" s="118"/>
      <c r="BB725" s="119"/>
      <c r="BC725" s="119"/>
      <c r="BD725" s="118"/>
    </row>
    <row r="726" spans="20:56" x14ac:dyDescent="0.25">
      <c r="T726" s="118"/>
      <c r="U726" s="118"/>
      <c r="V726" s="118"/>
      <c r="W726" s="118"/>
      <c r="X726" s="118"/>
      <c r="Y726" s="118"/>
      <c r="Z726" s="118"/>
      <c r="AA726" s="118"/>
      <c r="AB726" s="118"/>
      <c r="AC726" s="118"/>
      <c r="AD726" s="118"/>
      <c r="AE726" s="118"/>
      <c r="AF726" s="118"/>
      <c r="AG726" s="118"/>
      <c r="AH726" s="118"/>
      <c r="AI726" s="118"/>
      <c r="AJ726" s="118"/>
      <c r="AK726" s="118"/>
      <c r="AL726" s="118"/>
      <c r="AM726" s="118"/>
      <c r="AN726" s="118"/>
      <c r="AO726" s="118"/>
      <c r="AP726" s="118"/>
      <c r="AQ726" s="118"/>
      <c r="AR726" s="118"/>
      <c r="AS726" s="118"/>
      <c r="AT726" s="118"/>
      <c r="AU726" s="118"/>
      <c r="AV726" s="118"/>
      <c r="AW726" s="118"/>
      <c r="AX726" s="118"/>
      <c r="AY726" s="118"/>
      <c r="AZ726" s="118"/>
      <c r="BA726" s="118"/>
      <c r="BB726" s="119"/>
      <c r="BC726" s="119"/>
      <c r="BD726" s="118"/>
    </row>
    <row r="727" spans="20:56" x14ac:dyDescent="0.25">
      <c r="T727" s="118"/>
      <c r="U727" s="118"/>
      <c r="V727" s="118"/>
      <c r="W727" s="118"/>
      <c r="X727" s="118"/>
      <c r="Y727" s="118"/>
      <c r="Z727" s="118"/>
      <c r="AA727" s="118"/>
      <c r="AB727" s="118"/>
      <c r="AC727" s="118"/>
      <c r="AD727" s="118"/>
      <c r="AE727" s="118"/>
      <c r="AF727" s="118"/>
      <c r="AG727" s="118"/>
      <c r="AH727" s="118"/>
      <c r="AI727" s="118"/>
      <c r="AJ727" s="118"/>
      <c r="AK727" s="118"/>
      <c r="AL727" s="118"/>
      <c r="AM727" s="118"/>
      <c r="AN727" s="118"/>
      <c r="AO727" s="118"/>
      <c r="AP727" s="118"/>
      <c r="AQ727" s="118"/>
      <c r="AR727" s="118"/>
      <c r="AS727" s="118"/>
      <c r="AT727" s="118"/>
      <c r="AU727" s="118"/>
      <c r="AV727" s="118"/>
      <c r="AW727" s="118"/>
      <c r="AX727" s="118"/>
      <c r="AY727" s="118"/>
      <c r="AZ727" s="118"/>
      <c r="BA727" s="118"/>
      <c r="BB727" s="119"/>
      <c r="BC727" s="119"/>
      <c r="BD727" s="118"/>
    </row>
    <row r="728" spans="20:56" x14ac:dyDescent="0.25">
      <c r="T728" s="118"/>
      <c r="U728" s="118"/>
      <c r="V728" s="118"/>
      <c r="W728" s="118"/>
      <c r="X728" s="118"/>
      <c r="Y728" s="118"/>
      <c r="Z728" s="118"/>
      <c r="AA728" s="118"/>
      <c r="AB728" s="118"/>
      <c r="AC728" s="118"/>
      <c r="AD728" s="118"/>
      <c r="AE728" s="118"/>
      <c r="AF728" s="118"/>
      <c r="AG728" s="118"/>
      <c r="AH728" s="118"/>
      <c r="AI728" s="118"/>
      <c r="AJ728" s="118"/>
      <c r="AK728" s="118"/>
      <c r="AL728" s="118"/>
      <c r="AM728" s="118"/>
      <c r="AN728" s="118"/>
      <c r="AO728" s="118"/>
      <c r="AP728" s="118"/>
      <c r="AQ728" s="118"/>
      <c r="AR728" s="118"/>
      <c r="AS728" s="118"/>
      <c r="AT728" s="118"/>
      <c r="AU728" s="118"/>
      <c r="AV728" s="118"/>
      <c r="AW728" s="118"/>
      <c r="AX728" s="118"/>
      <c r="AY728" s="118"/>
      <c r="AZ728" s="118"/>
      <c r="BA728" s="118"/>
      <c r="BB728" s="119"/>
      <c r="BC728" s="119"/>
      <c r="BD728" s="118"/>
    </row>
    <row r="729" spans="20:56" x14ac:dyDescent="0.25">
      <c r="T729" s="118"/>
      <c r="U729" s="118"/>
      <c r="V729" s="118"/>
      <c r="W729" s="118"/>
      <c r="X729" s="118"/>
      <c r="Y729" s="118"/>
      <c r="Z729" s="118"/>
      <c r="AA729" s="118"/>
      <c r="AB729" s="118"/>
      <c r="AC729" s="118"/>
      <c r="AD729" s="118"/>
      <c r="AE729" s="118"/>
      <c r="AF729" s="118"/>
      <c r="AG729" s="118"/>
      <c r="AH729" s="118"/>
      <c r="AI729" s="118"/>
      <c r="AJ729" s="118"/>
      <c r="AK729" s="118"/>
      <c r="AL729" s="118"/>
      <c r="AM729" s="118"/>
      <c r="AN729" s="118"/>
      <c r="AO729" s="118"/>
      <c r="AP729" s="118"/>
      <c r="AQ729" s="118"/>
      <c r="AR729" s="118"/>
      <c r="AS729" s="118"/>
      <c r="AT729" s="118"/>
      <c r="AU729" s="118"/>
      <c r="AV729" s="118"/>
      <c r="AW729" s="118"/>
      <c r="AX729" s="118"/>
      <c r="AY729" s="118"/>
      <c r="AZ729" s="118"/>
      <c r="BA729" s="118"/>
      <c r="BB729" s="119"/>
      <c r="BC729" s="119"/>
      <c r="BD729" s="118"/>
    </row>
    <row r="730" spans="20:56" x14ac:dyDescent="0.25">
      <c r="T730" s="118"/>
      <c r="U730" s="118"/>
      <c r="V730" s="118"/>
      <c r="W730" s="118"/>
      <c r="X730" s="118"/>
      <c r="Y730" s="118"/>
      <c r="Z730" s="118"/>
      <c r="AA730" s="118"/>
      <c r="AB730" s="118"/>
      <c r="AC730" s="118"/>
      <c r="AD730" s="118"/>
      <c r="AE730" s="118"/>
      <c r="AF730" s="118"/>
      <c r="AG730" s="118"/>
      <c r="AH730" s="118"/>
      <c r="AI730" s="118"/>
      <c r="AJ730" s="118"/>
      <c r="AK730" s="118"/>
      <c r="AL730" s="118"/>
      <c r="AM730" s="118"/>
      <c r="AN730" s="118"/>
      <c r="AO730" s="118"/>
      <c r="AP730" s="118"/>
      <c r="AQ730" s="118"/>
      <c r="AR730" s="118"/>
      <c r="AS730" s="118"/>
      <c r="AT730" s="118"/>
      <c r="AU730" s="118"/>
      <c r="AV730" s="118"/>
      <c r="AW730" s="118"/>
      <c r="AX730" s="118"/>
      <c r="AY730" s="118"/>
      <c r="AZ730" s="118"/>
      <c r="BA730" s="118"/>
      <c r="BB730" s="119"/>
      <c r="BC730" s="119"/>
      <c r="BD730" s="118"/>
    </row>
    <row r="731" spans="20:56" x14ac:dyDescent="0.25">
      <c r="T731" s="118"/>
      <c r="U731" s="118"/>
      <c r="V731" s="118"/>
      <c r="W731" s="118"/>
      <c r="X731" s="118"/>
      <c r="Y731" s="118"/>
      <c r="Z731" s="118"/>
      <c r="AA731" s="118"/>
      <c r="AB731" s="118"/>
      <c r="AC731" s="118"/>
      <c r="AD731" s="118"/>
      <c r="AE731" s="118"/>
      <c r="AF731" s="118"/>
      <c r="AG731" s="118"/>
      <c r="AH731" s="118"/>
      <c r="AI731" s="118"/>
      <c r="AJ731" s="118"/>
      <c r="AK731" s="118"/>
      <c r="AL731" s="118"/>
      <c r="AM731" s="118"/>
      <c r="AN731" s="118"/>
      <c r="AO731" s="118"/>
      <c r="AP731" s="118"/>
      <c r="AQ731" s="118"/>
      <c r="AR731" s="118"/>
      <c r="AS731" s="118"/>
      <c r="AT731" s="118"/>
      <c r="AU731" s="118"/>
      <c r="AV731" s="118"/>
      <c r="AW731" s="118"/>
      <c r="AX731" s="118"/>
      <c r="AY731" s="118"/>
      <c r="AZ731" s="118"/>
      <c r="BA731" s="118"/>
      <c r="BB731" s="119"/>
      <c r="BC731" s="119"/>
      <c r="BD731" s="118"/>
    </row>
    <row r="732" spans="20:56" x14ac:dyDescent="0.25">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c r="AT732" s="118"/>
      <c r="AU732" s="118"/>
      <c r="AV732" s="118"/>
      <c r="AW732" s="118"/>
      <c r="AX732" s="118"/>
      <c r="AY732" s="118"/>
      <c r="AZ732" s="118"/>
      <c r="BA732" s="118"/>
      <c r="BB732" s="119"/>
      <c r="BC732" s="119"/>
      <c r="BD732" s="118"/>
    </row>
    <row r="733" spans="20:56" x14ac:dyDescent="0.25">
      <c r="T733" s="118"/>
      <c r="U733" s="118"/>
      <c r="V733" s="118"/>
      <c r="W733" s="118"/>
      <c r="X733" s="118"/>
      <c r="Y733" s="118"/>
      <c r="Z733" s="118"/>
      <c r="AA733" s="118"/>
      <c r="AB733" s="118"/>
      <c r="AC733" s="118"/>
      <c r="AD733" s="118"/>
      <c r="AE733" s="118"/>
      <c r="AF733" s="118"/>
      <c r="AG733" s="118"/>
      <c r="AH733" s="118"/>
      <c r="AI733" s="118"/>
      <c r="AJ733" s="118"/>
      <c r="AK733" s="118"/>
      <c r="AL733" s="118"/>
      <c r="AM733" s="118"/>
      <c r="AN733" s="118"/>
      <c r="AO733" s="118"/>
      <c r="AP733" s="118"/>
      <c r="AQ733" s="118"/>
      <c r="AR733" s="118"/>
      <c r="AS733" s="118"/>
      <c r="AT733" s="118"/>
      <c r="AU733" s="118"/>
      <c r="AV733" s="118"/>
      <c r="AW733" s="118"/>
      <c r="AX733" s="118"/>
      <c r="AY733" s="118"/>
      <c r="AZ733" s="118"/>
      <c r="BA733" s="118"/>
      <c r="BB733" s="119"/>
      <c r="BC733" s="119"/>
      <c r="BD733" s="118"/>
    </row>
    <row r="734" spans="20:56" x14ac:dyDescent="0.25">
      <c r="T734" s="118"/>
      <c r="U734" s="118"/>
      <c r="V734" s="118"/>
      <c r="W734" s="118"/>
      <c r="X734" s="118"/>
      <c r="Y734" s="118"/>
      <c r="Z734" s="118"/>
      <c r="AA734" s="118"/>
      <c r="AB734" s="118"/>
      <c r="AC734" s="118"/>
      <c r="AD734" s="118"/>
      <c r="AE734" s="118"/>
      <c r="AF734" s="118"/>
      <c r="AG734" s="118"/>
      <c r="AH734" s="118"/>
      <c r="AI734" s="118"/>
      <c r="AJ734" s="118"/>
      <c r="AK734" s="118"/>
      <c r="AL734" s="118"/>
      <c r="AM734" s="118"/>
      <c r="AN734" s="118"/>
      <c r="AO734" s="118"/>
      <c r="AP734" s="118"/>
      <c r="AQ734" s="118"/>
      <c r="AR734" s="118"/>
      <c r="AS734" s="118"/>
      <c r="AT734" s="118"/>
      <c r="AU734" s="118"/>
      <c r="AV734" s="118"/>
      <c r="AW734" s="118"/>
      <c r="AX734" s="118"/>
      <c r="AY734" s="118"/>
      <c r="AZ734" s="118"/>
      <c r="BA734" s="118"/>
      <c r="BB734" s="119"/>
      <c r="BC734" s="119"/>
      <c r="BD734" s="118"/>
    </row>
    <row r="735" spans="20:56" x14ac:dyDescent="0.25">
      <c r="T735" s="118"/>
      <c r="U735" s="118"/>
      <c r="V735" s="118"/>
      <c r="W735" s="118"/>
      <c r="X735" s="118"/>
      <c r="Y735" s="118"/>
      <c r="Z735" s="118"/>
      <c r="AA735" s="118"/>
      <c r="AB735" s="118"/>
      <c r="AC735" s="118"/>
      <c r="AD735" s="118"/>
      <c r="AE735" s="118"/>
      <c r="AF735" s="118"/>
      <c r="AG735" s="118"/>
      <c r="AH735" s="118"/>
      <c r="AI735" s="118"/>
      <c r="AJ735" s="118"/>
      <c r="AK735" s="118"/>
      <c r="AL735" s="118"/>
      <c r="AM735" s="118"/>
      <c r="AN735" s="118"/>
      <c r="AO735" s="118"/>
      <c r="AP735" s="118"/>
      <c r="AQ735" s="118"/>
      <c r="AR735" s="118"/>
      <c r="AS735" s="118"/>
      <c r="AT735" s="118"/>
      <c r="AU735" s="118"/>
      <c r="AV735" s="118"/>
      <c r="AW735" s="118"/>
      <c r="AX735" s="118"/>
      <c r="AY735" s="118"/>
      <c r="AZ735" s="118"/>
      <c r="BA735" s="118"/>
      <c r="BB735" s="119"/>
      <c r="BC735" s="119"/>
      <c r="BD735" s="118"/>
    </row>
    <row r="736" spans="20:56" x14ac:dyDescent="0.25">
      <c r="T736" s="118"/>
      <c r="U736" s="118"/>
      <c r="V736" s="118"/>
      <c r="W736" s="118"/>
      <c r="X736" s="118"/>
      <c r="Y736" s="118"/>
      <c r="Z736" s="118"/>
      <c r="AA736" s="118"/>
      <c r="AB736" s="118"/>
      <c r="AC736" s="118"/>
      <c r="AD736" s="118"/>
      <c r="AE736" s="118"/>
      <c r="AF736" s="118"/>
      <c r="AG736" s="118"/>
      <c r="AH736" s="118"/>
      <c r="AI736" s="118"/>
      <c r="AJ736" s="118"/>
      <c r="AK736" s="118"/>
      <c r="AL736" s="118"/>
      <c r="AM736" s="118"/>
      <c r="AN736" s="118"/>
      <c r="AO736" s="118"/>
      <c r="AP736" s="118"/>
      <c r="AQ736" s="118"/>
      <c r="AR736" s="118"/>
      <c r="AS736" s="118"/>
      <c r="AT736" s="118"/>
      <c r="AU736" s="118"/>
      <c r="AV736" s="118"/>
      <c r="AW736" s="118"/>
      <c r="AX736" s="118"/>
      <c r="AY736" s="118"/>
      <c r="AZ736" s="118"/>
      <c r="BA736" s="118"/>
      <c r="BB736" s="119"/>
      <c r="BC736" s="119"/>
      <c r="BD736" s="118"/>
    </row>
    <row r="737" spans="20:56" x14ac:dyDescent="0.25">
      <c r="T737" s="118"/>
      <c r="U737" s="118"/>
      <c r="V737" s="118"/>
      <c r="W737" s="118"/>
      <c r="X737" s="118"/>
      <c r="Y737" s="118"/>
      <c r="Z737" s="118"/>
      <c r="AA737" s="118"/>
      <c r="AB737" s="118"/>
      <c r="AC737" s="118"/>
      <c r="AD737" s="118"/>
      <c r="AE737" s="118"/>
      <c r="AF737" s="118"/>
      <c r="AG737" s="118"/>
      <c r="AH737" s="118"/>
      <c r="AI737" s="118"/>
      <c r="AJ737" s="118"/>
      <c r="AK737" s="118"/>
      <c r="AL737" s="118"/>
      <c r="AM737" s="118"/>
      <c r="AN737" s="118"/>
      <c r="AO737" s="118"/>
      <c r="AP737" s="118"/>
      <c r="AQ737" s="118"/>
      <c r="AR737" s="118"/>
      <c r="AS737" s="118"/>
      <c r="AT737" s="118"/>
      <c r="AU737" s="118"/>
      <c r="AV737" s="118"/>
      <c r="AW737" s="118"/>
      <c r="AX737" s="118"/>
      <c r="AY737" s="118"/>
      <c r="AZ737" s="118"/>
      <c r="BA737" s="118"/>
      <c r="BB737" s="119"/>
      <c r="BC737" s="119"/>
      <c r="BD737" s="118"/>
    </row>
    <row r="738" spans="20:56" x14ac:dyDescent="0.25">
      <c r="T738" s="118"/>
      <c r="U738" s="118"/>
      <c r="V738" s="118"/>
      <c r="W738" s="118"/>
      <c r="X738" s="118"/>
      <c r="Y738" s="118"/>
      <c r="Z738" s="118"/>
      <c r="AA738" s="118"/>
      <c r="AB738" s="118"/>
      <c r="AC738" s="118"/>
      <c r="AD738" s="118"/>
      <c r="AE738" s="118"/>
      <c r="AF738" s="118"/>
      <c r="AG738" s="118"/>
      <c r="AH738" s="118"/>
      <c r="AI738" s="118"/>
      <c r="AJ738" s="118"/>
      <c r="AK738" s="118"/>
      <c r="AL738" s="118"/>
      <c r="AM738" s="118"/>
      <c r="AN738" s="118"/>
      <c r="AO738" s="118"/>
      <c r="AP738" s="118"/>
      <c r="AQ738" s="118"/>
      <c r="AR738" s="118"/>
      <c r="AS738" s="118"/>
      <c r="AT738" s="118"/>
      <c r="AU738" s="118"/>
      <c r="AV738" s="118"/>
      <c r="AW738" s="118"/>
      <c r="AX738" s="118"/>
      <c r="AY738" s="118"/>
      <c r="AZ738" s="118"/>
      <c r="BA738" s="118"/>
      <c r="BB738" s="119"/>
      <c r="BC738" s="119"/>
      <c r="BD738" s="118"/>
    </row>
    <row r="739" spans="20:56" x14ac:dyDescent="0.25">
      <c r="T739" s="118"/>
      <c r="U739" s="118"/>
      <c r="V739" s="118"/>
      <c r="W739" s="118"/>
      <c r="X739" s="118"/>
      <c r="Y739" s="118"/>
      <c r="Z739" s="118"/>
      <c r="AA739" s="118"/>
      <c r="AB739" s="118"/>
      <c r="AC739" s="118"/>
      <c r="AD739" s="118"/>
      <c r="AE739" s="118"/>
      <c r="AF739" s="118"/>
      <c r="AG739" s="118"/>
      <c r="AH739" s="118"/>
      <c r="AI739" s="118"/>
      <c r="AJ739" s="118"/>
      <c r="AK739" s="118"/>
      <c r="AL739" s="118"/>
      <c r="AM739" s="118"/>
      <c r="AN739" s="118"/>
      <c r="AO739" s="118"/>
      <c r="AP739" s="118"/>
      <c r="AQ739" s="118"/>
      <c r="AR739" s="118"/>
      <c r="AS739" s="118"/>
      <c r="AT739" s="118"/>
      <c r="AU739" s="118"/>
      <c r="AV739" s="118"/>
      <c r="AW739" s="118"/>
      <c r="AX739" s="118"/>
      <c r="AY739" s="118"/>
      <c r="AZ739" s="118"/>
      <c r="BA739" s="118"/>
      <c r="BB739" s="119"/>
      <c r="BC739" s="119"/>
      <c r="BD739" s="118"/>
    </row>
    <row r="740" spans="20:56" x14ac:dyDescent="0.25">
      <c r="T740" s="118"/>
      <c r="U740" s="118"/>
      <c r="V740" s="118"/>
      <c r="W740" s="118"/>
      <c r="X740" s="118"/>
      <c r="Y740" s="118"/>
      <c r="Z740" s="118"/>
      <c r="AA740" s="118"/>
      <c r="AB740" s="118"/>
      <c r="AC740" s="118"/>
      <c r="AD740" s="118"/>
      <c r="AE740" s="118"/>
      <c r="AF740" s="118"/>
      <c r="AG740" s="118"/>
      <c r="AH740" s="118"/>
      <c r="AI740" s="118"/>
      <c r="AJ740" s="118"/>
      <c r="AK740" s="118"/>
      <c r="AL740" s="118"/>
      <c r="AM740" s="118"/>
      <c r="AN740" s="118"/>
      <c r="AO740" s="118"/>
      <c r="AP740" s="118"/>
      <c r="AQ740" s="118"/>
      <c r="AR740" s="118"/>
      <c r="AS740" s="118"/>
      <c r="AT740" s="118"/>
      <c r="AU740" s="118"/>
      <c r="AV740" s="118"/>
      <c r="AW740" s="118"/>
      <c r="AX740" s="118"/>
      <c r="AY740" s="118"/>
      <c r="AZ740" s="118"/>
      <c r="BA740" s="118"/>
      <c r="BB740" s="119"/>
      <c r="BC740" s="119"/>
      <c r="BD740" s="118"/>
    </row>
    <row r="741" spans="20:56" x14ac:dyDescent="0.25">
      <c r="T741" s="118"/>
      <c r="U741" s="118"/>
      <c r="V741" s="118"/>
      <c r="W741" s="118"/>
      <c r="X741" s="118"/>
      <c r="Y741" s="118"/>
      <c r="Z741" s="118"/>
      <c r="AA741" s="118"/>
      <c r="AB741" s="118"/>
      <c r="AC741" s="118"/>
      <c r="AD741" s="118"/>
      <c r="AE741" s="118"/>
      <c r="AF741" s="118"/>
      <c r="AG741" s="118"/>
      <c r="AH741" s="118"/>
      <c r="AI741" s="118"/>
      <c r="AJ741" s="118"/>
      <c r="AK741" s="118"/>
      <c r="AL741" s="118"/>
      <c r="AM741" s="118"/>
      <c r="AN741" s="118"/>
      <c r="AO741" s="118"/>
      <c r="AP741" s="118"/>
      <c r="AQ741" s="118"/>
      <c r="AR741" s="118"/>
      <c r="AS741" s="118"/>
      <c r="AT741" s="118"/>
      <c r="AU741" s="118"/>
      <c r="AV741" s="118"/>
      <c r="AW741" s="118"/>
      <c r="AX741" s="118"/>
      <c r="AY741" s="118"/>
      <c r="AZ741" s="118"/>
      <c r="BA741" s="118"/>
      <c r="BB741" s="119"/>
      <c r="BC741" s="119"/>
      <c r="BD741" s="118"/>
    </row>
    <row r="742" spans="20:56" x14ac:dyDescent="0.25">
      <c r="T742" s="118"/>
      <c r="U742" s="118"/>
      <c r="V742" s="118"/>
      <c r="W742" s="118"/>
      <c r="X742" s="118"/>
      <c r="Y742" s="118"/>
      <c r="Z742" s="118"/>
      <c r="AA742" s="118"/>
      <c r="AB742" s="118"/>
      <c r="AC742" s="118"/>
      <c r="AD742" s="118"/>
      <c r="AE742" s="118"/>
      <c r="AF742" s="118"/>
      <c r="AG742" s="118"/>
      <c r="AH742" s="118"/>
      <c r="AI742" s="118"/>
      <c r="AJ742" s="118"/>
      <c r="AK742" s="118"/>
      <c r="AL742" s="118"/>
      <c r="AM742" s="118"/>
      <c r="AN742" s="118"/>
      <c r="AO742" s="118"/>
      <c r="AP742" s="118"/>
      <c r="AQ742" s="118"/>
      <c r="AR742" s="118"/>
      <c r="AS742" s="118"/>
      <c r="AT742" s="118"/>
      <c r="AU742" s="118"/>
      <c r="AV742" s="118"/>
      <c r="AW742" s="118"/>
      <c r="AX742" s="118"/>
      <c r="AY742" s="118"/>
      <c r="AZ742" s="118"/>
      <c r="BA742" s="118"/>
      <c r="BB742" s="119"/>
      <c r="BC742" s="119"/>
      <c r="BD742" s="118"/>
    </row>
    <row r="743" spans="20:56" x14ac:dyDescent="0.25">
      <c r="T743" s="118"/>
      <c r="U743" s="118"/>
      <c r="V743" s="118"/>
      <c r="W743" s="118"/>
      <c r="X743" s="118"/>
      <c r="Y743" s="118"/>
      <c r="Z743" s="118"/>
      <c r="AA743" s="118"/>
      <c r="AB743" s="118"/>
      <c r="AC743" s="118"/>
      <c r="AD743" s="118"/>
      <c r="AE743" s="118"/>
      <c r="AF743" s="118"/>
      <c r="AG743" s="118"/>
      <c r="AH743" s="118"/>
      <c r="AI743" s="118"/>
      <c r="AJ743" s="118"/>
      <c r="AK743" s="118"/>
      <c r="AL743" s="118"/>
      <c r="AM743" s="118"/>
      <c r="AN743" s="118"/>
      <c r="AO743" s="118"/>
      <c r="AP743" s="118"/>
      <c r="AQ743" s="118"/>
      <c r="AR743" s="118"/>
      <c r="AS743" s="118"/>
      <c r="AT743" s="118"/>
      <c r="AU743" s="118"/>
      <c r="AV743" s="118"/>
      <c r="AW743" s="118"/>
      <c r="AX743" s="118"/>
      <c r="AY743" s="118"/>
      <c r="AZ743" s="118"/>
      <c r="BA743" s="118"/>
      <c r="BB743" s="119"/>
      <c r="BC743" s="119"/>
      <c r="BD743" s="118"/>
    </row>
    <row r="744" spans="20:56" x14ac:dyDescent="0.25">
      <c r="T744" s="118"/>
      <c r="U744" s="118"/>
      <c r="V744" s="118"/>
      <c r="W744" s="118"/>
      <c r="X744" s="118"/>
      <c r="Y744" s="118"/>
      <c r="Z744" s="118"/>
      <c r="AA744" s="118"/>
      <c r="AB744" s="118"/>
      <c r="AC744" s="118"/>
      <c r="AD744" s="118"/>
      <c r="AE744" s="118"/>
      <c r="AF744" s="118"/>
      <c r="AG744" s="118"/>
      <c r="AH744" s="118"/>
      <c r="AI744" s="118"/>
      <c r="AJ744" s="118"/>
      <c r="AK744" s="118"/>
      <c r="AL744" s="118"/>
      <c r="AM744" s="118"/>
      <c r="AN744" s="118"/>
      <c r="AO744" s="118"/>
      <c r="AP744" s="118"/>
      <c r="AQ744" s="118"/>
      <c r="AR744" s="118"/>
      <c r="AS744" s="118"/>
      <c r="AT744" s="118"/>
      <c r="AU744" s="118"/>
      <c r="AV744" s="118"/>
      <c r="AW744" s="118"/>
      <c r="AX744" s="118"/>
      <c r="AY744" s="118"/>
      <c r="AZ744" s="118"/>
      <c r="BA744" s="118"/>
      <c r="BB744" s="119"/>
      <c r="BC744" s="119"/>
      <c r="BD744" s="118"/>
    </row>
    <row r="745" spans="20:56" x14ac:dyDescent="0.25">
      <c r="T745" s="118"/>
      <c r="U745" s="118"/>
      <c r="V745" s="118"/>
      <c r="W745" s="118"/>
      <c r="X745" s="118"/>
      <c r="Y745" s="118"/>
      <c r="Z745" s="118"/>
      <c r="AA745" s="118"/>
      <c r="AB745" s="118"/>
      <c r="AC745" s="118"/>
      <c r="AD745" s="118"/>
      <c r="AE745" s="118"/>
      <c r="AF745" s="118"/>
      <c r="AG745" s="118"/>
      <c r="AH745" s="118"/>
      <c r="AI745" s="118"/>
      <c r="AJ745" s="118"/>
      <c r="AK745" s="118"/>
      <c r="AL745" s="118"/>
      <c r="AM745" s="118"/>
      <c r="AN745" s="118"/>
      <c r="AO745" s="118"/>
      <c r="AP745" s="118"/>
      <c r="AQ745" s="118"/>
      <c r="AR745" s="118"/>
      <c r="AS745" s="118"/>
      <c r="AT745" s="118"/>
      <c r="AU745" s="118"/>
      <c r="AV745" s="118"/>
      <c r="AW745" s="118"/>
      <c r="AX745" s="118"/>
      <c r="AY745" s="118"/>
      <c r="AZ745" s="118"/>
      <c r="BA745" s="118"/>
      <c r="BB745" s="119"/>
      <c r="BC745" s="119"/>
      <c r="BD745" s="118"/>
    </row>
    <row r="746" spans="20:56" x14ac:dyDescent="0.25">
      <c r="T746" s="118"/>
      <c r="U746" s="118"/>
      <c r="V746" s="118"/>
      <c r="W746" s="118"/>
      <c r="X746" s="118"/>
      <c r="Y746" s="118"/>
      <c r="Z746" s="118"/>
      <c r="AA746" s="118"/>
      <c r="AB746" s="118"/>
      <c r="AC746" s="118"/>
      <c r="AD746" s="118"/>
      <c r="AE746" s="118"/>
      <c r="AF746" s="118"/>
      <c r="AG746" s="118"/>
      <c r="AH746" s="118"/>
      <c r="AI746" s="118"/>
      <c r="AJ746" s="118"/>
      <c r="AK746" s="118"/>
      <c r="AL746" s="118"/>
      <c r="AM746" s="118"/>
      <c r="AN746" s="118"/>
      <c r="AO746" s="118"/>
      <c r="AP746" s="118"/>
      <c r="AQ746" s="118"/>
      <c r="AR746" s="118"/>
      <c r="AS746" s="118"/>
      <c r="AT746" s="118"/>
      <c r="AU746" s="118"/>
      <c r="AV746" s="118"/>
      <c r="AW746" s="118"/>
      <c r="AX746" s="118"/>
      <c r="AY746" s="118"/>
      <c r="AZ746" s="118"/>
      <c r="BA746" s="118"/>
      <c r="BB746" s="119"/>
      <c r="BC746" s="119"/>
      <c r="BD746" s="118"/>
    </row>
    <row r="747" spans="20:56" x14ac:dyDescent="0.25">
      <c r="T747" s="118"/>
      <c r="U747" s="118"/>
      <c r="V747" s="118"/>
      <c r="W747" s="118"/>
      <c r="X747" s="118"/>
      <c r="Y747" s="118"/>
      <c r="Z747" s="118"/>
      <c r="AA747" s="118"/>
      <c r="AB747" s="118"/>
      <c r="AC747" s="118"/>
      <c r="AD747" s="118"/>
      <c r="AE747" s="118"/>
      <c r="AF747" s="118"/>
      <c r="AG747" s="118"/>
      <c r="AH747" s="118"/>
      <c r="AI747" s="118"/>
      <c r="AJ747" s="118"/>
      <c r="AK747" s="118"/>
      <c r="AL747" s="118"/>
      <c r="AM747" s="118"/>
      <c r="AN747" s="118"/>
      <c r="AO747" s="118"/>
      <c r="AP747" s="118"/>
      <c r="AQ747" s="118"/>
      <c r="AR747" s="118"/>
      <c r="AS747" s="118"/>
      <c r="AT747" s="118"/>
      <c r="AU747" s="118"/>
      <c r="AV747" s="118"/>
      <c r="AW747" s="118"/>
      <c r="AX747" s="118"/>
      <c r="AY747" s="118"/>
      <c r="AZ747" s="118"/>
      <c r="BA747" s="118"/>
      <c r="BB747" s="119"/>
      <c r="BC747" s="119"/>
      <c r="BD747" s="118"/>
    </row>
    <row r="748" spans="20:56" x14ac:dyDescent="0.25">
      <c r="T748" s="118"/>
      <c r="U748" s="118"/>
      <c r="V748" s="118"/>
      <c r="W748" s="118"/>
      <c r="X748" s="118"/>
      <c r="Y748" s="118"/>
      <c r="Z748" s="118"/>
      <c r="AA748" s="118"/>
      <c r="AB748" s="118"/>
      <c r="AC748" s="118"/>
      <c r="AD748" s="118"/>
      <c r="AE748" s="118"/>
      <c r="AF748" s="118"/>
      <c r="AG748" s="118"/>
      <c r="AH748" s="118"/>
      <c r="AI748" s="118"/>
      <c r="AJ748" s="118"/>
      <c r="AK748" s="118"/>
      <c r="AL748" s="118"/>
      <c r="AM748" s="118"/>
      <c r="AN748" s="118"/>
      <c r="AO748" s="118"/>
      <c r="AP748" s="118"/>
      <c r="AQ748" s="118"/>
      <c r="AR748" s="118"/>
      <c r="AS748" s="118"/>
      <c r="AT748" s="118"/>
      <c r="AU748" s="118"/>
      <c r="AV748" s="118"/>
      <c r="AW748" s="118"/>
      <c r="AX748" s="118"/>
      <c r="AY748" s="118"/>
      <c r="AZ748" s="118"/>
      <c r="BA748" s="118"/>
      <c r="BB748" s="119"/>
      <c r="BC748" s="119"/>
      <c r="BD748" s="118"/>
    </row>
    <row r="749" spans="20:56" x14ac:dyDescent="0.25">
      <c r="T749" s="118"/>
      <c r="U749" s="118"/>
      <c r="V749" s="118"/>
      <c r="W749" s="118"/>
      <c r="X749" s="118"/>
      <c r="Y749" s="118"/>
      <c r="Z749" s="118"/>
      <c r="AA749" s="118"/>
      <c r="AB749" s="118"/>
      <c r="AC749" s="118"/>
      <c r="AD749" s="118"/>
      <c r="AE749" s="118"/>
      <c r="AF749" s="118"/>
      <c r="AG749" s="118"/>
      <c r="AH749" s="118"/>
      <c r="AI749" s="118"/>
      <c r="AJ749" s="118"/>
      <c r="AK749" s="118"/>
      <c r="AL749" s="118"/>
      <c r="AM749" s="118"/>
      <c r="AN749" s="118"/>
      <c r="AO749" s="118"/>
      <c r="AP749" s="118"/>
      <c r="AQ749" s="118"/>
      <c r="AR749" s="118"/>
      <c r="AS749" s="118"/>
      <c r="AT749" s="118"/>
      <c r="AU749" s="118"/>
      <c r="AV749" s="118"/>
      <c r="AW749" s="118"/>
      <c r="AX749" s="118"/>
      <c r="AY749" s="118"/>
      <c r="AZ749" s="118"/>
      <c r="BA749" s="118"/>
      <c r="BB749" s="119"/>
      <c r="BC749" s="119"/>
      <c r="BD749" s="118"/>
    </row>
    <row r="750" spans="20:56" x14ac:dyDescent="0.25">
      <c r="T750" s="118"/>
      <c r="U750" s="118"/>
      <c r="V750" s="118"/>
      <c r="W750" s="118"/>
      <c r="X750" s="118"/>
      <c r="Y750" s="118"/>
      <c r="Z750" s="118"/>
      <c r="AA750" s="118"/>
      <c r="AB750" s="118"/>
      <c r="AC750" s="118"/>
      <c r="AD750" s="118"/>
      <c r="AE750" s="118"/>
      <c r="AF750" s="118"/>
      <c r="AG750" s="118"/>
      <c r="AH750" s="118"/>
      <c r="AI750" s="118"/>
      <c r="AJ750" s="118"/>
      <c r="AK750" s="118"/>
      <c r="AL750" s="118"/>
      <c r="AM750" s="118"/>
      <c r="AN750" s="118"/>
      <c r="AO750" s="118"/>
      <c r="AP750" s="118"/>
      <c r="AQ750" s="118"/>
      <c r="AR750" s="118"/>
      <c r="AS750" s="118"/>
      <c r="AT750" s="118"/>
      <c r="AU750" s="118"/>
      <c r="AV750" s="118"/>
      <c r="AW750" s="118"/>
      <c r="AX750" s="118"/>
      <c r="AY750" s="118"/>
      <c r="AZ750" s="118"/>
      <c r="BA750" s="118"/>
      <c r="BB750" s="119"/>
      <c r="BC750" s="119"/>
      <c r="BD750" s="118"/>
    </row>
    <row r="751" spans="20:56" x14ac:dyDescent="0.25">
      <c r="T751" s="118"/>
      <c r="U751" s="118"/>
      <c r="V751" s="118"/>
      <c r="W751" s="118"/>
      <c r="X751" s="118"/>
      <c r="Y751" s="118"/>
      <c r="Z751" s="118"/>
      <c r="AA751" s="118"/>
      <c r="AB751" s="118"/>
      <c r="AC751" s="118"/>
      <c r="AD751" s="118"/>
      <c r="AE751" s="118"/>
      <c r="AF751" s="118"/>
      <c r="AG751" s="118"/>
      <c r="AH751" s="118"/>
      <c r="AI751" s="118"/>
      <c r="AJ751" s="118"/>
      <c r="AK751" s="118"/>
      <c r="AL751" s="118"/>
      <c r="AM751" s="118"/>
      <c r="AN751" s="118"/>
      <c r="AO751" s="118"/>
      <c r="AP751" s="118"/>
      <c r="AQ751" s="118"/>
      <c r="AR751" s="118"/>
      <c r="AS751" s="118"/>
      <c r="AT751" s="118"/>
      <c r="AU751" s="118"/>
      <c r="AV751" s="118"/>
      <c r="AW751" s="118"/>
      <c r="AX751" s="118"/>
      <c r="AY751" s="118"/>
      <c r="AZ751" s="118"/>
      <c r="BA751" s="118"/>
      <c r="BB751" s="119"/>
      <c r="BC751" s="119"/>
      <c r="BD751" s="118"/>
    </row>
    <row r="752" spans="20:56" x14ac:dyDescent="0.25">
      <c r="T752" s="118"/>
      <c r="U752" s="118"/>
      <c r="V752" s="118"/>
      <c r="W752" s="118"/>
      <c r="X752" s="118"/>
      <c r="Y752" s="118"/>
      <c r="Z752" s="118"/>
      <c r="AA752" s="118"/>
      <c r="AB752" s="118"/>
      <c r="AC752" s="118"/>
      <c r="AD752" s="118"/>
      <c r="AE752" s="118"/>
      <c r="AF752" s="118"/>
      <c r="AG752" s="118"/>
      <c r="AH752" s="118"/>
      <c r="AI752" s="118"/>
      <c r="AJ752" s="118"/>
      <c r="AK752" s="118"/>
      <c r="AL752" s="118"/>
      <c r="AM752" s="118"/>
      <c r="AN752" s="118"/>
      <c r="AO752" s="118"/>
      <c r="AP752" s="118"/>
      <c r="AQ752" s="118"/>
      <c r="AR752" s="118"/>
      <c r="AS752" s="118"/>
      <c r="AT752" s="118"/>
      <c r="AU752" s="118"/>
      <c r="AV752" s="118"/>
      <c r="AW752" s="118"/>
      <c r="AX752" s="118"/>
      <c r="AY752" s="118"/>
      <c r="AZ752" s="118"/>
      <c r="BA752" s="118"/>
      <c r="BB752" s="119"/>
      <c r="BC752" s="119"/>
      <c r="BD752" s="118"/>
    </row>
    <row r="753" spans="20:56" x14ac:dyDescent="0.25">
      <c r="T753" s="118"/>
      <c r="U753" s="118"/>
      <c r="V753" s="118"/>
      <c r="W753" s="118"/>
      <c r="X753" s="118"/>
      <c r="Y753" s="118"/>
      <c r="Z753" s="118"/>
      <c r="AA753" s="118"/>
      <c r="AB753" s="118"/>
      <c r="AC753" s="118"/>
      <c r="AD753" s="118"/>
      <c r="AE753" s="118"/>
      <c r="AF753" s="118"/>
      <c r="AG753" s="118"/>
      <c r="AH753" s="118"/>
      <c r="AI753" s="118"/>
      <c r="AJ753" s="118"/>
      <c r="AK753" s="118"/>
      <c r="AL753" s="118"/>
      <c r="AM753" s="118"/>
      <c r="AN753" s="118"/>
      <c r="AO753" s="118"/>
      <c r="AP753" s="118"/>
      <c r="AQ753" s="118"/>
      <c r="AR753" s="118"/>
      <c r="AS753" s="118"/>
      <c r="AT753" s="118"/>
      <c r="AU753" s="118"/>
      <c r="AV753" s="118"/>
      <c r="AW753" s="118"/>
      <c r="AX753" s="118"/>
      <c r="AY753" s="118"/>
      <c r="AZ753" s="118"/>
      <c r="BA753" s="118"/>
      <c r="BB753" s="119"/>
      <c r="BC753" s="119"/>
      <c r="BD753" s="118"/>
    </row>
    <row r="754" spans="20:56" x14ac:dyDescent="0.25">
      <c r="T754" s="118"/>
      <c r="U754" s="118"/>
      <c r="V754" s="118"/>
      <c r="W754" s="118"/>
      <c r="X754" s="118"/>
      <c r="Y754" s="118"/>
      <c r="Z754" s="118"/>
      <c r="AA754" s="118"/>
      <c r="AB754" s="118"/>
      <c r="AC754" s="118"/>
      <c r="AD754" s="118"/>
      <c r="AE754" s="118"/>
      <c r="AF754" s="118"/>
      <c r="AG754" s="118"/>
      <c r="AH754" s="118"/>
      <c r="AI754" s="118"/>
      <c r="AJ754" s="118"/>
      <c r="AK754" s="118"/>
      <c r="AL754" s="118"/>
      <c r="AM754" s="118"/>
      <c r="AN754" s="118"/>
      <c r="AO754" s="118"/>
      <c r="AP754" s="118"/>
      <c r="AQ754" s="118"/>
      <c r="AR754" s="118"/>
      <c r="AS754" s="118"/>
      <c r="AT754" s="118"/>
      <c r="AU754" s="118"/>
      <c r="AV754" s="118"/>
      <c r="AW754" s="118"/>
      <c r="AX754" s="118"/>
      <c r="AY754" s="118"/>
      <c r="AZ754" s="118"/>
      <c r="BA754" s="118"/>
      <c r="BB754" s="119"/>
      <c r="BC754" s="119"/>
      <c r="BD754" s="118"/>
    </row>
    <row r="755" spans="20:56" x14ac:dyDescent="0.25">
      <c r="T755" s="118"/>
      <c r="U755" s="118"/>
      <c r="V755" s="118"/>
      <c r="W755" s="118"/>
      <c r="X755" s="118"/>
      <c r="Y755" s="118"/>
      <c r="Z755" s="118"/>
      <c r="AA755" s="118"/>
      <c r="AB755" s="118"/>
      <c r="AC755" s="118"/>
      <c r="AD755" s="118"/>
      <c r="AE755" s="118"/>
      <c r="AF755" s="118"/>
      <c r="AG755" s="118"/>
      <c r="AH755" s="118"/>
      <c r="AI755" s="118"/>
      <c r="AJ755" s="118"/>
      <c r="AK755" s="118"/>
      <c r="AL755" s="118"/>
      <c r="AM755" s="118"/>
      <c r="AN755" s="118"/>
      <c r="AO755" s="118"/>
      <c r="AP755" s="118"/>
      <c r="AQ755" s="118"/>
      <c r="AR755" s="118"/>
      <c r="AS755" s="118"/>
      <c r="AT755" s="118"/>
      <c r="AU755" s="118"/>
      <c r="AV755" s="118"/>
      <c r="AW755" s="118"/>
      <c r="AX755" s="118"/>
      <c r="AY755" s="118"/>
      <c r="AZ755" s="118"/>
      <c r="BA755" s="118"/>
      <c r="BB755" s="119"/>
      <c r="BC755" s="119"/>
      <c r="BD755" s="118"/>
    </row>
    <row r="756" spans="20:56" x14ac:dyDescent="0.25">
      <c r="T756" s="118"/>
      <c r="U756" s="118"/>
      <c r="V756" s="118"/>
      <c r="W756" s="118"/>
      <c r="X756" s="118"/>
      <c r="Y756" s="118"/>
      <c r="Z756" s="118"/>
      <c r="AA756" s="118"/>
      <c r="AB756" s="118"/>
      <c r="AC756" s="118"/>
      <c r="AD756" s="118"/>
      <c r="AE756" s="118"/>
      <c r="AF756" s="118"/>
      <c r="AG756" s="118"/>
      <c r="AH756" s="118"/>
      <c r="AI756" s="118"/>
      <c r="AJ756" s="118"/>
      <c r="AK756" s="118"/>
      <c r="AL756" s="118"/>
      <c r="AM756" s="118"/>
      <c r="AN756" s="118"/>
      <c r="AO756" s="118"/>
      <c r="AP756" s="118"/>
      <c r="AQ756" s="118"/>
      <c r="AR756" s="118"/>
      <c r="AS756" s="118"/>
      <c r="AT756" s="118"/>
      <c r="AU756" s="118"/>
      <c r="AV756" s="118"/>
      <c r="AW756" s="118"/>
      <c r="AX756" s="118"/>
      <c r="AY756" s="118"/>
      <c r="AZ756" s="118"/>
      <c r="BA756" s="118"/>
      <c r="BB756" s="119"/>
      <c r="BC756" s="119"/>
      <c r="BD756" s="118"/>
    </row>
    <row r="757" spans="20:56" x14ac:dyDescent="0.25">
      <c r="T757" s="118"/>
      <c r="U757" s="118"/>
      <c r="V757" s="118"/>
      <c r="W757" s="118"/>
      <c r="X757" s="118"/>
      <c r="Y757" s="118"/>
      <c r="Z757" s="118"/>
      <c r="AA757" s="118"/>
      <c r="AB757" s="118"/>
      <c r="AC757" s="118"/>
      <c r="AD757" s="118"/>
      <c r="AE757" s="118"/>
      <c r="AF757" s="118"/>
      <c r="AG757" s="118"/>
      <c r="AH757" s="118"/>
      <c r="AI757" s="118"/>
      <c r="AJ757" s="118"/>
      <c r="AK757" s="118"/>
      <c r="AL757" s="118"/>
      <c r="AM757" s="118"/>
      <c r="AN757" s="118"/>
      <c r="AO757" s="118"/>
      <c r="AP757" s="118"/>
      <c r="AQ757" s="118"/>
      <c r="AR757" s="118"/>
      <c r="AS757" s="118"/>
      <c r="AT757" s="118"/>
      <c r="AU757" s="118"/>
      <c r="AV757" s="118"/>
      <c r="AW757" s="118"/>
      <c r="AX757" s="118"/>
      <c r="AY757" s="118"/>
      <c r="AZ757" s="118"/>
      <c r="BA757" s="118"/>
      <c r="BB757" s="119"/>
      <c r="BC757" s="119"/>
      <c r="BD757" s="118"/>
    </row>
    <row r="758" spans="20:56" x14ac:dyDescent="0.25">
      <c r="T758" s="118"/>
      <c r="U758" s="118"/>
      <c r="V758" s="118"/>
      <c r="W758" s="118"/>
      <c r="X758" s="118"/>
      <c r="Y758" s="118"/>
      <c r="Z758" s="118"/>
      <c r="AA758" s="118"/>
      <c r="AB758" s="118"/>
      <c r="AC758" s="118"/>
      <c r="AD758" s="118"/>
      <c r="AE758" s="118"/>
      <c r="AF758" s="118"/>
      <c r="AG758" s="118"/>
      <c r="AH758" s="118"/>
      <c r="AI758" s="118"/>
      <c r="AJ758" s="118"/>
      <c r="AK758" s="118"/>
      <c r="AL758" s="118"/>
      <c r="AM758" s="118"/>
      <c r="AN758" s="118"/>
      <c r="AO758" s="118"/>
      <c r="AP758" s="118"/>
      <c r="AQ758" s="118"/>
      <c r="AR758" s="118"/>
      <c r="AS758" s="118"/>
      <c r="AT758" s="118"/>
      <c r="AU758" s="118"/>
      <c r="AV758" s="118"/>
      <c r="AW758" s="118"/>
      <c r="AX758" s="118"/>
      <c r="AY758" s="118"/>
      <c r="AZ758" s="118"/>
      <c r="BA758" s="118"/>
      <c r="BB758" s="119"/>
      <c r="BC758" s="119"/>
      <c r="BD758" s="118"/>
    </row>
    <row r="759" spans="20:56" x14ac:dyDescent="0.25">
      <c r="T759" s="118"/>
      <c r="U759" s="118"/>
      <c r="V759" s="118"/>
      <c r="W759" s="118"/>
      <c r="X759" s="118"/>
      <c r="Y759" s="118"/>
      <c r="Z759" s="118"/>
      <c r="AA759" s="118"/>
      <c r="AB759" s="118"/>
      <c r="AC759" s="118"/>
      <c r="AD759" s="118"/>
      <c r="AE759" s="118"/>
      <c r="AF759" s="118"/>
      <c r="AG759" s="118"/>
      <c r="AH759" s="118"/>
      <c r="AI759" s="118"/>
      <c r="AJ759" s="118"/>
      <c r="AK759" s="118"/>
      <c r="AL759" s="118"/>
      <c r="AM759" s="118"/>
      <c r="AN759" s="118"/>
      <c r="AO759" s="118"/>
      <c r="AP759" s="118"/>
      <c r="AQ759" s="118"/>
      <c r="AR759" s="118"/>
      <c r="AS759" s="118"/>
      <c r="AT759" s="118"/>
      <c r="AU759" s="118"/>
      <c r="AV759" s="118"/>
      <c r="AW759" s="118"/>
      <c r="AX759" s="118"/>
      <c r="AY759" s="118"/>
      <c r="AZ759" s="118"/>
      <c r="BA759" s="118"/>
      <c r="BB759" s="119"/>
      <c r="BC759" s="119"/>
      <c r="BD759" s="118"/>
    </row>
    <row r="760" spans="20:56" x14ac:dyDescent="0.25">
      <c r="T760" s="118"/>
      <c r="U760" s="118"/>
      <c r="V760" s="118"/>
      <c r="W760" s="118"/>
      <c r="X760" s="118"/>
      <c r="Y760" s="118"/>
      <c r="Z760" s="118"/>
      <c r="AA760" s="118"/>
      <c r="AB760" s="118"/>
      <c r="AC760" s="118"/>
      <c r="AD760" s="118"/>
      <c r="AE760" s="118"/>
      <c r="AF760" s="118"/>
      <c r="AG760" s="118"/>
      <c r="AH760" s="118"/>
      <c r="AI760" s="118"/>
      <c r="AJ760" s="118"/>
      <c r="AK760" s="118"/>
      <c r="AL760" s="118"/>
      <c r="AM760" s="118"/>
      <c r="AN760" s="118"/>
      <c r="AO760" s="118"/>
      <c r="AP760" s="118"/>
      <c r="AQ760" s="118"/>
      <c r="AR760" s="118"/>
      <c r="AS760" s="118"/>
      <c r="AT760" s="118"/>
      <c r="AU760" s="118"/>
      <c r="AV760" s="118"/>
      <c r="AW760" s="118"/>
      <c r="AX760" s="118"/>
      <c r="AY760" s="118"/>
      <c r="AZ760" s="118"/>
      <c r="BA760" s="118"/>
      <c r="BB760" s="119"/>
      <c r="BC760" s="119"/>
      <c r="BD760" s="118"/>
    </row>
    <row r="761" spans="20:56" x14ac:dyDescent="0.25">
      <c r="T761" s="118"/>
      <c r="U761" s="118"/>
      <c r="V761" s="118"/>
      <c r="W761" s="118"/>
      <c r="X761" s="118"/>
      <c r="Y761" s="118"/>
      <c r="Z761" s="118"/>
      <c r="AA761" s="118"/>
      <c r="AB761" s="118"/>
      <c r="AC761" s="118"/>
      <c r="AD761" s="118"/>
      <c r="AE761" s="118"/>
      <c r="AF761" s="118"/>
      <c r="AG761" s="118"/>
      <c r="AH761" s="118"/>
      <c r="AI761" s="118"/>
      <c r="AJ761" s="118"/>
      <c r="AK761" s="118"/>
      <c r="AL761" s="118"/>
      <c r="AM761" s="118"/>
      <c r="AN761" s="118"/>
      <c r="AO761" s="118"/>
      <c r="AP761" s="118"/>
      <c r="AQ761" s="118"/>
      <c r="AR761" s="118"/>
      <c r="AS761" s="118"/>
      <c r="AT761" s="118"/>
      <c r="AU761" s="118"/>
      <c r="AV761" s="118"/>
      <c r="AW761" s="118"/>
      <c r="AX761" s="118"/>
      <c r="AY761" s="118"/>
      <c r="AZ761" s="118"/>
      <c r="BA761" s="118"/>
      <c r="BB761" s="119"/>
      <c r="BC761" s="119"/>
      <c r="BD761" s="118"/>
    </row>
    <row r="762" spans="20:56" x14ac:dyDescent="0.25">
      <c r="T762" s="118"/>
      <c r="U762" s="118"/>
      <c r="V762" s="118"/>
      <c r="W762" s="118"/>
      <c r="X762" s="118"/>
      <c r="Y762" s="118"/>
      <c r="Z762" s="118"/>
      <c r="AA762" s="118"/>
      <c r="AB762" s="118"/>
      <c r="AC762" s="118"/>
      <c r="AD762" s="118"/>
      <c r="AE762" s="118"/>
      <c r="AF762" s="118"/>
      <c r="AG762" s="118"/>
      <c r="AH762" s="118"/>
      <c r="AI762" s="118"/>
      <c r="AJ762" s="118"/>
      <c r="AK762" s="118"/>
      <c r="AL762" s="118"/>
      <c r="AM762" s="118"/>
      <c r="AN762" s="118"/>
      <c r="AO762" s="118"/>
      <c r="AP762" s="118"/>
      <c r="AQ762" s="118"/>
      <c r="AR762" s="118"/>
      <c r="AS762" s="118"/>
      <c r="AT762" s="118"/>
      <c r="AU762" s="118"/>
      <c r="AV762" s="118"/>
      <c r="AW762" s="118"/>
      <c r="AX762" s="118"/>
      <c r="AY762" s="118"/>
      <c r="AZ762" s="118"/>
      <c r="BA762" s="118"/>
      <c r="BB762" s="119"/>
      <c r="BC762" s="119"/>
      <c r="BD762" s="118"/>
    </row>
    <row r="763" spans="20:56" x14ac:dyDescent="0.25">
      <c r="T763" s="118"/>
      <c r="U763" s="118"/>
      <c r="V763" s="118"/>
      <c r="W763" s="118"/>
      <c r="X763" s="118"/>
      <c r="Y763" s="118"/>
      <c r="Z763" s="118"/>
      <c r="AA763" s="118"/>
      <c r="AB763" s="118"/>
      <c r="AC763" s="118"/>
      <c r="AD763" s="118"/>
      <c r="AE763" s="118"/>
      <c r="AF763" s="118"/>
      <c r="AG763" s="118"/>
      <c r="AH763" s="118"/>
      <c r="AI763" s="118"/>
      <c r="AJ763" s="118"/>
      <c r="AK763" s="118"/>
      <c r="AL763" s="118"/>
      <c r="AM763" s="118"/>
      <c r="AN763" s="118"/>
      <c r="AO763" s="118"/>
      <c r="AP763" s="118"/>
      <c r="AQ763" s="118"/>
      <c r="AR763" s="118"/>
      <c r="AS763" s="118"/>
      <c r="AT763" s="118"/>
      <c r="AU763" s="118"/>
      <c r="AV763" s="118"/>
      <c r="AW763" s="118"/>
      <c r="AX763" s="118"/>
      <c r="AY763" s="118"/>
      <c r="AZ763" s="118"/>
      <c r="BA763" s="118"/>
      <c r="BB763" s="119"/>
      <c r="BC763" s="119"/>
      <c r="BD763" s="118"/>
    </row>
    <row r="764" spans="20:56" x14ac:dyDescent="0.25">
      <c r="T764" s="118"/>
      <c r="U764" s="118"/>
      <c r="V764" s="118"/>
      <c r="W764" s="118"/>
      <c r="X764" s="118"/>
      <c r="Y764" s="118"/>
      <c r="Z764" s="118"/>
      <c r="AA764" s="118"/>
      <c r="AB764" s="118"/>
      <c r="AC764" s="118"/>
      <c r="AD764" s="118"/>
      <c r="AE764" s="118"/>
      <c r="AF764" s="118"/>
      <c r="AG764" s="118"/>
      <c r="AH764" s="118"/>
      <c r="AI764" s="118"/>
      <c r="AJ764" s="118"/>
      <c r="AK764" s="118"/>
      <c r="AL764" s="118"/>
      <c r="AM764" s="118"/>
      <c r="AN764" s="118"/>
      <c r="AO764" s="118"/>
      <c r="AP764" s="118"/>
      <c r="AQ764" s="118"/>
      <c r="AR764" s="118"/>
      <c r="AS764" s="118"/>
      <c r="AT764" s="118"/>
      <c r="AU764" s="118"/>
      <c r="AV764" s="118"/>
      <c r="AW764" s="118"/>
      <c r="AX764" s="118"/>
      <c r="AY764" s="118"/>
      <c r="AZ764" s="118"/>
      <c r="BA764" s="118"/>
      <c r="BB764" s="119"/>
      <c r="BC764" s="119"/>
      <c r="BD764" s="118"/>
    </row>
  </sheetData>
  <autoFilter ref="A6:DY197" xr:uid="{A5C920A1-CFBC-49CA-9380-612F7D8A5270}">
    <filterColumn colId="37">
      <filters>
        <filter val="£1,493.75"/>
        <filter val="£1,646.12"/>
        <filter val="£1,864.15"/>
        <filter val="£1,911.85"/>
        <filter val="£10,216.92"/>
        <filter val="£10,238.58"/>
        <filter val="£10,735.72"/>
        <filter val="£10,761.42"/>
        <filter val="£10,895.92"/>
        <filter val="£100.40"/>
        <filter val="£11,019.29"/>
        <filter val="£11,061.71"/>
        <filter val="£11,207.72"/>
        <filter val="£11,483.66"/>
        <filter val="£11,525.38"/>
        <filter val="£11,717.77"/>
        <filter val="£11,733.28"/>
        <filter val="£11,803.15"/>
        <filter val="£11,855.43"/>
        <filter val="£110,079.77"/>
        <filter val="£110.31"/>
        <filter val="£114.70"/>
        <filter val="£12,013.03"/>
        <filter val="£12,045.08"/>
        <filter val="£12,081.15"/>
        <filter val="£12,716.10"/>
        <filter val="£12,907.11"/>
        <filter val="£125.50"/>
        <filter val="£13,332.75"/>
        <filter val="£13,508.94"/>
        <filter val="£13,684.61"/>
        <filter val="£13,833.33"/>
        <filter val="£132.38"/>
        <filter val="£14,294.64"/>
        <filter val="£14,612.82"/>
        <filter val="£14,785.45"/>
        <filter val="£14,817.11"/>
        <filter val="£15,147.88"/>
        <filter val="£15,545.97"/>
        <filter val="£15,816.48"/>
        <filter val="£16,048.47"/>
        <filter val="£16,078.54"/>
        <filter val="£16,336.99"/>
        <filter val="£16,547.97"/>
        <filter val="£16,800.01"/>
        <filter val="£165.46"/>
        <filter val="£17,037.60"/>
        <filter val="£18,240.49"/>
        <filter val="£18,265.94"/>
        <filter val="£18,608.59"/>
        <filter val="£18,620.00"/>
        <filter val="£18,792.17"/>
        <filter val="£189,735.47"/>
        <filter val="£19,000.37"/>
        <filter val="£19,013.12"/>
        <filter val="£19,440.00"/>
        <filter val="£19,848.46"/>
        <filter val="£192,859.05"/>
        <filter val="£198.54"/>
        <filter val="£2,070.23"/>
        <filter val="£2,453.89"/>
        <filter val="£2,846.28"/>
        <filter val="£20,000.14"/>
        <filter val="£20,155.69"/>
        <filter val="£20,568.23"/>
        <filter val="£21,285.81"/>
        <filter val="£21,698.22"/>
        <filter val="£21,753.84"/>
        <filter val="£21,791.15"/>
        <filter val="£215.10"/>
        <filter val="£217,176.77"/>
        <filter val="£22,407.92"/>
        <filter val="£220.62"/>
        <filter val="£225,980.87"/>
        <filter val="£23,877.77"/>
        <filter val="£23,885.95"/>
        <filter val="£24,046.15"/>
        <filter val="£24,363.75"/>
        <filter val="£24,864.23"/>
        <filter val="£248.23"/>
        <filter val="£25,093.32"/>
        <filter val="£263.88"/>
        <filter val="£27,463.41"/>
        <filter val="£28,582.53"/>
        <filter val="£29,097.44"/>
        <filter val="£292.32"/>
        <filter val="£298.80"/>
        <filter val="£3,002.31"/>
        <filter val="£3,002.38"/>
        <filter val="£3,340.73"/>
        <filter val="£3,450.46"/>
        <filter val="£3,688.08"/>
        <filter val="£3,934.38"/>
        <filter val="£30,055.85"/>
        <filter val="£30,607.20"/>
        <filter val="£31,096.38"/>
        <filter val="£31,457.69"/>
        <filter val="£315.50"/>
        <filter val="£32,185.48"/>
        <filter val="£32,775.29"/>
        <filter val="£339.71"/>
        <filter val="£359.48"/>
        <filter val="£36.77"/>
        <filter val="£364.00"/>
        <filter val="£37,197.10"/>
        <filter val="£37,661.26"/>
        <filter val="£38,569.28"/>
        <filter val="£4,646.20"/>
        <filter val="£4,794.92"/>
        <filter val="£4,829.98"/>
        <filter val="£4,888.12"/>
        <filter val="£40,099.94"/>
        <filter val="£40,259.55"/>
        <filter val="£40,754.96"/>
        <filter val="£407.02"/>
        <filter val="£409.48"/>
        <filter val="£442.20"/>
        <filter val="£45,454.11"/>
        <filter val="£463.31"/>
        <filter val="£5,278.85"/>
        <filter val="£5,393.70"/>
        <filter val="£5,556.62"/>
        <filter val="£5,888.92"/>
        <filter val="£5,930.87"/>
        <filter val="£55,572.86"/>
        <filter val="£562.62"/>
        <filter val="£579.15"/>
        <filter val="£6,136.69"/>
        <filter val="£6,248.27"/>
        <filter val="£6,551.97"/>
        <filter val="£6,626.77"/>
        <filter val="£6,724.77"/>
        <filter val="£6,780.69"/>
        <filter val="£6,814.74"/>
        <filter val="£679.52"/>
        <filter val="£7,106.38"/>
        <filter val="£7,132.64"/>
        <filter val="£7,313.14"/>
        <filter val="£7,328.46"/>
        <filter val="£7,664.47"/>
        <filter val="£7,702.58"/>
        <filter val="£7,720.20"/>
        <filter val="£70,342.15"/>
        <filter val="£75,915.23"/>
        <filter val="£8,095.08"/>
        <filter val="£8,456.31"/>
        <filter val="£8,558.92"/>
        <filter val="£8,812.45"/>
        <filter val="£8,816.94"/>
        <filter val="£8,884.65"/>
        <filter val="£82,575.39"/>
        <filter val="£83.70"/>
        <filter val="£88.23"/>
        <filter val="£9,007.08"/>
        <filter val="£9,215.07"/>
        <filter val="£9,255.11"/>
        <filter val="£9,272.60"/>
        <filter val="£9,359.64"/>
        <filter val="£9,526.62"/>
        <filter val="£9,753.78"/>
        <filter val="£9,772.96"/>
        <filter val="£9,826.96"/>
        <filter val="£9,911.54"/>
        <filter val="£9,979.65"/>
        <filter val="£91,446.09"/>
      </filters>
    </filterColumn>
  </autoFilter>
  <phoneticPr fontId="7"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BD7CB-44CF-4431-BD87-039AFF35DB6C}">
  <sheetPr>
    <tabColor theme="4" tint="0.39997558519241921"/>
  </sheetPr>
  <dimension ref="A2:BS18"/>
  <sheetViews>
    <sheetView zoomScale="88" zoomScaleNormal="100" workbookViewId="0">
      <pane xSplit="3" ySplit="6" topLeftCell="D7"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5.28515625" bestFit="1"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42578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1" ht="15.75" thickBot="1" x14ac:dyDescent="0.3"/>
    <row r="3" spans="1:61" s="116" customFormat="1" ht="61.5" thickTop="1" thickBot="1" x14ac:dyDescent="0.3">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c r="BI3"/>
    </row>
    <row r="4" spans="1:61" s="116" customFormat="1" ht="16.5" thickTop="1" thickBot="1" x14ac:dyDescent="0.3">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c r="BF4" s="131"/>
      <c r="BG4"/>
      <c r="BH4"/>
      <c r="BI4"/>
    </row>
    <row r="5" spans="1:61" ht="16.5" thickTop="1" thickBot="1" x14ac:dyDescent="0.3">
      <c r="N5" s="99"/>
      <c r="P5" s="3"/>
      <c r="R5" s="3"/>
      <c r="S5" s="3"/>
      <c r="T5" s="135">
        <f>SUM(T$7:T$10)</f>
        <v>988283.09999999986</v>
      </c>
      <c r="W5" s="136">
        <f t="shared" ref="W5:BC5" si="0">SUM(W$7:W$10)</f>
        <v>0</v>
      </c>
      <c r="X5" s="136">
        <f t="shared" si="0"/>
        <v>0</v>
      </c>
      <c r="Y5" s="136">
        <f t="shared" si="0"/>
        <v>0</v>
      </c>
      <c r="Z5" s="136">
        <f t="shared" si="0"/>
        <v>0</v>
      </c>
      <c r="AA5" s="136">
        <f t="shared" si="0"/>
        <v>0</v>
      </c>
      <c r="AB5" s="136">
        <f t="shared" si="0"/>
        <v>0</v>
      </c>
      <c r="AC5" s="136">
        <f t="shared" si="0"/>
        <v>0</v>
      </c>
      <c r="AD5" s="136">
        <f t="shared" si="0"/>
        <v>0</v>
      </c>
      <c r="AE5" s="136">
        <f t="shared" si="0"/>
        <v>0</v>
      </c>
      <c r="AF5" s="136">
        <f t="shared" si="0"/>
        <v>54696.25</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SUM(W$7:W$10)</f>
        <v>0</v>
      </c>
      <c r="BE5" s="136" t="e">
        <f>SUM(BE7:BE10)</f>
        <v>#REF!</v>
      </c>
      <c r="BF5" s="136">
        <f>SUM(W7:W10)</f>
        <v>0</v>
      </c>
      <c r="BI5"/>
    </row>
    <row r="6" spans="1:61" ht="15.75" thickTop="1" x14ac:dyDescent="0.25">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I6"/>
    </row>
    <row r="7" spans="1:61" x14ac:dyDescent="0.25">
      <c r="A7">
        <f>B7</f>
        <v>3021001</v>
      </c>
      <c r="B7" s="117">
        <v>3021001</v>
      </c>
      <c r="C7" t="s">
        <v>405</v>
      </c>
      <c r="D7" s="106">
        <f>VLOOKUP(B7,'School Details'!A:K,3,FALSE)</f>
        <v>0</v>
      </c>
      <c r="E7" s="106" t="str">
        <f>VLOOKUP(B7,'School Details'!A:K,4,FALSE)</f>
        <v>M</v>
      </c>
      <c r="F7" s="106" t="str">
        <f>VLOOKUP(B7,'School Details'!A:K,5,FALSE)</f>
        <v>Nursery</v>
      </c>
      <c r="G7" s="100" t="s">
        <v>24301</v>
      </c>
      <c r="I7" t="s">
        <v>24680</v>
      </c>
      <c r="J7">
        <v>661225</v>
      </c>
      <c r="K7" s="117" t="s">
        <v>10</v>
      </c>
      <c r="L7" s="106">
        <v>1</v>
      </c>
      <c r="M7" s="106" t="str">
        <f>I7&amp;"."&amp;K7</f>
        <v>EYBG2425.I01</v>
      </c>
      <c r="N7" s="106">
        <f>VLOOKUP(B7,'School Details'!A:K,10,FALSE)</f>
        <v>400102</v>
      </c>
      <c r="O7" s="106" t="str">
        <f>C7</f>
        <v>Hampden Way Nursery</v>
      </c>
      <c r="P7" t="str">
        <f>VLOOKUP($N7,LBB_Code!$B:$F,3,FALSE)</f>
        <v>Brookhill Nursery School</v>
      </c>
      <c r="Q7" t="s">
        <v>356</v>
      </c>
      <c r="R7" t="s">
        <v>805</v>
      </c>
      <c r="S7" t="s">
        <v>24302</v>
      </c>
      <c r="T7" s="124">
        <v>225292.49999999997</v>
      </c>
      <c r="U7" t="str">
        <f>RIGHT($B7,4)&amp;"."&amp;$M7&amp;"."&amp;U$3</f>
        <v>1001.EYBG2425.I01.Ap251</v>
      </c>
      <c r="V7" t="str">
        <f>$O7&amp;"."&amp;RIGHT($B7,4)&amp;"."&amp;$M7&amp;"."&amp;V$3</f>
        <v>Hampden Way Nursery.1001.EYBG2425.I01.Ap25</v>
      </c>
      <c r="W7" s="118"/>
      <c r="X7" t="str">
        <f>RIGHT($B7,4)&amp;"."&amp;$M7&amp;"."&amp;X$3</f>
        <v>1001.EYBG2425.I01.Ma251</v>
      </c>
      <c r="Y7" t="str">
        <f>$O7&amp;"."&amp;RIGHT($B7,4)&amp;"."&amp;$M7&amp;"."&amp;Y$3</f>
        <v>Hampden Way Nursery.1001.EYBG2425.I01.Ma25</v>
      </c>
      <c r="Z7" s="118"/>
      <c r="AA7" s="118" t="str">
        <f>RIGHT($B7,4)&amp;"."&amp;$M7&amp;"."&amp;AA$3</f>
        <v>1001.EYBG2425.I01.Ju251</v>
      </c>
      <c r="AB7" s="118" t="str">
        <f>$O7&amp;"."&amp;RIGHT($B7,4)&amp;"."&amp;$M7&amp;"."&amp;AB$3</f>
        <v>Hampden Way Nursery.1001.EYBG2425.I01.Ju25</v>
      </c>
      <c r="AD7" s="118"/>
      <c r="AE7" s="118"/>
      <c r="AF7" s="118">
        <v>12468.75</v>
      </c>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9" t="e">
        <f>W7+Z7+AF7+#REF!+AI7+AL7+AO7+AR7+AU7+AX7+BA7+W7</f>
        <v>#REF!</v>
      </c>
      <c r="BF7" s="119" t="e">
        <f>BE7-T7</f>
        <v>#REF!</v>
      </c>
      <c r="BG7" s="119"/>
      <c r="BH7" s="119"/>
      <c r="BI7" s="119"/>
    </row>
    <row r="8" spans="1:61" x14ac:dyDescent="0.25">
      <c r="A8">
        <f>B8</f>
        <v>3021003</v>
      </c>
      <c r="B8" s="117">
        <v>3021003</v>
      </c>
      <c r="C8" t="s">
        <v>406</v>
      </c>
      <c r="D8" s="106">
        <f>VLOOKUP(B8,'School Details'!A:E,3,FALSE)</f>
        <v>0</v>
      </c>
      <c r="E8" s="106" t="str">
        <f>VLOOKUP(B8,'School Details'!A:E,4,FALSE)</f>
        <v>M</v>
      </c>
      <c r="F8" s="106" t="str">
        <f>VLOOKUP(B8,'School Details'!A:E,5,FALSE)</f>
        <v>Nursery</v>
      </c>
      <c r="G8" s="100" t="s">
        <v>24301</v>
      </c>
      <c r="I8" t="s">
        <v>24680</v>
      </c>
      <c r="J8">
        <v>661225</v>
      </c>
      <c r="K8" s="117" t="s">
        <v>10</v>
      </c>
      <c r="L8" s="106">
        <f>IF(C10=C8,L7+1,1)</f>
        <v>1</v>
      </c>
      <c r="M8" s="106" t="str">
        <f>I8&amp;"."&amp;K8</f>
        <v>EYBG2425.I01</v>
      </c>
      <c r="N8" s="106">
        <f>VLOOKUP(B8,'School Details'!A:K,10,FALSE)</f>
        <v>400102</v>
      </c>
      <c r="O8" s="106" t="str">
        <f>C8</f>
        <v>St Margaret's Nursery</v>
      </c>
      <c r="P8" t="str">
        <f>VLOOKUP($N8,LBB_Code!$B:$F,3,FALSE)</f>
        <v>Brookhill Nursery School</v>
      </c>
      <c r="Q8" t="s">
        <v>356</v>
      </c>
      <c r="R8" t="s">
        <v>805</v>
      </c>
      <c r="S8" t="s">
        <v>24302</v>
      </c>
      <c r="T8" s="124">
        <v>261339.3</v>
      </c>
      <c r="U8" t="str">
        <f>RIGHT($B8,4)&amp;"."&amp;$M8&amp;"."&amp;U$3</f>
        <v>1003.EYBG2425.I01.Ap251</v>
      </c>
      <c r="V8" t="str">
        <f>$O8&amp;"."&amp;RIGHT($B8,4)&amp;"."&amp;$M8&amp;"."&amp;V$3</f>
        <v>St Margaret's Nursery.1003.EYBG2425.I01.Ap25</v>
      </c>
      <c r="W8" s="118"/>
      <c r="X8" t="str">
        <f>RIGHT($B8,4)&amp;"."&amp;$M8&amp;"."&amp;X$3</f>
        <v>1003.EYBG2425.I01.Ma251</v>
      </c>
      <c r="Y8" t="str">
        <f>$O8&amp;"."&amp;RIGHT($B8,4)&amp;"."&amp;$M8&amp;"."&amp;Y$3</f>
        <v>St Margaret's Nursery.1003.EYBG2425.I01.Ma25</v>
      </c>
      <c r="Z8" s="118"/>
      <c r="AA8" s="118" t="str">
        <f>RIGHT($B8,4)&amp;"."&amp;$M8&amp;"."&amp;AA$3</f>
        <v>1003.EYBG2425.I01.Ju251</v>
      </c>
      <c r="AB8" s="118" t="str">
        <f>$O8&amp;"."&amp;RIGHT($B8,4)&amp;"."&amp;$M8&amp;"."&amp;AB$3</f>
        <v>St Margaret's Nursery.1003.EYBG2425.I01.Ju25</v>
      </c>
      <c r="AD8" s="118"/>
      <c r="AE8" s="118"/>
      <c r="AF8" s="118">
        <v>14463.75</v>
      </c>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9" t="e">
        <f>W8+Z8+AF8+#REF!+AI8+AL8+AO8+AR8+AU8+AX8+BA8+W8</f>
        <v>#REF!</v>
      </c>
      <c r="BF8" s="119" t="e">
        <f>BE8-T8</f>
        <v>#REF!</v>
      </c>
      <c r="BG8" s="119"/>
      <c r="BH8" s="119"/>
      <c r="BI8" s="119"/>
    </row>
    <row r="9" spans="1:61" x14ac:dyDescent="0.25">
      <c r="A9">
        <f>B9</f>
        <v>3021000</v>
      </c>
      <c r="B9" s="117">
        <v>3021000</v>
      </c>
      <c r="C9" t="s">
        <v>404</v>
      </c>
      <c r="D9" s="106">
        <f>VLOOKUP(B9,'School Details'!A:E,3,FALSE)</f>
        <v>0</v>
      </c>
      <c r="E9" s="106" t="str">
        <f>VLOOKUP(B9,'School Details'!A:E,4,FALSE)</f>
        <v>M</v>
      </c>
      <c r="F9" s="106" t="str">
        <f>VLOOKUP(B9,'School Details'!A:E,5,FALSE)</f>
        <v>Nursery</v>
      </c>
      <c r="G9" s="100" t="s">
        <v>24301</v>
      </c>
      <c r="I9" t="s">
        <v>24680</v>
      </c>
      <c r="J9">
        <v>661225</v>
      </c>
      <c r="K9" s="117" t="s">
        <v>10</v>
      </c>
      <c r="L9" s="106">
        <f>IF(C11=C9,L8+1,1)</f>
        <v>1</v>
      </c>
      <c r="M9" s="106" t="str">
        <f>I9&amp;"."&amp;K9</f>
        <v>EYBG2425.I01</v>
      </c>
      <c r="N9" s="106">
        <f>VLOOKUP(B9,'School Details'!A:K,10,FALSE)</f>
        <v>400102</v>
      </c>
      <c r="O9" s="106" t="str">
        <f>C9</f>
        <v>Brookhill Nursery</v>
      </c>
      <c r="P9" t="str">
        <f>VLOOKUP($N9,LBB_Code!$B:$F,3,FALSE)</f>
        <v>Brookhill Nursery School</v>
      </c>
      <c r="Q9" t="s">
        <v>356</v>
      </c>
      <c r="R9" t="s">
        <v>805</v>
      </c>
      <c r="S9" t="s">
        <v>24302</v>
      </c>
      <c r="T9" s="124">
        <v>273354.89999999997</v>
      </c>
      <c r="U9" t="str">
        <f>RIGHT($B9,4)&amp;"."&amp;$M9&amp;"."&amp;U$3</f>
        <v>1000.EYBG2425.I01.Ap251</v>
      </c>
      <c r="V9" t="str">
        <f>$O9&amp;"."&amp;RIGHT($B9,4)&amp;"."&amp;$M9&amp;"."&amp;V$3</f>
        <v>Brookhill Nursery.1000.EYBG2425.I01.Ap25</v>
      </c>
      <c r="W9" s="118"/>
      <c r="X9" t="str">
        <f>RIGHT($B9,4)&amp;"."&amp;$M9&amp;"."&amp;X$3</f>
        <v>1000.EYBG2425.I01.Ma251</v>
      </c>
      <c r="Y9" t="str">
        <f>$O9&amp;"."&amp;RIGHT($B9,4)&amp;"."&amp;$M9&amp;"."&amp;Y$3</f>
        <v>Brookhill Nursery.1000.EYBG2425.I01.Ma25</v>
      </c>
      <c r="Z9" s="118"/>
      <c r="AA9" s="118" t="str">
        <f>RIGHT($B9,4)&amp;"."&amp;$M9&amp;"."&amp;AA$3</f>
        <v>1000.EYBG2425.I01.Ju251</v>
      </c>
      <c r="AB9" s="118" t="str">
        <f>$O9&amp;"."&amp;RIGHT($B9,4)&amp;"."&amp;$M9&amp;"."&amp;AB$3</f>
        <v>Brookhill Nursery.1000.EYBG2425.I01.Ju25</v>
      </c>
      <c r="AD9" s="118"/>
      <c r="AE9" s="118"/>
      <c r="AF9" s="118">
        <v>15128.75</v>
      </c>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9" t="e">
        <f>W9+Z9+AF9+#REF!+AI9+AL9+AO9+AR9+AU9+AX9+BA9+W9</f>
        <v>#REF!</v>
      </c>
      <c r="BF9" s="119" t="e">
        <f>BE9-T9</f>
        <v>#REF!</v>
      </c>
      <c r="BG9" s="119"/>
      <c r="BH9" s="119"/>
      <c r="BI9" s="119"/>
    </row>
    <row r="10" spans="1:61" x14ac:dyDescent="0.25">
      <c r="A10">
        <f>B10</f>
        <v>3021002</v>
      </c>
      <c r="B10" s="117">
        <v>3021002</v>
      </c>
      <c r="C10" t="s">
        <v>407</v>
      </c>
      <c r="D10" s="106">
        <f>VLOOKUP(B10,'School Details'!A:E,3,FALSE)</f>
        <v>0</v>
      </c>
      <c r="E10" s="106" t="str">
        <f>VLOOKUP(B10,'School Details'!A:E,4,FALSE)</f>
        <v>M</v>
      </c>
      <c r="F10" s="106" t="str">
        <f>VLOOKUP(B10,'School Details'!A:E,5,FALSE)</f>
        <v>Nursery</v>
      </c>
      <c r="G10" s="100" t="s">
        <v>24301</v>
      </c>
      <c r="I10" t="s">
        <v>24680</v>
      </c>
      <c r="J10">
        <v>661225</v>
      </c>
      <c r="K10" s="117" t="s">
        <v>10</v>
      </c>
      <c r="L10" s="106">
        <f>IF(C9=C10,L8+1,1)</f>
        <v>1</v>
      </c>
      <c r="M10" s="106" t="str">
        <f>I10&amp;"."&amp;K10</f>
        <v>EYBG2425.I01</v>
      </c>
      <c r="N10" s="106">
        <f>VLOOKUP(B10,'School Details'!A:K,10,FALSE)</f>
        <v>400072</v>
      </c>
      <c r="O10" s="106" t="str">
        <f>C10</f>
        <v>Moss Hall Nursery</v>
      </c>
      <c r="P10" t="s">
        <v>355</v>
      </c>
      <c r="Q10" t="s">
        <v>354</v>
      </c>
      <c r="R10" t="s">
        <v>200</v>
      </c>
      <c r="S10" t="s">
        <v>24302</v>
      </c>
      <c r="T10" s="124">
        <v>228296.39999999997</v>
      </c>
      <c r="U10" t="str">
        <f>RIGHT($B10,4)&amp;"."&amp;$M10&amp;"."&amp;U$3</f>
        <v>1002.EYBG2425.I01.Ap251</v>
      </c>
      <c r="V10" t="str">
        <f>$O10&amp;"."&amp;RIGHT($B10,4)&amp;"."&amp;$M10&amp;"."&amp;V$3</f>
        <v>Moss Hall Nursery.1002.EYBG2425.I01.Ap25</v>
      </c>
      <c r="W10" s="118"/>
      <c r="X10" t="str">
        <f>RIGHT($B10,4)&amp;"."&amp;$M10&amp;"."&amp;X$3</f>
        <v>1002.EYBG2425.I01.Ma251</v>
      </c>
      <c r="Y10" t="str">
        <f>$O10&amp;"."&amp;RIGHT($B10,4)&amp;"."&amp;$M10&amp;"."&amp;Y$3</f>
        <v>Moss Hall Nursery.1002.EYBG2425.I01.Ma25</v>
      </c>
      <c r="Z10" s="118"/>
      <c r="AA10" s="118" t="str">
        <f>RIGHT($B10,4)&amp;"."&amp;$M10&amp;"."&amp;AA$3</f>
        <v>1002.EYBG2425.I01.Ju251</v>
      </c>
      <c r="AB10" s="118" t="str">
        <f>$O10&amp;"."&amp;RIGHT($B10,4)&amp;"."&amp;$M10&amp;"."&amp;AB$3</f>
        <v>Moss Hall Nursery.1002.EYBG2425.I01.Ju25</v>
      </c>
      <c r="AD10" s="118"/>
      <c r="AE10" s="118"/>
      <c r="AF10" s="118">
        <v>12635</v>
      </c>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9" t="e">
        <f>W10+Z10+AF10+#REF!+AI10+AL10+AO10+AR10+AU10+AX10+BA10+W10</f>
        <v>#REF!</v>
      </c>
      <c r="BF10" s="119" t="e">
        <f>BE10-T10</f>
        <v>#REF!</v>
      </c>
      <c r="BG10" s="119"/>
      <c r="BH10" s="119"/>
      <c r="BI10" s="119"/>
    </row>
    <row r="13" spans="1:61" x14ac:dyDescent="0.25">
      <c r="Z13" s="119"/>
    </row>
    <row r="14" spans="1:61" x14ac:dyDescent="0.25">
      <c r="Z14" s="119"/>
    </row>
    <row r="15" spans="1:61" x14ac:dyDescent="0.25">
      <c r="Z15" s="119"/>
    </row>
    <row r="16" spans="1:61" x14ac:dyDescent="0.25">
      <c r="Z16" s="119"/>
    </row>
    <row r="17" spans="26:26" x14ac:dyDescent="0.25">
      <c r="Z17" s="119"/>
    </row>
    <row r="18" spans="26:26" x14ac:dyDescent="0.25">
      <c r="Z18" s="119"/>
    </row>
  </sheetData>
  <phoneticPr fontId="7"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F24C-A1BA-4F54-AF5C-4E14507998A4}">
  <sheetPr codeName="Sheet19">
    <tabColor rgb="FF92D050"/>
  </sheetPr>
  <dimension ref="A5:Z16"/>
  <sheetViews>
    <sheetView topLeftCell="A3" workbookViewId="0">
      <selection activeCell="H3422" sqref="H3422"/>
    </sheetView>
  </sheetViews>
  <sheetFormatPr defaultRowHeight="15" x14ac:dyDescent="0.25"/>
  <cols>
    <col min="1" max="1" width="8.42578125" bestFit="1" customWidth="1"/>
    <col min="2" max="2" width="25.28515625" bestFit="1" customWidth="1"/>
    <col min="3" max="3" width="11.28515625" customWidth="1"/>
    <col min="4" max="4" width="10.85546875" customWidth="1"/>
    <col min="5" max="5" width="37.28515625" customWidth="1"/>
    <col min="7" max="7" width="16.7109375" customWidth="1"/>
    <col min="8" max="8" width="14.7109375" customWidth="1"/>
    <col min="9" max="9" width="13.28515625" customWidth="1"/>
    <col min="10" max="10" width="11.5703125" bestFit="1" customWidth="1"/>
    <col min="11" max="11" width="10.5703125" bestFit="1" customWidth="1"/>
    <col min="12" max="12" width="9.5703125" bestFit="1" customWidth="1"/>
    <col min="13" max="13" width="9.5703125" hidden="1" customWidth="1"/>
    <col min="14" max="22" width="12.7109375" bestFit="1" customWidth="1"/>
    <col min="23" max="23" width="14.28515625" customWidth="1"/>
  </cols>
  <sheetData>
    <row r="5" spans="1:26" ht="15.75" thickBot="1" x14ac:dyDescent="0.3"/>
    <row r="6" spans="1:26" ht="46.5" thickTop="1" thickBot="1" x14ac:dyDescent="0.3">
      <c r="A6" s="102" t="s">
        <v>757</v>
      </c>
      <c r="B6" s="102" t="s">
        <v>265</v>
      </c>
      <c r="C6" s="101" t="s">
        <v>266</v>
      </c>
      <c r="D6" s="103" t="s">
        <v>267</v>
      </c>
      <c r="E6" s="102" t="s">
        <v>839</v>
      </c>
      <c r="F6" s="102" t="s">
        <v>759</v>
      </c>
      <c r="G6" s="101"/>
      <c r="H6" s="101" t="s">
        <v>755</v>
      </c>
      <c r="I6" s="101" t="s">
        <v>946</v>
      </c>
      <c r="J6" s="104" t="s">
        <v>760</v>
      </c>
      <c r="K6" s="105" t="s">
        <v>688</v>
      </c>
      <c r="L6" s="105" t="s">
        <v>761</v>
      </c>
      <c r="M6" s="105"/>
      <c r="N6" s="105" t="s">
        <v>762</v>
      </c>
      <c r="O6" s="105" t="s">
        <v>754</v>
      </c>
      <c r="P6" s="105" t="s">
        <v>753</v>
      </c>
      <c r="Q6" s="105" t="s">
        <v>763</v>
      </c>
      <c r="R6" s="105" t="s">
        <v>764</v>
      </c>
      <c r="S6" s="105" t="s">
        <v>765</v>
      </c>
      <c r="T6" s="105" t="s">
        <v>766</v>
      </c>
      <c r="U6" s="105" t="s">
        <v>767</v>
      </c>
      <c r="V6" s="105" t="s">
        <v>768</v>
      </c>
      <c r="W6" s="105" t="s">
        <v>769</v>
      </c>
      <c r="X6" s="105" t="s">
        <v>751</v>
      </c>
      <c r="Y6" s="105" t="s">
        <v>770</v>
      </c>
      <c r="Z6" s="105" t="s">
        <v>770</v>
      </c>
    </row>
    <row r="7" spans="1:26" ht="15.75" thickTop="1" x14ac:dyDescent="0.25">
      <c r="D7" s="109"/>
      <c r="J7" s="107">
        <f>SUM(J9:J281)</f>
        <v>0</v>
      </c>
      <c r="K7" s="107">
        <f t="shared" ref="K7:V7" si="0">SUM(K9:K231)</f>
        <v>-60000</v>
      </c>
      <c r="L7" s="107">
        <f t="shared" si="0"/>
        <v>-2500</v>
      </c>
      <c r="M7" s="107"/>
      <c r="N7" s="107">
        <f t="shared" si="0"/>
        <v>-49513.440000000002</v>
      </c>
      <c r="O7" s="107">
        <f t="shared" si="0"/>
        <v>-16180.44</v>
      </c>
      <c r="P7" s="107">
        <f t="shared" si="0"/>
        <v>-16180.44</v>
      </c>
      <c r="Q7" s="107">
        <f t="shared" si="0"/>
        <v>-16180.44</v>
      </c>
      <c r="R7" s="107">
        <f t="shared" si="0"/>
        <v>-16180.44</v>
      </c>
      <c r="S7" s="107">
        <f t="shared" si="0"/>
        <v>-16180.44</v>
      </c>
      <c r="T7" s="107">
        <f t="shared" si="0"/>
        <v>-16180.44</v>
      </c>
      <c r="U7" s="107">
        <f t="shared" si="0"/>
        <v>-16180.44</v>
      </c>
      <c r="V7" s="107">
        <f t="shared" si="0"/>
        <v>-16180.44</v>
      </c>
      <c r="W7" s="107">
        <f>SUM(W9:W177)</f>
        <v>-241456.96</v>
      </c>
      <c r="X7" s="108"/>
      <c r="Y7" s="108"/>
      <c r="Z7" s="108"/>
    </row>
    <row r="8" spans="1:26" x14ac:dyDescent="0.25">
      <c r="A8" s="110"/>
      <c r="B8" s="110"/>
      <c r="C8" s="110"/>
      <c r="D8" s="111"/>
      <c r="E8" s="110"/>
      <c r="F8" s="110"/>
      <c r="G8" s="110"/>
      <c r="H8" s="110"/>
      <c r="I8" s="110"/>
      <c r="J8" s="112"/>
      <c r="K8" s="113"/>
      <c r="L8" s="113"/>
      <c r="M8" s="113"/>
      <c r="N8" s="113"/>
      <c r="O8" s="113"/>
      <c r="P8" s="113"/>
      <c r="Q8" s="113"/>
      <c r="R8" s="113"/>
      <c r="S8" s="113"/>
      <c r="T8" s="113"/>
      <c r="U8" s="113"/>
      <c r="V8" s="113"/>
      <c r="W8" s="113"/>
      <c r="X8" s="113"/>
      <c r="Y8" s="113"/>
      <c r="Z8" s="113"/>
    </row>
    <row r="9" spans="1:26" x14ac:dyDescent="0.25">
      <c r="A9" s="117">
        <v>3022023</v>
      </c>
      <c r="B9" t="s">
        <v>453</v>
      </c>
      <c r="C9" t="s">
        <v>89</v>
      </c>
      <c r="D9" t="s">
        <v>90</v>
      </c>
      <c r="E9" t="s">
        <v>23392</v>
      </c>
      <c r="F9" s="106" t="str">
        <f>VLOOKUP(A9,'School Details'!A:K,4,FALSE)</f>
        <v>M</v>
      </c>
      <c r="G9" t="s">
        <v>24707</v>
      </c>
      <c r="H9" t="s">
        <v>24684</v>
      </c>
      <c r="J9" s="107"/>
      <c r="K9" s="107"/>
      <c r="L9" s="107">
        <v>-2500</v>
      </c>
      <c r="M9" s="107" t="str">
        <f>LEFT(B9,10)&amp;"."&amp;H9</f>
        <v>Edgware Pr.2023.CashAdvDed.I01</v>
      </c>
      <c r="N9" s="107">
        <v>-2500</v>
      </c>
      <c r="O9" s="107">
        <v>-2500</v>
      </c>
      <c r="P9" s="107">
        <v>-2500</v>
      </c>
      <c r="Q9" s="107">
        <v>-2500</v>
      </c>
      <c r="R9" s="107">
        <v>-2500</v>
      </c>
      <c r="S9" s="107">
        <v>-2500</v>
      </c>
      <c r="T9" s="107">
        <v>-2500</v>
      </c>
      <c r="U9" s="107">
        <v>-2500</v>
      </c>
      <c r="V9" s="107">
        <v>-2500</v>
      </c>
      <c r="W9" s="5">
        <f>SUM(J9:V9)</f>
        <v>-25000</v>
      </c>
    </row>
    <row r="10" spans="1:26" x14ac:dyDescent="0.25">
      <c r="A10">
        <v>3025404</v>
      </c>
      <c r="B10" t="s">
        <v>118</v>
      </c>
      <c r="C10" t="s">
        <v>119</v>
      </c>
      <c r="D10" s="106" t="s">
        <v>120</v>
      </c>
      <c r="E10" t="s">
        <v>24685</v>
      </c>
      <c r="F10" s="106" t="str">
        <f>VLOOKUP(A10,'School Details'!A:K,4,FALSE)</f>
        <v>M</v>
      </c>
      <c r="G10" t="s">
        <v>24707</v>
      </c>
      <c r="H10" t="s">
        <v>24683</v>
      </c>
      <c r="K10" s="7">
        <v>-60000</v>
      </c>
      <c r="M10" s="107" t="str">
        <f t="shared" ref="M10:M12" si="1">LEFT(B10,10)&amp;"."&amp;H10</f>
        <v>St Michael.5404.CashAdvDed.01</v>
      </c>
      <c r="N10" s="7"/>
      <c r="O10" s="7"/>
      <c r="P10" s="7"/>
      <c r="Q10" s="7"/>
      <c r="R10" s="7"/>
      <c r="S10" s="7"/>
      <c r="T10" s="7"/>
      <c r="U10" s="7"/>
      <c r="V10" s="7"/>
      <c r="W10" s="5">
        <f t="shared" ref="W10:W12" si="2">SUM(J10:V10)</f>
        <v>-60000</v>
      </c>
    </row>
    <row r="11" spans="1:26" x14ac:dyDescent="0.25">
      <c r="A11">
        <v>3022026</v>
      </c>
      <c r="B11" t="s">
        <v>24693</v>
      </c>
      <c r="C11" t="s">
        <v>116</v>
      </c>
      <c r="D11" t="s">
        <v>117</v>
      </c>
      <c r="E11" t="s">
        <v>23392</v>
      </c>
      <c r="F11" s="106" t="str">
        <f>VLOOKUP(A11,'School Details'!A:K,4,FALSE)</f>
        <v>M</v>
      </c>
      <c r="G11" t="s">
        <v>24707</v>
      </c>
      <c r="H11" t="s">
        <v>24694</v>
      </c>
      <c r="M11" s="107" t="str">
        <f t="shared" si="1"/>
        <v>Frith Mano.2026.CashAdvDed.I01</v>
      </c>
      <c r="N11" s="7">
        <v>-44444</v>
      </c>
      <c r="O11">
        <v>-11111</v>
      </c>
      <c r="P11">
        <v>-11111</v>
      </c>
      <c r="Q11">
        <v>-11111</v>
      </c>
      <c r="R11">
        <v>-11111</v>
      </c>
      <c r="S11">
        <v>-11111</v>
      </c>
      <c r="T11">
        <v>-11111</v>
      </c>
      <c r="U11">
        <v>-11111</v>
      </c>
      <c r="V11">
        <v>-11111</v>
      </c>
      <c r="W11" s="5">
        <f t="shared" si="2"/>
        <v>-133332</v>
      </c>
    </row>
    <row r="12" spans="1:26" x14ac:dyDescent="0.25">
      <c r="A12">
        <v>3022053</v>
      </c>
      <c r="B12" t="s">
        <v>23851</v>
      </c>
      <c r="C12" t="s">
        <v>32</v>
      </c>
      <c r="D12" t="s">
        <v>33</v>
      </c>
      <c r="E12" t="s">
        <v>23392</v>
      </c>
      <c r="F12" s="106" t="str">
        <f>VLOOKUP(A12,'School Details'!A:K,4,FALSE)</f>
        <v>M</v>
      </c>
      <c r="G12" t="s">
        <v>24707</v>
      </c>
      <c r="H12" t="s">
        <v>24695</v>
      </c>
      <c r="M12" s="107" t="str">
        <f t="shared" si="1"/>
        <v>Shalom Noa.2053.CashAdvDed.I01</v>
      </c>
      <c r="N12">
        <v>-2569.44</v>
      </c>
      <c r="O12">
        <v>-2569.44</v>
      </c>
      <c r="P12">
        <v>-2569.44</v>
      </c>
      <c r="Q12">
        <v>-2569.44</v>
      </c>
      <c r="R12">
        <v>-2569.44</v>
      </c>
      <c r="S12">
        <v>-2569.44</v>
      </c>
      <c r="T12">
        <v>-2569.44</v>
      </c>
      <c r="U12">
        <v>-2569.44</v>
      </c>
      <c r="V12">
        <v>-2569.44</v>
      </c>
      <c r="W12" s="5">
        <f t="shared" si="2"/>
        <v>-23124.959999999999</v>
      </c>
    </row>
    <row r="16" spans="1:26" x14ac:dyDescent="0.25">
      <c r="H16" s="5"/>
    </row>
  </sheetData>
  <phoneticPr fontId="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953C8-D3B2-4BC8-B445-3AC9A28FC5D1}">
  <sheetPr>
    <tabColor rgb="FF782170"/>
  </sheetPr>
  <dimension ref="A1:BB103"/>
  <sheetViews>
    <sheetView zoomScale="87" zoomScaleNormal="107" workbookViewId="0">
      <pane xSplit="7" topLeftCell="AM1" activePane="topRight" state="frozen"/>
      <selection activeCell="H3422" sqref="H3422"/>
      <selection pane="topRight" activeCell="H3422" sqref="H3422"/>
    </sheetView>
  </sheetViews>
  <sheetFormatPr defaultRowHeight="15" x14ac:dyDescent="0.25"/>
  <cols>
    <col min="1" max="1" width="19.85546875" bestFit="1" customWidth="1"/>
    <col min="2" max="2" width="11.85546875" customWidth="1"/>
    <col min="4" max="4" width="39.85546875" bestFit="1" customWidth="1"/>
    <col min="5" max="5" width="18" bestFit="1" customWidth="1"/>
    <col min="6" max="6" width="13.140625" bestFit="1" customWidth="1"/>
    <col min="8" max="8" width="12.28515625" bestFit="1" customWidth="1"/>
    <col min="10" max="10" width="15.7109375" bestFit="1" customWidth="1"/>
    <col min="11" max="11" width="12.42578125" bestFit="1" customWidth="1"/>
    <col min="12" max="12" width="14.42578125" bestFit="1" customWidth="1"/>
    <col min="13" max="13" width="12.7109375" bestFit="1" customWidth="1"/>
    <col min="14" max="14" width="12.42578125" customWidth="1"/>
    <col min="15" max="15" width="11.5703125" bestFit="1" customWidth="1"/>
    <col min="16" max="16" width="12.7109375" bestFit="1" customWidth="1"/>
    <col min="17" max="17" width="11.140625" bestFit="1" customWidth="1"/>
    <col min="18" max="18" width="11.5703125" bestFit="1" customWidth="1"/>
    <col min="19" max="19" width="11.140625" bestFit="1" customWidth="1"/>
    <col min="20" max="20" width="11.28515625" bestFit="1" customWidth="1"/>
    <col min="21" max="21" width="14.28515625" bestFit="1" customWidth="1"/>
    <col min="22" max="23" width="12.140625" bestFit="1" customWidth="1"/>
    <col min="24" max="24" width="11.140625" bestFit="1" customWidth="1"/>
    <col min="25" max="25" width="12.28515625" bestFit="1" customWidth="1"/>
    <col min="26" max="26" width="13.85546875" bestFit="1" customWidth="1"/>
    <col min="27" max="27" width="12.140625" bestFit="1" customWidth="1"/>
    <col min="28" max="29" width="10" bestFit="1" customWidth="1"/>
    <col min="30" max="30" width="11.140625" bestFit="1" customWidth="1"/>
    <col min="31" max="31" width="9.42578125" customWidth="1"/>
    <col min="32" max="32" width="14.5703125" bestFit="1" customWidth="1"/>
    <col min="33" max="33" width="16.42578125" bestFit="1" customWidth="1"/>
    <col min="34" max="34" width="15.5703125" bestFit="1" customWidth="1"/>
    <col min="35" max="36" width="15.5703125" customWidth="1"/>
    <col min="37" max="37" width="20.85546875" bestFit="1" customWidth="1"/>
    <col min="38" max="38" width="20.85546875" customWidth="1"/>
    <col min="39" max="39" width="20" bestFit="1" customWidth="1"/>
    <col min="41" max="41" width="14.28515625" bestFit="1" customWidth="1"/>
    <col min="42" max="42" width="14.5703125" bestFit="1" customWidth="1"/>
    <col min="43" max="43" width="15.5703125" bestFit="1" customWidth="1"/>
    <col min="44" max="44" width="16.42578125" customWidth="1"/>
    <col min="45" max="45" width="14.28515625" bestFit="1" customWidth="1"/>
    <col min="46" max="46" width="15" style="49" customWidth="1"/>
    <col min="47" max="47" width="15.85546875" style="462" customWidth="1"/>
    <col min="48" max="48" width="13.85546875" bestFit="1" customWidth="1"/>
    <col min="52" max="52" width="12.85546875" customWidth="1"/>
    <col min="53" max="53" width="10.85546875" bestFit="1" customWidth="1"/>
  </cols>
  <sheetData>
    <row r="1" spans="1:54" x14ac:dyDescent="0.25">
      <c r="AO1" s="49"/>
      <c r="AP1" s="49"/>
      <c r="AQ1" s="49"/>
      <c r="AR1" s="49"/>
      <c r="AS1" s="49"/>
      <c r="AU1" s="49"/>
      <c r="AV1" s="49"/>
    </row>
    <row r="2" spans="1:54" ht="60" customHeight="1" x14ac:dyDescent="0.25">
      <c r="A2" s="470"/>
      <c r="B2" s="471"/>
      <c r="C2" s="471"/>
      <c r="D2" s="471"/>
      <c r="E2" s="471"/>
      <c r="F2" s="471"/>
      <c r="G2" s="471"/>
      <c r="H2" s="471"/>
      <c r="J2" s="582" t="str">
        <f>"Total School &amp; Nursery Budget Share = £ "&amp; ROUND( SUM(J5:L5),2)</f>
        <v>Total School &amp; Nursery Budget Share = £ 24605960.5</v>
      </c>
      <c r="K2" s="583"/>
      <c r="L2" s="584"/>
      <c r="M2" s="582" t="str">
        <f>"High Needs Places = £ "&amp; ROUND( SUM(M5:S5),2)</f>
        <v>High Needs Places = £ 1264140.15</v>
      </c>
      <c r="N2" s="583"/>
      <c r="O2" s="583"/>
      <c r="P2" s="583"/>
      <c r="Q2" s="583"/>
      <c r="R2" s="583"/>
      <c r="S2" s="584"/>
      <c r="T2" s="582" t="str">
        <f>"High Needs Top Up = £ "&amp; ROUND( SUM(T5:Z5),2)</f>
        <v>High Needs Top Up = £ 3610610.11</v>
      </c>
      <c r="U2" s="583"/>
      <c r="V2" s="583"/>
      <c r="W2" s="583"/>
      <c r="X2" s="583"/>
      <c r="Y2" s="583"/>
      <c r="Z2" s="584"/>
      <c r="AA2" s="581" t="str">
        <f>"Post 16 Total Payments = £ "&amp; ROUND(SUM(AA5:AE5), 2)</f>
        <v>Post 16 Total Payments = £ 618573.83</v>
      </c>
      <c r="AB2" s="581"/>
      <c r="AC2" s="581"/>
      <c r="AD2" s="581"/>
      <c r="AE2" s="581"/>
      <c r="AF2" s="585" t="str">
        <f>"MISC Total Payments = £ "&amp; ROUND(SUM(AF5:AG5), 2)</f>
        <v>MISC Total Payments = £ 139.42</v>
      </c>
      <c r="AG2" s="586"/>
      <c r="AH2" s="279" t="str">
        <f>"SMHL Total Payments = £ "&amp; ROUND(SUM(AH5), 2)</f>
        <v>SMHL Total Payments = £ 7200</v>
      </c>
      <c r="AI2" s="580" t="str">
        <f>"PPG Total Payments = £ "&amp; ROUND(SUM(AI5), 2)</f>
        <v>PPG Total Payments = £ 1907794</v>
      </c>
      <c r="AJ2" s="580"/>
      <c r="AK2" s="480"/>
      <c r="AL2" s="480"/>
      <c r="AM2" s="480"/>
      <c r="AO2" s="49"/>
      <c r="AP2" s="49"/>
      <c r="AQ2" s="49"/>
      <c r="AR2" s="49"/>
      <c r="AS2" s="49"/>
      <c r="AV2" s="49"/>
      <c r="AZ2" s="577" t="s">
        <v>24134</v>
      </c>
      <c r="BA2" s="577"/>
    </row>
    <row r="3" spans="1:54" ht="120" x14ac:dyDescent="0.25">
      <c r="C3" t="s">
        <v>381</v>
      </c>
      <c r="D3" s="10" t="s">
        <v>265</v>
      </c>
      <c r="E3" s="10" t="s">
        <v>276</v>
      </c>
      <c r="F3" s="10" t="s">
        <v>272</v>
      </c>
      <c r="G3" s="10" t="s">
        <v>273</v>
      </c>
      <c r="H3" s="10" t="s">
        <v>266</v>
      </c>
      <c r="I3" s="137" t="s">
        <v>267</v>
      </c>
      <c r="J3" s="285" t="s">
        <v>23703</v>
      </c>
      <c r="K3" s="285" t="s">
        <v>23704</v>
      </c>
      <c r="L3" s="285" t="s">
        <v>23702</v>
      </c>
      <c r="M3" s="278" t="s">
        <v>964</v>
      </c>
      <c r="N3" s="278" t="s">
        <v>964</v>
      </c>
      <c r="O3" s="278" t="s">
        <v>963</v>
      </c>
      <c r="P3" s="278" t="s">
        <v>961</v>
      </c>
      <c r="Q3" s="278" t="s">
        <v>962</v>
      </c>
      <c r="R3" s="278" t="s">
        <v>959</v>
      </c>
      <c r="S3" s="278" t="s">
        <v>960</v>
      </c>
      <c r="T3" s="278" t="s">
        <v>924</v>
      </c>
      <c r="U3" s="278" t="s">
        <v>972</v>
      </c>
      <c r="V3" s="278" t="s">
        <v>973</v>
      </c>
      <c r="W3" s="278" t="s">
        <v>772</v>
      </c>
      <c r="X3" s="278" t="s">
        <v>773</v>
      </c>
      <c r="Y3" s="278" t="s">
        <v>974</v>
      </c>
      <c r="Z3" s="278" t="s">
        <v>975</v>
      </c>
      <c r="AA3" s="278" t="s">
        <v>268</v>
      </c>
      <c r="AB3" s="278" t="s">
        <v>269</v>
      </c>
      <c r="AC3" s="278" t="s">
        <v>270</v>
      </c>
      <c r="AD3" s="278" t="s">
        <v>271</v>
      </c>
      <c r="AE3" s="278" t="s">
        <v>23790</v>
      </c>
      <c r="AF3" s="585" t="s">
        <v>583</v>
      </c>
      <c r="AG3" s="586"/>
      <c r="AH3" s="279" t="s">
        <v>901</v>
      </c>
      <c r="AI3" s="581" t="s">
        <v>23701</v>
      </c>
      <c r="AJ3" s="581"/>
      <c r="AK3" s="490" t="s">
        <v>928</v>
      </c>
      <c r="AL3" s="490" t="s">
        <v>24131</v>
      </c>
      <c r="AM3" s="491" t="s">
        <v>886</v>
      </c>
      <c r="AO3" s="482" t="s">
        <v>24121</v>
      </c>
      <c r="AP3" s="483" t="s">
        <v>24122</v>
      </c>
      <c r="AQ3" s="483" t="s">
        <v>24123</v>
      </c>
      <c r="AR3" s="483" t="s">
        <v>23997</v>
      </c>
      <c r="AS3" s="484" t="s">
        <v>24690</v>
      </c>
      <c r="AT3" s="483" t="s">
        <v>24127</v>
      </c>
      <c r="AU3" s="485" t="s">
        <v>24130</v>
      </c>
      <c r="AV3" s="486" t="s">
        <v>886</v>
      </c>
      <c r="AW3" s="362"/>
      <c r="AZ3" s="266" t="s">
        <v>24132</v>
      </c>
      <c r="BA3" s="266" t="s">
        <v>24133</v>
      </c>
    </row>
    <row r="4" spans="1:54" ht="30" x14ac:dyDescent="0.25">
      <c r="D4" s="10"/>
      <c r="E4" s="10"/>
      <c r="F4" s="10"/>
      <c r="G4" s="10"/>
      <c r="H4" s="10"/>
      <c r="I4" s="10"/>
      <c r="J4" s="11" t="s">
        <v>994</v>
      </c>
      <c r="K4" s="11" t="s">
        <v>994</v>
      </c>
      <c r="L4" s="11"/>
      <c r="M4" s="11" t="s">
        <v>952</v>
      </c>
      <c r="N4" s="11" t="s">
        <v>954</v>
      </c>
      <c r="O4" s="11" t="s">
        <v>953</v>
      </c>
      <c r="P4" s="11" t="s">
        <v>955</v>
      </c>
      <c r="Q4" s="11" t="s">
        <v>956</v>
      </c>
      <c r="R4" s="11" t="s">
        <v>957</v>
      </c>
      <c r="S4" s="11" t="s">
        <v>958</v>
      </c>
      <c r="T4" s="11" t="s">
        <v>966</v>
      </c>
      <c r="U4" s="11" t="s">
        <v>968</v>
      </c>
      <c r="V4" s="11" t="s">
        <v>970</v>
      </c>
      <c r="W4" s="11" t="s">
        <v>969</v>
      </c>
      <c r="X4" s="11" t="s">
        <v>965</v>
      </c>
      <c r="Y4" s="11" t="s">
        <v>967</v>
      </c>
      <c r="Z4" s="11" t="s">
        <v>971</v>
      </c>
      <c r="AA4" s="11" t="s">
        <v>982</v>
      </c>
      <c r="AB4" s="11" t="s">
        <v>983</v>
      </c>
      <c r="AC4" s="11" t="s">
        <v>984</v>
      </c>
      <c r="AD4" s="11" t="s">
        <v>985</v>
      </c>
      <c r="AE4" s="11" t="s">
        <v>23789</v>
      </c>
      <c r="AF4" s="11" t="s">
        <v>23671</v>
      </c>
      <c r="AG4" s="11" t="str">
        <f>MISC!M8</f>
        <v>SEN 2425.I03</v>
      </c>
      <c r="AH4" s="11" t="s">
        <v>992</v>
      </c>
      <c r="AI4" s="11" t="s">
        <v>23693</v>
      </c>
      <c r="AJ4" s="11" t="s">
        <v>23694</v>
      </c>
      <c r="AK4" s="11"/>
      <c r="AL4" s="11"/>
      <c r="AM4" s="363"/>
      <c r="AO4" s="364">
        <f>SUM(AO7:AO91)</f>
        <v>5696960.2538751923</v>
      </c>
      <c r="AP4" s="364">
        <f>SUM(AP7:AP91)</f>
        <v>6557566.6499999985</v>
      </c>
      <c r="AQ4" s="364">
        <f>SUM(AQ7:AQ91)</f>
        <v>12254526.903875191</v>
      </c>
      <c r="AR4" s="364">
        <f>SUM(AR6:AR90)</f>
        <v>6557566.6499999985</v>
      </c>
      <c r="AS4" s="364">
        <f>SUM(AS6:AS90)</f>
        <v>7788541.3115613218</v>
      </c>
      <c r="AT4" s="364">
        <f>SUM(AT6:AT90)</f>
        <v>3827764.1077758507</v>
      </c>
      <c r="AU4" s="364">
        <f>SUM(AU6:AU90)</f>
        <v>10385330.757775854</v>
      </c>
      <c r="AV4" s="364">
        <f>SUM(AV6:AV90)</f>
        <v>3960777.2037854712</v>
      </c>
      <c r="AW4" s="364"/>
      <c r="AX4" s="364"/>
      <c r="AY4" s="364"/>
      <c r="AZ4" s="364">
        <f>SUM(AZ6:AZ90)</f>
        <v>3801298.2077758512</v>
      </c>
      <c r="BA4" s="364">
        <f>SUM(BA6:BA90)</f>
        <v>26465.900000000045</v>
      </c>
      <c r="BB4" t="b">
        <f>AZ5=AT4</f>
        <v>1</v>
      </c>
    </row>
    <row r="5" spans="1:54" x14ac:dyDescent="0.25">
      <c r="J5" s="284">
        <f t="shared" ref="J5:AM5" si="0">SUM(J7:J91)</f>
        <v>24453916.948052898</v>
      </c>
      <c r="K5" s="284">
        <f t="shared" si="0"/>
        <v>152043.55384615384</v>
      </c>
      <c r="L5" s="284">
        <f t="shared" si="0"/>
        <v>0</v>
      </c>
      <c r="M5" s="284">
        <f t="shared" si="0"/>
        <v>213846.15384615384</v>
      </c>
      <c r="N5" s="284">
        <f t="shared" si="0"/>
        <v>15384.615384615385</v>
      </c>
      <c r="O5" s="284">
        <f t="shared" si="0"/>
        <v>106660.46153846153</v>
      </c>
      <c r="P5" s="284">
        <f t="shared" si="0"/>
        <v>653076.92307692312</v>
      </c>
      <c r="Q5" s="284">
        <f t="shared" si="0"/>
        <v>96871.38461538461</v>
      </c>
      <c r="R5" s="284">
        <f t="shared" si="0"/>
        <v>156000</v>
      </c>
      <c r="S5" s="284">
        <f t="shared" si="0"/>
        <v>22300.615384615383</v>
      </c>
      <c r="T5" s="284">
        <f t="shared" si="0"/>
        <v>0</v>
      </c>
      <c r="U5" s="284">
        <f t="shared" si="0"/>
        <v>1732778.4241025639</v>
      </c>
      <c r="V5" s="284">
        <f t="shared" si="0"/>
        <v>0</v>
      </c>
      <c r="W5" s="284">
        <f t="shared" si="0"/>
        <v>486182.67307692312</v>
      </c>
      <c r="X5" s="284">
        <f t="shared" si="0"/>
        <v>7920.3076923076933</v>
      </c>
      <c r="Y5" s="284">
        <f t="shared" si="0"/>
        <v>182310.46153846153</v>
      </c>
      <c r="Z5" s="284">
        <f t="shared" si="0"/>
        <v>1201418.2405128204</v>
      </c>
      <c r="AA5" s="284">
        <f t="shared" si="0"/>
        <v>581653.16666666663</v>
      </c>
      <c r="AB5" s="284">
        <f t="shared" si="0"/>
        <v>4945.666666666667</v>
      </c>
      <c r="AC5" s="284">
        <f t="shared" si="0"/>
        <v>9375</v>
      </c>
      <c r="AD5" s="284">
        <f t="shared" si="0"/>
        <v>22600</v>
      </c>
      <c r="AE5" s="284">
        <f t="shared" si="0"/>
        <v>0</v>
      </c>
      <c r="AF5" s="284">
        <f t="shared" si="0"/>
        <v>0</v>
      </c>
      <c r="AG5" s="284">
        <f t="shared" si="0"/>
        <v>139.41999999999999</v>
      </c>
      <c r="AH5" s="284">
        <f t="shared" si="0"/>
        <v>7200</v>
      </c>
      <c r="AI5" s="284">
        <f t="shared" si="0"/>
        <v>1907794</v>
      </c>
      <c r="AJ5" s="284">
        <f t="shared" si="0"/>
        <v>241907</v>
      </c>
      <c r="AK5" s="284">
        <f t="shared" si="0"/>
        <v>32256325.016001616</v>
      </c>
      <c r="AL5" s="284">
        <f t="shared" si="0"/>
        <v>10385330.757775854</v>
      </c>
      <c r="AM5" s="284">
        <f t="shared" si="0"/>
        <v>21870994.258225761</v>
      </c>
      <c r="AN5" s="364"/>
      <c r="AR5" s="284"/>
      <c r="AS5" s="284"/>
      <c r="AU5" s="284"/>
      <c r="AV5" s="364"/>
      <c r="AW5" s="364"/>
      <c r="AZ5" s="578">
        <f>AZ4+BA4</f>
        <v>3827764.1077758512</v>
      </c>
      <c r="BA5" s="579"/>
    </row>
    <row r="6" spans="1:54" x14ac:dyDescent="0.25">
      <c r="D6" s="8"/>
      <c r="E6" s="8"/>
      <c r="F6" s="8"/>
      <c r="G6" s="8"/>
      <c r="H6" s="8"/>
      <c r="I6" s="8"/>
      <c r="J6" s="9"/>
      <c r="K6" s="9"/>
      <c r="L6" s="9"/>
      <c r="M6" s="9"/>
      <c r="N6" s="9"/>
      <c r="O6" s="9"/>
      <c r="P6" s="9"/>
      <c r="Q6" s="9"/>
      <c r="R6" s="9"/>
      <c r="S6" s="9"/>
      <c r="T6" s="9"/>
      <c r="U6" s="9"/>
      <c r="V6" s="9"/>
      <c r="W6" s="9"/>
      <c r="X6" s="9"/>
      <c r="Y6" s="9"/>
      <c r="Z6" s="9"/>
      <c r="AA6" s="8"/>
      <c r="AB6" s="8"/>
      <c r="AC6" s="8"/>
      <c r="AD6" s="8"/>
      <c r="AE6" s="8"/>
      <c r="AF6" s="8"/>
      <c r="AG6" s="8"/>
      <c r="AH6" s="8"/>
      <c r="AI6" s="8"/>
      <c r="AJ6" s="8"/>
      <c r="AK6" s="8"/>
      <c r="AL6" s="8"/>
      <c r="AM6" s="365"/>
    </row>
    <row r="7" spans="1:54" x14ac:dyDescent="0.25">
      <c r="B7">
        <v>3022002</v>
      </c>
      <c r="C7">
        <v>2002</v>
      </c>
      <c r="D7" t="s">
        <v>139</v>
      </c>
      <c r="H7" t="s">
        <v>140</v>
      </c>
      <c r="I7" t="s">
        <v>141</v>
      </c>
      <c r="J7" s="7">
        <f>IFERROR(_xlfn.XLOOKUP(H7,'APT 25-26'!D:D,'APT 25-26'!CQ:CQ),"")</f>
        <v>388542.57103851088</v>
      </c>
      <c r="K7" s="7">
        <f>SUMIFS(NurserySupplement!$W:$W,NurserySupplement!$M:$M,K$4,NurserySupplement!$B:$B,B7)</f>
        <v>0</v>
      </c>
      <c r="L7" s="7"/>
      <c r="M7" s="7">
        <f>SUMIFS(HNPlaces!$W:$W,HNPlaces!$M:$M,M$4,HNPlaces!$Q:$Q,'April Payment'!$H7)</f>
        <v>0</v>
      </c>
      <c r="N7" s="7">
        <f>SUMIFS(HNPlaces!$W:$W,HNPlaces!$M:$M,N$4,HNPlaces!$Q:$Q,'April Payment'!$H7)</f>
        <v>0</v>
      </c>
      <c r="O7" s="7">
        <f>SUMIFS(HNPlaces!$W:$W,HNPlaces!$M:$M,O$4,HNPlaces!$Q:$Q,'April Payment'!$H7)</f>
        <v>0</v>
      </c>
      <c r="P7" s="7">
        <f>SUMIFS(HNPlaces!$W:$W,HNPlaces!$M:$M,P$4,HNPlaces!$Q:$Q,'April Payment'!$H7)</f>
        <v>0</v>
      </c>
      <c r="Q7" s="7">
        <f>SUMIFS(HNPlaces!$W:$W,HNPlaces!$M:$M,Q$4,HNPlaces!$Q:$Q,'April Payment'!$H7)</f>
        <v>0</v>
      </c>
      <c r="R7" s="7">
        <f>SUMIFS(HNPlaces!$W:$W,HNPlaces!$M:$M,R$4,HNPlaces!$Q:$Q,'April Payment'!$H7)</f>
        <v>0</v>
      </c>
      <c r="S7" s="7">
        <f>SUMIFS(HNPlaces!$W:$W,HNPlaces!$M:$M,S$4,HNPlaces!$Q:$Q,'April Payment'!$H7)</f>
        <v>0</v>
      </c>
      <c r="T7" s="7">
        <f>SUMIFS(HNTopUp!$W:$W,HNTopUp!$M:$M,T$4,HNTopUp!B:B,'April Payment'!B7)</f>
        <v>0</v>
      </c>
      <c r="U7" s="7">
        <f>SUMIFS(HNTopUp!$W:$W,HNTopUp!$M:$M,U$4,HNTopUp!Q:Q,'April Payment'!H7)</f>
        <v>37347.101538461531</v>
      </c>
      <c r="V7" s="7">
        <f>SUMIFS(HNTopUp!$W:$W,HNTopUp!$M:$M,V$4,HNTopUp!$B:$B,'April Payment'!$B7)</f>
        <v>0</v>
      </c>
      <c r="W7" s="7">
        <f>SUMIFS(HNTopUp!$W:$W,HNTopUp!$M:$M,W$4,HNTopUp!$B:$B,'April Payment'!$B7)</f>
        <v>0</v>
      </c>
      <c r="X7" s="7">
        <f>SUMIFS(HNTopUp!$W:$W,HNTopUp!$M:$M,X$4,HNTopUp!$B:$B,'April Payment'!$B7)</f>
        <v>220.61538461538461</v>
      </c>
      <c r="Y7" s="7">
        <f>SUMIFS(HNTopUp!$W:$W,HNTopUp!$M:$M,Y$4,HNTopUp!$B:$B,'April Payment'!$B7)</f>
        <v>0</v>
      </c>
      <c r="Z7" s="7">
        <f>SUMIFS(HNTopUp!$W:$W,HNTopUp!$M:$M,Z$4,HNTopUp!$B:$B,'April Payment'!$B7)</f>
        <v>0</v>
      </c>
      <c r="AA7" s="7">
        <f>SUMIFS(POST16!$W:$W,POST16!$M:$M,AA$4,POST16!$Q:$Q,'April Payment'!$H7)</f>
        <v>0</v>
      </c>
      <c r="AB7" s="7">
        <f>SUMIFS(POST16!$W:$W,POST16!$M:$M,AB$4,POST16!$Q:$Q,'April Payment'!$H7)</f>
        <v>0</v>
      </c>
      <c r="AC7" s="7">
        <f>SUMIFS(POST16!$W:$W,POST16!$M:$M,AC$4,POST16!$Q:$Q,'April Payment'!$H7)</f>
        <v>0</v>
      </c>
      <c r="AD7" s="7">
        <f>SUMIFS(POST16!$W:$W,POST16!$M:$M,AD$4,POST16!$Q:$Q,'April Payment'!$H7)</f>
        <v>0</v>
      </c>
      <c r="AE7" s="7">
        <f>SUMIFS(POST16!$W:$W,POST16!$M:$M,AE$4,POST16!$Q:$Q,'April Payment'!$H7)</f>
        <v>0</v>
      </c>
      <c r="AF7" s="7">
        <f>SUMIFS(MISC!$W:$W,MISC!$M:$M,AF$4,MISC!$Q:$Q,H7)</f>
        <v>0</v>
      </c>
      <c r="AG7" s="7">
        <f>SUMIFS(MISC!$W:$W,MISC!$M:$M,AG$4,MISC!$Q:$Q,H7)</f>
        <v>139.41999999999999</v>
      </c>
      <c r="AH7" s="7">
        <f>SUMIFS(SMHL!$W:$W,SMHL!$M:$M,AH$4,SMHL!$Q:$Q,'April Payment'!$H7)</f>
        <v>0</v>
      </c>
      <c r="AI7" s="7">
        <f>SUMIFS(PPG!$W:$W,PPG!$M:$M,AI$4,PPG!$Q:$Q,'April Payment'!$H7)</f>
        <v>31450</v>
      </c>
      <c r="AJ7" s="7">
        <f>SUMIFS(PPG!$W:$W,PPG!$M:$M,AJ$4,PPG!$Q:$Q,'April Payment'!$H7)</f>
        <v>0</v>
      </c>
      <c r="AK7" s="5">
        <f t="shared" ref="AK7:AK38" si="1">SUM(J7:AJ7)</f>
        <v>457699.70796158776</v>
      </c>
      <c r="AL7" s="119"/>
      <c r="AM7" s="364">
        <f>AK7</f>
        <v>457699.70796158776</v>
      </c>
      <c r="AO7" s="119"/>
      <c r="AP7" s="119"/>
      <c r="AQ7" s="121"/>
      <c r="AS7" s="383"/>
      <c r="AT7" s="7"/>
    </row>
    <row r="8" spans="1:54" x14ac:dyDescent="0.25">
      <c r="B8">
        <v>3022007</v>
      </c>
      <c r="C8">
        <v>2007</v>
      </c>
      <c r="D8" t="s">
        <v>73</v>
      </c>
      <c r="H8" t="s">
        <v>74</v>
      </c>
      <c r="I8" t="s">
        <v>75</v>
      </c>
      <c r="J8" s="7">
        <f>IFERROR(_xlfn.XLOOKUP(H8,'APT 25-26'!D:D,'APT 25-26'!CQ:CQ),"")</f>
        <v>301335.04028467339</v>
      </c>
      <c r="K8" s="7">
        <f>SUMIFS(NurserySupplement!$W:$W,NurserySupplement!$M:$M,K$4,NurserySupplement!$B:$B,B8)</f>
        <v>0</v>
      </c>
      <c r="L8" s="7"/>
      <c r="M8" s="7">
        <f>SUMIFS(HNPlaces!$W:$W,HNPlaces!$M:$M,M$4,HNPlaces!$Q:$Q,'April Payment'!$H8)</f>
        <v>0</v>
      </c>
      <c r="N8" s="7">
        <f>SUMIFS(HNPlaces!$W:$W,HNPlaces!$M:$M,N$4,HNPlaces!$Q:$Q,'April Payment'!$H8)</f>
        <v>0</v>
      </c>
      <c r="O8" s="7">
        <f>SUMIFS(HNPlaces!$W:$W,HNPlaces!$M:$M,O$4,HNPlaces!$Q:$Q,'April Payment'!$H8)</f>
        <v>0</v>
      </c>
      <c r="P8" s="7">
        <f>SUMIFS(HNPlaces!$W:$W,HNPlaces!$M:$M,P$4,HNPlaces!$Q:$Q,'April Payment'!$H8)</f>
        <v>0</v>
      </c>
      <c r="Q8" s="7">
        <f>SUMIFS(HNPlaces!$W:$W,HNPlaces!$M:$M,Q$4,HNPlaces!$Q:$Q,'April Payment'!$H8)</f>
        <v>0</v>
      </c>
      <c r="R8" s="7">
        <f>SUMIFS(HNPlaces!$W:$W,HNPlaces!$M:$M,R$4,HNPlaces!$Q:$Q,'April Payment'!$H8)</f>
        <v>0</v>
      </c>
      <c r="S8" s="7">
        <f>SUMIFS(HNPlaces!$W:$W,HNPlaces!$M:$M,S$4,HNPlaces!$Q:$Q,'April Payment'!$H8)</f>
        <v>0</v>
      </c>
      <c r="T8" s="7">
        <f>SUMIFS(HNTopUp!$W:$W,HNTopUp!$M:$M,T$4,HNTopUp!B:B,'April Payment'!B8)</f>
        <v>0</v>
      </c>
      <c r="U8" s="7">
        <f>SUMIFS(HNTopUp!$W:$W,HNTopUp!$M:$M,U$4,HNTopUp!B:B,'April Payment'!B8)</f>
        <v>24090.153846153848</v>
      </c>
      <c r="V8" s="7">
        <f>SUMIFS(HNTopUp!$W:$W,HNTopUp!$M:$M,V$4,HNTopUp!$B:$B,'April Payment'!$B8)</f>
        <v>0</v>
      </c>
      <c r="W8" s="7">
        <f>SUMIFS(HNTopUp!$W:$W,HNTopUp!$M:$M,W$4,HNTopUp!$B:$B,'April Payment'!$B8)</f>
        <v>0</v>
      </c>
      <c r="X8" s="7">
        <f>SUMIFS(HNTopUp!$W:$W,HNTopUp!$M:$M,X$4,HNTopUp!$B:$B,'April Payment'!$B8)</f>
        <v>0</v>
      </c>
      <c r="Y8" s="7">
        <f>SUMIFS(HNTopUp!$W:$W,HNTopUp!$M:$M,Y$4,HNTopUp!$B:$B,'April Payment'!$B8)</f>
        <v>0</v>
      </c>
      <c r="Z8" s="7">
        <f>SUMIFS(HNTopUp!$W:$W,HNTopUp!$M:$M,Z$4,HNTopUp!$B:$B,'April Payment'!$B8)</f>
        <v>0</v>
      </c>
      <c r="AA8" s="7">
        <f>SUMIFS(POST16!$W:$W,POST16!$M:$M,AA$4,POST16!$Q:$Q,'April Payment'!$H8)</f>
        <v>0</v>
      </c>
      <c r="AB8" s="7">
        <f>SUMIFS(POST16!$W:$W,POST16!$M:$M,AB$4,POST16!$Q:$Q,'April Payment'!$H8)</f>
        <v>0</v>
      </c>
      <c r="AC8" s="7">
        <f>SUMIFS(POST16!$W:$W,POST16!$M:$M,AC$4,POST16!$Q:$Q,'April Payment'!$H8)</f>
        <v>0</v>
      </c>
      <c r="AD8" s="7">
        <f>SUMIFS(POST16!$W:$W,POST16!$M:$M,AD$4,POST16!$Q:$Q,'April Payment'!$H8)</f>
        <v>0</v>
      </c>
      <c r="AE8" s="7">
        <f>SUMIFS(POST16!$W:$W,POST16!$M:$M,AE$4,POST16!$Q:$Q,'April Payment'!$H8)</f>
        <v>0</v>
      </c>
      <c r="AF8" s="7">
        <f>SUMIFS(MISC!$W:$W,MISC!$M:$M,AF$4,MISC!$Q:$Q,H8)</f>
        <v>0</v>
      </c>
      <c r="AG8" s="7">
        <f>SUMIFS(MISC!$W:$W,MISC!$M:$M,AG$4,MISC!$Q:$Q,H8)</f>
        <v>0</v>
      </c>
      <c r="AH8" s="7">
        <f>SUMIFS(SMHL!$W:$W,SMHL!$M:$M,AH$4,SMHL!$Q:$Q,'April Payment'!$H8)</f>
        <v>0</v>
      </c>
      <c r="AI8" s="7">
        <f>SUMIFS(PPG!$W:$W,PPG!$M:$M,AI$4,PPG!$Q:$Q,'April Payment'!$H8)</f>
        <v>27089</v>
      </c>
      <c r="AJ8" s="7">
        <f>SUMIFS(PPG!$W:$W,PPG!$M:$M,AJ$4,PPG!$Q:$Q,'April Payment'!$H8)</f>
        <v>0</v>
      </c>
      <c r="AK8" s="5">
        <f t="shared" si="1"/>
        <v>352514.19413082727</v>
      </c>
      <c r="AL8" s="119"/>
      <c r="AM8" s="364">
        <f>AK8</f>
        <v>352514.19413082727</v>
      </c>
      <c r="AO8" s="119"/>
      <c r="AP8" s="119"/>
      <c r="AQ8" s="121"/>
      <c r="AS8" s="383"/>
      <c r="AT8" s="7"/>
    </row>
    <row r="9" spans="1:54" x14ac:dyDescent="0.25">
      <c r="B9">
        <v>3022008</v>
      </c>
      <c r="C9">
        <v>2008</v>
      </c>
      <c r="D9" t="s">
        <v>213</v>
      </c>
      <c r="H9" t="s">
        <v>214</v>
      </c>
      <c r="I9" t="s">
        <v>75</v>
      </c>
      <c r="J9" s="7">
        <f>IFERROR(_xlfn.XLOOKUP(H9,'APT 25-26'!D:D,'APT 25-26'!CQ:CQ),"")</f>
        <v>241915.78951106226</v>
      </c>
      <c r="K9" s="7">
        <f>SUMIFS(NurserySupplement!$W:$W,NurserySupplement!$M:$M,K$4,NurserySupplement!$B:$B,B9)</f>
        <v>0</v>
      </c>
      <c r="L9" s="7"/>
      <c r="M9" s="7">
        <f>SUMIFS(HNPlaces!$W:$W,HNPlaces!$M:$M,M$4,HNPlaces!$Q:$Q,'April Payment'!$H9)</f>
        <v>0</v>
      </c>
      <c r="N9" s="7">
        <f>SUMIFS(HNPlaces!$W:$W,HNPlaces!$M:$M,N$4,HNPlaces!$Q:$Q,'April Payment'!$H9)</f>
        <v>0</v>
      </c>
      <c r="O9" s="7">
        <f>SUMIFS(HNPlaces!$W:$W,HNPlaces!$M:$M,O$4,HNPlaces!$Q:$Q,'April Payment'!$H9)</f>
        <v>0</v>
      </c>
      <c r="P9" s="7">
        <f>SUMIFS(HNPlaces!$W:$W,HNPlaces!$M:$M,P$4,HNPlaces!$Q:$Q,'April Payment'!$H9)</f>
        <v>0</v>
      </c>
      <c r="Q9" s="7">
        <f>SUMIFS(HNPlaces!$W:$W,HNPlaces!$M:$M,Q$4,HNPlaces!$Q:$Q,'April Payment'!$H9)</f>
        <v>0</v>
      </c>
      <c r="R9" s="7">
        <f>SUMIFS(HNPlaces!$W:$W,HNPlaces!$M:$M,R$4,HNPlaces!$Q:$Q,'April Payment'!$H9)</f>
        <v>0</v>
      </c>
      <c r="S9" s="7">
        <f>SUMIFS(HNPlaces!$W:$W,HNPlaces!$M:$M,S$4,HNPlaces!$Q:$Q,'April Payment'!$H9)</f>
        <v>0</v>
      </c>
      <c r="T9" s="7">
        <f>SUMIFS(HNTopUp!$W:$W,HNTopUp!$M:$M,T$4,HNTopUp!B:B,'April Payment'!B9)</f>
        <v>0</v>
      </c>
      <c r="U9" s="7">
        <f>SUMIFS(HNTopUp!$W:$W,HNTopUp!$M:$M,U$4,HNTopUp!B:B,'April Payment'!B9)</f>
        <v>19697.541538461537</v>
      </c>
      <c r="V9" s="7">
        <f>SUMIFS(HNTopUp!$W:$W,HNTopUp!$M:$M,V$4,HNTopUp!$B:$B,'April Payment'!$B9)</f>
        <v>0</v>
      </c>
      <c r="W9" s="7">
        <f>SUMIFS(HNTopUp!$W:$W,HNTopUp!$M:$M,W$4,HNTopUp!$B:$B,'April Payment'!$B9)</f>
        <v>0</v>
      </c>
      <c r="X9" s="7">
        <f>SUMIFS(HNTopUp!$W:$W,HNTopUp!$M:$M,X$4,HNTopUp!$B:$B,'April Payment'!$B9)</f>
        <v>0</v>
      </c>
      <c r="Y9" s="7">
        <f>SUMIFS(HNTopUp!$W:$W,HNTopUp!$M:$M,Y$4,HNTopUp!$B:$B,'April Payment'!$B9)</f>
        <v>0</v>
      </c>
      <c r="Z9" s="7">
        <f>SUMIFS(HNTopUp!$W:$W,HNTopUp!$M:$M,Z$4,HNTopUp!$B:$B,'April Payment'!$B9)</f>
        <v>0</v>
      </c>
      <c r="AA9" s="7">
        <f>SUMIFS(POST16!$W:$W,POST16!$M:$M,AA$4,POST16!$Q:$Q,'April Payment'!$H9)</f>
        <v>0</v>
      </c>
      <c r="AB9" s="7">
        <f>SUMIFS(POST16!$W:$W,POST16!$M:$M,AB$4,POST16!$Q:$Q,'April Payment'!$H9)</f>
        <v>0</v>
      </c>
      <c r="AC9" s="7">
        <f>SUMIFS(POST16!$W:$W,POST16!$M:$M,AC$4,POST16!$Q:$Q,'April Payment'!$H9)</f>
        <v>0</v>
      </c>
      <c r="AD9" s="7">
        <f>SUMIFS(POST16!$W:$W,POST16!$M:$M,AD$4,POST16!$Q:$Q,'April Payment'!$H9)</f>
        <v>0</v>
      </c>
      <c r="AE9" s="7">
        <f>SUMIFS(POST16!$W:$W,POST16!$M:$M,AE$4,POST16!$Q:$Q,'April Payment'!$H9)</f>
        <v>0</v>
      </c>
      <c r="AF9" s="7">
        <f>SUMIFS(MISC!$W:$W,MISC!$M:$M,AF$4,MISC!$Q:$Q,H9)</f>
        <v>0</v>
      </c>
      <c r="AG9" s="7">
        <f>SUMIFS(MISC!$W:$W,MISC!$M:$M,AG$4,MISC!$Q:$Q,H9)</f>
        <v>0</v>
      </c>
      <c r="AH9" s="7">
        <f>SUMIFS(SMHL!$W:$W,SMHL!$M:$M,AH$4,SMHL!$Q:$Q,'April Payment'!$H9)</f>
        <v>0</v>
      </c>
      <c r="AI9" s="7">
        <f>SUMIFS(PPG!$W:$W,PPG!$M:$M,AI$4,PPG!$Q:$Q,'April Payment'!$H9)</f>
        <v>10360</v>
      </c>
      <c r="AJ9" s="7">
        <f>SUMIFS(PPG!$W:$W,PPG!$M:$M,AJ$4,PPG!$Q:$Q,'April Payment'!$H9)</f>
        <v>0</v>
      </c>
      <c r="AK9" s="5">
        <f t="shared" si="1"/>
        <v>271973.33104952378</v>
      </c>
      <c r="AL9" s="119"/>
      <c r="AM9" s="364">
        <f>AK9</f>
        <v>271973.33104952378</v>
      </c>
      <c r="AO9" s="119"/>
      <c r="AP9" s="119"/>
      <c r="AQ9" s="121"/>
      <c r="AS9" s="383"/>
      <c r="AT9" s="7"/>
    </row>
    <row r="10" spans="1:54" x14ac:dyDescent="0.25">
      <c r="B10">
        <v>3022009</v>
      </c>
      <c r="C10">
        <v>2009</v>
      </c>
      <c r="D10" t="s">
        <v>253</v>
      </c>
      <c r="E10" t="s">
        <v>748</v>
      </c>
      <c r="H10" t="s">
        <v>254</v>
      </c>
      <c r="I10" t="s">
        <v>255</v>
      </c>
      <c r="J10" s="7">
        <f>IFERROR(_xlfn.XLOOKUP(H10,'APT 25-26'!D:D,'APT 25-26'!CQ:CQ),"")</f>
        <v>356321.05205096368</v>
      </c>
      <c r="K10" s="7">
        <f>SUMIFS(NurserySupplement!$W:$W,NurserySupplement!$M:$M,K$4,NurserySupplement!$B:$B,B10)</f>
        <v>0</v>
      </c>
      <c r="L10" s="7"/>
      <c r="M10" s="7">
        <f>SUMIFS(HNPlaces!$W:$W,HNPlaces!$M:$M,M$4,HNPlaces!$Q:$Q,'April Payment'!$H10)</f>
        <v>0</v>
      </c>
      <c r="N10" s="7">
        <f>SUMIFS(HNPlaces!$W:$W,HNPlaces!$M:$M,N$4,HNPlaces!$Q:$Q,'April Payment'!$H10)</f>
        <v>0</v>
      </c>
      <c r="O10" s="7">
        <f>SUMIFS(HNPlaces!$W:$W,HNPlaces!$M:$M,O$4,HNPlaces!$Q:$Q,'April Payment'!$H10)</f>
        <v>0</v>
      </c>
      <c r="P10" s="7">
        <f>SUMIFS(HNPlaces!$W:$W,HNPlaces!$M:$M,P$4,HNPlaces!$Q:$Q,'April Payment'!$H10)</f>
        <v>0</v>
      </c>
      <c r="Q10" s="7">
        <f>SUMIFS(HNPlaces!$W:$W,HNPlaces!$M:$M,Q$4,HNPlaces!$Q:$Q,'April Payment'!$H10)</f>
        <v>0</v>
      </c>
      <c r="R10" s="7">
        <f>SUMIFS(HNPlaces!$W:$W,HNPlaces!$M:$M,R$4,HNPlaces!$Q:$Q,'April Payment'!$H10)</f>
        <v>0</v>
      </c>
      <c r="S10" s="7">
        <f>SUMIFS(HNPlaces!$W:$W,HNPlaces!$M:$M,S$4,HNPlaces!$Q:$Q,'April Payment'!$H10)</f>
        <v>0</v>
      </c>
      <c r="T10" s="7">
        <f>SUMIFS(HNTopUp!$W:$W,HNTopUp!$M:$M,T$4,HNTopUp!B:B,'April Payment'!B10)</f>
        <v>0</v>
      </c>
      <c r="U10" s="7">
        <f>SUMIFS(HNTopUp!$W:$W,HNTopUp!$M:$M,U$4,HNTopUp!B:B,'April Payment'!B10)</f>
        <v>38543.560000000005</v>
      </c>
      <c r="V10" s="7">
        <f>SUMIFS(HNTopUp!$W:$W,HNTopUp!$M:$M,V$4,HNTopUp!$B:$B,'April Payment'!$B10)</f>
        <v>0</v>
      </c>
      <c r="W10" s="7">
        <f>SUMIFS(HNTopUp!$W:$W,HNTopUp!$M:$M,W$4,HNTopUp!$B:$B,'April Payment'!$B10)</f>
        <v>0</v>
      </c>
      <c r="X10" s="7">
        <f>SUMIFS(HNTopUp!$W:$W,HNTopUp!$M:$M,X$4,HNTopUp!$B:$B,'April Payment'!$B10)</f>
        <v>0</v>
      </c>
      <c r="Y10" s="7">
        <f>SUMIFS(HNTopUp!$W:$W,HNTopUp!$M:$M,Y$4,HNTopUp!$B:$B,'April Payment'!$B10)</f>
        <v>0</v>
      </c>
      <c r="Z10" s="7">
        <f>SUMIFS(HNTopUp!$W:$W,HNTopUp!$M:$M,Z$4,HNTopUp!$B:$B,'April Payment'!$B10)</f>
        <v>0</v>
      </c>
      <c r="AA10" s="7">
        <f>SUMIFS(POST16!$W:$W,POST16!$M:$M,AA$4,POST16!$Q:$Q,'April Payment'!$H10)</f>
        <v>0</v>
      </c>
      <c r="AB10" s="7">
        <f>SUMIFS(POST16!$W:$W,POST16!$M:$M,AB$4,POST16!$Q:$Q,'April Payment'!$H10)</f>
        <v>0</v>
      </c>
      <c r="AC10" s="7">
        <f>SUMIFS(POST16!$W:$W,POST16!$M:$M,AC$4,POST16!$Q:$Q,'April Payment'!$H10)</f>
        <v>0</v>
      </c>
      <c r="AD10" s="7">
        <f>SUMIFS(POST16!$W:$W,POST16!$M:$M,AD$4,POST16!$Q:$Q,'April Payment'!$H10)</f>
        <v>0</v>
      </c>
      <c r="AE10" s="7">
        <f>SUMIFS(POST16!$W:$W,POST16!$M:$M,AE$4,POST16!$Q:$Q,'April Payment'!$H10)</f>
        <v>0</v>
      </c>
      <c r="AF10" s="7">
        <f>SUMIFS(MISC!$W:$W,MISC!$M:$M,AF$4,MISC!$Q:$Q,H10)</f>
        <v>0</v>
      </c>
      <c r="AG10" s="7">
        <f>SUMIFS(MISC!$W:$W,MISC!$M:$M,AG$4,MISC!$Q:$Q,H10)</f>
        <v>0</v>
      </c>
      <c r="AH10" s="7">
        <f>SUMIFS(SMHL!$W:$W,SMHL!$M:$M,AH$4,SMHL!$Q:$Q,'April Payment'!$H10)</f>
        <v>0</v>
      </c>
      <c r="AI10" s="7">
        <f>SUMIFS(PPG!$W:$W,PPG!$M:$M,AI$4,PPG!$Q:$Q,'April Payment'!$H10)</f>
        <v>31529</v>
      </c>
      <c r="AJ10" s="7">
        <f>SUMIFS(PPG!$W:$W,PPG!$M:$M,AJ$4,PPG!$Q:$Q,'April Payment'!$H10)</f>
        <v>0</v>
      </c>
      <c r="AK10" s="5">
        <f t="shared" si="1"/>
        <v>426393.61205096368</v>
      </c>
      <c r="AL10" s="119">
        <v>426392.61205096368</v>
      </c>
      <c r="AM10" s="364">
        <f>AK10-AL10</f>
        <v>1</v>
      </c>
      <c r="AN10" s="5"/>
      <c r="AO10" s="119">
        <v>394481.83541806322</v>
      </c>
      <c r="AP10" s="119">
        <v>238624.14</v>
      </c>
      <c r="AQ10" s="121">
        <v>633105.97541806323</v>
      </c>
      <c r="AR10" s="119">
        <v>238624.14</v>
      </c>
      <c r="AS10" s="49">
        <v>187769.47205096367</v>
      </c>
      <c r="AT10" s="481">
        <v>187768.47205096367</v>
      </c>
      <c r="AU10" s="463">
        <v>426392.61205096368</v>
      </c>
      <c r="AV10" s="5">
        <v>1</v>
      </c>
      <c r="AW10" s="286"/>
      <c r="AX10" s="49"/>
      <c r="AZ10" s="119">
        <f>AT10</f>
        <v>187768.47205096367</v>
      </c>
    </row>
    <row r="11" spans="1:54" x14ac:dyDescent="0.25">
      <c r="B11">
        <v>3022011</v>
      </c>
      <c r="C11">
        <v>2011</v>
      </c>
      <c r="D11" t="s">
        <v>46</v>
      </c>
      <c r="E11" t="s">
        <v>748</v>
      </c>
      <c r="H11" t="s">
        <v>47</v>
      </c>
      <c r="I11" t="s">
        <v>48</v>
      </c>
      <c r="J11" s="7">
        <f>IFERROR(_xlfn.XLOOKUP(H11,'APT 25-26'!D:D,'APT 25-26'!CQ:CQ),"")</f>
        <v>181104.46911193631</v>
      </c>
      <c r="K11" s="7">
        <f>SUMIFS(NurserySupplement!$W:$W,NurserySupplement!$M:$M,K$4,NurserySupplement!$B:$B,B11)</f>
        <v>0</v>
      </c>
      <c r="L11" s="7"/>
      <c r="M11" s="7">
        <f>SUMIFS(HNPlaces!$W:$W,HNPlaces!$M:$M,M$4,HNPlaces!$Q:$Q,'April Payment'!$H11)</f>
        <v>0</v>
      </c>
      <c r="N11" s="7">
        <f>SUMIFS(HNPlaces!$W:$W,HNPlaces!$M:$M,N$4,HNPlaces!$Q:$Q,'April Payment'!$H11)</f>
        <v>0</v>
      </c>
      <c r="O11" s="7">
        <f>SUMIFS(HNPlaces!$W:$W,HNPlaces!$M:$M,O$4,HNPlaces!$Q:$Q,'April Payment'!$H11)</f>
        <v>0</v>
      </c>
      <c r="P11" s="7">
        <f>SUMIFS(HNPlaces!$W:$W,HNPlaces!$M:$M,P$4,HNPlaces!$Q:$Q,'April Payment'!$H11)</f>
        <v>0</v>
      </c>
      <c r="Q11" s="7">
        <f>SUMIFS(HNPlaces!$W:$W,HNPlaces!$M:$M,Q$4,HNPlaces!$Q:$Q,'April Payment'!$H11)</f>
        <v>0</v>
      </c>
      <c r="R11" s="7">
        <f>SUMIFS(HNPlaces!$W:$W,HNPlaces!$M:$M,R$4,HNPlaces!$Q:$Q,'April Payment'!$H11)</f>
        <v>0</v>
      </c>
      <c r="S11" s="7">
        <f>SUMIFS(HNPlaces!$W:$W,HNPlaces!$M:$M,S$4,HNPlaces!$Q:$Q,'April Payment'!$H11)</f>
        <v>0</v>
      </c>
      <c r="T11" s="7">
        <f>SUMIFS(HNTopUp!$W:$W,HNTopUp!$M:$M,T$4,HNTopUp!B:B,'April Payment'!B11)</f>
        <v>0</v>
      </c>
      <c r="U11" s="7">
        <f>SUMIFS(HNTopUp!$W:$W,HNTopUp!$M:$M,U$4,HNTopUp!B:B,'April Payment'!B11)</f>
        <v>15737.538461538461</v>
      </c>
      <c r="V11" s="7">
        <f>SUMIFS(HNTopUp!$W:$W,HNTopUp!$M:$M,V$4,HNTopUp!$B:$B,'April Payment'!$B11)</f>
        <v>0</v>
      </c>
      <c r="W11" s="7">
        <f>SUMIFS(HNTopUp!$W:$W,HNTopUp!$M:$M,W$4,HNTopUp!$B:$B,'April Payment'!$B11)</f>
        <v>0</v>
      </c>
      <c r="X11" s="7">
        <f>SUMIFS(HNTopUp!$W:$W,HNTopUp!$M:$M,X$4,HNTopUp!$B:$B,'April Payment'!$B11)</f>
        <v>0</v>
      </c>
      <c r="Y11" s="7">
        <f>SUMIFS(HNTopUp!$W:$W,HNTopUp!$M:$M,Y$4,HNTopUp!$B:$B,'April Payment'!$B11)</f>
        <v>0</v>
      </c>
      <c r="Z11" s="7">
        <f>SUMIFS(HNTopUp!$W:$W,HNTopUp!$M:$M,Z$4,HNTopUp!$B:$B,'April Payment'!$B11)</f>
        <v>0</v>
      </c>
      <c r="AA11" s="7">
        <f>SUMIFS(POST16!$W:$W,POST16!$M:$M,AA$4,POST16!$Q:$Q,'April Payment'!$H11)</f>
        <v>0</v>
      </c>
      <c r="AB11" s="7">
        <f>SUMIFS(POST16!$W:$W,POST16!$M:$M,AB$4,POST16!$Q:$Q,'April Payment'!$H11)</f>
        <v>0</v>
      </c>
      <c r="AC11" s="7">
        <f>SUMIFS(POST16!$W:$W,POST16!$M:$M,AC$4,POST16!$Q:$Q,'April Payment'!$H11)</f>
        <v>0</v>
      </c>
      <c r="AD11" s="7">
        <f>SUMIFS(POST16!$W:$W,POST16!$M:$M,AD$4,POST16!$Q:$Q,'April Payment'!$H11)</f>
        <v>0</v>
      </c>
      <c r="AE11" s="7">
        <f>SUMIFS(POST16!$W:$W,POST16!$M:$M,AE$4,POST16!$Q:$Q,'April Payment'!$H11)</f>
        <v>0</v>
      </c>
      <c r="AF11" s="7">
        <f>SUMIFS(MISC!$W:$W,MISC!$M:$M,AF$4,MISC!$Q:$Q,H11)</f>
        <v>0</v>
      </c>
      <c r="AG11" s="7">
        <f>SUMIFS(MISC!$W:$W,MISC!$M:$M,AG$4,MISC!$Q:$Q,H11)</f>
        <v>0</v>
      </c>
      <c r="AH11" s="7">
        <f>SUMIFS(SMHL!$W:$W,SMHL!$M:$M,AH$4,SMHL!$Q:$Q,'April Payment'!$H11)</f>
        <v>0</v>
      </c>
      <c r="AI11" s="7">
        <f>SUMIFS(PPG!$W:$W,PPG!$M:$M,AI$4,PPG!$Q:$Q,'April Payment'!$H11)</f>
        <v>15074</v>
      </c>
      <c r="AJ11" s="7">
        <f>SUMIFS(PPG!$W:$W,PPG!$M:$M,AJ$4,PPG!$Q:$Q,'April Payment'!$H11)</f>
        <v>0</v>
      </c>
      <c r="AK11" s="5">
        <f t="shared" si="1"/>
        <v>211916.00757347478</v>
      </c>
      <c r="AL11" s="119">
        <v>120170.86333333339</v>
      </c>
      <c r="AM11" s="364">
        <f>AK11-AL11</f>
        <v>91745.144240141395</v>
      </c>
      <c r="AO11" s="119">
        <v>39358.453333333367</v>
      </c>
      <c r="AP11" s="119">
        <v>80812.410000000018</v>
      </c>
      <c r="AQ11" s="121">
        <v>120170.86333333339</v>
      </c>
      <c r="AR11" s="119">
        <v>80812.410000000018</v>
      </c>
      <c r="AS11" s="49">
        <v>131103.59757347475</v>
      </c>
      <c r="AT11" s="481">
        <v>39358.453333333367</v>
      </c>
      <c r="AU11" s="463">
        <v>120170.86333333339</v>
      </c>
      <c r="AV11" s="5">
        <v>91745.144240141395</v>
      </c>
      <c r="AW11" s="286"/>
      <c r="AX11" s="49"/>
      <c r="AZ11" s="119">
        <f>AT11</f>
        <v>39358.453333333367</v>
      </c>
    </row>
    <row r="12" spans="1:54" x14ac:dyDescent="0.25">
      <c r="B12">
        <v>3022014</v>
      </c>
      <c r="C12">
        <v>2014</v>
      </c>
      <c r="D12" t="s">
        <v>23813</v>
      </c>
      <c r="H12" t="s">
        <v>92</v>
      </c>
      <c r="I12" t="s">
        <v>93</v>
      </c>
      <c r="J12" s="7">
        <f>IFERROR(_xlfn.XLOOKUP(H12,'APT 25-26'!D:D,'APT 25-26'!CQ:CQ),"")</f>
        <v>561776.48661643756</v>
      </c>
      <c r="K12" s="7">
        <f>SUMIFS(NurserySupplement!$W:$W,NurserySupplement!$M:$M,K$4,NurserySupplement!$B:$B,B12)</f>
        <v>0</v>
      </c>
      <c r="L12" s="7"/>
      <c r="M12" s="7">
        <f>SUMIFS(HNPlaces!$W:$W,HNPlaces!$M:$M,M$4,HNPlaces!$Q:$Q,'April Payment'!$H12)</f>
        <v>0</v>
      </c>
      <c r="N12" s="7">
        <f>SUMIFS(HNPlaces!$W:$W,HNPlaces!$M:$M,N$4,HNPlaces!$Q:$Q,'April Payment'!$H12)</f>
        <v>0</v>
      </c>
      <c r="O12" s="7">
        <f>SUMIFS(HNPlaces!$W:$W,HNPlaces!$M:$M,O$4,HNPlaces!$Q:$Q,'April Payment'!$H12)</f>
        <v>0</v>
      </c>
      <c r="P12" s="7">
        <f>SUMIFS(HNPlaces!$W:$W,HNPlaces!$M:$M,P$4,HNPlaces!$Q:$Q,'April Payment'!$H12)</f>
        <v>0</v>
      </c>
      <c r="Q12" s="7">
        <f>SUMIFS(HNPlaces!$W:$W,HNPlaces!$M:$M,Q$4,HNPlaces!$Q:$Q,'April Payment'!$H12)</f>
        <v>0</v>
      </c>
      <c r="R12" s="7">
        <f>SUMIFS(HNPlaces!$W:$W,HNPlaces!$M:$M,R$4,HNPlaces!$Q:$Q,'April Payment'!$H12)</f>
        <v>4615.3846153846152</v>
      </c>
      <c r="S12" s="7">
        <f>SUMIFS(HNPlaces!$W:$W,HNPlaces!$M:$M,S$4,HNPlaces!$Q:$Q,'April Payment'!$H12)</f>
        <v>0</v>
      </c>
      <c r="T12" s="7">
        <f>SUMIFS(HNTopUp!$W:$W,HNTopUp!$M:$M,T$4,HNTopUp!B:B,'April Payment'!B12)</f>
        <v>0</v>
      </c>
      <c r="U12" s="7">
        <f>SUMIFS(HNTopUp!$W:$W,HNTopUp!$M:$M,U$4,HNTopUp!B:B,'April Payment'!B12)</f>
        <v>36710.923589743586</v>
      </c>
      <c r="V12" s="7">
        <f>SUMIFS(HNTopUp!$W:$W,HNTopUp!$M:$M,V$4,HNTopUp!$B:$B,'April Payment'!$B12)</f>
        <v>0</v>
      </c>
      <c r="W12" s="7">
        <f>SUMIFS(HNTopUp!$W:$W,HNTopUp!$M:$M,W$4,HNTopUp!$B:$B,'April Payment'!$B12)</f>
        <v>19823.076923076922</v>
      </c>
      <c r="X12" s="7">
        <f>SUMIFS(HNTopUp!$W:$W,HNTopUp!$M:$M,X$4,HNTopUp!$B:$B,'April Payment'!$B12)</f>
        <v>0</v>
      </c>
      <c r="Y12" s="7">
        <f>SUMIFS(HNTopUp!$W:$W,HNTopUp!$M:$M,Y$4,HNTopUp!$B:$B,'April Payment'!$B12)</f>
        <v>0</v>
      </c>
      <c r="Z12" s="7">
        <f>SUMIFS(HNTopUp!$W:$W,HNTopUp!$M:$M,Z$4,HNTopUp!$B:$B,'April Payment'!$B12)</f>
        <v>0</v>
      </c>
      <c r="AA12" s="7">
        <f>SUMIFS(POST16!$W:$W,POST16!$M:$M,AA$4,POST16!$Q:$Q,'April Payment'!$H12)</f>
        <v>0</v>
      </c>
      <c r="AB12" s="7">
        <f>SUMIFS(POST16!$W:$W,POST16!$M:$M,AB$4,POST16!$Q:$Q,'April Payment'!$H12)</f>
        <v>0</v>
      </c>
      <c r="AC12" s="7">
        <f>SUMIFS(POST16!$W:$W,POST16!$M:$M,AC$4,POST16!$Q:$Q,'April Payment'!$H12)</f>
        <v>0</v>
      </c>
      <c r="AD12" s="7">
        <f>SUMIFS(POST16!$W:$W,POST16!$M:$M,AD$4,POST16!$Q:$Q,'April Payment'!$H12)</f>
        <v>0</v>
      </c>
      <c r="AE12" s="7">
        <f>SUMIFS(POST16!$W:$W,POST16!$M:$M,AE$4,POST16!$Q:$Q,'April Payment'!$H12)</f>
        <v>0</v>
      </c>
      <c r="AF12" s="7">
        <f>SUMIFS(MISC!$W:$W,MISC!$M:$M,AF$4,MISC!$Q:$Q,H12)</f>
        <v>0</v>
      </c>
      <c r="AG12" s="7">
        <f>SUMIFS(MISC!$W:$W,MISC!$M:$M,AG$4,MISC!$Q:$Q,H12)</f>
        <v>0</v>
      </c>
      <c r="AH12" s="7">
        <f>SUMIFS(SMHL!$W:$W,SMHL!$M:$M,AH$4,SMHL!$Q:$Q,'April Payment'!$H12)</f>
        <v>0</v>
      </c>
      <c r="AI12" s="7">
        <f>SUMIFS(PPG!$W:$W,PPG!$M:$M,AI$4,PPG!$Q:$Q,'April Payment'!$H12)</f>
        <v>65764</v>
      </c>
      <c r="AJ12" s="7">
        <f>SUMIFS(PPG!$W:$W,PPG!$M:$M,AJ$4,PPG!$Q:$Q,'April Payment'!$H12)</f>
        <v>0</v>
      </c>
      <c r="AK12" s="5">
        <f t="shared" si="1"/>
        <v>688689.87174464262</v>
      </c>
      <c r="AL12" s="119"/>
      <c r="AM12" s="364">
        <f>AK12</f>
        <v>688689.87174464262</v>
      </c>
      <c r="AO12" s="119" t="s">
        <v>398</v>
      </c>
      <c r="AP12" s="119"/>
      <c r="AQ12" s="121"/>
      <c r="AS12" s="383"/>
      <c r="AT12" s="5"/>
      <c r="AV12" s="286"/>
      <c r="AW12" s="286"/>
    </row>
    <row r="13" spans="1:54" x14ac:dyDescent="0.25">
      <c r="B13">
        <v>3022015</v>
      </c>
      <c r="C13">
        <v>2015</v>
      </c>
      <c r="D13" t="s">
        <v>241</v>
      </c>
      <c r="E13" t="s">
        <v>748</v>
      </c>
      <c r="H13" t="s">
        <v>242</v>
      </c>
      <c r="I13" t="s">
        <v>243</v>
      </c>
      <c r="J13" s="7">
        <f>IFERROR(_xlfn.XLOOKUP(H13,'APT 25-26'!D:D,'APT 25-26'!CQ:CQ),"")</f>
        <v>187017.11230487033</v>
      </c>
      <c r="K13" s="7">
        <f>SUMIFS(NurserySupplement!$W:$W,NurserySupplement!$M:$M,K$4,NurserySupplement!$B:$B,B13)</f>
        <v>0</v>
      </c>
      <c r="L13" s="7"/>
      <c r="M13" s="7">
        <f>SUMIFS(HNPlaces!$W:$W,HNPlaces!$M:$M,M$4,HNPlaces!$Q:$Q,'April Payment'!$H13)</f>
        <v>0</v>
      </c>
      <c r="N13" s="7">
        <f>SUMIFS(HNPlaces!$W:$W,HNPlaces!$M:$M,N$4,HNPlaces!$Q:$Q,'April Payment'!$H13)</f>
        <v>0</v>
      </c>
      <c r="O13" s="7">
        <f>SUMIFS(HNPlaces!$W:$W,HNPlaces!$M:$M,O$4,HNPlaces!$Q:$Q,'April Payment'!$H13)</f>
        <v>0</v>
      </c>
      <c r="P13" s="7">
        <f>SUMIFS(HNPlaces!$W:$W,HNPlaces!$M:$M,P$4,HNPlaces!$Q:$Q,'April Payment'!$H13)</f>
        <v>0</v>
      </c>
      <c r="Q13" s="7">
        <f>SUMIFS(HNPlaces!$W:$W,HNPlaces!$M:$M,Q$4,HNPlaces!$Q:$Q,'April Payment'!$H13)</f>
        <v>0</v>
      </c>
      <c r="R13" s="7">
        <f>SUMIFS(HNPlaces!$W:$W,HNPlaces!$M:$M,R$4,HNPlaces!$Q:$Q,'April Payment'!$H13)</f>
        <v>14769.23076923077</v>
      </c>
      <c r="S13" s="7">
        <f>SUMIFS(HNPlaces!$W:$W,HNPlaces!$M:$M,S$4,HNPlaces!$Q:$Q,'April Payment'!$H13)</f>
        <v>0</v>
      </c>
      <c r="T13" s="7">
        <f>SUMIFS(HNTopUp!$W:$W,HNTopUp!$M:$M,T$4,HNTopUp!B:B,'April Payment'!B13)</f>
        <v>0</v>
      </c>
      <c r="U13" s="7">
        <f>SUMIFS(HNTopUp!$W:$W,HNTopUp!$M:$M,U$4,HNTopUp!B:B,'April Payment'!B13)</f>
        <v>17117.846153846152</v>
      </c>
      <c r="V13" s="7">
        <f>SUMIFS(HNTopUp!$W:$W,HNTopUp!$M:$M,V$4,HNTopUp!$B:$B,'April Payment'!$B13)</f>
        <v>0</v>
      </c>
      <c r="W13" s="7">
        <f>SUMIFS(HNTopUp!$W:$W,HNTopUp!$M:$M,W$4,HNTopUp!$B:$B,'April Payment'!$B13)</f>
        <v>40311.384615384617</v>
      </c>
      <c r="X13" s="7">
        <f>SUMIFS(HNTopUp!$W:$W,HNTopUp!$M:$M,X$4,HNTopUp!$B:$B,'April Payment'!$B13)</f>
        <v>0</v>
      </c>
      <c r="Y13" s="7">
        <f>SUMIFS(HNTopUp!$W:$W,HNTopUp!$M:$M,Y$4,HNTopUp!$B:$B,'April Payment'!$B13)</f>
        <v>0</v>
      </c>
      <c r="Z13" s="7">
        <f>SUMIFS(HNTopUp!$W:$W,HNTopUp!$M:$M,Z$4,HNTopUp!$B:$B,'April Payment'!$B13)</f>
        <v>0</v>
      </c>
      <c r="AA13" s="7">
        <f>SUMIFS(POST16!$W:$W,POST16!$M:$M,AA$4,POST16!$Q:$Q,'April Payment'!$H13)</f>
        <v>0</v>
      </c>
      <c r="AB13" s="7">
        <f>SUMIFS(POST16!$W:$W,POST16!$M:$M,AB$4,POST16!$Q:$Q,'April Payment'!$H13)</f>
        <v>0</v>
      </c>
      <c r="AC13" s="7">
        <f>SUMIFS(POST16!$W:$W,POST16!$M:$M,AC$4,POST16!$Q:$Q,'April Payment'!$H13)</f>
        <v>0</v>
      </c>
      <c r="AD13" s="7">
        <f>SUMIFS(POST16!$W:$W,POST16!$M:$M,AD$4,POST16!$Q:$Q,'April Payment'!$H13)</f>
        <v>0</v>
      </c>
      <c r="AE13" s="7">
        <f>SUMIFS(POST16!$W:$W,POST16!$M:$M,AE$4,POST16!$Q:$Q,'April Payment'!$H13)</f>
        <v>0</v>
      </c>
      <c r="AF13" s="7">
        <f>SUMIFS(MISC!$W:$W,MISC!$M:$M,AF$4,MISC!$Q:$Q,H13)</f>
        <v>0</v>
      </c>
      <c r="AG13" s="7">
        <f>SUMIFS(MISC!$W:$W,MISC!$M:$M,AG$4,MISC!$Q:$Q,H13)</f>
        <v>0</v>
      </c>
      <c r="AH13" s="7">
        <f>SUMIFS(SMHL!$W:$W,SMHL!$M:$M,AH$4,SMHL!$Q:$Q,'April Payment'!$H13)</f>
        <v>0</v>
      </c>
      <c r="AI13" s="7">
        <f>SUMIFS(PPG!$W:$W,PPG!$M:$M,AI$4,PPG!$Q:$Q,'April Payment'!$H13)</f>
        <v>26174</v>
      </c>
      <c r="AJ13" s="7">
        <f>SUMIFS(PPG!$W:$W,PPG!$M:$M,AJ$4,PPG!$Q:$Q,'April Payment'!$H13)</f>
        <v>0</v>
      </c>
      <c r="AK13" s="5">
        <f t="shared" si="1"/>
        <v>285389.57384333189</v>
      </c>
      <c r="AL13" s="119">
        <v>285388.57384333189</v>
      </c>
      <c r="AM13" s="364">
        <f>AK13-AL13</f>
        <v>1</v>
      </c>
      <c r="AN13" s="5"/>
      <c r="AO13" s="119">
        <v>287741.55008931807</v>
      </c>
      <c r="AP13" s="119">
        <v>169476.37999999998</v>
      </c>
      <c r="AQ13" s="121">
        <v>457217.93008931808</v>
      </c>
      <c r="AR13" s="119">
        <v>169476.37999999998</v>
      </c>
      <c r="AS13" s="49">
        <v>115913.19384333192</v>
      </c>
      <c r="AT13" s="481">
        <v>115912.19384333192</v>
      </c>
      <c r="AU13" s="463">
        <v>285388.57384333189</v>
      </c>
      <c r="AV13" s="5">
        <v>1</v>
      </c>
      <c r="AW13" s="286"/>
      <c r="AX13" s="49"/>
      <c r="AZ13" s="119">
        <f>AT13</f>
        <v>115912.19384333192</v>
      </c>
    </row>
    <row r="14" spans="1:54" x14ac:dyDescent="0.25">
      <c r="B14">
        <v>3022016</v>
      </c>
      <c r="C14">
        <v>2016</v>
      </c>
      <c r="D14" t="s">
        <v>160</v>
      </c>
      <c r="E14" t="s">
        <v>748</v>
      </c>
      <c r="H14" t="s">
        <v>161</v>
      </c>
      <c r="I14" t="s">
        <v>162</v>
      </c>
      <c r="J14" s="7">
        <f>IFERROR(_xlfn.XLOOKUP(H14,'APT 25-26'!D:D,'APT 25-26'!CQ:CQ),"")</f>
        <v>184046.15314068011</v>
      </c>
      <c r="K14" s="7">
        <f>SUMIFS(NurserySupplement!$W:$W,NurserySupplement!$M:$M,K$4,NurserySupplement!$B:$B,B14)</f>
        <v>0</v>
      </c>
      <c r="L14" s="7"/>
      <c r="M14" s="7">
        <f>SUMIFS(HNPlaces!$W:$W,HNPlaces!$M:$M,M$4,HNPlaces!$Q:$Q,'April Payment'!$H14)</f>
        <v>0</v>
      </c>
      <c r="N14" s="7">
        <f>SUMIFS(HNPlaces!$W:$W,HNPlaces!$M:$M,N$4,HNPlaces!$Q:$Q,'April Payment'!$H14)</f>
        <v>0</v>
      </c>
      <c r="O14" s="7">
        <f>SUMIFS(HNPlaces!$W:$W,HNPlaces!$M:$M,O$4,HNPlaces!$Q:$Q,'April Payment'!$H14)</f>
        <v>0</v>
      </c>
      <c r="P14" s="7">
        <f>SUMIFS(HNPlaces!$W:$W,HNPlaces!$M:$M,P$4,HNPlaces!$Q:$Q,'April Payment'!$H14)</f>
        <v>0</v>
      </c>
      <c r="Q14" s="7">
        <f>SUMIFS(HNPlaces!$W:$W,HNPlaces!$M:$M,Q$4,HNPlaces!$Q:$Q,'April Payment'!$H14)</f>
        <v>0</v>
      </c>
      <c r="R14" s="7">
        <f>SUMIFS(HNPlaces!$W:$W,HNPlaces!$M:$M,R$4,HNPlaces!$Q:$Q,'April Payment'!$H14)</f>
        <v>0</v>
      </c>
      <c r="S14" s="7">
        <f>SUMIFS(HNPlaces!$W:$W,HNPlaces!$M:$M,S$4,HNPlaces!$Q:$Q,'April Payment'!$H14)</f>
        <v>0</v>
      </c>
      <c r="T14" s="7">
        <f>SUMIFS(HNTopUp!$W:$W,HNTopUp!$M:$M,T$4,HNTopUp!B:B,'April Payment'!B14)</f>
        <v>0</v>
      </c>
      <c r="U14" s="7">
        <f>SUMIFS(HNTopUp!$W:$W,HNTopUp!$M:$M,U$4,HNTopUp!B:B,'April Payment'!B14)</f>
        <v>14472.550769230769</v>
      </c>
      <c r="V14" s="7">
        <f>SUMIFS(HNTopUp!$W:$W,HNTopUp!$M:$M,V$4,HNTopUp!$B:$B,'April Payment'!$B14)</f>
        <v>0</v>
      </c>
      <c r="W14" s="7">
        <f>SUMIFS(HNTopUp!$W:$W,HNTopUp!$M:$M,W$4,HNTopUp!$B:$B,'April Payment'!$B14)</f>
        <v>0</v>
      </c>
      <c r="X14" s="7">
        <f>SUMIFS(HNTopUp!$W:$W,HNTopUp!$M:$M,X$4,HNTopUp!$B:$B,'April Payment'!$B14)</f>
        <v>0</v>
      </c>
      <c r="Y14" s="7">
        <f>SUMIFS(HNTopUp!$W:$W,HNTopUp!$M:$M,Y$4,HNTopUp!$B:$B,'April Payment'!$B14)</f>
        <v>0</v>
      </c>
      <c r="Z14" s="7">
        <f>SUMIFS(HNTopUp!$W:$W,HNTopUp!$M:$M,Z$4,HNTopUp!$B:$B,'April Payment'!$B14)</f>
        <v>0</v>
      </c>
      <c r="AA14" s="7">
        <f>SUMIFS(POST16!$W:$W,POST16!$M:$M,AA$4,POST16!$Q:$Q,'April Payment'!$H14)</f>
        <v>0</v>
      </c>
      <c r="AB14" s="7">
        <f>SUMIFS(POST16!$W:$W,POST16!$M:$M,AB$4,POST16!$Q:$Q,'April Payment'!$H14)</f>
        <v>0</v>
      </c>
      <c r="AC14" s="7">
        <f>SUMIFS(POST16!$W:$W,POST16!$M:$M,AC$4,POST16!$Q:$Q,'April Payment'!$H14)</f>
        <v>0</v>
      </c>
      <c r="AD14" s="7">
        <f>SUMIFS(POST16!$W:$W,POST16!$M:$M,AD$4,POST16!$Q:$Q,'April Payment'!$H14)</f>
        <v>0</v>
      </c>
      <c r="AE14" s="7">
        <f>SUMIFS(POST16!$W:$W,POST16!$M:$M,AE$4,POST16!$Q:$Q,'April Payment'!$H14)</f>
        <v>0</v>
      </c>
      <c r="AF14" s="7">
        <f>SUMIFS(MISC!$W:$W,MISC!$M:$M,AF$4,MISC!$Q:$Q,H14)</f>
        <v>0</v>
      </c>
      <c r="AG14" s="7">
        <f>SUMIFS(MISC!$W:$W,MISC!$M:$M,AG$4,MISC!$Q:$Q,H14)</f>
        <v>0</v>
      </c>
      <c r="AH14" s="7">
        <f>SUMIFS(SMHL!$W:$W,SMHL!$M:$M,AH$4,SMHL!$Q:$Q,'April Payment'!$H14)</f>
        <v>0</v>
      </c>
      <c r="AI14" s="7">
        <f>SUMIFS(PPG!$W:$W,PPG!$M:$M,AI$4,PPG!$Q:$Q,'April Payment'!$H14)</f>
        <v>11919</v>
      </c>
      <c r="AJ14" s="7">
        <f>SUMIFS(PPG!$W:$W,PPG!$M:$M,AJ$4,PPG!$Q:$Q,'April Payment'!$H14)</f>
        <v>0</v>
      </c>
      <c r="AK14" s="5">
        <f t="shared" si="1"/>
        <v>210437.70390991087</v>
      </c>
      <c r="AL14" s="119">
        <v>108403.36258120718</v>
      </c>
      <c r="AM14" s="364">
        <f>AK14-AL14</f>
        <v>102034.34132870368</v>
      </c>
      <c r="AO14" s="119">
        <v>17803.632581207203</v>
      </c>
      <c r="AP14" s="119">
        <v>90599.729999999981</v>
      </c>
      <c r="AQ14" s="121">
        <v>108403.36258120718</v>
      </c>
      <c r="AR14" s="119">
        <v>90599.729999999981</v>
      </c>
      <c r="AS14" s="49">
        <v>119837.97390991088</v>
      </c>
      <c r="AT14" s="481">
        <v>17803.632581207203</v>
      </c>
      <c r="AU14" s="463">
        <v>108403.36258120718</v>
      </c>
      <c r="AV14" s="5">
        <v>102034.34132870368</v>
      </c>
      <c r="AW14" s="286"/>
      <c r="AX14" s="49"/>
      <c r="AZ14" s="119">
        <f>AT14</f>
        <v>17803.632581207203</v>
      </c>
    </row>
    <row r="15" spans="1:54" x14ac:dyDescent="0.25">
      <c r="B15">
        <v>3022017</v>
      </c>
      <c r="C15">
        <v>2017</v>
      </c>
      <c r="D15" t="s">
        <v>61</v>
      </c>
      <c r="E15" t="s">
        <v>748</v>
      </c>
      <c r="H15" t="s">
        <v>62</v>
      </c>
      <c r="I15" t="s">
        <v>63</v>
      </c>
      <c r="J15" s="7">
        <f>IFERROR(_xlfn.XLOOKUP(H15,'APT 25-26'!D:D,'APT 25-26'!CQ:CQ),"")</f>
        <v>343658.00989575352</v>
      </c>
      <c r="K15" s="7">
        <f>SUMIFS(NurserySupplement!$W:$W,NurserySupplement!$M:$M,K$4,NurserySupplement!$B:$B,B15)</f>
        <v>0</v>
      </c>
      <c r="L15" s="7"/>
      <c r="M15" s="7">
        <f>SUMIFS(HNPlaces!$W:$W,HNPlaces!$M:$M,M$4,HNPlaces!$Q:$Q,'April Payment'!$H15)</f>
        <v>0</v>
      </c>
      <c r="N15" s="7">
        <f>SUMIFS(HNPlaces!$W:$W,HNPlaces!$M:$M,N$4,HNPlaces!$Q:$Q,'April Payment'!$H15)</f>
        <v>0</v>
      </c>
      <c r="O15" s="7">
        <f>SUMIFS(HNPlaces!$W:$W,HNPlaces!$M:$M,O$4,HNPlaces!$Q:$Q,'April Payment'!$H15)</f>
        <v>0</v>
      </c>
      <c r="P15" s="7">
        <f>SUMIFS(HNPlaces!$W:$W,HNPlaces!$M:$M,P$4,HNPlaces!$Q:$Q,'April Payment'!$H15)</f>
        <v>0</v>
      </c>
      <c r="Q15" s="7">
        <f>SUMIFS(HNPlaces!$W:$W,HNPlaces!$M:$M,Q$4,HNPlaces!$Q:$Q,'April Payment'!$H15)</f>
        <v>0</v>
      </c>
      <c r="R15" s="7">
        <f>SUMIFS(HNPlaces!$W:$W,HNPlaces!$M:$M,R$4,HNPlaces!$Q:$Q,'April Payment'!$H15)</f>
        <v>0</v>
      </c>
      <c r="S15" s="7">
        <f>SUMIFS(HNPlaces!$W:$W,HNPlaces!$M:$M,S$4,HNPlaces!$Q:$Q,'April Payment'!$H15)</f>
        <v>0</v>
      </c>
      <c r="T15" s="7">
        <f>SUMIFS(HNTopUp!$W:$W,HNTopUp!$M:$M,T$4,HNTopUp!B:B,'April Payment'!B15)</f>
        <v>0</v>
      </c>
      <c r="U15" s="7">
        <f>SUMIFS(HNTopUp!$W:$W,HNTopUp!$M:$M,U$4,HNTopUp!B:B,'April Payment'!B15)</f>
        <v>36356.051282051281</v>
      </c>
      <c r="V15" s="7">
        <f>SUMIFS(HNTopUp!$W:$W,HNTopUp!$M:$M,V$4,HNTopUp!$B:$B,'April Payment'!$B15)</f>
        <v>0</v>
      </c>
      <c r="W15" s="7">
        <f>SUMIFS(HNTopUp!$W:$W,HNTopUp!$M:$M,W$4,HNTopUp!$B:$B,'April Payment'!$B15)</f>
        <v>0</v>
      </c>
      <c r="X15" s="7">
        <f>SUMIFS(HNTopUp!$W:$W,HNTopUp!$M:$M,X$4,HNTopUp!$B:$B,'April Payment'!$B15)</f>
        <v>0</v>
      </c>
      <c r="Y15" s="7">
        <f>SUMIFS(HNTopUp!$W:$W,HNTopUp!$M:$M,Y$4,HNTopUp!$B:$B,'April Payment'!$B15)</f>
        <v>0</v>
      </c>
      <c r="Z15" s="7">
        <f>SUMIFS(HNTopUp!$W:$W,HNTopUp!$M:$M,Z$4,HNTopUp!$B:$B,'April Payment'!$B15)</f>
        <v>0</v>
      </c>
      <c r="AA15" s="7">
        <f>SUMIFS(POST16!$W:$W,POST16!$M:$M,AA$4,POST16!$Q:$Q,'April Payment'!$H15)</f>
        <v>0</v>
      </c>
      <c r="AB15" s="7">
        <f>SUMIFS(POST16!$W:$W,POST16!$M:$M,AB$4,POST16!$Q:$Q,'April Payment'!$H15)</f>
        <v>0</v>
      </c>
      <c r="AC15" s="7">
        <f>SUMIFS(POST16!$W:$W,POST16!$M:$M,AC$4,POST16!$Q:$Q,'April Payment'!$H15)</f>
        <v>0</v>
      </c>
      <c r="AD15" s="7">
        <f>SUMIFS(POST16!$W:$W,POST16!$M:$M,AD$4,POST16!$Q:$Q,'April Payment'!$H15)</f>
        <v>0</v>
      </c>
      <c r="AE15" s="7">
        <f>SUMIFS(POST16!$W:$W,POST16!$M:$M,AE$4,POST16!$Q:$Q,'April Payment'!$H15)</f>
        <v>0</v>
      </c>
      <c r="AF15" s="7">
        <f>SUMIFS(MISC!$W:$W,MISC!$M:$M,AF$4,MISC!$Q:$Q,H15)</f>
        <v>0</v>
      </c>
      <c r="AG15" s="7">
        <f>SUMIFS(MISC!$W:$W,MISC!$M:$M,AG$4,MISC!$Q:$Q,H15)</f>
        <v>0</v>
      </c>
      <c r="AH15" s="7">
        <f>SUMIFS(SMHL!$W:$W,SMHL!$M:$M,AH$4,SMHL!$Q:$Q,'April Payment'!$H15)</f>
        <v>0</v>
      </c>
      <c r="AI15" s="7">
        <f>SUMIFS(PPG!$W:$W,PPG!$M:$M,AI$4,PPG!$Q:$Q,'April Payment'!$H15)</f>
        <v>29504</v>
      </c>
      <c r="AJ15" s="7">
        <f>SUMIFS(PPG!$W:$W,PPG!$M:$M,AJ$4,PPG!$Q:$Q,'April Payment'!$H15)</f>
        <v>0</v>
      </c>
      <c r="AK15" s="5">
        <f t="shared" si="1"/>
        <v>409518.06117780483</v>
      </c>
      <c r="AL15" s="119">
        <v>235223.26685585317</v>
      </c>
      <c r="AM15" s="364">
        <f>AK15-AL15</f>
        <v>174294.79432195166</v>
      </c>
      <c r="AO15" s="119">
        <v>54011.226855853107</v>
      </c>
      <c r="AP15" s="119">
        <v>181212.04000000007</v>
      </c>
      <c r="AQ15" s="121">
        <v>235223.26685585317</v>
      </c>
      <c r="AR15" s="119">
        <v>181212.04000000007</v>
      </c>
      <c r="AS15" s="49">
        <v>228306.02117780477</v>
      </c>
      <c r="AT15" s="481">
        <v>54011.226855853107</v>
      </c>
      <c r="AU15" s="463">
        <v>235223.26685585317</v>
      </c>
      <c r="AV15" s="5">
        <v>174294.79432195166</v>
      </c>
      <c r="AW15" s="286"/>
      <c r="AX15" s="49"/>
      <c r="AZ15" s="119">
        <f>AT15</f>
        <v>54011.226855853107</v>
      </c>
    </row>
    <row r="16" spans="1:54" x14ac:dyDescent="0.25">
      <c r="B16">
        <v>3022019</v>
      </c>
      <c r="C16">
        <v>2019</v>
      </c>
      <c r="D16" t="s">
        <v>40</v>
      </c>
      <c r="E16" t="s">
        <v>748</v>
      </c>
      <c r="H16" t="s">
        <v>41</v>
      </c>
      <c r="I16" t="s">
        <v>42</v>
      </c>
      <c r="J16" s="7">
        <f>IFERROR(_xlfn.XLOOKUP(H16,'APT 25-26'!D:D,'APT 25-26'!CQ:CQ),"")</f>
        <v>176346.71874725277</v>
      </c>
      <c r="K16" s="7">
        <f>SUMIFS(NurserySupplement!$W:$W,NurserySupplement!$M:$M,K$4,NurserySupplement!$B:$B,B16)</f>
        <v>0</v>
      </c>
      <c r="L16" s="7"/>
      <c r="M16" s="7">
        <f>SUMIFS(HNPlaces!$W:$W,HNPlaces!$M:$M,M$4,HNPlaces!$Q:$Q,'April Payment'!$H16)</f>
        <v>0</v>
      </c>
      <c r="N16" s="7">
        <f>SUMIFS(HNPlaces!$W:$W,HNPlaces!$M:$M,N$4,HNPlaces!$Q:$Q,'April Payment'!$H16)</f>
        <v>0</v>
      </c>
      <c r="O16" s="7">
        <f>SUMIFS(HNPlaces!$W:$W,HNPlaces!$M:$M,O$4,HNPlaces!$Q:$Q,'April Payment'!$H16)</f>
        <v>0</v>
      </c>
      <c r="P16" s="7">
        <f>SUMIFS(HNPlaces!$W:$W,HNPlaces!$M:$M,P$4,HNPlaces!$Q:$Q,'April Payment'!$H16)</f>
        <v>0</v>
      </c>
      <c r="Q16" s="7">
        <f>SUMIFS(HNPlaces!$W:$W,HNPlaces!$M:$M,Q$4,HNPlaces!$Q:$Q,'April Payment'!$H16)</f>
        <v>0</v>
      </c>
      <c r="R16" s="7">
        <f>SUMIFS(HNPlaces!$W:$W,HNPlaces!$M:$M,R$4,HNPlaces!$Q:$Q,'April Payment'!$H16)</f>
        <v>0</v>
      </c>
      <c r="S16" s="7">
        <f>SUMIFS(HNPlaces!$W:$W,HNPlaces!$M:$M,S$4,HNPlaces!$Q:$Q,'April Payment'!$H16)</f>
        <v>0</v>
      </c>
      <c r="T16" s="7">
        <f>SUMIFS(HNTopUp!$W:$W,HNTopUp!$M:$M,T$4,HNTopUp!B:B,'April Payment'!B16)</f>
        <v>0</v>
      </c>
      <c r="U16" s="7">
        <f>SUMIFS(HNTopUp!$W:$W,HNTopUp!$M:$M,U$4,HNTopUp!B:B,'April Payment'!B16)</f>
        <v>13037.206666666667</v>
      </c>
      <c r="V16" s="7">
        <f>SUMIFS(HNTopUp!$W:$W,HNTopUp!$M:$M,V$4,HNTopUp!$B:$B,'April Payment'!$B16)</f>
        <v>0</v>
      </c>
      <c r="W16" s="7">
        <f>SUMIFS(HNTopUp!$W:$W,HNTopUp!$M:$M,W$4,HNTopUp!$B:$B,'April Payment'!$B16)</f>
        <v>0</v>
      </c>
      <c r="X16" s="7">
        <f>SUMIFS(HNTopUp!$W:$W,HNTopUp!$M:$M,X$4,HNTopUp!$B:$B,'April Payment'!$B16)</f>
        <v>297.84615384615387</v>
      </c>
      <c r="Y16" s="7">
        <f>SUMIFS(HNTopUp!$W:$W,HNTopUp!$M:$M,Y$4,HNTopUp!$B:$B,'April Payment'!$B16)</f>
        <v>0</v>
      </c>
      <c r="Z16" s="7">
        <f>SUMIFS(HNTopUp!$W:$W,HNTopUp!$M:$M,Z$4,HNTopUp!$B:$B,'April Payment'!$B16)</f>
        <v>0</v>
      </c>
      <c r="AA16" s="7">
        <f>SUMIFS(POST16!$W:$W,POST16!$M:$M,AA$4,POST16!$Q:$Q,'April Payment'!$H16)</f>
        <v>0</v>
      </c>
      <c r="AB16" s="7">
        <f>SUMIFS(POST16!$W:$W,POST16!$M:$M,AB$4,POST16!$Q:$Q,'April Payment'!$H16)</f>
        <v>0</v>
      </c>
      <c r="AC16" s="7">
        <f>SUMIFS(POST16!$W:$W,POST16!$M:$M,AC$4,POST16!$Q:$Q,'April Payment'!$H16)</f>
        <v>0</v>
      </c>
      <c r="AD16" s="7">
        <f>SUMIFS(POST16!$W:$W,POST16!$M:$M,AD$4,POST16!$Q:$Q,'April Payment'!$H16)</f>
        <v>0</v>
      </c>
      <c r="AE16" s="7">
        <f>SUMIFS(POST16!$W:$W,POST16!$M:$M,AE$4,POST16!$Q:$Q,'April Payment'!$H16)</f>
        <v>0</v>
      </c>
      <c r="AF16" s="7">
        <f>SUMIFS(MISC!$W:$W,MISC!$M:$M,AF$4,MISC!$Q:$Q,H16)</f>
        <v>0</v>
      </c>
      <c r="AG16" s="7">
        <f>SUMIFS(MISC!$W:$W,MISC!$M:$M,AG$4,MISC!$Q:$Q,H16)</f>
        <v>0</v>
      </c>
      <c r="AH16" s="7">
        <f>SUMIFS(SMHL!$W:$W,SMHL!$M:$M,AH$4,SMHL!$Q:$Q,'April Payment'!$H16)</f>
        <v>0</v>
      </c>
      <c r="AI16" s="7">
        <f>SUMIFS(PPG!$W:$W,PPG!$M:$M,AI$4,PPG!$Q:$Q,'April Payment'!$H16)</f>
        <v>14800</v>
      </c>
      <c r="AJ16" s="7">
        <f>SUMIFS(PPG!$W:$W,PPG!$M:$M,AJ$4,PPG!$Q:$Q,'April Payment'!$H16)</f>
        <v>0</v>
      </c>
      <c r="AK16" s="5">
        <f t="shared" si="1"/>
        <v>204481.77156776559</v>
      </c>
      <c r="AL16" s="119">
        <v>204480.77156776559</v>
      </c>
      <c r="AM16" s="364">
        <f>AK16-AL16</f>
        <v>1</v>
      </c>
      <c r="AN16" s="5"/>
      <c r="AO16" s="119">
        <v>329548.45796106989</v>
      </c>
      <c r="AP16" s="119">
        <v>123053.06000000003</v>
      </c>
      <c r="AQ16" s="121">
        <v>452601.51796106994</v>
      </c>
      <c r="AR16" s="119">
        <v>123053.06000000003</v>
      </c>
      <c r="AS16" s="49">
        <v>81428.711567765567</v>
      </c>
      <c r="AT16" s="481">
        <v>81427.711567765567</v>
      </c>
      <c r="AU16" s="463">
        <v>204480.77156776559</v>
      </c>
      <c r="AV16" s="5">
        <v>1</v>
      </c>
      <c r="AW16" s="286"/>
      <c r="AX16" s="49"/>
      <c r="AZ16" s="119">
        <f>AT16</f>
        <v>81427.711567765567</v>
      </c>
    </row>
    <row r="17" spans="2:53" x14ac:dyDescent="0.25">
      <c r="B17">
        <v>3022023</v>
      </c>
      <c r="C17">
        <v>2023</v>
      </c>
      <c r="D17" t="s">
        <v>88</v>
      </c>
      <c r="F17" t="s">
        <v>275</v>
      </c>
      <c r="H17" t="s">
        <v>89</v>
      </c>
      <c r="I17" t="s">
        <v>90</v>
      </c>
      <c r="J17" s="7">
        <f>IFERROR(_xlfn.XLOOKUP(H17,'APT 25-26'!D:D,'APT 25-26'!CQ:CQ),"")</f>
        <v>382185.24098509375</v>
      </c>
      <c r="K17" s="7">
        <f>SUMIFS(NurserySupplement!$W:$W,NurserySupplement!$M:$M,K$4,NurserySupplement!$B:$B,B17)</f>
        <v>0</v>
      </c>
      <c r="L17" s="7"/>
      <c r="M17" s="7">
        <f>SUMIFS(HNPlaces!$W:$W,HNPlaces!$M:$M,M$4,HNPlaces!$Q:$Q,'April Payment'!$H17)</f>
        <v>0</v>
      </c>
      <c r="N17" s="7">
        <f>SUMIFS(HNPlaces!$W:$W,HNPlaces!$M:$M,N$4,HNPlaces!$Q:$Q,'April Payment'!$H17)</f>
        <v>0</v>
      </c>
      <c r="O17" s="7">
        <f>SUMIFS(HNPlaces!$W:$W,HNPlaces!$M:$M,O$4,HNPlaces!$Q:$Q,'April Payment'!$H17)</f>
        <v>0</v>
      </c>
      <c r="P17" s="7">
        <f>SUMIFS(HNPlaces!$W:$W,HNPlaces!$M:$M,P$4,HNPlaces!$Q:$Q,'April Payment'!$H17)</f>
        <v>0</v>
      </c>
      <c r="Q17" s="7">
        <f>SUMIFS(HNPlaces!$W:$W,HNPlaces!$M:$M,Q$4,HNPlaces!$Q:$Q,'April Payment'!$H17)</f>
        <v>0</v>
      </c>
      <c r="R17" s="7">
        <f>SUMIFS(HNPlaces!$W:$W,HNPlaces!$M:$M,R$4,HNPlaces!$Q:$Q,'April Payment'!$H17)</f>
        <v>0</v>
      </c>
      <c r="S17" s="7">
        <f>SUMIFS(HNPlaces!$W:$W,HNPlaces!$M:$M,S$4,HNPlaces!$Q:$Q,'April Payment'!$H17)</f>
        <v>0</v>
      </c>
      <c r="T17" s="7">
        <f>SUMIFS(HNTopUp!$W:$W,HNTopUp!$M:$M,T$4,HNTopUp!B:B,'April Payment'!B17)</f>
        <v>0</v>
      </c>
      <c r="U17" s="7">
        <f>SUMIFS(HNTopUp!$W:$W,HNTopUp!$M:$M,U$4,HNTopUp!B:B,'April Payment'!B17)</f>
        <v>24055.179487179492</v>
      </c>
      <c r="V17" s="7">
        <f>SUMIFS(HNTopUp!$W:$W,HNTopUp!$M:$M,V$4,HNTopUp!$B:$B,'April Payment'!$B17)</f>
        <v>0</v>
      </c>
      <c r="W17" s="7">
        <f>SUMIFS(HNTopUp!$W:$W,HNTopUp!$M:$M,W$4,HNTopUp!$B:$B,'April Payment'!$B17)</f>
        <v>0</v>
      </c>
      <c r="X17" s="7">
        <f>SUMIFS(HNTopUp!$W:$W,HNTopUp!$M:$M,X$4,HNTopUp!$B:$B,'April Payment'!$B17)</f>
        <v>0</v>
      </c>
      <c r="Y17" s="7">
        <f>SUMIFS(HNTopUp!$W:$W,HNTopUp!$M:$M,Y$4,HNTopUp!$B:$B,'April Payment'!$B17)</f>
        <v>0</v>
      </c>
      <c r="Z17" s="7">
        <f>SUMIFS(HNTopUp!$W:$W,HNTopUp!$M:$M,Z$4,HNTopUp!$B:$B,'April Payment'!$B17)</f>
        <v>0</v>
      </c>
      <c r="AA17" s="7">
        <f>SUMIFS(POST16!$W:$W,POST16!$M:$M,AA$4,POST16!$Q:$Q,'April Payment'!$H17)</f>
        <v>0</v>
      </c>
      <c r="AB17" s="7">
        <f>SUMIFS(POST16!$W:$W,POST16!$M:$M,AB$4,POST16!$Q:$Q,'April Payment'!$H17)</f>
        <v>0</v>
      </c>
      <c r="AC17" s="7">
        <f>SUMIFS(POST16!$W:$W,POST16!$M:$M,AC$4,POST16!$Q:$Q,'April Payment'!$H17)</f>
        <v>0</v>
      </c>
      <c r="AD17" s="7">
        <f>SUMIFS(POST16!$W:$W,POST16!$M:$M,AD$4,POST16!$Q:$Q,'April Payment'!$H17)</f>
        <v>0</v>
      </c>
      <c r="AE17" s="7">
        <f>SUMIFS(POST16!$W:$W,POST16!$M:$M,AE$4,POST16!$Q:$Q,'April Payment'!$H17)</f>
        <v>0</v>
      </c>
      <c r="AF17" s="7">
        <f>SUMIFS(MISC!$W:$W,MISC!$M:$M,AF$4,MISC!$Q:$Q,H17)</f>
        <v>0</v>
      </c>
      <c r="AG17" s="7">
        <f>SUMIFS(MISC!$W:$W,MISC!$M:$M,AG$4,MISC!$Q:$Q,H17)</f>
        <v>0</v>
      </c>
      <c r="AH17" s="7">
        <f>SUMIFS(SMHL!$W:$W,SMHL!$M:$M,AH$4,SMHL!$Q:$Q,'April Payment'!$H17)</f>
        <v>0</v>
      </c>
      <c r="AI17" s="7">
        <f>SUMIFS(PPG!$W:$W,PPG!$M:$M,AI$4,PPG!$Q:$Q,'April Payment'!$H17)</f>
        <v>54390</v>
      </c>
      <c r="AJ17" s="7">
        <f>SUMIFS(PPG!$W:$W,PPG!$M:$M,AJ$4,PPG!$Q:$Q,'April Payment'!$H17)</f>
        <v>0</v>
      </c>
      <c r="AK17" s="5">
        <f t="shared" si="1"/>
        <v>460630.42047227325</v>
      </c>
      <c r="AL17" s="119"/>
      <c r="AM17" s="364">
        <f>AK17</f>
        <v>460630.42047227325</v>
      </c>
      <c r="AO17" s="119" t="s">
        <v>398</v>
      </c>
      <c r="AP17" s="119"/>
      <c r="AQ17" s="121"/>
      <c r="AS17" s="383"/>
      <c r="AT17" s="5"/>
      <c r="AV17" s="286"/>
      <c r="AW17" s="286"/>
    </row>
    <row r="18" spans="2:53" x14ac:dyDescent="0.25">
      <c r="B18">
        <v>3022024</v>
      </c>
      <c r="C18">
        <v>2024</v>
      </c>
      <c r="D18" t="s">
        <v>178</v>
      </c>
      <c r="E18" t="s">
        <v>748</v>
      </c>
      <c r="H18" t="s">
        <v>179</v>
      </c>
      <c r="I18" t="s">
        <v>180</v>
      </c>
      <c r="J18" s="7">
        <f>IFERROR(_xlfn.XLOOKUP(H18,'APT 25-26'!D:D,'APT 25-26'!CQ:CQ),"")</f>
        <v>197539.81820687087</v>
      </c>
      <c r="K18" s="7">
        <f>SUMIFS(NurserySupplement!$W:$W,NurserySupplement!$M:$M,K$4,NurserySupplement!$B:$B,B18)</f>
        <v>0</v>
      </c>
      <c r="L18" s="7"/>
      <c r="M18" s="7">
        <f>SUMIFS(HNPlaces!$W:$W,HNPlaces!$M:$M,M$4,HNPlaces!$Q:$Q,'April Payment'!$H18)</f>
        <v>0</v>
      </c>
      <c r="N18" s="7">
        <f>SUMIFS(HNPlaces!$W:$W,HNPlaces!$M:$M,N$4,HNPlaces!$Q:$Q,'April Payment'!$H18)</f>
        <v>0</v>
      </c>
      <c r="O18" s="7">
        <f>SUMIFS(HNPlaces!$W:$W,HNPlaces!$M:$M,O$4,HNPlaces!$Q:$Q,'April Payment'!$H18)</f>
        <v>0</v>
      </c>
      <c r="P18" s="7">
        <f>SUMIFS(HNPlaces!$W:$W,HNPlaces!$M:$M,P$4,HNPlaces!$Q:$Q,'April Payment'!$H18)</f>
        <v>0</v>
      </c>
      <c r="Q18" s="7">
        <f>SUMIFS(HNPlaces!$W:$W,HNPlaces!$M:$M,Q$4,HNPlaces!$Q:$Q,'April Payment'!$H18)</f>
        <v>0</v>
      </c>
      <c r="R18" s="7">
        <f>SUMIFS(HNPlaces!$W:$W,HNPlaces!$M:$M,R$4,HNPlaces!$Q:$Q,'April Payment'!$H18)</f>
        <v>0</v>
      </c>
      <c r="S18" s="7">
        <f>SUMIFS(HNPlaces!$W:$W,HNPlaces!$M:$M,S$4,HNPlaces!$Q:$Q,'April Payment'!$H18)</f>
        <v>0</v>
      </c>
      <c r="T18" s="7">
        <f>SUMIFS(HNTopUp!$W:$W,HNTopUp!$M:$M,T$4,HNTopUp!B:B,'April Payment'!B18)</f>
        <v>0</v>
      </c>
      <c r="U18" s="7">
        <f>SUMIFS(HNTopUp!$W:$W,HNTopUp!$M:$M,U$4,HNTopUp!B:B,'April Payment'!B18)</f>
        <v>16001.538461538461</v>
      </c>
      <c r="V18" s="7">
        <f>SUMIFS(HNTopUp!$W:$W,HNTopUp!$M:$M,V$4,HNTopUp!$B:$B,'April Payment'!$B18)</f>
        <v>0</v>
      </c>
      <c r="W18" s="7">
        <f>SUMIFS(HNTopUp!$W:$W,HNTopUp!$M:$M,W$4,HNTopUp!$B:$B,'April Payment'!$B18)</f>
        <v>0</v>
      </c>
      <c r="X18" s="7">
        <f>SUMIFS(HNTopUp!$W:$W,HNTopUp!$M:$M,X$4,HNTopUp!$B:$B,'April Payment'!$B18)</f>
        <v>297.84615384615387</v>
      </c>
      <c r="Y18" s="7">
        <f>SUMIFS(HNTopUp!$W:$W,HNTopUp!$M:$M,Y$4,HNTopUp!$B:$B,'April Payment'!$B18)</f>
        <v>0</v>
      </c>
      <c r="Z18" s="7">
        <f>SUMIFS(HNTopUp!$W:$W,HNTopUp!$M:$M,Z$4,HNTopUp!$B:$B,'April Payment'!$B18)</f>
        <v>0</v>
      </c>
      <c r="AA18" s="7">
        <f>SUMIFS(POST16!$W:$W,POST16!$M:$M,AA$4,POST16!$Q:$Q,'April Payment'!$H18)</f>
        <v>0</v>
      </c>
      <c r="AB18" s="7">
        <f>SUMIFS(POST16!$W:$W,POST16!$M:$M,AB$4,POST16!$Q:$Q,'April Payment'!$H18)</f>
        <v>0</v>
      </c>
      <c r="AC18" s="7">
        <f>SUMIFS(POST16!$W:$W,POST16!$M:$M,AC$4,POST16!$Q:$Q,'April Payment'!$H18)</f>
        <v>0</v>
      </c>
      <c r="AD18" s="7">
        <f>SUMIFS(POST16!$W:$W,POST16!$M:$M,AD$4,POST16!$Q:$Q,'April Payment'!$H18)</f>
        <v>0</v>
      </c>
      <c r="AE18" s="7">
        <f>SUMIFS(POST16!$W:$W,POST16!$M:$M,AE$4,POST16!$Q:$Q,'April Payment'!$H18)</f>
        <v>0</v>
      </c>
      <c r="AF18" s="7">
        <f>SUMIFS(MISC!$W:$W,MISC!$M:$M,AF$4,MISC!$Q:$Q,H18)</f>
        <v>0</v>
      </c>
      <c r="AG18" s="7">
        <f>SUMIFS(MISC!$W:$W,MISC!$M:$M,AG$4,MISC!$Q:$Q,H18)</f>
        <v>0</v>
      </c>
      <c r="AH18" s="7">
        <f>SUMIFS(SMHL!$W:$W,SMHL!$M:$M,AH$4,SMHL!$Q:$Q,'April Payment'!$H18)</f>
        <v>1200</v>
      </c>
      <c r="AI18" s="7">
        <f>SUMIFS(PPG!$W:$W,PPG!$M:$M,AI$4,PPG!$Q:$Q,'April Payment'!$H18)</f>
        <v>31430</v>
      </c>
      <c r="AJ18" s="7">
        <f>SUMIFS(PPG!$W:$W,PPG!$M:$M,AJ$4,PPG!$Q:$Q,'April Payment'!$H18)</f>
        <v>0</v>
      </c>
      <c r="AK18" s="5">
        <f t="shared" si="1"/>
        <v>246469.20282225549</v>
      </c>
      <c r="AL18" s="119">
        <v>246468.20282225549</v>
      </c>
      <c r="AM18" s="364">
        <f t="shared" ref="AM18:AM27" si="2">AK18-AL18</f>
        <v>1</v>
      </c>
      <c r="AN18" s="5"/>
      <c r="AO18" s="119">
        <v>254202.60220493702</v>
      </c>
      <c r="AP18" s="119">
        <v>135948.06000000003</v>
      </c>
      <c r="AQ18" s="121">
        <v>390150.66220493708</v>
      </c>
      <c r="AR18" s="119">
        <v>135948.06000000003</v>
      </c>
      <c r="AS18" s="49">
        <v>110521.14282225547</v>
      </c>
      <c r="AT18" s="481">
        <v>110520.14282225547</v>
      </c>
      <c r="AU18" s="463">
        <v>246468.20282225549</v>
      </c>
      <c r="AV18" s="5">
        <v>1</v>
      </c>
      <c r="AW18" s="286"/>
      <c r="AX18" s="49"/>
      <c r="AZ18" s="119">
        <f>AT18</f>
        <v>110520.14282225547</v>
      </c>
    </row>
    <row r="19" spans="2:53" x14ac:dyDescent="0.25">
      <c r="B19">
        <v>3022025</v>
      </c>
      <c r="C19">
        <v>2025</v>
      </c>
      <c r="D19" t="s">
        <v>244</v>
      </c>
      <c r="E19" t="s">
        <v>748</v>
      </c>
      <c r="H19" t="s">
        <v>245</v>
      </c>
      <c r="I19" t="s">
        <v>246</v>
      </c>
      <c r="J19" s="7">
        <f>IFERROR(_xlfn.XLOOKUP(H19,'APT 25-26'!D:D,'APT 25-26'!CQ:CQ),"")</f>
        <v>250213.83893739418</v>
      </c>
      <c r="K19" s="7">
        <f>SUMIFS(NurserySupplement!$W:$W,NurserySupplement!$M:$M,K$4,NurserySupplement!$B:$B,B19)</f>
        <v>0</v>
      </c>
      <c r="L19" s="7"/>
      <c r="M19" s="7">
        <f>SUMIFS(HNPlaces!$W:$W,HNPlaces!$M:$M,M$4,HNPlaces!$Q:$Q,'April Payment'!$H19)</f>
        <v>0</v>
      </c>
      <c r="N19" s="7">
        <f>SUMIFS(HNPlaces!$W:$W,HNPlaces!$M:$M,N$4,HNPlaces!$Q:$Q,'April Payment'!$H19)</f>
        <v>0</v>
      </c>
      <c r="O19" s="7">
        <f>SUMIFS(HNPlaces!$W:$W,HNPlaces!$M:$M,O$4,HNPlaces!$Q:$Q,'April Payment'!$H19)</f>
        <v>0</v>
      </c>
      <c r="P19" s="7">
        <f>SUMIFS(HNPlaces!$W:$W,HNPlaces!$M:$M,P$4,HNPlaces!$Q:$Q,'April Payment'!$H19)</f>
        <v>0</v>
      </c>
      <c r="Q19" s="7">
        <f>SUMIFS(HNPlaces!$W:$W,HNPlaces!$M:$M,Q$4,HNPlaces!$Q:$Q,'April Payment'!$H19)</f>
        <v>0</v>
      </c>
      <c r="R19" s="7">
        <f>SUMIFS(HNPlaces!$W:$W,HNPlaces!$M:$M,R$4,HNPlaces!$Q:$Q,'April Payment'!$H19)</f>
        <v>0</v>
      </c>
      <c r="S19" s="7">
        <f>SUMIFS(HNPlaces!$W:$W,HNPlaces!$M:$M,S$4,HNPlaces!$Q:$Q,'April Payment'!$H19)</f>
        <v>0</v>
      </c>
      <c r="T19" s="7">
        <f>SUMIFS(HNTopUp!$W:$W,HNTopUp!$M:$M,T$4,HNTopUp!B:B,'April Payment'!B19)</f>
        <v>0</v>
      </c>
      <c r="U19" s="7">
        <f>SUMIFS(HNTopUp!$W:$W,HNTopUp!$M:$M,U$4,HNTopUp!B:B,'April Payment'!B19)</f>
        <v>15666</v>
      </c>
      <c r="V19" s="7">
        <f>SUMIFS(HNTopUp!$W:$W,HNTopUp!$M:$M,V$4,HNTopUp!$B:$B,'April Payment'!$B19)</f>
        <v>0</v>
      </c>
      <c r="W19" s="7">
        <f>SUMIFS(HNTopUp!$W:$W,HNTopUp!$M:$M,W$4,HNTopUp!$B:$B,'April Payment'!$B19)</f>
        <v>0</v>
      </c>
      <c r="X19" s="7">
        <f>SUMIFS(HNTopUp!$W:$W,HNTopUp!$M:$M,X$4,HNTopUp!$B:$B,'April Payment'!$B19)</f>
        <v>0</v>
      </c>
      <c r="Y19" s="7">
        <f>SUMIFS(HNTopUp!$W:$W,HNTopUp!$M:$M,Y$4,HNTopUp!$B:$B,'April Payment'!$B19)</f>
        <v>0</v>
      </c>
      <c r="Z19" s="7">
        <f>SUMIFS(HNTopUp!$W:$W,HNTopUp!$M:$M,Z$4,HNTopUp!$B:$B,'April Payment'!$B19)</f>
        <v>0</v>
      </c>
      <c r="AA19" s="7">
        <f>SUMIFS(POST16!$W:$W,POST16!$M:$M,AA$4,POST16!$Q:$Q,'April Payment'!$H19)</f>
        <v>0</v>
      </c>
      <c r="AB19" s="7">
        <f>SUMIFS(POST16!$W:$W,POST16!$M:$M,AB$4,POST16!$Q:$Q,'April Payment'!$H19)</f>
        <v>0</v>
      </c>
      <c r="AC19" s="7">
        <f>SUMIFS(POST16!$W:$W,POST16!$M:$M,AC$4,POST16!$Q:$Q,'April Payment'!$H19)</f>
        <v>0</v>
      </c>
      <c r="AD19" s="7">
        <f>SUMIFS(POST16!$W:$W,POST16!$M:$M,AD$4,POST16!$Q:$Q,'April Payment'!$H19)</f>
        <v>0</v>
      </c>
      <c r="AE19" s="7">
        <f>SUMIFS(POST16!$W:$W,POST16!$M:$M,AE$4,POST16!$Q:$Q,'April Payment'!$H19)</f>
        <v>0</v>
      </c>
      <c r="AF19" s="7">
        <f>SUMIFS(MISC!$W:$W,MISC!$M:$M,AF$4,MISC!$Q:$Q,H19)</f>
        <v>0</v>
      </c>
      <c r="AG19" s="7">
        <f>SUMIFS(MISC!$W:$W,MISC!$M:$M,AG$4,MISC!$Q:$Q,H19)</f>
        <v>0</v>
      </c>
      <c r="AH19" s="7">
        <f>SUMIFS(SMHL!$W:$W,SMHL!$M:$M,AH$4,SMHL!$Q:$Q,'April Payment'!$H19)</f>
        <v>0</v>
      </c>
      <c r="AI19" s="7">
        <f>SUMIFS(PPG!$W:$W,PPG!$M:$M,AI$4,PPG!$Q:$Q,'April Payment'!$H19)</f>
        <v>4790</v>
      </c>
      <c r="AJ19" s="7">
        <f>SUMIFS(PPG!$W:$W,PPG!$M:$M,AJ$4,PPG!$Q:$Q,'April Payment'!$H19)</f>
        <v>0</v>
      </c>
      <c r="AK19" s="5">
        <f t="shared" si="1"/>
        <v>270669.8389373942</v>
      </c>
      <c r="AL19" s="119">
        <v>253266.11114964046</v>
      </c>
      <c r="AM19" s="364">
        <f t="shared" si="2"/>
        <v>17403.727787753742</v>
      </c>
      <c r="AN19" s="5"/>
      <c r="AO19" s="119">
        <v>108157.06114964047</v>
      </c>
      <c r="AP19" s="119">
        <v>145109.04999999999</v>
      </c>
      <c r="AQ19" s="121">
        <v>253266.11114964046</v>
      </c>
      <c r="AR19" s="119">
        <v>145109.04999999999</v>
      </c>
      <c r="AS19" s="49">
        <v>125560.78893739422</v>
      </c>
      <c r="AT19" s="481">
        <v>108157.06114964047</v>
      </c>
      <c r="AU19" s="463">
        <v>253266.11114964046</v>
      </c>
      <c r="AV19" s="5">
        <v>17403.727787753742</v>
      </c>
      <c r="AW19" s="286"/>
      <c r="AX19" s="49"/>
      <c r="AZ19" s="119">
        <f>AT19</f>
        <v>108157.06114964047</v>
      </c>
    </row>
    <row r="20" spans="2:53" x14ac:dyDescent="0.25">
      <c r="B20">
        <v>3022026</v>
      </c>
      <c r="C20">
        <v>2026</v>
      </c>
      <c r="D20" t="s">
        <v>115</v>
      </c>
      <c r="E20" t="s">
        <v>748</v>
      </c>
      <c r="H20" t="s">
        <v>116</v>
      </c>
      <c r="I20" t="s">
        <v>117</v>
      </c>
      <c r="J20" s="7">
        <f>IFERROR(_xlfn.XLOOKUP(H20,'APT 25-26'!D:D,'APT 25-26'!CQ:CQ),"")</f>
        <v>345287.95719337097</v>
      </c>
      <c r="K20" s="7">
        <f>SUMIFS(NurserySupplement!$W:$W,NurserySupplement!$M:$M,K$4,NurserySupplement!$B:$B,B20)</f>
        <v>0</v>
      </c>
      <c r="L20" s="7"/>
      <c r="M20" s="7">
        <f>SUMIFS(HNPlaces!$W:$W,HNPlaces!$M:$M,M$4,HNPlaces!$Q:$Q,'April Payment'!$H20)</f>
        <v>0</v>
      </c>
      <c r="N20" s="7">
        <f>SUMIFS(HNPlaces!$W:$W,HNPlaces!$M:$M,N$4,HNPlaces!$Q:$Q,'April Payment'!$H20)</f>
        <v>0</v>
      </c>
      <c r="O20" s="7">
        <f>SUMIFS(HNPlaces!$W:$W,HNPlaces!$M:$M,O$4,HNPlaces!$Q:$Q,'April Payment'!$H20)</f>
        <v>0</v>
      </c>
      <c r="P20" s="7">
        <f>SUMIFS(HNPlaces!$W:$W,HNPlaces!$M:$M,P$4,HNPlaces!$Q:$Q,'April Payment'!$H20)</f>
        <v>0</v>
      </c>
      <c r="Q20" s="7">
        <f>SUMIFS(HNPlaces!$W:$W,HNPlaces!$M:$M,Q$4,HNPlaces!$Q:$Q,'April Payment'!$H20)</f>
        <v>0</v>
      </c>
      <c r="R20" s="7">
        <f>SUMIFS(HNPlaces!$W:$W,HNPlaces!$M:$M,R$4,HNPlaces!$Q:$Q,'April Payment'!$H20)</f>
        <v>0</v>
      </c>
      <c r="S20" s="7">
        <f>SUMIFS(HNPlaces!$W:$W,HNPlaces!$M:$M,S$4,HNPlaces!$Q:$Q,'April Payment'!$H20)</f>
        <v>0</v>
      </c>
      <c r="T20" s="7">
        <f>SUMIFS(HNTopUp!$W:$W,HNTopUp!$M:$M,T$4,HNTopUp!B:B,'April Payment'!B20)</f>
        <v>0</v>
      </c>
      <c r="U20" s="7">
        <f>SUMIFS(HNTopUp!$W:$W,HNTopUp!$M:$M,U$4,HNTopUp!B:B,'April Payment'!B20)</f>
        <v>19545.924615384618</v>
      </c>
      <c r="V20" s="7">
        <f>SUMIFS(HNTopUp!$W:$W,HNTopUp!$M:$M,V$4,HNTopUp!$B:$B,'April Payment'!$B20)</f>
        <v>0</v>
      </c>
      <c r="W20" s="7">
        <f>SUMIFS(HNTopUp!$W:$W,HNTopUp!$M:$M,W$4,HNTopUp!$B:$B,'April Payment'!$B20)</f>
        <v>0</v>
      </c>
      <c r="X20" s="7">
        <f>SUMIFS(HNTopUp!$W:$W,HNTopUp!$M:$M,X$4,HNTopUp!$B:$B,'April Payment'!$B20)</f>
        <v>0</v>
      </c>
      <c r="Y20" s="7">
        <f>SUMIFS(HNTopUp!$W:$W,HNTopUp!$M:$M,Y$4,HNTopUp!$B:$B,'April Payment'!$B20)</f>
        <v>0</v>
      </c>
      <c r="Z20" s="7">
        <f>SUMIFS(HNTopUp!$W:$W,HNTopUp!$M:$M,Z$4,HNTopUp!$B:$B,'April Payment'!$B20)</f>
        <v>0</v>
      </c>
      <c r="AA20" s="7">
        <f>SUMIFS(POST16!$W:$W,POST16!$M:$M,AA$4,POST16!$Q:$Q,'April Payment'!$H20)</f>
        <v>0</v>
      </c>
      <c r="AB20" s="7">
        <f>SUMIFS(POST16!$W:$W,POST16!$M:$M,AB$4,POST16!$Q:$Q,'April Payment'!$H20)</f>
        <v>0</v>
      </c>
      <c r="AC20" s="7">
        <f>SUMIFS(POST16!$W:$W,POST16!$M:$M,AC$4,POST16!$Q:$Q,'April Payment'!$H20)</f>
        <v>0</v>
      </c>
      <c r="AD20" s="7">
        <f>SUMIFS(POST16!$W:$W,POST16!$M:$M,AD$4,POST16!$Q:$Q,'April Payment'!$H20)</f>
        <v>0</v>
      </c>
      <c r="AE20" s="7">
        <f>SUMIFS(POST16!$W:$W,POST16!$M:$M,AE$4,POST16!$Q:$Q,'April Payment'!$H20)</f>
        <v>0</v>
      </c>
      <c r="AF20" s="7">
        <f>SUMIFS(MISC!$W:$W,MISC!$M:$M,AF$4,MISC!$Q:$Q,H20)</f>
        <v>0</v>
      </c>
      <c r="AG20" s="7">
        <f>SUMIFS(MISC!$W:$W,MISC!$M:$M,AG$4,MISC!$Q:$Q,H20)</f>
        <v>0</v>
      </c>
      <c r="AH20" s="7">
        <f>SUMIFS(SMHL!$W:$W,SMHL!$M:$M,AH$4,SMHL!$Q:$Q,'April Payment'!$H20)</f>
        <v>0</v>
      </c>
      <c r="AI20" s="7">
        <f>SUMIFS(PPG!$W:$W,PPG!$M:$M,AI$4,PPG!$Q:$Q,'April Payment'!$H20)</f>
        <v>24694</v>
      </c>
      <c r="AJ20" s="7">
        <f>SUMIFS(PPG!$W:$W,PPG!$M:$M,AJ$4,PPG!$Q:$Q,'April Payment'!$H20)</f>
        <v>0</v>
      </c>
      <c r="AK20" s="5">
        <f t="shared" si="1"/>
        <v>389527.88180875557</v>
      </c>
      <c r="AL20" s="119">
        <v>285188.57211093139</v>
      </c>
      <c r="AM20" s="364">
        <f t="shared" si="2"/>
        <v>104339.30969782418</v>
      </c>
      <c r="AN20" s="5"/>
      <c r="AO20" s="119">
        <v>285188.57211093139</v>
      </c>
      <c r="AP20" s="119">
        <v>0</v>
      </c>
      <c r="AQ20" s="121">
        <v>285188.57211093139</v>
      </c>
      <c r="AR20" s="119">
        <v>0</v>
      </c>
      <c r="AS20" s="49">
        <v>389527.88180875557</v>
      </c>
      <c r="AT20" s="481">
        <v>285188.57211093139</v>
      </c>
      <c r="AU20" s="463">
        <v>285188.57211093139</v>
      </c>
      <c r="AV20" s="5">
        <v>104339.30969782418</v>
      </c>
      <c r="AW20" s="286"/>
      <c r="AX20" s="49"/>
      <c r="AZ20" s="119">
        <f>AT20</f>
        <v>285188.57211093139</v>
      </c>
    </row>
    <row r="21" spans="2:53" x14ac:dyDescent="0.25">
      <c r="B21">
        <v>3022027</v>
      </c>
      <c r="C21">
        <v>2027</v>
      </c>
      <c r="D21" t="s">
        <v>201</v>
      </c>
      <c r="E21" t="s">
        <v>748</v>
      </c>
      <c r="H21" t="s">
        <v>202</v>
      </c>
      <c r="I21" t="s">
        <v>96</v>
      </c>
      <c r="J21" s="7">
        <f>IFERROR(_xlfn.XLOOKUP(H21,'APT 25-26'!D:D,'APT 25-26'!CQ:CQ),"")</f>
        <v>311492.20901891554</v>
      </c>
      <c r="K21" s="7">
        <f>SUMIFS(NurserySupplement!$W:$W,NurserySupplement!$M:$M,K$4,NurserySupplement!$B:$B,B21)</f>
        <v>0</v>
      </c>
      <c r="L21" s="7"/>
      <c r="M21" s="7">
        <f>SUMIFS(HNPlaces!$W:$W,HNPlaces!$M:$M,M$4,HNPlaces!$Q:$Q,'April Payment'!$H21)</f>
        <v>0</v>
      </c>
      <c r="N21" s="7">
        <f>SUMIFS(HNPlaces!$W:$W,HNPlaces!$M:$M,N$4,HNPlaces!$Q:$Q,'April Payment'!$H21)</f>
        <v>0</v>
      </c>
      <c r="O21" s="7">
        <f>SUMIFS(HNPlaces!$W:$W,HNPlaces!$M:$M,O$4,HNPlaces!$Q:$Q,'April Payment'!$H21)</f>
        <v>0</v>
      </c>
      <c r="P21" s="7">
        <f>SUMIFS(HNPlaces!$W:$W,HNPlaces!$M:$M,P$4,HNPlaces!$Q:$Q,'April Payment'!$H21)</f>
        <v>0</v>
      </c>
      <c r="Q21" s="7">
        <f>SUMIFS(HNPlaces!$W:$W,HNPlaces!$M:$M,Q$4,HNPlaces!$Q:$Q,'April Payment'!$H21)</f>
        <v>0</v>
      </c>
      <c r="R21" s="7">
        <f>SUMIFS(HNPlaces!$W:$W,HNPlaces!$M:$M,R$4,HNPlaces!$Q:$Q,'April Payment'!$H21)</f>
        <v>0</v>
      </c>
      <c r="S21" s="7">
        <f>SUMIFS(HNPlaces!$W:$W,HNPlaces!$M:$M,S$4,HNPlaces!$Q:$Q,'April Payment'!$H21)</f>
        <v>0</v>
      </c>
      <c r="T21" s="7">
        <f>SUMIFS(HNTopUp!$W:$W,HNTopUp!$M:$M,T$4,HNTopUp!B:B,'April Payment'!B21)</f>
        <v>0</v>
      </c>
      <c r="U21" s="7">
        <f>SUMIFS(HNTopUp!$W:$W,HNTopUp!$M:$M,U$4,HNTopUp!B:B,'April Payment'!B21)</f>
        <v>27262.76923076923</v>
      </c>
      <c r="V21" s="7">
        <f>SUMIFS(HNTopUp!$W:$W,HNTopUp!$M:$M,V$4,HNTopUp!$B:$B,'April Payment'!$B21)</f>
        <v>0</v>
      </c>
      <c r="W21" s="7">
        <f>SUMIFS(HNTopUp!$W:$W,HNTopUp!$M:$M,W$4,HNTopUp!$B:$B,'April Payment'!$B21)</f>
        <v>0</v>
      </c>
      <c r="X21" s="7">
        <f>SUMIFS(HNTopUp!$W:$W,HNTopUp!$M:$M,X$4,HNTopUp!$B:$B,'April Payment'!$B21)</f>
        <v>0</v>
      </c>
      <c r="Y21" s="7">
        <f>SUMIFS(HNTopUp!$W:$W,HNTopUp!$M:$M,Y$4,HNTopUp!$B:$B,'April Payment'!$B21)</f>
        <v>0</v>
      </c>
      <c r="Z21" s="7">
        <f>SUMIFS(HNTopUp!$W:$W,HNTopUp!$M:$M,Z$4,HNTopUp!$B:$B,'April Payment'!$B21)</f>
        <v>0</v>
      </c>
      <c r="AA21" s="7">
        <f>SUMIFS(POST16!$W:$W,POST16!$M:$M,AA$4,POST16!$Q:$Q,'April Payment'!$H21)</f>
        <v>0</v>
      </c>
      <c r="AB21" s="7">
        <f>SUMIFS(POST16!$W:$W,POST16!$M:$M,AB$4,POST16!$Q:$Q,'April Payment'!$H21)</f>
        <v>0</v>
      </c>
      <c r="AC21" s="7">
        <f>SUMIFS(POST16!$W:$W,POST16!$M:$M,AC$4,POST16!$Q:$Q,'April Payment'!$H21)</f>
        <v>0</v>
      </c>
      <c r="AD21" s="7">
        <f>SUMIFS(POST16!$W:$W,POST16!$M:$M,AD$4,POST16!$Q:$Q,'April Payment'!$H21)</f>
        <v>0</v>
      </c>
      <c r="AE21" s="7">
        <f>SUMIFS(POST16!$W:$W,POST16!$M:$M,AE$4,POST16!$Q:$Q,'April Payment'!$H21)</f>
        <v>0</v>
      </c>
      <c r="AF21" s="7">
        <f>SUMIFS(MISC!$W:$W,MISC!$M:$M,AF$4,MISC!$Q:$Q,H21)</f>
        <v>0</v>
      </c>
      <c r="AG21" s="7">
        <f>SUMIFS(MISC!$W:$W,MISC!$M:$M,AG$4,MISC!$Q:$Q,H21)</f>
        <v>0</v>
      </c>
      <c r="AH21" s="7">
        <f>SUMIFS(SMHL!$W:$W,SMHL!$M:$M,AH$4,SMHL!$Q:$Q,'April Payment'!$H21)</f>
        <v>0</v>
      </c>
      <c r="AI21" s="7">
        <f>SUMIFS(PPG!$W:$W,PPG!$M:$M,AI$4,PPG!$Q:$Q,'April Payment'!$H21)</f>
        <v>32735</v>
      </c>
      <c r="AJ21" s="7">
        <f>SUMIFS(PPG!$W:$W,PPG!$M:$M,AJ$4,PPG!$Q:$Q,'April Payment'!$H21)</f>
        <v>0</v>
      </c>
      <c r="AK21" s="5">
        <f t="shared" si="1"/>
        <v>371489.97824968479</v>
      </c>
      <c r="AL21" s="119">
        <v>114784.1399999999</v>
      </c>
      <c r="AM21" s="364">
        <f t="shared" si="2"/>
        <v>256705.83824968489</v>
      </c>
      <c r="AO21" s="119">
        <v>-11517.580000000075</v>
      </c>
      <c r="AP21" s="119">
        <v>126301.71999999997</v>
      </c>
      <c r="AQ21" s="121">
        <v>114784.1399999999</v>
      </c>
      <c r="AR21" s="119">
        <v>126301.71999999997</v>
      </c>
      <c r="AS21" s="49">
        <v>245188.25824968482</v>
      </c>
      <c r="AT21" s="481">
        <v>-11517.580000000075</v>
      </c>
      <c r="AU21" s="463">
        <v>114784.1399999999</v>
      </c>
      <c r="AV21" s="5">
        <v>256705.83824968489</v>
      </c>
      <c r="AW21" s="286"/>
      <c r="AX21" s="49"/>
      <c r="BA21" s="481">
        <f>AT21</f>
        <v>-11517.580000000075</v>
      </c>
    </row>
    <row r="22" spans="2:53" x14ac:dyDescent="0.25">
      <c r="B22">
        <v>3022028</v>
      </c>
      <c r="C22">
        <v>2028</v>
      </c>
      <c r="D22" t="s">
        <v>94</v>
      </c>
      <c r="E22" t="s">
        <v>748</v>
      </c>
      <c r="H22" t="s">
        <v>95</v>
      </c>
      <c r="I22" t="s">
        <v>96</v>
      </c>
      <c r="J22" s="7">
        <f>IFERROR(_xlfn.XLOOKUP(H22,'APT 25-26'!D:D,'APT 25-26'!CQ:CQ),"")</f>
        <v>190524.33339515282</v>
      </c>
      <c r="K22" s="7">
        <f>SUMIFS(NurserySupplement!$W:$W,NurserySupplement!$M:$M,K$4,NurserySupplement!$B:$B,B22)</f>
        <v>0</v>
      </c>
      <c r="L22" s="7"/>
      <c r="M22" s="7">
        <f>SUMIFS(HNPlaces!$W:$W,HNPlaces!$M:$M,M$4,HNPlaces!$Q:$Q,'April Payment'!$H22)</f>
        <v>0</v>
      </c>
      <c r="N22" s="7">
        <f>SUMIFS(HNPlaces!$W:$W,HNPlaces!$M:$M,N$4,HNPlaces!$Q:$Q,'April Payment'!$H22)</f>
        <v>0</v>
      </c>
      <c r="O22" s="7">
        <f>SUMIFS(HNPlaces!$W:$W,HNPlaces!$M:$M,O$4,HNPlaces!$Q:$Q,'April Payment'!$H22)</f>
        <v>0</v>
      </c>
      <c r="P22" s="7">
        <f>SUMIFS(HNPlaces!$W:$W,HNPlaces!$M:$M,P$4,HNPlaces!$Q:$Q,'April Payment'!$H22)</f>
        <v>0</v>
      </c>
      <c r="Q22" s="7">
        <f>SUMIFS(HNPlaces!$W:$W,HNPlaces!$M:$M,Q$4,HNPlaces!$Q:$Q,'April Payment'!$H22)</f>
        <v>0</v>
      </c>
      <c r="R22" s="7">
        <f>SUMIFS(HNPlaces!$W:$W,HNPlaces!$M:$M,R$4,HNPlaces!$Q:$Q,'April Payment'!$H22)</f>
        <v>0</v>
      </c>
      <c r="S22" s="7">
        <f>SUMIFS(HNPlaces!$W:$W,HNPlaces!$M:$M,S$4,HNPlaces!$Q:$Q,'April Payment'!$H22)</f>
        <v>0</v>
      </c>
      <c r="T22" s="7">
        <f>SUMIFS(HNTopUp!$W:$W,HNTopUp!$M:$M,T$4,HNTopUp!B:B,'April Payment'!B22)</f>
        <v>0</v>
      </c>
      <c r="U22" s="7">
        <f>SUMIFS(HNTopUp!$W:$W,HNTopUp!$M:$M,U$4,HNTopUp!B:B,'April Payment'!B22)</f>
        <v>18497.846153846152</v>
      </c>
      <c r="V22" s="7">
        <f>SUMIFS(HNTopUp!$W:$W,HNTopUp!$M:$M,V$4,HNTopUp!$B:$B,'April Payment'!$B22)</f>
        <v>0</v>
      </c>
      <c r="W22" s="7">
        <f>SUMIFS(HNTopUp!$W:$W,HNTopUp!$M:$M,W$4,HNTopUp!$B:$B,'April Payment'!$B22)</f>
        <v>0</v>
      </c>
      <c r="X22" s="7">
        <f>SUMIFS(HNTopUp!$W:$W,HNTopUp!$M:$M,X$4,HNTopUp!$B:$B,'April Payment'!$B22)</f>
        <v>0</v>
      </c>
      <c r="Y22" s="7">
        <f>SUMIFS(HNTopUp!$W:$W,HNTopUp!$M:$M,Y$4,HNTopUp!$B:$B,'April Payment'!$B22)</f>
        <v>0</v>
      </c>
      <c r="Z22" s="7">
        <f>SUMIFS(HNTopUp!$W:$W,HNTopUp!$M:$M,Z$4,HNTopUp!$B:$B,'April Payment'!$B22)</f>
        <v>0</v>
      </c>
      <c r="AA22" s="7">
        <f>SUMIFS(POST16!$W:$W,POST16!$M:$M,AA$4,POST16!$Q:$Q,'April Payment'!$H22)</f>
        <v>0</v>
      </c>
      <c r="AB22" s="7">
        <f>SUMIFS(POST16!$W:$W,POST16!$M:$M,AB$4,POST16!$Q:$Q,'April Payment'!$H22)</f>
        <v>0</v>
      </c>
      <c r="AC22" s="7">
        <f>SUMIFS(POST16!$W:$W,POST16!$M:$M,AC$4,POST16!$Q:$Q,'April Payment'!$H22)</f>
        <v>0</v>
      </c>
      <c r="AD22" s="7">
        <f>SUMIFS(POST16!$W:$W,POST16!$M:$M,AD$4,POST16!$Q:$Q,'April Payment'!$H22)</f>
        <v>0</v>
      </c>
      <c r="AE22" s="7">
        <f>SUMIFS(POST16!$W:$W,POST16!$M:$M,AE$4,POST16!$Q:$Q,'April Payment'!$H22)</f>
        <v>0</v>
      </c>
      <c r="AF22" s="7">
        <f>SUMIFS(MISC!$W:$W,MISC!$M:$M,AF$4,MISC!$Q:$Q,H22)</f>
        <v>0</v>
      </c>
      <c r="AG22" s="7">
        <f>SUMIFS(MISC!$W:$W,MISC!$M:$M,AG$4,MISC!$Q:$Q,H22)</f>
        <v>0</v>
      </c>
      <c r="AH22" s="7">
        <f>SUMIFS(SMHL!$W:$W,SMHL!$M:$M,AH$4,SMHL!$Q:$Q,'April Payment'!$H22)</f>
        <v>0</v>
      </c>
      <c r="AI22" s="7">
        <f>SUMIFS(PPG!$W:$W,PPG!$M:$M,AI$4,PPG!$Q:$Q,'April Payment'!$H22)</f>
        <v>20350</v>
      </c>
      <c r="AJ22" s="7">
        <f>SUMIFS(PPG!$W:$W,PPG!$M:$M,AJ$4,PPG!$Q:$Q,'April Payment'!$H22)</f>
        <v>0</v>
      </c>
      <c r="AK22" s="5">
        <f t="shared" si="1"/>
        <v>229372.17954899897</v>
      </c>
      <c r="AL22" s="119">
        <v>152360.13999999949</v>
      </c>
      <c r="AM22" s="364">
        <f t="shared" si="2"/>
        <v>77012.039548999484</v>
      </c>
      <c r="AO22" s="119">
        <v>49114.009999999544</v>
      </c>
      <c r="AP22" s="119">
        <v>103246.12999999996</v>
      </c>
      <c r="AQ22" s="121">
        <v>152360.13999999949</v>
      </c>
      <c r="AR22" s="119">
        <v>103246.12999999996</v>
      </c>
      <c r="AS22" s="49">
        <v>126126.04954899901</v>
      </c>
      <c r="AT22" s="481">
        <v>49114.009999999544</v>
      </c>
      <c r="AU22" s="463">
        <v>152360.13999999949</v>
      </c>
      <c r="AV22" s="5">
        <v>77012.039548999484</v>
      </c>
      <c r="AW22" s="286"/>
      <c r="AX22" s="49"/>
      <c r="AZ22" s="119">
        <f t="shared" ref="AZ22:AZ27" si="3">AT22</f>
        <v>49114.009999999544</v>
      </c>
    </row>
    <row r="23" spans="2:53" x14ac:dyDescent="0.25">
      <c r="B23">
        <v>3022029</v>
      </c>
      <c r="C23">
        <v>2029</v>
      </c>
      <c r="D23" t="s">
        <v>100</v>
      </c>
      <c r="E23" t="s">
        <v>748</v>
      </c>
      <c r="H23" t="s">
        <v>101</v>
      </c>
      <c r="I23" t="s">
        <v>102</v>
      </c>
      <c r="J23" s="7">
        <f>IFERROR(_xlfn.XLOOKUP(H23,'APT 25-26'!D:D,'APT 25-26'!CQ:CQ),"")</f>
        <v>401213.47086490667</v>
      </c>
      <c r="K23" s="7">
        <f>SUMIFS(NurserySupplement!$W:$W,NurserySupplement!$M:$M,K$4,NurserySupplement!$B:$B,B23)</f>
        <v>0</v>
      </c>
      <c r="L23" s="7"/>
      <c r="M23" s="7">
        <f>SUMIFS(HNPlaces!$W:$W,HNPlaces!$M:$M,M$4,HNPlaces!$Q:$Q,'April Payment'!$H23)</f>
        <v>0</v>
      </c>
      <c r="N23" s="7">
        <f>SUMIFS(HNPlaces!$W:$W,HNPlaces!$M:$M,N$4,HNPlaces!$Q:$Q,'April Payment'!$H23)</f>
        <v>0</v>
      </c>
      <c r="O23" s="7">
        <f>SUMIFS(HNPlaces!$W:$W,HNPlaces!$M:$M,O$4,HNPlaces!$Q:$Q,'April Payment'!$H23)</f>
        <v>0</v>
      </c>
      <c r="P23" s="7">
        <f>SUMIFS(HNPlaces!$W:$W,HNPlaces!$M:$M,P$4,HNPlaces!$Q:$Q,'April Payment'!$H23)</f>
        <v>0</v>
      </c>
      <c r="Q23" s="7">
        <f>SUMIFS(HNPlaces!$W:$W,HNPlaces!$M:$M,Q$4,HNPlaces!$Q:$Q,'April Payment'!$H23)</f>
        <v>0</v>
      </c>
      <c r="R23" s="7">
        <f>SUMIFS(HNPlaces!$W:$W,HNPlaces!$M:$M,R$4,HNPlaces!$Q:$Q,'April Payment'!$H23)</f>
        <v>0</v>
      </c>
      <c r="S23" s="7">
        <f>SUMIFS(HNPlaces!$W:$W,HNPlaces!$M:$M,S$4,HNPlaces!$Q:$Q,'April Payment'!$H23)</f>
        <v>0</v>
      </c>
      <c r="T23" s="7">
        <f>SUMIFS(HNTopUp!$W:$W,HNTopUp!$M:$M,T$4,HNTopUp!B:B,'April Payment'!B23)</f>
        <v>0</v>
      </c>
      <c r="U23" s="7">
        <f>SUMIFS(HNTopUp!$W:$W,HNTopUp!$M:$M,U$4,HNTopUp!B:B,'April Payment'!B23)</f>
        <v>30411.025641025644</v>
      </c>
      <c r="V23" s="7">
        <f>SUMIFS(HNTopUp!$W:$W,HNTopUp!$M:$M,V$4,HNTopUp!$B:$B,'April Payment'!$B23)</f>
        <v>0</v>
      </c>
      <c r="W23" s="7">
        <f>SUMIFS(HNTopUp!$W:$W,HNTopUp!$M:$M,W$4,HNTopUp!$B:$B,'April Payment'!$B23)</f>
        <v>0</v>
      </c>
      <c r="X23" s="7">
        <f>SUMIFS(HNTopUp!$W:$W,HNTopUp!$M:$M,X$4,HNTopUp!$B:$B,'April Payment'!$B23)</f>
        <v>0</v>
      </c>
      <c r="Y23" s="7">
        <f>SUMIFS(HNTopUp!$W:$W,HNTopUp!$M:$M,Y$4,HNTopUp!$B:$B,'April Payment'!$B23)</f>
        <v>0</v>
      </c>
      <c r="Z23" s="7">
        <f>SUMIFS(HNTopUp!$W:$W,HNTopUp!$M:$M,Z$4,HNTopUp!$B:$B,'April Payment'!$B23)</f>
        <v>0</v>
      </c>
      <c r="AA23" s="7">
        <f>SUMIFS(POST16!$W:$W,POST16!$M:$M,AA$4,POST16!$Q:$Q,'April Payment'!$H23)</f>
        <v>0</v>
      </c>
      <c r="AB23" s="7">
        <f>SUMIFS(POST16!$W:$W,POST16!$M:$M,AB$4,POST16!$Q:$Q,'April Payment'!$H23)</f>
        <v>0</v>
      </c>
      <c r="AC23" s="7">
        <f>SUMIFS(POST16!$W:$W,POST16!$M:$M,AC$4,POST16!$Q:$Q,'April Payment'!$H23)</f>
        <v>0</v>
      </c>
      <c r="AD23" s="7">
        <f>SUMIFS(POST16!$W:$W,POST16!$M:$M,AD$4,POST16!$Q:$Q,'April Payment'!$H23)</f>
        <v>0</v>
      </c>
      <c r="AE23" s="7">
        <f>SUMIFS(POST16!$W:$W,POST16!$M:$M,AE$4,POST16!$Q:$Q,'April Payment'!$H23)</f>
        <v>0</v>
      </c>
      <c r="AF23" s="7">
        <f>SUMIFS(MISC!$W:$W,MISC!$M:$M,AF$4,MISC!$Q:$Q,H23)</f>
        <v>0</v>
      </c>
      <c r="AG23" s="7">
        <f>SUMIFS(MISC!$W:$W,MISC!$M:$M,AG$4,MISC!$Q:$Q,H23)</f>
        <v>0</v>
      </c>
      <c r="AH23" s="7">
        <f>SUMIFS(SMHL!$W:$W,SMHL!$M:$M,AH$4,SMHL!$Q:$Q,'April Payment'!$H23)</f>
        <v>0</v>
      </c>
      <c r="AI23" s="7">
        <f>SUMIFS(PPG!$W:$W,PPG!$M:$M,AI$4,PPG!$Q:$Q,'April Payment'!$H23)</f>
        <v>64730</v>
      </c>
      <c r="AJ23" s="7">
        <f>SUMIFS(PPG!$W:$W,PPG!$M:$M,AJ$4,PPG!$Q:$Q,'April Payment'!$H23)</f>
        <v>0</v>
      </c>
      <c r="AK23" s="5">
        <f t="shared" si="1"/>
        <v>496354.4965059323</v>
      </c>
      <c r="AL23" s="119">
        <v>325442.15408207127</v>
      </c>
      <c r="AM23" s="364">
        <f t="shared" si="2"/>
        <v>170912.34242386103</v>
      </c>
      <c r="AO23" s="119">
        <v>104129.89408207126</v>
      </c>
      <c r="AP23" s="119">
        <v>221312.26000000004</v>
      </c>
      <c r="AQ23" s="121">
        <v>325442.15408207127</v>
      </c>
      <c r="AR23" s="119">
        <v>221312.26000000004</v>
      </c>
      <c r="AS23" s="49">
        <v>275042.23650593229</v>
      </c>
      <c r="AT23" s="481">
        <v>104129.89408207126</v>
      </c>
      <c r="AU23" s="463">
        <v>325442.15408207127</v>
      </c>
      <c r="AV23" s="5">
        <v>170912.34242386103</v>
      </c>
      <c r="AW23" s="286"/>
      <c r="AX23" s="49"/>
      <c r="AZ23" s="119">
        <f t="shared" si="3"/>
        <v>104129.89408207126</v>
      </c>
    </row>
    <row r="24" spans="2:53" x14ac:dyDescent="0.25">
      <c r="B24">
        <v>3022031</v>
      </c>
      <c r="C24">
        <v>2031</v>
      </c>
      <c r="D24" t="s">
        <v>151</v>
      </c>
      <c r="E24" t="s">
        <v>748</v>
      </c>
      <c r="H24" t="s">
        <v>152</v>
      </c>
      <c r="I24" t="s">
        <v>153</v>
      </c>
      <c r="J24" s="7">
        <f>IFERROR(_xlfn.XLOOKUP(H24,'APT 25-26'!D:D,'APT 25-26'!CQ:CQ),"")</f>
        <v>195493.13675276216</v>
      </c>
      <c r="K24" s="7">
        <f>SUMIFS(NurserySupplement!$W:$W,NurserySupplement!$M:$M,K$4,NurserySupplement!$B:$B,B24)</f>
        <v>0</v>
      </c>
      <c r="L24" s="7"/>
      <c r="M24" s="7">
        <f>SUMIFS(HNPlaces!$W:$W,HNPlaces!$M:$M,M$4,HNPlaces!$Q:$Q,'April Payment'!$H24)</f>
        <v>0</v>
      </c>
      <c r="N24" s="7">
        <f>SUMIFS(HNPlaces!$W:$W,HNPlaces!$M:$M,N$4,HNPlaces!$Q:$Q,'April Payment'!$H24)</f>
        <v>0</v>
      </c>
      <c r="O24" s="7">
        <f>SUMIFS(HNPlaces!$W:$W,HNPlaces!$M:$M,O$4,HNPlaces!$Q:$Q,'April Payment'!$H24)</f>
        <v>0</v>
      </c>
      <c r="P24" s="7">
        <f>SUMIFS(HNPlaces!$W:$W,HNPlaces!$M:$M,P$4,HNPlaces!$Q:$Q,'April Payment'!$H24)</f>
        <v>0</v>
      </c>
      <c r="Q24" s="7">
        <f>SUMIFS(HNPlaces!$W:$W,HNPlaces!$M:$M,Q$4,HNPlaces!$Q:$Q,'April Payment'!$H24)</f>
        <v>0</v>
      </c>
      <c r="R24" s="7">
        <f>SUMIFS(HNPlaces!$W:$W,HNPlaces!$M:$M,R$4,HNPlaces!$Q:$Q,'April Payment'!$H24)</f>
        <v>0</v>
      </c>
      <c r="S24" s="7">
        <f>SUMIFS(HNPlaces!$W:$W,HNPlaces!$M:$M,S$4,HNPlaces!$Q:$Q,'April Payment'!$H24)</f>
        <v>0</v>
      </c>
      <c r="T24" s="7">
        <f>SUMIFS(HNTopUp!$W:$W,HNTopUp!$M:$M,T$4,HNTopUp!B:B,'April Payment'!B24)</f>
        <v>0</v>
      </c>
      <c r="U24" s="7">
        <f>SUMIFS(HNTopUp!$W:$W,HNTopUp!$M:$M,U$4,HNTopUp!B:B,'April Payment'!B24)</f>
        <v>11753.76923076923</v>
      </c>
      <c r="V24" s="7">
        <f>SUMIFS(HNTopUp!$W:$W,HNTopUp!$M:$M,V$4,HNTopUp!$B:$B,'April Payment'!$B24)</f>
        <v>0</v>
      </c>
      <c r="W24" s="7">
        <f>SUMIFS(HNTopUp!$W:$W,HNTopUp!$M:$M,W$4,HNTopUp!$B:$B,'April Payment'!$B24)</f>
        <v>0</v>
      </c>
      <c r="X24" s="7">
        <f>SUMIFS(HNTopUp!$W:$W,HNTopUp!$M:$M,X$4,HNTopUp!$B:$B,'April Payment'!$B24)</f>
        <v>0</v>
      </c>
      <c r="Y24" s="7">
        <f>SUMIFS(HNTopUp!$W:$W,HNTopUp!$M:$M,Y$4,HNTopUp!$B:$B,'April Payment'!$B24)</f>
        <v>0</v>
      </c>
      <c r="Z24" s="7">
        <f>SUMIFS(HNTopUp!$W:$W,HNTopUp!$M:$M,Z$4,HNTopUp!$B:$B,'April Payment'!$B24)</f>
        <v>0</v>
      </c>
      <c r="AA24" s="7">
        <f>SUMIFS(POST16!$W:$W,POST16!$M:$M,AA$4,POST16!$Q:$Q,'April Payment'!$H24)</f>
        <v>0</v>
      </c>
      <c r="AB24" s="7">
        <f>SUMIFS(POST16!$W:$W,POST16!$M:$M,AB$4,POST16!$Q:$Q,'April Payment'!$H24)</f>
        <v>0</v>
      </c>
      <c r="AC24" s="7">
        <f>SUMIFS(POST16!$W:$W,POST16!$M:$M,AC$4,POST16!$Q:$Q,'April Payment'!$H24)</f>
        <v>0</v>
      </c>
      <c r="AD24" s="7">
        <f>SUMIFS(POST16!$W:$W,POST16!$M:$M,AD$4,POST16!$Q:$Q,'April Payment'!$H24)</f>
        <v>0</v>
      </c>
      <c r="AE24" s="7">
        <f>SUMIFS(POST16!$W:$W,POST16!$M:$M,AE$4,POST16!$Q:$Q,'April Payment'!$H24)</f>
        <v>0</v>
      </c>
      <c r="AF24" s="7">
        <f>SUMIFS(MISC!$W:$W,MISC!$M:$M,AF$4,MISC!$Q:$Q,H24)</f>
        <v>0</v>
      </c>
      <c r="AG24" s="7">
        <f>SUMIFS(MISC!$W:$W,MISC!$M:$M,AG$4,MISC!$Q:$Q,H24)</f>
        <v>0</v>
      </c>
      <c r="AH24" s="7">
        <f>SUMIFS(SMHL!$W:$W,SMHL!$M:$M,AH$4,SMHL!$Q:$Q,'April Payment'!$H24)</f>
        <v>0</v>
      </c>
      <c r="AI24" s="7">
        <f>SUMIFS(PPG!$W:$W,PPG!$M:$M,AI$4,PPG!$Q:$Q,'April Payment'!$H24)</f>
        <v>29970</v>
      </c>
      <c r="AJ24" s="7">
        <f>SUMIFS(PPG!$W:$W,PPG!$M:$M,AJ$4,PPG!$Q:$Q,'April Payment'!$H24)</f>
        <v>0</v>
      </c>
      <c r="AK24" s="5">
        <f t="shared" si="1"/>
        <v>237216.90598353138</v>
      </c>
      <c r="AL24" s="119">
        <v>237215.90598353138</v>
      </c>
      <c r="AM24" s="364">
        <f t="shared" si="2"/>
        <v>1</v>
      </c>
      <c r="AO24" s="119">
        <v>161199.28335511987</v>
      </c>
      <c r="AP24" s="119">
        <v>126185.50000000006</v>
      </c>
      <c r="AQ24" s="121">
        <v>287384.78335511993</v>
      </c>
      <c r="AR24" s="119">
        <v>126185.50000000006</v>
      </c>
      <c r="AS24" s="49">
        <v>111031.40598353132</v>
      </c>
      <c r="AT24" s="481">
        <v>111030.40598353132</v>
      </c>
      <c r="AU24" s="463">
        <v>237215.90598353138</v>
      </c>
      <c r="AV24" s="5">
        <v>1</v>
      </c>
      <c r="AW24" s="286"/>
      <c r="AX24" s="49"/>
      <c r="AZ24" s="119">
        <f t="shared" si="3"/>
        <v>111030.40598353132</v>
      </c>
    </row>
    <row r="25" spans="2:53" x14ac:dyDescent="0.25">
      <c r="B25">
        <v>3022032</v>
      </c>
      <c r="C25">
        <v>2032</v>
      </c>
      <c r="D25" t="s">
        <v>148</v>
      </c>
      <c r="E25" t="s">
        <v>748</v>
      </c>
      <c r="H25" t="s">
        <v>149</v>
      </c>
      <c r="I25" t="s">
        <v>150</v>
      </c>
      <c r="J25" s="7">
        <f>IFERROR(_xlfn.XLOOKUP(H25,'APT 25-26'!D:D,'APT 25-26'!CQ:CQ),"")</f>
        <v>334617.06461101479</v>
      </c>
      <c r="K25" s="7">
        <f>SUMIFS(NurserySupplement!$W:$W,NurserySupplement!$M:$M,K$4,NurserySupplement!$B:$B,B25)</f>
        <v>0</v>
      </c>
      <c r="L25" s="7"/>
      <c r="M25" s="7">
        <f>SUMIFS(HNPlaces!$W:$W,HNPlaces!$M:$M,M$4,HNPlaces!$Q:$Q,'April Payment'!$H25)</f>
        <v>0</v>
      </c>
      <c r="N25" s="7">
        <f>SUMIFS(HNPlaces!$W:$W,HNPlaces!$M:$M,N$4,HNPlaces!$Q:$Q,'April Payment'!$H25)</f>
        <v>0</v>
      </c>
      <c r="O25" s="7">
        <f>SUMIFS(HNPlaces!$W:$W,HNPlaces!$M:$M,O$4,HNPlaces!$Q:$Q,'April Payment'!$H25)</f>
        <v>0</v>
      </c>
      <c r="P25" s="7">
        <f>SUMIFS(HNPlaces!$W:$W,HNPlaces!$M:$M,P$4,HNPlaces!$Q:$Q,'April Payment'!$H25)</f>
        <v>0</v>
      </c>
      <c r="Q25" s="7">
        <f>SUMIFS(HNPlaces!$W:$W,HNPlaces!$M:$M,Q$4,HNPlaces!$Q:$Q,'April Payment'!$H25)</f>
        <v>0</v>
      </c>
      <c r="R25" s="7">
        <f>SUMIFS(HNPlaces!$W:$W,HNPlaces!$M:$M,R$4,HNPlaces!$Q:$Q,'April Payment'!$H25)</f>
        <v>0</v>
      </c>
      <c r="S25" s="7">
        <f>SUMIFS(HNPlaces!$W:$W,HNPlaces!$M:$M,S$4,HNPlaces!$Q:$Q,'April Payment'!$H25)</f>
        <v>0</v>
      </c>
      <c r="T25" s="7">
        <f>SUMIFS(HNTopUp!$W:$W,HNTopUp!$M:$M,T$4,HNTopUp!B:B,'April Payment'!B25)</f>
        <v>0</v>
      </c>
      <c r="U25" s="7">
        <f>SUMIFS(HNTopUp!$W:$W,HNTopUp!$M:$M,U$4,HNTopUp!B:B,'April Payment'!B25)</f>
        <v>33998.065128205126</v>
      </c>
      <c r="V25" s="7">
        <f>SUMIFS(HNTopUp!$W:$W,HNTopUp!$M:$M,V$4,HNTopUp!$B:$B,'April Payment'!$B25)</f>
        <v>0</v>
      </c>
      <c r="W25" s="7">
        <f>SUMIFS(HNTopUp!$W:$W,HNTopUp!$M:$M,W$4,HNTopUp!$B:$B,'April Payment'!$B25)</f>
        <v>0</v>
      </c>
      <c r="X25" s="7">
        <f>SUMIFS(HNTopUp!$W:$W,HNTopUp!$M:$M,X$4,HNTopUp!$B:$B,'April Payment'!$B25)</f>
        <v>330.92307692307691</v>
      </c>
      <c r="Y25" s="7">
        <f>SUMIFS(HNTopUp!$W:$W,HNTopUp!$M:$M,Y$4,HNTopUp!$B:$B,'April Payment'!$B25)</f>
        <v>0</v>
      </c>
      <c r="Z25" s="7">
        <f>SUMIFS(HNTopUp!$W:$W,HNTopUp!$M:$M,Z$4,HNTopUp!$B:$B,'April Payment'!$B25)</f>
        <v>0</v>
      </c>
      <c r="AA25" s="7">
        <f>SUMIFS(POST16!$W:$W,POST16!$M:$M,AA$4,POST16!$Q:$Q,'April Payment'!$H25)</f>
        <v>0</v>
      </c>
      <c r="AB25" s="7">
        <f>SUMIFS(POST16!$W:$W,POST16!$M:$M,AB$4,POST16!$Q:$Q,'April Payment'!$H25)</f>
        <v>0</v>
      </c>
      <c r="AC25" s="7">
        <f>SUMIFS(POST16!$W:$W,POST16!$M:$M,AC$4,POST16!$Q:$Q,'April Payment'!$H25)</f>
        <v>0</v>
      </c>
      <c r="AD25" s="7">
        <f>SUMIFS(POST16!$W:$W,POST16!$M:$M,AD$4,POST16!$Q:$Q,'April Payment'!$H25)</f>
        <v>0</v>
      </c>
      <c r="AE25" s="7">
        <f>SUMIFS(POST16!$W:$W,POST16!$M:$M,AE$4,POST16!$Q:$Q,'April Payment'!$H25)</f>
        <v>0</v>
      </c>
      <c r="AF25" s="7">
        <f>SUMIFS(MISC!$W:$W,MISC!$M:$M,AF$4,MISC!$Q:$Q,H25)</f>
        <v>0</v>
      </c>
      <c r="AG25" s="7">
        <f>SUMIFS(MISC!$W:$W,MISC!$M:$M,AG$4,MISC!$Q:$Q,H25)</f>
        <v>0</v>
      </c>
      <c r="AH25" s="7">
        <f>SUMIFS(SMHL!$W:$W,SMHL!$M:$M,AH$4,SMHL!$Q:$Q,'April Payment'!$H25)</f>
        <v>0</v>
      </c>
      <c r="AI25" s="7">
        <f>SUMIFS(PPG!$W:$W,PPG!$M:$M,AI$4,PPG!$Q:$Q,'April Payment'!$H25)</f>
        <v>33944</v>
      </c>
      <c r="AJ25" s="7">
        <f>SUMIFS(PPG!$W:$W,PPG!$M:$M,AJ$4,PPG!$Q:$Q,'April Payment'!$H25)</f>
        <v>0</v>
      </c>
      <c r="AK25" s="5">
        <f t="shared" si="1"/>
        <v>402890.05281614297</v>
      </c>
      <c r="AL25" s="119">
        <v>300122.84787409531</v>
      </c>
      <c r="AM25" s="364">
        <f t="shared" si="2"/>
        <v>102767.20494204765</v>
      </c>
      <c r="AO25" s="119">
        <v>87518.677874095272</v>
      </c>
      <c r="AP25" s="119">
        <v>212604.17</v>
      </c>
      <c r="AQ25" s="121">
        <v>300122.84787409531</v>
      </c>
      <c r="AR25" s="119">
        <v>212604.17</v>
      </c>
      <c r="AS25" s="49">
        <v>190285.88281614296</v>
      </c>
      <c r="AT25" s="481">
        <v>87518.677874095272</v>
      </c>
      <c r="AU25" s="463">
        <v>300122.84787409531</v>
      </c>
      <c r="AV25" s="5">
        <v>102767.20494204765</v>
      </c>
      <c r="AW25" s="286"/>
      <c r="AX25" s="49"/>
      <c r="AZ25" s="119">
        <f t="shared" si="3"/>
        <v>87518.677874095272</v>
      </c>
    </row>
    <row r="26" spans="2:53" x14ac:dyDescent="0.25">
      <c r="B26">
        <v>3022036</v>
      </c>
      <c r="C26">
        <v>2036</v>
      </c>
      <c r="D26" t="s">
        <v>175</v>
      </c>
      <c r="E26" t="s">
        <v>748</v>
      </c>
      <c r="H26" t="s">
        <v>176</v>
      </c>
      <c r="I26" t="s">
        <v>177</v>
      </c>
      <c r="J26" s="7">
        <f>IFERROR(_xlfn.XLOOKUP(H26,'APT 25-26'!D:D,'APT 25-26'!CQ:CQ),"")</f>
        <v>213303.66130621298</v>
      </c>
      <c r="K26" s="7">
        <f>SUMIFS(NurserySupplement!$W:$W,NurserySupplement!$M:$M,K$4,NurserySupplement!$B:$B,B26)</f>
        <v>0</v>
      </c>
      <c r="L26" s="7"/>
      <c r="M26" s="7">
        <f>SUMIFS(HNPlaces!$W:$W,HNPlaces!$M:$M,M$4,HNPlaces!$Q:$Q,'April Payment'!$H26)</f>
        <v>0</v>
      </c>
      <c r="N26" s="7">
        <f>SUMIFS(HNPlaces!$W:$W,HNPlaces!$M:$M,N$4,HNPlaces!$Q:$Q,'April Payment'!$H26)</f>
        <v>0</v>
      </c>
      <c r="O26" s="7">
        <f>SUMIFS(HNPlaces!$W:$W,HNPlaces!$M:$M,O$4,HNPlaces!$Q:$Q,'April Payment'!$H26)</f>
        <v>0</v>
      </c>
      <c r="P26" s="7">
        <f>SUMIFS(HNPlaces!$W:$W,HNPlaces!$M:$M,P$4,HNPlaces!$Q:$Q,'April Payment'!$H26)</f>
        <v>0</v>
      </c>
      <c r="Q26" s="7">
        <f>SUMIFS(HNPlaces!$W:$W,HNPlaces!$M:$M,Q$4,HNPlaces!$Q:$Q,'April Payment'!$H26)</f>
        <v>0</v>
      </c>
      <c r="R26" s="7">
        <f>SUMIFS(HNPlaces!$W:$W,HNPlaces!$M:$M,R$4,HNPlaces!$Q:$Q,'April Payment'!$H26)</f>
        <v>14769.23076923077</v>
      </c>
      <c r="S26" s="7">
        <f>SUMIFS(HNPlaces!$W:$W,HNPlaces!$M:$M,S$4,HNPlaces!$Q:$Q,'April Payment'!$H26)</f>
        <v>22300.615384615383</v>
      </c>
      <c r="T26" s="7">
        <f>SUMIFS(HNTopUp!$W:$W,HNTopUp!$M:$M,T$4,HNTopUp!B:B,'April Payment'!B26)</f>
        <v>0</v>
      </c>
      <c r="U26" s="7">
        <f>SUMIFS(HNTopUp!$W:$W,HNTopUp!$M:$M,U$4,HNTopUp!B:B,'April Payment'!B26)</f>
        <v>19878.153846153848</v>
      </c>
      <c r="V26" s="7">
        <f>SUMIFS(HNTopUp!$W:$W,HNTopUp!$M:$M,V$4,HNTopUp!$B:$B,'April Payment'!$B26)</f>
        <v>0</v>
      </c>
      <c r="W26" s="7">
        <f>SUMIFS(HNTopUp!$W:$W,HNTopUp!$M:$M,W$4,HNTopUp!$B:$B,'April Payment'!$B26)</f>
        <v>48727.5</v>
      </c>
      <c r="X26" s="7">
        <f>SUMIFS(HNTopUp!$W:$W,HNTopUp!$M:$M,X$4,HNTopUp!$B:$B,'April Payment'!$B26)</f>
        <v>0</v>
      </c>
      <c r="Y26" s="7">
        <f>SUMIFS(HNTopUp!$W:$W,HNTopUp!$M:$M,Y$4,HNTopUp!$B:$B,'April Payment'!$B26)</f>
        <v>0</v>
      </c>
      <c r="Z26" s="7">
        <f>SUMIFS(HNTopUp!$W:$W,HNTopUp!$M:$M,Z$4,HNTopUp!$B:$B,'April Payment'!$B26)</f>
        <v>0</v>
      </c>
      <c r="AA26" s="7">
        <f>SUMIFS(POST16!$W:$W,POST16!$M:$M,AA$4,POST16!$Q:$Q,'April Payment'!$H26)</f>
        <v>0</v>
      </c>
      <c r="AB26" s="7">
        <f>SUMIFS(POST16!$W:$W,POST16!$M:$M,AB$4,POST16!$Q:$Q,'April Payment'!$H26)</f>
        <v>0</v>
      </c>
      <c r="AC26" s="7">
        <f>SUMIFS(POST16!$W:$W,POST16!$M:$M,AC$4,POST16!$Q:$Q,'April Payment'!$H26)</f>
        <v>0</v>
      </c>
      <c r="AD26" s="7">
        <f>SUMIFS(POST16!$W:$W,POST16!$M:$M,AD$4,POST16!$Q:$Q,'April Payment'!$H26)</f>
        <v>0</v>
      </c>
      <c r="AE26" s="7">
        <f>SUMIFS(POST16!$W:$W,POST16!$M:$M,AE$4,POST16!$Q:$Q,'April Payment'!$H26)</f>
        <v>0</v>
      </c>
      <c r="AF26" s="7">
        <f>SUMIFS(MISC!$W:$W,MISC!$M:$M,AF$4,MISC!$Q:$Q,H26)</f>
        <v>0</v>
      </c>
      <c r="AG26" s="7">
        <f>SUMIFS(MISC!$W:$W,MISC!$M:$M,AG$4,MISC!$Q:$Q,H26)</f>
        <v>0</v>
      </c>
      <c r="AH26" s="7">
        <f>SUMIFS(SMHL!$W:$W,SMHL!$M:$M,AH$4,SMHL!$Q:$Q,'April Payment'!$H26)</f>
        <v>0</v>
      </c>
      <c r="AI26" s="7">
        <f>SUMIFS(PPG!$W:$W,PPG!$M:$M,AI$4,PPG!$Q:$Q,'April Payment'!$H26)</f>
        <v>24050</v>
      </c>
      <c r="AJ26" s="7">
        <f>SUMIFS(PPG!$W:$W,PPG!$M:$M,AJ$4,PPG!$Q:$Q,'April Payment'!$H26)</f>
        <v>0</v>
      </c>
      <c r="AK26" s="5">
        <f t="shared" si="1"/>
        <v>343029.16130621301</v>
      </c>
      <c r="AL26" s="119">
        <v>304787.13093679136</v>
      </c>
      <c r="AM26" s="364">
        <f t="shared" si="2"/>
        <v>38242.030369421642</v>
      </c>
      <c r="AO26" s="119">
        <v>128262.24093679129</v>
      </c>
      <c r="AP26" s="119">
        <v>176524.89000000007</v>
      </c>
      <c r="AQ26" s="121">
        <v>304787.13093679136</v>
      </c>
      <c r="AR26" s="119">
        <v>176524.89000000007</v>
      </c>
      <c r="AS26" s="49">
        <v>166504.27130621293</v>
      </c>
      <c r="AT26" s="481">
        <v>128262.24093679129</v>
      </c>
      <c r="AU26" s="463">
        <v>304787.13093679136</v>
      </c>
      <c r="AV26" s="5">
        <v>38242.030369421642</v>
      </c>
      <c r="AW26" s="286"/>
      <c r="AX26" s="49"/>
      <c r="AZ26" s="119">
        <f t="shared" si="3"/>
        <v>128262.24093679129</v>
      </c>
    </row>
    <row r="27" spans="2:53" x14ac:dyDescent="0.25">
      <c r="B27">
        <v>3022037</v>
      </c>
      <c r="C27">
        <v>2037</v>
      </c>
      <c r="D27" t="s">
        <v>130</v>
      </c>
      <c r="E27" t="s">
        <v>748</v>
      </c>
      <c r="H27" t="s">
        <v>131</v>
      </c>
      <c r="I27" t="s">
        <v>132</v>
      </c>
      <c r="J27" s="7">
        <f>IFERROR(_xlfn.XLOOKUP(H27,'APT 25-26'!D:D,'APT 25-26'!CQ:CQ),"")</f>
        <v>188443.36724615513</v>
      </c>
      <c r="K27" s="7">
        <f>SUMIFS(NurserySupplement!$W:$W,NurserySupplement!$M:$M,K$4,NurserySupplement!$B:$B,B27)</f>
        <v>0</v>
      </c>
      <c r="L27" s="7"/>
      <c r="M27" s="7">
        <f>SUMIFS(HNPlaces!$W:$W,HNPlaces!$M:$M,M$4,HNPlaces!$Q:$Q,'April Payment'!$H27)</f>
        <v>0</v>
      </c>
      <c r="N27" s="7">
        <f>SUMIFS(HNPlaces!$W:$W,HNPlaces!$M:$M,N$4,HNPlaces!$Q:$Q,'April Payment'!$H27)</f>
        <v>0</v>
      </c>
      <c r="O27" s="7">
        <f>SUMIFS(HNPlaces!$W:$W,HNPlaces!$M:$M,O$4,HNPlaces!$Q:$Q,'April Payment'!$H27)</f>
        <v>0</v>
      </c>
      <c r="P27" s="7">
        <f>SUMIFS(HNPlaces!$W:$W,HNPlaces!$M:$M,P$4,HNPlaces!$Q:$Q,'April Payment'!$H27)</f>
        <v>0</v>
      </c>
      <c r="Q27" s="7">
        <f>SUMIFS(HNPlaces!$W:$W,HNPlaces!$M:$M,Q$4,HNPlaces!$Q:$Q,'April Payment'!$H27)</f>
        <v>0</v>
      </c>
      <c r="R27" s="7">
        <f>SUMIFS(HNPlaces!$W:$W,HNPlaces!$M:$M,R$4,HNPlaces!$Q:$Q,'April Payment'!$H27)</f>
        <v>0</v>
      </c>
      <c r="S27" s="7">
        <f>SUMIFS(HNPlaces!$W:$W,HNPlaces!$M:$M,S$4,HNPlaces!$Q:$Q,'April Payment'!$H27)</f>
        <v>0</v>
      </c>
      <c r="T27" s="7">
        <f>SUMIFS(HNTopUp!$W:$W,HNTopUp!$M:$M,T$4,HNTopUp!B:B,'April Payment'!B27)</f>
        <v>0</v>
      </c>
      <c r="U27" s="7">
        <f>SUMIFS(HNTopUp!$W:$W,HNTopUp!$M:$M,U$4,HNTopUp!B:B,'April Payment'!B27)</f>
        <v>16785.463076923079</v>
      </c>
      <c r="V27" s="7">
        <f>SUMIFS(HNTopUp!$W:$W,HNTopUp!$M:$M,V$4,HNTopUp!$B:$B,'April Payment'!$B27)</f>
        <v>0</v>
      </c>
      <c r="W27" s="7">
        <f>SUMIFS(HNTopUp!$W:$W,HNTopUp!$M:$M,W$4,HNTopUp!$B:$B,'April Payment'!$B27)</f>
        <v>0</v>
      </c>
      <c r="X27" s="7">
        <f>SUMIFS(HNTopUp!$W:$W,HNTopUp!$M:$M,X$4,HNTopUp!$B:$B,'April Payment'!$B27)</f>
        <v>397.07692307692309</v>
      </c>
      <c r="Y27" s="7">
        <f>SUMIFS(HNTopUp!$W:$W,HNTopUp!$M:$M,Y$4,HNTopUp!$B:$B,'April Payment'!$B27)</f>
        <v>0</v>
      </c>
      <c r="Z27" s="7">
        <f>SUMIFS(HNTopUp!$W:$W,HNTopUp!$M:$M,Z$4,HNTopUp!$B:$B,'April Payment'!$B27)</f>
        <v>0</v>
      </c>
      <c r="AA27" s="7">
        <f>SUMIFS(POST16!$W:$W,POST16!$M:$M,AA$4,POST16!$Q:$Q,'April Payment'!$H27)</f>
        <v>0</v>
      </c>
      <c r="AB27" s="7">
        <f>SUMIFS(POST16!$W:$W,POST16!$M:$M,AB$4,POST16!$Q:$Q,'April Payment'!$H27)</f>
        <v>0</v>
      </c>
      <c r="AC27" s="7">
        <f>SUMIFS(POST16!$W:$W,POST16!$M:$M,AC$4,POST16!$Q:$Q,'April Payment'!$H27)</f>
        <v>0</v>
      </c>
      <c r="AD27" s="7">
        <f>SUMIFS(POST16!$W:$W,POST16!$M:$M,AD$4,POST16!$Q:$Q,'April Payment'!$H27)</f>
        <v>0</v>
      </c>
      <c r="AE27" s="7">
        <f>SUMIFS(POST16!$W:$W,POST16!$M:$M,AE$4,POST16!$Q:$Q,'April Payment'!$H27)</f>
        <v>0</v>
      </c>
      <c r="AF27" s="7">
        <f>SUMIFS(MISC!$W:$W,MISC!$M:$M,AF$4,MISC!$Q:$Q,H27)</f>
        <v>0</v>
      </c>
      <c r="AG27" s="7">
        <f>SUMIFS(MISC!$W:$W,MISC!$M:$M,AG$4,MISC!$Q:$Q,H27)</f>
        <v>0</v>
      </c>
      <c r="AH27" s="7">
        <f>SUMIFS(SMHL!$W:$W,SMHL!$M:$M,AH$4,SMHL!$Q:$Q,'April Payment'!$H27)</f>
        <v>0</v>
      </c>
      <c r="AI27" s="7">
        <f>SUMIFS(PPG!$W:$W,PPG!$M:$M,AI$4,PPG!$Q:$Q,'April Payment'!$H27)</f>
        <v>13594</v>
      </c>
      <c r="AJ27" s="7">
        <f>SUMIFS(PPG!$W:$W,PPG!$M:$M,AJ$4,PPG!$Q:$Q,'April Payment'!$H27)</f>
        <v>0</v>
      </c>
      <c r="AK27" s="5">
        <f t="shared" si="1"/>
        <v>219219.90724615514</v>
      </c>
      <c r="AL27" s="119">
        <v>219218.90724615514</v>
      </c>
      <c r="AM27" s="364">
        <f t="shared" si="2"/>
        <v>1</v>
      </c>
      <c r="AN27" s="5"/>
      <c r="AO27" s="119">
        <v>136015.1407810275</v>
      </c>
      <c r="AP27" s="119">
        <v>121493.28000000001</v>
      </c>
      <c r="AQ27" s="121">
        <v>257508.42078102753</v>
      </c>
      <c r="AR27" s="119">
        <v>121493.28000000001</v>
      </c>
      <c r="AS27" s="49">
        <v>97726.627246155127</v>
      </c>
      <c r="AT27" s="481">
        <v>97725.627246155127</v>
      </c>
      <c r="AU27" s="463">
        <v>219218.90724615514</v>
      </c>
      <c r="AV27" s="5">
        <v>1</v>
      </c>
      <c r="AW27" s="286"/>
      <c r="AX27" s="49"/>
      <c r="AZ27" s="119">
        <f t="shared" si="3"/>
        <v>97725.627246155127</v>
      </c>
    </row>
    <row r="28" spans="2:53" x14ac:dyDescent="0.25">
      <c r="B28">
        <v>3022042</v>
      </c>
      <c r="C28">
        <v>2042</v>
      </c>
      <c r="D28" t="s">
        <v>22</v>
      </c>
      <c r="H28" t="s">
        <v>23</v>
      </c>
      <c r="I28" t="s">
        <v>24</v>
      </c>
      <c r="J28" s="7">
        <f>IFERROR(_xlfn.XLOOKUP(H28,'APT 25-26'!D:D,'APT 25-26'!CQ:CQ),"")</f>
        <v>323858.78245198104</v>
      </c>
      <c r="K28" s="7">
        <f>SUMIFS(NurserySupplement!$W:$W,NurserySupplement!$M:$M,K$4,NurserySupplement!$B:$B,B28)</f>
        <v>0</v>
      </c>
      <c r="L28" s="7"/>
      <c r="M28" s="7">
        <f>SUMIFS(HNPlaces!$W:$W,HNPlaces!$M:$M,M$4,HNPlaces!$Q:$Q,'April Payment'!$H28)</f>
        <v>0</v>
      </c>
      <c r="N28" s="7">
        <f>SUMIFS(HNPlaces!$W:$W,HNPlaces!$M:$M,N$4,HNPlaces!$Q:$Q,'April Payment'!$H28)</f>
        <v>0</v>
      </c>
      <c r="O28" s="7">
        <f>SUMIFS(HNPlaces!$W:$W,HNPlaces!$M:$M,O$4,HNPlaces!$Q:$Q,'April Payment'!$H28)</f>
        <v>0</v>
      </c>
      <c r="P28" s="7">
        <f>SUMIFS(HNPlaces!$W:$W,HNPlaces!$M:$M,P$4,HNPlaces!$Q:$Q,'April Payment'!$H28)</f>
        <v>0</v>
      </c>
      <c r="Q28" s="7">
        <f>SUMIFS(HNPlaces!$W:$W,HNPlaces!$M:$M,Q$4,HNPlaces!$Q:$Q,'April Payment'!$H28)</f>
        <v>0</v>
      </c>
      <c r="R28" s="7">
        <f>SUMIFS(HNPlaces!$W:$W,HNPlaces!$M:$M,R$4,HNPlaces!$Q:$Q,'April Payment'!$H28)</f>
        <v>0</v>
      </c>
      <c r="S28" s="7">
        <f>SUMIFS(HNPlaces!$W:$W,HNPlaces!$M:$M,S$4,HNPlaces!$Q:$Q,'April Payment'!$H28)</f>
        <v>0</v>
      </c>
      <c r="T28" s="7">
        <f>SUMIFS(HNTopUp!$W:$W,HNTopUp!$M:$M,T$4,HNTopUp!B:B,'April Payment'!B28)</f>
        <v>0</v>
      </c>
      <c r="U28" s="7">
        <f>SUMIFS(HNTopUp!$W:$W,HNTopUp!$M:$M,U$4,HNTopUp!B:B,'April Payment'!B28)</f>
        <v>20477.166153846156</v>
      </c>
      <c r="V28" s="7">
        <f>SUMIFS(HNTopUp!$W:$W,HNTopUp!$M:$M,V$4,HNTopUp!$B:$B,'April Payment'!$B28)</f>
        <v>0</v>
      </c>
      <c r="W28" s="7">
        <f>SUMIFS(HNTopUp!$W:$W,HNTopUp!$M:$M,W$4,HNTopUp!$B:$B,'April Payment'!$B28)</f>
        <v>0</v>
      </c>
      <c r="X28" s="7">
        <f>SUMIFS(HNTopUp!$W:$W,HNTopUp!$M:$M,X$4,HNTopUp!$B:$B,'April Payment'!$B28)</f>
        <v>0</v>
      </c>
      <c r="Y28" s="7">
        <f>SUMIFS(HNTopUp!$W:$W,HNTopUp!$M:$M,Y$4,HNTopUp!$B:$B,'April Payment'!$B28)</f>
        <v>0</v>
      </c>
      <c r="Z28" s="7">
        <f>SUMIFS(HNTopUp!$W:$W,HNTopUp!$M:$M,Z$4,HNTopUp!$B:$B,'April Payment'!$B28)</f>
        <v>0</v>
      </c>
      <c r="AA28" s="7">
        <f>SUMIFS(POST16!$W:$W,POST16!$M:$M,AA$4,POST16!$Q:$Q,'April Payment'!$H28)</f>
        <v>0</v>
      </c>
      <c r="AB28" s="7">
        <f>SUMIFS(POST16!$W:$W,POST16!$M:$M,AB$4,POST16!$Q:$Q,'April Payment'!$H28)</f>
        <v>0</v>
      </c>
      <c r="AC28" s="7">
        <f>SUMIFS(POST16!$W:$W,POST16!$M:$M,AC$4,POST16!$Q:$Q,'April Payment'!$H28)</f>
        <v>0</v>
      </c>
      <c r="AD28" s="7">
        <f>SUMIFS(POST16!$W:$W,POST16!$M:$M,AD$4,POST16!$Q:$Q,'April Payment'!$H28)</f>
        <v>0</v>
      </c>
      <c r="AE28" s="7">
        <f>SUMIFS(POST16!$W:$W,POST16!$M:$M,AE$4,POST16!$Q:$Q,'April Payment'!$H28)</f>
        <v>0</v>
      </c>
      <c r="AF28" s="7">
        <f>SUMIFS(MISC!$W:$W,MISC!$M:$M,AF$4,MISC!$Q:$Q,H28)</f>
        <v>0</v>
      </c>
      <c r="AG28" s="7">
        <f>SUMIFS(MISC!$W:$W,MISC!$M:$M,AG$4,MISC!$Q:$Q,H28)</f>
        <v>0</v>
      </c>
      <c r="AH28" s="7">
        <f>SUMIFS(SMHL!$W:$W,SMHL!$M:$M,AH$4,SMHL!$Q:$Q,'April Payment'!$H28)</f>
        <v>0</v>
      </c>
      <c r="AI28" s="7">
        <f>SUMIFS(PPG!$W:$W,PPG!$M:$M,AI$4,PPG!$Q:$Q,'April Payment'!$H28)</f>
        <v>8685</v>
      </c>
      <c r="AJ28" s="7">
        <f>SUMIFS(PPG!$W:$W,PPG!$M:$M,AJ$4,PPG!$Q:$Q,'April Payment'!$H28)</f>
        <v>0</v>
      </c>
      <c r="AK28" s="5">
        <f t="shared" si="1"/>
        <v>353020.94860582717</v>
      </c>
      <c r="AL28" s="119"/>
      <c r="AM28" s="364">
        <f>AK28</f>
        <v>353020.94860582717</v>
      </c>
      <c r="AO28" s="119" t="s">
        <v>398</v>
      </c>
      <c r="AP28" s="119"/>
      <c r="AQ28" s="121"/>
      <c r="AS28" s="383"/>
      <c r="AT28" s="5"/>
      <c r="AV28" s="286"/>
      <c r="AW28" s="286"/>
    </row>
    <row r="29" spans="2:53" x14ac:dyDescent="0.25">
      <c r="B29">
        <v>3022043</v>
      </c>
      <c r="C29">
        <v>2043</v>
      </c>
      <c r="D29" t="s">
        <v>23974</v>
      </c>
      <c r="E29" t="s">
        <v>748</v>
      </c>
      <c r="H29" t="s">
        <v>199</v>
      </c>
      <c r="I29" t="s">
        <v>200</v>
      </c>
      <c r="J29" s="7">
        <f>IFERROR(_xlfn.XLOOKUP(H29,'APT 25-26'!D:D,'APT 25-26'!CQ:CQ),"")</f>
        <v>680269.70979928854</v>
      </c>
      <c r="K29" s="7">
        <f>SUMIFS(NurserySupplement!$W:$W,NurserySupplement!$M:$M,K$4,NurserySupplement!$B:$B,B29)</f>
        <v>0</v>
      </c>
      <c r="L29" s="7"/>
      <c r="M29" s="7">
        <f>SUMIFS(HNPlaces!$W:$W,HNPlaces!$M:$M,M$4,HNPlaces!$Q:$Q,'April Payment'!$H29)</f>
        <v>0</v>
      </c>
      <c r="N29" s="7">
        <f>SUMIFS(HNPlaces!$W:$W,HNPlaces!$M:$M,N$4,HNPlaces!$Q:$Q,'April Payment'!$H29)</f>
        <v>0</v>
      </c>
      <c r="O29" s="7">
        <f>SUMIFS(HNPlaces!$W:$W,HNPlaces!$M:$M,O$4,HNPlaces!$Q:$Q,'April Payment'!$H29)</f>
        <v>0</v>
      </c>
      <c r="P29" s="7">
        <f>SUMIFS(HNPlaces!$W:$W,HNPlaces!$M:$M,P$4,HNPlaces!$Q:$Q,'April Payment'!$H29)</f>
        <v>0</v>
      </c>
      <c r="Q29" s="7">
        <f>SUMIFS(HNPlaces!$W:$W,HNPlaces!$M:$M,Q$4,HNPlaces!$Q:$Q,'April Payment'!$H29)</f>
        <v>0</v>
      </c>
      <c r="R29" s="7">
        <f>SUMIFS(HNPlaces!$W:$W,HNPlaces!$M:$M,R$4,HNPlaces!$Q:$Q,'April Payment'!$H29)</f>
        <v>0</v>
      </c>
      <c r="S29" s="7">
        <f>SUMIFS(HNPlaces!$W:$W,HNPlaces!$M:$M,S$4,HNPlaces!$Q:$Q,'April Payment'!$H29)</f>
        <v>0</v>
      </c>
      <c r="T29" s="7">
        <f>SUMIFS(HNTopUp!$W:$W,HNTopUp!$M:$M,T$4,HNTopUp!B:B,'April Payment'!B29)</f>
        <v>0</v>
      </c>
      <c r="U29" s="7">
        <f>SUMIFS(HNTopUp!$W:$W,HNTopUp!$M:$M,U$4,HNTopUp!B:B,'April Payment'!B29)</f>
        <v>23606.307692307691</v>
      </c>
      <c r="V29" s="7">
        <f>SUMIFS(HNTopUp!$W:$W,HNTopUp!$M:$M,V$4,HNTopUp!$B:$B,'April Payment'!$B29)</f>
        <v>0</v>
      </c>
      <c r="W29" s="7">
        <f>SUMIFS(HNTopUp!$W:$W,HNTopUp!$M:$M,W$4,HNTopUp!$B:$B,'April Payment'!$B29)</f>
        <v>0</v>
      </c>
      <c r="X29" s="7">
        <f>SUMIFS(HNTopUp!$W:$W,HNTopUp!$M:$M,X$4,HNTopUp!$B:$B,'April Payment'!$B29)</f>
        <v>0</v>
      </c>
      <c r="Y29" s="7">
        <f>SUMIFS(HNTopUp!$W:$W,HNTopUp!$M:$M,Y$4,HNTopUp!$B:$B,'April Payment'!$B29)</f>
        <v>0</v>
      </c>
      <c r="Z29" s="7">
        <f>SUMIFS(HNTopUp!$W:$W,HNTopUp!$M:$M,Z$4,HNTopUp!$B:$B,'April Payment'!$B29)</f>
        <v>0</v>
      </c>
      <c r="AA29" s="7">
        <f>SUMIFS(POST16!$W:$W,POST16!$M:$M,AA$4,POST16!$Q:$Q,'April Payment'!$H29)</f>
        <v>0</v>
      </c>
      <c r="AB29" s="7">
        <f>SUMIFS(POST16!$W:$W,POST16!$M:$M,AB$4,POST16!$Q:$Q,'April Payment'!$H29)</f>
        <v>0</v>
      </c>
      <c r="AC29" s="7">
        <f>SUMIFS(POST16!$W:$W,POST16!$M:$M,AC$4,POST16!$Q:$Q,'April Payment'!$H29)</f>
        <v>0</v>
      </c>
      <c r="AD29" s="7">
        <f>SUMIFS(POST16!$W:$W,POST16!$M:$M,AD$4,POST16!$Q:$Q,'April Payment'!$H29)</f>
        <v>0</v>
      </c>
      <c r="AE29" s="7">
        <f>SUMIFS(POST16!$W:$W,POST16!$M:$M,AE$4,POST16!$Q:$Q,'April Payment'!$H29)</f>
        <v>0</v>
      </c>
      <c r="AF29" s="7">
        <f>SUMIFS(MISC!$W:$W,MISC!$M:$M,AF$4,MISC!$Q:$Q,H29)</f>
        <v>0</v>
      </c>
      <c r="AG29" s="7">
        <f>SUMIFS(MISC!$W:$W,MISC!$M:$M,AG$4,MISC!$Q:$Q,H29)</f>
        <v>0</v>
      </c>
      <c r="AH29" s="7">
        <f>SUMIFS(SMHL!$W:$W,SMHL!$M:$M,AH$4,SMHL!$Q:$Q,'April Payment'!$H29)</f>
        <v>0</v>
      </c>
      <c r="AI29" s="7">
        <f>SUMIFS(PPG!$W:$W,PPG!$M:$M,AI$4,PPG!$Q:$Q,'April Payment'!$H29)</f>
        <v>50495</v>
      </c>
      <c r="AJ29" s="7">
        <f>SUMIFS(PPG!$W:$W,PPG!$M:$M,AJ$4,PPG!$Q:$Q,'April Payment'!$H29)</f>
        <v>0</v>
      </c>
      <c r="AK29" s="5">
        <f t="shared" si="1"/>
        <v>754371.01749159629</v>
      </c>
      <c r="AL29" s="119">
        <v>380483.73</v>
      </c>
      <c r="AM29" s="364">
        <f>AK29-AL29</f>
        <v>373887.2874915963</v>
      </c>
      <c r="AO29" s="119">
        <v>54862.6</v>
      </c>
      <c r="AP29" s="119">
        <v>325621.13</v>
      </c>
      <c r="AQ29" s="121">
        <v>380483.73</v>
      </c>
      <c r="AR29" s="119">
        <v>325621.13</v>
      </c>
      <c r="AS29" s="49">
        <v>455415.39</v>
      </c>
      <c r="AT29" s="481">
        <v>54862.6</v>
      </c>
      <c r="AU29" s="463">
        <v>380483.73</v>
      </c>
      <c r="AV29" s="5">
        <v>400552.79</v>
      </c>
      <c r="AW29" s="286"/>
      <c r="AX29" s="49"/>
      <c r="BA29" s="481">
        <f>AT29</f>
        <v>54862.6</v>
      </c>
    </row>
    <row r="30" spans="2:53" x14ac:dyDescent="0.25">
      <c r="B30">
        <v>3022045</v>
      </c>
      <c r="C30">
        <v>2045</v>
      </c>
      <c r="D30" t="s">
        <v>43</v>
      </c>
      <c r="E30" t="s">
        <v>748</v>
      </c>
      <c r="H30" t="s">
        <v>44</v>
      </c>
      <c r="I30" t="s">
        <v>45</v>
      </c>
      <c r="J30" s="7">
        <f>IFERROR(_xlfn.XLOOKUP(H30,'APT 25-26'!D:D,'APT 25-26'!CQ:CQ),"")</f>
        <v>196874.79236805861</v>
      </c>
      <c r="K30" s="7">
        <f>SUMIFS(NurserySupplement!$W:$W,NurserySupplement!$M:$M,K$4,NurserySupplement!$B:$B,B30)</f>
        <v>0</v>
      </c>
      <c r="L30" s="7"/>
      <c r="M30" s="7">
        <f>SUMIFS(HNPlaces!$W:$W,HNPlaces!$M:$M,M$4,HNPlaces!$Q:$Q,'April Payment'!$H30)</f>
        <v>0</v>
      </c>
      <c r="N30" s="7">
        <f>SUMIFS(HNPlaces!$W:$W,HNPlaces!$M:$M,N$4,HNPlaces!$Q:$Q,'April Payment'!$H30)</f>
        <v>0</v>
      </c>
      <c r="O30" s="7">
        <f>SUMIFS(HNPlaces!$W:$W,HNPlaces!$M:$M,O$4,HNPlaces!$Q:$Q,'April Payment'!$H30)</f>
        <v>0</v>
      </c>
      <c r="P30" s="7">
        <f>SUMIFS(HNPlaces!$W:$W,HNPlaces!$M:$M,P$4,HNPlaces!$Q:$Q,'April Payment'!$H30)</f>
        <v>0</v>
      </c>
      <c r="Q30" s="7">
        <f>SUMIFS(HNPlaces!$W:$W,HNPlaces!$M:$M,Q$4,HNPlaces!$Q:$Q,'April Payment'!$H30)</f>
        <v>0</v>
      </c>
      <c r="R30" s="7">
        <f>SUMIFS(HNPlaces!$W:$W,HNPlaces!$M:$M,R$4,HNPlaces!$Q:$Q,'April Payment'!$H30)</f>
        <v>0</v>
      </c>
      <c r="S30" s="7">
        <f>SUMIFS(HNPlaces!$W:$W,HNPlaces!$M:$M,S$4,HNPlaces!$Q:$Q,'April Payment'!$H30)</f>
        <v>0</v>
      </c>
      <c r="T30" s="7">
        <f>SUMIFS(HNTopUp!$W:$W,HNTopUp!$M:$M,T$4,HNTopUp!B:B,'April Payment'!B30)</f>
        <v>0</v>
      </c>
      <c r="U30" s="7">
        <f>SUMIFS(HNTopUp!$W:$W,HNTopUp!$M:$M,U$4,HNTopUp!B:B,'April Payment'!B30)</f>
        <v>21166.666666666664</v>
      </c>
      <c r="V30" s="7">
        <f>SUMIFS(HNTopUp!$W:$W,HNTopUp!$M:$M,V$4,HNTopUp!$B:$B,'April Payment'!$B30)</f>
        <v>0</v>
      </c>
      <c r="W30" s="7">
        <f>SUMIFS(HNTopUp!$W:$W,HNTopUp!$M:$M,W$4,HNTopUp!$B:$B,'April Payment'!$B30)</f>
        <v>0</v>
      </c>
      <c r="X30" s="7">
        <f>SUMIFS(HNTopUp!$W:$W,HNTopUp!$M:$M,X$4,HNTopUp!$B:$B,'April Payment'!$B30)</f>
        <v>0</v>
      </c>
      <c r="Y30" s="7">
        <f>SUMIFS(HNTopUp!$W:$W,HNTopUp!$M:$M,Y$4,HNTopUp!$B:$B,'April Payment'!$B30)</f>
        <v>0</v>
      </c>
      <c r="Z30" s="7">
        <f>SUMIFS(HNTopUp!$W:$W,HNTopUp!$M:$M,Z$4,HNTopUp!$B:$B,'April Payment'!$B30)</f>
        <v>0</v>
      </c>
      <c r="AA30" s="7">
        <f>SUMIFS(POST16!$W:$W,POST16!$M:$M,AA$4,POST16!$Q:$Q,'April Payment'!$H30)</f>
        <v>0</v>
      </c>
      <c r="AB30" s="7">
        <f>SUMIFS(POST16!$W:$W,POST16!$M:$M,AB$4,POST16!$Q:$Q,'April Payment'!$H30)</f>
        <v>0</v>
      </c>
      <c r="AC30" s="7">
        <f>SUMIFS(POST16!$W:$W,POST16!$M:$M,AC$4,POST16!$Q:$Q,'April Payment'!$H30)</f>
        <v>0</v>
      </c>
      <c r="AD30" s="7">
        <f>SUMIFS(POST16!$W:$W,POST16!$M:$M,AD$4,POST16!$Q:$Q,'April Payment'!$H30)</f>
        <v>0</v>
      </c>
      <c r="AE30" s="7">
        <f>SUMIFS(POST16!$W:$W,POST16!$M:$M,AE$4,POST16!$Q:$Q,'April Payment'!$H30)</f>
        <v>0</v>
      </c>
      <c r="AF30" s="7">
        <f>SUMIFS(MISC!$W:$W,MISC!$M:$M,AF$4,MISC!$Q:$Q,H30)</f>
        <v>0</v>
      </c>
      <c r="AG30" s="7">
        <f>SUMIFS(MISC!$W:$W,MISC!$M:$M,AG$4,MISC!$Q:$Q,H30)</f>
        <v>0</v>
      </c>
      <c r="AH30" s="7">
        <f>SUMIFS(SMHL!$W:$W,SMHL!$M:$M,AH$4,SMHL!$Q:$Q,'April Payment'!$H30)</f>
        <v>0</v>
      </c>
      <c r="AI30" s="7">
        <f>SUMIFS(PPG!$W:$W,PPG!$M:$M,AI$4,PPG!$Q:$Q,'April Payment'!$H30)</f>
        <v>13320</v>
      </c>
      <c r="AJ30" s="7">
        <f>SUMIFS(PPG!$W:$W,PPG!$M:$M,AJ$4,PPG!$Q:$Q,'April Payment'!$H30)</f>
        <v>0</v>
      </c>
      <c r="AK30" s="5">
        <f t="shared" si="1"/>
        <v>231361.45903472527</v>
      </c>
      <c r="AL30" s="119">
        <v>231360.45903472527</v>
      </c>
      <c r="AM30" s="364">
        <f>AK30-AL30</f>
        <v>1</v>
      </c>
      <c r="AN30" s="5"/>
      <c r="AO30" s="119">
        <v>235599.77234054683</v>
      </c>
      <c r="AP30" s="119">
        <v>133955.20999999996</v>
      </c>
      <c r="AQ30" s="121">
        <v>369554.98234054679</v>
      </c>
      <c r="AR30" s="119">
        <v>133955.20999999996</v>
      </c>
      <c r="AS30" s="49">
        <v>97406.249034725304</v>
      </c>
      <c r="AT30" s="481">
        <v>97405.249034725304</v>
      </c>
      <c r="AU30" s="463">
        <v>231360.45903472527</v>
      </c>
      <c r="AV30" s="5">
        <v>1</v>
      </c>
      <c r="AW30" s="286"/>
      <c r="AX30" s="49"/>
      <c r="AZ30" s="119">
        <f>AT30</f>
        <v>97405.249034725304</v>
      </c>
    </row>
    <row r="31" spans="2:53" x14ac:dyDescent="0.25">
      <c r="B31">
        <v>3022053</v>
      </c>
      <c r="C31">
        <v>2053</v>
      </c>
      <c r="D31" t="s">
        <v>23814</v>
      </c>
      <c r="H31" t="s">
        <v>32</v>
      </c>
      <c r="I31" t="s">
        <v>33</v>
      </c>
      <c r="J31" s="7">
        <f>IFERROR(_xlfn.XLOOKUP(H31,'APT 25-26'!D:D,'APT 25-26'!CQ:CQ),"")</f>
        <v>170556.73061426979</v>
      </c>
      <c r="K31" s="7">
        <f>SUMIFS(NurserySupplement!$W:$W,NurserySupplement!$M:$M,K$4,NurserySupplement!$B:$B,B31)</f>
        <v>0</v>
      </c>
      <c r="L31" s="7"/>
      <c r="M31" s="7">
        <f>SUMIFS(HNPlaces!$W:$W,HNPlaces!$M:$M,M$4,HNPlaces!$Q:$Q,'April Payment'!$H31)</f>
        <v>0</v>
      </c>
      <c r="N31" s="7">
        <f>SUMIFS(HNPlaces!$W:$W,HNPlaces!$M:$M,N$4,HNPlaces!$Q:$Q,'April Payment'!$H31)</f>
        <v>0</v>
      </c>
      <c r="O31" s="7">
        <f>SUMIFS(HNPlaces!$W:$W,HNPlaces!$M:$M,O$4,HNPlaces!$Q:$Q,'April Payment'!$H31)</f>
        <v>0</v>
      </c>
      <c r="P31" s="7">
        <f>SUMIFS(HNPlaces!$W:$W,HNPlaces!$M:$M,P$4,HNPlaces!$Q:$Q,'April Payment'!$H31)</f>
        <v>0</v>
      </c>
      <c r="Q31" s="7">
        <f>SUMIFS(HNPlaces!$W:$W,HNPlaces!$M:$M,Q$4,HNPlaces!$Q:$Q,'April Payment'!$H31)</f>
        <v>0</v>
      </c>
      <c r="R31" s="7">
        <f>SUMIFS(HNPlaces!$W:$W,HNPlaces!$M:$M,R$4,HNPlaces!$Q:$Q,'April Payment'!$H31)</f>
        <v>0</v>
      </c>
      <c r="S31" s="7">
        <f>SUMIFS(HNPlaces!$W:$W,HNPlaces!$M:$M,S$4,HNPlaces!$Q:$Q,'April Payment'!$H31)</f>
        <v>0</v>
      </c>
      <c r="T31" s="7">
        <f>SUMIFS(HNTopUp!$W:$W,HNTopUp!$M:$M,T$4,HNTopUp!B:B,'April Payment'!B31)</f>
        <v>0</v>
      </c>
      <c r="U31" s="7">
        <f>SUMIFS(HNTopUp!$W:$W,HNTopUp!$M:$M,U$4,HNTopUp!B:B,'April Payment'!B31)</f>
        <v>16865.538461538461</v>
      </c>
      <c r="V31" s="7">
        <f>SUMIFS(HNTopUp!$W:$W,HNTopUp!$M:$M,V$4,HNTopUp!$B:$B,'April Payment'!$B31)</f>
        <v>0</v>
      </c>
      <c r="W31" s="7">
        <f>SUMIFS(HNTopUp!$W:$W,HNTopUp!$M:$M,W$4,HNTopUp!$B:$B,'April Payment'!$B31)</f>
        <v>0</v>
      </c>
      <c r="X31" s="7">
        <f>SUMIFS(HNTopUp!$W:$W,HNTopUp!$M:$M,X$4,HNTopUp!$B:$B,'April Payment'!$B31)</f>
        <v>220.61538461538461</v>
      </c>
      <c r="Y31" s="7">
        <f>SUMIFS(HNTopUp!$W:$W,HNTopUp!$M:$M,Y$4,HNTopUp!$B:$B,'April Payment'!$B31)</f>
        <v>0</v>
      </c>
      <c r="Z31" s="7">
        <f>SUMIFS(HNTopUp!$W:$W,HNTopUp!$M:$M,Z$4,HNTopUp!$B:$B,'April Payment'!$B31)</f>
        <v>0</v>
      </c>
      <c r="AA31" s="7">
        <f>SUMIFS(POST16!$W:$W,POST16!$M:$M,AA$4,POST16!$Q:$Q,'April Payment'!$H31)</f>
        <v>0</v>
      </c>
      <c r="AB31" s="7">
        <f>SUMIFS(POST16!$W:$W,POST16!$M:$M,AB$4,POST16!$Q:$Q,'April Payment'!$H31)</f>
        <v>0</v>
      </c>
      <c r="AC31" s="7">
        <f>SUMIFS(POST16!$W:$W,POST16!$M:$M,AC$4,POST16!$Q:$Q,'April Payment'!$H31)</f>
        <v>0</v>
      </c>
      <c r="AD31" s="7">
        <f>SUMIFS(POST16!$W:$W,POST16!$M:$M,AD$4,POST16!$Q:$Q,'April Payment'!$H31)</f>
        <v>0</v>
      </c>
      <c r="AE31" s="7">
        <f>SUMIFS(POST16!$W:$W,POST16!$M:$M,AE$4,POST16!$Q:$Q,'April Payment'!$H31)</f>
        <v>0</v>
      </c>
      <c r="AF31" s="7">
        <f>SUMIFS(MISC!$W:$W,MISC!$M:$M,AF$4,MISC!$Q:$Q,H31)</f>
        <v>0</v>
      </c>
      <c r="AG31" s="7">
        <f>SUMIFS(MISC!$W:$W,MISC!$M:$M,AG$4,MISC!$Q:$Q,H31)</f>
        <v>0</v>
      </c>
      <c r="AH31" s="7">
        <f>SUMIFS(SMHL!$W:$W,SMHL!$M:$M,AH$4,SMHL!$Q:$Q,'April Payment'!$H31)</f>
        <v>0</v>
      </c>
      <c r="AI31" s="7">
        <f>SUMIFS(PPG!$W:$W,PPG!$M:$M,AI$4,PPG!$Q:$Q,'April Payment'!$H31)</f>
        <v>1850</v>
      </c>
      <c r="AJ31" s="7">
        <f>SUMIFS(PPG!$W:$W,PPG!$M:$M,AJ$4,PPG!$Q:$Q,'April Payment'!$H31)</f>
        <v>0</v>
      </c>
      <c r="AK31" s="5">
        <f t="shared" si="1"/>
        <v>189492.88446042364</v>
      </c>
      <c r="AL31" s="119"/>
      <c r="AM31" s="364">
        <f>AK31</f>
        <v>189492.88446042364</v>
      </c>
      <c r="AO31" s="119" t="s">
        <v>398</v>
      </c>
      <c r="AP31" s="119"/>
      <c r="AQ31" s="121"/>
      <c r="AS31" s="383"/>
      <c r="AT31" s="5"/>
      <c r="AV31" s="286"/>
      <c r="AW31" s="286"/>
    </row>
    <row r="32" spans="2:53" x14ac:dyDescent="0.25">
      <c r="B32">
        <v>3022054</v>
      </c>
      <c r="C32">
        <v>2054</v>
      </c>
      <c r="D32" t="s">
        <v>79</v>
      </c>
      <c r="E32" t="s">
        <v>748</v>
      </c>
      <c r="H32" t="s">
        <v>80</v>
      </c>
      <c r="I32" t="s">
        <v>81</v>
      </c>
      <c r="J32" s="7">
        <f>IFERROR(_xlfn.XLOOKUP(H32,'APT 25-26'!D:D,'APT 25-26'!CQ:CQ),"")</f>
        <v>177811.90030970721</v>
      </c>
      <c r="K32" s="7">
        <f>SUMIFS(NurserySupplement!$W:$W,NurserySupplement!$M:$M,K$4,NurserySupplement!$B:$B,B32)</f>
        <v>0</v>
      </c>
      <c r="L32" s="7"/>
      <c r="M32" s="7">
        <f>SUMIFS(HNPlaces!$W:$W,HNPlaces!$M:$M,M$4,HNPlaces!$Q:$Q,'April Payment'!$H32)</f>
        <v>0</v>
      </c>
      <c r="N32" s="7">
        <f>SUMIFS(HNPlaces!$W:$W,HNPlaces!$M:$M,N$4,HNPlaces!$Q:$Q,'April Payment'!$H32)</f>
        <v>0</v>
      </c>
      <c r="O32" s="7">
        <f>SUMIFS(HNPlaces!$W:$W,HNPlaces!$M:$M,O$4,HNPlaces!$Q:$Q,'April Payment'!$H32)</f>
        <v>0</v>
      </c>
      <c r="P32" s="7">
        <f>SUMIFS(HNPlaces!$W:$W,HNPlaces!$M:$M,P$4,HNPlaces!$Q:$Q,'April Payment'!$H32)</f>
        <v>0</v>
      </c>
      <c r="Q32" s="7">
        <f>SUMIFS(HNPlaces!$W:$W,HNPlaces!$M:$M,Q$4,HNPlaces!$Q:$Q,'April Payment'!$H32)</f>
        <v>0</v>
      </c>
      <c r="R32" s="7">
        <f>SUMIFS(HNPlaces!$W:$W,HNPlaces!$M:$M,R$4,HNPlaces!$Q:$Q,'April Payment'!$H32)</f>
        <v>0</v>
      </c>
      <c r="S32" s="7">
        <f>SUMIFS(HNPlaces!$W:$W,HNPlaces!$M:$M,S$4,HNPlaces!$Q:$Q,'April Payment'!$H32)</f>
        <v>0</v>
      </c>
      <c r="T32" s="7">
        <f>SUMIFS(HNTopUp!$W:$W,HNTopUp!$M:$M,T$4,HNTopUp!B:B,'April Payment'!B32)</f>
        <v>0</v>
      </c>
      <c r="U32" s="7">
        <f>SUMIFS(HNTopUp!$W:$W,HNTopUp!$M:$M,U$4,HNTopUp!B:B,'April Payment'!B32)</f>
        <v>10557.692307692309</v>
      </c>
      <c r="V32" s="7">
        <f>SUMIFS(HNTopUp!$W:$W,HNTopUp!$M:$M,V$4,HNTopUp!$B:$B,'April Payment'!$B32)</f>
        <v>0</v>
      </c>
      <c r="W32" s="7">
        <f>SUMIFS(HNTopUp!$W:$W,HNTopUp!$M:$M,W$4,HNTopUp!$B:$B,'April Payment'!$B32)</f>
        <v>0</v>
      </c>
      <c r="X32" s="7">
        <f>SUMIFS(HNTopUp!$W:$W,HNTopUp!$M:$M,X$4,HNTopUp!$B:$B,'April Payment'!$B32)</f>
        <v>0</v>
      </c>
      <c r="Y32" s="7">
        <f>SUMIFS(HNTopUp!$W:$W,HNTopUp!$M:$M,Y$4,HNTopUp!$B:$B,'April Payment'!$B32)</f>
        <v>0</v>
      </c>
      <c r="Z32" s="7">
        <f>SUMIFS(HNTopUp!$W:$W,HNTopUp!$M:$M,Z$4,HNTopUp!$B:$B,'April Payment'!$B32)</f>
        <v>0</v>
      </c>
      <c r="AA32" s="7">
        <f>SUMIFS(POST16!$W:$W,POST16!$M:$M,AA$4,POST16!$Q:$Q,'April Payment'!$H32)</f>
        <v>0</v>
      </c>
      <c r="AB32" s="7">
        <f>SUMIFS(POST16!$W:$W,POST16!$M:$M,AB$4,POST16!$Q:$Q,'April Payment'!$H32)</f>
        <v>0</v>
      </c>
      <c r="AC32" s="7">
        <f>SUMIFS(POST16!$W:$W,POST16!$M:$M,AC$4,POST16!$Q:$Q,'April Payment'!$H32)</f>
        <v>0</v>
      </c>
      <c r="AD32" s="7">
        <f>SUMIFS(POST16!$W:$W,POST16!$M:$M,AD$4,POST16!$Q:$Q,'April Payment'!$H32)</f>
        <v>0</v>
      </c>
      <c r="AE32" s="7">
        <f>SUMIFS(POST16!$W:$W,POST16!$M:$M,AE$4,POST16!$Q:$Q,'April Payment'!$H32)</f>
        <v>0</v>
      </c>
      <c r="AF32" s="7">
        <f>SUMIFS(MISC!$W:$W,MISC!$M:$M,AF$4,MISC!$Q:$Q,H32)</f>
        <v>0</v>
      </c>
      <c r="AG32" s="7">
        <f>SUMIFS(MISC!$W:$W,MISC!$M:$M,AG$4,MISC!$Q:$Q,H32)</f>
        <v>0</v>
      </c>
      <c r="AH32" s="7">
        <f>SUMIFS(SMHL!$W:$W,SMHL!$M:$M,AH$4,SMHL!$Q:$Q,'April Payment'!$H32)</f>
        <v>0</v>
      </c>
      <c r="AI32" s="7">
        <f>SUMIFS(PPG!$W:$W,PPG!$M:$M,AI$4,PPG!$Q:$Q,'April Payment'!$H32)</f>
        <v>3974</v>
      </c>
      <c r="AJ32" s="7">
        <f>SUMIFS(PPG!$W:$W,PPG!$M:$M,AJ$4,PPG!$Q:$Q,'April Payment'!$H32)</f>
        <v>0</v>
      </c>
      <c r="AK32" s="5">
        <f t="shared" si="1"/>
        <v>192343.59261739952</v>
      </c>
      <c r="AL32" s="119">
        <v>81833.019999999873</v>
      </c>
      <c r="AM32" s="364">
        <f>AK32-AL32</f>
        <v>110510.57261739965</v>
      </c>
      <c r="AO32" s="119">
        <v>2494.9099999999162</v>
      </c>
      <c r="AP32" s="119">
        <v>79338.109999999957</v>
      </c>
      <c r="AQ32" s="121">
        <v>81833.019999999873</v>
      </c>
      <c r="AR32" s="119">
        <v>79338.109999999957</v>
      </c>
      <c r="AS32" s="49">
        <v>113005.48261739957</v>
      </c>
      <c r="AT32" s="481">
        <v>2494.9099999999162</v>
      </c>
      <c r="AU32" s="463">
        <v>81833.019999999873</v>
      </c>
      <c r="AV32" s="5">
        <v>110510.57261739965</v>
      </c>
      <c r="AW32" s="286"/>
      <c r="AX32" s="49"/>
      <c r="AZ32" s="119">
        <f>AT32</f>
        <v>2494.9099999999162</v>
      </c>
    </row>
    <row r="33" spans="1:52" x14ac:dyDescent="0.25">
      <c r="B33">
        <v>3022055</v>
      </c>
      <c r="C33">
        <v>2055</v>
      </c>
      <c r="D33" t="s">
        <v>37</v>
      </c>
      <c r="E33" t="s">
        <v>748</v>
      </c>
      <c r="F33" t="s">
        <v>275</v>
      </c>
      <c r="H33" t="s">
        <v>38</v>
      </c>
      <c r="I33" t="s">
        <v>39</v>
      </c>
      <c r="J33" s="7">
        <f>IFERROR(_xlfn.XLOOKUP(H33,'APT 25-26'!D:D,'APT 25-26'!CQ:CQ),"")</f>
        <v>177672.36309583421</v>
      </c>
      <c r="K33" s="7">
        <f>SUMIFS(NurserySupplement!$W:$W,NurserySupplement!$M:$M,K$4,NurserySupplement!$B:$B,B33)</f>
        <v>0</v>
      </c>
      <c r="L33" s="7"/>
      <c r="M33" s="7">
        <f>SUMIFS(HNPlaces!$W:$W,HNPlaces!$M:$M,M$4,HNPlaces!$Q:$Q,'April Payment'!$H33)</f>
        <v>0</v>
      </c>
      <c r="N33" s="7">
        <f>SUMIFS(HNPlaces!$W:$W,HNPlaces!$M:$M,N$4,HNPlaces!$Q:$Q,'April Payment'!$H33)</f>
        <v>0</v>
      </c>
      <c r="O33" s="7">
        <f>SUMIFS(HNPlaces!$W:$W,HNPlaces!$M:$M,O$4,HNPlaces!$Q:$Q,'April Payment'!$H33)</f>
        <v>0</v>
      </c>
      <c r="P33" s="7">
        <f>SUMIFS(HNPlaces!$W:$W,HNPlaces!$M:$M,P$4,HNPlaces!$Q:$Q,'April Payment'!$H33)</f>
        <v>0</v>
      </c>
      <c r="Q33" s="7">
        <f>SUMIFS(HNPlaces!$W:$W,HNPlaces!$M:$M,Q$4,HNPlaces!$Q:$Q,'April Payment'!$H33)</f>
        <v>0</v>
      </c>
      <c r="R33" s="7">
        <f>SUMIFS(HNPlaces!$W:$W,HNPlaces!$M:$M,R$4,HNPlaces!$Q:$Q,'April Payment'!$H33)</f>
        <v>0</v>
      </c>
      <c r="S33" s="7">
        <f>SUMIFS(HNPlaces!$W:$W,HNPlaces!$M:$M,S$4,HNPlaces!$Q:$Q,'April Payment'!$H33)</f>
        <v>0</v>
      </c>
      <c r="T33" s="7">
        <f>SUMIFS(HNTopUp!$W:$W,HNTopUp!$M:$M,T$4,HNTopUp!B:B,'April Payment'!B33)</f>
        <v>0</v>
      </c>
      <c r="U33" s="7">
        <f>SUMIFS(HNTopUp!$W:$W,HNTopUp!$M:$M,U$4,HNTopUp!B:B,'April Payment'!B33)</f>
        <v>15328.935897435898</v>
      </c>
      <c r="V33" s="7">
        <f>SUMIFS(HNTopUp!$W:$W,HNTopUp!$M:$M,V$4,HNTopUp!$B:$B,'April Payment'!$B33)</f>
        <v>0</v>
      </c>
      <c r="W33" s="7">
        <f>SUMIFS(HNTopUp!$W:$W,HNTopUp!$M:$M,W$4,HNTopUp!$B:$B,'April Payment'!$B33)</f>
        <v>0</v>
      </c>
      <c r="X33" s="7">
        <f>SUMIFS(HNTopUp!$W:$W,HNTopUp!$M:$M,X$4,HNTopUp!$B:$B,'April Payment'!$B33)</f>
        <v>0</v>
      </c>
      <c r="Y33" s="7">
        <f>SUMIFS(HNTopUp!$W:$W,HNTopUp!$M:$M,Y$4,HNTopUp!$B:$B,'April Payment'!$B33)</f>
        <v>0</v>
      </c>
      <c r="Z33" s="7">
        <f>SUMIFS(HNTopUp!$W:$W,HNTopUp!$M:$M,Z$4,HNTopUp!$B:$B,'April Payment'!$B33)</f>
        <v>0</v>
      </c>
      <c r="AA33" s="7">
        <f>SUMIFS(POST16!$W:$W,POST16!$M:$M,AA$4,POST16!$Q:$Q,'April Payment'!$H33)</f>
        <v>0</v>
      </c>
      <c r="AB33" s="7">
        <f>SUMIFS(POST16!$W:$W,POST16!$M:$M,AB$4,POST16!$Q:$Q,'April Payment'!$H33)</f>
        <v>0</v>
      </c>
      <c r="AC33" s="7">
        <f>SUMIFS(POST16!$W:$W,POST16!$M:$M,AC$4,POST16!$Q:$Q,'April Payment'!$H33)</f>
        <v>0</v>
      </c>
      <c r="AD33" s="7">
        <f>SUMIFS(POST16!$W:$W,POST16!$M:$M,AD$4,POST16!$Q:$Q,'April Payment'!$H33)</f>
        <v>0</v>
      </c>
      <c r="AE33" s="7">
        <f>SUMIFS(POST16!$W:$W,POST16!$M:$M,AE$4,POST16!$Q:$Q,'April Payment'!$H33)</f>
        <v>0</v>
      </c>
      <c r="AF33" s="7">
        <f>SUMIFS(MISC!$W:$W,MISC!$M:$M,AF$4,MISC!$Q:$Q,H33)</f>
        <v>0</v>
      </c>
      <c r="AG33" s="7">
        <f>SUMIFS(MISC!$W:$W,MISC!$M:$M,AG$4,MISC!$Q:$Q,H33)</f>
        <v>0</v>
      </c>
      <c r="AH33" s="7">
        <f>SUMIFS(SMHL!$W:$W,SMHL!$M:$M,AH$4,SMHL!$Q:$Q,'April Payment'!$H33)</f>
        <v>0</v>
      </c>
      <c r="AI33" s="7">
        <f>SUMIFS(PPG!$W:$W,PPG!$M:$M,AI$4,PPG!$Q:$Q,'April Payment'!$H33)</f>
        <v>15170</v>
      </c>
      <c r="AJ33" s="7">
        <f>SUMIFS(PPG!$W:$W,PPG!$M:$M,AJ$4,PPG!$Q:$Q,'April Payment'!$H33)</f>
        <v>0</v>
      </c>
      <c r="AK33" s="5">
        <f t="shared" si="1"/>
        <v>208171.29899327012</v>
      </c>
      <c r="AL33" s="119">
        <v>208170.29899327012</v>
      </c>
      <c r="AM33" s="364">
        <f>AK33-AL33</f>
        <v>1</v>
      </c>
      <c r="AO33" s="119">
        <v>105007.01163985906</v>
      </c>
      <c r="AP33" s="119">
        <v>117509.99</v>
      </c>
      <c r="AQ33" s="121">
        <v>222517.00163985905</v>
      </c>
      <c r="AR33" s="119">
        <v>117509.99</v>
      </c>
      <c r="AS33" s="49">
        <v>90661.308993270111</v>
      </c>
      <c r="AT33" s="481">
        <v>90660.308993270111</v>
      </c>
      <c r="AU33" s="463">
        <v>208170.29899327012</v>
      </c>
      <c r="AV33" s="5">
        <v>1</v>
      </c>
      <c r="AW33" s="286"/>
      <c r="AX33" s="49"/>
      <c r="AZ33" s="119">
        <f>AT33</f>
        <v>90660.308993270111</v>
      </c>
    </row>
    <row r="34" spans="1:52" x14ac:dyDescent="0.25">
      <c r="B34">
        <v>3022057</v>
      </c>
      <c r="C34">
        <v>2057</v>
      </c>
      <c r="D34" t="s">
        <v>226</v>
      </c>
      <c r="H34" t="s">
        <v>227</v>
      </c>
      <c r="I34" t="s">
        <v>228</v>
      </c>
      <c r="J34" s="7">
        <f>IFERROR(_xlfn.XLOOKUP(H34,'APT 25-26'!D:D,'APT 25-26'!CQ:CQ),"")</f>
        <v>415576.67781139474</v>
      </c>
      <c r="K34" s="7">
        <f>SUMIFS(NurserySupplement!$W:$W,NurserySupplement!$M:$M,K$4,NurserySupplement!$B:$B,B34)</f>
        <v>0</v>
      </c>
      <c r="L34" s="7"/>
      <c r="M34" s="7">
        <f>SUMIFS(HNPlaces!$W:$W,HNPlaces!$M:$M,M$4,HNPlaces!$Q:$Q,'April Payment'!$H34)</f>
        <v>0</v>
      </c>
      <c r="N34" s="7">
        <f>SUMIFS(HNPlaces!$W:$W,HNPlaces!$M:$M,N$4,HNPlaces!$Q:$Q,'April Payment'!$H34)</f>
        <v>0</v>
      </c>
      <c r="O34" s="7">
        <f>SUMIFS(HNPlaces!$W:$W,HNPlaces!$M:$M,O$4,HNPlaces!$Q:$Q,'April Payment'!$H34)</f>
        <v>0</v>
      </c>
      <c r="P34" s="7">
        <f>SUMIFS(HNPlaces!$W:$W,HNPlaces!$M:$M,P$4,HNPlaces!$Q:$Q,'April Payment'!$H34)</f>
        <v>0</v>
      </c>
      <c r="Q34" s="7">
        <f>SUMIFS(HNPlaces!$W:$W,HNPlaces!$M:$M,Q$4,HNPlaces!$Q:$Q,'April Payment'!$H34)</f>
        <v>0</v>
      </c>
      <c r="R34" s="7">
        <f>SUMIFS(HNPlaces!$W:$W,HNPlaces!$M:$M,R$4,HNPlaces!$Q:$Q,'April Payment'!$H34)</f>
        <v>0</v>
      </c>
      <c r="S34" s="7">
        <f>SUMIFS(HNPlaces!$W:$W,HNPlaces!$M:$M,S$4,HNPlaces!$Q:$Q,'April Payment'!$H34)</f>
        <v>0</v>
      </c>
      <c r="T34" s="7">
        <f>SUMIFS(HNTopUp!$W:$W,HNTopUp!$M:$M,T$4,HNTopUp!B:B,'April Payment'!B34)</f>
        <v>0</v>
      </c>
      <c r="U34" s="7">
        <f>SUMIFS(HNTopUp!$W:$W,HNTopUp!$M:$M,U$4,HNTopUp!B:B,'April Payment'!B34)</f>
        <v>30669.447692307695</v>
      </c>
      <c r="V34" s="7">
        <f>SUMIFS(HNTopUp!$W:$W,HNTopUp!$M:$M,V$4,HNTopUp!$B:$B,'April Payment'!$B34)</f>
        <v>0</v>
      </c>
      <c r="W34" s="7">
        <f>SUMIFS(HNTopUp!$W:$W,HNTopUp!$M:$M,W$4,HNTopUp!$B:$B,'April Payment'!$B34)</f>
        <v>0</v>
      </c>
      <c r="X34" s="7">
        <f>SUMIFS(HNTopUp!$W:$W,HNTopUp!$M:$M,X$4,HNTopUp!$B:$B,'April Payment'!$B34)</f>
        <v>0</v>
      </c>
      <c r="Y34" s="7">
        <f>SUMIFS(HNTopUp!$W:$W,HNTopUp!$M:$M,Y$4,HNTopUp!$B:$B,'April Payment'!$B34)</f>
        <v>0</v>
      </c>
      <c r="Z34" s="7">
        <f>SUMIFS(HNTopUp!$W:$W,HNTopUp!$M:$M,Z$4,HNTopUp!$B:$B,'April Payment'!$B34)</f>
        <v>0</v>
      </c>
      <c r="AA34" s="7">
        <f>SUMIFS(POST16!$W:$W,POST16!$M:$M,AA$4,POST16!$Q:$Q,'April Payment'!$H34)</f>
        <v>0</v>
      </c>
      <c r="AB34" s="7">
        <f>SUMIFS(POST16!$W:$W,POST16!$M:$M,AB$4,POST16!$Q:$Q,'April Payment'!$H34)</f>
        <v>0</v>
      </c>
      <c r="AC34" s="7">
        <f>SUMIFS(POST16!$W:$W,POST16!$M:$M,AC$4,POST16!$Q:$Q,'April Payment'!$H34)</f>
        <v>0</v>
      </c>
      <c r="AD34" s="7">
        <f>SUMIFS(POST16!$W:$W,POST16!$M:$M,AD$4,POST16!$Q:$Q,'April Payment'!$H34)</f>
        <v>0</v>
      </c>
      <c r="AE34" s="7">
        <f>SUMIFS(POST16!$W:$W,POST16!$M:$M,AE$4,POST16!$Q:$Q,'April Payment'!$H34)</f>
        <v>0</v>
      </c>
      <c r="AF34" s="7">
        <f>SUMIFS(MISC!$W:$W,MISC!$M:$M,AF$4,MISC!$Q:$Q,H34)</f>
        <v>0</v>
      </c>
      <c r="AG34" s="7">
        <f>SUMIFS(MISC!$W:$W,MISC!$M:$M,AG$4,MISC!$Q:$Q,H34)</f>
        <v>0</v>
      </c>
      <c r="AH34" s="7">
        <f>SUMIFS(SMHL!$W:$W,SMHL!$M:$M,AH$4,SMHL!$Q:$Q,'April Payment'!$H34)</f>
        <v>0</v>
      </c>
      <c r="AI34" s="7">
        <f>SUMIFS(PPG!$W:$W,PPG!$M:$M,AI$4,PPG!$Q:$Q,'April Payment'!$H34)</f>
        <v>68450</v>
      </c>
      <c r="AJ34" s="7">
        <f>SUMIFS(PPG!$W:$W,PPG!$M:$M,AJ$4,PPG!$Q:$Q,'April Payment'!$H34)</f>
        <v>0</v>
      </c>
      <c r="AK34" s="5">
        <f t="shared" si="1"/>
        <v>514696.12550370244</v>
      </c>
      <c r="AL34" s="119"/>
      <c r="AM34" s="364">
        <f>AK34</f>
        <v>514696.12550370244</v>
      </c>
      <c r="AO34" s="119" t="s">
        <v>398</v>
      </c>
      <c r="AP34" s="119"/>
      <c r="AQ34" s="121"/>
      <c r="AS34" s="383"/>
      <c r="AT34" s="5"/>
      <c r="AV34" s="286"/>
      <c r="AW34" s="286"/>
    </row>
    <row r="35" spans="1:52" x14ac:dyDescent="0.25">
      <c r="B35">
        <v>3022060</v>
      </c>
      <c r="C35">
        <v>2060</v>
      </c>
      <c r="D35" t="s">
        <v>250</v>
      </c>
      <c r="E35" t="s">
        <v>748</v>
      </c>
      <c r="H35" t="s">
        <v>251</v>
      </c>
      <c r="I35" t="s">
        <v>252</v>
      </c>
      <c r="J35" s="7">
        <f>IFERROR(_xlfn.XLOOKUP(H35,'APT 25-26'!D:D,'APT 25-26'!CQ:CQ),"")</f>
        <v>403356.05561380211</v>
      </c>
      <c r="K35" s="7">
        <f>SUMIFS(NurserySupplement!$W:$W,NurserySupplement!$M:$M,K$4,NurserySupplement!$B:$B,B35)</f>
        <v>0</v>
      </c>
      <c r="L35" s="7"/>
      <c r="M35" s="7">
        <f>SUMIFS(HNPlaces!$W:$W,HNPlaces!$M:$M,M$4,HNPlaces!$Q:$Q,'April Payment'!$H35)</f>
        <v>0</v>
      </c>
      <c r="N35" s="7">
        <f>SUMIFS(HNPlaces!$W:$W,HNPlaces!$M:$M,N$4,HNPlaces!$Q:$Q,'April Payment'!$H35)</f>
        <v>0</v>
      </c>
      <c r="O35" s="7">
        <f>SUMIFS(HNPlaces!$W:$W,HNPlaces!$M:$M,O$4,HNPlaces!$Q:$Q,'April Payment'!$H35)</f>
        <v>0</v>
      </c>
      <c r="P35" s="7">
        <f>SUMIFS(HNPlaces!$W:$W,HNPlaces!$M:$M,P$4,HNPlaces!$Q:$Q,'April Payment'!$H35)</f>
        <v>0</v>
      </c>
      <c r="Q35" s="7">
        <f>SUMIFS(HNPlaces!$W:$W,HNPlaces!$M:$M,Q$4,HNPlaces!$Q:$Q,'April Payment'!$H35)</f>
        <v>0</v>
      </c>
      <c r="R35" s="7">
        <f>SUMIFS(HNPlaces!$W:$W,HNPlaces!$M:$M,R$4,HNPlaces!$Q:$Q,'April Payment'!$H35)</f>
        <v>0</v>
      </c>
      <c r="S35" s="7">
        <f>SUMIFS(HNPlaces!$W:$W,HNPlaces!$M:$M,S$4,HNPlaces!$Q:$Q,'April Payment'!$H35)</f>
        <v>0</v>
      </c>
      <c r="T35" s="7">
        <f>SUMIFS(HNTopUp!$W:$W,HNTopUp!$M:$M,T$4,HNTopUp!B:B,'April Payment'!B35)</f>
        <v>0</v>
      </c>
      <c r="U35" s="7">
        <f>SUMIFS(HNTopUp!$W:$W,HNTopUp!$M:$M,U$4,HNTopUp!B:B,'April Payment'!B35)</f>
        <v>47264.205128205125</v>
      </c>
      <c r="V35" s="7">
        <f>SUMIFS(HNTopUp!$W:$W,HNTopUp!$M:$M,V$4,HNTopUp!$B:$B,'April Payment'!$B35)</f>
        <v>0</v>
      </c>
      <c r="W35" s="7">
        <f>SUMIFS(HNTopUp!$W:$W,HNTopUp!$M:$M,W$4,HNTopUp!$B:$B,'April Payment'!$B35)</f>
        <v>0</v>
      </c>
      <c r="X35" s="7">
        <f>SUMIFS(HNTopUp!$W:$W,HNTopUp!$M:$M,X$4,HNTopUp!$B:$B,'April Payment'!$B35)</f>
        <v>397.07692307692309</v>
      </c>
      <c r="Y35" s="7">
        <f>SUMIFS(HNTopUp!$W:$W,HNTopUp!$M:$M,Y$4,HNTopUp!$B:$B,'April Payment'!$B35)</f>
        <v>0</v>
      </c>
      <c r="Z35" s="7">
        <f>SUMIFS(HNTopUp!$W:$W,HNTopUp!$M:$M,Z$4,HNTopUp!$B:$B,'April Payment'!$B35)</f>
        <v>0</v>
      </c>
      <c r="AA35" s="7">
        <f>SUMIFS(POST16!$W:$W,POST16!$M:$M,AA$4,POST16!$Q:$Q,'April Payment'!$H35)</f>
        <v>0</v>
      </c>
      <c r="AB35" s="7">
        <f>SUMIFS(POST16!$W:$W,POST16!$M:$M,AB$4,POST16!$Q:$Q,'April Payment'!$H35)</f>
        <v>0</v>
      </c>
      <c r="AC35" s="7">
        <f>SUMIFS(POST16!$W:$W,POST16!$M:$M,AC$4,POST16!$Q:$Q,'April Payment'!$H35)</f>
        <v>0</v>
      </c>
      <c r="AD35" s="7">
        <f>SUMIFS(POST16!$W:$W,POST16!$M:$M,AD$4,POST16!$Q:$Q,'April Payment'!$H35)</f>
        <v>0</v>
      </c>
      <c r="AE35" s="7">
        <f>SUMIFS(POST16!$W:$W,POST16!$M:$M,AE$4,POST16!$Q:$Q,'April Payment'!$H35)</f>
        <v>0</v>
      </c>
      <c r="AF35" s="7">
        <f>SUMIFS(MISC!$W:$W,MISC!$M:$M,AF$4,MISC!$Q:$Q,H35)</f>
        <v>0</v>
      </c>
      <c r="AG35" s="7">
        <f>SUMIFS(MISC!$W:$W,MISC!$M:$M,AG$4,MISC!$Q:$Q,H35)</f>
        <v>0</v>
      </c>
      <c r="AH35" s="7">
        <f>SUMIFS(SMHL!$W:$W,SMHL!$M:$M,AH$4,SMHL!$Q:$Q,'April Payment'!$H35)</f>
        <v>0</v>
      </c>
      <c r="AI35" s="7">
        <f>SUMIFS(PPG!$W:$W,PPG!$M:$M,AI$4,PPG!$Q:$Q,'April Payment'!$H35)</f>
        <v>45685</v>
      </c>
      <c r="AJ35" s="7">
        <f>SUMIFS(PPG!$W:$W,PPG!$M:$M,AJ$4,PPG!$Q:$Q,'April Payment'!$H35)</f>
        <v>0</v>
      </c>
      <c r="AK35" s="5">
        <f t="shared" si="1"/>
        <v>496702.33766508417</v>
      </c>
      <c r="AL35" s="119">
        <v>120713.86014786037</v>
      </c>
      <c r="AM35" s="364">
        <f>AK35-AL35</f>
        <v>375988.4775172238</v>
      </c>
      <c r="AO35" s="119">
        <v>120713.86014786037</v>
      </c>
      <c r="AP35" s="119">
        <v>0</v>
      </c>
      <c r="AQ35" s="121">
        <v>120713.86014786037</v>
      </c>
      <c r="AR35" s="119">
        <v>0</v>
      </c>
      <c r="AS35" s="49">
        <v>496702.33766508417</v>
      </c>
      <c r="AT35" s="481">
        <v>120713.86014786037</v>
      </c>
      <c r="AU35" s="463">
        <v>120713.86014786037</v>
      </c>
      <c r="AV35" s="5">
        <v>375988.4775172238</v>
      </c>
      <c r="AW35" s="286"/>
      <c r="AX35" s="49"/>
      <c r="AZ35" s="119">
        <f>AT35</f>
        <v>120713.86014786037</v>
      </c>
    </row>
    <row r="36" spans="1:52" x14ac:dyDescent="0.25">
      <c r="B36">
        <v>3022067</v>
      </c>
      <c r="C36">
        <v>2067</v>
      </c>
      <c r="D36" t="s">
        <v>23815</v>
      </c>
      <c r="E36" t="s">
        <v>748</v>
      </c>
      <c r="H36" t="s">
        <v>50</v>
      </c>
      <c r="I36" t="s">
        <v>51</v>
      </c>
      <c r="J36" s="7">
        <f>IFERROR(_xlfn.XLOOKUP(H36,'APT 25-26'!D:D,'APT 25-26'!CQ:CQ),"")</f>
        <v>201428.63550762174</v>
      </c>
      <c r="K36" s="7">
        <f>SUMIFS(NurserySupplement!$W:$W,NurserySupplement!$M:$M,K$4,NurserySupplement!$B:$B,B36)</f>
        <v>0</v>
      </c>
      <c r="L36" s="7"/>
      <c r="M36" s="7">
        <f>SUMIFS(HNPlaces!$W:$W,HNPlaces!$M:$M,M$4,HNPlaces!$Q:$Q,'April Payment'!$H36)</f>
        <v>0</v>
      </c>
      <c r="N36" s="7">
        <f>SUMIFS(HNPlaces!$W:$W,HNPlaces!$M:$M,N$4,HNPlaces!$Q:$Q,'April Payment'!$H36)</f>
        <v>0</v>
      </c>
      <c r="O36" s="7">
        <f>SUMIFS(HNPlaces!$W:$W,HNPlaces!$M:$M,O$4,HNPlaces!$Q:$Q,'April Payment'!$H36)</f>
        <v>0</v>
      </c>
      <c r="P36" s="7">
        <f>SUMIFS(HNPlaces!$W:$W,HNPlaces!$M:$M,P$4,HNPlaces!$Q:$Q,'April Payment'!$H36)</f>
        <v>0</v>
      </c>
      <c r="Q36" s="7">
        <f>SUMIFS(HNPlaces!$W:$W,HNPlaces!$M:$M,Q$4,HNPlaces!$Q:$Q,'April Payment'!$H36)</f>
        <v>0</v>
      </c>
      <c r="R36" s="7">
        <f>SUMIFS(HNPlaces!$W:$W,HNPlaces!$M:$M,R$4,HNPlaces!$Q:$Q,'April Payment'!$H36)</f>
        <v>12923.076923076924</v>
      </c>
      <c r="S36" s="7">
        <f>SUMIFS(HNPlaces!$W:$W,HNPlaces!$M:$M,S$4,HNPlaces!$Q:$Q,'April Payment'!$H36)</f>
        <v>0</v>
      </c>
      <c r="T36" s="7">
        <f>SUMIFS(HNTopUp!$W:$W,HNTopUp!$M:$M,T$4,HNTopUp!B:B,'April Payment'!B36)</f>
        <v>0</v>
      </c>
      <c r="U36" s="7">
        <f>SUMIFS(HNTopUp!$W:$W,HNTopUp!$M:$M,U$4,HNTopUp!B:B,'April Payment'!B36)</f>
        <v>15325.384615384615</v>
      </c>
      <c r="V36" s="7">
        <f>SUMIFS(HNTopUp!$W:$W,HNTopUp!$M:$M,V$4,HNTopUp!$B:$B,'April Payment'!$B36)</f>
        <v>0</v>
      </c>
      <c r="W36" s="7">
        <f>SUMIFS(HNTopUp!$W:$W,HNTopUp!$M:$M,W$4,HNTopUp!$B:$B,'April Payment'!$B36)</f>
        <v>43582.307692307695</v>
      </c>
      <c r="X36" s="7">
        <f>SUMIFS(HNTopUp!$W:$W,HNTopUp!$M:$M,X$4,HNTopUp!$B:$B,'April Payment'!$B36)</f>
        <v>0</v>
      </c>
      <c r="Y36" s="7">
        <f>SUMIFS(HNTopUp!$W:$W,HNTopUp!$M:$M,Y$4,HNTopUp!$B:$B,'April Payment'!$B36)</f>
        <v>0</v>
      </c>
      <c r="Z36" s="7">
        <f>SUMIFS(HNTopUp!$W:$W,HNTopUp!$M:$M,Z$4,HNTopUp!$B:$B,'April Payment'!$B36)</f>
        <v>0</v>
      </c>
      <c r="AA36" s="7">
        <f>SUMIFS(POST16!$W:$W,POST16!$M:$M,AA$4,POST16!$Q:$Q,'April Payment'!$H36)</f>
        <v>0</v>
      </c>
      <c r="AB36" s="7">
        <f>SUMIFS(POST16!$W:$W,POST16!$M:$M,AB$4,POST16!$Q:$Q,'April Payment'!$H36)</f>
        <v>0</v>
      </c>
      <c r="AC36" s="7">
        <f>SUMIFS(POST16!$W:$W,POST16!$M:$M,AC$4,POST16!$Q:$Q,'April Payment'!$H36)</f>
        <v>0</v>
      </c>
      <c r="AD36" s="7">
        <f>SUMIFS(POST16!$W:$W,POST16!$M:$M,AD$4,POST16!$Q:$Q,'April Payment'!$H36)</f>
        <v>0</v>
      </c>
      <c r="AE36" s="7">
        <f>SUMIFS(POST16!$W:$W,POST16!$M:$M,AE$4,POST16!$Q:$Q,'April Payment'!$H36)</f>
        <v>0</v>
      </c>
      <c r="AF36" s="7">
        <f>SUMIFS(MISC!$W:$W,MISC!$M:$M,AF$4,MISC!$Q:$Q,H36)</f>
        <v>0</v>
      </c>
      <c r="AG36" s="7">
        <f>SUMIFS(MISC!$W:$W,MISC!$M:$M,AG$4,MISC!$Q:$Q,H36)</f>
        <v>0</v>
      </c>
      <c r="AH36" s="7">
        <f>SUMIFS(SMHL!$W:$W,SMHL!$M:$M,AH$4,SMHL!$Q:$Q,'April Payment'!$H36)</f>
        <v>1200</v>
      </c>
      <c r="AI36" s="7">
        <f>SUMIFS(PPG!$W:$W,PPG!$M:$M,AI$4,PPG!$Q:$Q,'April Payment'!$H36)</f>
        <v>13320</v>
      </c>
      <c r="AJ36" s="7">
        <f>SUMIFS(PPG!$W:$W,PPG!$M:$M,AJ$4,PPG!$Q:$Q,'April Payment'!$H36)</f>
        <v>0</v>
      </c>
      <c r="AK36" s="5">
        <f t="shared" si="1"/>
        <v>287779.40473839099</v>
      </c>
      <c r="AL36" s="119">
        <v>201570.47268571131</v>
      </c>
      <c r="AM36" s="364">
        <f>AK36-AL36</f>
        <v>86208.93205267968</v>
      </c>
      <c r="AO36" s="119">
        <v>65642.572685711319</v>
      </c>
      <c r="AP36" s="119">
        <v>135927.9</v>
      </c>
      <c r="AQ36" s="121">
        <v>201570.47268571131</v>
      </c>
      <c r="AR36" s="119">
        <v>135927.9</v>
      </c>
      <c r="AS36" s="49">
        <v>151851.504738391</v>
      </c>
      <c r="AT36" s="481">
        <v>65642.572685711319</v>
      </c>
      <c r="AU36" s="463">
        <v>201570.47268571131</v>
      </c>
      <c r="AV36" s="5">
        <v>86208.93205267968</v>
      </c>
      <c r="AW36" s="286"/>
      <c r="AX36" s="49"/>
      <c r="AZ36" s="119">
        <f>AT36</f>
        <v>65642.572685711319</v>
      </c>
    </row>
    <row r="37" spans="1:52" x14ac:dyDescent="0.25">
      <c r="B37">
        <v>3022070</v>
      </c>
      <c r="C37">
        <v>2070</v>
      </c>
      <c r="D37" t="s">
        <v>210</v>
      </c>
      <c r="F37" t="s">
        <v>275</v>
      </c>
      <c r="H37" t="s">
        <v>211</v>
      </c>
      <c r="I37" t="s">
        <v>212</v>
      </c>
      <c r="J37" s="7">
        <f>IFERROR(_xlfn.XLOOKUP(H37,'APT 25-26'!D:D,'APT 25-26'!CQ:CQ),"")</f>
        <v>202235.48269413959</v>
      </c>
      <c r="K37" s="7">
        <f>SUMIFS(NurserySupplement!$W:$W,NurserySupplement!$M:$M,K$4,NurserySupplement!$B:$B,B37)</f>
        <v>0</v>
      </c>
      <c r="L37" s="7"/>
      <c r="M37" s="7">
        <f>SUMIFS(HNPlaces!$W:$W,HNPlaces!$M:$M,M$4,HNPlaces!$Q:$Q,'April Payment'!$H37)</f>
        <v>0</v>
      </c>
      <c r="N37" s="7">
        <f>SUMIFS(HNPlaces!$W:$W,HNPlaces!$M:$M,N$4,HNPlaces!$Q:$Q,'April Payment'!$H37)</f>
        <v>0</v>
      </c>
      <c r="O37" s="7">
        <f>SUMIFS(HNPlaces!$W:$W,HNPlaces!$M:$M,O$4,HNPlaces!$Q:$Q,'April Payment'!$H37)</f>
        <v>0</v>
      </c>
      <c r="P37" s="7">
        <f>SUMIFS(HNPlaces!$W:$W,HNPlaces!$M:$M,P$4,HNPlaces!$Q:$Q,'April Payment'!$H37)</f>
        <v>0</v>
      </c>
      <c r="Q37" s="7">
        <f>SUMIFS(HNPlaces!$W:$W,HNPlaces!$M:$M,Q$4,HNPlaces!$Q:$Q,'April Payment'!$H37)</f>
        <v>0</v>
      </c>
      <c r="R37" s="7">
        <f>SUMIFS(HNPlaces!$W:$W,HNPlaces!$M:$M,R$4,HNPlaces!$Q:$Q,'April Payment'!$H37)</f>
        <v>0</v>
      </c>
      <c r="S37" s="7">
        <f>SUMIFS(HNPlaces!$W:$W,HNPlaces!$M:$M,S$4,HNPlaces!$Q:$Q,'April Payment'!$H37)</f>
        <v>0</v>
      </c>
      <c r="T37" s="7">
        <f>SUMIFS(HNTopUp!$W:$W,HNTopUp!$M:$M,T$4,HNTopUp!B:B,'April Payment'!B37)</f>
        <v>0</v>
      </c>
      <c r="U37" s="7">
        <f>SUMIFS(HNTopUp!$W:$W,HNTopUp!$M:$M,U$4,HNTopUp!B:B,'April Payment'!B37)</f>
        <v>22344</v>
      </c>
      <c r="V37" s="7">
        <f>SUMIFS(HNTopUp!$W:$W,HNTopUp!$M:$M,V$4,HNTopUp!$B:$B,'April Payment'!$B37)</f>
        <v>0</v>
      </c>
      <c r="W37" s="7">
        <f>SUMIFS(HNTopUp!$W:$W,HNTopUp!$M:$M,W$4,HNTopUp!$B:$B,'April Payment'!$B37)</f>
        <v>0</v>
      </c>
      <c r="X37" s="7">
        <f>SUMIFS(HNTopUp!$W:$W,HNTopUp!$M:$M,X$4,HNTopUp!$B:$B,'April Payment'!$B37)</f>
        <v>220.61538461538461</v>
      </c>
      <c r="Y37" s="7">
        <f>SUMIFS(HNTopUp!$W:$W,HNTopUp!$M:$M,Y$4,HNTopUp!$B:$B,'April Payment'!$B37)</f>
        <v>0</v>
      </c>
      <c r="Z37" s="7">
        <f>SUMIFS(HNTopUp!$W:$W,HNTopUp!$M:$M,Z$4,HNTopUp!$B:$B,'April Payment'!$B37)</f>
        <v>0</v>
      </c>
      <c r="AA37" s="7">
        <f>SUMIFS(POST16!$W:$W,POST16!$M:$M,AA$4,POST16!$Q:$Q,'April Payment'!$H37)</f>
        <v>0</v>
      </c>
      <c r="AB37" s="7">
        <f>SUMIFS(POST16!$W:$W,POST16!$M:$M,AB$4,POST16!$Q:$Q,'April Payment'!$H37)</f>
        <v>0</v>
      </c>
      <c r="AC37" s="7">
        <f>SUMIFS(POST16!$W:$W,POST16!$M:$M,AC$4,POST16!$Q:$Q,'April Payment'!$H37)</f>
        <v>0</v>
      </c>
      <c r="AD37" s="7">
        <f>SUMIFS(POST16!$W:$W,POST16!$M:$M,AD$4,POST16!$Q:$Q,'April Payment'!$H37)</f>
        <v>0</v>
      </c>
      <c r="AE37" s="7">
        <f>SUMIFS(POST16!$W:$W,POST16!$M:$M,AE$4,POST16!$Q:$Q,'April Payment'!$H37)</f>
        <v>0</v>
      </c>
      <c r="AF37" s="7">
        <f>SUMIFS(MISC!$W:$W,MISC!$M:$M,AF$4,MISC!$Q:$Q,H37)</f>
        <v>0</v>
      </c>
      <c r="AG37" s="7">
        <f>SUMIFS(MISC!$W:$W,MISC!$M:$M,AG$4,MISC!$Q:$Q,H37)</f>
        <v>0</v>
      </c>
      <c r="AH37" s="7">
        <f>SUMIFS(SMHL!$W:$W,SMHL!$M:$M,AH$4,SMHL!$Q:$Q,'April Payment'!$H37)</f>
        <v>0</v>
      </c>
      <c r="AI37" s="7">
        <f>SUMIFS(PPG!$W:$W,PPG!$M:$M,AI$4,PPG!$Q:$Q,'April Payment'!$H37)</f>
        <v>23680</v>
      </c>
      <c r="AJ37" s="7">
        <f>SUMIFS(PPG!$W:$W,PPG!$M:$M,AJ$4,PPG!$Q:$Q,'April Payment'!$H37)</f>
        <v>0</v>
      </c>
      <c r="AK37" s="5">
        <f t="shared" si="1"/>
        <v>248480.09807875496</v>
      </c>
      <c r="AL37" s="119"/>
      <c r="AM37" s="364">
        <f>AK37</f>
        <v>248480.09807875496</v>
      </c>
      <c r="AO37" s="119" t="s">
        <v>398</v>
      </c>
      <c r="AP37" s="119"/>
      <c r="AQ37" s="121"/>
      <c r="AS37" s="383"/>
      <c r="AT37" s="5"/>
      <c r="AV37" s="286"/>
      <c r="AW37" s="286"/>
    </row>
    <row r="38" spans="1:52" x14ac:dyDescent="0.25">
      <c r="A38" s="5"/>
      <c r="B38">
        <v>3022072</v>
      </c>
      <c r="C38">
        <v>2071</v>
      </c>
      <c r="D38" t="s">
        <v>746</v>
      </c>
      <c r="H38" t="s">
        <v>53</v>
      </c>
      <c r="I38" t="s">
        <v>54</v>
      </c>
      <c r="J38" s="7">
        <f>IFERROR(_xlfn.XLOOKUP(H38,'APT 25-26'!D:D,'APT 25-26'!CQ:CQ),"")</f>
        <v>414075.76689182455</v>
      </c>
      <c r="K38" s="7">
        <f>SUMIFS(NurserySupplement!$W:$W,NurserySupplement!$M:$M,K$4,NurserySupplement!$B:$B,B38)</f>
        <v>0</v>
      </c>
      <c r="L38" s="7"/>
      <c r="M38" s="7">
        <f>SUMIFS(HNPlaces!$W:$W,HNPlaces!$M:$M,M$4,HNPlaces!$Q:$Q,'April Payment'!$H38)</f>
        <v>0</v>
      </c>
      <c r="N38" s="7">
        <f>SUMIFS(HNPlaces!$W:$W,HNPlaces!$M:$M,N$4,HNPlaces!$Q:$Q,'April Payment'!$H38)</f>
        <v>0</v>
      </c>
      <c r="O38" s="7">
        <f>SUMIFS(HNPlaces!$W:$W,HNPlaces!$M:$M,O$4,HNPlaces!$Q:$Q,'April Payment'!$H38)</f>
        <v>0</v>
      </c>
      <c r="P38" s="7">
        <f>SUMIFS(HNPlaces!$W:$W,HNPlaces!$M:$M,P$4,HNPlaces!$Q:$Q,'April Payment'!$H38)</f>
        <v>0</v>
      </c>
      <c r="Q38" s="7">
        <f>SUMIFS(HNPlaces!$W:$W,HNPlaces!$M:$M,Q$4,HNPlaces!$Q:$Q,'April Payment'!$H38)</f>
        <v>0</v>
      </c>
      <c r="R38" s="7">
        <f>SUMIFS(HNPlaces!$W:$W,HNPlaces!$M:$M,R$4,HNPlaces!$Q:$Q,'April Payment'!$H38)</f>
        <v>16615.384615384617</v>
      </c>
      <c r="S38" s="7">
        <f>SUMIFS(HNPlaces!$W:$W,HNPlaces!$M:$M,S$4,HNPlaces!$Q:$Q,'April Payment'!$H38)</f>
        <v>0</v>
      </c>
      <c r="T38" s="7">
        <f>SUMIFS(HNTopUp!$W:$W,HNTopUp!$M:$M,T$4,HNTopUp!B:B,'April Payment'!B38)</f>
        <v>0</v>
      </c>
      <c r="U38" s="7">
        <f>SUMIFS(HNTopUp!$W:$W,HNTopUp!$M:$M,U$4,HNTopUp!B:B,'April Payment'!B38)</f>
        <v>52705.371794871789</v>
      </c>
      <c r="V38" s="7">
        <f>SUMIFS(HNTopUp!$W:$W,HNTopUp!$M:$M,V$4,HNTopUp!$B:$B,'April Payment'!$B38)</f>
        <v>0</v>
      </c>
      <c r="W38" s="7">
        <f>SUMIFS(HNTopUp!$W:$W,HNTopUp!$M:$M,W$4,HNTopUp!$B:$B,'April Payment'!$B38)</f>
        <v>81509.923076923078</v>
      </c>
      <c r="X38" s="7">
        <f>SUMIFS(HNTopUp!$W:$W,HNTopUp!$M:$M,X$4,HNTopUp!$B:$B,'April Payment'!$B38)</f>
        <v>0</v>
      </c>
      <c r="Y38" s="7">
        <f>SUMIFS(HNTopUp!$W:$W,HNTopUp!$M:$M,Y$4,HNTopUp!$B:$B,'April Payment'!$B38)</f>
        <v>0</v>
      </c>
      <c r="Z38" s="7">
        <f>SUMIFS(HNTopUp!$W:$W,HNTopUp!$M:$M,Z$4,HNTopUp!$B:$B,'April Payment'!$B38)</f>
        <v>0</v>
      </c>
      <c r="AA38" s="7">
        <f>SUMIFS(POST16!$W:$W,POST16!$M:$M,AA$4,POST16!$Q:$Q,'April Payment'!$H38)</f>
        <v>0</v>
      </c>
      <c r="AB38" s="7">
        <f>SUMIFS(POST16!$W:$W,POST16!$M:$M,AB$4,POST16!$Q:$Q,'April Payment'!$H38)</f>
        <v>0</v>
      </c>
      <c r="AC38" s="7">
        <f>SUMIFS(POST16!$W:$W,POST16!$M:$M,AC$4,POST16!$Q:$Q,'April Payment'!$H38)</f>
        <v>0</v>
      </c>
      <c r="AD38" s="7">
        <f>SUMIFS(POST16!$W:$W,POST16!$M:$M,AD$4,POST16!$Q:$Q,'April Payment'!$H38)</f>
        <v>0</v>
      </c>
      <c r="AE38" s="7">
        <f>SUMIFS(POST16!$W:$W,POST16!$M:$M,AE$4,POST16!$Q:$Q,'April Payment'!$H38)</f>
        <v>0</v>
      </c>
      <c r="AF38" s="7">
        <f>SUMIFS(MISC!$W:$W,MISC!$M:$M,AF$4,MISC!$Q:$Q,H38)</f>
        <v>0</v>
      </c>
      <c r="AG38" s="7">
        <f>SUMIFS(MISC!$W:$W,MISC!$M:$M,AG$4,MISC!$Q:$Q,H38)</f>
        <v>0</v>
      </c>
      <c r="AH38" s="7">
        <f>SUMIFS(SMHL!$W:$W,SMHL!$M:$M,AH$4,SMHL!$Q:$Q,'April Payment'!$H38)</f>
        <v>0</v>
      </c>
      <c r="AI38" s="7">
        <f>SUMIFS(PPG!$W:$W,PPG!$M:$M,AI$4,PPG!$Q:$Q,'April Payment'!$H38)</f>
        <v>53080</v>
      </c>
      <c r="AJ38" s="7">
        <f>SUMIFS(PPG!$W:$W,PPG!$M:$M,AJ$4,PPG!$Q:$Q,'April Payment'!$H38)</f>
        <v>0</v>
      </c>
      <c r="AK38" s="5">
        <f t="shared" si="1"/>
        <v>617986.44637900405</v>
      </c>
      <c r="AL38" s="119"/>
      <c r="AM38" s="364">
        <f>AK38</f>
        <v>617986.44637900405</v>
      </c>
      <c r="AO38" s="119" t="s">
        <v>398</v>
      </c>
      <c r="AP38" s="119"/>
      <c r="AQ38" s="121"/>
      <c r="AS38" s="383"/>
      <c r="AT38" s="5"/>
      <c r="AV38" s="286"/>
      <c r="AW38" s="286"/>
    </row>
    <row r="39" spans="1:52" x14ac:dyDescent="0.25">
      <c r="B39">
        <v>3022073</v>
      </c>
      <c r="C39">
        <v>2073</v>
      </c>
      <c r="D39" t="s">
        <v>256</v>
      </c>
      <c r="H39" t="s">
        <v>257</v>
      </c>
      <c r="I39" t="s">
        <v>258</v>
      </c>
      <c r="J39" s="7">
        <f>IFERROR(_xlfn.XLOOKUP(H39,'APT 25-26'!D:D,'APT 25-26'!CQ:CQ),"")</f>
        <v>558694.24188633054</v>
      </c>
      <c r="K39" s="7">
        <f>SUMIFS(NurserySupplement!$W:$W,NurserySupplement!$M:$M,K$4,NurserySupplement!$B:$B,B39)</f>
        <v>0</v>
      </c>
      <c r="L39" s="7"/>
      <c r="M39" s="7">
        <f>SUMIFS(HNPlaces!$W:$W,HNPlaces!$M:$M,M$4,HNPlaces!$Q:$Q,'April Payment'!$H39)</f>
        <v>0</v>
      </c>
      <c r="N39" s="7">
        <f>SUMIFS(HNPlaces!$W:$W,HNPlaces!$M:$M,N$4,HNPlaces!$Q:$Q,'April Payment'!$H39)</f>
        <v>0</v>
      </c>
      <c r="O39" s="7">
        <f>SUMIFS(HNPlaces!$W:$W,HNPlaces!$M:$M,O$4,HNPlaces!$Q:$Q,'April Payment'!$H39)</f>
        <v>0</v>
      </c>
      <c r="P39" s="7">
        <f>SUMIFS(HNPlaces!$W:$W,HNPlaces!$M:$M,P$4,HNPlaces!$Q:$Q,'April Payment'!$H39)</f>
        <v>0</v>
      </c>
      <c r="Q39" s="7">
        <f>SUMIFS(HNPlaces!$W:$W,HNPlaces!$M:$M,Q$4,HNPlaces!$Q:$Q,'April Payment'!$H39)</f>
        <v>0</v>
      </c>
      <c r="R39" s="7">
        <f>SUMIFS(HNPlaces!$W:$W,HNPlaces!$M:$M,R$4,HNPlaces!$Q:$Q,'April Payment'!$H39)</f>
        <v>0</v>
      </c>
      <c r="S39" s="7">
        <f>SUMIFS(HNPlaces!$W:$W,HNPlaces!$M:$M,S$4,HNPlaces!$Q:$Q,'April Payment'!$H39)</f>
        <v>0</v>
      </c>
      <c r="T39" s="7">
        <f>SUMIFS(HNTopUp!$W:$W,HNTopUp!$M:$M,T$4,HNTopUp!B:B,'April Payment'!B39)</f>
        <v>0</v>
      </c>
      <c r="U39" s="7">
        <f>SUMIFS(HNTopUp!$W:$W,HNTopUp!$M:$M,U$4,HNTopUp!B:B,'April Payment'!B39)</f>
        <v>61544.358974358984</v>
      </c>
      <c r="V39" s="7">
        <f>SUMIFS(HNTopUp!$W:$W,HNTopUp!$M:$M,V$4,HNTopUp!$B:$B,'April Payment'!$B39)</f>
        <v>0</v>
      </c>
      <c r="W39" s="7">
        <f>SUMIFS(HNTopUp!$W:$W,HNTopUp!$M:$M,W$4,HNTopUp!$B:$B,'April Payment'!$B39)</f>
        <v>0</v>
      </c>
      <c r="X39" s="7">
        <f>SUMIFS(HNTopUp!$W:$W,HNTopUp!$M:$M,X$4,HNTopUp!$B:$B,'April Payment'!$B39)</f>
        <v>0</v>
      </c>
      <c r="Y39" s="7">
        <f>SUMIFS(HNTopUp!$W:$W,HNTopUp!$M:$M,Y$4,HNTopUp!$B:$B,'April Payment'!$B39)</f>
        <v>0</v>
      </c>
      <c r="Z39" s="7">
        <f>SUMIFS(HNTopUp!$W:$W,HNTopUp!$M:$M,Z$4,HNTopUp!$B:$B,'April Payment'!$B39)</f>
        <v>0</v>
      </c>
      <c r="AA39" s="7">
        <f>SUMIFS(POST16!$W:$W,POST16!$M:$M,AA$4,POST16!$Q:$Q,'April Payment'!$H39)</f>
        <v>0</v>
      </c>
      <c r="AB39" s="7">
        <f>SUMIFS(POST16!$W:$W,POST16!$M:$M,AB$4,POST16!$Q:$Q,'April Payment'!$H39)</f>
        <v>0</v>
      </c>
      <c r="AC39" s="7">
        <f>SUMIFS(POST16!$W:$W,POST16!$M:$M,AC$4,POST16!$Q:$Q,'April Payment'!$H39)</f>
        <v>0</v>
      </c>
      <c r="AD39" s="7">
        <f>SUMIFS(POST16!$W:$W,POST16!$M:$M,AD$4,POST16!$Q:$Q,'April Payment'!$H39)</f>
        <v>0</v>
      </c>
      <c r="AE39" s="7">
        <f>SUMIFS(POST16!$W:$W,POST16!$M:$M,AE$4,POST16!$Q:$Q,'April Payment'!$H39)</f>
        <v>0</v>
      </c>
      <c r="AF39" s="7">
        <f>SUMIFS(MISC!$W:$W,MISC!$M:$M,AF$4,MISC!$Q:$Q,H39)</f>
        <v>0</v>
      </c>
      <c r="AG39" s="7">
        <f>SUMIFS(MISC!$W:$W,MISC!$M:$M,AG$4,MISC!$Q:$Q,H39)</f>
        <v>0</v>
      </c>
      <c r="AH39" s="7">
        <f>SUMIFS(SMHL!$W:$W,SMHL!$M:$M,AH$4,SMHL!$Q:$Q,'April Payment'!$H39)</f>
        <v>0</v>
      </c>
      <c r="AI39" s="7">
        <f>SUMIFS(PPG!$W:$W,PPG!$M:$M,AI$4,PPG!$Q:$Q,'April Payment'!$H39)</f>
        <v>77330</v>
      </c>
      <c r="AJ39" s="7">
        <f>SUMIFS(PPG!$W:$W,PPG!$M:$M,AJ$4,PPG!$Q:$Q,'April Payment'!$H39)</f>
        <v>0</v>
      </c>
      <c r="AK39" s="5">
        <f t="shared" ref="AK39:AK70" si="4">SUM(J39:AJ39)</f>
        <v>697568.60086068953</v>
      </c>
      <c r="AL39" s="119"/>
      <c r="AM39" s="364">
        <f>AK39</f>
        <v>697568.60086068953</v>
      </c>
      <c r="AO39" s="119" t="s">
        <v>398</v>
      </c>
      <c r="AP39" s="119"/>
      <c r="AQ39" s="121"/>
      <c r="AS39" s="383"/>
      <c r="AT39" s="5"/>
      <c r="AV39" s="286"/>
      <c r="AW39" s="286"/>
    </row>
    <row r="40" spans="1:52" x14ac:dyDescent="0.25">
      <c r="B40">
        <v>3022076</v>
      </c>
      <c r="C40">
        <v>2076</v>
      </c>
      <c r="D40" t="s">
        <v>127</v>
      </c>
      <c r="H40" t="s">
        <v>128</v>
      </c>
      <c r="I40" t="s">
        <v>129</v>
      </c>
      <c r="J40" s="7">
        <f>IFERROR(_xlfn.XLOOKUP(H40,'APT 25-26'!D:D,'APT 25-26'!CQ:CQ),"")</f>
        <v>228645.14824368758</v>
      </c>
      <c r="K40" s="7">
        <f>SUMIFS(NurserySupplement!$W:$W,NurserySupplement!$M:$M,K$4,NurserySupplement!$B:$B,B40)</f>
        <v>0</v>
      </c>
      <c r="L40" s="7"/>
      <c r="M40" s="7">
        <f>SUMIFS(HNPlaces!$W:$W,HNPlaces!$M:$M,M$4,HNPlaces!$Q:$Q,'April Payment'!$H40)</f>
        <v>0</v>
      </c>
      <c r="N40" s="7">
        <f>SUMIFS(HNPlaces!$W:$W,HNPlaces!$M:$M,N$4,HNPlaces!$Q:$Q,'April Payment'!$H40)</f>
        <v>0</v>
      </c>
      <c r="O40" s="7">
        <f>SUMIFS(HNPlaces!$W:$W,HNPlaces!$M:$M,O$4,HNPlaces!$Q:$Q,'April Payment'!$H40)</f>
        <v>0</v>
      </c>
      <c r="P40" s="7">
        <f>SUMIFS(HNPlaces!$W:$W,HNPlaces!$M:$M,P$4,HNPlaces!$Q:$Q,'April Payment'!$H40)</f>
        <v>0</v>
      </c>
      <c r="Q40" s="7">
        <f>SUMIFS(HNPlaces!$W:$W,HNPlaces!$M:$M,Q$4,HNPlaces!$Q:$Q,'April Payment'!$H40)</f>
        <v>0</v>
      </c>
      <c r="R40" s="7">
        <f>SUMIFS(HNPlaces!$W:$W,HNPlaces!$M:$M,R$4,HNPlaces!$Q:$Q,'April Payment'!$H40)</f>
        <v>0</v>
      </c>
      <c r="S40" s="7">
        <f>SUMIFS(HNPlaces!$W:$W,HNPlaces!$M:$M,S$4,HNPlaces!$Q:$Q,'April Payment'!$H40)</f>
        <v>0</v>
      </c>
      <c r="T40" s="7">
        <f>SUMIFS(HNTopUp!$W:$W,HNTopUp!$M:$M,T$4,HNTopUp!B:B,'April Payment'!B40)</f>
        <v>0</v>
      </c>
      <c r="U40" s="7">
        <f>SUMIFS(HNTopUp!$W:$W,HNTopUp!$M:$M,U$4,HNTopUp!B:B,'April Payment'!B40)</f>
        <v>28282.051282051285</v>
      </c>
      <c r="V40" s="7">
        <f>SUMIFS(HNTopUp!$W:$W,HNTopUp!$M:$M,V$4,HNTopUp!$B:$B,'April Payment'!$B40)</f>
        <v>0</v>
      </c>
      <c r="W40" s="7">
        <f>SUMIFS(HNTopUp!$W:$W,HNTopUp!$M:$M,W$4,HNTopUp!$B:$B,'April Payment'!$B40)</f>
        <v>0</v>
      </c>
      <c r="X40" s="7">
        <f>SUMIFS(HNTopUp!$W:$W,HNTopUp!$M:$M,X$4,HNTopUp!$B:$B,'April Payment'!$B40)</f>
        <v>0</v>
      </c>
      <c r="Y40" s="7">
        <f>SUMIFS(HNTopUp!$W:$W,HNTopUp!$M:$M,Y$4,HNTopUp!$B:$B,'April Payment'!$B40)</f>
        <v>0</v>
      </c>
      <c r="Z40" s="7">
        <f>SUMIFS(HNTopUp!$W:$W,HNTopUp!$M:$M,Z$4,HNTopUp!$B:$B,'April Payment'!$B40)</f>
        <v>0</v>
      </c>
      <c r="AA40" s="7">
        <f>SUMIFS(POST16!$W:$W,POST16!$M:$M,AA$4,POST16!$Q:$Q,'April Payment'!$H40)</f>
        <v>0</v>
      </c>
      <c r="AB40" s="7">
        <f>SUMIFS(POST16!$W:$W,POST16!$M:$M,AB$4,POST16!$Q:$Q,'April Payment'!$H40)</f>
        <v>0</v>
      </c>
      <c r="AC40" s="7">
        <f>SUMIFS(POST16!$W:$W,POST16!$M:$M,AC$4,POST16!$Q:$Q,'April Payment'!$H40)</f>
        <v>0</v>
      </c>
      <c r="AD40" s="7">
        <f>SUMIFS(POST16!$W:$W,POST16!$M:$M,AD$4,POST16!$Q:$Q,'April Payment'!$H40)</f>
        <v>0</v>
      </c>
      <c r="AE40" s="7">
        <f>SUMIFS(POST16!$W:$W,POST16!$M:$M,AE$4,POST16!$Q:$Q,'April Payment'!$H40)</f>
        <v>0</v>
      </c>
      <c r="AF40" s="7">
        <f>SUMIFS(MISC!$W:$W,MISC!$M:$M,AF$4,MISC!$Q:$Q,H40)</f>
        <v>0</v>
      </c>
      <c r="AG40" s="7">
        <f>SUMIFS(MISC!$W:$W,MISC!$M:$M,AG$4,MISC!$Q:$Q,H40)</f>
        <v>0</v>
      </c>
      <c r="AH40" s="7">
        <f>SUMIFS(SMHL!$W:$W,SMHL!$M:$M,AH$4,SMHL!$Q:$Q,'April Payment'!$H40)</f>
        <v>0</v>
      </c>
      <c r="AI40" s="7">
        <f>SUMIFS(PPG!$W:$W,PPG!$M:$M,AI$4,PPG!$Q:$Q,'April Payment'!$H40)</f>
        <v>31450</v>
      </c>
      <c r="AJ40" s="7">
        <f>SUMIFS(PPG!$W:$W,PPG!$M:$M,AJ$4,PPG!$Q:$Q,'April Payment'!$H40)</f>
        <v>0</v>
      </c>
      <c r="AK40" s="5">
        <f t="shared" si="4"/>
        <v>288377.19952573883</v>
      </c>
      <c r="AL40" s="119"/>
      <c r="AM40" s="364">
        <f>AK40</f>
        <v>288377.19952573883</v>
      </c>
      <c r="AO40" s="119" t="s">
        <v>398</v>
      </c>
      <c r="AP40" s="119"/>
      <c r="AQ40" s="121"/>
      <c r="AS40" s="383"/>
      <c r="AT40" s="5"/>
      <c r="AV40" s="286"/>
      <c r="AW40" s="286"/>
    </row>
    <row r="41" spans="1:52" x14ac:dyDescent="0.25">
      <c r="B41">
        <v>3022077</v>
      </c>
      <c r="C41">
        <v>2077</v>
      </c>
      <c r="D41" t="s">
        <v>58</v>
      </c>
      <c r="E41" t="s">
        <v>748</v>
      </c>
      <c r="H41" t="s">
        <v>59</v>
      </c>
      <c r="I41" t="s">
        <v>23816</v>
      </c>
      <c r="J41" s="7">
        <f>IFERROR(_xlfn.XLOOKUP(H41,'APT 25-26'!D:D,'APT 25-26'!CQ:CQ),"")</f>
        <v>852354.81676252745</v>
      </c>
      <c r="K41" s="7">
        <f>SUMIFS(NurserySupplement!$W:$W,NurserySupplement!$M:$M,K$4,NurserySupplement!$B:$B,B41)</f>
        <v>0</v>
      </c>
      <c r="L41" s="7"/>
      <c r="M41" s="7">
        <f>SUMIFS(HNPlaces!$W:$W,HNPlaces!$M:$M,M$4,HNPlaces!$Q:$Q,'April Payment'!$H41)</f>
        <v>0</v>
      </c>
      <c r="N41" s="7">
        <f>SUMIFS(HNPlaces!$W:$W,HNPlaces!$M:$M,N$4,HNPlaces!$Q:$Q,'April Payment'!$H41)</f>
        <v>0</v>
      </c>
      <c r="O41" s="7">
        <f>SUMIFS(HNPlaces!$W:$W,HNPlaces!$M:$M,O$4,HNPlaces!$Q:$Q,'April Payment'!$H41)</f>
        <v>0</v>
      </c>
      <c r="P41" s="7">
        <f>SUMIFS(HNPlaces!$W:$W,HNPlaces!$M:$M,P$4,HNPlaces!$Q:$Q,'April Payment'!$H41)</f>
        <v>0</v>
      </c>
      <c r="Q41" s="7">
        <f>SUMIFS(HNPlaces!$W:$W,HNPlaces!$M:$M,Q$4,HNPlaces!$Q:$Q,'April Payment'!$H41)</f>
        <v>0</v>
      </c>
      <c r="R41" s="7">
        <f>SUMIFS(HNPlaces!$W:$W,HNPlaces!$M:$M,R$4,HNPlaces!$Q:$Q,'April Payment'!$H41)</f>
        <v>19384.615384615383</v>
      </c>
      <c r="S41" s="7">
        <f>SUMIFS(HNPlaces!$W:$W,HNPlaces!$M:$M,S$4,HNPlaces!$Q:$Q,'April Payment'!$H41)</f>
        <v>0</v>
      </c>
      <c r="T41" s="7">
        <f>SUMIFS(HNTopUp!$W:$W,HNTopUp!$M:$M,T$4,HNTopUp!B:B,'April Payment'!B41)</f>
        <v>0</v>
      </c>
      <c r="U41" s="7">
        <f>SUMIFS(HNTopUp!$W:$W,HNTopUp!$M:$M,U$4,HNTopUp!B:B,'April Payment'!B41)</f>
        <v>76317.155384615384</v>
      </c>
      <c r="V41" s="7">
        <f>SUMIFS(HNTopUp!$W:$W,HNTopUp!$M:$M,V$4,HNTopUp!$B:$B,'April Payment'!$B41)</f>
        <v>0</v>
      </c>
      <c r="W41" s="7">
        <f>SUMIFS(HNTopUp!$W:$W,HNTopUp!$M:$M,W$4,HNTopUp!$B:$B,'April Payment'!$B41)</f>
        <v>60111.692307692305</v>
      </c>
      <c r="X41" s="7">
        <f>SUMIFS(HNTopUp!$W:$W,HNTopUp!$M:$M,X$4,HNTopUp!$B:$B,'April Payment'!$B41)</f>
        <v>264.76923076923077</v>
      </c>
      <c r="Y41" s="7">
        <f>SUMIFS(HNTopUp!$W:$W,HNTopUp!$M:$M,Y$4,HNTopUp!$B:$B,'April Payment'!$B41)</f>
        <v>0</v>
      </c>
      <c r="Z41" s="7">
        <f>SUMIFS(HNTopUp!$W:$W,HNTopUp!$M:$M,Z$4,HNTopUp!$B:$B,'April Payment'!$B41)</f>
        <v>0</v>
      </c>
      <c r="AA41" s="7">
        <f>SUMIFS(POST16!$W:$W,POST16!$M:$M,AA$4,POST16!$Q:$Q,'April Payment'!$H41)</f>
        <v>0</v>
      </c>
      <c r="AB41" s="7">
        <f>SUMIFS(POST16!$W:$W,POST16!$M:$M,AB$4,POST16!$Q:$Q,'April Payment'!$H41)</f>
        <v>0</v>
      </c>
      <c r="AC41" s="7">
        <f>SUMIFS(POST16!$W:$W,POST16!$M:$M,AC$4,POST16!$Q:$Q,'April Payment'!$H41)</f>
        <v>0</v>
      </c>
      <c r="AD41" s="7">
        <f>SUMIFS(POST16!$W:$W,POST16!$M:$M,AD$4,POST16!$Q:$Q,'April Payment'!$H41)</f>
        <v>0</v>
      </c>
      <c r="AE41" s="7">
        <f>SUMIFS(POST16!$W:$W,POST16!$M:$M,AE$4,POST16!$Q:$Q,'April Payment'!$H41)</f>
        <v>0</v>
      </c>
      <c r="AF41" s="7">
        <f>SUMIFS(MISC!$W:$W,MISC!$M:$M,AF$4,MISC!$Q:$Q,H41)</f>
        <v>0</v>
      </c>
      <c r="AG41" s="7">
        <f>SUMIFS(MISC!$W:$W,MISC!$M:$M,AG$4,MISC!$Q:$Q,H41)</f>
        <v>0</v>
      </c>
      <c r="AH41" s="7">
        <f>SUMIFS(SMHL!$W:$W,SMHL!$M:$M,AH$4,SMHL!$Q:$Q,'April Payment'!$H41)</f>
        <v>1200</v>
      </c>
      <c r="AI41" s="7">
        <f>SUMIFS(PPG!$W:$W,PPG!$M:$M,AI$4,PPG!$Q:$Q,'April Payment'!$H41)</f>
        <v>147240</v>
      </c>
      <c r="AJ41" s="7">
        <f>SUMIFS(PPG!$W:$W,PPG!$M:$M,AJ$4,PPG!$Q:$Q,'April Payment'!$H41)</f>
        <v>0</v>
      </c>
      <c r="AK41" s="5">
        <f t="shared" si="4"/>
        <v>1156873.0490702197</v>
      </c>
      <c r="AL41" s="119">
        <v>1156872.0490702197</v>
      </c>
      <c r="AM41" s="364">
        <f>AK41-AL41</f>
        <v>1</v>
      </c>
      <c r="AN41" s="5"/>
      <c r="AO41" s="119">
        <v>677810.17308312003</v>
      </c>
      <c r="AP41" s="119">
        <v>590395.85000000021</v>
      </c>
      <c r="AQ41" s="121">
        <v>1268206.0230831201</v>
      </c>
      <c r="AR41" s="119">
        <v>590395.85000000021</v>
      </c>
      <c r="AS41" s="49">
        <v>566477.19907021953</v>
      </c>
      <c r="AT41" s="481">
        <v>566476.19907021953</v>
      </c>
      <c r="AU41" s="463">
        <v>1156872.0490702197</v>
      </c>
      <c r="AV41" s="5">
        <v>1</v>
      </c>
      <c r="AW41" s="286"/>
      <c r="AX41" s="49"/>
      <c r="AZ41" s="119">
        <f>AT41</f>
        <v>566476.19907021953</v>
      </c>
    </row>
    <row r="42" spans="1:52" x14ac:dyDescent="0.25">
      <c r="B42">
        <v>3022078</v>
      </c>
      <c r="C42">
        <v>2078</v>
      </c>
      <c r="D42" t="s">
        <v>232</v>
      </c>
      <c r="E42" t="s">
        <v>748</v>
      </c>
      <c r="H42" t="s">
        <v>233</v>
      </c>
      <c r="I42" t="s">
        <v>234</v>
      </c>
      <c r="J42" s="7">
        <f>IFERROR(_xlfn.XLOOKUP(H42,'APT 25-26'!D:D,'APT 25-26'!CQ:CQ),"")</f>
        <v>273647.75070311152</v>
      </c>
      <c r="K42" s="7">
        <f>SUMIFS(NurserySupplement!$W:$W,NurserySupplement!$M:$M,K$4,NurserySupplement!$B:$B,B42)</f>
        <v>0</v>
      </c>
      <c r="L42" s="7"/>
      <c r="M42" s="7">
        <f>SUMIFS(HNPlaces!$W:$W,HNPlaces!$M:$M,M$4,HNPlaces!$Q:$Q,'April Payment'!$H42)</f>
        <v>0</v>
      </c>
      <c r="N42" s="7">
        <f>SUMIFS(HNPlaces!$W:$W,HNPlaces!$M:$M,N$4,HNPlaces!$Q:$Q,'April Payment'!$H42)</f>
        <v>0</v>
      </c>
      <c r="O42" s="7">
        <f>SUMIFS(HNPlaces!$W:$W,HNPlaces!$M:$M,O$4,HNPlaces!$Q:$Q,'April Payment'!$H42)</f>
        <v>0</v>
      </c>
      <c r="P42" s="7">
        <f>SUMIFS(HNPlaces!$W:$W,HNPlaces!$M:$M,P$4,HNPlaces!$Q:$Q,'April Payment'!$H42)</f>
        <v>0</v>
      </c>
      <c r="Q42" s="7">
        <f>SUMIFS(HNPlaces!$W:$W,HNPlaces!$M:$M,Q$4,HNPlaces!$Q:$Q,'April Payment'!$H42)</f>
        <v>0</v>
      </c>
      <c r="R42" s="7">
        <f>SUMIFS(HNPlaces!$W:$W,HNPlaces!$M:$M,R$4,HNPlaces!$Q:$Q,'April Payment'!$H42)</f>
        <v>0</v>
      </c>
      <c r="S42" s="7">
        <f>SUMIFS(HNPlaces!$W:$W,HNPlaces!$M:$M,S$4,HNPlaces!$Q:$Q,'April Payment'!$H42)</f>
        <v>0</v>
      </c>
      <c r="T42" s="7">
        <f>SUMIFS(HNTopUp!$W:$W,HNTopUp!$M:$M,T$4,HNTopUp!B:B,'April Payment'!B42)</f>
        <v>0</v>
      </c>
      <c r="U42" s="7">
        <f>SUMIFS(HNTopUp!$W:$W,HNTopUp!$M:$M,U$4,HNTopUp!B:B,'April Payment'!B42)</f>
        <v>6900.9230769230771</v>
      </c>
      <c r="V42" s="7">
        <f>SUMIFS(HNTopUp!$W:$W,HNTopUp!$M:$M,V$4,HNTopUp!$B:$B,'April Payment'!$B42)</f>
        <v>0</v>
      </c>
      <c r="W42" s="7">
        <f>SUMIFS(HNTopUp!$W:$W,HNTopUp!$M:$M,W$4,HNTopUp!$B:$B,'April Payment'!$B42)</f>
        <v>0</v>
      </c>
      <c r="X42" s="7">
        <f>SUMIFS(HNTopUp!$W:$W,HNTopUp!$M:$M,X$4,HNTopUp!$B:$B,'April Payment'!$B42)</f>
        <v>0</v>
      </c>
      <c r="Y42" s="7">
        <f>SUMIFS(HNTopUp!$W:$W,HNTopUp!$M:$M,Y$4,HNTopUp!$B:$B,'April Payment'!$B42)</f>
        <v>0</v>
      </c>
      <c r="Z42" s="7">
        <f>SUMIFS(HNTopUp!$W:$W,HNTopUp!$M:$M,Z$4,HNTopUp!$B:$B,'April Payment'!$B42)</f>
        <v>0</v>
      </c>
      <c r="AA42" s="7">
        <f>SUMIFS(POST16!$W:$W,POST16!$M:$M,AA$4,POST16!$Q:$Q,'April Payment'!$H42)</f>
        <v>0</v>
      </c>
      <c r="AB42" s="7">
        <f>SUMIFS(POST16!$W:$W,POST16!$M:$M,AB$4,POST16!$Q:$Q,'April Payment'!$H42)</f>
        <v>0</v>
      </c>
      <c r="AC42" s="7">
        <f>SUMIFS(POST16!$W:$W,POST16!$M:$M,AC$4,POST16!$Q:$Q,'April Payment'!$H42)</f>
        <v>0</v>
      </c>
      <c r="AD42" s="7">
        <f>SUMIFS(POST16!$W:$W,POST16!$M:$M,AD$4,POST16!$Q:$Q,'April Payment'!$H42)</f>
        <v>0</v>
      </c>
      <c r="AE42" s="7">
        <f>SUMIFS(POST16!$W:$W,POST16!$M:$M,AE$4,POST16!$Q:$Q,'April Payment'!$H42)</f>
        <v>0</v>
      </c>
      <c r="AF42" s="7">
        <f>SUMIFS(MISC!$W:$W,MISC!$M:$M,AF$4,MISC!$Q:$Q,H42)</f>
        <v>0</v>
      </c>
      <c r="AG42" s="7">
        <f>SUMIFS(MISC!$W:$W,MISC!$M:$M,AG$4,MISC!$Q:$Q,H42)</f>
        <v>0</v>
      </c>
      <c r="AH42" s="7">
        <f>SUMIFS(SMHL!$W:$W,SMHL!$M:$M,AH$4,SMHL!$Q:$Q,'April Payment'!$H42)</f>
        <v>0</v>
      </c>
      <c r="AI42" s="7">
        <f>SUMIFS(PPG!$W:$W,PPG!$M:$M,AI$4,PPG!$Q:$Q,'April Payment'!$H42)</f>
        <v>5920</v>
      </c>
      <c r="AJ42" s="7">
        <f>SUMIFS(PPG!$W:$W,PPG!$M:$M,AJ$4,PPG!$Q:$Q,'April Payment'!$H42)</f>
        <v>0</v>
      </c>
      <c r="AK42" s="5">
        <f t="shared" si="4"/>
        <v>286468.67378003459</v>
      </c>
      <c r="AL42" s="119">
        <v>181715.8835398076</v>
      </c>
      <c r="AM42" s="364">
        <f>AK42-AL42</f>
        <v>104752.79024022698</v>
      </c>
      <c r="AN42" s="5"/>
      <c r="AO42" s="119">
        <v>42361.143539807526</v>
      </c>
      <c r="AP42" s="119">
        <v>139354.74000000008</v>
      </c>
      <c r="AQ42" s="121">
        <v>181715.8835398076</v>
      </c>
      <c r="AR42" s="119">
        <v>139354.74000000008</v>
      </c>
      <c r="AS42" s="49">
        <v>147113.93378003451</v>
      </c>
      <c r="AT42" s="481">
        <v>42361.143539807526</v>
      </c>
      <c r="AU42" s="463">
        <v>181715.8835398076</v>
      </c>
      <c r="AV42" s="5">
        <v>104752.79024022698</v>
      </c>
      <c r="AW42" s="286"/>
      <c r="AX42" s="49"/>
      <c r="AZ42" s="119">
        <f>AT42</f>
        <v>42361.143539807526</v>
      </c>
    </row>
    <row r="43" spans="1:52" x14ac:dyDescent="0.25">
      <c r="B43">
        <v>3022079</v>
      </c>
      <c r="C43">
        <v>2079</v>
      </c>
      <c r="D43" t="s">
        <v>16</v>
      </c>
      <c r="E43" t="s">
        <v>748</v>
      </c>
      <c r="H43" t="s">
        <v>17</v>
      </c>
      <c r="I43" t="s">
        <v>18</v>
      </c>
      <c r="J43" s="7">
        <f>IFERROR(_xlfn.XLOOKUP(H43,'APT 25-26'!D:D,'APT 25-26'!CQ:CQ),"")</f>
        <v>308368.18769230769</v>
      </c>
      <c r="K43" s="7">
        <f>SUMIFS(NurserySupplement!$W:$W,NurserySupplement!$M:$M,K$4,NurserySupplement!$B:$B,B43)</f>
        <v>0</v>
      </c>
      <c r="L43" s="7"/>
      <c r="M43" s="7">
        <f>SUMIFS(HNPlaces!$W:$W,HNPlaces!$M:$M,M$4,HNPlaces!$Q:$Q,'April Payment'!$H43)</f>
        <v>0</v>
      </c>
      <c r="N43" s="7">
        <f>SUMIFS(HNPlaces!$W:$W,HNPlaces!$M:$M,N$4,HNPlaces!$Q:$Q,'April Payment'!$H43)</f>
        <v>0</v>
      </c>
      <c r="O43" s="7">
        <f>SUMIFS(HNPlaces!$W:$W,HNPlaces!$M:$M,O$4,HNPlaces!$Q:$Q,'April Payment'!$H43)</f>
        <v>0</v>
      </c>
      <c r="P43" s="7">
        <f>SUMIFS(HNPlaces!$W:$W,HNPlaces!$M:$M,P$4,HNPlaces!$Q:$Q,'April Payment'!$H43)</f>
        <v>0</v>
      </c>
      <c r="Q43" s="7">
        <f>SUMIFS(HNPlaces!$W:$W,HNPlaces!$M:$M,Q$4,HNPlaces!$Q:$Q,'April Payment'!$H43)</f>
        <v>0</v>
      </c>
      <c r="R43" s="7">
        <f>SUMIFS(HNPlaces!$W:$W,HNPlaces!$M:$M,R$4,HNPlaces!$Q:$Q,'April Payment'!$H43)</f>
        <v>0</v>
      </c>
      <c r="S43" s="7">
        <f>SUMIFS(HNPlaces!$W:$W,HNPlaces!$M:$M,S$4,HNPlaces!$Q:$Q,'April Payment'!$H43)</f>
        <v>0</v>
      </c>
      <c r="T43" s="7">
        <f>SUMIFS(HNTopUp!$W:$W,HNTopUp!$M:$M,T$4,HNTopUp!B:B,'April Payment'!B43)</f>
        <v>0</v>
      </c>
      <c r="U43" s="7">
        <f>SUMIFS(HNTopUp!$W:$W,HNTopUp!$M:$M,U$4,HNTopUp!B:B,'April Payment'!B43)</f>
        <v>6900.9230769230771</v>
      </c>
      <c r="V43" s="7">
        <f>SUMIFS(HNTopUp!$W:$W,HNTopUp!$M:$M,V$4,HNTopUp!$B:$B,'April Payment'!$B43)</f>
        <v>0</v>
      </c>
      <c r="W43" s="7">
        <f>SUMIFS(HNTopUp!$W:$W,HNTopUp!$M:$M,W$4,HNTopUp!$B:$B,'April Payment'!$B43)</f>
        <v>0</v>
      </c>
      <c r="X43" s="7">
        <f>SUMIFS(HNTopUp!$W:$W,HNTopUp!$M:$M,X$4,HNTopUp!$B:$B,'April Payment'!$B43)</f>
        <v>0</v>
      </c>
      <c r="Y43" s="7">
        <f>SUMIFS(HNTopUp!$W:$W,HNTopUp!$M:$M,Y$4,HNTopUp!$B:$B,'April Payment'!$B43)</f>
        <v>0</v>
      </c>
      <c r="Z43" s="7">
        <f>SUMIFS(HNTopUp!$W:$W,HNTopUp!$M:$M,Z$4,HNTopUp!$B:$B,'April Payment'!$B43)</f>
        <v>0</v>
      </c>
      <c r="AA43" s="7">
        <f>SUMIFS(POST16!$W:$W,POST16!$M:$M,AA$4,POST16!$Q:$Q,'April Payment'!$H43)</f>
        <v>0</v>
      </c>
      <c r="AB43" s="7">
        <f>SUMIFS(POST16!$W:$W,POST16!$M:$M,AB$4,POST16!$Q:$Q,'April Payment'!$H43)</f>
        <v>0</v>
      </c>
      <c r="AC43" s="7">
        <f>SUMIFS(POST16!$W:$W,POST16!$M:$M,AC$4,POST16!$Q:$Q,'April Payment'!$H43)</f>
        <v>0</v>
      </c>
      <c r="AD43" s="7">
        <f>SUMIFS(POST16!$W:$W,POST16!$M:$M,AD$4,POST16!$Q:$Q,'April Payment'!$H43)</f>
        <v>0</v>
      </c>
      <c r="AE43" s="7">
        <f>SUMIFS(POST16!$W:$W,POST16!$M:$M,AE$4,POST16!$Q:$Q,'April Payment'!$H43)</f>
        <v>0</v>
      </c>
      <c r="AF43" s="7">
        <f>SUMIFS(MISC!$W:$W,MISC!$M:$M,AF$4,MISC!$Q:$Q,H43)</f>
        <v>0</v>
      </c>
      <c r="AG43" s="7">
        <f>SUMIFS(MISC!$W:$W,MISC!$M:$M,AG$4,MISC!$Q:$Q,H43)</f>
        <v>0</v>
      </c>
      <c r="AH43" s="7">
        <f>SUMIFS(SMHL!$W:$W,SMHL!$M:$M,AH$4,SMHL!$Q:$Q,'April Payment'!$H43)</f>
        <v>0</v>
      </c>
      <c r="AI43" s="7">
        <f>SUMIFS(PPG!$W:$W,PPG!$M:$M,AI$4,PPG!$Q:$Q,'April Payment'!$H43)</f>
        <v>3700</v>
      </c>
      <c r="AJ43" s="7">
        <f>SUMIFS(PPG!$W:$W,PPG!$M:$M,AJ$4,PPG!$Q:$Q,'April Payment'!$H43)</f>
        <v>0</v>
      </c>
      <c r="AK43" s="5">
        <f t="shared" si="4"/>
        <v>318969.11076923076</v>
      </c>
      <c r="AL43" s="119">
        <v>262625.95877616375</v>
      </c>
      <c r="AM43" s="364">
        <f>AK43-AL43</f>
        <v>56343.151993067004</v>
      </c>
      <c r="AN43" s="5"/>
      <c r="AO43" s="119">
        <v>103818.64877616381</v>
      </c>
      <c r="AP43" s="119">
        <v>158807.30999999994</v>
      </c>
      <c r="AQ43" s="121">
        <v>262625.95877616375</v>
      </c>
      <c r="AR43" s="119">
        <v>158807.30999999994</v>
      </c>
      <c r="AS43" s="49">
        <v>160161.80076923082</v>
      </c>
      <c r="AT43" s="481">
        <v>103818.64877616381</v>
      </c>
      <c r="AU43" s="463">
        <v>262625.95877616375</v>
      </c>
      <c r="AV43" s="5">
        <v>56343.151993067004</v>
      </c>
      <c r="AW43" s="286"/>
      <c r="AX43" s="49"/>
      <c r="AZ43" s="119">
        <f>AT43</f>
        <v>103818.64877616381</v>
      </c>
    </row>
    <row r="44" spans="1:52" x14ac:dyDescent="0.25">
      <c r="B44">
        <v>3023300</v>
      </c>
      <c r="C44">
        <v>3300</v>
      </c>
      <c r="D44" t="s">
        <v>23817</v>
      </c>
      <c r="E44" t="s">
        <v>748</v>
      </c>
      <c r="H44" t="s">
        <v>113</v>
      </c>
      <c r="I44" t="s">
        <v>114</v>
      </c>
      <c r="J44" s="7">
        <f>IFERROR(_xlfn.XLOOKUP(H44,'APT 25-26'!D:D,'APT 25-26'!CQ:CQ),"")</f>
        <v>188509.64756999523</v>
      </c>
      <c r="K44" s="7">
        <f>SUMIFS(NurserySupplement!$W:$W,NurserySupplement!$M:$M,K$4,NurserySupplement!$B:$B,B44)</f>
        <v>0</v>
      </c>
      <c r="L44" s="7"/>
      <c r="M44" s="7">
        <f>SUMIFS(HNPlaces!$W:$W,HNPlaces!$M:$M,M$4,HNPlaces!$Q:$Q,'April Payment'!$H44)</f>
        <v>0</v>
      </c>
      <c r="N44" s="7">
        <f>SUMIFS(HNPlaces!$W:$W,HNPlaces!$M:$M,N$4,HNPlaces!$Q:$Q,'April Payment'!$H44)</f>
        <v>0</v>
      </c>
      <c r="O44" s="7">
        <f>SUMIFS(HNPlaces!$W:$W,HNPlaces!$M:$M,O$4,HNPlaces!$Q:$Q,'April Payment'!$H44)</f>
        <v>0</v>
      </c>
      <c r="P44" s="7">
        <f>SUMIFS(HNPlaces!$W:$W,HNPlaces!$M:$M,P$4,HNPlaces!$Q:$Q,'April Payment'!$H44)</f>
        <v>0</v>
      </c>
      <c r="Q44" s="7">
        <f>SUMIFS(HNPlaces!$W:$W,HNPlaces!$M:$M,Q$4,HNPlaces!$Q:$Q,'April Payment'!$H44)</f>
        <v>0</v>
      </c>
      <c r="R44" s="7">
        <f>SUMIFS(HNPlaces!$W:$W,HNPlaces!$M:$M,R$4,HNPlaces!$Q:$Q,'April Payment'!$H44)</f>
        <v>0</v>
      </c>
      <c r="S44" s="7">
        <f>SUMIFS(HNPlaces!$W:$W,HNPlaces!$M:$M,S$4,HNPlaces!$Q:$Q,'April Payment'!$H44)</f>
        <v>0</v>
      </c>
      <c r="T44" s="7">
        <f>SUMIFS(HNTopUp!$W:$W,HNTopUp!$M:$M,T$4,HNTopUp!B:B,'April Payment'!B44)</f>
        <v>0</v>
      </c>
      <c r="U44" s="7">
        <f>SUMIFS(HNTopUp!$W:$W,HNTopUp!$M:$M,U$4,HNTopUp!B:B,'April Payment'!B44)</f>
        <v>13241.076923076924</v>
      </c>
      <c r="V44" s="7">
        <f>SUMIFS(HNTopUp!$W:$W,HNTopUp!$M:$M,V$4,HNTopUp!$B:$B,'April Payment'!$B44)</f>
        <v>0</v>
      </c>
      <c r="W44" s="7">
        <f>SUMIFS(HNTopUp!$W:$W,HNTopUp!$M:$M,W$4,HNTopUp!$B:$B,'April Payment'!$B44)</f>
        <v>0</v>
      </c>
      <c r="X44" s="7">
        <f>SUMIFS(HNTopUp!$W:$W,HNTopUp!$M:$M,X$4,HNTopUp!$B:$B,'April Payment'!$B44)</f>
        <v>0</v>
      </c>
      <c r="Y44" s="7">
        <f>SUMIFS(HNTopUp!$W:$W,HNTopUp!$M:$M,Y$4,HNTopUp!$B:$B,'April Payment'!$B44)</f>
        <v>0</v>
      </c>
      <c r="Z44" s="7">
        <f>SUMIFS(HNTopUp!$W:$W,HNTopUp!$M:$M,Z$4,HNTopUp!$B:$B,'April Payment'!$B44)</f>
        <v>0</v>
      </c>
      <c r="AA44" s="7">
        <f>SUMIFS(POST16!$W:$W,POST16!$M:$M,AA$4,POST16!$Q:$Q,'April Payment'!$H44)</f>
        <v>0</v>
      </c>
      <c r="AB44" s="7">
        <f>SUMIFS(POST16!$W:$W,POST16!$M:$M,AB$4,POST16!$Q:$Q,'April Payment'!$H44)</f>
        <v>0</v>
      </c>
      <c r="AC44" s="7">
        <f>SUMIFS(POST16!$W:$W,POST16!$M:$M,AC$4,POST16!$Q:$Q,'April Payment'!$H44)</f>
        <v>0</v>
      </c>
      <c r="AD44" s="7">
        <f>SUMIFS(POST16!$W:$W,POST16!$M:$M,AD$4,POST16!$Q:$Q,'April Payment'!$H44)</f>
        <v>0</v>
      </c>
      <c r="AE44" s="7">
        <f>SUMIFS(POST16!$W:$W,POST16!$M:$M,AE$4,POST16!$Q:$Q,'April Payment'!$H44)</f>
        <v>0</v>
      </c>
      <c r="AF44" s="7">
        <f>SUMIFS(MISC!$W:$W,MISC!$M:$M,AF$4,MISC!$Q:$Q,H44)</f>
        <v>0</v>
      </c>
      <c r="AG44" s="7">
        <f>SUMIFS(MISC!$W:$W,MISC!$M:$M,AG$4,MISC!$Q:$Q,H44)</f>
        <v>0</v>
      </c>
      <c r="AH44" s="7">
        <f>SUMIFS(SMHL!$W:$W,SMHL!$M:$M,AH$4,SMHL!$Q:$Q,'April Payment'!$H44)</f>
        <v>1200</v>
      </c>
      <c r="AI44" s="7">
        <f>SUMIFS(PPG!$W:$W,PPG!$M:$M,AI$4,PPG!$Q:$Q,'April Payment'!$H44)</f>
        <v>32930</v>
      </c>
      <c r="AJ44" s="7">
        <f>SUMIFS(PPG!$W:$W,PPG!$M:$M,AJ$4,PPG!$Q:$Q,'April Payment'!$H44)</f>
        <v>0</v>
      </c>
      <c r="AK44" s="5">
        <f t="shared" si="4"/>
        <v>235880.72449307216</v>
      </c>
      <c r="AL44" s="119"/>
      <c r="AM44" s="364">
        <f>AK44</f>
        <v>235880.72449307216</v>
      </c>
      <c r="AO44" s="119">
        <v>0</v>
      </c>
      <c r="AP44" s="119"/>
      <c r="AQ44" s="121"/>
      <c r="AS44" s="383"/>
      <c r="AT44" s="5"/>
      <c r="AV44" s="286"/>
      <c r="AW44" s="286"/>
    </row>
    <row r="45" spans="1:52" x14ac:dyDescent="0.25">
      <c r="B45">
        <v>3023302</v>
      </c>
      <c r="C45">
        <v>3302</v>
      </c>
      <c r="D45" t="s">
        <v>67</v>
      </c>
      <c r="H45" t="s">
        <v>68</v>
      </c>
      <c r="I45" t="s">
        <v>69</v>
      </c>
      <c r="J45" s="7">
        <f>IFERROR(_xlfn.XLOOKUP(H45,'APT 25-26'!D:D,'APT 25-26'!CQ:CQ),"")</f>
        <v>170626.71129336234</v>
      </c>
      <c r="K45" s="7">
        <f>SUMIFS(NurserySupplement!$W:$W,NurserySupplement!$M:$M,K$4,NurserySupplement!$B:$B,B45)</f>
        <v>0</v>
      </c>
      <c r="L45" s="7"/>
      <c r="M45" s="7">
        <f>SUMIFS(HNPlaces!$W:$W,HNPlaces!$M:$M,M$4,HNPlaces!$Q:$Q,'April Payment'!$H45)</f>
        <v>0</v>
      </c>
      <c r="N45" s="7">
        <f>SUMIFS(HNPlaces!$W:$W,HNPlaces!$M:$M,N$4,HNPlaces!$Q:$Q,'April Payment'!$H45)</f>
        <v>0</v>
      </c>
      <c r="O45" s="7">
        <f>SUMIFS(HNPlaces!$W:$W,HNPlaces!$M:$M,O$4,HNPlaces!$Q:$Q,'April Payment'!$H45)</f>
        <v>0</v>
      </c>
      <c r="P45" s="7">
        <f>SUMIFS(HNPlaces!$W:$W,HNPlaces!$M:$M,P$4,HNPlaces!$Q:$Q,'April Payment'!$H45)</f>
        <v>0</v>
      </c>
      <c r="Q45" s="7">
        <f>SUMIFS(HNPlaces!$W:$W,HNPlaces!$M:$M,Q$4,HNPlaces!$Q:$Q,'April Payment'!$H45)</f>
        <v>0</v>
      </c>
      <c r="R45" s="7">
        <f>SUMIFS(HNPlaces!$W:$W,HNPlaces!$M:$M,R$4,HNPlaces!$Q:$Q,'April Payment'!$H45)</f>
        <v>0</v>
      </c>
      <c r="S45" s="7">
        <f>SUMIFS(HNPlaces!$W:$W,HNPlaces!$M:$M,S$4,HNPlaces!$Q:$Q,'April Payment'!$H45)</f>
        <v>0</v>
      </c>
      <c r="T45" s="7">
        <f>SUMIFS(HNTopUp!$W:$W,HNTopUp!$M:$M,T$4,HNTopUp!B:B,'April Payment'!B45)</f>
        <v>0</v>
      </c>
      <c r="U45" s="7">
        <f>SUMIFS(HNTopUp!$W:$W,HNTopUp!$M:$M,U$4,HNTopUp!B:B,'April Payment'!B45)</f>
        <v>13945.23076923077</v>
      </c>
      <c r="V45" s="7">
        <f>SUMIFS(HNTopUp!$W:$W,HNTopUp!$M:$M,V$4,HNTopUp!$B:$B,'April Payment'!$B45)</f>
        <v>0</v>
      </c>
      <c r="W45" s="7">
        <f>SUMIFS(HNTopUp!$W:$W,HNTopUp!$M:$M,W$4,HNTopUp!$B:$B,'April Payment'!$B45)</f>
        <v>0</v>
      </c>
      <c r="X45" s="7">
        <f>SUMIFS(HNTopUp!$W:$W,HNTopUp!$M:$M,X$4,HNTopUp!$B:$B,'April Payment'!$B45)</f>
        <v>0</v>
      </c>
      <c r="Y45" s="7">
        <f>SUMIFS(HNTopUp!$W:$W,HNTopUp!$M:$M,Y$4,HNTopUp!$B:$B,'April Payment'!$B45)</f>
        <v>0</v>
      </c>
      <c r="Z45" s="7">
        <f>SUMIFS(HNTopUp!$W:$W,HNTopUp!$M:$M,Z$4,HNTopUp!$B:$B,'April Payment'!$B45)</f>
        <v>0</v>
      </c>
      <c r="AA45" s="7">
        <f>SUMIFS(POST16!$W:$W,POST16!$M:$M,AA$4,POST16!$Q:$Q,'April Payment'!$H45)</f>
        <v>0</v>
      </c>
      <c r="AB45" s="7">
        <f>SUMIFS(POST16!$W:$W,POST16!$M:$M,AB$4,POST16!$Q:$Q,'April Payment'!$H45)</f>
        <v>0</v>
      </c>
      <c r="AC45" s="7">
        <f>SUMIFS(POST16!$W:$W,POST16!$M:$M,AC$4,POST16!$Q:$Q,'April Payment'!$H45)</f>
        <v>0</v>
      </c>
      <c r="AD45" s="7">
        <f>SUMIFS(POST16!$W:$W,POST16!$M:$M,AD$4,POST16!$Q:$Q,'April Payment'!$H45)</f>
        <v>0</v>
      </c>
      <c r="AE45" s="7">
        <f>SUMIFS(POST16!$W:$W,POST16!$M:$M,AE$4,POST16!$Q:$Q,'April Payment'!$H45)</f>
        <v>0</v>
      </c>
      <c r="AF45" s="7">
        <f>SUMIFS(MISC!$W:$W,MISC!$M:$M,AF$4,MISC!$Q:$Q,H45)</f>
        <v>0</v>
      </c>
      <c r="AG45" s="7">
        <f>SUMIFS(MISC!$W:$W,MISC!$M:$M,AG$4,MISC!$Q:$Q,H45)</f>
        <v>0</v>
      </c>
      <c r="AH45" s="7">
        <f>SUMIFS(SMHL!$W:$W,SMHL!$M:$M,AH$4,SMHL!$Q:$Q,'April Payment'!$H45)</f>
        <v>0</v>
      </c>
      <c r="AI45" s="7">
        <f>SUMIFS(PPG!$W:$W,PPG!$M:$M,AI$4,PPG!$Q:$Q,'April Payment'!$H45)</f>
        <v>9699</v>
      </c>
      <c r="AJ45" s="7">
        <f>SUMIFS(PPG!$W:$W,PPG!$M:$M,AJ$4,PPG!$Q:$Q,'April Payment'!$H45)</f>
        <v>0</v>
      </c>
      <c r="AK45" s="5">
        <f t="shared" si="4"/>
        <v>194270.94206259312</v>
      </c>
      <c r="AL45" s="119"/>
      <c r="AM45" s="364">
        <f>AK45</f>
        <v>194270.94206259312</v>
      </c>
      <c r="AO45" s="119" t="s">
        <v>398</v>
      </c>
      <c r="AP45" s="119"/>
      <c r="AQ45" s="121"/>
      <c r="AS45" s="383"/>
      <c r="AT45" s="5"/>
      <c r="AV45" s="286"/>
      <c r="AW45" s="286"/>
    </row>
    <row r="46" spans="1:52" x14ac:dyDescent="0.25">
      <c r="B46">
        <v>3023304</v>
      </c>
      <c r="C46">
        <v>3304</v>
      </c>
      <c r="D46" t="s">
        <v>34</v>
      </c>
      <c r="E46" t="s">
        <v>748</v>
      </c>
      <c r="H46" t="s">
        <v>35</v>
      </c>
      <c r="I46" t="s">
        <v>36</v>
      </c>
      <c r="J46" s="7">
        <f>IFERROR(_xlfn.XLOOKUP(H46,'APT 25-26'!D:D,'APT 25-26'!CQ:CQ),"")</f>
        <v>178370.52790158812</v>
      </c>
      <c r="K46" s="7">
        <f>SUMIFS(NurserySupplement!$W:$W,NurserySupplement!$M:$M,K$4,NurserySupplement!$B:$B,B46)</f>
        <v>0</v>
      </c>
      <c r="L46" s="7"/>
      <c r="M46" s="7">
        <f>SUMIFS(HNPlaces!$W:$W,HNPlaces!$M:$M,M$4,HNPlaces!$Q:$Q,'April Payment'!$H46)</f>
        <v>0</v>
      </c>
      <c r="N46" s="7">
        <f>SUMIFS(HNPlaces!$W:$W,HNPlaces!$M:$M,N$4,HNPlaces!$Q:$Q,'April Payment'!$H46)</f>
        <v>0</v>
      </c>
      <c r="O46" s="7">
        <f>SUMIFS(HNPlaces!$W:$W,HNPlaces!$M:$M,O$4,HNPlaces!$Q:$Q,'April Payment'!$H46)</f>
        <v>0</v>
      </c>
      <c r="P46" s="7">
        <f>SUMIFS(HNPlaces!$W:$W,HNPlaces!$M:$M,P$4,HNPlaces!$Q:$Q,'April Payment'!$H46)</f>
        <v>0</v>
      </c>
      <c r="Q46" s="7">
        <f>SUMIFS(HNPlaces!$W:$W,HNPlaces!$M:$M,Q$4,HNPlaces!$Q:$Q,'April Payment'!$H46)</f>
        <v>0</v>
      </c>
      <c r="R46" s="7">
        <f>SUMIFS(HNPlaces!$W:$W,HNPlaces!$M:$M,R$4,HNPlaces!$Q:$Q,'April Payment'!$H46)</f>
        <v>0</v>
      </c>
      <c r="S46" s="7">
        <f>SUMIFS(HNPlaces!$W:$W,HNPlaces!$M:$M,S$4,HNPlaces!$Q:$Q,'April Payment'!$H46)</f>
        <v>0</v>
      </c>
      <c r="T46" s="7">
        <f>SUMIFS(HNTopUp!$W:$W,HNTopUp!$M:$M,T$4,HNTopUp!B:B,'April Payment'!B46)</f>
        <v>0</v>
      </c>
      <c r="U46" s="7">
        <f>SUMIFS(HNTopUp!$W:$W,HNTopUp!$M:$M,U$4,HNTopUp!B:B,'April Payment'!B46)</f>
        <v>21599.076923076922</v>
      </c>
      <c r="V46" s="7">
        <f>SUMIFS(HNTopUp!$W:$W,HNTopUp!$M:$M,V$4,HNTopUp!$B:$B,'April Payment'!$B46)</f>
        <v>0</v>
      </c>
      <c r="W46" s="7">
        <f>SUMIFS(HNTopUp!$W:$W,HNTopUp!$M:$M,W$4,HNTopUp!$B:$B,'April Payment'!$B46)</f>
        <v>0</v>
      </c>
      <c r="X46" s="7">
        <f>SUMIFS(HNTopUp!$W:$W,HNTopUp!$M:$M,X$4,HNTopUp!$B:$B,'April Payment'!$B46)</f>
        <v>0</v>
      </c>
      <c r="Y46" s="7">
        <f>SUMIFS(HNTopUp!$W:$W,HNTopUp!$M:$M,Y$4,HNTopUp!$B:$B,'April Payment'!$B46)</f>
        <v>0</v>
      </c>
      <c r="Z46" s="7">
        <f>SUMIFS(HNTopUp!$W:$W,HNTopUp!$M:$M,Z$4,HNTopUp!$B:$B,'April Payment'!$B46)</f>
        <v>0</v>
      </c>
      <c r="AA46" s="7">
        <f>SUMIFS(POST16!$W:$W,POST16!$M:$M,AA$4,POST16!$Q:$Q,'April Payment'!$H46)</f>
        <v>0</v>
      </c>
      <c r="AB46" s="7">
        <f>SUMIFS(POST16!$W:$W,POST16!$M:$M,AB$4,POST16!$Q:$Q,'April Payment'!$H46)</f>
        <v>0</v>
      </c>
      <c r="AC46" s="7">
        <f>SUMIFS(POST16!$W:$W,POST16!$M:$M,AC$4,POST16!$Q:$Q,'April Payment'!$H46)</f>
        <v>0</v>
      </c>
      <c r="AD46" s="7">
        <f>SUMIFS(POST16!$W:$W,POST16!$M:$M,AD$4,POST16!$Q:$Q,'April Payment'!$H46)</f>
        <v>0</v>
      </c>
      <c r="AE46" s="7">
        <f>SUMIFS(POST16!$W:$W,POST16!$M:$M,AE$4,POST16!$Q:$Q,'April Payment'!$H46)</f>
        <v>0</v>
      </c>
      <c r="AF46" s="7">
        <f>SUMIFS(MISC!$W:$W,MISC!$M:$M,AF$4,MISC!$Q:$Q,H46)</f>
        <v>0</v>
      </c>
      <c r="AG46" s="7">
        <f>SUMIFS(MISC!$W:$W,MISC!$M:$M,AG$4,MISC!$Q:$Q,H46)</f>
        <v>0</v>
      </c>
      <c r="AH46" s="7">
        <f>SUMIFS(SMHL!$W:$W,SMHL!$M:$M,AH$4,SMHL!$Q:$Q,'April Payment'!$H46)</f>
        <v>0</v>
      </c>
      <c r="AI46" s="7">
        <f>SUMIFS(PPG!$W:$W,PPG!$M:$M,AI$4,PPG!$Q:$Q,'April Payment'!$H46)</f>
        <v>17664</v>
      </c>
      <c r="AJ46" s="7">
        <f>SUMIFS(PPG!$W:$W,PPG!$M:$M,AJ$4,PPG!$Q:$Q,'April Payment'!$H46)</f>
        <v>0</v>
      </c>
      <c r="AK46" s="5">
        <f t="shared" si="4"/>
        <v>217633.60482466506</v>
      </c>
      <c r="AL46" s="119">
        <v>146797.98391708906</v>
      </c>
      <c r="AM46" s="364">
        <f>AK46-AL46</f>
        <v>70835.620907575998</v>
      </c>
      <c r="AO46" s="119">
        <v>44425.863917089067</v>
      </c>
      <c r="AP46" s="119">
        <v>102372.12</v>
      </c>
      <c r="AQ46" s="121">
        <v>146797.98391708906</v>
      </c>
      <c r="AR46" s="119">
        <v>102372.12</v>
      </c>
      <c r="AS46" s="49">
        <v>115261.48482466507</v>
      </c>
      <c r="AT46" s="481">
        <v>44425.863917089067</v>
      </c>
      <c r="AU46" s="463">
        <v>146797.98391708906</v>
      </c>
      <c r="AV46" s="5">
        <v>70835.620907575998</v>
      </c>
      <c r="AW46" s="286"/>
      <c r="AX46" s="49"/>
      <c r="AZ46" s="119">
        <f>AT46</f>
        <v>44425.863917089067</v>
      </c>
    </row>
    <row r="47" spans="1:52" x14ac:dyDescent="0.25">
      <c r="B47">
        <v>3023305</v>
      </c>
      <c r="C47">
        <v>3305</v>
      </c>
      <c r="D47" t="s">
        <v>163</v>
      </c>
      <c r="H47" t="s">
        <v>164</v>
      </c>
      <c r="I47" t="s">
        <v>165</v>
      </c>
      <c r="J47" s="7">
        <f>IFERROR(_xlfn.XLOOKUP(H47,'APT 25-26'!D:D,'APT 25-26'!CQ:CQ),"")</f>
        <v>136502.74901393906</v>
      </c>
      <c r="K47" s="7">
        <f>SUMIFS(NurserySupplement!$W:$W,NurserySupplement!$M:$M,K$4,NurserySupplement!$B:$B,B47)</f>
        <v>0</v>
      </c>
      <c r="L47" s="7"/>
      <c r="M47" s="7">
        <f>SUMIFS(HNPlaces!$W:$W,HNPlaces!$M:$M,M$4,HNPlaces!$Q:$Q,'April Payment'!$H47)</f>
        <v>0</v>
      </c>
      <c r="N47" s="7">
        <f>SUMIFS(HNPlaces!$W:$W,HNPlaces!$M:$M,N$4,HNPlaces!$Q:$Q,'April Payment'!$H47)</f>
        <v>0</v>
      </c>
      <c r="O47" s="7">
        <f>SUMIFS(HNPlaces!$W:$W,HNPlaces!$M:$M,O$4,HNPlaces!$Q:$Q,'April Payment'!$H47)</f>
        <v>0</v>
      </c>
      <c r="P47" s="7">
        <f>SUMIFS(HNPlaces!$W:$W,HNPlaces!$M:$M,P$4,HNPlaces!$Q:$Q,'April Payment'!$H47)</f>
        <v>0</v>
      </c>
      <c r="Q47" s="7">
        <f>SUMIFS(HNPlaces!$W:$W,HNPlaces!$M:$M,Q$4,HNPlaces!$Q:$Q,'April Payment'!$H47)</f>
        <v>0</v>
      </c>
      <c r="R47" s="7">
        <f>SUMIFS(HNPlaces!$W:$W,HNPlaces!$M:$M,R$4,HNPlaces!$Q:$Q,'April Payment'!$H47)</f>
        <v>0</v>
      </c>
      <c r="S47" s="7">
        <f>SUMIFS(HNPlaces!$W:$W,HNPlaces!$M:$M,S$4,HNPlaces!$Q:$Q,'April Payment'!$H47)</f>
        <v>0</v>
      </c>
      <c r="T47" s="7">
        <f>SUMIFS(HNTopUp!$W:$W,HNTopUp!$M:$M,T$4,HNTopUp!B:B,'April Payment'!B47)</f>
        <v>0</v>
      </c>
      <c r="U47" s="7">
        <f>SUMIFS(HNTopUp!$W:$W,HNTopUp!$M:$M,U$4,HNTopUp!B:B,'April Payment'!B47)</f>
        <v>6004.7692307692305</v>
      </c>
      <c r="V47" s="7">
        <f>SUMIFS(HNTopUp!$W:$W,HNTopUp!$M:$M,V$4,HNTopUp!$B:$B,'April Payment'!$B47)</f>
        <v>0</v>
      </c>
      <c r="W47" s="7">
        <f>SUMIFS(HNTopUp!$W:$W,HNTopUp!$M:$M,W$4,HNTopUp!$B:$B,'April Payment'!$B47)</f>
        <v>0</v>
      </c>
      <c r="X47" s="7">
        <f>SUMIFS(HNTopUp!$W:$W,HNTopUp!$M:$M,X$4,HNTopUp!$B:$B,'April Payment'!$B47)</f>
        <v>0</v>
      </c>
      <c r="Y47" s="7">
        <f>SUMIFS(HNTopUp!$W:$W,HNTopUp!$M:$M,Y$4,HNTopUp!$B:$B,'April Payment'!$B47)</f>
        <v>0</v>
      </c>
      <c r="Z47" s="7">
        <f>SUMIFS(HNTopUp!$W:$W,HNTopUp!$M:$M,Z$4,HNTopUp!$B:$B,'April Payment'!$B47)</f>
        <v>0</v>
      </c>
      <c r="AA47" s="7">
        <f>SUMIFS(POST16!$W:$W,POST16!$M:$M,AA$4,POST16!$Q:$Q,'April Payment'!$H47)</f>
        <v>0</v>
      </c>
      <c r="AB47" s="7">
        <f>SUMIFS(POST16!$W:$W,POST16!$M:$M,AB$4,POST16!$Q:$Q,'April Payment'!$H47)</f>
        <v>0</v>
      </c>
      <c r="AC47" s="7">
        <f>SUMIFS(POST16!$W:$W,POST16!$M:$M,AC$4,POST16!$Q:$Q,'April Payment'!$H47)</f>
        <v>0</v>
      </c>
      <c r="AD47" s="7">
        <f>SUMIFS(POST16!$W:$W,POST16!$M:$M,AD$4,POST16!$Q:$Q,'April Payment'!$H47)</f>
        <v>0</v>
      </c>
      <c r="AE47" s="7">
        <f>SUMIFS(POST16!$W:$W,POST16!$M:$M,AE$4,POST16!$Q:$Q,'April Payment'!$H47)</f>
        <v>0</v>
      </c>
      <c r="AF47" s="7">
        <f>SUMIFS(MISC!$W:$W,MISC!$M:$M,AF$4,MISC!$Q:$Q,H47)</f>
        <v>0</v>
      </c>
      <c r="AG47" s="7">
        <f>SUMIFS(MISC!$W:$W,MISC!$M:$M,AG$4,MISC!$Q:$Q,H47)</f>
        <v>0</v>
      </c>
      <c r="AH47" s="7">
        <f>SUMIFS(SMHL!$W:$W,SMHL!$M:$M,AH$4,SMHL!$Q:$Q,'April Payment'!$H47)</f>
        <v>0</v>
      </c>
      <c r="AI47" s="7">
        <f>SUMIFS(PPG!$W:$W,PPG!$M:$M,AI$4,PPG!$Q:$Q,'April Payment'!$H47)</f>
        <v>9524</v>
      </c>
      <c r="AJ47" s="7">
        <f>SUMIFS(PPG!$W:$W,PPG!$M:$M,AJ$4,PPG!$Q:$Q,'April Payment'!$H47)</f>
        <v>0</v>
      </c>
      <c r="AK47" s="5">
        <f t="shared" si="4"/>
        <v>152031.51824470828</v>
      </c>
      <c r="AL47" s="119"/>
      <c r="AM47" s="364">
        <f>AK47</f>
        <v>152031.51824470828</v>
      </c>
      <c r="AO47" s="119" t="s">
        <v>398</v>
      </c>
      <c r="AP47" s="119"/>
      <c r="AQ47" s="121"/>
      <c r="AS47" s="383"/>
      <c r="AT47" s="5"/>
      <c r="AV47" s="286"/>
      <c r="AW47" s="286"/>
    </row>
    <row r="48" spans="1:52" x14ac:dyDescent="0.25">
      <c r="B48">
        <v>3023307</v>
      </c>
      <c r="C48">
        <v>3307</v>
      </c>
      <c r="D48" t="s">
        <v>154</v>
      </c>
      <c r="E48" t="s">
        <v>748</v>
      </c>
      <c r="H48" t="s">
        <v>155</v>
      </c>
      <c r="I48" t="s">
        <v>156</v>
      </c>
      <c r="J48" s="7">
        <f>IFERROR(_xlfn.XLOOKUP(H48,'APT 25-26'!D:D,'APT 25-26'!CQ:CQ),"")</f>
        <v>185425.24118993801</v>
      </c>
      <c r="K48" s="7">
        <f>SUMIFS(NurserySupplement!$W:$W,NurserySupplement!$M:$M,K$4,NurserySupplement!$B:$B,B48)</f>
        <v>0</v>
      </c>
      <c r="L48" s="7"/>
      <c r="M48" s="7">
        <f>SUMIFS(HNPlaces!$W:$W,HNPlaces!$M:$M,M$4,HNPlaces!$Q:$Q,'April Payment'!$H48)</f>
        <v>0</v>
      </c>
      <c r="N48" s="7">
        <f>SUMIFS(HNPlaces!$W:$W,HNPlaces!$M:$M,N$4,HNPlaces!$Q:$Q,'April Payment'!$H48)</f>
        <v>0</v>
      </c>
      <c r="O48" s="7">
        <f>SUMIFS(HNPlaces!$W:$W,HNPlaces!$M:$M,O$4,HNPlaces!$Q:$Q,'April Payment'!$H48)</f>
        <v>0</v>
      </c>
      <c r="P48" s="7">
        <f>SUMIFS(HNPlaces!$W:$W,HNPlaces!$M:$M,P$4,HNPlaces!$Q:$Q,'April Payment'!$H48)</f>
        <v>0</v>
      </c>
      <c r="Q48" s="7">
        <f>SUMIFS(HNPlaces!$W:$W,HNPlaces!$M:$M,Q$4,HNPlaces!$Q:$Q,'April Payment'!$H48)</f>
        <v>0</v>
      </c>
      <c r="R48" s="7">
        <f>SUMIFS(HNPlaces!$W:$W,HNPlaces!$M:$M,R$4,HNPlaces!$Q:$Q,'April Payment'!$H48)</f>
        <v>0</v>
      </c>
      <c r="S48" s="7">
        <f>SUMIFS(HNPlaces!$W:$W,HNPlaces!$M:$M,S$4,HNPlaces!$Q:$Q,'April Payment'!$H48)</f>
        <v>0</v>
      </c>
      <c r="T48" s="7">
        <f>SUMIFS(HNTopUp!$W:$W,HNTopUp!$M:$M,T$4,HNTopUp!B:B,'April Payment'!B48)</f>
        <v>0</v>
      </c>
      <c r="U48" s="7">
        <f>SUMIFS(HNTopUp!$W:$W,HNTopUp!$M:$M,U$4,HNTopUp!B:B,'April Payment'!B48)</f>
        <v>11454.153846153846</v>
      </c>
      <c r="V48" s="7">
        <f>SUMIFS(HNTopUp!$W:$W,HNTopUp!$M:$M,V$4,HNTopUp!$B:$B,'April Payment'!$B48)</f>
        <v>0</v>
      </c>
      <c r="W48" s="7">
        <f>SUMIFS(HNTopUp!$W:$W,HNTopUp!$M:$M,W$4,HNTopUp!$B:$B,'April Payment'!$B48)</f>
        <v>0</v>
      </c>
      <c r="X48" s="7">
        <f>SUMIFS(HNTopUp!$W:$W,HNTopUp!$M:$M,X$4,HNTopUp!$B:$B,'April Payment'!$B48)</f>
        <v>0</v>
      </c>
      <c r="Y48" s="7">
        <f>SUMIFS(HNTopUp!$W:$W,HNTopUp!$M:$M,Y$4,HNTopUp!$B:$B,'April Payment'!$B48)</f>
        <v>0</v>
      </c>
      <c r="Z48" s="7">
        <f>SUMIFS(HNTopUp!$W:$W,HNTopUp!$M:$M,Z$4,HNTopUp!$B:$B,'April Payment'!$B48)</f>
        <v>0</v>
      </c>
      <c r="AA48" s="7">
        <f>SUMIFS(POST16!$W:$W,POST16!$M:$M,AA$4,POST16!$Q:$Q,'April Payment'!$H48)</f>
        <v>0</v>
      </c>
      <c r="AB48" s="7">
        <f>SUMIFS(POST16!$W:$W,POST16!$M:$M,AB$4,POST16!$Q:$Q,'April Payment'!$H48)</f>
        <v>0</v>
      </c>
      <c r="AC48" s="7">
        <f>SUMIFS(POST16!$W:$W,POST16!$M:$M,AC$4,POST16!$Q:$Q,'April Payment'!$H48)</f>
        <v>0</v>
      </c>
      <c r="AD48" s="7">
        <f>SUMIFS(POST16!$W:$W,POST16!$M:$M,AD$4,POST16!$Q:$Q,'April Payment'!$H48)</f>
        <v>0</v>
      </c>
      <c r="AE48" s="7">
        <f>SUMIFS(POST16!$W:$W,POST16!$M:$M,AE$4,POST16!$Q:$Q,'April Payment'!$H48)</f>
        <v>0</v>
      </c>
      <c r="AF48" s="7">
        <f>SUMIFS(MISC!$W:$W,MISC!$M:$M,AF$4,MISC!$Q:$Q,H48)</f>
        <v>0</v>
      </c>
      <c r="AG48" s="7">
        <f>SUMIFS(MISC!$W:$W,MISC!$M:$M,AG$4,MISC!$Q:$Q,H48)</f>
        <v>0</v>
      </c>
      <c r="AH48" s="7">
        <f>SUMIFS(SMHL!$W:$W,SMHL!$M:$M,AH$4,SMHL!$Q:$Q,'April Payment'!$H48)</f>
        <v>0</v>
      </c>
      <c r="AI48" s="7">
        <f>SUMIFS(PPG!$W:$W,PPG!$M:$M,AI$4,PPG!$Q:$Q,'April Payment'!$H48)</f>
        <v>12289</v>
      </c>
      <c r="AJ48" s="7">
        <f>SUMIFS(PPG!$W:$W,PPG!$M:$M,AJ$4,PPG!$Q:$Q,'April Payment'!$H48)</f>
        <v>0</v>
      </c>
      <c r="AK48" s="5">
        <f t="shared" si="4"/>
        <v>209168.39503609185</v>
      </c>
      <c r="AL48" s="119">
        <v>141277.53538095916</v>
      </c>
      <c r="AM48" s="364">
        <f>AK48-AL48</f>
        <v>67890.859655132692</v>
      </c>
      <c r="AN48" s="5"/>
      <c r="AO48" s="119">
        <v>43030.165380959166</v>
      </c>
      <c r="AP48" s="119">
        <v>98247.37000000001</v>
      </c>
      <c r="AQ48" s="121">
        <v>141277.53538095916</v>
      </c>
      <c r="AR48" s="119">
        <v>98247.37000000001</v>
      </c>
      <c r="AS48" s="49">
        <v>110921.02503609184</v>
      </c>
      <c r="AT48" s="481">
        <v>43030.165380959166</v>
      </c>
      <c r="AU48" s="463">
        <v>141277.53538095916</v>
      </c>
      <c r="AV48" s="5">
        <v>67890.859655132692</v>
      </c>
      <c r="AW48" s="286"/>
      <c r="AX48" s="49"/>
      <c r="AZ48" s="119">
        <f>AT48</f>
        <v>43030.165380959166</v>
      </c>
    </row>
    <row r="49" spans="2:53" x14ac:dyDescent="0.25">
      <c r="B49">
        <v>3023309</v>
      </c>
      <c r="C49">
        <v>3309</v>
      </c>
      <c r="D49" t="s">
        <v>28</v>
      </c>
      <c r="H49" t="s">
        <v>29</v>
      </c>
      <c r="I49" t="s">
        <v>30</v>
      </c>
      <c r="J49" s="7">
        <f>IFERROR(_xlfn.XLOOKUP(H49,'APT 25-26'!D:D,'APT 25-26'!CQ:CQ),"")</f>
        <v>180303.3566322629</v>
      </c>
      <c r="K49" s="7">
        <f>SUMIFS(NurserySupplement!$W:$W,NurserySupplement!$M:$M,K$4,NurserySupplement!$B:$B,B49)</f>
        <v>0</v>
      </c>
      <c r="L49" s="7"/>
      <c r="M49" s="7">
        <f>SUMIFS(HNPlaces!$W:$W,HNPlaces!$M:$M,M$4,HNPlaces!$Q:$Q,'April Payment'!$H49)</f>
        <v>0</v>
      </c>
      <c r="N49" s="7">
        <f>SUMIFS(HNPlaces!$W:$W,HNPlaces!$M:$M,N$4,HNPlaces!$Q:$Q,'April Payment'!$H49)</f>
        <v>0</v>
      </c>
      <c r="O49" s="7">
        <f>SUMIFS(HNPlaces!$W:$W,HNPlaces!$M:$M,O$4,HNPlaces!$Q:$Q,'April Payment'!$H49)</f>
        <v>0</v>
      </c>
      <c r="P49" s="7">
        <f>SUMIFS(HNPlaces!$W:$W,HNPlaces!$M:$M,P$4,HNPlaces!$Q:$Q,'April Payment'!$H49)</f>
        <v>0</v>
      </c>
      <c r="Q49" s="7">
        <f>SUMIFS(HNPlaces!$W:$W,HNPlaces!$M:$M,Q$4,HNPlaces!$Q:$Q,'April Payment'!$H49)</f>
        <v>0</v>
      </c>
      <c r="R49" s="7">
        <f>SUMIFS(HNPlaces!$W:$W,HNPlaces!$M:$M,R$4,HNPlaces!$Q:$Q,'April Payment'!$H49)</f>
        <v>0</v>
      </c>
      <c r="S49" s="7">
        <f>SUMIFS(HNPlaces!$W:$W,HNPlaces!$M:$M,S$4,HNPlaces!$Q:$Q,'April Payment'!$H49)</f>
        <v>0</v>
      </c>
      <c r="T49" s="7">
        <f>SUMIFS(HNTopUp!$W:$W,HNTopUp!$M:$M,T$4,HNTopUp!B:B,'April Payment'!B49)</f>
        <v>0</v>
      </c>
      <c r="U49" s="7">
        <f>SUMIFS(HNTopUp!$W:$W,HNTopUp!$M:$M,U$4,HNTopUp!B:B,'April Payment'!B49)</f>
        <v>13461.076923076924</v>
      </c>
      <c r="V49" s="7">
        <f>SUMIFS(HNTopUp!$W:$W,HNTopUp!$M:$M,V$4,HNTopUp!$B:$B,'April Payment'!$B49)</f>
        <v>0</v>
      </c>
      <c r="W49" s="7">
        <f>SUMIFS(HNTopUp!$W:$W,HNTopUp!$M:$M,W$4,HNTopUp!$B:$B,'April Payment'!$B49)</f>
        <v>0</v>
      </c>
      <c r="X49" s="7">
        <f>SUMIFS(HNTopUp!$W:$W,HNTopUp!$M:$M,X$4,HNTopUp!$B:$B,'April Payment'!$B49)</f>
        <v>0</v>
      </c>
      <c r="Y49" s="7">
        <f>SUMIFS(HNTopUp!$W:$W,HNTopUp!$M:$M,Y$4,HNTopUp!$B:$B,'April Payment'!$B49)</f>
        <v>0</v>
      </c>
      <c r="Z49" s="7">
        <f>SUMIFS(HNTopUp!$W:$W,HNTopUp!$M:$M,Z$4,HNTopUp!$B:$B,'April Payment'!$B49)</f>
        <v>0</v>
      </c>
      <c r="AA49" s="7">
        <f>SUMIFS(POST16!$W:$W,POST16!$M:$M,AA$4,POST16!$Q:$Q,'April Payment'!$H49)</f>
        <v>0</v>
      </c>
      <c r="AB49" s="7">
        <f>SUMIFS(POST16!$W:$W,POST16!$M:$M,AB$4,POST16!$Q:$Q,'April Payment'!$H49)</f>
        <v>0</v>
      </c>
      <c r="AC49" s="7">
        <f>SUMIFS(POST16!$W:$W,POST16!$M:$M,AC$4,POST16!$Q:$Q,'April Payment'!$H49)</f>
        <v>0</v>
      </c>
      <c r="AD49" s="7">
        <f>SUMIFS(POST16!$W:$W,POST16!$M:$M,AD$4,POST16!$Q:$Q,'April Payment'!$H49)</f>
        <v>0</v>
      </c>
      <c r="AE49" s="7">
        <f>SUMIFS(POST16!$W:$W,POST16!$M:$M,AE$4,POST16!$Q:$Q,'April Payment'!$H49)</f>
        <v>0</v>
      </c>
      <c r="AF49" s="7">
        <f>SUMIFS(MISC!$W:$W,MISC!$M:$M,AF$4,MISC!$Q:$Q,H49)</f>
        <v>0</v>
      </c>
      <c r="AG49" s="7">
        <f>SUMIFS(MISC!$W:$W,MISC!$M:$M,AG$4,MISC!$Q:$Q,H49)</f>
        <v>0</v>
      </c>
      <c r="AH49" s="7">
        <f>SUMIFS(SMHL!$W:$W,SMHL!$M:$M,AH$4,SMHL!$Q:$Q,'April Payment'!$H49)</f>
        <v>0</v>
      </c>
      <c r="AI49" s="7">
        <f>SUMIFS(PPG!$W:$W,PPG!$M:$M,AI$4,PPG!$Q:$Q,'April Payment'!$H49)</f>
        <v>10069</v>
      </c>
      <c r="AJ49" s="7">
        <f>SUMIFS(PPG!$W:$W,PPG!$M:$M,AJ$4,PPG!$Q:$Q,'April Payment'!$H49)</f>
        <v>0</v>
      </c>
      <c r="AK49" s="5">
        <f t="shared" si="4"/>
        <v>203833.43355533984</v>
      </c>
      <c r="AL49" s="119"/>
      <c r="AM49" s="364">
        <f>AK49</f>
        <v>203833.43355533984</v>
      </c>
      <c r="AO49" s="119" t="s">
        <v>398</v>
      </c>
      <c r="AP49" s="119"/>
      <c r="AQ49" s="121"/>
      <c r="AS49" s="383"/>
      <c r="AT49" s="5"/>
      <c r="AV49" s="286"/>
      <c r="AW49" s="286"/>
    </row>
    <row r="50" spans="2:53" x14ac:dyDescent="0.25">
      <c r="B50">
        <v>3023311</v>
      </c>
      <c r="C50">
        <v>3311</v>
      </c>
      <c r="D50" t="s">
        <v>215</v>
      </c>
      <c r="E50" t="s">
        <v>748</v>
      </c>
      <c r="H50" t="s">
        <v>216</v>
      </c>
      <c r="I50" t="s">
        <v>217</v>
      </c>
      <c r="J50" s="7">
        <f>IFERROR(_xlfn.XLOOKUP(H50,'APT 25-26'!D:D,'APT 25-26'!CQ:CQ),"")</f>
        <v>319839.45842818014</v>
      </c>
      <c r="K50" s="7">
        <f>SUMIFS(NurserySupplement!$W:$W,NurserySupplement!$M:$M,K$4,NurserySupplement!$B:$B,B50)</f>
        <v>0</v>
      </c>
      <c r="L50" s="7"/>
      <c r="M50" s="7">
        <f>SUMIFS(HNPlaces!$W:$W,HNPlaces!$M:$M,M$4,HNPlaces!$Q:$Q,'April Payment'!$H50)</f>
        <v>0</v>
      </c>
      <c r="N50" s="7">
        <f>SUMIFS(HNPlaces!$W:$W,HNPlaces!$M:$M,N$4,HNPlaces!$Q:$Q,'April Payment'!$H50)</f>
        <v>0</v>
      </c>
      <c r="O50" s="7">
        <f>SUMIFS(HNPlaces!$W:$W,HNPlaces!$M:$M,O$4,HNPlaces!$Q:$Q,'April Payment'!$H50)</f>
        <v>0</v>
      </c>
      <c r="P50" s="7">
        <f>SUMIFS(HNPlaces!$W:$W,HNPlaces!$M:$M,P$4,HNPlaces!$Q:$Q,'April Payment'!$H50)</f>
        <v>0</v>
      </c>
      <c r="Q50" s="7">
        <f>SUMIFS(HNPlaces!$W:$W,HNPlaces!$M:$M,Q$4,HNPlaces!$Q:$Q,'April Payment'!$H50)</f>
        <v>0</v>
      </c>
      <c r="R50" s="7">
        <f>SUMIFS(HNPlaces!$W:$W,HNPlaces!$M:$M,R$4,HNPlaces!$Q:$Q,'April Payment'!$H50)</f>
        <v>0</v>
      </c>
      <c r="S50" s="7">
        <f>SUMIFS(HNPlaces!$W:$W,HNPlaces!$M:$M,S$4,HNPlaces!$Q:$Q,'April Payment'!$H50)</f>
        <v>0</v>
      </c>
      <c r="T50" s="7">
        <f>SUMIFS(HNTopUp!$W:$W,HNTopUp!$M:$M,T$4,HNTopUp!B:B,'April Payment'!B50)</f>
        <v>0</v>
      </c>
      <c r="U50" s="7">
        <f>SUMIFS(HNTopUp!$W:$W,HNTopUp!$M:$M,U$4,HNTopUp!B:B,'April Payment'!B50)</f>
        <v>9732.9230769230762</v>
      </c>
      <c r="V50" s="7">
        <f>SUMIFS(HNTopUp!$W:$W,HNTopUp!$M:$M,V$4,HNTopUp!$B:$B,'April Payment'!$B50)</f>
        <v>0</v>
      </c>
      <c r="W50" s="7">
        <f>SUMIFS(HNTopUp!$W:$W,HNTopUp!$M:$M,W$4,HNTopUp!$B:$B,'April Payment'!$B50)</f>
        <v>0</v>
      </c>
      <c r="X50" s="7">
        <f>SUMIFS(HNTopUp!$W:$W,HNTopUp!$M:$M,X$4,HNTopUp!$B:$B,'April Payment'!$B50)</f>
        <v>496.46153846153845</v>
      </c>
      <c r="Y50" s="7">
        <f>SUMIFS(HNTopUp!$W:$W,HNTopUp!$M:$M,Y$4,HNTopUp!$B:$B,'April Payment'!$B50)</f>
        <v>0</v>
      </c>
      <c r="Z50" s="7">
        <f>SUMIFS(HNTopUp!$W:$W,HNTopUp!$M:$M,Z$4,HNTopUp!$B:$B,'April Payment'!$B50)</f>
        <v>0</v>
      </c>
      <c r="AA50" s="7">
        <f>SUMIFS(POST16!$W:$W,POST16!$M:$M,AA$4,POST16!$Q:$Q,'April Payment'!$H50)</f>
        <v>0</v>
      </c>
      <c r="AB50" s="7">
        <f>SUMIFS(POST16!$W:$W,POST16!$M:$M,AB$4,POST16!$Q:$Q,'April Payment'!$H50)</f>
        <v>0</v>
      </c>
      <c r="AC50" s="7">
        <f>SUMIFS(POST16!$W:$W,POST16!$M:$M,AC$4,POST16!$Q:$Q,'April Payment'!$H50)</f>
        <v>0</v>
      </c>
      <c r="AD50" s="7">
        <f>SUMIFS(POST16!$W:$W,POST16!$M:$M,AD$4,POST16!$Q:$Q,'April Payment'!$H50)</f>
        <v>0</v>
      </c>
      <c r="AE50" s="7">
        <f>SUMIFS(POST16!$W:$W,POST16!$M:$M,AE$4,POST16!$Q:$Q,'April Payment'!$H50)</f>
        <v>0</v>
      </c>
      <c r="AF50" s="7">
        <f>SUMIFS(MISC!$W:$W,MISC!$M:$M,AF$4,MISC!$Q:$Q,H50)</f>
        <v>0</v>
      </c>
      <c r="AG50" s="7">
        <f>SUMIFS(MISC!$W:$W,MISC!$M:$M,AG$4,MISC!$Q:$Q,H50)</f>
        <v>0</v>
      </c>
      <c r="AH50" s="7">
        <f>SUMIFS(SMHL!$W:$W,SMHL!$M:$M,AH$4,SMHL!$Q:$Q,'April Payment'!$H50)</f>
        <v>0</v>
      </c>
      <c r="AI50" s="7">
        <f>SUMIFS(PPG!$W:$W,PPG!$M:$M,AI$4,PPG!$Q:$Q,'April Payment'!$H50)</f>
        <v>23759</v>
      </c>
      <c r="AJ50" s="7">
        <f>SUMIFS(PPG!$W:$W,PPG!$M:$M,AJ$4,PPG!$Q:$Q,'April Payment'!$H50)</f>
        <v>0</v>
      </c>
      <c r="AK50" s="5">
        <f t="shared" si="4"/>
        <v>353827.84304356476</v>
      </c>
      <c r="AL50" s="119"/>
      <c r="AM50" s="364">
        <f>AK50</f>
        <v>353827.84304356476</v>
      </c>
      <c r="AO50" s="119">
        <v>0</v>
      </c>
      <c r="AP50" s="119"/>
      <c r="AQ50" s="121"/>
      <c r="AS50" s="383"/>
      <c r="AT50" s="5"/>
      <c r="AV50" s="286"/>
      <c r="AW50" s="286"/>
    </row>
    <row r="51" spans="2:53" x14ac:dyDescent="0.25">
      <c r="B51">
        <v>3023312</v>
      </c>
      <c r="C51">
        <v>3312</v>
      </c>
      <c r="D51" t="s">
        <v>181</v>
      </c>
      <c r="E51" t="s">
        <v>748</v>
      </c>
      <c r="H51" t="s">
        <v>182</v>
      </c>
      <c r="I51" t="s">
        <v>183</v>
      </c>
      <c r="J51" s="7">
        <f>IFERROR(_xlfn.XLOOKUP(H51,'APT 25-26'!D:D,'APT 25-26'!CQ:CQ),"")</f>
        <v>184170.79527616224</v>
      </c>
      <c r="K51" s="7">
        <f>SUMIFS(NurserySupplement!$W:$W,NurserySupplement!$M:$M,K$4,NurserySupplement!$B:$B,B51)</f>
        <v>0</v>
      </c>
      <c r="L51" s="7"/>
      <c r="M51" s="7">
        <f>SUMIFS(HNPlaces!$W:$W,HNPlaces!$M:$M,M$4,HNPlaces!$Q:$Q,'April Payment'!$H51)</f>
        <v>0</v>
      </c>
      <c r="N51" s="7">
        <f>SUMIFS(HNPlaces!$W:$W,HNPlaces!$M:$M,N$4,HNPlaces!$Q:$Q,'April Payment'!$H51)</f>
        <v>0</v>
      </c>
      <c r="O51" s="7">
        <f>SUMIFS(HNPlaces!$W:$W,HNPlaces!$M:$M,O$4,HNPlaces!$Q:$Q,'April Payment'!$H51)</f>
        <v>0</v>
      </c>
      <c r="P51" s="7">
        <f>SUMIFS(HNPlaces!$W:$W,HNPlaces!$M:$M,P$4,HNPlaces!$Q:$Q,'April Payment'!$H51)</f>
        <v>0</v>
      </c>
      <c r="Q51" s="7">
        <f>SUMIFS(HNPlaces!$W:$W,HNPlaces!$M:$M,Q$4,HNPlaces!$Q:$Q,'April Payment'!$H51)</f>
        <v>0</v>
      </c>
      <c r="R51" s="7">
        <f>SUMIFS(HNPlaces!$W:$W,HNPlaces!$M:$M,R$4,HNPlaces!$Q:$Q,'April Payment'!$H51)</f>
        <v>0</v>
      </c>
      <c r="S51" s="7">
        <f>SUMIFS(HNPlaces!$W:$W,HNPlaces!$M:$M,S$4,HNPlaces!$Q:$Q,'April Payment'!$H51)</f>
        <v>0</v>
      </c>
      <c r="T51" s="7">
        <f>SUMIFS(HNTopUp!$W:$W,HNTopUp!$M:$M,T$4,HNTopUp!B:B,'April Payment'!B51)</f>
        <v>0</v>
      </c>
      <c r="U51" s="7">
        <f>SUMIFS(HNTopUp!$W:$W,HNTopUp!$M:$M,U$4,HNTopUp!B:B,'April Payment'!B51)</f>
        <v>19507.564102564102</v>
      </c>
      <c r="V51" s="7">
        <f>SUMIFS(HNTopUp!$W:$W,HNTopUp!$M:$M,V$4,HNTopUp!$B:$B,'April Payment'!$B51)</f>
        <v>0</v>
      </c>
      <c r="W51" s="7">
        <f>SUMIFS(HNTopUp!$W:$W,HNTopUp!$M:$M,W$4,HNTopUp!$B:$B,'April Payment'!$B51)</f>
        <v>0</v>
      </c>
      <c r="X51" s="7">
        <f>SUMIFS(HNTopUp!$W:$W,HNTopUp!$M:$M,X$4,HNTopUp!$B:$B,'April Payment'!$B51)</f>
        <v>0</v>
      </c>
      <c r="Y51" s="7">
        <f>SUMIFS(HNTopUp!$W:$W,HNTopUp!$M:$M,Y$4,HNTopUp!$B:$B,'April Payment'!$B51)</f>
        <v>0</v>
      </c>
      <c r="Z51" s="7">
        <f>SUMIFS(HNTopUp!$W:$W,HNTopUp!$M:$M,Z$4,HNTopUp!$B:$B,'April Payment'!$B51)</f>
        <v>0</v>
      </c>
      <c r="AA51" s="7">
        <f>SUMIFS(POST16!$W:$W,POST16!$M:$M,AA$4,POST16!$Q:$Q,'April Payment'!$H51)</f>
        <v>0</v>
      </c>
      <c r="AB51" s="7">
        <f>SUMIFS(POST16!$W:$W,POST16!$M:$M,AB$4,POST16!$Q:$Q,'April Payment'!$H51)</f>
        <v>0</v>
      </c>
      <c r="AC51" s="7">
        <f>SUMIFS(POST16!$W:$W,POST16!$M:$M,AC$4,POST16!$Q:$Q,'April Payment'!$H51)</f>
        <v>0</v>
      </c>
      <c r="AD51" s="7">
        <f>SUMIFS(POST16!$W:$W,POST16!$M:$M,AD$4,POST16!$Q:$Q,'April Payment'!$H51)</f>
        <v>0</v>
      </c>
      <c r="AE51" s="7">
        <f>SUMIFS(POST16!$W:$W,POST16!$M:$M,AE$4,POST16!$Q:$Q,'April Payment'!$H51)</f>
        <v>0</v>
      </c>
      <c r="AF51" s="7">
        <f>SUMIFS(MISC!$W:$W,MISC!$M:$M,AF$4,MISC!$Q:$Q,H51)</f>
        <v>0</v>
      </c>
      <c r="AG51" s="7">
        <f>SUMIFS(MISC!$W:$W,MISC!$M:$M,AG$4,MISC!$Q:$Q,H51)</f>
        <v>0</v>
      </c>
      <c r="AH51" s="7">
        <f>SUMIFS(SMHL!$W:$W,SMHL!$M:$M,AH$4,SMHL!$Q:$Q,'April Payment'!$H51)</f>
        <v>0</v>
      </c>
      <c r="AI51" s="7">
        <f>SUMIFS(PPG!$W:$W,PPG!$M:$M,AI$4,PPG!$Q:$Q,'April Payment'!$H51)</f>
        <v>11450</v>
      </c>
      <c r="AJ51" s="7">
        <f>SUMIFS(PPG!$W:$W,PPG!$M:$M,AJ$4,PPG!$Q:$Q,'April Payment'!$H51)</f>
        <v>0</v>
      </c>
      <c r="AK51" s="5">
        <f t="shared" si="4"/>
        <v>215128.35937872634</v>
      </c>
      <c r="AL51" s="119">
        <v>200662.50855234353</v>
      </c>
      <c r="AM51" s="364">
        <f>AK51-AL51</f>
        <v>14465.850826382812</v>
      </c>
      <c r="AN51" s="5"/>
      <c r="AO51" s="119">
        <v>90852.888552343473</v>
      </c>
      <c r="AP51" s="119">
        <v>109809.62000000004</v>
      </c>
      <c r="AQ51" s="121">
        <v>200662.50855234353</v>
      </c>
      <c r="AR51" s="119">
        <v>109809.62000000004</v>
      </c>
      <c r="AS51" s="49">
        <v>105318.7393787263</v>
      </c>
      <c r="AT51" s="481">
        <v>90852.888552343473</v>
      </c>
      <c r="AU51" s="463">
        <v>200662.50855234353</v>
      </c>
      <c r="AV51" s="5">
        <v>14465.850826382812</v>
      </c>
      <c r="AW51" s="286"/>
      <c r="AX51" s="49"/>
      <c r="AZ51" s="119">
        <f>AT51</f>
        <v>90852.888552343473</v>
      </c>
    </row>
    <row r="52" spans="2:53" x14ac:dyDescent="0.25">
      <c r="B52">
        <v>3023313</v>
      </c>
      <c r="C52">
        <v>3313</v>
      </c>
      <c r="D52" t="s">
        <v>247</v>
      </c>
      <c r="E52" t="s">
        <v>748</v>
      </c>
      <c r="H52" t="s">
        <v>248</v>
      </c>
      <c r="I52" t="s">
        <v>249</v>
      </c>
      <c r="J52" s="7">
        <f>IFERROR(_xlfn.XLOOKUP(H52,'APT 25-26'!D:D,'APT 25-26'!CQ:CQ),"")</f>
        <v>178199.56298947919</v>
      </c>
      <c r="K52" s="7">
        <f>SUMIFS(NurserySupplement!$W:$W,NurserySupplement!$M:$M,K$4,NurserySupplement!$B:$B,B52)</f>
        <v>0</v>
      </c>
      <c r="L52" s="7"/>
      <c r="M52" s="7">
        <f>SUMIFS(HNPlaces!$W:$W,HNPlaces!$M:$M,M$4,HNPlaces!$Q:$Q,'April Payment'!$H52)</f>
        <v>0</v>
      </c>
      <c r="N52" s="7">
        <f>SUMIFS(HNPlaces!$W:$W,HNPlaces!$M:$M,N$4,HNPlaces!$Q:$Q,'April Payment'!$H52)</f>
        <v>0</v>
      </c>
      <c r="O52" s="7">
        <f>SUMIFS(HNPlaces!$W:$W,HNPlaces!$M:$M,O$4,HNPlaces!$Q:$Q,'April Payment'!$H52)</f>
        <v>0</v>
      </c>
      <c r="P52" s="7">
        <f>SUMIFS(HNPlaces!$W:$W,HNPlaces!$M:$M,P$4,HNPlaces!$Q:$Q,'April Payment'!$H52)</f>
        <v>0</v>
      </c>
      <c r="Q52" s="7">
        <f>SUMIFS(HNPlaces!$W:$W,HNPlaces!$M:$M,Q$4,HNPlaces!$Q:$Q,'April Payment'!$H52)</f>
        <v>0</v>
      </c>
      <c r="R52" s="7">
        <f>SUMIFS(HNPlaces!$W:$W,HNPlaces!$M:$M,R$4,HNPlaces!$Q:$Q,'April Payment'!$H52)</f>
        <v>0</v>
      </c>
      <c r="S52" s="7">
        <f>SUMIFS(HNPlaces!$W:$W,HNPlaces!$M:$M,S$4,HNPlaces!$Q:$Q,'April Payment'!$H52)</f>
        <v>0</v>
      </c>
      <c r="T52" s="7">
        <f>SUMIFS(HNTopUp!$W:$W,HNTopUp!$M:$M,T$4,HNTopUp!B:B,'April Payment'!B52)</f>
        <v>0</v>
      </c>
      <c r="U52" s="7">
        <f>SUMIFS(HNTopUp!$W:$W,HNTopUp!$M:$M,U$4,HNTopUp!B:B,'April Payment'!B52)</f>
        <v>17192.538461538461</v>
      </c>
      <c r="V52" s="7">
        <f>SUMIFS(HNTopUp!$W:$W,HNTopUp!$M:$M,V$4,HNTopUp!$B:$B,'April Payment'!$B52)</f>
        <v>0</v>
      </c>
      <c r="W52" s="7">
        <f>SUMIFS(HNTopUp!$W:$W,HNTopUp!$M:$M,W$4,HNTopUp!$B:$B,'April Payment'!$B52)</f>
        <v>0</v>
      </c>
      <c r="X52" s="7">
        <f>SUMIFS(HNTopUp!$W:$W,HNTopUp!$M:$M,X$4,HNTopUp!$B:$B,'April Payment'!$B52)</f>
        <v>0</v>
      </c>
      <c r="Y52" s="7">
        <f>SUMIFS(HNTopUp!$W:$W,HNTopUp!$M:$M,Y$4,HNTopUp!$B:$B,'April Payment'!$B52)</f>
        <v>0</v>
      </c>
      <c r="Z52" s="7">
        <f>SUMIFS(HNTopUp!$W:$W,HNTopUp!$M:$M,Z$4,HNTopUp!$B:$B,'April Payment'!$B52)</f>
        <v>0</v>
      </c>
      <c r="AA52" s="7">
        <f>SUMIFS(POST16!$W:$W,POST16!$M:$M,AA$4,POST16!$Q:$Q,'April Payment'!$H52)</f>
        <v>0</v>
      </c>
      <c r="AB52" s="7">
        <f>SUMIFS(POST16!$W:$W,POST16!$M:$M,AB$4,POST16!$Q:$Q,'April Payment'!$H52)</f>
        <v>0</v>
      </c>
      <c r="AC52" s="7">
        <f>SUMIFS(POST16!$W:$W,POST16!$M:$M,AC$4,POST16!$Q:$Q,'April Payment'!$H52)</f>
        <v>0</v>
      </c>
      <c r="AD52" s="7">
        <f>SUMIFS(POST16!$W:$W,POST16!$M:$M,AD$4,POST16!$Q:$Q,'April Payment'!$H52)</f>
        <v>0</v>
      </c>
      <c r="AE52" s="7">
        <f>SUMIFS(POST16!$W:$W,POST16!$M:$M,AE$4,POST16!$Q:$Q,'April Payment'!$H52)</f>
        <v>0</v>
      </c>
      <c r="AF52" s="7">
        <f>SUMIFS(MISC!$W:$W,MISC!$M:$M,AF$4,MISC!$Q:$Q,H52)</f>
        <v>0</v>
      </c>
      <c r="AG52" s="7">
        <f>SUMIFS(MISC!$W:$W,MISC!$M:$M,AG$4,MISC!$Q:$Q,H52)</f>
        <v>0</v>
      </c>
      <c r="AH52" s="7">
        <f>SUMIFS(SMHL!$W:$W,SMHL!$M:$M,AH$4,SMHL!$Q:$Q,'April Payment'!$H52)</f>
        <v>0</v>
      </c>
      <c r="AI52" s="7">
        <f>SUMIFS(PPG!$W:$W,PPG!$M:$M,AI$4,PPG!$Q:$Q,'April Payment'!$H52)</f>
        <v>19415</v>
      </c>
      <c r="AJ52" s="7">
        <f>SUMIFS(PPG!$W:$W,PPG!$M:$M,AJ$4,PPG!$Q:$Q,'April Payment'!$H52)</f>
        <v>0</v>
      </c>
      <c r="AK52" s="5">
        <f t="shared" si="4"/>
        <v>214807.10145101766</v>
      </c>
      <c r="AL52" s="119">
        <v>185699.04085883306</v>
      </c>
      <c r="AM52" s="364">
        <f>AK52-AL52</f>
        <v>29108.0605921846</v>
      </c>
      <c r="AO52" s="119">
        <v>73816.010858833091</v>
      </c>
      <c r="AP52" s="119">
        <v>111883.02999999998</v>
      </c>
      <c r="AQ52" s="121">
        <v>185699.04085883306</v>
      </c>
      <c r="AR52" s="119">
        <v>111883.02999999998</v>
      </c>
      <c r="AS52" s="49">
        <v>102924.07145101768</v>
      </c>
      <c r="AT52" s="481">
        <v>73816.010858833091</v>
      </c>
      <c r="AU52" s="463">
        <v>185699.04085883306</v>
      </c>
      <c r="AV52" s="5">
        <v>29108.0605921846</v>
      </c>
      <c r="AW52" s="286"/>
      <c r="AX52" s="49"/>
      <c r="AZ52" s="119">
        <f>AT52</f>
        <v>73816.010858833091</v>
      </c>
    </row>
    <row r="53" spans="2:53" x14ac:dyDescent="0.25">
      <c r="B53">
        <v>3023314</v>
      </c>
      <c r="C53">
        <v>3314</v>
      </c>
      <c r="D53" t="s">
        <v>97</v>
      </c>
      <c r="E53" t="s">
        <v>748</v>
      </c>
      <c r="F53" t="s">
        <v>275</v>
      </c>
      <c r="H53" t="s">
        <v>98</v>
      </c>
      <c r="I53" t="s">
        <v>99</v>
      </c>
      <c r="J53" s="7">
        <f>IFERROR(_xlfn.XLOOKUP(H53,'APT 25-26'!D:D,'APT 25-26'!CQ:CQ),"")</f>
        <v>183237.3249669784</v>
      </c>
      <c r="K53" s="7">
        <f>SUMIFS(NurserySupplement!$W:$W,NurserySupplement!$M:$M,K$4,NurserySupplement!$B:$B,B53)</f>
        <v>0</v>
      </c>
      <c r="L53" s="7"/>
      <c r="M53" s="7">
        <f>SUMIFS(HNPlaces!$W:$W,HNPlaces!$M:$M,M$4,HNPlaces!$Q:$Q,'April Payment'!$H53)</f>
        <v>0</v>
      </c>
      <c r="N53" s="7">
        <f>SUMIFS(HNPlaces!$W:$W,HNPlaces!$M:$M,N$4,HNPlaces!$Q:$Q,'April Payment'!$H53)</f>
        <v>0</v>
      </c>
      <c r="O53" s="7">
        <f>SUMIFS(HNPlaces!$W:$W,HNPlaces!$M:$M,O$4,HNPlaces!$Q:$Q,'April Payment'!$H53)</f>
        <v>0</v>
      </c>
      <c r="P53" s="7">
        <f>SUMIFS(HNPlaces!$W:$W,HNPlaces!$M:$M,P$4,HNPlaces!$Q:$Q,'April Payment'!$H53)</f>
        <v>0</v>
      </c>
      <c r="Q53" s="7">
        <f>SUMIFS(HNPlaces!$W:$W,HNPlaces!$M:$M,Q$4,HNPlaces!$Q:$Q,'April Payment'!$H53)</f>
        <v>0</v>
      </c>
      <c r="R53" s="7">
        <f>SUMIFS(HNPlaces!$W:$W,HNPlaces!$M:$M,R$4,HNPlaces!$Q:$Q,'April Payment'!$H53)</f>
        <v>0</v>
      </c>
      <c r="S53" s="7">
        <f>SUMIFS(HNPlaces!$W:$W,HNPlaces!$M:$M,S$4,HNPlaces!$Q:$Q,'April Payment'!$H53)</f>
        <v>0</v>
      </c>
      <c r="T53" s="7">
        <f>SUMIFS(HNTopUp!$W:$W,HNTopUp!$M:$M,T$4,HNTopUp!B:B,'April Payment'!B53)</f>
        <v>0</v>
      </c>
      <c r="U53" s="7">
        <f>SUMIFS(HNTopUp!$W:$W,HNTopUp!$M:$M,U$4,HNTopUp!B:B,'April Payment'!B53)</f>
        <v>14265.282051282053</v>
      </c>
      <c r="V53" s="7">
        <f>SUMIFS(HNTopUp!$W:$W,HNTopUp!$M:$M,V$4,HNTopUp!$B:$B,'April Payment'!$B53)</f>
        <v>0</v>
      </c>
      <c r="W53" s="7">
        <f>SUMIFS(HNTopUp!$W:$W,HNTopUp!$M:$M,W$4,HNTopUp!$B:$B,'April Payment'!$B53)</f>
        <v>0</v>
      </c>
      <c r="X53" s="7">
        <f>SUMIFS(HNTopUp!$W:$W,HNTopUp!$M:$M,X$4,HNTopUp!$B:$B,'April Payment'!$B53)</f>
        <v>0</v>
      </c>
      <c r="Y53" s="7">
        <f>SUMIFS(HNTopUp!$W:$W,HNTopUp!$M:$M,Y$4,HNTopUp!$B:$B,'April Payment'!$B53)</f>
        <v>0</v>
      </c>
      <c r="Z53" s="7">
        <f>SUMIFS(HNTopUp!$W:$W,HNTopUp!$M:$M,Z$4,HNTopUp!$B:$B,'April Payment'!$B53)</f>
        <v>0</v>
      </c>
      <c r="AA53" s="7">
        <f>SUMIFS(POST16!$W:$W,POST16!$M:$M,AA$4,POST16!$Q:$Q,'April Payment'!$H53)</f>
        <v>0</v>
      </c>
      <c r="AB53" s="7">
        <f>SUMIFS(POST16!$W:$W,POST16!$M:$M,AB$4,POST16!$Q:$Q,'April Payment'!$H53)</f>
        <v>0</v>
      </c>
      <c r="AC53" s="7">
        <f>SUMIFS(POST16!$W:$W,POST16!$M:$M,AC$4,POST16!$Q:$Q,'April Payment'!$H53)</f>
        <v>0</v>
      </c>
      <c r="AD53" s="7">
        <f>SUMIFS(POST16!$W:$W,POST16!$M:$M,AD$4,POST16!$Q:$Q,'April Payment'!$H53)</f>
        <v>0</v>
      </c>
      <c r="AE53" s="7">
        <f>SUMIFS(POST16!$W:$W,POST16!$M:$M,AE$4,POST16!$Q:$Q,'April Payment'!$H53)</f>
        <v>0</v>
      </c>
      <c r="AF53" s="7">
        <f>SUMIFS(MISC!$W:$W,MISC!$M:$M,AF$4,MISC!$Q:$Q,H53)</f>
        <v>0</v>
      </c>
      <c r="AG53" s="7">
        <f>SUMIFS(MISC!$W:$W,MISC!$M:$M,AG$4,MISC!$Q:$Q,H53)</f>
        <v>0</v>
      </c>
      <c r="AH53" s="7">
        <f>SUMIFS(SMHL!$W:$W,SMHL!$M:$M,AH$4,SMHL!$Q:$Q,'April Payment'!$H53)</f>
        <v>0</v>
      </c>
      <c r="AI53" s="7">
        <f>SUMIFS(PPG!$W:$W,PPG!$M:$M,AI$4,PPG!$Q:$Q,'April Payment'!$H53)</f>
        <v>16184</v>
      </c>
      <c r="AJ53" s="7">
        <f>SUMIFS(PPG!$W:$W,PPG!$M:$M,AJ$4,PPG!$Q:$Q,'April Payment'!$H53)</f>
        <v>0</v>
      </c>
      <c r="AK53" s="5">
        <f t="shared" si="4"/>
        <v>213686.60701826046</v>
      </c>
      <c r="AL53" s="119"/>
      <c r="AM53" s="364">
        <f>AK53</f>
        <v>213686.60701826046</v>
      </c>
      <c r="AO53" s="119">
        <v>0</v>
      </c>
      <c r="AP53" s="119"/>
      <c r="AQ53" s="121"/>
      <c r="AS53" s="383"/>
      <c r="AT53" s="5"/>
      <c r="AV53" s="286"/>
      <c r="AW53" s="286"/>
    </row>
    <row r="54" spans="2:53" x14ac:dyDescent="0.25">
      <c r="B54">
        <v>3023315</v>
      </c>
      <c r="C54">
        <v>3315</v>
      </c>
      <c r="D54" t="s">
        <v>229</v>
      </c>
      <c r="H54" t="s">
        <v>230</v>
      </c>
      <c r="I54" t="s">
        <v>231</v>
      </c>
      <c r="J54" s="7">
        <f>IFERROR(_xlfn.XLOOKUP(H54,'APT 25-26'!D:D,'APT 25-26'!CQ:CQ),"")</f>
        <v>170663.35306627394</v>
      </c>
      <c r="K54" s="7">
        <f>SUMIFS(NurserySupplement!$W:$W,NurserySupplement!$M:$M,K$4,NurserySupplement!$B:$B,B54)</f>
        <v>0</v>
      </c>
      <c r="L54" s="7"/>
      <c r="M54" s="7">
        <f>SUMIFS(HNPlaces!$W:$W,HNPlaces!$M:$M,M$4,HNPlaces!$Q:$Q,'April Payment'!$H54)</f>
        <v>0</v>
      </c>
      <c r="N54" s="7">
        <f>SUMIFS(HNPlaces!$W:$W,HNPlaces!$M:$M,N$4,HNPlaces!$Q:$Q,'April Payment'!$H54)</f>
        <v>0</v>
      </c>
      <c r="O54" s="7">
        <f>SUMIFS(HNPlaces!$W:$W,HNPlaces!$M:$M,O$4,HNPlaces!$Q:$Q,'April Payment'!$H54)</f>
        <v>0</v>
      </c>
      <c r="P54" s="7">
        <f>SUMIFS(HNPlaces!$W:$W,HNPlaces!$M:$M,P$4,HNPlaces!$Q:$Q,'April Payment'!$H54)</f>
        <v>0</v>
      </c>
      <c r="Q54" s="7">
        <f>SUMIFS(HNPlaces!$W:$W,HNPlaces!$M:$M,Q$4,HNPlaces!$Q:$Q,'April Payment'!$H54)</f>
        <v>0</v>
      </c>
      <c r="R54" s="7">
        <f>SUMIFS(HNPlaces!$W:$W,HNPlaces!$M:$M,R$4,HNPlaces!$Q:$Q,'April Payment'!$H54)</f>
        <v>0</v>
      </c>
      <c r="S54" s="7">
        <f>SUMIFS(HNPlaces!$W:$W,HNPlaces!$M:$M,S$4,HNPlaces!$Q:$Q,'April Payment'!$H54)</f>
        <v>0</v>
      </c>
      <c r="T54" s="7">
        <f>SUMIFS(HNTopUp!$W:$W,HNTopUp!$M:$M,T$4,HNTopUp!B:B,'April Payment'!B54)</f>
        <v>0</v>
      </c>
      <c r="U54" s="7">
        <f>SUMIFS(HNTopUp!$W:$W,HNTopUp!$M:$M,U$4,HNTopUp!B:B,'April Payment'!B54)</f>
        <v>3728.3076923076924</v>
      </c>
      <c r="V54" s="7">
        <f>SUMIFS(HNTopUp!$W:$W,HNTopUp!$M:$M,V$4,HNTopUp!$B:$B,'April Payment'!$B54)</f>
        <v>0</v>
      </c>
      <c r="W54" s="7">
        <f>SUMIFS(HNTopUp!$W:$W,HNTopUp!$M:$M,W$4,HNTopUp!$B:$B,'April Payment'!$B54)</f>
        <v>0</v>
      </c>
      <c r="X54" s="7">
        <f>SUMIFS(HNTopUp!$W:$W,HNTopUp!$M:$M,X$4,HNTopUp!$B:$B,'April Payment'!$B54)</f>
        <v>0</v>
      </c>
      <c r="Y54" s="7">
        <f>SUMIFS(HNTopUp!$W:$W,HNTopUp!$M:$M,Y$4,HNTopUp!$B:$B,'April Payment'!$B54)</f>
        <v>0</v>
      </c>
      <c r="Z54" s="7">
        <f>SUMIFS(HNTopUp!$W:$W,HNTopUp!$M:$M,Z$4,HNTopUp!$B:$B,'April Payment'!$B54)</f>
        <v>0</v>
      </c>
      <c r="AA54" s="7">
        <f>SUMIFS(POST16!$W:$W,POST16!$M:$M,AA$4,POST16!$Q:$Q,'April Payment'!$H54)</f>
        <v>0</v>
      </c>
      <c r="AB54" s="7">
        <f>SUMIFS(POST16!$W:$W,POST16!$M:$M,AB$4,POST16!$Q:$Q,'April Payment'!$H54)</f>
        <v>0</v>
      </c>
      <c r="AC54" s="7">
        <f>SUMIFS(POST16!$W:$W,POST16!$M:$M,AC$4,POST16!$Q:$Q,'April Payment'!$H54)</f>
        <v>0</v>
      </c>
      <c r="AD54" s="7">
        <f>SUMIFS(POST16!$W:$W,POST16!$M:$M,AD$4,POST16!$Q:$Q,'April Payment'!$H54)</f>
        <v>0</v>
      </c>
      <c r="AE54" s="7">
        <f>SUMIFS(POST16!$W:$W,POST16!$M:$M,AE$4,POST16!$Q:$Q,'April Payment'!$H54)</f>
        <v>0</v>
      </c>
      <c r="AF54" s="7">
        <f>SUMIFS(MISC!$W:$W,MISC!$M:$M,AF$4,MISC!$Q:$Q,H54)</f>
        <v>0</v>
      </c>
      <c r="AG54" s="7">
        <f>SUMIFS(MISC!$W:$W,MISC!$M:$M,AG$4,MISC!$Q:$Q,H54)</f>
        <v>0</v>
      </c>
      <c r="AH54" s="7">
        <f>SUMIFS(SMHL!$W:$W,SMHL!$M:$M,AH$4,SMHL!$Q:$Q,'April Payment'!$H54)</f>
        <v>0</v>
      </c>
      <c r="AI54" s="7">
        <f>SUMIFS(PPG!$W:$W,PPG!$M:$M,AI$4,PPG!$Q:$Q,'April Payment'!$H54)</f>
        <v>4344</v>
      </c>
      <c r="AJ54" s="7">
        <f>SUMIFS(PPG!$W:$W,PPG!$M:$M,AJ$4,PPG!$Q:$Q,'April Payment'!$H54)</f>
        <v>0</v>
      </c>
      <c r="AK54" s="5">
        <f t="shared" si="4"/>
        <v>178735.66075858162</v>
      </c>
      <c r="AL54" s="119"/>
      <c r="AM54" s="364">
        <f>AK54</f>
        <v>178735.66075858162</v>
      </c>
      <c r="AO54" s="119" t="s">
        <v>398</v>
      </c>
      <c r="AP54" s="119"/>
      <c r="AQ54" s="121"/>
      <c r="AS54" s="383"/>
      <c r="AT54" s="5"/>
      <c r="AV54" s="286"/>
      <c r="AW54" s="286"/>
    </row>
    <row r="55" spans="2:53" x14ac:dyDescent="0.25">
      <c r="B55">
        <v>3023316</v>
      </c>
      <c r="C55">
        <v>3316</v>
      </c>
      <c r="D55" t="s">
        <v>157</v>
      </c>
      <c r="E55" t="s">
        <v>748</v>
      </c>
      <c r="H55" t="s">
        <v>158</v>
      </c>
      <c r="I55" t="s">
        <v>159</v>
      </c>
      <c r="J55" s="7">
        <f>IFERROR(_xlfn.XLOOKUP(H55,'APT 25-26'!D:D,'APT 25-26'!CQ:CQ),"")</f>
        <v>178384.52154914752</v>
      </c>
      <c r="K55" s="7">
        <f>SUMIFS(NurserySupplement!$W:$W,NurserySupplement!$M:$M,K$4,NurserySupplement!$B:$B,B55)</f>
        <v>0</v>
      </c>
      <c r="L55" s="7"/>
      <c r="M55" s="7">
        <f>SUMIFS(HNPlaces!$W:$W,HNPlaces!$M:$M,M$4,HNPlaces!$Q:$Q,'April Payment'!$H55)</f>
        <v>0</v>
      </c>
      <c r="N55" s="7">
        <f>SUMIFS(HNPlaces!$W:$W,HNPlaces!$M:$M,N$4,HNPlaces!$Q:$Q,'April Payment'!$H55)</f>
        <v>0</v>
      </c>
      <c r="O55" s="7">
        <f>SUMIFS(HNPlaces!$W:$W,HNPlaces!$M:$M,O$4,HNPlaces!$Q:$Q,'April Payment'!$H55)</f>
        <v>0</v>
      </c>
      <c r="P55" s="7">
        <f>SUMIFS(HNPlaces!$W:$W,HNPlaces!$M:$M,P$4,HNPlaces!$Q:$Q,'April Payment'!$H55)</f>
        <v>0</v>
      </c>
      <c r="Q55" s="7">
        <f>SUMIFS(HNPlaces!$W:$W,HNPlaces!$M:$M,Q$4,HNPlaces!$Q:$Q,'April Payment'!$H55)</f>
        <v>0</v>
      </c>
      <c r="R55" s="7">
        <f>SUMIFS(HNPlaces!$W:$W,HNPlaces!$M:$M,R$4,HNPlaces!$Q:$Q,'April Payment'!$H55)</f>
        <v>0</v>
      </c>
      <c r="S55" s="7">
        <f>SUMIFS(HNPlaces!$W:$W,HNPlaces!$M:$M,S$4,HNPlaces!$Q:$Q,'April Payment'!$H55)</f>
        <v>0</v>
      </c>
      <c r="T55" s="7">
        <f>SUMIFS(HNTopUp!$W:$W,HNTopUp!$M:$M,T$4,HNTopUp!B:B,'April Payment'!B55)</f>
        <v>0</v>
      </c>
      <c r="U55" s="7">
        <f>SUMIFS(HNTopUp!$W:$W,HNTopUp!$M:$M,U$4,HNTopUp!B:B,'April Payment'!B55)</f>
        <v>11525.538461538461</v>
      </c>
      <c r="V55" s="7">
        <f>SUMIFS(HNTopUp!$W:$W,HNTopUp!$M:$M,V$4,HNTopUp!$B:$B,'April Payment'!$B55)</f>
        <v>0</v>
      </c>
      <c r="W55" s="7">
        <f>SUMIFS(HNTopUp!$W:$W,HNTopUp!$M:$M,W$4,HNTopUp!$B:$B,'April Payment'!$B55)</f>
        <v>0</v>
      </c>
      <c r="X55" s="7">
        <f>SUMIFS(HNTopUp!$W:$W,HNTopUp!$M:$M,X$4,HNTopUp!$B:$B,'April Payment'!$B55)</f>
        <v>0</v>
      </c>
      <c r="Y55" s="7">
        <f>SUMIFS(HNTopUp!$W:$W,HNTopUp!$M:$M,Y$4,HNTopUp!$B:$B,'April Payment'!$B55)</f>
        <v>0</v>
      </c>
      <c r="Z55" s="7">
        <f>SUMIFS(HNTopUp!$W:$W,HNTopUp!$M:$M,Z$4,HNTopUp!$B:$B,'April Payment'!$B55)</f>
        <v>0</v>
      </c>
      <c r="AA55" s="7">
        <f>SUMIFS(POST16!$W:$W,POST16!$M:$M,AA$4,POST16!$Q:$Q,'April Payment'!$H55)</f>
        <v>0</v>
      </c>
      <c r="AB55" s="7">
        <f>SUMIFS(POST16!$W:$W,POST16!$M:$M,AB$4,POST16!$Q:$Q,'April Payment'!$H55)</f>
        <v>0</v>
      </c>
      <c r="AC55" s="7">
        <f>SUMIFS(POST16!$W:$W,POST16!$M:$M,AC$4,POST16!$Q:$Q,'April Payment'!$H55)</f>
        <v>0</v>
      </c>
      <c r="AD55" s="7">
        <f>SUMIFS(POST16!$W:$W,POST16!$M:$M,AD$4,POST16!$Q:$Q,'April Payment'!$H55)</f>
        <v>0</v>
      </c>
      <c r="AE55" s="7">
        <f>SUMIFS(POST16!$W:$W,POST16!$M:$M,AE$4,POST16!$Q:$Q,'April Payment'!$H55)</f>
        <v>0</v>
      </c>
      <c r="AF55" s="7">
        <f>SUMIFS(MISC!$W:$W,MISC!$M:$M,AF$4,MISC!$Q:$Q,H55)</f>
        <v>0</v>
      </c>
      <c r="AG55" s="7">
        <f>SUMIFS(MISC!$W:$W,MISC!$M:$M,AG$4,MISC!$Q:$Q,H55)</f>
        <v>0</v>
      </c>
      <c r="AH55" s="7">
        <f>SUMIFS(SMHL!$W:$W,SMHL!$M:$M,AH$4,SMHL!$Q:$Q,'April Payment'!$H55)</f>
        <v>0</v>
      </c>
      <c r="AI55" s="7">
        <f>SUMIFS(PPG!$W:$W,PPG!$M:$M,AI$4,PPG!$Q:$Q,'April Payment'!$H55)</f>
        <v>7285</v>
      </c>
      <c r="AJ55" s="7">
        <f>SUMIFS(PPG!$W:$W,PPG!$M:$M,AJ$4,PPG!$Q:$Q,'April Payment'!$H55)</f>
        <v>0</v>
      </c>
      <c r="AK55" s="5">
        <f t="shared" si="4"/>
        <v>197195.06001068599</v>
      </c>
      <c r="AL55" s="119">
        <v>95695.020000000164</v>
      </c>
      <c r="AM55" s="364">
        <f t="shared" ref="AM55:AM65" si="5">AK55-AL55</f>
        <v>101500.04001068583</v>
      </c>
      <c r="AN55" s="5"/>
      <c r="AO55" s="119">
        <v>-1946.309999999823</v>
      </c>
      <c r="AP55" s="119">
        <v>97641.329999999987</v>
      </c>
      <c r="AQ55" s="121">
        <v>95695.020000000164</v>
      </c>
      <c r="AR55" s="119">
        <v>97641.329999999987</v>
      </c>
      <c r="AS55" s="49">
        <v>99553.730010686006</v>
      </c>
      <c r="AT55" s="481">
        <v>-1946.309999999823</v>
      </c>
      <c r="AU55" s="463">
        <v>95695.020000000164</v>
      </c>
      <c r="AV55" s="5">
        <v>101500.04001068583</v>
      </c>
      <c r="AW55" s="286"/>
      <c r="AX55" s="49"/>
      <c r="BA55" s="481">
        <f>AT55</f>
        <v>-1946.309999999823</v>
      </c>
    </row>
    <row r="56" spans="2:53" x14ac:dyDescent="0.25">
      <c r="B56">
        <v>3023317</v>
      </c>
      <c r="C56">
        <v>3317</v>
      </c>
      <c r="D56" t="s">
        <v>133</v>
      </c>
      <c r="E56" t="s">
        <v>748</v>
      </c>
      <c r="H56" t="s">
        <v>134</v>
      </c>
      <c r="I56" t="s">
        <v>135</v>
      </c>
      <c r="J56" s="7">
        <f>IFERROR(_xlfn.XLOOKUP(H56,'APT 25-26'!D:D,'APT 25-26'!CQ:CQ),"")</f>
        <v>184386.89439279313</v>
      </c>
      <c r="K56" s="7">
        <f>SUMIFS(NurserySupplement!$W:$W,NurserySupplement!$M:$M,K$4,NurserySupplement!$B:$B,B56)</f>
        <v>0</v>
      </c>
      <c r="L56" s="7"/>
      <c r="M56" s="7">
        <f>SUMIFS(HNPlaces!$W:$W,HNPlaces!$M:$M,M$4,HNPlaces!$Q:$Q,'April Payment'!$H56)</f>
        <v>0</v>
      </c>
      <c r="N56" s="7">
        <f>SUMIFS(HNPlaces!$W:$W,HNPlaces!$M:$M,N$4,HNPlaces!$Q:$Q,'April Payment'!$H56)</f>
        <v>0</v>
      </c>
      <c r="O56" s="7">
        <f>SUMIFS(HNPlaces!$W:$W,HNPlaces!$M:$M,O$4,HNPlaces!$Q:$Q,'April Payment'!$H56)</f>
        <v>0</v>
      </c>
      <c r="P56" s="7">
        <f>SUMIFS(HNPlaces!$W:$W,HNPlaces!$M:$M,P$4,HNPlaces!$Q:$Q,'April Payment'!$H56)</f>
        <v>0</v>
      </c>
      <c r="Q56" s="7">
        <f>SUMIFS(HNPlaces!$W:$W,HNPlaces!$M:$M,Q$4,HNPlaces!$Q:$Q,'April Payment'!$H56)</f>
        <v>0</v>
      </c>
      <c r="R56" s="7">
        <f>SUMIFS(HNPlaces!$W:$W,HNPlaces!$M:$M,R$4,HNPlaces!$Q:$Q,'April Payment'!$H56)</f>
        <v>0</v>
      </c>
      <c r="S56" s="7">
        <f>SUMIFS(HNPlaces!$W:$W,HNPlaces!$M:$M,S$4,HNPlaces!$Q:$Q,'April Payment'!$H56)</f>
        <v>0</v>
      </c>
      <c r="T56" s="7">
        <f>SUMIFS(HNTopUp!$W:$W,HNTopUp!$M:$M,T$4,HNTopUp!B:B,'April Payment'!B56)</f>
        <v>0</v>
      </c>
      <c r="U56" s="7">
        <f>SUMIFS(HNTopUp!$W:$W,HNTopUp!$M:$M,U$4,HNTopUp!B:B,'April Payment'!B56)</f>
        <v>26496.051282051285</v>
      </c>
      <c r="V56" s="7">
        <f>SUMIFS(HNTopUp!$W:$W,HNTopUp!$M:$M,V$4,HNTopUp!$B:$B,'April Payment'!$B56)</f>
        <v>0</v>
      </c>
      <c r="W56" s="7">
        <f>SUMIFS(HNTopUp!$W:$W,HNTopUp!$M:$M,W$4,HNTopUp!$B:$B,'April Payment'!$B56)</f>
        <v>0</v>
      </c>
      <c r="X56" s="7">
        <f>SUMIFS(HNTopUp!$W:$W,HNTopUp!$M:$M,X$4,HNTopUp!$B:$B,'April Payment'!$B56)</f>
        <v>176.46153846153845</v>
      </c>
      <c r="Y56" s="7">
        <f>SUMIFS(HNTopUp!$W:$W,HNTopUp!$M:$M,Y$4,HNTopUp!$B:$B,'April Payment'!$B56)</f>
        <v>0</v>
      </c>
      <c r="Z56" s="7">
        <f>SUMIFS(HNTopUp!$W:$W,HNTopUp!$M:$M,Z$4,HNTopUp!$B:$B,'April Payment'!$B56)</f>
        <v>0</v>
      </c>
      <c r="AA56" s="7">
        <f>SUMIFS(POST16!$W:$W,POST16!$M:$M,AA$4,POST16!$Q:$Q,'April Payment'!$H56)</f>
        <v>0</v>
      </c>
      <c r="AB56" s="7">
        <f>SUMIFS(POST16!$W:$W,POST16!$M:$M,AB$4,POST16!$Q:$Q,'April Payment'!$H56)</f>
        <v>0</v>
      </c>
      <c r="AC56" s="7">
        <f>SUMIFS(POST16!$W:$W,POST16!$M:$M,AC$4,POST16!$Q:$Q,'April Payment'!$H56)</f>
        <v>0</v>
      </c>
      <c r="AD56" s="7">
        <f>SUMIFS(POST16!$W:$W,POST16!$M:$M,AD$4,POST16!$Q:$Q,'April Payment'!$H56)</f>
        <v>0</v>
      </c>
      <c r="AE56" s="7">
        <f>SUMIFS(POST16!$W:$W,POST16!$M:$M,AE$4,POST16!$Q:$Q,'April Payment'!$H56)</f>
        <v>0</v>
      </c>
      <c r="AF56" s="7">
        <f>SUMIFS(MISC!$W:$W,MISC!$M:$M,AF$4,MISC!$Q:$Q,H56)</f>
        <v>0</v>
      </c>
      <c r="AG56" s="7">
        <f>SUMIFS(MISC!$W:$W,MISC!$M:$M,AG$4,MISC!$Q:$Q,H56)</f>
        <v>0</v>
      </c>
      <c r="AH56" s="7">
        <f>SUMIFS(SMHL!$W:$W,SMHL!$M:$M,AH$4,SMHL!$Q:$Q,'April Payment'!$H56)</f>
        <v>0</v>
      </c>
      <c r="AI56" s="7">
        <f>SUMIFS(PPG!$W:$W,PPG!$M:$M,AI$4,PPG!$Q:$Q,'April Payment'!$H56)</f>
        <v>20429</v>
      </c>
      <c r="AJ56" s="7">
        <f>SUMIFS(PPG!$W:$W,PPG!$M:$M,AJ$4,PPG!$Q:$Q,'April Payment'!$H56)</f>
        <v>0</v>
      </c>
      <c r="AK56" s="5">
        <f t="shared" si="4"/>
        <v>231488.40721330594</v>
      </c>
      <c r="AL56" s="119">
        <v>190977.03721390557</v>
      </c>
      <c r="AM56" s="364">
        <f t="shared" si="5"/>
        <v>40511.369999400369</v>
      </c>
      <c r="AO56" s="119">
        <v>77268.917213905603</v>
      </c>
      <c r="AP56" s="119">
        <v>113708.11999999997</v>
      </c>
      <c r="AQ56" s="121">
        <v>190977.03721390557</v>
      </c>
      <c r="AR56" s="119">
        <v>113708.11999999997</v>
      </c>
      <c r="AS56" s="49">
        <v>117780.28721330597</v>
      </c>
      <c r="AT56" s="481">
        <v>77268.917213905603</v>
      </c>
      <c r="AU56" s="463">
        <v>190977.03721390557</v>
      </c>
      <c r="AV56" s="5">
        <v>40511.369999400369</v>
      </c>
      <c r="AW56" s="286"/>
      <c r="AX56" s="49"/>
      <c r="AZ56" s="119">
        <f>AT56</f>
        <v>77268.917213905603</v>
      </c>
    </row>
    <row r="57" spans="2:53" x14ac:dyDescent="0.25">
      <c r="B57">
        <v>3023500</v>
      </c>
      <c r="C57">
        <v>3500</v>
      </c>
      <c r="D57" t="s">
        <v>124</v>
      </c>
      <c r="E57" t="s">
        <v>748</v>
      </c>
      <c r="H57" t="s">
        <v>125</v>
      </c>
      <c r="I57" t="s">
        <v>126</v>
      </c>
      <c r="J57" s="7">
        <f>IFERROR(_xlfn.XLOOKUP(H57,'APT 25-26'!D:D,'APT 25-26'!CQ:CQ),"")</f>
        <v>152770.69996961061</v>
      </c>
      <c r="K57" s="7">
        <f>SUMIFS(NurserySupplement!$W:$W,NurserySupplement!$M:$M,K$4,NurserySupplement!$B:$B,B57)</f>
        <v>0</v>
      </c>
      <c r="L57" s="7"/>
      <c r="M57" s="7">
        <f>SUMIFS(HNPlaces!$W:$W,HNPlaces!$M:$M,M$4,HNPlaces!$Q:$Q,'April Payment'!$H57)</f>
        <v>0</v>
      </c>
      <c r="N57" s="7">
        <f>SUMIFS(HNPlaces!$W:$W,HNPlaces!$M:$M,N$4,HNPlaces!$Q:$Q,'April Payment'!$H57)</f>
        <v>0</v>
      </c>
      <c r="O57" s="7">
        <f>SUMIFS(HNPlaces!$W:$W,HNPlaces!$M:$M,O$4,HNPlaces!$Q:$Q,'April Payment'!$H57)</f>
        <v>0</v>
      </c>
      <c r="P57" s="7">
        <f>SUMIFS(HNPlaces!$W:$W,HNPlaces!$M:$M,P$4,HNPlaces!$Q:$Q,'April Payment'!$H57)</f>
        <v>0</v>
      </c>
      <c r="Q57" s="7">
        <f>SUMIFS(HNPlaces!$W:$W,HNPlaces!$M:$M,Q$4,HNPlaces!$Q:$Q,'April Payment'!$H57)</f>
        <v>0</v>
      </c>
      <c r="R57" s="7">
        <f>SUMIFS(HNPlaces!$W:$W,HNPlaces!$M:$M,R$4,HNPlaces!$Q:$Q,'April Payment'!$H57)</f>
        <v>0</v>
      </c>
      <c r="S57" s="7">
        <f>SUMIFS(HNPlaces!$W:$W,HNPlaces!$M:$M,S$4,HNPlaces!$Q:$Q,'April Payment'!$H57)</f>
        <v>0</v>
      </c>
      <c r="T57" s="7">
        <f>SUMIFS(HNTopUp!$W:$W,HNTopUp!$M:$M,T$4,HNTopUp!B:B,'April Payment'!B57)</f>
        <v>0</v>
      </c>
      <c r="U57" s="7">
        <f>SUMIFS(HNTopUp!$W:$W,HNTopUp!$M:$M,U$4,HNTopUp!B:B,'April Payment'!B57)</f>
        <v>15405.155384615384</v>
      </c>
      <c r="V57" s="7">
        <f>SUMIFS(HNTopUp!$W:$W,HNTopUp!$M:$M,V$4,HNTopUp!$B:$B,'April Payment'!$B57)</f>
        <v>0</v>
      </c>
      <c r="W57" s="7">
        <f>SUMIFS(HNTopUp!$W:$W,HNTopUp!$M:$M,W$4,HNTopUp!$B:$B,'April Payment'!$B57)</f>
        <v>0</v>
      </c>
      <c r="X57" s="7">
        <f>SUMIFS(HNTopUp!$W:$W,HNTopUp!$M:$M,X$4,HNTopUp!$B:$B,'April Payment'!$B57)</f>
        <v>0</v>
      </c>
      <c r="Y57" s="7">
        <f>SUMIFS(HNTopUp!$W:$W,HNTopUp!$M:$M,Y$4,HNTopUp!$B:$B,'April Payment'!$B57)</f>
        <v>0</v>
      </c>
      <c r="Z57" s="7">
        <f>SUMIFS(HNTopUp!$W:$W,HNTopUp!$M:$M,Z$4,HNTopUp!$B:$B,'April Payment'!$B57)</f>
        <v>0</v>
      </c>
      <c r="AA57" s="7">
        <f>SUMIFS(POST16!$W:$W,POST16!$M:$M,AA$4,POST16!$Q:$Q,'April Payment'!$H57)</f>
        <v>0</v>
      </c>
      <c r="AB57" s="7">
        <f>SUMIFS(POST16!$W:$W,POST16!$M:$M,AB$4,POST16!$Q:$Q,'April Payment'!$H57)</f>
        <v>0</v>
      </c>
      <c r="AC57" s="7">
        <f>SUMIFS(POST16!$W:$W,POST16!$M:$M,AC$4,POST16!$Q:$Q,'April Payment'!$H57)</f>
        <v>0</v>
      </c>
      <c r="AD57" s="7">
        <f>SUMIFS(POST16!$W:$W,POST16!$M:$M,AD$4,POST16!$Q:$Q,'April Payment'!$H57)</f>
        <v>0</v>
      </c>
      <c r="AE57" s="7">
        <f>SUMIFS(POST16!$W:$W,POST16!$M:$M,AE$4,POST16!$Q:$Q,'April Payment'!$H57)</f>
        <v>0</v>
      </c>
      <c r="AF57" s="7">
        <f>SUMIFS(MISC!$W:$W,MISC!$M:$M,AF$4,MISC!$Q:$Q,H57)</f>
        <v>0</v>
      </c>
      <c r="AG57" s="7">
        <f>SUMIFS(MISC!$W:$W,MISC!$M:$M,AG$4,MISC!$Q:$Q,H57)</f>
        <v>0</v>
      </c>
      <c r="AH57" s="7">
        <f>SUMIFS(SMHL!$W:$W,SMHL!$M:$M,AH$4,SMHL!$Q:$Q,'April Payment'!$H57)</f>
        <v>0</v>
      </c>
      <c r="AI57" s="7">
        <f>SUMIFS(PPG!$W:$W,PPG!$M:$M,AI$4,PPG!$Q:$Q,'April Payment'!$H57)</f>
        <v>14060</v>
      </c>
      <c r="AJ57" s="7">
        <f>SUMIFS(PPG!$W:$W,PPG!$M:$M,AJ$4,PPG!$Q:$Q,'April Payment'!$H57)</f>
        <v>0</v>
      </c>
      <c r="AK57" s="5">
        <f t="shared" si="4"/>
        <v>182235.85535422599</v>
      </c>
      <c r="AL57" s="119">
        <v>67417.480000000054</v>
      </c>
      <c r="AM57" s="364">
        <f t="shared" si="5"/>
        <v>114818.37535422594</v>
      </c>
      <c r="AO57" s="119">
        <v>-267.31999999994878</v>
      </c>
      <c r="AP57" s="119">
        <v>67684.800000000003</v>
      </c>
      <c r="AQ57" s="121">
        <v>67417.480000000054</v>
      </c>
      <c r="AR57" s="119">
        <v>67684.800000000003</v>
      </c>
      <c r="AS57" s="49">
        <v>114551.05535422599</v>
      </c>
      <c r="AT57" s="481">
        <v>-267.31999999994878</v>
      </c>
      <c r="AU57" s="463">
        <v>67417.480000000054</v>
      </c>
      <c r="AV57" s="5">
        <v>114818.37535422594</v>
      </c>
      <c r="AW57" s="286"/>
      <c r="AX57" s="49"/>
      <c r="BA57" s="481">
        <f>AT57</f>
        <v>-267.31999999994878</v>
      </c>
    </row>
    <row r="58" spans="2:53" x14ac:dyDescent="0.25">
      <c r="B58">
        <v>3023501</v>
      </c>
      <c r="C58">
        <v>3501</v>
      </c>
      <c r="D58" t="s">
        <v>121</v>
      </c>
      <c r="E58" t="s">
        <v>748</v>
      </c>
      <c r="H58" t="s">
        <v>122</v>
      </c>
      <c r="I58" t="s">
        <v>123</v>
      </c>
      <c r="J58" s="7">
        <f>IFERROR(_xlfn.XLOOKUP(H58,'APT 25-26'!D:D,'APT 25-26'!CQ:CQ),"")</f>
        <v>171811.85843523999</v>
      </c>
      <c r="K58" s="7">
        <f>SUMIFS(NurserySupplement!$W:$W,NurserySupplement!$M:$M,K$4,NurserySupplement!$B:$B,B58)</f>
        <v>0</v>
      </c>
      <c r="L58" s="7"/>
      <c r="M58" s="7">
        <f>SUMIFS(HNPlaces!$W:$W,HNPlaces!$M:$M,M$4,HNPlaces!$Q:$Q,'April Payment'!$H58)</f>
        <v>0</v>
      </c>
      <c r="N58" s="7">
        <f>SUMIFS(HNPlaces!$W:$W,HNPlaces!$M:$M,N$4,HNPlaces!$Q:$Q,'April Payment'!$H58)</f>
        <v>0</v>
      </c>
      <c r="O58" s="7">
        <f>SUMIFS(HNPlaces!$W:$W,HNPlaces!$M:$M,O$4,HNPlaces!$Q:$Q,'April Payment'!$H58)</f>
        <v>0</v>
      </c>
      <c r="P58" s="7">
        <f>SUMIFS(HNPlaces!$W:$W,HNPlaces!$M:$M,P$4,HNPlaces!$Q:$Q,'April Payment'!$H58)</f>
        <v>0</v>
      </c>
      <c r="Q58" s="7">
        <f>SUMIFS(HNPlaces!$W:$W,HNPlaces!$M:$M,Q$4,HNPlaces!$Q:$Q,'April Payment'!$H58)</f>
        <v>0</v>
      </c>
      <c r="R58" s="7">
        <f>SUMIFS(HNPlaces!$W:$W,HNPlaces!$M:$M,R$4,HNPlaces!$Q:$Q,'April Payment'!$H58)</f>
        <v>0</v>
      </c>
      <c r="S58" s="7">
        <f>SUMIFS(HNPlaces!$W:$W,HNPlaces!$M:$M,S$4,HNPlaces!$Q:$Q,'April Payment'!$H58)</f>
        <v>0</v>
      </c>
      <c r="T58" s="7">
        <f>SUMIFS(HNTopUp!$W:$W,HNTopUp!$M:$M,T$4,HNTopUp!B:B,'April Payment'!B58)</f>
        <v>0</v>
      </c>
      <c r="U58" s="7">
        <f>SUMIFS(HNTopUp!$W:$W,HNTopUp!$M:$M,U$4,HNTopUp!B:B,'April Payment'!B58)</f>
        <v>19509.473846153847</v>
      </c>
      <c r="V58" s="7">
        <f>SUMIFS(HNTopUp!$W:$W,HNTopUp!$M:$M,V$4,HNTopUp!$B:$B,'April Payment'!$B58)</f>
        <v>0</v>
      </c>
      <c r="W58" s="7">
        <f>SUMIFS(HNTopUp!$W:$W,HNTopUp!$M:$M,W$4,HNTopUp!$B:$B,'April Payment'!$B58)</f>
        <v>0</v>
      </c>
      <c r="X58" s="7">
        <f>SUMIFS(HNTopUp!$W:$W,HNTopUp!$M:$M,X$4,HNTopUp!$B:$B,'April Payment'!$B58)</f>
        <v>297.84615384615387</v>
      </c>
      <c r="Y58" s="7">
        <f>SUMIFS(HNTopUp!$W:$W,HNTopUp!$M:$M,Y$4,HNTopUp!$B:$B,'April Payment'!$B58)</f>
        <v>0</v>
      </c>
      <c r="Z58" s="7">
        <f>SUMIFS(HNTopUp!$W:$W,HNTopUp!$M:$M,Z$4,HNTopUp!$B:$B,'April Payment'!$B58)</f>
        <v>0</v>
      </c>
      <c r="AA58" s="7">
        <f>SUMIFS(POST16!$W:$W,POST16!$M:$M,AA$4,POST16!$Q:$Q,'April Payment'!$H58)</f>
        <v>0</v>
      </c>
      <c r="AB58" s="7">
        <f>SUMIFS(POST16!$W:$W,POST16!$M:$M,AB$4,POST16!$Q:$Q,'April Payment'!$H58)</f>
        <v>0</v>
      </c>
      <c r="AC58" s="7">
        <f>SUMIFS(POST16!$W:$W,POST16!$M:$M,AC$4,POST16!$Q:$Q,'April Payment'!$H58)</f>
        <v>0</v>
      </c>
      <c r="AD58" s="7">
        <f>SUMIFS(POST16!$W:$W,POST16!$M:$M,AD$4,POST16!$Q:$Q,'April Payment'!$H58)</f>
        <v>0</v>
      </c>
      <c r="AE58" s="7">
        <f>SUMIFS(POST16!$W:$W,POST16!$M:$M,AE$4,POST16!$Q:$Q,'April Payment'!$H58)</f>
        <v>0</v>
      </c>
      <c r="AF58" s="7">
        <f>SUMIFS(MISC!$W:$W,MISC!$M:$M,AF$4,MISC!$Q:$Q,H58)</f>
        <v>0</v>
      </c>
      <c r="AG58" s="7">
        <f>SUMIFS(MISC!$W:$W,MISC!$M:$M,AG$4,MISC!$Q:$Q,H58)</f>
        <v>0</v>
      </c>
      <c r="AH58" s="7">
        <f>SUMIFS(SMHL!$W:$W,SMHL!$M:$M,AH$4,SMHL!$Q:$Q,'April Payment'!$H58)</f>
        <v>0</v>
      </c>
      <c r="AI58" s="7">
        <f>SUMIFS(PPG!$W:$W,PPG!$M:$M,AI$4,PPG!$Q:$Q,'April Payment'!$H58)</f>
        <v>15989</v>
      </c>
      <c r="AJ58" s="7">
        <f>SUMIFS(PPG!$W:$W,PPG!$M:$M,AJ$4,PPG!$Q:$Q,'April Payment'!$H58)</f>
        <v>0</v>
      </c>
      <c r="AK58" s="5">
        <f t="shared" si="4"/>
        <v>207608.17843524</v>
      </c>
      <c r="AL58" s="119">
        <v>202154.44847807483</v>
      </c>
      <c r="AM58" s="364">
        <f t="shared" si="5"/>
        <v>5453.7299571651674</v>
      </c>
      <c r="AO58" s="119">
        <v>86830.318478074856</v>
      </c>
      <c r="AP58" s="119">
        <v>115324.12999999998</v>
      </c>
      <c r="AQ58" s="121">
        <v>202154.44847807483</v>
      </c>
      <c r="AR58" s="119">
        <v>115324.12999999998</v>
      </c>
      <c r="AS58" s="49">
        <v>92284.048435240024</v>
      </c>
      <c r="AT58" s="481">
        <v>86830.318478074856</v>
      </c>
      <c r="AU58" s="463">
        <v>202154.44847807483</v>
      </c>
      <c r="AV58" s="5">
        <v>5453.7299571651674</v>
      </c>
      <c r="AW58" s="286"/>
      <c r="AX58" s="49"/>
      <c r="AZ58" s="119">
        <f>AT58</f>
        <v>86830.318478074856</v>
      </c>
    </row>
    <row r="59" spans="2:53" x14ac:dyDescent="0.25">
      <c r="B59">
        <v>3023502</v>
      </c>
      <c r="C59">
        <v>3502</v>
      </c>
      <c r="D59" t="s">
        <v>136</v>
      </c>
      <c r="E59" t="s">
        <v>748</v>
      </c>
      <c r="H59" t="s">
        <v>137</v>
      </c>
      <c r="I59" t="s">
        <v>138</v>
      </c>
      <c r="J59" s="7">
        <f>IFERROR(_xlfn.XLOOKUP(H59,'APT 25-26'!D:D,'APT 25-26'!CQ:CQ),"")</f>
        <v>366026.44884664012</v>
      </c>
      <c r="K59" s="7">
        <f>SUMIFS(NurserySupplement!$W:$W,NurserySupplement!$M:$M,K$4,NurserySupplement!$B:$B,B59)</f>
        <v>0</v>
      </c>
      <c r="L59" s="7"/>
      <c r="M59" s="7">
        <f>SUMIFS(HNPlaces!$W:$W,HNPlaces!$M:$M,M$4,HNPlaces!$Q:$Q,'April Payment'!$H59)</f>
        <v>0</v>
      </c>
      <c r="N59" s="7">
        <f>SUMIFS(HNPlaces!$W:$W,HNPlaces!$M:$M,N$4,HNPlaces!$Q:$Q,'April Payment'!$H59)</f>
        <v>0</v>
      </c>
      <c r="O59" s="7">
        <f>SUMIFS(HNPlaces!$W:$W,HNPlaces!$M:$M,O$4,HNPlaces!$Q:$Q,'April Payment'!$H59)</f>
        <v>0</v>
      </c>
      <c r="P59" s="7">
        <f>SUMIFS(HNPlaces!$W:$W,HNPlaces!$M:$M,P$4,HNPlaces!$Q:$Q,'April Payment'!$H59)</f>
        <v>0</v>
      </c>
      <c r="Q59" s="7">
        <f>SUMIFS(HNPlaces!$W:$W,HNPlaces!$M:$M,Q$4,HNPlaces!$Q:$Q,'April Payment'!$H59)</f>
        <v>0</v>
      </c>
      <c r="R59" s="7">
        <f>SUMIFS(HNPlaces!$W:$W,HNPlaces!$M:$M,R$4,HNPlaces!$Q:$Q,'April Payment'!$H59)</f>
        <v>0</v>
      </c>
      <c r="S59" s="7">
        <f>SUMIFS(HNPlaces!$W:$W,HNPlaces!$M:$M,S$4,HNPlaces!$Q:$Q,'April Payment'!$H59)</f>
        <v>0</v>
      </c>
      <c r="T59" s="7">
        <f>SUMIFS(HNTopUp!$W:$W,HNTopUp!$M:$M,T$4,HNTopUp!B:B,'April Payment'!B59)</f>
        <v>0</v>
      </c>
      <c r="U59" s="7">
        <f>SUMIFS(HNTopUp!$W:$W,HNTopUp!$M:$M,U$4,HNTopUp!B:B,'April Payment'!B59)</f>
        <v>21814.153846153848</v>
      </c>
      <c r="V59" s="7">
        <f>SUMIFS(HNTopUp!$W:$W,HNTopUp!$M:$M,V$4,HNTopUp!$B:$B,'April Payment'!$B59)</f>
        <v>0</v>
      </c>
      <c r="W59" s="7">
        <f>SUMIFS(HNTopUp!$W:$W,HNTopUp!$M:$M,W$4,HNTopUp!$B:$B,'April Payment'!$B59)</f>
        <v>0</v>
      </c>
      <c r="X59" s="7">
        <f>SUMIFS(HNTopUp!$W:$W,HNTopUp!$M:$M,X$4,HNTopUp!$B:$B,'April Payment'!$B59)</f>
        <v>0</v>
      </c>
      <c r="Y59" s="7">
        <f>SUMIFS(HNTopUp!$W:$W,HNTopUp!$M:$M,Y$4,HNTopUp!$B:$B,'April Payment'!$B59)</f>
        <v>0</v>
      </c>
      <c r="Z59" s="7">
        <f>SUMIFS(HNTopUp!$W:$W,HNTopUp!$M:$M,Z$4,HNTopUp!$B:$B,'April Payment'!$B59)</f>
        <v>0</v>
      </c>
      <c r="AA59" s="7">
        <f>SUMIFS(POST16!$W:$W,POST16!$M:$M,AA$4,POST16!$Q:$Q,'April Payment'!$H59)</f>
        <v>0</v>
      </c>
      <c r="AB59" s="7">
        <f>SUMIFS(POST16!$W:$W,POST16!$M:$M,AB$4,POST16!$Q:$Q,'April Payment'!$H59)</f>
        <v>0</v>
      </c>
      <c r="AC59" s="7">
        <f>SUMIFS(POST16!$W:$W,POST16!$M:$M,AC$4,POST16!$Q:$Q,'April Payment'!$H59)</f>
        <v>0</v>
      </c>
      <c r="AD59" s="7">
        <f>SUMIFS(POST16!$W:$W,POST16!$M:$M,AD$4,POST16!$Q:$Q,'April Payment'!$H59)</f>
        <v>0</v>
      </c>
      <c r="AE59" s="7">
        <f>SUMIFS(POST16!$W:$W,POST16!$M:$M,AE$4,POST16!$Q:$Q,'April Payment'!$H59)</f>
        <v>0</v>
      </c>
      <c r="AF59" s="7">
        <f>SUMIFS(MISC!$W:$W,MISC!$M:$M,AF$4,MISC!$Q:$Q,H59)</f>
        <v>0</v>
      </c>
      <c r="AG59" s="7">
        <f>SUMIFS(MISC!$W:$W,MISC!$M:$M,AG$4,MISC!$Q:$Q,H59)</f>
        <v>0</v>
      </c>
      <c r="AH59" s="7">
        <f>SUMIFS(SMHL!$W:$W,SMHL!$M:$M,AH$4,SMHL!$Q:$Q,'April Payment'!$H59)</f>
        <v>0</v>
      </c>
      <c r="AI59" s="7">
        <f>SUMIFS(PPG!$W:$W,PPG!$M:$M,AI$4,PPG!$Q:$Q,'April Payment'!$H59)</f>
        <v>39025</v>
      </c>
      <c r="AJ59" s="7">
        <f>SUMIFS(PPG!$W:$W,PPG!$M:$M,AJ$4,PPG!$Q:$Q,'April Payment'!$H59)</f>
        <v>0</v>
      </c>
      <c r="AK59" s="5">
        <f t="shared" si="4"/>
        <v>426865.602692794</v>
      </c>
      <c r="AL59" s="119">
        <v>332118.87280645495</v>
      </c>
      <c r="AM59" s="364">
        <f t="shared" si="5"/>
        <v>94746.729886339046</v>
      </c>
      <c r="AO59" s="119">
        <v>131557.66280645505</v>
      </c>
      <c r="AP59" s="119">
        <v>200561.2099999999</v>
      </c>
      <c r="AQ59" s="121">
        <v>332118.87280645495</v>
      </c>
      <c r="AR59" s="119">
        <v>200561.2099999999</v>
      </c>
      <c r="AS59" s="49">
        <v>226304.39269279409</v>
      </c>
      <c r="AT59" s="481">
        <v>131557.66280645505</v>
      </c>
      <c r="AU59" s="463">
        <v>332118.87280645495</v>
      </c>
      <c r="AV59" s="5">
        <v>94746.729886339046</v>
      </c>
      <c r="AW59" s="286"/>
      <c r="AX59" s="49"/>
      <c r="AZ59" s="119">
        <f>AT59</f>
        <v>131557.66280645505</v>
      </c>
    </row>
    <row r="60" spans="2:53" x14ac:dyDescent="0.25">
      <c r="B60">
        <v>3023504</v>
      </c>
      <c r="C60">
        <v>3504</v>
      </c>
      <c r="D60" t="s">
        <v>238</v>
      </c>
      <c r="E60" t="s">
        <v>748</v>
      </c>
      <c r="F60" t="s">
        <v>275</v>
      </c>
      <c r="H60" t="s">
        <v>239</v>
      </c>
      <c r="I60" t="s">
        <v>240</v>
      </c>
      <c r="J60" s="7">
        <f>IFERROR(_xlfn.XLOOKUP(H60,'APT 25-26'!D:D,'APT 25-26'!CQ:CQ),"")</f>
        <v>334270.80914058111</v>
      </c>
      <c r="K60" s="7">
        <f>SUMIFS(NurserySupplement!$W:$W,NurserySupplement!$M:$M,K$4,NurserySupplement!$B:$B,B60)</f>
        <v>0</v>
      </c>
      <c r="L60" s="7"/>
      <c r="M60" s="7">
        <f>SUMIFS(HNPlaces!$W:$W,HNPlaces!$M:$M,M$4,HNPlaces!$Q:$Q,'April Payment'!$H60)</f>
        <v>0</v>
      </c>
      <c r="N60" s="7">
        <f>SUMIFS(HNPlaces!$W:$W,HNPlaces!$M:$M,N$4,HNPlaces!$Q:$Q,'April Payment'!$H60)</f>
        <v>0</v>
      </c>
      <c r="O60" s="7">
        <f>SUMIFS(HNPlaces!$W:$W,HNPlaces!$M:$M,O$4,HNPlaces!$Q:$Q,'April Payment'!$H60)</f>
        <v>0</v>
      </c>
      <c r="P60" s="7">
        <f>SUMIFS(HNPlaces!$W:$W,HNPlaces!$M:$M,P$4,HNPlaces!$Q:$Q,'April Payment'!$H60)</f>
        <v>0</v>
      </c>
      <c r="Q60" s="7">
        <f>SUMIFS(HNPlaces!$W:$W,HNPlaces!$M:$M,Q$4,HNPlaces!$Q:$Q,'April Payment'!$H60)</f>
        <v>0</v>
      </c>
      <c r="R60" s="7">
        <f>SUMIFS(HNPlaces!$W:$W,HNPlaces!$M:$M,R$4,HNPlaces!$Q:$Q,'April Payment'!$H60)</f>
        <v>0</v>
      </c>
      <c r="S60" s="7">
        <f>SUMIFS(HNPlaces!$W:$W,HNPlaces!$M:$M,S$4,HNPlaces!$Q:$Q,'April Payment'!$H60)</f>
        <v>0</v>
      </c>
      <c r="T60" s="7">
        <f>SUMIFS(HNTopUp!$W:$W,HNTopUp!$M:$M,T$4,HNTopUp!B:B,'April Payment'!B60)</f>
        <v>0</v>
      </c>
      <c r="U60" s="7">
        <f>SUMIFS(HNTopUp!$W:$W,HNTopUp!$M:$M,U$4,HNTopUp!B:B,'April Payment'!B60)</f>
        <v>10557.692307692309</v>
      </c>
      <c r="V60" s="7">
        <f>SUMIFS(HNTopUp!$W:$W,HNTopUp!$M:$M,V$4,HNTopUp!$B:$B,'April Payment'!$B60)</f>
        <v>0</v>
      </c>
      <c r="W60" s="7">
        <f>SUMIFS(HNTopUp!$W:$W,HNTopUp!$M:$M,W$4,HNTopUp!$B:$B,'April Payment'!$B60)</f>
        <v>0</v>
      </c>
      <c r="X60" s="7">
        <f>SUMIFS(HNTopUp!$W:$W,HNTopUp!$M:$M,X$4,HNTopUp!$B:$B,'April Payment'!$B60)</f>
        <v>441.23076923076923</v>
      </c>
      <c r="Y60" s="7">
        <f>SUMIFS(HNTopUp!$W:$W,HNTopUp!$M:$M,Y$4,HNTopUp!$B:$B,'April Payment'!$B60)</f>
        <v>0</v>
      </c>
      <c r="Z60" s="7">
        <f>SUMIFS(HNTopUp!$W:$W,HNTopUp!$M:$M,Z$4,HNTopUp!$B:$B,'April Payment'!$B60)</f>
        <v>0</v>
      </c>
      <c r="AA60" s="7">
        <f>SUMIFS(POST16!$W:$W,POST16!$M:$M,AA$4,POST16!$Q:$Q,'April Payment'!$H60)</f>
        <v>0</v>
      </c>
      <c r="AB60" s="7">
        <f>SUMIFS(POST16!$W:$W,POST16!$M:$M,AB$4,POST16!$Q:$Q,'April Payment'!$H60)</f>
        <v>0</v>
      </c>
      <c r="AC60" s="7">
        <f>SUMIFS(POST16!$W:$W,POST16!$M:$M,AC$4,POST16!$Q:$Q,'April Payment'!$H60)</f>
        <v>0</v>
      </c>
      <c r="AD60" s="7">
        <f>SUMIFS(POST16!$W:$W,POST16!$M:$M,AD$4,POST16!$Q:$Q,'April Payment'!$H60)</f>
        <v>0</v>
      </c>
      <c r="AE60" s="7">
        <f>SUMIFS(POST16!$W:$W,POST16!$M:$M,AE$4,POST16!$Q:$Q,'April Payment'!$H60)</f>
        <v>0</v>
      </c>
      <c r="AF60" s="7">
        <f>SUMIFS(MISC!$W:$W,MISC!$M:$M,AF$4,MISC!$Q:$Q,H60)</f>
        <v>0</v>
      </c>
      <c r="AG60" s="7">
        <f>SUMIFS(MISC!$W:$W,MISC!$M:$M,AG$4,MISC!$Q:$Q,H60)</f>
        <v>0</v>
      </c>
      <c r="AH60" s="7">
        <f>SUMIFS(SMHL!$W:$W,SMHL!$M:$M,AH$4,SMHL!$Q:$Q,'April Payment'!$H60)</f>
        <v>0</v>
      </c>
      <c r="AI60" s="7">
        <f>SUMIFS(PPG!$W:$W,PPG!$M:$M,AI$4,PPG!$Q:$Q,'April Payment'!$H60)</f>
        <v>10634</v>
      </c>
      <c r="AJ60" s="7">
        <f>SUMIFS(PPG!$W:$W,PPG!$M:$M,AJ$4,PPG!$Q:$Q,'April Payment'!$H60)</f>
        <v>0</v>
      </c>
      <c r="AK60" s="5">
        <f t="shared" si="4"/>
        <v>355903.73221750418</v>
      </c>
      <c r="AL60" s="119">
        <v>355902.73221750418</v>
      </c>
      <c r="AM60" s="364">
        <f t="shared" si="5"/>
        <v>1</v>
      </c>
      <c r="AN60" s="5"/>
      <c r="AO60" s="119">
        <v>219730.59882594831</v>
      </c>
      <c r="AP60" s="119">
        <v>199889.84999999995</v>
      </c>
      <c r="AQ60" s="121">
        <v>419620.44882594829</v>
      </c>
      <c r="AR60" s="119">
        <v>199889.84999999995</v>
      </c>
      <c r="AS60" s="49">
        <v>156013.88221750423</v>
      </c>
      <c r="AT60" s="481">
        <v>156012.88221750423</v>
      </c>
      <c r="AU60" s="463">
        <v>355902.73221750418</v>
      </c>
      <c r="AV60" s="5">
        <v>1</v>
      </c>
      <c r="AW60" s="286"/>
      <c r="AX60" s="49"/>
      <c r="AZ60" s="119">
        <f>AT60</f>
        <v>156012.88221750423</v>
      </c>
    </row>
    <row r="61" spans="2:53" x14ac:dyDescent="0.25">
      <c r="B61">
        <v>3023506</v>
      </c>
      <c r="C61">
        <v>3506</v>
      </c>
      <c r="D61" t="s">
        <v>103</v>
      </c>
      <c r="E61" t="s">
        <v>748</v>
      </c>
      <c r="H61" t="s">
        <v>104</v>
      </c>
      <c r="I61" t="s">
        <v>105</v>
      </c>
      <c r="J61" s="7">
        <f>IFERROR(_xlfn.XLOOKUP(H61,'APT 25-26'!D:D,'APT 25-26'!CQ:CQ),"")</f>
        <v>241495.17475812821</v>
      </c>
      <c r="K61" s="7">
        <f>SUMIFS(NurserySupplement!$W:$W,NurserySupplement!$M:$M,K$4,NurserySupplement!$B:$B,B61)</f>
        <v>0</v>
      </c>
      <c r="L61" s="7"/>
      <c r="M61" s="7">
        <f>SUMIFS(HNPlaces!$W:$W,HNPlaces!$M:$M,M$4,HNPlaces!$Q:$Q,'April Payment'!$H61)</f>
        <v>0</v>
      </c>
      <c r="N61" s="7">
        <f>SUMIFS(HNPlaces!$W:$W,HNPlaces!$M:$M,N$4,HNPlaces!$Q:$Q,'April Payment'!$H61)</f>
        <v>0</v>
      </c>
      <c r="O61" s="7">
        <f>SUMIFS(HNPlaces!$W:$W,HNPlaces!$M:$M,O$4,HNPlaces!$Q:$Q,'April Payment'!$H61)</f>
        <v>0</v>
      </c>
      <c r="P61" s="7">
        <f>SUMIFS(HNPlaces!$W:$W,HNPlaces!$M:$M,P$4,HNPlaces!$Q:$Q,'April Payment'!$H61)</f>
        <v>0</v>
      </c>
      <c r="Q61" s="7">
        <f>SUMIFS(HNPlaces!$W:$W,HNPlaces!$M:$M,Q$4,HNPlaces!$Q:$Q,'April Payment'!$H61)</f>
        <v>0</v>
      </c>
      <c r="R61" s="7">
        <f>SUMIFS(HNPlaces!$W:$W,HNPlaces!$M:$M,R$4,HNPlaces!$Q:$Q,'April Payment'!$H61)</f>
        <v>0</v>
      </c>
      <c r="S61" s="7">
        <f>SUMIFS(HNPlaces!$W:$W,HNPlaces!$M:$M,S$4,HNPlaces!$Q:$Q,'April Payment'!$H61)</f>
        <v>0</v>
      </c>
      <c r="T61" s="7">
        <f>SUMIFS(HNTopUp!$W:$W,HNTopUp!$M:$M,T$4,HNTopUp!B:B,'April Payment'!B61)</f>
        <v>0</v>
      </c>
      <c r="U61" s="7">
        <f>SUMIFS(HNTopUp!$W:$W,HNTopUp!$M:$M,U$4,HNTopUp!B:B,'April Payment'!B61)</f>
        <v>30095.23076923077</v>
      </c>
      <c r="V61" s="7">
        <f>SUMIFS(HNTopUp!$W:$W,HNTopUp!$M:$M,V$4,HNTopUp!$B:$B,'April Payment'!$B61)</f>
        <v>0</v>
      </c>
      <c r="W61" s="7">
        <f>SUMIFS(HNTopUp!$W:$W,HNTopUp!$M:$M,W$4,HNTopUp!$B:$B,'April Payment'!$B61)</f>
        <v>0</v>
      </c>
      <c r="X61" s="7">
        <f>SUMIFS(HNTopUp!$W:$W,HNTopUp!$M:$M,X$4,HNTopUp!$B:$B,'April Payment'!$B61)</f>
        <v>264.76923076923077</v>
      </c>
      <c r="Y61" s="7">
        <f>SUMIFS(HNTopUp!$W:$W,HNTopUp!$M:$M,Y$4,HNTopUp!$B:$B,'April Payment'!$B61)</f>
        <v>0</v>
      </c>
      <c r="Z61" s="7">
        <f>SUMIFS(HNTopUp!$W:$W,HNTopUp!$M:$M,Z$4,HNTopUp!$B:$B,'April Payment'!$B61)</f>
        <v>0</v>
      </c>
      <c r="AA61" s="7">
        <f>SUMIFS(POST16!$W:$W,POST16!$M:$M,AA$4,POST16!$Q:$Q,'April Payment'!$H61)</f>
        <v>0</v>
      </c>
      <c r="AB61" s="7">
        <f>SUMIFS(POST16!$W:$W,POST16!$M:$M,AB$4,POST16!$Q:$Q,'April Payment'!$H61)</f>
        <v>0</v>
      </c>
      <c r="AC61" s="7">
        <f>SUMIFS(POST16!$W:$W,POST16!$M:$M,AC$4,POST16!$Q:$Q,'April Payment'!$H61)</f>
        <v>0</v>
      </c>
      <c r="AD61" s="7">
        <f>SUMIFS(POST16!$W:$W,POST16!$M:$M,AD$4,POST16!$Q:$Q,'April Payment'!$H61)</f>
        <v>0</v>
      </c>
      <c r="AE61" s="7">
        <f>SUMIFS(POST16!$W:$W,POST16!$M:$M,AE$4,POST16!$Q:$Q,'April Payment'!$H61)</f>
        <v>0</v>
      </c>
      <c r="AF61" s="7">
        <f>SUMIFS(MISC!$W:$W,MISC!$M:$M,AF$4,MISC!$Q:$Q,H61)</f>
        <v>0</v>
      </c>
      <c r="AG61" s="7">
        <f>SUMIFS(MISC!$W:$W,MISC!$M:$M,AG$4,MISC!$Q:$Q,H61)</f>
        <v>0</v>
      </c>
      <c r="AH61" s="7">
        <f>SUMIFS(SMHL!$W:$W,SMHL!$M:$M,AH$4,SMHL!$Q:$Q,'April Payment'!$H61)</f>
        <v>0</v>
      </c>
      <c r="AI61" s="7">
        <f>SUMIFS(PPG!$W:$W,PPG!$M:$M,AI$4,PPG!$Q:$Q,'April Payment'!$H61)</f>
        <v>10264</v>
      </c>
      <c r="AJ61" s="7">
        <f>SUMIFS(PPG!$W:$W,PPG!$M:$M,AJ$4,PPG!$Q:$Q,'April Payment'!$H61)</f>
        <v>0</v>
      </c>
      <c r="AK61" s="5">
        <f t="shared" si="4"/>
        <v>282119.17475812824</v>
      </c>
      <c r="AL61" s="119">
        <v>181484.53463950884</v>
      </c>
      <c r="AM61" s="364">
        <f t="shared" si="5"/>
        <v>100634.6401186194</v>
      </c>
      <c r="AO61" s="119">
        <v>44103.164639508817</v>
      </c>
      <c r="AP61" s="119">
        <v>137381.37000000002</v>
      </c>
      <c r="AQ61" s="121">
        <v>181484.53463950884</v>
      </c>
      <c r="AR61" s="119">
        <v>137381.37000000002</v>
      </c>
      <c r="AS61" s="49">
        <v>144737.80475812822</v>
      </c>
      <c r="AT61" s="481">
        <v>44103.164639508817</v>
      </c>
      <c r="AU61" s="463">
        <v>181484.53463950884</v>
      </c>
      <c r="AV61" s="5">
        <v>100634.6401186194</v>
      </c>
      <c r="AW61" s="286"/>
      <c r="AX61" s="49"/>
      <c r="AZ61" s="119">
        <f>AT61</f>
        <v>44103.164639508817</v>
      </c>
    </row>
    <row r="62" spans="2:53" x14ac:dyDescent="0.25">
      <c r="B62">
        <v>3023507</v>
      </c>
      <c r="C62">
        <v>3507</v>
      </c>
      <c r="D62" t="s">
        <v>82</v>
      </c>
      <c r="E62" t="s">
        <v>748</v>
      </c>
      <c r="H62" t="s">
        <v>83</v>
      </c>
      <c r="I62" t="s">
        <v>84</v>
      </c>
      <c r="J62" s="7">
        <f>IFERROR(_xlfn.XLOOKUP(H62,'APT 25-26'!D:D,'APT 25-26'!CQ:CQ),"")</f>
        <v>153013.50075153081</v>
      </c>
      <c r="K62" s="7">
        <f>SUMIFS(NurserySupplement!$W:$W,NurserySupplement!$M:$M,K$4,NurserySupplement!$B:$B,B62)</f>
        <v>0</v>
      </c>
      <c r="L62" s="7"/>
      <c r="M62" s="7">
        <f>SUMIFS(HNPlaces!$W:$W,HNPlaces!$M:$M,M$4,HNPlaces!$Q:$Q,'April Payment'!$H62)</f>
        <v>0</v>
      </c>
      <c r="N62" s="7">
        <f>SUMIFS(HNPlaces!$W:$W,HNPlaces!$M:$M,N$4,HNPlaces!$Q:$Q,'April Payment'!$H62)</f>
        <v>0</v>
      </c>
      <c r="O62" s="7">
        <f>SUMIFS(HNPlaces!$W:$W,HNPlaces!$M:$M,O$4,HNPlaces!$Q:$Q,'April Payment'!$H62)</f>
        <v>0</v>
      </c>
      <c r="P62" s="7">
        <f>SUMIFS(HNPlaces!$W:$W,HNPlaces!$M:$M,P$4,HNPlaces!$Q:$Q,'April Payment'!$H62)</f>
        <v>0</v>
      </c>
      <c r="Q62" s="7">
        <f>SUMIFS(HNPlaces!$W:$W,HNPlaces!$M:$M,Q$4,HNPlaces!$Q:$Q,'April Payment'!$H62)</f>
        <v>0</v>
      </c>
      <c r="R62" s="7">
        <f>SUMIFS(HNPlaces!$W:$W,HNPlaces!$M:$M,R$4,HNPlaces!$Q:$Q,'April Payment'!$H62)</f>
        <v>0</v>
      </c>
      <c r="S62" s="7">
        <f>SUMIFS(HNPlaces!$W:$W,HNPlaces!$M:$M,S$4,HNPlaces!$Q:$Q,'April Payment'!$H62)</f>
        <v>0</v>
      </c>
      <c r="T62" s="7">
        <f>SUMIFS(HNTopUp!$W:$W,HNTopUp!$M:$M,T$4,HNTopUp!B:B,'April Payment'!B62)</f>
        <v>0</v>
      </c>
      <c r="U62" s="7">
        <f>SUMIFS(HNTopUp!$W:$W,HNTopUp!$M:$M,U$4,HNTopUp!B:B,'April Payment'!B62)</f>
        <v>20433.846153846152</v>
      </c>
      <c r="V62" s="7">
        <f>SUMIFS(HNTopUp!$W:$W,HNTopUp!$M:$M,V$4,HNTopUp!$B:$B,'April Payment'!$B62)</f>
        <v>0</v>
      </c>
      <c r="W62" s="7">
        <f>SUMIFS(HNTopUp!$W:$W,HNTopUp!$M:$M,W$4,HNTopUp!$B:$B,'April Payment'!$B62)</f>
        <v>0</v>
      </c>
      <c r="X62" s="7">
        <f>SUMIFS(HNTopUp!$W:$W,HNTopUp!$M:$M,X$4,HNTopUp!$B:$B,'April Payment'!$B62)</f>
        <v>0</v>
      </c>
      <c r="Y62" s="7">
        <f>SUMIFS(HNTopUp!$W:$W,HNTopUp!$M:$M,Y$4,HNTopUp!$B:$B,'April Payment'!$B62)</f>
        <v>0</v>
      </c>
      <c r="Z62" s="7">
        <f>SUMIFS(HNTopUp!$W:$W,HNTopUp!$M:$M,Z$4,HNTopUp!$B:$B,'April Payment'!$B62)</f>
        <v>0</v>
      </c>
      <c r="AA62" s="7">
        <f>SUMIFS(POST16!$W:$W,POST16!$M:$M,AA$4,POST16!$Q:$Q,'April Payment'!$H62)</f>
        <v>0</v>
      </c>
      <c r="AB62" s="7">
        <f>SUMIFS(POST16!$W:$W,POST16!$M:$M,AB$4,POST16!$Q:$Q,'April Payment'!$H62)</f>
        <v>0</v>
      </c>
      <c r="AC62" s="7">
        <f>SUMIFS(POST16!$W:$W,POST16!$M:$M,AC$4,POST16!$Q:$Q,'April Payment'!$H62)</f>
        <v>0</v>
      </c>
      <c r="AD62" s="7">
        <f>SUMIFS(POST16!$W:$W,POST16!$M:$M,AD$4,POST16!$Q:$Q,'April Payment'!$H62)</f>
        <v>0</v>
      </c>
      <c r="AE62" s="7">
        <f>SUMIFS(POST16!$W:$W,POST16!$M:$M,AE$4,POST16!$Q:$Q,'April Payment'!$H62)</f>
        <v>0</v>
      </c>
      <c r="AF62" s="7">
        <f>SUMIFS(MISC!$W:$W,MISC!$M:$M,AF$4,MISC!$Q:$Q,H62)</f>
        <v>0</v>
      </c>
      <c r="AG62" s="7">
        <f>SUMIFS(MISC!$W:$W,MISC!$M:$M,AG$4,MISC!$Q:$Q,H62)</f>
        <v>0</v>
      </c>
      <c r="AH62" s="7">
        <f>SUMIFS(SMHL!$W:$W,SMHL!$M:$M,AH$4,SMHL!$Q:$Q,'April Payment'!$H62)</f>
        <v>0</v>
      </c>
      <c r="AI62" s="7">
        <f>SUMIFS(PPG!$W:$W,PPG!$M:$M,AI$4,PPG!$Q:$Q,'April Payment'!$H62)</f>
        <v>12854</v>
      </c>
      <c r="AJ62" s="7">
        <f>SUMIFS(PPG!$W:$W,PPG!$M:$M,AJ$4,PPG!$Q:$Q,'April Payment'!$H62)</f>
        <v>0</v>
      </c>
      <c r="AK62" s="5">
        <f t="shared" si="4"/>
        <v>186301.34690537697</v>
      </c>
      <c r="AL62" s="119">
        <v>44064.819999999883</v>
      </c>
      <c r="AM62" s="364">
        <f t="shared" si="5"/>
        <v>142236.52690537708</v>
      </c>
      <c r="AO62" s="119">
        <v>-12249.120000000112</v>
      </c>
      <c r="AP62" s="119">
        <v>56313.939999999995</v>
      </c>
      <c r="AQ62" s="121">
        <v>44064.819999999883</v>
      </c>
      <c r="AR62" s="119">
        <v>56313.939999999995</v>
      </c>
      <c r="AS62" s="49">
        <v>129987.40690537696</v>
      </c>
      <c r="AT62" s="481">
        <v>-12249.120000000112</v>
      </c>
      <c r="AU62" s="463">
        <v>44064.819999999883</v>
      </c>
      <c r="AV62" s="5">
        <v>142236.52690537708</v>
      </c>
      <c r="AW62" s="286"/>
      <c r="AX62" s="49"/>
      <c r="BA62" s="481">
        <f>AT62</f>
        <v>-12249.120000000112</v>
      </c>
    </row>
    <row r="63" spans="2:53" x14ac:dyDescent="0.25">
      <c r="B63">
        <v>3023509</v>
      </c>
      <c r="C63">
        <v>3509</v>
      </c>
      <c r="D63" t="s">
        <v>206</v>
      </c>
      <c r="E63" t="s">
        <v>748</v>
      </c>
      <c r="H63" t="s">
        <v>207</v>
      </c>
      <c r="I63" t="s">
        <v>208</v>
      </c>
      <c r="J63" s="7">
        <f>IFERROR(_xlfn.XLOOKUP(H63,'APT 25-26'!D:D,'APT 25-26'!CQ:CQ),"")</f>
        <v>399542.25704510801</v>
      </c>
      <c r="K63" s="7">
        <f>SUMIFS(NurserySupplement!$W:$W,NurserySupplement!$M:$M,K$4,NurserySupplement!$B:$B,B63)</f>
        <v>0</v>
      </c>
      <c r="L63" s="7"/>
      <c r="M63" s="7">
        <f>SUMIFS(HNPlaces!$W:$W,HNPlaces!$M:$M,M$4,HNPlaces!$Q:$Q,'April Payment'!$H63)</f>
        <v>0</v>
      </c>
      <c r="N63" s="7">
        <f>SUMIFS(HNPlaces!$W:$W,HNPlaces!$M:$M,N$4,HNPlaces!$Q:$Q,'April Payment'!$H63)</f>
        <v>0</v>
      </c>
      <c r="O63" s="7">
        <f>SUMIFS(HNPlaces!$W:$W,HNPlaces!$M:$M,O$4,HNPlaces!$Q:$Q,'April Payment'!$H63)</f>
        <v>0</v>
      </c>
      <c r="P63" s="7">
        <f>SUMIFS(HNPlaces!$W:$W,HNPlaces!$M:$M,P$4,HNPlaces!$Q:$Q,'April Payment'!$H63)</f>
        <v>0</v>
      </c>
      <c r="Q63" s="7">
        <f>SUMIFS(HNPlaces!$W:$W,HNPlaces!$M:$M,Q$4,HNPlaces!$Q:$Q,'April Payment'!$H63)</f>
        <v>0</v>
      </c>
      <c r="R63" s="7">
        <f>SUMIFS(HNPlaces!$W:$W,HNPlaces!$M:$M,R$4,HNPlaces!$Q:$Q,'April Payment'!$H63)</f>
        <v>0</v>
      </c>
      <c r="S63" s="7">
        <f>SUMIFS(HNPlaces!$W:$W,HNPlaces!$M:$M,S$4,HNPlaces!$Q:$Q,'April Payment'!$H63)</f>
        <v>0</v>
      </c>
      <c r="T63" s="7">
        <f>SUMIFS(HNTopUp!$W:$W,HNTopUp!$M:$M,T$4,HNTopUp!B:B,'April Payment'!B63)</f>
        <v>0</v>
      </c>
      <c r="U63" s="7">
        <f>SUMIFS(HNTopUp!$W:$W,HNTopUp!$M:$M,U$4,HNTopUp!B:B,'April Payment'!B63)</f>
        <v>41136.461538461539</v>
      </c>
      <c r="V63" s="7">
        <f>SUMIFS(HNTopUp!$W:$W,HNTopUp!$M:$M,V$4,HNTopUp!$B:$B,'April Payment'!$B63)</f>
        <v>0</v>
      </c>
      <c r="W63" s="7">
        <f>SUMIFS(HNTopUp!$W:$W,HNTopUp!$M:$M,W$4,HNTopUp!$B:$B,'April Payment'!$B63)</f>
        <v>0</v>
      </c>
      <c r="X63" s="7">
        <f>SUMIFS(HNTopUp!$W:$W,HNTopUp!$M:$M,X$4,HNTopUp!$B:$B,'April Payment'!$B63)</f>
        <v>264.76923076923077</v>
      </c>
      <c r="Y63" s="7">
        <f>SUMIFS(HNTopUp!$W:$W,HNTopUp!$M:$M,Y$4,HNTopUp!$B:$B,'April Payment'!$B63)</f>
        <v>0</v>
      </c>
      <c r="Z63" s="7">
        <f>SUMIFS(HNTopUp!$W:$W,HNTopUp!$M:$M,Z$4,HNTopUp!$B:$B,'April Payment'!$B63)</f>
        <v>0</v>
      </c>
      <c r="AA63" s="7">
        <f>SUMIFS(POST16!$W:$W,POST16!$M:$M,AA$4,POST16!$Q:$Q,'April Payment'!$H63)</f>
        <v>0</v>
      </c>
      <c r="AB63" s="7">
        <f>SUMIFS(POST16!$W:$W,POST16!$M:$M,AB$4,POST16!$Q:$Q,'April Payment'!$H63)</f>
        <v>0</v>
      </c>
      <c r="AC63" s="7">
        <f>SUMIFS(POST16!$W:$W,POST16!$M:$M,AC$4,POST16!$Q:$Q,'April Payment'!$H63)</f>
        <v>0</v>
      </c>
      <c r="AD63" s="7">
        <f>SUMIFS(POST16!$W:$W,POST16!$M:$M,AD$4,POST16!$Q:$Q,'April Payment'!$H63)</f>
        <v>0</v>
      </c>
      <c r="AE63" s="7">
        <f>SUMIFS(POST16!$W:$W,POST16!$M:$M,AE$4,POST16!$Q:$Q,'April Payment'!$H63)</f>
        <v>0</v>
      </c>
      <c r="AF63" s="7">
        <f>SUMIFS(MISC!$W:$W,MISC!$M:$M,AF$4,MISC!$Q:$Q,H63)</f>
        <v>0</v>
      </c>
      <c r="AG63" s="7">
        <f>SUMIFS(MISC!$W:$W,MISC!$M:$M,AG$4,MISC!$Q:$Q,H63)</f>
        <v>0</v>
      </c>
      <c r="AH63" s="7">
        <f>SUMIFS(SMHL!$W:$W,SMHL!$M:$M,AH$4,SMHL!$Q:$Q,'April Payment'!$H63)</f>
        <v>0</v>
      </c>
      <c r="AI63" s="7">
        <f>SUMIFS(PPG!$W:$W,PPG!$M:$M,AI$4,PPG!$Q:$Q,'April Payment'!$H63)</f>
        <v>38480</v>
      </c>
      <c r="AJ63" s="7">
        <f>SUMIFS(PPG!$W:$W,PPG!$M:$M,AJ$4,PPG!$Q:$Q,'April Payment'!$H63)</f>
        <v>0</v>
      </c>
      <c r="AK63" s="5">
        <f t="shared" si="4"/>
        <v>479423.48781433882</v>
      </c>
      <c r="AL63" s="119">
        <v>250297.75999999998</v>
      </c>
      <c r="AM63" s="364">
        <f t="shared" si="5"/>
        <v>229125.72781433884</v>
      </c>
      <c r="AO63" s="119">
        <v>67438</v>
      </c>
      <c r="AP63" s="119">
        <v>182859.75999999998</v>
      </c>
      <c r="AQ63" s="121">
        <v>250297.75999999998</v>
      </c>
      <c r="AR63" s="119">
        <v>182859.75999999998</v>
      </c>
      <c r="AS63" s="49">
        <v>296563.72781433887</v>
      </c>
      <c r="AT63" s="481">
        <v>67438</v>
      </c>
      <c r="AU63" s="463">
        <v>250297.75999999998</v>
      </c>
      <c r="AV63" s="5">
        <v>229125.72781433884</v>
      </c>
      <c r="AW63" s="286"/>
      <c r="AX63" s="49"/>
      <c r="AZ63" s="119">
        <f>AT63</f>
        <v>67438</v>
      </c>
    </row>
    <row r="64" spans="2:53" x14ac:dyDescent="0.25">
      <c r="B64">
        <v>3023510</v>
      </c>
      <c r="C64">
        <v>3510</v>
      </c>
      <c r="D64" t="s">
        <v>235</v>
      </c>
      <c r="E64" t="s">
        <v>748</v>
      </c>
      <c r="H64" t="s">
        <v>236</v>
      </c>
      <c r="I64" t="s">
        <v>237</v>
      </c>
      <c r="J64" s="7">
        <f>IFERROR(_xlfn.XLOOKUP(H64,'APT 25-26'!D:D,'APT 25-26'!CQ:CQ),"")</f>
        <v>325669.828408512</v>
      </c>
      <c r="K64" s="7">
        <f>SUMIFS(NurserySupplement!$W:$W,NurserySupplement!$M:$M,K$4,NurserySupplement!$B:$B,B64)</f>
        <v>0</v>
      </c>
      <c r="L64" s="7"/>
      <c r="M64" s="7">
        <f>SUMIFS(HNPlaces!$W:$W,HNPlaces!$M:$M,M$4,HNPlaces!$Q:$Q,'April Payment'!$H64)</f>
        <v>0</v>
      </c>
      <c r="N64" s="7">
        <f>SUMIFS(HNPlaces!$W:$W,HNPlaces!$M:$M,N$4,HNPlaces!$Q:$Q,'April Payment'!$H64)</f>
        <v>0</v>
      </c>
      <c r="O64" s="7">
        <f>SUMIFS(HNPlaces!$W:$W,HNPlaces!$M:$M,O$4,HNPlaces!$Q:$Q,'April Payment'!$H64)</f>
        <v>0</v>
      </c>
      <c r="P64" s="7">
        <f>SUMIFS(HNPlaces!$W:$W,HNPlaces!$M:$M,P$4,HNPlaces!$Q:$Q,'April Payment'!$H64)</f>
        <v>0</v>
      </c>
      <c r="Q64" s="7">
        <f>SUMIFS(HNPlaces!$W:$W,HNPlaces!$M:$M,Q$4,HNPlaces!$Q:$Q,'April Payment'!$H64)</f>
        <v>0</v>
      </c>
      <c r="R64" s="7">
        <f>SUMIFS(HNPlaces!$W:$W,HNPlaces!$M:$M,R$4,HNPlaces!$Q:$Q,'April Payment'!$H64)</f>
        <v>0</v>
      </c>
      <c r="S64" s="7">
        <f>SUMIFS(HNPlaces!$W:$W,HNPlaces!$M:$M,S$4,HNPlaces!$Q:$Q,'April Payment'!$H64)</f>
        <v>0</v>
      </c>
      <c r="T64" s="7">
        <f>SUMIFS(HNTopUp!$W:$W,HNTopUp!$M:$M,T$4,HNTopUp!B:B,'April Payment'!B64)</f>
        <v>0</v>
      </c>
      <c r="U64" s="7">
        <f>SUMIFS(HNTopUp!$W:$W,HNTopUp!$M:$M,U$4,HNTopUp!B:B,'April Payment'!B64)</f>
        <v>12273.384615384615</v>
      </c>
      <c r="V64" s="7">
        <f>SUMIFS(HNTopUp!$W:$W,HNTopUp!$M:$M,V$4,HNTopUp!$B:$B,'April Payment'!$B64)</f>
        <v>0</v>
      </c>
      <c r="W64" s="7">
        <f>SUMIFS(HNTopUp!$W:$W,HNTopUp!$M:$M,W$4,HNTopUp!$B:$B,'April Payment'!$B64)</f>
        <v>0</v>
      </c>
      <c r="X64" s="7">
        <f>SUMIFS(HNTopUp!$W:$W,HNTopUp!$M:$M,X$4,HNTopUp!$B:$B,'April Payment'!$B64)</f>
        <v>0</v>
      </c>
      <c r="Y64" s="7">
        <f>SUMIFS(HNTopUp!$W:$W,HNTopUp!$M:$M,Y$4,HNTopUp!$B:$B,'April Payment'!$B64)</f>
        <v>0</v>
      </c>
      <c r="Z64" s="7">
        <f>SUMIFS(HNTopUp!$W:$W,HNTopUp!$M:$M,Z$4,HNTopUp!$B:$B,'April Payment'!$B64)</f>
        <v>0</v>
      </c>
      <c r="AA64" s="7">
        <f>SUMIFS(POST16!$W:$W,POST16!$M:$M,AA$4,POST16!$Q:$Q,'April Payment'!$H64)</f>
        <v>0</v>
      </c>
      <c r="AB64" s="7">
        <f>SUMIFS(POST16!$W:$W,POST16!$M:$M,AB$4,POST16!$Q:$Q,'April Payment'!$H64)</f>
        <v>0</v>
      </c>
      <c r="AC64" s="7">
        <f>SUMIFS(POST16!$W:$W,POST16!$M:$M,AC$4,POST16!$Q:$Q,'April Payment'!$H64)</f>
        <v>0</v>
      </c>
      <c r="AD64" s="7">
        <f>SUMIFS(POST16!$W:$W,POST16!$M:$M,AD$4,POST16!$Q:$Q,'April Payment'!$H64)</f>
        <v>0</v>
      </c>
      <c r="AE64" s="7">
        <f>SUMIFS(POST16!$W:$W,POST16!$M:$M,AE$4,POST16!$Q:$Q,'April Payment'!$H64)</f>
        <v>0</v>
      </c>
      <c r="AF64" s="7">
        <f>SUMIFS(MISC!$W:$W,MISC!$M:$M,AF$4,MISC!$Q:$Q,H64)</f>
        <v>0</v>
      </c>
      <c r="AG64" s="7">
        <f>SUMIFS(MISC!$W:$W,MISC!$M:$M,AG$4,MISC!$Q:$Q,H64)</f>
        <v>0</v>
      </c>
      <c r="AH64" s="7">
        <f>SUMIFS(SMHL!$W:$W,SMHL!$M:$M,AH$4,SMHL!$Q:$Q,'April Payment'!$H64)</f>
        <v>0</v>
      </c>
      <c r="AI64" s="7">
        <f>SUMIFS(PPG!$W:$W,PPG!$M:$M,AI$4,PPG!$Q:$Q,'April Payment'!$H64)</f>
        <v>20065</v>
      </c>
      <c r="AJ64" s="7">
        <f>SUMIFS(PPG!$W:$W,PPG!$M:$M,AJ$4,PPG!$Q:$Q,'April Payment'!$H64)</f>
        <v>0</v>
      </c>
      <c r="AK64" s="5">
        <f t="shared" si="4"/>
        <v>358008.21302389662</v>
      </c>
      <c r="AL64" s="119">
        <v>179544.95391400109</v>
      </c>
      <c r="AM64" s="364">
        <f t="shared" si="5"/>
        <v>178463.25910989553</v>
      </c>
      <c r="AO64" s="119">
        <v>15073.863914001035</v>
      </c>
      <c r="AP64" s="119">
        <v>164471.09000000005</v>
      </c>
      <c r="AQ64" s="121">
        <v>179544.95391400109</v>
      </c>
      <c r="AR64" s="119">
        <v>164471.09000000005</v>
      </c>
      <c r="AS64" s="49">
        <v>193537.12302389657</v>
      </c>
      <c r="AT64" s="481">
        <v>15073.863914001035</v>
      </c>
      <c r="AU64" s="463">
        <v>179544.95391400109</v>
      </c>
      <c r="AV64" s="5">
        <v>178463.25910989553</v>
      </c>
      <c r="AW64" s="286"/>
      <c r="AX64" s="49"/>
      <c r="AZ64" s="119">
        <f>AT64</f>
        <v>15073.863914001035</v>
      </c>
    </row>
    <row r="65" spans="1:53" x14ac:dyDescent="0.25">
      <c r="B65">
        <v>3023511</v>
      </c>
      <c r="C65">
        <v>3511</v>
      </c>
      <c r="D65" t="s">
        <v>64</v>
      </c>
      <c r="E65" t="s">
        <v>748</v>
      </c>
      <c r="H65" t="s">
        <v>65</v>
      </c>
      <c r="I65" t="s">
        <v>66</v>
      </c>
      <c r="J65" s="7">
        <f>IFERROR(_xlfn.XLOOKUP(H65,'APT 25-26'!D:D,'APT 25-26'!CQ:CQ),"")</f>
        <v>371383.46383024886</v>
      </c>
      <c r="K65" s="7">
        <f>SUMIFS(NurserySupplement!$W:$W,NurserySupplement!$M:$M,K$4,NurserySupplement!$B:$B,B65)</f>
        <v>0</v>
      </c>
      <c r="L65" s="7"/>
      <c r="M65" s="7">
        <f>SUMIFS(HNPlaces!$W:$W,HNPlaces!$M:$M,M$4,HNPlaces!$Q:$Q,'April Payment'!$H65)</f>
        <v>0</v>
      </c>
      <c r="N65" s="7">
        <f>SUMIFS(HNPlaces!$W:$W,HNPlaces!$M:$M,N$4,HNPlaces!$Q:$Q,'April Payment'!$H65)</f>
        <v>0</v>
      </c>
      <c r="O65" s="7">
        <f>SUMIFS(HNPlaces!$W:$W,HNPlaces!$M:$M,O$4,HNPlaces!$Q:$Q,'April Payment'!$H65)</f>
        <v>0</v>
      </c>
      <c r="P65" s="7">
        <f>SUMIFS(HNPlaces!$W:$W,HNPlaces!$M:$M,P$4,HNPlaces!$Q:$Q,'April Payment'!$H65)</f>
        <v>0</v>
      </c>
      <c r="Q65" s="7">
        <f>SUMIFS(HNPlaces!$W:$W,HNPlaces!$M:$M,Q$4,HNPlaces!$Q:$Q,'April Payment'!$H65)</f>
        <v>0</v>
      </c>
      <c r="R65" s="7">
        <f>SUMIFS(HNPlaces!$W:$W,HNPlaces!$M:$M,R$4,HNPlaces!$Q:$Q,'April Payment'!$H65)</f>
        <v>0</v>
      </c>
      <c r="S65" s="7">
        <f>SUMIFS(HNPlaces!$W:$W,HNPlaces!$M:$M,S$4,HNPlaces!$Q:$Q,'April Payment'!$H65)</f>
        <v>0</v>
      </c>
      <c r="T65" s="7">
        <f>SUMIFS(HNTopUp!$W:$W,HNTopUp!$M:$M,T$4,HNTopUp!B:B,'April Payment'!B65)</f>
        <v>0</v>
      </c>
      <c r="U65" s="7">
        <f>SUMIFS(HNTopUp!$W:$W,HNTopUp!$M:$M,U$4,HNTopUp!B:B,'April Payment'!B65)</f>
        <v>23435.538461538461</v>
      </c>
      <c r="V65" s="7">
        <f>SUMIFS(HNTopUp!$W:$W,HNTopUp!$M:$M,V$4,HNTopUp!$B:$B,'April Payment'!$B65)</f>
        <v>0</v>
      </c>
      <c r="W65" s="7">
        <f>SUMIFS(HNTopUp!$W:$W,HNTopUp!$M:$M,W$4,HNTopUp!$B:$B,'April Payment'!$B65)</f>
        <v>0</v>
      </c>
      <c r="X65" s="7">
        <f>SUMIFS(HNTopUp!$W:$W,HNTopUp!$M:$M,X$4,HNTopUp!$B:$B,'April Payment'!$B65)</f>
        <v>1125.2307692307693</v>
      </c>
      <c r="Y65" s="7">
        <f>SUMIFS(HNTopUp!$W:$W,HNTopUp!$M:$M,Y$4,HNTopUp!$B:$B,'April Payment'!$B65)</f>
        <v>0</v>
      </c>
      <c r="Z65" s="7">
        <f>SUMIFS(HNTopUp!$W:$W,HNTopUp!$M:$M,Z$4,HNTopUp!$B:$B,'April Payment'!$B65)</f>
        <v>0</v>
      </c>
      <c r="AA65" s="7">
        <f>SUMIFS(POST16!$W:$W,POST16!$M:$M,AA$4,POST16!$Q:$Q,'April Payment'!$H65)</f>
        <v>0</v>
      </c>
      <c r="AB65" s="7">
        <f>SUMIFS(POST16!$W:$W,POST16!$M:$M,AB$4,POST16!$Q:$Q,'April Payment'!$H65)</f>
        <v>0</v>
      </c>
      <c r="AC65" s="7">
        <f>SUMIFS(POST16!$W:$W,POST16!$M:$M,AC$4,POST16!$Q:$Q,'April Payment'!$H65)</f>
        <v>0</v>
      </c>
      <c r="AD65" s="7">
        <f>SUMIFS(POST16!$W:$W,POST16!$M:$M,AD$4,POST16!$Q:$Q,'April Payment'!$H65)</f>
        <v>0</v>
      </c>
      <c r="AE65" s="7">
        <f>SUMIFS(POST16!$W:$W,POST16!$M:$M,AE$4,POST16!$Q:$Q,'April Payment'!$H65)</f>
        <v>0</v>
      </c>
      <c r="AF65" s="7">
        <f>SUMIFS(MISC!$W:$W,MISC!$M:$M,AF$4,MISC!$Q:$Q,H65)</f>
        <v>0</v>
      </c>
      <c r="AG65" s="7">
        <f>SUMIFS(MISC!$W:$W,MISC!$M:$M,AG$4,MISC!$Q:$Q,H65)</f>
        <v>0</v>
      </c>
      <c r="AH65" s="7">
        <f>SUMIFS(SMHL!$W:$W,SMHL!$M:$M,AH$4,SMHL!$Q:$Q,'April Payment'!$H65)</f>
        <v>0</v>
      </c>
      <c r="AI65" s="7">
        <f>SUMIFS(PPG!$W:$W,PPG!$M:$M,AI$4,PPG!$Q:$Q,'April Payment'!$H65)</f>
        <v>31800</v>
      </c>
      <c r="AJ65" s="7">
        <f>SUMIFS(PPG!$W:$W,PPG!$M:$M,AJ$4,PPG!$Q:$Q,'April Payment'!$H65)</f>
        <v>0</v>
      </c>
      <c r="AK65" s="5">
        <f t="shared" si="4"/>
        <v>427744.23306101805</v>
      </c>
      <c r="AL65" s="119">
        <v>168920.42160930054</v>
      </c>
      <c r="AM65" s="364">
        <f t="shared" si="5"/>
        <v>258823.81145171751</v>
      </c>
      <c r="AO65" s="119">
        <v>2586.531609300524</v>
      </c>
      <c r="AP65" s="119">
        <v>166333.89000000001</v>
      </c>
      <c r="AQ65" s="121">
        <v>168920.42160930054</v>
      </c>
      <c r="AR65" s="119">
        <v>166333.89000000001</v>
      </c>
      <c r="AS65" s="49">
        <v>261410.34306101804</v>
      </c>
      <c r="AT65" s="481">
        <v>2586.531609300524</v>
      </c>
      <c r="AU65" s="463">
        <v>168920.42160930054</v>
      </c>
      <c r="AV65" s="5">
        <v>258823.81145171751</v>
      </c>
      <c r="AW65" s="286"/>
      <c r="AX65" s="49"/>
      <c r="AZ65" s="119">
        <f>AT65</f>
        <v>2586.531609300524</v>
      </c>
    </row>
    <row r="66" spans="1:53" x14ac:dyDescent="0.25">
      <c r="B66">
        <v>3023512</v>
      </c>
      <c r="C66">
        <v>3512</v>
      </c>
      <c r="D66" t="s">
        <v>166</v>
      </c>
      <c r="H66" t="s">
        <v>167</v>
      </c>
      <c r="I66" t="s">
        <v>168</v>
      </c>
      <c r="J66" s="7">
        <f>IFERROR(_xlfn.XLOOKUP(H66,'APT 25-26'!D:D,'APT 25-26'!CQ:CQ),"")</f>
        <v>266817.72585120727</v>
      </c>
      <c r="K66" s="7">
        <f>SUMIFS(NurserySupplement!$W:$W,NurserySupplement!$M:$M,K$4,NurserySupplement!$B:$B,B66)</f>
        <v>0</v>
      </c>
      <c r="L66" s="7"/>
      <c r="M66" s="7">
        <f>SUMIFS(HNPlaces!$W:$W,HNPlaces!$M:$M,M$4,HNPlaces!$Q:$Q,'April Payment'!$H66)</f>
        <v>0</v>
      </c>
      <c r="N66" s="7">
        <f>SUMIFS(HNPlaces!$W:$W,HNPlaces!$M:$M,N$4,HNPlaces!$Q:$Q,'April Payment'!$H66)</f>
        <v>0</v>
      </c>
      <c r="O66" s="7">
        <f>SUMIFS(HNPlaces!$W:$W,HNPlaces!$M:$M,O$4,HNPlaces!$Q:$Q,'April Payment'!$H66)</f>
        <v>0</v>
      </c>
      <c r="P66" s="7">
        <f>SUMIFS(HNPlaces!$W:$W,HNPlaces!$M:$M,P$4,HNPlaces!$Q:$Q,'April Payment'!$H66)</f>
        <v>0</v>
      </c>
      <c r="Q66" s="7">
        <f>SUMIFS(HNPlaces!$W:$W,HNPlaces!$M:$M,Q$4,HNPlaces!$Q:$Q,'April Payment'!$H66)</f>
        <v>0</v>
      </c>
      <c r="R66" s="7">
        <f>SUMIFS(HNPlaces!$W:$W,HNPlaces!$M:$M,R$4,HNPlaces!$Q:$Q,'April Payment'!$H66)</f>
        <v>0</v>
      </c>
      <c r="S66" s="7">
        <f>SUMIFS(HNPlaces!$W:$W,HNPlaces!$M:$M,S$4,HNPlaces!$Q:$Q,'April Payment'!$H66)</f>
        <v>0</v>
      </c>
      <c r="T66" s="7">
        <f>SUMIFS(HNTopUp!$W:$W,HNTopUp!$M:$M,T$4,HNTopUp!B:B,'April Payment'!B66)</f>
        <v>0</v>
      </c>
      <c r="U66" s="7">
        <f>SUMIFS(HNTopUp!$W:$W,HNTopUp!$M:$M,U$4,HNTopUp!B:B,'April Payment'!B66)</f>
        <v>9776.2430769230778</v>
      </c>
      <c r="V66" s="7">
        <f>SUMIFS(HNTopUp!$W:$W,HNTopUp!$M:$M,V$4,HNTopUp!$B:$B,'April Payment'!$B66)</f>
        <v>0</v>
      </c>
      <c r="W66" s="7">
        <f>SUMIFS(HNTopUp!$W:$W,HNTopUp!$M:$M,W$4,HNTopUp!$B:$B,'April Payment'!$B66)</f>
        <v>0</v>
      </c>
      <c r="X66" s="7">
        <f>SUMIFS(HNTopUp!$W:$W,HNTopUp!$M:$M,X$4,HNTopUp!$B:$B,'April Payment'!$B66)</f>
        <v>0</v>
      </c>
      <c r="Y66" s="7">
        <f>SUMIFS(HNTopUp!$W:$W,HNTopUp!$M:$M,Y$4,HNTopUp!$B:$B,'April Payment'!$B66)</f>
        <v>0</v>
      </c>
      <c r="Z66" s="7">
        <f>SUMIFS(HNTopUp!$W:$W,HNTopUp!$M:$M,Z$4,HNTopUp!$B:$B,'April Payment'!$B66)</f>
        <v>0</v>
      </c>
      <c r="AA66" s="7">
        <f>SUMIFS(POST16!$W:$W,POST16!$M:$M,AA$4,POST16!$Q:$Q,'April Payment'!$H66)</f>
        <v>0</v>
      </c>
      <c r="AB66" s="7">
        <f>SUMIFS(POST16!$W:$W,POST16!$M:$M,AB$4,POST16!$Q:$Q,'April Payment'!$H66)</f>
        <v>0</v>
      </c>
      <c r="AC66" s="7">
        <f>SUMIFS(POST16!$W:$W,POST16!$M:$M,AC$4,POST16!$Q:$Q,'April Payment'!$H66)</f>
        <v>0</v>
      </c>
      <c r="AD66" s="7">
        <f>SUMIFS(POST16!$W:$W,POST16!$M:$M,AD$4,POST16!$Q:$Q,'April Payment'!$H66)</f>
        <v>0</v>
      </c>
      <c r="AE66" s="7">
        <f>SUMIFS(POST16!$W:$W,POST16!$M:$M,AE$4,POST16!$Q:$Q,'April Payment'!$H66)</f>
        <v>0</v>
      </c>
      <c r="AF66" s="7">
        <f>SUMIFS(MISC!$W:$W,MISC!$M:$M,AF$4,MISC!$Q:$Q,H66)</f>
        <v>0</v>
      </c>
      <c r="AG66" s="7">
        <f>SUMIFS(MISC!$W:$W,MISC!$M:$M,AG$4,MISC!$Q:$Q,H66)</f>
        <v>0</v>
      </c>
      <c r="AH66" s="7">
        <f>SUMIFS(SMHL!$W:$W,SMHL!$M:$M,AH$4,SMHL!$Q:$Q,'April Payment'!$H66)</f>
        <v>0</v>
      </c>
      <c r="AI66" s="7">
        <f>SUMIFS(PPG!$W:$W,PPG!$M:$M,AI$4,PPG!$Q:$Q,'April Payment'!$H66)</f>
        <v>1850</v>
      </c>
      <c r="AJ66" s="7">
        <f>SUMIFS(PPG!$W:$W,PPG!$M:$M,AJ$4,PPG!$Q:$Q,'April Payment'!$H66)</f>
        <v>0</v>
      </c>
      <c r="AK66" s="5">
        <f t="shared" si="4"/>
        <v>278443.96892813034</v>
      </c>
      <c r="AL66" s="119"/>
      <c r="AM66" s="364">
        <f>AK66</f>
        <v>278443.96892813034</v>
      </c>
      <c r="AO66" s="119" t="s">
        <v>398</v>
      </c>
      <c r="AP66" s="119"/>
      <c r="AQ66" s="121"/>
      <c r="AS66" s="383"/>
      <c r="AT66" s="5"/>
      <c r="AV66" s="286"/>
      <c r="AW66" s="286"/>
    </row>
    <row r="67" spans="1:53" x14ac:dyDescent="0.25">
      <c r="A67" s="5"/>
      <c r="B67">
        <v>3023513</v>
      </c>
      <c r="C67">
        <v>3513</v>
      </c>
      <c r="D67" t="s">
        <v>76</v>
      </c>
      <c r="H67" t="s">
        <v>77</v>
      </c>
      <c r="I67" t="s">
        <v>78</v>
      </c>
      <c r="J67" s="7">
        <f>IFERROR(_xlfn.XLOOKUP(H67,'APT 25-26'!D:D,'APT 25-26'!CQ:CQ),"")</f>
        <v>308990.60625386023</v>
      </c>
      <c r="K67" s="7">
        <f>SUMIFS(NurserySupplement!$W:$W,NurserySupplement!$M:$M,K$4,NurserySupplement!$B:$B,B67)</f>
        <v>0</v>
      </c>
      <c r="L67" s="7"/>
      <c r="M67" s="7">
        <f>SUMIFS(HNPlaces!$W:$W,HNPlaces!$M:$M,M$4,HNPlaces!$Q:$Q,'April Payment'!$H67)</f>
        <v>0</v>
      </c>
      <c r="N67" s="7">
        <f>SUMIFS(HNPlaces!$W:$W,HNPlaces!$M:$M,N$4,HNPlaces!$Q:$Q,'April Payment'!$H67)</f>
        <v>0</v>
      </c>
      <c r="O67" s="7">
        <f>SUMIFS(HNPlaces!$W:$W,HNPlaces!$M:$M,O$4,HNPlaces!$Q:$Q,'April Payment'!$H67)</f>
        <v>0</v>
      </c>
      <c r="P67" s="7">
        <f>SUMIFS(HNPlaces!$W:$W,HNPlaces!$M:$M,P$4,HNPlaces!$Q:$Q,'April Payment'!$H67)</f>
        <v>0</v>
      </c>
      <c r="Q67" s="7">
        <f>SUMIFS(HNPlaces!$W:$W,HNPlaces!$M:$M,Q$4,HNPlaces!$Q:$Q,'April Payment'!$H67)</f>
        <v>0</v>
      </c>
      <c r="R67" s="7">
        <f>SUMIFS(HNPlaces!$W:$W,HNPlaces!$M:$M,R$4,HNPlaces!$Q:$Q,'April Payment'!$H67)</f>
        <v>0</v>
      </c>
      <c r="S67" s="7">
        <f>SUMIFS(HNPlaces!$W:$W,HNPlaces!$M:$M,S$4,HNPlaces!$Q:$Q,'April Payment'!$H67)</f>
        <v>0</v>
      </c>
      <c r="T67" s="7">
        <f>SUMIFS(HNTopUp!$W:$W,HNTopUp!$M:$M,T$4,HNTopUp!B:B,'April Payment'!B67)</f>
        <v>0</v>
      </c>
      <c r="U67" s="7">
        <f>SUMIFS(HNTopUp!$W:$W,HNTopUp!$M:$M,U$4,HNTopUp!B:B,'April Payment'!B67)</f>
        <v>11597.076923076924</v>
      </c>
      <c r="V67" s="7">
        <f>SUMIFS(HNTopUp!$W:$W,HNTopUp!$M:$M,V$4,HNTopUp!$B:$B,'April Payment'!$B67)</f>
        <v>0</v>
      </c>
      <c r="W67" s="7">
        <f>SUMIFS(HNTopUp!$W:$W,HNTopUp!$M:$M,W$4,HNTopUp!$B:$B,'April Payment'!$B67)</f>
        <v>0</v>
      </c>
      <c r="X67" s="7">
        <f>SUMIFS(HNTopUp!$W:$W,HNTopUp!$M:$M,X$4,HNTopUp!$B:$B,'April Payment'!$B67)</f>
        <v>0</v>
      </c>
      <c r="Y67" s="7">
        <f>SUMIFS(HNTopUp!$W:$W,HNTopUp!$M:$M,Y$4,HNTopUp!$B:$B,'April Payment'!$B67)</f>
        <v>0</v>
      </c>
      <c r="Z67" s="7">
        <f>SUMIFS(HNTopUp!$W:$W,HNTopUp!$M:$M,Z$4,HNTopUp!$B:$B,'April Payment'!$B67)</f>
        <v>0</v>
      </c>
      <c r="AA67" s="7">
        <f>SUMIFS(POST16!$W:$W,POST16!$M:$M,AA$4,POST16!$Q:$Q,'April Payment'!$H67)</f>
        <v>0</v>
      </c>
      <c r="AB67" s="7">
        <f>SUMIFS(POST16!$W:$W,POST16!$M:$M,AB$4,POST16!$Q:$Q,'April Payment'!$H67)</f>
        <v>0</v>
      </c>
      <c r="AC67" s="7">
        <f>SUMIFS(POST16!$W:$W,POST16!$M:$M,AC$4,POST16!$Q:$Q,'April Payment'!$H67)</f>
        <v>0</v>
      </c>
      <c r="AD67" s="7">
        <f>SUMIFS(POST16!$W:$W,POST16!$M:$M,AD$4,POST16!$Q:$Q,'April Payment'!$H67)</f>
        <v>0</v>
      </c>
      <c r="AE67" s="7">
        <f>SUMIFS(POST16!$W:$W,POST16!$M:$M,AE$4,POST16!$Q:$Q,'April Payment'!$H67)</f>
        <v>0</v>
      </c>
      <c r="AF67" s="7">
        <f>SUMIFS(MISC!$W:$W,MISC!$M:$M,AF$4,MISC!$Q:$Q,H67)</f>
        <v>0</v>
      </c>
      <c r="AG67" s="7">
        <f>SUMIFS(MISC!$W:$W,MISC!$M:$M,AG$4,MISC!$Q:$Q,H67)</f>
        <v>0</v>
      </c>
      <c r="AH67" s="7">
        <f>SUMIFS(SMHL!$W:$W,SMHL!$M:$M,AH$4,SMHL!$Q:$Q,'April Payment'!$H67)</f>
        <v>0</v>
      </c>
      <c r="AI67" s="7">
        <f>SUMIFS(PPG!$W:$W,PPG!$M:$M,AI$4,PPG!$Q:$Q,'April Payment'!$H67)</f>
        <v>2590</v>
      </c>
      <c r="AJ67" s="7">
        <f>SUMIFS(PPG!$W:$W,PPG!$M:$M,AJ$4,PPG!$Q:$Q,'April Payment'!$H67)</f>
        <v>0</v>
      </c>
      <c r="AK67" s="5">
        <f t="shared" si="4"/>
        <v>323177.68317693716</v>
      </c>
      <c r="AL67" s="119">
        <v>260981.94265353831</v>
      </c>
      <c r="AM67" s="364">
        <f>AK67-AL67</f>
        <v>62195.740523398854</v>
      </c>
      <c r="AN67" s="5"/>
      <c r="AO67" s="119">
        <v>90960.732653538464</v>
      </c>
      <c r="AP67" s="119">
        <v>170021.20999999985</v>
      </c>
      <c r="AQ67" s="121">
        <v>260981.94265353831</v>
      </c>
      <c r="AR67" s="119">
        <v>170021.20999999985</v>
      </c>
      <c r="AS67" s="49">
        <v>153156.47317693732</v>
      </c>
      <c r="AT67" s="481">
        <v>90960.732653538464</v>
      </c>
      <c r="AU67" s="463">
        <v>260981.94265353831</v>
      </c>
      <c r="AV67" s="5">
        <v>62195.740523398854</v>
      </c>
      <c r="AW67" s="286"/>
      <c r="AX67" s="49"/>
      <c r="AZ67" s="119">
        <f>AT67</f>
        <v>90960.732653538464</v>
      </c>
    </row>
    <row r="68" spans="1:53" x14ac:dyDescent="0.25">
      <c r="B68">
        <v>3023514</v>
      </c>
      <c r="C68">
        <v>3514</v>
      </c>
      <c r="D68" t="s">
        <v>193</v>
      </c>
      <c r="E68" t="s">
        <v>748</v>
      </c>
      <c r="H68" t="s">
        <v>194</v>
      </c>
      <c r="I68" t="s">
        <v>195</v>
      </c>
      <c r="J68" s="7">
        <f>IFERROR(_xlfn.XLOOKUP(H68,'APT 25-26'!D:D,'APT 25-26'!CQ:CQ),"")</f>
        <v>166873.19052100711</v>
      </c>
      <c r="K68" s="7">
        <f>SUMIFS(NurserySupplement!$W:$W,NurserySupplement!$M:$M,K$4,NurserySupplement!$B:$B,B68)</f>
        <v>0</v>
      </c>
      <c r="L68" s="7"/>
      <c r="M68" s="7">
        <f>SUMIFS(HNPlaces!$W:$W,HNPlaces!$M:$M,M$4,HNPlaces!$Q:$Q,'April Payment'!$H68)</f>
        <v>0</v>
      </c>
      <c r="N68" s="7">
        <f>SUMIFS(HNPlaces!$W:$W,HNPlaces!$M:$M,N$4,HNPlaces!$Q:$Q,'April Payment'!$H68)</f>
        <v>0</v>
      </c>
      <c r="O68" s="7">
        <f>SUMIFS(HNPlaces!$W:$W,HNPlaces!$M:$M,O$4,HNPlaces!$Q:$Q,'April Payment'!$H68)</f>
        <v>0</v>
      </c>
      <c r="P68" s="7">
        <f>SUMIFS(HNPlaces!$W:$W,HNPlaces!$M:$M,P$4,HNPlaces!$Q:$Q,'April Payment'!$H68)</f>
        <v>0</v>
      </c>
      <c r="Q68" s="7">
        <f>SUMIFS(HNPlaces!$W:$W,HNPlaces!$M:$M,Q$4,HNPlaces!$Q:$Q,'April Payment'!$H68)</f>
        <v>0</v>
      </c>
      <c r="R68" s="7">
        <f>SUMIFS(HNPlaces!$W:$W,HNPlaces!$M:$M,R$4,HNPlaces!$Q:$Q,'April Payment'!$H68)</f>
        <v>0</v>
      </c>
      <c r="S68" s="7">
        <f>SUMIFS(HNPlaces!$W:$W,HNPlaces!$M:$M,S$4,HNPlaces!$Q:$Q,'April Payment'!$H68)</f>
        <v>0</v>
      </c>
      <c r="T68" s="7">
        <f>SUMIFS(HNTopUp!$W:$W,HNTopUp!$M:$M,T$4,HNTopUp!B:B,'April Payment'!B68)</f>
        <v>0</v>
      </c>
      <c r="U68" s="7">
        <f>SUMIFS(HNTopUp!$W:$W,HNTopUp!$M:$M,U$4,HNTopUp!B:B,'April Payment'!B68)</f>
        <v>7868.7692307692305</v>
      </c>
      <c r="V68" s="7">
        <f>SUMIFS(HNTopUp!$W:$W,HNTopUp!$M:$M,V$4,HNTopUp!$B:$B,'April Payment'!$B68)</f>
        <v>0</v>
      </c>
      <c r="W68" s="7">
        <f>SUMIFS(HNTopUp!$W:$W,HNTopUp!$M:$M,W$4,HNTopUp!$B:$B,'April Payment'!$B68)</f>
        <v>0</v>
      </c>
      <c r="X68" s="7">
        <f>SUMIFS(HNTopUp!$W:$W,HNTopUp!$M:$M,X$4,HNTopUp!$B:$B,'April Payment'!$B68)</f>
        <v>0</v>
      </c>
      <c r="Y68" s="7">
        <f>SUMIFS(HNTopUp!$W:$W,HNTopUp!$M:$M,Y$4,HNTopUp!$B:$B,'April Payment'!$B68)</f>
        <v>0</v>
      </c>
      <c r="Z68" s="7">
        <f>SUMIFS(HNTopUp!$W:$W,HNTopUp!$M:$M,Z$4,HNTopUp!$B:$B,'April Payment'!$B68)</f>
        <v>0</v>
      </c>
      <c r="AA68" s="7">
        <f>SUMIFS(POST16!$W:$W,POST16!$M:$M,AA$4,POST16!$Q:$Q,'April Payment'!$H68)</f>
        <v>0</v>
      </c>
      <c r="AB68" s="7">
        <f>SUMIFS(POST16!$W:$W,POST16!$M:$M,AB$4,POST16!$Q:$Q,'April Payment'!$H68)</f>
        <v>0</v>
      </c>
      <c r="AC68" s="7">
        <f>SUMIFS(POST16!$W:$W,POST16!$M:$M,AC$4,POST16!$Q:$Q,'April Payment'!$H68)</f>
        <v>0</v>
      </c>
      <c r="AD68" s="7">
        <f>SUMIFS(POST16!$W:$W,POST16!$M:$M,AD$4,POST16!$Q:$Q,'April Payment'!$H68)</f>
        <v>0</v>
      </c>
      <c r="AE68" s="7">
        <f>SUMIFS(POST16!$W:$W,POST16!$M:$M,AE$4,POST16!$Q:$Q,'April Payment'!$H68)</f>
        <v>0</v>
      </c>
      <c r="AF68" s="7">
        <f>SUMIFS(MISC!$W:$W,MISC!$M:$M,AF$4,MISC!$Q:$Q,H68)</f>
        <v>0</v>
      </c>
      <c r="AG68" s="7">
        <f>SUMIFS(MISC!$W:$W,MISC!$M:$M,AG$4,MISC!$Q:$Q,H68)</f>
        <v>0</v>
      </c>
      <c r="AH68" s="7">
        <f>SUMIFS(SMHL!$W:$W,SMHL!$M:$M,AH$4,SMHL!$Q:$Q,'April Payment'!$H68)</f>
        <v>1200</v>
      </c>
      <c r="AI68" s="7">
        <f>SUMIFS(PPG!$W:$W,PPG!$M:$M,AI$4,PPG!$Q:$Q,'April Payment'!$H68)</f>
        <v>17845</v>
      </c>
      <c r="AJ68" s="7">
        <f>SUMIFS(PPG!$W:$W,PPG!$M:$M,AJ$4,PPG!$Q:$Q,'April Payment'!$H68)</f>
        <v>0</v>
      </c>
      <c r="AK68" s="5">
        <f t="shared" si="4"/>
        <v>193786.95975177633</v>
      </c>
      <c r="AL68" s="119">
        <v>70962.989999999976</v>
      </c>
      <c r="AM68" s="364">
        <f>AK68-AL68</f>
        <v>122823.96975177636</v>
      </c>
      <c r="AO68" s="119">
        <v>-2416.3699999999953</v>
      </c>
      <c r="AP68" s="119">
        <v>73379.359999999971</v>
      </c>
      <c r="AQ68" s="121">
        <v>70962.989999999976</v>
      </c>
      <c r="AR68" s="119">
        <v>73379.359999999971</v>
      </c>
      <c r="AS68" s="49">
        <v>120407.59975177636</v>
      </c>
      <c r="AT68" s="481">
        <v>-2416.3699999999953</v>
      </c>
      <c r="AU68" s="463">
        <v>70962.989999999976</v>
      </c>
      <c r="AV68" s="5">
        <v>122823.96975177636</v>
      </c>
      <c r="AW68" s="286"/>
      <c r="AX68" s="49"/>
      <c r="BA68" s="481">
        <f>AT68</f>
        <v>-2416.3699999999953</v>
      </c>
    </row>
    <row r="69" spans="1:53" x14ac:dyDescent="0.25">
      <c r="B69">
        <v>3023516</v>
      </c>
      <c r="C69">
        <v>3516</v>
      </c>
      <c r="D69" t="s">
        <v>19</v>
      </c>
      <c r="E69" t="s">
        <v>748</v>
      </c>
      <c r="H69" t="s">
        <v>20</v>
      </c>
      <c r="I69" t="s">
        <v>21</v>
      </c>
      <c r="J69" s="7">
        <f>IFERROR(_xlfn.XLOOKUP(H69,'APT 25-26'!D:D,'APT 25-26'!CQ:CQ),"")</f>
        <v>162652.842732791</v>
      </c>
      <c r="K69" s="7">
        <f>SUMIFS(NurserySupplement!$W:$W,NurserySupplement!$M:$M,K$4,NurserySupplement!$B:$B,B69)</f>
        <v>0</v>
      </c>
      <c r="L69" s="7"/>
      <c r="M69" s="7">
        <f>SUMIFS(HNPlaces!$W:$W,HNPlaces!$M:$M,M$4,HNPlaces!$Q:$Q,'April Payment'!$H69)</f>
        <v>0</v>
      </c>
      <c r="N69" s="7">
        <f>SUMIFS(HNPlaces!$W:$W,HNPlaces!$M:$M,N$4,HNPlaces!$Q:$Q,'April Payment'!$H69)</f>
        <v>0</v>
      </c>
      <c r="O69" s="7">
        <f>SUMIFS(HNPlaces!$W:$W,HNPlaces!$M:$M,O$4,HNPlaces!$Q:$Q,'April Payment'!$H69)</f>
        <v>0</v>
      </c>
      <c r="P69" s="7">
        <f>SUMIFS(HNPlaces!$W:$W,HNPlaces!$M:$M,P$4,HNPlaces!$Q:$Q,'April Payment'!$H69)</f>
        <v>0</v>
      </c>
      <c r="Q69" s="7">
        <f>SUMIFS(HNPlaces!$W:$W,HNPlaces!$M:$M,Q$4,HNPlaces!$Q:$Q,'April Payment'!$H69)</f>
        <v>0</v>
      </c>
      <c r="R69" s="7">
        <f>SUMIFS(HNPlaces!$W:$W,HNPlaces!$M:$M,R$4,HNPlaces!$Q:$Q,'April Payment'!$H69)</f>
        <v>0</v>
      </c>
      <c r="S69" s="7">
        <f>SUMIFS(HNPlaces!$W:$W,HNPlaces!$M:$M,S$4,HNPlaces!$Q:$Q,'April Payment'!$H69)</f>
        <v>0</v>
      </c>
      <c r="T69" s="7">
        <f>SUMIFS(HNTopUp!$W:$W,HNTopUp!$M:$M,T$4,HNTopUp!B:B,'April Payment'!B69)</f>
        <v>0</v>
      </c>
      <c r="U69" s="7">
        <f>SUMIFS(HNTopUp!$W:$W,HNTopUp!$M:$M,U$4,HNTopUp!B:B,'April Payment'!B69)</f>
        <v>23568.461538461539</v>
      </c>
      <c r="V69" s="7">
        <f>SUMIFS(HNTopUp!$W:$W,HNTopUp!$M:$M,V$4,HNTopUp!$B:$B,'April Payment'!$B69)</f>
        <v>0</v>
      </c>
      <c r="W69" s="7">
        <f>SUMIFS(HNTopUp!$W:$W,HNTopUp!$M:$M,W$4,HNTopUp!$B:$B,'April Payment'!$B69)</f>
        <v>0</v>
      </c>
      <c r="X69" s="7">
        <f>SUMIFS(HNTopUp!$W:$W,HNTopUp!$M:$M,X$4,HNTopUp!$B:$B,'April Payment'!$B69)</f>
        <v>0</v>
      </c>
      <c r="Y69" s="7">
        <f>SUMIFS(HNTopUp!$W:$W,HNTopUp!$M:$M,Y$4,HNTopUp!$B:$B,'April Payment'!$B69)</f>
        <v>0</v>
      </c>
      <c r="Z69" s="7">
        <f>SUMIFS(HNTopUp!$W:$W,HNTopUp!$M:$M,Z$4,HNTopUp!$B:$B,'April Payment'!$B69)</f>
        <v>0</v>
      </c>
      <c r="AA69" s="7">
        <f>SUMIFS(POST16!$W:$W,POST16!$M:$M,AA$4,POST16!$Q:$Q,'April Payment'!$H69)</f>
        <v>0</v>
      </c>
      <c r="AB69" s="7">
        <f>SUMIFS(POST16!$W:$W,POST16!$M:$M,AB$4,POST16!$Q:$Q,'April Payment'!$H69)</f>
        <v>0</v>
      </c>
      <c r="AC69" s="7">
        <f>SUMIFS(POST16!$W:$W,POST16!$M:$M,AC$4,POST16!$Q:$Q,'April Payment'!$H69)</f>
        <v>0</v>
      </c>
      <c r="AD69" s="7">
        <f>SUMIFS(POST16!$W:$W,POST16!$M:$M,AD$4,POST16!$Q:$Q,'April Payment'!$H69)</f>
        <v>0</v>
      </c>
      <c r="AE69" s="7">
        <f>SUMIFS(POST16!$W:$W,POST16!$M:$M,AE$4,POST16!$Q:$Q,'April Payment'!$H69)</f>
        <v>0</v>
      </c>
      <c r="AF69" s="7">
        <f>SUMIFS(MISC!$W:$W,MISC!$M:$M,AF$4,MISC!$Q:$Q,H69)</f>
        <v>0</v>
      </c>
      <c r="AG69" s="7">
        <f>SUMIFS(MISC!$W:$W,MISC!$M:$M,AG$4,MISC!$Q:$Q,H69)</f>
        <v>0</v>
      </c>
      <c r="AH69" s="7">
        <f>SUMIFS(SMHL!$W:$W,SMHL!$M:$M,AH$4,SMHL!$Q:$Q,'April Payment'!$H69)</f>
        <v>0</v>
      </c>
      <c r="AI69" s="7">
        <f>SUMIFS(PPG!$W:$W,PPG!$M:$M,AI$4,PPG!$Q:$Q,'April Payment'!$H69)</f>
        <v>12950</v>
      </c>
      <c r="AJ69" s="7">
        <f>SUMIFS(PPG!$W:$W,PPG!$M:$M,AJ$4,PPG!$Q:$Q,'April Payment'!$H69)</f>
        <v>0</v>
      </c>
      <c r="AK69" s="5">
        <f t="shared" si="4"/>
        <v>199171.30427125253</v>
      </c>
      <c r="AL69" s="119">
        <v>199170.30427125253</v>
      </c>
      <c r="AM69" s="364">
        <f>AK69-AL69</f>
        <v>1</v>
      </c>
      <c r="AN69" s="5"/>
      <c r="AO69" s="119">
        <v>322546.13499812991</v>
      </c>
      <c r="AP69" s="119">
        <v>131037.01999999993</v>
      </c>
      <c r="AQ69" s="121">
        <v>453583.15499812982</v>
      </c>
      <c r="AR69" s="119">
        <v>131037.01999999993</v>
      </c>
      <c r="AS69" s="49">
        <v>68134.284271252604</v>
      </c>
      <c r="AT69" s="481">
        <v>68133.284271252604</v>
      </c>
      <c r="AU69" s="463">
        <v>199170.30427125253</v>
      </c>
      <c r="AV69" s="5">
        <v>1</v>
      </c>
      <c r="AW69" s="286"/>
      <c r="AX69" s="49"/>
      <c r="AZ69" s="119">
        <f>AT69</f>
        <v>68133.284271252604</v>
      </c>
    </row>
    <row r="70" spans="1:53" x14ac:dyDescent="0.25">
      <c r="B70">
        <v>3023518</v>
      </c>
      <c r="C70">
        <v>3518</v>
      </c>
      <c r="D70" t="s">
        <v>172</v>
      </c>
      <c r="H70" t="s">
        <v>173</v>
      </c>
      <c r="I70" t="s">
        <v>174</v>
      </c>
      <c r="J70" s="7">
        <f>IFERROR(_xlfn.XLOOKUP(H70,'APT 25-26'!D:D,'APT 25-26'!CQ:CQ),"")</f>
        <v>364258.88425979693</v>
      </c>
      <c r="K70" s="7">
        <f>SUMIFS(NurserySupplement!$W:$W,NurserySupplement!$M:$M,K$4,NurserySupplement!$B:$B,B70)</f>
        <v>0</v>
      </c>
      <c r="L70" s="7"/>
      <c r="M70" s="7">
        <f>SUMIFS(HNPlaces!$W:$W,HNPlaces!$M:$M,M$4,HNPlaces!$Q:$Q,'April Payment'!$H70)</f>
        <v>0</v>
      </c>
      <c r="N70" s="7">
        <f>SUMIFS(HNPlaces!$W:$W,HNPlaces!$M:$M,N$4,HNPlaces!$Q:$Q,'April Payment'!$H70)</f>
        <v>0</v>
      </c>
      <c r="O70" s="7">
        <f>SUMIFS(HNPlaces!$W:$W,HNPlaces!$M:$M,O$4,HNPlaces!$Q:$Q,'April Payment'!$H70)</f>
        <v>0</v>
      </c>
      <c r="P70" s="7">
        <f>SUMIFS(HNPlaces!$W:$W,HNPlaces!$M:$M,P$4,HNPlaces!$Q:$Q,'April Payment'!$H70)</f>
        <v>0</v>
      </c>
      <c r="Q70" s="7">
        <f>SUMIFS(HNPlaces!$W:$W,HNPlaces!$M:$M,Q$4,HNPlaces!$Q:$Q,'April Payment'!$H70)</f>
        <v>0</v>
      </c>
      <c r="R70" s="7">
        <f>SUMIFS(HNPlaces!$W:$W,HNPlaces!$M:$M,R$4,HNPlaces!$Q:$Q,'April Payment'!$H70)</f>
        <v>0</v>
      </c>
      <c r="S70" s="7">
        <f>SUMIFS(HNPlaces!$W:$W,HNPlaces!$M:$M,S$4,HNPlaces!$Q:$Q,'April Payment'!$H70)</f>
        <v>0</v>
      </c>
      <c r="T70" s="7">
        <f>SUMIFS(HNTopUp!$W:$W,HNTopUp!$M:$M,T$4,HNTopUp!B:B,'April Payment'!B70)</f>
        <v>0</v>
      </c>
      <c r="U70" s="7">
        <f>SUMIFS(HNTopUp!$W:$W,HNTopUp!$M:$M,U$4,HNTopUp!B:B,'April Payment'!B70)</f>
        <v>25575.563076923077</v>
      </c>
      <c r="V70" s="7">
        <f>SUMIFS(HNTopUp!$W:$W,HNTopUp!$M:$M,V$4,HNTopUp!$B:$B,'April Payment'!$B70)</f>
        <v>0</v>
      </c>
      <c r="W70" s="7">
        <f>SUMIFS(HNTopUp!$W:$W,HNTopUp!$M:$M,W$4,HNTopUp!$B:$B,'April Payment'!$B70)</f>
        <v>0</v>
      </c>
      <c r="X70" s="7">
        <f>SUMIFS(HNTopUp!$W:$W,HNTopUp!$M:$M,X$4,HNTopUp!$B:$B,'April Payment'!$B70)</f>
        <v>0</v>
      </c>
      <c r="Y70" s="7">
        <f>SUMIFS(HNTopUp!$W:$W,HNTopUp!$M:$M,Y$4,HNTopUp!$B:$B,'April Payment'!$B70)</f>
        <v>0</v>
      </c>
      <c r="Z70" s="7">
        <f>SUMIFS(HNTopUp!$W:$W,HNTopUp!$M:$M,Z$4,HNTopUp!$B:$B,'April Payment'!$B70)</f>
        <v>0</v>
      </c>
      <c r="AA70" s="7">
        <f>SUMIFS(POST16!$W:$W,POST16!$M:$M,AA$4,POST16!$Q:$Q,'April Payment'!$H70)</f>
        <v>0</v>
      </c>
      <c r="AB70" s="7">
        <f>SUMIFS(POST16!$W:$W,POST16!$M:$M,AB$4,POST16!$Q:$Q,'April Payment'!$H70)</f>
        <v>0</v>
      </c>
      <c r="AC70" s="7">
        <f>SUMIFS(POST16!$W:$W,POST16!$M:$M,AC$4,POST16!$Q:$Q,'April Payment'!$H70)</f>
        <v>0</v>
      </c>
      <c r="AD70" s="7">
        <f>SUMIFS(POST16!$W:$W,POST16!$M:$M,AD$4,POST16!$Q:$Q,'April Payment'!$H70)</f>
        <v>0</v>
      </c>
      <c r="AE70" s="7">
        <f>SUMIFS(POST16!$W:$W,POST16!$M:$M,AE$4,POST16!$Q:$Q,'April Payment'!$H70)</f>
        <v>0</v>
      </c>
      <c r="AF70" s="7">
        <f>SUMIFS(MISC!$W:$W,MISC!$M:$M,AF$4,MISC!$Q:$Q,H70)</f>
        <v>0</v>
      </c>
      <c r="AG70" s="7">
        <f>SUMIFS(MISC!$W:$W,MISC!$M:$M,AG$4,MISC!$Q:$Q,H70)</f>
        <v>0</v>
      </c>
      <c r="AH70" s="7">
        <f>SUMIFS(SMHL!$W:$W,SMHL!$M:$M,AH$4,SMHL!$Q:$Q,'April Payment'!$H70)</f>
        <v>0</v>
      </c>
      <c r="AI70" s="7">
        <f>SUMIFS(PPG!$W:$W,PPG!$M:$M,AI$4,PPG!$Q:$Q,'April Payment'!$H70)</f>
        <v>47360</v>
      </c>
      <c r="AJ70" s="7">
        <f>SUMIFS(PPG!$W:$W,PPG!$M:$M,AJ$4,PPG!$Q:$Q,'April Payment'!$H70)</f>
        <v>0</v>
      </c>
      <c r="AK70" s="5">
        <f t="shared" si="4"/>
        <v>437194.44733672001</v>
      </c>
      <c r="AL70" s="119"/>
      <c r="AM70" s="364">
        <f>AK70</f>
        <v>437194.44733672001</v>
      </c>
      <c r="AO70" s="119" t="s">
        <v>398</v>
      </c>
      <c r="AP70" s="119"/>
      <c r="AQ70" s="121"/>
      <c r="AS70" s="383"/>
      <c r="AT70" s="5"/>
      <c r="AV70" s="286"/>
      <c r="AW70" s="286"/>
    </row>
    <row r="71" spans="1:53" x14ac:dyDescent="0.25">
      <c r="B71">
        <v>3023520</v>
      </c>
      <c r="C71">
        <v>3520</v>
      </c>
      <c r="D71" t="s">
        <v>145</v>
      </c>
      <c r="E71" t="s">
        <v>748</v>
      </c>
      <c r="F71" t="s">
        <v>275</v>
      </c>
      <c r="H71" t="s">
        <v>146</v>
      </c>
      <c r="I71" t="s">
        <v>147</v>
      </c>
      <c r="J71" s="7">
        <f>IFERROR(_xlfn.XLOOKUP(H71,'APT 25-26'!D:D,'APT 25-26'!CQ:CQ),"")</f>
        <v>315147.74307692307</v>
      </c>
      <c r="K71" s="7">
        <f>SUMIFS(NurserySupplement!$W:$W,NurserySupplement!$M:$M,K$4,NurserySupplement!$B:$B,B71)</f>
        <v>0</v>
      </c>
      <c r="L71" s="7"/>
      <c r="M71" s="7">
        <f>SUMIFS(HNPlaces!$W:$W,HNPlaces!$M:$M,M$4,HNPlaces!$Q:$Q,'April Payment'!$H71)</f>
        <v>0</v>
      </c>
      <c r="N71" s="7">
        <f>SUMIFS(HNPlaces!$W:$W,HNPlaces!$M:$M,N$4,HNPlaces!$Q:$Q,'April Payment'!$H71)</f>
        <v>0</v>
      </c>
      <c r="O71" s="7">
        <f>SUMIFS(HNPlaces!$W:$W,HNPlaces!$M:$M,O$4,HNPlaces!$Q:$Q,'April Payment'!$H71)</f>
        <v>0</v>
      </c>
      <c r="P71" s="7">
        <f>SUMIFS(HNPlaces!$W:$W,HNPlaces!$M:$M,P$4,HNPlaces!$Q:$Q,'April Payment'!$H71)</f>
        <v>0</v>
      </c>
      <c r="Q71" s="7">
        <f>SUMIFS(HNPlaces!$W:$W,HNPlaces!$M:$M,Q$4,HNPlaces!$Q:$Q,'April Payment'!$H71)</f>
        <v>0</v>
      </c>
      <c r="R71" s="7">
        <f>SUMIFS(HNPlaces!$W:$W,HNPlaces!$M:$M,R$4,HNPlaces!$Q:$Q,'April Payment'!$H71)</f>
        <v>0</v>
      </c>
      <c r="S71" s="7">
        <f>SUMIFS(HNPlaces!$W:$W,HNPlaces!$M:$M,S$4,HNPlaces!$Q:$Q,'April Payment'!$H71)</f>
        <v>0</v>
      </c>
      <c r="T71" s="7">
        <f>SUMIFS(HNTopUp!$W:$W,HNTopUp!$M:$M,T$4,HNTopUp!B:B,'April Payment'!B71)</f>
        <v>0</v>
      </c>
      <c r="U71" s="7">
        <f>SUMIFS(HNTopUp!$W:$W,HNTopUp!$M:$M,U$4,HNTopUp!B:B,'April Payment'!B71)</f>
        <v>20209.141025641024</v>
      </c>
      <c r="V71" s="7">
        <f>SUMIFS(HNTopUp!$W:$W,HNTopUp!$M:$M,V$4,HNTopUp!$B:$B,'April Payment'!$B71)</f>
        <v>0</v>
      </c>
      <c r="W71" s="7">
        <f>SUMIFS(HNTopUp!$W:$W,HNTopUp!$M:$M,W$4,HNTopUp!$B:$B,'April Payment'!$B71)</f>
        <v>0</v>
      </c>
      <c r="X71" s="7">
        <f>SUMIFS(HNTopUp!$W:$W,HNTopUp!$M:$M,X$4,HNTopUp!$B:$B,'April Payment'!$B71)</f>
        <v>0</v>
      </c>
      <c r="Y71" s="7">
        <f>SUMIFS(HNTopUp!$W:$W,HNTopUp!$M:$M,Y$4,HNTopUp!$B:$B,'April Payment'!$B71)</f>
        <v>0</v>
      </c>
      <c r="Z71" s="7">
        <f>SUMIFS(HNTopUp!$W:$W,HNTopUp!$M:$M,Z$4,HNTopUp!$B:$B,'April Payment'!$B71)</f>
        <v>0</v>
      </c>
      <c r="AA71" s="7">
        <f>SUMIFS(POST16!$W:$W,POST16!$M:$M,AA$4,POST16!$Q:$Q,'April Payment'!$H71)</f>
        <v>0</v>
      </c>
      <c r="AB71" s="7">
        <f>SUMIFS(POST16!$W:$W,POST16!$M:$M,AB$4,POST16!$Q:$Q,'April Payment'!$H71)</f>
        <v>0</v>
      </c>
      <c r="AC71" s="7">
        <f>SUMIFS(POST16!$W:$W,POST16!$M:$M,AC$4,POST16!$Q:$Q,'April Payment'!$H71)</f>
        <v>0</v>
      </c>
      <c r="AD71" s="7">
        <f>SUMIFS(POST16!$W:$W,POST16!$M:$M,AD$4,POST16!$Q:$Q,'April Payment'!$H71)</f>
        <v>0</v>
      </c>
      <c r="AE71" s="7">
        <f>SUMIFS(POST16!$W:$W,POST16!$M:$M,AE$4,POST16!$Q:$Q,'April Payment'!$H71)</f>
        <v>0</v>
      </c>
      <c r="AF71" s="7">
        <f>SUMIFS(MISC!$W:$W,MISC!$M:$M,AF$4,MISC!$Q:$Q,H71)</f>
        <v>0</v>
      </c>
      <c r="AG71" s="7">
        <f>SUMIFS(MISC!$W:$W,MISC!$M:$M,AG$4,MISC!$Q:$Q,H71)</f>
        <v>0</v>
      </c>
      <c r="AH71" s="7">
        <f>SUMIFS(SMHL!$W:$W,SMHL!$M:$M,AH$4,SMHL!$Q:$Q,'April Payment'!$H71)</f>
        <v>0</v>
      </c>
      <c r="AI71" s="7">
        <f>SUMIFS(PPG!$W:$W,PPG!$M:$M,AI$4,PPG!$Q:$Q,'April Payment'!$H71)</f>
        <v>1110</v>
      </c>
      <c r="AJ71" s="7">
        <f>SUMIFS(PPG!$W:$W,PPG!$M:$M,AJ$4,PPG!$Q:$Q,'April Payment'!$H71)</f>
        <v>0</v>
      </c>
      <c r="AK71" s="5">
        <f t="shared" ref="AK71:AK91" si="6">SUM(J71:AJ71)</f>
        <v>336466.88410256407</v>
      </c>
      <c r="AL71" s="119">
        <v>279149.48051229509</v>
      </c>
      <c r="AM71" s="364">
        <f>AK71-AL71</f>
        <v>57317.403590268979</v>
      </c>
      <c r="AN71" s="5"/>
      <c r="AO71" s="119">
        <v>97620.920512295095</v>
      </c>
      <c r="AP71" s="119">
        <v>181528.56</v>
      </c>
      <c r="AQ71" s="121">
        <v>279149.48051229509</v>
      </c>
      <c r="AR71" s="119">
        <v>181528.56</v>
      </c>
      <c r="AS71" s="49">
        <v>154938.32410256407</v>
      </c>
      <c r="AT71" s="481">
        <v>97620.920512295095</v>
      </c>
      <c r="AU71" s="463">
        <v>279149.48051229509</v>
      </c>
      <c r="AV71" s="5">
        <v>57317.403590268979</v>
      </c>
      <c r="AW71" s="286"/>
      <c r="AX71" s="49"/>
      <c r="AZ71" s="119">
        <f>AT71</f>
        <v>97620.920512295095</v>
      </c>
    </row>
    <row r="72" spans="1:53" x14ac:dyDescent="0.25">
      <c r="B72">
        <v>3023523</v>
      </c>
      <c r="C72">
        <v>3523</v>
      </c>
      <c r="D72" t="s">
        <v>203</v>
      </c>
      <c r="H72" t="s">
        <v>204</v>
      </c>
      <c r="I72" t="s">
        <v>205</v>
      </c>
      <c r="J72" s="7">
        <f>IFERROR(_xlfn.XLOOKUP(H72,'APT 25-26'!D:D,'APT 25-26'!CQ:CQ),"")</f>
        <v>537333.26084040827</v>
      </c>
      <c r="K72" s="7">
        <f>SUMIFS(NurserySupplement!$W:$W,NurserySupplement!$M:$M,K$4,NurserySupplement!$B:$B,B72)</f>
        <v>0</v>
      </c>
      <c r="L72" s="7"/>
      <c r="M72" s="7">
        <f>SUMIFS(HNPlaces!$W:$W,HNPlaces!$M:$M,M$4,HNPlaces!$Q:$Q,'April Payment'!$H72)</f>
        <v>0</v>
      </c>
      <c r="N72" s="7">
        <f>SUMIFS(HNPlaces!$W:$W,HNPlaces!$M:$M,N$4,HNPlaces!$Q:$Q,'April Payment'!$H72)</f>
        <v>0</v>
      </c>
      <c r="O72" s="7">
        <f>SUMIFS(HNPlaces!$W:$W,HNPlaces!$M:$M,O$4,HNPlaces!$Q:$Q,'April Payment'!$H72)</f>
        <v>0</v>
      </c>
      <c r="P72" s="7">
        <f>SUMIFS(HNPlaces!$W:$W,HNPlaces!$M:$M,P$4,HNPlaces!$Q:$Q,'April Payment'!$H72)</f>
        <v>0</v>
      </c>
      <c r="Q72" s="7">
        <f>SUMIFS(HNPlaces!$W:$W,HNPlaces!$M:$M,Q$4,HNPlaces!$Q:$Q,'April Payment'!$H72)</f>
        <v>0</v>
      </c>
      <c r="R72" s="7">
        <f>SUMIFS(HNPlaces!$W:$W,HNPlaces!$M:$M,R$4,HNPlaces!$Q:$Q,'April Payment'!$H72)</f>
        <v>0</v>
      </c>
      <c r="S72" s="7">
        <f>SUMIFS(HNPlaces!$W:$W,HNPlaces!$M:$M,S$4,HNPlaces!$Q:$Q,'April Payment'!$H72)</f>
        <v>0</v>
      </c>
      <c r="T72" s="7">
        <f>SUMIFS(HNTopUp!$W:$W,HNTopUp!$M:$M,T$4,HNTopUp!B:B,'April Payment'!B72)</f>
        <v>0</v>
      </c>
      <c r="U72" s="7">
        <f>SUMIFS(HNTopUp!$W:$W,HNTopUp!$M:$M,U$4,HNTopUp!B:B,'April Payment'!B72)</f>
        <v>41405.538461538461</v>
      </c>
      <c r="V72" s="7">
        <f>SUMIFS(HNTopUp!$W:$W,HNTopUp!$M:$M,V$4,HNTopUp!$B:$B,'April Payment'!$B72)</f>
        <v>0</v>
      </c>
      <c r="W72" s="7">
        <f>SUMIFS(HNTopUp!$W:$W,HNTopUp!$M:$M,W$4,HNTopUp!$B:$B,'April Payment'!$B72)</f>
        <v>0</v>
      </c>
      <c r="X72" s="7">
        <f>SUMIFS(HNTopUp!$W:$W,HNTopUp!$M:$M,X$4,HNTopUp!$B:$B,'April Payment'!$B72)</f>
        <v>551.53846153846155</v>
      </c>
      <c r="Y72" s="7">
        <f>SUMIFS(HNTopUp!$W:$W,HNTopUp!$M:$M,Y$4,HNTopUp!$B:$B,'April Payment'!$B72)</f>
        <v>0</v>
      </c>
      <c r="Z72" s="7">
        <f>SUMIFS(HNTopUp!$W:$W,HNTopUp!$M:$M,Z$4,HNTopUp!$B:$B,'April Payment'!$B72)</f>
        <v>0</v>
      </c>
      <c r="AA72" s="7">
        <f>SUMIFS(POST16!$W:$W,POST16!$M:$M,AA$4,POST16!$Q:$Q,'April Payment'!$H72)</f>
        <v>0</v>
      </c>
      <c r="AB72" s="7">
        <f>SUMIFS(POST16!$W:$W,POST16!$M:$M,AB$4,POST16!$Q:$Q,'April Payment'!$H72)</f>
        <v>0</v>
      </c>
      <c r="AC72" s="7">
        <f>SUMIFS(POST16!$W:$W,POST16!$M:$M,AC$4,POST16!$Q:$Q,'April Payment'!$H72)</f>
        <v>0</v>
      </c>
      <c r="AD72" s="7">
        <f>SUMIFS(POST16!$W:$W,POST16!$M:$M,AD$4,POST16!$Q:$Q,'April Payment'!$H72)</f>
        <v>0</v>
      </c>
      <c r="AE72" s="7">
        <f>SUMIFS(POST16!$W:$W,POST16!$M:$M,AE$4,POST16!$Q:$Q,'April Payment'!$H72)</f>
        <v>0</v>
      </c>
      <c r="AF72" s="7">
        <f>SUMIFS(MISC!$W:$W,MISC!$M:$M,AF$4,MISC!$Q:$Q,H72)</f>
        <v>0</v>
      </c>
      <c r="AG72" s="7">
        <f>SUMIFS(MISC!$W:$W,MISC!$M:$M,AG$4,MISC!$Q:$Q,H72)</f>
        <v>0</v>
      </c>
      <c r="AH72" s="7">
        <f>SUMIFS(SMHL!$W:$W,SMHL!$M:$M,AH$4,SMHL!$Q:$Q,'April Payment'!$H72)</f>
        <v>0</v>
      </c>
      <c r="AI72" s="7">
        <f>SUMIFS(PPG!$W:$W,PPG!$M:$M,AI$4,PPG!$Q:$Q,'April Payment'!$H72)</f>
        <v>71955</v>
      </c>
      <c r="AJ72" s="7">
        <f>SUMIFS(PPG!$W:$W,PPG!$M:$M,AJ$4,PPG!$Q:$Q,'April Payment'!$H72)</f>
        <v>0</v>
      </c>
      <c r="AK72" s="5">
        <f t="shared" si="6"/>
        <v>651245.33776348527</v>
      </c>
      <c r="AL72" s="119"/>
      <c r="AM72" s="364">
        <f t="shared" ref="AM72:AM91" si="7">AK72</f>
        <v>651245.33776348527</v>
      </c>
      <c r="AO72" s="119" t="s">
        <v>398</v>
      </c>
      <c r="AP72" s="119"/>
      <c r="AQ72" s="121"/>
      <c r="AS72" s="383"/>
      <c r="AT72" s="5"/>
      <c r="AV72" s="286"/>
      <c r="AW72" s="286"/>
    </row>
    <row r="73" spans="1:53" x14ac:dyDescent="0.25">
      <c r="B73">
        <v>3023524</v>
      </c>
      <c r="C73">
        <v>3524</v>
      </c>
      <c r="D73" t="s">
        <v>187</v>
      </c>
      <c r="E73" t="s">
        <v>748</v>
      </c>
      <c r="H73" t="s">
        <v>188</v>
      </c>
      <c r="I73" t="s">
        <v>189</v>
      </c>
      <c r="J73" s="7">
        <f>IFERROR(_xlfn.XLOOKUP(H73,'APT 25-26'!D:D,'APT 25-26'!CQ:CQ),"")</f>
        <v>170839.05760356752</v>
      </c>
      <c r="K73" s="7">
        <f>SUMIFS(NurserySupplement!$W:$W,NurserySupplement!$M:$M,K$4,NurserySupplement!$B:$B,B73)</f>
        <v>0</v>
      </c>
      <c r="L73" s="7"/>
      <c r="M73" s="7">
        <f>SUMIFS(HNPlaces!$W:$W,HNPlaces!$M:$M,M$4,HNPlaces!$Q:$Q,'April Payment'!$H73)</f>
        <v>0</v>
      </c>
      <c r="N73" s="7">
        <f>SUMIFS(HNPlaces!$W:$W,HNPlaces!$M:$M,N$4,HNPlaces!$Q:$Q,'April Payment'!$H73)</f>
        <v>0</v>
      </c>
      <c r="O73" s="7">
        <f>SUMIFS(HNPlaces!$W:$W,HNPlaces!$M:$M,O$4,HNPlaces!$Q:$Q,'April Payment'!$H73)</f>
        <v>0</v>
      </c>
      <c r="P73" s="7">
        <f>SUMIFS(HNPlaces!$W:$W,HNPlaces!$M:$M,P$4,HNPlaces!$Q:$Q,'April Payment'!$H73)</f>
        <v>0</v>
      </c>
      <c r="Q73" s="7">
        <f>SUMIFS(HNPlaces!$W:$W,HNPlaces!$M:$M,Q$4,HNPlaces!$Q:$Q,'April Payment'!$H73)</f>
        <v>0</v>
      </c>
      <c r="R73" s="7">
        <f>SUMIFS(HNPlaces!$W:$W,HNPlaces!$M:$M,R$4,HNPlaces!$Q:$Q,'April Payment'!$H73)</f>
        <v>0</v>
      </c>
      <c r="S73" s="7">
        <f>SUMIFS(HNPlaces!$W:$W,HNPlaces!$M:$M,S$4,HNPlaces!$Q:$Q,'April Payment'!$H73)</f>
        <v>0</v>
      </c>
      <c r="T73" s="7">
        <f>SUMIFS(HNTopUp!$W:$W,HNTopUp!$M:$M,T$4,HNTopUp!B:B,'April Payment'!B73)</f>
        <v>0</v>
      </c>
      <c r="U73" s="7">
        <f>SUMIFS(HNTopUp!$W:$W,HNTopUp!$M:$M,U$4,HNTopUp!B:B,'April Payment'!B73)</f>
        <v>13253.538461538461</v>
      </c>
      <c r="V73" s="7">
        <f>SUMIFS(HNTopUp!$W:$W,HNTopUp!$M:$M,V$4,HNTopUp!$B:$B,'April Payment'!$B73)</f>
        <v>0</v>
      </c>
      <c r="W73" s="7">
        <f>SUMIFS(HNTopUp!$W:$W,HNTopUp!$M:$M,W$4,HNTopUp!$B:$B,'April Payment'!$B73)</f>
        <v>0</v>
      </c>
      <c r="X73" s="7">
        <f>SUMIFS(HNTopUp!$W:$W,HNTopUp!$M:$M,X$4,HNTopUp!$B:$B,'April Payment'!$B73)</f>
        <v>0</v>
      </c>
      <c r="Y73" s="7">
        <f>SUMIFS(HNTopUp!$W:$W,HNTopUp!$M:$M,Y$4,HNTopUp!$B:$B,'April Payment'!$B73)</f>
        <v>0</v>
      </c>
      <c r="Z73" s="7">
        <f>SUMIFS(HNTopUp!$W:$W,HNTopUp!$M:$M,Z$4,HNTopUp!$B:$B,'April Payment'!$B73)</f>
        <v>0</v>
      </c>
      <c r="AA73" s="7">
        <f>SUMIFS(POST16!$W:$W,POST16!$M:$M,AA$4,POST16!$Q:$Q,'April Payment'!$H73)</f>
        <v>0</v>
      </c>
      <c r="AB73" s="7">
        <f>SUMIFS(POST16!$W:$W,POST16!$M:$M,AB$4,POST16!$Q:$Q,'April Payment'!$H73)</f>
        <v>0</v>
      </c>
      <c r="AC73" s="7">
        <f>SUMIFS(POST16!$W:$W,POST16!$M:$M,AC$4,POST16!$Q:$Q,'April Payment'!$H73)</f>
        <v>0</v>
      </c>
      <c r="AD73" s="7">
        <f>SUMIFS(POST16!$W:$W,POST16!$M:$M,AD$4,POST16!$Q:$Q,'April Payment'!$H73)</f>
        <v>0</v>
      </c>
      <c r="AE73" s="7">
        <f>SUMIFS(POST16!$W:$W,POST16!$M:$M,AE$4,POST16!$Q:$Q,'April Payment'!$H73)</f>
        <v>0</v>
      </c>
      <c r="AF73" s="7">
        <f>SUMIFS(MISC!$W:$W,MISC!$M:$M,AF$4,MISC!$Q:$Q,H73)</f>
        <v>0</v>
      </c>
      <c r="AG73" s="7">
        <f>SUMIFS(MISC!$W:$W,MISC!$M:$M,AG$4,MISC!$Q:$Q,H73)</f>
        <v>0</v>
      </c>
      <c r="AH73" s="7">
        <f>SUMIFS(SMHL!$W:$W,SMHL!$M:$M,AH$4,SMHL!$Q:$Q,'April Payment'!$H73)</f>
        <v>0</v>
      </c>
      <c r="AI73" s="7">
        <f>SUMIFS(PPG!$W:$W,PPG!$M:$M,AI$4,PPG!$Q:$Q,'April Payment'!$H73)</f>
        <v>3700</v>
      </c>
      <c r="AJ73" s="7">
        <f>SUMIFS(PPG!$W:$W,PPG!$M:$M,AJ$4,PPG!$Q:$Q,'April Payment'!$H73)</f>
        <v>0</v>
      </c>
      <c r="AK73" s="5">
        <f t="shared" si="6"/>
        <v>187792.59606510599</v>
      </c>
      <c r="AL73" s="119">
        <v>187791.59606510599</v>
      </c>
      <c r="AM73" s="364">
        <f>AK73-AL73</f>
        <v>1</v>
      </c>
      <c r="AN73" s="5"/>
      <c r="AO73" s="119">
        <v>472471.84856828209</v>
      </c>
      <c r="AP73" s="119">
        <v>143705.80999999997</v>
      </c>
      <c r="AQ73" s="121">
        <v>616177.65856828203</v>
      </c>
      <c r="AR73" s="119">
        <v>143705.80999999997</v>
      </c>
      <c r="AS73" s="49">
        <v>44086.786065106018</v>
      </c>
      <c r="AT73" s="481">
        <v>44085.786065106018</v>
      </c>
      <c r="AU73" s="463">
        <v>187791.59606510599</v>
      </c>
      <c r="AV73" s="5">
        <v>1</v>
      </c>
      <c r="AW73" s="286"/>
      <c r="AX73" s="49"/>
      <c r="AZ73" s="119">
        <f>AT73</f>
        <v>44085.786065106018</v>
      </c>
    </row>
    <row r="74" spans="1:53" x14ac:dyDescent="0.25">
      <c r="B74">
        <v>3025948</v>
      </c>
      <c r="C74">
        <v>5948</v>
      </c>
      <c r="D74" t="s">
        <v>70</v>
      </c>
      <c r="H74" t="s">
        <v>71</v>
      </c>
      <c r="I74" t="s">
        <v>72</v>
      </c>
      <c r="J74" s="7">
        <f>IFERROR(_xlfn.XLOOKUP(H74,'APT 25-26'!D:D,'APT 25-26'!CQ:CQ),"")</f>
        <v>156834.86744615386</v>
      </c>
      <c r="K74" s="7">
        <f>SUMIFS(NurserySupplement!$W:$W,NurserySupplement!$M:$M,K$4,NurserySupplement!$B:$B,B74)</f>
        <v>0</v>
      </c>
      <c r="L74" s="7"/>
      <c r="M74" s="7">
        <f>SUMIFS(HNPlaces!$W:$W,HNPlaces!$M:$M,M$4,HNPlaces!$Q:$Q,'April Payment'!$H74)</f>
        <v>0</v>
      </c>
      <c r="N74" s="7">
        <f>SUMIFS(HNPlaces!$W:$W,HNPlaces!$M:$M,N$4,HNPlaces!$Q:$Q,'April Payment'!$H74)</f>
        <v>0</v>
      </c>
      <c r="O74" s="7">
        <f>SUMIFS(HNPlaces!$W:$W,HNPlaces!$M:$M,O$4,HNPlaces!$Q:$Q,'April Payment'!$H74)</f>
        <v>0</v>
      </c>
      <c r="P74" s="7">
        <f>SUMIFS(HNPlaces!$W:$W,HNPlaces!$M:$M,P$4,HNPlaces!$Q:$Q,'April Payment'!$H74)</f>
        <v>0</v>
      </c>
      <c r="Q74" s="7">
        <f>SUMIFS(HNPlaces!$W:$W,HNPlaces!$M:$M,Q$4,HNPlaces!$Q:$Q,'April Payment'!$H74)</f>
        <v>0</v>
      </c>
      <c r="R74" s="7">
        <f>SUMIFS(HNPlaces!$W:$W,HNPlaces!$M:$M,R$4,HNPlaces!$Q:$Q,'April Payment'!$H74)</f>
        <v>0</v>
      </c>
      <c r="S74" s="7">
        <f>SUMIFS(HNPlaces!$W:$W,HNPlaces!$M:$M,S$4,HNPlaces!$Q:$Q,'April Payment'!$H74)</f>
        <v>0</v>
      </c>
      <c r="T74" s="7">
        <f>SUMIFS(HNTopUp!$W:$W,HNTopUp!$M:$M,T$4,HNTopUp!B:B,'April Payment'!B74)</f>
        <v>0</v>
      </c>
      <c r="U74" s="7">
        <f>SUMIFS(HNTopUp!$W:$W,HNTopUp!$M:$M,U$4,HNTopUp!B:B,'April Payment'!B74)</f>
        <v>11113.23076923077</v>
      </c>
      <c r="V74" s="7">
        <f>SUMIFS(HNTopUp!$W:$W,HNTopUp!$M:$M,V$4,HNTopUp!$B:$B,'April Payment'!$B74)</f>
        <v>0</v>
      </c>
      <c r="W74" s="7">
        <f>SUMIFS(HNTopUp!$W:$W,HNTopUp!$M:$M,W$4,HNTopUp!$B:$B,'April Payment'!$B74)</f>
        <v>0</v>
      </c>
      <c r="X74" s="7">
        <f>SUMIFS(HNTopUp!$W:$W,HNTopUp!$M:$M,X$4,HNTopUp!$B:$B,'April Payment'!$B74)</f>
        <v>0</v>
      </c>
      <c r="Y74" s="7">
        <f>SUMIFS(HNTopUp!$W:$W,HNTopUp!$M:$M,Y$4,HNTopUp!$B:$B,'April Payment'!$B74)</f>
        <v>0</v>
      </c>
      <c r="Z74" s="7">
        <f>SUMIFS(HNTopUp!$W:$W,HNTopUp!$M:$M,Z$4,HNTopUp!$B:$B,'April Payment'!$B74)</f>
        <v>0</v>
      </c>
      <c r="AA74" s="7">
        <f>SUMIFS(POST16!$W:$W,POST16!$M:$M,AA$4,POST16!$Q:$Q,'April Payment'!$H74)</f>
        <v>0</v>
      </c>
      <c r="AB74" s="7">
        <f>SUMIFS(POST16!$W:$W,POST16!$M:$M,AB$4,POST16!$Q:$Q,'April Payment'!$H74)</f>
        <v>0</v>
      </c>
      <c r="AC74" s="7">
        <f>SUMIFS(POST16!$W:$W,POST16!$M:$M,AC$4,POST16!$Q:$Q,'April Payment'!$H74)</f>
        <v>0</v>
      </c>
      <c r="AD74" s="7">
        <f>SUMIFS(POST16!$W:$W,POST16!$M:$M,AD$4,POST16!$Q:$Q,'April Payment'!$H74)</f>
        <v>0</v>
      </c>
      <c r="AE74" s="7">
        <f>SUMIFS(POST16!$W:$W,POST16!$M:$M,AE$4,POST16!$Q:$Q,'April Payment'!$H74)</f>
        <v>0</v>
      </c>
      <c r="AF74" s="7">
        <f>SUMIFS(MISC!$W:$W,MISC!$M:$M,AF$4,MISC!$Q:$Q,H74)</f>
        <v>0</v>
      </c>
      <c r="AG74" s="7">
        <f>SUMIFS(MISC!$W:$W,MISC!$M:$M,AG$4,MISC!$Q:$Q,H74)</f>
        <v>0</v>
      </c>
      <c r="AH74" s="7">
        <f>SUMIFS(SMHL!$W:$W,SMHL!$M:$M,AH$4,SMHL!$Q:$Q,'April Payment'!$H74)</f>
        <v>0</v>
      </c>
      <c r="AI74" s="7">
        <f>SUMIFS(PPG!$W:$W,PPG!$M:$M,AI$4,PPG!$Q:$Q,'April Payment'!$H74)</f>
        <v>1850</v>
      </c>
      <c r="AJ74" s="7">
        <f>SUMIFS(PPG!$W:$W,PPG!$M:$M,AJ$4,PPG!$Q:$Q,'April Payment'!$H74)</f>
        <v>0</v>
      </c>
      <c r="AK74" s="5">
        <f t="shared" si="6"/>
        <v>169798.09821538464</v>
      </c>
      <c r="AL74" s="119"/>
      <c r="AM74" s="364">
        <f t="shared" si="7"/>
        <v>169798.09821538464</v>
      </c>
      <c r="AO74" s="119" t="s">
        <v>398</v>
      </c>
      <c r="AP74" s="119"/>
      <c r="AQ74" s="121"/>
      <c r="AS74" s="383"/>
      <c r="AT74" s="7"/>
      <c r="AV74" s="286"/>
      <c r="AW74" s="286"/>
    </row>
    <row r="75" spans="1:53" x14ac:dyDescent="0.25">
      <c r="B75">
        <v>3025949</v>
      </c>
      <c r="C75">
        <v>5949</v>
      </c>
      <c r="D75" t="s">
        <v>85</v>
      </c>
      <c r="H75" t="s">
        <v>86</v>
      </c>
      <c r="I75" t="s">
        <v>87</v>
      </c>
      <c r="J75" s="7">
        <f>IFERROR(_xlfn.XLOOKUP(H75,'APT 25-26'!D:D,'APT 25-26'!CQ:CQ),"")</f>
        <v>228066.39886959954</v>
      </c>
      <c r="K75" s="7">
        <f>SUMIFS(NurserySupplement!$W:$W,NurserySupplement!$M:$M,K$4,NurserySupplement!$B:$B,B75)</f>
        <v>0</v>
      </c>
      <c r="L75" s="7"/>
      <c r="M75" s="7">
        <f>SUMIFS(HNPlaces!$W:$W,HNPlaces!$M:$M,M$4,HNPlaces!$Q:$Q,'April Payment'!$H75)</f>
        <v>0</v>
      </c>
      <c r="N75" s="7">
        <f>SUMIFS(HNPlaces!$W:$W,HNPlaces!$M:$M,N$4,HNPlaces!$Q:$Q,'April Payment'!$H75)</f>
        <v>0</v>
      </c>
      <c r="O75" s="7">
        <f>SUMIFS(HNPlaces!$W:$W,HNPlaces!$M:$M,O$4,HNPlaces!$Q:$Q,'April Payment'!$H75)</f>
        <v>0</v>
      </c>
      <c r="P75" s="7">
        <f>SUMIFS(HNPlaces!$W:$W,HNPlaces!$M:$M,P$4,HNPlaces!$Q:$Q,'April Payment'!$H75)</f>
        <v>0</v>
      </c>
      <c r="Q75" s="7">
        <f>SUMIFS(HNPlaces!$W:$W,HNPlaces!$M:$M,Q$4,HNPlaces!$Q:$Q,'April Payment'!$H75)</f>
        <v>0</v>
      </c>
      <c r="R75" s="7">
        <f>SUMIFS(HNPlaces!$W:$W,HNPlaces!$M:$M,R$4,HNPlaces!$Q:$Q,'April Payment'!$H75)</f>
        <v>0</v>
      </c>
      <c r="S75" s="7">
        <f>SUMIFS(HNPlaces!$W:$W,HNPlaces!$M:$M,S$4,HNPlaces!$Q:$Q,'April Payment'!$H75)</f>
        <v>0</v>
      </c>
      <c r="T75" s="7">
        <f>SUMIFS(HNTopUp!$W:$W,HNTopUp!$M:$M,T$4,HNTopUp!B:B,'April Payment'!B75)</f>
        <v>0</v>
      </c>
      <c r="U75" s="7">
        <f>SUMIFS(HNTopUp!$W:$W,HNTopUp!$M:$M,U$4,HNTopUp!B:B,'April Payment'!B75)</f>
        <v>15821.346153846154</v>
      </c>
      <c r="V75" s="7">
        <f>SUMIFS(HNTopUp!$W:$W,HNTopUp!$M:$M,V$4,HNTopUp!$B:$B,'April Payment'!$B75)</f>
        <v>0</v>
      </c>
      <c r="W75" s="7">
        <f>SUMIFS(HNTopUp!$W:$W,HNTopUp!$M:$M,W$4,HNTopUp!$B:$B,'April Payment'!$B75)</f>
        <v>0</v>
      </c>
      <c r="X75" s="7">
        <f>SUMIFS(HNTopUp!$W:$W,HNTopUp!$M:$M,X$4,HNTopUp!$B:$B,'April Payment'!$B75)</f>
        <v>0</v>
      </c>
      <c r="Y75" s="7">
        <f>SUMIFS(HNTopUp!$W:$W,HNTopUp!$M:$M,Y$4,HNTopUp!$B:$B,'April Payment'!$B75)</f>
        <v>0</v>
      </c>
      <c r="Z75" s="7">
        <f>SUMIFS(HNTopUp!$W:$W,HNTopUp!$M:$M,Z$4,HNTopUp!$B:$B,'April Payment'!$B75)</f>
        <v>0</v>
      </c>
      <c r="AA75" s="7">
        <f>SUMIFS(POST16!$W:$W,POST16!$M:$M,AA$4,POST16!$Q:$Q,'April Payment'!$H75)</f>
        <v>0</v>
      </c>
      <c r="AB75" s="7">
        <f>SUMIFS(POST16!$W:$W,POST16!$M:$M,AB$4,POST16!$Q:$Q,'April Payment'!$H75)</f>
        <v>0</v>
      </c>
      <c r="AC75" s="7">
        <f>SUMIFS(POST16!$W:$W,POST16!$M:$M,AC$4,POST16!$Q:$Q,'April Payment'!$H75)</f>
        <v>0</v>
      </c>
      <c r="AD75" s="7">
        <f>SUMIFS(POST16!$W:$W,POST16!$M:$M,AD$4,POST16!$Q:$Q,'April Payment'!$H75)</f>
        <v>0</v>
      </c>
      <c r="AE75" s="7">
        <f>SUMIFS(POST16!$W:$W,POST16!$M:$M,AE$4,POST16!$Q:$Q,'April Payment'!$H75)</f>
        <v>0</v>
      </c>
      <c r="AF75" s="7">
        <f>SUMIFS(MISC!$W:$W,MISC!$M:$M,AF$4,MISC!$Q:$Q,H75)</f>
        <v>0</v>
      </c>
      <c r="AG75" s="7">
        <f>SUMIFS(MISC!$W:$W,MISC!$M:$M,AG$4,MISC!$Q:$Q,H75)</f>
        <v>0</v>
      </c>
      <c r="AH75" s="7">
        <f>SUMIFS(SMHL!$W:$W,SMHL!$M:$M,AH$4,SMHL!$Q:$Q,'April Payment'!$H75)</f>
        <v>0</v>
      </c>
      <c r="AI75" s="7">
        <f>SUMIFS(PPG!$W:$W,PPG!$M:$M,AI$4,PPG!$Q:$Q,'April Payment'!$H75)</f>
        <v>4440</v>
      </c>
      <c r="AJ75" s="7">
        <f>SUMIFS(PPG!$W:$W,PPG!$M:$M,AJ$4,PPG!$Q:$Q,'April Payment'!$H75)</f>
        <v>0</v>
      </c>
      <c r="AK75" s="5">
        <f t="shared" si="6"/>
        <v>248327.74502344569</v>
      </c>
      <c r="AL75" s="119"/>
      <c r="AM75" s="364">
        <f t="shared" si="7"/>
        <v>248327.74502344569</v>
      </c>
      <c r="AO75" s="119" t="s">
        <v>398</v>
      </c>
      <c r="AP75" s="119"/>
      <c r="AQ75" s="121"/>
      <c r="AS75" s="383"/>
      <c r="AT75" s="7"/>
      <c r="AV75" s="286"/>
      <c r="AW75" s="286"/>
    </row>
    <row r="76" spans="1:53" x14ac:dyDescent="0.25">
      <c r="B76">
        <v>3024003</v>
      </c>
      <c r="C76">
        <v>4003</v>
      </c>
      <c r="D76" t="s">
        <v>184</v>
      </c>
      <c r="H76" t="s">
        <v>185</v>
      </c>
      <c r="I76" t="s">
        <v>186</v>
      </c>
      <c r="J76" s="7">
        <f>IFERROR(_xlfn.XLOOKUP(H76,'APT 25-26'!D:D,'APT 25-26'!CQ:CQ),"")</f>
        <v>846492.19768525299</v>
      </c>
      <c r="K76" s="7">
        <f>SUMIFS(NurserySupplement!$W:$W,NurserySupplement!$M:$M,K$4,NurserySupplement!$B:$B,B76)</f>
        <v>0</v>
      </c>
      <c r="L76" s="7"/>
      <c r="M76" s="7">
        <f>SUMIFS(HNPlaces!$W:$W,HNPlaces!$M:$M,M$4,HNPlaces!$Q:$Q,'April Payment'!$H76)</f>
        <v>0</v>
      </c>
      <c r="N76" s="7">
        <f>SUMIFS(HNPlaces!$W:$W,HNPlaces!$M:$M,N$4,HNPlaces!$Q:$Q,'April Payment'!$H76)</f>
        <v>0</v>
      </c>
      <c r="O76" s="7">
        <f>SUMIFS(HNPlaces!$W:$W,HNPlaces!$M:$M,O$4,HNPlaces!$Q:$Q,'April Payment'!$H76)</f>
        <v>0</v>
      </c>
      <c r="P76" s="7">
        <f>SUMIFS(HNPlaces!$W:$W,HNPlaces!$M:$M,P$4,HNPlaces!$Q:$Q,'April Payment'!$H76)</f>
        <v>0</v>
      </c>
      <c r="Q76" s="7">
        <f>SUMIFS(HNPlaces!$W:$W,HNPlaces!$M:$M,Q$4,HNPlaces!$Q:$Q,'April Payment'!$H76)</f>
        <v>0</v>
      </c>
      <c r="R76" s="7">
        <f>SUMIFS(HNPlaces!$W:$W,HNPlaces!$M:$M,R$4,HNPlaces!$Q:$Q,'April Payment'!$H76)</f>
        <v>25846.153846153848</v>
      </c>
      <c r="S76" s="7">
        <f>SUMIFS(HNPlaces!$W:$W,HNPlaces!$M:$M,S$4,HNPlaces!$Q:$Q,'April Payment'!$H76)</f>
        <v>0</v>
      </c>
      <c r="T76" s="7">
        <f>SUMIFS(HNTopUp!$W:$W,HNTopUp!$M:$M,T$4,HNTopUp!B:B,'April Payment'!B76)</f>
        <v>0</v>
      </c>
      <c r="U76" s="7">
        <f>SUMIFS(HNTopUp!$W:$W,HNTopUp!$M:$M,U$4,HNTopUp!B:B,'April Payment'!B76)</f>
        <v>18014.153846153848</v>
      </c>
      <c r="V76" s="7">
        <f>SUMIFS(HNTopUp!$W:$W,HNTopUp!$M:$M,V$4,HNTopUp!$B:$B,'April Payment'!$B76)</f>
        <v>0</v>
      </c>
      <c r="W76" s="7">
        <f>SUMIFS(HNTopUp!$W:$W,HNTopUp!$M:$M,W$4,HNTopUp!$B:$B,'April Payment'!$B76)</f>
        <v>39438.461538461539</v>
      </c>
      <c r="X76" s="7">
        <f>SUMIFS(HNTopUp!$W:$W,HNTopUp!$M:$M,X$4,HNTopUp!$B:$B,'April Payment'!$B76)</f>
        <v>0</v>
      </c>
      <c r="Y76" s="7">
        <f>SUMIFS(HNTopUp!$W:$W,HNTopUp!$M:$M,Y$4,HNTopUp!$B:$B,'April Payment'!$B76)</f>
        <v>0</v>
      </c>
      <c r="Z76" s="7">
        <f>SUMIFS(HNTopUp!$W:$W,HNTopUp!$M:$M,Z$4,HNTopUp!$B:$B,'April Payment'!$B76)</f>
        <v>0</v>
      </c>
      <c r="AA76" s="7">
        <f>SUMIFS(POST16!$W:$W,POST16!$M:$M,AA$4,POST16!$Q:$Q,'April Payment'!$H76)</f>
        <v>0</v>
      </c>
      <c r="AB76" s="7">
        <f>SUMIFS(POST16!$W:$W,POST16!$M:$M,AB$4,POST16!$Q:$Q,'April Payment'!$H76)</f>
        <v>0</v>
      </c>
      <c r="AC76" s="7">
        <f>SUMIFS(POST16!$W:$W,POST16!$M:$M,AC$4,POST16!$Q:$Q,'April Payment'!$H76)</f>
        <v>0</v>
      </c>
      <c r="AD76" s="7">
        <f>SUMIFS(POST16!$W:$W,POST16!$M:$M,AD$4,POST16!$Q:$Q,'April Payment'!$H76)</f>
        <v>0</v>
      </c>
      <c r="AE76" s="7">
        <f>SUMIFS(POST16!$W:$W,POST16!$M:$M,AE$4,POST16!$Q:$Q,'April Payment'!$H76)</f>
        <v>0</v>
      </c>
      <c r="AF76" s="7">
        <f>SUMIFS(MISC!$W:$W,MISC!$M:$M,AF$4,MISC!$Q:$Q,H76)</f>
        <v>0</v>
      </c>
      <c r="AG76" s="7">
        <f>SUMIFS(MISC!$W:$W,MISC!$M:$M,AG$4,MISC!$Q:$Q,H76)</f>
        <v>0</v>
      </c>
      <c r="AH76" s="7">
        <f>SUMIFS(SMHL!$W:$W,SMHL!$M:$M,AH$4,SMHL!$Q:$Q,'April Payment'!$H76)</f>
        <v>0</v>
      </c>
      <c r="AI76" s="7">
        <f>SUMIFS(PPG!$W:$W,PPG!$M:$M,AI$4,PPG!$Q:$Q,'April Payment'!$H76)</f>
        <v>0</v>
      </c>
      <c r="AJ76" s="7">
        <f>SUMIFS(PPG!$W:$W,PPG!$M:$M,AJ$4,PPG!$Q:$Q,'April Payment'!$H76)</f>
        <v>79949</v>
      </c>
      <c r="AK76" s="5">
        <f t="shared" si="6"/>
        <v>1009739.9669160222</v>
      </c>
      <c r="AL76" s="119"/>
      <c r="AM76" s="364">
        <f t="shared" si="7"/>
        <v>1009739.9669160222</v>
      </c>
      <c r="AO76" s="119" t="s">
        <v>398</v>
      </c>
      <c r="AP76" s="119"/>
      <c r="AQ76" s="121"/>
      <c r="AS76" s="383"/>
      <c r="AT76" s="7"/>
      <c r="AV76" s="286"/>
      <c r="AW76" s="286"/>
    </row>
    <row r="77" spans="1:53" x14ac:dyDescent="0.25">
      <c r="B77">
        <v>3024004</v>
      </c>
      <c r="C77">
        <v>4004</v>
      </c>
      <c r="D77" t="s">
        <v>106</v>
      </c>
      <c r="H77" t="s">
        <v>107</v>
      </c>
      <c r="I77" t="s">
        <v>108</v>
      </c>
      <c r="J77" s="7">
        <f>IFERROR(_xlfn.XLOOKUP(H77,'APT 25-26'!D:D,'APT 25-26'!CQ:CQ),"")</f>
        <v>336853.88801995863</v>
      </c>
      <c r="K77" s="7">
        <f>SUMIFS(NurserySupplement!$W:$W,NurserySupplement!$M:$M,K$4,NurserySupplement!$B:$B,B77)</f>
        <v>0</v>
      </c>
      <c r="L77" s="7"/>
      <c r="M77" s="7">
        <f>SUMIFS(HNPlaces!$W:$W,HNPlaces!$M:$M,M$4,HNPlaces!$Q:$Q,'April Payment'!$H77)</f>
        <v>0</v>
      </c>
      <c r="N77" s="7">
        <f>SUMIFS(HNPlaces!$W:$W,HNPlaces!$M:$M,N$4,HNPlaces!$Q:$Q,'April Payment'!$H77)</f>
        <v>0</v>
      </c>
      <c r="O77" s="7">
        <f>SUMIFS(HNPlaces!$W:$W,HNPlaces!$M:$M,O$4,HNPlaces!$Q:$Q,'April Payment'!$H77)</f>
        <v>0</v>
      </c>
      <c r="P77" s="7">
        <f>SUMIFS(HNPlaces!$W:$W,HNPlaces!$M:$M,P$4,HNPlaces!$Q:$Q,'April Payment'!$H77)</f>
        <v>0</v>
      </c>
      <c r="Q77" s="7">
        <f>SUMIFS(HNPlaces!$W:$W,HNPlaces!$M:$M,Q$4,HNPlaces!$Q:$Q,'April Payment'!$H77)</f>
        <v>0</v>
      </c>
      <c r="R77" s="7">
        <f>SUMIFS(HNPlaces!$W:$W,HNPlaces!$M:$M,R$4,HNPlaces!$Q:$Q,'April Payment'!$H77)</f>
        <v>0</v>
      </c>
      <c r="S77" s="7">
        <f>SUMIFS(HNPlaces!$W:$W,HNPlaces!$M:$M,S$4,HNPlaces!$Q:$Q,'April Payment'!$H77)</f>
        <v>0</v>
      </c>
      <c r="T77" s="7">
        <f>SUMIFS(HNTopUp!$W:$W,HNTopUp!$M:$M,T$4,HNTopUp!B:B,'April Payment'!B77)</f>
        <v>0</v>
      </c>
      <c r="U77" s="7">
        <f>SUMIFS(HNTopUp!$W:$W,HNTopUp!$M:$M,U$4,HNTopUp!B:B,'April Payment'!B77)</f>
        <v>19053.23076923077</v>
      </c>
      <c r="V77" s="7">
        <f>SUMIFS(HNTopUp!$W:$W,HNTopUp!$M:$M,V$4,HNTopUp!$B:$B,'April Payment'!$B77)</f>
        <v>0</v>
      </c>
      <c r="W77" s="7">
        <f>SUMIFS(HNTopUp!$W:$W,HNTopUp!$M:$M,W$4,HNTopUp!$B:$B,'April Payment'!$B77)</f>
        <v>0</v>
      </c>
      <c r="X77" s="7">
        <f>SUMIFS(HNTopUp!$W:$W,HNTopUp!$M:$M,X$4,HNTopUp!$B:$B,'April Payment'!$B77)</f>
        <v>0</v>
      </c>
      <c r="Y77" s="7">
        <f>SUMIFS(HNTopUp!$W:$W,HNTopUp!$M:$M,Y$4,HNTopUp!$B:$B,'April Payment'!$B77)</f>
        <v>0</v>
      </c>
      <c r="Z77" s="7">
        <f>SUMIFS(HNTopUp!$W:$W,HNTopUp!$M:$M,Z$4,HNTopUp!$B:$B,'April Payment'!$B77)</f>
        <v>0</v>
      </c>
      <c r="AA77" s="7">
        <f>SUMIFS(POST16!$W:$W,POST16!$M:$M,AA$4,POST16!$Q:$Q,'April Payment'!$H77)</f>
        <v>35342.666666666664</v>
      </c>
      <c r="AB77" s="7">
        <f>SUMIFS(POST16!$W:$W,POST16!$M:$M,AB$4,POST16!$Q:$Q,'April Payment'!$H77)</f>
        <v>41.666666666666664</v>
      </c>
      <c r="AC77" s="7">
        <f>SUMIFS(POST16!$W:$W,POST16!$M:$M,AC$4,POST16!$Q:$Q,'April Payment'!$H77)</f>
        <v>0</v>
      </c>
      <c r="AD77" s="7">
        <f>SUMIFS(POST16!$W:$W,POST16!$M:$M,AD$4,POST16!$Q:$Q,'April Payment'!$H77)</f>
        <v>1000</v>
      </c>
      <c r="AE77" s="7">
        <f>SUMIFS(POST16!$W:$W,POST16!$M:$M,AE$4,POST16!$Q:$Q,'April Payment'!$H77)</f>
        <v>0</v>
      </c>
      <c r="AF77" s="7">
        <f>SUMIFS(MISC!$W:$W,MISC!$M:$M,AF$4,MISC!$Q:$Q,H77)</f>
        <v>0</v>
      </c>
      <c r="AG77" s="7">
        <f>SUMIFS(MISC!$W:$W,MISC!$M:$M,AG$4,MISC!$Q:$Q,H77)</f>
        <v>0</v>
      </c>
      <c r="AH77" s="7">
        <f>SUMIFS(SMHL!$W:$W,SMHL!$M:$M,AH$4,SMHL!$Q:$Q,'April Payment'!$H77)</f>
        <v>0</v>
      </c>
      <c r="AI77" s="7">
        <f>SUMIFS(PPG!$W:$W,PPG!$M:$M,AI$4,PPG!$Q:$Q,'April Payment'!$H77)</f>
        <v>0</v>
      </c>
      <c r="AJ77" s="7">
        <f>SUMIFS(PPG!$W:$W,PPG!$M:$M,AJ$4,PPG!$Q:$Q,'April Payment'!$H77)</f>
        <v>2625</v>
      </c>
      <c r="AK77" s="5">
        <f t="shared" si="6"/>
        <v>394916.45212252275</v>
      </c>
      <c r="AL77" s="119"/>
      <c r="AM77" s="364">
        <f t="shared" si="7"/>
        <v>394916.45212252275</v>
      </c>
      <c r="AO77" s="119" t="s">
        <v>398</v>
      </c>
      <c r="AP77" s="119"/>
      <c r="AQ77" s="121"/>
      <c r="AS77" s="383"/>
      <c r="AT77" s="7"/>
      <c r="AV77" s="286"/>
      <c r="AW77" s="286"/>
    </row>
    <row r="78" spans="1:53" x14ac:dyDescent="0.25">
      <c r="B78">
        <v>3025404</v>
      </c>
      <c r="C78">
        <v>5404</v>
      </c>
      <c r="D78" t="s">
        <v>118</v>
      </c>
      <c r="H78" t="s">
        <v>119</v>
      </c>
      <c r="I78" t="s">
        <v>120</v>
      </c>
      <c r="J78" s="7">
        <f>IFERROR(_xlfn.XLOOKUP(H78,'APT 25-26'!D:D,'APT 25-26'!CQ:CQ),"")</f>
        <v>684950.09352307697</v>
      </c>
      <c r="K78" s="7">
        <f>SUMIFS(NurserySupplement!$W:$W,NurserySupplement!$M:$M,K$4,NurserySupplement!$B:$B,B78)</f>
        <v>0</v>
      </c>
      <c r="L78" s="7"/>
      <c r="M78" s="7">
        <f>SUMIFS(HNPlaces!$W:$W,HNPlaces!$M:$M,M$4,HNPlaces!$Q:$Q,'April Payment'!$H78)</f>
        <v>0</v>
      </c>
      <c r="N78" s="7">
        <f>SUMIFS(HNPlaces!$W:$W,HNPlaces!$M:$M,N$4,HNPlaces!$Q:$Q,'April Payment'!$H78)</f>
        <v>0</v>
      </c>
      <c r="O78" s="7">
        <f>SUMIFS(HNPlaces!$W:$W,HNPlaces!$M:$M,O$4,HNPlaces!$Q:$Q,'April Payment'!$H78)</f>
        <v>0</v>
      </c>
      <c r="P78" s="7">
        <f>SUMIFS(HNPlaces!$W:$W,HNPlaces!$M:$M,P$4,HNPlaces!$Q:$Q,'April Payment'!$H78)</f>
        <v>0</v>
      </c>
      <c r="Q78" s="7">
        <f>SUMIFS(HNPlaces!$W:$W,HNPlaces!$M:$M,Q$4,HNPlaces!$Q:$Q,'April Payment'!$H78)</f>
        <v>0</v>
      </c>
      <c r="R78" s="7">
        <f>SUMIFS(HNPlaces!$W:$W,HNPlaces!$M:$M,R$4,HNPlaces!$Q:$Q,'April Payment'!$H78)</f>
        <v>0</v>
      </c>
      <c r="S78" s="7">
        <f>SUMIFS(HNPlaces!$W:$W,HNPlaces!$M:$M,S$4,HNPlaces!$Q:$Q,'April Payment'!$H78)</f>
        <v>0</v>
      </c>
      <c r="T78" s="7">
        <f>SUMIFS(HNTopUp!$W:$W,HNTopUp!$M:$M,T$4,HNTopUp!B:B,'April Payment'!B78)</f>
        <v>0</v>
      </c>
      <c r="U78" s="7">
        <f>SUMIFS(HNTopUp!$W:$W,HNTopUp!$M:$M,U$4,HNTopUp!B:B,'April Payment'!B78)</f>
        <v>4624.4615384615381</v>
      </c>
      <c r="V78" s="7">
        <f>SUMIFS(HNTopUp!$W:$W,HNTopUp!$M:$M,V$4,HNTopUp!$B:$B,'April Payment'!$B78)</f>
        <v>0</v>
      </c>
      <c r="W78" s="7">
        <f>SUMIFS(HNTopUp!$W:$W,HNTopUp!$M:$M,W$4,HNTopUp!$B:$B,'April Payment'!$B78)</f>
        <v>0</v>
      </c>
      <c r="X78" s="7">
        <f>SUMIFS(HNTopUp!$W:$W,HNTopUp!$M:$M,X$4,HNTopUp!$B:$B,'April Payment'!$B78)</f>
        <v>0</v>
      </c>
      <c r="Y78" s="7">
        <f>SUMIFS(HNTopUp!$W:$W,HNTopUp!$M:$M,Y$4,HNTopUp!$B:$B,'April Payment'!$B78)</f>
        <v>0</v>
      </c>
      <c r="Z78" s="7">
        <f>SUMIFS(HNTopUp!$W:$W,HNTopUp!$M:$M,Z$4,HNTopUp!$B:$B,'April Payment'!$B78)</f>
        <v>0</v>
      </c>
      <c r="AA78" s="7">
        <f>SUMIFS(POST16!$W:$W,POST16!$M:$M,AA$4,POST16!$Q:$Q,'April Payment'!$H78)</f>
        <v>106128.5</v>
      </c>
      <c r="AB78" s="7">
        <f>SUMIFS(POST16!$W:$W,POST16!$M:$M,AB$4,POST16!$Q:$Q,'April Payment'!$H78)</f>
        <v>1301.25</v>
      </c>
      <c r="AC78" s="7">
        <f>SUMIFS(POST16!$W:$W,POST16!$M:$M,AC$4,POST16!$Q:$Q,'April Payment'!$H78)</f>
        <v>5550</v>
      </c>
      <c r="AD78" s="7">
        <f>SUMIFS(POST16!$W:$W,POST16!$M:$M,AD$4,POST16!$Q:$Q,'April Payment'!$H78)</f>
        <v>7750</v>
      </c>
      <c r="AE78" s="7">
        <f>SUMIFS(POST16!$W:$W,POST16!$M:$M,AE$4,POST16!$Q:$Q,'April Payment'!$H78)</f>
        <v>0</v>
      </c>
      <c r="AF78" s="7">
        <f>SUMIFS(MISC!$W:$W,MISC!$M:$M,AF$4,MISC!$Q:$Q,H78)</f>
        <v>0</v>
      </c>
      <c r="AG78" s="7">
        <f>SUMIFS(MISC!$W:$W,MISC!$M:$M,AG$4,MISC!$Q:$Q,H78)</f>
        <v>0</v>
      </c>
      <c r="AH78" s="7">
        <f>SUMIFS(SMHL!$W:$W,SMHL!$M:$M,AH$4,SMHL!$Q:$Q,'April Payment'!$H78)</f>
        <v>0</v>
      </c>
      <c r="AI78" s="7">
        <f>SUMIFS(PPG!$W:$W,PPG!$M:$M,AI$4,PPG!$Q:$Q,'April Payment'!$H78)</f>
        <v>0</v>
      </c>
      <c r="AJ78" s="7">
        <f>SUMIFS(PPG!$W:$W,PPG!$M:$M,AJ$4,PPG!$Q:$Q,'April Payment'!$H78)</f>
        <v>20469</v>
      </c>
      <c r="AK78" s="5">
        <f t="shared" si="6"/>
        <v>830773.30506153847</v>
      </c>
      <c r="AL78" s="119"/>
      <c r="AM78" s="364">
        <f t="shared" si="7"/>
        <v>830773.30506153847</v>
      </c>
      <c r="AO78" s="119" t="s">
        <v>398</v>
      </c>
      <c r="AP78" s="119"/>
      <c r="AQ78" s="121"/>
      <c r="AS78" s="383"/>
      <c r="AT78" s="7"/>
      <c r="AV78" s="286"/>
      <c r="AW78" s="286"/>
    </row>
    <row r="79" spans="1:53" x14ac:dyDescent="0.25">
      <c r="B79">
        <v>3025405</v>
      </c>
      <c r="C79">
        <v>5405</v>
      </c>
      <c r="D79" t="s">
        <v>220</v>
      </c>
      <c r="H79" t="s">
        <v>221</v>
      </c>
      <c r="I79" t="s">
        <v>222</v>
      </c>
      <c r="J79" s="7">
        <f>IFERROR(_xlfn.XLOOKUP(H79,'APT 25-26'!D:D,'APT 25-26'!CQ:CQ),"")</f>
        <v>982899.21904260165</v>
      </c>
      <c r="K79" s="7">
        <f>SUMIFS(NurserySupplement!$W:$W,NurserySupplement!$M:$M,K$4,NurserySupplement!$B:$B,B79)</f>
        <v>0</v>
      </c>
      <c r="L79" s="7"/>
      <c r="M79" s="7">
        <f>SUMIFS(HNPlaces!$W:$W,HNPlaces!$M:$M,M$4,HNPlaces!$Q:$Q,'April Payment'!$H79)</f>
        <v>0</v>
      </c>
      <c r="N79" s="7">
        <f>SUMIFS(HNPlaces!$W:$W,HNPlaces!$M:$M,N$4,HNPlaces!$Q:$Q,'April Payment'!$H79)</f>
        <v>0</v>
      </c>
      <c r="O79" s="7">
        <f>SUMIFS(HNPlaces!$W:$W,HNPlaces!$M:$M,O$4,HNPlaces!$Q:$Q,'April Payment'!$H79)</f>
        <v>0</v>
      </c>
      <c r="P79" s="7">
        <f>SUMIFS(HNPlaces!$W:$W,HNPlaces!$M:$M,P$4,HNPlaces!$Q:$Q,'April Payment'!$H79)</f>
        <v>0</v>
      </c>
      <c r="Q79" s="7">
        <f>SUMIFS(HNPlaces!$W:$W,HNPlaces!$M:$M,Q$4,HNPlaces!$Q:$Q,'April Payment'!$H79)</f>
        <v>0</v>
      </c>
      <c r="R79" s="7">
        <f>SUMIFS(HNPlaces!$W:$W,HNPlaces!$M:$M,R$4,HNPlaces!$Q:$Q,'April Payment'!$H79)</f>
        <v>0</v>
      </c>
      <c r="S79" s="7">
        <f>SUMIFS(HNPlaces!$W:$W,HNPlaces!$M:$M,S$4,HNPlaces!$Q:$Q,'April Payment'!$H79)</f>
        <v>0</v>
      </c>
      <c r="T79" s="7">
        <f>SUMIFS(HNTopUp!$W:$W,HNTopUp!$M:$M,T$4,HNTopUp!B:B,'April Payment'!B79)</f>
        <v>0</v>
      </c>
      <c r="U79" s="7">
        <f>SUMIFS(HNTopUp!$W:$W,HNTopUp!$M:$M,U$4,HNTopUp!B:B,'April Payment'!B79)</f>
        <v>32157.076923076922</v>
      </c>
      <c r="V79" s="7">
        <f>SUMIFS(HNTopUp!$W:$W,HNTopUp!$M:$M,V$4,HNTopUp!$B:$B,'April Payment'!$B79)</f>
        <v>0</v>
      </c>
      <c r="W79" s="7">
        <f>SUMIFS(HNTopUp!$W:$W,HNTopUp!$M:$M,W$4,HNTopUp!$B:$B,'April Payment'!$B79)</f>
        <v>0</v>
      </c>
      <c r="X79" s="7">
        <f>SUMIFS(HNTopUp!$W:$W,HNTopUp!$M:$M,X$4,HNTopUp!$B:$B,'April Payment'!$B79)</f>
        <v>0</v>
      </c>
      <c r="Y79" s="7">
        <f>SUMIFS(HNTopUp!$W:$W,HNTopUp!$M:$M,Y$4,HNTopUp!$B:$B,'April Payment'!$B79)</f>
        <v>0</v>
      </c>
      <c r="Z79" s="7">
        <f>SUMIFS(HNTopUp!$W:$W,HNTopUp!$M:$M,Z$4,HNTopUp!$B:$B,'April Payment'!$B79)</f>
        <v>0</v>
      </c>
      <c r="AA79" s="7">
        <f>SUMIFS(POST16!$W:$W,POST16!$M:$M,AA$4,POST16!$Q:$Q,'April Payment'!$H79)</f>
        <v>146548.58333333331</v>
      </c>
      <c r="AB79" s="7">
        <f>SUMIFS(POST16!$W:$W,POST16!$M:$M,AB$4,POST16!$Q:$Q,'April Payment'!$H79)</f>
        <v>1193.3333333333333</v>
      </c>
      <c r="AC79" s="7">
        <f>SUMIFS(POST16!$W:$W,POST16!$M:$M,AC$4,POST16!$Q:$Q,'April Payment'!$H79)</f>
        <v>375</v>
      </c>
      <c r="AD79" s="7">
        <f>SUMIFS(POST16!$W:$W,POST16!$M:$M,AD$4,POST16!$Q:$Q,'April Payment'!$H79)</f>
        <v>3800</v>
      </c>
      <c r="AE79" s="7">
        <f>SUMIFS(POST16!$W:$W,POST16!$M:$M,AE$4,POST16!$Q:$Q,'April Payment'!$H79)</f>
        <v>0</v>
      </c>
      <c r="AF79" s="7">
        <f>SUMIFS(MISC!$W:$W,MISC!$M:$M,AF$4,MISC!$Q:$Q,H79)</f>
        <v>0</v>
      </c>
      <c r="AG79" s="7">
        <f>SUMIFS(MISC!$W:$W,MISC!$M:$M,AG$4,MISC!$Q:$Q,H79)</f>
        <v>0</v>
      </c>
      <c r="AH79" s="7">
        <f>SUMIFS(SMHL!$W:$W,SMHL!$M:$M,AH$4,SMHL!$Q:$Q,'April Payment'!$H79)</f>
        <v>0</v>
      </c>
      <c r="AI79" s="7">
        <f>SUMIFS(PPG!$W:$W,PPG!$M:$M,AI$4,PPG!$Q:$Q,'April Payment'!$H79)</f>
        <v>0</v>
      </c>
      <c r="AJ79" s="7">
        <f>SUMIFS(PPG!$W:$W,PPG!$M:$M,AJ$4,PPG!$Q:$Q,'April Payment'!$H79)</f>
        <v>38525</v>
      </c>
      <c r="AK79" s="5">
        <f t="shared" si="6"/>
        <v>1205498.212632345</v>
      </c>
      <c r="AL79" s="119"/>
      <c r="AM79" s="364">
        <f t="shared" si="7"/>
        <v>1205498.212632345</v>
      </c>
      <c r="AO79" s="119" t="s">
        <v>398</v>
      </c>
      <c r="AP79" s="119"/>
      <c r="AQ79" s="121"/>
      <c r="AS79" s="383"/>
      <c r="AT79" s="7"/>
      <c r="AV79" s="286"/>
      <c r="AW79" s="286"/>
    </row>
    <row r="80" spans="1:53" x14ac:dyDescent="0.25">
      <c r="B80">
        <v>3025407</v>
      </c>
      <c r="C80">
        <v>5407</v>
      </c>
      <c r="D80" t="s">
        <v>55</v>
      </c>
      <c r="H80" t="s">
        <v>56</v>
      </c>
      <c r="I80" t="s">
        <v>57</v>
      </c>
      <c r="J80" s="7">
        <f>IFERROR(_xlfn.XLOOKUP(H80,'APT 25-26'!D:D,'APT 25-26'!CQ:CQ),"")</f>
        <v>1286965.1136320457</v>
      </c>
      <c r="K80" s="7">
        <f>SUMIFS(NurserySupplement!$W:$W,NurserySupplement!$M:$M,K$4,NurserySupplement!$B:$B,B80)</f>
        <v>0</v>
      </c>
      <c r="L80" s="7"/>
      <c r="M80" s="7">
        <f>SUMIFS(HNPlaces!$W:$W,HNPlaces!$M:$M,M$4,HNPlaces!$Q:$Q,'April Payment'!$H80)</f>
        <v>0</v>
      </c>
      <c r="N80" s="7">
        <f>SUMIFS(HNPlaces!$W:$W,HNPlaces!$M:$M,N$4,HNPlaces!$Q:$Q,'April Payment'!$H80)</f>
        <v>0</v>
      </c>
      <c r="O80" s="7">
        <f>SUMIFS(HNPlaces!$W:$W,HNPlaces!$M:$M,O$4,HNPlaces!$Q:$Q,'April Payment'!$H80)</f>
        <v>0</v>
      </c>
      <c r="P80" s="7">
        <f>SUMIFS(HNPlaces!$W:$W,HNPlaces!$M:$M,P$4,HNPlaces!$Q:$Q,'April Payment'!$H80)</f>
        <v>0</v>
      </c>
      <c r="Q80" s="7">
        <f>SUMIFS(HNPlaces!$W:$W,HNPlaces!$M:$M,Q$4,HNPlaces!$Q:$Q,'April Payment'!$H80)</f>
        <v>0</v>
      </c>
      <c r="R80" s="7">
        <f>SUMIFS(HNPlaces!$W:$W,HNPlaces!$M:$M,R$4,HNPlaces!$Q:$Q,'April Payment'!$H80)</f>
        <v>0</v>
      </c>
      <c r="S80" s="7">
        <f>SUMIFS(HNPlaces!$W:$W,HNPlaces!$M:$M,S$4,HNPlaces!$Q:$Q,'April Payment'!$H80)</f>
        <v>0</v>
      </c>
      <c r="T80" s="7">
        <f>SUMIFS(HNTopUp!$W:$W,HNTopUp!$M:$M,T$4,HNTopUp!B:B,'April Payment'!B80)</f>
        <v>0</v>
      </c>
      <c r="U80" s="7">
        <f>SUMIFS(HNTopUp!$W:$W,HNTopUp!$M:$M,U$4,HNTopUp!B:B,'April Payment'!B80)</f>
        <v>36106.153846153844</v>
      </c>
      <c r="V80" s="7">
        <f>SUMIFS(HNTopUp!$W:$W,HNTopUp!$M:$M,V$4,HNTopUp!$B:$B,'April Payment'!$B80)</f>
        <v>0</v>
      </c>
      <c r="W80" s="7">
        <f>SUMIFS(HNTopUp!$W:$W,HNTopUp!$M:$M,W$4,HNTopUp!$B:$B,'April Payment'!$B80)</f>
        <v>0</v>
      </c>
      <c r="X80" s="7">
        <f>SUMIFS(HNTopUp!$W:$W,HNTopUp!$M:$M,X$4,HNTopUp!$B:$B,'April Payment'!$B80)</f>
        <v>0</v>
      </c>
      <c r="Y80" s="7">
        <f>SUMIFS(HNTopUp!$W:$W,HNTopUp!$M:$M,Y$4,HNTopUp!$B:$B,'April Payment'!$B80)</f>
        <v>0</v>
      </c>
      <c r="Z80" s="7">
        <f>SUMIFS(HNTopUp!$W:$W,HNTopUp!$M:$M,Z$4,HNTopUp!$B:$B,'April Payment'!$B80)</f>
        <v>0</v>
      </c>
      <c r="AA80" s="7">
        <f>SUMIFS(POST16!$W:$W,POST16!$M:$M,AA$4,POST16!$Q:$Q,'April Payment'!$H80)</f>
        <v>84720.5</v>
      </c>
      <c r="AB80" s="7">
        <f>SUMIFS(POST16!$W:$W,POST16!$M:$M,AB$4,POST16!$Q:$Q,'April Payment'!$H80)</f>
        <v>1065.6666666666665</v>
      </c>
      <c r="AC80" s="7">
        <f>SUMIFS(POST16!$W:$W,POST16!$M:$M,AC$4,POST16!$Q:$Q,'April Payment'!$H80)</f>
        <v>0</v>
      </c>
      <c r="AD80" s="7">
        <f>SUMIFS(POST16!$W:$W,POST16!$M:$M,AD$4,POST16!$Q:$Q,'April Payment'!$H80)</f>
        <v>3250</v>
      </c>
      <c r="AE80" s="7">
        <f>SUMIFS(POST16!$W:$W,POST16!$M:$M,AE$4,POST16!$Q:$Q,'April Payment'!$H80)</f>
        <v>0</v>
      </c>
      <c r="AF80" s="7">
        <f>SUMIFS(MISC!$W:$W,MISC!$M:$M,AF$4,MISC!$Q:$Q,H80)</f>
        <v>0</v>
      </c>
      <c r="AG80" s="7">
        <f>SUMIFS(MISC!$W:$W,MISC!$M:$M,AG$4,MISC!$Q:$Q,H80)</f>
        <v>0</v>
      </c>
      <c r="AH80" s="7">
        <f>SUMIFS(SMHL!$W:$W,SMHL!$M:$M,AH$4,SMHL!$Q:$Q,'April Payment'!$H80)</f>
        <v>0</v>
      </c>
      <c r="AI80" s="7">
        <f>SUMIFS(PPG!$W:$W,PPG!$M:$M,AI$4,PPG!$Q:$Q,'April Payment'!$H80)</f>
        <v>0</v>
      </c>
      <c r="AJ80" s="7">
        <f>SUMIFS(PPG!$W:$W,PPG!$M:$M,AJ$4,PPG!$Q:$Q,'April Payment'!$H80)</f>
        <v>84525</v>
      </c>
      <c r="AK80" s="5">
        <f t="shared" si="6"/>
        <v>1496632.4341448662</v>
      </c>
      <c r="AL80" s="119"/>
      <c r="AM80" s="364">
        <f t="shared" si="7"/>
        <v>1496632.4341448662</v>
      </c>
      <c r="AO80" s="119" t="s">
        <v>398</v>
      </c>
      <c r="AP80" s="119"/>
      <c r="AQ80" s="121"/>
      <c r="AS80" s="383"/>
      <c r="AT80" s="7"/>
      <c r="AV80" s="286"/>
      <c r="AW80" s="286"/>
    </row>
    <row r="81" spans="2:49" x14ac:dyDescent="0.25">
      <c r="B81">
        <v>3025427</v>
      </c>
      <c r="C81">
        <v>5427</v>
      </c>
      <c r="D81" t="s">
        <v>169</v>
      </c>
      <c r="H81" t="s">
        <v>170</v>
      </c>
      <c r="I81" t="s">
        <v>171</v>
      </c>
      <c r="J81" s="7">
        <f>IFERROR(_xlfn.XLOOKUP(H81,'APT 25-26'!D:D,'APT 25-26'!CQ:CQ),"")</f>
        <v>1165533.1295730653</v>
      </c>
      <c r="K81" s="7">
        <f>SUMIFS(NurserySupplement!$W:$W,NurserySupplement!$M:$M,K$4,NurserySupplement!$B:$B,B81)</f>
        <v>0</v>
      </c>
      <c r="L81" s="7"/>
      <c r="M81" s="7">
        <f>SUMIFS(HNPlaces!$W:$W,HNPlaces!$M:$M,M$4,HNPlaces!$Q:$Q,'April Payment'!$H81)</f>
        <v>0</v>
      </c>
      <c r="N81" s="7">
        <f>SUMIFS(HNPlaces!$W:$W,HNPlaces!$M:$M,N$4,HNPlaces!$Q:$Q,'April Payment'!$H81)</f>
        <v>0</v>
      </c>
      <c r="O81" s="7">
        <f>SUMIFS(HNPlaces!$W:$W,HNPlaces!$M:$M,O$4,HNPlaces!$Q:$Q,'April Payment'!$H81)</f>
        <v>0</v>
      </c>
      <c r="P81" s="7">
        <f>SUMIFS(HNPlaces!$W:$W,HNPlaces!$M:$M,P$4,HNPlaces!$Q:$Q,'April Payment'!$H81)</f>
        <v>0</v>
      </c>
      <c r="Q81" s="7">
        <f>SUMIFS(HNPlaces!$W:$W,HNPlaces!$M:$M,Q$4,HNPlaces!$Q:$Q,'April Payment'!$H81)</f>
        <v>0</v>
      </c>
      <c r="R81" s="7">
        <f>SUMIFS(HNPlaces!$W:$W,HNPlaces!$M:$M,R$4,HNPlaces!$Q:$Q,'April Payment'!$H81)</f>
        <v>47076.923076923078</v>
      </c>
      <c r="S81" s="7">
        <f>SUMIFS(HNPlaces!$W:$W,HNPlaces!$M:$M,S$4,HNPlaces!$Q:$Q,'April Payment'!$H81)</f>
        <v>0</v>
      </c>
      <c r="T81" s="7">
        <f>SUMIFS(HNTopUp!$W:$W,HNTopUp!$M:$M,T$4,HNTopUp!B:B,'April Payment'!B81)</f>
        <v>0</v>
      </c>
      <c r="U81" s="7">
        <f>SUMIFS(HNTopUp!$W:$W,HNTopUp!$M:$M,U$4,HNTopUp!B:B,'April Payment'!B81)</f>
        <v>44025.448717948711</v>
      </c>
      <c r="V81" s="7">
        <f>SUMIFS(HNTopUp!$W:$W,HNTopUp!$M:$M,V$4,HNTopUp!$B:$B,'April Payment'!$B81)</f>
        <v>0</v>
      </c>
      <c r="W81" s="7">
        <f>SUMIFS(HNTopUp!$W:$W,HNTopUp!$M:$M,W$4,HNTopUp!$B:$B,'April Payment'!$B81)</f>
        <v>152678.32692307694</v>
      </c>
      <c r="X81" s="7">
        <f>SUMIFS(HNTopUp!$W:$W,HNTopUp!$M:$M,X$4,HNTopUp!$B:$B,'April Payment'!$B81)</f>
        <v>0</v>
      </c>
      <c r="Y81" s="7">
        <f>SUMIFS(HNTopUp!$W:$W,HNTopUp!$M:$M,Y$4,HNTopUp!$B:$B,'April Payment'!$B81)</f>
        <v>0</v>
      </c>
      <c r="Z81" s="7">
        <f>SUMIFS(HNTopUp!$W:$W,HNTopUp!$M:$M,Z$4,HNTopUp!$B:$B,'April Payment'!$B81)</f>
        <v>0</v>
      </c>
      <c r="AA81" s="7">
        <f>SUMIFS(POST16!$W:$W,POST16!$M:$M,AA$4,POST16!$Q:$Q,'April Payment'!$H81)</f>
        <v>158247</v>
      </c>
      <c r="AB81" s="7">
        <f>SUMIFS(POST16!$W:$W,POST16!$M:$M,AB$4,POST16!$Q:$Q,'April Payment'!$H81)</f>
        <v>967.33333333333326</v>
      </c>
      <c r="AC81" s="7">
        <f>SUMIFS(POST16!$W:$W,POST16!$M:$M,AC$4,POST16!$Q:$Q,'April Payment'!$H81)</f>
        <v>375</v>
      </c>
      <c r="AD81" s="7">
        <f>SUMIFS(POST16!$W:$W,POST16!$M:$M,AD$4,POST16!$Q:$Q,'April Payment'!$H81)</f>
        <v>4000</v>
      </c>
      <c r="AE81" s="7">
        <f>SUMIFS(POST16!$W:$W,POST16!$M:$M,AE$4,POST16!$Q:$Q,'April Payment'!$H81)</f>
        <v>0</v>
      </c>
      <c r="AF81" s="7">
        <f>SUMIFS(MISC!$W:$W,MISC!$M:$M,AF$4,MISC!$Q:$Q,H81)</f>
        <v>0</v>
      </c>
      <c r="AG81" s="7">
        <f>SUMIFS(MISC!$W:$W,MISC!$M:$M,AG$4,MISC!$Q:$Q,H81)</f>
        <v>0</v>
      </c>
      <c r="AH81" s="7">
        <f>SUMIFS(SMHL!$W:$W,SMHL!$M:$M,AH$4,SMHL!$Q:$Q,'April Payment'!$H81)</f>
        <v>0</v>
      </c>
      <c r="AI81" s="7">
        <f>SUMIFS(PPG!$W:$W,PPG!$M:$M,AI$4,PPG!$Q:$Q,'April Payment'!$H81)</f>
        <v>0</v>
      </c>
      <c r="AJ81" s="7">
        <f>SUMIFS(PPG!$W:$W,PPG!$M:$M,AJ$4,PPG!$Q:$Q,'April Payment'!$H81)</f>
        <v>15814</v>
      </c>
      <c r="AK81" s="5">
        <f t="shared" si="6"/>
        <v>1588717.1616243473</v>
      </c>
      <c r="AL81" s="119"/>
      <c r="AM81" s="364">
        <f t="shared" si="7"/>
        <v>1588717.1616243473</v>
      </c>
      <c r="AO81" s="119" t="s">
        <v>398</v>
      </c>
      <c r="AP81" s="119"/>
      <c r="AQ81" s="121"/>
      <c r="AS81" s="383"/>
      <c r="AT81" s="7"/>
      <c r="AV81" s="286"/>
      <c r="AW81" s="286"/>
    </row>
    <row r="82" spans="2:49" x14ac:dyDescent="0.25">
      <c r="B82">
        <v>3023521</v>
      </c>
      <c r="C82">
        <v>3521</v>
      </c>
      <c r="D82" t="s">
        <v>190</v>
      </c>
      <c r="H82" t="s">
        <v>191</v>
      </c>
      <c r="I82" t="s">
        <v>192</v>
      </c>
      <c r="J82" s="7">
        <f>IFERROR(_xlfn.XLOOKUP(H82,'APT 25-26'!D:D,'APT 25-26'!CQ:CQ),"")</f>
        <v>0</v>
      </c>
      <c r="K82" s="7">
        <f>SUMIFS(NurserySupplement!$W:$W,NurserySupplement!$M:$M,K$4,NurserySupplement!$B:$B,B82)</f>
        <v>0</v>
      </c>
      <c r="M82" s="7">
        <f>SUMIFS(HNPlaces!$W:$W,HNPlaces!$M:$M,M$4,HNPlaces!$Q:$Q,'April Payment'!$H82)</f>
        <v>0</v>
      </c>
      <c r="N82" s="7">
        <f>SUMIFS(HNPlaces!$W:$W,HNPlaces!$M:$M,N$4,HNPlaces!$Q:$Q,'April Payment'!$H82)</f>
        <v>0</v>
      </c>
      <c r="O82" s="7">
        <f>SUMIFS(HNPlaces!$W:$W,HNPlaces!$M:$M,O$4,HNPlaces!$Q:$Q,'April Payment'!$H82)</f>
        <v>0</v>
      </c>
      <c r="P82" s="7">
        <f>SUMIFS(HNPlaces!$W:$W,HNPlaces!$M:$M,P$4,HNPlaces!$Q:$Q,'April Payment'!$H82)</f>
        <v>0</v>
      </c>
      <c r="Q82" s="7">
        <f>SUMIFS(HNPlaces!$W:$W,HNPlaces!$M:$M,Q$4,HNPlaces!$Q:$Q,'April Payment'!$H82)</f>
        <v>0</v>
      </c>
      <c r="R82" s="7">
        <f>SUMIFS(HNPlaces!$W:$W,HNPlaces!$M:$M,R$4,HNPlaces!$Q:$Q,'April Payment'!$H82)</f>
        <v>0</v>
      </c>
      <c r="S82" s="7">
        <f>SUMIFS(HNPlaces!$W:$W,HNPlaces!$M:$M,S$4,HNPlaces!$Q:$Q,'April Payment'!$H82)</f>
        <v>0</v>
      </c>
      <c r="T82" s="7">
        <f>SUMIFS(HNTopUp!$W:$W,HNTopUp!$M:$M,T$4,HNTopUp!B:B,'April Payment'!B82)</f>
        <v>0</v>
      </c>
      <c r="U82" s="7">
        <f>SUMIFS(HNTopUp!$W:$W,HNTopUp!$M:$M,U$4,HNTopUp!B:B,'April Payment'!B82)</f>
        <v>75713.076923076922</v>
      </c>
      <c r="V82" s="7">
        <f>SUMIFS(HNTopUp!$W:$W,HNTopUp!$M:$M,V$4,HNTopUp!$B:$B,'April Payment'!$B82)</f>
        <v>0</v>
      </c>
      <c r="W82" s="7">
        <f>SUMIFS(HNTopUp!$W:$W,HNTopUp!$M:$M,W$4,HNTopUp!$B:$B,'April Payment'!$B82)</f>
        <v>0</v>
      </c>
      <c r="X82" s="7">
        <f>SUMIFS(HNTopUp!$W:$W,HNTopUp!$M:$M,X$4,HNTopUp!$B:$B,'April Payment'!$B82)</f>
        <v>0</v>
      </c>
      <c r="Y82" s="7">
        <f>SUMIFS(HNTopUp!$W:$W,HNTopUp!$M:$M,Y$4,HNTopUp!$B:$B,'April Payment'!$B82)</f>
        <v>0</v>
      </c>
      <c r="Z82" s="7">
        <f>SUMIFS(HNTopUp!$W:$W,HNTopUp!$M:$M,Z$4,HNTopUp!$B:$B,'April Payment'!$B82)</f>
        <v>0</v>
      </c>
      <c r="AA82" s="7">
        <f>SUMIFS(POST16!$W:$W,POST16!$M:$M,AA$4,POST16!$Q:$Q,'April Payment'!$H82)</f>
        <v>50665.916666666664</v>
      </c>
      <c r="AB82" s="7">
        <f>SUMIFS(POST16!$W:$W,POST16!$M:$M,AB$4,POST16!$Q:$Q,'April Payment'!$H82)</f>
        <v>376.41666666666663</v>
      </c>
      <c r="AC82" s="7">
        <f>SUMIFS(POST16!$W:$W,POST16!$M:$M,AC$4,POST16!$Q:$Q,'April Payment'!$H82)</f>
        <v>3075</v>
      </c>
      <c r="AD82" s="7">
        <f>SUMIFS(POST16!$W:$W,POST16!$M:$M,AD$4,POST16!$Q:$Q,'April Payment'!$H82)</f>
        <v>2800</v>
      </c>
      <c r="AE82" s="7">
        <f>SUMIFS(POST16!$W:$W,POST16!$M:$M,AE$4,POST16!$Q:$Q,'April Payment'!$H82)</f>
        <v>0</v>
      </c>
      <c r="AF82" s="7">
        <f>SUMIFS(MISC!$W:$W,MISC!$M:$M,AF$4,MISC!$Q:$Q,H82)</f>
        <v>0</v>
      </c>
      <c r="AG82" s="7">
        <f>SUMIFS(MISC!$W:$W,MISC!$M:$M,AG$4,MISC!$Q:$Q,H82)</f>
        <v>0</v>
      </c>
      <c r="AH82" s="7">
        <f>SUMIFS(SMHL!$W:$W,SMHL!$M:$M,AH$4,SMHL!$Q:$Q,'April Payment'!$H82)</f>
        <v>1200</v>
      </c>
      <c r="AI82" s="7">
        <f>SUMIFS(PPG!$W:$W,PPG!$M:$M,AI$4,PPG!$Q:$Q,'April Payment'!$H82)</f>
        <v>127090</v>
      </c>
      <c r="AJ82" s="7">
        <f>SUMIFS(PPG!$W:$W,PPG!$M:$M,AJ$4,PPG!$Q:$Q,'April Payment'!$H82)</f>
        <v>0</v>
      </c>
      <c r="AK82" s="5">
        <f t="shared" si="6"/>
        <v>260920.41025641025</v>
      </c>
      <c r="AL82" s="119"/>
      <c r="AM82" s="364">
        <f t="shared" si="7"/>
        <v>260920.41025641025</v>
      </c>
      <c r="AO82" s="119" t="s">
        <v>398</v>
      </c>
      <c r="AP82" s="119"/>
      <c r="AQ82" s="121"/>
      <c r="AS82" s="383"/>
      <c r="AT82" s="7"/>
      <c r="AV82" s="286"/>
      <c r="AW82" s="286"/>
    </row>
    <row r="83" spans="2:49" x14ac:dyDescent="0.25">
      <c r="B83">
        <v>3021001</v>
      </c>
      <c r="C83">
        <v>1001</v>
      </c>
      <c r="D83" s="98" t="s">
        <v>357</v>
      </c>
      <c r="H83" t="s">
        <v>356</v>
      </c>
      <c r="I83" t="s">
        <v>805</v>
      </c>
      <c r="J83" s="7" t="str">
        <f>IFERROR(_xlfn.XLOOKUP(H83,'APT 25-26'!D:D,'APT 25-26'!CQ:CQ),"")</f>
        <v/>
      </c>
      <c r="K83" s="7">
        <f>SUMIFS(NurserySupplement!$W:$W,NurserySupplement!$M:$M,K$4,NurserySupplement!$B:$B,B83)</f>
        <v>34660.38461538461</v>
      </c>
      <c r="M83" s="7">
        <f>SUMIFS(HNPlaces!$W:$W,HNPlaces!$M:$M,M$4,HNPlaces!$Q:$Q,'April Payment'!$H83)</f>
        <v>0</v>
      </c>
      <c r="N83" s="7">
        <f>SUMIFS(HNPlaces!$W:$W,HNPlaces!$M:$M,N$4,HNPlaces!$Q:$Q,'April Payment'!$H83)</f>
        <v>0</v>
      </c>
      <c r="O83" s="7">
        <f>SUMIFS(HNPlaces!$W:$W,HNPlaces!$M:$M,O$4,HNPlaces!$Q:$Q,'April Payment'!$H83)</f>
        <v>0</v>
      </c>
      <c r="P83" s="7">
        <f>SUMIFS(HNPlaces!$W:$W,HNPlaces!$M:$M,P$4,HNPlaces!$Q:$Q,'April Payment'!$H83)</f>
        <v>0</v>
      </c>
      <c r="Q83" s="7">
        <f>SUMIFS(HNPlaces!$W:$W,HNPlaces!$M:$M,Q$4,HNPlaces!$Q:$Q,'April Payment'!$H83)</f>
        <v>0</v>
      </c>
      <c r="R83" s="7">
        <f>SUMIFS(HNPlaces!$W:$W,HNPlaces!$M:$M,R$4,HNPlaces!$Q:$Q,'April Payment'!$H83)</f>
        <v>0</v>
      </c>
      <c r="S83" s="7">
        <f>SUMIFS(HNPlaces!$W:$W,HNPlaces!$M:$M,S$4,HNPlaces!$Q:$Q,'April Payment'!$H83)</f>
        <v>0</v>
      </c>
      <c r="T83" s="7">
        <f>SUMIFS(HNTopUp!$W:$W,HNTopUp!$M:$M,T$4,HNTopUp!B:B,'April Payment'!B83)</f>
        <v>0</v>
      </c>
      <c r="U83" s="7">
        <f>SUMIFS(HNTopUp!$W:$W,HNTopUp!$M:$M,U$4,HNTopUp!B:B,'April Payment'!B83)</f>
        <v>1047.9246153846154</v>
      </c>
      <c r="V83" s="7">
        <f>SUMIFS(HNTopUp!$W:$W,HNTopUp!$M:$M,V$4,HNTopUp!$B:$B,'April Payment'!$B83)</f>
        <v>0</v>
      </c>
      <c r="W83" s="7">
        <f>SUMIFS(HNTopUp!$W:$W,HNTopUp!$M:$M,W$4,HNTopUp!$B:$B,'April Payment'!$B83)</f>
        <v>0</v>
      </c>
      <c r="X83" s="7">
        <f>SUMIFS(HNTopUp!$W:$W,HNTopUp!$M:$M,X$4,HNTopUp!$B:$B,'April Payment'!$B83)</f>
        <v>0</v>
      </c>
      <c r="Y83" s="7">
        <f>SUMIFS(HNTopUp!$W:$W,HNTopUp!$M:$M,Y$4,HNTopUp!$B:$B,'April Payment'!$B83)</f>
        <v>0</v>
      </c>
      <c r="Z83" s="7">
        <f>SUMIFS(HNTopUp!$W:$W,HNTopUp!$M:$M,Z$4,HNTopUp!$B:$B,'April Payment'!$B83)</f>
        <v>0</v>
      </c>
      <c r="AA83" s="7">
        <f>SUMIFS(POST16!$W:$W,POST16!$M:$M,AA$4,POST16!$Q:$Q,'April Payment'!$H83)</f>
        <v>0</v>
      </c>
      <c r="AB83" s="7">
        <f>SUMIFS(POST16!$W:$W,POST16!$M:$M,AB$4,POST16!$Q:$Q,'April Payment'!$H83)</f>
        <v>0</v>
      </c>
      <c r="AC83" s="7">
        <f>SUMIFS(POST16!$W:$W,POST16!$M:$M,AC$4,POST16!$Q:$Q,'April Payment'!$H83)</f>
        <v>0</v>
      </c>
      <c r="AD83" s="7">
        <f>SUMIFS(POST16!$W:$W,POST16!$M:$M,AD$4,POST16!$Q:$Q,'April Payment'!$H83)</f>
        <v>0</v>
      </c>
      <c r="AE83" s="7">
        <f>SUMIFS(POST16!$W:$W,POST16!$M:$M,AE$4,POST16!$Q:$Q,'April Payment'!$H83)</f>
        <v>0</v>
      </c>
      <c r="AF83" s="7">
        <f>SUMIFS(MISC!$W:$W,MISC!$M:$M,AF$4,MISC!$Q:$Q,H83)</f>
        <v>0</v>
      </c>
      <c r="AG83" s="7">
        <f>SUMIFS(MISC!$W:$W,MISC!$M:$M,AG$4,MISC!$Q:$Q,H83)</f>
        <v>0</v>
      </c>
      <c r="AH83" s="7">
        <f>SUMIFS(SMHL!$W:$W,SMHL!$M:$M,AH$4,SMHL!$Q:$Q,'April Payment'!$H83)</f>
        <v>0</v>
      </c>
      <c r="AI83" s="7">
        <f>SUMIFS(PPG!$W:$W,PPG!$M:$M,AI$4,PPG!$Q:$Q,'April Payment'!$H83)</f>
        <v>0</v>
      </c>
      <c r="AJ83" s="7">
        <f>SUMIFS(PPG!$W:$W,PPG!$M:$M,AJ$4,PPG!$Q:$Q,'April Payment'!$H83)</f>
        <v>0</v>
      </c>
      <c r="AK83" s="5">
        <f t="shared" si="6"/>
        <v>35708.309230769228</v>
      </c>
      <c r="AL83" s="119"/>
      <c r="AM83" s="364">
        <f t="shared" si="7"/>
        <v>35708.309230769228</v>
      </c>
      <c r="AO83" s="119"/>
      <c r="AP83" s="119"/>
      <c r="AQ83" s="121"/>
      <c r="AS83" s="383"/>
      <c r="AT83" s="7"/>
      <c r="AV83" s="286"/>
      <c r="AW83" s="286"/>
    </row>
    <row r="84" spans="2:49" x14ac:dyDescent="0.25">
      <c r="B84">
        <v>3021003</v>
      </c>
      <c r="C84">
        <v>1003</v>
      </c>
      <c r="D84" s="98" t="s">
        <v>357</v>
      </c>
      <c r="H84" t="s">
        <v>356</v>
      </c>
      <c r="I84" t="s">
        <v>805</v>
      </c>
      <c r="J84" s="7" t="str">
        <f>IFERROR(_xlfn.XLOOKUP(H84,'APT 25-26'!D:D,'APT 25-26'!CQ:CQ),"")</f>
        <v/>
      </c>
      <c r="K84" s="7">
        <f>SUMIFS(NurserySupplement!$W:$W,NurserySupplement!$M:$M,K$4,NurserySupplement!$B:$B,B84)</f>
        <v>40206.046153846153</v>
      </c>
      <c r="M84" s="7">
        <f>SUMIFS(HNPlaces!$W:$W,HNPlaces!$M:$M,M$4,HNPlaces!$Q:$Q,'April Payment'!$H84)</f>
        <v>0</v>
      </c>
      <c r="N84" s="7">
        <f>SUMIFS(HNPlaces!$W:$W,HNPlaces!$M:$M,N$4,HNPlaces!$Q:$Q,'April Payment'!$H84)</f>
        <v>0</v>
      </c>
      <c r="O84" s="7">
        <f>SUMIFS(HNPlaces!$W:$W,HNPlaces!$M:$M,O$4,HNPlaces!$Q:$Q,'April Payment'!$H84)</f>
        <v>0</v>
      </c>
      <c r="P84" s="7">
        <f>SUMIFS(HNPlaces!$W:$W,HNPlaces!$M:$M,P$4,HNPlaces!$Q:$Q,'April Payment'!$H84)</f>
        <v>0</v>
      </c>
      <c r="Q84" s="7">
        <f>SUMIFS(HNPlaces!$W:$W,HNPlaces!$M:$M,Q$4,HNPlaces!$Q:$Q,'April Payment'!$H84)</f>
        <v>0</v>
      </c>
      <c r="R84" s="7">
        <f>SUMIFS(HNPlaces!$W:$W,HNPlaces!$M:$M,R$4,HNPlaces!$Q:$Q,'April Payment'!$H84)</f>
        <v>0</v>
      </c>
      <c r="S84" s="7">
        <f>SUMIFS(HNPlaces!$W:$W,HNPlaces!$M:$M,S$4,HNPlaces!$Q:$Q,'April Payment'!$H84)</f>
        <v>0</v>
      </c>
      <c r="T84" s="7">
        <f>SUMIFS(HNTopUp!$W:$W,HNTopUp!$M:$M,T$4,HNTopUp!B:B,'April Payment'!B84)</f>
        <v>0</v>
      </c>
      <c r="U84" s="7">
        <f>SUMIFS(HNTopUp!$W:$W,HNTopUp!$M:$M,U$4,HNTopUp!B:B,'April Payment'!B84)</f>
        <v>0</v>
      </c>
      <c r="V84" s="7">
        <f>SUMIFS(HNTopUp!$W:$W,HNTopUp!$M:$M,V$4,HNTopUp!$B:$B,'April Payment'!$B84)</f>
        <v>0</v>
      </c>
      <c r="W84" s="7">
        <f>SUMIFS(HNTopUp!$W:$W,HNTopUp!$M:$M,W$4,HNTopUp!$B:$B,'April Payment'!$B84)</f>
        <v>0</v>
      </c>
      <c r="X84" s="7">
        <f>SUMIFS(HNTopUp!$W:$W,HNTopUp!$M:$M,X$4,HNTopUp!$B:$B,'April Payment'!$B84)</f>
        <v>0</v>
      </c>
      <c r="Y84" s="7">
        <f>SUMIFS(HNTopUp!$W:$W,HNTopUp!$M:$M,Y$4,HNTopUp!$B:$B,'April Payment'!$B84)</f>
        <v>0</v>
      </c>
      <c r="Z84" s="7">
        <f>SUMIFS(HNTopUp!$W:$W,HNTopUp!$M:$M,Z$4,HNTopUp!$B:$B,'April Payment'!$B84)</f>
        <v>0</v>
      </c>
      <c r="AA84" s="7">
        <f>SUMIFS(POST16!$W:$W,POST16!$M:$M,AA$4,POST16!$Q:$Q,'April Payment'!$H84)</f>
        <v>0</v>
      </c>
      <c r="AB84" s="7">
        <f>SUMIFS(POST16!$W:$W,POST16!$M:$M,AB$4,POST16!$Q:$Q,'April Payment'!$H84)</f>
        <v>0</v>
      </c>
      <c r="AC84" s="7">
        <f>SUMIFS(POST16!$W:$W,POST16!$M:$M,AC$4,POST16!$Q:$Q,'April Payment'!$H84)</f>
        <v>0</v>
      </c>
      <c r="AD84" s="7">
        <f>SUMIFS(POST16!$W:$W,POST16!$M:$M,AD$4,POST16!$Q:$Q,'April Payment'!$H84)</f>
        <v>0</v>
      </c>
      <c r="AE84" s="7">
        <f>SUMIFS(POST16!$W:$W,POST16!$M:$M,AE$4,POST16!$Q:$Q,'April Payment'!$H84)</f>
        <v>0</v>
      </c>
      <c r="AF84" s="7">
        <f>SUMIFS(MISC!$W:$W,MISC!$M:$M,AF$4,MISC!$Q:$Q,H84)</f>
        <v>0</v>
      </c>
      <c r="AG84" s="7">
        <f>SUMIFS(MISC!$W:$W,MISC!$M:$M,AG$4,MISC!$Q:$Q,H84)</f>
        <v>0</v>
      </c>
      <c r="AH84" s="7">
        <f>SUMIFS(SMHL!$W:$W,SMHL!$M:$M,AH$4,SMHL!$Q:$Q,'April Payment'!$H84)</f>
        <v>0</v>
      </c>
      <c r="AI84" s="7">
        <f>SUMIFS(PPG!$W:$W,PPG!$M:$M,AI$4,PPG!$Q:$Q,'April Payment'!$H84)</f>
        <v>0</v>
      </c>
      <c r="AJ84" s="7">
        <f>SUMIFS(PPG!$W:$W,PPG!$M:$M,AJ$4,PPG!$Q:$Q,'April Payment'!$H84)</f>
        <v>0</v>
      </c>
      <c r="AK84" s="5">
        <f t="shared" si="6"/>
        <v>40206.046153846153</v>
      </c>
      <c r="AL84" s="119"/>
      <c r="AM84" s="364">
        <f t="shared" si="7"/>
        <v>40206.046153846153</v>
      </c>
      <c r="AO84" s="119"/>
      <c r="AP84" s="119"/>
      <c r="AQ84" s="121"/>
      <c r="AS84" s="383"/>
      <c r="AT84" s="7"/>
      <c r="AV84" s="286"/>
      <c r="AW84" s="286"/>
    </row>
    <row r="85" spans="2:49" x14ac:dyDescent="0.25">
      <c r="B85">
        <v>3021002</v>
      </c>
      <c r="C85">
        <v>1002</v>
      </c>
      <c r="D85" t="s">
        <v>23818</v>
      </c>
      <c r="E85" t="s">
        <v>390</v>
      </c>
      <c r="H85" t="s">
        <v>354</v>
      </c>
      <c r="I85" t="s">
        <v>200</v>
      </c>
      <c r="J85" s="7" t="str">
        <f>IFERROR(_xlfn.XLOOKUP(H85,'APT 25-26'!D:D,'APT 25-26'!CQ:CQ),"")</f>
        <v/>
      </c>
      <c r="K85" s="7">
        <f>SUMIFS(NurserySupplement!$W:$W,NurserySupplement!$M:$M,K$4,NurserySupplement!$B:$B,B85)</f>
        <v>35122.523076923069</v>
      </c>
      <c r="M85" s="7">
        <f>SUMIFS(HNPlaces!$W:$W,HNPlaces!$M:$M,M$4,HNPlaces!$Q:$Q,'April Payment'!$H85)</f>
        <v>0</v>
      </c>
      <c r="N85" s="7">
        <f>SUMIFS(HNPlaces!$W:$W,HNPlaces!$M:$M,N$4,HNPlaces!$Q:$Q,'April Payment'!$H85)</f>
        <v>0</v>
      </c>
      <c r="O85" s="7">
        <f>SUMIFS(HNPlaces!$W:$W,HNPlaces!$M:$M,O$4,HNPlaces!$Q:$Q,'April Payment'!$H85)</f>
        <v>0</v>
      </c>
      <c r="P85" s="7">
        <f>SUMIFS(HNPlaces!$W:$W,HNPlaces!$M:$M,P$4,HNPlaces!$Q:$Q,'April Payment'!$H85)</f>
        <v>0</v>
      </c>
      <c r="Q85" s="7">
        <f>SUMIFS(HNPlaces!$W:$W,HNPlaces!$M:$M,Q$4,HNPlaces!$Q:$Q,'April Payment'!$H85)</f>
        <v>0</v>
      </c>
      <c r="R85" s="7">
        <f>SUMIFS(HNPlaces!$W:$W,HNPlaces!$M:$M,R$4,HNPlaces!$Q:$Q,'April Payment'!$H85)</f>
        <v>0</v>
      </c>
      <c r="S85" s="7">
        <f>SUMIFS(HNPlaces!$W:$W,HNPlaces!$M:$M,S$4,HNPlaces!$Q:$Q,'April Payment'!$H85)</f>
        <v>0</v>
      </c>
      <c r="T85" s="7">
        <f>SUMIFS(HNTopUp!$W:$W,HNTopUp!$M:$M,T$4,HNTopUp!B:B,'April Payment'!B85)</f>
        <v>0</v>
      </c>
      <c r="U85" s="7">
        <f>SUMIFS(HNTopUp!$W:$W,HNTopUp!$M:$M,U$4,HNTopUp!B:B,'April Payment'!B85)</f>
        <v>0</v>
      </c>
      <c r="V85" s="7">
        <f>SUMIFS(HNTopUp!$W:$W,HNTopUp!$M:$M,V$4,HNTopUp!$B:$B,'April Payment'!$B85)</f>
        <v>0</v>
      </c>
      <c r="W85" s="7">
        <f>SUMIFS(HNTopUp!$W:$W,HNTopUp!$M:$M,W$4,HNTopUp!$B:$B,'April Payment'!$B85)</f>
        <v>0</v>
      </c>
      <c r="X85" s="7">
        <f>SUMIFS(HNTopUp!$W:$W,HNTopUp!$M:$M,X$4,HNTopUp!$B:$B,'April Payment'!$B85)</f>
        <v>728</v>
      </c>
      <c r="Y85" s="7">
        <f>SUMIFS(HNTopUp!$W:$W,HNTopUp!$M:$M,Y$4,HNTopUp!$B:$B,'April Payment'!$B85)</f>
        <v>0</v>
      </c>
      <c r="Z85" s="7">
        <f>SUMIFS(HNTopUp!$W:$W,HNTopUp!$M:$M,Z$4,HNTopUp!$B:$B,'April Payment'!$B85)</f>
        <v>0</v>
      </c>
      <c r="AA85" s="7">
        <f>SUMIFS(POST16!$W:$W,POST16!$M:$M,AA$4,POST16!$Q:$Q,'April Payment'!$H85)</f>
        <v>0</v>
      </c>
      <c r="AB85" s="7">
        <f>SUMIFS(POST16!$W:$W,POST16!$M:$M,AB$4,POST16!$Q:$Q,'April Payment'!$H85)</f>
        <v>0</v>
      </c>
      <c r="AC85" s="7">
        <f>SUMIFS(POST16!$W:$W,POST16!$M:$M,AC$4,POST16!$Q:$Q,'April Payment'!$H85)</f>
        <v>0</v>
      </c>
      <c r="AD85" s="7">
        <f>SUMIFS(POST16!$W:$W,POST16!$M:$M,AD$4,POST16!$Q:$Q,'April Payment'!$H85)</f>
        <v>0</v>
      </c>
      <c r="AE85" s="7">
        <f>SUMIFS(POST16!$W:$W,POST16!$M:$M,AE$4,POST16!$Q:$Q,'April Payment'!$H85)</f>
        <v>0</v>
      </c>
      <c r="AF85" s="7">
        <f>SUMIFS(MISC!$W:$W,MISC!$M:$M,AF$4,MISC!$Q:$Q,H85)</f>
        <v>0</v>
      </c>
      <c r="AG85" s="7">
        <f>SUMIFS(MISC!$W:$W,MISC!$M:$M,AG$4,MISC!$Q:$Q,H85)</f>
        <v>0</v>
      </c>
      <c r="AH85" s="7">
        <f>SUMIFS(SMHL!$W:$W,SMHL!$M:$M,AH$4,SMHL!$Q:$Q,'April Payment'!$H85)</f>
        <v>0</v>
      </c>
      <c r="AI85" s="7">
        <f>SUMIFS(PPG!$W:$W,PPG!$M:$M,AI$4,PPG!$Q:$Q,'April Payment'!$H85)</f>
        <v>0</v>
      </c>
      <c r="AJ85" s="7">
        <f>SUMIFS(PPG!$W:$W,PPG!$M:$M,AJ$4,PPG!$Q:$Q,'April Payment'!$H85)</f>
        <v>0</v>
      </c>
      <c r="AK85" s="5">
        <f t="shared" si="6"/>
        <v>35850.523076923069</v>
      </c>
      <c r="AL85" s="119"/>
      <c r="AM85" s="364">
        <f t="shared" si="7"/>
        <v>35850.523076923069</v>
      </c>
      <c r="AO85" s="119"/>
      <c r="AP85" s="119"/>
      <c r="AQ85" s="121"/>
      <c r="AS85" s="383"/>
      <c r="AT85" s="7"/>
      <c r="AV85" s="286"/>
      <c r="AW85" s="286"/>
    </row>
    <row r="86" spans="2:49" x14ac:dyDescent="0.25">
      <c r="B86">
        <v>3021000</v>
      </c>
      <c r="C86">
        <v>1000</v>
      </c>
      <c r="D86" s="98" t="s">
        <v>357</v>
      </c>
      <c r="H86" t="s">
        <v>356</v>
      </c>
      <c r="I86" t="s">
        <v>805</v>
      </c>
      <c r="J86" s="7" t="str">
        <f>IFERROR(_xlfn.XLOOKUP(H86,'APT 25-26'!D:D,'APT 25-26'!CQ:CQ),"")</f>
        <v/>
      </c>
      <c r="K86" s="7">
        <f>SUMIFS(NurserySupplement!$W:$W,NurserySupplement!$M:$M,K$4,NurserySupplement!$B:$B,B86)</f>
        <v>42054.599999999991</v>
      </c>
      <c r="L86" s="7"/>
      <c r="M86" s="7">
        <f>SUMIFS(HNPlaces!$W:$W,HNPlaces!$M:$M,M$4,HNPlaces!$Q:$Q,'April Payment'!$H86)</f>
        <v>0</v>
      </c>
      <c r="N86" s="7">
        <f>SUMIFS(HNPlaces!$W:$W,HNPlaces!$M:$M,N$4,HNPlaces!$Q:$Q,'April Payment'!$H86)</f>
        <v>0</v>
      </c>
      <c r="O86" s="7">
        <f>SUMIFS(HNPlaces!$W:$W,HNPlaces!$M:$M,O$4,HNPlaces!$Q:$Q,'April Payment'!$H86)</f>
        <v>0</v>
      </c>
      <c r="P86" s="7">
        <f>SUMIFS(HNPlaces!$W:$W,HNPlaces!$M:$M,P$4,HNPlaces!$Q:$Q,'April Payment'!$H86)</f>
        <v>0</v>
      </c>
      <c r="Q86" s="7">
        <f>SUMIFS(HNPlaces!$W:$W,HNPlaces!$M:$M,Q$4,HNPlaces!$Q:$Q,'April Payment'!$H86)</f>
        <v>0</v>
      </c>
      <c r="R86" s="7">
        <f>SUMIFS(HNPlaces!$W:$W,HNPlaces!$M:$M,R$4,HNPlaces!$Q:$Q,'April Payment'!$H86)</f>
        <v>0</v>
      </c>
      <c r="S86" s="7">
        <f>SUMIFS(HNPlaces!$W:$W,HNPlaces!$M:$M,S$4,HNPlaces!$Q:$Q,'April Payment'!$H86)</f>
        <v>0</v>
      </c>
      <c r="T86" s="7">
        <f>SUMIFS(HNTopUp!$W:$W,HNTopUp!$M:$M,T$4,HNTopUp!B:B,'April Payment'!B86)</f>
        <v>0</v>
      </c>
      <c r="U86" s="7">
        <f>SUMIFS(HNTopUp!$W:$W,HNTopUp!$M:$M,U$4,HNTopUp!B:B,'April Payment'!B86)</f>
        <v>1811.1246153846155</v>
      </c>
      <c r="V86" s="7">
        <f>SUMIFS(HNTopUp!$W:$W,HNTopUp!$M:$M,V$4,HNTopUp!$B:$B,'April Payment'!$B86)</f>
        <v>0</v>
      </c>
      <c r="W86" s="7">
        <f>SUMIFS(HNTopUp!$W:$W,HNTopUp!$M:$M,W$4,HNTopUp!$B:$B,'April Payment'!$B86)</f>
        <v>0</v>
      </c>
      <c r="X86" s="7">
        <f>SUMIFS(HNTopUp!$W:$W,HNTopUp!$M:$M,X$4,HNTopUp!$B:$B,'April Payment'!$B86)</f>
        <v>926.61538461538464</v>
      </c>
      <c r="Y86" s="7">
        <f>SUMIFS(HNTopUp!$W:$W,HNTopUp!$M:$M,Y$4,HNTopUp!$B:$B,'April Payment'!$B86)</f>
        <v>0</v>
      </c>
      <c r="Z86" s="7">
        <f>SUMIFS(HNTopUp!$W:$W,HNTopUp!$M:$M,Z$4,HNTopUp!$B:$B,'April Payment'!$B86)</f>
        <v>0</v>
      </c>
      <c r="AA86" s="7">
        <f>SUMIFS(POST16!$W:$W,POST16!$M:$M,AA$4,POST16!$Q:$Q,'April Payment'!$H86)</f>
        <v>0</v>
      </c>
      <c r="AB86" s="7">
        <f>SUMIFS(POST16!$W:$W,POST16!$M:$M,AB$4,POST16!$Q:$Q,'April Payment'!$H86)</f>
        <v>0</v>
      </c>
      <c r="AC86" s="7">
        <f>SUMIFS(POST16!$W:$W,POST16!$M:$M,AC$4,POST16!$Q:$Q,'April Payment'!$H86)</f>
        <v>0</v>
      </c>
      <c r="AD86" s="7">
        <f>SUMIFS(POST16!$W:$W,POST16!$M:$M,AD$4,POST16!$Q:$Q,'April Payment'!$H86)</f>
        <v>0</v>
      </c>
      <c r="AE86" s="7">
        <f>SUMIFS(POST16!$W:$W,POST16!$M:$M,AE$4,POST16!$Q:$Q,'April Payment'!$H86)</f>
        <v>0</v>
      </c>
      <c r="AF86" s="7">
        <f>SUMIFS(MISC!$W:$W,MISC!$M:$M,AF$4,MISC!$Q:$Q,H86)</f>
        <v>0</v>
      </c>
      <c r="AG86" s="7">
        <f>SUMIFS(MISC!$W:$W,MISC!$M:$M,AG$4,MISC!$Q:$Q,H86)</f>
        <v>0</v>
      </c>
      <c r="AH86" s="7">
        <f>SUMIFS(SMHL!$W:$W,SMHL!$M:$M,AH$4,SMHL!$Q:$Q,'April Payment'!$H86)</f>
        <v>0</v>
      </c>
      <c r="AI86" s="7">
        <f>SUMIFS(PPG!$W:$W,PPG!$M:$M,AI$4,PPG!$Q:$Q,'April Payment'!$H86)</f>
        <v>0</v>
      </c>
      <c r="AJ86" s="7">
        <f>SUMIFS(PPG!$W:$W,PPG!$M:$M,AJ$4,PPG!$Q:$Q,'April Payment'!$H86)</f>
        <v>0</v>
      </c>
      <c r="AK86" s="5">
        <f t="shared" si="6"/>
        <v>44792.339999999989</v>
      </c>
      <c r="AL86" s="119"/>
      <c r="AM86" s="364">
        <f t="shared" si="7"/>
        <v>44792.339999999989</v>
      </c>
      <c r="AO86" s="119"/>
      <c r="AP86" s="119"/>
      <c r="AQ86" s="121"/>
      <c r="AS86" s="383"/>
      <c r="AT86" s="7"/>
      <c r="AV86" s="286"/>
      <c r="AW86" s="286"/>
    </row>
    <row r="87" spans="2:49" x14ac:dyDescent="0.25">
      <c r="B87">
        <v>3021100</v>
      </c>
      <c r="C87">
        <v>1100</v>
      </c>
      <c r="D87" s="4" t="s">
        <v>262</v>
      </c>
      <c r="E87" t="s">
        <v>535</v>
      </c>
      <c r="H87" t="s">
        <v>263</v>
      </c>
      <c r="I87" t="s">
        <v>264</v>
      </c>
      <c r="J87" s="7" t="str">
        <f>IFERROR(_xlfn.XLOOKUP(H87,'APT 25-26'!D:D,'APT 25-26'!CQ:CQ),"")</f>
        <v/>
      </c>
      <c r="K87" s="7">
        <f>SUMIFS(NurserySupplement!$W:$W,NurserySupplement!$M:$M,K$4,NurserySupplement!$B:$B,B87)</f>
        <v>0</v>
      </c>
      <c r="L87" s="7"/>
      <c r="M87" s="7">
        <f>SUMIFS(HNPlaces!$W:$W,HNPlaces!$M:$M,M$4,HNPlaces!$Q:$Q,'April Payment'!$H87)</f>
        <v>195384.61538461538</v>
      </c>
      <c r="N87" s="7">
        <f>SUMIFS(HNPlaces!$W:$W,HNPlaces!$M:$M,N$4,HNPlaces!$Q:$Q,'April Payment'!$H87)</f>
        <v>15384.615384615385</v>
      </c>
      <c r="O87" s="7">
        <f>SUMIFS(HNPlaces!$W:$W,HNPlaces!$M:$M,O$4,HNPlaces!$Q:$Q,'April Payment'!$H87)</f>
        <v>47790.769230769234</v>
      </c>
      <c r="P87" s="7">
        <f>SUMIFS(HNPlaces!$W:$W,HNPlaces!$M:$M,P$4,HNPlaces!$Q:$Q,'April Payment'!$H87)</f>
        <v>0</v>
      </c>
      <c r="Q87" s="7">
        <f>SUMIFS(HNPlaces!$W:$W,HNPlaces!$M:$M,Q$4,HNPlaces!$Q:$Q,'April Payment'!$H87)</f>
        <v>0</v>
      </c>
      <c r="R87" s="7">
        <f>SUMIFS(HNPlaces!$W:$W,HNPlaces!$M:$M,R$4,HNPlaces!$Q:$Q,'April Payment'!$H87)</f>
        <v>0</v>
      </c>
      <c r="S87" s="7">
        <f>SUMIFS(HNPlaces!$W:$W,HNPlaces!$M:$M,S$4,HNPlaces!$Q:$Q,'April Payment'!$H87)</f>
        <v>0</v>
      </c>
      <c r="T87" s="7">
        <f>SUMIFS(HNTopUp!$W:$W,HNTopUp!$M:$M,T$4,HNTopUp!B:B,'April Payment'!B87)</f>
        <v>0</v>
      </c>
      <c r="U87" s="7">
        <f>SUMIFS(HNTopUp!$W:$W,HNTopUp!$M:$M,U$4,HNTopUp!B:B,'April Payment'!B87)</f>
        <v>0</v>
      </c>
      <c r="V87" s="7">
        <f>SUMIFS(HNTopUp!$W:$W,HNTopUp!$M:$M,V$4,HNTopUp!$B:$B,'April Payment'!$B87)</f>
        <v>0</v>
      </c>
      <c r="W87" s="7">
        <f>SUMIFS(HNTopUp!$W:$W,HNTopUp!$M:$M,W$4,HNTopUp!$B:$B,'April Payment'!$B87)</f>
        <v>0</v>
      </c>
      <c r="X87" s="7">
        <f>SUMIFS(HNTopUp!$W:$W,HNTopUp!$M:$M,X$4,HNTopUp!$B:$B,'April Payment'!$B87)</f>
        <v>0</v>
      </c>
      <c r="Y87" s="7">
        <f>SUMIFS(HNTopUp!$W:$W,HNTopUp!$M:$M,Y$4,HNTopUp!$B:$B,'April Payment'!$B87)</f>
        <v>178486.76923076922</v>
      </c>
      <c r="Z87" s="7">
        <f>SUMIFS(HNTopUp!$W:$W,HNTopUp!$M:$M,Z$4,HNTopUp!$B:$B,'April Payment'!$B87)</f>
        <v>0</v>
      </c>
      <c r="AA87" s="7">
        <f>SUMIFS(POST16!$W:$W,POST16!$M:$M,AA$4,POST16!$Q:$Q,'April Payment'!$H87)</f>
        <v>0</v>
      </c>
      <c r="AB87" s="7">
        <f>SUMIFS(POST16!$W:$W,POST16!$M:$M,AB$4,POST16!$Q:$Q,'April Payment'!$H87)</f>
        <v>0</v>
      </c>
      <c r="AC87" s="7">
        <f>SUMIFS(POST16!$W:$W,POST16!$M:$M,AC$4,POST16!$Q:$Q,'April Payment'!$H87)</f>
        <v>0</v>
      </c>
      <c r="AD87" s="7">
        <f>SUMIFS(POST16!$W:$W,POST16!$M:$M,AD$4,POST16!$Q:$Q,'April Payment'!$H87)</f>
        <v>0</v>
      </c>
      <c r="AE87" s="7">
        <f>SUMIFS(POST16!$W:$W,POST16!$M:$M,AE$4,POST16!$Q:$Q,'April Payment'!$H87)</f>
        <v>0</v>
      </c>
      <c r="AF87" s="7">
        <f>SUMIFS(MISC!$W:$W,MISC!$M:$M,AF$4,MISC!$Q:$Q,H87)</f>
        <v>0</v>
      </c>
      <c r="AG87" s="7">
        <f>SUMIFS(MISC!$W:$W,MISC!$M:$M,AG$4,MISC!$Q:$Q,H87)</f>
        <v>0</v>
      </c>
      <c r="AH87" s="7">
        <f>SUMIFS(SMHL!$W:$W,SMHL!$M:$M,AH$4,SMHL!$Q:$Q,'April Payment'!$H87)</f>
        <v>0</v>
      </c>
      <c r="AI87" s="7">
        <f>SUMIFS(PPG!$W:$W,PPG!$M:$M,AI$4,PPG!$Q:$Q,'April Payment'!$H87)</f>
        <v>7195</v>
      </c>
      <c r="AJ87" s="7">
        <f>SUMIFS(PPG!$W:$W,PPG!$M:$M,AJ$4,PPG!$Q:$Q,'April Payment'!$H87)</f>
        <v>0</v>
      </c>
      <c r="AK87" s="5">
        <f t="shared" si="6"/>
        <v>444241.76923076925</v>
      </c>
      <c r="AL87" s="119"/>
      <c r="AM87" s="364">
        <f t="shared" si="7"/>
        <v>444241.76923076925</v>
      </c>
      <c r="AO87" s="119"/>
      <c r="AP87" s="119"/>
      <c r="AQ87" s="121"/>
      <c r="AS87" s="383"/>
      <c r="AT87" s="7"/>
      <c r="AV87" s="286"/>
      <c r="AW87" s="286"/>
    </row>
    <row r="88" spans="2:49" x14ac:dyDescent="0.25">
      <c r="B88">
        <v>3021102</v>
      </c>
      <c r="C88">
        <v>1102</v>
      </c>
      <c r="D88" t="s">
        <v>259</v>
      </c>
      <c r="E88" t="s">
        <v>535</v>
      </c>
      <c r="H88" t="s">
        <v>260</v>
      </c>
      <c r="I88" t="s">
        <v>261</v>
      </c>
      <c r="J88" s="7" t="str">
        <f>IFERROR(_xlfn.XLOOKUP(H88,'APT 25-26'!D:D,'APT 25-26'!CQ:CQ),"")</f>
        <v/>
      </c>
      <c r="K88" s="7">
        <f>SUMIFS(NurserySupplement!$W:$W,NurserySupplement!$M:$M,K$4,NurserySupplement!$B:$B,B88)</f>
        <v>0</v>
      </c>
      <c r="L88" s="7"/>
      <c r="M88" s="7">
        <f>SUMIFS(HNPlaces!$W:$W,HNPlaces!$M:$M,M$4,HNPlaces!$Q:$Q,'April Payment'!$H88)</f>
        <v>18461.538461538461</v>
      </c>
      <c r="N88" s="7">
        <f>SUMIFS(HNPlaces!$W:$W,HNPlaces!$M:$M,N$4,HNPlaces!$Q:$Q,'April Payment'!$H88)</f>
        <v>0</v>
      </c>
      <c r="O88" s="7">
        <f>SUMIFS(HNPlaces!$W:$W,HNPlaces!$M:$M,O$4,HNPlaces!$Q:$Q,'April Payment'!$H88)</f>
        <v>58869.692307692305</v>
      </c>
      <c r="P88" s="7">
        <f>SUMIFS(HNPlaces!$W:$W,HNPlaces!$M:$M,P$4,HNPlaces!$Q:$Q,'April Payment'!$H88)</f>
        <v>0</v>
      </c>
      <c r="Q88" s="7">
        <f>SUMIFS(HNPlaces!$W:$W,HNPlaces!$M:$M,Q$4,HNPlaces!$Q:$Q,'April Payment'!$H88)</f>
        <v>0</v>
      </c>
      <c r="R88" s="7">
        <f>SUMIFS(HNPlaces!$W:$W,HNPlaces!$M:$M,R$4,HNPlaces!$Q:$Q,'April Payment'!$H88)</f>
        <v>0</v>
      </c>
      <c r="S88" s="7">
        <f>SUMIFS(HNPlaces!$W:$W,HNPlaces!$M:$M,S$4,HNPlaces!$Q:$Q,'April Payment'!$H88)</f>
        <v>0</v>
      </c>
      <c r="T88" s="7">
        <f>SUMIFS(HNTopUp!$W:$W,HNTopUp!$M:$M,T$4,HNTopUp!B:B,'April Payment'!B88)</f>
        <v>0</v>
      </c>
      <c r="U88" s="7">
        <f>SUMIFS(HNTopUp!$W:$W,HNTopUp!$M:$M,U$4,HNTopUp!B:B,'April Payment'!B88)</f>
        <v>0</v>
      </c>
      <c r="V88" s="7">
        <f>SUMIFS(HNTopUp!$W:$W,HNTopUp!$M:$M,V$4,HNTopUp!$B:$B,'April Payment'!$B88)</f>
        <v>0</v>
      </c>
      <c r="W88" s="7">
        <f>SUMIFS(HNTopUp!$W:$W,HNTopUp!$M:$M,W$4,HNTopUp!$B:$B,'April Payment'!$B88)</f>
        <v>0</v>
      </c>
      <c r="X88" s="7">
        <f>SUMIFS(HNTopUp!$W:$W,HNTopUp!$M:$M,X$4,HNTopUp!$B:$B,'April Payment'!$B88)</f>
        <v>0</v>
      </c>
      <c r="Y88" s="7">
        <f>SUMIFS(HNTopUp!$W:$W,HNTopUp!$M:$M,Y$4,HNTopUp!$B:$B,'April Payment'!$B88)</f>
        <v>3823.6923076923076</v>
      </c>
      <c r="Z88" s="7">
        <f>SUMIFS(HNTopUp!$W:$W,HNTopUp!$M:$M,Z$4,HNTopUp!$B:$B,'April Payment'!$B88)</f>
        <v>0</v>
      </c>
      <c r="AA88" s="7">
        <f>SUMIFS(POST16!$W:$W,POST16!$M:$M,AA$4,POST16!$Q:$Q,'April Payment'!$H88)</f>
        <v>0</v>
      </c>
      <c r="AB88" s="7">
        <f>SUMIFS(POST16!$W:$W,POST16!$M:$M,AB$4,POST16!$Q:$Q,'April Payment'!$H88)</f>
        <v>0</v>
      </c>
      <c r="AC88" s="7">
        <f>SUMIFS(POST16!$W:$W,POST16!$M:$M,AC$4,POST16!$Q:$Q,'April Payment'!$H88)</f>
        <v>0</v>
      </c>
      <c r="AD88" s="7">
        <f>SUMIFS(POST16!$W:$W,POST16!$M:$M,AD$4,POST16!$Q:$Q,'April Payment'!$H88)</f>
        <v>0</v>
      </c>
      <c r="AE88" s="7">
        <f>SUMIFS(POST16!$W:$W,POST16!$M:$M,AE$4,POST16!$Q:$Q,'April Payment'!$H88)</f>
        <v>0</v>
      </c>
      <c r="AF88" s="7">
        <f>SUMIFS(MISC!$W:$W,MISC!$M:$M,AF$4,MISC!$Q:$Q,H88)</f>
        <v>0</v>
      </c>
      <c r="AG88" s="7">
        <f>SUMIFS(MISC!$W:$W,MISC!$M:$M,AG$4,MISC!$Q:$Q,H88)</f>
        <v>0</v>
      </c>
      <c r="AH88" s="7">
        <f>SUMIFS(SMHL!$W:$W,SMHL!$M:$M,AH$4,SMHL!$Q:$Q,'April Payment'!$H88)</f>
        <v>0</v>
      </c>
      <c r="AI88" s="7">
        <f>SUMIFS(PPG!$W:$W,PPG!$M:$M,AI$4,PPG!$Q:$Q,'April Payment'!$H88)</f>
        <v>789</v>
      </c>
      <c r="AJ88" s="7">
        <f>SUMIFS(PPG!$W:$W,PPG!$M:$M,AJ$4,PPG!$Q:$Q,'April Payment'!$H88)</f>
        <v>0</v>
      </c>
      <c r="AK88" s="5">
        <f t="shared" si="6"/>
        <v>81943.923076923078</v>
      </c>
      <c r="AL88" s="119"/>
      <c r="AM88" s="364">
        <f t="shared" si="7"/>
        <v>81943.923076923078</v>
      </c>
      <c r="AO88" s="119"/>
      <c r="AP88" s="119"/>
      <c r="AQ88" s="121"/>
      <c r="AS88" s="383"/>
      <c r="AT88" s="7"/>
      <c r="AV88" s="286"/>
      <c r="AW88" s="286"/>
    </row>
    <row r="89" spans="2:49" x14ac:dyDescent="0.25">
      <c r="B89">
        <v>3027005</v>
      </c>
      <c r="C89">
        <v>7005</v>
      </c>
      <c r="D89" t="s">
        <v>218</v>
      </c>
      <c r="E89" t="s">
        <v>556</v>
      </c>
      <c r="H89" t="s">
        <v>219</v>
      </c>
      <c r="I89" t="s">
        <v>180</v>
      </c>
      <c r="J89" s="7" t="str">
        <f>IFERROR(_xlfn.XLOOKUP(H89,'APT 25-26'!D:D,'APT 25-26'!CQ:CQ),"")</f>
        <v/>
      </c>
      <c r="K89" s="7">
        <f>SUMIFS(NurserySupplement!$W:$W,NurserySupplement!$M:$M,K$4,NurserySupplement!$B:$B,B89)</f>
        <v>0</v>
      </c>
      <c r="L89" s="7"/>
      <c r="M89" s="7">
        <f>SUMIFS(HNPlaces!$W:$W,HNPlaces!$M:$M,M$4,HNPlaces!$Q:$Q,'April Payment'!$H89)</f>
        <v>0</v>
      </c>
      <c r="N89" s="7">
        <f>SUMIFS(HNPlaces!$W:$W,HNPlaces!$M:$M,N$4,HNPlaces!$Q:$Q,'April Payment'!$H89)</f>
        <v>0</v>
      </c>
      <c r="O89" s="7">
        <f>SUMIFS(HNPlaces!$W:$W,HNPlaces!$M:$M,O$4,HNPlaces!$Q:$Q,'April Payment'!$H89)</f>
        <v>0</v>
      </c>
      <c r="P89" s="7">
        <f>SUMIFS(HNPlaces!$W:$W,HNPlaces!$M:$M,P$4,HNPlaces!$Q:$Q,'April Payment'!$H89)</f>
        <v>272051.28205128206</v>
      </c>
      <c r="Q89" s="7">
        <f>SUMIFS(HNPlaces!$W:$W,HNPlaces!$M:$M,Q$4,HNPlaces!$Q:$Q,'April Payment'!$H89)</f>
        <v>0</v>
      </c>
      <c r="R89" s="7">
        <f>SUMIFS(HNPlaces!$W:$W,HNPlaces!$M:$M,R$4,HNPlaces!$Q:$Q,'April Payment'!$H89)</f>
        <v>0</v>
      </c>
      <c r="S89" s="7">
        <f>SUMIFS(HNPlaces!$W:$W,HNPlaces!$M:$M,S$4,HNPlaces!$Q:$Q,'April Payment'!$H89)</f>
        <v>0</v>
      </c>
      <c r="T89" s="7">
        <f>SUMIFS(HNTopUp!$W:$W,HNTopUp!$M:$M,T$4,HNTopUp!B:B,'April Payment'!B89)</f>
        <v>0</v>
      </c>
      <c r="U89" s="7">
        <f>SUMIFS(HNTopUp!$W:$W,HNTopUp!$M:$M,U$4,HNTopUp!B:B,'April Payment'!B89)</f>
        <v>0</v>
      </c>
      <c r="V89" s="7">
        <f>SUMIFS(HNTopUp!$W:$W,HNTopUp!$M:$M,V$4,HNTopUp!$B:$B,'April Payment'!$B89)</f>
        <v>0</v>
      </c>
      <c r="W89" s="7">
        <f>SUMIFS(HNTopUp!$W:$W,HNTopUp!$M:$M,W$4,HNTopUp!$B:$B,'April Payment'!$B89)</f>
        <v>0</v>
      </c>
      <c r="X89" s="7">
        <f>SUMIFS(HNTopUp!$W:$W,HNTopUp!$M:$M,X$4,HNTopUp!$B:$B,'April Payment'!$B89)</f>
        <v>0</v>
      </c>
      <c r="Y89" s="7">
        <f>SUMIFS(HNTopUp!$W:$W,HNTopUp!$M:$M,Y$4,HNTopUp!$B:$B,'April Payment'!$B89)</f>
        <v>0</v>
      </c>
      <c r="Z89" s="7">
        <f>SUMIFS(HNTopUp!$W:$W,HNTopUp!$M:$M,Z$4,HNTopUp!$B:$B,'April Payment'!$B89)</f>
        <v>386312.08666666667</v>
      </c>
      <c r="AA89" s="7">
        <f>SUMIFS(POST16!$W:$W,POST16!$M:$M,AA$4,POST16!$Q:$Q,'April Payment'!$H89)</f>
        <v>0</v>
      </c>
      <c r="AB89" s="7">
        <f>SUMIFS(POST16!$W:$W,POST16!$M:$M,AB$4,POST16!$Q:$Q,'April Payment'!$H89)</f>
        <v>0</v>
      </c>
      <c r="AC89" s="7">
        <f>SUMIFS(POST16!$W:$W,POST16!$M:$M,AC$4,POST16!$Q:$Q,'April Payment'!$H89)</f>
        <v>0</v>
      </c>
      <c r="AD89" s="7">
        <f>SUMIFS(POST16!$W:$W,POST16!$M:$M,AD$4,POST16!$Q:$Q,'April Payment'!$H89)</f>
        <v>0</v>
      </c>
      <c r="AE89" s="7">
        <f>SUMIFS(POST16!$W:$W,POST16!$M:$M,AE$4,POST16!$Q:$Q,'April Payment'!$H89)</f>
        <v>0</v>
      </c>
      <c r="AF89" s="7">
        <f>SUMIFS(MISC!$W:$W,MISC!$M:$M,AF$4,MISC!$Q:$Q,H89)</f>
        <v>0</v>
      </c>
      <c r="AG89" s="7">
        <f>SUMIFS(MISC!$W:$W,MISC!$M:$M,AG$4,MISC!$Q:$Q,H89)</f>
        <v>0</v>
      </c>
      <c r="AH89" s="7">
        <f>SUMIFS(SMHL!$W:$W,SMHL!$M:$M,AH$4,SMHL!$Q:$Q,'April Payment'!$H89)</f>
        <v>0</v>
      </c>
      <c r="AI89" s="7">
        <f>SUMIFS(PPG!$W:$W,PPG!$M:$M,AI$4,PPG!$Q:$Q,'April Payment'!$H89)</f>
        <v>22450</v>
      </c>
      <c r="AJ89" s="7">
        <f>SUMIFS(PPG!$W:$W,PPG!$M:$M,AJ$4,PPG!$Q:$Q,'April Payment'!$H89)</f>
        <v>0</v>
      </c>
      <c r="AK89" s="5">
        <f t="shared" si="6"/>
        <v>680813.36871794867</v>
      </c>
      <c r="AL89" s="119"/>
      <c r="AM89" s="364">
        <f t="shared" si="7"/>
        <v>680813.36871794867</v>
      </c>
      <c r="AO89" s="119"/>
      <c r="AP89" s="119"/>
      <c r="AQ89" s="121"/>
      <c r="AS89" s="383"/>
      <c r="AT89" s="7"/>
      <c r="AV89" s="286"/>
      <c r="AW89" s="286"/>
    </row>
    <row r="90" spans="2:49" x14ac:dyDescent="0.25">
      <c r="B90">
        <v>3027010</v>
      </c>
      <c r="C90">
        <v>7010</v>
      </c>
      <c r="D90" t="s">
        <v>223</v>
      </c>
      <c r="H90" t="s">
        <v>224</v>
      </c>
      <c r="I90" t="s">
        <v>225</v>
      </c>
      <c r="J90" s="7" t="str">
        <f>IFERROR(_xlfn.XLOOKUP(H90,'APT 25-26'!D:D,'APT 25-26'!CQ:CQ),"")</f>
        <v/>
      </c>
      <c r="K90" s="7">
        <f>SUMIFS(NurserySupplement!$W:$W,NurserySupplement!$M:$M,K$4,NurserySupplement!$B:$B,B90)</f>
        <v>0</v>
      </c>
      <c r="L90" s="7"/>
      <c r="M90" s="7">
        <f>SUMIFS(HNPlaces!$W:$W,HNPlaces!$M:$M,M$4,HNPlaces!$Q:$Q,'April Payment'!$H90)</f>
        <v>0</v>
      </c>
      <c r="N90" s="7">
        <f>SUMIFS(HNPlaces!$W:$W,HNPlaces!$M:$M,N$4,HNPlaces!$Q:$Q,'April Payment'!$H90)</f>
        <v>0</v>
      </c>
      <c r="O90" s="7">
        <f>SUMIFS(HNPlaces!$W:$W,HNPlaces!$M:$M,O$4,HNPlaces!$Q:$Q,'April Payment'!$H90)</f>
        <v>0</v>
      </c>
      <c r="P90" s="7">
        <f>SUMIFS(HNPlaces!$W:$W,HNPlaces!$M:$M,P$4,HNPlaces!$Q:$Q,'April Payment'!$H90)</f>
        <v>176923.07692307694</v>
      </c>
      <c r="Q90" s="7">
        <f>SUMIFS(HNPlaces!$W:$W,HNPlaces!$M:$M,Q$4,HNPlaces!$Q:$Q,'April Payment'!$H90)</f>
        <v>0</v>
      </c>
      <c r="R90" s="7">
        <f>SUMIFS(HNPlaces!$W:$W,HNPlaces!$M:$M,R$4,HNPlaces!$Q:$Q,'April Payment'!$H90)</f>
        <v>0</v>
      </c>
      <c r="S90" s="7">
        <f>SUMIFS(HNPlaces!$W:$W,HNPlaces!$M:$M,S$4,HNPlaces!$Q:$Q,'April Payment'!$H90)</f>
        <v>0</v>
      </c>
      <c r="T90" s="7">
        <f>SUMIFS(HNTopUp!$W:$W,HNTopUp!$M:$M,T$4,HNTopUp!B:B,'April Payment'!B90)</f>
        <v>0</v>
      </c>
      <c r="U90" s="7">
        <f>SUMIFS(HNTopUp!$W:$W,HNTopUp!$M:$M,U$4,HNTopUp!B:B,'April Payment'!B90)</f>
        <v>0</v>
      </c>
      <c r="V90" s="7">
        <f>SUMIFS(HNTopUp!$W:$W,HNTopUp!$M:$M,V$4,HNTopUp!$B:$B,'April Payment'!$B90)</f>
        <v>0</v>
      </c>
      <c r="W90" s="7">
        <f>SUMIFS(HNTopUp!$W:$W,HNTopUp!$M:$M,W$4,HNTopUp!$B:$B,'April Payment'!$B90)</f>
        <v>0</v>
      </c>
      <c r="X90" s="7">
        <f>SUMIFS(HNTopUp!$W:$W,HNTopUp!$M:$M,X$4,HNTopUp!$B:$B,'April Payment'!$B90)</f>
        <v>0</v>
      </c>
      <c r="Y90" s="7">
        <f>SUMIFS(HNTopUp!$W:$W,HNTopUp!$M:$M,Y$4,HNTopUp!$B:$B,'April Payment'!$B90)</f>
        <v>0</v>
      </c>
      <c r="Z90" s="7">
        <f>SUMIFS(HNTopUp!$W:$W,HNTopUp!$M:$M,Z$4,HNTopUp!$B:$B,'April Payment'!$B90)</f>
        <v>434353.53846153844</v>
      </c>
      <c r="AA90" s="7">
        <f>SUMIFS(POST16!$W:$W,POST16!$M:$M,AA$4,POST16!$Q:$Q,'April Payment'!$H90)</f>
        <v>0</v>
      </c>
      <c r="AB90" s="7">
        <f>SUMIFS(POST16!$W:$W,POST16!$M:$M,AB$4,POST16!$Q:$Q,'April Payment'!$H90)</f>
        <v>0</v>
      </c>
      <c r="AC90" s="7">
        <f>SUMIFS(POST16!$W:$W,POST16!$M:$M,AC$4,POST16!$Q:$Q,'April Payment'!$H90)</f>
        <v>0</v>
      </c>
      <c r="AD90" s="7">
        <f>SUMIFS(POST16!$W:$W,POST16!$M:$M,AD$4,POST16!$Q:$Q,'April Payment'!$H90)</f>
        <v>0</v>
      </c>
      <c r="AE90" s="7">
        <f>SUMIFS(POST16!$W:$W,POST16!$M:$M,AE$4,POST16!$Q:$Q,'April Payment'!$H90)</f>
        <v>0</v>
      </c>
      <c r="AF90" s="7">
        <f>SUMIFS(MISC!$W:$W,MISC!$M:$M,AF$4,MISC!$Q:$Q,H90)</f>
        <v>0</v>
      </c>
      <c r="AG90" s="7">
        <f>SUMIFS(MISC!$W:$W,MISC!$M:$M,AG$4,MISC!$Q:$Q,H90)</f>
        <v>0</v>
      </c>
      <c r="AH90" s="7">
        <f>SUMIFS(SMHL!$W:$W,SMHL!$M:$M,AH$4,SMHL!$Q:$Q,'April Payment'!$H90)</f>
        <v>0</v>
      </c>
      <c r="AI90" s="7">
        <f>SUMIFS(PPG!$W:$W,PPG!$M:$M,AI$4,PPG!$Q:$Q,'April Payment'!$H90)</f>
        <v>9189</v>
      </c>
      <c r="AJ90" s="7">
        <f>SUMIFS(PPG!$W:$W,PPG!$M:$M,AJ$4,PPG!$Q:$Q,'April Payment'!$H90)</f>
        <v>0</v>
      </c>
      <c r="AK90" s="5">
        <f t="shared" si="6"/>
        <v>620465.61538461538</v>
      </c>
      <c r="AL90" s="119"/>
      <c r="AM90" s="364">
        <f t="shared" si="7"/>
        <v>620465.61538461538</v>
      </c>
      <c r="AO90" s="119" t="s">
        <v>398</v>
      </c>
      <c r="AP90" s="119"/>
      <c r="AQ90" s="121"/>
      <c r="AS90" s="383"/>
      <c r="AT90" s="7"/>
      <c r="AV90" s="286"/>
      <c r="AW90" s="286"/>
    </row>
    <row r="91" spans="2:49" x14ac:dyDescent="0.25">
      <c r="B91">
        <v>3027009</v>
      </c>
      <c r="C91">
        <v>7009</v>
      </c>
      <c r="D91" t="s">
        <v>25</v>
      </c>
      <c r="H91" t="s">
        <v>26</v>
      </c>
      <c r="I91" t="s">
        <v>27</v>
      </c>
      <c r="J91" s="7" t="str">
        <f>IFERROR(_xlfn.XLOOKUP(H91,'APT 25-26'!D:D,'APT 25-26'!CQ:CQ),"")</f>
        <v/>
      </c>
      <c r="K91" s="7">
        <f>SUMIFS(NurserySupplement!$W:$W,NurserySupplement!$M:$M,K$4,NurserySupplement!$B:$B,B91)</f>
        <v>0</v>
      </c>
      <c r="M91" s="7">
        <f>SUMIFS(HNPlaces!$W:$W,HNPlaces!$M:$M,M$4,HNPlaces!$Q:$Q,'April Payment'!$H91)</f>
        <v>0</v>
      </c>
      <c r="N91" s="7">
        <f>SUMIFS(HNPlaces!$W:$W,HNPlaces!$M:$M,N$4,HNPlaces!$Q:$Q,'April Payment'!$H91)</f>
        <v>0</v>
      </c>
      <c r="O91" s="7">
        <f>SUMIFS(HNPlaces!$W:$W,HNPlaces!$M:$M,O$4,HNPlaces!$Q:$Q,'April Payment'!$H91)</f>
        <v>0</v>
      </c>
      <c r="P91" s="7">
        <f>SUMIFS(HNPlaces!$W:$W,HNPlaces!$M:$M,P$4,HNPlaces!$Q:$Q,'April Payment'!$H91)</f>
        <v>204102.56410256412</v>
      </c>
      <c r="Q91" s="7">
        <f>SUMIFS(HNPlaces!$W:$W,HNPlaces!$M:$M,Q$4,HNPlaces!$Q:$Q,'April Payment'!$H91)</f>
        <v>96871.38461538461</v>
      </c>
      <c r="R91" s="7">
        <f>SUMIFS(HNPlaces!$W:$W,HNPlaces!$M:$M,R$4,HNPlaces!$Q:$Q,'April Payment'!$H91)</f>
        <v>0</v>
      </c>
      <c r="S91" s="7">
        <f>SUMIFS(HNPlaces!$W:$W,HNPlaces!$M:$M,S$4,HNPlaces!$Q:$Q,'April Payment'!$H91)</f>
        <v>0</v>
      </c>
      <c r="T91" s="7">
        <f>SUMIFS(HNTopUp!$W:$W,HNTopUp!$M:$M,T$4,HNTopUp!B:B,'April Payment'!B91)</f>
        <v>0</v>
      </c>
      <c r="U91" s="7">
        <f>SUMIFS(HNTopUp!$W:$W,HNTopUp!$M:$M,U$4,HNTopUp!B:B,'April Payment'!B91)</f>
        <v>0</v>
      </c>
      <c r="V91" s="7">
        <f>SUMIFS(HNTopUp!$W:$W,HNTopUp!$M:$M,V$4,HNTopUp!$B:$B,'April Payment'!$B91)</f>
        <v>0</v>
      </c>
      <c r="W91" s="7">
        <f>SUMIFS(HNTopUp!$W:$W,HNTopUp!$M:$M,W$4,HNTopUp!$B:$B,'April Payment'!$B91)</f>
        <v>0</v>
      </c>
      <c r="X91" s="7">
        <f>SUMIFS(HNTopUp!$W:$W,HNTopUp!$M:$M,X$4,HNTopUp!$B:$B,'April Payment'!$B91)</f>
        <v>0</v>
      </c>
      <c r="Y91" s="7">
        <f>SUMIFS(HNTopUp!$W:$W,HNTopUp!$M:$M,Y$4,HNTopUp!$B:$B,'April Payment'!$B91)</f>
        <v>0</v>
      </c>
      <c r="Z91" s="7">
        <f>SUMIFS(HNTopUp!$W:$W,HNTopUp!$M:$M,Z$4,HNTopUp!$B:$B,'April Payment'!$B91)</f>
        <v>380752.61538461538</v>
      </c>
      <c r="AA91" s="7">
        <f>SUMIFS(POST16!$W:$W,POST16!$M:$M,AA$4,POST16!$Q:$Q,'April Payment'!$H91)</f>
        <v>0</v>
      </c>
      <c r="AB91" s="7">
        <f>SUMIFS(POST16!$W:$W,POST16!$M:$M,AB$4,POST16!$Q:$Q,'April Payment'!$H91)</f>
        <v>0</v>
      </c>
      <c r="AC91" s="7">
        <f>SUMIFS(POST16!$W:$W,POST16!$M:$M,AC$4,POST16!$Q:$Q,'April Payment'!$H91)</f>
        <v>0</v>
      </c>
      <c r="AD91" s="7">
        <f>SUMIFS(POST16!$W:$W,POST16!$M:$M,AD$4,POST16!$Q:$Q,'April Payment'!$H91)</f>
        <v>0</v>
      </c>
      <c r="AE91" s="7">
        <f>SUMIFS(POST16!$W:$W,POST16!$M:$M,AE$4,POST16!$Q:$Q,'April Payment'!$H91)</f>
        <v>0</v>
      </c>
      <c r="AF91" s="7">
        <f>SUMIFS(MISC!$W:$W,MISC!$M:$M,AF$4,MISC!$Q:$Q,H91)</f>
        <v>0</v>
      </c>
      <c r="AG91" s="7">
        <f>SUMIFS(MISC!$W:$W,MISC!$M:$M,AG$4,MISC!$Q:$Q,H91)</f>
        <v>0</v>
      </c>
      <c r="AH91" s="7">
        <f>SUMIFS(SMHL!$W:$W,SMHL!$M:$M,AH$4,SMHL!$Q:$Q,'April Payment'!$H91)</f>
        <v>0</v>
      </c>
      <c r="AI91" s="7">
        <f>SUMIFS(PPG!$W:$W,PPG!$M:$M,AI$4,PPG!$Q:$Q,'April Payment'!$H91)</f>
        <v>25530</v>
      </c>
      <c r="AJ91" s="7">
        <f>SUMIFS(PPG!$W:$W,PPG!$M:$M,AJ$4,PPG!$Q:$Q,'April Payment'!$H91)</f>
        <v>0</v>
      </c>
      <c r="AK91" s="5">
        <f t="shared" si="6"/>
        <v>707256.56410256412</v>
      </c>
      <c r="AL91" s="119"/>
      <c r="AM91" s="364">
        <f t="shared" si="7"/>
        <v>707256.56410256412</v>
      </c>
      <c r="AO91" s="119" t="s">
        <v>398</v>
      </c>
      <c r="AP91" s="119"/>
      <c r="AQ91" s="121"/>
      <c r="AS91" s="383"/>
      <c r="AT91" s="7"/>
      <c r="AV91" s="286"/>
      <c r="AW91" s="286"/>
    </row>
    <row r="92" spans="2:49" ht="15.75" thickBot="1" x14ac:dyDescent="0.3">
      <c r="D92" t="s">
        <v>23770</v>
      </c>
      <c r="J92" s="280">
        <f t="shared" ref="J92:AM92" si="8">SUM(J7:J91)</f>
        <v>24453916.948052898</v>
      </c>
      <c r="K92" s="280">
        <f t="shared" si="8"/>
        <v>152043.55384615384</v>
      </c>
      <c r="L92" s="280">
        <f t="shared" si="8"/>
        <v>0</v>
      </c>
      <c r="M92" s="281">
        <f t="shared" si="8"/>
        <v>213846.15384615384</v>
      </c>
      <c r="N92" s="281">
        <f t="shared" si="8"/>
        <v>15384.615384615385</v>
      </c>
      <c r="O92" s="281">
        <f t="shared" si="8"/>
        <v>106660.46153846153</v>
      </c>
      <c r="P92" s="281">
        <f t="shared" si="8"/>
        <v>653076.92307692312</v>
      </c>
      <c r="Q92" s="281">
        <f t="shared" si="8"/>
        <v>96871.38461538461</v>
      </c>
      <c r="R92" s="281">
        <f t="shared" si="8"/>
        <v>156000</v>
      </c>
      <c r="S92" s="281">
        <f t="shared" si="8"/>
        <v>22300.615384615383</v>
      </c>
      <c r="T92" s="282">
        <f t="shared" si="8"/>
        <v>0</v>
      </c>
      <c r="U92" s="282">
        <f t="shared" si="8"/>
        <v>1732778.4241025639</v>
      </c>
      <c r="V92" s="282">
        <f t="shared" si="8"/>
        <v>0</v>
      </c>
      <c r="W92" s="282">
        <f t="shared" si="8"/>
        <v>486182.67307692312</v>
      </c>
      <c r="X92" s="282">
        <f t="shared" si="8"/>
        <v>7920.3076923076933</v>
      </c>
      <c r="Y92" s="282">
        <f t="shared" si="8"/>
        <v>182310.46153846153</v>
      </c>
      <c r="Z92" s="282">
        <f t="shared" si="8"/>
        <v>1201418.2405128204</v>
      </c>
      <c r="AA92" s="283">
        <f t="shared" si="8"/>
        <v>581653.16666666663</v>
      </c>
      <c r="AB92" s="283">
        <f t="shared" si="8"/>
        <v>4945.666666666667</v>
      </c>
      <c r="AC92" s="283">
        <f t="shared" si="8"/>
        <v>9375</v>
      </c>
      <c r="AD92" s="283">
        <f t="shared" si="8"/>
        <v>22600</v>
      </c>
      <c r="AE92" s="283">
        <f t="shared" si="8"/>
        <v>0</v>
      </c>
      <c r="AF92" s="477">
        <f t="shared" si="8"/>
        <v>0</v>
      </c>
      <c r="AG92" s="477">
        <f t="shared" si="8"/>
        <v>139.41999999999999</v>
      </c>
      <c r="AH92" s="477">
        <f t="shared" si="8"/>
        <v>7200</v>
      </c>
      <c r="AI92" s="477">
        <f t="shared" si="8"/>
        <v>1907794</v>
      </c>
      <c r="AJ92" s="477">
        <f t="shared" si="8"/>
        <v>241907</v>
      </c>
      <c r="AK92" s="388">
        <f t="shared" si="8"/>
        <v>32256325.016001616</v>
      </c>
      <c r="AL92" s="388">
        <f t="shared" si="8"/>
        <v>10385330.757775854</v>
      </c>
      <c r="AM92" s="388">
        <f t="shared" si="8"/>
        <v>21870994.258225761</v>
      </c>
      <c r="AT92"/>
      <c r="AV92" s="286"/>
      <c r="AW92" s="286"/>
    </row>
    <row r="93" spans="2:49" x14ac:dyDescent="0.25">
      <c r="D93" s="370" t="s">
        <v>23872</v>
      </c>
      <c r="J93" s="7">
        <f>'APT 25-26'!CQ4</f>
        <v>24453916.948052898</v>
      </c>
      <c r="K93" s="367">
        <f>NurserySupplement!W5</f>
        <v>152043.55384615384</v>
      </c>
      <c r="L93" s="7">
        <f>'Cash Advance'!O7</f>
        <v>-16180.44</v>
      </c>
      <c r="M93" s="7">
        <f>SUMIFS(HNPlaces!$W:$W,HNPlaces!$M:$M,'April Payment'!M4,HNPlaces!$E:$E,"M")</f>
        <v>213846.15384615384</v>
      </c>
      <c r="N93" s="7">
        <f>SUMIFS(HNPlaces!$W:$W,HNPlaces!$M:$M,'April Payment'!N4,HNPlaces!$E:$E,"M")</f>
        <v>15384.615384615385</v>
      </c>
      <c r="O93" s="7">
        <f>SUMIFS(HNPlaces!$W:$W,HNPlaces!$M:$M,'April Payment'!O4,HNPlaces!$E:$E,"M")</f>
        <v>106660.46153846153</v>
      </c>
      <c r="P93" s="7">
        <f>SUMIFS(HNPlaces!$W:$W,HNPlaces!$M:$M,'April Payment'!P4,HNPlaces!$E:$E,"M")</f>
        <v>653076.92307692312</v>
      </c>
      <c r="Q93" s="7">
        <f>SUMIFS(HNPlaces!$W:$W,HNPlaces!$M:$M,'April Payment'!Q4,HNPlaces!$E:$E,"M")</f>
        <v>96871.38461538461</v>
      </c>
      <c r="R93" s="7">
        <f>SUMIFS(HNPlaces!$W:$W,HNPlaces!$M:$M,'April Payment'!R4,HNPlaces!$E:$E,"M")</f>
        <v>156000</v>
      </c>
      <c r="S93" s="7">
        <f>SUMIF(HNPlaces!$M7:$M25,'April Payment'!S$4,HNPlaces!$AI7:$AI25)</f>
        <v>11150.307692307691</v>
      </c>
      <c r="T93" s="7">
        <f>SUMIFS(HNTopUp!$W:$W,HNTopUp!$E:$E,"M",HNTopUp!$M:$M,'April Payment'!T$4)</f>
        <v>0</v>
      </c>
      <c r="U93" s="7">
        <f>SUMIFS(HNTopUp!$W:$W,HNTopUp!$E:$E,"M",HNTopUp!$M:$M,'April Payment'!U$4)</f>
        <v>1759443.9241025636</v>
      </c>
      <c r="V93" s="7">
        <f>SUMIFS(HNTopUp!$W:$W,HNTopUp!$E:$E,"M",HNTopUp!$M:$M,'April Payment'!V$4)</f>
        <v>0</v>
      </c>
      <c r="W93" s="7">
        <f>SUMIFS(HNTopUp!$W:$W,HNTopUp!$E:$E,"M",HNTopUp!$M:$M,'April Payment'!W$4)</f>
        <v>486182.67307692312</v>
      </c>
      <c r="X93" s="7">
        <f>SUMIFS(HNTopUp!$W:$W,HNTopUp!$E:$E,"M",HNTopUp!$M:$M,'April Payment'!X$4)</f>
        <v>7920.3076923076924</v>
      </c>
      <c r="Y93" s="7">
        <f>SUMIFS(HNTopUp!$W:$W,HNTopUp!$E:$E,"M",HNTopUp!$M:$M,'April Payment'!Y$4)</f>
        <v>182310.46153846153</v>
      </c>
      <c r="Z93" s="7">
        <f>SUMIFS(HNTopUp!$W:$W,HNTopUp!$E:$E,"M",HNTopUp!$M:$M,'April Payment'!Z$4)</f>
        <v>1201418.2405128204</v>
      </c>
      <c r="AA93" s="7">
        <f>SUMIFS(POST16!$W:$W,POST16!$E:$E,"M",POST16!$M:$M,'April Payment'!AA$4)</f>
        <v>530987.25</v>
      </c>
      <c r="AB93" s="7">
        <f>SUMIFS(POST16!$W:$W,POST16!$E:$E,"M",POST16!$M:$M,'April Payment'!AB$4)</f>
        <v>4569.25</v>
      </c>
      <c r="AC93" s="7">
        <f>SUMIFS(POST16!$W:$W,POST16!$E:$E,"M",POST16!$M:$M,'April Payment'!AC$4)</f>
        <v>6300</v>
      </c>
      <c r="AD93" s="7">
        <f>SUMIFS(POST16!$W:$W,POST16!$E:$E,"M",POST16!$M:$M,'April Payment'!AD$4)</f>
        <v>19800</v>
      </c>
      <c r="AE93" s="7">
        <f>SUMIFS(POST16!$W:$W,POST16!$E:$E,"M",POST16!$M:$M,'April Payment'!AE$4)</f>
        <v>0</v>
      </c>
      <c r="AF93" s="7">
        <f>SUMIFS(MISC!$W:$W,MISC!$E:$E,"M",MISC!$M:$M,'April Payment'!AF$4)</f>
        <v>0</v>
      </c>
      <c r="AG93" s="7">
        <f>SUMIFS(MISC!$W:$W,MISC!$E:$E,"M",MISC!$M:$M,'April Payment'!AG$4)</f>
        <v>139.41999999999999</v>
      </c>
      <c r="AH93" s="7">
        <f>SUMIFS(SMHL!W:W,SMHL!$E:$E,"M",SMHL!$M:$M,'April Payment'!AH$4)</f>
        <v>6000</v>
      </c>
      <c r="AI93" s="7">
        <f>SUMIFS(PPG!W:W,PPG!$E:$E,"M",PPG!$M:$M,'April Payment'!AI$4)</f>
        <v>1780704</v>
      </c>
      <c r="AJ93" s="7">
        <f>SUMIFS(PPG!W:W,PPG!$E:$E,"M",PPG!$M:$M,'April Payment'!AJ$4)</f>
        <v>241907</v>
      </c>
      <c r="AK93" s="7"/>
      <c r="AL93" s="7"/>
      <c r="AM93" s="262"/>
      <c r="AS93" s="384"/>
      <c r="AT93"/>
      <c r="AV93" s="286"/>
      <c r="AW93" s="286"/>
    </row>
    <row r="94" spans="2:49" x14ac:dyDescent="0.25">
      <c r="D94" s="7" t="s">
        <v>23873</v>
      </c>
      <c r="I94" s="7" t="s">
        <v>751</v>
      </c>
      <c r="J94" s="7">
        <f t="shared" ref="J94:AH94" si="9">J5-J93</f>
        <v>0</v>
      </c>
      <c r="K94" s="7">
        <f t="shared" si="9"/>
        <v>0</v>
      </c>
      <c r="L94" s="7">
        <f t="shared" si="9"/>
        <v>16180.44</v>
      </c>
      <c r="M94" s="7">
        <f t="shared" si="9"/>
        <v>0</v>
      </c>
      <c r="N94" s="7">
        <f t="shared" si="9"/>
        <v>0</v>
      </c>
      <c r="O94" s="7">
        <f t="shared" si="9"/>
        <v>0</v>
      </c>
      <c r="P94" s="7">
        <f t="shared" si="9"/>
        <v>0</v>
      </c>
      <c r="Q94" s="7">
        <f t="shared" si="9"/>
        <v>0</v>
      </c>
      <c r="R94" s="7">
        <f t="shared" si="9"/>
        <v>0</v>
      </c>
      <c r="S94" s="7">
        <f t="shared" si="9"/>
        <v>11150.307692307691</v>
      </c>
      <c r="T94" s="7">
        <f t="shared" si="9"/>
        <v>0</v>
      </c>
      <c r="U94" s="7">
        <f t="shared" si="9"/>
        <v>-26665.499999999767</v>
      </c>
      <c r="V94" s="7">
        <f t="shared" si="9"/>
        <v>0</v>
      </c>
      <c r="W94" s="7">
        <f t="shared" si="9"/>
        <v>0</v>
      </c>
      <c r="X94" s="7">
        <f t="shared" si="9"/>
        <v>0</v>
      </c>
      <c r="Y94" s="7">
        <f t="shared" si="9"/>
        <v>0</v>
      </c>
      <c r="Z94" s="7">
        <f t="shared" si="9"/>
        <v>0</v>
      </c>
      <c r="AA94" s="7">
        <f t="shared" si="9"/>
        <v>50665.916666666628</v>
      </c>
      <c r="AB94" s="7">
        <f t="shared" si="9"/>
        <v>376.41666666666697</v>
      </c>
      <c r="AC94" s="7">
        <f t="shared" si="9"/>
        <v>3075</v>
      </c>
      <c r="AD94" s="7">
        <f t="shared" si="9"/>
        <v>2800</v>
      </c>
      <c r="AE94" s="7">
        <f t="shared" si="9"/>
        <v>0</v>
      </c>
      <c r="AF94" s="7">
        <f t="shared" si="9"/>
        <v>0</v>
      </c>
      <c r="AG94" s="7">
        <f t="shared" si="9"/>
        <v>0</v>
      </c>
      <c r="AH94" s="7">
        <f t="shared" si="9"/>
        <v>1200</v>
      </c>
      <c r="AI94" s="7"/>
      <c r="AJ94" s="7"/>
      <c r="AM94" s="366"/>
      <c r="AS94" s="384"/>
      <c r="AT94"/>
      <c r="AV94" s="286"/>
      <c r="AW94" s="286"/>
    </row>
    <row r="95" spans="2:49" x14ac:dyDescent="0.25">
      <c r="D95" s="107" t="s">
        <v>23771</v>
      </c>
      <c r="J95" s="107">
        <f>SUMIF('APT 25-26'!D:D,"A",'APT 25-26'!DA:DA)</f>
        <v>0</v>
      </c>
      <c r="K95" s="107">
        <f>SUMIF(NurserySupplement!E:E,"A",NurserySupplement!BA:BA)</f>
        <v>0</v>
      </c>
      <c r="L95" s="107" t="e">
        <f>SUMIF('Cash Advance'!F:F,"A",'Cash Advance'!#REF!)</f>
        <v>#REF!</v>
      </c>
      <c r="M95" s="107">
        <f>SUMIFS(HNPlaces!$W:$W,HNPlaces!$M:$M,'April Payment'!M4,HNPlaces!$E:$E,"A")</f>
        <v>0</v>
      </c>
      <c r="N95" s="107">
        <f>SUMIFS(HNPlaces!$W:$W,HNPlaces!$M:$M,'April Payment'!N4,HNPlaces!$E:$E,"A")</f>
        <v>0</v>
      </c>
      <c r="O95" s="107">
        <f>SUMIFS(HNPlaces!$W:$W,HNPlaces!$M:$M,'April Payment'!O4,HNPlaces!$E:$E,"A")</f>
        <v>0</v>
      </c>
      <c r="P95" s="107">
        <f>SUMIFS(HNPlaces!$W:$W,HNPlaces!$M:$M,'April Payment'!P4,HNPlaces!$E:$E,"A")</f>
        <v>0</v>
      </c>
      <c r="Q95" s="107">
        <f>SUMIFS(HNPlaces!$W:$W,HNPlaces!$M:$M,'April Payment'!Q4,HNPlaces!$E:$E,"A")</f>
        <v>0</v>
      </c>
      <c r="R95" s="107">
        <f>SUMIFS(HNPlaces!$W:$W,HNPlaces!$M:$M,'April Payment'!R4,HNPlaces!$E:$E,"A")</f>
        <v>11076.923076923076</v>
      </c>
      <c r="S95" s="107">
        <f>SUMIFS(HNPlaces!$W:$W,HNPlaces!$M:$M,'April Payment'!S4,HNPlaces!$E:$E,"A")</f>
        <v>0</v>
      </c>
      <c r="T95" s="107">
        <f>SUMIFS(HNTopUp!$W:$W,HNTopUp!$M:$M,'April Payment'!T4,HNTopUp!$E:$E,"A")</f>
        <v>0</v>
      </c>
      <c r="U95" s="107">
        <f>SUMIFS(HNTopUp!$W:$W,HNTopUp!$M:$M,'April Payment'!U4,HNTopUp!$E:$E,"A")</f>
        <v>1310016.5679487179</v>
      </c>
      <c r="V95" s="107">
        <f>SUMIFS(HNTopUp!$W:$W,HNTopUp!$M:$M,'April Payment'!V4,HNTopUp!$E:$E,"A")</f>
        <v>0</v>
      </c>
      <c r="W95" s="107">
        <f>SUMIFS(HNTopUp!$W:$W,HNTopUp!$M:$M,'April Payment'!W4,HNTopUp!$E:$E,"A")</f>
        <v>355363.53794871795</v>
      </c>
      <c r="X95" s="107">
        <f>SUMIFS(HNTopUp!$W:$W,HNTopUp!$M:$M,'April Payment'!X4,HNTopUp!$E:$E,"A")</f>
        <v>2511.3846153846152</v>
      </c>
      <c r="Y95" s="107">
        <f>SUMIFS(HNTopUp!$W:$W,HNTopUp!$M:$M,'April Payment'!Y4,HNTopUp!$E:$E,"A")</f>
        <v>0</v>
      </c>
      <c r="Z95" s="107">
        <f>SUMIFS(HNTopUp!$W:$W,HNTopUp!$M:$M,'April Payment'!Z4,HNTopUp!$E:$E,"A")</f>
        <v>923239.00205128198</v>
      </c>
      <c r="AA95" s="107">
        <f>SUMIFS(POST16!$W:$W,POST16!$E:$E,"A",POST16!$M:$M,'April Payment'!AA$4)</f>
        <v>50665.916666666664</v>
      </c>
      <c r="AB95" s="107">
        <f>SUMIFS(POST16!$W:$W,POST16!$E:$E,"A",POST16!$M:$M,'April Payment'!AB$4)</f>
        <v>376.41666666666663</v>
      </c>
      <c r="AC95" s="107">
        <f>SUMIFS(POST16!$W:$W,POST16!$E:$E,"A",POST16!$M:$M,'April Payment'!AC$4)</f>
        <v>3075</v>
      </c>
      <c r="AD95" s="107">
        <f>SUMIFS(POST16!$W:$W,POST16!$E:$E,"A",POST16!$M:$M,'April Payment'!AD$4)</f>
        <v>2800</v>
      </c>
      <c r="AE95" s="107">
        <f>SUMIFS(POST16!$W:$W,POST16!$E:$E,"A",POST16!$M:$M,'April Payment'!AE$4)</f>
        <v>0</v>
      </c>
      <c r="AF95" s="107">
        <f>SUMIFS(MISC!$W:$W,MISC!$E:$E,"A",MISC!$M:$M,'April Payment'!AF$4)</f>
        <v>5000</v>
      </c>
      <c r="AG95" s="107">
        <f>SUMIFS(MISC!$W:$W,MISC!$E:$E,"A",MISC!$M:$M,'April Payment'!AG$4)</f>
        <v>0</v>
      </c>
      <c r="AH95" s="107">
        <f>SUMIFS(SMHL!W:W,SMHL!$E:$E,"A",SMHL!$M:$M,'April Payment'!AH$4)</f>
        <v>1200</v>
      </c>
      <c r="AI95" s="107">
        <f>SUMIFS(PPG!W:W,PPG!$E:$E,"A",SMHL!$M:$M,'April Payment'!AI$4)</f>
        <v>0</v>
      </c>
      <c r="AJ95" s="107">
        <f>SUMIFS(PPG!W:W,PPG!$E:$E,"A",SMHL!$M:$M,'April Payment'!AJ$4)</f>
        <v>0</v>
      </c>
      <c r="AK95" s="5" t="e">
        <f>SUM(J95:AJ95)</f>
        <v>#REF!</v>
      </c>
      <c r="AL95" s="5"/>
      <c r="AM95" s="368" t="e">
        <f>AK95-AL95</f>
        <v>#REF!</v>
      </c>
      <c r="AS95" s="385"/>
      <c r="AT95"/>
      <c r="AV95" s="286"/>
      <c r="AW95" s="286"/>
    </row>
    <row r="96" spans="2:49" x14ac:dyDescent="0.25">
      <c r="AM96" s="368"/>
      <c r="AS96" s="385"/>
    </row>
    <row r="97" spans="4:45" ht="15.75" thickBot="1" x14ac:dyDescent="0.3">
      <c r="D97" s="368" t="s">
        <v>23772</v>
      </c>
      <c r="J97" s="369">
        <f>J92+J95</f>
        <v>24453916.948052898</v>
      </c>
      <c r="K97" s="369">
        <f t="shared" ref="K97:AM97" si="10">K92+K95</f>
        <v>152043.55384615384</v>
      </c>
      <c r="L97" s="369" t="e">
        <f t="shared" si="10"/>
        <v>#REF!</v>
      </c>
      <c r="M97" s="369">
        <f t="shared" si="10"/>
        <v>213846.15384615384</v>
      </c>
      <c r="N97" s="369">
        <f t="shared" si="10"/>
        <v>15384.615384615385</v>
      </c>
      <c r="O97" s="369">
        <f t="shared" si="10"/>
        <v>106660.46153846153</v>
      </c>
      <c r="P97" s="369">
        <f t="shared" si="10"/>
        <v>653076.92307692312</v>
      </c>
      <c r="Q97" s="369">
        <f t="shared" si="10"/>
        <v>96871.38461538461</v>
      </c>
      <c r="R97" s="369">
        <f t="shared" si="10"/>
        <v>167076.92307692306</v>
      </c>
      <c r="S97" s="369">
        <f t="shared" si="10"/>
        <v>22300.615384615383</v>
      </c>
      <c r="T97" s="369">
        <f t="shared" si="10"/>
        <v>0</v>
      </c>
      <c r="U97" s="369">
        <f t="shared" si="10"/>
        <v>3042794.992051282</v>
      </c>
      <c r="V97" s="369">
        <f t="shared" si="10"/>
        <v>0</v>
      </c>
      <c r="W97" s="369">
        <f t="shared" si="10"/>
        <v>841546.21102564107</v>
      </c>
      <c r="X97" s="369">
        <f t="shared" si="10"/>
        <v>10431.692307692309</v>
      </c>
      <c r="Y97" s="369">
        <f t="shared" si="10"/>
        <v>182310.46153846153</v>
      </c>
      <c r="Z97" s="369">
        <f t="shared" si="10"/>
        <v>2124657.2425641026</v>
      </c>
      <c r="AA97" s="369">
        <f t="shared" si="10"/>
        <v>632319.08333333326</v>
      </c>
      <c r="AB97" s="369">
        <f t="shared" si="10"/>
        <v>5322.0833333333339</v>
      </c>
      <c r="AC97" s="369">
        <f t="shared" si="10"/>
        <v>12450</v>
      </c>
      <c r="AD97" s="369">
        <f t="shared" si="10"/>
        <v>25400</v>
      </c>
      <c r="AE97" s="369">
        <f t="shared" si="10"/>
        <v>0</v>
      </c>
      <c r="AF97" s="369">
        <f t="shared" si="10"/>
        <v>5000</v>
      </c>
      <c r="AG97" s="369">
        <f t="shared" si="10"/>
        <v>139.41999999999999</v>
      </c>
      <c r="AH97" s="369">
        <f>AH92+AH95</f>
        <v>8400</v>
      </c>
      <c r="AI97" s="369">
        <f>AI92+AI95</f>
        <v>1907794</v>
      </c>
      <c r="AJ97" s="369">
        <f>AJ92+AJ95</f>
        <v>241907</v>
      </c>
      <c r="AK97" s="369" t="e">
        <f>AK92+AK95</f>
        <v>#REF!</v>
      </c>
      <c r="AL97" s="369">
        <f>-(AL92+AL95)</f>
        <v>-10385330.757775854</v>
      </c>
      <c r="AM97" s="369" t="e">
        <f t="shared" si="10"/>
        <v>#REF!</v>
      </c>
      <c r="AS97" s="386"/>
    </row>
    <row r="98" spans="4:45" x14ac:dyDescent="0.25">
      <c r="R98" s="7"/>
      <c r="AM98" s="364">
        <f>'QA Sheet'!Z60</f>
        <v>0</v>
      </c>
    </row>
    <row r="99" spans="4:45" x14ac:dyDescent="0.25">
      <c r="D99" t="s">
        <v>23870</v>
      </c>
      <c r="J99" s="7">
        <f>_xlfn.XLOOKUP(J4,'QA Sheet'!$C:$C,'QA Sheet'!$D:$D)</f>
        <v>24453916.948052898</v>
      </c>
      <c r="K99" s="119">
        <f>NurserySupplement!W5</f>
        <v>152043.55384615384</v>
      </c>
      <c r="M99" s="381">
        <f>_xlfn.XLOOKUP(M4,'QA Sheet'!$C:$C,'QA Sheet'!$D:$D)</f>
        <v>213846.15384615384</v>
      </c>
      <c r="N99" s="381">
        <f>_xlfn.XLOOKUP(N4,'QA Sheet'!$C:$C,'QA Sheet'!$D:$D)</f>
        <v>15384.615384615385</v>
      </c>
      <c r="O99" s="381">
        <f>_xlfn.XLOOKUP(O4,'QA Sheet'!$C:$C,'QA Sheet'!$D:$D)</f>
        <v>106660.46153846153</v>
      </c>
      <c r="P99" s="381">
        <f>_xlfn.XLOOKUP(P4,'QA Sheet'!$C:$C,'QA Sheet'!$D:$D)</f>
        <v>653076.92307692312</v>
      </c>
      <c r="Q99" s="381">
        <f>_xlfn.XLOOKUP(Q4,'QA Sheet'!$C:$C,'QA Sheet'!$D:$D)</f>
        <v>96871.38461538461</v>
      </c>
      <c r="R99" s="381">
        <f>_xlfn.XLOOKUP(R4,'QA Sheet'!$C:$C,'QA Sheet'!$D:$D)</f>
        <v>167076.92307692309</v>
      </c>
      <c r="S99" s="381">
        <f>_xlfn.XLOOKUP(S4,'QA Sheet'!$C:$C,'QA Sheet'!$D:$D)</f>
        <v>22300.615384615383</v>
      </c>
      <c r="T99" s="381">
        <f>_xlfn.XLOOKUP(T4,'QA Sheet'!$C:$C,'QA Sheet'!$D:$D)</f>
        <v>0</v>
      </c>
      <c r="U99" s="381">
        <f>_xlfn.XLOOKUP(U4,'QA Sheet'!$C:$C,'QA Sheet'!$D:$D)</f>
        <v>3069460.4920512829</v>
      </c>
      <c r="V99" s="381">
        <f>_xlfn.XLOOKUP(V4,'QA Sheet'!$C:$C,'QA Sheet'!$D:$D)</f>
        <v>0</v>
      </c>
      <c r="W99" s="381">
        <f>_xlfn.XLOOKUP(W4,'QA Sheet'!$C:$C,'QA Sheet'!$D:$D)</f>
        <v>841546.21102564107</v>
      </c>
      <c r="X99" s="381">
        <f>_xlfn.XLOOKUP(X4,'QA Sheet'!$C:$C,'QA Sheet'!$D:$D)</f>
        <v>10431.692307692305</v>
      </c>
      <c r="Y99" s="381">
        <f>_xlfn.XLOOKUP(Y4,'QA Sheet'!$C:$C,'QA Sheet'!$D:$D)</f>
        <v>182310.46153846153</v>
      </c>
      <c r="Z99" s="381">
        <f>_xlfn.XLOOKUP(Z4,'QA Sheet'!$C:$C,'QA Sheet'!$D:$D)</f>
        <v>2124657.2425641026</v>
      </c>
      <c r="AA99" s="381">
        <f>_xlfn.XLOOKUP(AA4,'QA Sheet'!$C:$C,'QA Sheet'!$D:$D)</f>
        <v>581653.16666666663</v>
      </c>
      <c r="AB99" s="381">
        <f>_xlfn.XLOOKUP(AB4,'QA Sheet'!$C:$C,'QA Sheet'!$D:$D)</f>
        <v>4945.666666666667</v>
      </c>
      <c r="AC99" s="381">
        <f>_xlfn.XLOOKUP(AC4,'QA Sheet'!$C:$C,'QA Sheet'!$D:$D)</f>
        <v>9375</v>
      </c>
      <c r="AD99" s="381">
        <f>_xlfn.XLOOKUP(AD4,'QA Sheet'!$C:$C,'QA Sheet'!$D:$D)</f>
        <v>22600</v>
      </c>
      <c r="AE99" s="381">
        <f>_xlfn.XLOOKUP(AE4,'QA Sheet'!$C:$C,'QA Sheet'!$D:$D)</f>
        <v>0</v>
      </c>
      <c r="AF99" s="381">
        <f>_xlfn.XLOOKUP(AF4,'QA Sheet'!$C:$C,'QA Sheet'!$D:$D)</f>
        <v>5000</v>
      </c>
      <c r="AG99" s="381">
        <f>_xlfn.XLOOKUP(AG4,'QA Sheet'!$C:$C,'QA Sheet'!$D:$D)</f>
        <v>139.41999999999999</v>
      </c>
      <c r="AH99" s="381">
        <f>_xlfn.XLOOKUP(AH4,'QA Sheet'!$C:$C,'QA Sheet'!$D:$D)</f>
        <v>7200</v>
      </c>
      <c r="AI99" s="381">
        <f>_xlfn.XLOOKUP(AI4,'QA Sheet'!$C:$C,'QA Sheet'!$D:$D)</f>
        <v>1907794</v>
      </c>
      <c r="AJ99" s="381">
        <f>_xlfn.XLOOKUP(AJ4,'QA Sheet'!$C:$C,'QA Sheet'!$D:$D)</f>
        <v>241907</v>
      </c>
      <c r="AK99" s="381">
        <f>SUM(J99:AJ99)</f>
        <v>34890197.931642644</v>
      </c>
      <c r="AL99" s="381">
        <f>AL97+AL95</f>
        <v>-10385330.757775854</v>
      </c>
      <c r="AM99" s="364">
        <f>SUM(AK99:AL99)</f>
        <v>24504867.17386679</v>
      </c>
    </row>
    <row r="100" spans="4:45" x14ac:dyDescent="0.25">
      <c r="D100" t="s">
        <v>23871</v>
      </c>
      <c r="J100" s="5">
        <f>J97-J99</f>
        <v>0</v>
      </c>
      <c r="K100" s="5">
        <f>K97-K99</f>
        <v>0</v>
      </c>
      <c r="L100" s="5" t="e">
        <f>L97-L99</f>
        <v>#REF!</v>
      </c>
      <c r="M100" s="5">
        <f>M97-M99</f>
        <v>0</v>
      </c>
      <c r="N100" s="5">
        <f t="shared" ref="N100:AL100" si="11">N97-N99</f>
        <v>0</v>
      </c>
      <c r="O100" s="5">
        <f t="shared" si="11"/>
        <v>0</v>
      </c>
      <c r="P100" s="5">
        <f t="shared" si="11"/>
        <v>0</v>
      </c>
      <c r="Q100" s="5">
        <f t="shared" si="11"/>
        <v>0</v>
      </c>
      <c r="R100" s="5">
        <f t="shared" si="11"/>
        <v>0</v>
      </c>
      <c r="S100" s="5">
        <f t="shared" si="11"/>
        <v>0</v>
      </c>
      <c r="T100" s="5">
        <f t="shared" si="11"/>
        <v>0</v>
      </c>
      <c r="U100" s="5">
        <f t="shared" si="11"/>
        <v>-26665.500000000931</v>
      </c>
      <c r="V100" s="5">
        <f t="shared" si="11"/>
        <v>0</v>
      </c>
      <c r="W100" s="5">
        <f t="shared" si="11"/>
        <v>0</v>
      </c>
      <c r="X100" s="5">
        <f t="shared" si="11"/>
        <v>0</v>
      </c>
      <c r="Y100" s="5">
        <f t="shared" si="11"/>
        <v>0</v>
      </c>
      <c r="Z100" s="5">
        <f t="shared" si="11"/>
        <v>0</v>
      </c>
      <c r="AA100" s="5">
        <f t="shared" si="11"/>
        <v>50665.916666666628</v>
      </c>
      <c r="AB100" s="5">
        <f t="shared" si="11"/>
        <v>376.41666666666697</v>
      </c>
      <c r="AC100" s="5">
        <f t="shared" si="11"/>
        <v>3075</v>
      </c>
      <c r="AD100" s="5">
        <f t="shared" si="11"/>
        <v>2800</v>
      </c>
      <c r="AE100" s="5">
        <f t="shared" si="11"/>
        <v>0</v>
      </c>
      <c r="AF100" s="5">
        <f t="shared" si="11"/>
        <v>0</v>
      </c>
      <c r="AG100" s="5">
        <f t="shared" si="11"/>
        <v>0</v>
      </c>
      <c r="AH100" s="5">
        <f t="shared" si="11"/>
        <v>1200</v>
      </c>
      <c r="AI100" s="5">
        <f t="shared" si="11"/>
        <v>0</v>
      </c>
      <c r="AJ100" s="5">
        <f t="shared" si="11"/>
        <v>0</v>
      </c>
      <c r="AK100" s="5" t="e">
        <f t="shared" si="11"/>
        <v>#REF!</v>
      </c>
      <c r="AL100" s="5">
        <f t="shared" si="11"/>
        <v>0</v>
      </c>
      <c r="AM100" s="5" t="e">
        <f>AM97-AM99</f>
        <v>#REF!</v>
      </c>
    </row>
    <row r="101" spans="4:45" x14ac:dyDescent="0.25">
      <c r="AK101" s="5"/>
      <c r="AL101" s="5"/>
      <c r="AM101" s="119"/>
    </row>
    <row r="102" spans="4:45" x14ac:dyDescent="0.25">
      <c r="AM102" s="119"/>
    </row>
    <row r="103" spans="4:45" x14ac:dyDescent="0.25">
      <c r="AM103" s="119"/>
    </row>
  </sheetData>
  <autoFilter ref="A6:AW95" xr:uid="{B09953C8-D3B2-4BC8-B445-3AC9A28FC5D1}"/>
  <mergeCells count="10">
    <mergeCell ref="AZ2:BA2"/>
    <mergeCell ref="AZ5:BA5"/>
    <mergeCell ref="AI2:AJ2"/>
    <mergeCell ref="AI3:AJ3"/>
    <mergeCell ref="J2:L2"/>
    <mergeCell ref="M2:S2"/>
    <mergeCell ref="T2:Z2"/>
    <mergeCell ref="AA2:AE2"/>
    <mergeCell ref="AF2:AG2"/>
    <mergeCell ref="AF3:AG3"/>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554EA-995C-4A2A-9AFB-8625BB5D450B}">
  <sheetPr>
    <tabColor rgb="FF782170"/>
  </sheetPr>
  <dimension ref="A1:BG103"/>
  <sheetViews>
    <sheetView zoomScale="76" zoomScaleNormal="107" workbookViewId="0">
      <pane xSplit="7" topLeftCell="AK1" activePane="topRight" state="frozen"/>
      <selection activeCell="H3422" sqref="H3422"/>
      <selection pane="topRight" activeCell="H3422" sqref="H3422"/>
    </sheetView>
  </sheetViews>
  <sheetFormatPr defaultRowHeight="15" x14ac:dyDescent="0.25"/>
  <cols>
    <col min="1" max="1" width="19.85546875" bestFit="1" customWidth="1"/>
    <col min="2" max="2" width="11.85546875" customWidth="1"/>
    <col min="4" max="4" width="39.85546875" bestFit="1" customWidth="1"/>
    <col min="5" max="5" width="18" bestFit="1" customWidth="1"/>
    <col min="6" max="6" width="13.140625" bestFit="1" customWidth="1"/>
    <col min="8" max="8" width="12.28515625" bestFit="1" customWidth="1"/>
    <col min="10" max="10" width="15.7109375" bestFit="1" customWidth="1"/>
    <col min="11" max="11" width="12.42578125" bestFit="1" customWidth="1"/>
    <col min="12" max="12" width="14.42578125" bestFit="1" customWidth="1"/>
    <col min="13" max="13" width="12.7109375" bestFit="1" customWidth="1"/>
    <col min="14" max="14" width="12.42578125" customWidth="1"/>
    <col min="15" max="15" width="11.5703125" bestFit="1" customWidth="1"/>
    <col min="16" max="16" width="12.7109375" bestFit="1" customWidth="1"/>
    <col min="17" max="17" width="11.140625" bestFit="1" customWidth="1"/>
    <col min="18" max="18" width="11.5703125" bestFit="1" customWidth="1"/>
    <col min="19" max="19" width="11.140625" bestFit="1" customWidth="1"/>
    <col min="20" max="20" width="11.28515625" bestFit="1" customWidth="1"/>
    <col min="21" max="21" width="14.28515625" bestFit="1" customWidth="1"/>
    <col min="22" max="23" width="12.140625" bestFit="1" customWidth="1"/>
    <col min="24" max="24" width="11.140625" bestFit="1" customWidth="1"/>
    <col min="25" max="25" width="12.28515625" bestFit="1" customWidth="1"/>
    <col min="26" max="26" width="13.85546875" bestFit="1" customWidth="1"/>
    <col min="27" max="27" width="12.140625" bestFit="1" customWidth="1"/>
    <col min="28" max="29" width="10" bestFit="1" customWidth="1"/>
    <col min="30" max="30" width="11.140625" bestFit="1" customWidth="1"/>
    <col min="31" max="31" width="9.42578125" customWidth="1"/>
    <col min="32" max="32" width="14.5703125" bestFit="1" customWidth="1"/>
    <col min="33" max="33" width="14.5703125" customWidth="1"/>
    <col min="34" max="34" width="15.5703125" bestFit="1" customWidth="1"/>
    <col min="35" max="35" width="15.5703125" customWidth="1"/>
    <col min="36" max="36" width="20.85546875" bestFit="1" customWidth="1"/>
    <col min="37" max="37" width="20.85546875" customWidth="1"/>
    <col min="38" max="38" width="20" bestFit="1" customWidth="1"/>
    <col min="39" max="39" width="12" bestFit="1" customWidth="1"/>
    <col min="40" max="40" width="14.28515625" bestFit="1" customWidth="1"/>
    <col min="41" max="41" width="14.5703125" bestFit="1" customWidth="1"/>
    <col min="42" max="42" width="15.5703125" bestFit="1" customWidth="1"/>
    <col min="43" max="43" width="16.42578125" customWidth="1"/>
    <col min="44" max="44" width="14.28515625" bestFit="1" customWidth="1"/>
    <col min="45" max="45" width="15" style="49" customWidth="1"/>
    <col min="46" max="46" width="15.85546875" style="462" customWidth="1"/>
    <col min="47" max="47" width="13.85546875" bestFit="1" customWidth="1"/>
    <col min="48" max="49" width="13.42578125" bestFit="1" customWidth="1"/>
    <col min="51" max="51" width="13.42578125" bestFit="1" customWidth="1"/>
    <col min="52" max="52" width="10.85546875" bestFit="1" customWidth="1"/>
    <col min="56" max="56" width="15.5703125" bestFit="1" customWidth="1"/>
    <col min="57" max="58" width="12.5703125" bestFit="1" customWidth="1"/>
    <col min="59" max="59" width="15.5703125" bestFit="1" customWidth="1"/>
  </cols>
  <sheetData>
    <row r="1" spans="1:59" x14ac:dyDescent="0.25">
      <c r="AN1" s="49"/>
      <c r="AO1" s="49"/>
      <c r="AP1" s="49"/>
      <c r="AQ1" s="49"/>
      <c r="AR1" s="49"/>
      <c r="AT1" s="49"/>
      <c r="AU1" s="49"/>
    </row>
    <row r="2" spans="1:59" ht="60" customHeight="1" x14ac:dyDescent="0.25">
      <c r="A2" s="470"/>
      <c r="B2" s="471"/>
      <c r="C2" s="471"/>
      <c r="D2" s="471"/>
      <c r="E2" s="471"/>
      <c r="F2" s="471"/>
      <c r="G2" s="471"/>
      <c r="H2" s="471"/>
      <c r="J2" s="582" t="str">
        <f>"Total School &amp; Nursery Budget Share = £ "&amp; ROUND( SUM(J5:L5),2)</f>
        <v>Total School &amp; Nursery Budget Share = £ 13980278.48</v>
      </c>
      <c r="K2" s="583"/>
      <c r="L2" s="584"/>
      <c r="M2" s="582" t="str">
        <f>"High Needs Places = £ "&amp; ROUND( SUM(M5:S5),2)</f>
        <v>High Needs Places = £ 632070.08</v>
      </c>
      <c r="N2" s="583"/>
      <c r="O2" s="583"/>
      <c r="P2" s="583"/>
      <c r="Q2" s="583"/>
      <c r="R2" s="583"/>
      <c r="S2" s="584"/>
      <c r="T2" s="582" t="str">
        <f>"High Needs Top Up = £ "&amp; ROUND( SUM(T5:Z5),2)</f>
        <v>High Needs Top Up = £ 1818637.8</v>
      </c>
      <c r="U2" s="583"/>
      <c r="V2" s="583"/>
      <c r="W2" s="583"/>
      <c r="X2" s="583"/>
      <c r="Y2" s="583"/>
      <c r="Z2" s="584"/>
      <c r="AA2" s="581" t="str">
        <f>"Post 16 Total Payments = £ "&amp; ROUND(SUM(AA5:AE5), 2)</f>
        <v>Post 16 Total Payments = £ 618573.83</v>
      </c>
      <c r="AB2" s="581"/>
      <c r="AC2" s="581"/>
      <c r="AD2" s="581"/>
      <c r="AE2" s="581"/>
      <c r="AF2" s="585" t="str">
        <f>"MISC Total Payments = £ "&amp; ROUND(SUM(AF5:AF5), 2)</f>
        <v>MISC Total Payments = £ 8199.8</v>
      </c>
      <c r="AG2" s="586"/>
      <c r="AH2" s="279" t="str">
        <f>"SMHL Total Payments = £ "&amp; ROUND(SUM(AH5), 2)</f>
        <v>SMHL Total Payments = £ 29522.04</v>
      </c>
      <c r="AI2" s="279" t="str">
        <f>"PPG Total Payments = £ "&amp; ROUND(SUM(AI5), 2)</f>
        <v>PPG Total Payments = £ 582719</v>
      </c>
      <c r="AJ2" s="480"/>
      <c r="AK2" s="480"/>
      <c r="AL2" s="480"/>
      <c r="AN2" s="587" t="s">
        <v>24179</v>
      </c>
      <c r="AO2" s="587"/>
      <c r="AP2" s="587"/>
      <c r="AQ2" s="587"/>
      <c r="AR2" s="587"/>
      <c r="AS2" s="587"/>
      <c r="AT2" s="587"/>
      <c r="AU2" s="587"/>
      <c r="AV2" s="509"/>
      <c r="AW2" s="509"/>
      <c r="AY2" s="577" t="s">
        <v>24134</v>
      </c>
      <c r="AZ2" s="577"/>
      <c r="BD2" s="97">
        <v>6565120.6780027067</v>
      </c>
      <c r="BE2" s="97">
        <v>16734.699875888182</v>
      </c>
      <c r="BF2" s="97">
        <v>-52578.419855849585</v>
      </c>
      <c r="BG2" s="97">
        <v>6529276.9580227453</v>
      </c>
    </row>
    <row r="3" spans="1:59" ht="120" x14ac:dyDescent="0.25">
      <c r="C3" t="s">
        <v>381</v>
      </c>
      <c r="D3" s="10" t="s">
        <v>265</v>
      </c>
      <c r="E3" s="10" t="s">
        <v>276</v>
      </c>
      <c r="F3" s="10" t="s">
        <v>272</v>
      </c>
      <c r="G3" s="10" t="s">
        <v>273</v>
      </c>
      <c r="H3" s="10" t="s">
        <v>266</v>
      </c>
      <c r="I3" s="137" t="s">
        <v>267</v>
      </c>
      <c r="J3" s="285" t="s">
        <v>23703</v>
      </c>
      <c r="K3" s="285" t="s">
        <v>23704</v>
      </c>
      <c r="L3" s="285" t="s">
        <v>23702</v>
      </c>
      <c r="M3" s="278" t="s">
        <v>964</v>
      </c>
      <c r="N3" s="278" t="s">
        <v>964</v>
      </c>
      <c r="O3" s="278" t="s">
        <v>963</v>
      </c>
      <c r="P3" s="278" t="s">
        <v>961</v>
      </c>
      <c r="Q3" s="278" t="s">
        <v>962</v>
      </c>
      <c r="R3" s="278" t="s">
        <v>959</v>
      </c>
      <c r="S3" s="278" t="s">
        <v>960</v>
      </c>
      <c r="T3" s="278" t="s">
        <v>924</v>
      </c>
      <c r="U3" s="278" t="s">
        <v>972</v>
      </c>
      <c r="V3" s="278" t="s">
        <v>973</v>
      </c>
      <c r="W3" s="278" t="s">
        <v>772</v>
      </c>
      <c r="X3" s="278" t="s">
        <v>773</v>
      </c>
      <c r="Y3" s="278" t="s">
        <v>974</v>
      </c>
      <c r="Z3" s="278" t="s">
        <v>975</v>
      </c>
      <c r="AA3" s="278" t="s">
        <v>268</v>
      </c>
      <c r="AB3" s="278" t="s">
        <v>269</v>
      </c>
      <c r="AC3" s="278" t="s">
        <v>270</v>
      </c>
      <c r="AD3" s="278" t="s">
        <v>271</v>
      </c>
      <c r="AE3" s="278" t="s">
        <v>23790</v>
      </c>
      <c r="AF3" s="585" t="s">
        <v>583</v>
      </c>
      <c r="AG3" s="586"/>
      <c r="AH3" s="279" t="s">
        <v>903</v>
      </c>
      <c r="AI3" s="279" t="s">
        <v>24175</v>
      </c>
      <c r="AJ3" s="490" t="s">
        <v>928</v>
      </c>
      <c r="AK3" s="490" t="s">
        <v>24176</v>
      </c>
      <c r="AL3" s="491" t="s">
        <v>886</v>
      </c>
      <c r="AN3" s="503" t="s">
        <v>24177</v>
      </c>
      <c r="AO3" s="503" t="s">
        <v>24178</v>
      </c>
      <c r="AP3" s="503" t="s">
        <v>24123</v>
      </c>
      <c r="AQ3" s="503" t="s">
        <v>24261</v>
      </c>
      <c r="AR3" s="504" t="s">
        <v>24262</v>
      </c>
      <c r="AS3" s="503" t="s">
        <v>24127</v>
      </c>
      <c r="AT3" s="503" t="s">
        <v>24130</v>
      </c>
      <c r="AU3" s="504" t="s">
        <v>886</v>
      </c>
      <c r="AV3" s="362"/>
      <c r="AY3" s="266" t="s">
        <v>24132</v>
      </c>
      <c r="AZ3" s="266" t="s">
        <v>24133</v>
      </c>
      <c r="BD3" s="97">
        <v>6240079.6180027062</v>
      </c>
      <c r="BE3" s="97">
        <v>16734.699875888182</v>
      </c>
      <c r="BF3" s="97">
        <v>-52578.419855849585</v>
      </c>
      <c r="BG3" s="97">
        <v>6204235.8980227448</v>
      </c>
    </row>
    <row r="4" spans="1:59" ht="30" x14ac:dyDescent="0.25">
      <c r="D4" s="10"/>
      <c r="E4" s="10"/>
      <c r="F4" s="10"/>
      <c r="G4" s="10"/>
      <c r="H4" s="10"/>
      <c r="I4" s="10"/>
      <c r="J4" s="11" t="s">
        <v>994</v>
      </c>
      <c r="K4" s="11" t="s">
        <v>994</v>
      </c>
      <c r="L4" s="11"/>
      <c r="M4" s="11" t="s">
        <v>952</v>
      </c>
      <c r="N4" s="11" t="s">
        <v>954</v>
      </c>
      <c r="O4" s="11" t="s">
        <v>953</v>
      </c>
      <c r="P4" s="11" t="s">
        <v>955</v>
      </c>
      <c r="Q4" s="11" t="s">
        <v>956</v>
      </c>
      <c r="R4" s="11" t="s">
        <v>957</v>
      </c>
      <c r="S4" s="11" t="s">
        <v>958</v>
      </c>
      <c r="T4" s="11" t="s">
        <v>966</v>
      </c>
      <c r="U4" s="11" t="s">
        <v>968</v>
      </c>
      <c r="V4" s="11" t="s">
        <v>970</v>
      </c>
      <c r="W4" s="11" t="s">
        <v>969</v>
      </c>
      <c r="X4" s="11" t="s">
        <v>965</v>
      </c>
      <c r="Y4" s="11" t="s">
        <v>967</v>
      </c>
      <c r="Z4" s="11" t="s">
        <v>971</v>
      </c>
      <c r="AA4" s="11" t="s">
        <v>982</v>
      </c>
      <c r="AB4" s="11" t="s">
        <v>983</v>
      </c>
      <c r="AC4" s="11" t="s">
        <v>984</v>
      </c>
      <c r="AD4" s="11" t="s">
        <v>985</v>
      </c>
      <c r="AE4" s="11" t="s">
        <v>23789</v>
      </c>
      <c r="AF4" s="11" t="s">
        <v>23755</v>
      </c>
      <c r="AG4" s="11" t="s">
        <v>24268</v>
      </c>
      <c r="AH4" s="11" t="s">
        <v>991</v>
      </c>
      <c r="AI4" s="11" t="s">
        <v>24264</v>
      </c>
      <c r="AJ4" s="11"/>
      <c r="AK4" s="11"/>
      <c r="AL4" s="363"/>
      <c r="AN4" s="364">
        <f>SUM(AN7:AN91)</f>
        <v>1587680.0685218147</v>
      </c>
      <c r="AO4" s="364">
        <f>SUM(AO7:AO91)</f>
        <v>6728093.8100000024</v>
      </c>
      <c r="AP4" s="364">
        <f>SUM(AP7:AP91)</f>
        <v>8315773.8785218177</v>
      </c>
      <c r="AQ4" s="364">
        <f>SUM(AQ6:AQ90)</f>
        <v>6245332.1480027055</v>
      </c>
      <c r="AR4" s="364">
        <f>SUM(AR6:AR90)</f>
        <v>363177.99178683339</v>
      </c>
      <c r="AS4" s="364">
        <f>SUM(AS6:AS90)</f>
        <v>-24919.289391059021</v>
      </c>
      <c r="AT4" s="364">
        <f>SUM(AT6:AT90)</f>
        <v>6220412.858611647</v>
      </c>
      <c r="AU4" s="364">
        <f>SUM(AU6:AU90)</f>
        <v>388097.28117789235</v>
      </c>
      <c r="AV4" s="364"/>
      <c r="AW4" s="364"/>
      <c r="AX4" s="364"/>
      <c r="AY4" s="364">
        <f>SUM(AY6:AY90)</f>
        <v>27659.130464790564</v>
      </c>
      <c r="AZ4" s="364">
        <f>SUM(AZ6:AZ90)</f>
        <v>-52578.419855849585</v>
      </c>
      <c r="BA4" t="b">
        <f>AY5=AS4</f>
        <v>1</v>
      </c>
      <c r="BD4" s="99">
        <f>BD2-BD3</f>
        <v>325041.06000000052</v>
      </c>
      <c r="BE4" s="99">
        <f>BE2-BE3</f>
        <v>0</v>
      </c>
      <c r="BF4" s="99">
        <f>BF3-BF2</f>
        <v>0</v>
      </c>
      <c r="BG4" s="99">
        <f>BG2-BG3</f>
        <v>325041.06000000052</v>
      </c>
    </row>
    <row r="5" spans="1:59" x14ac:dyDescent="0.25">
      <c r="J5" s="284">
        <f t="shared" ref="J5:AL5" si="0">SUM(J7:J91)</f>
        <v>13964256.698171806</v>
      </c>
      <c r="K5" s="284">
        <f t="shared" si="0"/>
        <v>76021.776923076919</v>
      </c>
      <c r="L5" s="284">
        <f t="shared" si="0"/>
        <v>-60000</v>
      </c>
      <c r="M5" s="284">
        <f t="shared" si="0"/>
        <v>106923.07692307692</v>
      </c>
      <c r="N5" s="284">
        <f t="shared" si="0"/>
        <v>7692.3076923076924</v>
      </c>
      <c r="O5" s="284">
        <f t="shared" si="0"/>
        <v>53330.230769230766</v>
      </c>
      <c r="P5" s="284">
        <f t="shared" si="0"/>
        <v>326538.46153846156</v>
      </c>
      <c r="Q5" s="284">
        <f t="shared" si="0"/>
        <v>48435.692307692305</v>
      </c>
      <c r="R5" s="284">
        <f t="shared" si="0"/>
        <v>78000</v>
      </c>
      <c r="S5" s="284">
        <f t="shared" si="0"/>
        <v>11150.307692307691</v>
      </c>
      <c r="T5" s="284">
        <f t="shared" si="0"/>
        <v>0</v>
      </c>
      <c r="U5" s="284">
        <f>SUM(U7:U91)</f>
        <v>879721.96205128194</v>
      </c>
      <c r="V5" s="284">
        <f t="shared" si="0"/>
        <v>0</v>
      </c>
      <c r="W5" s="284">
        <f t="shared" si="0"/>
        <v>243091.33653846156</v>
      </c>
      <c r="X5" s="284">
        <f t="shared" si="0"/>
        <v>3960.1538461538466</v>
      </c>
      <c r="Y5" s="284">
        <f t="shared" si="0"/>
        <v>91155.230769230766</v>
      </c>
      <c r="Z5" s="284">
        <f t="shared" si="0"/>
        <v>600709.12025641021</v>
      </c>
      <c r="AA5" s="284">
        <f t="shared" si="0"/>
        <v>581653.16666666663</v>
      </c>
      <c r="AB5" s="284">
        <f t="shared" si="0"/>
        <v>4945.666666666667</v>
      </c>
      <c r="AC5" s="284">
        <f t="shared" si="0"/>
        <v>9375</v>
      </c>
      <c r="AD5" s="284">
        <f t="shared" si="0"/>
        <v>22600</v>
      </c>
      <c r="AE5" s="284">
        <f t="shared" si="0"/>
        <v>0</v>
      </c>
      <c r="AF5" s="284">
        <f t="shared" si="0"/>
        <v>8199.7999999999993</v>
      </c>
      <c r="AG5" s="284">
        <f t="shared" si="0"/>
        <v>1709.49</v>
      </c>
      <c r="AH5" s="284">
        <f t="shared" si="0"/>
        <v>29522.041842105264</v>
      </c>
      <c r="AI5" s="284">
        <f t="shared" si="0"/>
        <v>582719</v>
      </c>
      <c r="AJ5" s="284">
        <f t="shared" si="0"/>
        <v>17671710.520654939</v>
      </c>
      <c r="AK5" s="284">
        <f t="shared" si="0"/>
        <v>6220412.858611647</v>
      </c>
      <c r="AL5" s="284">
        <f t="shared" si="0"/>
        <v>11451297.662043286</v>
      </c>
      <c r="AM5" s="364"/>
      <c r="AQ5" s="284"/>
      <c r="AR5" s="284"/>
      <c r="AT5" s="284"/>
      <c r="AU5" s="364"/>
      <c r="AV5" s="364"/>
      <c r="AY5" s="578">
        <f>AY4+AZ4</f>
        <v>-24919.289391059021</v>
      </c>
      <c r="AZ5" s="579"/>
    </row>
    <row r="6" spans="1:59" x14ac:dyDescent="0.25">
      <c r="D6" s="8"/>
      <c r="E6" s="8"/>
      <c r="F6" s="8"/>
      <c r="G6" s="8"/>
      <c r="H6" s="8"/>
      <c r="I6" s="8"/>
      <c r="J6" s="9"/>
      <c r="K6" s="9"/>
      <c r="L6" s="9"/>
      <c r="M6" s="9"/>
      <c r="N6" s="9"/>
      <c r="O6" s="9"/>
      <c r="P6" s="9"/>
      <c r="Q6" s="9"/>
      <c r="R6" s="9"/>
      <c r="S6" s="9"/>
      <c r="T6" s="9"/>
      <c r="U6" s="9"/>
      <c r="V6" s="9"/>
      <c r="W6" s="9"/>
      <c r="X6" s="9"/>
      <c r="Y6" s="9"/>
      <c r="Z6" s="9"/>
      <c r="AA6" s="8"/>
      <c r="AB6" s="8"/>
      <c r="AC6" s="8"/>
      <c r="AD6" s="8"/>
      <c r="AE6" s="8"/>
      <c r="AF6" s="8"/>
      <c r="AG6" s="8"/>
      <c r="AH6" s="8"/>
      <c r="AI6" s="8"/>
      <c r="AJ6" s="8"/>
      <c r="AK6" s="8"/>
      <c r="AL6" s="365"/>
    </row>
    <row r="7" spans="1:59" x14ac:dyDescent="0.25">
      <c r="B7">
        <v>3022002</v>
      </c>
      <c r="C7">
        <v>2002</v>
      </c>
      <c r="D7" t="s">
        <v>139</v>
      </c>
      <c r="H7" t="s">
        <v>140</v>
      </c>
      <c r="I7" t="s">
        <v>141</v>
      </c>
      <c r="J7" s="7">
        <f>IFERROR(_xlfn.XLOOKUP(H7,'APT 25-26'!D:D,'APT 25-26'!CR:CR),"")</f>
        <v>194271.28551925544</v>
      </c>
      <c r="K7" s="7">
        <f>SUMIFS(NurserySupplement!$Z:$Z,NurserySupplement!$M:$M,K$4,NurserySupplement!$B:$B,B7)</f>
        <v>0</v>
      </c>
      <c r="L7" s="7"/>
      <c r="M7" s="7">
        <f>SUMIFS(HNPlaces!$Z:$Z,HNPlaces!$M:$M,M$4,HNPlaces!$Q:$Q,'May Payment'!$H7)</f>
        <v>0</v>
      </c>
      <c r="N7" s="7">
        <f>SUMIFS(HNPlaces!$Z:$Z,HNPlaces!$M:$M,N$4,HNPlaces!$Q:$Q,'May Payment'!$H7)</f>
        <v>0</v>
      </c>
      <c r="O7" s="7">
        <f>SUMIFS(HNPlaces!$Z:$Z,HNPlaces!$M:$M,O$4,HNPlaces!$Q:$Q,'May Payment'!$H7)</f>
        <v>0</v>
      </c>
      <c r="P7" s="7">
        <f>SUMIFS(HNPlaces!$Z:$Z,HNPlaces!$M:$M,P$4,HNPlaces!$Q:$Q,'May Payment'!$H7)</f>
        <v>0</v>
      </c>
      <c r="Q7" s="7">
        <f>SUMIFS(HNPlaces!$Z:$Z,HNPlaces!$M:$M,Q$4,HNPlaces!$Q:$Q,'May Payment'!$H7)</f>
        <v>0</v>
      </c>
      <c r="R7" s="7">
        <f>SUMIFS(HNPlaces!$Z:$Z,HNPlaces!$M:$M,R$4,HNPlaces!$Q:$Q,'May Payment'!$H7)</f>
        <v>0</v>
      </c>
      <c r="S7" s="7">
        <f>SUMIFS(HNPlaces!$Z:$Z,HNPlaces!$M:$M,S$4,HNPlaces!$Q:$Q,'May Payment'!$H7)</f>
        <v>0</v>
      </c>
      <c r="T7" s="7">
        <f>SUMIFS(HNTopUp!$Z:$Z,HNTopUp!$M:$M,T$4,HNTopUp!B:B,'May Payment'!B7)</f>
        <v>0</v>
      </c>
      <c r="U7" s="7">
        <f>SUMIFS(HNTopUp!$Z:$Z,HNTopUp!$M:$M,U$4,HNTopUp!Q:Q,'May Payment'!H7)</f>
        <v>18673.550769230766</v>
      </c>
      <c r="V7" s="7">
        <f>SUMIFS(HNTopUp!$Z:$Z,HNTopUp!$M:$M,V$4,HNTopUp!$B:$B,'May Payment'!$B7)</f>
        <v>0</v>
      </c>
      <c r="W7" s="7">
        <f>SUMIFS(HNTopUp!$Z:$Z,HNTopUp!$M:$M,W$4,HNTopUp!$B:$B,'May Payment'!$B7)</f>
        <v>0</v>
      </c>
      <c r="X7" s="7">
        <f>SUMIFS(HNTopUp!$Z:$Z,HNTopUp!$M:$M,X$4,HNTopUp!$B:$B,'May Payment'!$B7)</f>
        <v>110.30769230769231</v>
      </c>
      <c r="Y7" s="7">
        <f>SUMIFS(HNTopUp!$Z:$Z,HNTopUp!$M:$M,Y$4,HNTopUp!$B:$B,'May Payment'!$B7)</f>
        <v>0</v>
      </c>
      <c r="Z7" s="7">
        <f>SUMIFS(HNTopUp!$Z:$Z,HNTopUp!$M:$M,Z$4,HNTopUp!$B:$B,'May Payment'!$B7)</f>
        <v>0</v>
      </c>
      <c r="AA7" s="7">
        <f>SUMIFS(POST16!$Z:$Z,POST16!$M:$M,AA$4,POST16!$Q:$Q,'May Payment'!$H7)</f>
        <v>0</v>
      </c>
      <c r="AB7" s="7">
        <f>SUMIFS(POST16!$Z:$Z,POST16!$M:$M,AB$4,POST16!$Q:$Q,'May Payment'!$H7)</f>
        <v>0</v>
      </c>
      <c r="AC7" s="7">
        <f>SUMIFS(POST16!$Z:$Z,POST16!$M:$M,AC$4,POST16!$Q:$Q,'May Payment'!$H7)</f>
        <v>0</v>
      </c>
      <c r="AD7" s="7">
        <f>SUMIFS(POST16!$Z:$Z,POST16!$M:$M,AD$4,POST16!$Q:$Q,'May Payment'!$H7)</f>
        <v>0</v>
      </c>
      <c r="AE7" s="7">
        <f>SUMIFS(POST16!$Z:$Z,POST16!$M:$M,AE$4,POST16!$Q:$Q,'May Payment'!$H7)</f>
        <v>0</v>
      </c>
      <c r="AF7" s="7">
        <f>SUMIFS(MISC!$Z:$Z,MISC!$M:$M,AF$4,MISC!$Q:$Q,H7)</f>
        <v>0</v>
      </c>
      <c r="AG7" s="7">
        <f>SUMIFS(MISC!$Z:$Z,MISC!$M:$M,AG$4,MISC!$Q:$Q,H7)</f>
        <v>0</v>
      </c>
      <c r="AH7" s="7">
        <f>SUMIFS(Asylum!$Z:$Z,Asylum!$M:$M,AH$4,Asylum!$Q:$Q,'May Payment'!$H7)</f>
        <v>1217.21</v>
      </c>
      <c r="AI7" s="7">
        <f>SUMIFS(PESports!$Z:$Z,PESports!$M:$M,AI$4,PESports!$Q:$Q,'May Payment'!$H7)</f>
        <v>8158</v>
      </c>
      <c r="AJ7" s="5">
        <f t="shared" ref="AJ7:AJ37" si="1">SUM(J7:AI7)</f>
        <v>222430.35398079388</v>
      </c>
      <c r="AK7" s="119"/>
      <c r="AL7" s="364">
        <f>AJ7-AK7</f>
        <v>222430.35398079388</v>
      </c>
      <c r="AN7" s="481"/>
      <c r="AO7" s="481"/>
      <c r="AP7" s="508"/>
      <c r="AR7" s="383"/>
      <c r="AS7" s="7"/>
    </row>
    <row r="8" spans="1:59" x14ac:dyDescent="0.25">
      <c r="B8">
        <v>3022007</v>
      </c>
      <c r="C8">
        <v>2007</v>
      </c>
      <c r="D8" t="s">
        <v>73</v>
      </c>
      <c r="H8" t="s">
        <v>74</v>
      </c>
      <c r="I8" t="s">
        <v>75</v>
      </c>
      <c r="J8" s="7">
        <f>IFERROR(_xlfn.XLOOKUP(H8,'APT 25-26'!D:D,'APT 25-26'!CR:CR),"")</f>
        <v>150667.5201423367</v>
      </c>
      <c r="K8" s="7">
        <f>SUMIFS(NurserySupplement!$Z:$Z,NurserySupplement!$M:$M,K$4,NurserySupplement!$B:$B,B8)</f>
        <v>0</v>
      </c>
      <c r="L8" s="7"/>
      <c r="M8" s="7">
        <f>SUMIFS(HNPlaces!$Z:$Z,HNPlaces!$M:$M,M$4,HNPlaces!$Q:$Q,'May Payment'!$H8)</f>
        <v>0</v>
      </c>
      <c r="N8" s="7">
        <f>SUMIFS(HNPlaces!$Z:$Z,HNPlaces!$M:$M,N$4,HNPlaces!$Q:$Q,'May Payment'!$H8)</f>
        <v>0</v>
      </c>
      <c r="O8" s="7">
        <f>SUMIFS(HNPlaces!$Z:$Z,HNPlaces!$M:$M,O$4,HNPlaces!$Q:$Q,'May Payment'!$H8)</f>
        <v>0</v>
      </c>
      <c r="P8" s="7">
        <f>SUMIFS(HNPlaces!$Z:$Z,HNPlaces!$M:$M,P$4,HNPlaces!$Q:$Q,'May Payment'!$H8)</f>
        <v>0</v>
      </c>
      <c r="Q8" s="7">
        <f>SUMIFS(HNPlaces!$Z:$Z,HNPlaces!$M:$M,Q$4,HNPlaces!$Q:$Q,'May Payment'!$H8)</f>
        <v>0</v>
      </c>
      <c r="R8" s="7">
        <f>SUMIFS(HNPlaces!$Z:$Z,HNPlaces!$M:$M,R$4,HNPlaces!$Q:$Q,'May Payment'!$H8)</f>
        <v>0</v>
      </c>
      <c r="S8" s="7">
        <f>SUMIFS(HNPlaces!$Z:$Z,HNPlaces!$M:$M,S$4,HNPlaces!$Q:$Q,'May Payment'!$H8)</f>
        <v>0</v>
      </c>
      <c r="T8" s="7">
        <f>SUMIFS(HNTopUp!$Z:$Z,HNTopUp!$M:$M,T$4,HNTopUp!B:B,'May Payment'!B8)</f>
        <v>0</v>
      </c>
      <c r="U8" s="7">
        <f>SUMIFS(HNTopUp!$Z:$Z,HNTopUp!$M:$M,U$4,HNTopUp!B:B,'May Payment'!B8)</f>
        <v>12045.076923076924</v>
      </c>
      <c r="V8" s="7">
        <f>SUMIFS(HNTopUp!$Z:$Z,HNTopUp!$M:$M,V$4,HNTopUp!$B:$B,'May Payment'!$B8)</f>
        <v>0</v>
      </c>
      <c r="W8" s="7">
        <f>SUMIFS(HNTopUp!$Z:$Z,HNTopUp!$M:$M,W$4,HNTopUp!$B:$B,'May Payment'!$B8)</f>
        <v>0</v>
      </c>
      <c r="X8" s="7">
        <f>SUMIFS(HNTopUp!$Z:$Z,HNTopUp!$M:$M,X$4,HNTopUp!$B:$B,'May Payment'!$B8)</f>
        <v>0</v>
      </c>
      <c r="Y8" s="7">
        <f>SUMIFS(HNTopUp!$Z:$Z,HNTopUp!$M:$M,Y$4,HNTopUp!$B:$B,'May Payment'!$B8)</f>
        <v>0</v>
      </c>
      <c r="Z8" s="7">
        <f>SUMIFS(HNTopUp!$Z:$Z,HNTopUp!$M:$M,Z$4,HNTopUp!$B:$B,'May Payment'!$B8)</f>
        <v>0</v>
      </c>
      <c r="AA8" s="7">
        <f>SUMIFS(POST16!$Z:$Z,POST16!$M:$M,AA$4,POST16!$Q:$Q,'May Payment'!$H8)</f>
        <v>0</v>
      </c>
      <c r="AB8" s="7">
        <f>SUMIFS(POST16!$Z:$Z,POST16!$M:$M,AB$4,POST16!$Q:$Q,'May Payment'!$H8)</f>
        <v>0</v>
      </c>
      <c r="AC8" s="7">
        <f>SUMIFS(POST16!$Z:$Z,POST16!$M:$M,AC$4,POST16!$Q:$Q,'May Payment'!$H8)</f>
        <v>0</v>
      </c>
      <c r="AD8" s="7">
        <f>SUMIFS(POST16!$Z:$Z,POST16!$M:$M,AD$4,POST16!$Q:$Q,'May Payment'!$H8)</f>
        <v>0</v>
      </c>
      <c r="AE8" s="7">
        <f>SUMIFS(POST16!$Z:$Z,POST16!$M:$M,AE$4,POST16!$Q:$Q,'May Payment'!$H8)</f>
        <v>0</v>
      </c>
      <c r="AF8" s="7">
        <f>SUMIFS(MISC!$Z:$Z,MISC!$M:$M,AF$4,MISC!$Q:$Q,H8)</f>
        <v>0</v>
      </c>
      <c r="AG8" s="7">
        <f>SUMIFS(MISC!$Z:$Z,MISC!$M:$M,AG$4,MISC!$Q:$Q,H8)</f>
        <v>0</v>
      </c>
      <c r="AH8" s="7">
        <f>SUMIFS(Asylum!$Z:$Z,Asylum!$M:$M,AH$4,Asylum!$Q:$Q,'May Payment'!$H8)</f>
        <v>1217.2134736842106</v>
      </c>
      <c r="AI8" s="7">
        <f>SUMIFS(PESports!$Z:$Z,PESports!$M:$M,AI$4,PESports!$Q:$Q,'May Payment'!$H8)</f>
        <v>8142</v>
      </c>
      <c r="AJ8" s="5">
        <f t="shared" si="1"/>
        <v>172071.81053909785</v>
      </c>
      <c r="AK8" s="119"/>
      <c r="AL8" s="364">
        <f t="shared" ref="AL8:AL71" si="2">AJ8-AK8</f>
        <v>172071.81053909785</v>
      </c>
      <c r="AN8" s="481"/>
      <c r="AO8" s="481"/>
      <c r="AP8" s="508"/>
      <c r="AR8" s="383"/>
      <c r="AS8" s="7"/>
    </row>
    <row r="9" spans="1:59" x14ac:dyDescent="0.25">
      <c r="B9">
        <v>3022008</v>
      </c>
      <c r="C9">
        <v>2008</v>
      </c>
      <c r="D9" t="s">
        <v>213</v>
      </c>
      <c r="H9" t="s">
        <v>214</v>
      </c>
      <c r="I9" t="s">
        <v>75</v>
      </c>
      <c r="J9" s="7">
        <f>IFERROR(_xlfn.XLOOKUP(H9,'APT 25-26'!D:D,'APT 25-26'!CR:CR),"")</f>
        <v>120957.89475553113</v>
      </c>
      <c r="K9" s="7">
        <f>SUMIFS(NurserySupplement!$Z:$Z,NurserySupplement!$M:$M,K$4,NurserySupplement!$B:$B,B9)</f>
        <v>0</v>
      </c>
      <c r="L9" s="7"/>
      <c r="M9" s="7">
        <f>SUMIFS(HNPlaces!$Z:$Z,HNPlaces!$M:$M,M$4,HNPlaces!$Q:$Q,'May Payment'!$H9)</f>
        <v>0</v>
      </c>
      <c r="N9" s="7">
        <f>SUMIFS(HNPlaces!$Z:$Z,HNPlaces!$M:$M,N$4,HNPlaces!$Q:$Q,'May Payment'!$H9)</f>
        <v>0</v>
      </c>
      <c r="O9" s="7">
        <f>SUMIFS(HNPlaces!$Z:$Z,HNPlaces!$M:$M,O$4,HNPlaces!$Q:$Q,'May Payment'!$H9)</f>
        <v>0</v>
      </c>
      <c r="P9" s="7">
        <f>SUMIFS(HNPlaces!$Z:$Z,HNPlaces!$M:$M,P$4,HNPlaces!$Q:$Q,'May Payment'!$H9)</f>
        <v>0</v>
      </c>
      <c r="Q9" s="7">
        <f>SUMIFS(HNPlaces!$Z:$Z,HNPlaces!$M:$M,Q$4,HNPlaces!$Q:$Q,'May Payment'!$H9)</f>
        <v>0</v>
      </c>
      <c r="R9" s="7">
        <f>SUMIFS(HNPlaces!$Z:$Z,HNPlaces!$M:$M,R$4,HNPlaces!$Q:$Q,'May Payment'!$H9)</f>
        <v>0</v>
      </c>
      <c r="S9" s="7">
        <f>SUMIFS(HNPlaces!$Z:$Z,HNPlaces!$M:$M,S$4,HNPlaces!$Q:$Q,'May Payment'!$H9)</f>
        <v>0</v>
      </c>
      <c r="T9" s="7">
        <f>SUMIFS(HNTopUp!$Z:$Z,HNTopUp!$M:$M,T$4,HNTopUp!B:B,'May Payment'!B9)</f>
        <v>0</v>
      </c>
      <c r="U9" s="7">
        <f>SUMIFS(HNTopUp!$Z:$Z,HNTopUp!$M:$M,U$4,HNTopUp!B:B,'May Payment'!B9)</f>
        <v>9848.7707692307686</v>
      </c>
      <c r="V9" s="7">
        <f>SUMIFS(HNTopUp!$Z:$Z,HNTopUp!$M:$M,V$4,HNTopUp!$B:$B,'May Payment'!$B9)</f>
        <v>0</v>
      </c>
      <c r="W9" s="7">
        <f>SUMIFS(HNTopUp!$Z:$Z,HNTopUp!$M:$M,W$4,HNTopUp!$B:$B,'May Payment'!$B9)</f>
        <v>0</v>
      </c>
      <c r="X9" s="7">
        <f>SUMIFS(HNTopUp!$Z:$Z,HNTopUp!$M:$M,X$4,HNTopUp!$B:$B,'May Payment'!$B9)</f>
        <v>0</v>
      </c>
      <c r="Y9" s="7">
        <f>SUMIFS(HNTopUp!$Z:$Z,HNTopUp!$M:$M,Y$4,HNTopUp!$B:$B,'May Payment'!$B9)</f>
        <v>0</v>
      </c>
      <c r="Z9" s="7">
        <f>SUMIFS(HNTopUp!$Z:$Z,HNTopUp!$M:$M,Z$4,HNTopUp!$B:$B,'May Payment'!$B9)</f>
        <v>0</v>
      </c>
      <c r="AA9" s="7">
        <f>SUMIFS(POST16!$Z:$Z,POST16!$M:$M,AA$4,POST16!$Q:$Q,'May Payment'!$H9)</f>
        <v>0</v>
      </c>
      <c r="AB9" s="7">
        <f>SUMIFS(POST16!$Z:$Z,POST16!$M:$M,AB$4,POST16!$Q:$Q,'May Payment'!$H9)</f>
        <v>0</v>
      </c>
      <c r="AC9" s="7">
        <f>SUMIFS(POST16!$Z:$Z,POST16!$M:$M,AC$4,POST16!$Q:$Q,'May Payment'!$H9)</f>
        <v>0</v>
      </c>
      <c r="AD9" s="7">
        <f>SUMIFS(POST16!$Z:$Z,POST16!$M:$M,AD$4,POST16!$Q:$Q,'May Payment'!$H9)</f>
        <v>0</v>
      </c>
      <c r="AE9" s="7">
        <f>SUMIFS(POST16!$Z:$Z,POST16!$M:$M,AE$4,POST16!$Q:$Q,'May Payment'!$H9)</f>
        <v>0</v>
      </c>
      <c r="AF9" s="7">
        <f>SUMIFS(MISC!$Z:$Z,MISC!$M:$M,AF$4,MISC!$Q:$Q,H9)</f>
        <v>0</v>
      </c>
      <c r="AG9" s="7">
        <f>SUMIFS(MISC!$Z:$Z,MISC!$M:$M,AG$4,MISC!$Q:$Q,H9)</f>
        <v>0</v>
      </c>
      <c r="AH9" s="7">
        <f>SUMIFS(Asylum!$Z:$Z,Asylum!$M:$M,AH$4,Asylum!$Q:$Q,'May Payment'!$H9)</f>
        <v>3094.61</v>
      </c>
      <c r="AI9" s="7">
        <f>SUMIFS(PESports!$Z:$Z,PESports!$M:$M,AI$4,PESports!$Q:$Q,'May Payment'!$H9)</f>
        <v>7408</v>
      </c>
      <c r="AJ9" s="5">
        <f t="shared" si="1"/>
        <v>141309.27552476191</v>
      </c>
      <c r="AK9" s="119"/>
      <c r="AL9" s="364">
        <f t="shared" si="2"/>
        <v>141309.27552476191</v>
      </c>
      <c r="AN9" s="481"/>
      <c r="AO9" s="481"/>
      <c r="AP9" s="508"/>
      <c r="AR9" s="383"/>
      <c r="AS9" s="7"/>
    </row>
    <row r="10" spans="1:59" x14ac:dyDescent="0.25">
      <c r="B10">
        <v>3022009</v>
      </c>
      <c r="C10">
        <v>2009</v>
      </c>
      <c r="D10" t="s">
        <v>253</v>
      </c>
      <c r="E10" t="s">
        <v>748</v>
      </c>
      <c r="H10" t="s">
        <v>254</v>
      </c>
      <c r="I10" t="s">
        <v>255</v>
      </c>
      <c r="J10" s="7">
        <f>IFERROR(_xlfn.XLOOKUP(H10,'APT 25-26'!D:D,'APT 25-26'!CR:CR),"")</f>
        <v>178160.52602548184</v>
      </c>
      <c r="K10" s="7">
        <f>SUMIFS(NurserySupplement!$Z:$Z,NurserySupplement!$M:$M,K$4,NurserySupplement!$B:$B,B10)</f>
        <v>0</v>
      </c>
      <c r="L10" s="7"/>
      <c r="M10" s="7">
        <f>SUMIFS(HNPlaces!$Z:$Z,HNPlaces!$M:$M,M$4,HNPlaces!$Q:$Q,'May Payment'!$H10)</f>
        <v>0</v>
      </c>
      <c r="N10" s="7">
        <f>SUMIFS(HNPlaces!$Z:$Z,HNPlaces!$M:$M,N$4,HNPlaces!$Q:$Q,'May Payment'!$H10)</f>
        <v>0</v>
      </c>
      <c r="O10" s="7">
        <f>SUMIFS(HNPlaces!$Z:$Z,HNPlaces!$M:$M,O$4,HNPlaces!$Q:$Q,'May Payment'!$H10)</f>
        <v>0</v>
      </c>
      <c r="P10" s="7">
        <f>SUMIFS(HNPlaces!$Z:$Z,HNPlaces!$M:$M,P$4,HNPlaces!$Q:$Q,'May Payment'!$H10)</f>
        <v>0</v>
      </c>
      <c r="Q10" s="7">
        <f>SUMIFS(HNPlaces!$Z:$Z,HNPlaces!$M:$M,Q$4,HNPlaces!$Q:$Q,'May Payment'!$H10)</f>
        <v>0</v>
      </c>
      <c r="R10" s="7">
        <f>SUMIFS(HNPlaces!$Z:$Z,HNPlaces!$M:$M,R$4,HNPlaces!$Q:$Q,'May Payment'!$H10)</f>
        <v>0</v>
      </c>
      <c r="S10" s="7">
        <f>SUMIFS(HNPlaces!$Z:$Z,HNPlaces!$M:$M,S$4,HNPlaces!$Q:$Q,'May Payment'!$H10)</f>
        <v>0</v>
      </c>
      <c r="T10" s="7">
        <f>SUMIFS(HNTopUp!$Z:$Z,HNTopUp!$M:$M,T$4,HNTopUp!B:B,'May Payment'!B10)</f>
        <v>0</v>
      </c>
      <c r="U10" s="7">
        <f>SUMIFS(HNTopUp!$Z:$Z,HNTopUp!$M:$M,U$4,HNTopUp!B:B,'May Payment'!B10)</f>
        <v>19271.780000000002</v>
      </c>
      <c r="V10" s="7">
        <f>SUMIFS(HNTopUp!$Z:$Z,HNTopUp!$M:$M,V$4,HNTopUp!$B:$B,'May Payment'!$B10)</f>
        <v>0</v>
      </c>
      <c r="W10" s="7">
        <f>SUMIFS(HNTopUp!$Z:$Z,HNTopUp!$M:$M,W$4,HNTopUp!$B:$B,'May Payment'!$B10)</f>
        <v>0</v>
      </c>
      <c r="X10" s="7">
        <f>SUMIFS(HNTopUp!$Z:$Z,HNTopUp!$M:$M,X$4,HNTopUp!$B:$B,'May Payment'!$B10)</f>
        <v>0</v>
      </c>
      <c r="Y10" s="7">
        <f>SUMIFS(HNTopUp!$Z:$Z,HNTopUp!$M:$M,Y$4,HNTopUp!$B:$B,'May Payment'!$B10)</f>
        <v>0</v>
      </c>
      <c r="Z10" s="7">
        <f>SUMIFS(HNTopUp!$Z:$Z,HNTopUp!$M:$M,Z$4,HNTopUp!$B:$B,'May Payment'!$B10)</f>
        <v>0</v>
      </c>
      <c r="AA10" s="7">
        <f>SUMIFS(POST16!$Z:$Z,POST16!$M:$M,AA$4,POST16!$Q:$Q,'May Payment'!$H10)</f>
        <v>0</v>
      </c>
      <c r="AB10" s="7">
        <f>SUMIFS(POST16!$Z:$Z,POST16!$M:$M,AB$4,POST16!$Q:$Q,'May Payment'!$H10)</f>
        <v>0</v>
      </c>
      <c r="AC10" s="7">
        <f>SUMIFS(POST16!$Z:$Z,POST16!$M:$M,AC$4,POST16!$Q:$Q,'May Payment'!$H10)</f>
        <v>0</v>
      </c>
      <c r="AD10" s="7">
        <f>SUMIFS(POST16!$Z:$Z,POST16!$M:$M,AD$4,POST16!$Q:$Q,'May Payment'!$H10)</f>
        <v>0</v>
      </c>
      <c r="AE10" s="7">
        <f>SUMIFS(POST16!$Z:$Z,POST16!$M:$M,AE$4,POST16!$Q:$Q,'May Payment'!$H10)</f>
        <v>0</v>
      </c>
      <c r="AF10" s="7">
        <f>SUMIFS(MISC!$Z:$Z,MISC!$M:$M,AF$4,MISC!$Q:$Q,H10)</f>
        <v>0</v>
      </c>
      <c r="AG10" s="7">
        <f>SUMIFS(MISC!$Z:$Z,MISC!$M:$M,AG$4,MISC!$Q:$Q,H10)</f>
        <v>0</v>
      </c>
      <c r="AH10" s="7">
        <f>SUMIFS(Asylum!$Z:$Z,Asylum!$M:$M,AH$4,Asylum!$Q:$Q,'May Payment'!$H10)</f>
        <v>0</v>
      </c>
      <c r="AI10" s="7">
        <f>SUMIFS(PESports!$Z:$Z,PESports!$M:$M,AI$4,PESports!$Q:$Q,'May Payment'!$H10)</f>
        <v>8171</v>
      </c>
      <c r="AJ10" s="5">
        <f t="shared" si="1"/>
        <v>205603.30602548184</v>
      </c>
      <c r="AK10" s="119">
        <f t="shared" ref="AK10:AK71" si="3">AT10</f>
        <v>205602.30602548184</v>
      </c>
      <c r="AL10" s="364">
        <f t="shared" si="2"/>
        <v>1</v>
      </c>
      <c r="AM10" s="5"/>
      <c r="AN10" s="481">
        <f>IFERROR(_xlfn.XLOOKUP(B10,'Monthly Payroll Deductions'!B:B,'Monthly Payroll Deductions'!L:L),"0")</f>
        <v>171127.28026475408</v>
      </c>
      <c r="AO10" s="481">
        <v>250667.03999999992</v>
      </c>
      <c r="AP10" s="508">
        <f t="shared" ref="AP10:AP71" si="4">AN10+AO10</f>
        <v>421794.320264754</v>
      </c>
      <c r="AQ10" s="119">
        <f>IFERROR(IF(AJ10&gt;AO10,AO10,AJ10-1),"")</f>
        <v>205602.30602548184</v>
      </c>
      <c r="AR10" s="49">
        <f>AJ10-AQ10</f>
        <v>1</v>
      </c>
      <c r="AS10" s="481"/>
      <c r="AT10" s="463">
        <f>AQ10+AS10</f>
        <v>205602.30602548184</v>
      </c>
      <c r="AU10" s="49">
        <f>AR10-AS10</f>
        <v>1</v>
      </c>
      <c r="AV10" s="5"/>
      <c r="AY10" s="119"/>
    </row>
    <row r="11" spans="1:59" x14ac:dyDescent="0.25">
      <c r="B11">
        <v>3022011</v>
      </c>
      <c r="C11">
        <v>2011</v>
      </c>
      <c r="D11" t="s">
        <v>46</v>
      </c>
      <c r="E11" t="s">
        <v>748</v>
      </c>
      <c r="H11" t="s">
        <v>47</v>
      </c>
      <c r="I11" t="s">
        <v>48</v>
      </c>
      <c r="J11" s="7">
        <f>IFERROR(_xlfn.XLOOKUP(H11,'APT 25-26'!D:D,'APT 25-26'!CR:CR),"")</f>
        <v>90552.234555968156</v>
      </c>
      <c r="K11" s="7">
        <f>SUMIFS(NurserySupplement!$Z:$Z,NurserySupplement!$M:$M,K$4,NurserySupplement!$B:$B,B11)</f>
        <v>0</v>
      </c>
      <c r="L11" s="7"/>
      <c r="M11" s="7">
        <f>SUMIFS(HNPlaces!$Z:$Z,HNPlaces!$M:$M,M$4,HNPlaces!$Q:$Q,'May Payment'!$H11)</f>
        <v>0</v>
      </c>
      <c r="N11" s="7">
        <f>SUMIFS(HNPlaces!$Z:$Z,HNPlaces!$M:$M,N$4,HNPlaces!$Q:$Q,'May Payment'!$H11)</f>
        <v>0</v>
      </c>
      <c r="O11" s="7">
        <f>SUMIFS(HNPlaces!$Z:$Z,HNPlaces!$M:$M,O$4,HNPlaces!$Q:$Q,'May Payment'!$H11)</f>
        <v>0</v>
      </c>
      <c r="P11" s="7">
        <f>SUMIFS(HNPlaces!$Z:$Z,HNPlaces!$M:$M,P$4,HNPlaces!$Q:$Q,'May Payment'!$H11)</f>
        <v>0</v>
      </c>
      <c r="Q11" s="7">
        <f>SUMIFS(HNPlaces!$Z:$Z,HNPlaces!$M:$M,Q$4,HNPlaces!$Q:$Q,'May Payment'!$H11)</f>
        <v>0</v>
      </c>
      <c r="R11" s="7">
        <f>SUMIFS(HNPlaces!$Z:$Z,HNPlaces!$M:$M,R$4,HNPlaces!$Q:$Q,'May Payment'!$H11)</f>
        <v>0</v>
      </c>
      <c r="S11" s="7">
        <f>SUMIFS(HNPlaces!$Z:$Z,HNPlaces!$M:$M,S$4,HNPlaces!$Q:$Q,'May Payment'!$H11)</f>
        <v>0</v>
      </c>
      <c r="T11" s="7">
        <f>SUMIFS(HNTopUp!$Z:$Z,HNTopUp!$M:$M,T$4,HNTopUp!B:B,'May Payment'!B11)</f>
        <v>0</v>
      </c>
      <c r="U11" s="7">
        <f>SUMIFS(HNTopUp!$Z:$Z,HNTopUp!$M:$M,U$4,HNTopUp!B:B,'May Payment'!B11)</f>
        <v>7868.7692307692305</v>
      </c>
      <c r="V11" s="7">
        <f>SUMIFS(HNTopUp!$Z:$Z,HNTopUp!$M:$M,V$4,HNTopUp!$B:$B,'May Payment'!$B11)</f>
        <v>0</v>
      </c>
      <c r="W11" s="7">
        <f>SUMIFS(HNTopUp!$Z:$Z,HNTopUp!$M:$M,W$4,HNTopUp!$B:$B,'May Payment'!$B11)</f>
        <v>0</v>
      </c>
      <c r="X11" s="7">
        <f>SUMIFS(HNTopUp!$Z:$Z,HNTopUp!$M:$M,X$4,HNTopUp!$B:$B,'May Payment'!$B11)</f>
        <v>0</v>
      </c>
      <c r="Y11" s="7">
        <f>SUMIFS(HNTopUp!$Z:$Z,HNTopUp!$M:$M,Y$4,HNTopUp!$B:$B,'May Payment'!$B11)</f>
        <v>0</v>
      </c>
      <c r="Z11" s="7">
        <f>SUMIFS(HNTopUp!$Z:$Z,HNTopUp!$M:$M,Z$4,HNTopUp!$B:$B,'May Payment'!$B11)</f>
        <v>0</v>
      </c>
      <c r="AA11" s="7">
        <f>SUMIFS(POST16!$Z:$Z,POST16!$M:$M,AA$4,POST16!$Q:$Q,'May Payment'!$H11)</f>
        <v>0</v>
      </c>
      <c r="AB11" s="7">
        <f>SUMIFS(POST16!$Z:$Z,POST16!$M:$M,AB$4,POST16!$Q:$Q,'May Payment'!$H11)</f>
        <v>0</v>
      </c>
      <c r="AC11" s="7">
        <f>SUMIFS(POST16!$Z:$Z,POST16!$M:$M,AC$4,POST16!$Q:$Q,'May Payment'!$H11)</f>
        <v>0</v>
      </c>
      <c r="AD11" s="7">
        <f>SUMIFS(POST16!$Z:$Z,POST16!$M:$M,AD$4,POST16!$Q:$Q,'May Payment'!$H11)</f>
        <v>0</v>
      </c>
      <c r="AE11" s="7">
        <f>SUMIFS(POST16!$Z:$Z,POST16!$M:$M,AE$4,POST16!$Q:$Q,'May Payment'!$H11)</f>
        <v>0</v>
      </c>
      <c r="AF11" s="7">
        <f>SUMIFS(MISC!$Z:$Z,MISC!$M:$M,AF$4,MISC!$Q:$Q,H11)</f>
        <v>0</v>
      </c>
      <c r="AG11" s="7">
        <f>SUMIFS(MISC!$Z:$Z,MISC!$M:$M,AG$4,MISC!$Q:$Q,H11)</f>
        <v>0</v>
      </c>
      <c r="AH11" s="7">
        <f>SUMIFS(Asylum!$Z:$Z,Asylum!$M:$M,AH$4,Asylum!$Q:$Q,'May Payment'!$H11)</f>
        <v>0</v>
      </c>
      <c r="AI11" s="7">
        <f>SUMIFS(PESports!$Z:$Z,PESports!$M:$M,AI$4,PESports!$Q:$Q,'May Payment'!$H11)</f>
        <v>7467</v>
      </c>
      <c r="AJ11" s="5">
        <f t="shared" si="1"/>
        <v>105888.00378673739</v>
      </c>
      <c r="AK11" s="119">
        <f t="shared" si="3"/>
        <v>88039.190000000017</v>
      </c>
      <c r="AL11" s="364">
        <f t="shared" si="2"/>
        <v>17848.813786737373</v>
      </c>
      <c r="AM11" s="119"/>
      <c r="AN11" s="481"/>
      <c r="AO11" s="481">
        <v>88039.190000000017</v>
      </c>
      <c r="AP11" s="508">
        <f t="shared" si="4"/>
        <v>88039.190000000017</v>
      </c>
      <c r="AQ11" s="119">
        <f>IFERROR(IF(AJ11&gt;AO11,AO11,AJ11-1),"")</f>
        <v>88039.190000000017</v>
      </c>
      <c r="AR11" s="49">
        <f>AJ11-AQ11</f>
        <v>17848.813786737373</v>
      </c>
      <c r="AS11" s="481"/>
      <c r="AT11" s="463">
        <f>AQ11+AS11</f>
        <v>88039.190000000017</v>
      </c>
      <c r="AU11" s="49">
        <f>AR11-AS11</f>
        <v>17848.813786737373</v>
      </c>
      <c r="AV11" s="5"/>
      <c r="AY11" s="119"/>
    </row>
    <row r="12" spans="1:59" x14ac:dyDescent="0.25">
      <c r="B12">
        <v>3022014</v>
      </c>
      <c r="C12">
        <v>2014</v>
      </c>
      <c r="D12" t="s">
        <v>91</v>
      </c>
      <c r="H12" t="s">
        <v>92</v>
      </c>
      <c r="I12" t="s">
        <v>93</v>
      </c>
      <c r="J12" s="7">
        <f>IFERROR(_xlfn.XLOOKUP(H12,'APT 25-26'!D:D,'APT 25-26'!CR:CR),"")</f>
        <v>280888.24330821878</v>
      </c>
      <c r="K12" s="7">
        <f>SUMIFS(NurserySupplement!$Z:$Z,NurserySupplement!$M:$M,K$4,NurserySupplement!$B:$B,B12)</f>
        <v>0</v>
      </c>
      <c r="L12" s="7"/>
      <c r="M12" s="7">
        <f>SUMIFS(HNPlaces!$Z:$Z,HNPlaces!$M:$M,M$4,HNPlaces!$Q:$Q,'May Payment'!$H12)</f>
        <v>0</v>
      </c>
      <c r="N12" s="7">
        <f>SUMIFS(HNPlaces!$Z:$Z,HNPlaces!$M:$M,N$4,HNPlaces!$Q:$Q,'May Payment'!$H12)</f>
        <v>0</v>
      </c>
      <c r="O12" s="7">
        <f>SUMIFS(HNPlaces!$Z:$Z,HNPlaces!$M:$M,O$4,HNPlaces!$Q:$Q,'May Payment'!$H12)</f>
        <v>0</v>
      </c>
      <c r="P12" s="7">
        <f>SUMIFS(HNPlaces!$Z:$Z,HNPlaces!$M:$M,P$4,HNPlaces!$Q:$Q,'May Payment'!$H12)</f>
        <v>0</v>
      </c>
      <c r="Q12" s="7">
        <f>SUMIFS(HNPlaces!$Z:$Z,HNPlaces!$M:$M,Q$4,HNPlaces!$Q:$Q,'May Payment'!$H12)</f>
        <v>0</v>
      </c>
      <c r="R12" s="7">
        <f>SUMIFS(HNPlaces!$Z:$Z,HNPlaces!$M:$M,R$4,HNPlaces!$Q:$Q,'May Payment'!$H12)</f>
        <v>2307.6923076923076</v>
      </c>
      <c r="S12" s="7">
        <f>SUMIFS(HNPlaces!$Z:$Z,HNPlaces!$M:$M,S$4,HNPlaces!$Q:$Q,'May Payment'!$H12)</f>
        <v>0</v>
      </c>
      <c r="T12" s="7">
        <f>SUMIFS(HNTopUp!$Z:$Z,HNTopUp!$M:$M,T$4,HNTopUp!B:B,'May Payment'!B12)</f>
        <v>0</v>
      </c>
      <c r="U12" s="7">
        <f>SUMIFS(HNTopUp!$Z:$Z,HNTopUp!$M:$M,U$4,HNTopUp!B:B,'May Payment'!B12)</f>
        <v>18355.461794871793</v>
      </c>
      <c r="V12" s="7">
        <f>SUMIFS(HNTopUp!$Z:$Z,HNTopUp!$M:$M,V$4,HNTopUp!$B:$B,'May Payment'!$B12)</f>
        <v>0</v>
      </c>
      <c r="W12" s="7">
        <f>SUMIFS(HNTopUp!$Z:$Z,HNTopUp!$M:$M,W$4,HNTopUp!$B:$B,'May Payment'!$B12)</f>
        <v>9911.538461538461</v>
      </c>
      <c r="X12" s="7">
        <f>SUMIFS(HNTopUp!$Z:$Z,HNTopUp!$M:$M,X$4,HNTopUp!$B:$B,'May Payment'!$B12)</f>
        <v>0</v>
      </c>
      <c r="Y12" s="7">
        <f>SUMIFS(HNTopUp!$Z:$Z,HNTopUp!$M:$M,Y$4,HNTopUp!$B:$B,'May Payment'!$B12)</f>
        <v>0</v>
      </c>
      <c r="Z12" s="7">
        <f>SUMIFS(HNTopUp!$Z:$Z,HNTopUp!$M:$M,Z$4,HNTopUp!$B:$B,'May Payment'!$B12)</f>
        <v>0</v>
      </c>
      <c r="AA12" s="7">
        <f>SUMIFS(POST16!$Z:$Z,POST16!$M:$M,AA$4,POST16!$Q:$Q,'May Payment'!$H12)</f>
        <v>0</v>
      </c>
      <c r="AB12" s="7">
        <f>SUMIFS(POST16!$Z:$Z,POST16!$M:$M,AB$4,POST16!$Q:$Q,'May Payment'!$H12)</f>
        <v>0</v>
      </c>
      <c r="AC12" s="7">
        <f>SUMIFS(POST16!$Z:$Z,POST16!$M:$M,AC$4,POST16!$Q:$Q,'May Payment'!$H12)</f>
        <v>0</v>
      </c>
      <c r="AD12" s="7">
        <f>SUMIFS(POST16!$Z:$Z,POST16!$M:$M,AD$4,POST16!$Q:$Q,'May Payment'!$H12)</f>
        <v>0</v>
      </c>
      <c r="AE12" s="7">
        <f>SUMIFS(POST16!$Z:$Z,POST16!$M:$M,AE$4,POST16!$Q:$Q,'May Payment'!$H12)</f>
        <v>0</v>
      </c>
      <c r="AF12" s="7">
        <f>SUMIFS(MISC!$Z:$Z,MISC!$M:$M,AF$4,MISC!$Q:$Q,H12)</f>
        <v>0</v>
      </c>
      <c r="AG12" s="7">
        <f>SUMIFS(MISC!$Z:$Z,MISC!$M:$M,AG$4,MISC!$Q:$Q,H12)</f>
        <v>0</v>
      </c>
      <c r="AH12" s="7">
        <f>SUMIFS(Asylum!$Z:$Z,Asylum!$M:$M,AH$4,Asylum!$Q:$Q,'May Payment'!$H12)</f>
        <v>0</v>
      </c>
      <c r="AI12" s="7">
        <f>SUMIFS(PESports!$Z:$Z,PESports!$M:$M,AI$4,PESports!$Q:$Q,'May Payment'!$H12)</f>
        <v>8912</v>
      </c>
      <c r="AJ12" s="5">
        <f t="shared" si="1"/>
        <v>320374.93587232131</v>
      </c>
      <c r="AK12" s="119"/>
      <c r="AL12" s="364">
        <f t="shared" si="2"/>
        <v>320374.93587232131</v>
      </c>
      <c r="AN12" s="481"/>
      <c r="AO12" s="481" t="s">
        <v>24681</v>
      </c>
      <c r="AP12" s="508"/>
      <c r="AR12" s="383"/>
      <c r="AS12" s="5"/>
      <c r="AU12" s="286"/>
      <c r="AV12" s="5"/>
    </row>
    <row r="13" spans="1:59" x14ac:dyDescent="0.25">
      <c r="B13">
        <v>3022015</v>
      </c>
      <c r="C13">
        <v>2015</v>
      </c>
      <c r="D13" t="s">
        <v>241</v>
      </c>
      <c r="E13" t="s">
        <v>748</v>
      </c>
      <c r="H13" t="s">
        <v>242</v>
      </c>
      <c r="I13" t="s">
        <v>243</v>
      </c>
      <c r="J13" s="7">
        <f>IFERROR(_xlfn.XLOOKUP(H13,'APT 25-26'!D:D,'APT 25-26'!CR:CR),"")</f>
        <v>93508.556152435165</v>
      </c>
      <c r="K13" s="7">
        <f>SUMIFS(NurserySupplement!$Z:$Z,NurserySupplement!$M:$M,K$4,NurserySupplement!$B:$B,B13)</f>
        <v>0</v>
      </c>
      <c r="L13" s="7"/>
      <c r="M13" s="7">
        <f>SUMIFS(HNPlaces!$Z:$Z,HNPlaces!$M:$M,M$4,HNPlaces!$Q:$Q,'May Payment'!$H13)</f>
        <v>0</v>
      </c>
      <c r="N13" s="7">
        <f>SUMIFS(HNPlaces!$Z:$Z,HNPlaces!$M:$M,N$4,HNPlaces!$Q:$Q,'May Payment'!$H13)</f>
        <v>0</v>
      </c>
      <c r="O13" s="7">
        <f>SUMIFS(HNPlaces!$Z:$Z,HNPlaces!$M:$M,O$4,HNPlaces!$Q:$Q,'May Payment'!$H13)</f>
        <v>0</v>
      </c>
      <c r="P13" s="7">
        <f>SUMIFS(HNPlaces!$Z:$Z,HNPlaces!$M:$M,P$4,HNPlaces!$Q:$Q,'May Payment'!$H13)</f>
        <v>0</v>
      </c>
      <c r="Q13" s="7">
        <f>SUMIFS(HNPlaces!$Z:$Z,HNPlaces!$M:$M,Q$4,HNPlaces!$Q:$Q,'May Payment'!$H13)</f>
        <v>0</v>
      </c>
      <c r="R13" s="7">
        <f>SUMIFS(HNPlaces!$Z:$Z,HNPlaces!$M:$M,R$4,HNPlaces!$Q:$Q,'May Payment'!$H13)</f>
        <v>7384.6153846153848</v>
      </c>
      <c r="S13" s="7">
        <f>SUMIFS(HNPlaces!$Z:$Z,HNPlaces!$M:$M,S$4,HNPlaces!$Q:$Q,'May Payment'!$H13)</f>
        <v>0</v>
      </c>
      <c r="T13" s="7">
        <f>SUMIFS(HNTopUp!$Z:$Z,HNTopUp!$M:$M,T$4,HNTopUp!B:B,'May Payment'!B13)</f>
        <v>0</v>
      </c>
      <c r="U13" s="7">
        <f>SUMIFS(HNTopUp!$Z:$Z,HNTopUp!$M:$M,U$4,HNTopUp!B:B,'May Payment'!B13)</f>
        <v>8558.9230769230762</v>
      </c>
      <c r="V13" s="7">
        <f>SUMIFS(HNTopUp!$Z:$Z,HNTopUp!$M:$M,V$4,HNTopUp!$B:$B,'May Payment'!$B13)</f>
        <v>0</v>
      </c>
      <c r="W13" s="7">
        <f>SUMIFS(HNTopUp!$Z:$Z,HNTopUp!$M:$M,W$4,HNTopUp!$B:$B,'May Payment'!$B13)</f>
        <v>20155.692307692309</v>
      </c>
      <c r="X13" s="7">
        <f>SUMIFS(HNTopUp!$Z:$Z,HNTopUp!$M:$M,X$4,HNTopUp!$B:$B,'May Payment'!$B13)</f>
        <v>0</v>
      </c>
      <c r="Y13" s="7">
        <f>SUMIFS(HNTopUp!$Z:$Z,HNTopUp!$M:$M,Y$4,HNTopUp!$B:$B,'May Payment'!$B13)</f>
        <v>0</v>
      </c>
      <c r="Z13" s="7">
        <f>SUMIFS(HNTopUp!$Z:$Z,HNTopUp!$M:$M,Z$4,HNTopUp!$B:$B,'May Payment'!$B13)</f>
        <v>0</v>
      </c>
      <c r="AA13" s="7">
        <f>SUMIFS(POST16!$Z:$Z,POST16!$M:$M,AA$4,POST16!$Q:$Q,'May Payment'!$H13)</f>
        <v>0</v>
      </c>
      <c r="AB13" s="7">
        <f>SUMIFS(POST16!$Z:$Z,POST16!$M:$M,AB$4,POST16!$Q:$Q,'May Payment'!$H13)</f>
        <v>0</v>
      </c>
      <c r="AC13" s="7">
        <f>SUMIFS(POST16!$Z:$Z,POST16!$M:$M,AC$4,POST16!$Q:$Q,'May Payment'!$H13)</f>
        <v>0</v>
      </c>
      <c r="AD13" s="7">
        <f>SUMIFS(POST16!$Z:$Z,POST16!$M:$M,AD$4,POST16!$Q:$Q,'May Payment'!$H13)</f>
        <v>0</v>
      </c>
      <c r="AE13" s="7">
        <f>SUMIFS(POST16!$Z:$Z,POST16!$M:$M,AE$4,POST16!$Q:$Q,'May Payment'!$H13)</f>
        <v>0</v>
      </c>
      <c r="AF13" s="7">
        <f>SUMIFS(MISC!$Z:$Z,MISC!$M:$M,AF$4,MISC!$Q:$Q,H13)</f>
        <v>0</v>
      </c>
      <c r="AG13" s="7">
        <f>SUMIFS(MISC!$Z:$Z,MISC!$M:$M,AG$4,MISC!$Q:$Q,H13)</f>
        <v>0</v>
      </c>
      <c r="AH13" s="7">
        <f>SUMIFS(Asylum!$Z:$Z,Asylum!$M:$M,AH$4,Asylum!$Q:$Q,'May Payment'!$H13)</f>
        <v>0</v>
      </c>
      <c r="AI13" s="7">
        <f>SUMIFS(PESports!$Z:$Z,PESports!$M:$M,AI$4,PESports!$Q:$Q,'May Payment'!$H13)</f>
        <v>7358</v>
      </c>
      <c r="AJ13" s="5">
        <f t="shared" si="1"/>
        <v>136965.78692166595</v>
      </c>
      <c r="AK13" s="119">
        <f t="shared" si="3"/>
        <v>136964.78692166595</v>
      </c>
      <c r="AL13" s="364">
        <f t="shared" si="2"/>
        <v>1</v>
      </c>
      <c r="AM13" s="5"/>
      <c r="AN13" s="481">
        <f>IFERROR(_xlfn.XLOOKUP(B13,'Monthly Payroll Deductions'!B:B,'Monthly Payroll Deductions'!L:L),"0")</f>
        <v>148930.8621053735</v>
      </c>
      <c r="AO13" s="481">
        <v>169284.50000000003</v>
      </c>
      <c r="AP13" s="508">
        <f t="shared" si="4"/>
        <v>318215.36210537353</v>
      </c>
      <c r="AQ13" s="119">
        <f>IFERROR(IF(AJ13&gt;AO13,AO13,AJ13-1),"")</f>
        <v>136964.78692166595</v>
      </c>
      <c r="AR13" s="49">
        <f>AJ13-AQ13</f>
        <v>1</v>
      </c>
      <c r="AS13" s="481"/>
      <c r="AT13" s="463">
        <f>AQ13+AS13</f>
        <v>136964.78692166595</v>
      </c>
      <c r="AU13" s="49">
        <f>AR13-AS13</f>
        <v>1</v>
      </c>
      <c r="AV13" s="5"/>
      <c r="AY13" s="119"/>
    </row>
    <row r="14" spans="1:59" x14ac:dyDescent="0.25">
      <c r="B14">
        <v>3022016</v>
      </c>
      <c r="C14">
        <v>2016</v>
      </c>
      <c r="D14" t="s">
        <v>160</v>
      </c>
      <c r="E14" t="s">
        <v>748</v>
      </c>
      <c r="H14" t="s">
        <v>161</v>
      </c>
      <c r="I14" t="s">
        <v>162</v>
      </c>
      <c r="J14" s="7">
        <f>IFERROR(_xlfn.XLOOKUP(H14,'APT 25-26'!D:D,'APT 25-26'!CR:CR),"")</f>
        <v>92023.076570340054</v>
      </c>
      <c r="K14" s="7">
        <f>SUMIFS(NurserySupplement!$Z:$Z,NurserySupplement!$M:$M,K$4,NurserySupplement!$B:$B,B14)</f>
        <v>0</v>
      </c>
      <c r="L14" s="7"/>
      <c r="M14" s="7">
        <f>SUMIFS(HNPlaces!$Z:$Z,HNPlaces!$M:$M,M$4,HNPlaces!$Q:$Q,'May Payment'!$H14)</f>
        <v>0</v>
      </c>
      <c r="N14" s="7">
        <f>SUMIFS(HNPlaces!$Z:$Z,HNPlaces!$M:$M,N$4,HNPlaces!$Q:$Q,'May Payment'!$H14)</f>
        <v>0</v>
      </c>
      <c r="O14" s="7">
        <f>SUMIFS(HNPlaces!$Z:$Z,HNPlaces!$M:$M,O$4,HNPlaces!$Q:$Q,'May Payment'!$H14)</f>
        <v>0</v>
      </c>
      <c r="P14" s="7">
        <f>SUMIFS(HNPlaces!$Z:$Z,HNPlaces!$M:$M,P$4,HNPlaces!$Q:$Q,'May Payment'!$H14)</f>
        <v>0</v>
      </c>
      <c r="Q14" s="7">
        <f>SUMIFS(HNPlaces!$Z:$Z,HNPlaces!$M:$M,Q$4,HNPlaces!$Q:$Q,'May Payment'!$H14)</f>
        <v>0</v>
      </c>
      <c r="R14" s="7">
        <f>SUMIFS(HNPlaces!$Z:$Z,HNPlaces!$M:$M,R$4,HNPlaces!$Q:$Q,'May Payment'!$H14)</f>
        <v>0</v>
      </c>
      <c r="S14" s="7">
        <f>SUMIFS(HNPlaces!$Z:$Z,HNPlaces!$M:$M,S$4,HNPlaces!$Q:$Q,'May Payment'!$H14)</f>
        <v>0</v>
      </c>
      <c r="T14" s="7">
        <f>SUMIFS(HNTopUp!$Z:$Z,HNTopUp!$M:$M,T$4,HNTopUp!B:B,'May Payment'!B14)</f>
        <v>0</v>
      </c>
      <c r="U14" s="7">
        <f>SUMIFS(HNTopUp!$Z:$Z,HNTopUp!$M:$M,U$4,HNTopUp!B:B,'May Payment'!B14)</f>
        <v>7236.2753846153846</v>
      </c>
      <c r="V14" s="7">
        <f>SUMIFS(HNTopUp!$Z:$Z,HNTopUp!$M:$M,V$4,HNTopUp!$B:$B,'May Payment'!$B14)</f>
        <v>0</v>
      </c>
      <c r="W14" s="7">
        <f>SUMIFS(HNTopUp!$Z:$Z,HNTopUp!$M:$M,W$4,HNTopUp!$B:$B,'May Payment'!$B14)</f>
        <v>0</v>
      </c>
      <c r="X14" s="7">
        <f>SUMIFS(HNTopUp!$Z:$Z,HNTopUp!$M:$M,X$4,HNTopUp!$B:$B,'May Payment'!$B14)</f>
        <v>0</v>
      </c>
      <c r="Y14" s="7">
        <f>SUMIFS(HNTopUp!$Z:$Z,HNTopUp!$M:$M,Y$4,HNTopUp!$B:$B,'May Payment'!$B14)</f>
        <v>0</v>
      </c>
      <c r="Z14" s="7">
        <f>SUMIFS(HNTopUp!$Z:$Z,HNTopUp!$M:$M,Z$4,HNTopUp!$B:$B,'May Payment'!$B14)</f>
        <v>0</v>
      </c>
      <c r="AA14" s="7">
        <f>SUMIFS(POST16!$Z:$Z,POST16!$M:$M,AA$4,POST16!$Q:$Q,'May Payment'!$H14)</f>
        <v>0</v>
      </c>
      <c r="AB14" s="7">
        <f>SUMIFS(POST16!$Z:$Z,POST16!$M:$M,AB$4,POST16!$Q:$Q,'May Payment'!$H14)</f>
        <v>0</v>
      </c>
      <c r="AC14" s="7">
        <f>SUMIFS(POST16!$Z:$Z,POST16!$M:$M,AC$4,POST16!$Q:$Q,'May Payment'!$H14)</f>
        <v>0</v>
      </c>
      <c r="AD14" s="7">
        <f>SUMIFS(POST16!$Z:$Z,POST16!$M:$M,AD$4,POST16!$Q:$Q,'May Payment'!$H14)</f>
        <v>0</v>
      </c>
      <c r="AE14" s="7">
        <f>SUMIFS(POST16!$Z:$Z,POST16!$M:$M,AE$4,POST16!$Q:$Q,'May Payment'!$H14)</f>
        <v>0</v>
      </c>
      <c r="AF14" s="7">
        <f>SUMIFS(MISC!$Z:$Z,MISC!$M:$M,AF$4,MISC!$Q:$Q,H14)</f>
        <v>0</v>
      </c>
      <c r="AG14" s="7">
        <f>SUMIFS(MISC!$Z:$Z,MISC!$M:$M,AG$4,MISC!$Q:$Q,H14)</f>
        <v>0</v>
      </c>
      <c r="AH14" s="7">
        <f>SUMIFS(Asylum!$Z:$Z,Asylum!$M:$M,AH$4,Asylum!$Q:$Q,'May Payment'!$H14)</f>
        <v>0</v>
      </c>
      <c r="AI14" s="7">
        <f>SUMIFS(PESports!$Z:$Z,PESports!$M:$M,AI$4,PESports!$Q:$Q,'May Payment'!$H14)</f>
        <v>7421</v>
      </c>
      <c r="AJ14" s="5">
        <f t="shared" si="1"/>
        <v>106680.35195495543</v>
      </c>
      <c r="AK14" s="119">
        <f t="shared" si="3"/>
        <v>94340.83</v>
      </c>
      <c r="AL14" s="364">
        <f t="shared" si="2"/>
        <v>12339.521954955431</v>
      </c>
      <c r="AM14" s="119"/>
      <c r="AN14" s="481"/>
      <c r="AO14" s="481">
        <v>94340.83</v>
      </c>
      <c r="AP14" s="508">
        <f t="shared" si="4"/>
        <v>94340.83</v>
      </c>
      <c r="AQ14" s="119">
        <f>IFERROR(IF(AJ14&gt;AO14,AO14,AJ14-1),"")</f>
        <v>94340.83</v>
      </c>
      <c r="AR14" s="49">
        <f>AJ14-AQ14</f>
        <v>12339.521954955431</v>
      </c>
      <c r="AS14" s="481"/>
      <c r="AT14" s="463">
        <f>AQ14+AS14</f>
        <v>94340.83</v>
      </c>
      <c r="AU14" s="49">
        <f>AR14-AS14</f>
        <v>12339.521954955431</v>
      </c>
      <c r="AV14" s="5"/>
      <c r="AY14" s="119"/>
    </row>
    <row r="15" spans="1:59" x14ac:dyDescent="0.25">
      <c r="B15">
        <v>3022017</v>
      </c>
      <c r="C15">
        <v>2017</v>
      </c>
      <c r="D15" t="s">
        <v>61</v>
      </c>
      <c r="E15" t="s">
        <v>748</v>
      </c>
      <c r="H15" t="s">
        <v>62</v>
      </c>
      <c r="I15" t="s">
        <v>63</v>
      </c>
      <c r="J15" s="7">
        <f>IFERROR(_xlfn.XLOOKUP(H15,'APT 25-26'!D:D,'APT 25-26'!CR:CR),"")</f>
        <v>171829.00494787676</v>
      </c>
      <c r="K15" s="7">
        <f>SUMIFS(NurserySupplement!$Z:$Z,NurserySupplement!$M:$M,K$4,NurserySupplement!$B:$B,B15)</f>
        <v>0</v>
      </c>
      <c r="L15" s="7"/>
      <c r="M15" s="7">
        <f>SUMIFS(HNPlaces!$Z:$Z,HNPlaces!$M:$M,M$4,HNPlaces!$Q:$Q,'May Payment'!$H15)</f>
        <v>0</v>
      </c>
      <c r="N15" s="7">
        <f>SUMIFS(HNPlaces!$Z:$Z,HNPlaces!$M:$M,N$4,HNPlaces!$Q:$Q,'May Payment'!$H15)</f>
        <v>0</v>
      </c>
      <c r="O15" s="7">
        <f>SUMIFS(HNPlaces!$Z:$Z,HNPlaces!$M:$M,O$4,HNPlaces!$Q:$Q,'May Payment'!$H15)</f>
        <v>0</v>
      </c>
      <c r="P15" s="7">
        <f>SUMIFS(HNPlaces!$Z:$Z,HNPlaces!$M:$M,P$4,HNPlaces!$Q:$Q,'May Payment'!$H15)</f>
        <v>0</v>
      </c>
      <c r="Q15" s="7">
        <f>SUMIFS(HNPlaces!$Z:$Z,HNPlaces!$M:$M,Q$4,HNPlaces!$Q:$Q,'May Payment'!$H15)</f>
        <v>0</v>
      </c>
      <c r="R15" s="7">
        <f>SUMIFS(HNPlaces!$Z:$Z,HNPlaces!$M:$M,R$4,HNPlaces!$Q:$Q,'May Payment'!$H15)</f>
        <v>0</v>
      </c>
      <c r="S15" s="7">
        <f>SUMIFS(HNPlaces!$Z:$Z,HNPlaces!$M:$M,S$4,HNPlaces!$Q:$Q,'May Payment'!$H15)</f>
        <v>0</v>
      </c>
      <c r="T15" s="7">
        <f>SUMIFS(HNTopUp!$Z:$Z,HNTopUp!$M:$M,T$4,HNTopUp!B:B,'May Payment'!B15)</f>
        <v>0</v>
      </c>
      <c r="U15" s="7">
        <f>SUMIFS(HNTopUp!$Z:$Z,HNTopUp!$M:$M,U$4,HNTopUp!B:B,'May Payment'!B15)</f>
        <v>18178.025641025641</v>
      </c>
      <c r="V15" s="7">
        <f>SUMIFS(HNTopUp!$Z:$Z,HNTopUp!$M:$M,V$4,HNTopUp!$B:$B,'May Payment'!$B15)</f>
        <v>0</v>
      </c>
      <c r="W15" s="7">
        <f>SUMIFS(HNTopUp!$Z:$Z,HNTopUp!$M:$M,W$4,HNTopUp!$B:$B,'May Payment'!$B15)</f>
        <v>0</v>
      </c>
      <c r="X15" s="7">
        <f>SUMIFS(HNTopUp!$Z:$Z,HNTopUp!$M:$M,X$4,HNTopUp!$B:$B,'May Payment'!$B15)</f>
        <v>0</v>
      </c>
      <c r="Y15" s="7">
        <f>SUMIFS(HNTopUp!$Z:$Z,HNTopUp!$M:$M,Y$4,HNTopUp!$B:$B,'May Payment'!$B15)</f>
        <v>0</v>
      </c>
      <c r="Z15" s="7">
        <f>SUMIFS(HNTopUp!$Z:$Z,HNTopUp!$M:$M,Z$4,HNTopUp!$B:$B,'May Payment'!$B15)</f>
        <v>0</v>
      </c>
      <c r="AA15" s="7">
        <f>SUMIFS(POST16!$Z:$Z,POST16!$M:$M,AA$4,POST16!$Q:$Q,'May Payment'!$H15)</f>
        <v>0</v>
      </c>
      <c r="AB15" s="7">
        <f>SUMIFS(POST16!$Z:$Z,POST16!$M:$M,AB$4,POST16!$Q:$Q,'May Payment'!$H15)</f>
        <v>0</v>
      </c>
      <c r="AC15" s="7">
        <f>SUMIFS(POST16!$Z:$Z,POST16!$M:$M,AC$4,POST16!$Q:$Q,'May Payment'!$H15)</f>
        <v>0</v>
      </c>
      <c r="AD15" s="7">
        <f>SUMIFS(POST16!$Z:$Z,POST16!$M:$M,AD$4,POST16!$Q:$Q,'May Payment'!$H15)</f>
        <v>0</v>
      </c>
      <c r="AE15" s="7">
        <f>SUMIFS(POST16!$Z:$Z,POST16!$M:$M,AE$4,POST16!$Q:$Q,'May Payment'!$H15)</f>
        <v>0</v>
      </c>
      <c r="AF15" s="7">
        <f>SUMIFS(MISC!$Z:$Z,MISC!$M:$M,AF$4,MISC!$Q:$Q,H15)</f>
        <v>0</v>
      </c>
      <c r="AG15" s="7">
        <f>SUMIFS(MISC!$Z:$Z,MISC!$M:$M,AG$4,MISC!$Q:$Q,H15)</f>
        <v>0</v>
      </c>
      <c r="AH15" s="7">
        <f>SUMIFS(Asylum!$Z:$Z,Asylum!$M:$M,AH$4,Asylum!$Q:$Q,'May Payment'!$H15)</f>
        <v>0</v>
      </c>
      <c r="AI15" s="7">
        <f>SUMIFS(PESports!$Z:$Z,PESports!$M:$M,AI$4,PESports!$Q:$Q,'May Payment'!$H15)</f>
        <v>8133</v>
      </c>
      <c r="AJ15" s="5">
        <f t="shared" si="1"/>
        <v>198140.03058890242</v>
      </c>
      <c r="AK15" s="119">
        <f t="shared" si="3"/>
        <v>198139.03058890242</v>
      </c>
      <c r="AL15" s="364">
        <f t="shared" si="2"/>
        <v>1</v>
      </c>
      <c r="AM15" s="119"/>
      <c r="AN15" s="481">
        <f>IFERROR(_xlfn.XLOOKUP(B15,'Monthly Payroll Deductions'!B:B,'Monthly Payroll Deductions'!L:L),"0")</f>
        <v>14752.790000000037</v>
      </c>
      <c r="AO15" s="481">
        <v>187214.60000000003</v>
      </c>
      <c r="AP15" s="508">
        <f t="shared" si="4"/>
        <v>201967.39000000007</v>
      </c>
      <c r="AQ15" s="119">
        <f>IFERROR(IF(AJ15&gt;AO15,AO15,AJ15-1),"")</f>
        <v>187214.60000000003</v>
      </c>
      <c r="AR15" s="49">
        <f>AJ15-AQ15</f>
        <v>10925.430588902382</v>
      </c>
      <c r="AS15" s="481">
        <f>IF(AR15&gt;AN15,AN15,AR15-1)</f>
        <v>10924.430588902382</v>
      </c>
      <c r="AT15" s="463">
        <f>AQ15+AS15</f>
        <v>198139.03058890242</v>
      </c>
      <c r="AU15" s="49">
        <f>AR15-AS15</f>
        <v>1</v>
      </c>
      <c r="AV15" s="5"/>
      <c r="AY15" s="119">
        <f>AS15</f>
        <v>10924.430588902382</v>
      </c>
    </row>
    <row r="16" spans="1:59" x14ac:dyDescent="0.25">
      <c r="B16">
        <v>3022019</v>
      </c>
      <c r="C16">
        <v>2019</v>
      </c>
      <c r="D16" t="s">
        <v>40</v>
      </c>
      <c r="E16" t="s">
        <v>748</v>
      </c>
      <c r="H16" t="s">
        <v>41</v>
      </c>
      <c r="I16" t="s">
        <v>42</v>
      </c>
      <c r="J16" s="7">
        <f>IFERROR(_xlfn.XLOOKUP(H16,'APT 25-26'!D:D,'APT 25-26'!CR:CR),"")</f>
        <v>88173.359373626387</v>
      </c>
      <c r="K16" s="7">
        <f>SUMIFS(NurserySupplement!$Z:$Z,NurserySupplement!$M:$M,K$4,NurserySupplement!$B:$B,B16)</f>
        <v>0</v>
      </c>
      <c r="L16" s="7"/>
      <c r="M16" s="7">
        <f>SUMIFS(HNPlaces!$Z:$Z,HNPlaces!$M:$M,M$4,HNPlaces!$Q:$Q,'May Payment'!$H16)</f>
        <v>0</v>
      </c>
      <c r="N16" s="7">
        <f>SUMIFS(HNPlaces!$Z:$Z,HNPlaces!$M:$M,N$4,HNPlaces!$Q:$Q,'May Payment'!$H16)</f>
        <v>0</v>
      </c>
      <c r="O16" s="7">
        <f>SUMIFS(HNPlaces!$Z:$Z,HNPlaces!$M:$M,O$4,HNPlaces!$Q:$Q,'May Payment'!$H16)</f>
        <v>0</v>
      </c>
      <c r="P16" s="7">
        <f>SUMIFS(HNPlaces!$Z:$Z,HNPlaces!$M:$M,P$4,HNPlaces!$Q:$Q,'May Payment'!$H16)</f>
        <v>0</v>
      </c>
      <c r="Q16" s="7">
        <f>SUMIFS(HNPlaces!$Z:$Z,HNPlaces!$M:$M,Q$4,HNPlaces!$Q:$Q,'May Payment'!$H16)</f>
        <v>0</v>
      </c>
      <c r="R16" s="7">
        <f>SUMIFS(HNPlaces!$Z:$Z,HNPlaces!$M:$M,R$4,HNPlaces!$Q:$Q,'May Payment'!$H16)</f>
        <v>0</v>
      </c>
      <c r="S16" s="7">
        <f>SUMIFS(HNPlaces!$Z:$Z,HNPlaces!$M:$M,S$4,HNPlaces!$Q:$Q,'May Payment'!$H16)</f>
        <v>0</v>
      </c>
      <c r="T16" s="7">
        <f>SUMIFS(HNTopUp!$Z:$Z,HNTopUp!$M:$M,T$4,HNTopUp!B:B,'May Payment'!B16)</f>
        <v>0</v>
      </c>
      <c r="U16" s="7">
        <f>SUMIFS(HNTopUp!$Z:$Z,HNTopUp!$M:$M,U$4,HNTopUp!B:B,'May Payment'!B16)</f>
        <v>6518.6033333333335</v>
      </c>
      <c r="V16" s="7">
        <f>SUMIFS(HNTopUp!$Z:$Z,HNTopUp!$M:$M,V$4,HNTopUp!$B:$B,'May Payment'!$B16)</f>
        <v>0</v>
      </c>
      <c r="W16" s="7">
        <f>SUMIFS(HNTopUp!$Z:$Z,HNTopUp!$M:$M,W$4,HNTopUp!$B:$B,'May Payment'!$B16)</f>
        <v>0</v>
      </c>
      <c r="X16" s="7">
        <f>SUMIFS(HNTopUp!$Z:$Z,HNTopUp!$M:$M,X$4,HNTopUp!$B:$B,'May Payment'!$B16)</f>
        <v>148.92307692307693</v>
      </c>
      <c r="Y16" s="7">
        <f>SUMIFS(HNTopUp!$Z:$Z,HNTopUp!$M:$M,Y$4,HNTopUp!$B:$B,'May Payment'!$B16)</f>
        <v>0</v>
      </c>
      <c r="Z16" s="7">
        <f>SUMIFS(HNTopUp!$Z:$Z,HNTopUp!$M:$M,Z$4,HNTopUp!$B:$B,'May Payment'!$B16)</f>
        <v>0</v>
      </c>
      <c r="AA16" s="7">
        <f>SUMIFS(POST16!$Z:$Z,POST16!$M:$M,AA$4,POST16!$Q:$Q,'May Payment'!$H16)</f>
        <v>0</v>
      </c>
      <c r="AB16" s="7">
        <f>SUMIFS(POST16!$Z:$Z,POST16!$M:$M,AB$4,POST16!$Q:$Q,'May Payment'!$H16)</f>
        <v>0</v>
      </c>
      <c r="AC16" s="7">
        <f>SUMIFS(POST16!$Z:$Z,POST16!$M:$M,AC$4,POST16!$Q:$Q,'May Payment'!$H16)</f>
        <v>0</v>
      </c>
      <c r="AD16" s="7">
        <f>SUMIFS(POST16!$Z:$Z,POST16!$M:$M,AD$4,POST16!$Q:$Q,'May Payment'!$H16)</f>
        <v>0</v>
      </c>
      <c r="AE16" s="7">
        <f>SUMIFS(POST16!$Z:$Z,POST16!$M:$M,AE$4,POST16!$Q:$Q,'May Payment'!$H16)</f>
        <v>0</v>
      </c>
      <c r="AF16" s="7">
        <f>SUMIFS(MISC!$Z:$Z,MISC!$M:$M,AF$4,MISC!$Q:$Q,H16)</f>
        <v>0</v>
      </c>
      <c r="AG16" s="7">
        <f>SUMIFS(MISC!$Z:$Z,MISC!$M:$M,AG$4,MISC!$Q:$Q,H16)</f>
        <v>0</v>
      </c>
      <c r="AH16" s="7">
        <f>SUMIFS(Asylum!$Z:$Z,Asylum!$M:$M,AH$4,Asylum!$Q:$Q,'May Payment'!$H16)</f>
        <v>0</v>
      </c>
      <c r="AI16" s="7">
        <f>SUMIFS(PESports!$Z:$Z,PESports!$M:$M,AI$4,PESports!$Q:$Q,'May Payment'!$H16)</f>
        <v>7150</v>
      </c>
      <c r="AJ16" s="5">
        <f t="shared" si="1"/>
        <v>101990.8857838828</v>
      </c>
      <c r="AK16" s="119">
        <f t="shared" si="3"/>
        <v>101989.8857838828</v>
      </c>
      <c r="AL16" s="364">
        <f t="shared" si="2"/>
        <v>1</v>
      </c>
      <c r="AM16" s="5"/>
      <c r="AN16" s="481">
        <f>IFERROR(_xlfn.XLOOKUP(B16,'Monthly Payroll Deductions'!B:B,'Monthly Payroll Deductions'!L:L),"0")</f>
        <v>219237.7910256274</v>
      </c>
      <c r="AO16" s="481">
        <v>124481.08000000003</v>
      </c>
      <c r="AP16" s="508">
        <f t="shared" si="4"/>
        <v>343718.87102562742</v>
      </c>
      <c r="AQ16" s="119">
        <f>IFERROR(IF(AJ16&gt;AO16,AO16,AJ16-1),"")</f>
        <v>101989.8857838828</v>
      </c>
      <c r="AR16" s="49">
        <f>AJ16-AQ16</f>
        <v>1</v>
      </c>
      <c r="AS16" s="481"/>
      <c r="AT16" s="463">
        <f>AQ16+AS16</f>
        <v>101989.8857838828</v>
      </c>
      <c r="AU16" s="49">
        <f>AR16-AS16</f>
        <v>1</v>
      </c>
      <c r="AV16" s="5"/>
      <c r="AY16" s="119"/>
    </row>
    <row r="17" spans="1:52" x14ac:dyDescent="0.25">
      <c r="B17">
        <v>3022023</v>
      </c>
      <c r="C17">
        <v>2023</v>
      </c>
      <c r="D17" t="s">
        <v>88</v>
      </c>
      <c r="F17" t="s">
        <v>275</v>
      </c>
      <c r="H17" t="s">
        <v>89</v>
      </c>
      <c r="I17" t="s">
        <v>90</v>
      </c>
      <c r="J17" s="7">
        <f>IFERROR(_xlfn.XLOOKUP(H17,'APT 25-26'!D:D,'APT 25-26'!CR:CR),"")</f>
        <v>191092.62049254688</v>
      </c>
      <c r="K17" s="7">
        <f>SUMIFS(NurserySupplement!$Z:$Z,NurserySupplement!$M:$M,K$4,NurserySupplement!$B:$B,B17)</f>
        <v>0</v>
      </c>
      <c r="L17" s="7"/>
      <c r="M17" s="7">
        <f>SUMIFS(HNPlaces!$Z:$Z,HNPlaces!$M:$M,M$4,HNPlaces!$Q:$Q,'May Payment'!$H17)</f>
        <v>0</v>
      </c>
      <c r="N17" s="7">
        <f>SUMIFS(HNPlaces!$Z:$Z,HNPlaces!$M:$M,N$4,HNPlaces!$Q:$Q,'May Payment'!$H17)</f>
        <v>0</v>
      </c>
      <c r="O17" s="7">
        <f>SUMIFS(HNPlaces!$Z:$Z,HNPlaces!$M:$M,O$4,HNPlaces!$Q:$Q,'May Payment'!$H17)</f>
        <v>0</v>
      </c>
      <c r="P17" s="7">
        <f>SUMIFS(HNPlaces!$Z:$Z,HNPlaces!$M:$M,P$4,HNPlaces!$Q:$Q,'May Payment'!$H17)</f>
        <v>0</v>
      </c>
      <c r="Q17" s="7">
        <f>SUMIFS(HNPlaces!$Z:$Z,HNPlaces!$M:$M,Q$4,HNPlaces!$Q:$Q,'May Payment'!$H17)</f>
        <v>0</v>
      </c>
      <c r="R17" s="7">
        <f>SUMIFS(HNPlaces!$Z:$Z,HNPlaces!$M:$M,R$4,HNPlaces!$Q:$Q,'May Payment'!$H17)</f>
        <v>0</v>
      </c>
      <c r="S17" s="7">
        <f>SUMIFS(HNPlaces!$Z:$Z,HNPlaces!$M:$M,S$4,HNPlaces!$Q:$Q,'May Payment'!$H17)</f>
        <v>0</v>
      </c>
      <c r="T17" s="7">
        <f>SUMIFS(HNTopUp!$Z:$Z,HNTopUp!$M:$M,T$4,HNTopUp!B:B,'May Payment'!B17)</f>
        <v>0</v>
      </c>
      <c r="U17" s="7">
        <f>SUMIFS(HNTopUp!$Z:$Z,HNTopUp!$M:$M,U$4,HNTopUp!B:B,'May Payment'!B17)</f>
        <v>12027.589743589746</v>
      </c>
      <c r="V17" s="7">
        <f>SUMIFS(HNTopUp!$Z:$Z,HNTopUp!$M:$M,V$4,HNTopUp!$B:$B,'May Payment'!$B17)</f>
        <v>0</v>
      </c>
      <c r="W17" s="7">
        <f>SUMIFS(HNTopUp!$Z:$Z,HNTopUp!$M:$M,W$4,HNTopUp!$B:$B,'May Payment'!$B17)</f>
        <v>0</v>
      </c>
      <c r="X17" s="7">
        <f>SUMIFS(HNTopUp!$Z:$Z,HNTopUp!$M:$M,X$4,HNTopUp!$B:$B,'May Payment'!$B17)</f>
        <v>0</v>
      </c>
      <c r="Y17" s="7">
        <f>SUMIFS(HNTopUp!$Z:$Z,HNTopUp!$M:$M,Y$4,HNTopUp!$B:$B,'May Payment'!$B17)</f>
        <v>0</v>
      </c>
      <c r="Z17" s="7">
        <f>SUMIFS(HNTopUp!$Z:$Z,HNTopUp!$M:$M,Z$4,HNTopUp!$B:$B,'May Payment'!$B17)</f>
        <v>0</v>
      </c>
      <c r="AA17" s="7">
        <f>SUMIFS(POST16!$Z:$Z,POST16!$M:$M,AA$4,POST16!$Q:$Q,'May Payment'!$H17)</f>
        <v>0</v>
      </c>
      <c r="AB17" s="7">
        <f>SUMIFS(POST16!$Z:$Z,POST16!$M:$M,AB$4,POST16!$Q:$Q,'May Payment'!$H17)</f>
        <v>0</v>
      </c>
      <c r="AC17" s="7">
        <f>SUMIFS(POST16!$Z:$Z,POST16!$M:$M,AC$4,POST16!$Q:$Q,'May Payment'!$H17)</f>
        <v>0</v>
      </c>
      <c r="AD17" s="7">
        <f>SUMIFS(POST16!$Z:$Z,POST16!$M:$M,AD$4,POST16!$Q:$Q,'May Payment'!$H17)</f>
        <v>0</v>
      </c>
      <c r="AE17" s="7">
        <f>SUMIFS(POST16!$Z:$Z,POST16!$M:$M,AE$4,POST16!$Q:$Q,'May Payment'!$H17)</f>
        <v>0</v>
      </c>
      <c r="AF17" s="7">
        <f>SUMIFS(MISC!$Z:$Z,MISC!$M:$M,AF$4,MISC!$Q:$Q,H17)</f>
        <v>0</v>
      </c>
      <c r="AG17" s="7">
        <f>SUMIFS(MISC!$Z:$Z,MISC!$M:$M,AG$4,MISC!$Q:$Q,H17)</f>
        <v>0</v>
      </c>
      <c r="AH17" s="7">
        <f>SUMIFS(Asylum!$Z:$Z,Asylum!$M:$M,AH$4,Asylum!$Q:$Q,'May Payment'!$H17)</f>
        <v>0</v>
      </c>
      <c r="AI17" s="7">
        <f>SUMIFS(PESports!$Z:$Z,PESports!$M:$M,AI$4,PESports!$Q:$Q,'May Payment'!$H17)</f>
        <v>8154</v>
      </c>
      <c r="AJ17" s="5">
        <f t="shared" si="1"/>
        <v>211274.21023613663</v>
      </c>
      <c r="AK17" s="119"/>
      <c r="AL17" s="364">
        <f t="shared" si="2"/>
        <v>211274.21023613663</v>
      </c>
      <c r="AN17" s="481"/>
      <c r="AO17" s="481" t="s">
        <v>24681</v>
      </c>
      <c r="AP17" s="508"/>
      <c r="AR17" s="383"/>
      <c r="AS17" s="5"/>
      <c r="AU17" s="286"/>
      <c r="AV17" s="5"/>
    </row>
    <row r="18" spans="1:52" x14ac:dyDescent="0.25">
      <c r="B18">
        <v>3022024</v>
      </c>
      <c r="C18">
        <v>2024</v>
      </c>
      <c r="D18" t="s">
        <v>178</v>
      </c>
      <c r="E18" t="s">
        <v>748</v>
      </c>
      <c r="H18" t="s">
        <v>179</v>
      </c>
      <c r="I18" t="s">
        <v>180</v>
      </c>
      <c r="J18" s="7">
        <f>IFERROR(_xlfn.XLOOKUP(H18,'APT 25-26'!D:D,'APT 25-26'!CR:CR),"")</f>
        <v>98769.909103435435</v>
      </c>
      <c r="K18" s="7">
        <f>SUMIFS(NurserySupplement!$Z:$Z,NurserySupplement!$M:$M,K$4,NurserySupplement!$B:$B,B18)</f>
        <v>0</v>
      </c>
      <c r="L18" s="7"/>
      <c r="M18" s="7">
        <f>SUMIFS(HNPlaces!$Z:$Z,HNPlaces!$M:$M,M$4,HNPlaces!$Q:$Q,'May Payment'!$H18)</f>
        <v>0</v>
      </c>
      <c r="N18" s="7">
        <f>SUMIFS(HNPlaces!$Z:$Z,HNPlaces!$M:$M,N$4,HNPlaces!$Q:$Q,'May Payment'!$H18)</f>
        <v>0</v>
      </c>
      <c r="O18" s="7">
        <f>SUMIFS(HNPlaces!$Z:$Z,HNPlaces!$M:$M,O$4,HNPlaces!$Q:$Q,'May Payment'!$H18)</f>
        <v>0</v>
      </c>
      <c r="P18" s="7">
        <f>SUMIFS(HNPlaces!$Z:$Z,HNPlaces!$M:$M,P$4,HNPlaces!$Q:$Q,'May Payment'!$H18)</f>
        <v>0</v>
      </c>
      <c r="Q18" s="7">
        <f>SUMIFS(HNPlaces!$Z:$Z,HNPlaces!$M:$M,Q$4,HNPlaces!$Q:$Q,'May Payment'!$H18)</f>
        <v>0</v>
      </c>
      <c r="R18" s="7">
        <f>SUMIFS(HNPlaces!$Z:$Z,HNPlaces!$M:$M,R$4,HNPlaces!$Q:$Q,'May Payment'!$H18)</f>
        <v>0</v>
      </c>
      <c r="S18" s="7">
        <f>SUMIFS(HNPlaces!$Z:$Z,HNPlaces!$M:$M,S$4,HNPlaces!$Q:$Q,'May Payment'!$H18)</f>
        <v>0</v>
      </c>
      <c r="T18" s="7">
        <f>SUMIFS(HNTopUp!$Z:$Z,HNTopUp!$M:$M,T$4,HNTopUp!B:B,'May Payment'!B18)</f>
        <v>0</v>
      </c>
      <c r="U18" s="7">
        <f>SUMIFS(HNTopUp!$Z:$Z,HNTopUp!$M:$M,U$4,HNTopUp!B:B,'May Payment'!B18)</f>
        <v>8000.7692307692305</v>
      </c>
      <c r="V18" s="7">
        <f>SUMIFS(HNTopUp!$Z:$Z,HNTopUp!$M:$M,V$4,HNTopUp!$B:$B,'May Payment'!$B18)</f>
        <v>0</v>
      </c>
      <c r="W18" s="7">
        <f>SUMIFS(HNTopUp!$Z:$Z,HNTopUp!$M:$M,W$4,HNTopUp!$B:$B,'May Payment'!$B18)</f>
        <v>0</v>
      </c>
      <c r="X18" s="7">
        <f>SUMIFS(HNTopUp!$Z:$Z,HNTopUp!$M:$M,X$4,HNTopUp!$B:$B,'May Payment'!$B18)</f>
        <v>148.92307692307693</v>
      </c>
      <c r="Y18" s="7">
        <f>SUMIFS(HNTopUp!$Z:$Z,HNTopUp!$M:$M,Y$4,HNTopUp!$B:$B,'May Payment'!$B18)</f>
        <v>0</v>
      </c>
      <c r="Z18" s="7">
        <f>SUMIFS(HNTopUp!$Z:$Z,HNTopUp!$M:$M,Z$4,HNTopUp!$B:$B,'May Payment'!$B18)</f>
        <v>0</v>
      </c>
      <c r="AA18" s="7">
        <f>SUMIFS(POST16!$Z:$Z,POST16!$M:$M,AA$4,POST16!$Q:$Q,'May Payment'!$H18)</f>
        <v>0</v>
      </c>
      <c r="AB18" s="7">
        <f>SUMIFS(POST16!$Z:$Z,POST16!$M:$M,AB$4,POST16!$Q:$Q,'May Payment'!$H18)</f>
        <v>0</v>
      </c>
      <c r="AC18" s="7">
        <f>SUMIFS(POST16!$Z:$Z,POST16!$M:$M,AC$4,POST16!$Q:$Q,'May Payment'!$H18)</f>
        <v>0</v>
      </c>
      <c r="AD18" s="7">
        <f>SUMIFS(POST16!$Z:$Z,POST16!$M:$M,AD$4,POST16!$Q:$Q,'May Payment'!$H18)</f>
        <v>0</v>
      </c>
      <c r="AE18" s="7">
        <f>SUMIFS(POST16!$Z:$Z,POST16!$M:$M,AE$4,POST16!$Q:$Q,'May Payment'!$H18)</f>
        <v>0</v>
      </c>
      <c r="AF18" s="7">
        <f>SUMIFS(MISC!$Z:$Z,MISC!$M:$M,AF$4,MISC!$Q:$Q,H18)</f>
        <v>0</v>
      </c>
      <c r="AG18" s="7">
        <f>SUMIFS(MISC!$Z:$Z,MISC!$M:$M,AG$4,MISC!$Q:$Q,H18)</f>
        <v>0</v>
      </c>
      <c r="AH18" s="7">
        <f>SUMIFS(Asylum!$Z:$Z,Asylum!$M:$M,AH$4,Asylum!$Q:$Q,'May Payment'!$H18)</f>
        <v>0</v>
      </c>
      <c r="AI18" s="7">
        <f>SUMIFS(PESports!$Z:$Z,PESports!$M:$M,AI$4,PESports!$Q:$Q,'May Payment'!$H18)</f>
        <v>7396</v>
      </c>
      <c r="AJ18" s="5">
        <f t="shared" si="1"/>
        <v>114315.60141112775</v>
      </c>
      <c r="AK18" s="119">
        <f t="shared" si="3"/>
        <v>114314.60141112775</v>
      </c>
      <c r="AL18" s="364">
        <f t="shared" si="2"/>
        <v>1</v>
      </c>
      <c r="AM18" s="5"/>
      <c r="AN18" s="481">
        <f>IFERROR(_xlfn.XLOOKUP(B18,'Monthly Payroll Deductions'!B:B,'Monthly Payroll Deductions'!L:L),"0")</f>
        <v>110528.35587269501</v>
      </c>
      <c r="AO18" s="481">
        <v>138871.56000000003</v>
      </c>
      <c r="AP18" s="508">
        <f t="shared" si="4"/>
        <v>249399.91587269504</v>
      </c>
      <c r="AQ18" s="119">
        <f>IFERROR(IF(AJ18&gt;AO18,AO18,AJ18-1),"")</f>
        <v>114314.60141112775</v>
      </c>
      <c r="AR18" s="49">
        <f>AJ18-AQ18</f>
        <v>1</v>
      </c>
      <c r="AS18" s="481"/>
      <c r="AT18" s="463">
        <f>AQ18+AS18</f>
        <v>114314.60141112775</v>
      </c>
      <c r="AU18" s="49">
        <f>AR18-AS18</f>
        <v>1</v>
      </c>
      <c r="AV18" s="5"/>
      <c r="AY18" s="119"/>
    </row>
    <row r="19" spans="1:52" x14ac:dyDescent="0.25">
      <c r="B19">
        <v>3022025</v>
      </c>
      <c r="C19">
        <v>2025</v>
      </c>
      <c r="D19" t="s">
        <v>244</v>
      </c>
      <c r="E19" t="s">
        <v>748</v>
      </c>
      <c r="H19" t="s">
        <v>245</v>
      </c>
      <c r="I19" t="s">
        <v>246</v>
      </c>
      <c r="J19" s="7">
        <f>IFERROR(_xlfn.XLOOKUP(H19,'APT 25-26'!D:D,'APT 25-26'!CR:CR),"")</f>
        <v>125106.91946869709</v>
      </c>
      <c r="K19" s="7">
        <f>SUMIFS(NurserySupplement!$Z:$Z,NurserySupplement!$M:$M,K$4,NurserySupplement!$B:$B,B19)</f>
        <v>0</v>
      </c>
      <c r="L19" s="7"/>
      <c r="M19" s="7">
        <f>SUMIFS(HNPlaces!$Z:$Z,HNPlaces!$M:$M,M$4,HNPlaces!$Q:$Q,'May Payment'!$H19)</f>
        <v>0</v>
      </c>
      <c r="N19" s="7">
        <f>SUMIFS(HNPlaces!$Z:$Z,HNPlaces!$M:$M,N$4,HNPlaces!$Q:$Q,'May Payment'!$H19)</f>
        <v>0</v>
      </c>
      <c r="O19" s="7">
        <f>SUMIFS(HNPlaces!$Z:$Z,HNPlaces!$M:$M,O$4,HNPlaces!$Q:$Q,'May Payment'!$H19)</f>
        <v>0</v>
      </c>
      <c r="P19" s="7">
        <f>SUMIFS(HNPlaces!$Z:$Z,HNPlaces!$M:$M,P$4,HNPlaces!$Q:$Q,'May Payment'!$H19)</f>
        <v>0</v>
      </c>
      <c r="Q19" s="7">
        <f>SUMIFS(HNPlaces!$Z:$Z,HNPlaces!$M:$M,Q$4,HNPlaces!$Q:$Q,'May Payment'!$H19)</f>
        <v>0</v>
      </c>
      <c r="R19" s="7">
        <f>SUMIFS(HNPlaces!$Z:$Z,HNPlaces!$M:$M,R$4,HNPlaces!$Q:$Q,'May Payment'!$H19)</f>
        <v>0</v>
      </c>
      <c r="S19" s="7">
        <f>SUMIFS(HNPlaces!$Z:$Z,HNPlaces!$M:$M,S$4,HNPlaces!$Q:$Q,'May Payment'!$H19)</f>
        <v>0</v>
      </c>
      <c r="T19" s="7">
        <f>SUMIFS(HNTopUp!$Z:$Z,HNTopUp!$M:$M,T$4,HNTopUp!B:B,'May Payment'!B19)</f>
        <v>0</v>
      </c>
      <c r="U19" s="7">
        <f>SUMIFS(HNTopUp!$Z:$Z,HNTopUp!$M:$M,U$4,HNTopUp!B:B,'May Payment'!B19)</f>
        <v>7833</v>
      </c>
      <c r="V19" s="7">
        <f>SUMIFS(HNTopUp!$Z:$Z,HNTopUp!$M:$M,V$4,HNTopUp!$B:$B,'May Payment'!$B19)</f>
        <v>0</v>
      </c>
      <c r="W19" s="7">
        <f>SUMIFS(HNTopUp!$Z:$Z,HNTopUp!$M:$M,W$4,HNTopUp!$B:$B,'May Payment'!$B19)</f>
        <v>0</v>
      </c>
      <c r="X19" s="7">
        <f>SUMIFS(HNTopUp!$Z:$Z,HNTopUp!$M:$M,X$4,HNTopUp!$B:$B,'May Payment'!$B19)</f>
        <v>0</v>
      </c>
      <c r="Y19" s="7">
        <f>SUMIFS(HNTopUp!$Z:$Z,HNTopUp!$M:$M,Y$4,HNTopUp!$B:$B,'May Payment'!$B19)</f>
        <v>0</v>
      </c>
      <c r="Z19" s="7">
        <f>SUMIFS(HNTopUp!$Z:$Z,HNTopUp!$M:$M,Z$4,HNTopUp!$B:$B,'May Payment'!$B19)</f>
        <v>0</v>
      </c>
      <c r="AA19" s="7">
        <f>SUMIFS(POST16!$Z:$Z,POST16!$M:$M,AA$4,POST16!$Q:$Q,'May Payment'!$H19)</f>
        <v>0</v>
      </c>
      <c r="AB19" s="7">
        <f>SUMIFS(POST16!$Z:$Z,POST16!$M:$M,AB$4,POST16!$Q:$Q,'May Payment'!$H19)</f>
        <v>0</v>
      </c>
      <c r="AC19" s="7">
        <f>SUMIFS(POST16!$Z:$Z,POST16!$M:$M,AC$4,POST16!$Q:$Q,'May Payment'!$H19)</f>
        <v>0</v>
      </c>
      <c r="AD19" s="7">
        <f>SUMIFS(POST16!$Z:$Z,POST16!$M:$M,AD$4,POST16!$Q:$Q,'May Payment'!$H19)</f>
        <v>0</v>
      </c>
      <c r="AE19" s="7">
        <f>SUMIFS(POST16!$Z:$Z,POST16!$M:$M,AE$4,POST16!$Q:$Q,'May Payment'!$H19)</f>
        <v>0</v>
      </c>
      <c r="AF19" s="7">
        <f>SUMIFS(MISC!$Z:$Z,MISC!$M:$M,AF$4,MISC!$Q:$Q,H19)</f>
        <v>0</v>
      </c>
      <c r="AG19" s="7">
        <f>SUMIFS(MISC!$Z:$Z,MISC!$M:$M,AG$4,MISC!$Q:$Q,H19)</f>
        <v>0</v>
      </c>
      <c r="AH19" s="7">
        <f>SUMIFS(Asylum!$Z:$Z,Asylum!$M:$M,AH$4,Asylum!$Q:$Q,'May Payment'!$H19)</f>
        <v>0</v>
      </c>
      <c r="AI19" s="7">
        <f>SUMIFS(PESports!$Z:$Z,PESports!$M:$M,AI$4,PESports!$Q:$Q,'May Payment'!$H19)</f>
        <v>7787</v>
      </c>
      <c r="AJ19" s="5">
        <f t="shared" si="1"/>
        <v>140726.9194686971</v>
      </c>
      <c r="AK19" s="119">
        <f t="shared" si="3"/>
        <v>140725.9194686971</v>
      </c>
      <c r="AL19" s="364">
        <f t="shared" si="2"/>
        <v>1</v>
      </c>
      <c r="AM19" s="5"/>
      <c r="AN19" s="481"/>
      <c r="AO19" s="481">
        <v>145503.15999999997</v>
      </c>
      <c r="AP19" s="508">
        <f t="shared" si="4"/>
        <v>145503.15999999997</v>
      </c>
      <c r="AQ19" s="119">
        <f>IFERROR(IF(AJ19&gt;AO19,AO19,AJ19-1),"")</f>
        <v>140725.9194686971</v>
      </c>
      <c r="AR19" s="49">
        <f>AJ19-AQ19</f>
        <v>1</v>
      </c>
      <c r="AS19" s="481"/>
      <c r="AT19" s="463">
        <f>AQ19+AS19</f>
        <v>140725.9194686971</v>
      </c>
      <c r="AU19" s="49">
        <f>AR19-AS19</f>
        <v>1</v>
      </c>
      <c r="AV19" s="5"/>
      <c r="AY19" s="119"/>
    </row>
    <row r="20" spans="1:52" x14ac:dyDescent="0.25">
      <c r="B20">
        <v>3022026</v>
      </c>
      <c r="C20">
        <v>2026</v>
      </c>
      <c r="D20" t="s">
        <v>115</v>
      </c>
      <c r="E20" t="s">
        <v>748</v>
      </c>
      <c r="H20" t="s">
        <v>116</v>
      </c>
      <c r="I20" t="s">
        <v>117</v>
      </c>
      <c r="J20" s="7">
        <f>IFERROR(_xlfn.XLOOKUP(H20,'APT 25-26'!D:D,'APT 25-26'!CR:CR),"")</f>
        <v>172643.97859668548</v>
      </c>
      <c r="K20" s="7">
        <f>SUMIFS(NurserySupplement!$Z:$Z,NurserySupplement!$M:$M,K$4,NurserySupplement!$B:$B,B20)</f>
        <v>0</v>
      </c>
      <c r="L20" s="7"/>
      <c r="M20" s="7">
        <f>SUMIFS(HNPlaces!$Z:$Z,HNPlaces!$M:$M,M$4,HNPlaces!$Q:$Q,'May Payment'!$H20)</f>
        <v>0</v>
      </c>
      <c r="N20" s="7">
        <f>SUMIFS(HNPlaces!$Z:$Z,HNPlaces!$M:$M,N$4,HNPlaces!$Q:$Q,'May Payment'!$H20)</f>
        <v>0</v>
      </c>
      <c r="O20" s="7">
        <f>SUMIFS(HNPlaces!$Z:$Z,HNPlaces!$M:$M,O$4,HNPlaces!$Q:$Q,'May Payment'!$H20)</f>
        <v>0</v>
      </c>
      <c r="P20" s="7">
        <f>SUMIFS(HNPlaces!$Z:$Z,HNPlaces!$M:$M,P$4,HNPlaces!$Q:$Q,'May Payment'!$H20)</f>
        <v>0</v>
      </c>
      <c r="Q20" s="7">
        <f>SUMIFS(HNPlaces!$Z:$Z,HNPlaces!$M:$M,Q$4,HNPlaces!$Q:$Q,'May Payment'!$H20)</f>
        <v>0</v>
      </c>
      <c r="R20" s="7">
        <f>SUMIFS(HNPlaces!$Z:$Z,HNPlaces!$M:$M,R$4,HNPlaces!$Q:$Q,'May Payment'!$H20)</f>
        <v>0</v>
      </c>
      <c r="S20" s="7">
        <f>SUMIFS(HNPlaces!$Z:$Z,HNPlaces!$M:$M,S$4,HNPlaces!$Q:$Q,'May Payment'!$H20)</f>
        <v>0</v>
      </c>
      <c r="T20" s="7">
        <f>SUMIFS(HNTopUp!$Z:$Z,HNTopUp!$M:$M,T$4,HNTopUp!B:B,'May Payment'!B20)</f>
        <v>0</v>
      </c>
      <c r="U20" s="7">
        <f>SUMIFS(HNTopUp!$Z:$Z,HNTopUp!$M:$M,U$4,HNTopUp!B:B,'May Payment'!B20)</f>
        <v>9772.962307692309</v>
      </c>
      <c r="V20" s="7">
        <f>SUMIFS(HNTopUp!$Z:$Z,HNTopUp!$M:$M,V$4,HNTopUp!$B:$B,'May Payment'!$B20)</f>
        <v>0</v>
      </c>
      <c r="W20" s="7">
        <f>SUMIFS(HNTopUp!$Z:$Z,HNTopUp!$M:$M,W$4,HNTopUp!$B:$B,'May Payment'!$B20)</f>
        <v>0</v>
      </c>
      <c r="X20" s="7">
        <f>SUMIFS(HNTopUp!$Z:$Z,HNTopUp!$M:$M,X$4,HNTopUp!$B:$B,'May Payment'!$B20)</f>
        <v>0</v>
      </c>
      <c r="Y20" s="7">
        <f>SUMIFS(HNTopUp!$Z:$Z,HNTopUp!$M:$M,Y$4,HNTopUp!$B:$B,'May Payment'!$B20)</f>
        <v>0</v>
      </c>
      <c r="Z20" s="7">
        <f>SUMIFS(HNTopUp!$Z:$Z,HNTopUp!$M:$M,Z$4,HNTopUp!$B:$B,'May Payment'!$B20)</f>
        <v>0</v>
      </c>
      <c r="AA20" s="7">
        <f>SUMIFS(POST16!$Z:$Z,POST16!$M:$M,AA$4,POST16!$Q:$Q,'May Payment'!$H20)</f>
        <v>0</v>
      </c>
      <c r="AB20" s="7">
        <f>SUMIFS(POST16!$Z:$Z,POST16!$M:$M,AB$4,POST16!$Q:$Q,'May Payment'!$H20)</f>
        <v>0</v>
      </c>
      <c r="AC20" s="7">
        <f>SUMIFS(POST16!$Z:$Z,POST16!$M:$M,AC$4,POST16!$Q:$Q,'May Payment'!$H20)</f>
        <v>0</v>
      </c>
      <c r="AD20" s="7">
        <f>SUMIFS(POST16!$Z:$Z,POST16!$M:$M,AD$4,POST16!$Q:$Q,'May Payment'!$H20)</f>
        <v>0</v>
      </c>
      <c r="AE20" s="7">
        <f>SUMIFS(POST16!$Z:$Z,POST16!$M:$M,AE$4,POST16!$Q:$Q,'May Payment'!$H20)</f>
        <v>0</v>
      </c>
      <c r="AF20" s="7">
        <f>SUMIFS(MISC!$Z:$Z,MISC!$M:$M,AF$4,MISC!$Q:$Q,H20)</f>
        <v>0</v>
      </c>
      <c r="AG20" s="7">
        <f>SUMIFS(MISC!$Z:$Z,MISC!$M:$M,AG$4,MISC!$Q:$Q,H20)</f>
        <v>0</v>
      </c>
      <c r="AH20" s="7">
        <f>SUMIFS(Asylum!$Z:$Z,Asylum!$M:$M,AH$4,Asylum!$Q:$Q,'May Payment'!$H20)</f>
        <v>0</v>
      </c>
      <c r="AI20" s="7">
        <f>SUMIFS(PESports!$Z:$Z,PESports!$M:$M,AI$4,PESports!$Q:$Q,'May Payment'!$H20)</f>
        <v>8225</v>
      </c>
      <c r="AJ20" s="5">
        <f t="shared" si="1"/>
        <v>190641.94090437779</v>
      </c>
      <c r="AK20" s="119"/>
      <c r="AL20" s="364">
        <f t="shared" si="2"/>
        <v>190641.94090437779</v>
      </c>
      <c r="AM20" s="5"/>
      <c r="AN20" s="481"/>
      <c r="AO20" s="481">
        <v>0</v>
      </c>
      <c r="AP20" s="508"/>
      <c r="AQ20" s="119"/>
      <c r="AR20" s="49"/>
      <c r="AS20" s="481"/>
      <c r="AT20" s="463"/>
      <c r="AU20" s="5"/>
      <c r="AV20" s="5"/>
      <c r="AY20" s="119"/>
    </row>
    <row r="21" spans="1:52" x14ac:dyDescent="0.25">
      <c r="B21">
        <v>3022027</v>
      </c>
      <c r="C21">
        <v>2027</v>
      </c>
      <c r="D21" t="s">
        <v>201</v>
      </c>
      <c r="E21" t="s">
        <v>748</v>
      </c>
      <c r="H21" t="s">
        <v>202</v>
      </c>
      <c r="I21" t="s">
        <v>96</v>
      </c>
      <c r="J21" s="7">
        <f>IFERROR(_xlfn.XLOOKUP(H21,'APT 25-26'!D:D,'APT 25-26'!CR:CR),"")</f>
        <v>155746.10450945777</v>
      </c>
      <c r="K21" s="7">
        <f>SUMIFS(NurserySupplement!$Z:$Z,NurserySupplement!$M:$M,K$4,NurserySupplement!$B:$B,B21)</f>
        <v>0</v>
      </c>
      <c r="L21" s="7"/>
      <c r="M21" s="7">
        <f>SUMIFS(HNPlaces!$Z:$Z,HNPlaces!$M:$M,M$4,HNPlaces!$Q:$Q,'May Payment'!$H21)</f>
        <v>0</v>
      </c>
      <c r="N21" s="7">
        <f>SUMIFS(HNPlaces!$Z:$Z,HNPlaces!$M:$M,N$4,HNPlaces!$Q:$Q,'May Payment'!$H21)</f>
        <v>0</v>
      </c>
      <c r="O21" s="7">
        <f>SUMIFS(HNPlaces!$Z:$Z,HNPlaces!$M:$M,O$4,HNPlaces!$Q:$Q,'May Payment'!$H21)</f>
        <v>0</v>
      </c>
      <c r="P21" s="7">
        <f>SUMIFS(HNPlaces!$Z:$Z,HNPlaces!$M:$M,P$4,HNPlaces!$Q:$Q,'May Payment'!$H21)</f>
        <v>0</v>
      </c>
      <c r="Q21" s="7">
        <f>SUMIFS(HNPlaces!$Z:$Z,HNPlaces!$M:$M,Q$4,HNPlaces!$Q:$Q,'May Payment'!$H21)</f>
        <v>0</v>
      </c>
      <c r="R21" s="7">
        <f>SUMIFS(HNPlaces!$Z:$Z,HNPlaces!$M:$M,R$4,HNPlaces!$Q:$Q,'May Payment'!$H21)</f>
        <v>0</v>
      </c>
      <c r="S21" s="7">
        <f>SUMIFS(HNPlaces!$Z:$Z,HNPlaces!$M:$M,S$4,HNPlaces!$Q:$Q,'May Payment'!$H21)</f>
        <v>0</v>
      </c>
      <c r="T21" s="7">
        <f>SUMIFS(HNTopUp!$Z:$Z,HNTopUp!$M:$M,T$4,HNTopUp!B:B,'May Payment'!B21)</f>
        <v>0</v>
      </c>
      <c r="U21" s="7">
        <f>SUMIFS(HNTopUp!$Z:$Z,HNTopUp!$M:$M,U$4,HNTopUp!B:B,'May Payment'!B21)</f>
        <v>13631.384615384615</v>
      </c>
      <c r="V21" s="7">
        <f>SUMIFS(HNTopUp!$Z:$Z,HNTopUp!$M:$M,V$4,HNTopUp!$B:$B,'May Payment'!$B21)</f>
        <v>0</v>
      </c>
      <c r="W21" s="7">
        <f>SUMIFS(HNTopUp!$Z:$Z,HNTopUp!$M:$M,W$4,HNTopUp!$B:$B,'May Payment'!$B21)</f>
        <v>0</v>
      </c>
      <c r="X21" s="7">
        <f>SUMIFS(HNTopUp!$Z:$Z,HNTopUp!$M:$M,X$4,HNTopUp!$B:$B,'May Payment'!$B21)</f>
        <v>0</v>
      </c>
      <c r="Y21" s="7">
        <f>SUMIFS(HNTopUp!$Z:$Z,HNTopUp!$M:$M,Y$4,HNTopUp!$B:$B,'May Payment'!$B21)</f>
        <v>0</v>
      </c>
      <c r="Z21" s="7">
        <f>SUMIFS(HNTopUp!$Z:$Z,HNTopUp!$M:$M,Z$4,HNTopUp!$B:$B,'May Payment'!$B21)</f>
        <v>0</v>
      </c>
      <c r="AA21" s="7">
        <f>SUMIFS(POST16!$Z:$Z,POST16!$M:$M,AA$4,POST16!$Q:$Q,'May Payment'!$H21)</f>
        <v>0</v>
      </c>
      <c r="AB21" s="7">
        <f>SUMIFS(POST16!$Z:$Z,POST16!$M:$M,AB$4,POST16!$Q:$Q,'May Payment'!$H21)</f>
        <v>0</v>
      </c>
      <c r="AC21" s="7">
        <f>SUMIFS(POST16!$Z:$Z,POST16!$M:$M,AC$4,POST16!$Q:$Q,'May Payment'!$H21)</f>
        <v>0</v>
      </c>
      <c r="AD21" s="7">
        <f>SUMIFS(POST16!$Z:$Z,POST16!$M:$M,AD$4,POST16!$Q:$Q,'May Payment'!$H21)</f>
        <v>0</v>
      </c>
      <c r="AE21" s="7">
        <f>SUMIFS(POST16!$Z:$Z,POST16!$M:$M,AE$4,POST16!$Q:$Q,'May Payment'!$H21)</f>
        <v>0</v>
      </c>
      <c r="AF21" s="7">
        <f>SUMIFS(MISC!$Z:$Z,MISC!$M:$M,AF$4,MISC!$Q:$Q,H21)</f>
        <v>0</v>
      </c>
      <c r="AG21" s="7">
        <f>SUMIFS(MISC!$Z:$Z,MISC!$M:$M,AG$4,MISC!$Q:$Q,H21)</f>
        <v>0</v>
      </c>
      <c r="AH21" s="7">
        <f>SUMIFS(Asylum!$Z:$Z,Asylum!$M:$M,AH$4,Asylum!$Q:$Q,'May Payment'!$H21)</f>
        <v>0</v>
      </c>
      <c r="AI21" s="7">
        <f>SUMIFS(PESports!$Z:$Z,PESports!$M:$M,AI$4,PESports!$Q:$Q,'May Payment'!$H21)</f>
        <v>8050</v>
      </c>
      <c r="AJ21" s="5">
        <f t="shared" si="1"/>
        <v>177427.4891248424</v>
      </c>
      <c r="AK21" s="119">
        <f t="shared" si="3"/>
        <v>132356.83999999997</v>
      </c>
      <c r="AL21" s="364">
        <f t="shared" si="2"/>
        <v>45070.649124842428</v>
      </c>
      <c r="AM21" s="119"/>
      <c r="AN21" s="481"/>
      <c r="AO21" s="481">
        <v>132356.83999999997</v>
      </c>
      <c r="AP21" s="508">
        <f t="shared" si="4"/>
        <v>132356.83999999997</v>
      </c>
      <c r="AQ21" s="119">
        <f t="shared" ref="AQ21:AQ27" si="5">IFERROR(IF(AJ21&gt;AO21,AO21,AJ21-1),"")</f>
        <v>132356.83999999997</v>
      </c>
      <c r="AR21" s="49">
        <f t="shared" ref="AR21:AR27" si="6">AJ21-AQ21</f>
        <v>45070.649124842428</v>
      </c>
      <c r="AS21" s="481"/>
      <c r="AT21" s="463">
        <f t="shared" ref="AT21:AT27" si="7">AQ21+AS21</f>
        <v>132356.83999999997</v>
      </c>
      <c r="AU21" s="49">
        <f t="shared" ref="AU21:AU27" si="8">AR21-AS21</f>
        <v>45070.649124842428</v>
      </c>
      <c r="AV21" s="5"/>
      <c r="AZ21" s="481"/>
    </row>
    <row r="22" spans="1:52" x14ac:dyDescent="0.25">
      <c r="B22">
        <v>3022028</v>
      </c>
      <c r="C22">
        <v>2028</v>
      </c>
      <c r="D22" t="s">
        <v>94</v>
      </c>
      <c r="E22" t="s">
        <v>748</v>
      </c>
      <c r="H22" t="s">
        <v>95</v>
      </c>
      <c r="I22" t="s">
        <v>96</v>
      </c>
      <c r="J22" s="7">
        <f>IFERROR(_xlfn.XLOOKUP(H22,'APT 25-26'!D:D,'APT 25-26'!CR:CR),"")</f>
        <v>95262.166697576409</v>
      </c>
      <c r="K22" s="7">
        <f>SUMIFS(NurserySupplement!$Z:$Z,NurserySupplement!$M:$M,K$4,NurserySupplement!$B:$B,B22)</f>
        <v>0</v>
      </c>
      <c r="L22" s="7"/>
      <c r="M22" s="7">
        <f>SUMIFS(HNPlaces!$Z:$Z,HNPlaces!$M:$M,M$4,HNPlaces!$Q:$Q,'May Payment'!$H22)</f>
        <v>0</v>
      </c>
      <c r="N22" s="7">
        <f>SUMIFS(HNPlaces!$Z:$Z,HNPlaces!$M:$M,N$4,HNPlaces!$Q:$Q,'May Payment'!$H22)</f>
        <v>0</v>
      </c>
      <c r="O22" s="7">
        <f>SUMIFS(HNPlaces!$Z:$Z,HNPlaces!$M:$M,O$4,HNPlaces!$Q:$Q,'May Payment'!$H22)</f>
        <v>0</v>
      </c>
      <c r="P22" s="7">
        <f>SUMIFS(HNPlaces!$Z:$Z,HNPlaces!$M:$M,P$4,HNPlaces!$Q:$Q,'May Payment'!$H22)</f>
        <v>0</v>
      </c>
      <c r="Q22" s="7">
        <f>SUMIFS(HNPlaces!$Z:$Z,HNPlaces!$M:$M,Q$4,HNPlaces!$Q:$Q,'May Payment'!$H22)</f>
        <v>0</v>
      </c>
      <c r="R22" s="7">
        <f>SUMIFS(HNPlaces!$Z:$Z,HNPlaces!$M:$M,R$4,HNPlaces!$Q:$Q,'May Payment'!$H22)</f>
        <v>0</v>
      </c>
      <c r="S22" s="7">
        <f>SUMIFS(HNPlaces!$Z:$Z,HNPlaces!$M:$M,S$4,HNPlaces!$Q:$Q,'May Payment'!$H22)</f>
        <v>0</v>
      </c>
      <c r="T22" s="7">
        <f>SUMIFS(HNTopUp!$Z:$Z,HNTopUp!$M:$M,T$4,HNTopUp!B:B,'May Payment'!B22)</f>
        <v>0</v>
      </c>
      <c r="U22" s="7">
        <f>SUMIFS(HNTopUp!$Z:$Z,HNTopUp!$M:$M,U$4,HNTopUp!B:B,'May Payment'!B22)</f>
        <v>9248.9230769230762</v>
      </c>
      <c r="V22" s="7">
        <f>SUMIFS(HNTopUp!$Z:$Z,HNTopUp!$M:$M,V$4,HNTopUp!$B:$B,'May Payment'!$B22)</f>
        <v>0</v>
      </c>
      <c r="W22" s="7">
        <f>SUMIFS(HNTopUp!$Z:$Z,HNTopUp!$M:$M,W$4,HNTopUp!$B:$B,'May Payment'!$B22)</f>
        <v>0</v>
      </c>
      <c r="X22" s="7">
        <f>SUMIFS(HNTopUp!$Z:$Z,HNTopUp!$M:$M,X$4,HNTopUp!$B:$B,'May Payment'!$B22)</f>
        <v>0</v>
      </c>
      <c r="Y22" s="7">
        <f>SUMIFS(HNTopUp!$Z:$Z,HNTopUp!$M:$M,Y$4,HNTopUp!$B:$B,'May Payment'!$B22)</f>
        <v>0</v>
      </c>
      <c r="Z22" s="7">
        <f>SUMIFS(HNTopUp!$Z:$Z,HNTopUp!$M:$M,Z$4,HNTopUp!$B:$B,'May Payment'!$B22)</f>
        <v>0</v>
      </c>
      <c r="AA22" s="7">
        <f>SUMIFS(POST16!$Z:$Z,POST16!$M:$M,AA$4,POST16!$Q:$Q,'May Payment'!$H22)</f>
        <v>0</v>
      </c>
      <c r="AB22" s="7">
        <f>SUMIFS(POST16!$Z:$Z,POST16!$M:$M,AB$4,POST16!$Q:$Q,'May Payment'!$H22)</f>
        <v>0</v>
      </c>
      <c r="AC22" s="7">
        <f>SUMIFS(POST16!$Z:$Z,POST16!$M:$M,AC$4,POST16!$Q:$Q,'May Payment'!$H22)</f>
        <v>0</v>
      </c>
      <c r="AD22" s="7">
        <f>SUMIFS(POST16!$Z:$Z,POST16!$M:$M,AD$4,POST16!$Q:$Q,'May Payment'!$H22)</f>
        <v>0</v>
      </c>
      <c r="AE22" s="7">
        <f>SUMIFS(POST16!$Z:$Z,POST16!$M:$M,AE$4,POST16!$Q:$Q,'May Payment'!$H22)</f>
        <v>0</v>
      </c>
      <c r="AF22" s="7">
        <f>SUMIFS(MISC!$Z:$Z,MISC!$M:$M,AF$4,MISC!$Q:$Q,H22)</f>
        <v>0</v>
      </c>
      <c r="AG22" s="7">
        <f>SUMIFS(MISC!$Z:$Z,MISC!$M:$M,AG$4,MISC!$Q:$Q,H22)</f>
        <v>0</v>
      </c>
      <c r="AH22" s="7">
        <f>SUMIFS(Asylum!$Z:$Z,Asylum!$M:$M,AH$4,Asylum!$Q:$Q,'May Payment'!$H22)</f>
        <v>0</v>
      </c>
      <c r="AI22" s="7">
        <f>SUMIFS(PESports!$Z:$Z,PESports!$M:$M,AI$4,PESports!$Q:$Q,'May Payment'!$H22)</f>
        <v>7321</v>
      </c>
      <c r="AJ22" s="5">
        <f t="shared" si="1"/>
        <v>111832.08977449949</v>
      </c>
      <c r="AK22" s="119">
        <f t="shared" si="3"/>
        <v>105830.35</v>
      </c>
      <c r="AL22" s="364">
        <f t="shared" si="2"/>
        <v>6001.7397744994814</v>
      </c>
      <c r="AM22" s="119"/>
      <c r="AN22" s="481"/>
      <c r="AO22" s="481">
        <v>105830.35</v>
      </c>
      <c r="AP22" s="508">
        <f t="shared" si="4"/>
        <v>105830.35</v>
      </c>
      <c r="AQ22" s="119">
        <f t="shared" si="5"/>
        <v>105830.35</v>
      </c>
      <c r="AR22" s="49">
        <f t="shared" si="6"/>
        <v>6001.7397744994814</v>
      </c>
      <c r="AS22" s="481"/>
      <c r="AT22" s="463">
        <f t="shared" si="7"/>
        <v>105830.35</v>
      </c>
      <c r="AU22" s="49">
        <f t="shared" si="8"/>
        <v>6001.7397744994814</v>
      </c>
      <c r="AV22" s="5"/>
      <c r="AY22" s="119"/>
    </row>
    <row r="23" spans="1:52" x14ac:dyDescent="0.25">
      <c r="B23">
        <v>3022029</v>
      </c>
      <c r="C23">
        <v>2029</v>
      </c>
      <c r="D23" t="s">
        <v>100</v>
      </c>
      <c r="E23" t="s">
        <v>748</v>
      </c>
      <c r="H23" t="s">
        <v>101</v>
      </c>
      <c r="I23" t="s">
        <v>102</v>
      </c>
      <c r="J23" s="7">
        <f>IFERROR(_xlfn.XLOOKUP(H23,'APT 25-26'!D:D,'APT 25-26'!CR:CR),"")</f>
        <v>200606.73543245334</v>
      </c>
      <c r="K23" s="7">
        <f>SUMIFS(NurserySupplement!$Z:$Z,NurserySupplement!$M:$M,K$4,NurserySupplement!$B:$B,B23)</f>
        <v>0</v>
      </c>
      <c r="L23" s="7"/>
      <c r="M23" s="7">
        <f>SUMIFS(HNPlaces!$Z:$Z,HNPlaces!$M:$M,M$4,HNPlaces!$Q:$Q,'May Payment'!$H23)</f>
        <v>0</v>
      </c>
      <c r="N23" s="7">
        <f>SUMIFS(HNPlaces!$Z:$Z,HNPlaces!$M:$M,N$4,HNPlaces!$Q:$Q,'May Payment'!$H23)</f>
        <v>0</v>
      </c>
      <c r="O23" s="7">
        <f>SUMIFS(HNPlaces!$Z:$Z,HNPlaces!$M:$M,O$4,HNPlaces!$Q:$Q,'May Payment'!$H23)</f>
        <v>0</v>
      </c>
      <c r="P23" s="7">
        <f>SUMIFS(HNPlaces!$Z:$Z,HNPlaces!$M:$M,P$4,HNPlaces!$Q:$Q,'May Payment'!$H23)</f>
        <v>0</v>
      </c>
      <c r="Q23" s="7">
        <f>SUMIFS(HNPlaces!$Z:$Z,HNPlaces!$M:$M,Q$4,HNPlaces!$Q:$Q,'May Payment'!$H23)</f>
        <v>0</v>
      </c>
      <c r="R23" s="7">
        <f>SUMIFS(HNPlaces!$Z:$Z,HNPlaces!$M:$M,R$4,HNPlaces!$Q:$Q,'May Payment'!$H23)</f>
        <v>0</v>
      </c>
      <c r="S23" s="7">
        <f>SUMIFS(HNPlaces!$Z:$Z,HNPlaces!$M:$M,S$4,HNPlaces!$Q:$Q,'May Payment'!$H23)</f>
        <v>0</v>
      </c>
      <c r="T23" s="7">
        <f>SUMIFS(HNTopUp!$Z:$Z,HNTopUp!$M:$M,T$4,HNTopUp!B:B,'May Payment'!B23)</f>
        <v>0</v>
      </c>
      <c r="U23" s="7">
        <f>SUMIFS(HNTopUp!$Z:$Z,HNTopUp!$M:$M,U$4,HNTopUp!B:B,'May Payment'!B23)</f>
        <v>15205.512820512822</v>
      </c>
      <c r="V23" s="7">
        <f>SUMIFS(HNTopUp!$Z:$Z,HNTopUp!$M:$M,V$4,HNTopUp!$B:$B,'May Payment'!$B23)</f>
        <v>0</v>
      </c>
      <c r="W23" s="7">
        <f>SUMIFS(HNTopUp!$Z:$Z,HNTopUp!$M:$M,W$4,HNTopUp!$B:$B,'May Payment'!$B23)</f>
        <v>0</v>
      </c>
      <c r="X23" s="7">
        <f>SUMIFS(HNTopUp!$Z:$Z,HNTopUp!$M:$M,X$4,HNTopUp!$B:$B,'May Payment'!$B23)</f>
        <v>0</v>
      </c>
      <c r="Y23" s="7">
        <f>SUMIFS(HNTopUp!$Z:$Z,HNTopUp!$M:$M,Y$4,HNTopUp!$B:$B,'May Payment'!$B23)</f>
        <v>0</v>
      </c>
      <c r="Z23" s="7">
        <f>SUMIFS(HNTopUp!$Z:$Z,HNTopUp!$M:$M,Z$4,HNTopUp!$B:$B,'May Payment'!$B23)</f>
        <v>0</v>
      </c>
      <c r="AA23" s="7">
        <f>SUMIFS(POST16!$Z:$Z,POST16!$M:$M,AA$4,POST16!$Q:$Q,'May Payment'!$H23)</f>
        <v>0</v>
      </c>
      <c r="AB23" s="7">
        <f>SUMIFS(POST16!$Z:$Z,POST16!$M:$M,AB$4,POST16!$Q:$Q,'May Payment'!$H23)</f>
        <v>0</v>
      </c>
      <c r="AC23" s="7">
        <f>SUMIFS(POST16!$Z:$Z,POST16!$M:$M,AC$4,POST16!$Q:$Q,'May Payment'!$H23)</f>
        <v>0</v>
      </c>
      <c r="AD23" s="7">
        <f>SUMIFS(POST16!$Z:$Z,POST16!$M:$M,AD$4,POST16!$Q:$Q,'May Payment'!$H23)</f>
        <v>0</v>
      </c>
      <c r="AE23" s="7">
        <f>SUMIFS(POST16!$Z:$Z,POST16!$M:$M,AE$4,POST16!$Q:$Q,'May Payment'!$H23)</f>
        <v>0</v>
      </c>
      <c r="AF23" s="7">
        <f>SUMIFS(MISC!$Z:$Z,MISC!$M:$M,AF$4,MISC!$Q:$Q,H23)</f>
        <v>0</v>
      </c>
      <c r="AG23" s="7">
        <f>SUMIFS(MISC!$Z:$Z,MISC!$M:$M,AG$4,MISC!$Q:$Q,H23)</f>
        <v>0</v>
      </c>
      <c r="AH23" s="7">
        <f>SUMIFS(Asylum!$Z:$Z,Asylum!$M:$M,AH$4,Asylum!$Q:$Q,'May Payment'!$H23)</f>
        <v>0</v>
      </c>
      <c r="AI23" s="7">
        <f>SUMIFS(PESports!$Z:$Z,PESports!$M:$M,AI$4,PESports!$Q:$Q,'May Payment'!$H23)</f>
        <v>8167</v>
      </c>
      <c r="AJ23" s="5">
        <f t="shared" si="1"/>
        <v>223979.24825296615</v>
      </c>
      <c r="AK23" s="119">
        <f t="shared" si="3"/>
        <v>199212.5383971163</v>
      </c>
      <c r="AL23" s="364">
        <f t="shared" si="2"/>
        <v>24766.709855849855</v>
      </c>
      <c r="AM23" s="119"/>
      <c r="AN23" s="481">
        <f>IFERROR(_xlfn.XLOOKUP(B23,'Monthly Payroll Deductions'!B:B,'Monthly Payroll Deductions'!L:L),"0")</f>
        <v>-24765.709855849855</v>
      </c>
      <c r="AO23" s="481">
        <v>235389.20000000007</v>
      </c>
      <c r="AP23" s="508">
        <f t="shared" si="4"/>
        <v>210623.49014415022</v>
      </c>
      <c r="AQ23" s="119">
        <f t="shared" si="5"/>
        <v>223978.24825296615</v>
      </c>
      <c r="AR23" s="49">
        <f t="shared" si="6"/>
        <v>1</v>
      </c>
      <c r="AS23" s="481">
        <f>IF(AR23&gt;AN23,AN23,AR23-1)</f>
        <v>-24765.709855849855</v>
      </c>
      <c r="AT23" s="463">
        <f t="shared" si="7"/>
        <v>199212.5383971163</v>
      </c>
      <c r="AU23" s="49">
        <f t="shared" si="8"/>
        <v>24766.709855849855</v>
      </c>
      <c r="AV23" s="5"/>
      <c r="AY23" s="119"/>
      <c r="AZ23" s="481">
        <f>AS23</f>
        <v>-24765.709855849855</v>
      </c>
    </row>
    <row r="24" spans="1:52" x14ac:dyDescent="0.25">
      <c r="B24">
        <v>3022031</v>
      </c>
      <c r="C24">
        <v>2031</v>
      </c>
      <c r="D24" t="s">
        <v>151</v>
      </c>
      <c r="E24" t="s">
        <v>748</v>
      </c>
      <c r="H24" t="s">
        <v>152</v>
      </c>
      <c r="I24" t="s">
        <v>153</v>
      </c>
      <c r="J24" s="7">
        <f>IFERROR(_xlfn.XLOOKUP(H24,'APT 25-26'!D:D,'APT 25-26'!CR:CR),"")</f>
        <v>97746.568376381081</v>
      </c>
      <c r="K24" s="7">
        <f>SUMIFS(NurserySupplement!$Z:$Z,NurserySupplement!$M:$M,K$4,NurserySupplement!$B:$B,B24)</f>
        <v>0</v>
      </c>
      <c r="L24" s="7"/>
      <c r="M24" s="7">
        <f>SUMIFS(HNPlaces!$Z:$Z,HNPlaces!$M:$M,M$4,HNPlaces!$Q:$Q,'May Payment'!$H24)</f>
        <v>0</v>
      </c>
      <c r="N24" s="7">
        <f>SUMIFS(HNPlaces!$Z:$Z,HNPlaces!$M:$M,N$4,HNPlaces!$Q:$Q,'May Payment'!$H24)</f>
        <v>0</v>
      </c>
      <c r="O24" s="7">
        <f>SUMIFS(HNPlaces!$Z:$Z,HNPlaces!$M:$M,O$4,HNPlaces!$Q:$Q,'May Payment'!$H24)</f>
        <v>0</v>
      </c>
      <c r="P24" s="7">
        <f>SUMIFS(HNPlaces!$Z:$Z,HNPlaces!$M:$M,P$4,HNPlaces!$Q:$Q,'May Payment'!$H24)</f>
        <v>0</v>
      </c>
      <c r="Q24" s="7">
        <f>SUMIFS(HNPlaces!$Z:$Z,HNPlaces!$M:$M,Q$4,HNPlaces!$Q:$Q,'May Payment'!$H24)</f>
        <v>0</v>
      </c>
      <c r="R24" s="7">
        <f>SUMIFS(HNPlaces!$Z:$Z,HNPlaces!$M:$M,R$4,HNPlaces!$Q:$Q,'May Payment'!$H24)</f>
        <v>0</v>
      </c>
      <c r="S24" s="7">
        <f>SUMIFS(HNPlaces!$Z:$Z,HNPlaces!$M:$M,S$4,HNPlaces!$Q:$Q,'May Payment'!$H24)</f>
        <v>0</v>
      </c>
      <c r="T24" s="7">
        <f>SUMIFS(HNTopUp!$Z:$Z,HNTopUp!$M:$M,T$4,HNTopUp!B:B,'May Payment'!B24)</f>
        <v>0</v>
      </c>
      <c r="U24" s="7">
        <f>SUMIFS(HNTopUp!$Z:$Z,HNTopUp!$M:$M,U$4,HNTopUp!B:B,'May Payment'!B24)</f>
        <v>5876.8846153846152</v>
      </c>
      <c r="V24" s="7">
        <f>SUMIFS(HNTopUp!$Z:$Z,HNTopUp!$M:$M,V$4,HNTopUp!$B:$B,'May Payment'!$B24)</f>
        <v>0</v>
      </c>
      <c r="W24" s="7">
        <f>SUMIFS(HNTopUp!$Z:$Z,HNTopUp!$M:$M,W$4,HNTopUp!$B:$B,'May Payment'!$B24)</f>
        <v>0</v>
      </c>
      <c r="X24" s="7">
        <f>SUMIFS(HNTopUp!$Z:$Z,HNTopUp!$M:$M,X$4,HNTopUp!$B:$B,'May Payment'!$B24)</f>
        <v>0</v>
      </c>
      <c r="Y24" s="7">
        <f>SUMIFS(HNTopUp!$Z:$Z,HNTopUp!$M:$M,Y$4,HNTopUp!$B:$B,'May Payment'!$B24)</f>
        <v>0</v>
      </c>
      <c r="Z24" s="7">
        <f>SUMIFS(HNTopUp!$Z:$Z,HNTopUp!$M:$M,Z$4,HNTopUp!$B:$B,'May Payment'!$B24)</f>
        <v>0</v>
      </c>
      <c r="AA24" s="7">
        <f>SUMIFS(POST16!$Z:$Z,POST16!$M:$M,AA$4,POST16!$Q:$Q,'May Payment'!$H24)</f>
        <v>0</v>
      </c>
      <c r="AB24" s="7">
        <f>SUMIFS(POST16!$Z:$Z,POST16!$M:$M,AB$4,POST16!$Q:$Q,'May Payment'!$H24)</f>
        <v>0</v>
      </c>
      <c r="AC24" s="7">
        <f>SUMIFS(POST16!$Z:$Z,POST16!$M:$M,AC$4,POST16!$Q:$Q,'May Payment'!$H24)</f>
        <v>0</v>
      </c>
      <c r="AD24" s="7">
        <f>SUMIFS(POST16!$Z:$Z,POST16!$M:$M,AD$4,POST16!$Q:$Q,'May Payment'!$H24)</f>
        <v>0</v>
      </c>
      <c r="AE24" s="7">
        <f>SUMIFS(POST16!$Z:$Z,POST16!$M:$M,AE$4,POST16!$Q:$Q,'May Payment'!$H24)</f>
        <v>0</v>
      </c>
      <c r="AF24" s="7">
        <f>SUMIFS(MISC!$Z:$Z,MISC!$M:$M,AF$4,MISC!$Q:$Q,H24)</f>
        <v>0</v>
      </c>
      <c r="AG24" s="7">
        <f>SUMIFS(MISC!$Z:$Z,MISC!$M:$M,AG$4,MISC!$Q:$Q,H24)</f>
        <v>0</v>
      </c>
      <c r="AH24" s="7">
        <f>SUMIFS(Asylum!$Z:$Z,Asylum!$M:$M,AH$4,Asylum!$Q:$Q,'May Payment'!$H24)</f>
        <v>0</v>
      </c>
      <c r="AI24" s="7">
        <f>SUMIFS(PESports!$Z:$Z,PESports!$M:$M,AI$4,PESports!$Q:$Q,'May Payment'!$H24)</f>
        <v>7342</v>
      </c>
      <c r="AJ24" s="5">
        <f t="shared" si="1"/>
        <v>110965.45299176569</v>
      </c>
      <c r="AK24" s="119">
        <f t="shared" si="3"/>
        <v>110964.45299176569</v>
      </c>
      <c r="AL24" s="364">
        <f t="shared" si="2"/>
        <v>1</v>
      </c>
      <c r="AN24" s="481">
        <f>IFERROR(_xlfn.XLOOKUP(B24,'Monthly Payroll Deductions'!B:B,'Monthly Payroll Deductions'!L:L),"0")</f>
        <v>50168.877371588547</v>
      </c>
      <c r="AO24" s="481">
        <v>125816.94</v>
      </c>
      <c r="AP24" s="508">
        <f t="shared" si="4"/>
        <v>175985.81737158855</v>
      </c>
      <c r="AQ24" s="119">
        <f t="shared" si="5"/>
        <v>110964.45299176569</v>
      </c>
      <c r="AR24" s="49">
        <f t="shared" si="6"/>
        <v>1</v>
      </c>
      <c r="AS24" s="481"/>
      <c r="AT24" s="463">
        <f t="shared" si="7"/>
        <v>110964.45299176569</v>
      </c>
      <c r="AU24" s="49">
        <f t="shared" si="8"/>
        <v>1</v>
      </c>
      <c r="AV24" s="5"/>
      <c r="AY24" s="119"/>
    </row>
    <row r="25" spans="1:52" x14ac:dyDescent="0.25">
      <c r="B25">
        <v>3022032</v>
      </c>
      <c r="C25">
        <v>2032</v>
      </c>
      <c r="D25" t="s">
        <v>148</v>
      </c>
      <c r="E25" t="s">
        <v>748</v>
      </c>
      <c r="H25" t="s">
        <v>149</v>
      </c>
      <c r="I25" t="s">
        <v>150</v>
      </c>
      <c r="J25" s="7">
        <f>IFERROR(_xlfn.XLOOKUP(H25,'APT 25-26'!D:D,'APT 25-26'!CR:CR),"")</f>
        <v>167308.5323055074</v>
      </c>
      <c r="K25" s="7">
        <f>SUMIFS(NurserySupplement!$Z:$Z,NurserySupplement!$M:$M,K$4,NurserySupplement!$B:$B,B25)</f>
        <v>0</v>
      </c>
      <c r="L25" s="7"/>
      <c r="M25" s="7">
        <f>SUMIFS(HNPlaces!$Z:$Z,HNPlaces!$M:$M,M$4,HNPlaces!$Q:$Q,'May Payment'!$H25)</f>
        <v>0</v>
      </c>
      <c r="N25" s="7">
        <f>SUMIFS(HNPlaces!$Z:$Z,HNPlaces!$M:$M,N$4,HNPlaces!$Q:$Q,'May Payment'!$H25)</f>
        <v>0</v>
      </c>
      <c r="O25" s="7">
        <f>SUMIFS(HNPlaces!$Z:$Z,HNPlaces!$M:$M,O$4,HNPlaces!$Q:$Q,'May Payment'!$H25)</f>
        <v>0</v>
      </c>
      <c r="P25" s="7">
        <f>SUMIFS(HNPlaces!$Z:$Z,HNPlaces!$M:$M,P$4,HNPlaces!$Q:$Q,'May Payment'!$H25)</f>
        <v>0</v>
      </c>
      <c r="Q25" s="7">
        <f>SUMIFS(HNPlaces!$Z:$Z,HNPlaces!$M:$M,Q$4,HNPlaces!$Q:$Q,'May Payment'!$H25)</f>
        <v>0</v>
      </c>
      <c r="R25" s="7">
        <f>SUMIFS(HNPlaces!$Z:$Z,HNPlaces!$M:$M,R$4,HNPlaces!$Q:$Q,'May Payment'!$H25)</f>
        <v>0</v>
      </c>
      <c r="S25" s="7">
        <f>SUMIFS(HNPlaces!$Z:$Z,HNPlaces!$M:$M,S$4,HNPlaces!$Q:$Q,'May Payment'!$H25)</f>
        <v>0</v>
      </c>
      <c r="T25" s="7">
        <f>SUMIFS(HNTopUp!$Z:$Z,HNTopUp!$M:$M,T$4,HNTopUp!B:B,'May Payment'!B25)</f>
        <v>0</v>
      </c>
      <c r="U25" s="7">
        <f>SUMIFS(HNTopUp!$Z:$Z,HNTopUp!$M:$M,U$4,HNTopUp!B:B,'May Payment'!B25)</f>
        <v>16999.032564102563</v>
      </c>
      <c r="V25" s="7">
        <f>SUMIFS(HNTopUp!$Z:$Z,HNTopUp!$M:$M,V$4,HNTopUp!$B:$B,'May Payment'!$B25)</f>
        <v>0</v>
      </c>
      <c r="W25" s="7">
        <f>SUMIFS(HNTopUp!$Z:$Z,HNTopUp!$M:$M,W$4,HNTopUp!$B:$B,'May Payment'!$B25)</f>
        <v>0</v>
      </c>
      <c r="X25" s="7">
        <f>SUMIFS(HNTopUp!$Z:$Z,HNTopUp!$M:$M,X$4,HNTopUp!$B:$B,'May Payment'!$B25)</f>
        <v>165.46153846153845</v>
      </c>
      <c r="Y25" s="7">
        <f>SUMIFS(HNTopUp!$Z:$Z,HNTopUp!$M:$M,Y$4,HNTopUp!$B:$B,'May Payment'!$B25)</f>
        <v>0</v>
      </c>
      <c r="Z25" s="7">
        <f>SUMIFS(HNTopUp!$Z:$Z,HNTopUp!$M:$M,Z$4,HNTopUp!$B:$B,'May Payment'!$B25)</f>
        <v>0</v>
      </c>
      <c r="AA25" s="7">
        <f>SUMIFS(POST16!$Z:$Z,POST16!$M:$M,AA$4,POST16!$Q:$Q,'May Payment'!$H25)</f>
        <v>0</v>
      </c>
      <c r="AB25" s="7">
        <f>SUMIFS(POST16!$Z:$Z,POST16!$M:$M,AB$4,POST16!$Q:$Q,'May Payment'!$H25)</f>
        <v>0</v>
      </c>
      <c r="AC25" s="7">
        <f>SUMIFS(POST16!$Z:$Z,POST16!$M:$M,AC$4,POST16!$Q:$Q,'May Payment'!$H25)</f>
        <v>0</v>
      </c>
      <c r="AD25" s="7">
        <f>SUMIFS(POST16!$Z:$Z,POST16!$M:$M,AD$4,POST16!$Q:$Q,'May Payment'!$H25)</f>
        <v>0</v>
      </c>
      <c r="AE25" s="7">
        <f>SUMIFS(POST16!$Z:$Z,POST16!$M:$M,AE$4,POST16!$Q:$Q,'May Payment'!$H25)</f>
        <v>0</v>
      </c>
      <c r="AF25" s="7">
        <f>SUMIFS(MISC!$Z:$Z,MISC!$M:$M,AF$4,MISC!$Q:$Q,H25)</f>
        <v>0</v>
      </c>
      <c r="AG25" s="7">
        <f>SUMIFS(MISC!$Z:$Z,MISC!$M:$M,AG$4,MISC!$Q:$Q,H25)</f>
        <v>0</v>
      </c>
      <c r="AH25" s="7">
        <f>SUMIFS(Asylum!$Z:$Z,Asylum!$M:$M,AH$4,Asylum!$Q:$Q,'May Payment'!$H25)</f>
        <v>0</v>
      </c>
      <c r="AI25" s="7">
        <f>SUMIFS(PESports!$Z:$Z,PESports!$M:$M,AI$4,PESports!$Q:$Q,'May Payment'!$H25)</f>
        <v>8250</v>
      </c>
      <c r="AJ25" s="5">
        <f t="shared" si="1"/>
        <v>192723.02640807148</v>
      </c>
      <c r="AK25" s="119">
        <f t="shared" si="3"/>
        <v>192722.02640807148</v>
      </c>
      <c r="AL25" s="364">
        <f t="shared" si="2"/>
        <v>1</v>
      </c>
      <c r="AN25" s="481"/>
      <c r="AO25" s="481">
        <v>218610.66000000003</v>
      </c>
      <c r="AP25" s="508">
        <f t="shared" si="4"/>
        <v>218610.66000000003</v>
      </c>
      <c r="AQ25" s="119">
        <f t="shared" si="5"/>
        <v>192722.02640807148</v>
      </c>
      <c r="AR25" s="49">
        <f t="shared" si="6"/>
        <v>1</v>
      </c>
      <c r="AS25" s="481"/>
      <c r="AT25" s="463">
        <f t="shared" si="7"/>
        <v>192722.02640807148</v>
      </c>
      <c r="AU25" s="49">
        <f t="shared" si="8"/>
        <v>1</v>
      </c>
      <c r="AV25" s="5"/>
      <c r="AY25" s="119"/>
    </row>
    <row r="26" spans="1:52" x14ac:dyDescent="0.25">
      <c r="B26">
        <v>3022036</v>
      </c>
      <c r="C26">
        <v>2036</v>
      </c>
      <c r="D26" t="s">
        <v>175</v>
      </c>
      <c r="E26" t="s">
        <v>748</v>
      </c>
      <c r="H26" t="s">
        <v>176</v>
      </c>
      <c r="I26" t="s">
        <v>177</v>
      </c>
      <c r="J26" s="7">
        <f>IFERROR(_xlfn.XLOOKUP(H26,'APT 25-26'!D:D,'APT 25-26'!CR:CR),"")</f>
        <v>106651.83065310649</v>
      </c>
      <c r="K26" s="7">
        <f>SUMIFS(NurserySupplement!$Z:$Z,NurserySupplement!$M:$M,K$4,NurserySupplement!$B:$B,B26)</f>
        <v>0</v>
      </c>
      <c r="L26" s="7"/>
      <c r="M26" s="7">
        <f>SUMIFS(HNPlaces!$Z:$Z,HNPlaces!$M:$M,M$4,HNPlaces!$Q:$Q,'May Payment'!$H26)</f>
        <v>0</v>
      </c>
      <c r="N26" s="7">
        <f>SUMIFS(HNPlaces!$Z:$Z,HNPlaces!$M:$M,N$4,HNPlaces!$Q:$Q,'May Payment'!$H26)</f>
        <v>0</v>
      </c>
      <c r="O26" s="7">
        <f>SUMIFS(HNPlaces!$Z:$Z,HNPlaces!$M:$M,O$4,HNPlaces!$Q:$Q,'May Payment'!$H26)</f>
        <v>0</v>
      </c>
      <c r="P26" s="7">
        <f>SUMIFS(HNPlaces!$Z:$Z,HNPlaces!$M:$M,P$4,HNPlaces!$Q:$Q,'May Payment'!$H26)</f>
        <v>0</v>
      </c>
      <c r="Q26" s="7">
        <f>SUMIFS(HNPlaces!$Z:$Z,HNPlaces!$M:$M,Q$4,HNPlaces!$Q:$Q,'May Payment'!$H26)</f>
        <v>0</v>
      </c>
      <c r="R26" s="7">
        <f>SUMIFS(HNPlaces!$Z:$Z,HNPlaces!$M:$M,R$4,HNPlaces!$Q:$Q,'May Payment'!$H26)</f>
        <v>7384.6153846153848</v>
      </c>
      <c r="S26" s="7">
        <f>SUMIFS(HNPlaces!$Z:$Z,HNPlaces!$M:$M,S$4,HNPlaces!$Q:$Q,'May Payment'!$H26)</f>
        <v>11150.307692307691</v>
      </c>
      <c r="T26" s="7">
        <f>SUMIFS(HNTopUp!$Z:$Z,HNTopUp!$M:$M,T$4,HNTopUp!B:B,'May Payment'!B26)</f>
        <v>0</v>
      </c>
      <c r="U26" s="7">
        <f>SUMIFS(HNTopUp!$Z:$Z,HNTopUp!$M:$M,U$4,HNTopUp!B:B,'May Payment'!B26)</f>
        <v>9939.0769230769238</v>
      </c>
      <c r="V26" s="7">
        <f>SUMIFS(HNTopUp!$Z:$Z,HNTopUp!$M:$M,V$4,HNTopUp!$B:$B,'May Payment'!$B26)</f>
        <v>0</v>
      </c>
      <c r="W26" s="7">
        <f>SUMIFS(HNTopUp!$Z:$Z,HNTopUp!$M:$M,W$4,HNTopUp!$B:$B,'May Payment'!$B26)</f>
        <v>24363.75</v>
      </c>
      <c r="X26" s="7">
        <f>SUMIFS(HNTopUp!$Z:$Z,HNTopUp!$M:$M,X$4,HNTopUp!$B:$B,'May Payment'!$B26)</f>
        <v>0</v>
      </c>
      <c r="Y26" s="7">
        <f>SUMIFS(HNTopUp!$Z:$Z,HNTopUp!$M:$M,Y$4,HNTopUp!$B:$B,'May Payment'!$B26)</f>
        <v>0</v>
      </c>
      <c r="Z26" s="7">
        <f>SUMIFS(HNTopUp!$Z:$Z,HNTopUp!$M:$M,Z$4,HNTopUp!$B:$B,'May Payment'!$B26)</f>
        <v>0</v>
      </c>
      <c r="AA26" s="7">
        <f>SUMIFS(POST16!$Z:$Z,POST16!$M:$M,AA$4,POST16!$Q:$Q,'May Payment'!$H26)</f>
        <v>0</v>
      </c>
      <c r="AB26" s="7">
        <f>SUMIFS(POST16!$Z:$Z,POST16!$M:$M,AB$4,POST16!$Q:$Q,'May Payment'!$H26)</f>
        <v>0</v>
      </c>
      <c r="AC26" s="7">
        <f>SUMIFS(POST16!$Z:$Z,POST16!$M:$M,AC$4,POST16!$Q:$Q,'May Payment'!$H26)</f>
        <v>0</v>
      </c>
      <c r="AD26" s="7">
        <f>SUMIFS(POST16!$Z:$Z,POST16!$M:$M,AD$4,POST16!$Q:$Q,'May Payment'!$H26)</f>
        <v>0</v>
      </c>
      <c r="AE26" s="7">
        <f>SUMIFS(POST16!$Z:$Z,POST16!$M:$M,AE$4,POST16!$Q:$Q,'May Payment'!$H26)</f>
        <v>0</v>
      </c>
      <c r="AF26" s="7">
        <f>SUMIFS(MISC!$Z:$Z,MISC!$M:$M,AF$4,MISC!$Q:$Q,H26)</f>
        <v>0</v>
      </c>
      <c r="AG26" s="7">
        <f>SUMIFS(MISC!$Z:$Z,MISC!$M:$M,AG$4,MISC!$Q:$Q,H26)</f>
        <v>0</v>
      </c>
      <c r="AH26" s="7">
        <f>SUMIFS(Asylum!$Z:$Z,Asylum!$M:$M,AH$4,Asylum!$Q:$Q,'May Payment'!$H26)</f>
        <v>0</v>
      </c>
      <c r="AI26" s="7">
        <f>SUMIFS(PESports!$Z:$Z,PESports!$M:$M,AI$4,PESports!$Q:$Q,'May Payment'!$H26)</f>
        <v>7412</v>
      </c>
      <c r="AJ26" s="5">
        <f t="shared" si="1"/>
        <v>166901.5806531065</v>
      </c>
      <c r="AK26" s="119">
        <f t="shared" si="3"/>
        <v>166900.5806531065</v>
      </c>
      <c r="AL26" s="364">
        <f t="shared" si="2"/>
        <v>1</v>
      </c>
      <c r="AN26" s="481"/>
      <c r="AO26" s="481">
        <v>174585.82000000007</v>
      </c>
      <c r="AP26" s="508">
        <f t="shared" si="4"/>
        <v>174585.82000000007</v>
      </c>
      <c r="AQ26" s="119">
        <f t="shared" si="5"/>
        <v>166900.5806531065</v>
      </c>
      <c r="AR26" s="49">
        <f t="shared" si="6"/>
        <v>1</v>
      </c>
      <c r="AS26" s="481"/>
      <c r="AT26" s="463">
        <f t="shared" si="7"/>
        <v>166900.5806531065</v>
      </c>
      <c r="AU26" s="49">
        <f t="shared" si="8"/>
        <v>1</v>
      </c>
      <c r="AV26" s="5"/>
      <c r="AY26" s="119"/>
    </row>
    <row r="27" spans="1:52" x14ac:dyDescent="0.25">
      <c r="B27">
        <v>3022037</v>
      </c>
      <c r="C27">
        <v>2037</v>
      </c>
      <c r="D27" t="s">
        <v>130</v>
      </c>
      <c r="E27" t="s">
        <v>748</v>
      </c>
      <c r="H27" t="s">
        <v>131</v>
      </c>
      <c r="I27" t="s">
        <v>132</v>
      </c>
      <c r="J27" s="7">
        <f>IFERROR(_xlfn.XLOOKUP(H27,'APT 25-26'!D:D,'APT 25-26'!CR:CR),"")</f>
        <v>94221.683623077566</v>
      </c>
      <c r="K27" s="7">
        <f>SUMIFS(NurserySupplement!$Z:$Z,NurserySupplement!$M:$M,K$4,NurserySupplement!$B:$B,B27)</f>
        <v>0</v>
      </c>
      <c r="L27" s="7"/>
      <c r="M27" s="7">
        <f>SUMIFS(HNPlaces!$Z:$Z,HNPlaces!$M:$M,M$4,HNPlaces!$Q:$Q,'May Payment'!$H27)</f>
        <v>0</v>
      </c>
      <c r="N27" s="7">
        <f>SUMIFS(HNPlaces!$Z:$Z,HNPlaces!$M:$M,N$4,HNPlaces!$Q:$Q,'May Payment'!$H27)</f>
        <v>0</v>
      </c>
      <c r="O27" s="7">
        <f>SUMIFS(HNPlaces!$Z:$Z,HNPlaces!$M:$M,O$4,HNPlaces!$Q:$Q,'May Payment'!$H27)</f>
        <v>0</v>
      </c>
      <c r="P27" s="7">
        <f>SUMIFS(HNPlaces!$Z:$Z,HNPlaces!$M:$M,P$4,HNPlaces!$Q:$Q,'May Payment'!$H27)</f>
        <v>0</v>
      </c>
      <c r="Q27" s="7">
        <f>SUMIFS(HNPlaces!$Z:$Z,HNPlaces!$M:$M,Q$4,HNPlaces!$Q:$Q,'May Payment'!$H27)</f>
        <v>0</v>
      </c>
      <c r="R27" s="7">
        <f>SUMIFS(HNPlaces!$Z:$Z,HNPlaces!$M:$M,R$4,HNPlaces!$Q:$Q,'May Payment'!$H27)</f>
        <v>0</v>
      </c>
      <c r="S27" s="7">
        <f>SUMIFS(HNPlaces!$Z:$Z,HNPlaces!$M:$M,S$4,HNPlaces!$Q:$Q,'May Payment'!$H27)</f>
        <v>0</v>
      </c>
      <c r="T27" s="7">
        <f>SUMIFS(HNTopUp!$Z:$Z,HNTopUp!$M:$M,T$4,HNTopUp!B:B,'May Payment'!B27)</f>
        <v>0</v>
      </c>
      <c r="U27" s="7">
        <f>SUMIFS(HNTopUp!$Z:$Z,HNTopUp!$M:$M,U$4,HNTopUp!B:B,'May Payment'!B27)</f>
        <v>8392.7315384615395</v>
      </c>
      <c r="V27" s="7">
        <f>SUMIFS(HNTopUp!$Z:$Z,HNTopUp!$M:$M,V$4,HNTopUp!$B:$B,'May Payment'!$B27)</f>
        <v>0</v>
      </c>
      <c r="W27" s="7">
        <f>SUMIFS(HNTopUp!$Z:$Z,HNTopUp!$M:$M,W$4,HNTopUp!$B:$B,'May Payment'!$B27)</f>
        <v>0</v>
      </c>
      <c r="X27" s="7">
        <f>SUMIFS(HNTopUp!$Z:$Z,HNTopUp!$M:$M,X$4,HNTopUp!$B:$B,'May Payment'!$B27)</f>
        <v>198.53846153846155</v>
      </c>
      <c r="Y27" s="7">
        <f>SUMIFS(HNTopUp!$Z:$Z,HNTopUp!$M:$M,Y$4,HNTopUp!$B:$B,'May Payment'!$B27)</f>
        <v>0</v>
      </c>
      <c r="Z27" s="7">
        <f>SUMIFS(HNTopUp!$Z:$Z,HNTopUp!$M:$M,Z$4,HNTopUp!$B:$B,'May Payment'!$B27)</f>
        <v>0</v>
      </c>
      <c r="AA27" s="7">
        <f>SUMIFS(POST16!$Z:$Z,POST16!$M:$M,AA$4,POST16!$Q:$Q,'May Payment'!$H27)</f>
        <v>0</v>
      </c>
      <c r="AB27" s="7">
        <f>SUMIFS(POST16!$Z:$Z,POST16!$M:$M,AB$4,POST16!$Q:$Q,'May Payment'!$H27)</f>
        <v>0</v>
      </c>
      <c r="AC27" s="7">
        <f>SUMIFS(POST16!$Z:$Z,POST16!$M:$M,AC$4,POST16!$Q:$Q,'May Payment'!$H27)</f>
        <v>0</v>
      </c>
      <c r="AD27" s="7">
        <f>SUMIFS(POST16!$Z:$Z,POST16!$M:$M,AD$4,POST16!$Q:$Q,'May Payment'!$H27)</f>
        <v>0</v>
      </c>
      <c r="AE27" s="7">
        <f>SUMIFS(POST16!$Z:$Z,POST16!$M:$M,AE$4,POST16!$Q:$Q,'May Payment'!$H27)</f>
        <v>0</v>
      </c>
      <c r="AF27" s="7">
        <f>SUMIFS(MISC!$Z:$Z,MISC!$M:$M,AF$4,MISC!$Q:$Q,H27)</f>
        <v>0</v>
      </c>
      <c r="AG27" s="7">
        <f>SUMIFS(MISC!$Z:$Z,MISC!$M:$M,AG$4,MISC!$Q:$Q,H27)</f>
        <v>0</v>
      </c>
      <c r="AH27" s="7">
        <f>SUMIFS(Asylum!$Z:$Z,Asylum!$M:$M,AH$4,Asylum!$Q:$Q,'May Payment'!$H27)</f>
        <v>0</v>
      </c>
      <c r="AI27" s="7">
        <f>SUMIFS(PESports!$Z:$Z,PESports!$M:$M,AI$4,PESports!$Q:$Q,'May Payment'!$H27)</f>
        <v>7408</v>
      </c>
      <c r="AJ27" s="5">
        <f t="shared" si="1"/>
        <v>110220.95362307757</v>
      </c>
      <c r="AK27" s="119">
        <f t="shared" si="3"/>
        <v>110219.95362307757</v>
      </c>
      <c r="AL27" s="364">
        <f t="shared" si="2"/>
        <v>1</v>
      </c>
      <c r="AM27" s="5"/>
      <c r="AN27" s="481">
        <f>IFERROR(_xlfn.XLOOKUP(B27,'Monthly Payroll Deductions'!B:B,'Monthly Payroll Deductions'!L:L),"0")</f>
        <v>38289.513534872371</v>
      </c>
      <c r="AO27" s="481">
        <v>124848.92000000004</v>
      </c>
      <c r="AP27" s="508">
        <f t="shared" si="4"/>
        <v>163138.43353487243</v>
      </c>
      <c r="AQ27" s="119">
        <f t="shared" si="5"/>
        <v>110219.95362307757</v>
      </c>
      <c r="AR27" s="49">
        <f t="shared" si="6"/>
        <v>1</v>
      </c>
      <c r="AS27" s="481"/>
      <c r="AT27" s="463">
        <f t="shared" si="7"/>
        <v>110219.95362307757</v>
      </c>
      <c r="AU27" s="49">
        <f t="shared" si="8"/>
        <v>1</v>
      </c>
      <c r="AV27" s="5"/>
      <c r="AY27" s="119"/>
    </row>
    <row r="28" spans="1:52" x14ac:dyDescent="0.25">
      <c r="B28">
        <v>3022042</v>
      </c>
      <c r="C28">
        <v>2042</v>
      </c>
      <c r="D28" t="s">
        <v>22</v>
      </c>
      <c r="H28" t="s">
        <v>23</v>
      </c>
      <c r="I28" t="s">
        <v>24</v>
      </c>
      <c r="J28" s="7">
        <f>IFERROR(_xlfn.XLOOKUP(H28,'APT 25-26'!D:D,'APT 25-26'!CR:CR),"")</f>
        <v>161929.39122599052</v>
      </c>
      <c r="K28" s="7">
        <f>SUMIFS(NurserySupplement!$Z:$Z,NurserySupplement!$M:$M,K$4,NurserySupplement!$B:$B,B28)</f>
        <v>0</v>
      </c>
      <c r="L28" s="7"/>
      <c r="M28" s="7">
        <f>SUMIFS(HNPlaces!$Z:$Z,HNPlaces!$M:$M,M$4,HNPlaces!$Q:$Q,'May Payment'!$H28)</f>
        <v>0</v>
      </c>
      <c r="N28" s="7">
        <f>SUMIFS(HNPlaces!$Z:$Z,HNPlaces!$M:$M,N$4,HNPlaces!$Q:$Q,'May Payment'!$H28)</f>
        <v>0</v>
      </c>
      <c r="O28" s="7">
        <f>SUMIFS(HNPlaces!$Z:$Z,HNPlaces!$M:$M,O$4,HNPlaces!$Q:$Q,'May Payment'!$H28)</f>
        <v>0</v>
      </c>
      <c r="P28" s="7">
        <f>SUMIFS(HNPlaces!$Z:$Z,HNPlaces!$M:$M,P$4,HNPlaces!$Q:$Q,'May Payment'!$H28)</f>
        <v>0</v>
      </c>
      <c r="Q28" s="7">
        <f>SUMIFS(HNPlaces!$Z:$Z,HNPlaces!$M:$M,Q$4,HNPlaces!$Q:$Q,'May Payment'!$H28)</f>
        <v>0</v>
      </c>
      <c r="R28" s="7">
        <f>SUMIFS(HNPlaces!$Z:$Z,HNPlaces!$M:$M,R$4,HNPlaces!$Q:$Q,'May Payment'!$H28)</f>
        <v>0</v>
      </c>
      <c r="S28" s="7">
        <f>SUMIFS(HNPlaces!$Z:$Z,HNPlaces!$M:$M,S$4,HNPlaces!$Q:$Q,'May Payment'!$H28)</f>
        <v>0</v>
      </c>
      <c r="T28" s="7">
        <f>SUMIFS(HNTopUp!$Z:$Z,HNTopUp!$M:$M,T$4,HNTopUp!B:B,'May Payment'!B28)</f>
        <v>0</v>
      </c>
      <c r="U28" s="7">
        <f>SUMIFS(HNTopUp!$Z:$Z,HNTopUp!$M:$M,U$4,HNTopUp!B:B,'May Payment'!B28)</f>
        <v>10238.583076923078</v>
      </c>
      <c r="V28" s="7">
        <f>SUMIFS(HNTopUp!$Z:$Z,HNTopUp!$M:$M,V$4,HNTopUp!$B:$B,'May Payment'!$B28)</f>
        <v>0</v>
      </c>
      <c r="W28" s="7">
        <f>SUMIFS(HNTopUp!$Z:$Z,HNTopUp!$M:$M,W$4,HNTopUp!$B:$B,'May Payment'!$B28)</f>
        <v>0</v>
      </c>
      <c r="X28" s="7">
        <f>SUMIFS(HNTopUp!$Z:$Z,HNTopUp!$M:$M,X$4,HNTopUp!$B:$B,'May Payment'!$B28)</f>
        <v>0</v>
      </c>
      <c r="Y28" s="7">
        <f>SUMIFS(HNTopUp!$Z:$Z,HNTopUp!$M:$M,Y$4,HNTopUp!$B:$B,'May Payment'!$B28)</f>
        <v>0</v>
      </c>
      <c r="Z28" s="7">
        <f>SUMIFS(HNTopUp!$Z:$Z,HNTopUp!$M:$M,Z$4,HNTopUp!$B:$B,'May Payment'!$B28)</f>
        <v>0</v>
      </c>
      <c r="AA28" s="7">
        <f>SUMIFS(POST16!$Z:$Z,POST16!$M:$M,AA$4,POST16!$Q:$Q,'May Payment'!$H28)</f>
        <v>0</v>
      </c>
      <c r="AB28" s="7">
        <f>SUMIFS(POST16!$Z:$Z,POST16!$M:$M,AB$4,POST16!$Q:$Q,'May Payment'!$H28)</f>
        <v>0</v>
      </c>
      <c r="AC28" s="7">
        <f>SUMIFS(POST16!$Z:$Z,POST16!$M:$M,AC$4,POST16!$Q:$Q,'May Payment'!$H28)</f>
        <v>0</v>
      </c>
      <c r="AD28" s="7">
        <f>SUMIFS(POST16!$Z:$Z,POST16!$M:$M,AD$4,POST16!$Q:$Q,'May Payment'!$H28)</f>
        <v>0</v>
      </c>
      <c r="AE28" s="7">
        <f>SUMIFS(POST16!$Z:$Z,POST16!$M:$M,AE$4,POST16!$Q:$Q,'May Payment'!$H28)</f>
        <v>0</v>
      </c>
      <c r="AF28" s="7">
        <f>SUMIFS(MISC!$Z:$Z,MISC!$M:$M,AF$4,MISC!$Q:$Q,H28)</f>
        <v>0</v>
      </c>
      <c r="AG28" s="7">
        <f>SUMIFS(MISC!$Z:$Z,MISC!$M:$M,AG$4,MISC!$Q:$Q,H28)</f>
        <v>0</v>
      </c>
      <c r="AH28" s="7">
        <f>SUMIFS(Asylum!$Z:$Z,Asylum!$M:$M,AH$4,Asylum!$Q:$Q,'May Payment'!$H28)</f>
        <v>0</v>
      </c>
      <c r="AI28" s="7">
        <f>SUMIFS(PESports!$Z:$Z,PESports!$M:$M,AI$4,PESports!$Q:$Q,'May Payment'!$H28)</f>
        <v>8158</v>
      </c>
      <c r="AJ28" s="5">
        <f t="shared" si="1"/>
        <v>180325.97430291359</v>
      </c>
      <c r="AK28" s="119"/>
      <c r="AL28" s="364">
        <f t="shared" si="2"/>
        <v>180325.97430291359</v>
      </c>
      <c r="AN28" s="481"/>
      <c r="AO28" s="481" t="s">
        <v>24681</v>
      </c>
      <c r="AP28" s="508"/>
      <c r="AR28" s="383"/>
      <c r="AS28" s="5"/>
      <c r="AU28" s="286"/>
      <c r="AV28" s="5"/>
    </row>
    <row r="29" spans="1:52" x14ac:dyDescent="0.25">
      <c r="A29">
        <v>3022044</v>
      </c>
      <c r="B29">
        <v>3022043</v>
      </c>
      <c r="C29">
        <v>2043</v>
      </c>
      <c r="D29" t="s">
        <v>23974</v>
      </c>
      <c r="E29" t="s">
        <v>748</v>
      </c>
      <c r="H29" t="s">
        <v>199</v>
      </c>
      <c r="I29" t="s">
        <v>200</v>
      </c>
      <c r="J29" s="7">
        <f>IFERROR(_xlfn.XLOOKUP(H29,'APT 25-26'!D:D,'APT 25-26'!CR:CR),"")</f>
        <v>340134.85489964427</v>
      </c>
      <c r="K29" s="7">
        <f>SUMIFS(NurserySupplement!$Z:$Z,NurserySupplement!$M:$M,K$4,NurserySupplement!$B:$B,B29)</f>
        <v>0</v>
      </c>
      <c r="L29" s="7"/>
      <c r="M29" s="7">
        <f>SUMIFS(HNPlaces!$Z:$Z,HNPlaces!$M:$M,M$4,HNPlaces!$Q:$Q,'May Payment'!$H29)</f>
        <v>0</v>
      </c>
      <c r="N29" s="7">
        <f>SUMIFS(HNPlaces!$Z:$Z,HNPlaces!$M:$M,N$4,HNPlaces!$Q:$Q,'May Payment'!$H29)</f>
        <v>0</v>
      </c>
      <c r="O29" s="7">
        <f>SUMIFS(HNPlaces!$Z:$Z,HNPlaces!$M:$M,O$4,HNPlaces!$Q:$Q,'May Payment'!$H29)</f>
        <v>0</v>
      </c>
      <c r="P29" s="7">
        <f>SUMIFS(HNPlaces!$Z:$Z,HNPlaces!$M:$M,P$4,HNPlaces!$Q:$Q,'May Payment'!$H29)</f>
        <v>0</v>
      </c>
      <c r="Q29" s="7">
        <f>SUMIFS(HNPlaces!$Z:$Z,HNPlaces!$M:$M,Q$4,HNPlaces!$Q:$Q,'May Payment'!$H29)</f>
        <v>0</v>
      </c>
      <c r="R29" s="7">
        <f>SUMIFS(HNPlaces!$Z:$Z,HNPlaces!$M:$M,R$4,HNPlaces!$Q:$Q,'May Payment'!$H29)</f>
        <v>0</v>
      </c>
      <c r="S29" s="7">
        <f>SUMIFS(HNPlaces!$Z:$Z,HNPlaces!$M:$M,S$4,HNPlaces!$Q:$Q,'May Payment'!$H29)</f>
        <v>0</v>
      </c>
      <c r="T29" s="7">
        <f>SUMIFS(HNTopUp!$Z:$Z,HNTopUp!$M:$M,T$4,HNTopUp!B:B,'May Payment'!B29)</f>
        <v>0</v>
      </c>
      <c r="U29" s="7">
        <f>SUMIFS(HNTopUp!$Z:$Z,HNTopUp!$M:$M,U$4,HNTopUp!B:B,'May Payment'!B29)+SUMIFS(HNTopUp!$Z:$Z,HNTopUp!$M:$M,U$4,HNTopUp!B:B,'May Payment'!A29)</f>
        <v>25135.903846153844</v>
      </c>
      <c r="V29" s="7">
        <f>SUMIFS(HNTopUp!$Z:$Z,HNTopUp!$M:$M,V$4,HNTopUp!$B:$B,'May Payment'!$B29)</f>
        <v>0</v>
      </c>
      <c r="W29" s="7">
        <f>SUMIFS(HNTopUp!$Z:$Z,HNTopUp!$M:$M,W$4,HNTopUp!$B:$B,'May Payment'!$B29)</f>
        <v>0</v>
      </c>
      <c r="X29" s="7">
        <f>SUMIFS(HNTopUp!$Z:$Z,HNTopUp!$M:$M,X$4,HNTopUp!$B:$B,'May Payment'!$B29)</f>
        <v>0</v>
      </c>
      <c r="Y29" s="7">
        <f>SUMIFS(HNTopUp!$Z:$Z,HNTopUp!$M:$M,Y$4,HNTopUp!$B:$B,'May Payment'!$B29)</f>
        <v>0</v>
      </c>
      <c r="Z29" s="7">
        <f>SUMIFS(HNTopUp!$Z:$Z,HNTopUp!$M:$M,Z$4,HNTopUp!$B:$B,'May Payment'!$B29)</f>
        <v>0</v>
      </c>
      <c r="AA29" s="7">
        <f>SUMIFS(POST16!$Z:$Z,POST16!$M:$M,AA$4,POST16!$Q:$Q,'May Payment'!$H29)</f>
        <v>0</v>
      </c>
      <c r="AB29" s="7">
        <f>SUMIFS(POST16!$Z:$Z,POST16!$M:$M,AB$4,POST16!$Q:$Q,'May Payment'!$H29)</f>
        <v>0</v>
      </c>
      <c r="AC29" s="7">
        <f>SUMIFS(POST16!$Z:$Z,POST16!$M:$M,AC$4,POST16!$Q:$Q,'May Payment'!$H29)</f>
        <v>0</v>
      </c>
      <c r="AD29" s="7">
        <f>SUMIFS(POST16!$Z:$Z,POST16!$M:$M,AD$4,POST16!$Q:$Q,'May Payment'!$H29)</f>
        <v>0</v>
      </c>
      <c r="AE29" s="7">
        <f>SUMIFS(POST16!$Z:$Z,POST16!$M:$M,AE$4,POST16!$Q:$Q,'May Payment'!$H29)</f>
        <v>0</v>
      </c>
      <c r="AF29" s="7">
        <f>SUMIFS(MISC!$Z:$Z,MISC!$M:$M,AF$4,MISC!$Q:$Q,H29)</f>
        <v>0</v>
      </c>
      <c r="AG29" s="7">
        <f>SUMIFS(MISC!$Z:$Z,MISC!$M:$M,AG$4,MISC!$Q:$Q,H29)</f>
        <v>0</v>
      </c>
      <c r="AH29" s="7">
        <f>SUMIFS(Asylum!$Z:$Z,Asylum!$M:$M,AH$4,Asylum!$Q:$Q,'May Payment'!$H29)</f>
        <v>0</v>
      </c>
      <c r="AI29" s="7">
        <f>SUMIFS(PESports!$Z:$Z,PESports!$M:$M,AI$4,PESports!$B:$B,'May Payment'!$B29)</f>
        <v>16162</v>
      </c>
      <c r="AJ29" s="5">
        <f t="shared" si="1"/>
        <v>381432.75874579814</v>
      </c>
      <c r="AK29" s="119">
        <f t="shared" si="3"/>
        <v>325041.06000000011</v>
      </c>
      <c r="AL29" s="364">
        <f t="shared" si="2"/>
        <v>56391.698745798029</v>
      </c>
      <c r="AM29" s="119"/>
      <c r="AN29" s="481"/>
      <c r="AO29" s="481">
        <v>325041.06000000011</v>
      </c>
      <c r="AP29" s="508">
        <f t="shared" si="4"/>
        <v>325041.06000000011</v>
      </c>
      <c r="AQ29" s="119">
        <f>IFERROR(IF(AJ29&gt;AO29,AO29,AJ29-1),"")</f>
        <v>325041.06000000011</v>
      </c>
      <c r="AR29" s="49">
        <f>AJ29-AQ29</f>
        <v>56391.698745798029</v>
      </c>
      <c r="AS29" s="481"/>
      <c r="AT29" s="463">
        <f>AQ29+AS29</f>
        <v>325041.06000000011</v>
      </c>
      <c r="AU29" s="49">
        <f>AR29-AS29</f>
        <v>56391.698745798029</v>
      </c>
      <c r="AV29" s="49"/>
      <c r="AZ29" s="481"/>
    </row>
    <row r="30" spans="1:52" x14ac:dyDescent="0.25">
      <c r="B30">
        <v>3022045</v>
      </c>
      <c r="C30">
        <v>2045</v>
      </c>
      <c r="D30" t="s">
        <v>43</v>
      </c>
      <c r="E30" t="s">
        <v>748</v>
      </c>
      <c r="H30" t="s">
        <v>44</v>
      </c>
      <c r="I30" t="s">
        <v>45</v>
      </c>
      <c r="J30" s="7">
        <f>IFERROR(_xlfn.XLOOKUP(H30,'APT 25-26'!D:D,'APT 25-26'!CR:CR),"")</f>
        <v>98437.396184029305</v>
      </c>
      <c r="K30" s="7">
        <f>SUMIFS(NurserySupplement!$Z:$Z,NurserySupplement!$M:$M,K$4,NurserySupplement!$B:$B,B30)</f>
        <v>0</v>
      </c>
      <c r="L30" s="7"/>
      <c r="M30" s="7">
        <f>SUMIFS(HNPlaces!$Z:$Z,HNPlaces!$M:$M,M$4,HNPlaces!$Q:$Q,'May Payment'!$H30)</f>
        <v>0</v>
      </c>
      <c r="N30" s="7">
        <f>SUMIFS(HNPlaces!$Z:$Z,HNPlaces!$M:$M,N$4,HNPlaces!$Q:$Q,'May Payment'!$H30)</f>
        <v>0</v>
      </c>
      <c r="O30" s="7">
        <f>SUMIFS(HNPlaces!$Z:$Z,HNPlaces!$M:$M,O$4,HNPlaces!$Q:$Q,'May Payment'!$H30)</f>
        <v>0</v>
      </c>
      <c r="P30" s="7">
        <f>SUMIFS(HNPlaces!$Z:$Z,HNPlaces!$M:$M,P$4,HNPlaces!$Q:$Q,'May Payment'!$H30)</f>
        <v>0</v>
      </c>
      <c r="Q30" s="7">
        <f>SUMIFS(HNPlaces!$Z:$Z,HNPlaces!$M:$M,Q$4,HNPlaces!$Q:$Q,'May Payment'!$H30)</f>
        <v>0</v>
      </c>
      <c r="R30" s="7">
        <f>SUMIFS(HNPlaces!$Z:$Z,HNPlaces!$M:$M,R$4,HNPlaces!$Q:$Q,'May Payment'!$H30)</f>
        <v>0</v>
      </c>
      <c r="S30" s="7">
        <f>SUMIFS(HNPlaces!$Z:$Z,HNPlaces!$M:$M,S$4,HNPlaces!$Q:$Q,'May Payment'!$H30)</f>
        <v>0</v>
      </c>
      <c r="T30" s="7">
        <f>SUMIFS(HNTopUp!$Z:$Z,HNTopUp!$M:$M,T$4,HNTopUp!B:B,'May Payment'!B30)</f>
        <v>0</v>
      </c>
      <c r="U30" s="7">
        <f>SUMIFS(HNTopUp!$Z:$Z,HNTopUp!$M:$M,U$4,HNTopUp!B:B,'May Payment'!B30)</f>
        <v>10583.333333333332</v>
      </c>
      <c r="V30" s="7">
        <f>SUMIFS(HNTopUp!$Z:$Z,HNTopUp!$M:$M,V$4,HNTopUp!$B:$B,'May Payment'!$B30)</f>
        <v>0</v>
      </c>
      <c r="W30" s="7">
        <f>SUMIFS(HNTopUp!$Z:$Z,HNTopUp!$M:$M,W$4,HNTopUp!$B:$B,'May Payment'!$B30)</f>
        <v>0</v>
      </c>
      <c r="X30" s="7">
        <f>SUMIFS(HNTopUp!$Z:$Z,HNTopUp!$M:$M,X$4,HNTopUp!$B:$B,'May Payment'!$B30)</f>
        <v>0</v>
      </c>
      <c r="Y30" s="7">
        <f>SUMIFS(HNTopUp!$Z:$Z,HNTopUp!$M:$M,Y$4,HNTopUp!$B:$B,'May Payment'!$B30)</f>
        <v>0</v>
      </c>
      <c r="Z30" s="7">
        <f>SUMIFS(HNTopUp!$Z:$Z,HNTopUp!$M:$M,Z$4,HNTopUp!$B:$B,'May Payment'!$B30)</f>
        <v>0</v>
      </c>
      <c r="AA30" s="7">
        <f>SUMIFS(POST16!$Z:$Z,POST16!$M:$M,AA$4,POST16!$Q:$Q,'May Payment'!$H30)</f>
        <v>0</v>
      </c>
      <c r="AB30" s="7">
        <f>SUMIFS(POST16!$Z:$Z,POST16!$M:$M,AB$4,POST16!$Q:$Q,'May Payment'!$H30)</f>
        <v>0</v>
      </c>
      <c r="AC30" s="7">
        <f>SUMIFS(POST16!$Z:$Z,POST16!$M:$M,AC$4,POST16!$Q:$Q,'May Payment'!$H30)</f>
        <v>0</v>
      </c>
      <c r="AD30" s="7">
        <f>SUMIFS(POST16!$Z:$Z,POST16!$M:$M,AD$4,POST16!$Q:$Q,'May Payment'!$H30)</f>
        <v>0</v>
      </c>
      <c r="AE30" s="7">
        <f>SUMIFS(POST16!$Z:$Z,POST16!$M:$M,AE$4,POST16!$Q:$Q,'May Payment'!$H30)</f>
        <v>0</v>
      </c>
      <c r="AF30" s="7">
        <f>SUMIFS(MISC!$Z:$Z,MISC!$M:$M,AF$4,MISC!$Q:$Q,H30)</f>
        <v>0</v>
      </c>
      <c r="AG30" s="7">
        <f>SUMIFS(MISC!$Z:$Z,MISC!$M:$M,AG$4,MISC!$Q:$Q,H30)</f>
        <v>0</v>
      </c>
      <c r="AH30" s="7">
        <f>SUMIFS(Asylum!$Z:$Z,Asylum!$M:$M,AH$4,Asylum!$Q:$Q,'May Payment'!$H30)</f>
        <v>0</v>
      </c>
      <c r="AI30" s="7">
        <f>SUMIFS(PESports!$Z:$Z,PESports!$M:$M,AI$4,PESports!$Q:$Q,'May Payment'!$H30)</f>
        <v>7421</v>
      </c>
      <c r="AJ30" s="5">
        <f t="shared" si="1"/>
        <v>116441.72951736263</v>
      </c>
      <c r="AK30" s="119">
        <f t="shared" si="3"/>
        <v>116440.72951736263</v>
      </c>
      <c r="AL30" s="364">
        <f t="shared" si="2"/>
        <v>1</v>
      </c>
      <c r="AM30" s="5"/>
      <c r="AN30" s="481">
        <f>IFERROR(_xlfn.XLOOKUP(B30,'Monthly Payroll Deductions'!B:B,'Monthly Payroll Deductions'!L:L),"0")</f>
        <v>120405.41333228309</v>
      </c>
      <c r="AO30" s="481">
        <v>131277.57</v>
      </c>
      <c r="AP30" s="508">
        <f t="shared" si="4"/>
        <v>251682.9833322831</v>
      </c>
      <c r="AQ30" s="119">
        <f>IFERROR(IF(AJ30&gt;AO30,AO30,AJ30-1),"")</f>
        <v>116440.72951736263</v>
      </c>
      <c r="AR30" s="49">
        <f>AJ30-AQ30</f>
        <v>1</v>
      </c>
      <c r="AS30" s="481"/>
      <c r="AT30" s="463">
        <f>AQ30+AS30</f>
        <v>116440.72951736263</v>
      </c>
      <c r="AU30" s="49">
        <f>AR30-AS30</f>
        <v>1</v>
      </c>
      <c r="AV30" s="5"/>
      <c r="AY30" s="119"/>
    </row>
    <row r="31" spans="1:52" x14ac:dyDescent="0.25">
      <c r="B31">
        <v>3022053</v>
      </c>
      <c r="C31">
        <v>2053</v>
      </c>
      <c r="D31" t="s">
        <v>23814</v>
      </c>
      <c r="H31" t="s">
        <v>32</v>
      </c>
      <c r="I31" t="s">
        <v>33</v>
      </c>
      <c r="J31" s="7">
        <f>IFERROR(_xlfn.XLOOKUP(H31,'APT 25-26'!D:D,'APT 25-26'!CR:CR),"")</f>
        <v>85278.365307134896</v>
      </c>
      <c r="K31" s="7">
        <f>SUMIFS(NurserySupplement!$Z:$Z,NurserySupplement!$M:$M,K$4,NurserySupplement!$B:$B,B31)</f>
        <v>0</v>
      </c>
      <c r="L31" s="7"/>
      <c r="M31" s="7">
        <f>SUMIFS(HNPlaces!$Z:$Z,HNPlaces!$M:$M,M$4,HNPlaces!$Q:$Q,'May Payment'!$H31)</f>
        <v>0</v>
      </c>
      <c r="N31" s="7">
        <f>SUMIFS(HNPlaces!$Z:$Z,HNPlaces!$M:$M,N$4,HNPlaces!$Q:$Q,'May Payment'!$H31)</f>
        <v>0</v>
      </c>
      <c r="O31" s="7">
        <f>SUMIFS(HNPlaces!$Z:$Z,HNPlaces!$M:$M,O$4,HNPlaces!$Q:$Q,'May Payment'!$H31)</f>
        <v>0</v>
      </c>
      <c r="P31" s="7">
        <f>SUMIFS(HNPlaces!$Z:$Z,HNPlaces!$M:$M,P$4,HNPlaces!$Q:$Q,'May Payment'!$H31)</f>
        <v>0</v>
      </c>
      <c r="Q31" s="7">
        <f>SUMIFS(HNPlaces!$Z:$Z,HNPlaces!$M:$M,Q$4,HNPlaces!$Q:$Q,'May Payment'!$H31)</f>
        <v>0</v>
      </c>
      <c r="R31" s="7">
        <f>SUMIFS(HNPlaces!$Z:$Z,HNPlaces!$M:$M,R$4,HNPlaces!$Q:$Q,'May Payment'!$H31)</f>
        <v>0</v>
      </c>
      <c r="S31" s="7">
        <f>SUMIFS(HNPlaces!$Z:$Z,HNPlaces!$M:$M,S$4,HNPlaces!$Q:$Q,'May Payment'!$H31)</f>
        <v>0</v>
      </c>
      <c r="T31" s="7">
        <f>SUMIFS(HNTopUp!$Z:$Z,HNTopUp!$M:$M,T$4,HNTopUp!B:B,'May Payment'!B31)</f>
        <v>0</v>
      </c>
      <c r="U31" s="7">
        <f>SUMIFS(HNTopUp!$Z:$Z,HNTopUp!$M:$M,U$4,HNTopUp!B:B,'May Payment'!B31)</f>
        <v>8432.7692307692305</v>
      </c>
      <c r="V31" s="7">
        <f>SUMIFS(HNTopUp!$Z:$Z,HNTopUp!$M:$M,V$4,HNTopUp!$B:$B,'May Payment'!$B31)</f>
        <v>0</v>
      </c>
      <c r="W31" s="7">
        <f>SUMIFS(HNTopUp!$Z:$Z,HNTopUp!$M:$M,W$4,HNTopUp!$B:$B,'May Payment'!$B31)</f>
        <v>0</v>
      </c>
      <c r="X31" s="7">
        <f>SUMIFS(HNTopUp!$Z:$Z,HNTopUp!$M:$M,X$4,HNTopUp!$B:$B,'May Payment'!$B31)</f>
        <v>110.30769230769231</v>
      </c>
      <c r="Y31" s="7">
        <f>SUMIFS(HNTopUp!$Z:$Z,HNTopUp!$M:$M,Y$4,HNTopUp!$B:$B,'May Payment'!$B31)</f>
        <v>0</v>
      </c>
      <c r="Z31" s="7">
        <f>SUMIFS(HNTopUp!$Z:$Z,HNTopUp!$M:$M,Z$4,HNTopUp!$B:$B,'May Payment'!$B31)</f>
        <v>0</v>
      </c>
      <c r="AA31" s="7">
        <f>SUMIFS(POST16!$Z:$Z,POST16!$M:$M,AA$4,POST16!$Q:$Q,'May Payment'!$H31)</f>
        <v>0</v>
      </c>
      <c r="AB31" s="7">
        <f>SUMIFS(POST16!$Z:$Z,POST16!$M:$M,AB$4,POST16!$Q:$Q,'May Payment'!$H31)</f>
        <v>0</v>
      </c>
      <c r="AC31" s="7">
        <f>SUMIFS(POST16!$Z:$Z,POST16!$M:$M,AC$4,POST16!$Q:$Q,'May Payment'!$H31)</f>
        <v>0</v>
      </c>
      <c r="AD31" s="7">
        <f>SUMIFS(POST16!$Z:$Z,POST16!$M:$M,AD$4,POST16!$Q:$Q,'May Payment'!$H31)</f>
        <v>0</v>
      </c>
      <c r="AE31" s="7">
        <f>SUMIFS(POST16!$Z:$Z,POST16!$M:$M,AE$4,POST16!$Q:$Q,'May Payment'!$H31)</f>
        <v>0</v>
      </c>
      <c r="AF31" s="7">
        <f>SUMIFS(MISC!$Z:$Z,MISC!$M:$M,AF$4,MISC!$Q:$Q,H31)</f>
        <v>0</v>
      </c>
      <c r="AG31" s="7">
        <f>SUMIFS(MISC!$Z:$Z,MISC!$M:$M,AG$4,MISC!$Q:$Q,H31)</f>
        <v>0</v>
      </c>
      <c r="AH31" s="7">
        <f>SUMIFS(Asylum!$Z:$Z,Asylum!$M:$M,AH$4,Asylum!$Q:$Q,'May Payment'!$H31)</f>
        <v>0</v>
      </c>
      <c r="AI31" s="7">
        <f>SUMIFS(PESports!$Z:$Z,PESports!$M:$M,AI$4,PESports!$Q:$Q,'May Payment'!$H31)</f>
        <v>7417</v>
      </c>
      <c r="AJ31" s="5">
        <f t="shared" si="1"/>
        <v>101238.44223021182</v>
      </c>
      <c r="AK31" s="119"/>
      <c r="AL31" s="364">
        <f t="shared" si="2"/>
        <v>101238.44223021182</v>
      </c>
      <c r="AN31" s="481"/>
      <c r="AO31" s="481" t="s">
        <v>24681</v>
      </c>
      <c r="AP31" s="508"/>
      <c r="AR31" s="383"/>
      <c r="AS31" s="5"/>
      <c r="AU31" s="286"/>
      <c r="AV31" s="5"/>
    </row>
    <row r="32" spans="1:52" x14ac:dyDescent="0.25">
      <c r="B32">
        <v>3022054</v>
      </c>
      <c r="C32">
        <v>2054</v>
      </c>
      <c r="D32" t="s">
        <v>79</v>
      </c>
      <c r="E32" t="s">
        <v>748</v>
      </c>
      <c r="H32" t="s">
        <v>80</v>
      </c>
      <c r="I32" t="s">
        <v>81</v>
      </c>
      <c r="J32" s="7">
        <f>IFERROR(_xlfn.XLOOKUP(H32,'APT 25-26'!D:D,'APT 25-26'!CR:CR),"")</f>
        <v>88905.950154853606</v>
      </c>
      <c r="K32" s="7">
        <f>SUMIFS(NurserySupplement!$Z:$Z,NurserySupplement!$M:$M,K$4,NurserySupplement!$B:$B,B32)</f>
        <v>0</v>
      </c>
      <c r="L32" s="7"/>
      <c r="M32" s="7">
        <f>SUMIFS(HNPlaces!$Z:$Z,HNPlaces!$M:$M,M$4,HNPlaces!$Q:$Q,'May Payment'!$H32)</f>
        <v>0</v>
      </c>
      <c r="N32" s="7">
        <f>SUMIFS(HNPlaces!$Z:$Z,HNPlaces!$M:$M,N$4,HNPlaces!$Q:$Q,'May Payment'!$H32)</f>
        <v>0</v>
      </c>
      <c r="O32" s="7">
        <f>SUMIFS(HNPlaces!$Z:$Z,HNPlaces!$M:$M,O$4,HNPlaces!$Q:$Q,'May Payment'!$H32)</f>
        <v>0</v>
      </c>
      <c r="P32" s="7">
        <f>SUMIFS(HNPlaces!$Z:$Z,HNPlaces!$M:$M,P$4,HNPlaces!$Q:$Q,'May Payment'!$H32)</f>
        <v>0</v>
      </c>
      <c r="Q32" s="7">
        <f>SUMIFS(HNPlaces!$Z:$Z,HNPlaces!$M:$M,Q$4,HNPlaces!$Q:$Q,'May Payment'!$H32)</f>
        <v>0</v>
      </c>
      <c r="R32" s="7">
        <f>SUMIFS(HNPlaces!$Z:$Z,HNPlaces!$M:$M,R$4,HNPlaces!$Q:$Q,'May Payment'!$H32)</f>
        <v>0</v>
      </c>
      <c r="S32" s="7">
        <f>SUMIFS(HNPlaces!$Z:$Z,HNPlaces!$M:$M,S$4,HNPlaces!$Q:$Q,'May Payment'!$H32)</f>
        <v>0</v>
      </c>
      <c r="T32" s="7">
        <f>SUMIFS(HNTopUp!$Z:$Z,HNTopUp!$M:$M,T$4,HNTopUp!B:B,'May Payment'!B32)</f>
        <v>0</v>
      </c>
      <c r="U32" s="7">
        <f>SUMIFS(HNTopUp!$Z:$Z,HNTopUp!$M:$M,U$4,HNTopUp!B:B,'May Payment'!B32)</f>
        <v>5278.8461538461543</v>
      </c>
      <c r="V32" s="7">
        <f>SUMIFS(HNTopUp!$Z:$Z,HNTopUp!$M:$M,V$4,HNTopUp!$B:$B,'May Payment'!$B32)</f>
        <v>0</v>
      </c>
      <c r="W32" s="7">
        <f>SUMIFS(HNTopUp!$Z:$Z,HNTopUp!$M:$M,W$4,HNTopUp!$B:$B,'May Payment'!$B32)</f>
        <v>0</v>
      </c>
      <c r="X32" s="7">
        <f>SUMIFS(HNTopUp!$Z:$Z,HNTopUp!$M:$M,X$4,HNTopUp!$B:$B,'May Payment'!$B32)</f>
        <v>0</v>
      </c>
      <c r="Y32" s="7">
        <f>SUMIFS(HNTopUp!$Z:$Z,HNTopUp!$M:$M,Y$4,HNTopUp!$B:$B,'May Payment'!$B32)</f>
        <v>0</v>
      </c>
      <c r="Z32" s="7">
        <f>SUMIFS(HNTopUp!$Z:$Z,HNTopUp!$M:$M,Z$4,HNTopUp!$B:$B,'May Payment'!$B32)</f>
        <v>0</v>
      </c>
      <c r="AA32" s="7">
        <f>SUMIFS(POST16!$Z:$Z,POST16!$M:$M,AA$4,POST16!$Q:$Q,'May Payment'!$H32)</f>
        <v>0</v>
      </c>
      <c r="AB32" s="7">
        <f>SUMIFS(POST16!$Z:$Z,POST16!$M:$M,AB$4,POST16!$Q:$Q,'May Payment'!$H32)</f>
        <v>0</v>
      </c>
      <c r="AC32" s="7">
        <f>SUMIFS(POST16!$Z:$Z,POST16!$M:$M,AC$4,POST16!$Q:$Q,'May Payment'!$H32)</f>
        <v>0</v>
      </c>
      <c r="AD32" s="7">
        <f>SUMIFS(POST16!$Z:$Z,POST16!$M:$M,AD$4,POST16!$Q:$Q,'May Payment'!$H32)</f>
        <v>0</v>
      </c>
      <c r="AE32" s="7">
        <f>SUMIFS(POST16!$Z:$Z,POST16!$M:$M,AE$4,POST16!$Q:$Q,'May Payment'!$H32)</f>
        <v>0</v>
      </c>
      <c r="AF32" s="7">
        <f>SUMIFS(MISC!$Z:$Z,MISC!$M:$M,AF$4,MISC!$Q:$Q,H32)</f>
        <v>0</v>
      </c>
      <c r="AG32" s="7">
        <f>SUMIFS(MISC!$Z:$Z,MISC!$M:$M,AG$4,MISC!$Q:$Q,H32)</f>
        <v>0</v>
      </c>
      <c r="AH32" s="7">
        <f>SUMIFS(Asylum!$Z:$Z,Asylum!$M:$M,AH$4,Asylum!$Q:$Q,'May Payment'!$H32)</f>
        <v>0</v>
      </c>
      <c r="AI32" s="7">
        <f>SUMIFS(PESports!$Z:$Z,PESports!$M:$M,AI$4,PESports!$Q:$Q,'May Payment'!$H32)</f>
        <v>7383</v>
      </c>
      <c r="AJ32" s="5">
        <f t="shared" si="1"/>
        <v>101567.79630869976</v>
      </c>
      <c r="AK32" s="119">
        <f t="shared" si="3"/>
        <v>86673.250000000044</v>
      </c>
      <c r="AL32" s="364">
        <f t="shared" si="2"/>
        <v>14894.546308699719</v>
      </c>
      <c r="AM32" s="119"/>
      <c r="AN32" s="481"/>
      <c r="AO32" s="481">
        <v>86673.250000000044</v>
      </c>
      <c r="AP32" s="508">
        <f t="shared" si="4"/>
        <v>86673.250000000044</v>
      </c>
      <c r="AQ32" s="119">
        <f>IFERROR(IF(AJ32&gt;AO32,AO32,AJ32-1),"")</f>
        <v>86673.250000000044</v>
      </c>
      <c r="AR32" s="49">
        <f>AJ32-AQ32</f>
        <v>14894.546308699719</v>
      </c>
      <c r="AS32" s="481"/>
      <c r="AT32" s="463">
        <f>AQ32+AS32</f>
        <v>86673.250000000044</v>
      </c>
      <c r="AU32" s="49">
        <f>AR32-AS32</f>
        <v>14894.546308699719</v>
      </c>
      <c r="AV32" s="5"/>
      <c r="AY32" s="119"/>
    </row>
    <row r="33" spans="1:52" x14ac:dyDescent="0.25">
      <c r="B33">
        <v>3022055</v>
      </c>
      <c r="C33">
        <v>2055</v>
      </c>
      <c r="D33" t="s">
        <v>37</v>
      </c>
      <c r="E33" t="s">
        <v>748</v>
      </c>
      <c r="F33" t="s">
        <v>275</v>
      </c>
      <c r="H33" t="s">
        <v>38</v>
      </c>
      <c r="I33" t="s">
        <v>39</v>
      </c>
      <c r="J33" s="7">
        <f>IFERROR(_xlfn.XLOOKUP(H33,'APT 25-26'!D:D,'APT 25-26'!CR:CR),"")</f>
        <v>88836.181547917105</v>
      </c>
      <c r="K33" s="7">
        <f>SUMIFS(NurserySupplement!$Z:$Z,NurserySupplement!$M:$M,K$4,NurserySupplement!$B:$B,B33)</f>
        <v>0</v>
      </c>
      <c r="L33" s="7"/>
      <c r="M33" s="7">
        <f>SUMIFS(HNPlaces!$Z:$Z,HNPlaces!$M:$M,M$4,HNPlaces!$Q:$Q,'May Payment'!$H33)</f>
        <v>0</v>
      </c>
      <c r="N33" s="7">
        <f>SUMIFS(HNPlaces!$Z:$Z,HNPlaces!$M:$M,N$4,HNPlaces!$Q:$Q,'May Payment'!$H33)</f>
        <v>0</v>
      </c>
      <c r="O33" s="7">
        <f>SUMIFS(HNPlaces!$Z:$Z,HNPlaces!$M:$M,O$4,HNPlaces!$Q:$Q,'May Payment'!$H33)</f>
        <v>0</v>
      </c>
      <c r="P33" s="7">
        <f>SUMIFS(HNPlaces!$Z:$Z,HNPlaces!$M:$M,P$4,HNPlaces!$Q:$Q,'May Payment'!$H33)</f>
        <v>0</v>
      </c>
      <c r="Q33" s="7">
        <f>SUMIFS(HNPlaces!$Z:$Z,HNPlaces!$M:$M,Q$4,HNPlaces!$Q:$Q,'May Payment'!$H33)</f>
        <v>0</v>
      </c>
      <c r="R33" s="7">
        <f>SUMIFS(HNPlaces!$Z:$Z,HNPlaces!$M:$M,R$4,HNPlaces!$Q:$Q,'May Payment'!$H33)</f>
        <v>0</v>
      </c>
      <c r="S33" s="7">
        <f>SUMIFS(HNPlaces!$Z:$Z,HNPlaces!$M:$M,S$4,HNPlaces!$Q:$Q,'May Payment'!$H33)</f>
        <v>0</v>
      </c>
      <c r="T33" s="7">
        <f>SUMIFS(HNTopUp!$Z:$Z,HNTopUp!$M:$M,T$4,HNTopUp!B:B,'May Payment'!B33)</f>
        <v>0</v>
      </c>
      <c r="U33" s="7">
        <f>SUMIFS(HNTopUp!$Z:$Z,HNTopUp!$M:$M,U$4,HNTopUp!B:B,'May Payment'!B33)</f>
        <v>7664.4679487179492</v>
      </c>
      <c r="V33" s="7">
        <f>SUMIFS(HNTopUp!$Z:$Z,HNTopUp!$M:$M,V$4,HNTopUp!$B:$B,'May Payment'!$B33)</f>
        <v>0</v>
      </c>
      <c r="W33" s="7">
        <f>SUMIFS(HNTopUp!$Z:$Z,HNTopUp!$M:$M,W$4,HNTopUp!$B:$B,'May Payment'!$B33)</f>
        <v>0</v>
      </c>
      <c r="X33" s="7">
        <f>SUMIFS(HNTopUp!$Z:$Z,HNTopUp!$M:$M,X$4,HNTopUp!$B:$B,'May Payment'!$B33)</f>
        <v>0</v>
      </c>
      <c r="Y33" s="7">
        <f>SUMIFS(HNTopUp!$Z:$Z,HNTopUp!$M:$M,Y$4,HNTopUp!$B:$B,'May Payment'!$B33)</f>
        <v>0</v>
      </c>
      <c r="Z33" s="7">
        <f>SUMIFS(HNTopUp!$Z:$Z,HNTopUp!$M:$M,Z$4,HNTopUp!$B:$B,'May Payment'!$B33)</f>
        <v>0</v>
      </c>
      <c r="AA33" s="7">
        <f>SUMIFS(POST16!$Z:$Z,POST16!$M:$M,AA$4,POST16!$Q:$Q,'May Payment'!$H33)</f>
        <v>0</v>
      </c>
      <c r="AB33" s="7">
        <f>SUMIFS(POST16!$Z:$Z,POST16!$M:$M,AB$4,POST16!$Q:$Q,'May Payment'!$H33)</f>
        <v>0</v>
      </c>
      <c r="AC33" s="7">
        <f>SUMIFS(POST16!$Z:$Z,POST16!$M:$M,AC$4,POST16!$Q:$Q,'May Payment'!$H33)</f>
        <v>0</v>
      </c>
      <c r="AD33" s="7">
        <f>SUMIFS(POST16!$Z:$Z,POST16!$M:$M,AD$4,POST16!$Q:$Q,'May Payment'!$H33)</f>
        <v>0</v>
      </c>
      <c r="AE33" s="7">
        <f>SUMIFS(POST16!$Z:$Z,POST16!$M:$M,AE$4,POST16!$Q:$Q,'May Payment'!$H33)</f>
        <v>0</v>
      </c>
      <c r="AF33" s="7">
        <f>SUMIFS(MISC!$Z:$Z,MISC!$M:$M,AF$4,MISC!$Q:$Q,H33)</f>
        <v>0</v>
      </c>
      <c r="AG33" s="7">
        <f>SUMIFS(MISC!$Z:$Z,MISC!$M:$M,AG$4,MISC!$Q:$Q,H33)</f>
        <v>1709.49</v>
      </c>
      <c r="AH33" s="7">
        <f>SUMIFS(Asylum!$Z:$Z,Asylum!$M:$M,AH$4,Asylum!$Q:$Q,'May Payment'!$H33)</f>
        <v>0</v>
      </c>
      <c r="AI33" s="7">
        <f>SUMIFS(PESports!$Z:$Z,PESports!$M:$M,AI$4,PESports!$Q:$Q,'May Payment'!$H33)</f>
        <v>7375</v>
      </c>
      <c r="AJ33" s="5">
        <f t="shared" si="1"/>
        <v>105585.13949663506</v>
      </c>
      <c r="AK33" s="119">
        <f t="shared" si="3"/>
        <v>105584.13949663506</v>
      </c>
      <c r="AL33" s="364">
        <f t="shared" si="2"/>
        <v>1</v>
      </c>
      <c r="AN33" s="481">
        <f>IFERROR(_xlfn.XLOOKUP(B33,'Monthly Payroll Deductions'!B:B,'Monthly Payroll Deductions'!L:L),"0")</f>
        <v>14346.70264658895</v>
      </c>
      <c r="AO33" s="481">
        <v>116931.46999999999</v>
      </c>
      <c r="AP33" s="508">
        <f t="shared" si="4"/>
        <v>131278.17264658894</v>
      </c>
      <c r="AQ33" s="119">
        <f>IFERROR(IF(AJ33&gt;AO33,AO33,AJ33-1),"")</f>
        <v>105584.13949663506</v>
      </c>
      <c r="AR33" s="49">
        <f>AJ33-AQ33</f>
        <v>1</v>
      </c>
      <c r="AS33" s="481"/>
      <c r="AT33" s="463">
        <f>AQ33+AS33</f>
        <v>105584.13949663506</v>
      </c>
      <c r="AU33" s="49">
        <f>AR33-AS33</f>
        <v>1</v>
      </c>
      <c r="AV33" s="5"/>
      <c r="AY33" s="119"/>
    </row>
    <row r="34" spans="1:52" x14ac:dyDescent="0.25">
      <c r="B34">
        <v>3022057</v>
      </c>
      <c r="C34">
        <v>2057</v>
      </c>
      <c r="D34" t="s">
        <v>226</v>
      </c>
      <c r="H34" t="s">
        <v>227</v>
      </c>
      <c r="I34" t="s">
        <v>228</v>
      </c>
      <c r="J34" s="7">
        <f>IFERROR(_xlfn.XLOOKUP(H34,'APT 25-26'!D:D,'APT 25-26'!CR:CR),"")</f>
        <v>207788.33890569737</v>
      </c>
      <c r="K34" s="7">
        <f>SUMIFS(NurserySupplement!$Z:$Z,NurserySupplement!$M:$M,K$4,NurserySupplement!$B:$B,B34)</f>
        <v>0</v>
      </c>
      <c r="L34" s="7"/>
      <c r="M34" s="7">
        <f>SUMIFS(HNPlaces!$Z:$Z,HNPlaces!$M:$M,M$4,HNPlaces!$Q:$Q,'May Payment'!$H34)</f>
        <v>0</v>
      </c>
      <c r="N34" s="7">
        <f>SUMIFS(HNPlaces!$Z:$Z,HNPlaces!$M:$M,N$4,HNPlaces!$Q:$Q,'May Payment'!$H34)</f>
        <v>0</v>
      </c>
      <c r="O34" s="7">
        <f>SUMIFS(HNPlaces!$Z:$Z,HNPlaces!$M:$M,O$4,HNPlaces!$Q:$Q,'May Payment'!$H34)</f>
        <v>0</v>
      </c>
      <c r="P34" s="7">
        <f>SUMIFS(HNPlaces!$Z:$Z,HNPlaces!$M:$M,P$4,HNPlaces!$Q:$Q,'May Payment'!$H34)</f>
        <v>0</v>
      </c>
      <c r="Q34" s="7">
        <f>SUMIFS(HNPlaces!$Z:$Z,HNPlaces!$M:$M,Q$4,HNPlaces!$Q:$Q,'May Payment'!$H34)</f>
        <v>0</v>
      </c>
      <c r="R34" s="7">
        <f>SUMIFS(HNPlaces!$Z:$Z,HNPlaces!$M:$M,R$4,HNPlaces!$Q:$Q,'May Payment'!$H34)</f>
        <v>0</v>
      </c>
      <c r="S34" s="7">
        <f>SUMIFS(HNPlaces!$Z:$Z,HNPlaces!$M:$M,S$4,HNPlaces!$Q:$Q,'May Payment'!$H34)</f>
        <v>0</v>
      </c>
      <c r="T34" s="7">
        <f>SUMIFS(HNTopUp!$Z:$Z,HNTopUp!$M:$M,T$4,HNTopUp!B:B,'May Payment'!B34)</f>
        <v>0</v>
      </c>
      <c r="U34" s="7">
        <f>SUMIFS(HNTopUp!$Z:$Z,HNTopUp!$M:$M,U$4,HNTopUp!B:B,'May Payment'!B34)</f>
        <v>15334.723846153847</v>
      </c>
      <c r="V34" s="7">
        <f>SUMIFS(HNTopUp!$Z:$Z,HNTopUp!$M:$M,V$4,HNTopUp!$B:$B,'May Payment'!$B34)</f>
        <v>0</v>
      </c>
      <c r="W34" s="7">
        <f>SUMIFS(HNTopUp!$Z:$Z,HNTopUp!$M:$M,W$4,HNTopUp!$B:$B,'May Payment'!$B34)</f>
        <v>0</v>
      </c>
      <c r="X34" s="7">
        <f>SUMIFS(HNTopUp!$Z:$Z,HNTopUp!$M:$M,X$4,HNTopUp!$B:$B,'May Payment'!$B34)</f>
        <v>0</v>
      </c>
      <c r="Y34" s="7">
        <f>SUMIFS(HNTopUp!$Z:$Z,HNTopUp!$M:$M,Y$4,HNTopUp!$B:$B,'May Payment'!$B34)</f>
        <v>0</v>
      </c>
      <c r="Z34" s="7">
        <f>SUMIFS(HNTopUp!$Z:$Z,HNTopUp!$M:$M,Z$4,HNTopUp!$B:$B,'May Payment'!$B34)</f>
        <v>0</v>
      </c>
      <c r="AA34" s="7">
        <f>SUMIFS(POST16!$Z:$Z,POST16!$M:$M,AA$4,POST16!$Q:$Q,'May Payment'!$H34)</f>
        <v>0</v>
      </c>
      <c r="AB34" s="7">
        <f>SUMIFS(POST16!$Z:$Z,POST16!$M:$M,AB$4,POST16!$Q:$Q,'May Payment'!$H34)</f>
        <v>0</v>
      </c>
      <c r="AC34" s="7">
        <f>SUMIFS(POST16!$Z:$Z,POST16!$M:$M,AC$4,POST16!$Q:$Q,'May Payment'!$H34)</f>
        <v>0</v>
      </c>
      <c r="AD34" s="7">
        <f>SUMIFS(POST16!$Z:$Z,POST16!$M:$M,AD$4,POST16!$Q:$Q,'May Payment'!$H34)</f>
        <v>0</v>
      </c>
      <c r="AE34" s="7">
        <f>SUMIFS(POST16!$Z:$Z,POST16!$M:$M,AE$4,POST16!$Q:$Q,'May Payment'!$H34)</f>
        <v>0</v>
      </c>
      <c r="AF34" s="7">
        <f>SUMIFS(MISC!$Z:$Z,MISC!$M:$M,AF$4,MISC!$Q:$Q,H34)</f>
        <v>0</v>
      </c>
      <c r="AG34" s="7">
        <f>SUMIFS(MISC!$Z:$Z,MISC!$M:$M,AG$4,MISC!$Q:$Q,H34)</f>
        <v>0</v>
      </c>
      <c r="AH34" s="7">
        <f>SUMIFS(Asylum!$Z:$Z,Asylum!$M:$M,AH$4,Asylum!$Q:$Q,'May Payment'!$H34)</f>
        <v>0</v>
      </c>
      <c r="AI34" s="7">
        <f>SUMIFS(PESports!$Z:$Z,PESports!$M:$M,AI$4,PESports!$Q:$Q,'May Payment'!$H34)</f>
        <v>8471</v>
      </c>
      <c r="AJ34" s="5">
        <f t="shared" si="1"/>
        <v>231594.06275185122</v>
      </c>
      <c r="AK34" s="119"/>
      <c r="AL34" s="364">
        <f t="shared" si="2"/>
        <v>231594.06275185122</v>
      </c>
      <c r="AN34" s="481"/>
      <c r="AO34" s="481" t="s">
        <v>24681</v>
      </c>
      <c r="AP34" s="508"/>
      <c r="AR34" s="383"/>
      <c r="AS34" s="5"/>
      <c r="AU34" s="286"/>
      <c r="AV34" s="5"/>
    </row>
    <row r="35" spans="1:52" x14ac:dyDescent="0.25">
      <c r="B35">
        <v>3022060</v>
      </c>
      <c r="C35">
        <v>2060</v>
      </c>
      <c r="D35" t="s">
        <v>250</v>
      </c>
      <c r="E35" t="s">
        <v>748</v>
      </c>
      <c r="H35" t="s">
        <v>251</v>
      </c>
      <c r="I35" t="s">
        <v>252</v>
      </c>
      <c r="J35" s="7">
        <f>IFERROR(_xlfn.XLOOKUP(H35,'APT 25-26'!D:D,'APT 25-26'!CR:CR),"")</f>
        <v>201678.02780690105</v>
      </c>
      <c r="K35" s="7">
        <f>SUMIFS(NurserySupplement!$Z:$Z,NurserySupplement!$M:$M,K$4,NurserySupplement!$B:$B,B35)</f>
        <v>0</v>
      </c>
      <c r="L35" s="7"/>
      <c r="M35" s="7">
        <f>SUMIFS(HNPlaces!$Z:$Z,HNPlaces!$M:$M,M$4,HNPlaces!$Q:$Q,'May Payment'!$H35)</f>
        <v>0</v>
      </c>
      <c r="N35" s="7">
        <f>SUMIFS(HNPlaces!$Z:$Z,HNPlaces!$M:$M,N$4,HNPlaces!$Q:$Q,'May Payment'!$H35)</f>
        <v>0</v>
      </c>
      <c r="O35" s="7">
        <f>SUMIFS(HNPlaces!$Z:$Z,HNPlaces!$M:$M,O$4,HNPlaces!$Q:$Q,'May Payment'!$H35)</f>
        <v>0</v>
      </c>
      <c r="P35" s="7">
        <f>SUMIFS(HNPlaces!$Z:$Z,HNPlaces!$M:$M,P$4,HNPlaces!$Q:$Q,'May Payment'!$H35)</f>
        <v>0</v>
      </c>
      <c r="Q35" s="7">
        <f>SUMIFS(HNPlaces!$Z:$Z,HNPlaces!$M:$M,Q$4,HNPlaces!$Q:$Q,'May Payment'!$H35)</f>
        <v>0</v>
      </c>
      <c r="R35" s="7">
        <f>SUMIFS(HNPlaces!$Z:$Z,HNPlaces!$M:$M,R$4,HNPlaces!$Q:$Q,'May Payment'!$H35)</f>
        <v>0</v>
      </c>
      <c r="S35" s="7">
        <f>SUMIFS(HNPlaces!$Z:$Z,HNPlaces!$M:$M,S$4,HNPlaces!$Q:$Q,'May Payment'!$H35)</f>
        <v>0</v>
      </c>
      <c r="T35" s="7">
        <f>SUMIFS(HNTopUp!$Z:$Z,HNTopUp!$M:$M,T$4,HNTopUp!B:B,'May Payment'!B35)</f>
        <v>0</v>
      </c>
      <c r="U35" s="7">
        <f>SUMIFS(HNTopUp!$Z:$Z,HNTopUp!$M:$M,U$4,HNTopUp!B:B,'May Payment'!B35)</f>
        <v>23632.102564102563</v>
      </c>
      <c r="V35" s="7">
        <f>SUMIFS(HNTopUp!$Z:$Z,HNTopUp!$M:$M,V$4,HNTopUp!$B:$B,'May Payment'!$B35)</f>
        <v>0</v>
      </c>
      <c r="W35" s="7">
        <f>SUMIFS(HNTopUp!$Z:$Z,HNTopUp!$M:$M,W$4,HNTopUp!$B:$B,'May Payment'!$B35)</f>
        <v>0</v>
      </c>
      <c r="X35" s="7">
        <f>SUMIFS(HNTopUp!$Z:$Z,HNTopUp!$M:$M,X$4,HNTopUp!$B:$B,'May Payment'!$B35)</f>
        <v>198.53846153846155</v>
      </c>
      <c r="Y35" s="7">
        <f>SUMIFS(HNTopUp!$Z:$Z,HNTopUp!$M:$M,Y$4,HNTopUp!$B:$B,'May Payment'!$B35)</f>
        <v>0</v>
      </c>
      <c r="Z35" s="7">
        <f>SUMIFS(HNTopUp!$Z:$Z,HNTopUp!$M:$M,Z$4,HNTopUp!$B:$B,'May Payment'!$B35)</f>
        <v>0</v>
      </c>
      <c r="AA35" s="7">
        <f>SUMIFS(POST16!$Z:$Z,POST16!$M:$M,AA$4,POST16!$Q:$Q,'May Payment'!$H35)</f>
        <v>0</v>
      </c>
      <c r="AB35" s="7">
        <f>SUMIFS(POST16!$Z:$Z,POST16!$M:$M,AB$4,POST16!$Q:$Q,'May Payment'!$H35)</f>
        <v>0</v>
      </c>
      <c r="AC35" s="7">
        <f>SUMIFS(POST16!$Z:$Z,POST16!$M:$M,AC$4,POST16!$Q:$Q,'May Payment'!$H35)</f>
        <v>0</v>
      </c>
      <c r="AD35" s="7">
        <f>SUMIFS(POST16!$Z:$Z,POST16!$M:$M,AD$4,POST16!$Q:$Q,'May Payment'!$H35)</f>
        <v>0</v>
      </c>
      <c r="AE35" s="7">
        <f>SUMIFS(POST16!$Z:$Z,POST16!$M:$M,AE$4,POST16!$Q:$Q,'May Payment'!$H35)</f>
        <v>0</v>
      </c>
      <c r="AF35" s="7">
        <f>SUMIFS(MISC!$Z:$Z,MISC!$M:$M,AF$4,MISC!$Q:$Q,H35)</f>
        <v>0</v>
      </c>
      <c r="AG35" s="7">
        <f>SUMIFS(MISC!$Z:$Z,MISC!$M:$M,AG$4,MISC!$Q:$Q,H35)</f>
        <v>0</v>
      </c>
      <c r="AH35" s="7">
        <f>SUMIFS(Asylum!$Z:$Z,Asylum!$M:$M,AH$4,Asylum!$Q:$Q,'May Payment'!$H35)</f>
        <v>0</v>
      </c>
      <c r="AI35" s="7">
        <f>SUMIFS(PESports!$Z:$Z,PESports!$M:$M,AI$4,PESports!$Q:$Q,'May Payment'!$H35)</f>
        <v>8167</v>
      </c>
      <c r="AJ35" s="5">
        <f t="shared" si="1"/>
        <v>233675.66883254208</v>
      </c>
      <c r="AK35" s="119"/>
      <c r="AL35" s="364">
        <f t="shared" si="2"/>
        <v>233675.66883254208</v>
      </c>
      <c r="AN35" s="481"/>
      <c r="AO35" s="481">
        <v>0</v>
      </c>
      <c r="AP35" s="508"/>
      <c r="AQ35" s="119"/>
      <c r="AR35" s="49"/>
      <c r="AS35" s="481"/>
      <c r="AT35" s="463"/>
      <c r="AU35" s="5"/>
      <c r="AV35" s="5"/>
      <c r="AY35" s="119"/>
    </row>
    <row r="36" spans="1:52" x14ac:dyDescent="0.25">
      <c r="B36">
        <v>3022067</v>
      </c>
      <c r="C36">
        <v>2067</v>
      </c>
      <c r="D36" t="s">
        <v>23815</v>
      </c>
      <c r="E36" t="s">
        <v>748</v>
      </c>
      <c r="H36" t="s">
        <v>50</v>
      </c>
      <c r="I36" t="s">
        <v>51</v>
      </c>
      <c r="J36" s="7">
        <f>IFERROR(_xlfn.XLOOKUP(H36,'APT 25-26'!D:D,'APT 25-26'!CR:CR),"")</f>
        <v>100714.31775381087</v>
      </c>
      <c r="K36" s="7">
        <f>SUMIFS(NurserySupplement!$Z:$Z,NurserySupplement!$M:$M,K$4,NurserySupplement!$B:$B,B36)</f>
        <v>0</v>
      </c>
      <c r="L36" s="7"/>
      <c r="M36" s="7">
        <f>SUMIFS(HNPlaces!$Z:$Z,HNPlaces!$M:$M,M$4,HNPlaces!$Q:$Q,'May Payment'!$H36)</f>
        <v>0</v>
      </c>
      <c r="N36" s="7">
        <f>SUMIFS(HNPlaces!$Z:$Z,HNPlaces!$M:$M,N$4,HNPlaces!$Q:$Q,'May Payment'!$H36)</f>
        <v>0</v>
      </c>
      <c r="O36" s="7">
        <f>SUMIFS(HNPlaces!$Z:$Z,HNPlaces!$M:$M,O$4,HNPlaces!$Q:$Q,'May Payment'!$H36)</f>
        <v>0</v>
      </c>
      <c r="P36" s="7">
        <f>SUMIFS(HNPlaces!$Z:$Z,HNPlaces!$M:$M,P$4,HNPlaces!$Q:$Q,'May Payment'!$H36)</f>
        <v>0</v>
      </c>
      <c r="Q36" s="7">
        <f>SUMIFS(HNPlaces!$Z:$Z,HNPlaces!$M:$M,Q$4,HNPlaces!$Q:$Q,'May Payment'!$H36)</f>
        <v>0</v>
      </c>
      <c r="R36" s="7">
        <f>SUMIFS(HNPlaces!$Z:$Z,HNPlaces!$M:$M,R$4,HNPlaces!$Q:$Q,'May Payment'!$H36)</f>
        <v>6461.5384615384619</v>
      </c>
      <c r="S36" s="7">
        <f>SUMIFS(HNPlaces!$Z:$Z,HNPlaces!$M:$M,S$4,HNPlaces!$Q:$Q,'May Payment'!$H36)</f>
        <v>0</v>
      </c>
      <c r="T36" s="7">
        <f>SUMIFS(HNTopUp!$Z:$Z,HNTopUp!$M:$M,T$4,HNTopUp!B:B,'May Payment'!B36)</f>
        <v>0</v>
      </c>
      <c r="U36" s="7">
        <f>SUMIFS(HNTopUp!$Z:$Z,HNTopUp!$M:$M,U$4,HNTopUp!B:B,'May Payment'!B36)</f>
        <v>7662.6923076923076</v>
      </c>
      <c r="V36" s="7">
        <f>SUMIFS(HNTopUp!$Z:$Z,HNTopUp!$M:$M,V$4,HNTopUp!$B:$B,'May Payment'!$B36)</f>
        <v>0</v>
      </c>
      <c r="W36" s="7">
        <f>SUMIFS(HNTopUp!$Z:$Z,HNTopUp!$M:$M,W$4,HNTopUp!$B:$B,'May Payment'!$B36)</f>
        <v>21791.153846153848</v>
      </c>
      <c r="X36" s="7">
        <f>SUMIFS(HNTopUp!$Z:$Z,HNTopUp!$M:$M,X$4,HNTopUp!$B:$B,'May Payment'!$B36)</f>
        <v>0</v>
      </c>
      <c r="Y36" s="7">
        <f>SUMIFS(HNTopUp!$Z:$Z,HNTopUp!$M:$M,Y$4,HNTopUp!$B:$B,'May Payment'!$B36)</f>
        <v>0</v>
      </c>
      <c r="Z36" s="7">
        <f>SUMIFS(HNTopUp!$Z:$Z,HNTopUp!$M:$M,Z$4,HNTopUp!$B:$B,'May Payment'!$B36)</f>
        <v>0</v>
      </c>
      <c r="AA36" s="7">
        <f>SUMIFS(POST16!$Z:$Z,POST16!$M:$M,AA$4,POST16!$Q:$Q,'May Payment'!$H36)</f>
        <v>0</v>
      </c>
      <c r="AB36" s="7">
        <f>SUMIFS(POST16!$Z:$Z,POST16!$M:$M,AB$4,POST16!$Q:$Q,'May Payment'!$H36)</f>
        <v>0</v>
      </c>
      <c r="AC36" s="7">
        <f>SUMIFS(POST16!$Z:$Z,POST16!$M:$M,AC$4,POST16!$Q:$Q,'May Payment'!$H36)</f>
        <v>0</v>
      </c>
      <c r="AD36" s="7">
        <f>SUMIFS(POST16!$Z:$Z,POST16!$M:$M,AD$4,POST16!$Q:$Q,'May Payment'!$H36)</f>
        <v>0</v>
      </c>
      <c r="AE36" s="7">
        <f>SUMIFS(POST16!$Z:$Z,POST16!$M:$M,AE$4,POST16!$Q:$Q,'May Payment'!$H36)</f>
        <v>0</v>
      </c>
      <c r="AF36" s="7">
        <f>SUMIFS(MISC!$Z:$Z,MISC!$M:$M,AF$4,MISC!$Q:$Q,H36)</f>
        <v>0</v>
      </c>
      <c r="AG36" s="7">
        <f>SUMIFS(MISC!$Z:$Z,MISC!$M:$M,AG$4,MISC!$Q:$Q,H36)</f>
        <v>0</v>
      </c>
      <c r="AH36" s="7">
        <f>SUMIFS(Asylum!$Z:$Z,Asylum!$M:$M,AH$4,Asylum!$Q:$Q,'May Payment'!$H36)</f>
        <v>0</v>
      </c>
      <c r="AI36" s="7">
        <f>SUMIFS(PESports!$Z:$Z,PESports!$M:$M,AI$4,PESports!$Q:$Q,'May Payment'!$H36)</f>
        <v>7442</v>
      </c>
      <c r="AJ36" s="5">
        <f t="shared" si="1"/>
        <v>144071.7023691955</v>
      </c>
      <c r="AK36" s="119">
        <f t="shared" si="3"/>
        <v>137790.79</v>
      </c>
      <c r="AL36" s="364">
        <f t="shared" si="2"/>
        <v>6280.9123691954883</v>
      </c>
      <c r="AM36" s="119"/>
      <c r="AN36" s="481"/>
      <c r="AO36" s="481">
        <v>137790.79</v>
      </c>
      <c r="AP36" s="508">
        <f t="shared" si="4"/>
        <v>137790.79</v>
      </c>
      <c r="AQ36" s="119">
        <f>IFERROR(IF(AJ36&gt;AO36,AO36,AJ36-1),"")</f>
        <v>137790.79</v>
      </c>
      <c r="AR36" s="49">
        <f>AJ36-AQ36</f>
        <v>6280.9123691954883</v>
      </c>
      <c r="AS36" s="481"/>
      <c r="AT36" s="463">
        <f>AQ36+AS36</f>
        <v>137790.79</v>
      </c>
      <c r="AU36" s="49">
        <f>AR36-AS36</f>
        <v>6280.9123691954883</v>
      </c>
      <c r="AV36" s="5"/>
      <c r="AY36" s="119"/>
    </row>
    <row r="37" spans="1:52" x14ac:dyDescent="0.25">
      <c r="B37">
        <v>3022070</v>
      </c>
      <c r="C37">
        <v>2070</v>
      </c>
      <c r="D37" t="s">
        <v>210</v>
      </c>
      <c r="F37" t="s">
        <v>275</v>
      </c>
      <c r="H37" t="s">
        <v>211</v>
      </c>
      <c r="I37" t="s">
        <v>212</v>
      </c>
      <c r="J37" s="7">
        <f>IFERROR(_xlfn.XLOOKUP(H37,'APT 25-26'!D:D,'APT 25-26'!CR:CR),"")</f>
        <v>101117.74134706979</v>
      </c>
      <c r="K37" s="7">
        <f>SUMIFS(NurserySupplement!$Z:$Z,NurserySupplement!$M:$M,K$4,NurserySupplement!$B:$B,B37)</f>
        <v>0</v>
      </c>
      <c r="L37" s="7"/>
      <c r="M37" s="7">
        <f>SUMIFS(HNPlaces!$Z:$Z,HNPlaces!$M:$M,M$4,HNPlaces!$Q:$Q,'May Payment'!$H37)</f>
        <v>0</v>
      </c>
      <c r="N37" s="7">
        <f>SUMIFS(HNPlaces!$Z:$Z,HNPlaces!$M:$M,N$4,HNPlaces!$Q:$Q,'May Payment'!$H37)</f>
        <v>0</v>
      </c>
      <c r="O37" s="7">
        <f>SUMIFS(HNPlaces!$Z:$Z,HNPlaces!$M:$M,O$4,HNPlaces!$Q:$Q,'May Payment'!$H37)</f>
        <v>0</v>
      </c>
      <c r="P37" s="7">
        <f>SUMIFS(HNPlaces!$Z:$Z,HNPlaces!$M:$M,P$4,HNPlaces!$Q:$Q,'May Payment'!$H37)</f>
        <v>0</v>
      </c>
      <c r="Q37" s="7">
        <f>SUMIFS(HNPlaces!$Z:$Z,HNPlaces!$M:$M,Q$4,HNPlaces!$Q:$Q,'May Payment'!$H37)</f>
        <v>0</v>
      </c>
      <c r="R37" s="7">
        <f>SUMIFS(HNPlaces!$Z:$Z,HNPlaces!$M:$M,R$4,HNPlaces!$Q:$Q,'May Payment'!$H37)</f>
        <v>0</v>
      </c>
      <c r="S37" s="7">
        <f>SUMIFS(HNPlaces!$Z:$Z,HNPlaces!$M:$M,S$4,HNPlaces!$Q:$Q,'May Payment'!$H37)</f>
        <v>0</v>
      </c>
      <c r="T37" s="7">
        <f>SUMIFS(HNTopUp!$Z:$Z,HNTopUp!$M:$M,T$4,HNTopUp!B:B,'May Payment'!B37)</f>
        <v>0</v>
      </c>
      <c r="U37" s="7">
        <f>SUMIFS(HNTopUp!$Z:$Z,HNTopUp!$M:$M,U$4,HNTopUp!B:B,'May Payment'!B37)</f>
        <v>11172</v>
      </c>
      <c r="V37" s="7">
        <f>SUMIFS(HNTopUp!$Z:$Z,HNTopUp!$M:$M,V$4,HNTopUp!$B:$B,'May Payment'!$B37)</f>
        <v>0</v>
      </c>
      <c r="W37" s="7">
        <f>SUMIFS(HNTopUp!$Z:$Z,HNTopUp!$M:$M,W$4,HNTopUp!$B:$B,'May Payment'!$B37)</f>
        <v>0</v>
      </c>
      <c r="X37" s="7">
        <f>SUMIFS(HNTopUp!$Z:$Z,HNTopUp!$M:$M,X$4,HNTopUp!$B:$B,'May Payment'!$B37)</f>
        <v>110.30769230769231</v>
      </c>
      <c r="Y37" s="7">
        <f>SUMIFS(HNTopUp!$Z:$Z,HNTopUp!$M:$M,Y$4,HNTopUp!$B:$B,'May Payment'!$B37)</f>
        <v>0</v>
      </c>
      <c r="Z37" s="7">
        <f>SUMIFS(HNTopUp!$Z:$Z,HNTopUp!$M:$M,Z$4,HNTopUp!$B:$B,'May Payment'!$B37)</f>
        <v>0</v>
      </c>
      <c r="AA37" s="7">
        <f>SUMIFS(POST16!$Z:$Z,POST16!$M:$M,AA$4,POST16!$Q:$Q,'May Payment'!$H37)</f>
        <v>0</v>
      </c>
      <c r="AB37" s="7">
        <f>SUMIFS(POST16!$Z:$Z,POST16!$M:$M,AB$4,POST16!$Q:$Q,'May Payment'!$H37)</f>
        <v>0</v>
      </c>
      <c r="AC37" s="7">
        <f>SUMIFS(POST16!$Z:$Z,POST16!$M:$M,AC$4,POST16!$Q:$Q,'May Payment'!$H37)</f>
        <v>0</v>
      </c>
      <c r="AD37" s="7">
        <f>SUMIFS(POST16!$Z:$Z,POST16!$M:$M,AD$4,POST16!$Q:$Q,'May Payment'!$H37)</f>
        <v>0</v>
      </c>
      <c r="AE37" s="7">
        <f>SUMIFS(POST16!$Z:$Z,POST16!$M:$M,AE$4,POST16!$Q:$Q,'May Payment'!$H37)</f>
        <v>0</v>
      </c>
      <c r="AF37" s="7">
        <f>SUMIFS(MISC!$Z:$Z,MISC!$M:$M,AF$4,MISC!$Q:$Q,H37)</f>
        <v>0</v>
      </c>
      <c r="AG37" s="7">
        <f>SUMIFS(MISC!$Z:$Z,MISC!$M:$M,AG$4,MISC!$Q:$Q,H37)</f>
        <v>0</v>
      </c>
      <c r="AH37" s="7">
        <f>SUMIFS(Asylum!$Z:$Z,Asylum!$M:$M,AH$4,Asylum!$Q:$Q,'May Payment'!$H37)</f>
        <v>0</v>
      </c>
      <c r="AI37" s="7">
        <f>SUMIFS(PESports!$Z:$Z,PESports!$M:$M,AI$4,PESports!$Q:$Q,'May Payment'!$H37)</f>
        <v>7421</v>
      </c>
      <c r="AJ37" s="5">
        <f t="shared" si="1"/>
        <v>119821.04903937748</v>
      </c>
      <c r="AK37" s="119"/>
      <c r="AL37" s="364">
        <f t="shared" si="2"/>
        <v>119821.04903937748</v>
      </c>
      <c r="AN37" s="481"/>
      <c r="AO37" s="481" t="s">
        <v>24681</v>
      </c>
      <c r="AP37" s="508"/>
      <c r="AR37" s="383"/>
      <c r="AS37" s="5"/>
      <c r="AU37" s="286"/>
      <c r="AV37" s="5"/>
    </row>
    <row r="38" spans="1:52" x14ac:dyDescent="0.25">
      <c r="A38" s="5"/>
      <c r="B38">
        <v>3022072</v>
      </c>
      <c r="C38">
        <v>2071</v>
      </c>
      <c r="D38" t="s">
        <v>746</v>
      </c>
      <c r="H38" t="s">
        <v>53</v>
      </c>
      <c r="I38" t="s">
        <v>54</v>
      </c>
      <c r="J38" s="7">
        <f>IFERROR(_xlfn.XLOOKUP(H38,'APT 25-26'!D:D,'APT 25-26'!CR:CR),"")</f>
        <v>207037.88344591227</v>
      </c>
      <c r="K38" s="7">
        <f>SUMIFS(NurserySupplement!$Z:$Z,NurserySupplement!$M:$M,K$4,NurserySupplement!$B:$B,B38)</f>
        <v>0</v>
      </c>
      <c r="L38" s="7"/>
      <c r="M38" s="7">
        <f>SUMIFS(HNPlaces!$Z:$Z,HNPlaces!$M:$M,M$4,HNPlaces!$Q:$Q,'May Payment'!$H38)</f>
        <v>0</v>
      </c>
      <c r="N38" s="7">
        <f>SUMIFS(HNPlaces!$Z:$Z,HNPlaces!$M:$M,N$4,HNPlaces!$Q:$Q,'May Payment'!$H38)</f>
        <v>0</v>
      </c>
      <c r="O38" s="7">
        <f>SUMIFS(HNPlaces!$Z:$Z,HNPlaces!$M:$M,O$4,HNPlaces!$Q:$Q,'May Payment'!$H38)</f>
        <v>0</v>
      </c>
      <c r="P38" s="7">
        <f>SUMIFS(HNPlaces!$Z:$Z,HNPlaces!$M:$M,P$4,HNPlaces!$Q:$Q,'May Payment'!$H38)</f>
        <v>0</v>
      </c>
      <c r="Q38" s="7">
        <f>SUMIFS(HNPlaces!$Z:$Z,HNPlaces!$M:$M,Q$4,HNPlaces!$Q:$Q,'May Payment'!$H38)</f>
        <v>0</v>
      </c>
      <c r="R38" s="7">
        <f>SUMIFS(HNPlaces!$Z:$Z,HNPlaces!$M:$M,R$4,HNPlaces!$Q:$Q,'May Payment'!$H38)</f>
        <v>8307.6923076923085</v>
      </c>
      <c r="S38" s="7">
        <f>SUMIFS(HNPlaces!$Z:$Z,HNPlaces!$M:$M,S$4,HNPlaces!$Q:$Q,'May Payment'!$H38)</f>
        <v>0</v>
      </c>
      <c r="T38" s="7">
        <f>SUMIFS(HNTopUp!$Z:$Z,HNTopUp!$M:$M,T$4,HNTopUp!B:B,'May Payment'!B38)</f>
        <v>0</v>
      </c>
      <c r="U38" s="7">
        <f>SUMIFS(HNTopUp!$Z:$Z,HNTopUp!$M:$M,U$4,HNTopUp!B:B,'May Payment'!B38)</f>
        <v>26352.685897435895</v>
      </c>
      <c r="V38" s="7">
        <f>SUMIFS(HNTopUp!$Z:$Z,HNTopUp!$M:$M,V$4,HNTopUp!$B:$B,'May Payment'!$B38)</f>
        <v>0</v>
      </c>
      <c r="W38" s="7">
        <f>SUMIFS(HNTopUp!$Z:$Z,HNTopUp!$M:$M,W$4,HNTopUp!$B:$B,'May Payment'!$B38)</f>
        <v>40754.961538461539</v>
      </c>
      <c r="X38" s="7">
        <f>SUMIFS(HNTopUp!$Z:$Z,HNTopUp!$M:$M,X$4,HNTopUp!$B:$B,'May Payment'!$B38)</f>
        <v>0</v>
      </c>
      <c r="Y38" s="7">
        <f>SUMIFS(HNTopUp!$Z:$Z,HNTopUp!$M:$M,Y$4,HNTopUp!$B:$B,'May Payment'!$B38)</f>
        <v>0</v>
      </c>
      <c r="Z38" s="7">
        <f>SUMIFS(HNTopUp!$Z:$Z,HNTopUp!$M:$M,Z$4,HNTopUp!$B:$B,'May Payment'!$B38)</f>
        <v>0</v>
      </c>
      <c r="AA38" s="7">
        <f>SUMIFS(POST16!$Z:$Z,POST16!$M:$M,AA$4,POST16!$Q:$Q,'May Payment'!$H38)</f>
        <v>0</v>
      </c>
      <c r="AB38" s="7">
        <f>SUMIFS(POST16!$Z:$Z,POST16!$M:$M,AB$4,POST16!$Q:$Q,'May Payment'!$H38)</f>
        <v>0</v>
      </c>
      <c r="AC38" s="7">
        <f>SUMIFS(POST16!$Z:$Z,POST16!$M:$M,AC$4,POST16!$Q:$Q,'May Payment'!$H38)</f>
        <v>0</v>
      </c>
      <c r="AD38" s="7">
        <f>SUMIFS(POST16!$Z:$Z,POST16!$M:$M,AD$4,POST16!$Q:$Q,'May Payment'!$H38)</f>
        <v>0</v>
      </c>
      <c r="AE38" s="7">
        <f>SUMIFS(POST16!$Z:$Z,POST16!$M:$M,AE$4,POST16!$Q:$Q,'May Payment'!$H38)</f>
        <v>0</v>
      </c>
      <c r="AF38" s="7">
        <f>SUMIFS(MISC!$Z:$Z,MISC!$M:$M,AF$4,MISC!$Q:$Q,H38)</f>
        <v>0</v>
      </c>
      <c r="AG38" s="7">
        <f>SUMIFS(MISC!$Z:$Z,MISC!$M:$M,AG$4,MISC!$Q:$Q,H38)</f>
        <v>0</v>
      </c>
      <c r="AH38" s="7">
        <f>SUMIFS(Asylum!$Z:$Z,Asylum!$M:$M,AH$4,Asylum!$Q:$Q,'May Payment'!$H38)</f>
        <v>495.14</v>
      </c>
      <c r="AI38" s="7">
        <f>SUMIFS(PESports!$Z:$Z,PESports!$M:$M,AI$4,PESports!$Q:$Q,'May Payment'!$H38)</f>
        <v>14846</v>
      </c>
      <c r="AJ38" s="5">
        <f t="shared" ref="AJ38:AJ69" si="9">SUM(J38:AI38)</f>
        <v>297794.36318950204</v>
      </c>
      <c r="AK38" s="119"/>
      <c r="AL38" s="364">
        <f t="shared" si="2"/>
        <v>297794.36318950204</v>
      </c>
      <c r="AN38" s="481"/>
      <c r="AO38" s="481" t="s">
        <v>24681</v>
      </c>
      <c r="AP38" s="508"/>
      <c r="AR38" s="383"/>
      <c r="AS38" s="5"/>
      <c r="AU38" s="286"/>
      <c r="AV38" s="5"/>
    </row>
    <row r="39" spans="1:52" x14ac:dyDescent="0.25">
      <c r="B39">
        <v>3022073</v>
      </c>
      <c r="C39">
        <v>2073</v>
      </c>
      <c r="D39" t="s">
        <v>256</v>
      </c>
      <c r="H39" t="s">
        <v>257</v>
      </c>
      <c r="I39" t="s">
        <v>258</v>
      </c>
      <c r="J39" s="7">
        <f>IFERROR(_xlfn.XLOOKUP(H39,'APT 25-26'!D:D,'APT 25-26'!CR:CR),"")</f>
        <v>279347.12094316527</v>
      </c>
      <c r="K39" s="7">
        <f>SUMIFS(NurserySupplement!$Z:$Z,NurserySupplement!$M:$M,K$4,NurserySupplement!$B:$B,B39)</f>
        <v>0</v>
      </c>
      <c r="L39" s="7"/>
      <c r="M39" s="7">
        <f>SUMIFS(HNPlaces!$Z:$Z,HNPlaces!$M:$M,M$4,HNPlaces!$Q:$Q,'May Payment'!$H39)</f>
        <v>0</v>
      </c>
      <c r="N39" s="7">
        <f>SUMIFS(HNPlaces!$Z:$Z,HNPlaces!$M:$M,N$4,HNPlaces!$Q:$Q,'May Payment'!$H39)</f>
        <v>0</v>
      </c>
      <c r="O39" s="7">
        <f>SUMIFS(HNPlaces!$Z:$Z,HNPlaces!$M:$M,O$4,HNPlaces!$Q:$Q,'May Payment'!$H39)</f>
        <v>0</v>
      </c>
      <c r="P39" s="7">
        <f>SUMIFS(HNPlaces!$Z:$Z,HNPlaces!$M:$M,P$4,HNPlaces!$Q:$Q,'May Payment'!$H39)</f>
        <v>0</v>
      </c>
      <c r="Q39" s="7">
        <f>SUMIFS(HNPlaces!$Z:$Z,HNPlaces!$M:$M,Q$4,HNPlaces!$Q:$Q,'May Payment'!$H39)</f>
        <v>0</v>
      </c>
      <c r="R39" s="7">
        <f>SUMIFS(HNPlaces!$Z:$Z,HNPlaces!$M:$M,R$4,HNPlaces!$Q:$Q,'May Payment'!$H39)</f>
        <v>0</v>
      </c>
      <c r="S39" s="7">
        <f>SUMIFS(HNPlaces!$Z:$Z,HNPlaces!$M:$M,S$4,HNPlaces!$Q:$Q,'May Payment'!$H39)</f>
        <v>0</v>
      </c>
      <c r="T39" s="7">
        <f>SUMIFS(HNTopUp!$Z:$Z,HNTopUp!$M:$M,T$4,HNTopUp!B:B,'May Payment'!B39)</f>
        <v>0</v>
      </c>
      <c r="U39" s="7">
        <f>SUMIFS(HNTopUp!$Z:$Z,HNTopUp!$M:$M,U$4,HNTopUp!B:B,'May Payment'!B39)</f>
        <v>30772.179487179492</v>
      </c>
      <c r="V39" s="7">
        <f>SUMIFS(HNTopUp!$Z:$Z,HNTopUp!$M:$M,V$4,HNTopUp!$B:$B,'May Payment'!$B39)</f>
        <v>0</v>
      </c>
      <c r="W39" s="7">
        <f>SUMIFS(HNTopUp!$Z:$Z,HNTopUp!$M:$M,W$4,HNTopUp!$B:$B,'May Payment'!$B39)</f>
        <v>0</v>
      </c>
      <c r="X39" s="7">
        <f>SUMIFS(HNTopUp!$Z:$Z,HNTopUp!$M:$M,X$4,HNTopUp!$B:$B,'May Payment'!$B39)</f>
        <v>0</v>
      </c>
      <c r="Y39" s="7">
        <f>SUMIFS(HNTopUp!$Z:$Z,HNTopUp!$M:$M,Y$4,HNTopUp!$B:$B,'May Payment'!$B39)</f>
        <v>0</v>
      </c>
      <c r="Z39" s="7">
        <f>SUMIFS(HNTopUp!$Z:$Z,HNTopUp!$M:$M,Z$4,HNTopUp!$B:$B,'May Payment'!$B39)</f>
        <v>0</v>
      </c>
      <c r="AA39" s="7">
        <f>SUMIFS(POST16!$Z:$Z,POST16!$M:$M,AA$4,POST16!$Q:$Q,'May Payment'!$H39)</f>
        <v>0</v>
      </c>
      <c r="AB39" s="7">
        <f>SUMIFS(POST16!$Z:$Z,POST16!$M:$M,AB$4,POST16!$Q:$Q,'May Payment'!$H39)</f>
        <v>0</v>
      </c>
      <c r="AC39" s="7">
        <f>SUMIFS(POST16!$Z:$Z,POST16!$M:$M,AC$4,POST16!$Q:$Q,'May Payment'!$H39)</f>
        <v>0</v>
      </c>
      <c r="AD39" s="7">
        <f>SUMIFS(POST16!$Z:$Z,POST16!$M:$M,AD$4,POST16!$Q:$Q,'May Payment'!$H39)</f>
        <v>0</v>
      </c>
      <c r="AE39" s="7">
        <f>SUMIFS(POST16!$Z:$Z,POST16!$M:$M,AE$4,POST16!$Q:$Q,'May Payment'!$H39)</f>
        <v>0</v>
      </c>
      <c r="AF39" s="7">
        <f>SUMIFS(MISC!$Z:$Z,MISC!$M:$M,AF$4,MISC!$Q:$Q,H39)</f>
        <v>0</v>
      </c>
      <c r="AG39" s="7">
        <f>SUMIFS(MISC!$Z:$Z,MISC!$M:$M,AG$4,MISC!$Q:$Q,H39)</f>
        <v>0</v>
      </c>
      <c r="AH39" s="7">
        <f>SUMIFS(Asylum!$Z:$Z,Asylum!$M:$M,AH$4,Asylum!$Q:$Q,'May Payment'!$H39)</f>
        <v>0</v>
      </c>
      <c r="AI39" s="7">
        <f>SUMIFS(PESports!$Z:$Z,PESports!$M:$M,AI$4,PESports!$Q:$Q,'May Payment'!$H39)</f>
        <v>8921</v>
      </c>
      <c r="AJ39" s="5">
        <f t="shared" si="9"/>
        <v>319040.30043034477</v>
      </c>
      <c r="AK39" s="119"/>
      <c r="AL39" s="364">
        <f t="shared" si="2"/>
        <v>319040.30043034477</v>
      </c>
      <c r="AN39" s="481"/>
      <c r="AO39" s="481" t="s">
        <v>24681</v>
      </c>
      <c r="AP39" s="508"/>
      <c r="AR39" s="383"/>
      <c r="AS39" s="5"/>
      <c r="AU39" s="286"/>
      <c r="AV39" s="5"/>
    </row>
    <row r="40" spans="1:52" x14ac:dyDescent="0.25">
      <c r="B40">
        <v>3022076</v>
      </c>
      <c r="C40">
        <v>2076</v>
      </c>
      <c r="D40" t="s">
        <v>127</v>
      </c>
      <c r="H40" t="s">
        <v>128</v>
      </c>
      <c r="I40" t="s">
        <v>129</v>
      </c>
      <c r="J40" s="7">
        <f>IFERROR(_xlfn.XLOOKUP(H40,'APT 25-26'!D:D,'APT 25-26'!CR:CR),"")</f>
        <v>114322.57412184379</v>
      </c>
      <c r="K40" s="7">
        <f>SUMIFS(NurserySupplement!$Z:$Z,NurserySupplement!$M:$M,K$4,NurserySupplement!$B:$B,B40)</f>
        <v>0</v>
      </c>
      <c r="L40" s="7"/>
      <c r="M40" s="7">
        <f>SUMIFS(HNPlaces!$Z:$Z,HNPlaces!$M:$M,M$4,HNPlaces!$Q:$Q,'May Payment'!$H40)</f>
        <v>0</v>
      </c>
      <c r="N40" s="7">
        <f>SUMIFS(HNPlaces!$Z:$Z,HNPlaces!$M:$M,N$4,HNPlaces!$Q:$Q,'May Payment'!$H40)</f>
        <v>0</v>
      </c>
      <c r="O40" s="7">
        <f>SUMIFS(HNPlaces!$Z:$Z,HNPlaces!$M:$M,O$4,HNPlaces!$Q:$Q,'May Payment'!$H40)</f>
        <v>0</v>
      </c>
      <c r="P40" s="7">
        <f>SUMIFS(HNPlaces!$Z:$Z,HNPlaces!$M:$M,P$4,HNPlaces!$Q:$Q,'May Payment'!$H40)</f>
        <v>0</v>
      </c>
      <c r="Q40" s="7">
        <f>SUMIFS(HNPlaces!$Z:$Z,HNPlaces!$M:$M,Q$4,HNPlaces!$Q:$Q,'May Payment'!$H40)</f>
        <v>0</v>
      </c>
      <c r="R40" s="7">
        <f>SUMIFS(HNPlaces!$Z:$Z,HNPlaces!$M:$M,R$4,HNPlaces!$Q:$Q,'May Payment'!$H40)</f>
        <v>0</v>
      </c>
      <c r="S40" s="7">
        <f>SUMIFS(HNPlaces!$Z:$Z,HNPlaces!$M:$M,S$4,HNPlaces!$Q:$Q,'May Payment'!$H40)</f>
        <v>0</v>
      </c>
      <c r="T40" s="7">
        <f>SUMIFS(HNTopUp!$Z:$Z,HNTopUp!$M:$M,T$4,HNTopUp!B:B,'May Payment'!B40)</f>
        <v>0</v>
      </c>
      <c r="U40" s="7">
        <f>SUMIFS(HNTopUp!$Z:$Z,HNTopUp!$M:$M,U$4,HNTopUp!B:B,'May Payment'!B40)</f>
        <v>14141.025641025642</v>
      </c>
      <c r="V40" s="7">
        <f>SUMIFS(HNTopUp!$Z:$Z,HNTopUp!$M:$M,V$4,HNTopUp!$B:$B,'May Payment'!$B40)</f>
        <v>0</v>
      </c>
      <c r="W40" s="7">
        <f>SUMIFS(HNTopUp!$Z:$Z,HNTopUp!$M:$M,W$4,HNTopUp!$B:$B,'May Payment'!$B40)</f>
        <v>0</v>
      </c>
      <c r="X40" s="7">
        <f>SUMIFS(HNTopUp!$Z:$Z,HNTopUp!$M:$M,X$4,HNTopUp!$B:$B,'May Payment'!$B40)</f>
        <v>0</v>
      </c>
      <c r="Y40" s="7">
        <f>SUMIFS(HNTopUp!$Z:$Z,HNTopUp!$M:$M,Y$4,HNTopUp!$B:$B,'May Payment'!$B40)</f>
        <v>0</v>
      </c>
      <c r="Z40" s="7">
        <f>SUMIFS(HNTopUp!$Z:$Z,HNTopUp!$M:$M,Z$4,HNTopUp!$B:$B,'May Payment'!$B40)</f>
        <v>0</v>
      </c>
      <c r="AA40" s="7">
        <f>SUMIFS(POST16!$Z:$Z,POST16!$M:$M,AA$4,POST16!$Q:$Q,'May Payment'!$H40)</f>
        <v>0</v>
      </c>
      <c r="AB40" s="7">
        <f>SUMIFS(POST16!$Z:$Z,POST16!$M:$M,AB$4,POST16!$Q:$Q,'May Payment'!$H40)</f>
        <v>0</v>
      </c>
      <c r="AC40" s="7">
        <f>SUMIFS(POST16!$Z:$Z,POST16!$M:$M,AC$4,POST16!$Q:$Q,'May Payment'!$H40)</f>
        <v>0</v>
      </c>
      <c r="AD40" s="7">
        <f>SUMIFS(POST16!$Z:$Z,POST16!$M:$M,AD$4,POST16!$Q:$Q,'May Payment'!$H40)</f>
        <v>0</v>
      </c>
      <c r="AE40" s="7">
        <f>SUMIFS(POST16!$Z:$Z,POST16!$M:$M,AE$4,POST16!$Q:$Q,'May Payment'!$H40)</f>
        <v>0</v>
      </c>
      <c r="AF40" s="7">
        <f>SUMIFS(MISC!$Z:$Z,MISC!$M:$M,AF$4,MISC!$Q:$Q,H40)</f>
        <v>0</v>
      </c>
      <c r="AG40" s="7">
        <f>SUMIFS(MISC!$Z:$Z,MISC!$M:$M,AG$4,MISC!$Q:$Q,H40)</f>
        <v>0</v>
      </c>
      <c r="AH40" s="7">
        <f>SUMIFS(Asylum!$Z:$Z,Asylum!$M:$M,AH$4,Asylum!$Q:$Q,'May Payment'!$H40)</f>
        <v>0</v>
      </c>
      <c r="AI40" s="7">
        <f>SUMIFS(PESports!$Z:$Z,PESports!$M:$M,AI$4,PESports!$Q:$Q,'May Payment'!$H40)</f>
        <v>7658</v>
      </c>
      <c r="AJ40" s="5">
        <f t="shared" si="9"/>
        <v>136121.59976286942</v>
      </c>
      <c r="AK40" s="119"/>
      <c r="AL40" s="364">
        <f t="shared" si="2"/>
        <v>136121.59976286942</v>
      </c>
      <c r="AN40" s="481"/>
      <c r="AO40" s="481" t="s">
        <v>24681</v>
      </c>
      <c r="AP40" s="508"/>
      <c r="AR40" s="383"/>
      <c r="AS40" s="5"/>
      <c r="AU40" s="286"/>
      <c r="AV40" s="5"/>
    </row>
    <row r="41" spans="1:52" x14ac:dyDescent="0.25">
      <c r="B41">
        <v>3022077</v>
      </c>
      <c r="C41">
        <v>2077</v>
      </c>
      <c r="D41" t="s">
        <v>58</v>
      </c>
      <c r="E41" t="s">
        <v>748</v>
      </c>
      <c r="H41" t="s">
        <v>59</v>
      </c>
      <c r="I41" t="s">
        <v>23816</v>
      </c>
      <c r="J41" s="7">
        <f>IFERROR(_xlfn.XLOOKUP(H41,'APT 25-26'!D:D,'APT 25-26'!CR:CR),"")</f>
        <v>426177.40838126373</v>
      </c>
      <c r="K41" s="7">
        <f>SUMIFS(NurserySupplement!$Z:$Z,NurserySupplement!$M:$M,K$4,NurserySupplement!$B:$B,B41)</f>
        <v>0</v>
      </c>
      <c r="L41" s="7"/>
      <c r="M41" s="7">
        <f>SUMIFS(HNPlaces!$Z:$Z,HNPlaces!$M:$M,M$4,HNPlaces!$Q:$Q,'May Payment'!$H41)</f>
        <v>0</v>
      </c>
      <c r="N41" s="7">
        <f>SUMIFS(HNPlaces!$Z:$Z,HNPlaces!$M:$M,N$4,HNPlaces!$Q:$Q,'May Payment'!$H41)</f>
        <v>0</v>
      </c>
      <c r="O41" s="7">
        <f>SUMIFS(HNPlaces!$Z:$Z,HNPlaces!$M:$M,O$4,HNPlaces!$Q:$Q,'May Payment'!$H41)</f>
        <v>0</v>
      </c>
      <c r="P41" s="7">
        <f>SUMIFS(HNPlaces!$Z:$Z,HNPlaces!$M:$M,P$4,HNPlaces!$Q:$Q,'May Payment'!$H41)</f>
        <v>0</v>
      </c>
      <c r="Q41" s="7">
        <f>SUMIFS(HNPlaces!$Z:$Z,HNPlaces!$M:$M,Q$4,HNPlaces!$Q:$Q,'May Payment'!$H41)</f>
        <v>0</v>
      </c>
      <c r="R41" s="7">
        <f>SUMIFS(HNPlaces!$Z:$Z,HNPlaces!$M:$M,R$4,HNPlaces!$Q:$Q,'May Payment'!$H41)</f>
        <v>9692.3076923076915</v>
      </c>
      <c r="S41" s="7">
        <f>SUMIFS(HNPlaces!$Z:$Z,HNPlaces!$M:$M,S$4,HNPlaces!$Q:$Q,'May Payment'!$H41)</f>
        <v>0</v>
      </c>
      <c r="T41" s="7">
        <f>SUMIFS(HNTopUp!$Z:$Z,HNTopUp!$M:$M,T$4,HNTopUp!B:B,'May Payment'!B41)</f>
        <v>0</v>
      </c>
      <c r="U41" s="7">
        <f>SUMIFS(HNTopUp!$Z:$Z,HNTopUp!$M:$M,U$4,HNTopUp!B:B,'May Payment'!B41)</f>
        <v>38158.577692307692</v>
      </c>
      <c r="V41" s="7">
        <f>SUMIFS(HNTopUp!$Z:$Z,HNTopUp!$M:$M,V$4,HNTopUp!$B:$B,'May Payment'!$B41)</f>
        <v>0</v>
      </c>
      <c r="W41" s="7">
        <f>SUMIFS(HNTopUp!$Z:$Z,HNTopUp!$M:$M,W$4,HNTopUp!$B:$B,'May Payment'!$B41)</f>
        <v>30055.846153846152</v>
      </c>
      <c r="X41" s="7">
        <f>SUMIFS(HNTopUp!$Z:$Z,HNTopUp!$M:$M,X$4,HNTopUp!$B:$B,'May Payment'!$B41)</f>
        <v>132.38461538461539</v>
      </c>
      <c r="Y41" s="7">
        <f>SUMIFS(HNTopUp!$Z:$Z,HNTopUp!$M:$M,Y$4,HNTopUp!$B:$B,'May Payment'!$B41)</f>
        <v>0</v>
      </c>
      <c r="Z41" s="7">
        <f>SUMIFS(HNTopUp!$Z:$Z,HNTopUp!$M:$M,Z$4,HNTopUp!$B:$B,'May Payment'!$B41)</f>
        <v>0</v>
      </c>
      <c r="AA41" s="7">
        <f>SUMIFS(POST16!$Z:$Z,POST16!$M:$M,AA$4,POST16!$Q:$Q,'May Payment'!$H41)</f>
        <v>0</v>
      </c>
      <c r="AB41" s="7">
        <f>SUMIFS(POST16!$Z:$Z,POST16!$M:$M,AB$4,POST16!$Q:$Q,'May Payment'!$H41)</f>
        <v>0</v>
      </c>
      <c r="AC41" s="7">
        <f>SUMIFS(POST16!$Z:$Z,POST16!$M:$M,AC$4,POST16!$Q:$Q,'May Payment'!$H41)</f>
        <v>0</v>
      </c>
      <c r="AD41" s="7">
        <f>SUMIFS(POST16!$Z:$Z,POST16!$M:$M,AD$4,POST16!$Q:$Q,'May Payment'!$H41)</f>
        <v>0</v>
      </c>
      <c r="AE41" s="7">
        <f>SUMIFS(POST16!$Z:$Z,POST16!$M:$M,AE$4,POST16!$Q:$Q,'May Payment'!$H41)</f>
        <v>0</v>
      </c>
      <c r="AF41" s="7">
        <f>SUMIFS(MISC!$Z:$Z,MISC!$M:$M,AF$4,MISC!$Q:$Q,H41)</f>
        <v>0</v>
      </c>
      <c r="AG41" s="7">
        <f>SUMIFS(MISC!$Z:$Z,MISC!$M:$M,AG$4,MISC!$Q:$Q,H41)</f>
        <v>0</v>
      </c>
      <c r="AH41" s="7">
        <f>SUMIFS(Asylum!$Z:$Z,Asylum!$M:$M,AH$4,Asylum!$Q:$Q,'May Payment'!$H41)</f>
        <v>0</v>
      </c>
      <c r="AI41" s="7">
        <f>SUMIFS(PESports!$Z:$Z,PESports!$M:$M,AI$4,PESports!$Q:$Q,'May Payment'!$H41)</f>
        <v>9667</v>
      </c>
      <c r="AJ41" s="5">
        <f t="shared" si="9"/>
        <v>513883.52453510987</v>
      </c>
      <c r="AK41" s="119">
        <f t="shared" si="3"/>
        <v>513882.52453510987</v>
      </c>
      <c r="AL41" s="364">
        <f t="shared" si="2"/>
        <v>1</v>
      </c>
      <c r="AM41" s="5"/>
      <c r="AN41" s="481">
        <f>IFERROR(_xlfn.XLOOKUP(B41,'Monthly Payroll Deductions'!B:B,'Monthly Payroll Deductions'!L:L),"0")</f>
        <v>47390.630769785843</v>
      </c>
      <c r="AO41" s="481">
        <v>602465.88000000012</v>
      </c>
      <c r="AP41" s="508">
        <f t="shared" si="4"/>
        <v>649856.51076978596</v>
      </c>
      <c r="AQ41" s="119">
        <f>IFERROR(IF(AJ41&gt;AO41,AO41,AJ41-1),"")</f>
        <v>513882.52453510987</v>
      </c>
      <c r="AR41" s="49">
        <f>AJ41-AQ41</f>
        <v>1</v>
      </c>
      <c r="AS41" s="481"/>
      <c r="AT41" s="463">
        <f>AQ41+AS41</f>
        <v>513882.52453510987</v>
      </c>
      <c r="AU41" s="49">
        <f>AR41-AS41</f>
        <v>1</v>
      </c>
      <c r="AV41" s="5"/>
      <c r="AY41" s="119"/>
    </row>
    <row r="42" spans="1:52" x14ac:dyDescent="0.25">
      <c r="B42">
        <v>3022078</v>
      </c>
      <c r="C42">
        <v>2078</v>
      </c>
      <c r="D42" t="s">
        <v>232</v>
      </c>
      <c r="E42" t="s">
        <v>748</v>
      </c>
      <c r="H42" t="s">
        <v>233</v>
      </c>
      <c r="I42" t="s">
        <v>234</v>
      </c>
      <c r="J42" s="7">
        <f>IFERROR(_xlfn.XLOOKUP(H42,'APT 25-26'!D:D,'APT 25-26'!CR:CR),"")</f>
        <v>136823.87535155576</v>
      </c>
      <c r="K42" s="7">
        <f>SUMIFS(NurserySupplement!$Z:$Z,NurserySupplement!$M:$M,K$4,NurserySupplement!$B:$B,B42)</f>
        <v>0</v>
      </c>
      <c r="L42" s="7"/>
      <c r="M42" s="7">
        <f>SUMIFS(HNPlaces!$Z:$Z,HNPlaces!$M:$M,M$4,HNPlaces!$Q:$Q,'May Payment'!$H42)</f>
        <v>0</v>
      </c>
      <c r="N42" s="7">
        <f>SUMIFS(HNPlaces!$Z:$Z,HNPlaces!$M:$M,N$4,HNPlaces!$Q:$Q,'May Payment'!$H42)</f>
        <v>0</v>
      </c>
      <c r="O42" s="7">
        <f>SUMIFS(HNPlaces!$Z:$Z,HNPlaces!$M:$M,O$4,HNPlaces!$Q:$Q,'May Payment'!$H42)</f>
        <v>0</v>
      </c>
      <c r="P42" s="7">
        <f>SUMIFS(HNPlaces!$Z:$Z,HNPlaces!$M:$M,P$4,HNPlaces!$Q:$Q,'May Payment'!$H42)</f>
        <v>0</v>
      </c>
      <c r="Q42" s="7">
        <f>SUMIFS(HNPlaces!$Z:$Z,HNPlaces!$M:$M,Q$4,HNPlaces!$Q:$Q,'May Payment'!$H42)</f>
        <v>0</v>
      </c>
      <c r="R42" s="7">
        <f>SUMIFS(HNPlaces!$Z:$Z,HNPlaces!$M:$M,R$4,HNPlaces!$Q:$Q,'May Payment'!$H42)</f>
        <v>0</v>
      </c>
      <c r="S42" s="7">
        <f>SUMIFS(HNPlaces!$Z:$Z,HNPlaces!$M:$M,S$4,HNPlaces!$Q:$Q,'May Payment'!$H42)</f>
        <v>0</v>
      </c>
      <c r="T42" s="7">
        <f>SUMIFS(HNTopUp!$Z:$Z,HNTopUp!$M:$M,T$4,HNTopUp!B:B,'May Payment'!B42)</f>
        <v>0</v>
      </c>
      <c r="U42" s="7">
        <f>SUMIFS(HNTopUp!$Z:$Z,HNTopUp!$M:$M,U$4,HNTopUp!B:B,'May Payment'!B42)</f>
        <v>3450.4615384615386</v>
      </c>
      <c r="V42" s="7">
        <f>SUMIFS(HNTopUp!$Z:$Z,HNTopUp!$M:$M,V$4,HNTopUp!$B:$B,'May Payment'!$B42)</f>
        <v>0</v>
      </c>
      <c r="W42" s="7">
        <f>SUMIFS(HNTopUp!$Z:$Z,HNTopUp!$M:$M,W$4,HNTopUp!$B:$B,'May Payment'!$B42)</f>
        <v>0</v>
      </c>
      <c r="X42" s="7">
        <f>SUMIFS(HNTopUp!$Z:$Z,HNTopUp!$M:$M,X$4,HNTopUp!$B:$B,'May Payment'!$B42)</f>
        <v>0</v>
      </c>
      <c r="Y42" s="7">
        <f>SUMIFS(HNTopUp!$Z:$Z,HNTopUp!$M:$M,Y$4,HNTopUp!$B:$B,'May Payment'!$B42)</f>
        <v>0</v>
      </c>
      <c r="Z42" s="7">
        <f>SUMIFS(HNTopUp!$Z:$Z,HNTopUp!$M:$M,Z$4,HNTopUp!$B:$B,'May Payment'!$B42)</f>
        <v>0</v>
      </c>
      <c r="AA42" s="7">
        <f>SUMIFS(POST16!$Z:$Z,POST16!$M:$M,AA$4,POST16!$Q:$Q,'May Payment'!$H42)</f>
        <v>0</v>
      </c>
      <c r="AB42" s="7">
        <f>SUMIFS(POST16!$Z:$Z,POST16!$M:$M,AB$4,POST16!$Q:$Q,'May Payment'!$H42)</f>
        <v>0</v>
      </c>
      <c r="AC42" s="7">
        <f>SUMIFS(POST16!$Z:$Z,POST16!$M:$M,AC$4,POST16!$Q:$Q,'May Payment'!$H42)</f>
        <v>0</v>
      </c>
      <c r="AD42" s="7">
        <f>SUMIFS(POST16!$Z:$Z,POST16!$M:$M,AD$4,POST16!$Q:$Q,'May Payment'!$H42)</f>
        <v>0</v>
      </c>
      <c r="AE42" s="7">
        <f>SUMIFS(POST16!$Z:$Z,POST16!$M:$M,AE$4,POST16!$Q:$Q,'May Payment'!$H42)</f>
        <v>0</v>
      </c>
      <c r="AF42" s="7">
        <f>SUMIFS(MISC!$Z:$Z,MISC!$M:$M,AF$4,MISC!$Q:$Q,H42)</f>
        <v>0</v>
      </c>
      <c r="AG42" s="7">
        <f>SUMIFS(MISC!$Z:$Z,MISC!$M:$M,AG$4,MISC!$Q:$Q,H42)</f>
        <v>0</v>
      </c>
      <c r="AH42" s="7">
        <f>SUMIFS(Asylum!$Z:$Z,Asylum!$M:$M,AH$4,Asylum!$Q:$Q,'May Payment'!$H42)</f>
        <v>0</v>
      </c>
      <c r="AI42" s="7">
        <f>SUMIFS(PESports!$Z:$Z,PESports!$M:$M,AI$4,PESports!$Q:$Q,'May Payment'!$H42)</f>
        <v>7929</v>
      </c>
      <c r="AJ42" s="5">
        <f t="shared" si="9"/>
        <v>148203.33689001729</v>
      </c>
      <c r="AK42" s="119">
        <f t="shared" si="3"/>
        <v>143013.08000000002</v>
      </c>
      <c r="AL42" s="364">
        <f t="shared" si="2"/>
        <v>5190.2568900172773</v>
      </c>
      <c r="AM42" s="119"/>
      <c r="AN42" s="481"/>
      <c r="AO42" s="481">
        <v>143013.08000000002</v>
      </c>
      <c r="AP42" s="508">
        <f t="shared" si="4"/>
        <v>143013.08000000002</v>
      </c>
      <c r="AQ42" s="119">
        <f>IFERROR(IF(AJ42&gt;AO42,AO42,AJ42-1),"")</f>
        <v>143013.08000000002</v>
      </c>
      <c r="AR42" s="49">
        <f>AJ42-AQ42</f>
        <v>5190.2568900172773</v>
      </c>
      <c r="AS42" s="481"/>
      <c r="AT42" s="463">
        <f>AQ42+AS42</f>
        <v>143013.08000000002</v>
      </c>
      <c r="AU42" s="49">
        <f>AR42-AS42</f>
        <v>5190.2568900172773</v>
      </c>
      <c r="AV42" s="5"/>
      <c r="AY42" s="119"/>
    </row>
    <row r="43" spans="1:52" x14ac:dyDescent="0.25">
      <c r="B43">
        <v>3022079</v>
      </c>
      <c r="C43">
        <v>2079</v>
      </c>
      <c r="D43" t="s">
        <v>16</v>
      </c>
      <c r="E43" t="s">
        <v>748</v>
      </c>
      <c r="H43" t="s">
        <v>17</v>
      </c>
      <c r="I43" t="s">
        <v>18</v>
      </c>
      <c r="J43" s="7">
        <f>IFERROR(_xlfn.XLOOKUP(H43,'APT 25-26'!D:D,'APT 25-26'!CR:CR),"")</f>
        <v>154184.09384615385</v>
      </c>
      <c r="K43" s="7">
        <f>SUMIFS(NurserySupplement!$Z:$Z,NurserySupplement!$M:$M,K$4,NurserySupplement!$B:$B,B43)</f>
        <v>0</v>
      </c>
      <c r="L43" s="7"/>
      <c r="M43" s="7">
        <f>SUMIFS(HNPlaces!$Z:$Z,HNPlaces!$M:$M,M$4,HNPlaces!$Q:$Q,'May Payment'!$H43)</f>
        <v>0</v>
      </c>
      <c r="N43" s="7">
        <f>SUMIFS(HNPlaces!$Z:$Z,HNPlaces!$M:$M,N$4,HNPlaces!$Q:$Q,'May Payment'!$H43)</f>
        <v>0</v>
      </c>
      <c r="O43" s="7">
        <f>SUMIFS(HNPlaces!$Z:$Z,HNPlaces!$M:$M,O$4,HNPlaces!$Q:$Q,'May Payment'!$H43)</f>
        <v>0</v>
      </c>
      <c r="P43" s="7">
        <f>SUMIFS(HNPlaces!$Z:$Z,HNPlaces!$M:$M,P$4,HNPlaces!$Q:$Q,'May Payment'!$H43)</f>
        <v>0</v>
      </c>
      <c r="Q43" s="7">
        <f>SUMIFS(HNPlaces!$Z:$Z,HNPlaces!$M:$M,Q$4,HNPlaces!$Q:$Q,'May Payment'!$H43)</f>
        <v>0</v>
      </c>
      <c r="R43" s="7">
        <f>SUMIFS(HNPlaces!$Z:$Z,HNPlaces!$M:$M,R$4,HNPlaces!$Q:$Q,'May Payment'!$H43)</f>
        <v>0</v>
      </c>
      <c r="S43" s="7">
        <f>SUMIFS(HNPlaces!$Z:$Z,HNPlaces!$M:$M,S$4,HNPlaces!$Q:$Q,'May Payment'!$H43)</f>
        <v>0</v>
      </c>
      <c r="T43" s="7">
        <f>SUMIFS(HNTopUp!$Z:$Z,HNTopUp!$M:$M,T$4,HNTopUp!B:B,'May Payment'!B43)</f>
        <v>0</v>
      </c>
      <c r="U43" s="7">
        <f>SUMIFS(HNTopUp!$Z:$Z,HNTopUp!$M:$M,U$4,HNTopUp!B:B,'May Payment'!B43)</f>
        <v>3450.4615384615386</v>
      </c>
      <c r="V43" s="7">
        <f>SUMIFS(HNTopUp!$Z:$Z,HNTopUp!$M:$M,V$4,HNTopUp!$B:$B,'May Payment'!$B43)</f>
        <v>0</v>
      </c>
      <c r="W43" s="7">
        <f>SUMIFS(HNTopUp!$Z:$Z,HNTopUp!$M:$M,W$4,HNTopUp!$B:$B,'May Payment'!$B43)</f>
        <v>0</v>
      </c>
      <c r="X43" s="7">
        <f>SUMIFS(HNTopUp!$Z:$Z,HNTopUp!$M:$M,X$4,HNTopUp!$B:$B,'May Payment'!$B43)</f>
        <v>0</v>
      </c>
      <c r="Y43" s="7">
        <f>SUMIFS(HNTopUp!$Z:$Z,HNTopUp!$M:$M,Y$4,HNTopUp!$B:$B,'May Payment'!$B43)</f>
        <v>0</v>
      </c>
      <c r="Z43" s="7">
        <f>SUMIFS(HNTopUp!$Z:$Z,HNTopUp!$M:$M,Z$4,HNTopUp!$B:$B,'May Payment'!$B43)</f>
        <v>0</v>
      </c>
      <c r="AA43" s="7">
        <f>SUMIFS(POST16!$Z:$Z,POST16!$M:$M,AA$4,POST16!$Q:$Q,'May Payment'!$H43)</f>
        <v>0</v>
      </c>
      <c r="AB43" s="7">
        <f>SUMIFS(POST16!$Z:$Z,POST16!$M:$M,AB$4,POST16!$Q:$Q,'May Payment'!$H43)</f>
        <v>0</v>
      </c>
      <c r="AC43" s="7">
        <f>SUMIFS(POST16!$Z:$Z,POST16!$M:$M,AC$4,POST16!$Q:$Q,'May Payment'!$H43)</f>
        <v>0</v>
      </c>
      <c r="AD43" s="7">
        <f>SUMIFS(POST16!$Z:$Z,POST16!$M:$M,AD$4,POST16!$Q:$Q,'May Payment'!$H43)</f>
        <v>0</v>
      </c>
      <c r="AE43" s="7">
        <f>SUMIFS(POST16!$Z:$Z,POST16!$M:$M,AE$4,POST16!$Q:$Q,'May Payment'!$H43)</f>
        <v>0</v>
      </c>
      <c r="AF43" s="7">
        <f>SUMIFS(MISC!$Z:$Z,MISC!$M:$M,AF$4,MISC!$Q:$Q,H43)</f>
        <v>0</v>
      </c>
      <c r="AG43" s="7">
        <f>SUMIFS(MISC!$Z:$Z,MISC!$M:$M,AG$4,MISC!$Q:$Q,H43)</f>
        <v>0</v>
      </c>
      <c r="AH43" s="7">
        <f>SUMIFS(Asylum!$Z:$Z,Asylum!$M:$M,AH$4,Asylum!$Q:$Q,'May Payment'!$H43)</f>
        <v>0</v>
      </c>
      <c r="AI43" s="7">
        <f>SUMIFS(PESports!$Z:$Z,PESports!$M:$M,AI$4,PESports!$Q:$Q,'May Payment'!$H43)</f>
        <v>8150</v>
      </c>
      <c r="AJ43" s="5">
        <f t="shared" si="9"/>
        <v>165784.55538461538</v>
      </c>
      <c r="AK43" s="119">
        <f t="shared" si="3"/>
        <v>151953.79000000036</v>
      </c>
      <c r="AL43" s="364">
        <f t="shared" si="2"/>
        <v>13830.765384615021</v>
      </c>
      <c r="AM43" s="119"/>
      <c r="AN43" s="481">
        <f>IFERROR(_xlfn.XLOOKUP(B43,'Monthly Payroll Deductions'!B:B,'Monthly Payroll Deductions'!L:L),"0")</f>
        <v>-10398.729999999778</v>
      </c>
      <c r="AO43" s="481">
        <v>162352.52000000014</v>
      </c>
      <c r="AP43" s="508">
        <f t="shared" si="4"/>
        <v>151953.79000000036</v>
      </c>
      <c r="AQ43" s="119">
        <f>IFERROR(IF(AJ43&gt;AO43,AO43,AJ43-1),"")</f>
        <v>162352.52000000014</v>
      </c>
      <c r="AR43" s="49">
        <f>AJ43-AQ43</f>
        <v>3432.0353846152429</v>
      </c>
      <c r="AS43" s="481">
        <f>IF(AR43&gt;AN43,AN43,AR43-1)</f>
        <v>-10398.729999999778</v>
      </c>
      <c r="AT43" s="463">
        <f>AQ43+AS43</f>
        <v>151953.79000000036</v>
      </c>
      <c r="AU43" s="49">
        <f>AR43-AS43</f>
        <v>13830.765384615021</v>
      </c>
      <c r="AV43" s="5"/>
      <c r="AY43" s="119"/>
      <c r="AZ43" s="481">
        <f>AS43</f>
        <v>-10398.729999999778</v>
      </c>
    </row>
    <row r="44" spans="1:52" x14ac:dyDescent="0.25">
      <c r="B44">
        <v>3023300</v>
      </c>
      <c r="C44">
        <v>3300</v>
      </c>
      <c r="D44" t="s">
        <v>23817</v>
      </c>
      <c r="E44" t="s">
        <v>748</v>
      </c>
      <c r="H44" t="s">
        <v>113</v>
      </c>
      <c r="I44" t="s">
        <v>114</v>
      </c>
      <c r="J44" s="7">
        <f>IFERROR(_xlfn.XLOOKUP(H44,'APT 25-26'!D:D,'APT 25-26'!CR:CR),"")</f>
        <v>94254.823784997614</v>
      </c>
      <c r="K44" s="7">
        <f>SUMIFS(NurserySupplement!$Z:$Z,NurserySupplement!$M:$M,K$4,NurserySupplement!$B:$B,B44)</f>
        <v>0</v>
      </c>
      <c r="L44" s="7"/>
      <c r="M44" s="7">
        <f>SUMIFS(HNPlaces!$Z:$Z,HNPlaces!$M:$M,M$4,HNPlaces!$Q:$Q,'May Payment'!$H44)</f>
        <v>0</v>
      </c>
      <c r="N44" s="7">
        <f>SUMIFS(HNPlaces!$Z:$Z,HNPlaces!$M:$M,N$4,HNPlaces!$Q:$Q,'May Payment'!$H44)</f>
        <v>0</v>
      </c>
      <c r="O44" s="7">
        <f>SUMIFS(HNPlaces!$Z:$Z,HNPlaces!$M:$M,O$4,HNPlaces!$Q:$Q,'May Payment'!$H44)</f>
        <v>0</v>
      </c>
      <c r="P44" s="7">
        <f>SUMIFS(HNPlaces!$Z:$Z,HNPlaces!$M:$M,P$4,HNPlaces!$Q:$Q,'May Payment'!$H44)</f>
        <v>0</v>
      </c>
      <c r="Q44" s="7">
        <f>SUMIFS(HNPlaces!$Z:$Z,HNPlaces!$M:$M,Q$4,HNPlaces!$Q:$Q,'May Payment'!$H44)</f>
        <v>0</v>
      </c>
      <c r="R44" s="7">
        <f>SUMIFS(HNPlaces!$Z:$Z,HNPlaces!$M:$M,R$4,HNPlaces!$Q:$Q,'May Payment'!$H44)</f>
        <v>0</v>
      </c>
      <c r="S44" s="7">
        <f>SUMIFS(HNPlaces!$Z:$Z,HNPlaces!$M:$M,S$4,HNPlaces!$Q:$Q,'May Payment'!$H44)</f>
        <v>0</v>
      </c>
      <c r="T44" s="7">
        <f>SUMIFS(HNTopUp!$Z:$Z,HNTopUp!$M:$M,T$4,HNTopUp!B:B,'May Payment'!B44)</f>
        <v>0</v>
      </c>
      <c r="U44" s="7">
        <f>SUMIFS(HNTopUp!$Z:$Z,HNTopUp!$M:$M,U$4,HNTopUp!B:B,'May Payment'!B44)</f>
        <v>6620.5384615384619</v>
      </c>
      <c r="V44" s="7">
        <f>SUMIFS(HNTopUp!$Z:$Z,HNTopUp!$M:$M,V$4,HNTopUp!$B:$B,'May Payment'!$B44)</f>
        <v>0</v>
      </c>
      <c r="W44" s="7">
        <f>SUMIFS(HNTopUp!$Z:$Z,HNTopUp!$M:$M,W$4,HNTopUp!$B:$B,'May Payment'!$B44)</f>
        <v>0</v>
      </c>
      <c r="X44" s="7">
        <f>SUMIFS(HNTopUp!$Z:$Z,HNTopUp!$M:$M,X$4,HNTopUp!$B:$B,'May Payment'!$B44)</f>
        <v>0</v>
      </c>
      <c r="Y44" s="7">
        <f>SUMIFS(HNTopUp!$Z:$Z,HNTopUp!$M:$M,Y$4,HNTopUp!$B:$B,'May Payment'!$B44)</f>
        <v>0</v>
      </c>
      <c r="Z44" s="7">
        <f>SUMIFS(HNTopUp!$Z:$Z,HNTopUp!$M:$M,Z$4,HNTopUp!$B:$B,'May Payment'!$B44)</f>
        <v>0</v>
      </c>
      <c r="AA44" s="7">
        <f>SUMIFS(POST16!$Z:$Z,POST16!$M:$M,AA$4,POST16!$Q:$Q,'May Payment'!$H44)</f>
        <v>0</v>
      </c>
      <c r="AB44" s="7">
        <f>SUMIFS(POST16!$Z:$Z,POST16!$M:$M,AB$4,POST16!$Q:$Q,'May Payment'!$H44)</f>
        <v>0</v>
      </c>
      <c r="AC44" s="7">
        <f>SUMIFS(POST16!$Z:$Z,POST16!$M:$M,AC$4,POST16!$Q:$Q,'May Payment'!$H44)</f>
        <v>0</v>
      </c>
      <c r="AD44" s="7">
        <f>SUMIFS(POST16!$Z:$Z,POST16!$M:$M,AD$4,POST16!$Q:$Q,'May Payment'!$H44)</f>
        <v>0</v>
      </c>
      <c r="AE44" s="7">
        <f>SUMIFS(POST16!$Z:$Z,POST16!$M:$M,AE$4,POST16!$Q:$Q,'May Payment'!$H44)</f>
        <v>0</v>
      </c>
      <c r="AF44" s="7">
        <f>SUMIFS(MISC!$Z:$Z,MISC!$M:$M,AF$4,MISC!$Q:$Q,H44)</f>
        <v>0</v>
      </c>
      <c r="AG44" s="7">
        <f>SUMIFS(MISC!$Z:$Z,MISC!$M:$M,AG$4,MISC!$Q:$Q,H44)</f>
        <v>0</v>
      </c>
      <c r="AH44" s="7">
        <f>SUMIFS(Asylum!$Z:$Z,Asylum!$M:$M,AH$4,Asylum!$Q:$Q,'May Payment'!$H44)</f>
        <v>1856.77</v>
      </c>
      <c r="AI44" s="7">
        <f>SUMIFS(PESports!$Z:$Z,PESports!$M:$M,AI$4,PESports!$Q:$Q,'May Payment'!$H44)</f>
        <v>7258</v>
      </c>
      <c r="AJ44" s="5">
        <f t="shared" si="9"/>
        <v>109990.13224653609</v>
      </c>
      <c r="AK44" s="119"/>
      <c r="AL44" s="364">
        <f t="shared" si="2"/>
        <v>109990.13224653609</v>
      </c>
      <c r="AN44" s="481"/>
      <c r="AO44" s="481">
        <v>0</v>
      </c>
      <c r="AP44" s="508"/>
      <c r="AR44" s="383"/>
      <c r="AS44" s="5"/>
      <c r="AU44" s="286"/>
      <c r="AV44" s="5"/>
    </row>
    <row r="45" spans="1:52" x14ac:dyDescent="0.25">
      <c r="B45">
        <v>3023302</v>
      </c>
      <c r="C45">
        <v>3302</v>
      </c>
      <c r="D45" t="s">
        <v>67</v>
      </c>
      <c r="H45" t="s">
        <v>68</v>
      </c>
      <c r="I45" t="s">
        <v>69</v>
      </c>
      <c r="J45" s="7">
        <f>IFERROR(_xlfn.XLOOKUP(H45,'APT 25-26'!D:D,'APT 25-26'!CR:CR),"")</f>
        <v>85313.355646681171</v>
      </c>
      <c r="K45" s="7">
        <f>SUMIFS(NurserySupplement!$Z:$Z,NurserySupplement!$M:$M,K$4,NurserySupplement!$B:$B,B45)</f>
        <v>0</v>
      </c>
      <c r="L45" s="7"/>
      <c r="M45" s="7">
        <f>SUMIFS(HNPlaces!$Z:$Z,HNPlaces!$M:$M,M$4,HNPlaces!$Q:$Q,'May Payment'!$H45)</f>
        <v>0</v>
      </c>
      <c r="N45" s="7">
        <f>SUMIFS(HNPlaces!$Z:$Z,HNPlaces!$M:$M,N$4,HNPlaces!$Q:$Q,'May Payment'!$H45)</f>
        <v>0</v>
      </c>
      <c r="O45" s="7">
        <f>SUMIFS(HNPlaces!$Z:$Z,HNPlaces!$M:$M,O$4,HNPlaces!$Q:$Q,'May Payment'!$H45)</f>
        <v>0</v>
      </c>
      <c r="P45" s="7">
        <f>SUMIFS(HNPlaces!$Z:$Z,HNPlaces!$M:$M,P$4,HNPlaces!$Q:$Q,'May Payment'!$H45)</f>
        <v>0</v>
      </c>
      <c r="Q45" s="7">
        <f>SUMIFS(HNPlaces!$Z:$Z,HNPlaces!$M:$M,Q$4,HNPlaces!$Q:$Q,'May Payment'!$H45)</f>
        <v>0</v>
      </c>
      <c r="R45" s="7">
        <f>SUMIFS(HNPlaces!$Z:$Z,HNPlaces!$M:$M,R$4,HNPlaces!$Q:$Q,'May Payment'!$H45)</f>
        <v>0</v>
      </c>
      <c r="S45" s="7">
        <f>SUMIFS(HNPlaces!$Z:$Z,HNPlaces!$M:$M,S$4,HNPlaces!$Q:$Q,'May Payment'!$H45)</f>
        <v>0</v>
      </c>
      <c r="T45" s="7">
        <f>SUMIFS(HNTopUp!$Z:$Z,HNTopUp!$M:$M,T$4,HNTopUp!B:B,'May Payment'!B45)</f>
        <v>0</v>
      </c>
      <c r="U45" s="7">
        <f>SUMIFS(HNTopUp!$Z:$Z,HNTopUp!$M:$M,U$4,HNTopUp!B:B,'May Payment'!B45)</f>
        <v>6972.6153846153848</v>
      </c>
      <c r="V45" s="7">
        <f>SUMIFS(HNTopUp!$Z:$Z,HNTopUp!$M:$M,V$4,HNTopUp!$B:$B,'May Payment'!$B45)</f>
        <v>0</v>
      </c>
      <c r="W45" s="7">
        <f>SUMIFS(HNTopUp!$Z:$Z,HNTopUp!$M:$M,W$4,HNTopUp!$B:$B,'May Payment'!$B45)</f>
        <v>0</v>
      </c>
      <c r="X45" s="7">
        <f>SUMIFS(HNTopUp!$Z:$Z,HNTopUp!$M:$M,X$4,HNTopUp!$B:$B,'May Payment'!$B45)</f>
        <v>0</v>
      </c>
      <c r="Y45" s="7">
        <f>SUMIFS(HNTopUp!$Z:$Z,HNTopUp!$M:$M,Y$4,HNTopUp!$B:$B,'May Payment'!$B45)</f>
        <v>0</v>
      </c>
      <c r="Z45" s="7">
        <f>SUMIFS(HNTopUp!$Z:$Z,HNTopUp!$M:$M,Z$4,HNTopUp!$B:$B,'May Payment'!$B45)</f>
        <v>0</v>
      </c>
      <c r="AA45" s="7">
        <f>SUMIFS(POST16!$Z:$Z,POST16!$M:$M,AA$4,POST16!$Q:$Q,'May Payment'!$H45)</f>
        <v>0</v>
      </c>
      <c r="AB45" s="7">
        <f>SUMIFS(POST16!$Z:$Z,POST16!$M:$M,AB$4,POST16!$Q:$Q,'May Payment'!$H45)</f>
        <v>0</v>
      </c>
      <c r="AC45" s="7">
        <f>SUMIFS(POST16!$Z:$Z,POST16!$M:$M,AC$4,POST16!$Q:$Q,'May Payment'!$H45)</f>
        <v>0</v>
      </c>
      <c r="AD45" s="7">
        <f>SUMIFS(POST16!$Z:$Z,POST16!$M:$M,AD$4,POST16!$Q:$Q,'May Payment'!$H45)</f>
        <v>0</v>
      </c>
      <c r="AE45" s="7">
        <f>SUMIFS(POST16!$Z:$Z,POST16!$M:$M,AE$4,POST16!$Q:$Q,'May Payment'!$H45)</f>
        <v>0</v>
      </c>
      <c r="AF45" s="7">
        <f>SUMIFS(MISC!$Z:$Z,MISC!$M:$M,AF$4,MISC!$Q:$Q,H45)</f>
        <v>0</v>
      </c>
      <c r="AG45" s="7">
        <f>SUMIFS(MISC!$Z:$Z,MISC!$M:$M,AG$4,MISC!$Q:$Q,H45)</f>
        <v>0</v>
      </c>
      <c r="AH45" s="7">
        <f>SUMIFS(Asylum!$Z:$Z,Asylum!$M:$M,AH$4,Asylum!$Q:$Q,'May Payment'!$H45)</f>
        <v>0</v>
      </c>
      <c r="AI45" s="7">
        <f>SUMIFS(PESports!$Z:$Z,PESports!$M:$M,AI$4,PESports!$Q:$Q,'May Payment'!$H45)</f>
        <v>7412</v>
      </c>
      <c r="AJ45" s="5">
        <f t="shared" si="9"/>
        <v>99697.971031296562</v>
      </c>
      <c r="AK45" s="119"/>
      <c r="AL45" s="364">
        <f t="shared" si="2"/>
        <v>99697.971031296562</v>
      </c>
      <c r="AN45" s="481"/>
      <c r="AO45" s="481" t="s">
        <v>24681</v>
      </c>
      <c r="AP45" s="508"/>
      <c r="AR45" s="383"/>
      <c r="AS45" s="5"/>
      <c r="AU45" s="286"/>
      <c r="AV45" s="5"/>
    </row>
    <row r="46" spans="1:52" x14ac:dyDescent="0.25">
      <c r="B46">
        <v>3023304</v>
      </c>
      <c r="C46">
        <v>3304</v>
      </c>
      <c r="D46" t="s">
        <v>34</v>
      </c>
      <c r="E46" t="s">
        <v>748</v>
      </c>
      <c r="H46" t="s">
        <v>35</v>
      </c>
      <c r="I46" t="s">
        <v>36</v>
      </c>
      <c r="J46" s="7">
        <f>IFERROR(_xlfn.XLOOKUP(H46,'APT 25-26'!D:D,'APT 25-26'!CR:CR),"")</f>
        <v>89185.263950794062</v>
      </c>
      <c r="K46" s="7">
        <f>SUMIFS(NurserySupplement!$Z:$Z,NurserySupplement!$M:$M,K$4,NurserySupplement!$B:$B,B46)</f>
        <v>0</v>
      </c>
      <c r="L46" s="7"/>
      <c r="M46" s="7">
        <f>SUMIFS(HNPlaces!$Z:$Z,HNPlaces!$M:$M,M$4,HNPlaces!$Q:$Q,'May Payment'!$H46)</f>
        <v>0</v>
      </c>
      <c r="N46" s="7">
        <f>SUMIFS(HNPlaces!$Z:$Z,HNPlaces!$M:$M,N$4,HNPlaces!$Q:$Q,'May Payment'!$H46)</f>
        <v>0</v>
      </c>
      <c r="O46" s="7">
        <f>SUMIFS(HNPlaces!$Z:$Z,HNPlaces!$M:$M,O$4,HNPlaces!$Q:$Q,'May Payment'!$H46)</f>
        <v>0</v>
      </c>
      <c r="P46" s="7">
        <f>SUMIFS(HNPlaces!$Z:$Z,HNPlaces!$M:$M,P$4,HNPlaces!$Q:$Q,'May Payment'!$H46)</f>
        <v>0</v>
      </c>
      <c r="Q46" s="7">
        <f>SUMIFS(HNPlaces!$Z:$Z,HNPlaces!$M:$M,Q$4,HNPlaces!$Q:$Q,'May Payment'!$H46)</f>
        <v>0</v>
      </c>
      <c r="R46" s="7">
        <f>SUMIFS(HNPlaces!$Z:$Z,HNPlaces!$M:$M,R$4,HNPlaces!$Q:$Q,'May Payment'!$H46)</f>
        <v>0</v>
      </c>
      <c r="S46" s="7">
        <f>SUMIFS(HNPlaces!$Z:$Z,HNPlaces!$M:$M,S$4,HNPlaces!$Q:$Q,'May Payment'!$H46)</f>
        <v>0</v>
      </c>
      <c r="T46" s="7">
        <f>SUMIFS(HNTopUp!$Z:$Z,HNTopUp!$M:$M,T$4,HNTopUp!B:B,'May Payment'!B46)</f>
        <v>0</v>
      </c>
      <c r="U46" s="7">
        <f>SUMIFS(HNTopUp!$Z:$Z,HNTopUp!$M:$M,U$4,HNTopUp!B:B,'May Payment'!B46)</f>
        <v>10799.538461538461</v>
      </c>
      <c r="V46" s="7">
        <f>SUMIFS(HNTopUp!$Z:$Z,HNTopUp!$M:$M,V$4,HNTopUp!$B:$B,'May Payment'!$B46)</f>
        <v>0</v>
      </c>
      <c r="W46" s="7">
        <f>SUMIFS(HNTopUp!$Z:$Z,HNTopUp!$M:$M,W$4,HNTopUp!$B:$B,'May Payment'!$B46)</f>
        <v>0</v>
      </c>
      <c r="X46" s="7">
        <f>SUMIFS(HNTopUp!$Z:$Z,HNTopUp!$M:$M,X$4,HNTopUp!$B:$B,'May Payment'!$B46)</f>
        <v>0</v>
      </c>
      <c r="Y46" s="7">
        <f>SUMIFS(HNTopUp!$Z:$Z,HNTopUp!$M:$M,Y$4,HNTopUp!$B:$B,'May Payment'!$B46)</f>
        <v>0</v>
      </c>
      <c r="Z46" s="7">
        <f>SUMIFS(HNTopUp!$Z:$Z,HNTopUp!$M:$M,Z$4,HNTopUp!$B:$B,'May Payment'!$B46)</f>
        <v>0</v>
      </c>
      <c r="AA46" s="7">
        <f>SUMIFS(POST16!$Z:$Z,POST16!$M:$M,AA$4,POST16!$Q:$Q,'May Payment'!$H46)</f>
        <v>0</v>
      </c>
      <c r="AB46" s="7">
        <f>SUMIFS(POST16!$Z:$Z,POST16!$M:$M,AB$4,POST16!$Q:$Q,'May Payment'!$H46)</f>
        <v>0</v>
      </c>
      <c r="AC46" s="7">
        <f>SUMIFS(POST16!$Z:$Z,POST16!$M:$M,AC$4,POST16!$Q:$Q,'May Payment'!$H46)</f>
        <v>0</v>
      </c>
      <c r="AD46" s="7">
        <f>SUMIFS(POST16!$Z:$Z,POST16!$M:$M,AD$4,POST16!$Q:$Q,'May Payment'!$H46)</f>
        <v>0</v>
      </c>
      <c r="AE46" s="7">
        <f>SUMIFS(POST16!$Z:$Z,POST16!$M:$M,AE$4,POST16!$Q:$Q,'May Payment'!$H46)</f>
        <v>0</v>
      </c>
      <c r="AF46" s="7">
        <f>SUMIFS(MISC!$Z:$Z,MISC!$M:$M,AF$4,MISC!$Q:$Q,H46)</f>
        <v>0</v>
      </c>
      <c r="AG46" s="7">
        <f>SUMIFS(MISC!$Z:$Z,MISC!$M:$M,AG$4,MISC!$Q:$Q,H46)</f>
        <v>0</v>
      </c>
      <c r="AH46" s="7">
        <f>SUMIFS(Asylum!$Z:$Z,Asylum!$M:$M,AH$4,Asylum!$Q:$Q,'May Payment'!$H46)</f>
        <v>0</v>
      </c>
      <c r="AI46" s="7">
        <f>SUMIFS(PESports!$Z:$Z,PESports!$M:$M,AI$4,PESports!$Q:$Q,'May Payment'!$H46)</f>
        <v>7404</v>
      </c>
      <c r="AJ46" s="5">
        <f t="shared" si="9"/>
        <v>107388.80241233253</v>
      </c>
      <c r="AK46" s="119">
        <f t="shared" si="3"/>
        <v>103895.28</v>
      </c>
      <c r="AL46" s="364">
        <f t="shared" si="2"/>
        <v>3493.5224123325315</v>
      </c>
      <c r="AM46" s="119"/>
      <c r="AN46" s="481"/>
      <c r="AO46" s="481">
        <v>103895.28</v>
      </c>
      <c r="AP46" s="508">
        <f t="shared" si="4"/>
        <v>103895.28</v>
      </c>
      <c r="AQ46" s="119">
        <f>IFERROR(IF(AJ46&gt;AO46,AO46,AJ46-1),"")</f>
        <v>103895.28</v>
      </c>
      <c r="AR46" s="49">
        <f>AJ46-AQ46</f>
        <v>3493.5224123325315</v>
      </c>
      <c r="AS46" s="481"/>
      <c r="AT46" s="463">
        <f>AQ46+AS46</f>
        <v>103895.28</v>
      </c>
      <c r="AU46" s="49">
        <f>AR46-AS46</f>
        <v>3493.5224123325315</v>
      </c>
      <c r="AV46" s="5"/>
      <c r="AY46" s="119"/>
    </row>
    <row r="47" spans="1:52" x14ac:dyDescent="0.25">
      <c r="B47">
        <v>3023305</v>
      </c>
      <c r="C47">
        <v>3305</v>
      </c>
      <c r="D47" t="s">
        <v>163</v>
      </c>
      <c r="H47" t="s">
        <v>164</v>
      </c>
      <c r="I47" t="s">
        <v>165</v>
      </c>
      <c r="J47" s="7">
        <f>IFERROR(_xlfn.XLOOKUP(H47,'APT 25-26'!D:D,'APT 25-26'!CR:CR),"")</f>
        <v>68251.374506969529</v>
      </c>
      <c r="K47" s="7">
        <f>SUMIFS(NurserySupplement!$Z:$Z,NurserySupplement!$M:$M,K$4,NurserySupplement!$B:$B,B47)</f>
        <v>0</v>
      </c>
      <c r="L47" s="7"/>
      <c r="M47" s="7">
        <f>SUMIFS(HNPlaces!$Z:$Z,HNPlaces!$M:$M,M$4,HNPlaces!$Q:$Q,'May Payment'!$H47)</f>
        <v>0</v>
      </c>
      <c r="N47" s="7">
        <f>SUMIFS(HNPlaces!$Z:$Z,HNPlaces!$M:$M,N$4,HNPlaces!$Q:$Q,'May Payment'!$H47)</f>
        <v>0</v>
      </c>
      <c r="O47" s="7">
        <f>SUMIFS(HNPlaces!$Z:$Z,HNPlaces!$M:$M,O$4,HNPlaces!$Q:$Q,'May Payment'!$H47)</f>
        <v>0</v>
      </c>
      <c r="P47" s="7">
        <f>SUMIFS(HNPlaces!$Z:$Z,HNPlaces!$M:$M,P$4,HNPlaces!$Q:$Q,'May Payment'!$H47)</f>
        <v>0</v>
      </c>
      <c r="Q47" s="7">
        <f>SUMIFS(HNPlaces!$Z:$Z,HNPlaces!$M:$M,Q$4,HNPlaces!$Q:$Q,'May Payment'!$H47)</f>
        <v>0</v>
      </c>
      <c r="R47" s="7">
        <f>SUMIFS(HNPlaces!$Z:$Z,HNPlaces!$M:$M,R$4,HNPlaces!$Q:$Q,'May Payment'!$H47)</f>
        <v>0</v>
      </c>
      <c r="S47" s="7">
        <f>SUMIFS(HNPlaces!$Z:$Z,HNPlaces!$M:$M,S$4,HNPlaces!$Q:$Q,'May Payment'!$H47)</f>
        <v>0</v>
      </c>
      <c r="T47" s="7">
        <f>SUMIFS(HNTopUp!$Z:$Z,HNTopUp!$M:$M,T$4,HNTopUp!B:B,'May Payment'!B47)</f>
        <v>0</v>
      </c>
      <c r="U47" s="7">
        <f>SUMIFS(HNTopUp!$Z:$Z,HNTopUp!$M:$M,U$4,HNTopUp!B:B,'May Payment'!B47)</f>
        <v>3002.3846153846152</v>
      </c>
      <c r="V47" s="7">
        <f>SUMIFS(HNTopUp!$Z:$Z,HNTopUp!$M:$M,V$4,HNTopUp!$B:$B,'May Payment'!$B47)</f>
        <v>0</v>
      </c>
      <c r="W47" s="7">
        <f>SUMIFS(HNTopUp!$Z:$Z,HNTopUp!$M:$M,W$4,HNTopUp!$B:$B,'May Payment'!$B47)</f>
        <v>0</v>
      </c>
      <c r="X47" s="7">
        <f>SUMIFS(HNTopUp!$Z:$Z,HNTopUp!$M:$M,X$4,HNTopUp!$B:$B,'May Payment'!$B47)</f>
        <v>0</v>
      </c>
      <c r="Y47" s="7">
        <f>SUMIFS(HNTopUp!$Z:$Z,HNTopUp!$M:$M,Y$4,HNTopUp!$B:$B,'May Payment'!$B47)</f>
        <v>0</v>
      </c>
      <c r="Z47" s="7">
        <f>SUMIFS(HNTopUp!$Z:$Z,HNTopUp!$M:$M,Z$4,HNTopUp!$B:$B,'May Payment'!$B47)</f>
        <v>0</v>
      </c>
      <c r="AA47" s="7">
        <f>SUMIFS(POST16!$Z:$Z,POST16!$M:$M,AA$4,POST16!$Q:$Q,'May Payment'!$H47)</f>
        <v>0</v>
      </c>
      <c r="AB47" s="7">
        <f>SUMIFS(POST16!$Z:$Z,POST16!$M:$M,AB$4,POST16!$Q:$Q,'May Payment'!$H47)</f>
        <v>0</v>
      </c>
      <c r="AC47" s="7">
        <f>SUMIFS(POST16!$Z:$Z,POST16!$M:$M,AC$4,POST16!$Q:$Q,'May Payment'!$H47)</f>
        <v>0</v>
      </c>
      <c r="AD47" s="7">
        <f>SUMIFS(POST16!$Z:$Z,POST16!$M:$M,AD$4,POST16!$Q:$Q,'May Payment'!$H47)</f>
        <v>0</v>
      </c>
      <c r="AE47" s="7">
        <f>SUMIFS(POST16!$Z:$Z,POST16!$M:$M,AE$4,POST16!$Q:$Q,'May Payment'!$H47)</f>
        <v>0</v>
      </c>
      <c r="AF47" s="7">
        <f>SUMIFS(MISC!$Z:$Z,MISC!$M:$M,AF$4,MISC!$Q:$Q,H47)</f>
        <v>0</v>
      </c>
      <c r="AG47" s="7">
        <f>SUMIFS(MISC!$Z:$Z,MISC!$M:$M,AG$4,MISC!$Q:$Q,H47)</f>
        <v>0</v>
      </c>
      <c r="AH47" s="7">
        <f>SUMIFS(Asylum!$Z:$Z,Asylum!$M:$M,AH$4,Asylum!$Q:$Q,'May Payment'!$H47)</f>
        <v>0</v>
      </c>
      <c r="AI47" s="7">
        <f>SUMIFS(PESports!$Z:$Z,PESports!$M:$M,AI$4,PESports!$Q:$Q,'May Payment'!$H47)</f>
        <v>7217</v>
      </c>
      <c r="AJ47" s="5">
        <f t="shared" si="9"/>
        <v>78470.759122354139</v>
      </c>
      <c r="AK47" s="119"/>
      <c r="AL47" s="364">
        <f t="shared" si="2"/>
        <v>78470.759122354139</v>
      </c>
      <c r="AN47" s="481"/>
      <c r="AO47" s="481" t="s">
        <v>24681</v>
      </c>
      <c r="AP47" s="508"/>
      <c r="AR47" s="383"/>
      <c r="AS47" s="5"/>
      <c r="AU47" s="286"/>
      <c r="AV47" s="5"/>
    </row>
    <row r="48" spans="1:52" x14ac:dyDescent="0.25">
      <c r="B48">
        <v>3023307</v>
      </c>
      <c r="C48">
        <v>3307</v>
      </c>
      <c r="D48" t="s">
        <v>154</v>
      </c>
      <c r="E48" t="s">
        <v>748</v>
      </c>
      <c r="H48" t="s">
        <v>155</v>
      </c>
      <c r="I48" t="s">
        <v>156</v>
      </c>
      <c r="J48" s="7">
        <f>IFERROR(_xlfn.XLOOKUP(H48,'APT 25-26'!D:D,'APT 25-26'!CR:CR),"")</f>
        <v>92712.620594969005</v>
      </c>
      <c r="K48" s="7">
        <f>SUMIFS(NurserySupplement!$Z:$Z,NurserySupplement!$M:$M,K$4,NurserySupplement!$B:$B,B48)</f>
        <v>0</v>
      </c>
      <c r="L48" s="7"/>
      <c r="M48" s="7">
        <f>SUMIFS(HNPlaces!$Z:$Z,HNPlaces!$M:$M,M$4,HNPlaces!$Q:$Q,'May Payment'!$H48)</f>
        <v>0</v>
      </c>
      <c r="N48" s="7">
        <f>SUMIFS(HNPlaces!$Z:$Z,HNPlaces!$M:$M,N$4,HNPlaces!$Q:$Q,'May Payment'!$H48)</f>
        <v>0</v>
      </c>
      <c r="O48" s="7">
        <f>SUMIFS(HNPlaces!$Z:$Z,HNPlaces!$M:$M,O$4,HNPlaces!$Q:$Q,'May Payment'!$H48)</f>
        <v>0</v>
      </c>
      <c r="P48" s="7">
        <f>SUMIFS(HNPlaces!$Z:$Z,HNPlaces!$M:$M,P$4,HNPlaces!$Q:$Q,'May Payment'!$H48)</f>
        <v>0</v>
      </c>
      <c r="Q48" s="7">
        <f>SUMIFS(HNPlaces!$Z:$Z,HNPlaces!$M:$M,Q$4,HNPlaces!$Q:$Q,'May Payment'!$H48)</f>
        <v>0</v>
      </c>
      <c r="R48" s="7">
        <f>SUMIFS(HNPlaces!$Z:$Z,HNPlaces!$M:$M,R$4,HNPlaces!$Q:$Q,'May Payment'!$H48)</f>
        <v>0</v>
      </c>
      <c r="S48" s="7">
        <f>SUMIFS(HNPlaces!$Z:$Z,HNPlaces!$M:$M,S$4,HNPlaces!$Q:$Q,'May Payment'!$H48)</f>
        <v>0</v>
      </c>
      <c r="T48" s="7">
        <f>SUMIFS(HNTopUp!$Z:$Z,HNTopUp!$M:$M,T$4,HNTopUp!B:B,'May Payment'!B48)</f>
        <v>0</v>
      </c>
      <c r="U48" s="7">
        <f>SUMIFS(HNTopUp!$Z:$Z,HNTopUp!$M:$M,U$4,HNTopUp!B:B,'May Payment'!B48)</f>
        <v>5727.0769230769229</v>
      </c>
      <c r="V48" s="7">
        <f>SUMIFS(HNTopUp!$Z:$Z,HNTopUp!$M:$M,V$4,HNTopUp!$B:$B,'May Payment'!$B48)</f>
        <v>0</v>
      </c>
      <c r="W48" s="7">
        <f>SUMIFS(HNTopUp!$Z:$Z,HNTopUp!$M:$M,W$4,HNTopUp!$B:$B,'May Payment'!$B48)</f>
        <v>0</v>
      </c>
      <c r="X48" s="7">
        <f>SUMIFS(HNTopUp!$Z:$Z,HNTopUp!$M:$M,X$4,HNTopUp!$B:$B,'May Payment'!$B48)</f>
        <v>0</v>
      </c>
      <c r="Y48" s="7">
        <f>SUMIFS(HNTopUp!$Z:$Z,HNTopUp!$M:$M,Y$4,HNTopUp!$B:$B,'May Payment'!$B48)</f>
        <v>0</v>
      </c>
      <c r="Z48" s="7">
        <f>SUMIFS(HNTopUp!$Z:$Z,HNTopUp!$M:$M,Z$4,HNTopUp!$B:$B,'May Payment'!$B48)</f>
        <v>0</v>
      </c>
      <c r="AA48" s="7">
        <f>SUMIFS(POST16!$Z:$Z,POST16!$M:$M,AA$4,POST16!$Q:$Q,'May Payment'!$H48)</f>
        <v>0</v>
      </c>
      <c r="AB48" s="7">
        <f>SUMIFS(POST16!$Z:$Z,POST16!$M:$M,AB$4,POST16!$Q:$Q,'May Payment'!$H48)</f>
        <v>0</v>
      </c>
      <c r="AC48" s="7">
        <f>SUMIFS(POST16!$Z:$Z,POST16!$M:$M,AC$4,POST16!$Q:$Q,'May Payment'!$H48)</f>
        <v>0</v>
      </c>
      <c r="AD48" s="7">
        <f>SUMIFS(POST16!$Z:$Z,POST16!$M:$M,AD$4,POST16!$Q:$Q,'May Payment'!$H48)</f>
        <v>0</v>
      </c>
      <c r="AE48" s="7">
        <f>SUMIFS(POST16!$Z:$Z,POST16!$M:$M,AE$4,POST16!$Q:$Q,'May Payment'!$H48)</f>
        <v>0</v>
      </c>
      <c r="AF48" s="7">
        <f>SUMIFS(MISC!$Z:$Z,MISC!$M:$M,AF$4,MISC!$Q:$Q,H48)</f>
        <v>0</v>
      </c>
      <c r="AG48" s="7">
        <f>SUMIFS(MISC!$Z:$Z,MISC!$M:$M,AG$4,MISC!$Q:$Q,H48)</f>
        <v>0</v>
      </c>
      <c r="AH48" s="7">
        <f>SUMIFS(Asylum!$Z:$Z,Asylum!$M:$M,AH$4,Asylum!$Q:$Q,'May Payment'!$H48)</f>
        <v>0</v>
      </c>
      <c r="AI48" s="7">
        <f>SUMIFS(PESports!$Z:$Z,PESports!$M:$M,AI$4,PESports!$Q:$Q,'May Payment'!$H48)</f>
        <v>7425</v>
      </c>
      <c r="AJ48" s="5">
        <f t="shared" si="9"/>
        <v>105864.69751804593</v>
      </c>
      <c r="AK48" s="119">
        <f t="shared" si="3"/>
        <v>104554.21999999999</v>
      </c>
      <c r="AL48" s="364">
        <f t="shared" si="2"/>
        <v>1310.4775180459401</v>
      </c>
      <c r="AM48" s="119"/>
      <c r="AN48" s="481"/>
      <c r="AO48" s="481">
        <v>104554.21999999999</v>
      </c>
      <c r="AP48" s="508">
        <f t="shared" si="4"/>
        <v>104554.21999999999</v>
      </c>
      <c r="AQ48" s="119">
        <f>IFERROR(IF(AJ48&gt;AO48,AO48,AJ48-1),"")</f>
        <v>104554.21999999999</v>
      </c>
      <c r="AR48" s="49">
        <f>AJ48-AQ48</f>
        <v>1310.4775180459401</v>
      </c>
      <c r="AS48" s="481"/>
      <c r="AT48" s="463">
        <f>AQ48+AS48</f>
        <v>104554.21999999999</v>
      </c>
      <c r="AU48" s="49">
        <f>AR48-AS48</f>
        <v>1310.4775180459401</v>
      </c>
      <c r="AV48" s="5"/>
      <c r="AY48" s="119"/>
    </row>
    <row r="49" spans="2:52" x14ac:dyDescent="0.25">
      <c r="B49">
        <v>3023309</v>
      </c>
      <c r="C49">
        <v>3309</v>
      </c>
      <c r="D49" t="s">
        <v>28</v>
      </c>
      <c r="H49" t="s">
        <v>29</v>
      </c>
      <c r="I49" t="s">
        <v>30</v>
      </c>
      <c r="J49" s="7">
        <f>IFERROR(_xlfn.XLOOKUP(H49,'APT 25-26'!D:D,'APT 25-26'!CR:CR),"")</f>
        <v>90151.678316131452</v>
      </c>
      <c r="K49" s="7">
        <f>SUMIFS(NurserySupplement!$Z:$Z,NurserySupplement!$M:$M,K$4,NurserySupplement!$B:$B,B49)</f>
        <v>0</v>
      </c>
      <c r="L49" s="7"/>
      <c r="M49" s="7">
        <f>SUMIFS(HNPlaces!$Z:$Z,HNPlaces!$M:$M,M$4,HNPlaces!$Q:$Q,'May Payment'!$H49)</f>
        <v>0</v>
      </c>
      <c r="N49" s="7">
        <f>SUMIFS(HNPlaces!$Z:$Z,HNPlaces!$M:$M,N$4,HNPlaces!$Q:$Q,'May Payment'!$H49)</f>
        <v>0</v>
      </c>
      <c r="O49" s="7">
        <f>SUMIFS(HNPlaces!$Z:$Z,HNPlaces!$M:$M,O$4,HNPlaces!$Q:$Q,'May Payment'!$H49)</f>
        <v>0</v>
      </c>
      <c r="P49" s="7">
        <f>SUMIFS(HNPlaces!$Z:$Z,HNPlaces!$M:$M,P$4,HNPlaces!$Q:$Q,'May Payment'!$H49)</f>
        <v>0</v>
      </c>
      <c r="Q49" s="7">
        <f>SUMIFS(HNPlaces!$Z:$Z,HNPlaces!$M:$M,Q$4,HNPlaces!$Q:$Q,'May Payment'!$H49)</f>
        <v>0</v>
      </c>
      <c r="R49" s="7">
        <f>SUMIFS(HNPlaces!$Z:$Z,HNPlaces!$M:$M,R$4,HNPlaces!$Q:$Q,'May Payment'!$H49)</f>
        <v>0</v>
      </c>
      <c r="S49" s="7">
        <f>SUMIFS(HNPlaces!$Z:$Z,HNPlaces!$M:$M,S$4,HNPlaces!$Q:$Q,'May Payment'!$H49)</f>
        <v>0</v>
      </c>
      <c r="T49" s="7">
        <f>SUMIFS(HNTopUp!$Z:$Z,HNTopUp!$M:$M,T$4,HNTopUp!B:B,'May Payment'!B49)</f>
        <v>0</v>
      </c>
      <c r="U49" s="7">
        <f>SUMIFS(HNTopUp!$Z:$Z,HNTopUp!$M:$M,U$4,HNTopUp!B:B,'May Payment'!B49)</f>
        <v>6730.5384615384619</v>
      </c>
      <c r="V49" s="7">
        <f>SUMIFS(HNTopUp!$Z:$Z,HNTopUp!$M:$M,V$4,HNTopUp!$B:$B,'May Payment'!$B49)</f>
        <v>0</v>
      </c>
      <c r="W49" s="7">
        <f>SUMIFS(HNTopUp!$Z:$Z,HNTopUp!$M:$M,W$4,HNTopUp!$B:$B,'May Payment'!$B49)</f>
        <v>0</v>
      </c>
      <c r="X49" s="7">
        <f>SUMIFS(HNTopUp!$Z:$Z,HNTopUp!$M:$M,X$4,HNTopUp!$B:$B,'May Payment'!$B49)</f>
        <v>0</v>
      </c>
      <c r="Y49" s="7">
        <f>SUMIFS(HNTopUp!$Z:$Z,HNTopUp!$M:$M,Y$4,HNTopUp!$B:$B,'May Payment'!$B49)</f>
        <v>0</v>
      </c>
      <c r="Z49" s="7">
        <f>SUMIFS(HNTopUp!$Z:$Z,HNTopUp!$M:$M,Z$4,HNTopUp!$B:$B,'May Payment'!$B49)</f>
        <v>0</v>
      </c>
      <c r="AA49" s="7">
        <f>SUMIFS(POST16!$Z:$Z,POST16!$M:$M,AA$4,POST16!$Q:$Q,'May Payment'!$H49)</f>
        <v>0</v>
      </c>
      <c r="AB49" s="7">
        <f>SUMIFS(POST16!$Z:$Z,POST16!$M:$M,AB$4,POST16!$Q:$Q,'May Payment'!$H49)</f>
        <v>0</v>
      </c>
      <c r="AC49" s="7">
        <f>SUMIFS(POST16!$Z:$Z,POST16!$M:$M,AC$4,POST16!$Q:$Q,'May Payment'!$H49)</f>
        <v>0</v>
      </c>
      <c r="AD49" s="7">
        <f>SUMIFS(POST16!$Z:$Z,POST16!$M:$M,AD$4,POST16!$Q:$Q,'May Payment'!$H49)</f>
        <v>0</v>
      </c>
      <c r="AE49" s="7">
        <f>SUMIFS(POST16!$Z:$Z,POST16!$M:$M,AE$4,POST16!$Q:$Q,'May Payment'!$H49)</f>
        <v>0</v>
      </c>
      <c r="AF49" s="7">
        <f>SUMIFS(MISC!$Z:$Z,MISC!$M:$M,AF$4,MISC!$Q:$Q,H49)</f>
        <v>0</v>
      </c>
      <c r="AG49" s="7">
        <f>SUMIFS(MISC!$Z:$Z,MISC!$M:$M,AG$4,MISC!$Q:$Q,H49)</f>
        <v>0</v>
      </c>
      <c r="AH49" s="7">
        <f>SUMIFS(Asylum!$Z:$Z,Asylum!$M:$M,AH$4,Asylum!$Q:$Q,'May Payment'!$H49)</f>
        <v>0</v>
      </c>
      <c r="AI49" s="7">
        <f>SUMIFS(PESports!$Z:$Z,PESports!$M:$M,AI$4,PESports!$Q:$Q,'May Payment'!$H49)</f>
        <v>7412</v>
      </c>
      <c r="AJ49" s="5">
        <f t="shared" si="9"/>
        <v>104294.21677766992</v>
      </c>
      <c r="AK49" s="119"/>
      <c r="AL49" s="364">
        <f t="shared" si="2"/>
        <v>104294.21677766992</v>
      </c>
      <c r="AN49" s="481"/>
      <c r="AO49" s="481" t="s">
        <v>24681</v>
      </c>
      <c r="AP49" s="508"/>
      <c r="AR49" s="383"/>
      <c r="AS49" s="5"/>
      <c r="AU49" s="286"/>
      <c r="AV49" s="5"/>
    </row>
    <row r="50" spans="2:52" x14ac:dyDescent="0.25">
      <c r="B50">
        <v>3023311</v>
      </c>
      <c r="C50">
        <v>3311</v>
      </c>
      <c r="D50" t="s">
        <v>215</v>
      </c>
      <c r="E50" t="s">
        <v>748</v>
      </c>
      <c r="H50" t="s">
        <v>216</v>
      </c>
      <c r="I50" t="s">
        <v>217</v>
      </c>
      <c r="J50" s="7">
        <f>IFERROR(_xlfn.XLOOKUP(H50,'APT 25-26'!D:D,'APT 25-26'!CR:CR),"")</f>
        <v>159919.72921409007</v>
      </c>
      <c r="K50" s="7">
        <f>SUMIFS(NurserySupplement!$Z:$Z,NurserySupplement!$M:$M,K$4,NurserySupplement!$B:$B,B50)</f>
        <v>0</v>
      </c>
      <c r="L50" s="7"/>
      <c r="M50" s="7">
        <f>SUMIFS(HNPlaces!$Z:$Z,HNPlaces!$M:$M,M$4,HNPlaces!$Q:$Q,'May Payment'!$H50)</f>
        <v>0</v>
      </c>
      <c r="N50" s="7">
        <f>SUMIFS(HNPlaces!$Z:$Z,HNPlaces!$M:$M,N$4,HNPlaces!$Q:$Q,'May Payment'!$H50)</f>
        <v>0</v>
      </c>
      <c r="O50" s="7">
        <f>SUMIFS(HNPlaces!$Z:$Z,HNPlaces!$M:$M,O$4,HNPlaces!$Q:$Q,'May Payment'!$H50)</f>
        <v>0</v>
      </c>
      <c r="P50" s="7">
        <f>SUMIFS(HNPlaces!$Z:$Z,HNPlaces!$M:$M,P$4,HNPlaces!$Q:$Q,'May Payment'!$H50)</f>
        <v>0</v>
      </c>
      <c r="Q50" s="7">
        <f>SUMIFS(HNPlaces!$Z:$Z,HNPlaces!$M:$M,Q$4,HNPlaces!$Q:$Q,'May Payment'!$H50)</f>
        <v>0</v>
      </c>
      <c r="R50" s="7">
        <f>SUMIFS(HNPlaces!$Z:$Z,HNPlaces!$M:$M,R$4,HNPlaces!$Q:$Q,'May Payment'!$H50)</f>
        <v>0</v>
      </c>
      <c r="S50" s="7">
        <f>SUMIFS(HNPlaces!$Z:$Z,HNPlaces!$M:$M,S$4,HNPlaces!$Q:$Q,'May Payment'!$H50)</f>
        <v>0</v>
      </c>
      <c r="T50" s="7">
        <f>SUMIFS(HNTopUp!$Z:$Z,HNTopUp!$M:$M,T$4,HNTopUp!B:B,'May Payment'!B50)</f>
        <v>0</v>
      </c>
      <c r="U50" s="7">
        <f>SUMIFS(HNTopUp!$Z:$Z,HNTopUp!$M:$M,U$4,HNTopUp!B:B,'May Payment'!B50)</f>
        <v>4866.4615384615381</v>
      </c>
      <c r="V50" s="7">
        <f>SUMIFS(HNTopUp!$Z:$Z,HNTopUp!$M:$M,V$4,HNTopUp!$B:$B,'May Payment'!$B50)</f>
        <v>0</v>
      </c>
      <c r="W50" s="7">
        <f>SUMIFS(HNTopUp!$Z:$Z,HNTopUp!$M:$M,W$4,HNTopUp!$B:$B,'May Payment'!$B50)</f>
        <v>0</v>
      </c>
      <c r="X50" s="7">
        <f>SUMIFS(HNTopUp!$Z:$Z,HNTopUp!$M:$M,X$4,HNTopUp!$B:$B,'May Payment'!$B50)</f>
        <v>248.23076923076923</v>
      </c>
      <c r="Y50" s="7">
        <f>SUMIFS(HNTopUp!$Z:$Z,HNTopUp!$M:$M,Y$4,HNTopUp!$B:$B,'May Payment'!$B50)</f>
        <v>0</v>
      </c>
      <c r="Z50" s="7">
        <f>SUMIFS(HNTopUp!$Z:$Z,HNTopUp!$M:$M,Z$4,HNTopUp!$B:$B,'May Payment'!$B50)</f>
        <v>0</v>
      </c>
      <c r="AA50" s="7">
        <f>SUMIFS(POST16!$Z:$Z,POST16!$M:$M,AA$4,POST16!$Q:$Q,'May Payment'!$H50)</f>
        <v>0</v>
      </c>
      <c r="AB50" s="7">
        <f>SUMIFS(POST16!$Z:$Z,POST16!$M:$M,AB$4,POST16!$Q:$Q,'May Payment'!$H50)</f>
        <v>0</v>
      </c>
      <c r="AC50" s="7">
        <f>SUMIFS(POST16!$Z:$Z,POST16!$M:$M,AC$4,POST16!$Q:$Q,'May Payment'!$H50)</f>
        <v>0</v>
      </c>
      <c r="AD50" s="7">
        <f>SUMIFS(POST16!$Z:$Z,POST16!$M:$M,AD$4,POST16!$Q:$Q,'May Payment'!$H50)</f>
        <v>0</v>
      </c>
      <c r="AE50" s="7">
        <f>SUMIFS(POST16!$Z:$Z,POST16!$M:$M,AE$4,POST16!$Q:$Q,'May Payment'!$H50)</f>
        <v>0</v>
      </c>
      <c r="AF50" s="7">
        <f>SUMIFS(MISC!$Z:$Z,MISC!$M:$M,AF$4,MISC!$Q:$Q,H50)</f>
        <v>8199.7999999999993</v>
      </c>
      <c r="AG50" s="7">
        <f>SUMIFS(MISC!$Z:$Z,MISC!$M:$M,AG$4,MISC!$Q:$Q,H50)</f>
        <v>0</v>
      </c>
      <c r="AH50" s="7">
        <f>SUMIFS(Asylum!$Z:$Z,Asylum!$M:$M,AH$4,Asylum!$Q:$Q,'May Payment'!$H50)</f>
        <v>0</v>
      </c>
      <c r="AI50" s="7">
        <f>SUMIFS(PESports!$Z:$Z,PESports!$M:$M,AI$4,PESports!$Q:$Q,'May Payment'!$H50)</f>
        <v>8104</v>
      </c>
      <c r="AJ50" s="5">
        <f t="shared" si="9"/>
        <v>181338.22152178237</v>
      </c>
      <c r="AK50" s="119"/>
      <c r="AL50" s="364">
        <f t="shared" si="2"/>
        <v>181338.22152178237</v>
      </c>
      <c r="AN50" s="481"/>
      <c r="AO50" s="481">
        <v>0</v>
      </c>
      <c r="AP50" s="508"/>
      <c r="AR50" s="383"/>
      <c r="AS50" s="5"/>
      <c r="AU50" s="286"/>
      <c r="AV50" s="5"/>
    </row>
    <row r="51" spans="2:52" x14ac:dyDescent="0.25">
      <c r="B51">
        <v>3023312</v>
      </c>
      <c r="C51">
        <v>3312</v>
      </c>
      <c r="D51" t="s">
        <v>181</v>
      </c>
      <c r="E51" t="s">
        <v>748</v>
      </c>
      <c r="H51" t="s">
        <v>182</v>
      </c>
      <c r="I51" t="s">
        <v>183</v>
      </c>
      <c r="J51" s="7">
        <f>IFERROR(_xlfn.XLOOKUP(H51,'APT 25-26'!D:D,'APT 25-26'!CR:CR),"")</f>
        <v>92085.397638081122</v>
      </c>
      <c r="K51" s="7">
        <f>SUMIFS(NurserySupplement!$Z:$Z,NurserySupplement!$M:$M,K$4,NurserySupplement!$B:$B,B51)</f>
        <v>0</v>
      </c>
      <c r="L51" s="7"/>
      <c r="M51" s="7">
        <f>SUMIFS(HNPlaces!$Z:$Z,HNPlaces!$M:$M,M$4,HNPlaces!$Q:$Q,'May Payment'!$H51)</f>
        <v>0</v>
      </c>
      <c r="N51" s="7">
        <f>SUMIFS(HNPlaces!$Z:$Z,HNPlaces!$M:$M,N$4,HNPlaces!$Q:$Q,'May Payment'!$H51)</f>
        <v>0</v>
      </c>
      <c r="O51" s="7">
        <f>SUMIFS(HNPlaces!$Z:$Z,HNPlaces!$M:$M,O$4,HNPlaces!$Q:$Q,'May Payment'!$H51)</f>
        <v>0</v>
      </c>
      <c r="P51" s="7">
        <f>SUMIFS(HNPlaces!$Z:$Z,HNPlaces!$M:$M,P$4,HNPlaces!$Q:$Q,'May Payment'!$H51)</f>
        <v>0</v>
      </c>
      <c r="Q51" s="7">
        <f>SUMIFS(HNPlaces!$Z:$Z,HNPlaces!$M:$M,Q$4,HNPlaces!$Q:$Q,'May Payment'!$H51)</f>
        <v>0</v>
      </c>
      <c r="R51" s="7">
        <f>SUMIFS(HNPlaces!$Z:$Z,HNPlaces!$M:$M,R$4,HNPlaces!$Q:$Q,'May Payment'!$H51)</f>
        <v>0</v>
      </c>
      <c r="S51" s="7">
        <f>SUMIFS(HNPlaces!$Z:$Z,HNPlaces!$M:$M,S$4,HNPlaces!$Q:$Q,'May Payment'!$H51)</f>
        <v>0</v>
      </c>
      <c r="T51" s="7">
        <f>SUMIFS(HNTopUp!$Z:$Z,HNTopUp!$M:$M,T$4,HNTopUp!B:B,'May Payment'!B51)</f>
        <v>0</v>
      </c>
      <c r="U51" s="7">
        <f>SUMIFS(HNTopUp!$Z:$Z,HNTopUp!$M:$M,U$4,HNTopUp!B:B,'May Payment'!B51)</f>
        <v>9753.7820512820508</v>
      </c>
      <c r="V51" s="7">
        <f>SUMIFS(HNTopUp!$Z:$Z,HNTopUp!$M:$M,V$4,HNTopUp!$B:$B,'May Payment'!$B51)</f>
        <v>0</v>
      </c>
      <c r="W51" s="7">
        <f>SUMIFS(HNTopUp!$Z:$Z,HNTopUp!$M:$M,W$4,HNTopUp!$B:$B,'May Payment'!$B51)</f>
        <v>0</v>
      </c>
      <c r="X51" s="7">
        <f>SUMIFS(HNTopUp!$Z:$Z,HNTopUp!$M:$M,X$4,HNTopUp!$B:$B,'May Payment'!$B51)</f>
        <v>0</v>
      </c>
      <c r="Y51" s="7">
        <f>SUMIFS(HNTopUp!$Z:$Z,HNTopUp!$M:$M,Y$4,HNTopUp!$B:$B,'May Payment'!$B51)</f>
        <v>0</v>
      </c>
      <c r="Z51" s="7">
        <f>SUMIFS(HNTopUp!$Z:$Z,HNTopUp!$M:$M,Z$4,HNTopUp!$B:$B,'May Payment'!$B51)</f>
        <v>0</v>
      </c>
      <c r="AA51" s="7">
        <f>SUMIFS(POST16!$Z:$Z,POST16!$M:$M,AA$4,POST16!$Q:$Q,'May Payment'!$H51)</f>
        <v>0</v>
      </c>
      <c r="AB51" s="7">
        <f>SUMIFS(POST16!$Z:$Z,POST16!$M:$M,AB$4,POST16!$Q:$Q,'May Payment'!$H51)</f>
        <v>0</v>
      </c>
      <c r="AC51" s="7">
        <f>SUMIFS(POST16!$Z:$Z,POST16!$M:$M,AC$4,POST16!$Q:$Q,'May Payment'!$H51)</f>
        <v>0</v>
      </c>
      <c r="AD51" s="7">
        <f>SUMIFS(POST16!$Z:$Z,POST16!$M:$M,AD$4,POST16!$Q:$Q,'May Payment'!$H51)</f>
        <v>0</v>
      </c>
      <c r="AE51" s="7">
        <f>SUMIFS(POST16!$Z:$Z,POST16!$M:$M,AE$4,POST16!$Q:$Q,'May Payment'!$H51)</f>
        <v>0</v>
      </c>
      <c r="AF51" s="7">
        <f>SUMIFS(MISC!$Z:$Z,MISC!$M:$M,AF$4,MISC!$Q:$Q,H51)</f>
        <v>0</v>
      </c>
      <c r="AG51" s="7">
        <f>SUMIFS(MISC!$Z:$Z,MISC!$M:$M,AG$4,MISC!$Q:$Q,H51)</f>
        <v>0</v>
      </c>
      <c r="AH51" s="7">
        <f>SUMIFS(Asylum!$Z:$Z,Asylum!$M:$M,AH$4,Asylum!$Q:$Q,'May Payment'!$H51)</f>
        <v>0</v>
      </c>
      <c r="AI51" s="7">
        <f>SUMIFS(PESports!$Z:$Z,PESports!$M:$M,AI$4,PESports!$Q:$Q,'May Payment'!$H51)</f>
        <v>7421</v>
      </c>
      <c r="AJ51" s="5">
        <f t="shared" si="9"/>
        <v>109260.17968936317</v>
      </c>
      <c r="AK51" s="119">
        <f t="shared" si="3"/>
        <v>109259.17968936317</v>
      </c>
      <c r="AL51" s="364">
        <f t="shared" si="2"/>
        <v>1</v>
      </c>
      <c r="AM51" s="5"/>
      <c r="AN51" s="481"/>
      <c r="AO51" s="481">
        <v>111922.03</v>
      </c>
      <c r="AP51" s="508">
        <f t="shared" si="4"/>
        <v>111922.03</v>
      </c>
      <c r="AQ51" s="119">
        <f>IFERROR(IF(AJ51&gt;AO51,AO51,AJ51-1),"")</f>
        <v>109259.17968936317</v>
      </c>
      <c r="AR51" s="49">
        <f>AJ51-AQ51</f>
        <v>1</v>
      </c>
      <c r="AS51" s="481"/>
      <c r="AT51" s="463">
        <f>AQ51+AS51</f>
        <v>109259.17968936317</v>
      </c>
      <c r="AU51" s="49">
        <f>AR51-AS51</f>
        <v>1</v>
      </c>
      <c r="AV51" s="5"/>
      <c r="AY51" s="119"/>
    </row>
    <row r="52" spans="2:52" x14ac:dyDescent="0.25">
      <c r="B52">
        <v>3023313</v>
      </c>
      <c r="C52">
        <v>3313</v>
      </c>
      <c r="D52" t="s">
        <v>247</v>
      </c>
      <c r="E52" t="s">
        <v>748</v>
      </c>
      <c r="H52" t="s">
        <v>248</v>
      </c>
      <c r="I52" t="s">
        <v>249</v>
      </c>
      <c r="J52" s="7">
        <f>IFERROR(_xlfn.XLOOKUP(H52,'APT 25-26'!D:D,'APT 25-26'!CR:CR),"")</f>
        <v>89099.781494739596</v>
      </c>
      <c r="K52" s="7">
        <f>SUMIFS(NurserySupplement!$Z:$Z,NurserySupplement!$M:$M,K$4,NurserySupplement!$B:$B,B52)</f>
        <v>0</v>
      </c>
      <c r="L52" s="7"/>
      <c r="M52" s="7">
        <f>SUMIFS(HNPlaces!$Z:$Z,HNPlaces!$M:$M,M$4,HNPlaces!$Q:$Q,'May Payment'!$H52)</f>
        <v>0</v>
      </c>
      <c r="N52" s="7">
        <f>SUMIFS(HNPlaces!$Z:$Z,HNPlaces!$M:$M,N$4,HNPlaces!$Q:$Q,'May Payment'!$H52)</f>
        <v>0</v>
      </c>
      <c r="O52" s="7">
        <f>SUMIFS(HNPlaces!$Z:$Z,HNPlaces!$M:$M,O$4,HNPlaces!$Q:$Q,'May Payment'!$H52)</f>
        <v>0</v>
      </c>
      <c r="P52" s="7">
        <f>SUMIFS(HNPlaces!$Z:$Z,HNPlaces!$M:$M,P$4,HNPlaces!$Q:$Q,'May Payment'!$H52)</f>
        <v>0</v>
      </c>
      <c r="Q52" s="7">
        <f>SUMIFS(HNPlaces!$Z:$Z,HNPlaces!$M:$M,Q$4,HNPlaces!$Q:$Q,'May Payment'!$H52)</f>
        <v>0</v>
      </c>
      <c r="R52" s="7">
        <f>SUMIFS(HNPlaces!$Z:$Z,HNPlaces!$M:$M,R$4,HNPlaces!$Q:$Q,'May Payment'!$H52)</f>
        <v>0</v>
      </c>
      <c r="S52" s="7">
        <f>SUMIFS(HNPlaces!$Z:$Z,HNPlaces!$M:$M,S$4,HNPlaces!$Q:$Q,'May Payment'!$H52)</f>
        <v>0</v>
      </c>
      <c r="T52" s="7">
        <f>SUMIFS(HNTopUp!$Z:$Z,HNTopUp!$M:$M,T$4,HNTopUp!B:B,'May Payment'!B52)</f>
        <v>0</v>
      </c>
      <c r="U52" s="7">
        <f>SUMIFS(HNTopUp!$Z:$Z,HNTopUp!$M:$M,U$4,HNTopUp!B:B,'May Payment'!B52)</f>
        <v>8596.2692307692305</v>
      </c>
      <c r="V52" s="7">
        <f>SUMIFS(HNTopUp!$Z:$Z,HNTopUp!$M:$M,V$4,HNTopUp!$B:$B,'May Payment'!$B52)</f>
        <v>0</v>
      </c>
      <c r="W52" s="7">
        <f>SUMIFS(HNTopUp!$Z:$Z,HNTopUp!$M:$M,W$4,HNTopUp!$B:$B,'May Payment'!$B52)</f>
        <v>0</v>
      </c>
      <c r="X52" s="7">
        <f>SUMIFS(HNTopUp!$Z:$Z,HNTopUp!$M:$M,X$4,HNTopUp!$B:$B,'May Payment'!$B52)</f>
        <v>0</v>
      </c>
      <c r="Y52" s="7">
        <f>SUMIFS(HNTopUp!$Z:$Z,HNTopUp!$M:$M,Y$4,HNTopUp!$B:$B,'May Payment'!$B52)</f>
        <v>0</v>
      </c>
      <c r="Z52" s="7">
        <f>SUMIFS(HNTopUp!$Z:$Z,HNTopUp!$M:$M,Z$4,HNTopUp!$B:$B,'May Payment'!$B52)</f>
        <v>0</v>
      </c>
      <c r="AA52" s="7">
        <f>SUMIFS(POST16!$Z:$Z,POST16!$M:$M,AA$4,POST16!$Q:$Q,'May Payment'!$H52)</f>
        <v>0</v>
      </c>
      <c r="AB52" s="7">
        <f>SUMIFS(POST16!$Z:$Z,POST16!$M:$M,AB$4,POST16!$Q:$Q,'May Payment'!$H52)</f>
        <v>0</v>
      </c>
      <c r="AC52" s="7">
        <f>SUMIFS(POST16!$Z:$Z,POST16!$M:$M,AC$4,POST16!$Q:$Q,'May Payment'!$H52)</f>
        <v>0</v>
      </c>
      <c r="AD52" s="7">
        <f>SUMIFS(POST16!$Z:$Z,POST16!$M:$M,AD$4,POST16!$Q:$Q,'May Payment'!$H52)</f>
        <v>0</v>
      </c>
      <c r="AE52" s="7">
        <f>SUMIFS(POST16!$Z:$Z,POST16!$M:$M,AE$4,POST16!$Q:$Q,'May Payment'!$H52)</f>
        <v>0</v>
      </c>
      <c r="AF52" s="7">
        <f>SUMIFS(MISC!$Z:$Z,MISC!$M:$M,AF$4,MISC!$Q:$Q,H52)</f>
        <v>0</v>
      </c>
      <c r="AG52" s="7">
        <f>SUMIFS(MISC!$Z:$Z,MISC!$M:$M,AG$4,MISC!$Q:$Q,H52)</f>
        <v>0</v>
      </c>
      <c r="AH52" s="7">
        <f>SUMIFS(Asylum!$Z:$Z,Asylum!$M:$M,AH$4,Asylum!$Q:$Q,'May Payment'!$H52)</f>
        <v>0</v>
      </c>
      <c r="AI52" s="7">
        <f>SUMIFS(PESports!$Z:$Z,PESports!$M:$M,AI$4,PESports!$Q:$Q,'May Payment'!$H52)</f>
        <v>7362</v>
      </c>
      <c r="AJ52" s="5">
        <f t="shared" si="9"/>
        <v>105058.05072550883</v>
      </c>
      <c r="AK52" s="119">
        <f t="shared" si="3"/>
        <v>105057.05072550883</v>
      </c>
      <c r="AL52" s="364">
        <f t="shared" si="2"/>
        <v>1</v>
      </c>
      <c r="AN52" s="481"/>
      <c r="AO52" s="481">
        <v>114461.61000000002</v>
      </c>
      <c r="AP52" s="508">
        <f t="shared" si="4"/>
        <v>114461.61000000002</v>
      </c>
      <c r="AQ52" s="119">
        <f>IFERROR(IF(AJ52&gt;AO52,AO52,AJ52-1),"")</f>
        <v>105057.05072550883</v>
      </c>
      <c r="AR52" s="49">
        <f>AJ52-AQ52</f>
        <v>1</v>
      </c>
      <c r="AS52" s="481"/>
      <c r="AT52" s="463">
        <f>AQ52+AS52</f>
        <v>105057.05072550883</v>
      </c>
      <c r="AU52" s="49">
        <f>AR52-AS52</f>
        <v>1</v>
      </c>
      <c r="AV52" s="5"/>
      <c r="AY52" s="119"/>
    </row>
    <row r="53" spans="2:52" x14ac:dyDescent="0.25">
      <c r="B53">
        <v>3023314</v>
      </c>
      <c r="C53">
        <v>3314</v>
      </c>
      <c r="D53" t="s">
        <v>97</v>
      </c>
      <c r="E53" t="s">
        <v>748</v>
      </c>
      <c r="F53" t="s">
        <v>275</v>
      </c>
      <c r="H53" t="s">
        <v>98</v>
      </c>
      <c r="I53" t="s">
        <v>99</v>
      </c>
      <c r="J53" s="7">
        <f>IFERROR(_xlfn.XLOOKUP(H53,'APT 25-26'!D:D,'APT 25-26'!CR:CR),"")</f>
        <v>91618.662483489199</v>
      </c>
      <c r="K53" s="7">
        <f>SUMIFS(NurserySupplement!$Z:$Z,NurserySupplement!$M:$M,K$4,NurserySupplement!$B:$B,B53)</f>
        <v>0</v>
      </c>
      <c r="L53" s="7"/>
      <c r="M53" s="7">
        <f>SUMIFS(HNPlaces!$Z:$Z,HNPlaces!$M:$M,M$4,HNPlaces!$Q:$Q,'May Payment'!$H53)</f>
        <v>0</v>
      </c>
      <c r="N53" s="7">
        <f>SUMIFS(HNPlaces!$Z:$Z,HNPlaces!$M:$M,N$4,HNPlaces!$Q:$Q,'May Payment'!$H53)</f>
        <v>0</v>
      </c>
      <c r="O53" s="7">
        <f>SUMIFS(HNPlaces!$Z:$Z,HNPlaces!$M:$M,O$4,HNPlaces!$Q:$Q,'May Payment'!$H53)</f>
        <v>0</v>
      </c>
      <c r="P53" s="7">
        <f>SUMIFS(HNPlaces!$Z:$Z,HNPlaces!$M:$M,P$4,HNPlaces!$Q:$Q,'May Payment'!$H53)</f>
        <v>0</v>
      </c>
      <c r="Q53" s="7">
        <f>SUMIFS(HNPlaces!$Z:$Z,HNPlaces!$M:$M,Q$4,HNPlaces!$Q:$Q,'May Payment'!$H53)</f>
        <v>0</v>
      </c>
      <c r="R53" s="7">
        <f>SUMIFS(HNPlaces!$Z:$Z,HNPlaces!$M:$M,R$4,HNPlaces!$Q:$Q,'May Payment'!$H53)</f>
        <v>0</v>
      </c>
      <c r="S53" s="7">
        <f>SUMIFS(HNPlaces!$Z:$Z,HNPlaces!$M:$M,S$4,HNPlaces!$Q:$Q,'May Payment'!$H53)</f>
        <v>0</v>
      </c>
      <c r="T53" s="7">
        <f>SUMIFS(HNTopUp!$Z:$Z,HNTopUp!$M:$M,T$4,HNTopUp!B:B,'May Payment'!B53)</f>
        <v>0</v>
      </c>
      <c r="U53" s="7">
        <f>SUMIFS(HNTopUp!$Z:$Z,HNTopUp!$M:$M,U$4,HNTopUp!B:B,'May Payment'!B53)</f>
        <v>7132.6410256410263</v>
      </c>
      <c r="V53" s="7">
        <f>SUMIFS(HNTopUp!$Z:$Z,HNTopUp!$M:$M,V$4,HNTopUp!$B:$B,'May Payment'!$B53)</f>
        <v>0</v>
      </c>
      <c r="W53" s="7">
        <f>SUMIFS(HNTopUp!$Z:$Z,HNTopUp!$M:$M,W$4,HNTopUp!$B:$B,'May Payment'!$B53)</f>
        <v>0</v>
      </c>
      <c r="X53" s="7">
        <f>SUMIFS(HNTopUp!$Z:$Z,HNTopUp!$M:$M,X$4,HNTopUp!$B:$B,'May Payment'!$B53)</f>
        <v>0</v>
      </c>
      <c r="Y53" s="7">
        <f>SUMIFS(HNTopUp!$Z:$Z,HNTopUp!$M:$M,Y$4,HNTopUp!$B:$B,'May Payment'!$B53)</f>
        <v>0</v>
      </c>
      <c r="Z53" s="7">
        <f>SUMIFS(HNTopUp!$Z:$Z,HNTopUp!$M:$M,Z$4,HNTopUp!$B:$B,'May Payment'!$B53)</f>
        <v>0</v>
      </c>
      <c r="AA53" s="7">
        <f>SUMIFS(POST16!$Z:$Z,POST16!$M:$M,AA$4,POST16!$Q:$Q,'May Payment'!$H53)</f>
        <v>0</v>
      </c>
      <c r="AB53" s="7">
        <f>SUMIFS(POST16!$Z:$Z,POST16!$M:$M,AB$4,POST16!$Q:$Q,'May Payment'!$H53)</f>
        <v>0</v>
      </c>
      <c r="AC53" s="7">
        <f>SUMIFS(POST16!$Z:$Z,POST16!$M:$M,AC$4,POST16!$Q:$Q,'May Payment'!$H53)</f>
        <v>0</v>
      </c>
      <c r="AD53" s="7">
        <f>SUMIFS(POST16!$Z:$Z,POST16!$M:$M,AD$4,POST16!$Q:$Q,'May Payment'!$H53)</f>
        <v>0</v>
      </c>
      <c r="AE53" s="7">
        <f>SUMIFS(POST16!$Z:$Z,POST16!$M:$M,AE$4,POST16!$Q:$Q,'May Payment'!$H53)</f>
        <v>0</v>
      </c>
      <c r="AF53" s="7">
        <f>SUMIFS(MISC!$Z:$Z,MISC!$M:$M,AF$4,MISC!$Q:$Q,H53)</f>
        <v>0</v>
      </c>
      <c r="AG53" s="7">
        <f>SUMIFS(MISC!$Z:$Z,MISC!$M:$M,AG$4,MISC!$Q:$Q,H53)</f>
        <v>0</v>
      </c>
      <c r="AH53" s="7">
        <f>SUMIFS(Asylum!$Z:$Z,Asylum!$M:$M,AH$4,Asylum!$Q:$Q,'May Payment'!$H53)</f>
        <v>0</v>
      </c>
      <c r="AI53" s="7">
        <f>SUMIFS(PESports!$Z:$Z,PESports!$M:$M,AI$4,PESports!$Q:$Q,'May Payment'!$H53)</f>
        <v>7421</v>
      </c>
      <c r="AJ53" s="5">
        <f t="shared" si="9"/>
        <v>106172.30350913023</v>
      </c>
      <c r="AK53" s="119"/>
      <c r="AL53" s="364">
        <f t="shared" si="2"/>
        <v>106172.30350913023</v>
      </c>
      <c r="AN53" s="481"/>
      <c r="AO53" s="481">
        <v>0</v>
      </c>
      <c r="AP53" s="508"/>
      <c r="AR53" s="383"/>
      <c r="AS53" s="5"/>
      <c r="AU53" s="286"/>
      <c r="AV53" s="5"/>
    </row>
    <row r="54" spans="2:52" x14ac:dyDescent="0.25">
      <c r="B54">
        <v>3023315</v>
      </c>
      <c r="C54">
        <v>3315</v>
      </c>
      <c r="D54" t="s">
        <v>229</v>
      </c>
      <c r="H54" t="s">
        <v>230</v>
      </c>
      <c r="I54" t="s">
        <v>231</v>
      </c>
      <c r="J54" s="7">
        <f>IFERROR(_xlfn.XLOOKUP(H54,'APT 25-26'!D:D,'APT 25-26'!CR:CR),"")</f>
        <v>85331.676533136968</v>
      </c>
      <c r="K54" s="7">
        <f>SUMIFS(NurserySupplement!$Z:$Z,NurserySupplement!$M:$M,K$4,NurserySupplement!$B:$B,B54)</f>
        <v>0</v>
      </c>
      <c r="L54" s="7"/>
      <c r="M54" s="7">
        <f>SUMIFS(HNPlaces!$Z:$Z,HNPlaces!$M:$M,M$4,HNPlaces!$Q:$Q,'May Payment'!$H54)</f>
        <v>0</v>
      </c>
      <c r="N54" s="7">
        <f>SUMIFS(HNPlaces!$Z:$Z,HNPlaces!$M:$M,N$4,HNPlaces!$Q:$Q,'May Payment'!$H54)</f>
        <v>0</v>
      </c>
      <c r="O54" s="7">
        <f>SUMIFS(HNPlaces!$Z:$Z,HNPlaces!$M:$M,O$4,HNPlaces!$Q:$Q,'May Payment'!$H54)</f>
        <v>0</v>
      </c>
      <c r="P54" s="7">
        <f>SUMIFS(HNPlaces!$Z:$Z,HNPlaces!$M:$M,P$4,HNPlaces!$Q:$Q,'May Payment'!$H54)</f>
        <v>0</v>
      </c>
      <c r="Q54" s="7">
        <f>SUMIFS(HNPlaces!$Z:$Z,HNPlaces!$M:$M,Q$4,HNPlaces!$Q:$Q,'May Payment'!$H54)</f>
        <v>0</v>
      </c>
      <c r="R54" s="7">
        <f>SUMIFS(HNPlaces!$Z:$Z,HNPlaces!$M:$M,R$4,HNPlaces!$Q:$Q,'May Payment'!$H54)</f>
        <v>0</v>
      </c>
      <c r="S54" s="7">
        <f>SUMIFS(HNPlaces!$Z:$Z,HNPlaces!$M:$M,S$4,HNPlaces!$Q:$Q,'May Payment'!$H54)</f>
        <v>0</v>
      </c>
      <c r="T54" s="7">
        <f>SUMIFS(HNTopUp!$Z:$Z,HNTopUp!$M:$M,T$4,HNTopUp!B:B,'May Payment'!B54)</f>
        <v>0</v>
      </c>
      <c r="U54" s="7">
        <f>SUMIFS(HNTopUp!$Z:$Z,HNTopUp!$M:$M,U$4,HNTopUp!B:B,'May Payment'!B54)</f>
        <v>1864.1538461538462</v>
      </c>
      <c r="V54" s="7">
        <f>SUMIFS(HNTopUp!$Z:$Z,HNTopUp!$M:$M,V$4,HNTopUp!$B:$B,'May Payment'!$B54)</f>
        <v>0</v>
      </c>
      <c r="W54" s="7">
        <f>SUMIFS(HNTopUp!$Z:$Z,HNTopUp!$M:$M,W$4,HNTopUp!$B:$B,'May Payment'!$B54)</f>
        <v>0</v>
      </c>
      <c r="X54" s="7">
        <f>SUMIFS(HNTopUp!$Z:$Z,HNTopUp!$M:$M,X$4,HNTopUp!$B:$B,'May Payment'!$B54)</f>
        <v>0</v>
      </c>
      <c r="Y54" s="7">
        <f>SUMIFS(HNTopUp!$Z:$Z,HNTopUp!$M:$M,Y$4,HNTopUp!$B:$B,'May Payment'!$B54)</f>
        <v>0</v>
      </c>
      <c r="Z54" s="7">
        <f>SUMIFS(HNTopUp!$Z:$Z,HNTopUp!$M:$M,Z$4,HNTopUp!$B:$B,'May Payment'!$B54)</f>
        <v>0</v>
      </c>
      <c r="AA54" s="7">
        <f>SUMIFS(POST16!$Z:$Z,POST16!$M:$M,AA$4,POST16!$Q:$Q,'May Payment'!$H54)</f>
        <v>0</v>
      </c>
      <c r="AB54" s="7">
        <f>SUMIFS(POST16!$Z:$Z,POST16!$M:$M,AB$4,POST16!$Q:$Q,'May Payment'!$H54)</f>
        <v>0</v>
      </c>
      <c r="AC54" s="7">
        <f>SUMIFS(POST16!$Z:$Z,POST16!$M:$M,AC$4,POST16!$Q:$Q,'May Payment'!$H54)</f>
        <v>0</v>
      </c>
      <c r="AD54" s="7">
        <f>SUMIFS(POST16!$Z:$Z,POST16!$M:$M,AD$4,POST16!$Q:$Q,'May Payment'!$H54)</f>
        <v>0</v>
      </c>
      <c r="AE54" s="7">
        <f>SUMIFS(POST16!$Z:$Z,POST16!$M:$M,AE$4,POST16!$Q:$Q,'May Payment'!$H54)</f>
        <v>0</v>
      </c>
      <c r="AF54" s="7">
        <f>SUMIFS(MISC!$Z:$Z,MISC!$M:$M,AF$4,MISC!$Q:$Q,H54)</f>
        <v>0</v>
      </c>
      <c r="AG54" s="7">
        <f>SUMIFS(MISC!$Z:$Z,MISC!$M:$M,AG$4,MISC!$Q:$Q,H54)</f>
        <v>0</v>
      </c>
      <c r="AH54" s="7">
        <f>SUMIFS(Asylum!$Z:$Z,Asylum!$M:$M,AH$4,Asylum!$Q:$Q,'May Payment'!$H54)</f>
        <v>0</v>
      </c>
      <c r="AI54" s="7">
        <f>SUMIFS(PESports!$Z:$Z,PESports!$M:$M,AI$4,PESports!$Q:$Q,'May Payment'!$H54)</f>
        <v>7404</v>
      </c>
      <c r="AJ54" s="5">
        <f t="shared" si="9"/>
        <v>94599.830379290812</v>
      </c>
      <c r="AK54" s="119"/>
      <c r="AL54" s="364">
        <f t="shared" si="2"/>
        <v>94599.830379290812</v>
      </c>
      <c r="AN54" s="481"/>
      <c r="AO54" s="481" t="s">
        <v>24681</v>
      </c>
      <c r="AP54" s="508"/>
      <c r="AR54" s="383"/>
      <c r="AS54" s="5"/>
      <c r="AU54" s="286"/>
      <c r="AV54" s="5"/>
    </row>
    <row r="55" spans="2:52" x14ac:dyDescent="0.25">
      <c r="B55">
        <v>3023316</v>
      </c>
      <c r="C55">
        <v>3316</v>
      </c>
      <c r="D55" t="s">
        <v>157</v>
      </c>
      <c r="E55" t="s">
        <v>748</v>
      </c>
      <c r="H55" t="s">
        <v>158</v>
      </c>
      <c r="I55" t="s">
        <v>159</v>
      </c>
      <c r="J55" s="7">
        <f>IFERROR(_xlfn.XLOOKUP(H55,'APT 25-26'!D:D,'APT 25-26'!CR:CR),"")</f>
        <v>89192.260774573762</v>
      </c>
      <c r="K55" s="7">
        <f>SUMIFS(NurserySupplement!$Z:$Z,NurserySupplement!$M:$M,K$4,NurserySupplement!$B:$B,B55)</f>
        <v>0</v>
      </c>
      <c r="L55" s="7"/>
      <c r="M55" s="7">
        <f>SUMIFS(HNPlaces!$Z:$Z,HNPlaces!$M:$M,M$4,HNPlaces!$Q:$Q,'May Payment'!$H55)</f>
        <v>0</v>
      </c>
      <c r="N55" s="7">
        <f>SUMIFS(HNPlaces!$Z:$Z,HNPlaces!$M:$M,N$4,HNPlaces!$Q:$Q,'May Payment'!$H55)</f>
        <v>0</v>
      </c>
      <c r="O55" s="7">
        <f>SUMIFS(HNPlaces!$Z:$Z,HNPlaces!$M:$M,O$4,HNPlaces!$Q:$Q,'May Payment'!$H55)</f>
        <v>0</v>
      </c>
      <c r="P55" s="7">
        <f>SUMIFS(HNPlaces!$Z:$Z,HNPlaces!$M:$M,P$4,HNPlaces!$Q:$Q,'May Payment'!$H55)</f>
        <v>0</v>
      </c>
      <c r="Q55" s="7">
        <f>SUMIFS(HNPlaces!$Z:$Z,HNPlaces!$M:$M,Q$4,HNPlaces!$Q:$Q,'May Payment'!$H55)</f>
        <v>0</v>
      </c>
      <c r="R55" s="7">
        <f>SUMIFS(HNPlaces!$Z:$Z,HNPlaces!$M:$M,R$4,HNPlaces!$Q:$Q,'May Payment'!$H55)</f>
        <v>0</v>
      </c>
      <c r="S55" s="7">
        <f>SUMIFS(HNPlaces!$Z:$Z,HNPlaces!$M:$M,S$4,HNPlaces!$Q:$Q,'May Payment'!$H55)</f>
        <v>0</v>
      </c>
      <c r="T55" s="7">
        <f>SUMIFS(HNTopUp!$Z:$Z,HNTopUp!$M:$M,T$4,HNTopUp!B:B,'May Payment'!B55)</f>
        <v>0</v>
      </c>
      <c r="U55" s="7">
        <f>SUMIFS(HNTopUp!$Z:$Z,HNTopUp!$M:$M,U$4,HNTopUp!B:B,'May Payment'!B55)</f>
        <v>5762.7692307692305</v>
      </c>
      <c r="V55" s="7">
        <f>SUMIFS(HNTopUp!$Z:$Z,HNTopUp!$M:$M,V$4,HNTopUp!$B:$B,'May Payment'!$B55)</f>
        <v>0</v>
      </c>
      <c r="W55" s="7">
        <f>SUMIFS(HNTopUp!$Z:$Z,HNTopUp!$M:$M,W$4,HNTopUp!$B:$B,'May Payment'!$B55)</f>
        <v>0</v>
      </c>
      <c r="X55" s="7">
        <f>SUMIFS(HNTopUp!$Z:$Z,HNTopUp!$M:$M,X$4,HNTopUp!$B:$B,'May Payment'!$B55)</f>
        <v>0</v>
      </c>
      <c r="Y55" s="7">
        <f>SUMIFS(HNTopUp!$Z:$Z,HNTopUp!$M:$M,Y$4,HNTopUp!$B:$B,'May Payment'!$B55)</f>
        <v>0</v>
      </c>
      <c r="Z55" s="7">
        <f>SUMIFS(HNTopUp!$Z:$Z,HNTopUp!$M:$M,Z$4,HNTopUp!$B:$B,'May Payment'!$B55)</f>
        <v>0</v>
      </c>
      <c r="AA55" s="7">
        <f>SUMIFS(POST16!$Z:$Z,POST16!$M:$M,AA$4,POST16!$Q:$Q,'May Payment'!$H55)</f>
        <v>0</v>
      </c>
      <c r="AB55" s="7">
        <f>SUMIFS(POST16!$Z:$Z,POST16!$M:$M,AB$4,POST16!$Q:$Q,'May Payment'!$H55)</f>
        <v>0</v>
      </c>
      <c r="AC55" s="7">
        <f>SUMIFS(POST16!$Z:$Z,POST16!$M:$M,AC$4,POST16!$Q:$Q,'May Payment'!$H55)</f>
        <v>0</v>
      </c>
      <c r="AD55" s="7">
        <f>SUMIFS(POST16!$Z:$Z,POST16!$M:$M,AD$4,POST16!$Q:$Q,'May Payment'!$H55)</f>
        <v>0</v>
      </c>
      <c r="AE55" s="7">
        <f>SUMIFS(POST16!$Z:$Z,POST16!$M:$M,AE$4,POST16!$Q:$Q,'May Payment'!$H55)</f>
        <v>0</v>
      </c>
      <c r="AF55" s="7">
        <f>SUMIFS(MISC!$Z:$Z,MISC!$M:$M,AF$4,MISC!$Q:$Q,H55)</f>
        <v>0</v>
      </c>
      <c r="AG55" s="7">
        <f>SUMIFS(MISC!$Z:$Z,MISC!$M:$M,AG$4,MISC!$Q:$Q,H55)</f>
        <v>0</v>
      </c>
      <c r="AH55" s="7">
        <f>SUMIFS(Asylum!$Z:$Z,Asylum!$M:$M,AH$4,Asylum!$Q:$Q,'May Payment'!$H55)</f>
        <v>0</v>
      </c>
      <c r="AI55" s="7">
        <f>SUMIFS(PESports!$Z:$Z,PESports!$M:$M,AI$4,PESports!$Q:$Q,'May Payment'!$H55)</f>
        <v>7408</v>
      </c>
      <c r="AJ55" s="5">
        <f t="shared" si="9"/>
        <v>102363.030005343</v>
      </c>
      <c r="AK55" s="119">
        <f t="shared" si="3"/>
        <v>99874.529999999984</v>
      </c>
      <c r="AL55" s="364">
        <f t="shared" si="2"/>
        <v>2488.5000053430122</v>
      </c>
      <c r="AM55" s="119"/>
      <c r="AN55" s="481"/>
      <c r="AO55" s="481">
        <v>99874.529999999984</v>
      </c>
      <c r="AP55" s="508">
        <f t="shared" si="4"/>
        <v>99874.529999999984</v>
      </c>
      <c r="AQ55" s="119">
        <f t="shared" ref="AQ55:AQ65" si="10">IFERROR(IF(AJ55&gt;AO55,AO55,AJ55-1),"")</f>
        <v>99874.529999999984</v>
      </c>
      <c r="AR55" s="49">
        <f t="shared" ref="AR55:AR65" si="11">AJ55-AQ55</f>
        <v>2488.5000053430122</v>
      </c>
      <c r="AS55" s="481"/>
      <c r="AT55" s="463">
        <f t="shared" ref="AT55:AT65" si="12">AQ55+AS55</f>
        <v>99874.529999999984</v>
      </c>
      <c r="AU55" s="49">
        <f t="shared" ref="AU55:AU65" si="13">AR55-AS55</f>
        <v>2488.5000053430122</v>
      </c>
      <c r="AV55" s="5"/>
      <c r="AZ55" s="481"/>
    </row>
    <row r="56" spans="2:52" x14ac:dyDescent="0.25">
      <c r="B56">
        <v>3023317</v>
      </c>
      <c r="C56">
        <v>3317</v>
      </c>
      <c r="D56" t="s">
        <v>133</v>
      </c>
      <c r="E56" t="s">
        <v>748</v>
      </c>
      <c r="H56" t="s">
        <v>134</v>
      </c>
      <c r="I56" t="s">
        <v>135</v>
      </c>
      <c r="J56" s="7">
        <f>IFERROR(_xlfn.XLOOKUP(H56,'APT 25-26'!D:D,'APT 25-26'!CR:CR),"")</f>
        <v>92193.447196396563</v>
      </c>
      <c r="K56" s="7">
        <f>SUMIFS(NurserySupplement!$Z:$Z,NurserySupplement!$M:$M,K$4,NurserySupplement!$B:$B,B56)</f>
        <v>0</v>
      </c>
      <c r="L56" s="7"/>
      <c r="M56" s="7">
        <f>SUMIFS(HNPlaces!$Z:$Z,HNPlaces!$M:$M,M$4,HNPlaces!$Q:$Q,'May Payment'!$H56)</f>
        <v>0</v>
      </c>
      <c r="N56" s="7">
        <f>SUMIFS(HNPlaces!$Z:$Z,HNPlaces!$M:$M,N$4,HNPlaces!$Q:$Q,'May Payment'!$H56)</f>
        <v>0</v>
      </c>
      <c r="O56" s="7">
        <f>SUMIFS(HNPlaces!$Z:$Z,HNPlaces!$M:$M,O$4,HNPlaces!$Q:$Q,'May Payment'!$H56)</f>
        <v>0</v>
      </c>
      <c r="P56" s="7">
        <f>SUMIFS(HNPlaces!$Z:$Z,HNPlaces!$M:$M,P$4,HNPlaces!$Q:$Q,'May Payment'!$H56)</f>
        <v>0</v>
      </c>
      <c r="Q56" s="7">
        <f>SUMIFS(HNPlaces!$Z:$Z,HNPlaces!$M:$M,Q$4,HNPlaces!$Q:$Q,'May Payment'!$H56)</f>
        <v>0</v>
      </c>
      <c r="R56" s="7">
        <f>SUMIFS(HNPlaces!$Z:$Z,HNPlaces!$M:$M,R$4,HNPlaces!$Q:$Q,'May Payment'!$H56)</f>
        <v>0</v>
      </c>
      <c r="S56" s="7">
        <f>SUMIFS(HNPlaces!$Z:$Z,HNPlaces!$M:$M,S$4,HNPlaces!$Q:$Q,'May Payment'!$H56)</f>
        <v>0</v>
      </c>
      <c r="T56" s="7">
        <f>SUMIFS(HNTopUp!$Z:$Z,HNTopUp!$M:$M,T$4,HNTopUp!B:B,'May Payment'!B56)</f>
        <v>0</v>
      </c>
      <c r="U56" s="7">
        <f>SUMIFS(HNTopUp!$Z:$Z,HNTopUp!$M:$M,U$4,HNTopUp!B:B,'May Payment'!B56)</f>
        <v>13248.025641025642</v>
      </c>
      <c r="V56" s="7">
        <f>SUMIFS(HNTopUp!$Z:$Z,HNTopUp!$M:$M,V$4,HNTopUp!$B:$B,'May Payment'!$B56)</f>
        <v>0</v>
      </c>
      <c r="W56" s="7">
        <f>SUMIFS(HNTopUp!$Z:$Z,HNTopUp!$M:$M,W$4,HNTopUp!$B:$B,'May Payment'!$B56)</f>
        <v>0</v>
      </c>
      <c r="X56" s="7">
        <f>SUMIFS(HNTopUp!$Z:$Z,HNTopUp!$M:$M,X$4,HNTopUp!$B:$B,'May Payment'!$B56)</f>
        <v>88.230769230769226</v>
      </c>
      <c r="Y56" s="7">
        <f>SUMIFS(HNTopUp!$Z:$Z,HNTopUp!$M:$M,Y$4,HNTopUp!$B:$B,'May Payment'!$B56)</f>
        <v>0</v>
      </c>
      <c r="Z56" s="7">
        <f>SUMIFS(HNTopUp!$Z:$Z,HNTopUp!$M:$M,Z$4,HNTopUp!$B:$B,'May Payment'!$B56)</f>
        <v>0</v>
      </c>
      <c r="AA56" s="7">
        <f>SUMIFS(POST16!$Z:$Z,POST16!$M:$M,AA$4,POST16!$Q:$Q,'May Payment'!$H56)</f>
        <v>0</v>
      </c>
      <c r="AB56" s="7">
        <f>SUMIFS(POST16!$Z:$Z,POST16!$M:$M,AB$4,POST16!$Q:$Q,'May Payment'!$H56)</f>
        <v>0</v>
      </c>
      <c r="AC56" s="7">
        <f>SUMIFS(POST16!$Z:$Z,POST16!$M:$M,AC$4,POST16!$Q:$Q,'May Payment'!$H56)</f>
        <v>0</v>
      </c>
      <c r="AD56" s="7">
        <f>SUMIFS(POST16!$Z:$Z,POST16!$M:$M,AD$4,POST16!$Q:$Q,'May Payment'!$H56)</f>
        <v>0</v>
      </c>
      <c r="AE56" s="7">
        <f>SUMIFS(POST16!$Z:$Z,POST16!$M:$M,AE$4,POST16!$Q:$Q,'May Payment'!$H56)</f>
        <v>0</v>
      </c>
      <c r="AF56" s="7">
        <f>SUMIFS(MISC!$Z:$Z,MISC!$M:$M,AF$4,MISC!$Q:$Q,H56)</f>
        <v>0</v>
      </c>
      <c r="AG56" s="7">
        <f>SUMIFS(MISC!$Z:$Z,MISC!$M:$M,AG$4,MISC!$Q:$Q,H56)</f>
        <v>0</v>
      </c>
      <c r="AH56" s="7">
        <f>SUMIFS(Asylum!$Z:$Z,Asylum!$M:$M,AH$4,Asylum!$Q:$Q,'May Payment'!$H56)</f>
        <v>0</v>
      </c>
      <c r="AI56" s="7">
        <f>SUMIFS(PESports!$Z:$Z,PESports!$M:$M,AI$4,PESports!$Q:$Q,'May Payment'!$H56)</f>
        <v>7412</v>
      </c>
      <c r="AJ56" s="5">
        <f t="shared" si="9"/>
        <v>112941.70360665297</v>
      </c>
      <c r="AK56" s="119">
        <f t="shared" si="3"/>
        <v>112940.70360665297</v>
      </c>
      <c r="AL56" s="364">
        <f t="shared" si="2"/>
        <v>1</v>
      </c>
      <c r="AN56" s="481"/>
      <c r="AO56" s="481">
        <v>118691.64</v>
      </c>
      <c r="AP56" s="508">
        <f t="shared" si="4"/>
        <v>118691.64</v>
      </c>
      <c r="AQ56" s="119">
        <f t="shared" si="10"/>
        <v>112940.70360665297</v>
      </c>
      <c r="AR56" s="49">
        <f t="shared" si="11"/>
        <v>1</v>
      </c>
      <c r="AS56" s="481"/>
      <c r="AT56" s="463">
        <f t="shared" si="12"/>
        <v>112940.70360665297</v>
      </c>
      <c r="AU56" s="49">
        <f t="shared" si="13"/>
        <v>1</v>
      </c>
      <c r="AV56" s="5"/>
      <c r="AY56" s="119"/>
    </row>
    <row r="57" spans="2:52" x14ac:dyDescent="0.25">
      <c r="B57">
        <v>3023500</v>
      </c>
      <c r="C57">
        <v>3500</v>
      </c>
      <c r="D57" t="s">
        <v>124</v>
      </c>
      <c r="E57" t="s">
        <v>748</v>
      </c>
      <c r="H57" t="s">
        <v>125</v>
      </c>
      <c r="I57" t="s">
        <v>126</v>
      </c>
      <c r="J57" s="7">
        <f>IFERROR(_xlfn.XLOOKUP(H57,'APT 25-26'!D:D,'APT 25-26'!CR:CR),"")</f>
        <v>76385.349984805303</v>
      </c>
      <c r="K57" s="7">
        <f>SUMIFS(NurserySupplement!$Z:$Z,NurserySupplement!$M:$M,K$4,NurserySupplement!$B:$B,B57)</f>
        <v>0</v>
      </c>
      <c r="L57" s="7"/>
      <c r="M57" s="7">
        <f>SUMIFS(HNPlaces!$Z:$Z,HNPlaces!$M:$M,M$4,HNPlaces!$Q:$Q,'May Payment'!$H57)</f>
        <v>0</v>
      </c>
      <c r="N57" s="7">
        <f>SUMIFS(HNPlaces!$Z:$Z,HNPlaces!$M:$M,N$4,HNPlaces!$Q:$Q,'May Payment'!$H57)</f>
        <v>0</v>
      </c>
      <c r="O57" s="7">
        <f>SUMIFS(HNPlaces!$Z:$Z,HNPlaces!$M:$M,O$4,HNPlaces!$Q:$Q,'May Payment'!$H57)</f>
        <v>0</v>
      </c>
      <c r="P57" s="7">
        <f>SUMIFS(HNPlaces!$Z:$Z,HNPlaces!$M:$M,P$4,HNPlaces!$Q:$Q,'May Payment'!$H57)</f>
        <v>0</v>
      </c>
      <c r="Q57" s="7">
        <f>SUMIFS(HNPlaces!$Z:$Z,HNPlaces!$M:$M,Q$4,HNPlaces!$Q:$Q,'May Payment'!$H57)</f>
        <v>0</v>
      </c>
      <c r="R57" s="7">
        <f>SUMIFS(HNPlaces!$Z:$Z,HNPlaces!$M:$M,R$4,HNPlaces!$Q:$Q,'May Payment'!$H57)</f>
        <v>0</v>
      </c>
      <c r="S57" s="7">
        <f>SUMIFS(HNPlaces!$Z:$Z,HNPlaces!$M:$M,S$4,HNPlaces!$Q:$Q,'May Payment'!$H57)</f>
        <v>0</v>
      </c>
      <c r="T57" s="7">
        <f>SUMIFS(HNTopUp!$Z:$Z,HNTopUp!$M:$M,T$4,HNTopUp!B:B,'May Payment'!B57)</f>
        <v>0</v>
      </c>
      <c r="U57" s="7">
        <f>SUMIFS(HNTopUp!$Z:$Z,HNTopUp!$M:$M,U$4,HNTopUp!B:B,'May Payment'!B57)</f>
        <v>7702.5776923076919</v>
      </c>
      <c r="V57" s="7">
        <f>SUMIFS(HNTopUp!$Z:$Z,HNTopUp!$M:$M,V$4,HNTopUp!$B:$B,'May Payment'!$B57)</f>
        <v>0</v>
      </c>
      <c r="W57" s="7">
        <f>SUMIFS(HNTopUp!$Z:$Z,HNTopUp!$M:$M,W$4,HNTopUp!$B:$B,'May Payment'!$B57)</f>
        <v>0</v>
      </c>
      <c r="X57" s="7">
        <f>SUMIFS(HNTopUp!$Z:$Z,HNTopUp!$M:$M,X$4,HNTopUp!$B:$B,'May Payment'!$B57)</f>
        <v>0</v>
      </c>
      <c r="Y57" s="7">
        <f>SUMIFS(HNTopUp!$Z:$Z,HNTopUp!$M:$M,Y$4,HNTopUp!$B:$B,'May Payment'!$B57)</f>
        <v>0</v>
      </c>
      <c r="Z57" s="7">
        <f>SUMIFS(HNTopUp!$Z:$Z,HNTopUp!$M:$M,Z$4,HNTopUp!$B:$B,'May Payment'!$B57)</f>
        <v>0</v>
      </c>
      <c r="AA57" s="7">
        <f>SUMIFS(POST16!$Z:$Z,POST16!$M:$M,AA$4,POST16!$Q:$Q,'May Payment'!$H57)</f>
        <v>0</v>
      </c>
      <c r="AB57" s="7">
        <f>SUMIFS(POST16!$Z:$Z,POST16!$M:$M,AB$4,POST16!$Q:$Q,'May Payment'!$H57)</f>
        <v>0</v>
      </c>
      <c r="AC57" s="7">
        <f>SUMIFS(POST16!$Z:$Z,POST16!$M:$M,AC$4,POST16!$Q:$Q,'May Payment'!$H57)</f>
        <v>0</v>
      </c>
      <c r="AD57" s="7">
        <f>SUMIFS(POST16!$Z:$Z,POST16!$M:$M,AD$4,POST16!$Q:$Q,'May Payment'!$H57)</f>
        <v>0</v>
      </c>
      <c r="AE57" s="7">
        <f>SUMIFS(POST16!$Z:$Z,POST16!$M:$M,AE$4,POST16!$Q:$Q,'May Payment'!$H57)</f>
        <v>0</v>
      </c>
      <c r="AF57" s="7">
        <f>SUMIFS(MISC!$Z:$Z,MISC!$M:$M,AF$4,MISC!$Q:$Q,H57)</f>
        <v>0</v>
      </c>
      <c r="AG57" s="7">
        <f>SUMIFS(MISC!$Z:$Z,MISC!$M:$M,AG$4,MISC!$Q:$Q,H57)</f>
        <v>0</v>
      </c>
      <c r="AH57" s="7">
        <f>SUMIFS(Asylum!$Z:$Z,Asylum!$M:$M,AH$4,Asylum!$Q:$Q,'May Payment'!$H57)</f>
        <v>9923.3799999999992</v>
      </c>
      <c r="AI57" s="7">
        <f>SUMIFS(PESports!$Z:$Z,PESports!$M:$M,AI$4,PESports!$Q:$Q,'May Payment'!$H57)</f>
        <v>7100</v>
      </c>
      <c r="AJ57" s="5">
        <f t="shared" si="9"/>
        <v>101111.307677113</v>
      </c>
      <c r="AK57" s="119">
        <f t="shared" si="3"/>
        <v>47212.830000000045</v>
      </c>
      <c r="AL57" s="364">
        <f t="shared" si="2"/>
        <v>53898.477677112955</v>
      </c>
      <c r="AM57" s="119"/>
      <c r="AN57" s="481">
        <f>IFERROR(_xlfn.XLOOKUP(B57,'Monthly Payroll Deductions'!B:B,'Monthly Payroll Deductions'!L:L),"0")</f>
        <v>-17413.979999999952</v>
      </c>
      <c r="AO57" s="481">
        <v>64626.81</v>
      </c>
      <c r="AP57" s="508">
        <f t="shared" si="4"/>
        <v>47212.830000000045</v>
      </c>
      <c r="AQ57" s="119">
        <f t="shared" si="10"/>
        <v>64626.81</v>
      </c>
      <c r="AR57" s="49">
        <f t="shared" si="11"/>
        <v>36484.497677113002</v>
      </c>
      <c r="AS57" s="481">
        <f>IF(AR57&gt;AN57,AN57,AR57-1)</f>
        <v>-17413.979999999952</v>
      </c>
      <c r="AT57" s="463">
        <f t="shared" si="12"/>
        <v>47212.830000000045</v>
      </c>
      <c r="AU57" s="49">
        <f t="shared" si="13"/>
        <v>53898.477677112955</v>
      </c>
      <c r="AV57" s="5"/>
      <c r="AZ57" s="481">
        <f>AS57</f>
        <v>-17413.979999999952</v>
      </c>
    </row>
    <row r="58" spans="2:52" x14ac:dyDescent="0.25">
      <c r="B58">
        <v>3023501</v>
      </c>
      <c r="C58">
        <v>3501</v>
      </c>
      <c r="D58" t="s">
        <v>121</v>
      </c>
      <c r="E58" t="s">
        <v>748</v>
      </c>
      <c r="H58" t="s">
        <v>122</v>
      </c>
      <c r="I58" t="s">
        <v>123</v>
      </c>
      <c r="J58" s="7">
        <f>IFERROR(_xlfn.XLOOKUP(H58,'APT 25-26'!D:D,'APT 25-26'!CR:CR),"")</f>
        <v>85905.929217619996</v>
      </c>
      <c r="K58" s="7">
        <f>SUMIFS(NurserySupplement!$Z:$Z,NurserySupplement!$M:$M,K$4,NurserySupplement!$B:$B,B58)</f>
        <v>0</v>
      </c>
      <c r="L58" s="7"/>
      <c r="M58" s="7">
        <f>SUMIFS(HNPlaces!$Z:$Z,HNPlaces!$M:$M,M$4,HNPlaces!$Q:$Q,'May Payment'!$H58)</f>
        <v>0</v>
      </c>
      <c r="N58" s="7">
        <f>SUMIFS(HNPlaces!$Z:$Z,HNPlaces!$M:$M,N$4,HNPlaces!$Q:$Q,'May Payment'!$H58)</f>
        <v>0</v>
      </c>
      <c r="O58" s="7">
        <f>SUMIFS(HNPlaces!$Z:$Z,HNPlaces!$M:$M,O$4,HNPlaces!$Q:$Q,'May Payment'!$H58)</f>
        <v>0</v>
      </c>
      <c r="P58" s="7">
        <f>SUMIFS(HNPlaces!$Z:$Z,HNPlaces!$M:$M,P$4,HNPlaces!$Q:$Q,'May Payment'!$H58)</f>
        <v>0</v>
      </c>
      <c r="Q58" s="7">
        <f>SUMIFS(HNPlaces!$Z:$Z,HNPlaces!$M:$M,Q$4,HNPlaces!$Q:$Q,'May Payment'!$H58)</f>
        <v>0</v>
      </c>
      <c r="R58" s="7">
        <f>SUMIFS(HNPlaces!$Z:$Z,HNPlaces!$M:$M,R$4,HNPlaces!$Q:$Q,'May Payment'!$H58)</f>
        <v>0</v>
      </c>
      <c r="S58" s="7">
        <f>SUMIFS(HNPlaces!$Z:$Z,HNPlaces!$M:$M,S$4,HNPlaces!$Q:$Q,'May Payment'!$H58)</f>
        <v>0</v>
      </c>
      <c r="T58" s="7">
        <f>SUMIFS(HNTopUp!$Z:$Z,HNTopUp!$M:$M,T$4,HNTopUp!B:B,'May Payment'!B58)</f>
        <v>0</v>
      </c>
      <c r="U58" s="7">
        <f>SUMIFS(HNTopUp!$Z:$Z,HNTopUp!$M:$M,U$4,HNTopUp!B:B,'May Payment'!B58)</f>
        <v>9754.7369230769236</v>
      </c>
      <c r="V58" s="7">
        <f>SUMIFS(HNTopUp!$Z:$Z,HNTopUp!$M:$M,V$4,HNTopUp!$B:$B,'May Payment'!$B58)</f>
        <v>0</v>
      </c>
      <c r="W58" s="7">
        <f>SUMIFS(HNTopUp!$Z:$Z,HNTopUp!$M:$M,W$4,HNTopUp!$B:$B,'May Payment'!$B58)</f>
        <v>0</v>
      </c>
      <c r="X58" s="7">
        <f>SUMIFS(HNTopUp!$Z:$Z,HNTopUp!$M:$M,X$4,HNTopUp!$B:$B,'May Payment'!$B58)</f>
        <v>148.92307692307693</v>
      </c>
      <c r="Y58" s="7">
        <f>SUMIFS(HNTopUp!$Z:$Z,HNTopUp!$M:$M,Y$4,HNTopUp!$B:$B,'May Payment'!$B58)</f>
        <v>0</v>
      </c>
      <c r="Z58" s="7">
        <f>SUMIFS(HNTopUp!$Z:$Z,HNTopUp!$M:$M,Z$4,HNTopUp!$B:$B,'May Payment'!$B58)</f>
        <v>0</v>
      </c>
      <c r="AA58" s="7">
        <f>SUMIFS(POST16!$Z:$Z,POST16!$M:$M,AA$4,POST16!$Q:$Q,'May Payment'!$H58)</f>
        <v>0</v>
      </c>
      <c r="AB58" s="7">
        <f>SUMIFS(POST16!$Z:$Z,POST16!$M:$M,AB$4,POST16!$Q:$Q,'May Payment'!$H58)</f>
        <v>0</v>
      </c>
      <c r="AC58" s="7">
        <f>SUMIFS(POST16!$Z:$Z,POST16!$M:$M,AC$4,POST16!$Q:$Q,'May Payment'!$H58)</f>
        <v>0</v>
      </c>
      <c r="AD58" s="7">
        <f>SUMIFS(POST16!$Z:$Z,POST16!$M:$M,AD$4,POST16!$Q:$Q,'May Payment'!$H58)</f>
        <v>0</v>
      </c>
      <c r="AE58" s="7">
        <f>SUMIFS(POST16!$Z:$Z,POST16!$M:$M,AE$4,POST16!$Q:$Q,'May Payment'!$H58)</f>
        <v>0</v>
      </c>
      <c r="AF58" s="7">
        <f>SUMIFS(MISC!$Z:$Z,MISC!$M:$M,AF$4,MISC!$Q:$Q,H58)</f>
        <v>0</v>
      </c>
      <c r="AG58" s="7">
        <f>SUMIFS(MISC!$Z:$Z,MISC!$M:$M,AG$4,MISC!$Q:$Q,H58)</f>
        <v>0</v>
      </c>
      <c r="AH58" s="7">
        <f>SUMIFS(Asylum!$Z:$Z,Asylum!$M:$M,AH$4,Asylum!$Q:$Q,'May Payment'!$H58)</f>
        <v>0</v>
      </c>
      <c r="AI58" s="7">
        <f>SUMIFS(PESports!$Z:$Z,PESports!$M:$M,AI$4,PESports!$Q:$Q,'May Payment'!$H58)</f>
        <v>7421</v>
      </c>
      <c r="AJ58" s="5">
        <f t="shared" si="9"/>
        <v>103230.58921762</v>
      </c>
      <c r="AK58" s="119">
        <f t="shared" si="3"/>
        <v>103229.58921762</v>
      </c>
      <c r="AL58" s="364">
        <f t="shared" si="2"/>
        <v>1</v>
      </c>
      <c r="AN58" s="481"/>
      <c r="AO58" s="481">
        <v>112699.69</v>
      </c>
      <c r="AP58" s="508">
        <f t="shared" si="4"/>
        <v>112699.69</v>
      </c>
      <c r="AQ58" s="119">
        <f t="shared" si="10"/>
        <v>103229.58921762</v>
      </c>
      <c r="AR58" s="49">
        <f t="shared" si="11"/>
        <v>1</v>
      </c>
      <c r="AS58" s="481"/>
      <c r="AT58" s="463">
        <f t="shared" si="12"/>
        <v>103229.58921762</v>
      </c>
      <c r="AU58" s="49">
        <f t="shared" si="13"/>
        <v>1</v>
      </c>
      <c r="AV58" s="5"/>
      <c r="AY58" s="119"/>
    </row>
    <row r="59" spans="2:52" x14ac:dyDescent="0.25">
      <c r="B59">
        <v>3023502</v>
      </c>
      <c r="C59">
        <v>3502</v>
      </c>
      <c r="D59" t="s">
        <v>136</v>
      </c>
      <c r="E59" t="s">
        <v>748</v>
      </c>
      <c r="H59" t="s">
        <v>137</v>
      </c>
      <c r="I59" t="s">
        <v>138</v>
      </c>
      <c r="J59" s="7">
        <f>IFERROR(_xlfn.XLOOKUP(H59,'APT 25-26'!D:D,'APT 25-26'!CR:CR),"")</f>
        <v>183013.22442332006</v>
      </c>
      <c r="K59" s="7">
        <f>SUMIFS(NurserySupplement!$Z:$Z,NurserySupplement!$M:$M,K$4,NurserySupplement!$B:$B,B59)</f>
        <v>0</v>
      </c>
      <c r="L59" s="7"/>
      <c r="M59" s="7">
        <f>SUMIFS(HNPlaces!$Z:$Z,HNPlaces!$M:$M,M$4,HNPlaces!$Q:$Q,'May Payment'!$H59)</f>
        <v>0</v>
      </c>
      <c r="N59" s="7">
        <f>SUMIFS(HNPlaces!$Z:$Z,HNPlaces!$M:$M,N$4,HNPlaces!$Q:$Q,'May Payment'!$H59)</f>
        <v>0</v>
      </c>
      <c r="O59" s="7">
        <f>SUMIFS(HNPlaces!$Z:$Z,HNPlaces!$M:$M,O$4,HNPlaces!$Q:$Q,'May Payment'!$H59)</f>
        <v>0</v>
      </c>
      <c r="P59" s="7">
        <f>SUMIFS(HNPlaces!$Z:$Z,HNPlaces!$M:$M,P$4,HNPlaces!$Q:$Q,'May Payment'!$H59)</f>
        <v>0</v>
      </c>
      <c r="Q59" s="7">
        <f>SUMIFS(HNPlaces!$Z:$Z,HNPlaces!$M:$M,Q$4,HNPlaces!$Q:$Q,'May Payment'!$H59)</f>
        <v>0</v>
      </c>
      <c r="R59" s="7">
        <f>SUMIFS(HNPlaces!$Z:$Z,HNPlaces!$M:$M,R$4,HNPlaces!$Q:$Q,'May Payment'!$H59)</f>
        <v>0</v>
      </c>
      <c r="S59" s="7">
        <f>SUMIFS(HNPlaces!$Z:$Z,HNPlaces!$M:$M,S$4,HNPlaces!$Q:$Q,'May Payment'!$H59)</f>
        <v>0</v>
      </c>
      <c r="T59" s="7">
        <f>SUMIFS(HNTopUp!$Z:$Z,HNTopUp!$M:$M,T$4,HNTopUp!B:B,'May Payment'!B59)</f>
        <v>0</v>
      </c>
      <c r="U59" s="7">
        <f>SUMIFS(HNTopUp!$Z:$Z,HNTopUp!$M:$M,U$4,HNTopUp!B:B,'May Payment'!B59)</f>
        <v>10907.076923076924</v>
      </c>
      <c r="V59" s="7">
        <f>SUMIFS(HNTopUp!$Z:$Z,HNTopUp!$M:$M,V$4,HNTopUp!$B:$B,'May Payment'!$B59)</f>
        <v>0</v>
      </c>
      <c r="W59" s="7">
        <f>SUMIFS(HNTopUp!$Z:$Z,HNTopUp!$M:$M,W$4,HNTopUp!$B:$B,'May Payment'!$B59)</f>
        <v>0</v>
      </c>
      <c r="X59" s="7">
        <f>SUMIFS(HNTopUp!$Z:$Z,HNTopUp!$M:$M,X$4,HNTopUp!$B:$B,'May Payment'!$B59)</f>
        <v>0</v>
      </c>
      <c r="Y59" s="7">
        <f>SUMIFS(HNTopUp!$Z:$Z,HNTopUp!$M:$M,Y$4,HNTopUp!$B:$B,'May Payment'!$B59)</f>
        <v>0</v>
      </c>
      <c r="Z59" s="7">
        <f>SUMIFS(HNTopUp!$Z:$Z,HNTopUp!$M:$M,Z$4,HNTopUp!$B:$B,'May Payment'!$B59)</f>
        <v>0</v>
      </c>
      <c r="AA59" s="7">
        <f>SUMIFS(POST16!$Z:$Z,POST16!$M:$M,AA$4,POST16!$Q:$Q,'May Payment'!$H59)</f>
        <v>0</v>
      </c>
      <c r="AB59" s="7">
        <f>SUMIFS(POST16!$Z:$Z,POST16!$M:$M,AB$4,POST16!$Q:$Q,'May Payment'!$H59)</f>
        <v>0</v>
      </c>
      <c r="AC59" s="7">
        <f>SUMIFS(POST16!$Z:$Z,POST16!$M:$M,AC$4,POST16!$Q:$Q,'May Payment'!$H59)</f>
        <v>0</v>
      </c>
      <c r="AD59" s="7">
        <f>SUMIFS(POST16!$Z:$Z,POST16!$M:$M,AD$4,POST16!$Q:$Q,'May Payment'!$H59)</f>
        <v>0</v>
      </c>
      <c r="AE59" s="7">
        <f>SUMIFS(POST16!$Z:$Z,POST16!$M:$M,AE$4,POST16!$Q:$Q,'May Payment'!$H59)</f>
        <v>0</v>
      </c>
      <c r="AF59" s="7">
        <f>SUMIFS(MISC!$Z:$Z,MISC!$M:$M,AF$4,MISC!$Q:$Q,H59)</f>
        <v>0</v>
      </c>
      <c r="AG59" s="7">
        <f>SUMIFS(MISC!$Z:$Z,MISC!$M:$M,AG$4,MISC!$Q:$Q,H59)</f>
        <v>0</v>
      </c>
      <c r="AH59" s="7">
        <f>SUMIFS(Asylum!$Z:$Z,Asylum!$M:$M,AH$4,Asylum!$Q:$Q,'May Payment'!$H59)</f>
        <v>0</v>
      </c>
      <c r="AI59" s="7">
        <f>SUMIFS(PESports!$Z:$Z,PESports!$M:$M,AI$4,PESports!$Q:$Q,'May Payment'!$H59)</f>
        <v>8104</v>
      </c>
      <c r="AJ59" s="5">
        <f t="shared" si="9"/>
        <v>202024.301346397</v>
      </c>
      <c r="AK59" s="119">
        <f t="shared" si="3"/>
        <v>202023.301346397</v>
      </c>
      <c r="AL59" s="364">
        <f t="shared" si="2"/>
        <v>1</v>
      </c>
      <c r="AN59" s="481"/>
      <c r="AO59" s="481">
        <v>211235.4</v>
      </c>
      <c r="AP59" s="508">
        <f t="shared" si="4"/>
        <v>211235.4</v>
      </c>
      <c r="AQ59" s="119">
        <f t="shared" si="10"/>
        <v>202023.301346397</v>
      </c>
      <c r="AR59" s="49">
        <f t="shared" si="11"/>
        <v>1</v>
      </c>
      <c r="AS59" s="481"/>
      <c r="AT59" s="463">
        <f t="shared" si="12"/>
        <v>202023.301346397</v>
      </c>
      <c r="AU59" s="49">
        <f t="shared" si="13"/>
        <v>1</v>
      </c>
      <c r="AV59" s="5"/>
      <c r="AY59" s="119"/>
    </row>
    <row r="60" spans="2:52" x14ac:dyDescent="0.25">
      <c r="B60">
        <v>3023504</v>
      </c>
      <c r="C60">
        <v>3504</v>
      </c>
      <c r="D60" t="s">
        <v>238</v>
      </c>
      <c r="E60" t="s">
        <v>748</v>
      </c>
      <c r="F60" t="s">
        <v>275</v>
      </c>
      <c r="H60" t="s">
        <v>239</v>
      </c>
      <c r="I60" t="s">
        <v>240</v>
      </c>
      <c r="J60" s="7">
        <f>IFERROR(_xlfn.XLOOKUP(H60,'APT 25-26'!D:D,'APT 25-26'!CR:CR),"")</f>
        <v>167135.40457029056</v>
      </c>
      <c r="K60" s="7">
        <f>SUMIFS(NurserySupplement!$Z:$Z,NurserySupplement!$M:$M,K$4,NurserySupplement!$B:$B,B60)</f>
        <v>0</v>
      </c>
      <c r="L60" s="7"/>
      <c r="M60" s="7">
        <f>SUMIFS(HNPlaces!$Z:$Z,HNPlaces!$M:$M,M$4,HNPlaces!$Q:$Q,'May Payment'!$H60)</f>
        <v>0</v>
      </c>
      <c r="N60" s="7">
        <f>SUMIFS(HNPlaces!$Z:$Z,HNPlaces!$M:$M,N$4,HNPlaces!$Q:$Q,'May Payment'!$H60)</f>
        <v>0</v>
      </c>
      <c r="O60" s="7">
        <f>SUMIFS(HNPlaces!$Z:$Z,HNPlaces!$M:$M,O$4,HNPlaces!$Q:$Q,'May Payment'!$H60)</f>
        <v>0</v>
      </c>
      <c r="P60" s="7">
        <f>SUMIFS(HNPlaces!$Z:$Z,HNPlaces!$M:$M,P$4,HNPlaces!$Q:$Q,'May Payment'!$H60)</f>
        <v>0</v>
      </c>
      <c r="Q60" s="7">
        <f>SUMIFS(HNPlaces!$Z:$Z,HNPlaces!$M:$M,Q$4,HNPlaces!$Q:$Q,'May Payment'!$H60)</f>
        <v>0</v>
      </c>
      <c r="R60" s="7">
        <f>SUMIFS(HNPlaces!$Z:$Z,HNPlaces!$M:$M,R$4,HNPlaces!$Q:$Q,'May Payment'!$H60)</f>
        <v>0</v>
      </c>
      <c r="S60" s="7">
        <f>SUMIFS(HNPlaces!$Z:$Z,HNPlaces!$M:$M,S$4,HNPlaces!$Q:$Q,'May Payment'!$H60)</f>
        <v>0</v>
      </c>
      <c r="T60" s="7">
        <f>SUMIFS(HNTopUp!$Z:$Z,HNTopUp!$M:$M,T$4,HNTopUp!B:B,'May Payment'!B60)</f>
        <v>0</v>
      </c>
      <c r="U60" s="7">
        <f>SUMIFS(HNTopUp!$Z:$Z,HNTopUp!$M:$M,U$4,HNTopUp!B:B,'May Payment'!B60)</f>
        <v>5278.8461538461543</v>
      </c>
      <c r="V60" s="7">
        <f>SUMIFS(HNTopUp!$Z:$Z,HNTopUp!$M:$M,V$4,HNTopUp!$B:$B,'May Payment'!$B60)</f>
        <v>0</v>
      </c>
      <c r="W60" s="7">
        <f>SUMIFS(HNTopUp!$Z:$Z,HNTopUp!$M:$M,W$4,HNTopUp!$B:$B,'May Payment'!$B60)</f>
        <v>0</v>
      </c>
      <c r="X60" s="7">
        <f>SUMIFS(HNTopUp!$Z:$Z,HNTopUp!$M:$M,X$4,HNTopUp!$B:$B,'May Payment'!$B60)</f>
        <v>220.61538461538461</v>
      </c>
      <c r="Y60" s="7">
        <f>SUMIFS(HNTopUp!$Z:$Z,HNTopUp!$M:$M,Y$4,HNTopUp!$B:$B,'May Payment'!$B60)</f>
        <v>0</v>
      </c>
      <c r="Z60" s="7">
        <f>SUMIFS(HNTopUp!$Z:$Z,HNTopUp!$M:$M,Z$4,HNTopUp!$B:$B,'May Payment'!$B60)</f>
        <v>0</v>
      </c>
      <c r="AA60" s="7">
        <f>SUMIFS(POST16!$Z:$Z,POST16!$M:$M,AA$4,POST16!$Q:$Q,'May Payment'!$H60)</f>
        <v>0</v>
      </c>
      <c r="AB60" s="7">
        <f>SUMIFS(POST16!$Z:$Z,POST16!$M:$M,AB$4,POST16!$Q:$Q,'May Payment'!$H60)</f>
        <v>0</v>
      </c>
      <c r="AC60" s="7">
        <f>SUMIFS(POST16!$Z:$Z,POST16!$M:$M,AC$4,POST16!$Q:$Q,'May Payment'!$H60)</f>
        <v>0</v>
      </c>
      <c r="AD60" s="7">
        <f>SUMIFS(POST16!$Z:$Z,POST16!$M:$M,AD$4,POST16!$Q:$Q,'May Payment'!$H60)</f>
        <v>0</v>
      </c>
      <c r="AE60" s="7">
        <f>SUMIFS(POST16!$Z:$Z,POST16!$M:$M,AE$4,POST16!$Q:$Q,'May Payment'!$H60)</f>
        <v>0</v>
      </c>
      <c r="AF60" s="7">
        <f>SUMIFS(MISC!$Z:$Z,MISC!$M:$M,AF$4,MISC!$Q:$Q,H60)</f>
        <v>0</v>
      </c>
      <c r="AG60" s="7">
        <f>SUMIFS(MISC!$Z:$Z,MISC!$M:$M,AG$4,MISC!$Q:$Q,H60)</f>
        <v>0</v>
      </c>
      <c r="AH60" s="7">
        <f>SUMIFS(Asylum!$Z:$Z,Asylum!$M:$M,AH$4,Asylum!$Q:$Q,'May Payment'!$H60)</f>
        <v>0</v>
      </c>
      <c r="AI60" s="7">
        <f>SUMIFS(PESports!$Z:$Z,PESports!$M:$M,AI$4,PESports!$Q:$Q,'May Payment'!$H60)</f>
        <v>8171</v>
      </c>
      <c r="AJ60" s="5">
        <f t="shared" si="9"/>
        <v>180805.86610875209</v>
      </c>
      <c r="AK60" s="119">
        <f t="shared" si="3"/>
        <v>180804.86610875209</v>
      </c>
      <c r="AL60" s="364">
        <f t="shared" si="2"/>
        <v>1</v>
      </c>
      <c r="AM60" s="5"/>
      <c r="AN60" s="481">
        <f>IFERROR(_xlfn.XLOOKUP(B60,'Monthly Payroll Deductions'!B:B,'Monthly Payroll Deductions'!L:L),"0")</f>
        <v>63717.716608444083</v>
      </c>
      <c r="AO60" s="481">
        <v>217437.68999999997</v>
      </c>
      <c r="AP60" s="508">
        <f t="shared" si="4"/>
        <v>281155.40660844406</v>
      </c>
      <c r="AQ60" s="119">
        <f t="shared" si="10"/>
        <v>180804.86610875209</v>
      </c>
      <c r="AR60" s="49">
        <f t="shared" si="11"/>
        <v>1</v>
      </c>
      <c r="AS60" s="481"/>
      <c r="AT60" s="463">
        <f t="shared" si="12"/>
        <v>180804.86610875209</v>
      </c>
      <c r="AU60" s="49">
        <f t="shared" si="13"/>
        <v>1</v>
      </c>
      <c r="AV60" s="5"/>
      <c r="AY60" s="119"/>
    </row>
    <row r="61" spans="2:52" x14ac:dyDescent="0.25">
      <c r="B61">
        <v>3023506</v>
      </c>
      <c r="C61">
        <v>3506</v>
      </c>
      <c r="D61" t="s">
        <v>103</v>
      </c>
      <c r="E61" t="s">
        <v>748</v>
      </c>
      <c r="H61" t="s">
        <v>104</v>
      </c>
      <c r="I61" t="s">
        <v>105</v>
      </c>
      <c r="J61" s="7">
        <f>IFERROR(_xlfn.XLOOKUP(H61,'APT 25-26'!D:D,'APT 25-26'!CR:CR),"")</f>
        <v>120747.58737906411</v>
      </c>
      <c r="K61" s="7">
        <f>SUMIFS(NurserySupplement!$Z:$Z,NurserySupplement!$M:$M,K$4,NurserySupplement!$B:$B,B61)</f>
        <v>0</v>
      </c>
      <c r="L61" s="7"/>
      <c r="M61" s="7">
        <f>SUMIFS(HNPlaces!$Z:$Z,HNPlaces!$M:$M,M$4,HNPlaces!$Q:$Q,'May Payment'!$H61)</f>
        <v>0</v>
      </c>
      <c r="N61" s="7">
        <f>SUMIFS(HNPlaces!$Z:$Z,HNPlaces!$M:$M,N$4,HNPlaces!$Q:$Q,'May Payment'!$H61)</f>
        <v>0</v>
      </c>
      <c r="O61" s="7">
        <f>SUMIFS(HNPlaces!$Z:$Z,HNPlaces!$M:$M,O$4,HNPlaces!$Q:$Q,'May Payment'!$H61)</f>
        <v>0</v>
      </c>
      <c r="P61" s="7">
        <f>SUMIFS(HNPlaces!$Z:$Z,HNPlaces!$M:$M,P$4,HNPlaces!$Q:$Q,'May Payment'!$H61)</f>
        <v>0</v>
      </c>
      <c r="Q61" s="7">
        <f>SUMIFS(HNPlaces!$Z:$Z,HNPlaces!$M:$M,Q$4,HNPlaces!$Q:$Q,'May Payment'!$H61)</f>
        <v>0</v>
      </c>
      <c r="R61" s="7">
        <f>SUMIFS(HNPlaces!$Z:$Z,HNPlaces!$M:$M,R$4,HNPlaces!$Q:$Q,'May Payment'!$H61)</f>
        <v>0</v>
      </c>
      <c r="S61" s="7">
        <f>SUMIFS(HNPlaces!$Z:$Z,HNPlaces!$M:$M,S$4,HNPlaces!$Q:$Q,'May Payment'!$H61)</f>
        <v>0</v>
      </c>
      <c r="T61" s="7">
        <f>SUMIFS(HNTopUp!$Z:$Z,HNTopUp!$M:$M,T$4,HNTopUp!B:B,'May Payment'!B61)</f>
        <v>0</v>
      </c>
      <c r="U61" s="7">
        <f>SUMIFS(HNTopUp!$Z:$Z,HNTopUp!$M:$M,U$4,HNTopUp!B:B,'May Payment'!B61)</f>
        <v>15047.615384615385</v>
      </c>
      <c r="V61" s="7">
        <f>SUMIFS(HNTopUp!$Z:$Z,HNTopUp!$M:$M,V$4,HNTopUp!$B:$B,'May Payment'!$B61)</f>
        <v>0</v>
      </c>
      <c r="W61" s="7">
        <f>SUMIFS(HNTopUp!$Z:$Z,HNTopUp!$M:$M,W$4,HNTopUp!$B:$B,'May Payment'!$B61)</f>
        <v>0</v>
      </c>
      <c r="X61" s="7">
        <f>SUMIFS(HNTopUp!$Z:$Z,HNTopUp!$M:$M,X$4,HNTopUp!$B:$B,'May Payment'!$B61)</f>
        <v>132.38461538461539</v>
      </c>
      <c r="Y61" s="7">
        <f>SUMIFS(HNTopUp!$Z:$Z,HNTopUp!$M:$M,Y$4,HNTopUp!$B:$B,'May Payment'!$B61)</f>
        <v>0</v>
      </c>
      <c r="Z61" s="7">
        <f>SUMIFS(HNTopUp!$Z:$Z,HNTopUp!$M:$M,Z$4,HNTopUp!$B:$B,'May Payment'!$B61)</f>
        <v>0</v>
      </c>
      <c r="AA61" s="7">
        <f>SUMIFS(POST16!$Z:$Z,POST16!$M:$M,AA$4,POST16!$Q:$Q,'May Payment'!$H61)</f>
        <v>0</v>
      </c>
      <c r="AB61" s="7">
        <f>SUMIFS(POST16!$Z:$Z,POST16!$M:$M,AB$4,POST16!$Q:$Q,'May Payment'!$H61)</f>
        <v>0</v>
      </c>
      <c r="AC61" s="7">
        <f>SUMIFS(POST16!$Z:$Z,POST16!$M:$M,AC$4,POST16!$Q:$Q,'May Payment'!$H61)</f>
        <v>0</v>
      </c>
      <c r="AD61" s="7">
        <f>SUMIFS(POST16!$Z:$Z,POST16!$M:$M,AD$4,POST16!$Q:$Q,'May Payment'!$H61)</f>
        <v>0</v>
      </c>
      <c r="AE61" s="7">
        <f>SUMIFS(POST16!$Z:$Z,POST16!$M:$M,AE$4,POST16!$Q:$Q,'May Payment'!$H61)</f>
        <v>0</v>
      </c>
      <c r="AF61" s="7">
        <f>SUMIFS(MISC!$Z:$Z,MISC!$M:$M,AF$4,MISC!$Q:$Q,H61)</f>
        <v>0</v>
      </c>
      <c r="AG61" s="7">
        <f>SUMIFS(MISC!$Z:$Z,MISC!$M:$M,AG$4,MISC!$Q:$Q,H61)</f>
        <v>0</v>
      </c>
      <c r="AH61" s="7">
        <f>SUMIFS(Asylum!$Z:$Z,Asylum!$M:$M,AH$4,Asylum!$Q:$Q,'May Payment'!$H61)</f>
        <v>0</v>
      </c>
      <c r="AI61" s="7">
        <f>SUMIFS(PESports!$Z:$Z,PESports!$M:$M,AI$4,PESports!$Q:$Q,'May Payment'!$H61)</f>
        <v>7712</v>
      </c>
      <c r="AJ61" s="5">
        <f t="shared" si="9"/>
        <v>143639.58737906412</v>
      </c>
      <c r="AK61" s="119">
        <f t="shared" si="3"/>
        <v>136973.63</v>
      </c>
      <c r="AL61" s="364">
        <f t="shared" si="2"/>
        <v>6665.9573790641152</v>
      </c>
      <c r="AM61" s="119"/>
      <c r="AN61" s="481"/>
      <c r="AO61" s="481">
        <v>136973.63</v>
      </c>
      <c r="AP61" s="508">
        <f t="shared" si="4"/>
        <v>136973.63</v>
      </c>
      <c r="AQ61" s="119">
        <f t="shared" si="10"/>
        <v>136973.63</v>
      </c>
      <c r="AR61" s="49">
        <f t="shared" si="11"/>
        <v>6665.9573790641152</v>
      </c>
      <c r="AS61" s="481"/>
      <c r="AT61" s="463">
        <f t="shared" si="12"/>
        <v>136973.63</v>
      </c>
      <c r="AU61" s="49">
        <f t="shared" si="13"/>
        <v>6665.9573790641152</v>
      </c>
      <c r="AV61" s="5"/>
      <c r="AY61" s="119"/>
    </row>
    <row r="62" spans="2:52" x14ac:dyDescent="0.25">
      <c r="B62">
        <v>3023507</v>
      </c>
      <c r="C62">
        <v>3507</v>
      </c>
      <c r="D62" t="s">
        <v>82</v>
      </c>
      <c r="E62" t="s">
        <v>748</v>
      </c>
      <c r="H62" t="s">
        <v>83</v>
      </c>
      <c r="I62" t="s">
        <v>84</v>
      </c>
      <c r="J62" s="7">
        <f>IFERROR(_xlfn.XLOOKUP(H62,'APT 25-26'!D:D,'APT 25-26'!CR:CR),"")</f>
        <v>76506.750375765405</v>
      </c>
      <c r="K62" s="7">
        <f>SUMIFS(NurserySupplement!$Z:$Z,NurserySupplement!$M:$M,K$4,NurserySupplement!$B:$B,B62)</f>
        <v>0</v>
      </c>
      <c r="L62" s="7"/>
      <c r="M62" s="7">
        <f>SUMIFS(HNPlaces!$Z:$Z,HNPlaces!$M:$M,M$4,HNPlaces!$Q:$Q,'May Payment'!$H62)</f>
        <v>0</v>
      </c>
      <c r="N62" s="7">
        <f>SUMIFS(HNPlaces!$Z:$Z,HNPlaces!$M:$M,N$4,HNPlaces!$Q:$Q,'May Payment'!$H62)</f>
        <v>0</v>
      </c>
      <c r="O62" s="7">
        <f>SUMIFS(HNPlaces!$Z:$Z,HNPlaces!$M:$M,O$4,HNPlaces!$Q:$Q,'May Payment'!$H62)</f>
        <v>0</v>
      </c>
      <c r="P62" s="7">
        <f>SUMIFS(HNPlaces!$Z:$Z,HNPlaces!$M:$M,P$4,HNPlaces!$Q:$Q,'May Payment'!$H62)</f>
        <v>0</v>
      </c>
      <c r="Q62" s="7">
        <f>SUMIFS(HNPlaces!$Z:$Z,HNPlaces!$M:$M,Q$4,HNPlaces!$Q:$Q,'May Payment'!$H62)</f>
        <v>0</v>
      </c>
      <c r="R62" s="7">
        <f>SUMIFS(HNPlaces!$Z:$Z,HNPlaces!$M:$M,R$4,HNPlaces!$Q:$Q,'May Payment'!$H62)</f>
        <v>0</v>
      </c>
      <c r="S62" s="7">
        <f>SUMIFS(HNPlaces!$Z:$Z,HNPlaces!$M:$M,S$4,HNPlaces!$Q:$Q,'May Payment'!$H62)</f>
        <v>0</v>
      </c>
      <c r="T62" s="7">
        <f>SUMIFS(HNTopUp!$Z:$Z,HNTopUp!$M:$M,T$4,HNTopUp!B:B,'May Payment'!B62)</f>
        <v>0</v>
      </c>
      <c r="U62" s="7">
        <f>SUMIFS(HNTopUp!$Z:$Z,HNTopUp!$M:$M,U$4,HNTopUp!B:B,'May Payment'!B62)</f>
        <v>10216.923076923076</v>
      </c>
      <c r="V62" s="7">
        <f>SUMIFS(HNTopUp!$Z:$Z,HNTopUp!$M:$M,V$4,HNTopUp!$B:$B,'May Payment'!$B62)</f>
        <v>0</v>
      </c>
      <c r="W62" s="7">
        <f>SUMIFS(HNTopUp!$Z:$Z,HNTopUp!$M:$M,W$4,HNTopUp!$B:$B,'May Payment'!$B62)</f>
        <v>0</v>
      </c>
      <c r="X62" s="7">
        <f>SUMIFS(HNTopUp!$Z:$Z,HNTopUp!$M:$M,X$4,HNTopUp!$B:$B,'May Payment'!$B62)</f>
        <v>0</v>
      </c>
      <c r="Y62" s="7">
        <f>SUMIFS(HNTopUp!$Z:$Z,HNTopUp!$M:$M,Y$4,HNTopUp!$B:$B,'May Payment'!$B62)</f>
        <v>0</v>
      </c>
      <c r="Z62" s="7">
        <f>SUMIFS(HNTopUp!$Z:$Z,HNTopUp!$M:$M,Z$4,HNTopUp!$B:$B,'May Payment'!$B62)</f>
        <v>0</v>
      </c>
      <c r="AA62" s="7">
        <f>SUMIFS(POST16!$Z:$Z,POST16!$M:$M,AA$4,POST16!$Q:$Q,'May Payment'!$H62)</f>
        <v>0</v>
      </c>
      <c r="AB62" s="7">
        <f>SUMIFS(POST16!$Z:$Z,POST16!$M:$M,AB$4,POST16!$Q:$Q,'May Payment'!$H62)</f>
        <v>0</v>
      </c>
      <c r="AC62" s="7">
        <f>SUMIFS(POST16!$Z:$Z,POST16!$M:$M,AC$4,POST16!$Q:$Q,'May Payment'!$H62)</f>
        <v>0</v>
      </c>
      <c r="AD62" s="7">
        <f>SUMIFS(POST16!$Z:$Z,POST16!$M:$M,AD$4,POST16!$Q:$Q,'May Payment'!$H62)</f>
        <v>0</v>
      </c>
      <c r="AE62" s="7">
        <f>SUMIFS(POST16!$Z:$Z,POST16!$M:$M,AE$4,POST16!$Q:$Q,'May Payment'!$H62)</f>
        <v>0</v>
      </c>
      <c r="AF62" s="7">
        <f>SUMIFS(MISC!$Z:$Z,MISC!$M:$M,AF$4,MISC!$Q:$Q,H62)</f>
        <v>0</v>
      </c>
      <c r="AG62" s="7">
        <f>SUMIFS(MISC!$Z:$Z,MISC!$M:$M,AG$4,MISC!$Q:$Q,H62)</f>
        <v>0</v>
      </c>
      <c r="AH62" s="7">
        <f>SUMIFS(Asylum!$Z:$Z,Asylum!$M:$M,AH$4,Asylum!$Q:$Q,'May Payment'!$H62)</f>
        <v>0</v>
      </c>
      <c r="AI62" s="7">
        <f>SUMIFS(PESports!$Z:$Z,PESports!$M:$M,AI$4,PESports!$Q:$Q,'May Payment'!$H62)</f>
        <v>7287</v>
      </c>
      <c r="AJ62" s="5">
        <f t="shared" si="9"/>
        <v>94010.673452688483</v>
      </c>
      <c r="AK62" s="119">
        <f t="shared" si="3"/>
        <v>69955.660000000018</v>
      </c>
      <c r="AL62" s="364">
        <f t="shared" si="2"/>
        <v>24055.013452688465</v>
      </c>
      <c r="AM62" s="119"/>
      <c r="AN62" s="481"/>
      <c r="AO62" s="481">
        <v>69955.660000000018</v>
      </c>
      <c r="AP62" s="508">
        <f t="shared" si="4"/>
        <v>69955.660000000018</v>
      </c>
      <c r="AQ62" s="119">
        <f t="shared" si="10"/>
        <v>69955.660000000018</v>
      </c>
      <c r="AR62" s="49">
        <f t="shared" si="11"/>
        <v>24055.013452688465</v>
      </c>
      <c r="AS62" s="481"/>
      <c r="AT62" s="463">
        <f t="shared" si="12"/>
        <v>69955.660000000018</v>
      </c>
      <c r="AU62" s="49">
        <f t="shared" si="13"/>
        <v>24055.013452688465</v>
      </c>
      <c r="AV62" s="5"/>
      <c r="AZ62" s="481"/>
    </row>
    <row r="63" spans="2:52" x14ac:dyDescent="0.25">
      <c r="B63">
        <v>3023509</v>
      </c>
      <c r="C63">
        <v>3509</v>
      </c>
      <c r="D63" t="s">
        <v>206</v>
      </c>
      <c r="E63" t="s">
        <v>748</v>
      </c>
      <c r="H63" t="s">
        <v>207</v>
      </c>
      <c r="I63" t="s">
        <v>208</v>
      </c>
      <c r="J63" s="7">
        <f>IFERROR(_xlfn.XLOOKUP(H63,'APT 25-26'!D:D,'APT 25-26'!CR:CR),"")</f>
        <v>199771.12852255401</v>
      </c>
      <c r="K63" s="7">
        <f>SUMIFS(NurserySupplement!$Z:$Z,NurserySupplement!$M:$M,K$4,NurserySupplement!$B:$B,B63)</f>
        <v>0</v>
      </c>
      <c r="L63" s="7"/>
      <c r="M63" s="7">
        <f>SUMIFS(HNPlaces!$Z:$Z,HNPlaces!$M:$M,M$4,HNPlaces!$Q:$Q,'May Payment'!$H63)</f>
        <v>0</v>
      </c>
      <c r="N63" s="7">
        <f>SUMIFS(HNPlaces!$Z:$Z,HNPlaces!$M:$M,N$4,HNPlaces!$Q:$Q,'May Payment'!$H63)</f>
        <v>0</v>
      </c>
      <c r="O63" s="7">
        <f>SUMIFS(HNPlaces!$Z:$Z,HNPlaces!$M:$M,O$4,HNPlaces!$Q:$Q,'May Payment'!$H63)</f>
        <v>0</v>
      </c>
      <c r="P63" s="7">
        <f>SUMIFS(HNPlaces!$Z:$Z,HNPlaces!$M:$M,P$4,HNPlaces!$Q:$Q,'May Payment'!$H63)</f>
        <v>0</v>
      </c>
      <c r="Q63" s="7">
        <f>SUMIFS(HNPlaces!$Z:$Z,HNPlaces!$M:$M,Q$4,HNPlaces!$Q:$Q,'May Payment'!$H63)</f>
        <v>0</v>
      </c>
      <c r="R63" s="7">
        <f>SUMIFS(HNPlaces!$Z:$Z,HNPlaces!$M:$M,R$4,HNPlaces!$Q:$Q,'May Payment'!$H63)</f>
        <v>0</v>
      </c>
      <c r="S63" s="7">
        <f>SUMIFS(HNPlaces!$Z:$Z,HNPlaces!$M:$M,S$4,HNPlaces!$Q:$Q,'May Payment'!$H63)</f>
        <v>0</v>
      </c>
      <c r="T63" s="7">
        <f>SUMIFS(HNTopUp!$Z:$Z,HNTopUp!$M:$M,T$4,HNTopUp!B:B,'May Payment'!B63)</f>
        <v>0</v>
      </c>
      <c r="U63" s="7">
        <f>SUMIFS(HNTopUp!$Z:$Z,HNTopUp!$M:$M,U$4,HNTopUp!B:B,'May Payment'!B63)</f>
        <v>20568.23076923077</v>
      </c>
      <c r="V63" s="7">
        <f>SUMIFS(HNTopUp!$Z:$Z,HNTopUp!$M:$M,V$4,HNTopUp!$B:$B,'May Payment'!$B63)</f>
        <v>0</v>
      </c>
      <c r="W63" s="7">
        <f>SUMIFS(HNTopUp!$Z:$Z,HNTopUp!$M:$M,W$4,HNTopUp!$B:$B,'May Payment'!$B63)</f>
        <v>0</v>
      </c>
      <c r="X63" s="7">
        <f>SUMIFS(HNTopUp!$Z:$Z,HNTopUp!$M:$M,X$4,HNTopUp!$B:$B,'May Payment'!$B63)</f>
        <v>132.38461538461539</v>
      </c>
      <c r="Y63" s="7">
        <f>SUMIFS(HNTopUp!$Z:$Z,HNTopUp!$M:$M,Y$4,HNTopUp!$B:$B,'May Payment'!$B63)</f>
        <v>0</v>
      </c>
      <c r="Z63" s="7">
        <f>SUMIFS(HNTopUp!$Z:$Z,HNTopUp!$M:$M,Z$4,HNTopUp!$B:$B,'May Payment'!$B63)</f>
        <v>0</v>
      </c>
      <c r="AA63" s="7">
        <f>SUMIFS(POST16!$Z:$Z,POST16!$M:$M,AA$4,POST16!$Q:$Q,'May Payment'!$H63)</f>
        <v>0</v>
      </c>
      <c r="AB63" s="7">
        <f>SUMIFS(POST16!$Z:$Z,POST16!$M:$M,AB$4,POST16!$Q:$Q,'May Payment'!$H63)</f>
        <v>0</v>
      </c>
      <c r="AC63" s="7">
        <f>SUMIFS(POST16!$Z:$Z,POST16!$M:$M,AC$4,POST16!$Q:$Q,'May Payment'!$H63)</f>
        <v>0</v>
      </c>
      <c r="AD63" s="7">
        <f>SUMIFS(POST16!$Z:$Z,POST16!$M:$M,AD$4,POST16!$Q:$Q,'May Payment'!$H63)</f>
        <v>0</v>
      </c>
      <c r="AE63" s="7">
        <f>SUMIFS(POST16!$Z:$Z,POST16!$M:$M,AE$4,POST16!$Q:$Q,'May Payment'!$H63)</f>
        <v>0</v>
      </c>
      <c r="AF63" s="7">
        <f>SUMIFS(MISC!$Z:$Z,MISC!$M:$M,AF$4,MISC!$Q:$Q,H63)</f>
        <v>0</v>
      </c>
      <c r="AG63" s="7">
        <f>SUMIFS(MISC!$Z:$Z,MISC!$M:$M,AG$4,MISC!$Q:$Q,H63)</f>
        <v>0</v>
      </c>
      <c r="AH63" s="7">
        <f>SUMIFS(Asylum!$Z:$Z,Asylum!$M:$M,AH$4,Asylum!$Q:$Q,'May Payment'!$H63)</f>
        <v>0</v>
      </c>
      <c r="AI63" s="7">
        <f>SUMIFS(PESports!$Z:$Z,PESports!$M:$M,AI$4,PESports!$Q:$Q,'May Payment'!$H63)</f>
        <v>8337</v>
      </c>
      <c r="AJ63" s="5">
        <f t="shared" si="9"/>
        <v>228808.74390716941</v>
      </c>
      <c r="AK63" s="119">
        <f t="shared" si="3"/>
        <v>185877.97000000003</v>
      </c>
      <c r="AL63" s="364">
        <f t="shared" si="2"/>
        <v>42930.77390716938</v>
      </c>
      <c r="AM63" s="119"/>
      <c r="AN63" s="481"/>
      <c r="AO63" s="481">
        <v>185877.97000000003</v>
      </c>
      <c r="AP63" s="508">
        <f t="shared" si="4"/>
        <v>185877.97000000003</v>
      </c>
      <c r="AQ63" s="119">
        <f t="shared" si="10"/>
        <v>185877.97000000003</v>
      </c>
      <c r="AR63" s="49">
        <f t="shared" si="11"/>
        <v>42930.77390716938</v>
      </c>
      <c r="AS63" s="481"/>
      <c r="AT63" s="463">
        <f t="shared" si="12"/>
        <v>185877.97000000003</v>
      </c>
      <c r="AU63" s="49">
        <f t="shared" si="13"/>
        <v>42930.77390716938</v>
      </c>
      <c r="AV63" s="5"/>
      <c r="AY63" s="119"/>
    </row>
    <row r="64" spans="2:52" x14ac:dyDescent="0.25">
      <c r="B64">
        <v>3023510</v>
      </c>
      <c r="C64">
        <v>3510</v>
      </c>
      <c r="D64" t="s">
        <v>235</v>
      </c>
      <c r="E64" t="s">
        <v>748</v>
      </c>
      <c r="H64" t="s">
        <v>236</v>
      </c>
      <c r="I64" t="s">
        <v>237</v>
      </c>
      <c r="J64" s="7">
        <f>IFERROR(_xlfn.XLOOKUP(H64,'APT 25-26'!D:D,'APT 25-26'!CR:CR),"")</f>
        <v>162834.914204256</v>
      </c>
      <c r="K64" s="7">
        <f>SUMIFS(NurserySupplement!$Z:$Z,NurserySupplement!$M:$M,K$4,NurserySupplement!$B:$B,B64)</f>
        <v>0</v>
      </c>
      <c r="L64" s="7"/>
      <c r="M64" s="7">
        <f>SUMIFS(HNPlaces!$Z:$Z,HNPlaces!$M:$M,M$4,HNPlaces!$Q:$Q,'May Payment'!$H64)</f>
        <v>0</v>
      </c>
      <c r="N64" s="7">
        <f>SUMIFS(HNPlaces!$Z:$Z,HNPlaces!$M:$M,N$4,HNPlaces!$Q:$Q,'May Payment'!$H64)</f>
        <v>0</v>
      </c>
      <c r="O64" s="7">
        <f>SUMIFS(HNPlaces!$Z:$Z,HNPlaces!$M:$M,O$4,HNPlaces!$Q:$Q,'May Payment'!$H64)</f>
        <v>0</v>
      </c>
      <c r="P64" s="7">
        <f>SUMIFS(HNPlaces!$Z:$Z,HNPlaces!$M:$M,P$4,HNPlaces!$Q:$Q,'May Payment'!$H64)</f>
        <v>0</v>
      </c>
      <c r="Q64" s="7">
        <f>SUMIFS(HNPlaces!$Z:$Z,HNPlaces!$M:$M,Q$4,HNPlaces!$Q:$Q,'May Payment'!$H64)</f>
        <v>0</v>
      </c>
      <c r="R64" s="7">
        <f>SUMIFS(HNPlaces!$Z:$Z,HNPlaces!$M:$M,R$4,HNPlaces!$Q:$Q,'May Payment'!$H64)</f>
        <v>0</v>
      </c>
      <c r="S64" s="7">
        <f>SUMIFS(HNPlaces!$Z:$Z,HNPlaces!$M:$M,S$4,HNPlaces!$Q:$Q,'May Payment'!$H64)</f>
        <v>0</v>
      </c>
      <c r="T64" s="7">
        <f>SUMIFS(HNTopUp!$Z:$Z,HNTopUp!$M:$M,T$4,HNTopUp!B:B,'May Payment'!B64)</f>
        <v>0</v>
      </c>
      <c r="U64" s="7">
        <f>SUMIFS(HNTopUp!$Z:$Z,HNTopUp!$M:$M,U$4,HNTopUp!B:B,'May Payment'!B64)</f>
        <v>6136.6923076923076</v>
      </c>
      <c r="V64" s="7">
        <f>SUMIFS(HNTopUp!$Z:$Z,HNTopUp!$M:$M,V$4,HNTopUp!$B:$B,'May Payment'!$B64)</f>
        <v>0</v>
      </c>
      <c r="W64" s="7">
        <f>SUMIFS(HNTopUp!$Z:$Z,HNTopUp!$M:$M,W$4,HNTopUp!$B:$B,'May Payment'!$B64)</f>
        <v>0</v>
      </c>
      <c r="X64" s="7">
        <f>SUMIFS(HNTopUp!$Z:$Z,HNTopUp!$M:$M,X$4,HNTopUp!$B:$B,'May Payment'!$B64)</f>
        <v>0</v>
      </c>
      <c r="Y64" s="7">
        <f>SUMIFS(HNTopUp!$Z:$Z,HNTopUp!$M:$M,Y$4,HNTopUp!$B:$B,'May Payment'!$B64)</f>
        <v>0</v>
      </c>
      <c r="Z64" s="7">
        <f>SUMIFS(HNTopUp!$Z:$Z,HNTopUp!$M:$M,Z$4,HNTopUp!$B:$B,'May Payment'!$B64)</f>
        <v>0</v>
      </c>
      <c r="AA64" s="7">
        <f>SUMIFS(POST16!$Z:$Z,POST16!$M:$M,AA$4,POST16!$Q:$Q,'May Payment'!$H64)</f>
        <v>0</v>
      </c>
      <c r="AB64" s="7">
        <f>SUMIFS(POST16!$Z:$Z,POST16!$M:$M,AB$4,POST16!$Q:$Q,'May Payment'!$H64)</f>
        <v>0</v>
      </c>
      <c r="AC64" s="7">
        <f>SUMIFS(POST16!$Z:$Z,POST16!$M:$M,AC$4,POST16!$Q:$Q,'May Payment'!$H64)</f>
        <v>0</v>
      </c>
      <c r="AD64" s="7">
        <f>SUMIFS(POST16!$Z:$Z,POST16!$M:$M,AD$4,POST16!$Q:$Q,'May Payment'!$H64)</f>
        <v>0</v>
      </c>
      <c r="AE64" s="7">
        <f>SUMIFS(POST16!$Z:$Z,POST16!$M:$M,AE$4,POST16!$Q:$Q,'May Payment'!$H64)</f>
        <v>0</v>
      </c>
      <c r="AF64" s="7">
        <f>SUMIFS(MISC!$Z:$Z,MISC!$M:$M,AF$4,MISC!$Q:$Q,H64)</f>
        <v>0</v>
      </c>
      <c r="AG64" s="7">
        <f>SUMIFS(MISC!$Z:$Z,MISC!$M:$M,AG$4,MISC!$Q:$Q,H64)</f>
        <v>0</v>
      </c>
      <c r="AH64" s="7">
        <f>SUMIFS(Asylum!$Z:$Z,Asylum!$M:$M,AH$4,Asylum!$Q:$Q,'May Payment'!$H64)</f>
        <v>0</v>
      </c>
      <c r="AI64" s="7">
        <f>SUMIFS(PESports!$Z:$Z,PESports!$M:$M,AI$4,PESports!$Q:$Q,'May Payment'!$H64)</f>
        <v>8154</v>
      </c>
      <c r="AJ64" s="5">
        <f t="shared" si="9"/>
        <v>177125.60651194831</v>
      </c>
      <c r="AK64" s="119">
        <f t="shared" si="3"/>
        <v>162669.77000000002</v>
      </c>
      <c r="AL64" s="364">
        <f t="shared" si="2"/>
        <v>14455.836511948291</v>
      </c>
      <c r="AM64" s="119"/>
      <c r="AN64" s="481"/>
      <c r="AO64" s="481">
        <v>162669.77000000002</v>
      </c>
      <c r="AP64" s="508">
        <f t="shared" si="4"/>
        <v>162669.77000000002</v>
      </c>
      <c r="AQ64" s="119">
        <f t="shared" si="10"/>
        <v>162669.77000000002</v>
      </c>
      <c r="AR64" s="49">
        <f t="shared" si="11"/>
        <v>14455.836511948291</v>
      </c>
      <c r="AS64" s="481"/>
      <c r="AT64" s="463">
        <f t="shared" si="12"/>
        <v>162669.77000000002</v>
      </c>
      <c r="AU64" s="49">
        <f t="shared" si="13"/>
        <v>14455.836511948291</v>
      </c>
      <c r="AV64" s="5"/>
      <c r="AY64" s="119"/>
    </row>
    <row r="65" spans="1:52" x14ac:dyDescent="0.25">
      <c r="B65">
        <v>3023511</v>
      </c>
      <c r="C65">
        <v>3511</v>
      </c>
      <c r="D65" t="s">
        <v>64</v>
      </c>
      <c r="E65" t="s">
        <v>748</v>
      </c>
      <c r="H65" t="s">
        <v>65</v>
      </c>
      <c r="I65" t="s">
        <v>66</v>
      </c>
      <c r="J65" s="7">
        <f>IFERROR(_xlfn.XLOOKUP(H65,'APT 25-26'!D:D,'APT 25-26'!CR:CR),"")</f>
        <v>185691.73191512443</v>
      </c>
      <c r="K65" s="7">
        <f>SUMIFS(NurserySupplement!$Z:$Z,NurserySupplement!$M:$M,K$4,NurserySupplement!$B:$B,B65)</f>
        <v>0</v>
      </c>
      <c r="L65" s="7"/>
      <c r="M65" s="7">
        <f>SUMIFS(HNPlaces!$Z:$Z,HNPlaces!$M:$M,M$4,HNPlaces!$Q:$Q,'May Payment'!$H65)</f>
        <v>0</v>
      </c>
      <c r="N65" s="7">
        <f>SUMIFS(HNPlaces!$Z:$Z,HNPlaces!$M:$M,N$4,HNPlaces!$Q:$Q,'May Payment'!$H65)</f>
        <v>0</v>
      </c>
      <c r="O65" s="7">
        <f>SUMIFS(HNPlaces!$Z:$Z,HNPlaces!$M:$M,O$4,HNPlaces!$Q:$Q,'May Payment'!$H65)</f>
        <v>0</v>
      </c>
      <c r="P65" s="7">
        <f>SUMIFS(HNPlaces!$Z:$Z,HNPlaces!$M:$M,P$4,HNPlaces!$Q:$Q,'May Payment'!$H65)</f>
        <v>0</v>
      </c>
      <c r="Q65" s="7">
        <f>SUMIFS(HNPlaces!$Z:$Z,HNPlaces!$M:$M,Q$4,HNPlaces!$Q:$Q,'May Payment'!$H65)</f>
        <v>0</v>
      </c>
      <c r="R65" s="7">
        <f>SUMIFS(HNPlaces!$Z:$Z,HNPlaces!$M:$M,R$4,HNPlaces!$Q:$Q,'May Payment'!$H65)</f>
        <v>0</v>
      </c>
      <c r="S65" s="7">
        <f>SUMIFS(HNPlaces!$Z:$Z,HNPlaces!$M:$M,S$4,HNPlaces!$Q:$Q,'May Payment'!$H65)</f>
        <v>0</v>
      </c>
      <c r="T65" s="7">
        <f>SUMIFS(HNTopUp!$Z:$Z,HNTopUp!$M:$M,T$4,HNTopUp!B:B,'May Payment'!B65)</f>
        <v>0</v>
      </c>
      <c r="U65" s="7">
        <f>SUMIFS(HNTopUp!$Z:$Z,HNTopUp!$M:$M,U$4,HNTopUp!B:B,'May Payment'!B65)</f>
        <v>11717.76923076923</v>
      </c>
      <c r="V65" s="7">
        <f>SUMIFS(HNTopUp!$Z:$Z,HNTopUp!$M:$M,V$4,HNTopUp!$B:$B,'May Payment'!$B65)</f>
        <v>0</v>
      </c>
      <c r="W65" s="7">
        <f>SUMIFS(HNTopUp!$Z:$Z,HNTopUp!$M:$M,W$4,HNTopUp!$B:$B,'May Payment'!$B65)</f>
        <v>0</v>
      </c>
      <c r="X65" s="7">
        <f>SUMIFS(HNTopUp!$Z:$Z,HNTopUp!$M:$M,X$4,HNTopUp!$B:$B,'May Payment'!$B65)</f>
        <v>562.61538461538464</v>
      </c>
      <c r="Y65" s="7">
        <f>SUMIFS(HNTopUp!$Z:$Z,HNTopUp!$M:$M,Y$4,HNTopUp!$B:$B,'May Payment'!$B65)</f>
        <v>0</v>
      </c>
      <c r="Z65" s="7">
        <f>SUMIFS(HNTopUp!$Z:$Z,HNTopUp!$M:$M,Z$4,HNTopUp!$B:$B,'May Payment'!$B65)</f>
        <v>0</v>
      </c>
      <c r="AA65" s="7">
        <f>SUMIFS(POST16!$Z:$Z,POST16!$M:$M,AA$4,POST16!$Q:$Q,'May Payment'!$H65)</f>
        <v>0</v>
      </c>
      <c r="AB65" s="7">
        <f>SUMIFS(POST16!$Z:$Z,POST16!$M:$M,AB$4,POST16!$Q:$Q,'May Payment'!$H65)</f>
        <v>0</v>
      </c>
      <c r="AC65" s="7">
        <f>SUMIFS(POST16!$Z:$Z,POST16!$M:$M,AC$4,POST16!$Q:$Q,'May Payment'!$H65)</f>
        <v>0</v>
      </c>
      <c r="AD65" s="7">
        <f>SUMIFS(POST16!$Z:$Z,POST16!$M:$M,AD$4,POST16!$Q:$Q,'May Payment'!$H65)</f>
        <v>0</v>
      </c>
      <c r="AE65" s="7">
        <f>SUMIFS(POST16!$Z:$Z,POST16!$M:$M,AE$4,POST16!$Q:$Q,'May Payment'!$H65)</f>
        <v>0</v>
      </c>
      <c r="AF65" s="7">
        <f>SUMIFS(MISC!$Z:$Z,MISC!$M:$M,AF$4,MISC!$Q:$Q,H65)</f>
        <v>0</v>
      </c>
      <c r="AG65" s="7">
        <f>SUMIFS(MISC!$Z:$Z,MISC!$M:$M,AG$4,MISC!$Q:$Q,H65)</f>
        <v>0</v>
      </c>
      <c r="AH65" s="7">
        <f>SUMIFS(Asylum!$Z:$Z,Asylum!$M:$M,AH$4,Asylum!$Q:$Q,'May Payment'!$H65)</f>
        <v>0</v>
      </c>
      <c r="AI65" s="7">
        <f>SUMIFS(PESports!$Z:$Z,PESports!$M:$M,AI$4,PESports!$Q:$Q,'May Payment'!$H65)</f>
        <v>8142</v>
      </c>
      <c r="AJ65" s="5">
        <f t="shared" si="9"/>
        <v>206114.11653050903</v>
      </c>
      <c r="AK65" s="119">
        <f t="shared" si="3"/>
        <v>170774.74</v>
      </c>
      <c r="AL65" s="364">
        <f t="shared" si="2"/>
        <v>35339.376530509035</v>
      </c>
      <c r="AM65" s="119"/>
      <c r="AN65" s="481"/>
      <c r="AO65" s="481">
        <v>170774.74</v>
      </c>
      <c r="AP65" s="508">
        <f t="shared" si="4"/>
        <v>170774.74</v>
      </c>
      <c r="AQ65" s="119">
        <f t="shared" si="10"/>
        <v>170774.74</v>
      </c>
      <c r="AR65" s="49">
        <f t="shared" si="11"/>
        <v>35339.376530509035</v>
      </c>
      <c r="AS65" s="481"/>
      <c r="AT65" s="463">
        <f t="shared" si="12"/>
        <v>170774.74</v>
      </c>
      <c r="AU65" s="49">
        <f t="shared" si="13"/>
        <v>35339.376530509035</v>
      </c>
      <c r="AV65" s="5"/>
      <c r="AY65" s="119"/>
    </row>
    <row r="66" spans="1:52" x14ac:dyDescent="0.25">
      <c r="B66">
        <v>3023512</v>
      </c>
      <c r="C66">
        <v>3512</v>
      </c>
      <c r="D66" t="s">
        <v>166</v>
      </c>
      <c r="H66" t="s">
        <v>167</v>
      </c>
      <c r="I66" t="s">
        <v>168</v>
      </c>
      <c r="J66" s="7">
        <f>IFERROR(_xlfn.XLOOKUP(H66,'APT 25-26'!D:D,'APT 25-26'!CR:CR),"")</f>
        <v>133408.86292560364</v>
      </c>
      <c r="K66" s="7">
        <f>SUMIFS(NurserySupplement!$Z:$Z,NurserySupplement!$M:$M,K$4,NurserySupplement!$B:$B,B66)</f>
        <v>0</v>
      </c>
      <c r="L66" s="7"/>
      <c r="M66" s="7">
        <f>SUMIFS(HNPlaces!$Z:$Z,HNPlaces!$M:$M,M$4,HNPlaces!$Q:$Q,'May Payment'!$H66)</f>
        <v>0</v>
      </c>
      <c r="N66" s="7">
        <f>SUMIFS(HNPlaces!$Z:$Z,HNPlaces!$M:$M,N$4,HNPlaces!$Q:$Q,'May Payment'!$H66)</f>
        <v>0</v>
      </c>
      <c r="O66" s="7">
        <f>SUMIFS(HNPlaces!$Z:$Z,HNPlaces!$M:$M,O$4,HNPlaces!$Q:$Q,'May Payment'!$H66)</f>
        <v>0</v>
      </c>
      <c r="P66" s="7">
        <f>SUMIFS(HNPlaces!$Z:$Z,HNPlaces!$M:$M,P$4,HNPlaces!$Q:$Q,'May Payment'!$H66)</f>
        <v>0</v>
      </c>
      <c r="Q66" s="7">
        <f>SUMIFS(HNPlaces!$Z:$Z,HNPlaces!$M:$M,Q$4,HNPlaces!$Q:$Q,'May Payment'!$H66)</f>
        <v>0</v>
      </c>
      <c r="R66" s="7">
        <f>SUMIFS(HNPlaces!$Z:$Z,HNPlaces!$M:$M,R$4,HNPlaces!$Q:$Q,'May Payment'!$H66)</f>
        <v>0</v>
      </c>
      <c r="S66" s="7">
        <f>SUMIFS(HNPlaces!$Z:$Z,HNPlaces!$M:$M,S$4,HNPlaces!$Q:$Q,'May Payment'!$H66)</f>
        <v>0</v>
      </c>
      <c r="T66" s="7">
        <f>SUMIFS(HNTopUp!$Z:$Z,HNTopUp!$M:$M,T$4,HNTopUp!B:B,'May Payment'!B66)</f>
        <v>0</v>
      </c>
      <c r="U66" s="7">
        <f>SUMIFS(HNTopUp!$Z:$Z,HNTopUp!$M:$M,U$4,HNTopUp!B:B,'May Payment'!B66)</f>
        <v>4888.1215384615389</v>
      </c>
      <c r="V66" s="7">
        <f>SUMIFS(HNTopUp!$Z:$Z,HNTopUp!$M:$M,V$4,HNTopUp!$B:$B,'May Payment'!$B66)</f>
        <v>0</v>
      </c>
      <c r="W66" s="7">
        <f>SUMIFS(HNTopUp!$Z:$Z,HNTopUp!$M:$M,W$4,HNTopUp!$B:$B,'May Payment'!$B66)</f>
        <v>0</v>
      </c>
      <c r="X66" s="7">
        <f>SUMIFS(HNTopUp!$Z:$Z,HNTopUp!$M:$M,X$4,HNTopUp!$B:$B,'May Payment'!$B66)</f>
        <v>0</v>
      </c>
      <c r="Y66" s="7">
        <f>SUMIFS(HNTopUp!$Z:$Z,HNTopUp!$M:$M,Y$4,HNTopUp!$B:$B,'May Payment'!$B66)</f>
        <v>0</v>
      </c>
      <c r="Z66" s="7">
        <f>SUMIFS(HNTopUp!$Z:$Z,HNTopUp!$M:$M,Z$4,HNTopUp!$B:$B,'May Payment'!$B66)</f>
        <v>0</v>
      </c>
      <c r="AA66" s="7">
        <f>SUMIFS(POST16!$Z:$Z,POST16!$M:$M,AA$4,POST16!$Q:$Q,'May Payment'!$H66)</f>
        <v>0</v>
      </c>
      <c r="AB66" s="7">
        <f>SUMIFS(POST16!$Z:$Z,POST16!$M:$M,AB$4,POST16!$Q:$Q,'May Payment'!$H66)</f>
        <v>0</v>
      </c>
      <c r="AC66" s="7">
        <f>SUMIFS(POST16!$Z:$Z,POST16!$M:$M,AC$4,POST16!$Q:$Q,'May Payment'!$H66)</f>
        <v>0</v>
      </c>
      <c r="AD66" s="7">
        <f>SUMIFS(POST16!$Z:$Z,POST16!$M:$M,AD$4,POST16!$Q:$Q,'May Payment'!$H66)</f>
        <v>0</v>
      </c>
      <c r="AE66" s="7">
        <f>SUMIFS(POST16!$Z:$Z,POST16!$M:$M,AE$4,POST16!$Q:$Q,'May Payment'!$H66)</f>
        <v>0</v>
      </c>
      <c r="AF66" s="7">
        <f>SUMIFS(MISC!$Z:$Z,MISC!$M:$M,AF$4,MISC!$Q:$Q,H66)</f>
        <v>0</v>
      </c>
      <c r="AG66" s="7">
        <f>SUMIFS(MISC!$Z:$Z,MISC!$M:$M,AG$4,MISC!$Q:$Q,H66)</f>
        <v>0</v>
      </c>
      <c r="AH66" s="7">
        <f>SUMIFS(Asylum!$Z:$Z,Asylum!$M:$M,AH$4,Asylum!$Q:$Q,'May Payment'!$H66)</f>
        <v>0</v>
      </c>
      <c r="AI66" s="7">
        <f>SUMIFS(PESports!$Z:$Z,PESports!$M:$M,AI$4,PESports!$Q:$Q,'May Payment'!$H66)</f>
        <v>7912</v>
      </c>
      <c r="AJ66" s="5">
        <f t="shared" si="9"/>
        <v>146208.98446406517</v>
      </c>
      <c r="AK66" s="119"/>
      <c r="AL66" s="364">
        <f t="shared" si="2"/>
        <v>146208.98446406517</v>
      </c>
      <c r="AN66" s="481"/>
      <c r="AO66" s="481" t="s">
        <v>24681</v>
      </c>
      <c r="AP66" s="508"/>
      <c r="AR66" s="383"/>
      <c r="AS66" s="5"/>
      <c r="AU66" s="286"/>
      <c r="AV66" s="5"/>
    </row>
    <row r="67" spans="1:52" x14ac:dyDescent="0.25">
      <c r="A67" s="5"/>
      <c r="B67">
        <v>3023513</v>
      </c>
      <c r="C67">
        <v>3513</v>
      </c>
      <c r="D67" t="s">
        <v>76</v>
      </c>
      <c r="H67" t="s">
        <v>77</v>
      </c>
      <c r="I67" t="s">
        <v>78</v>
      </c>
      <c r="J67" s="7">
        <f>IFERROR(_xlfn.XLOOKUP(H67,'APT 25-26'!D:D,'APT 25-26'!CR:CR),"")</f>
        <v>154495.30312693011</v>
      </c>
      <c r="K67" s="7">
        <f>SUMIFS(NurserySupplement!$Z:$Z,NurserySupplement!$M:$M,K$4,NurserySupplement!$B:$B,B67)</f>
        <v>0</v>
      </c>
      <c r="L67" s="7"/>
      <c r="M67" s="7">
        <f>SUMIFS(HNPlaces!$Z:$Z,HNPlaces!$M:$M,M$4,HNPlaces!$Q:$Q,'May Payment'!$H67)</f>
        <v>0</v>
      </c>
      <c r="N67" s="7">
        <f>SUMIFS(HNPlaces!$Z:$Z,HNPlaces!$M:$M,N$4,HNPlaces!$Q:$Q,'May Payment'!$H67)</f>
        <v>0</v>
      </c>
      <c r="O67" s="7">
        <f>SUMIFS(HNPlaces!$Z:$Z,HNPlaces!$M:$M,O$4,HNPlaces!$Q:$Q,'May Payment'!$H67)</f>
        <v>0</v>
      </c>
      <c r="P67" s="7">
        <f>SUMIFS(HNPlaces!$Z:$Z,HNPlaces!$M:$M,P$4,HNPlaces!$Q:$Q,'May Payment'!$H67)</f>
        <v>0</v>
      </c>
      <c r="Q67" s="7">
        <f>SUMIFS(HNPlaces!$Z:$Z,HNPlaces!$M:$M,Q$4,HNPlaces!$Q:$Q,'May Payment'!$H67)</f>
        <v>0</v>
      </c>
      <c r="R67" s="7">
        <f>SUMIFS(HNPlaces!$Z:$Z,HNPlaces!$M:$M,R$4,HNPlaces!$Q:$Q,'May Payment'!$H67)</f>
        <v>0</v>
      </c>
      <c r="S67" s="7">
        <f>SUMIFS(HNPlaces!$Z:$Z,HNPlaces!$M:$M,S$4,HNPlaces!$Q:$Q,'May Payment'!$H67)</f>
        <v>0</v>
      </c>
      <c r="T67" s="7">
        <f>SUMIFS(HNTopUp!$Z:$Z,HNTopUp!$M:$M,T$4,HNTopUp!B:B,'May Payment'!B67)</f>
        <v>0</v>
      </c>
      <c r="U67" s="7">
        <f>SUMIFS(HNTopUp!$Z:$Z,HNTopUp!$M:$M,U$4,HNTopUp!B:B,'May Payment'!B67)</f>
        <v>5798.5384615384619</v>
      </c>
      <c r="V67" s="7">
        <f>SUMIFS(HNTopUp!$Z:$Z,HNTopUp!$M:$M,V$4,HNTopUp!$B:$B,'May Payment'!$B67)</f>
        <v>0</v>
      </c>
      <c r="W67" s="7">
        <f>SUMIFS(HNTopUp!$Z:$Z,HNTopUp!$M:$M,W$4,HNTopUp!$B:$B,'May Payment'!$B67)</f>
        <v>0</v>
      </c>
      <c r="X67" s="7">
        <f>SUMIFS(HNTopUp!$Z:$Z,HNTopUp!$M:$M,X$4,HNTopUp!$B:$B,'May Payment'!$B67)</f>
        <v>0</v>
      </c>
      <c r="Y67" s="7">
        <f>SUMIFS(HNTopUp!$Z:$Z,HNTopUp!$M:$M,Y$4,HNTopUp!$B:$B,'May Payment'!$B67)</f>
        <v>0</v>
      </c>
      <c r="Z67" s="7">
        <f>SUMIFS(HNTopUp!$Z:$Z,HNTopUp!$M:$M,Z$4,HNTopUp!$B:$B,'May Payment'!$B67)</f>
        <v>0</v>
      </c>
      <c r="AA67" s="7">
        <f>SUMIFS(POST16!$Z:$Z,POST16!$M:$M,AA$4,POST16!$Q:$Q,'May Payment'!$H67)</f>
        <v>0</v>
      </c>
      <c r="AB67" s="7">
        <f>SUMIFS(POST16!$Z:$Z,POST16!$M:$M,AB$4,POST16!$Q:$Q,'May Payment'!$H67)</f>
        <v>0</v>
      </c>
      <c r="AC67" s="7">
        <f>SUMIFS(POST16!$Z:$Z,POST16!$M:$M,AC$4,POST16!$Q:$Q,'May Payment'!$H67)</f>
        <v>0</v>
      </c>
      <c r="AD67" s="7">
        <f>SUMIFS(POST16!$Z:$Z,POST16!$M:$M,AD$4,POST16!$Q:$Q,'May Payment'!$H67)</f>
        <v>0</v>
      </c>
      <c r="AE67" s="7">
        <f>SUMIFS(POST16!$Z:$Z,POST16!$M:$M,AE$4,POST16!$Q:$Q,'May Payment'!$H67)</f>
        <v>0</v>
      </c>
      <c r="AF67" s="7">
        <f>SUMIFS(MISC!$Z:$Z,MISC!$M:$M,AF$4,MISC!$Q:$Q,H67)</f>
        <v>0</v>
      </c>
      <c r="AG67" s="7">
        <f>SUMIFS(MISC!$Z:$Z,MISC!$M:$M,AG$4,MISC!$Q:$Q,H67)</f>
        <v>0</v>
      </c>
      <c r="AH67" s="7">
        <f>SUMIFS(Asylum!$Z:$Z,Asylum!$M:$M,AH$4,Asylum!$Q:$Q,'May Payment'!$H67)</f>
        <v>0</v>
      </c>
      <c r="AI67" s="7">
        <f>SUMIFS(PESports!$Z:$Z,PESports!$M:$M,AI$4,PESports!$Q:$Q,'May Payment'!$H67)</f>
        <v>14679</v>
      </c>
      <c r="AJ67" s="5">
        <f t="shared" si="9"/>
        <v>174972.84158846858</v>
      </c>
      <c r="AK67" s="119">
        <f t="shared" si="3"/>
        <v>174152.11000000002</v>
      </c>
      <c r="AL67" s="364">
        <f t="shared" si="2"/>
        <v>820.73158846856677</v>
      </c>
      <c r="AM67" s="119"/>
      <c r="AN67" s="481"/>
      <c r="AO67" s="481">
        <v>174152.11000000002</v>
      </c>
      <c r="AP67" s="508">
        <f t="shared" si="4"/>
        <v>174152.11000000002</v>
      </c>
      <c r="AQ67" s="119">
        <f>IFERROR(IF(AJ67&gt;AO67,AO67,AJ67-1),"")</f>
        <v>174152.11000000002</v>
      </c>
      <c r="AR67" s="49">
        <f>AJ67-AQ67</f>
        <v>820.73158846856677</v>
      </c>
      <c r="AS67" s="481"/>
      <c r="AT67" s="463">
        <f>AQ67+AS67</f>
        <v>174152.11000000002</v>
      </c>
      <c r="AU67" s="49">
        <f>AR67-AS67</f>
        <v>820.73158846856677</v>
      </c>
      <c r="AV67" s="5"/>
      <c r="AY67" s="119"/>
    </row>
    <row r="68" spans="1:52" x14ac:dyDescent="0.25">
      <c r="B68">
        <v>3023514</v>
      </c>
      <c r="C68">
        <v>3514</v>
      </c>
      <c r="D68" t="s">
        <v>193</v>
      </c>
      <c r="E68" t="s">
        <v>748</v>
      </c>
      <c r="H68" t="s">
        <v>194</v>
      </c>
      <c r="I68" t="s">
        <v>195</v>
      </c>
      <c r="J68" s="7">
        <f>IFERROR(_xlfn.XLOOKUP(H68,'APT 25-26'!D:D,'APT 25-26'!CR:CR),"")</f>
        <v>83436.595260503556</v>
      </c>
      <c r="K68" s="7">
        <f>SUMIFS(NurserySupplement!$Z:$Z,NurserySupplement!$M:$M,K$4,NurserySupplement!$B:$B,B68)</f>
        <v>0</v>
      </c>
      <c r="L68" s="7"/>
      <c r="M68" s="7">
        <f>SUMIFS(HNPlaces!$Z:$Z,HNPlaces!$M:$M,M$4,HNPlaces!$Q:$Q,'May Payment'!$H68)</f>
        <v>0</v>
      </c>
      <c r="N68" s="7">
        <f>SUMIFS(HNPlaces!$Z:$Z,HNPlaces!$M:$M,N$4,HNPlaces!$Q:$Q,'May Payment'!$H68)</f>
        <v>0</v>
      </c>
      <c r="O68" s="7">
        <f>SUMIFS(HNPlaces!$Z:$Z,HNPlaces!$M:$M,O$4,HNPlaces!$Q:$Q,'May Payment'!$H68)</f>
        <v>0</v>
      </c>
      <c r="P68" s="7">
        <f>SUMIFS(HNPlaces!$Z:$Z,HNPlaces!$M:$M,P$4,HNPlaces!$Q:$Q,'May Payment'!$H68)</f>
        <v>0</v>
      </c>
      <c r="Q68" s="7">
        <f>SUMIFS(HNPlaces!$Z:$Z,HNPlaces!$M:$M,Q$4,HNPlaces!$Q:$Q,'May Payment'!$H68)</f>
        <v>0</v>
      </c>
      <c r="R68" s="7">
        <f>SUMIFS(HNPlaces!$Z:$Z,HNPlaces!$M:$M,R$4,HNPlaces!$Q:$Q,'May Payment'!$H68)</f>
        <v>0</v>
      </c>
      <c r="S68" s="7">
        <f>SUMIFS(HNPlaces!$Z:$Z,HNPlaces!$M:$M,S$4,HNPlaces!$Q:$Q,'May Payment'!$H68)</f>
        <v>0</v>
      </c>
      <c r="T68" s="7">
        <f>SUMIFS(HNTopUp!$Z:$Z,HNTopUp!$M:$M,T$4,HNTopUp!B:B,'May Payment'!B68)</f>
        <v>0</v>
      </c>
      <c r="U68" s="7">
        <f>SUMIFS(HNTopUp!$Z:$Z,HNTopUp!$M:$M,U$4,HNTopUp!B:B,'May Payment'!B68)</f>
        <v>3934.3846153846152</v>
      </c>
      <c r="V68" s="7">
        <f>SUMIFS(HNTopUp!$Z:$Z,HNTopUp!$M:$M,V$4,HNTopUp!$B:$B,'May Payment'!$B68)</f>
        <v>0</v>
      </c>
      <c r="W68" s="7">
        <f>SUMIFS(HNTopUp!$Z:$Z,HNTopUp!$M:$M,W$4,HNTopUp!$B:$B,'May Payment'!$B68)</f>
        <v>0</v>
      </c>
      <c r="X68" s="7">
        <f>SUMIFS(HNTopUp!$Z:$Z,HNTopUp!$M:$M,X$4,HNTopUp!$B:$B,'May Payment'!$B68)</f>
        <v>0</v>
      </c>
      <c r="Y68" s="7">
        <f>SUMIFS(HNTopUp!$Z:$Z,HNTopUp!$M:$M,Y$4,HNTopUp!$B:$B,'May Payment'!$B68)</f>
        <v>0</v>
      </c>
      <c r="Z68" s="7">
        <f>SUMIFS(HNTopUp!$Z:$Z,HNTopUp!$M:$M,Z$4,HNTopUp!$B:$B,'May Payment'!$B68)</f>
        <v>0</v>
      </c>
      <c r="AA68" s="7">
        <f>SUMIFS(POST16!$Z:$Z,POST16!$M:$M,AA$4,POST16!$Q:$Q,'May Payment'!$H68)</f>
        <v>0</v>
      </c>
      <c r="AB68" s="7">
        <f>SUMIFS(POST16!$Z:$Z,POST16!$M:$M,AB$4,POST16!$Q:$Q,'May Payment'!$H68)</f>
        <v>0</v>
      </c>
      <c r="AC68" s="7">
        <f>SUMIFS(POST16!$Z:$Z,POST16!$M:$M,AC$4,POST16!$Q:$Q,'May Payment'!$H68)</f>
        <v>0</v>
      </c>
      <c r="AD68" s="7">
        <f>SUMIFS(POST16!$Z:$Z,POST16!$M:$M,AD$4,POST16!$Q:$Q,'May Payment'!$H68)</f>
        <v>0</v>
      </c>
      <c r="AE68" s="7">
        <f>SUMIFS(POST16!$Z:$Z,POST16!$M:$M,AE$4,POST16!$Q:$Q,'May Payment'!$H68)</f>
        <v>0</v>
      </c>
      <c r="AF68" s="7">
        <f>SUMIFS(MISC!$Z:$Z,MISC!$M:$M,AF$4,MISC!$Q:$Q,H68)</f>
        <v>0</v>
      </c>
      <c r="AG68" s="7">
        <f>SUMIFS(MISC!$Z:$Z,MISC!$M:$M,AG$4,MISC!$Q:$Q,H68)</f>
        <v>0</v>
      </c>
      <c r="AH68" s="7">
        <f>SUMIFS(Asylum!$Z:$Z,Asylum!$M:$M,AH$4,Asylum!$Q:$Q,'May Payment'!$H68)</f>
        <v>1877.4</v>
      </c>
      <c r="AI68" s="7">
        <f>SUMIFS(PESports!$Z:$Z,PESports!$M:$M,AI$4,PESports!$Q:$Q,'May Payment'!$H68)</f>
        <v>7417</v>
      </c>
      <c r="AJ68" s="5">
        <f t="shared" si="9"/>
        <v>96665.37987588816</v>
      </c>
      <c r="AK68" s="119">
        <f t="shared" si="3"/>
        <v>96664.37987588816</v>
      </c>
      <c r="AL68" s="364">
        <f t="shared" si="2"/>
        <v>1</v>
      </c>
      <c r="AN68" s="481">
        <f>IFERROR(_xlfn.XLOOKUP(B68,'Monthly Payroll Deductions'!B:B,'Monthly Payroll Deductions'!L:L),"0")</f>
        <v>17413.979999999894</v>
      </c>
      <c r="AO68" s="481">
        <v>79929.679999999978</v>
      </c>
      <c r="AP68" s="508">
        <f t="shared" si="4"/>
        <v>97343.659999999873</v>
      </c>
      <c r="AQ68" s="119">
        <f>IFERROR(IF(AJ68&gt;AO68,AO68,AJ68-1),"")</f>
        <v>79929.679999999978</v>
      </c>
      <c r="AR68" s="49">
        <f>AJ68-AQ68</f>
        <v>16735.699875888182</v>
      </c>
      <c r="AS68" s="481">
        <f>IF(AR68&gt;AN68,AN68,AR68-1)</f>
        <v>16734.699875888182</v>
      </c>
      <c r="AT68" s="463">
        <f>AQ68+AS68</f>
        <v>96664.37987588816</v>
      </c>
      <c r="AU68" s="49">
        <f>AR68-AS68</f>
        <v>1</v>
      </c>
      <c r="AV68" s="5"/>
      <c r="AY68" s="481">
        <f>AS68</f>
        <v>16734.699875888182</v>
      </c>
      <c r="AZ68" s="481"/>
    </row>
    <row r="69" spans="1:52" x14ac:dyDescent="0.25">
      <c r="B69">
        <v>3023516</v>
      </c>
      <c r="C69">
        <v>3516</v>
      </c>
      <c r="D69" t="s">
        <v>19</v>
      </c>
      <c r="E69" t="s">
        <v>748</v>
      </c>
      <c r="H69" t="s">
        <v>20</v>
      </c>
      <c r="I69" t="s">
        <v>21</v>
      </c>
      <c r="J69" s="7">
        <f>IFERROR(_xlfn.XLOOKUP(H69,'APT 25-26'!D:D,'APT 25-26'!CR:CR),"")</f>
        <v>81326.421366395502</v>
      </c>
      <c r="K69" s="7">
        <f>SUMIFS(NurserySupplement!$Z:$Z,NurserySupplement!$M:$M,K$4,NurserySupplement!$B:$B,B69)</f>
        <v>0</v>
      </c>
      <c r="L69" s="7"/>
      <c r="M69" s="7">
        <f>SUMIFS(HNPlaces!$Z:$Z,HNPlaces!$M:$M,M$4,HNPlaces!$Q:$Q,'May Payment'!$H69)</f>
        <v>0</v>
      </c>
      <c r="N69" s="7">
        <f>SUMIFS(HNPlaces!$Z:$Z,HNPlaces!$M:$M,N$4,HNPlaces!$Q:$Q,'May Payment'!$H69)</f>
        <v>0</v>
      </c>
      <c r="O69" s="7">
        <f>SUMIFS(HNPlaces!$Z:$Z,HNPlaces!$M:$M,O$4,HNPlaces!$Q:$Q,'May Payment'!$H69)</f>
        <v>0</v>
      </c>
      <c r="P69" s="7">
        <f>SUMIFS(HNPlaces!$Z:$Z,HNPlaces!$M:$M,P$4,HNPlaces!$Q:$Q,'May Payment'!$H69)</f>
        <v>0</v>
      </c>
      <c r="Q69" s="7">
        <f>SUMIFS(HNPlaces!$Z:$Z,HNPlaces!$M:$M,Q$4,HNPlaces!$Q:$Q,'May Payment'!$H69)</f>
        <v>0</v>
      </c>
      <c r="R69" s="7">
        <f>SUMIFS(HNPlaces!$Z:$Z,HNPlaces!$M:$M,R$4,HNPlaces!$Q:$Q,'May Payment'!$H69)</f>
        <v>0</v>
      </c>
      <c r="S69" s="7">
        <f>SUMIFS(HNPlaces!$Z:$Z,HNPlaces!$M:$M,S$4,HNPlaces!$Q:$Q,'May Payment'!$H69)</f>
        <v>0</v>
      </c>
      <c r="T69" s="7">
        <f>SUMIFS(HNTopUp!$Z:$Z,HNTopUp!$M:$M,T$4,HNTopUp!B:B,'May Payment'!B69)</f>
        <v>0</v>
      </c>
      <c r="U69" s="7">
        <f>SUMIFS(HNTopUp!$Z:$Z,HNTopUp!$M:$M,U$4,HNTopUp!B:B,'May Payment'!B69)</f>
        <v>11784.23076923077</v>
      </c>
      <c r="V69" s="7">
        <f>SUMIFS(HNTopUp!$Z:$Z,HNTopUp!$M:$M,V$4,HNTopUp!$B:$B,'May Payment'!$B69)</f>
        <v>0</v>
      </c>
      <c r="W69" s="7">
        <f>SUMIFS(HNTopUp!$Z:$Z,HNTopUp!$M:$M,W$4,HNTopUp!$B:$B,'May Payment'!$B69)</f>
        <v>0</v>
      </c>
      <c r="X69" s="7">
        <f>SUMIFS(HNTopUp!$Z:$Z,HNTopUp!$M:$M,X$4,HNTopUp!$B:$B,'May Payment'!$B69)</f>
        <v>0</v>
      </c>
      <c r="Y69" s="7">
        <f>SUMIFS(HNTopUp!$Z:$Z,HNTopUp!$M:$M,Y$4,HNTopUp!$B:$B,'May Payment'!$B69)</f>
        <v>0</v>
      </c>
      <c r="Z69" s="7">
        <f>SUMIFS(HNTopUp!$Z:$Z,HNTopUp!$M:$M,Z$4,HNTopUp!$B:$B,'May Payment'!$B69)</f>
        <v>0</v>
      </c>
      <c r="AA69" s="7">
        <f>SUMIFS(POST16!$Z:$Z,POST16!$M:$M,AA$4,POST16!$Q:$Q,'May Payment'!$H69)</f>
        <v>0</v>
      </c>
      <c r="AB69" s="7">
        <f>SUMIFS(POST16!$Z:$Z,POST16!$M:$M,AB$4,POST16!$Q:$Q,'May Payment'!$H69)</f>
        <v>0</v>
      </c>
      <c r="AC69" s="7">
        <f>SUMIFS(POST16!$Z:$Z,POST16!$M:$M,AC$4,POST16!$Q:$Q,'May Payment'!$H69)</f>
        <v>0</v>
      </c>
      <c r="AD69" s="7">
        <f>SUMIFS(POST16!$Z:$Z,POST16!$M:$M,AD$4,POST16!$Q:$Q,'May Payment'!$H69)</f>
        <v>0</v>
      </c>
      <c r="AE69" s="7">
        <f>SUMIFS(POST16!$Z:$Z,POST16!$M:$M,AE$4,POST16!$Q:$Q,'May Payment'!$H69)</f>
        <v>0</v>
      </c>
      <c r="AF69" s="7">
        <f>SUMIFS(MISC!$Z:$Z,MISC!$M:$M,AF$4,MISC!$Q:$Q,H69)</f>
        <v>0</v>
      </c>
      <c r="AG69" s="7">
        <f>SUMIFS(MISC!$Z:$Z,MISC!$M:$M,AG$4,MISC!$Q:$Q,H69)</f>
        <v>0</v>
      </c>
      <c r="AH69" s="7">
        <f>SUMIFS(Asylum!$Z:$Z,Asylum!$M:$M,AH$4,Asylum!$Q:$Q,'May Payment'!$H69)</f>
        <v>0</v>
      </c>
      <c r="AI69" s="7">
        <f>SUMIFS(PESports!$Z:$Z,PESports!$M:$M,AI$4,PESports!$Q:$Q,'May Payment'!$H69)</f>
        <v>7375</v>
      </c>
      <c r="AJ69" s="5">
        <f t="shared" si="9"/>
        <v>100485.65213562627</v>
      </c>
      <c r="AK69" s="119">
        <f t="shared" si="3"/>
        <v>100484.65213562627</v>
      </c>
      <c r="AL69" s="364">
        <f t="shared" si="2"/>
        <v>1</v>
      </c>
      <c r="AM69" s="5"/>
      <c r="AN69" s="481">
        <f>IFERROR(_xlfn.XLOOKUP(B69,'Monthly Payroll Deductions'!B:B,'Monthly Payroll Deductions'!L:L),"0")</f>
        <v>224679.55866779966</v>
      </c>
      <c r="AO69" s="481">
        <v>130704.44999999997</v>
      </c>
      <c r="AP69" s="508">
        <f t="shared" si="4"/>
        <v>355384.00866779964</v>
      </c>
      <c r="AQ69" s="119">
        <f>IFERROR(IF(AJ69&gt;AO69,AO69,AJ69-1),"")</f>
        <v>100484.65213562627</v>
      </c>
      <c r="AR69" s="49">
        <f>AJ69-AQ69</f>
        <v>1</v>
      </c>
      <c r="AS69" s="481"/>
      <c r="AT69" s="463">
        <f>AQ69+AS69</f>
        <v>100484.65213562627</v>
      </c>
      <c r="AU69" s="49">
        <f>AR69-AS69</f>
        <v>1</v>
      </c>
      <c r="AV69" s="5"/>
      <c r="AY69" s="119"/>
    </row>
    <row r="70" spans="1:52" x14ac:dyDescent="0.25">
      <c r="B70">
        <v>3023518</v>
      </c>
      <c r="C70">
        <v>3518</v>
      </c>
      <c r="D70" t="s">
        <v>172</v>
      </c>
      <c r="H70" t="s">
        <v>173</v>
      </c>
      <c r="I70" t="s">
        <v>174</v>
      </c>
      <c r="J70" s="7">
        <f>IFERROR(_xlfn.XLOOKUP(H70,'APT 25-26'!D:D,'APT 25-26'!CR:CR),"")</f>
        <v>182129.44212989847</v>
      </c>
      <c r="K70" s="7">
        <f>SUMIFS(NurserySupplement!$Z:$Z,NurserySupplement!$M:$M,K$4,NurserySupplement!$B:$B,B70)</f>
        <v>0</v>
      </c>
      <c r="L70" s="7"/>
      <c r="M70" s="7">
        <f>SUMIFS(HNPlaces!$Z:$Z,HNPlaces!$M:$M,M$4,HNPlaces!$Q:$Q,'May Payment'!$H70)</f>
        <v>0</v>
      </c>
      <c r="N70" s="7">
        <f>SUMIFS(HNPlaces!$Z:$Z,HNPlaces!$M:$M,N$4,HNPlaces!$Q:$Q,'May Payment'!$H70)</f>
        <v>0</v>
      </c>
      <c r="O70" s="7">
        <f>SUMIFS(HNPlaces!$Z:$Z,HNPlaces!$M:$M,O$4,HNPlaces!$Q:$Q,'May Payment'!$H70)</f>
        <v>0</v>
      </c>
      <c r="P70" s="7">
        <f>SUMIFS(HNPlaces!$Z:$Z,HNPlaces!$M:$M,P$4,HNPlaces!$Q:$Q,'May Payment'!$H70)</f>
        <v>0</v>
      </c>
      <c r="Q70" s="7">
        <f>SUMIFS(HNPlaces!$Z:$Z,HNPlaces!$M:$M,Q$4,HNPlaces!$Q:$Q,'May Payment'!$H70)</f>
        <v>0</v>
      </c>
      <c r="R70" s="7">
        <f>SUMIFS(HNPlaces!$Z:$Z,HNPlaces!$M:$M,R$4,HNPlaces!$Q:$Q,'May Payment'!$H70)</f>
        <v>0</v>
      </c>
      <c r="S70" s="7">
        <f>SUMIFS(HNPlaces!$Z:$Z,HNPlaces!$M:$M,S$4,HNPlaces!$Q:$Q,'May Payment'!$H70)</f>
        <v>0</v>
      </c>
      <c r="T70" s="7">
        <f>SUMIFS(HNTopUp!$Z:$Z,HNTopUp!$M:$M,T$4,HNTopUp!B:B,'May Payment'!B70)</f>
        <v>0</v>
      </c>
      <c r="U70" s="7">
        <f>SUMIFS(HNTopUp!$Z:$Z,HNTopUp!$M:$M,U$4,HNTopUp!B:B,'May Payment'!B70)</f>
        <v>12787.781538461539</v>
      </c>
      <c r="V70" s="7">
        <f>SUMIFS(HNTopUp!$Z:$Z,HNTopUp!$M:$M,V$4,HNTopUp!$B:$B,'May Payment'!$B70)</f>
        <v>0</v>
      </c>
      <c r="W70" s="7">
        <f>SUMIFS(HNTopUp!$Z:$Z,HNTopUp!$M:$M,W$4,HNTopUp!$B:$B,'May Payment'!$B70)</f>
        <v>0</v>
      </c>
      <c r="X70" s="7">
        <f>SUMIFS(HNTopUp!$Z:$Z,HNTopUp!$M:$M,X$4,HNTopUp!$B:$B,'May Payment'!$B70)</f>
        <v>0</v>
      </c>
      <c r="Y70" s="7">
        <f>SUMIFS(HNTopUp!$Z:$Z,HNTopUp!$M:$M,Y$4,HNTopUp!$B:$B,'May Payment'!$B70)</f>
        <v>0</v>
      </c>
      <c r="Z70" s="7">
        <f>SUMIFS(HNTopUp!$Z:$Z,HNTopUp!$M:$M,Z$4,HNTopUp!$B:$B,'May Payment'!$B70)</f>
        <v>0</v>
      </c>
      <c r="AA70" s="7">
        <f>SUMIFS(POST16!$Z:$Z,POST16!$M:$M,AA$4,POST16!$Q:$Q,'May Payment'!$H70)</f>
        <v>0</v>
      </c>
      <c r="AB70" s="7">
        <f>SUMIFS(POST16!$Z:$Z,POST16!$M:$M,AB$4,POST16!$Q:$Q,'May Payment'!$H70)</f>
        <v>0</v>
      </c>
      <c r="AC70" s="7">
        <f>SUMIFS(POST16!$Z:$Z,POST16!$M:$M,AC$4,POST16!$Q:$Q,'May Payment'!$H70)</f>
        <v>0</v>
      </c>
      <c r="AD70" s="7">
        <f>SUMIFS(POST16!$Z:$Z,POST16!$M:$M,AD$4,POST16!$Q:$Q,'May Payment'!$H70)</f>
        <v>0</v>
      </c>
      <c r="AE70" s="7">
        <f>SUMIFS(POST16!$Z:$Z,POST16!$M:$M,AE$4,POST16!$Q:$Q,'May Payment'!$H70)</f>
        <v>0</v>
      </c>
      <c r="AF70" s="7">
        <f>SUMIFS(MISC!$Z:$Z,MISC!$M:$M,AF$4,MISC!$Q:$Q,H70)</f>
        <v>0</v>
      </c>
      <c r="AG70" s="7">
        <f>SUMIFS(MISC!$Z:$Z,MISC!$M:$M,AG$4,MISC!$Q:$Q,H70)</f>
        <v>0</v>
      </c>
      <c r="AH70" s="7">
        <f>SUMIFS(Asylum!$Z:$Z,Asylum!$M:$M,AH$4,Asylum!$Q:$Q,'May Payment'!$H70)</f>
        <v>5797.24</v>
      </c>
      <c r="AI70" s="7">
        <f>SUMIFS(PESports!$Z:$Z,PESports!$M:$M,AI$4,PESports!$Q:$Q,'May Payment'!$H70)</f>
        <v>8100</v>
      </c>
      <c r="AJ70" s="5">
        <f t="shared" ref="AJ70:AJ91" si="14">SUM(J70:AI70)</f>
        <v>208814.46366836</v>
      </c>
      <c r="AK70" s="119"/>
      <c r="AL70" s="364">
        <f t="shared" si="2"/>
        <v>208814.46366836</v>
      </c>
      <c r="AN70" s="481"/>
      <c r="AO70" s="481" t="s">
        <v>24681</v>
      </c>
      <c r="AP70" s="508"/>
      <c r="AR70" s="383"/>
      <c r="AS70" s="5"/>
      <c r="AU70" s="286"/>
      <c r="AV70" s="5"/>
    </row>
    <row r="71" spans="1:52" x14ac:dyDescent="0.25">
      <c r="B71">
        <v>3023520</v>
      </c>
      <c r="C71">
        <v>3520</v>
      </c>
      <c r="D71" t="s">
        <v>145</v>
      </c>
      <c r="E71" t="s">
        <v>748</v>
      </c>
      <c r="F71" t="s">
        <v>275</v>
      </c>
      <c r="H71" t="s">
        <v>146</v>
      </c>
      <c r="I71" t="s">
        <v>147</v>
      </c>
      <c r="J71" s="7">
        <f>IFERROR(_xlfn.XLOOKUP(H71,'APT 25-26'!D:D,'APT 25-26'!CR:CR),"")</f>
        <v>157573.87153846154</v>
      </c>
      <c r="K71" s="7">
        <f>SUMIFS(NurserySupplement!$Z:$Z,NurserySupplement!$M:$M,K$4,NurserySupplement!$B:$B,B71)</f>
        <v>0</v>
      </c>
      <c r="L71" s="7"/>
      <c r="M71" s="7">
        <f>SUMIFS(HNPlaces!$Z:$Z,HNPlaces!$M:$M,M$4,HNPlaces!$Q:$Q,'May Payment'!$H71)</f>
        <v>0</v>
      </c>
      <c r="N71" s="7">
        <f>SUMIFS(HNPlaces!$Z:$Z,HNPlaces!$M:$M,N$4,HNPlaces!$Q:$Q,'May Payment'!$H71)</f>
        <v>0</v>
      </c>
      <c r="O71" s="7">
        <f>SUMIFS(HNPlaces!$Z:$Z,HNPlaces!$M:$M,O$4,HNPlaces!$Q:$Q,'May Payment'!$H71)</f>
        <v>0</v>
      </c>
      <c r="P71" s="7">
        <f>SUMIFS(HNPlaces!$Z:$Z,HNPlaces!$M:$M,P$4,HNPlaces!$Q:$Q,'May Payment'!$H71)</f>
        <v>0</v>
      </c>
      <c r="Q71" s="7">
        <f>SUMIFS(HNPlaces!$Z:$Z,HNPlaces!$M:$M,Q$4,HNPlaces!$Q:$Q,'May Payment'!$H71)</f>
        <v>0</v>
      </c>
      <c r="R71" s="7">
        <f>SUMIFS(HNPlaces!$Z:$Z,HNPlaces!$M:$M,R$4,HNPlaces!$Q:$Q,'May Payment'!$H71)</f>
        <v>0</v>
      </c>
      <c r="S71" s="7">
        <f>SUMIFS(HNPlaces!$Z:$Z,HNPlaces!$M:$M,S$4,HNPlaces!$Q:$Q,'May Payment'!$H71)</f>
        <v>0</v>
      </c>
      <c r="T71" s="7">
        <f>SUMIFS(HNTopUp!$Z:$Z,HNTopUp!$M:$M,T$4,HNTopUp!B:B,'May Payment'!B71)</f>
        <v>0</v>
      </c>
      <c r="U71" s="7">
        <f>SUMIFS(HNTopUp!$Z:$Z,HNTopUp!$M:$M,U$4,HNTopUp!B:B,'May Payment'!B71)</f>
        <v>10104.570512820512</v>
      </c>
      <c r="V71" s="7">
        <f>SUMIFS(HNTopUp!$Z:$Z,HNTopUp!$M:$M,V$4,HNTopUp!$B:$B,'May Payment'!$B71)</f>
        <v>0</v>
      </c>
      <c r="W71" s="7">
        <f>SUMIFS(HNTopUp!$Z:$Z,HNTopUp!$M:$M,W$4,HNTopUp!$B:$B,'May Payment'!$B71)</f>
        <v>0</v>
      </c>
      <c r="X71" s="7">
        <f>SUMIFS(HNTopUp!$Z:$Z,HNTopUp!$M:$M,X$4,HNTopUp!$B:$B,'May Payment'!$B71)</f>
        <v>0</v>
      </c>
      <c r="Y71" s="7">
        <f>SUMIFS(HNTopUp!$Z:$Z,HNTopUp!$M:$M,Y$4,HNTopUp!$B:$B,'May Payment'!$B71)</f>
        <v>0</v>
      </c>
      <c r="Z71" s="7">
        <f>SUMIFS(HNTopUp!$Z:$Z,HNTopUp!$M:$M,Z$4,HNTopUp!$B:$B,'May Payment'!$B71)</f>
        <v>0</v>
      </c>
      <c r="AA71" s="7">
        <f>SUMIFS(POST16!$Z:$Z,POST16!$M:$M,AA$4,POST16!$Q:$Q,'May Payment'!$H71)</f>
        <v>0</v>
      </c>
      <c r="AB71" s="7">
        <f>SUMIFS(POST16!$Z:$Z,POST16!$M:$M,AB$4,POST16!$Q:$Q,'May Payment'!$H71)</f>
        <v>0</v>
      </c>
      <c r="AC71" s="7">
        <f>SUMIFS(POST16!$Z:$Z,POST16!$M:$M,AC$4,POST16!$Q:$Q,'May Payment'!$H71)</f>
        <v>0</v>
      </c>
      <c r="AD71" s="7">
        <f>SUMIFS(POST16!$Z:$Z,POST16!$M:$M,AD$4,POST16!$Q:$Q,'May Payment'!$H71)</f>
        <v>0</v>
      </c>
      <c r="AE71" s="7">
        <f>SUMIFS(POST16!$Z:$Z,POST16!$M:$M,AE$4,POST16!$Q:$Q,'May Payment'!$H71)</f>
        <v>0</v>
      </c>
      <c r="AF71" s="7">
        <f>SUMIFS(MISC!$Z:$Z,MISC!$M:$M,AF$4,MISC!$Q:$Q,H71)</f>
        <v>0</v>
      </c>
      <c r="AG71" s="7">
        <f>SUMIFS(MISC!$Z:$Z,MISC!$M:$M,AG$4,MISC!$Q:$Q,H71)</f>
        <v>0</v>
      </c>
      <c r="AH71" s="7">
        <f>SUMIFS(Asylum!$Z:$Z,Asylum!$M:$M,AH$4,Asylum!$Q:$Q,'May Payment'!$H71)</f>
        <v>0</v>
      </c>
      <c r="AI71" s="7">
        <f>SUMIFS(PESports!$Z:$Z,PESports!$M:$M,AI$4,PESports!$Q:$Q,'May Payment'!$H71)</f>
        <v>8171</v>
      </c>
      <c r="AJ71" s="5">
        <f t="shared" si="14"/>
        <v>175849.44205128204</v>
      </c>
      <c r="AK71" s="119">
        <f t="shared" si="3"/>
        <v>175848.44205128204</v>
      </c>
      <c r="AL71" s="364">
        <f t="shared" si="2"/>
        <v>1</v>
      </c>
      <c r="AM71" s="5"/>
      <c r="AN71" s="481"/>
      <c r="AO71" s="481">
        <v>185388.65999999992</v>
      </c>
      <c r="AP71" s="508">
        <f t="shared" si="4"/>
        <v>185388.65999999992</v>
      </c>
      <c r="AQ71" s="119">
        <f>IFERROR(IF(AJ71&gt;AO71,AO71,AJ71-1),"")</f>
        <v>175848.44205128204</v>
      </c>
      <c r="AR71" s="49">
        <f>AJ71-AQ71</f>
        <v>1</v>
      </c>
      <c r="AS71" s="481"/>
      <c r="AT71" s="463">
        <f>AQ71+AS71</f>
        <v>175848.44205128204</v>
      </c>
      <c r="AU71" s="49">
        <f>AR71-AS71</f>
        <v>1</v>
      </c>
      <c r="AV71" s="5"/>
      <c r="AY71" s="119"/>
    </row>
    <row r="72" spans="1:52" x14ac:dyDescent="0.25">
      <c r="B72">
        <v>3023523</v>
      </c>
      <c r="C72">
        <v>3523</v>
      </c>
      <c r="D72" t="s">
        <v>203</v>
      </c>
      <c r="H72" t="s">
        <v>204</v>
      </c>
      <c r="I72" t="s">
        <v>205</v>
      </c>
      <c r="J72" s="7">
        <f>IFERROR(_xlfn.XLOOKUP(H72,'APT 25-26'!D:D,'APT 25-26'!CR:CR),"")</f>
        <v>268666.63042020414</v>
      </c>
      <c r="K72" s="7">
        <f>SUMIFS(NurserySupplement!$Z:$Z,NurserySupplement!$M:$M,K$4,NurserySupplement!$B:$B,B72)</f>
        <v>0</v>
      </c>
      <c r="L72" s="7"/>
      <c r="M72" s="7">
        <f>SUMIFS(HNPlaces!$Z:$Z,HNPlaces!$M:$M,M$4,HNPlaces!$Q:$Q,'May Payment'!$H72)</f>
        <v>0</v>
      </c>
      <c r="N72" s="7">
        <f>SUMIFS(HNPlaces!$Z:$Z,HNPlaces!$M:$M,N$4,HNPlaces!$Q:$Q,'May Payment'!$H72)</f>
        <v>0</v>
      </c>
      <c r="O72" s="7">
        <f>SUMIFS(HNPlaces!$Z:$Z,HNPlaces!$M:$M,O$4,HNPlaces!$Q:$Q,'May Payment'!$H72)</f>
        <v>0</v>
      </c>
      <c r="P72" s="7">
        <f>SUMIFS(HNPlaces!$Z:$Z,HNPlaces!$M:$M,P$4,HNPlaces!$Q:$Q,'May Payment'!$H72)</f>
        <v>0</v>
      </c>
      <c r="Q72" s="7">
        <f>SUMIFS(HNPlaces!$Z:$Z,HNPlaces!$M:$M,Q$4,HNPlaces!$Q:$Q,'May Payment'!$H72)</f>
        <v>0</v>
      </c>
      <c r="R72" s="7">
        <f>SUMIFS(HNPlaces!$Z:$Z,HNPlaces!$M:$M,R$4,HNPlaces!$Q:$Q,'May Payment'!$H72)</f>
        <v>0</v>
      </c>
      <c r="S72" s="7">
        <f>SUMIFS(HNPlaces!$Z:$Z,HNPlaces!$M:$M,S$4,HNPlaces!$Q:$Q,'May Payment'!$H72)</f>
        <v>0</v>
      </c>
      <c r="T72" s="7">
        <f>SUMIFS(HNTopUp!$Z:$Z,HNTopUp!$M:$M,T$4,HNTopUp!B:B,'May Payment'!B72)</f>
        <v>0</v>
      </c>
      <c r="U72" s="7">
        <f>SUMIFS(HNTopUp!$Z:$Z,HNTopUp!$M:$M,U$4,HNTopUp!B:B,'May Payment'!B72)</f>
        <v>20702.76923076923</v>
      </c>
      <c r="V72" s="7">
        <f>SUMIFS(HNTopUp!$Z:$Z,HNTopUp!$M:$M,V$4,HNTopUp!$B:$B,'May Payment'!$B72)</f>
        <v>0</v>
      </c>
      <c r="W72" s="7">
        <f>SUMIFS(HNTopUp!$Z:$Z,HNTopUp!$M:$M,W$4,HNTopUp!$B:$B,'May Payment'!$B72)</f>
        <v>0</v>
      </c>
      <c r="X72" s="7">
        <f>SUMIFS(HNTopUp!$Z:$Z,HNTopUp!$M:$M,X$4,HNTopUp!$B:$B,'May Payment'!$B72)</f>
        <v>275.76923076923077</v>
      </c>
      <c r="Y72" s="7">
        <f>SUMIFS(HNTopUp!$Z:$Z,HNTopUp!$M:$M,Y$4,HNTopUp!$B:$B,'May Payment'!$B72)</f>
        <v>0</v>
      </c>
      <c r="Z72" s="7">
        <f>SUMIFS(HNTopUp!$Z:$Z,HNTopUp!$M:$M,Z$4,HNTopUp!$B:$B,'May Payment'!$B72)</f>
        <v>0</v>
      </c>
      <c r="AA72" s="7">
        <f>SUMIFS(POST16!$Z:$Z,POST16!$M:$M,AA$4,POST16!$Q:$Q,'May Payment'!$H72)</f>
        <v>0</v>
      </c>
      <c r="AB72" s="7">
        <f>SUMIFS(POST16!$Z:$Z,POST16!$M:$M,AB$4,POST16!$Q:$Q,'May Payment'!$H72)</f>
        <v>0</v>
      </c>
      <c r="AC72" s="7">
        <f>SUMIFS(POST16!$Z:$Z,POST16!$M:$M,AC$4,POST16!$Q:$Q,'May Payment'!$H72)</f>
        <v>0</v>
      </c>
      <c r="AD72" s="7">
        <f>SUMIFS(POST16!$Z:$Z,POST16!$M:$M,AD$4,POST16!$Q:$Q,'May Payment'!$H72)</f>
        <v>0</v>
      </c>
      <c r="AE72" s="7">
        <f>SUMIFS(POST16!$Z:$Z,POST16!$M:$M,AE$4,POST16!$Q:$Q,'May Payment'!$H72)</f>
        <v>0</v>
      </c>
      <c r="AF72" s="7">
        <f>SUMIFS(MISC!$Z:$Z,MISC!$M:$M,AF$4,MISC!$Q:$Q,H72)</f>
        <v>0</v>
      </c>
      <c r="AG72" s="7">
        <f>SUMIFS(MISC!$Z:$Z,MISC!$M:$M,AG$4,MISC!$Q:$Q,H72)</f>
        <v>0</v>
      </c>
      <c r="AH72" s="7">
        <f>SUMIFS(Asylum!$Z:$Z,Asylum!$M:$M,AH$4,Asylum!$Q:$Q,'May Payment'!$H72)</f>
        <v>0</v>
      </c>
      <c r="AI72" s="7">
        <f>SUMIFS(PESports!$Z:$Z,PESports!$M:$M,AI$4,PESports!$Q:$Q,'May Payment'!$H72)</f>
        <v>8900</v>
      </c>
      <c r="AJ72" s="5">
        <f t="shared" si="14"/>
        <v>298545.16888174263</v>
      </c>
      <c r="AK72" s="119"/>
      <c r="AL72" s="364">
        <f t="shared" ref="AL72:AL91" si="15">AJ72-AK72</f>
        <v>298545.16888174263</v>
      </c>
      <c r="AN72" s="481"/>
      <c r="AO72" s="481" t="s">
        <v>24681</v>
      </c>
      <c r="AP72" s="508"/>
      <c r="AR72" s="383"/>
      <c r="AS72" s="5"/>
      <c r="AU72" s="286"/>
      <c r="AV72" s="5"/>
    </row>
    <row r="73" spans="1:52" x14ac:dyDescent="0.25">
      <c r="B73">
        <v>3023524</v>
      </c>
      <c r="C73">
        <v>3524</v>
      </c>
      <c r="D73" t="s">
        <v>187</v>
      </c>
      <c r="E73" t="s">
        <v>748</v>
      </c>
      <c r="H73" t="s">
        <v>188</v>
      </c>
      <c r="I73" t="s">
        <v>189</v>
      </c>
      <c r="J73" s="7">
        <f>IFERROR(_xlfn.XLOOKUP(H73,'APT 25-26'!D:D,'APT 25-26'!CR:CR),"")</f>
        <v>85419.528801783759</v>
      </c>
      <c r="K73" s="7">
        <f>SUMIFS(NurserySupplement!$Z:$Z,NurserySupplement!$M:$M,K$4,NurserySupplement!$B:$B,B73)</f>
        <v>0</v>
      </c>
      <c r="L73" s="7"/>
      <c r="M73" s="7">
        <f>SUMIFS(HNPlaces!$Z:$Z,HNPlaces!$M:$M,M$4,HNPlaces!$Q:$Q,'May Payment'!$H73)</f>
        <v>0</v>
      </c>
      <c r="N73" s="7">
        <f>SUMIFS(HNPlaces!$Z:$Z,HNPlaces!$M:$M,N$4,HNPlaces!$Q:$Q,'May Payment'!$H73)</f>
        <v>0</v>
      </c>
      <c r="O73" s="7">
        <f>SUMIFS(HNPlaces!$Z:$Z,HNPlaces!$M:$M,O$4,HNPlaces!$Q:$Q,'May Payment'!$H73)</f>
        <v>0</v>
      </c>
      <c r="P73" s="7">
        <f>SUMIFS(HNPlaces!$Z:$Z,HNPlaces!$M:$M,P$4,HNPlaces!$Q:$Q,'May Payment'!$H73)</f>
        <v>0</v>
      </c>
      <c r="Q73" s="7">
        <f>SUMIFS(HNPlaces!$Z:$Z,HNPlaces!$M:$M,Q$4,HNPlaces!$Q:$Q,'May Payment'!$H73)</f>
        <v>0</v>
      </c>
      <c r="R73" s="7">
        <f>SUMIFS(HNPlaces!$Z:$Z,HNPlaces!$M:$M,R$4,HNPlaces!$Q:$Q,'May Payment'!$H73)</f>
        <v>0</v>
      </c>
      <c r="S73" s="7">
        <f>SUMIFS(HNPlaces!$Z:$Z,HNPlaces!$M:$M,S$4,HNPlaces!$Q:$Q,'May Payment'!$H73)</f>
        <v>0</v>
      </c>
      <c r="T73" s="7">
        <f>SUMIFS(HNTopUp!$Z:$Z,HNTopUp!$M:$M,T$4,HNTopUp!B:B,'May Payment'!B73)</f>
        <v>0</v>
      </c>
      <c r="U73" s="7">
        <f>SUMIFS(HNTopUp!$Z:$Z,HNTopUp!$M:$M,U$4,HNTopUp!B:B,'May Payment'!B73)</f>
        <v>6626.7692307692305</v>
      </c>
      <c r="V73" s="7">
        <f>SUMIFS(HNTopUp!$Z:$Z,HNTopUp!$M:$M,V$4,HNTopUp!$B:$B,'May Payment'!$B73)</f>
        <v>0</v>
      </c>
      <c r="W73" s="7">
        <f>SUMIFS(HNTopUp!$Z:$Z,HNTopUp!$M:$M,W$4,HNTopUp!$B:$B,'May Payment'!$B73)</f>
        <v>0</v>
      </c>
      <c r="X73" s="7">
        <f>SUMIFS(HNTopUp!$Z:$Z,HNTopUp!$M:$M,X$4,HNTopUp!$B:$B,'May Payment'!$B73)</f>
        <v>0</v>
      </c>
      <c r="Y73" s="7">
        <f>SUMIFS(HNTopUp!$Z:$Z,HNTopUp!$M:$M,Y$4,HNTopUp!$B:$B,'May Payment'!$B73)</f>
        <v>0</v>
      </c>
      <c r="Z73" s="7">
        <f>SUMIFS(HNTopUp!$Z:$Z,HNTopUp!$M:$M,Z$4,HNTopUp!$B:$B,'May Payment'!$B73)</f>
        <v>0</v>
      </c>
      <c r="AA73" s="7">
        <f>SUMIFS(POST16!$Z:$Z,POST16!$M:$M,AA$4,POST16!$Q:$Q,'May Payment'!$H73)</f>
        <v>0</v>
      </c>
      <c r="AB73" s="7">
        <f>SUMIFS(POST16!$Z:$Z,POST16!$M:$M,AB$4,POST16!$Q:$Q,'May Payment'!$H73)</f>
        <v>0</v>
      </c>
      <c r="AC73" s="7">
        <f>SUMIFS(POST16!$Z:$Z,POST16!$M:$M,AC$4,POST16!$Q:$Q,'May Payment'!$H73)</f>
        <v>0</v>
      </c>
      <c r="AD73" s="7">
        <f>SUMIFS(POST16!$Z:$Z,POST16!$M:$M,AD$4,POST16!$Q:$Q,'May Payment'!$H73)</f>
        <v>0</v>
      </c>
      <c r="AE73" s="7">
        <f>SUMIFS(POST16!$Z:$Z,POST16!$M:$M,AE$4,POST16!$Q:$Q,'May Payment'!$H73)</f>
        <v>0</v>
      </c>
      <c r="AF73" s="7">
        <f>SUMIFS(MISC!$Z:$Z,MISC!$M:$M,AF$4,MISC!$Q:$Q,H73)</f>
        <v>0</v>
      </c>
      <c r="AG73" s="7">
        <f>SUMIFS(MISC!$Z:$Z,MISC!$M:$M,AG$4,MISC!$Q:$Q,H73)</f>
        <v>0</v>
      </c>
      <c r="AH73" s="7">
        <f>SUMIFS(Asylum!$Z:$Z,Asylum!$M:$M,AH$4,Asylum!$Q:$Q,'May Payment'!$H73)</f>
        <v>0</v>
      </c>
      <c r="AI73" s="7">
        <f>SUMIFS(PESports!$Z:$Z,PESports!$M:$M,AI$4,PESports!$Q:$Q,'May Payment'!$H73)</f>
        <v>7412</v>
      </c>
      <c r="AJ73" s="5">
        <f t="shared" si="14"/>
        <v>99458.298032552993</v>
      </c>
      <c r="AK73" s="119">
        <f>AT73</f>
        <v>99457.298032552993</v>
      </c>
      <c r="AL73" s="364">
        <f t="shared" si="15"/>
        <v>1</v>
      </c>
      <c r="AM73" s="5"/>
      <c r="AN73" s="481">
        <f>IFERROR(_xlfn.XLOOKUP(B73,'Monthly Payroll Deductions'!B:B,'Monthly Payroll Deductions'!L:L),"0")</f>
        <v>399269.01617785194</v>
      </c>
      <c r="AO73" s="481">
        <v>150881.93000000005</v>
      </c>
      <c r="AP73" s="508">
        <f>AN73+AO73</f>
        <v>550150.94617785199</v>
      </c>
      <c r="AQ73" s="119">
        <f>IFERROR(IF(AJ73&gt;AO73,AO73,AJ73-1),"")</f>
        <v>99457.298032552993</v>
      </c>
      <c r="AR73" s="49">
        <f>AJ73-AQ73</f>
        <v>1</v>
      </c>
      <c r="AS73" s="481"/>
      <c r="AT73" s="463">
        <f>AQ73+AS73</f>
        <v>99457.298032552993</v>
      </c>
      <c r="AU73" s="49">
        <f>AR73-AS73</f>
        <v>1</v>
      </c>
      <c r="AV73" s="5"/>
      <c r="AY73" s="119"/>
    </row>
    <row r="74" spans="1:52" x14ac:dyDescent="0.25">
      <c r="B74">
        <v>3025948</v>
      </c>
      <c r="C74">
        <v>5948</v>
      </c>
      <c r="D74" t="s">
        <v>70</v>
      </c>
      <c r="H74" t="s">
        <v>71</v>
      </c>
      <c r="I74" t="s">
        <v>72</v>
      </c>
      <c r="J74" s="7">
        <f>IFERROR(_xlfn.XLOOKUP(H74,'APT 25-26'!D:D,'APT 25-26'!CR:CR),"")</f>
        <v>78417.433723076931</v>
      </c>
      <c r="K74" s="7">
        <f>SUMIFS(NurserySupplement!$Z:$Z,NurserySupplement!$M:$M,K$4,NurserySupplement!$B:$B,B74)</f>
        <v>0</v>
      </c>
      <c r="L74" s="7"/>
      <c r="M74" s="7">
        <f>SUMIFS(HNPlaces!$Z:$Z,HNPlaces!$M:$M,M$4,HNPlaces!$Q:$Q,'May Payment'!$H74)</f>
        <v>0</v>
      </c>
      <c r="N74" s="7">
        <f>SUMIFS(HNPlaces!$Z:$Z,HNPlaces!$M:$M,N$4,HNPlaces!$Q:$Q,'May Payment'!$H74)</f>
        <v>0</v>
      </c>
      <c r="O74" s="7">
        <f>SUMIFS(HNPlaces!$Z:$Z,HNPlaces!$M:$M,O$4,HNPlaces!$Q:$Q,'May Payment'!$H74)</f>
        <v>0</v>
      </c>
      <c r="P74" s="7">
        <f>SUMIFS(HNPlaces!$Z:$Z,HNPlaces!$M:$M,P$4,HNPlaces!$Q:$Q,'May Payment'!$H74)</f>
        <v>0</v>
      </c>
      <c r="Q74" s="7">
        <f>SUMIFS(HNPlaces!$Z:$Z,HNPlaces!$M:$M,Q$4,HNPlaces!$Q:$Q,'May Payment'!$H74)</f>
        <v>0</v>
      </c>
      <c r="R74" s="7">
        <f>SUMIFS(HNPlaces!$Z:$Z,HNPlaces!$M:$M,R$4,HNPlaces!$Q:$Q,'May Payment'!$H74)</f>
        <v>0</v>
      </c>
      <c r="S74" s="7">
        <f>SUMIFS(HNPlaces!$Z:$Z,HNPlaces!$M:$M,S$4,HNPlaces!$Q:$Q,'May Payment'!$H74)</f>
        <v>0</v>
      </c>
      <c r="T74" s="7">
        <f>SUMIFS(HNTopUp!$Z:$Z,HNTopUp!$M:$M,T$4,HNTopUp!B:B,'May Payment'!B74)</f>
        <v>0</v>
      </c>
      <c r="U74" s="7">
        <f>SUMIFS(HNTopUp!$Z:$Z,HNTopUp!$M:$M,U$4,HNTopUp!B:B,'May Payment'!B74)</f>
        <v>5556.6153846153848</v>
      </c>
      <c r="V74" s="7">
        <f>SUMIFS(HNTopUp!$Z:$Z,HNTopUp!$M:$M,V$4,HNTopUp!$B:$B,'May Payment'!$B74)</f>
        <v>0</v>
      </c>
      <c r="W74" s="7">
        <f>SUMIFS(HNTopUp!$Z:$Z,HNTopUp!$M:$M,W$4,HNTopUp!$B:$B,'May Payment'!$B74)</f>
        <v>0</v>
      </c>
      <c r="X74" s="7">
        <f>SUMIFS(HNTopUp!$Z:$Z,HNTopUp!$M:$M,X$4,HNTopUp!$B:$B,'May Payment'!$B74)</f>
        <v>0</v>
      </c>
      <c r="Y74" s="7">
        <f>SUMIFS(HNTopUp!$Z:$Z,HNTopUp!$M:$M,Y$4,HNTopUp!$B:$B,'May Payment'!$B74)</f>
        <v>0</v>
      </c>
      <c r="Z74" s="7">
        <f>SUMIFS(HNTopUp!$Z:$Z,HNTopUp!$M:$M,Z$4,HNTopUp!$B:$B,'May Payment'!$B74)</f>
        <v>0</v>
      </c>
      <c r="AA74" s="7">
        <f>SUMIFS(POST16!$Z:$Z,POST16!$M:$M,AA$4,POST16!$Q:$Q,'May Payment'!$H74)</f>
        <v>0</v>
      </c>
      <c r="AB74" s="7">
        <f>SUMIFS(POST16!$Z:$Z,POST16!$M:$M,AB$4,POST16!$Q:$Q,'May Payment'!$H74)</f>
        <v>0</v>
      </c>
      <c r="AC74" s="7">
        <f>SUMIFS(POST16!$Z:$Z,POST16!$M:$M,AC$4,POST16!$Q:$Q,'May Payment'!$H74)</f>
        <v>0</v>
      </c>
      <c r="AD74" s="7">
        <f>SUMIFS(POST16!$Z:$Z,POST16!$M:$M,AD$4,POST16!$Q:$Q,'May Payment'!$H74)</f>
        <v>0</v>
      </c>
      <c r="AE74" s="7">
        <f>SUMIFS(POST16!$Z:$Z,POST16!$M:$M,AE$4,POST16!$Q:$Q,'May Payment'!$H74)</f>
        <v>0</v>
      </c>
      <c r="AF74" s="7">
        <f>SUMIFS(MISC!$Z:$Z,MISC!$M:$M,AF$4,MISC!$Q:$Q,H74)</f>
        <v>0</v>
      </c>
      <c r="AG74" s="7">
        <f>SUMIFS(MISC!$Z:$Z,MISC!$M:$M,AG$4,MISC!$Q:$Q,H74)</f>
        <v>0</v>
      </c>
      <c r="AH74" s="7">
        <f>SUMIFS(Asylum!$Z:$Z,Asylum!$M:$M,AH$4,Asylum!$Q:$Q,'May Payment'!$H74)</f>
        <v>0</v>
      </c>
      <c r="AI74" s="7">
        <f>SUMIFS(PESports!$Z:$Z,PESports!$M:$M,AI$4,PESports!$Q:$Q,'May Payment'!$H74)</f>
        <v>7354</v>
      </c>
      <c r="AJ74" s="5">
        <f t="shared" si="14"/>
        <v>91328.049107692321</v>
      </c>
      <c r="AK74" s="119"/>
      <c r="AL74" s="364">
        <f t="shared" si="15"/>
        <v>91328.049107692321</v>
      </c>
      <c r="AN74" s="481"/>
      <c r="AO74" s="481"/>
      <c r="AP74" s="508"/>
      <c r="AR74" s="383"/>
      <c r="AS74" s="7"/>
      <c r="AU74" s="286"/>
      <c r="AV74" s="286"/>
    </row>
    <row r="75" spans="1:52" x14ac:dyDescent="0.25">
      <c r="B75">
        <v>3025949</v>
      </c>
      <c r="C75">
        <v>5949</v>
      </c>
      <c r="D75" t="s">
        <v>85</v>
      </c>
      <c r="H75" t="s">
        <v>86</v>
      </c>
      <c r="I75" t="s">
        <v>87</v>
      </c>
      <c r="J75" s="7">
        <f>IFERROR(_xlfn.XLOOKUP(H75,'APT 25-26'!D:D,'APT 25-26'!CR:CR),"")</f>
        <v>114033.19943479977</v>
      </c>
      <c r="K75" s="7">
        <f>SUMIFS(NurserySupplement!$Z:$Z,NurserySupplement!$M:$M,K$4,NurserySupplement!$B:$B,B75)</f>
        <v>0</v>
      </c>
      <c r="L75" s="7"/>
      <c r="M75" s="7">
        <f>SUMIFS(HNPlaces!$Z:$Z,HNPlaces!$M:$M,M$4,HNPlaces!$Q:$Q,'May Payment'!$H75)</f>
        <v>0</v>
      </c>
      <c r="N75" s="7">
        <f>SUMIFS(HNPlaces!$Z:$Z,HNPlaces!$M:$M,N$4,HNPlaces!$Q:$Q,'May Payment'!$H75)</f>
        <v>0</v>
      </c>
      <c r="O75" s="7">
        <f>SUMIFS(HNPlaces!$Z:$Z,HNPlaces!$M:$M,O$4,HNPlaces!$Q:$Q,'May Payment'!$H75)</f>
        <v>0</v>
      </c>
      <c r="P75" s="7">
        <f>SUMIFS(HNPlaces!$Z:$Z,HNPlaces!$M:$M,P$4,HNPlaces!$Q:$Q,'May Payment'!$H75)</f>
        <v>0</v>
      </c>
      <c r="Q75" s="7">
        <f>SUMIFS(HNPlaces!$Z:$Z,HNPlaces!$M:$M,Q$4,HNPlaces!$Q:$Q,'May Payment'!$H75)</f>
        <v>0</v>
      </c>
      <c r="R75" s="7">
        <f>SUMIFS(HNPlaces!$Z:$Z,HNPlaces!$M:$M,R$4,HNPlaces!$Q:$Q,'May Payment'!$H75)</f>
        <v>0</v>
      </c>
      <c r="S75" s="7">
        <f>SUMIFS(HNPlaces!$Z:$Z,HNPlaces!$M:$M,S$4,HNPlaces!$Q:$Q,'May Payment'!$H75)</f>
        <v>0</v>
      </c>
      <c r="T75" s="7">
        <f>SUMIFS(HNTopUp!$Z:$Z,HNTopUp!$M:$M,T$4,HNTopUp!B:B,'May Payment'!B75)</f>
        <v>0</v>
      </c>
      <c r="U75" s="7">
        <f>SUMIFS(HNTopUp!$Z:$Z,HNTopUp!$M:$M,U$4,HNTopUp!B:B,'May Payment'!B75)</f>
        <v>7910.6730769230771</v>
      </c>
      <c r="V75" s="7">
        <f>SUMIFS(HNTopUp!$Z:$Z,HNTopUp!$M:$M,V$4,HNTopUp!$B:$B,'May Payment'!$B75)</f>
        <v>0</v>
      </c>
      <c r="W75" s="7">
        <f>SUMIFS(HNTopUp!$Z:$Z,HNTopUp!$M:$M,W$4,HNTopUp!$B:$B,'May Payment'!$B75)</f>
        <v>0</v>
      </c>
      <c r="X75" s="7">
        <f>SUMIFS(HNTopUp!$Z:$Z,HNTopUp!$M:$M,X$4,HNTopUp!$B:$B,'May Payment'!$B75)</f>
        <v>0</v>
      </c>
      <c r="Y75" s="7">
        <f>SUMIFS(HNTopUp!$Z:$Z,HNTopUp!$M:$M,Y$4,HNTopUp!$B:$B,'May Payment'!$B75)</f>
        <v>0</v>
      </c>
      <c r="Z75" s="7">
        <f>SUMIFS(HNTopUp!$Z:$Z,HNTopUp!$M:$M,Z$4,HNTopUp!$B:$B,'May Payment'!$B75)</f>
        <v>0</v>
      </c>
      <c r="AA75" s="7">
        <f>SUMIFS(POST16!$Z:$Z,POST16!$M:$M,AA$4,POST16!$Q:$Q,'May Payment'!$H75)</f>
        <v>0</v>
      </c>
      <c r="AB75" s="7">
        <f>SUMIFS(POST16!$Z:$Z,POST16!$M:$M,AB$4,POST16!$Q:$Q,'May Payment'!$H75)</f>
        <v>0</v>
      </c>
      <c r="AC75" s="7">
        <f>SUMIFS(POST16!$Z:$Z,POST16!$M:$M,AC$4,POST16!$Q:$Q,'May Payment'!$H75)</f>
        <v>0</v>
      </c>
      <c r="AD75" s="7">
        <f>SUMIFS(POST16!$Z:$Z,POST16!$M:$M,AD$4,POST16!$Q:$Q,'May Payment'!$H75)</f>
        <v>0</v>
      </c>
      <c r="AE75" s="7">
        <f>SUMIFS(POST16!$Z:$Z,POST16!$M:$M,AE$4,POST16!$Q:$Q,'May Payment'!$H75)</f>
        <v>0</v>
      </c>
      <c r="AF75" s="7">
        <f>SUMIFS(MISC!$Z:$Z,MISC!$M:$M,AF$4,MISC!$Q:$Q,H75)</f>
        <v>0</v>
      </c>
      <c r="AG75" s="7">
        <f>SUMIFS(MISC!$Z:$Z,MISC!$M:$M,AG$4,MISC!$Q:$Q,H75)</f>
        <v>0</v>
      </c>
      <c r="AH75" s="7">
        <f>SUMIFS(Asylum!$Z:$Z,Asylum!$M:$M,AH$4,Asylum!$Q:$Q,'May Payment'!$H75)</f>
        <v>0</v>
      </c>
      <c r="AI75" s="7">
        <f>SUMIFS(PESports!$Z:$Z,PESports!$M:$M,AI$4,PESports!$Q:$Q,'May Payment'!$H75)</f>
        <v>7858</v>
      </c>
      <c r="AJ75" s="5">
        <f t="shared" si="14"/>
        <v>129801.87251172285</v>
      </c>
      <c r="AK75" s="119"/>
      <c r="AL75" s="364">
        <f t="shared" si="15"/>
        <v>129801.87251172285</v>
      </c>
      <c r="AN75" s="481"/>
      <c r="AO75" s="481"/>
      <c r="AP75" s="508"/>
      <c r="AR75" s="383"/>
      <c r="AS75" s="7"/>
      <c r="AU75" s="286"/>
      <c r="AV75" s="286"/>
    </row>
    <row r="76" spans="1:52" x14ac:dyDescent="0.25">
      <c r="B76">
        <v>3024003</v>
      </c>
      <c r="C76">
        <v>4003</v>
      </c>
      <c r="D76" t="s">
        <v>184</v>
      </c>
      <c r="H76" t="s">
        <v>185</v>
      </c>
      <c r="I76" t="s">
        <v>186</v>
      </c>
      <c r="J76" s="7">
        <f>IFERROR(_xlfn.XLOOKUP(H76,'APT 25-26'!D:D,'APT 25-26'!CR:CR),"")</f>
        <v>423246.0988426265</v>
      </c>
      <c r="K76" s="7">
        <f>SUMIFS(NurserySupplement!$Z:$Z,NurserySupplement!$M:$M,K$4,NurserySupplement!$B:$B,B76)</f>
        <v>0</v>
      </c>
      <c r="L76" s="7"/>
      <c r="M76" s="7">
        <f>SUMIFS(HNPlaces!$Z:$Z,HNPlaces!$M:$M,M$4,HNPlaces!$Q:$Q,'May Payment'!$H76)</f>
        <v>0</v>
      </c>
      <c r="N76" s="7">
        <f>SUMIFS(HNPlaces!$Z:$Z,HNPlaces!$M:$M,N$4,HNPlaces!$Q:$Q,'May Payment'!$H76)</f>
        <v>0</v>
      </c>
      <c r="O76" s="7">
        <f>SUMIFS(HNPlaces!$Z:$Z,HNPlaces!$M:$M,O$4,HNPlaces!$Q:$Q,'May Payment'!$H76)</f>
        <v>0</v>
      </c>
      <c r="P76" s="7">
        <f>SUMIFS(HNPlaces!$Z:$Z,HNPlaces!$M:$M,P$4,HNPlaces!$Q:$Q,'May Payment'!$H76)</f>
        <v>0</v>
      </c>
      <c r="Q76" s="7">
        <f>SUMIFS(HNPlaces!$Z:$Z,HNPlaces!$M:$M,Q$4,HNPlaces!$Q:$Q,'May Payment'!$H76)</f>
        <v>0</v>
      </c>
      <c r="R76" s="7">
        <f>SUMIFS(HNPlaces!$Z:$Z,HNPlaces!$M:$M,R$4,HNPlaces!$Q:$Q,'May Payment'!$H76)</f>
        <v>12923.076923076924</v>
      </c>
      <c r="S76" s="7">
        <f>SUMIFS(HNPlaces!$Z:$Z,HNPlaces!$M:$M,S$4,HNPlaces!$Q:$Q,'May Payment'!$H76)</f>
        <v>0</v>
      </c>
      <c r="T76" s="7">
        <f>SUMIFS(HNTopUp!$Z:$Z,HNTopUp!$M:$M,T$4,HNTopUp!B:B,'May Payment'!B76)</f>
        <v>0</v>
      </c>
      <c r="U76" s="7">
        <f>SUMIFS(HNTopUp!$Z:$Z,HNTopUp!$M:$M,U$4,HNTopUp!B:B,'May Payment'!B76)</f>
        <v>9007.0769230769238</v>
      </c>
      <c r="V76" s="7">
        <f>SUMIFS(HNTopUp!$Z:$Z,HNTopUp!$M:$M,V$4,HNTopUp!$B:$B,'May Payment'!$B76)</f>
        <v>0</v>
      </c>
      <c r="W76" s="7">
        <f>SUMIFS(HNTopUp!$Z:$Z,HNTopUp!$M:$M,W$4,HNTopUp!$B:$B,'May Payment'!$B76)</f>
        <v>19719.23076923077</v>
      </c>
      <c r="X76" s="7">
        <f>SUMIFS(HNTopUp!$Z:$Z,HNTopUp!$M:$M,X$4,HNTopUp!$B:$B,'May Payment'!$B76)</f>
        <v>0</v>
      </c>
      <c r="Y76" s="7">
        <f>SUMIFS(HNTopUp!$Z:$Z,HNTopUp!$M:$M,Y$4,HNTopUp!$B:$B,'May Payment'!$B76)</f>
        <v>0</v>
      </c>
      <c r="Z76" s="7">
        <f>SUMIFS(HNTopUp!$Z:$Z,HNTopUp!$M:$M,Z$4,HNTopUp!$B:$B,'May Payment'!$B76)</f>
        <v>0</v>
      </c>
      <c r="AA76" s="7">
        <f>SUMIFS(POST16!$Z:$Z,POST16!$M:$M,AA$4,POST16!$Q:$Q,'May Payment'!$H76)</f>
        <v>0</v>
      </c>
      <c r="AB76" s="7">
        <f>SUMIFS(POST16!$Z:$Z,POST16!$M:$M,AB$4,POST16!$Q:$Q,'May Payment'!$H76)</f>
        <v>0</v>
      </c>
      <c r="AC76" s="7">
        <f>SUMIFS(POST16!$Z:$Z,POST16!$M:$M,AC$4,POST16!$Q:$Q,'May Payment'!$H76)</f>
        <v>0</v>
      </c>
      <c r="AD76" s="7">
        <f>SUMIFS(POST16!$Z:$Z,POST16!$M:$M,AD$4,POST16!$Q:$Q,'May Payment'!$H76)</f>
        <v>0</v>
      </c>
      <c r="AE76" s="7">
        <f>SUMIFS(POST16!$Z:$Z,POST16!$M:$M,AE$4,POST16!$Q:$Q,'May Payment'!$H76)</f>
        <v>0</v>
      </c>
      <c r="AF76" s="7">
        <f>SUMIFS(MISC!$Z:$Z,MISC!$M:$M,AF$4,MISC!$Q:$Q,H76)</f>
        <v>0</v>
      </c>
      <c r="AG76" s="7">
        <f>SUMIFS(MISC!$Z:$Z,MISC!$M:$M,AG$4,MISC!$Q:$Q,H76)</f>
        <v>0</v>
      </c>
      <c r="AH76" s="7">
        <f>SUMIFS(Asylum!$Z:$Z,Asylum!$M:$M,AH$4,Asylum!$Q:$Q,'May Payment'!$H76)</f>
        <v>2501.472947368421</v>
      </c>
      <c r="AI76" s="7">
        <f>SUMIFS(PESports!$Z:$Z,PESports!$M:$M,AI$4,PESports!$Q:$Q,'May Payment'!$H76)</f>
        <v>0</v>
      </c>
      <c r="AJ76" s="5">
        <f t="shared" si="14"/>
        <v>467396.95640537952</v>
      </c>
      <c r="AK76" s="119"/>
      <c r="AL76" s="364">
        <f t="shared" si="15"/>
        <v>467396.95640537952</v>
      </c>
      <c r="AN76" s="481"/>
      <c r="AO76" s="481"/>
      <c r="AP76" s="508"/>
      <c r="AR76" s="383"/>
      <c r="AS76" s="7"/>
      <c r="AU76" s="286"/>
      <c r="AV76" s="286"/>
    </row>
    <row r="77" spans="1:52" x14ac:dyDescent="0.25">
      <c r="B77">
        <v>3024004</v>
      </c>
      <c r="C77">
        <v>4004</v>
      </c>
      <c r="D77" t="s">
        <v>106</v>
      </c>
      <c r="H77" t="s">
        <v>107</v>
      </c>
      <c r="I77" t="s">
        <v>108</v>
      </c>
      <c r="J77" s="7">
        <f>IFERROR(_xlfn.XLOOKUP(H77,'APT 25-26'!D:D,'APT 25-26'!CR:CR),"")</f>
        <v>168426.94400997931</v>
      </c>
      <c r="K77" s="7">
        <f>SUMIFS(NurserySupplement!$Z:$Z,NurserySupplement!$M:$M,K$4,NurserySupplement!$B:$B,B77)</f>
        <v>0</v>
      </c>
      <c r="L77" s="7"/>
      <c r="M77" s="7">
        <f>SUMIFS(HNPlaces!$Z:$Z,HNPlaces!$M:$M,M$4,HNPlaces!$Q:$Q,'May Payment'!$H77)</f>
        <v>0</v>
      </c>
      <c r="N77" s="7">
        <f>SUMIFS(HNPlaces!$Z:$Z,HNPlaces!$M:$M,N$4,HNPlaces!$Q:$Q,'May Payment'!$H77)</f>
        <v>0</v>
      </c>
      <c r="O77" s="7">
        <f>SUMIFS(HNPlaces!$Z:$Z,HNPlaces!$M:$M,O$4,HNPlaces!$Q:$Q,'May Payment'!$H77)</f>
        <v>0</v>
      </c>
      <c r="P77" s="7">
        <f>SUMIFS(HNPlaces!$Z:$Z,HNPlaces!$M:$M,P$4,HNPlaces!$Q:$Q,'May Payment'!$H77)</f>
        <v>0</v>
      </c>
      <c r="Q77" s="7">
        <f>SUMIFS(HNPlaces!$Z:$Z,HNPlaces!$M:$M,Q$4,HNPlaces!$Q:$Q,'May Payment'!$H77)</f>
        <v>0</v>
      </c>
      <c r="R77" s="7">
        <f>SUMIFS(HNPlaces!$Z:$Z,HNPlaces!$M:$M,R$4,HNPlaces!$Q:$Q,'May Payment'!$H77)</f>
        <v>0</v>
      </c>
      <c r="S77" s="7">
        <f>SUMIFS(HNPlaces!$Z:$Z,HNPlaces!$M:$M,S$4,HNPlaces!$Q:$Q,'May Payment'!$H77)</f>
        <v>0</v>
      </c>
      <c r="T77" s="7">
        <f>SUMIFS(HNTopUp!$Z:$Z,HNTopUp!$M:$M,T$4,HNTopUp!B:B,'May Payment'!B77)</f>
        <v>0</v>
      </c>
      <c r="U77" s="7">
        <f>SUMIFS(HNTopUp!$Z:$Z,HNTopUp!$M:$M,U$4,HNTopUp!B:B,'May Payment'!B77)</f>
        <v>9526.6153846153848</v>
      </c>
      <c r="V77" s="7">
        <f>SUMIFS(HNTopUp!$Z:$Z,HNTopUp!$M:$M,V$4,HNTopUp!$B:$B,'May Payment'!$B77)</f>
        <v>0</v>
      </c>
      <c r="W77" s="7">
        <f>SUMIFS(HNTopUp!$Z:$Z,HNTopUp!$M:$M,W$4,HNTopUp!$B:$B,'May Payment'!$B77)</f>
        <v>0</v>
      </c>
      <c r="X77" s="7">
        <f>SUMIFS(HNTopUp!$Z:$Z,HNTopUp!$M:$M,X$4,HNTopUp!$B:$B,'May Payment'!$B77)</f>
        <v>0</v>
      </c>
      <c r="Y77" s="7">
        <f>SUMIFS(HNTopUp!$Z:$Z,HNTopUp!$M:$M,Y$4,HNTopUp!$B:$B,'May Payment'!$B77)</f>
        <v>0</v>
      </c>
      <c r="Z77" s="7">
        <f>SUMIFS(HNTopUp!$Z:$Z,HNTopUp!$M:$M,Z$4,HNTopUp!$B:$B,'May Payment'!$B77)</f>
        <v>0</v>
      </c>
      <c r="AA77" s="7">
        <f>SUMIFS(POST16!$Z:$Z,POST16!$M:$M,AA$4,POST16!$Q:$Q,'May Payment'!$H77)</f>
        <v>35342.666666666664</v>
      </c>
      <c r="AB77" s="7">
        <f>SUMIFS(POST16!$Z:$Z,POST16!$M:$M,AB$4,POST16!$Q:$Q,'May Payment'!$H77)</f>
        <v>41.666666666666664</v>
      </c>
      <c r="AC77" s="7">
        <f>SUMIFS(POST16!$Z:$Z,POST16!$M:$M,AC$4,POST16!$Q:$Q,'May Payment'!$H77)</f>
        <v>0</v>
      </c>
      <c r="AD77" s="7">
        <f>SUMIFS(POST16!$Z:$Z,POST16!$M:$M,AD$4,POST16!$Q:$Q,'May Payment'!$H77)</f>
        <v>1000</v>
      </c>
      <c r="AE77" s="7">
        <f>SUMIFS(POST16!$Z:$Z,POST16!$M:$M,AE$4,POST16!$Q:$Q,'May Payment'!$H77)</f>
        <v>0</v>
      </c>
      <c r="AF77" s="7">
        <f>SUMIFS(MISC!$Z:$Z,MISC!$M:$M,AF$4,MISC!$Q:$Q,H77)</f>
        <v>0</v>
      </c>
      <c r="AG77" s="7">
        <f>SUMIFS(MISC!$Z:$Z,MISC!$M:$M,AG$4,MISC!$Q:$Q,H77)</f>
        <v>0</v>
      </c>
      <c r="AH77" s="7">
        <f>SUMIFS(Asylum!$Z:$Z,Asylum!$M:$M,AH$4,Asylum!$Q:$Q,'May Payment'!$H77)</f>
        <v>0</v>
      </c>
      <c r="AI77" s="7">
        <f>SUMIFS(PESports!$Z:$Z,PESports!$M:$M,AI$4,PESports!$Q:$Q,'May Payment'!$H77)</f>
        <v>0</v>
      </c>
      <c r="AJ77" s="5">
        <f t="shared" si="14"/>
        <v>214337.892727928</v>
      </c>
      <c r="AK77" s="119"/>
      <c r="AL77" s="364">
        <f t="shared" si="15"/>
        <v>214337.892727928</v>
      </c>
      <c r="AN77" s="481"/>
      <c r="AO77" s="481"/>
      <c r="AP77" s="508"/>
      <c r="AR77" s="383"/>
      <c r="AS77" s="7"/>
      <c r="AU77" s="286"/>
      <c r="AV77" s="286"/>
    </row>
    <row r="78" spans="1:52" x14ac:dyDescent="0.25">
      <c r="B78">
        <v>3025404</v>
      </c>
      <c r="C78">
        <v>5404</v>
      </c>
      <c r="D78" t="s">
        <v>118</v>
      </c>
      <c r="H78" t="s">
        <v>119</v>
      </c>
      <c r="I78" t="s">
        <v>120</v>
      </c>
      <c r="J78" s="7">
        <f>IFERROR(_xlfn.XLOOKUP(H78,'APT 25-26'!D:D,'APT 25-26'!CR:CR),"")</f>
        <v>342475.04676153848</v>
      </c>
      <c r="K78" s="7">
        <f>SUMIFS(NurserySupplement!$Z:$Z,NurserySupplement!$M:$M,K$4,NurserySupplement!$B:$B,B78)</f>
        <v>0</v>
      </c>
      <c r="L78" s="7">
        <v>-60000</v>
      </c>
      <c r="M78" s="7">
        <f>SUMIFS(HNPlaces!$Z:$Z,HNPlaces!$M:$M,M$4,HNPlaces!$Q:$Q,'May Payment'!$H78)</f>
        <v>0</v>
      </c>
      <c r="N78" s="7">
        <f>SUMIFS(HNPlaces!$Z:$Z,HNPlaces!$M:$M,N$4,HNPlaces!$Q:$Q,'May Payment'!$H78)</f>
        <v>0</v>
      </c>
      <c r="O78" s="7">
        <f>SUMIFS(HNPlaces!$Z:$Z,HNPlaces!$M:$M,O$4,HNPlaces!$Q:$Q,'May Payment'!$H78)</f>
        <v>0</v>
      </c>
      <c r="P78" s="7">
        <f>SUMIFS(HNPlaces!$Z:$Z,HNPlaces!$M:$M,P$4,HNPlaces!$Q:$Q,'May Payment'!$H78)</f>
        <v>0</v>
      </c>
      <c r="Q78" s="7">
        <f>SUMIFS(HNPlaces!$Z:$Z,HNPlaces!$M:$M,Q$4,HNPlaces!$Q:$Q,'May Payment'!$H78)</f>
        <v>0</v>
      </c>
      <c r="R78" s="7">
        <f>SUMIFS(HNPlaces!$Z:$Z,HNPlaces!$M:$M,R$4,HNPlaces!$Q:$Q,'May Payment'!$H78)</f>
        <v>0</v>
      </c>
      <c r="S78" s="7">
        <f>SUMIFS(HNPlaces!$Z:$Z,HNPlaces!$M:$M,S$4,HNPlaces!$Q:$Q,'May Payment'!$H78)</f>
        <v>0</v>
      </c>
      <c r="T78" s="7">
        <f>SUMIFS(HNTopUp!$Z:$Z,HNTopUp!$M:$M,T$4,HNTopUp!B:B,'May Payment'!B78)</f>
        <v>0</v>
      </c>
      <c r="U78" s="7">
        <f>SUMIFS(HNTopUp!$Z:$Z,HNTopUp!$M:$M,U$4,HNTopUp!B:B,'May Payment'!B78)</f>
        <v>2312.2307692307691</v>
      </c>
      <c r="V78" s="7">
        <f>SUMIFS(HNTopUp!$Z:$Z,HNTopUp!$M:$M,V$4,HNTopUp!$B:$B,'May Payment'!$B78)</f>
        <v>0</v>
      </c>
      <c r="W78" s="7">
        <f>SUMIFS(HNTopUp!$Z:$Z,HNTopUp!$M:$M,W$4,HNTopUp!$B:$B,'May Payment'!$B78)</f>
        <v>0</v>
      </c>
      <c r="X78" s="7">
        <f>SUMIFS(HNTopUp!$Z:$Z,HNTopUp!$M:$M,X$4,HNTopUp!$B:$B,'May Payment'!$B78)</f>
        <v>0</v>
      </c>
      <c r="Y78" s="7">
        <f>SUMIFS(HNTopUp!$Z:$Z,HNTopUp!$M:$M,Y$4,HNTopUp!$B:$B,'May Payment'!$B78)</f>
        <v>0</v>
      </c>
      <c r="Z78" s="7">
        <f>SUMIFS(HNTopUp!$Z:$Z,HNTopUp!$M:$M,Z$4,HNTopUp!$B:$B,'May Payment'!$B78)</f>
        <v>0</v>
      </c>
      <c r="AA78" s="7">
        <f>SUMIFS(POST16!$Z:$Z,POST16!$M:$M,AA$4,POST16!$Q:$Q,'May Payment'!$H78)</f>
        <v>106128.5</v>
      </c>
      <c r="AB78" s="7">
        <f>SUMIFS(POST16!$Z:$Z,POST16!$M:$M,AB$4,POST16!$Q:$Q,'May Payment'!$H78)</f>
        <v>1301.25</v>
      </c>
      <c r="AC78" s="7">
        <f>SUMIFS(POST16!$Z:$Z,POST16!$M:$M,AC$4,POST16!$Q:$Q,'May Payment'!$H78)</f>
        <v>5550</v>
      </c>
      <c r="AD78" s="7">
        <f>SUMIFS(POST16!$Z:$Z,POST16!$M:$M,AD$4,POST16!$Q:$Q,'May Payment'!$H78)</f>
        <v>7750</v>
      </c>
      <c r="AE78" s="7">
        <f>SUMIFS(POST16!$Z:$Z,POST16!$M:$M,AE$4,POST16!$Q:$Q,'May Payment'!$H78)</f>
        <v>0</v>
      </c>
      <c r="AF78" s="7">
        <f>SUMIFS(MISC!$Z:$Z,MISC!$M:$M,AF$4,MISC!$Q:$Q,H78)</f>
        <v>0</v>
      </c>
      <c r="AG78" s="7">
        <f>SUMIFS(MISC!$Z:$Z,MISC!$M:$M,AG$4,MISC!$Q:$Q,H78)</f>
        <v>0</v>
      </c>
      <c r="AH78" s="7">
        <f>SUMIFS(Asylum!$Z:$Z,Asylum!$M:$M,AH$4,Asylum!$Q:$Q,'May Payment'!$H78)</f>
        <v>0</v>
      </c>
      <c r="AI78" s="7">
        <f>SUMIFS(PESports!$Z:$Z,PESports!$M:$M,AI$4,PESports!$Q:$Q,'May Payment'!$H78)</f>
        <v>0</v>
      </c>
      <c r="AJ78" s="5">
        <f t="shared" si="14"/>
        <v>405517.02753076924</v>
      </c>
      <c r="AK78" s="119"/>
      <c r="AL78" s="364">
        <f t="shared" si="15"/>
        <v>405517.02753076924</v>
      </c>
      <c r="AN78" s="481"/>
      <c r="AO78" s="481"/>
      <c r="AP78" s="508"/>
      <c r="AR78" s="383"/>
      <c r="AS78" s="7"/>
      <c r="AU78" s="286"/>
      <c r="AV78" s="286"/>
    </row>
    <row r="79" spans="1:52" x14ac:dyDescent="0.25">
      <c r="B79">
        <v>3025405</v>
      </c>
      <c r="C79">
        <v>5405</v>
      </c>
      <c r="D79" t="s">
        <v>220</v>
      </c>
      <c r="H79" t="s">
        <v>221</v>
      </c>
      <c r="I79" t="s">
        <v>222</v>
      </c>
      <c r="J79" s="7">
        <f>IFERROR(_xlfn.XLOOKUP(H79,'APT 25-26'!D:D,'APT 25-26'!CR:CR),"")</f>
        <v>491449.60952130082</v>
      </c>
      <c r="K79" s="7">
        <f>SUMIFS(NurserySupplement!$Z:$Z,NurserySupplement!$M:$M,K$4,NurserySupplement!$B:$B,B79)</f>
        <v>0</v>
      </c>
      <c r="L79" s="7"/>
      <c r="M79" s="7">
        <f>SUMIFS(HNPlaces!$Z:$Z,HNPlaces!$M:$M,M$4,HNPlaces!$Q:$Q,'May Payment'!$H79)</f>
        <v>0</v>
      </c>
      <c r="N79" s="7">
        <f>SUMIFS(HNPlaces!$Z:$Z,HNPlaces!$M:$M,N$4,HNPlaces!$Q:$Q,'May Payment'!$H79)</f>
        <v>0</v>
      </c>
      <c r="O79" s="7">
        <f>SUMIFS(HNPlaces!$Z:$Z,HNPlaces!$M:$M,O$4,HNPlaces!$Q:$Q,'May Payment'!$H79)</f>
        <v>0</v>
      </c>
      <c r="P79" s="7">
        <f>SUMIFS(HNPlaces!$Z:$Z,HNPlaces!$M:$M,P$4,HNPlaces!$Q:$Q,'May Payment'!$H79)</f>
        <v>0</v>
      </c>
      <c r="Q79" s="7">
        <f>SUMIFS(HNPlaces!$Z:$Z,HNPlaces!$M:$M,Q$4,HNPlaces!$Q:$Q,'May Payment'!$H79)</f>
        <v>0</v>
      </c>
      <c r="R79" s="7">
        <f>SUMIFS(HNPlaces!$Z:$Z,HNPlaces!$M:$M,R$4,HNPlaces!$Q:$Q,'May Payment'!$H79)</f>
        <v>0</v>
      </c>
      <c r="S79" s="7">
        <f>SUMIFS(HNPlaces!$Z:$Z,HNPlaces!$M:$M,S$4,HNPlaces!$Q:$Q,'May Payment'!$H79)</f>
        <v>0</v>
      </c>
      <c r="T79" s="7">
        <f>SUMIFS(HNTopUp!$Z:$Z,HNTopUp!$M:$M,T$4,HNTopUp!B:B,'May Payment'!B79)</f>
        <v>0</v>
      </c>
      <c r="U79" s="7">
        <f>SUMIFS(HNTopUp!$Z:$Z,HNTopUp!$M:$M,U$4,HNTopUp!B:B,'May Payment'!B79)</f>
        <v>16078.538461538461</v>
      </c>
      <c r="V79" s="7">
        <f>SUMIFS(HNTopUp!$Z:$Z,HNTopUp!$M:$M,V$4,HNTopUp!$B:$B,'May Payment'!$B79)</f>
        <v>0</v>
      </c>
      <c r="W79" s="7">
        <f>SUMIFS(HNTopUp!$Z:$Z,HNTopUp!$M:$M,W$4,HNTopUp!$B:$B,'May Payment'!$B79)</f>
        <v>0</v>
      </c>
      <c r="X79" s="7">
        <f>SUMIFS(HNTopUp!$Z:$Z,HNTopUp!$M:$M,X$4,HNTopUp!$B:$B,'May Payment'!$B79)</f>
        <v>0</v>
      </c>
      <c r="Y79" s="7">
        <f>SUMIFS(HNTopUp!$Z:$Z,HNTopUp!$M:$M,Y$4,HNTopUp!$B:$B,'May Payment'!$B79)</f>
        <v>0</v>
      </c>
      <c r="Z79" s="7">
        <f>SUMIFS(HNTopUp!$Z:$Z,HNTopUp!$M:$M,Z$4,HNTopUp!$B:$B,'May Payment'!$B79)</f>
        <v>0</v>
      </c>
      <c r="AA79" s="7">
        <f>SUMIFS(POST16!$Z:$Z,POST16!$M:$M,AA$4,POST16!$Q:$Q,'May Payment'!$H79)</f>
        <v>146548.58333333331</v>
      </c>
      <c r="AB79" s="7">
        <f>SUMIFS(POST16!$Z:$Z,POST16!$M:$M,AB$4,POST16!$Q:$Q,'May Payment'!$H79)</f>
        <v>1193.3333333333333</v>
      </c>
      <c r="AC79" s="7">
        <f>SUMIFS(POST16!$Z:$Z,POST16!$M:$M,AC$4,POST16!$Q:$Q,'May Payment'!$H79)</f>
        <v>375</v>
      </c>
      <c r="AD79" s="7">
        <f>SUMIFS(POST16!$Z:$Z,POST16!$M:$M,AD$4,POST16!$Q:$Q,'May Payment'!$H79)</f>
        <v>3800</v>
      </c>
      <c r="AE79" s="7">
        <f>SUMIFS(POST16!$Z:$Z,POST16!$M:$M,AE$4,POST16!$Q:$Q,'May Payment'!$H79)</f>
        <v>0</v>
      </c>
      <c r="AF79" s="7">
        <f>SUMIFS(MISC!$Z:$Z,MISC!$M:$M,AF$4,MISC!$Q:$Q,H79)</f>
        <v>0</v>
      </c>
      <c r="AG79" s="7">
        <f>SUMIFS(MISC!$Z:$Z,MISC!$M:$M,AG$4,MISC!$Q:$Q,H79)</f>
        <v>0</v>
      </c>
      <c r="AH79" s="7">
        <f>SUMIFS(Asylum!$Z:$Z,Asylum!$M:$M,AH$4,Asylum!$Q:$Q,'May Payment'!$H79)</f>
        <v>0</v>
      </c>
      <c r="AI79" s="7">
        <f>SUMIFS(PESports!$Z:$Z,PESports!$M:$M,AI$4,PESports!$Q:$Q,'May Payment'!$H79)</f>
        <v>0</v>
      </c>
      <c r="AJ79" s="5">
        <f t="shared" si="14"/>
        <v>659445.06464950589</v>
      </c>
      <c r="AK79" s="119"/>
      <c r="AL79" s="364">
        <f t="shared" si="15"/>
        <v>659445.06464950589</v>
      </c>
      <c r="AN79" s="481"/>
      <c r="AO79" s="481"/>
      <c r="AP79" s="508"/>
      <c r="AR79" s="383"/>
      <c r="AS79" s="7"/>
      <c r="AU79" s="286"/>
      <c r="AV79" s="286"/>
    </row>
    <row r="80" spans="1:52" x14ac:dyDescent="0.25">
      <c r="B80">
        <v>3025407</v>
      </c>
      <c r="C80">
        <v>5407</v>
      </c>
      <c r="D80" t="s">
        <v>55</v>
      </c>
      <c r="H80" t="s">
        <v>56</v>
      </c>
      <c r="I80" t="s">
        <v>57</v>
      </c>
      <c r="J80" s="7">
        <f>IFERROR(_xlfn.XLOOKUP(H80,'APT 25-26'!D:D,'APT 25-26'!CR:CR),"")</f>
        <v>643482.55681602284</v>
      </c>
      <c r="K80" s="7">
        <f>SUMIFS(NurserySupplement!$Z:$Z,NurserySupplement!$M:$M,K$4,NurserySupplement!$B:$B,B80)</f>
        <v>0</v>
      </c>
      <c r="L80" s="7"/>
      <c r="M80" s="7">
        <f>SUMIFS(HNPlaces!$Z:$Z,HNPlaces!$M:$M,M$4,HNPlaces!$Q:$Q,'May Payment'!$H80)</f>
        <v>0</v>
      </c>
      <c r="N80" s="7">
        <f>SUMIFS(HNPlaces!$Z:$Z,HNPlaces!$M:$M,N$4,HNPlaces!$Q:$Q,'May Payment'!$H80)</f>
        <v>0</v>
      </c>
      <c r="O80" s="7">
        <f>SUMIFS(HNPlaces!$Z:$Z,HNPlaces!$M:$M,O$4,HNPlaces!$Q:$Q,'May Payment'!$H80)</f>
        <v>0</v>
      </c>
      <c r="P80" s="7">
        <f>SUMIFS(HNPlaces!$Z:$Z,HNPlaces!$M:$M,P$4,HNPlaces!$Q:$Q,'May Payment'!$H80)</f>
        <v>0</v>
      </c>
      <c r="Q80" s="7">
        <f>SUMIFS(HNPlaces!$Z:$Z,HNPlaces!$M:$M,Q$4,HNPlaces!$Q:$Q,'May Payment'!$H80)</f>
        <v>0</v>
      </c>
      <c r="R80" s="7">
        <f>SUMIFS(HNPlaces!$Z:$Z,HNPlaces!$M:$M,R$4,HNPlaces!$Q:$Q,'May Payment'!$H80)</f>
        <v>0</v>
      </c>
      <c r="S80" s="7">
        <f>SUMIFS(HNPlaces!$Z:$Z,HNPlaces!$M:$M,S$4,HNPlaces!$Q:$Q,'May Payment'!$H80)</f>
        <v>0</v>
      </c>
      <c r="T80" s="7">
        <f>SUMIFS(HNTopUp!$Z:$Z,HNTopUp!$M:$M,T$4,HNTopUp!B:B,'May Payment'!B80)</f>
        <v>0</v>
      </c>
      <c r="U80" s="7">
        <f>SUMIFS(HNTopUp!$Z:$Z,HNTopUp!$M:$M,U$4,HNTopUp!B:B,'May Payment'!B80)</f>
        <v>18053.076923076922</v>
      </c>
      <c r="V80" s="7">
        <f>SUMIFS(HNTopUp!$Z:$Z,HNTopUp!$M:$M,V$4,HNTopUp!$B:$B,'May Payment'!$B80)</f>
        <v>0</v>
      </c>
      <c r="W80" s="7">
        <f>SUMIFS(HNTopUp!$Z:$Z,HNTopUp!$M:$M,W$4,HNTopUp!$B:$B,'May Payment'!$B80)</f>
        <v>0</v>
      </c>
      <c r="X80" s="7">
        <f>SUMIFS(HNTopUp!$Z:$Z,HNTopUp!$M:$M,X$4,HNTopUp!$B:$B,'May Payment'!$B80)</f>
        <v>0</v>
      </c>
      <c r="Y80" s="7">
        <f>SUMIFS(HNTopUp!$Z:$Z,HNTopUp!$M:$M,Y$4,HNTopUp!$B:$B,'May Payment'!$B80)</f>
        <v>0</v>
      </c>
      <c r="Z80" s="7">
        <f>SUMIFS(HNTopUp!$Z:$Z,HNTopUp!$M:$M,Z$4,HNTopUp!$B:$B,'May Payment'!$B80)</f>
        <v>0</v>
      </c>
      <c r="AA80" s="7">
        <f>SUMIFS(POST16!$Z:$Z,POST16!$M:$M,AA$4,POST16!$Q:$Q,'May Payment'!$H80)</f>
        <v>84720.5</v>
      </c>
      <c r="AB80" s="7">
        <f>SUMIFS(POST16!$Z:$Z,POST16!$M:$M,AB$4,POST16!$Q:$Q,'May Payment'!$H80)</f>
        <v>1065.6666666666665</v>
      </c>
      <c r="AC80" s="7">
        <f>SUMIFS(POST16!$Z:$Z,POST16!$M:$M,AC$4,POST16!$Q:$Q,'May Payment'!$H80)</f>
        <v>0</v>
      </c>
      <c r="AD80" s="7">
        <f>SUMIFS(POST16!$Z:$Z,POST16!$M:$M,AD$4,POST16!$Q:$Q,'May Payment'!$H80)</f>
        <v>3250</v>
      </c>
      <c r="AE80" s="7">
        <f>SUMIFS(POST16!$Z:$Z,POST16!$M:$M,AE$4,POST16!$Q:$Q,'May Payment'!$H80)</f>
        <v>0</v>
      </c>
      <c r="AF80" s="7">
        <f>SUMIFS(MISC!$Z:$Z,MISC!$M:$M,AF$4,MISC!$Q:$Q,H80)</f>
        <v>0</v>
      </c>
      <c r="AG80" s="7">
        <f>SUMIFS(MISC!$Z:$Z,MISC!$M:$M,AG$4,MISC!$Q:$Q,H80)</f>
        <v>0</v>
      </c>
      <c r="AH80" s="7">
        <f>SUMIFS(Asylum!$Z:$Z,Asylum!$M:$M,AH$4,Asylum!$Q:$Q,'May Payment'!$H80)</f>
        <v>0</v>
      </c>
      <c r="AI80" s="7">
        <f>SUMIFS(PESports!$Z:$Z,PESports!$M:$M,AI$4,PESports!$Q:$Q,'May Payment'!$H80)</f>
        <v>0</v>
      </c>
      <c r="AJ80" s="5">
        <f t="shared" si="14"/>
        <v>750571.80040576635</v>
      </c>
      <c r="AK80" s="119"/>
      <c r="AL80" s="364">
        <f t="shared" si="15"/>
        <v>750571.80040576635</v>
      </c>
      <c r="AN80" s="481"/>
      <c r="AO80" s="481"/>
      <c r="AP80" s="508"/>
      <c r="AR80" s="383"/>
      <c r="AS80" s="7"/>
      <c r="AU80" s="286"/>
      <c r="AV80" s="286"/>
    </row>
    <row r="81" spans="2:48" x14ac:dyDescent="0.25">
      <c r="B81">
        <v>3025427</v>
      </c>
      <c r="C81">
        <v>5427</v>
      </c>
      <c r="D81" t="s">
        <v>169</v>
      </c>
      <c r="H81" t="s">
        <v>170</v>
      </c>
      <c r="I81" t="s">
        <v>171</v>
      </c>
      <c r="J81" s="7">
        <f>IFERROR(_xlfn.XLOOKUP(H81,'APT 25-26'!D:D,'APT 25-26'!CR:CR),"")</f>
        <v>582766.56478653266</v>
      </c>
      <c r="K81" s="7">
        <f>SUMIFS(NurserySupplement!$Z:$Z,NurserySupplement!$M:$M,K$4,NurserySupplement!$B:$B,B81)</f>
        <v>0</v>
      </c>
      <c r="L81" s="7"/>
      <c r="M81" s="7">
        <f>SUMIFS(HNPlaces!$Z:$Z,HNPlaces!$M:$M,M$4,HNPlaces!$Q:$Q,'May Payment'!$H81)</f>
        <v>0</v>
      </c>
      <c r="N81" s="7">
        <f>SUMIFS(HNPlaces!$Z:$Z,HNPlaces!$M:$M,N$4,HNPlaces!$Q:$Q,'May Payment'!$H81)</f>
        <v>0</v>
      </c>
      <c r="O81" s="7">
        <f>SUMIFS(HNPlaces!$Z:$Z,HNPlaces!$M:$M,O$4,HNPlaces!$Q:$Q,'May Payment'!$H81)</f>
        <v>0</v>
      </c>
      <c r="P81" s="7">
        <f>SUMIFS(HNPlaces!$Z:$Z,HNPlaces!$M:$M,P$4,HNPlaces!$Q:$Q,'May Payment'!$H81)</f>
        <v>0</v>
      </c>
      <c r="Q81" s="7">
        <f>SUMIFS(HNPlaces!$Z:$Z,HNPlaces!$M:$M,Q$4,HNPlaces!$Q:$Q,'May Payment'!$H81)</f>
        <v>0</v>
      </c>
      <c r="R81" s="7">
        <f>SUMIFS(HNPlaces!$Z:$Z,HNPlaces!$M:$M,R$4,HNPlaces!$Q:$Q,'May Payment'!$H81)</f>
        <v>23538.461538461539</v>
      </c>
      <c r="S81" s="7">
        <f>SUMIFS(HNPlaces!$Z:$Z,HNPlaces!$M:$M,S$4,HNPlaces!$Q:$Q,'May Payment'!$H81)</f>
        <v>0</v>
      </c>
      <c r="T81" s="7">
        <f>SUMIFS(HNTopUp!$Z:$Z,HNTopUp!$M:$M,T$4,HNTopUp!B:B,'May Payment'!B81)</f>
        <v>0</v>
      </c>
      <c r="U81" s="7">
        <f>SUMIFS(HNTopUp!$Z:$Z,HNTopUp!$M:$M,U$4,HNTopUp!B:B,'May Payment'!B81)</f>
        <v>22012.724358974356</v>
      </c>
      <c r="V81" s="7">
        <f>SUMIFS(HNTopUp!$Z:$Z,HNTopUp!$M:$M,V$4,HNTopUp!$B:$B,'May Payment'!$B81)</f>
        <v>0</v>
      </c>
      <c r="W81" s="7">
        <f>SUMIFS(HNTopUp!$Z:$Z,HNTopUp!$M:$M,W$4,HNTopUp!$B:$B,'May Payment'!$B81)</f>
        <v>76339.163461538468</v>
      </c>
      <c r="X81" s="7">
        <f>SUMIFS(HNTopUp!$Z:$Z,HNTopUp!$M:$M,X$4,HNTopUp!$B:$B,'May Payment'!$B81)</f>
        <v>0</v>
      </c>
      <c r="Y81" s="7">
        <f>SUMIFS(HNTopUp!$Z:$Z,HNTopUp!$M:$M,Y$4,HNTopUp!$B:$B,'May Payment'!$B81)</f>
        <v>0</v>
      </c>
      <c r="Z81" s="7">
        <f>SUMIFS(HNTopUp!$Z:$Z,HNTopUp!$M:$M,Z$4,HNTopUp!$B:$B,'May Payment'!$B81)</f>
        <v>0</v>
      </c>
      <c r="AA81" s="7">
        <f>SUMIFS(POST16!$Z:$Z,POST16!$M:$M,AA$4,POST16!$Q:$Q,'May Payment'!$H81)</f>
        <v>158247</v>
      </c>
      <c r="AB81" s="7">
        <f>SUMIFS(POST16!$Z:$Z,POST16!$M:$M,AB$4,POST16!$Q:$Q,'May Payment'!$H81)</f>
        <v>967.33333333333326</v>
      </c>
      <c r="AC81" s="7">
        <f>SUMIFS(POST16!$Z:$Z,POST16!$M:$M,AC$4,POST16!$Q:$Q,'May Payment'!$H81)</f>
        <v>375</v>
      </c>
      <c r="AD81" s="7">
        <f>SUMIFS(POST16!$Z:$Z,POST16!$M:$M,AD$4,POST16!$Q:$Q,'May Payment'!$H81)</f>
        <v>4000</v>
      </c>
      <c r="AE81" s="7">
        <f>SUMIFS(POST16!$Z:$Z,POST16!$M:$M,AE$4,POST16!$Q:$Q,'May Payment'!$H81)</f>
        <v>0</v>
      </c>
      <c r="AF81" s="7">
        <f>SUMIFS(MISC!$Z:$Z,MISC!$M:$M,AF$4,MISC!$Q:$Q,H81)</f>
        <v>0</v>
      </c>
      <c r="AG81" s="7">
        <f>SUMIFS(MISC!$Z:$Z,MISC!$M:$M,AG$4,MISC!$Q:$Q,H81)</f>
        <v>0</v>
      </c>
      <c r="AH81" s="7">
        <f>SUMIFS(Asylum!$Z:$Z,Asylum!$M:$M,AH$4,Asylum!$Q:$Q,'May Payment'!$H81)</f>
        <v>0</v>
      </c>
      <c r="AI81" s="7">
        <f>SUMIFS(PESports!$Z:$Z,PESports!$M:$M,AI$4,PESports!$Q:$Q,'May Payment'!$H81)</f>
        <v>0</v>
      </c>
      <c r="AJ81" s="5">
        <f t="shared" si="14"/>
        <v>868246.24747884041</v>
      </c>
      <c r="AK81" s="119"/>
      <c r="AL81" s="364">
        <f t="shared" si="15"/>
        <v>868246.24747884041</v>
      </c>
      <c r="AN81" s="481"/>
      <c r="AO81" s="481"/>
      <c r="AP81" s="508"/>
      <c r="AR81" s="383"/>
      <c r="AS81" s="7"/>
      <c r="AU81" s="286"/>
      <c r="AV81" s="286"/>
    </row>
    <row r="82" spans="2:48" x14ac:dyDescent="0.25">
      <c r="B82">
        <v>3023521</v>
      </c>
      <c r="C82">
        <v>3521</v>
      </c>
      <c r="D82" t="s">
        <v>190</v>
      </c>
      <c r="H82" t="s">
        <v>191</v>
      </c>
      <c r="I82" t="s">
        <v>192</v>
      </c>
      <c r="J82" s="7">
        <f>IFERROR(_xlfn.XLOOKUP(H82,'APT 25-26'!D:D,'APT 25-26'!CR:CR),"")</f>
        <v>1737298.2241453556</v>
      </c>
      <c r="K82" s="7">
        <f>SUMIFS(NurserySupplement!$Z:$Z,NurserySupplement!$M:$M,K$4,NurserySupplement!$B:$B,B82)</f>
        <v>0</v>
      </c>
      <c r="M82" s="7">
        <f>SUMIFS(HNPlaces!$Z:$Z,HNPlaces!$M:$M,M$4,HNPlaces!$Q:$Q,'May Payment'!$H82)</f>
        <v>0</v>
      </c>
      <c r="N82" s="7">
        <f>SUMIFS(HNPlaces!$Z:$Z,HNPlaces!$M:$M,N$4,HNPlaces!$Q:$Q,'May Payment'!$H82)</f>
        <v>0</v>
      </c>
      <c r="O82" s="7">
        <f>SUMIFS(HNPlaces!$Z:$Z,HNPlaces!$M:$M,O$4,HNPlaces!$Q:$Q,'May Payment'!$H82)</f>
        <v>0</v>
      </c>
      <c r="P82" s="7">
        <f>SUMIFS(HNPlaces!$Z:$Z,HNPlaces!$M:$M,P$4,HNPlaces!$Q:$Q,'May Payment'!$H82)</f>
        <v>0</v>
      </c>
      <c r="Q82" s="7">
        <f>SUMIFS(HNPlaces!$Z:$Z,HNPlaces!$M:$M,Q$4,HNPlaces!$Q:$Q,'May Payment'!$H82)</f>
        <v>0</v>
      </c>
      <c r="R82" s="7">
        <f>SUMIFS(HNPlaces!$Z:$Z,HNPlaces!$M:$M,R$4,HNPlaces!$Q:$Q,'May Payment'!$H82)</f>
        <v>0</v>
      </c>
      <c r="S82" s="7">
        <f>SUMIFS(HNPlaces!$Z:$Z,HNPlaces!$M:$M,S$4,HNPlaces!$Q:$Q,'May Payment'!$H82)</f>
        <v>0</v>
      </c>
      <c r="T82" s="7">
        <f>SUMIFS(HNTopUp!$Z:$Z,HNTopUp!$M:$M,T$4,HNTopUp!B:B,'May Payment'!B82)</f>
        <v>0</v>
      </c>
      <c r="U82" s="7">
        <f>SUMIFS(HNTopUp!$Z:$Z,HNTopUp!$M:$M,U$4,HNTopUp!B:B,'May Payment'!B82)</f>
        <v>37856.538461538461</v>
      </c>
      <c r="V82" s="7">
        <f>SUMIFS(HNTopUp!$Z:$Z,HNTopUp!$M:$M,V$4,HNTopUp!$B:$B,'May Payment'!$B82)</f>
        <v>0</v>
      </c>
      <c r="W82" s="7">
        <f>SUMIFS(HNTopUp!$Z:$Z,HNTopUp!$M:$M,W$4,HNTopUp!$B:$B,'May Payment'!$B82)</f>
        <v>0</v>
      </c>
      <c r="X82" s="7">
        <f>SUMIFS(HNTopUp!$Z:$Z,HNTopUp!$M:$M,X$4,HNTopUp!$B:$B,'May Payment'!$B82)</f>
        <v>0</v>
      </c>
      <c r="Y82" s="7">
        <f>SUMIFS(HNTopUp!$Z:$Z,HNTopUp!$M:$M,Y$4,HNTopUp!$B:$B,'May Payment'!$B82)</f>
        <v>0</v>
      </c>
      <c r="Z82" s="7">
        <f>SUMIFS(HNTopUp!$Z:$Z,HNTopUp!$M:$M,Z$4,HNTopUp!$B:$B,'May Payment'!$B82)</f>
        <v>0</v>
      </c>
      <c r="AA82" s="7">
        <f>SUMIFS(POST16!$Z:$Z,POST16!$M:$M,AA$4,POST16!$Q:$Q,'May Payment'!$H82)</f>
        <v>50665.916666666664</v>
      </c>
      <c r="AB82" s="7">
        <f>SUMIFS(POST16!$Z:$Z,POST16!$M:$M,AB$4,POST16!$Q:$Q,'May Payment'!$H82)</f>
        <v>376.41666666666663</v>
      </c>
      <c r="AC82" s="7">
        <f>SUMIFS(POST16!$Z:$Z,POST16!$M:$M,AC$4,POST16!$Q:$Q,'May Payment'!$H82)</f>
        <v>3075</v>
      </c>
      <c r="AD82" s="7">
        <f>SUMIFS(POST16!$Z:$Z,POST16!$M:$M,AD$4,POST16!$Q:$Q,'May Payment'!$H82)</f>
        <v>2800</v>
      </c>
      <c r="AE82" s="7">
        <f>SUMIFS(POST16!$Z:$Z,POST16!$M:$M,AE$4,POST16!$Q:$Q,'May Payment'!$H82)</f>
        <v>0</v>
      </c>
      <c r="AF82" s="7">
        <f>SUMIFS(MISC!$Z:$Z,MISC!$M:$M,AF$4,MISC!$Q:$Q,H82)</f>
        <v>0</v>
      </c>
      <c r="AG82" s="7">
        <f>SUMIFS(MISC!$Z:$Z,MISC!$M:$M,AG$4,MISC!$Q:$Q,H82)</f>
        <v>0</v>
      </c>
      <c r="AH82" s="7">
        <f>SUMIFS(Asylum!$Z:$Z,Asylum!$M:$M,AH$4,Asylum!$Q:$Q,'May Payment'!$H82)</f>
        <v>1541.6054210526315</v>
      </c>
      <c r="AI82" s="7">
        <f>SUMIFS(PESports!$Z:$Z,PESports!$M:$M,AI$4,PESports!$Q:$Q,'May Payment'!$H82)</f>
        <v>8871</v>
      </c>
      <c r="AJ82" s="5">
        <f t="shared" si="14"/>
        <v>1842484.7013612802</v>
      </c>
      <c r="AK82" s="119"/>
      <c r="AL82" s="364">
        <f t="shared" si="15"/>
        <v>1842484.7013612802</v>
      </c>
      <c r="AN82" s="481"/>
      <c r="AO82" s="481"/>
      <c r="AP82" s="508"/>
      <c r="AR82" s="383"/>
      <c r="AS82" s="7"/>
      <c r="AU82" s="286"/>
      <c r="AV82" s="286"/>
    </row>
    <row r="83" spans="2:48" x14ac:dyDescent="0.25">
      <c r="B83">
        <v>3021001</v>
      </c>
      <c r="C83">
        <v>1001</v>
      </c>
      <c r="D83" s="98" t="s">
        <v>357</v>
      </c>
      <c r="H83" t="s">
        <v>356</v>
      </c>
      <c r="I83" t="s">
        <v>805</v>
      </c>
      <c r="J83" s="7" t="str">
        <f>IFERROR(_xlfn.XLOOKUP(H83,'APT 25-26'!D:D,'APT 25-26'!CR:CR),"")</f>
        <v/>
      </c>
      <c r="K83" s="7">
        <f>SUMIFS(NurserySupplement!$Z:$Z,NurserySupplement!$M:$M,K$4,NurserySupplement!$B:$B,B83)</f>
        <v>17330.192307692305</v>
      </c>
      <c r="M83" s="7">
        <f>SUMIFS(HNPlaces!$Z:$Z,HNPlaces!$M:$M,M$4,HNPlaces!$Q:$Q,'May Payment'!$H83)</f>
        <v>0</v>
      </c>
      <c r="N83" s="7">
        <f>SUMIFS(HNPlaces!$Z:$Z,HNPlaces!$M:$M,N$4,HNPlaces!$Q:$Q,'May Payment'!$H83)</f>
        <v>0</v>
      </c>
      <c r="O83" s="7">
        <f>SUMIFS(HNPlaces!$Z:$Z,HNPlaces!$M:$M,O$4,HNPlaces!$Q:$Q,'May Payment'!$H83)</f>
        <v>0</v>
      </c>
      <c r="P83" s="7">
        <f>SUMIFS(HNPlaces!$Z:$Z,HNPlaces!$M:$M,P$4,HNPlaces!$Q:$Q,'May Payment'!$H83)</f>
        <v>0</v>
      </c>
      <c r="Q83" s="7">
        <f>SUMIFS(HNPlaces!$Z:$Z,HNPlaces!$M:$M,Q$4,HNPlaces!$Q:$Q,'May Payment'!$H83)</f>
        <v>0</v>
      </c>
      <c r="R83" s="7">
        <f>SUMIFS(HNPlaces!$Z:$Z,HNPlaces!$M:$M,R$4,HNPlaces!$Q:$Q,'May Payment'!$H83)</f>
        <v>0</v>
      </c>
      <c r="S83" s="7">
        <f>SUMIFS(HNPlaces!$Z:$Z,HNPlaces!$M:$M,S$4,HNPlaces!$Q:$Q,'May Payment'!$H83)</f>
        <v>0</v>
      </c>
      <c r="T83" s="7">
        <f>SUMIFS(HNTopUp!$Z:$Z,HNTopUp!$M:$M,T$4,HNTopUp!B:B,'May Payment'!B83)</f>
        <v>0</v>
      </c>
      <c r="U83" s="7">
        <f>SUMIFS(HNTopUp!$Z:$Z,HNTopUp!$M:$M,U$4,HNTopUp!B:B,'May Payment'!B83)</f>
        <v>523.96230769230772</v>
      </c>
      <c r="V83" s="7">
        <f>SUMIFS(HNTopUp!$Z:$Z,HNTopUp!$M:$M,V$4,HNTopUp!$B:$B,'May Payment'!$B83)</f>
        <v>0</v>
      </c>
      <c r="W83" s="7">
        <f>SUMIFS(HNTopUp!$Z:$Z,HNTopUp!$M:$M,W$4,HNTopUp!$B:$B,'May Payment'!$B83)</f>
        <v>0</v>
      </c>
      <c r="X83" s="7">
        <f>SUMIFS(HNTopUp!$Z:$Z,HNTopUp!$M:$M,X$4,HNTopUp!$B:$B,'May Payment'!$B83)</f>
        <v>0</v>
      </c>
      <c r="Y83" s="7">
        <f>SUMIFS(HNTopUp!$Z:$Z,HNTopUp!$M:$M,Y$4,HNTopUp!$B:$B,'May Payment'!$B83)</f>
        <v>0</v>
      </c>
      <c r="Z83" s="7">
        <f>SUMIFS(HNTopUp!$Z:$Z,HNTopUp!$M:$M,Z$4,HNTopUp!$B:$B,'May Payment'!$B83)</f>
        <v>0</v>
      </c>
      <c r="AA83" s="7">
        <f>SUMIFS(POST16!$Z:$Z,POST16!$M:$M,AA$4,POST16!$Q:$Q,'May Payment'!$H83)</f>
        <v>0</v>
      </c>
      <c r="AB83" s="7">
        <f>SUMIFS(POST16!$Z:$Z,POST16!$M:$M,AB$4,POST16!$Q:$Q,'May Payment'!$H83)</f>
        <v>0</v>
      </c>
      <c r="AC83" s="7">
        <f>SUMIFS(POST16!$Z:$Z,POST16!$M:$M,AC$4,POST16!$Q:$Q,'May Payment'!$H83)</f>
        <v>0</v>
      </c>
      <c r="AD83" s="7">
        <f>SUMIFS(POST16!$Z:$Z,POST16!$M:$M,AD$4,POST16!$Q:$Q,'May Payment'!$H83)</f>
        <v>0</v>
      </c>
      <c r="AE83" s="7">
        <f>SUMIFS(POST16!$Z:$Z,POST16!$M:$M,AE$4,POST16!$Q:$Q,'May Payment'!$H83)</f>
        <v>0</v>
      </c>
      <c r="AF83" s="7">
        <f>SUMIFS(MISC!$Z:$Z,MISC!$M:$M,AF$4,MISC!$Q:$Q,H83)</f>
        <v>0</v>
      </c>
      <c r="AG83" s="7">
        <f>SUMIFS(MISC!$Z:$Z,MISC!$M:$M,AG$4,MISC!$Q:$Q,H83)</f>
        <v>0</v>
      </c>
      <c r="AH83" s="7">
        <f>SUMIFS(Asylum!$Z:$Z,Asylum!$M:$M,AH$4,Asylum!$Q:$Q,'May Payment'!$H83)</f>
        <v>0</v>
      </c>
      <c r="AI83" s="7">
        <f>SUMIFS(PESports!$Z:$Z,PESports!$M:$M,AI$4,PESports!$Q:$Q,'May Payment'!$H83)</f>
        <v>0</v>
      </c>
      <c r="AJ83" s="5">
        <f t="shared" si="14"/>
        <v>17854.154615384614</v>
      </c>
      <c r="AK83" s="119"/>
      <c r="AL83" s="364">
        <f t="shared" si="15"/>
        <v>17854.154615384614</v>
      </c>
      <c r="AN83" s="481"/>
      <c r="AO83" s="481"/>
      <c r="AP83" s="508"/>
      <c r="AR83" s="383"/>
      <c r="AS83" s="7"/>
      <c r="AU83" s="286"/>
      <c r="AV83" s="286"/>
    </row>
    <row r="84" spans="2:48" x14ac:dyDescent="0.25">
      <c r="B84">
        <v>3021003</v>
      </c>
      <c r="C84">
        <v>1003</v>
      </c>
      <c r="D84" s="98" t="s">
        <v>357</v>
      </c>
      <c r="H84" t="s">
        <v>356</v>
      </c>
      <c r="I84" t="s">
        <v>805</v>
      </c>
      <c r="J84" s="7" t="str">
        <f>IFERROR(_xlfn.XLOOKUP(H84,'APT 25-26'!D:D,'APT 25-26'!CR:CR),"")</f>
        <v/>
      </c>
      <c r="K84" s="7">
        <f>SUMIFS(NurserySupplement!$Z:$Z,NurserySupplement!$M:$M,K$4,NurserySupplement!$B:$B,B84)</f>
        <v>20103.023076923077</v>
      </c>
      <c r="M84" s="7">
        <f>SUMIFS(HNPlaces!$Z:$Z,HNPlaces!$M:$M,M$4,HNPlaces!$Q:$Q,'May Payment'!$H84)</f>
        <v>0</v>
      </c>
      <c r="N84" s="7">
        <f>SUMIFS(HNPlaces!$Z:$Z,HNPlaces!$M:$M,N$4,HNPlaces!$Q:$Q,'May Payment'!$H84)</f>
        <v>0</v>
      </c>
      <c r="O84" s="7">
        <f>SUMIFS(HNPlaces!$Z:$Z,HNPlaces!$M:$M,O$4,HNPlaces!$Q:$Q,'May Payment'!$H84)</f>
        <v>0</v>
      </c>
      <c r="P84" s="7">
        <f>SUMIFS(HNPlaces!$Z:$Z,HNPlaces!$M:$M,P$4,HNPlaces!$Q:$Q,'May Payment'!$H84)</f>
        <v>0</v>
      </c>
      <c r="Q84" s="7">
        <f>SUMIFS(HNPlaces!$Z:$Z,HNPlaces!$M:$M,Q$4,HNPlaces!$Q:$Q,'May Payment'!$H84)</f>
        <v>0</v>
      </c>
      <c r="R84" s="7">
        <f>SUMIFS(HNPlaces!$Z:$Z,HNPlaces!$M:$M,R$4,HNPlaces!$Q:$Q,'May Payment'!$H84)</f>
        <v>0</v>
      </c>
      <c r="S84" s="7">
        <f>SUMIFS(HNPlaces!$Z:$Z,HNPlaces!$M:$M,S$4,HNPlaces!$Q:$Q,'May Payment'!$H84)</f>
        <v>0</v>
      </c>
      <c r="T84" s="7">
        <f>SUMIFS(HNTopUp!$Z:$Z,HNTopUp!$M:$M,T$4,HNTopUp!B:B,'May Payment'!B84)</f>
        <v>0</v>
      </c>
      <c r="U84" s="7">
        <f>SUMIFS(HNTopUp!$Z:$Z,HNTopUp!$M:$M,U$4,HNTopUp!B:B,'May Payment'!B84)</f>
        <v>0</v>
      </c>
      <c r="V84" s="7">
        <f>SUMIFS(HNTopUp!$Z:$Z,HNTopUp!$M:$M,V$4,HNTopUp!$B:$B,'May Payment'!$B84)</f>
        <v>0</v>
      </c>
      <c r="W84" s="7">
        <f>SUMIFS(HNTopUp!$Z:$Z,HNTopUp!$M:$M,W$4,HNTopUp!$B:$B,'May Payment'!$B84)</f>
        <v>0</v>
      </c>
      <c r="X84" s="7">
        <f>SUMIFS(HNTopUp!$Z:$Z,HNTopUp!$M:$M,X$4,HNTopUp!$B:$B,'May Payment'!$B84)</f>
        <v>0</v>
      </c>
      <c r="Y84" s="7">
        <f>SUMIFS(HNTopUp!$Z:$Z,HNTopUp!$M:$M,Y$4,HNTopUp!$B:$B,'May Payment'!$B84)</f>
        <v>0</v>
      </c>
      <c r="Z84" s="7">
        <f>SUMIFS(HNTopUp!$Z:$Z,HNTopUp!$M:$M,Z$4,HNTopUp!$B:$B,'May Payment'!$B84)</f>
        <v>0</v>
      </c>
      <c r="AA84" s="7">
        <f>SUMIFS(POST16!$Z:$Z,POST16!$M:$M,AA$4,POST16!$Q:$Q,'May Payment'!$H84)</f>
        <v>0</v>
      </c>
      <c r="AB84" s="7">
        <f>SUMIFS(POST16!$Z:$Z,POST16!$M:$M,AB$4,POST16!$Q:$Q,'May Payment'!$H84)</f>
        <v>0</v>
      </c>
      <c r="AC84" s="7">
        <f>SUMIFS(POST16!$Z:$Z,POST16!$M:$M,AC$4,POST16!$Q:$Q,'May Payment'!$H84)</f>
        <v>0</v>
      </c>
      <c r="AD84" s="7">
        <f>SUMIFS(POST16!$Z:$Z,POST16!$M:$M,AD$4,POST16!$Q:$Q,'May Payment'!$H84)</f>
        <v>0</v>
      </c>
      <c r="AE84" s="7">
        <f>SUMIFS(POST16!$Z:$Z,POST16!$M:$M,AE$4,POST16!$Q:$Q,'May Payment'!$H84)</f>
        <v>0</v>
      </c>
      <c r="AF84" s="7">
        <f>SUMIFS(MISC!$Z:$Z,MISC!$M:$M,AF$4,MISC!$Q:$Q,H84)</f>
        <v>0</v>
      </c>
      <c r="AG84" s="7">
        <f>SUMIFS(MISC!$Z:$Z,MISC!$M:$M,AG$4,MISC!$Q:$Q,H84)</f>
        <v>0</v>
      </c>
      <c r="AH84" s="7">
        <f>SUMIFS(Asylum!$Z:$Z,Asylum!$M:$M,AH$4,Asylum!$Q:$Q,'May Payment'!$H84)</f>
        <v>0</v>
      </c>
      <c r="AI84" s="7">
        <f>SUMIFS(PESports!$Z:$Z,PESports!$M:$M,AI$4,PESports!$Q:$Q,'May Payment'!$H84)</f>
        <v>0</v>
      </c>
      <c r="AJ84" s="5">
        <f t="shared" si="14"/>
        <v>20103.023076923077</v>
      </c>
      <c r="AK84" s="119"/>
      <c r="AL84" s="364">
        <f t="shared" si="15"/>
        <v>20103.023076923077</v>
      </c>
      <c r="AN84" s="481"/>
      <c r="AO84" s="481"/>
      <c r="AP84" s="508"/>
      <c r="AR84" s="383"/>
      <c r="AS84" s="7"/>
      <c r="AU84" s="286"/>
      <c r="AV84" s="286"/>
    </row>
    <row r="85" spans="2:48" x14ac:dyDescent="0.25">
      <c r="B85">
        <v>3021002</v>
      </c>
      <c r="C85">
        <v>1002</v>
      </c>
      <c r="D85" t="s">
        <v>23818</v>
      </c>
      <c r="E85" t="s">
        <v>390</v>
      </c>
      <c r="H85" t="s">
        <v>354</v>
      </c>
      <c r="I85" t="s">
        <v>200</v>
      </c>
      <c r="J85" s="7" t="str">
        <f>IFERROR(_xlfn.XLOOKUP(H85,'APT 25-26'!D:D,'APT 25-26'!CR:CR),"")</f>
        <v/>
      </c>
      <c r="K85" s="7">
        <f>SUMIFS(NurserySupplement!$Z:$Z,NurserySupplement!$M:$M,K$4,NurserySupplement!$B:$B,B85)</f>
        <v>17561.261538461535</v>
      </c>
      <c r="M85" s="7">
        <f>SUMIFS(HNPlaces!$Z:$Z,HNPlaces!$M:$M,M$4,HNPlaces!$Q:$Q,'May Payment'!$H85)</f>
        <v>0</v>
      </c>
      <c r="N85" s="7">
        <f>SUMIFS(HNPlaces!$Z:$Z,HNPlaces!$M:$M,N$4,HNPlaces!$Q:$Q,'May Payment'!$H85)</f>
        <v>0</v>
      </c>
      <c r="O85" s="7">
        <f>SUMIFS(HNPlaces!$Z:$Z,HNPlaces!$M:$M,O$4,HNPlaces!$Q:$Q,'May Payment'!$H85)</f>
        <v>0</v>
      </c>
      <c r="P85" s="7">
        <f>SUMIFS(HNPlaces!$Z:$Z,HNPlaces!$M:$M,P$4,HNPlaces!$Q:$Q,'May Payment'!$H85)</f>
        <v>0</v>
      </c>
      <c r="Q85" s="7">
        <f>SUMIFS(HNPlaces!$Z:$Z,HNPlaces!$M:$M,Q$4,HNPlaces!$Q:$Q,'May Payment'!$H85)</f>
        <v>0</v>
      </c>
      <c r="R85" s="7">
        <f>SUMIFS(HNPlaces!$Z:$Z,HNPlaces!$M:$M,R$4,HNPlaces!$Q:$Q,'May Payment'!$H85)</f>
        <v>0</v>
      </c>
      <c r="S85" s="7">
        <f>SUMIFS(HNPlaces!$Z:$Z,HNPlaces!$M:$M,S$4,HNPlaces!$Q:$Q,'May Payment'!$H85)</f>
        <v>0</v>
      </c>
      <c r="T85" s="7">
        <f>SUMIFS(HNTopUp!$Z:$Z,HNTopUp!$M:$M,T$4,HNTopUp!B:B,'May Payment'!B85)</f>
        <v>0</v>
      </c>
      <c r="U85" s="7">
        <f>SUMIFS(HNTopUp!$Z:$Z,HNTopUp!$M:$M,U$4,HNTopUp!B:B,'May Payment'!B85)</f>
        <v>0</v>
      </c>
      <c r="V85" s="7">
        <f>SUMIFS(HNTopUp!$Z:$Z,HNTopUp!$M:$M,V$4,HNTopUp!$B:$B,'May Payment'!$B85)</f>
        <v>0</v>
      </c>
      <c r="W85" s="7">
        <f>SUMIFS(HNTopUp!$Z:$Z,HNTopUp!$M:$M,W$4,HNTopUp!$B:$B,'May Payment'!$B85)</f>
        <v>0</v>
      </c>
      <c r="X85" s="7">
        <f>SUMIFS(HNTopUp!$Z:$Z,HNTopUp!$M:$M,X$4,HNTopUp!$B:$B,'May Payment'!$B85)</f>
        <v>364</v>
      </c>
      <c r="Y85" s="7">
        <f>SUMIFS(HNTopUp!$Z:$Z,HNTopUp!$M:$M,Y$4,HNTopUp!$B:$B,'May Payment'!$B85)</f>
        <v>0</v>
      </c>
      <c r="Z85" s="7">
        <f>SUMIFS(HNTopUp!$Z:$Z,HNTopUp!$M:$M,Z$4,HNTopUp!$B:$B,'May Payment'!$B85)</f>
        <v>0</v>
      </c>
      <c r="AA85" s="7">
        <f>SUMIFS(POST16!$Z:$Z,POST16!$M:$M,AA$4,POST16!$Q:$Q,'May Payment'!$H85)</f>
        <v>0</v>
      </c>
      <c r="AB85" s="7">
        <f>SUMIFS(POST16!$Z:$Z,POST16!$M:$M,AB$4,POST16!$Q:$Q,'May Payment'!$H85)</f>
        <v>0</v>
      </c>
      <c r="AC85" s="7">
        <f>SUMIFS(POST16!$Z:$Z,POST16!$M:$M,AC$4,POST16!$Q:$Q,'May Payment'!$H85)</f>
        <v>0</v>
      </c>
      <c r="AD85" s="7">
        <f>SUMIFS(POST16!$Z:$Z,POST16!$M:$M,AD$4,POST16!$Q:$Q,'May Payment'!$H85)</f>
        <v>0</v>
      </c>
      <c r="AE85" s="7">
        <f>SUMIFS(POST16!$Z:$Z,POST16!$M:$M,AE$4,POST16!$Q:$Q,'May Payment'!$H85)</f>
        <v>0</v>
      </c>
      <c r="AF85" s="7">
        <f>SUMIFS(MISC!$Z:$Z,MISC!$M:$M,AF$4,MISC!$Q:$Q,H85)</f>
        <v>0</v>
      </c>
      <c r="AG85" s="7">
        <f>SUMIFS(MISC!$Z:$Z,MISC!$M:$M,AG$4,MISC!$Q:$Q,H85)</f>
        <v>0</v>
      </c>
      <c r="AH85" s="7">
        <f>SUMIFS(Asylum!$Z:$Z,Asylum!$M:$M,AH$4,Asylum!$Q:$Q,'May Payment'!$H85)</f>
        <v>0</v>
      </c>
      <c r="AI85" s="7">
        <f>SUMIFS(PESports!$Z:$Z,PESports!$M:$M,AI$4,PESports!$Q:$Q,'May Payment'!$H85)</f>
        <v>0</v>
      </c>
      <c r="AJ85" s="5">
        <f t="shared" si="14"/>
        <v>17925.261538461535</v>
      </c>
      <c r="AK85" s="119"/>
      <c r="AL85" s="364">
        <f t="shared" si="15"/>
        <v>17925.261538461535</v>
      </c>
      <c r="AN85" s="481"/>
      <c r="AO85" s="481"/>
      <c r="AP85" s="508"/>
      <c r="AR85" s="383"/>
      <c r="AS85" s="7"/>
      <c r="AU85" s="286"/>
      <c r="AV85" s="286"/>
    </row>
    <row r="86" spans="2:48" x14ac:dyDescent="0.25">
      <c r="B86">
        <v>3021000</v>
      </c>
      <c r="C86">
        <v>1000</v>
      </c>
      <c r="D86" s="98" t="s">
        <v>357</v>
      </c>
      <c r="H86" t="s">
        <v>356</v>
      </c>
      <c r="I86" t="s">
        <v>805</v>
      </c>
      <c r="J86" s="7" t="str">
        <f>IFERROR(_xlfn.XLOOKUP(H86,'APT 25-26'!D:D,'APT 25-26'!CR:CR),"")</f>
        <v/>
      </c>
      <c r="K86" s="7">
        <f>SUMIFS(NurserySupplement!$Z:$Z,NurserySupplement!$M:$M,K$4,NurserySupplement!$B:$B,B86)</f>
        <v>21027.299999999996</v>
      </c>
      <c r="L86" s="7"/>
      <c r="M86" s="7">
        <f>SUMIFS(HNPlaces!$Z:$Z,HNPlaces!$M:$M,M$4,HNPlaces!$Q:$Q,'May Payment'!$H86)</f>
        <v>0</v>
      </c>
      <c r="N86" s="7">
        <f>SUMIFS(HNPlaces!$Z:$Z,HNPlaces!$M:$M,N$4,HNPlaces!$Q:$Q,'May Payment'!$H86)</f>
        <v>0</v>
      </c>
      <c r="O86" s="7">
        <f>SUMIFS(HNPlaces!$Z:$Z,HNPlaces!$M:$M,O$4,HNPlaces!$Q:$Q,'May Payment'!$H86)</f>
        <v>0</v>
      </c>
      <c r="P86" s="7">
        <f>SUMIFS(HNPlaces!$Z:$Z,HNPlaces!$M:$M,P$4,HNPlaces!$Q:$Q,'May Payment'!$H86)</f>
        <v>0</v>
      </c>
      <c r="Q86" s="7">
        <f>SUMIFS(HNPlaces!$Z:$Z,HNPlaces!$M:$M,Q$4,HNPlaces!$Q:$Q,'May Payment'!$H86)</f>
        <v>0</v>
      </c>
      <c r="R86" s="7">
        <f>SUMIFS(HNPlaces!$Z:$Z,HNPlaces!$M:$M,R$4,HNPlaces!$Q:$Q,'May Payment'!$H86)</f>
        <v>0</v>
      </c>
      <c r="S86" s="7">
        <f>SUMIFS(HNPlaces!$Z:$Z,HNPlaces!$M:$M,S$4,HNPlaces!$Q:$Q,'May Payment'!$H86)</f>
        <v>0</v>
      </c>
      <c r="T86" s="7">
        <f>SUMIFS(HNTopUp!$Z:$Z,HNTopUp!$M:$M,T$4,HNTopUp!B:B,'May Payment'!B86)</f>
        <v>0</v>
      </c>
      <c r="U86" s="7">
        <f>SUMIFS(HNTopUp!$Z:$Z,HNTopUp!$M:$M,U$4,HNTopUp!B:B,'May Payment'!B86)</f>
        <v>905.56230769230774</v>
      </c>
      <c r="V86" s="7">
        <f>SUMIFS(HNTopUp!$Z:$Z,HNTopUp!$M:$M,V$4,HNTopUp!$B:$B,'May Payment'!$B86)</f>
        <v>0</v>
      </c>
      <c r="W86" s="7">
        <f>SUMIFS(HNTopUp!$Z:$Z,HNTopUp!$M:$M,W$4,HNTopUp!$B:$B,'May Payment'!$B86)</f>
        <v>0</v>
      </c>
      <c r="X86" s="7">
        <f>SUMIFS(HNTopUp!$Z:$Z,HNTopUp!$M:$M,X$4,HNTopUp!$B:$B,'May Payment'!$B86)</f>
        <v>463.30769230769232</v>
      </c>
      <c r="Y86" s="7">
        <f>SUMIFS(HNTopUp!$Z:$Z,HNTopUp!$M:$M,Y$4,HNTopUp!$B:$B,'May Payment'!$B86)</f>
        <v>0</v>
      </c>
      <c r="Z86" s="7">
        <f>SUMIFS(HNTopUp!$Z:$Z,HNTopUp!$M:$M,Z$4,HNTopUp!$B:$B,'May Payment'!$B86)</f>
        <v>0</v>
      </c>
      <c r="AA86" s="7">
        <f>SUMIFS(POST16!$Z:$Z,POST16!$M:$M,AA$4,POST16!$Q:$Q,'May Payment'!$H86)</f>
        <v>0</v>
      </c>
      <c r="AB86" s="7">
        <f>SUMIFS(POST16!$Z:$Z,POST16!$M:$M,AB$4,POST16!$Q:$Q,'May Payment'!$H86)</f>
        <v>0</v>
      </c>
      <c r="AC86" s="7">
        <f>SUMIFS(POST16!$Z:$Z,POST16!$M:$M,AC$4,POST16!$Q:$Q,'May Payment'!$H86)</f>
        <v>0</v>
      </c>
      <c r="AD86" s="7">
        <f>SUMIFS(POST16!$Z:$Z,POST16!$M:$M,AD$4,POST16!$Q:$Q,'May Payment'!$H86)</f>
        <v>0</v>
      </c>
      <c r="AE86" s="7">
        <f>SUMIFS(POST16!$Z:$Z,POST16!$M:$M,AE$4,POST16!$Q:$Q,'May Payment'!$H86)</f>
        <v>0</v>
      </c>
      <c r="AF86" s="7">
        <f>SUMIFS(MISC!$Z:$Z,MISC!$M:$M,AF$4,MISC!$Q:$Q,H86)</f>
        <v>0</v>
      </c>
      <c r="AG86" s="7">
        <f>SUMIFS(MISC!$Z:$Z,MISC!$M:$M,AG$4,MISC!$Q:$Q,H86)</f>
        <v>0</v>
      </c>
      <c r="AH86" s="7">
        <f>SUMIFS(Asylum!$Z:$Z,Asylum!$M:$M,AH$4,Asylum!$Q:$Q,'May Payment'!$H86)</f>
        <v>0</v>
      </c>
      <c r="AI86" s="7">
        <f>SUMIFS(PESports!$Z:$Z,PESports!$M:$M,AI$4,PESports!$Q:$Q,'May Payment'!$H86)</f>
        <v>0</v>
      </c>
      <c r="AJ86" s="5">
        <f t="shared" si="14"/>
        <v>22396.169999999995</v>
      </c>
      <c r="AK86" s="119"/>
      <c r="AL86" s="364">
        <f t="shared" si="15"/>
        <v>22396.169999999995</v>
      </c>
      <c r="AN86" s="481"/>
      <c r="AO86" s="481"/>
      <c r="AP86" s="508"/>
      <c r="AR86" s="383"/>
      <c r="AS86" s="7"/>
      <c r="AU86" s="286"/>
      <c r="AV86" s="286"/>
    </row>
    <row r="87" spans="2:48" x14ac:dyDescent="0.25">
      <c r="B87">
        <v>3021100</v>
      </c>
      <c r="C87">
        <v>1100</v>
      </c>
      <c r="D87" s="4" t="s">
        <v>262</v>
      </c>
      <c r="E87" t="s">
        <v>535</v>
      </c>
      <c r="H87" t="s">
        <v>263</v>
      </c>
      <c r="I87" t="s">
        <v>264</v>
      </c>
      <c r="J87" s="7" t="str">
        <f>IFERROR(_xlfn.XLOOKUP(H87,'APT 25-26'!D:D,'APT 25-26'!CR:CR),"")</f>
        <v/>
      </c>
      <c r="K87" s="7">
        <f>SUMIFS(NurserySupplement!$Z:$Z,NurserySupplement!$M:$M,K$4,NurserySupplement!$B:$B,B87)</f>
        <v>0</v>
      </c>
      <c r="L87" s="7"/>
      <c r="M87" s="7">
        <f>SUMIFS(HNPlaces!$Z:$Z,HNPlaces!$M:$M,M$4,HNPlaces!$Q:$Q,'May Payment'!$H87)</f>
        <v>97692.307692307688</v>
      </c>
      <c r="N87" s="7">
        <f>SUMIFS(HNPlaces!$Z:$Z,HNPlaces!$M:$M,N$4,HNPlaces!$Q:$Q,'May Payment'!$H87)</f>
        <v>7692.3076923076924</v>
      </c>
      <c r="O87" s="7">
        <f>SUMIFS(HNPlaces!$Z:$Z,HNPlaces!$M:$M,O$4,HNPlaces!$Q:$Q,'May Payment'!$H87)</f>
        <v>23895.384615384617</v>
      </c>
      <c r="P87" s="7">
        <f>SUMIFS(HNPlaces!$Z:$Z,HNPlaces!$M:$M,P$4,HNPlaces!$Q:$Q,'May Payment'!$H87)</f>
        <v>0</v>
      </c>
      <c r="Q87" s="7">
        <f>SUMIFS(HNPlaces!$Z:$Z,HNPlaces!$M:$M,Q$4,HNPlaces!$Q:$Q,'May Payment'!$H87)</f>
        <v>0</v>
      </c>
      <c r="R87" s="7">
        <f>SUMIFS(HNPlaces!$Z:$Z,HNPlaces!$M:$M,R$4,HNPlaces!$Q:$Q,'May Payment'!$H87)</f>
        <v>0</v>
      </c>
      <c r="S87" s="7">
        <f>SUMIFS(HNPlaces!$Z:$Z,HNPlaces!$M:$M,S$4,HNPlaces!$Q:$Q,'May Payment'!$H87)</f>
        <v>0</v>
      </c>
      <c r="T87" s="7">
        <f>SUMIFS(HNTopUp!$Z:$Z,HNTopUp!$M:$M,T$4,HNTopUp!B:B,'May Payment'!B87)</f>
        <v>0</v>
      </c>
      <c r="U87" s="7">
        <f>SUMIFS(HNTopUp!$Z:$Z,HNTopUp!$M:$M,U$4,HNTopUp!B:B,'May Payment'!B87)</f>
        <v>0</v>
      </c>
      <c r="V87" s="7">
        <f>SUMIFS(HNTopUp!$Z:$Z,HNTopUp!$M:$M,V$4,HNTopUp!$B:$B,'May Payment'!$B87)</f>
        <v>0</v>
      </c>
      <c r="W87" s="7">
        <f>SUMIFS(HNTopUp!$Z:$Z,HNTopUp!$M:$M,W$4,HNTopUp!$B:$B,'May Payment'!$B87)</f>
        <v>0</v>
      </c>
      <c r="X87" s="7">
        <f>SUMIFS(HNTopUp!$Z:$Z,HNTopUp!$M:$M,X$4,HNTopUp!$B:$B,'May Payment'!$B87)</f>
        <v>0</v>
      </c>
      <c r="Y87" s="7">
        <f>SUMIFS(HNTopUp!$Z:$Z,HNTopUp!$M:$M,Y$4,HNTopUp!$B:$B,'May Payment'!$B87)</f>
        <v>89243.38461538461</v>
      </c>
      <c r="Z87" s="7">
        <f>SUMIFS(HNTopUp!$Z:$Z,HNTopUp!$M:$M,Z$4,HNTopUp!$B:$B,'May Payment'!$B87)</f>
        <v>0</v>
      </c>
      <c r="AA87" s="7">
        <f>SUMIFS(POST16!$Z:$Z,POST16!$M:$M,AA$4,POST16!$Q:$Q,'May Payment'!$H87)</f>
        <v>0</v>
      </c>
      <c r="AB87" s="7">
        <f>SUMIFS(POST16!$Z:$Z,POST16!$M:$M,AB$4,POST16!$Q:$Q,'May Payment'!$H87)</f>
        <v>0</v>
      </c>
      <c r="AC87" s="7">
        <f>SUMIFS(POST16!$Z:$Z,POST16!$M:$M,AC$4,POST16!$Q:$Q,'May Payment'!$H87)</f>
        <v>0</v>
      </c>
      <c r="AD87" s="7">
        <f>SUMIFS(POST16!$Z:$Z,POST16!$M:$M,AD$4,POST16!$Q:$Q,'May Payment'!$H87)</f>
        <v>0</v>
      </c>
      <c r="AE87" s="7">
        <f>SUMIFS(POST16!$Z:$Z,POST16!$M:$M,AE$4,POST16!$Q:$Q,'May Payment'!$H87)</f>
        <v>0</v>
      </c>
      <c r="AF87" s="7">
        <f>SUMIFS(MISC!$Z:$Z,MISC!$M:$M,AF$4,MISC!$Q:$Q,H87)</f>
        <v>0</v>
      </c>
      <c r="AG87" s="7">
        <f>SUMIFS(MISC!$Z:$Z,MISC!$M:$M,AG$4,MISC!$Q:$Q,H87)</f>
        <v>0</v>
      </c>
      <c r="AH87" s="7">
        <f>SUMIFS(Asylum!$Z:$Z,Asylum!$M:$M,AH$4,Asylum!$Q:$Q,'May Payment'!$H87)</f>
        <v>0</v>
      </c>
      <c r="AI87" s="7">
        <f>SUMIFS(PESports!$Z:$Z,PESports!$M:$M,AI$4,PESports!$Q:$Q,'May Payment'!$H87)</f>
        <v>833</v>
      </c>
      <c r="AJ87" s="5">
        <f t="shared" si="14"/>
        <v>219356.38461538462</v>
      </c>
      <c r="AK87" s="119"/>
      <c r="AL87" s="364">
        <f t="shared" si="15"/>
        <v>219356.38461538462</v>
      </c>
      <c r="AN87" s="481"/>
      <c r="AO87" s="481"/>
      <c r="AP87" s="508"/>
      <c r="AR87" s="383"/>
      <c r="AS87" s="7"/>
      <c r="AU87" s="286"/>
      <c r="AV87" s="286"/>
    </row>
    <row r="88" spans="2:48" x14ac:dyDescent="0.25">
      <c r="B88">
        <v>3021102</v>
      </c>
      <c r="C88">
        <v>1102</v>
      </c>
      <c r="D88" t="s">
        <v>259</v>
      </c>
      <c r="E88" t="s">
        <v>535</v>
      </c>
      <c r="H88" t="s">
        <v>260</v>
      </c>
      <c r="I88" t="s">
        <v>261</v>
      </c>
      <c r="J88" s="7" t="str">
        <f>IFERROR(_xlfn.XLOOKUP(H88,'APT 25-26'!D:D,'APT 25-26'!CR:CR),"")</f>
        <v/>
      </c>
      <c r="K88" s="7">
        <f>SUMIFS(NurserySupplement!$Z:$Z,NurserySupplement!$M:$M,K$4,NurserySupplement!$B:$B,B88)</f>
        <v>0</v>
      </c>
      <c r="L88" s="7"/>
      <c r="M88" s="7">
        <f>SUMIFS(HNPlaces!$Z:$Z,HNPlaces!$M:$M,M$4,HNPlaces!$Q:$Q,'May Payment'!$H88)</f>
        <v>9230.7692307692305</v>
      </c>
      <c r="N88" s="7">
        <f>SUMIFS(HNPlaces!$Z:$Z,HNPlaces!$M:$M,N$4,HNPlaces!$Q:$Q,'May Payment'!$H88)</f>
        <v>0</v>
      </c>
      <c r="O88" s="7">
        <f>SUMIFS(HNPlaces!$Z:$Z,HNPlaces!$M:$M,O$4,HNPlaces!$Q:$Q,'May Payment'!$H88)</f>
        <v>29434.846153846152</v>
      </c>
      <c r="P88" s="7">
        <f>SUMIFS(HNPlaces!$Z:$Z,HNPlaces!$M:$M,P$4,HNPlaces!$Q:$Q,'May Payment'!$H88)</f>
        <v>0</v>
      </c>
      <c r="Q88" s="7">
        <f>SUMIFS(HNPlaces!$Z:$Z,HNPlaces!$M:$M,Q$4,HNPlaces!$Q:$Q,'May Payment'!$H88)</f>
        <v>0</v>
      </c>
      <c r="R88" s="7">
        <f>SUMIFS(HNPlaces!$Z:$Z,HNPlaces!$M:$M,R$4,HNPlaces!$Q:$Q,'May Payment'!$H88)</f>
        <v>0</v>
      </c>
      <c r="S88" s="7">
        <f>SUMIFS(HNPlaces!$Z:$Z,HNPlaces!$M:$M,S$4,HNPlaces!$Q:$Q,'May Payment'!$H88)</f>
        <v>0</v>
      </c>
      <c r="T88" s="7">
        <f>SUMIFS(HNTopUp!$Z:$Z,HNTopUp!$M:$M,T$4,HNTopUp!B:B,'May Payment'!B88)</f>
        <v>0</v>
      </c>
      <c r="U88" s="7">
        <f>SUMIFS(HNTopUp!$Z:$Z,HNTopUp!$M:$M,U$4,HNTopUp!B:B,'May Payment'!B88)</f>
        <v>0</v>
      </c>
      <c r="V88" s="7">
        <f>SUMIFS(HNTopUp!$Z:$Z,HNTopUp!$M:$M,V$4,HNTopUp!$B:$B,'May Payment'!$B88)</f>
        <v>0</v>
      </c>
      <c r="W88" s="7">
        <f>SUMIFS(HNTopUp!$Z:$Z,HNTopUp!$M:$M,W$4,HNTopUp!$B:$B,'May Payment'!$B88)</f>
        <v>0</v>
      </c>
      <c r="X88" s="7">
        <f>SUMIFS(HNTopUp!$Z:$Z,HNTopUp!$M:$M,X$4,HNTopUp!$B:$B,'May Payment'!$B88)</f>
        <v>0</v>
      </c>
      <c r="Y88" s="7">
        <f>SUMIFS(HNTopUp!$Z:$Z,HNTopUp!$M:$M,Y$4,HNTopUp!$B:$B,'May Payment'!$B88)</f>
        <v>1911.8461538461538</v>
      </c>
      <c r="Z88" s="7">
        <f>SUMIFS(HNTopUp!$Z:$Z,HNTopUp!$M:$M,Z$4,HNTopUp!$B:$B,'May Payment'!$B88)</f>
        <v>0</v>
      </c>
      <c r="AA88" s="7">
        <f>SUMIFS(POST16!$Z:$Z,POST16!$M:$M,AA$4,POST16!$Q:$Q,'May Payment'!$H88)</f>
        <v>0</v>
      </c>
      <c r="AB88" s="7">
        <f>SUMIFS(POST16!$Z:$Z,POST16!$M:$M,AB$4,POST16!$Q:$Q,'May Payment'!$H88)</f>
        <v>0</v>
      </c>
      <c r="AC88" s="7">
        <f>SUMIFS(POST16!$Z:$Z,POST16!$M:$M,AC$4,POST16!$Q:$Q,'May Payment'!$H88)</f>
        <v>0</v>
      </c>
      <c r="AD88" s="7">
        <f>SUMIFS(POST16!$Z:$Z,POST16!$M:$M,AD$4,POST16!$Q:$Q,'May Payment'!$H88)</f>
        <v>0</v>
      </c>
      <c r="AE88" s="7">
        <f>SUMIFS(POST16!$Z:$Z,POST16!$M:$M,AE$4,POST16!$Q:$Q,'May Payment'!$H88)</f>
        <v>0</v>
      </c>
      <c r="AF88" s="7">
        <f>SUMIFS(MISC!$Z:$Z,MISC!$M:$M,AF$4,MISC!$Q:$Q,H88)</f>
        <v>0</v>
      </c>
      <c r="AG88" s="7">
        <f>SUMIFS(MISC!$Z:$Z,MISC!$M:$M,AG$4,MISC!$Q:$Q,H88)</f>
        <v>0</v>
      </c>
      <c r="AH88" s="7">
        <f>SUMIFS(Asylum!$Z:$Z,Asylum!$M:$M,AH$4,Asylum!$Q:$Q,'May Payment'!$H88)</f>
        <v>0</v>
      </c>
      <c r="AI88" s="7">
        <f>SUMIFS(PESports!$Z:$Z,PESports!$M:$M,AI$4,PESports!$Q:$Q,'May Payment'!$H88)</f>
        <v>0</v>
      </c>
      <c r="AJ88" s="5">
        <f t="shared" si="14"/>
        <v>40577.461538461539</v>
      </c>
      <c r="AK88" s="119"/>
      <c r="AL88" s="364">
        <f t="shared" si="15"/>
        <v>40577.461538461539</v>
      </c>
      <c r="AN88" s="481"/>
      <c r="AO88" s="481"/>
      <c r="AP88" s="508"/>
      <c r="AR88" s="383"/>
      <c r="AS88" s="7"/>
      <c r="AU88" s="286"/>
      <c r="AV88" s="286"/>
    </row>
    <row r="89" spans="2:48" x14ac:dyDescent="0.25">
      <c r="B89">
        <v>3027005</v>
      </c>
      <c r="C89">
        <v>7005</v>
      </c>
      <c r="D89" t="s">
        <v>218</v>
      </c>
      <c r="E89" t="s">
        <v>556</v>
      </c>
      <c r="H89" t="s">
        <v>219</v>
      </c>
      <c r="I89" t="s">
        <v>180</v>
      </c>
      <c r="J89" s="7" t="str">
        <f>IFERROR(_xlfn.XLOOKUP(H89,'APT 25-26'!D:D,'APT 25-26'!CR:CR),"")</f>
        <v/>
      </c>
      <c r="K89" s="7">
        <f>SUMIFS(NurserySupplement!$Z:$Z,NurserySupplement!$M:$M,K$4,NurserySupplement!$B:$B,B89)</f>
        <v>0</v>
      </c>
      <c r="L89" s="7"/>
      <c r="M89" s="7">
        <f>SUMIFS(HNPlaces!$Z:$Z,HNPlaces!$M:$M,M$4,HNPlaces!$Q:$Q,'May Payment'!$H89)</f>
        <v>0</v>
      </c>
      <c r="N89" s="7">
        <f>SUMIFS(HNPlaces!$Z:$Z,HNPlaces!$M:$M,N$4,HNPlaces!$Q:$Q,'May Payment'!$H89)</f>
        <v>0</v>
      </c>
      <c r="O89" s="7">
        <f>SUMIFS(HNPlaces!$Z:$Z,HNPlaces!$M:$M,O$4,HNPlaces!$Q:$Q,'May Payment'!$H89)</f>
        <v>0</v>
      </c>
      <c r="P89" s="7">
        <f>SUMIFS(HNPlaces!$Z:$Z,HNPlaces!$M:$M,P$4,HNPlaces!$Q:$Q,'May Payment'!$H89)</f>
        <v>136025.64102564103</v>
      </c>
      <c r="Q89" s="7">
        <f>SUMIFS(HNPlaces!$Z:$Z,HNPlaces!$M:$M,Q$4,HNPlaces!$Q:$Q,'May Payment'!$H89)</f>
        <v>0</v>
      </c>
      <c r="R89" s="7">
        <f>SUMIFS(HNPlaces!$Z:$Z,HNPlaces!$M:$M,R$4,HNPlaces!$Q:$Q,'May Payment'!$H89)</f>
        <v>0</v>
      </c>
      <c r="S89" s="7">
        <f>SUMIFS(HNPlaces!$Z:$Z,HNPlaces!$M:$M,S$4,HNPlaces!$Q:$Q,'May Payment'!$H89)</f>
        <v>0</v>
      </c>
      <c r="T89" s="7">
        <f>SUMIFS(HNTopUp!$Z:$Z,HNTopUp!$M:$M,T$4,HNTopUp!B:B,'May Payment'!B89)</f>
        <v>0</v>
      </c>
      <c r="U89" s="7">
        <f>SUMIFS(HNTopUp!$Z:$Z,HNTopUp!$M:$M,U$4,HNTopUp!B:B,'May Payment'!B89)</f>
        <v>0</v>
      </c>
      <c r="V89" s="7">
        <f>SUMIFS(HNTopUp!$Z:$Z,HNTopUp!$M:$M,V$4,HNTopUp!$B:$B,'May Payment'!$B89)</f>
        <v>0</v>
      </c>
      <c r="W89" s="7">
        <f>SUMIFS(HNTopUp!$Z:$Z,HNTopUp!$M:$M,W$4,HNTopUp!$B:$B,'May Payment'!$B89)</f>
        <v>0</v>
      </c>
      <c r="X89" s="7">
        <f>SUMIFS(HNTopUp!$Z:$Z,HNTopUp!$M:$M,X$4,HNTopUp!$B:$B,'May Payment'!$B89)</f>
        <v>0</v>
      </c>
      <c r="Y89" s="7">
        <f>SUMIFS(HNTopUp!$Z:$Z,HNTopUp!$M:$M,Y$4,HNTopUp!$B:$B,'May Payment'!$B89)</f>
        <v>0</v>
      </c>
      <c r="Z89" s="7">
        <f>SUMIFS(HNTopUp!$Z:$Z,HNTopUp!$M:$M,Z$4,HNTopUp!$B:$B,'May Payment'!$B89)</f>
        <v>193156.04333333333</v>
      </c>
      <c r="AA89" s="7">
        <f>SUMIFS(POST16!$Z:$Z,POST16!$M:$M,AA$4,POST16!$Q:$Q,'May Payment'!$H89)</f>
        <v>0</v>
      </c>
      <c r="AB89" s="7">
        <f>SUMIFS(POST16!$Z:$Z,POST16!$M:$M,AB$4,POST16!$Q:$Q,'May Payment'!$H89)</f>
        <v>0</v>
      </c>
      <c r="AC89" s="7">
        <f>SUMIFS(POST16!$Z:$Z,POST16!$M:$M,AC$4,POST16!$Q:$Q,'May Payment'!$H89)</f>
        <v>0</v>
      </c>
      <c r="AD89" s="7">
        <f>SUMIFS(POST16!$Z:$Z,POST16!$M:$M,AD$4,POST16!$Q:$Q,'May Payment'!$H89)</f>
        <v>0</v>
      </c>
      <c r="AE89" s="7">
        <f>SUMIFS(POST16!$Z:$Z,POST16!$M:$M,AE$4,POST16!$Q:$Q,'May Payment'!$H89)</f>
        <v>0</v>
      </c>
      <c r="AF89" s="7">
        <f>SUMIFS(MISC!$Z:$Z,MISC!$M:$M,AF$4,MISC!$Q:$Q,H89)</f>
        <v>0</v>
      </c>
      <c r="AG89" s="7">
        <f>SUMIFS(MISC!$Z:$Z,MISC!$M:$M,AG$4,MISC!$Q:$Q,H89)</f>
        <v>0</v>
      </c>
      <c r="AH89" s="7">
        <f>SUMIFS(Asylum!$Z:$Z,Asylum!$M:$M,AH$4,Asylum!$Q:$Q,'May Payment'!$H89)</f>
        <v>0</v>
      </c>
      <c r="AI89" s="7">
        <f>SUMIFS(PESports!$Z:$Z,PESports!$M:$M,AI$4,PESports!$Q:$Q,'May Payment'!$H89)</f>
        <v>7175</v>
      </c>
      <c r="AJ89" s="5">
        <f t="shared" si="14"/>
        <v>336356.68435897434</v>
      </c>
      <c r="AK89" s="119"/>
      <c r="AL89" s="364">
        <f t="shared" si="15"/>
        <v>336356.68435897434</v>
      </c>
      <c r="AN89" s="481"/>
      <c r="AO89" s="481"/>
      <c r="AP89" s="508"/>
      <c r="AR89" s="383"/>
      <c r="AS89" s="7"/>
      <c r="AU89" s="286"/>
      <c r="AV89" s="286"/>
    </row>
    <row r="90" spans="2:48" x14ac:dyDescent="0.25">
      <c r="B90">
        <v>3027010</v>
      </c>
      <c r="C90">
        <v>7010</v>
      </c>
      <c r="D90" t="s">
        <v>223</v>
      </c>
      <c r="H90" t="s">
        <v>224</v>
      </c>
      <c r="I90" t="s">
        <v>225</v>
      </c>
      <c r="J90" s="7" t="str">
        <f>IFERROR(_xlfn.XLOOKUP(H90,'APT 25-26'!D:D,'APT 25-26'!CR:CR),"")</f>
        <v/>
      </c>
      <c r="K90" s="7">
        <f>SUMIFS(NurserySupplement!$Z:$Z,NurserySupplement!$M:$M,K$4,NurserySupplement!$B:$B,B90)</f>
        <v>0</v>
      </c>
      <c r="L90" s="7"/>
      <c r="M90" s="7">
        <f>SUMIFS(HNPlaces!$Z:$Z,HNPlaces!$M:$M,M$4,HNPlaces!$Q:$Q,'May Payment'!$H90)</f>
        <v>0</v>
      </c>
      <c r="N90" s="7">
        <f>SUMIFS(HNPlaces!$Z:$Z,HNPlaces!$M:$M,N$4,HNPlaces!$Q:$Q,'May Payment'!$H90)</f>
        <v>0</v>
      </c>
      <c r="O90" s="7">
        <f>SUMIFS(HNPlaces!$Z:$Z,HNPlaces!$M:$M,O$4,HNPlaces!$Q:$Q,'May Payment'!$H90)</f>
        <v>0</v>
      </c>
      <c r="P90" s="7">
        <f>SUMIFS(HNPlaces!$Z:$Z,HNPlaces!$M:$M,P$4,HNPlaces!$Q:$Q,'May Payment'!$H90)</f>
        <v>88461.538461538468</v>
      </c>
      <c r="Q90" s="7">
        <f>SUMIFS(HNPlaces!$Z:$Z,HNPlaces!$M:$M,Q$4,HNPlaces!$Q:$Q,'May Payment'!$H90)</f>
        <v>0</v>
      </c>
      <c r="R90" s="7">
        <f>SUMIFS(HNPlaces!$Z:$Z,HNPlaces!$M:$M,R$4,HNPlaces!$Q:$Q,'May Payment'!$H90)</f>
        <v>0</v>
      </c>
      <c r="S90" s="7">
        <f>SUMIFS(HNPlaces!$Z:$Z,HNPlaces!$M:$M,S$4,HNPlaces!$Q:$Q,'May Payment'!$H90)</f>
        <v>0</v>
      </c>
      <c r="T90" s="7">
        <f>SUMIFS(HNTopUp!$Z:$Z,HNTopUp!$M:$M,T$4,HNTopUp!B:B,'May Payment'!B90)</f>
        <v>0</v>
      </c>
      <c r="U90" s="7">
        <f>SUMIFS(HNTopUp!$Z:$Z,HNTopUp!$M:$M,U$4,HNTopUp!B:B,'May Payment'!B90)</f>
        <v>0</v>
      </c>
      <c r="V90" s="7">
        <f>SUMIFS(HNTopUp!$Z:$Z,HNTopUp!$M:$M,V$4,HNTopUp!$B:$B,'May Payment'!$B90)</f>
        <v>0</v>
      </c>
      <c r="W90" s="7">
        <f>SUMIFS(HNTopUp!$Z:$Z,HNTopUp!$M:$M,W$4,HNTopUp!$B:$B,'May Payment'!$B90)</f>
        <v>0</v>
      </c>
      <c r="X90" s="7">
        <f>SUMIFS(HNTopUp!$Z:$Z,HNTopUp!$M:$M,X$4,HNTopUp!$B:$B,'May Payment'!$B90)</f>
        <v>0</v>
      </c>
      <c r="Y90" s="7">
        <f>SUMIFS(HNTopUp!$Z:$Z,HNTopUp!$M:$M,Y$4,HNTopUp!$B:$B,'May Payment'!$B90)</f>
        <v>0</v>
      </c>
      <c r="Z90" s="7">
        <f>SUMIFS(HNTopUp!$Z:$Z,HNTopUp!$M:$M,Z$4,HNTopUp!$B:$B,'May Payment'!$B90)</f>
        <v>217176.76923076922</v>
      </c>
      <c r="AA90" s="7">
        <f>SUMIFS(POST16!$Z:$Z,POST16!$M:$M,AA$4,POST16!$Q:$Q,'May Payment'!$H90)</f>
        <v>0</v>
      </c>
      <c r="AB90" s="7">
        <f>SUMIFS(POST16!$Z:$Z,POST16!$M:$M,AB$4,POST16!$Q:$Q,'May Payment'!$H90)</f>
        <v>0</v>
      </c>
      <c r="AC90" s="7">
        <f>SUMIFS(POST16!$Z:$Z,POST16!$M:$M,AC$4,POST16!$Q:$Q,'May Payment'!$H90)</f>
        <v>0</v>
      </c>
      <c r="AD90" s="7">
        <f>SUMIFS(POST16!$Z:$Z,POST16!$M:$M,AD$4,POST16!$Q:$Q,'May Payment'!$H90)</f>
        <v>0</v>
      </c>
      <c r="AE90" s="7">
        <f>SUMIFS(POST16!$Z:$Z,POST16!$M:$M,AE$4,POST16!$Q:$Q,'May Payment'!$H90)</f>
        <v>0</v>
      </c>
      <c r="AF90" s="7">
        <f>SUMIFS(MISC!$Z:$Z,MISC!$M:$M,AF$4,MISC!$Q:$Q,H90)</f>
        <v>0</v>
      </c>
      <c r="AG90" s="7">
        <f>SUMIFS(MISC!$Z:$Z,MISC!$M:$M,AG$4,MISC!$Q:$Q,H90)</f>
        <v>0</v>
      </c>
      <c r="AH90" s="7">
        <f>SUMIFS(Asylum!$Z:$Z,Asylum!$M:$M,AH$4,Asylum!$Q:$Q,'May Payment'!$H90)</f>
        <v>0</v>
      </c>
      <c r="AI90" s="7">
        <f>SUMIFS(PESports!$Z:$Z,PESports!$M:$M,AI$4,PESports!$Q:$Q,'May Payment'!$H90)</f>
        <v>0</v>
      </c>
      <c r="AJ90" s="5">
        <f t="shared" si="14"/>
        <v>305638.30769230769</v>
      </c>
      <c r="AK90" s="119"/>
      <c r="AL90" s="364">
        <f t="shared" si="15"/>
        <v>305638.30769230769</v>
      </c>
      <c r="AN90" s="481"/>
      <c r="AO90" s="481"/>
      <c r="AP90" s="508"/>
      <c r="AR90" s="383"/>
      <c r="AS90" s="7"/>
      <c r="AU90" s="286"/>
      <c r="AV90" s="286"/>
    </row>
    <row r="91" spans="2:48" x14ac:dyDescent="0.25">
      <c r="B91">
        <v>3027009</v>
      </c>
      <c r="C91">
        <v>7009</v>
      </c>
      <c r="D91" t="s">
        <v>25</v>
      </c>
      <c r="H91" t="s">
        <v>26</v>
      </c>
      <c r="I91" t="s">
        <v>27</v>
      </c>
      <c r="J91" s="7" t="str">
        <f>IFERROR(_xlfn.XLOOKUP(H91,'APT 25-26'!D:D,'APT 25-26'!CR:CR),"")</f>
        <v/>
      </c>
      <c r="K91" s="7">
        <f>SUMIFS(NurserySupplement!$Z:$Z,NurserySupplement!$M:$M,K$4,NurserySupplement!$B:$B,B91)</f>
        <v>0</v>
      </c>
      <c r="M91" s="7">
        <f>SUMIFS(HNPlaces!$Z:$Z,HNPlaces!$M:$M,M$4,HNPlaces!$Q:$Q,'May Payment'!$H91)</f>
        <v>0</v>
      </c>
      <c r="N91" s="7">
        <f>SUMIFS(HNPlaces!$Z:$Z,HNPlaces!$M:$M,N$4,HNPlaces!$Q:$Q,'May Payment'!$H91)</f>
        <v>0</v>
      </c>
      <c r="O91" s="7">
        <f>SUMIFS(HNPlaces!$Z:$Z,HNPlaces!$M:$M,O$4,HNPlaces!$Q:$Q,'May Payment'!$H91)</f>
        <v>0</v>
      </c>
      <c r="P91" s="7">
        <f>SUMIFS(HNPlaces!$Z:$Z,HNPlaces!$M:$M,P$4,HNPlaces!$Q:$Q,'May Payment'!$H91)</f>
        <v>102051.28205128206</v>
      </c>
      <c r="Q91" s="7">
        <f>SUMIFS(HNPlaces!$Z:$Z,HNPlaces!$M:$M,Q$4,HNPlaces!$Q:$Q,'May Payment'!$H91)</f>
        <v>48435.692307692305</v>
      </c>
      <c r="R91" s="7">
        <f>SUMIFS(HNPlaces!$Z:$Z,HNPlaces!$M:$M,R$4,HNPlaces!$Q:$Q,'May Payment'!$H91)</f>
        <v>0</v>
      </c>
      <c r="S91" s="7">
        <f>SUMIFS(HNPlaces!$Z:$Z,HNPlaces!$M:$M,S$4,HNPlaces!$Q:$Q,'May Payment'!$H91)</f>
        <v>0</v>
      </c>
      <c r="T91" s="7">
        <f>SUMIFS(HNTopUp!$Z:$Z,HNTopUp!$M:$M,T$4,HNTopUp!B:B,'May Payment'!B91)</f>
        <v>0</v>
      </c>
      <c r="U91" s="7">
        <f>SUMIFS(HNTopUp!$Z:$Z,HNTopUp!$M:$M,U$4,HNTopUp!B:B,'May Payment'!B91)</f>
        <v>0</v>
      </c>
      <c r="V91" s="7">
        <f>SUMIFS(HNTopUp!$Z:$Z,HNTopUp!$M:$M,V$4,HNTopUp!$B:$B,'May Payment'!$B91)</f>
        <v>0</v>
      </c>
      <c r="W91" s="7">
        <f>SUMIFS(HNTopUp!$Z:$Z,HNTopUp!$M:$M,W$4,HNTopUp!$B:$B,'May Payment'!$B91)</f>
        <v>0</v>
      </c>
      <c r="X91" s="7">
        <f>SUMIFS(HNTopUp!$Z:$Z,HNTopUp!$M:$M,X$4,HNTopUp!$B:$B,'May Payment'!$B91)</f>
        <v>0</v>
      </c>
      <c r="Y91" s="7">
        <f>SUMIFS(HNTopUp!$Z:$Z,HNTopUp!$M:$M,Y$4,HNTopUp!$B:$B,'May Payment'!$B91)</f>
        <v>0</v>
      </c>
      <c r="Z91" s="7">
        <f>SUMIFS(HNTopUp!$Z:$Z,HNTopUp!$M:$M,Z$4,HNTopUp!$B:$B,'May Payment'!$B91)</f>
        <v>190376.30769230769</v>
      </c>
      <c r="AA91" s="7">
        <f>SUMIFS(POST16!$Z:$Z,POST16!$M:$M,AA$4,POST16!$Q:$Q,'May Payment'!$H91)</f>
        <v>0</v>
      </c>
      <c r="AB91" s="7">
        <f>SUMIFS(POST16!$Z:$Z,POST16!$M:$M,AB$4,POST16!$Q:$Q,'May Payment'!$H91)</f>
        <v>0</v>
      </c>
      <c r="AC91" s="7">
        <f>SUMIFS(POST16!$Z:$Z,POST16!$M:$M,AC$4,POST16!$Q:$Q,'May Payment'!$H91)</f>
        <v>0</v>
      </c>
      <c r="AD91" s="7">
        <f>SUMIFS(POST16!$Z:$Z,POST16!$M:$M,AD$4,POST16!$Q:$Q,'May Payment'!$H91)</f>
        <v>0</v>
      </c>
      <c r="AE91" s="7">
        <f>SUMIFS(POST16!$Z:$Z,POST16!$M:$M,AE$4,POST16!$Q:$Q,'May Payment'!$H91)</f>
        <v>0</v>
      </c>
      <c r="AF91" s="7">
        <f>SUMIFS(MISC!$Z:$Z,MISC!$M:$M,AF$4,MISC!$Q:$Q,H91)</f>
        <v>0</v>
      </c>
      <c r="AG91" s="7">
        <f>SUMIFS(MISC!$Z:$Z,MISC!$M:$M,AG$4,MISC!$Q:$Q,H91)</f>
        <v>0</v>
      </c>
      <c r="AH91" s="7">
        <f>SUMIFS(Asylum!$Z:$Z,Asylum!$M:$M,AH$4,Asylum!$Q:$Q,'May Payment'!$H91)</f>
        <v>0</v>
      </c>
      <c r="AI91" s="7">
        <f>SUMIFS(PESports!$Z:$Z,PESports!$M:$M,AI$4,PESports!$Q:$Q,'May Payment'!$H91)</f>
        <v>7154</v>
      </c>
      <c r="AJ91" s="5">
        <f t="shared" si="14"/>
        <v>348017.28205128206</v>
      </c>
      <c r="AK91" s="119"/>
      <c r="AL91" s="364">
        <f t="shared" si="15"/>
        <v>348017.28205128206</v>
      </c>
      <c r="AN91" s="481"/>
      <c r="AO91" s="481"/>
      <c r="AP91" s="508"/>
      <c r="AR91" s="383"/>
      <c r="AS91" s="7"/>
      <c r="AU91" s="286"/>
      <c r="AV91" s="286"/>
    </row>
    <row r="92" spans="2:48" ht="15.75" thickBot="1" x14ac:dyDescent="0.3">
      <c r="D92" t="s">
        <v>23770</v>
      </c>
      <c r="J92" s="280">
        <f t="shared" ref="J92:AL92" si="16">SUM(J7:J91)</f>
        <v>13964256.698171806</v>
      </c>
      <c r="K92" s="280">
        <f t="shared" si="16"/>
        <v>76021.776923076919</v>
      </c>
      <c r="L92" s="280">
        <f t="shared" si="16"/>
        <v>-60000</v>
      </c>
      <c r="M92" s="281">
        <f t="shared" si="16"/>
        <v>106923.07692307692</v>
      </c>
      <c r="N92" s="281">
        <f t="shared" si="16"/>
        <v>7692.3076923076924</v>
      </c>
      <c r="O92" s="281">
        <f t="shared" si="16"/>
        <v>53330.230769230766</v>
      </c>
      <c r="P92" s="281">
        <f t="shared" si="16"/>
        <v>326538.46153846156</v>
      </c>
      <c r="Q92" s="281">
        <f t="shared" si="16"/>
        <v>48435.692307692305</v>
      </c>
      <c r="R92" s="281">
        <f t="shared" si="16"/>
        <v>78000</v>
      </c>
      <c r="S92" s="281">
        <f t="shared" si="16"/>
        <v>11150.307692307691</v>
      </c>
      <c r="T92" s="282">
        <f t="shared" si="16"/>
        <v>0</v>
      </c>
      <c r="U92" s="282">
        <f t="shared" si="16"/>
        <v>879721.96205128194</v>
      </c>
      <c r="V92" s="282">
        <f t="shared" si="16"/>
        <v>0</v>
      </c>
      <c r="W92" s="282">
        <f t="shared" si="16"/>
        <v>243091.33653846156</v>
      </c>
      <c r="X92" s="282">
        <f t="shared" si="16"/>
        <v>3960.1538461538466</v>
      </c>
      <c r="Y92" s="282">
        <f t="shared" si="16"/>
        <v>91155.230769230766</v>
      </c>
      <c r="Z92" s="282">
        <f t="shared" si="16"/>
        <v>600709.12025641021</v>
      </c>
      <c r="AA92" s="283">
        <f t="shared" si="16"/>
        <v>581653.16666666663</v>
      </c>
      <c r="AB92" s="283">
        <f t="shared" si="16"/>
        <v>4945.666666666667</v>
      </c>
      <c r="AC92" s="283">
        <f t="shared" si="16"/>
        <v>9375</v>
      </c>
      <c r="AD92" s="283">
        <f t="shared" si="16"/>
        <v>22600</v>
      </c>
      <c r="AE92" s="283">
        <f t="shared" si="16"/>
        <v>0</v>
      </c>
      <c r="AF92" s="477">
        <f t="shared" si="16"/>
        <v>8199.7999999999993</v>
      </c>
      <c r="AG92" s="477">
        <f t="shared" si="16"/>
        <v>1709.49</v>
      </c>
      <c r="AH92" s="477">
        <f t="shared" si="16"/>
        <v>29522.041842105264</v>
      </c>
      <c r="AI92" s="477">
        <f t="shared" si="16"/>
        <v>582719</v>
      </c>
      <c r="AJ92" s="388">
        <f t="shared" si="16"/>
        <v>17671710.520654939</v>
      </c>
      <c r="AK92" s="388">
        <f t="shared" si="16"/>
        <v>6220412.858611647</v>
      </c>
      <c r="AL92" s="388">
        <f t="shared" si="16"/>
        <v>11451297.662043286</v>
      </c>
      <c r="AS92"/>
      <c r="AU92" s="286"/>
      <c r="AV92" s="286"/>
    </row>
    <row r="93" spans="2:48" x14ac:dyDescent="0.25">
      <c r="D93" s="370" t="s">
        <v>23872</v>
      </c>
      <c r="J93" s="7">
        <f>'APT 25-26'!CR4</f>
        <v>13964256.698171804</v>
      </c>
      <c r="K93" s="367">
        <f>NurserySupplement!Z5</f>
        <v>76021.776923076919</v>
      </c>
      <c r="L93" s="7">
        <f>'Cash Advance'!K7</f>
        <v>-60000</v>
      </c>
      <c r="M93" s="7">
        <f>SUMIFS(HNPlaces!$Z:$Z,HNPlaces!$M:$M,'May Payment'!M4,HNPlaces!$E:$E,"M")</f>
        <v>106923.07692307692</v>
      </c>
      <c r="N93" s="7">
        <f>SUMIFS(HNPlaces!$Z:$Z,HNPlaces!$M:$M,'May Payment'!N4,HNPlaces!$E:$E,"M")</f>
        <v>7692.3076923076924</v>
      </c>
      <c r="O93" s="7">
        <f>SUMIFS(HNPlaces!$Z:$Z,HNPlaces!$M:$M,'May Payment'!O4,HNPlaces!$E:$E,"M")</f>
        <v>53330.230769230766</v>
      </c>
      <c r="P93" s="7">
        <f>SUMIFS(HNPlaces!$Z:$Z,HNPlaces!$M:$M,'May Payment'!P4,HNPlaces!$E:$E,"M")</f>
        <v>326538.46153846156</v>
      </c>
      <c r="Q93" s="7">
        <f>SUMIFS(HNPlaces!$Z:$Z,HNPlaces!$M:$M,'May Payment'!Q4,HNPlaces!$E:$E,"M")</f>
        <v>48435.692307692305</v>
      </c>
      <c r="R93" s="7">
        <f>SUMIFS(HNPlaces!$Z:$Z,HNPlaces!$M:$M,'May Payment'!R4,HNPlaces!$E:$E,"M")</f>
        <v>78000</v>
      </c>
      <c r="S93" s="7">
        <f>SUMIF(HNPlaces!$M7:$M25,'May Payment'!S$4,HNPlaces!$AI7:$AI25)</f>
        <v>11150.307692307691</v>
      </c>
      <c r="T93" s="7">
        <f>SUMIFS(HNTopUp!$Z:$Z,HNTopUp!$E:$E,"M",HNTopUp!$M:$M,'May Payment'!T$4)</f>
        <v>0</v>
      </c>
      <c r="U93" s="7">
        <f>SUMIFS(HNTopUp!$Z:$Z,HNTopUp!$E:$E,"M",HNTopUp!$M:$M,'May Payment'!U$4)</f>
        <v>879721.96205128182</v>
      </c>
      <c r="V93" s="7">
        <f>SUMIFS(HNTopUp!$Z:$Z,HNTopUp!$E:$E,"M",HNTopUp!$M:$M,'May Payment'!V$4)</f>
        <v>0</v>
      </c>
      <c r="W93" s="7">
        <f>SUMIFS(HNTopUp!$Z:$Z,HNTopUp!$E:$E,"M",HNTopUp!$M:$M,'May Payment'!W$4)</f>
        <v>243091.33653846156</v>
      </c>
      <c r="X93" s="7">
        <f>SUMIFS(HNTopUp!$Z:$Z,HNTopUp!$E:$E,"M",HNTopUp!$M:$M,'May Payment'!X$4)</f>
        <v>3960.1538461538462</v>
      </c>
      <c r="Y93" s="7">
        <f>SUMIFS(HNTopUp!$Z:$Z,HNTopUp!$E:$E,"M",HNTopUp!$M:$M,'May Payment'!Y$4)</f>
        <v>91155.230769230766</v>
      </c>
      <c r="Z93" s="7">
        <f>SUMIFS(HNTopUp!$Z:$Z,HNTopUp!$E:$E,"M",HNTopUp!$M:$M,'May Payment'!Z$4)</f>
        <v>600709.12025641021</v>
      </c>
      <c r="AA93" s="7">
        <f>SUMIFS(POST16!$W:$W,POST16!$E:$E,"M",POST16!$M:$M,'May Payment'!AA$4)</f>
        <v>530987.25</v>
      </c>
      <c r="AB93" s="7">
        <f>SUMIFS(POST16!$W:$W,POST16!$E:$E,"M",POST16!$M:$M,'May Payment'!AB$4)</f>
        <v>4569.25</v>
      </c>
      <c r="AC93" s="7">
        <f>SUMIFS(POST16!$W:$W,POST16!$E:$E,"M",POST16!$M:$M,'May Payment'!AC$4)</f>
        <v>6300</v>
      </c>
      <c r="AD93" s="7">
        <f>SUMIFS(POST16!$W:$W,POST16!$E:$E,"M",POST16!$M:$M,'May Payment'!AD$4)</f>
        <v>19800</v>
      </c>
      <c r="AE93" s="7">
        <f>SUMIFS(POST16!$W:$W,POST16!$E:$E,"M",POST16!$M:$M,'May Payment'!AE$4)</f>
        <v>0</v>
      </c>
      <c r="AF93" s="7">
        <f>SUMIFS(MISC!$W:$W,MISC!$E:$E,"M",MISC!$M:$M,'May Payment'!AF$4)</f>
        <v>0</v>
      </c>
      <c r="AG93" s="7"/>
      <c r="AH93" s="7">
        <f>SUMIFS(Asylum!Z:Z,Asylum!$E:$E,"M",Asylum!$M:$M,'May Payment'!AH$4)</f>
        <v>27980.436421052626</v>
      </c>
      <c r="AI93" s="7">
        <f>SUMIFS(PESports!Z:Z,PESports!$E:$E,"M",PESports!$M:$M,'May Payment'!AI$4)</f>
        <v>573848</v>
      </c>
      <c r="AJ93" s="7"/>
      <c r="AK93" s="7"/>
      <c r="AL93" s="262"/>
      <c r="AR93" s="384"/>
      <c r="AS93"/>
      <c r="AU93" s="286"/>
      <c r="AV93" s="286"/>
    </row>
    <row r="94" spans="2:48" x14ac:dyDescent="0.25">
      <c r="D94" s="7" t="s">
        <v>23873</v>
      </c>
      <c r="I94" s="7" t="s">
        <v>751</v>
      </c>
      <c r="J94" s="7">
        <f t="shared" ref="J94:AH94" si="17">J5-J93</f>
        <v>0</v>
      </c>
      <c r="K94" s="7">
        <f t="shared" si="17"/>
        <v>0</v>
      </c>
      <c r="L94" s="7">
        <f t="shared" si="17"/>
        <v>0</v>
      </c>
      <c r="M94" s="7">
        <f t="shared" si="17"/>
        <v>0</v>
      </c>
      <c r="N94" s="7">
        <f t="shared" si="17"/>
        <v>0</v>
      </c>
      <c r="O94" s="7">
        <f t="shared" si="17"/>
        <v>0</v>
      </c>
      <c r="P94" s="7">
        <f t="shared" si="17"/>
        <v>0</v>
      </c>
      <c r="Q94" s="7">
        <f t="shared" si="17"/>
        <v>0</v>
      </c>
      <c r="R94" s="7">
        <f t="shared" si="17"/>
        <v>0</v>
      </c>
      <c r="S94" s="7">
        <f t="shared" si="17"/>
        <v>0</v>
      </c>
      <c r="T94" s="7">
        <f t="shared" si="17"/>
        <v>0</v>
      </c>
      <c r="U94" s="7">
        <f t="shared" si="17"/>
        <v>0</v>
      </c>
      <c r="V94" s="7">
        <f t="shared" si="17"/>
        <v>0</v>
      </c>
      <c r="W94" s="7">
        <f t="shared" si="17"/>
        <v>0</v>
      </c>
      <c r="X94" s="7">
        <f t="shared" si="17"/>
        <v>0</v>
      </c>
      <c r="Y94" s="7">
        <f t="shared" si="17"/>
        <v>0</v>
      </c>
      <c r="Z94" s="7">
        <f t="shared" si="17"/>
        <v>0</v>
      </c>
      <c r="AA94" s="7">
        <f t="shared" si="17"/>
        <v>50665.916666666628</v>
      </c>
      <c r="AB94" s="7">
        <f t="shared" si="17"/>
        <v>376.41666666666697</v>
      </c>
      <c r="AC94" s="7">
        <f t="shared" si="17"/>
        <v>3075</v>
      </c>
      <c r="AD94" s="7">
        <f t="shared" si="17"/>
        <v>2800</v>
      </c>
      <c r="AE94" s="7">
        <f t="shared" si="17"/>
        <v>0</v>
      </c>
      <c r="AF94" s="7">
        <f t="shared" si="17"/>
        <v>8199.7999999999993</v>
      </c>
      <c r="AG94" s="7">
        <f t="shared" si="17"/>
        <v>1709.49</v>
      </c>
      <c r="AH94" s="7">
        <f t="shared" si="17"/>
        <v>1541.6054210526381</v>
      </c>
      <c r="AI94" s="7"/>
      <c r="AL94" s="366"/>
      <c r="AR94" s="384"/>
      <c r="AS94"/>
      <c r="AU94" s="286"/>
      <c r="AV94" s="286"/>
    </row>
    <row r="95" spans="2:48" x14ac:dyDescent="0.25">
      <c r="D95" s="107" t="s">
        <v>23771</v>
      </c>
      <c r="J95" s="107">
        <f>SUMIF('APT 25-26'!D:D,"A",'APT 25-26'!CR:CR)</f>
        <v>0</v>
      </c>
      <c r="K95" s="107">
        <f>SUMIF(NurserySupplement!E:E,"A",NurserySupplement!Z:Z)</f>
        <v>0</v>
      </c>
      <c r="L95" s="107">
        <f>SUMIF('Cash Advance'!F:F,"A",'Cash Advance'!K:K)</f>
        <v>0</v>
      </c>
      <c r="M95" s="107">
        <f>SUMIFS(HNPlaces!$Z:$Z,HNPlaces!$M:$M,'May Payment'!M4,HNPlaces!$E:$E,"A")</f>
        <v>0</v>
      </c>
      <c r="N95" s="107">
        <f>SUMIFS(HNPlaces!$Z:$Z,HNPlaces!$M:$M,'May Payment'!N4,HNPlaces!$E:$E,"A")</f>
        <v>0</v>
      </c>
      <c r="O95" s="107">
        <f>SUMIFS(HNPlaces!$Z:$Z,HNPlaces!$M:$M,'May Payment'!O4,HNPlaces!$E:$E,"A")</f>
        <v>0</v>
      </c>
      <c r="P95" s="107">
        <f>SUMIFS(HNPlaces!$Z:$Z,HNPlaces!$M:$M,'May Payment'!P4,HNPlaces!$E:$E,"A")</f>
        <v>0</v>
      </c>
      <c r="Q95" s="107">
        <f>SUMIFS(HNPlaces!$Z:$Z,HNPlaces!$M:$M,'May Payment'!Q4,HNPlaces!$E:$E,"A")</f>
        <v>0</v>
      </c>
      <c r="R95" s="107">
        <f>SUMIFS(HNPlaces!$Z:$Z,HNPlaces!$M:$M,'May Payment'!R4,HNPlaces!$E:$E,"A")</f>
        <v>5538.4615384615381</v>
      </c>
      <c r="S95" s="107">
        <f>SUMIFS(HNPlaces!$Z:$Z,HNPlaces!$M:$M,'May Payment'!S4,HNPlaces!$E:$E,"A")</f>
        <v>0</v>
      </c>
      <c r="T95" s="107">
        <f>SUMIFS(HNTopUp!$Z:$Z,HNTopUp!$M:$M,'May Payment'!T4,HNTopUp!$E:$E,"A")</f>
        <v>0</v>
      </c>
      <c r="U95" s="107">
        <f>SUMIFS(HNTopUp!$Z:$Z,HNTopUp!$M:$M,'May Payment'!U4,HNTopUp!$E:$E,"A")</f>
        <v>655008.28397435893</v>
      </c>
      <c r="V95" s="107">
        <f>SUMIFS(HNTopUp!$Z:$Z,HNTopUp!$M:$M,'May Payment'!V4,HNTopUp!$E:$E,"A")</f>
        <v>0</v>
      </c>
      <c r="W95" s="107">
        <f>SUMIFS(HNTopUp!$Z:$Z,HNTopUp!$M:$M,'May Payment'!W4,HNTopUp!$E:$E,"A")</f>
        <v>177681.76897435897</v>
      </c>
      <c r="X95" s="107">
        <f>SUMIFS(HNTopUp!$Z:$Z,HNTopUp!$M:$M,'May Payment'!X4,HNTopUp!$E:$E,"A")</f>
        <v>1255.6923076923076</v>
      </c>
      <c r="Y95" s="107">
        <f>SUMIFS(HNTopUp!$Z:$Z,HNTopUp!$M:$M,'May Payment'!Y4,HNTopUp!$E:$E,"A")</f>
        <v>0</v>
      </c>
      <c r="Z95" s="107">
        <f>SUMIFS(HNTopUp!$Z:$Z,HNTopUp!$M:$M,'May Payment'!Z4,HNTopUp!$E:$E,"A")</f>
        <v>461619.50102564099</v>
      </c>
      <c r="AA95" s="107">
        <f>SUMIFS(POST16!$Z:$Z,POST16!$E:$E,"A",POST16!$M:$M,'May Payment'!AA$4)</f>
        <v>50665.916666666664</v>
      </c>
      <c r="AB95" s="107">
        <f>SUMIFS(POST16!$Z:$Z,POST16!$E:$E,"A",POST16!$M:$M,'May Payment'!AB$4)</f>
        <v>376.41666666666663</v>
      </c>
      <c r="AC95" s="107">
        <f>SUMIFS(POST16!$Z:$Z,POST16!$E:$E,"A",POST16!$M:$M,'May Payment'!AC$4)</f>
        <v>3075</v>
      </c>
      <c r="AD95" s="107">
        <f>SUMIFS(POST16!$Z:$Z,POST16!$E:$E,"A",POST16!$M:$M,'May Payment'!AD$4)</f>
        <v>2800</v>
      </c>
      <c r="AE95" s="107">
        <f>SUMIFS(POST16!$Z:$Z,POST16!$E:$E,"A",POST16!$M:$M,'May Payment'!AE$4)</f>
        <v>0</v>
      </c>
      <c r="AF95" s="107">
        <f>SUMIFS(MISC!$Z:$Z,MISC!$E:$E,"A",MISC!$M:$M,'May Payment'!AF$4)</f>
        <v>0</v>
      </c>
      <c r="AG95" s="107">
        <f>SUMIFS(MISC!$Z:$Z,MISC!$E:$E,"A",MISC!$M:$M,'May Payment'!AG$4)</f>
        <v>0</v>
      </c>
      <c r="AH95" s="107">
        <f>SUMIFS(Asylum!Z:Z,Asylum!$E:$E,"A",Asylum!$M:$M,'May Payment'!AH$4)</f>
        <v>20859.161210526316</v>
      </c>
      <c r="AI95" s="107">
        <f>SUMIFS(PESports!Z:Z,PESports!$E:$E,"A",SMHL!$M:$M,'May Payment'!AI$4)</f>
        <v>0</v>
      </c>
      <c r="AJ95" s="5">
        <f>SUM(J95:AI95)</f>
        <v>1378880.2023643726</v>
      </c>
      <c r="AK95" s="5"/>
      <c r="AL95" s="368">
        <f>AJ95-AK95</f>
        <v>1378880.2023643726</v>
      </c>
      <c r="AR95" s="385"/>
      <c r="AS95"/>
      <c r="AU95" s="286"/>
      <c r="AV95" s="286"/>
    </row>
    <row r="96" spans="2:48" x14ac:dyDescent="0.25">
      <c r="AL96" s="368"/>
      <c r="AP96" s="121"/>
      <c r="AR96" s="385"/>
    </row>
    <row r="97" spans="4:44" ht="15.75" thickBot="1" x14ac:dyDescent="0.3">
      <c r="D97" s="368" t="s">
        <v>23772</v>
      </c>
      <c r="J97" s="369">
        <f>J92+J95</f>
        <v>13964256.698171806</v>
      </c>
      <c r="K97" s="369">
        <f t="shared" ref="K97:AL97" si="18">K92+K95</f>
        <v>76021.776923076919</v>
      </c>
      <c r="L97" s="369">
        <f t="shared" si="18"/>
        <v>-60000</v>
      </c>
      <c r="M97" s="369">
        <f t="shared" si="18"/>
        <v>106923.07692307692</v>
      </c>
      <c r="N97" s="369">
        <f t="shared" si="18"/>
        <v>7692.3076923076924</v>
      </c>
      <c r="O97" s="369">
        <f t="shared" si="18"/>
        <v>53330.230769230766</v>
      </c>
      <c r="P97" s="369">
        <f t="shared" si="18"/>
        <v>326538.46153846156</v>
      </c>
      <c r="Q97" s="369">
        <f t="shared" si="18"/>
        <v>48435.692307692305</v>
      </c>
      <c r="R97" s="369">
        <f t="shared" si="18"/>
        <v>83538.461538461532</v>
      </c>
      <c r="S97" s="369">
        <f t="shared" si="18"/>
        <v>11150.307692307691</v>
      </c>
      <c r="T97" s="369">
        <f t="shared" si="18"/>
        <v>0</v>
      </c>
      <c r="U97" s="369">
        <f t="shared" si="18"/>
        <v>1534730.246025641</v>
      </c>
      <c r="V97" s="369">
        <f t="shared" si="18"/>
        <v>0</v>
      </c>
      <c r="W97" s="369">
        <f t="shared" si="18"/>
        <v>420773.10551282053</v>
      </c>
      <c r="X97" s="369">
        <f t="shared" si="18"/>
        <v>5215.8461538461543</v>
      </c>
      <c r="Y97" s="369">
        <f t="shared" si="18"/>
        <v>91155.230769230766</v>
      </c>
      <c r="Z97" s="369">
        <f t="shared" si="18"/>
        <v>1062328.6212820513</v>
      </c>
      <c r="AA97" s="369">
        <f t="shared" si="18"/>
        <v>632319.08333333326</v>
      </c>
      <c r="AB97" s="369">
        <f t="shared" si="18"/>
        <v>5322.0833333333339</v>
      </c>
      <c r="AC97" s="369">
        <f t="shared" si="18"/>
        <v>12450</v>
      </c>
      <c r="AD97" s="369">
        <f t="shared" si="18"/>
        <v>25400</v>
      </c>
      <c r="AE97" s="369">
        <f t="shared" si="18"/>
        <v>0</v>
      </c>
      <c r="AF97" s="369">
        <f t="shared" si="18"/>
        <v>8199.7999999999993</v>
      </c>
      <c r="AG97" s="369">
        <f t="shared" si="18"/>
        <v>1709.49</v>
      </c>
      <c r="AH97" s="369">
        <f t="shared" si="18"/>
        <v>50381.203052631579</v>
      </c>
      <c r="AI97" s="369">
        <f t="shared" si="18"/>
        <v>582719</v>
      </c>
      <c r="AJ97" s="369">
        <f>AJ92+AJ95</f>
        <v>19050590.723019313</v>
      </c>
      <c r="AK97" s="369">
        <f>-(AK92+AK95)</f>
        <v>-6220412.858611647</v>
      </c>
      <c r="AL97" s="369">
        <f t="shared" si="18"/>
        <v>12830177.864407659</v>
      </c>
      <c r="AR97" s="386"/>
    </row>
    <row r="98" spans="4:44" x14ac:dyDescent="0.25">
      <c r="R98" s="7"/>
      <c r="AL98" s="364">
        <f>'QA Sheet'!F60</f>
        <v>12856638.224554652</v>
      </c>
    </row>
    <row r="99" spans="4:44" x14ac:dyDescent="0.25">
      <c r="D99" t="s">
        <v>23870</v>
      </c>
      <c r="J99" s="7">
        <f>_xlfn.XLOOKUP(J4,'QA Sheet'!$C:$C,'QA Sheet'!$F:$F)</f>
        <v>13964256.698171804</v>
      </c>
      <c r="K99" s="119">
        <f>NurserySupplement!Z5</f>
        <v>76021.776923076919</v>
      </c>
      <c r="L99" s="5">
        <f>'Cash Advance'!K7</f>
        <v>-60000</v>
      </c>
      <c r="M99" s="381">
        <f>_xlfn.XLOOKUP(M4,'QA Sheet'!$C:$C,'QA Sheet'!$F:$F)</f>
        <v>106923.07692307692</v>
      </c>
      <c r="N99" s="381">
        <f>_xlfn.XLOOKUP(N4,'QA Sheet'!$C:$C,'QA Sheet'!$F:$F)</f>
        <v>7692.3076923076924</v>
      </c>
      <c r="O99" s="381">
        <f>_xlfn.XLOOKUP(O4,'QA Sheet'!$C:$C,'QA Sheet'!$F:$F)</f>
        <v>53330.230769230766</v>
      </c>
      <c r="P99" s="381">
        <f>_xlfn.XLOOKUP(P4,'QA Sheet'!$C:$C,'QA Sheet'!$F:$F)</f>
        <v>326538.46153846156</v>
      </c>
      <c r="Q99" s="381">
        <f>_xlfn.XLOOKUP(Q4,'QA Sheet'!$C:$C,'QA Sheet'!$F:$F)</f>
        <v>48435.692307692305</v>
      </c>
      <c r="R99" s="381">
        <f>_xlfn.XLOOKUP(R4,'QA Sheet'!$C:$C,'QA Sheet'!$F:$F)</f>
        <v>83538.461538461546</v>
      </c>
      <c r="S99" s="381">
        <f>_xlfn.XLOOKUP(S4,'QA Sheet'!$C:$C,'QA Sheet'!$F:$F)</f>
        <v>11150.307692307691</v>
      </c>
      <c r="T99" s="381">
        <f>_xlfn.XLOOKUP(T4,'QA Sheet'!$C:$C,'QA Sheet'!$F:$F)</f>
        <v>0</v>
      </c>
      <c r="U99" s="381">
        <f>_xlfn.XLOOKUP(U4,'QA Sheet'!$C:$C,'QA Sheet'!$F:$F)</f>
        <v>1534730.2460256414</v>
      </c>
      <c r="V99" s="381">
        <f>_xlfn.XLOOKUP(V4,'QA Sheet'!$C:$C,'QA Sheet'!$F:$F)</f>
        <v>0</v>
      </c>
      <c r="W99" s="381">
        <f>_xlfn.XLOOKUP(W4,'QA Sheet'!$C:$C,'QA Sheet'!$F:$F)</f>
        <v>420773.10551282053</v>
      </c>
      <c r="X99" s="381">
        <f>_xlfn.XLOOKUP(X4,'QA Sheet'!$C:$C,'QA Sheet'!$F:$F)</f>
        <v>5215.8461538461524</v>
      </c>
      <c r="Y99" s="381">
        <f>_xlfn.XLOOKUP(Y4,'QA Sheet'!$C:$C,'QA Sheet'!$F:$F)</f>
        <v>91155.230769230766</v>
      </c>
      <c r="Z99" s="381">
        <f>_xlfn.XLOOKUP(Z4,'QA Sheet'!$C:$C,'QA Sheet'!$F:$F)</f>
        <v>1062328.6212820513</v>
      </c>
      <c r="AA99" s="381">
        <f>_xlfn.XLOOKUP(AA4,'QA Sheet'!$C:$C,'QA Sheet'!$F:$F)</f>
        <v>581653.16666666663</v>
      </c>
      <c r="AB99" s="381">
        <f>_xlfn.XLOOKUP(AB4,'QA Sheet'!$C:$C,'QA Sheet'!$F:$F)</f>
        <v>4945.666666666667</v>
      </c>
      <c r="AC99" s="381">
        <f>_xlfn.XLOOKUP(AC4,'QA Sheet'!$C:$C,'QA Sheet'!$F:$F)</f>
        <v>9375</v>
      </c>
      <c r="AD99" s="381">
        <f>_xlfn.XLOOKUP(AD4,'QA Sheet'!$C:$C,'QA Sheet'!$F:$F)</f>
        <v>22600</v>
      </c>
      <c r="AE99" s="381">
        <f>_xlfn.XLOOKUP(AE4,'QA Sheet'!$C:$C,'QA Sheet'!$F:$F)</f>
        <v>0</v>
      </c>
      <c r="AF99" s="381">
        <f>_xlfn.XLOOKUP(AF4,'QA Sheet'!$C:$C,'QA Sheet'!$F:$F)</f>
        <v>8199.7999999999993</v>
      </c>
      <c r="AG99" s="381">
        <f>_xlfn.XLOOKUP(AG4,'QA Sheet'!$C:$C,'QA Sheet'!$F:$F)</f>
        <v>1709.49</v>
      </c>
      <c r="AH99" s="381">
        <f>_xlfn.XLOOKUP(AH4,'QA Sheet'!$C:$C,'QA Sheet'!$F:$F)</f>
        <v>48839.597631578938</v>
      </c>
      <c r="AI99" s="381">
        <f>_xlfn.XLOOKUP(AI4,'QA Sheet'!$C:$C,'QA Sheet'!$F:$F)</f>
        <v>582719</v>
      </c>
      <c r="AJ99" s="381">
        <f>SUM(J99:AI99)</f>
        <v>18992131.784264922</v>
      </c>
      <c r="AK99" s="381">
        <f>AK97+AK95</f>
        <v>-6220412.858611647</v>
      </c>
      <c r="AL99" s="364">
        <f>SUM(AJ99:AK99)</f>
        <v>12771718.925653275</v>
      </c>
    </row>
    <row r="100" spans="4:44" x14ac:dyDescent="0.25">
      <c r="D100" t="s">
        <v>23871</v>
      </c>
      <c r="J100" s="5">
        <f>J97-J99</f>
        <v>0</v>
      </c>
      <c r="K100" s="5">
        <f>K97-K99</f>
        <v>0</v>
      </c>
      <c r="L100" s="5">
        <f>L97-L99</f>
        <v>0</v>
      </c>
      <c r="M100" s="5">
        <f>M97-M99</f>
        <v>0</v>
      </c>
      <c r="N100" s="5">
        <f t="shared" ref="N100:AK100" si="19">N97-N99</f>
        <v>0</v>
      </c>
      <c r="O100" s="5">
        <f t="shared" si="19"/>
        <v>0</v>
      </c>
      <c r="P100" s="5">
        <f t="shared" si="19"/>
        <v>0</v>
      </c>
      <c r="Q100" s="5">
        <f t="shared" si="19"/>
        <v>0</v>
      </c>
      <c r="R100" s="5">
        <f t="shared" si="19"/>
        <v>0</v>
      </c>
      <c r="S100" s="5">
        <f t="shared" si="19"/>
        <v>0</v>
      </c>
      <c r="T100" s="5">
        <f t="shared" si="19"/>
        <v>0</v>
      </c>
      <c r="U100" s="5">
        <f t="shared" si="19"/>
        <v>0</v>
      </c>
      <c r="V100" s="5">
        <f t="shared" si="19"/>
        <v>0</v>
      </c>
      <c r="W100" s="5">
        <f t="shared" si="19"/>
        <v>0</v>
      </c>
      <c r="X100" s="5">
        <f t="shared" si="19"/>
        <v>0</v>
      </c>
      <c r="Y100" s="5">
        <f t="shared" si="19"/>
        <v>0</v>
      </c>
      <c r="Z100" s="5">
        <f t="shared" si="19"/>
        <v>0</v>
      </c>
      <c r="AA100" s="5">
        <f t="shared" si="19"/>
        <v>50665.916666666628</v>
      </c>
      <c r="AB100" s="5">
        <f t="shared" si="19"/>
        <v>376.41666666666697</v>
      </c>
      <c r="AC100" s="5">
        <f t="shared" si="19"/>
        <v>3075</v>
      </c>
      <c r="AD100" s="5">
        <f t="shared" si="19"/>
        <v>2800</v>
      </c>
      <c r="AE100" s="5">
        <f t="shared" si="19"/>
        <v>0</v>
      </c>
      <c r="AF100" s="5">
        <f t="shared" si="19"/>
        <v>0</v>
      </c>
      <c r="AG100" s="5"/>
      <c r="AH100" s="5">
        <f t="shared" si="19"/>
        <v>1541.6054210526418</v>
      </c>
      <c r="AI100" s="5">
        <f t="shared" si="19"/>
        <v>0</v>
      </c>
      <c r="AJ100" s="5">
        <f t="shared" si="19"/>
        <v>58458.938754390925</v>
      </c>
      <c r="AK100" s="5">
        <f t="shared" si="19"/>
        <v>0</v>
      </c>
      <c r="AL100" s="5">
        <f>AL97-AL99</f>
        <v>58458.938754383475</v>
      </c>
    </row>
    <row r="101" spans="4:44" x14ac:dyDescent="0.25">
      <c r="AJ101" s="5"/>
      <c r="AK101" s="5"/>
      <c r="AL101" s="119"/>
    </row>
    <row r="102" spans="4:44" x14ac:dyDescent="0.25">
      <c r="AL102" s="119"/>
    </row>
    <row r="103" spans="4:44" x14ac:dyDescent="0.25">
      <c r="AL103" s="119"/>
    </row>
  </sheetData>
  <autoFilter ref="A6:BA95" xr:uid="{E6A554EA-995C-4A2A-9AFB-8625BB5D450B}"/>
  <mergeCells count="9">
    <mergeCell ref="AY2:AZ2"/>
    <mergeCell ref="AY5:AZ5"/>
    <mergeCell ref="J2:L2"/>
    <mergeCell ref="M2:S2"/>
    <mergeCell ref="T2:Z2"/>
    <mergeCell ref="AA2:AE2"/>
    <mergeCell ref="AN2:AU2"/>
    <mergeCell ref="AF2:AG2"/>
    <mergeCell ref="AF3:AG3"/>
  </mergeCells>
  <pageMargins left="0.7" right="0.7" top="0.75" bottom="0.75" header="0.3" footer="0.3"/>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6F665-8408-4F7C-8DEE-9456C07F8327}">
  <sheetPr>
    <tabColor rgb="FF782170"/>
  </sheetPr>
  <dimension ref="A1:BE103"/>
  <sheetViews>
    <sheetView topLeftCell="A2" zoomScale="76" zoomScaleNormal="107" workbookViewId="0">
      <pane xSplit="6" topLeftCell="S1" activePane="topRight" state="frozen"/>
      <selection activeCell="H3422" sqref="H3422"/>
      <selection pane="topRight" activeCell="H3422" sqref="H3422"/>
    </sheetView>
  </sheetViews>
  <sheetFormatPr defaultRowHeight="15" x14ac:dyDescent="0.25"/>
  <cols>
    <col min="1" max="1" width="19.85546875" bestFit="1" customWidth="1"/>
    <col min="2" max="2" width="11.85546875" customWidth="1"/>
    <col min="4" max="4" width="39.85546875" bestFit="1" customWidth="1"/>
    <col min="5" max="5" width="18" bestFit="1" customWidth="1"/>
    <col min="7" max="7" width="12.28515625" bestFit="1" customWidth="1"/>
    <col min="9" max="9" width="15.7109375" bestFit="1" customWidth="1"/>
    <col min="10" max="10" width="12.42578125" bestFit="1" customWidth="1"/>
    <col min="11" max="11" width="14.42578125" bestFit="1" customWidth="1"/>
    <col min="12" max="12" width="12.7109375" bestFit="1" customWidth="1"/>
    <col min="13" max="13" width="12.42578125" customWidth="1"/>
    <col min="14" max="14" width="11.5703125" bestFit="1" customWidth="1"/>
    <col min="15" max="15" width="12.7109375" bestFit="1" customWidth="1"/>
    <col min="16" max="16" width="11.140625" bestFit="1" customWidth="1"/>
    <col min="17" max="17" width="11.5703125" bestFit="1" customWidth="1"/>
    <col min="18" max="18" width="11.140625" bestFit="1" customWidth="1"/>
    <col min="19" max="19" width="11.28515625" bestFit="1" customWidth="1"/>
    <col min="20" max="20" width="14.28515625" bestFit="1" customWidth="1"/>
    <col min="21" max="22" width="12.140625" bestFit="1" customWidth="1"/>
    <col min="23" max="23" width="11.140625" bestFit="1" customWidth="1"/>
    <col min="24" max="24" width="12.28515625" bestFit="1" customWidth="1"/>
    <col min="25" max="25" width="13.85546875" bestFit="1" customWidth="1"/>
    <col min="26" max="26" width="12.140625" bestFit="1" customWidth="1"/>
    <col min="27" max="28" width="10" bestFit="1" customWidth="1"/>
    <col min="29" max="29" width="11.140625" bestFit="1" customWidth="1"/>
    <col min="30" max="30" width="9.42578125" customWidth="1"/>
    <col min="31" max="31" width="14.5703125" bestFit="1" customWidth="1"/>
    <col min="32" max="32" width="15.5703125" bestFit="1" customWidth="1"/>
    <col min="33" max="33" width="15.5703125" customWidth="1"/>
    <col min="34" max="34" width="20.85546875" bestFit="1" customWidth="1"/>
    <col min="35" max="35" width="20.85546875" customWidth="1"/>
    <col min="36" max="36" width="20" bestFit="1" customWidth="1"/>
    <col min="37" max="37" width="12" bestFit="1" customWidth="1"/>
    <col min="38" max="38" width="14.28515625" bestFit="1" customWidth="1"/>
    <col min="39" max="39" width="14.5703125" bestFit="1" customWidth="1"/>
    <col min="40" max="40" width="15.5703125" bestFit="1" customWidth="1"/>
    <col min="41" max="41" width="16.42578125" customWidth="1"/>
    <col min="42" max="42" width="14.28515625" bestFit="1" customWidth="1"/>
    <col min="43" max="43" width="15" style="49" customWidth="1"/>
    <col min="44" max="44" width="15.85546875" style="462" customWidth="1"/>
    <col min="45" max="45" width="13.85546875" bestFit="1" customWidth="1"/>
    <col min="46" max="47" width="13.42578125" bestFit="1" customWidth="1"/>
    <col min="49" max="49" width="13.42578125" bestFit="1" customWidth="1"/>
    <col min="50" max="50" width="10.85546875" bestFit="1" customWidth="1"/>
    <col min="54" max="54" width="15.5703125" bestFit="1" customWidth="1"/>
    <col min="55" max="56" width="12.5703125" bestFit="1" customWidth="1"/>
    <col min="57" max="57" width="15.5703125" bestFit="1" customWidth="1"/>
  </cols>
  <sheetData>
    <row r="1" spans="1:57" x14ac:dyDescent="0.25">
      <c r="AL1" s="49"/>
      <c r="AM1" s="49"/>
      <c r="AN1" s="49"/>
      <c r="AO1" s="49"/>
      <c r="AP1" s="49"/>
      <c r="AR1" s="49"/>
      <c r="AS1" s="49"/>
    </row>
    <row r="2" spans="1:57" ht="60" customHeight="1" x14ac:dyDescent="0.25">
      <c r="A2" s="470"/>
      <c r="B2" s="471"/>
      <c r="C2" s="471"/>
      <c r="D2" s="471"/>
      <c r="E2" s="471"/>
      <c r="F2" s="471"/>
      <c r="G2" s="471"/>
      <c r="I2" s="582" t="str">
        <f>"Total School &amp; Nursery Budget Share = £ "&amp; ROUND( SUM(I5:K5),2)</f>
        <v>Total School &amp; Nursery Budget Share = £ 13169129.36</v>
      </c>
      <c r="J2" s="583"/>
      <c r="K2" s="584"/>
      <c r="L2" s="582" t="str">
        <f>"High Needs Places = £ "&amp; ROUND( SUM(L5:R5),2)</f>
        <v>High Needs Places = £ 632070.08</v>
      </c>
      <c r="M2" s="583"/>
      <c r="N2" s="583"/>
      <c r="O2" s="583"/>
      <c r="P2" s="583"/>
      <c r="Q2" s="583"/>
      <c r="R2" s="584"/>
      <c r="S2" s="582" t="str">
        <f>"High Needs Top Up = £ "&amp; ROUND( SUM(S5:Y5),2)</f>
        <v>High Needs Top Up = £ 1861004.81</v>
      </c>
      <c r="T2" s="583"/>
      <c r="U2" s="583"/>
      <c r="V2" s="583"/>
      <c r="W2" s="583"/>
      <c r="X2" s="583"/>
      <c r="Y2" s="584"/>
      <c r="Z2" s="581" t="str">
        <f>"Post 16 Total Payments = £ "&amp; ROUND(SUM(Z5:AD5), 2)</f>
        <v>Post 16 Total Payments = £ 618573.83</v>
      </c>
      <c r="AA2" s="581"/>
      <c r="AB2" s="581"/>
      <c r="AC2" s="581"/>
      <c r="AD2" s="581"/>
      <c r="AE2" s="585" t="str">
        <f>"MISC Total Payments = £ "&amp; ROUND(SUM(AE5:AG5), 2)</f>
        <v>MISC Total Payments = £ 2980375.64</v>
      </c>
      <c r="AF2" s="589"/>
      <c r="AG2" s="586"/>
      <c r="AH2" s="480"/>
      <c r="AI2" s="480"/>
      <c r="AJ2" s="480"/>
      <c r="AL2" s="588"/>
      <c r="AM2" s="588"/>
      <c r="AN2" s="588"/>
      <c r="AO2" s="588"/>
      <c r="AP2" s="588"/>
      <c r="AQ2" s="588"/>
      <c r="AR2" s="588"/>
      <c r="AS2" s="588"/>
      <c r="AT2" s="509"/>
      <c r="AU2" s="509"/>
      <c r="AW2" s="577"/>
      <c r="AX2" s="577"/>
      <c r="BB2" s="97"/>
      <c r="BC2" s="97"/>
      <c r="BD2" s="97"/>
      <c r="BE2" s="97"/>
    </row>
    <row r="3" spans="1:57" ht="120" x14ac:dyDescent="0.25">
      <c r="C3" t="s">
        <v>381</v>
      </c>
      <c r="D3" s="10" t="s">
        <v>265</v>
      </c>
      <c r="E3" s="10" t="s">
        <v>276</v>
      </c>
      <c r="F3" s="10" t="s">
        <v>273</v>
      </c>
      <c r="G3" s="10" t="s">
        <v>266</v>
      </c>
      <c r="H3" s="137" t="s">
        <v>267</v>
      </c>
      <c r="I3" s="285" t="s">
        <v>23703</v>
      </c>
      <c r="J3" s="285" t="s">
        <v>23704</v>
      </c>
      <c r="K3" s="285" t="s">
        <v>23702</v>
      </c>
      <c r="L3" s="278" t="s">
        <v>964</v>
      </c>
      <c r="M3" s="278" t="s">
        <v>964</v>
      </c>
      <c r="N3" s="278" t="s">
        <v>963</v>
      </c>
      <c r="O3" s="278" t="s">
        <v>961</v>
      </c>
      <c r="P3" s="278" t="s">
        <v>962</v>
      </c>
      <c r="Q3" s="278" t="s">
        <v>959</v>
      </c>
      <c r="R3" s="278" t="s">
        <v>960</v>
      </c>
      <c r="S3" s="278" t="s">
        <v>924</v>
      </c>
      <c r="T3" s="278" t="s">
        <v>972</v>
      </c>
      <c r="U3" s="278" t="s">
        <v>973</v>
      </c>
      <c r="V3" s="278" t="s">
        <v>772</v>
      </c>
      <c r="W3" s="278" t="s">
        <v>773</v>
      </c>
      <c r="X3" s="278" t="s">
        <v>974</v>
      </c>
      <c r="Y3" s="278" t="s">
        <v>975</v>
      </c>
      <c r="Z3" s="278" t="s">
        <v>268</v>
      </c>
      <c r="AA3" s="278" t="s">
        <v>269</v>
      </c>
      <c r="AB3" s="278" t="s">
        <v>270</v>
      </c>
      <c r="AC3" s="278" t="s">
        <v>271</v>
      </c>
      <c r="AD3" s="278" t="s">
        <v>23790</v>
      </c>
      <c r="AE3" s="585" t="s">
        <v>583</v>
      </c>
      <c r="AF3" s="589"/>
      <c r="AG3" s="586"/>
      <c r="AH3" s="490" t="s">
        <v>928</v>
      </c>
      <c r="AI3" s="490" t="s">
        <v>24176</v>
      </c>
      <c r="AJ3" s="491" t="s">
        <v>886</v>
      </c>
      <c r="AL3" s="503" t="s">
        <v>24177</v>
      </c>
      <c r="AM3" s="503" t="s">
        <v>24687</v>
      </c>
      <c r="AN3" s="503" t="s">
        <v>24123</v>
      </c>
      <c r="AO3" s="503" t="s">
        <v>24686</v>
      </c>
      <c r="AP3" s="504" t="s">
        <v>24688</v>
      </c>
      <c r="AQ3" s="503" t="s">
        <v>24127</v>
      </c>
      <c r="AR3" s="503" t="s">
        <v>24130</v>
      </c>
      <c r="AS3" s="504" t="s">
        <v>886</v>
      </c>
      <c r="AT3" s="362"/>
      <c r="AW3" s="266"/>
      <c r="AX3" s="266"/>
      <c r="BB3" s="97"/>
      <c r="BC3" s="97"/>
      <c r="BD3" s="97"/>
      <c r="BE3" s="97"/>
    </row>
    <row r="4" spans="1:57" ht="30" x14ac:dyDescent="0.25">
      <c r="D4" s="10"/>
      <c r="E4" s="10"/>
      <c r="F4" s="10"/>
      <c r="G4" s="10"/>
      <c r="H4" s="10"/>
      <c r="I4" s="11" t="s">
        <v>994</v>
      </c>
      <c r="J4" s="11" t="s">
        <v>994</v>
      </c>
      <c r="K4" s="11"/>
      <c r="L4" s="11" t="s">
        <v>952</v>
      </c>
      <c r="M4" s="11" t="s">
        <v>954</v>
      </c>
      <c r="N4" s="11" t="s">
        <v>953</v>
      </c>
      <c r="O4" s="11" t="s">
        <v>955</v>
      </c>
      <c r="P4" s="11" t="s">
        <v>956</v>
      </c>
      <c r="Q4" s="11" t="s">
        <v>957</v>
      </c>
      <c r="R4" s="11" t="s">
        <v>958</v>
      </c>
      <c r="S4" s="11" t="s">
        <v>966</v>
      </c>
      <c r="T4" s="11" t="s">
        <v>968</v>
      </c>
      <c r="U4" s="11" t="s">
        <v>970</v>
      </c>
      <c r="V4" s="11" t="s">
        <v>969</v>
      </c>
      <c r="W4" s="11" t="s">
        <v>965</v>
      </c>
      <c r="X4" s="11" t="s">
        <v>967</v>
      </c>
      <c r="Y4" s="11" t="s">
        <v>971</v>
      </c>
      <c r="Z4" s="11" t="s">
        <v>982</v>
      </c>
      <c r="AA4" s="11" t="s">
        <v>983</v>
      </c>
      <c r="AB4" s="11" t="s">
        <v>984</v>
      </c>
      <c r="AC4" s="11" t="s">
        <v>985</v>
      </c>
      <c r="AD4" s="11" t="s">
        <v>23789</v>
      </c>
      <c r="AE4" s="11" t="s">
        <v>23755</v>
      </c>
      <c r="AF4" s="11" t="s">
        <v>23893</v>
      </c>
      <c r="AG4" s="11" t="s">
        <v>23647</v>
      </c>
      <c r="AH4" s="11"/>
      <c r="AI4" s="11"/>
      <c r="AJ4" s="363"/>
      <c r="AL4" s="364">
        <f>SUM(AL7:AL91)</f>
        <v>1612599.3579128736</v>
      </c>
      <c r="AM4" s="364">
        <f>SUM(AM7:AM91)</f>
        <v>6653890.1800000025</v>
      </c>
      <c r="AN4" s="364">
        <f>SUM(AN7:AN91)</f>
        <v>8266489.5379128763</v>
      </c>
      <c r="AO4" s="364">
        <f>SUM(AO6:AO90)</f>
        <v>6432504.1976470323</v>
      </c>
      <c r="AP4" s="364">
        <f>SUM(AP6:AP90)</f>
        <v>812805.37349431636</v>
      </c>
      <c r="AQ4" s="364">
        <f>SUM(AQ6:AQ90)</f>
        <v>4507.6395352093678</v>
      </c>
      <c r="AR4" s="364">
        <f>SUM(AR6:AR90)</f>
        <v>6437011.8371822424</v>
      </c>
      <c r="AS4" s="364">
        <f>SUM(AS6:AS90)</f>
        <v>808297.73395910696</v>
      </c>
      <c r="AT4" s="364"/>
      <c r="AU4" s="364"/>
      <c r="AV4" s="364"/>
      <c r="AW4" s="364"/>
      <c r="AX4" s="364"/>
      <c r="BB4" s="99"/>
      <c r="BC4" s="99"/>
      <c r="BD4" s="99"/>
      <c r="BE4" s="99"/>
    </row>
    <row r="5" spans="1:57" x14ac:dyDescent="0.25">
      <c r="I5" s="284">
        <f t="shared" ref="I5:AJ5" si="0">SUM(I7:I91)</f>
        <v>13095607.586099127</v>
      </c>
      <c r="J5" s="284">
        <f t="shared" si="0"/>
        <v>76021.776923076919</v>
      </c>
      <c r="K5" s="284">
        <f t="shared" si="0"/>
        <v>-2500</v>
      </c>
      <c r="L5" s="284">
        <f t="shared" si="0"/>
        <v>106923.07692307692</v>
      </c>
      <c r="M5" s="284">
        <f t="shared" si="0"/>
        <v>7692.3076923076924</v>
      </c>
      <c r="N5" s="284">
        <f t="shared" si="0"/>
        <v>53330.230769230766</v>
      </c>
      <c r="O5" s="284">
        <f t="shared" si="0"/>
        <v>326538.46153846156</v>
      </c>
      <c r="P5" s="284">
        <f t="shared" si="0"/>
        <v>48435.692307692305</v>
      </c>
      <c r="Q5" s="284">
        <f t="shared" si="0"/>
        <v>78000</v>
      </c>
      <c r="R5" s="284">
        <f t="shared" si="0"/>
        <v>11150.307692307691</v>
      </c>
      <c r="S5" s="284">
        <f t="shared" si="0"/>
        <v>0</v>
      </c>
      <c r="T5" s="284">
        <f t="shared" si="0"/>
        <v>915366.04805128206</v>
      </c>
      <c r="U5" s="284">
        <f t="shared" si="0"/>
        <v>0</v>
      </c>
      <c r="V5" s="284">
        <f t="shared" si="0"/>
        <v>244233.98303846153</v>
      </c>
      <c r="W5" s="284">
        <f t="shared" si="0"/>
        <v>8275.5538461538454</v>
      </c>
      <c r="X5" s="284">
        <f t="shared" si="0"/>
        <v>93357.938769230794</v>
      </c>
      <c r="Y5" s="284">
        <f t="shared" si="0"/>
        <v>599771.28992307698</v>
      </c>
      <c r="Z5" s="284">
        <f t="shared" si="0"/>
        <v>581653.16666666663</v>
      </c>
      <c r="AA5" s="284">
        <f t="shared" si="0"/>
        <v>4945.666666666667</v>
      </c>
      <c r="AB5" s="284">
        <f t="shared" si="0"/>
        <v>9375</v>
      </c>
      <c r="AC5" s="284">
        <f t="shared" si="0"/>
        <v>22600</v>
      </c>
      <c r="AD5" s="284">
        <f t="shared" si="0"/>
        <v>0</v>
      </c>
      <c r="AE5" s="284">
        <f t="shared" si="0"/>
        <v>0</v>
      </c>
      <c r="AF5" s="284">
        <f t="shared" si="0"/>
        <v>1329978.8844913514</v>
      </c>
      <c r="AG5" s="284">
        <f t="shared" si="0"/>
        <v>1650396.7540261731</v>
      </c>
      <c r="AH5" s="284">
        <f t="shared" si="0"/>
        <v>19261153.725424342</v>
      </c>
      <c r="AI5" s="284">
        <f>SUM(AI7:AI91)</f>
        <v>6437011.8371822424</v>
      </c>
      <c r="AJ5" s="284">
        <f t="shared" si="0"/>
        <v>12824141.888242103</v>
      </c>
      <c r="AK5" s="364"/>
      <c r="AO5" s="284"/>
      <c r="AP5" s="284"/>
      <c r="AR5" s="284"/>
      <c r="AS5" s="364"/>
      <c r="AT5" s="364"/>
      <c r="AW5" s="578"/>
      <c r="AX5" s="579"/>
    </row>
    <row r="6" spans="1:57" x14ac:dyDescent="0.25">
      <c r="D6" s="8"/>
      <c r="E6" s="8"/>
      <c r="F6" s="8"/>
      <c r="G6" s="8"/>
      <c r="H6" s="8"/>
      <c r="I6" s="9"/>
      <c r="J6" s="9"/>
      <c r="K6" s="9"/>
      <c r="L6" s="9"/>
      <c r="M6" s="9"/>
      <c r="N6" s="9"/>
      <c r="O6" s="9"/>
      <c r="P6" s="9"/>
      <c r="Q6" s="9"/>
      <c r="R6" s="9"/>
      <c r="S6" s="9"/>
      <c r="T6" s="9"/>
      <c r="U6" s="9"/>
      <c r="V6" s="9"/>
      <c r="W6" s="9"/>
      <c r="X6" s="9"/>
      <c r="Y6" s="9"/>
      <c r="Z6" s="8"/>
      <c r="AA6" s="8"/>
      <c r="AB6" s="8"/>
      <c r="AC6" s="8"/>
      <c r="AD6" s="8"/>
      <c r="AE6" s="8"/>
      <c r="AF6" s="8"/>
      <c r="AG6" s="8"/>
      <c r="AH6" s="8"/>
      <c r="AI6" s="8"/>
      <c r="AJ6" s="365"/>
    </row>
    <row r="7" spans="1:57" x14ac:dyDescent="0.25">
      <c r="B7">
        <v>3022002</v>
      </c>
      <c r="C7">
        <v>2002</v>
      </c>
      <c r="D7" t="s">
        <v>139</v>
      </c>
      <c r="G7" t="s">
        <v>140</v>
      </c>
      <c r="H7" t="s">
        <v>141</v>
      </c>
      <c r="I7" s="7">
        <f>IFERROR(_xlfn.XLOOKUP(G7,'APT 25-26'!D:D,'APT 25-26'!CS:CS),"")</f>
        <v>194271.28551925544</v>
      </c>
      <c r="J7" s="7">
        <f>SUMIFS(NurserySupplement!$Z:$Z,NurserySupplement!$M:$M,J$4,NurserySupplement!$B:$B,B7)</f>
        <v>0</v>
      </c>
      <c r="K7" s="7"/>
      <c r="L7" s="7">
        <f>SUMIFS(HNPlaces!$AC:$AC,HNPlaces!$M:$M,L$4,HNPlaces!$Q:$Q,'June Payment'!$G7)</f>
        <v>0</v>
      </c>
      <c r="M7" s="7">
        <f>SUMIFS(HNPlaces!$AC:$AC,HNPlaces!$M:$M,M$4,HNPlaces!$Q:$Q,'June Payment'!$G7)</f>
        <v>0</v>
      </c>
      <c r="N7" s="7">
        <f>SUMIFS(HNPlaces!$AC:$AC,HNPlaces!$M:$M,N$4,HNPlaces!$Q:$Q,'June Payment'!$G7)</f>
        <v>0</v>
      </c>
      <c r="O7" s="7">
        <f>SUMIFS(HNPlaces!$AC:$AC,HNPlaces!$M:$M,O$4,HNPlaces!$Q:$Q,'June Payment'!$G7)</f>
        <v>0</v>
      </c>
      <c r="P7" s="7">
        <f>SUMIFS(HNPlaces!$AC:$AC,HNPlaces!$M:$M,P$4,HNPlaces!$Q:$Q,'June Payment'!$G7)</f>
        <v>0</v>
      </c>
      <c r="Q7" s="7">
        <f>SUMIFS(HNPlaces!$AC:$AC,HNPlaces!$M:$M,Q$4,HNPlaces!$Q:$Q,'June Payment'!$G7)</f>
        <v>0</v>
      </c>
      <c r="R7" s="7">
        <f>SUMIFS(HNPlaces!$AC:$AC,HNPlaces!$M:$M,R$4,HNPlaces!$Q:$Q,'June Payment'!$G7)</f>
        <v>0</v>
      </c>
      <c r="S7" s="7">
        <f>SUMIFS(HNTopUp!$AC:$AC,HNTopUp!$M:$M,S$4,HNTopUp!$B:$B,$B7)</f>
        <v>0</v>
      </c>
      <c r="T7" s="7">
        <f>SUMIFS(HNTopUp!$AC:$AC,HNTopUp!$M:$M,T$4,HNTopUp!$B:$B,$B7)</f>
        <v>19013.117435897435</v>
      </c>
      <c r="U7" s="7">
        <f>SUMIFS(HNTopUp!$AC:$AC,HNTopUp!$M:$M,U$4,HNTopUp!$B:$B,$B7)</f>
        <v>0</v>
      </c>
      <c r="V7" s="7">
        <f>SUMIFS(HNTopUp!$AC:$AC,HNTopUp!$M:$M,V$4,HNTopUp!$B:$B,$B7)</f>
        <v>0</v>
      </c>
      <c r="W7" s="7">
        <f>SUMIFS(HNTopUp!$AC:$AC,HNTopUp!$M:$M,W$4,HNTopUp!$B:$B,$B7)</f>
        <v>339.7076923076923</v>
      </c>
      <c r="X7" s="7">
        <f>SUMIFS(HNTopUp!$AC:$AC,HNTopUp!$M:$M,X$4,HNTopUp!$B:$B,$B7)</f>
        <v>0</v>
      </c>
      <c r="Y7" s="7">
        <f>SUMIFS(HNTopUp!$AC:$AC,HNTopUp!$M:$M,Y$4,HNTopUp!$B:$B,$B7)</f>
        <v>0</v>
      </c>
      <c r="Z7" s="7">
        <f>SUMIFS(POST16!$AC:$AC,POST16!$M:$M,Z$4,POST16!$Q:$Q,'June Payment'!$G7)</f>
        <v>0</v>
      </c>
      <c r="AA7" s="7">
        <f>SUMIFS(POST16!$AC:$AC,POST16!$M:$M,AA$4,POST16!$Q:$Q,'June Payment'!$G7)</f>
        <v>0</v>
      </c>
      <c r="AB7" s="7">
        <f>SUMIFS(POST16!$AC:$AC,POST16!$M:$M,AB$4,POST16!$Q:$Q,'June Payment'!$G7)</f>
        <v>0</v>
      </c>
      <c r="AC7" s="7">
        <f>SUMIFS(POST16!$AC:$AC,POST16!$M:$M,AC$4,POST16!$Q:$Q,'June Payment'!$G7)</f>
        <v>0</v>
      </c>
      <c r="AD7" s="7">
        <f>SUMIFS(POST16!$AC:$AC,POST16!$M:$M,AD$4,POST16!$Q:$Q,'June Payment'!$G7)</f>
        <v>0</v>
      </c>
      <c r="AE7" s="7">
        <f>SUMIFS(MISC!$AC:$AC,MISC!$M:$M,AE$4,MISC!$Q:$Q,G7)</f>
        <v>0</v>
      </c>
      <c r="AF7" s="7">
        <f>SUMIFS(CSBG!AC:AC,CSBG!Q:Q,'June Payment'!$G7)</f>
        <v>0</v>
      </c>
      <c r="AG7" s="7">
        <f>SUMIFS('UFSM KS2'!AC:AC,'UFSM KS2'!E:E,"M",'UFSM KS2'!Q:Q,'June Payment'!G7)</f>
        <v>27950.07454195535</v>
      </c>
      <c r="AH7" s="5">
        <f t="shared" ref="AH7:AH38" si="1">SUM(I7:AG7)</f>
        <v>241574.1851894159</v>
      </c>
      <c r="AI7" s="119">
        <f>AR7</f>
        <v>0</v>
      </c>
      <c r="AJ7" s="364">
        <f>AH7-AI7</f>
        <v>241574.1851894159</v>
      </c>
      <c r="AL7" s="481"/>
      <c r="AM7" s="481"/>
      <c r="AN7" s="508"/>
      <c r="AO7" s="119"/>
      <c r="AP7" s="49"/>
      <c r="AQ7" s="7"/>
    </row>
    <row r="8" spans="1:57" x14ac:dyDescent="0.25">
      <c r="B8">
        <v>3022007</v>
      </c>
      <c r="C8">
        <v>2007</v>
      </c>
      <c r="D8" t="s">
        <v>73</v>
      </c>
      <c r="G8" t="s">
        <v>74</v>
      </c>
      <c r="H8" t="s">
        <v>75</v>
      </c>
      <c r="I8" s="7">
        <f>IFERROR(_xlfn.XLOOKUP(G8,'APT 25-26'!D:D,'APT 25-26'!CS:CS),"")</f>
        <v>150667.5201423367</v>
      </c>
      <c r="J8" s="7">
        <f>SUMIFS(NurserySupplement!$Z:$Z,NurserySupplement!$M:$M,J$4,NurserySupplement!$B:$B,B8)</f>
        <v>0</v>
      </c>
      <c r="K8" s="7"/>
      <c r="L8" s="7">
        <f>SUMIFS(HNPlaces!$AC:$AC,HNPlaces!$M:$M,L$4,HNPlaces!$Q:$Q,'June Payment'!$G8)</f>
        <v>0</v>
      </c>
      <c r="M8" s="7">
        <f>SUMIFS(HNPlaces!$AC:$AC,HNPlaces!$M:$M,M$4,HNPlaces!$Q:$Q,'June Payment'!$G8)</f>
        <v>0</v>
      </c>
      <c r="N8" s="7">
        <f>SUMIFS(HNPlaces!$AC:$AC,HNPlaces!$M:$M,N$4,HNPlaces!$Q:$Q,'June Payment'!$G8)</f>
        <v>0</v>
      </c>
      <c r="O8" s="7">
        <f>SUMIFS(HNPlaces!$AC:$AC,HNPlaces!$M:$M,O$4,HNPlaces!$Q:$Q,'June Payment'!$G8)</f>
        <v>0</v>
      </c>
      <c r="P8" s="7">
        <f>SUMIFS(HNPlaces!$AC:$AC,HNPlaces!$M:$M,P$4,HNPlaces!$Q:$Q,'June Payment'!$G8)</f>
        <v>0</v>
      </c>
      <c r="Q8" s="7">
        <f>SUMIFS(HNPlaces!$AC:$AC,HNPlaces!$M:$M,Q$4,HNPlaces!$Q:$Q,'June Payment'!$G8)</f>
        <v>0</v>
      </c>
      <c r="R8" s="7">
        <f>SUMIFS(HNPlaces!$AC:$AC,HNPlaces!$M:$M,R$4,HNPlaces!$Q:$Q,'June Payment'!$G8)</f>
        <v>0</v>
      </c>
      <c r="S8" s="7">
        <f>SUMIFS(HNTopUp!$AC:$AC,HNTopUp!$M:$M,S$4,HNTopUp!$B:$B,$B8)</f>
        <v>0</v>
      </c>
      <c r="T8" s="7">
        <f>SUMIFS(HNTopUp!$AC:$AC,HNTopUp!$M:$M,T$4,HNTopUp!$B:$B,$B8)</f>
        <v>12045.076923076922</v>
      </c>
      <c r="U8" s="7">
        <f>SUMIFS(HNTopUp!$AC:$AC,HNTopUp!$M:$M,U$4,HNTopUp!$B:$B,$B8)</f>
        <v>0</v>
      </c>
      <c r="V8" s="7">
        <f>SUMIFS(HNTopUp!$AC:$AC,HNTopUp!$M:$M,V$4,HNTopUp!$B:$B,$B8)</f>
        <v>0</v>
      </c>
      <c r="W8" s="7">
        <f>SUMIFS(HNTopUp!$AC:$AC,HNTopUp!$M:$M,W$4,HNTopUp!$B:$B,$B8)</f>
        <v>0</v>
      </c>
      <c r="X8" s="7">
        <f>SUMIFS(HNTopUp!$AC:$AC,HNTopUp!$M:$M,X$4,HNTopUp!$B:$B,$B8)</f>
        <v>0</v>
      </c>
      <c r="Y8" s="7">
        <f>SUMIFS(HNTopUp!$AC:$AC,HNTopUp!$M:$M,Y$4,HNTopUp!$B:$B,$B8)</f>
        <v>0</v>
      </c>
      <c r="Z8" s="7">
        <f>SUMIFS(POST16!$AC:$AC,POST16!$M:$M,Z$4,POST16!$Q:$Q,'June Payment'!$G8)</f>
        <v>0</v>
      </c>
      <c r="AA8" s="7">
        <f>SUMIFS(POST16!$AC:$AC,POST16!$M:$M,AA$4,POST16!$Q:$Q,'June Payment'!$G8)</f>
        <v>0</v>
      </c>
      <c r="AB8" s="7">
        <f>SUMIFS(POST16!$AC:$AC,POST16!$M:$M,AB$4,POST16!$Q:$Q,'June Payment'!$G8)</f>
        <v>0</v>
      </c>
      <c r="AC8" s="7">
        <f>SUMIFS(POST16!$AC:$AC,POST16!$M:$M,AC$4,POST16!$Q:$Q,'June Payment'!$G8)</f>
        <v>0</v>
      </c>
      <c r="AD8" s="7">
        <f>SUMIFS(POST16!$AC:$AC,POST16!$M:$M,AD$4,POST16!$Q:$Q,'June Payment'!$G8)</f>
        <v>0</v>
      </c>
      <c r="AE8" s="7">
        <f>SUMIFS(MISC!$AC:$AC,MISC!$M:$M,AE$4,MISC!$Q:$Q,G8)</f>
        <v>0</v>
      </c>
      <c r="AF8" s="7">
        <f>SUMIFS(CSBG!AC:AC,CSBG!Q:Q,'June Payment'!$G8)</f>
        <v>0</v>
      </c>
      <c r="AG8" s="7">
        <f>SUMIFS('UFSM KS2'!AC:AC,'UFSM KS2'!E:E,"M",'UFSM KS2'!Q:Q,'June Payment'!G8)</f>
        <v>45065.569626635865</v>
      </c>
      <c r="AH8" s="5">
        <f t="shared" si="1"/>
        <v>207778.16669204948</v>
      </c>
      <c r="AI8" s="119">
        <f t="shared" ref="AI8:AI71" si="2">AR8</f>
        <v>0</v>
      </c>
      <c r="AJ8" s="364">
        <f>AH8-AI8</f>
        <v>207778.16669204948</v>
      </c>
      <c r="AL8" s="481"/>
      <c r="AM8" s="481"/>
      <c r="AN8" s="508"/>
      <c r="AO8" s="119"/>
      <c r="AP8" s="49"/>
      <c r="AQ8" s="7"/>
    </row>
    <row r="9" spans="1:57" x14ac:dyDescent="0.25">
      <c r="B9">
        <v>3022008</v>
      </c>
      <c r="C9">
        <v>2008</v>
      </c>
      <c r="D9" t="s">
        <v>213</v>
      </c>
      <c r="G9" t="s">
        <v>214</v>
      </c>
      <c r="H9" t="s">
        <v>75</v>
      </c>
      <c r="I9" s="7">
        <f>IFERROR(_xlfn.XLOOKUP(G9,'APT 25-26'!D:D,'APT 25-26'!CS:CS),"")</f>
        <v>120957.89475553113</v>
      </c>
      <c r="J9" s="7">
        <f>SUMIFS(NurserySupplement!$Z:$Z,NurserySupplement!$M:$M,J$4,NurserySupplement!$B:$B,B9)</f>
        <v>0</v>
      </c>
      <c r="K9" s="7"/>
      <c r="L9" s="7">
        <f>SUMIFS(HNPlaces!$AC:$AC,HNPlaces!$M:$M,L$4,HNPlaces!$Q:$Q,'June Payment'!$G9)</f>
        <v>0</v>
      </c>
      <c r="M9" s="7">
        <f>SUMIFS(HNPlaces!$AC:$AC,HNPlaces!$M:$M,M$4,HNPlaces!$Q:$Q,'June Payment'!$G9)</f>
        <v>0</v>
      </c>
      <c r="N9" s="7">
        <f>SUMIFS(HNPlaces!$AC:$AC,HNPlaces!$M:$M,N$4,HNPlaces!$Q:$Q,'June Payment'!$G9)</f>
        <v>0</v>
      </c>
      <c r="O9" s="7">
        <f>SUMIFS(HNPlaces!$AC:$AC,HNPlaces!$M:$M,O$4,HNPlaces!$Q:$Q,'June Payment'!$G9)</f>
        <v>0</v>
      </c>
      <c r="P9" s="7">
        <f>SUMIFS(HNPlaces!$AC:$AC,HNPlaces!$M:$M,P$4,HNPlaces!$Q:$Q,'June Payment'!$G9)</f>
        <v>0</v>
      </c>
      <c r="Q9" s="7">
        <f>SUMIFS(HNPlaces!$AC:$AC,HNPlaces!$M:$M,Q$4,HNPlaces!$Q:$Q,'June Payment'!$G9)</f>
        <v>0</v>
      </c>
      <c r="R9" s="7">
        <f>SUMIFS(HNPlaces!$AC:$AC,HNPlaces!$M:$M,R$4,HNPlaces!$Q:$Q,'June Payment'!$G9)</f>
        <v>0</v>
      </c>
      <c r="S9" s="7">
        <f>SUMIFS(HNTopUp!$AC:$AC,HNTopUp!$M:$M,S$4,HNTopUp!$B:$B,$B9)</f>
        <v>0</v>
      </c>
      <c r="T9" s="7">
        <f>SUMIFS(HNTopUp!$AC:$AC,HNTopUp!$M:$M,T$4,HNTopUp!$B:$B,$B9)</f>
        <v>11019.286435897437</v>
      </c>
      <c r="U9" s="7">
        <f>SUMIFS(HNTopUp!$AC:$AC,HNTopUp!$M:$M,U$4,HNTopUp!$B:$B,$B9)</f>
        <v>0</v>
      </c>
      <c r="V9" s="7">
        <f>SUMIFS(HNTopUp!$AC:$AC,HNTopUp!$M:$M,V$4,HNTopUp!$B:$B,$B9)</f>
        <v>0</v>
      </c>
      <c r="W9" s="7">
        <f>SUMIFS(HNTopUp!$AC:$AC,HNTopUp!$M:$M,W$4,HNTopUp!$B:$B,$B9)</f>
        <v>0</v>
      </c>
      <c r="X9" s="7">
        <f>SUMIFS(HNTopUp!$AC:$AC,HNTopUp!$M:$M,X$4,HNTopUp!$B:$B,$B9)</f>
        <v>0</v>
      </c>
      <c r="Y9" s="7">
        <f>SUMIFS(HNTopUp!$AC:$AC,HNTopUp!$M:$M,Y$4,HNTopUp!$B:$B,$B9)</f>
        <v>0</v>
      </c>
      <c r="Z9" s="7">
        <f>SUMIFS(POST16!$AC:$AC,POST16!$M:$M,Z$4,POST16!$Q:$Q,'June Payment'!$G9)</f>
        <v>0</v>
      </c>
      <c r="AA9" s="7">
        <f>SUMIFS(POST16!$AC:$AC,POST16!$M:$M,AA$4,POST16!$Q:$Q,'June Payment'!$G9)</f>
        <v>0</v>
      </c>
      <c r="AB9" s="7">
        <f>SUMIFS(POST16!$AC:$AC,POST16!$M:$M,AB$4,POST16!$Q:$Q,'June Payment'!$G9)</f>
        <v>0</v>
      </c>
      <c r="AC9" s="7">
        <f>SUMIFS(POST16!$AC:$AC,POST16!$M:$M,AC$4,POST16!$Q:$Q,'June Payment'!$G9)</f>
        <v>0</v>
      </c>
      <c r="AD9" s="7">
        <f>SUMIFS(POST16!$AC:$AC,POST16!$M:$M,AD$4,POST16!$Q:$Q,'June Payment'!$G9)</f>
        <v>0</v>
      </c>
      <c r="AE9" s="7">
        <f>SUMIFS(MISC!$AC:$AC,MISC!$M:$M,AE$4,MISC!$Q:$Q,G9)</f>
        <v>0</v>
      </c>
      <c r="AF9" s="7">
        <f>SUMIFS(CSBG!AC:AC,CSBG!Q:Q,'June Payment'!$G9)</f>
        <v>0</v>
      </c>
      <c r="AG9" s="7">
        <f>SUMIFS('UFSM KS2'!AC:AC,'UFSM KS2'!E:E,"M",'UFSM KS2'!Q:Q,'June Payment'!G9)</f>
        <v>0</v>
      </c>
      <c r="AH9" s="5">
        <f t="shared" si="1"/>
        <v>131977.18119142856</v>
      </c>
      <c r="AI9" s="119">
        <f t="shared" si="2"/>
        <v>0</v>
      </c>
      <c r="AJ9" s="364">
        <f t="shared" ref="AJ9:AJ71" si="3">AH9-AI9</f>
        <v>131977.18119142856</v>
      </c>
      <c r="AL9" s="481"/>
      <c r="AM9" s="481"/>
      <c r="AN9" s="508"/>
      <c r="AO9" s="119"/>
      <c r="AP9" s="49"/>
      <c r="AQ9" s="7"/>
    </row>
    <row r="10" spans="1:57" x14ac:dyDescent="0.25">
      <c r="B10">
        <v>3022009</v>
      </c>
      <c r="C10">
        <v>2009</v>
      </c>
      <c r="D10" t="s">
        <v>253</v>
      </c>
      <c r="E10" t="s">
        <v>748</v>
      </c>
      <c r="G10" t="s">
        <v>254</v>
      </c>
      <c r="H10" t="s">
        <v>255</v>
      </c>
      <c r="I10" s="7">
        <f>IFERROR(_xlfn.XLOOKUP(G10,'APT 25-26'!D:D,'APT 25-26'!CS:CS),"")</f>
        <v>178160.52602548184</v>
      </c>
      <c r="J10" s="7">
        <f>SUMIFS(NurserySupplement!$Z:$Z,NurserySupplement!$M:$M,J$4,NurserySupplement!$B:$B,B10)</f>
        <v>0</v>
      </c>
      <c r="K10" s="7"/>
      <c r="L10" s="7">
        <f>SUMIFS(HNPlaces!$AC:$AC,HNPlaces!$M:$M,L$4,HNPlaces!$Q:$Q,'June Payment'!$G10)</f>
        <v>0</v>
      </c>
      <c r="M10" s="7">
        <f>SUMIFS(HNPlaces!$AC:$AC,HNPlaces!$M:$M,M$4,HNPlaces!$Q:$Q,'June Payment'!$G10)</f>
        <v>0</v>
      </c>
      <c r="N10" s="7">
        <f>SUMIFS(HNPlaces!$AC:$AC,HNPlaces!$M:$M,N$4,HNPlaces!$Q:$Q,'June Payment'!$G10)</f>
        <v>0</v>
      </c>
      <c r="O10" s="7">
        <f>SUMIFS(HNPlaces!$AC:$AC,HNPlaces!$M:$M,O$4,HNPlaces!$Q:$Q,'June Payment'!$G10)</f>
        <v>0</v>
      </c>
      <c r="P10" s="7">
        <f>SUMIFS(HNPlaces!$AC:$AC,HNPlaces!$M:$M,P$4,HNPlaces!$Q:$Q,'June Payment'!$G10)</f>
        <v>0</v>
      </c>
      <c r="Q10" s="7">
        <f>SUMIFS(HNPlaces!$AC:$AC,HNPlaces!$M:$M,Q$4,HNPlaces!$Q:$Q,'June Payment'!$G10)</f>
        <v>0</v>
      </c>
      <c r="R10" s="7">
        <f>SUMIFS(HNPlaces!$AC:$AC,HNPlaces!$M:$M,R$4,HNPlaces!$Q:$Q,'June Payment'!$G10)</f>
        <v>0</v>
      </c>
      <c r="S10" s="7">
        <f>SUMIFS(HNTopUp!$AC:$AC,HNTopUp!$M:$M,S$4,HNTopUp!$B:$B,$B10)</f>
        <v>0</v>
      </c>
      <c r="T10" s="7">
        <f>SUMIFS(HNTopUp!$AC:$AC,HNTopUp!$M:$M,T$4,HNTopUp!$B:$B,$B10)</f>
        <v>19848.454999999998</v>
      </c>
      <c r="U10" s="7">
        <f>SUMIFS(HNTopUp!$AC:$AC,HNTopUp!$M:$M,U$4,HNTopUp!$B:$B,$B10)</f>
        <v>0</v>
      </c>
      <c r="V10" s="7">
        <f>SUMIFS(HNTopUp!$AC:$AC,HNTopUp!$M:$M,V$4,HNTopUp!$B:$B,$B10)</f>
        <v>0</v>
      </c>
      <c r="W10" s="7">
        <f>SUMIFS(HNTopUp!$AC:$AC,HNTopUp!$M:$M,W$4,HNTopUp!$B:$B,$B10)</f>
        <v>0</v>
      </c>
      <c r="X10" s="7">
        <f>SUMIFS(HNTopUp!$AC:$AC,HNTopUp!$M:$M,X$4,HNTopUp!$B:$B,$B10)</f>
        <v>0</v>
      </c>
      <c r="Y10" s="7">
        <f>SUMIFS(HNTopUp!$AC:$AC,HNTopUp!$M:$M,Y$4,HNTopUp!$B:$B,$B10)</f>
        <v>0</v>
      </c>
      <c r="Z10" s="7">
        <f>SUMIFS(POST16!$AC:$AC,POST16!$M:$M,Z$4,POST16!$Q:$Q,'June Payment'!$G10)</f>
        <v>0</v>
      </c>
      <c r="AA10" s="7">
        <f>SUMIFS(POST16!$AC:$AC,POST16!$M:$M,AA$4,POST16!$Q:$Q,'June Payment'!$G10)</f>
        <v>0</v>
      </c>
      <c r="AB10" s="7">
        <f>SUMIFS(POST16!$AC:$AC,POST16!$M:$M,AB$4,POST16!$Q:$Q,'June Payment'!$G10)</f>
        <v>0</v>
      </c>
      <c r="AC10" s="7">
        <f>SUMIFS(POST16!$AC:$AC,POST16!$M:$M,AC$4,POST16!$Q:$Q,'June Payment'!$G10)</f>
        <v>0</v>
      </c>
      <c r="AD10" s="7">
        <f>SUMIFS(POST16!$AC:$AC,POST16!$M:$M,AD$4,POST16!$Q:$Q,'June Payment'!$G10)</f>
        <v>0</v>
      </c>
      <c r="AE10" s="7">
        <f>SUMIFS(MISC!$AC:$AC,MISC!$M:$M,AE$4,MISC!$Q:$Q,G10)</f>
        <v>0</v>
      </c>
      <c r="AF10" s="7">
        <f>SUMIFS(CSBG!AC:AC,CSBG!Q:Q,'June Payment'!$G10)</f>
        <v>0</v>
      </c>
      <c r="AG10" s="7">
        <f>SUMIFS('UFSM KS2'!AC:AC,'UFSM KS2'!E:E,"M",'UFSM KS2'!Q:Q,'June Payment'!G10)</f>
        <v>29206.257667436483</v>
      </c>
      <c r="AH10" s="5">
        <f t="shared" si="1"/>
        <v>227215.23869291833</v>
      </c>
      <c r="AI10" s="119">
        <f t="shared" si="2"/>
        <v>227214.23869291833</v>
      </c>
      <c r="AJ10" s="364">
        <f t="shared" si="3"/>
        <v>1</v>
      </c>
      <c r="AK10" s="5"/>
      <c r="AL10" s="481">
        <f>IFERROR(_xlfn.XLOOKUP(B10,'Monthly Payroll Deductions'!B:B,'Monthly Payroll Deductions'!AB:AB),"0")</f>
        <v>171127.28026475408</v>
      </c>
      <c r="AM10" s="481">
        <v>248044.82000000018</v>
      </c>
      <c r="AN10" s="508">
        <f t="shared" ref="AN10:AN71" si="4">AL10+AM10</f>
        <v>419172.10026475426</v>
      </c>
      <c r="AO10" s="119">
        <f t="shared" ref="AO10" si="5">IFERROR(IF(AH10&gt;AM10,AM10,AH10-1),"")</f>
        <v>227214.23869291833</v>
      </c>
      <c r="AP10" s="49">
        <f t="shared" ref="AP10" si="6">AH10-AO10</f>
        <v>1</v>
      </c>
      <c r="AQ10" s="481"/>
      <c r="AR10" s="463">
        <f>AO10+AQ10</f>
        <v>227214.23869291833</v>
      </c>
      <c r="AS10" s="49">
        <f>AP10-AQ10</f>
        <v>1</v>
      </c>
      <c r="AT10" s="5"/>
      <c r="AW10" s="119"/>
    </row>
    <row r="11" spans="1:57" x14ac:dyDescent="0.25">
      <c r="B11">
        <v>3022011</v>
      </c>
      <c r="C11">
        <v>2011</v>
      </c>
      <c r="D11" t="s">
        <v>46</v>
      </c>
      <c r="E11" t="s">
        <v>748</v>
      </c>
      <c r="G11" t="s">
        <v>47</v>
      </c>
      <c r="H11" t="s">
        <v>48</v>
      </c>
      <c r="I11" s="7">
        <f>IFERROR(_xlfn.XLOOKUP(G11,'APT 25-26'!D:D,'APT 25-26'!CS:CS),"")</f>
        <v>90552.234555968156</v>
      </c>
      <c r="J11" s="7">
        <f>SUMIFS(NurserySupplement!$Z:$Z,NurserySupplement!$M:$M,J$4,NurserySupplement!$B:$B,B11)</f>
        <v>0</v>
      </c>
      <c r="K11" s="7"/>
      <c r="L11" s="7">
        <f>SUMIFS(HNPlaces!$AC:$AC,HNPlaces!$M:$M,L$4,HNPlaces!$Q:$Q,'June Payment'!$G11)</f>
        <v>0</v>
      </c>
      <c r="M11" s="7">
        <f>SUMIFS(HNPlaces!$AC:$AC,HNPlaces!$M:$M,M$4,HNPlaces!$Q:$Q,'June Payment'!$G11)</f>
        <v>0</v>
      </c>
      <c r="N11" s="7">
        <f>SUMIFS(HNPlaces!$AC:$AC,HNPlaces!$M:$M,N$4,HNPlaces!$Q:$Q,'June Payment'!$G11)</f>
        <v>0</v>
      </c>
      <c r="O11" s="7">
        <f>SUMIFS(HNPlaces!$AC:$AC,HNPlaces!$M:$M,O$4,HNPlaces!$Q:$Q,'June Payment'!$G11)</f>
        <v>0</v>
      </c>
      <c r="P11" s="7">
        <f>SUMIFS(HNPlaces!$AC:$AC,HNPlaces!$M:$M,P$4,HNPlaces!$Q:$Q,'June Payment'!$G11)</f>
        <v>0</v>
      </c>
      <c r="Q11" s="7">
        <f>SUMIFS(HNPlaces!$AC:$AC,HNPlaces!$M:$M,Q$4,HNPlaces!$Q:$Q,'June Payment'!$G11)</f>
        <v>0</v>
      </c>
      <c r="R11" s="7">
        <f>SUMIFS(HNPlaces!$AC:$AC,HNPlaces!$M:$M,R$4,HNPlaces!$Q:$Q,'June Payment'!$G11)</f>
        <v>0</v>
      </c>
      <c r="S11" s="7">
        <f>SUMIFS(HNTopUp!$AC:$AC,HNTopUp!$M:$M,S$4,HNTopUp!$B:$B,$B11)</f>
        <v>0</v>
      </c>
      <c r="T11" s="7">
        <f>SUMIFS(HNTopUp!$AC:$AC,HNTopUp!$M:$M,T$4,HNTopUp!$B:$B,$B11)</f>
        <v>5930.8692307692309</v>
      </c>
      <c r="U11" s="7">
        <f>SUMIFS(HNTopUp!$AC:$AC,HNTopUp!$M:$M,U$4,HNTopUp!$B:$B,$B11)</f>
        <v>0</v>
      </c>
      <c r="V11" s="7">
        <f>SUMIFS(HNTopUp!$AC:$AC,HNTopUp!$M:$M,V$4,HNTopUp!$B:$B,$B11)</f>
        <v>0</v>
      </c>
      <c r="W11" s="7">
        <f>SUMIFS(HNTopUp!$AC:$AC,HNTopUp!$M:$M,W$4,HNTopUp!$B:$B,$B11)</f>
        <v>0</v>
      </c>
      <c r="X11" s="7">
        <f>SUMIFS(HNTopUp!$AC:$AC,HNTopUp!$M:$M,X$4,HNTopUp!$B:$B,$B11)</f>
        <v>0</v>
      </c>
      <c r="Y11" s="7">
        <f>SUMIFS(HNTopUp!$AC:$AC,HNTopUp!$M:$M,Y$4,HNTopUp!$B:$B,$B11)</f>
        <v>0</v>
      </c>
      <c r="Z11" s="7">
        <f>SUMIFS(POST16!$AC:$AC,POST16!$M:$M,Z$4,POST16!$Q:$Q,'June Payment'!$G11)</f>
        <v>0</v>
      </c>
      <c r="AA11" s="7">
        <f>SUMIFS(POST16!$AC:$AC,POST16!$M:$M,AA$4,POST16!$Q:$Q,'June Payment'!$G11)</f>
        <v>0</v>
      </c>
      <c r="AB11" s="7">
        <f>SUMIFS(POST16!$AC:$AC,POST16!$M:$M,AB$4,POST16!$Q:$Q,'June Payment'!$G11)</f>
        <v>0</v>
      </c>
      <c r="AC11" s="7">
        <f>SUMIFS(POST16!$AC:$AC,POST16!$M:$M,AC$4,POST16!$Q:$Q,'June Payment'!$G11)</f>
        <v>0</v>
      </c>
      <c r="AD11" s="7">
        <f>SUMIFS(POST16!$AC:$AC,POST16!$M:$M,AD$4,POST16!$Q:$Q,'June Payment'!$G11)</f>
        <v>0</v>
      </c>
      <c r="AE11" s="7">
        <f>SUMIFS(MISC!$AC:$AC,MISC!$M:$M,AE$4,MISC!$Q:$Q,G11)</f>
        <v>0</v>
      </c>
      <c r="AF11" s="7">
        <f>SUMIFS(CSBG!AC:AC,CSBG!Q:Q,'June Payment'!$G11)</f>
        <v>0</v>
      </c>
      <c r="AG11" s="7">
        <f>SUMIFS('UFSM KS2'!AC:AC,'UFSM KS2'!E:E,"M",'UFSM KS2'!Q:Q,'June Payment'!G11)</f>
        <v>16016.334849884526</v>
      </c>
      <c r="AH11" s="5">
        <f t="shared" si="1"/>
        <v>112499.43863662191</v>
      </c>
      <c r="AI11" s="119">
        <f t="shared" si="2"/>
        <v>89246.629999999961</v>
      </c>
      <c r="AJ11" s="364">
        <f t="shared" si="3"/>
        <v>23252.80863662195</v>
      </c>
      <c r="AK11" s="119"/>
      <c r="AL11" s="481">
        <f>IFERROR(_xlfn.XLOOKUP(B11,'Monthly Payroll Deductions'!B:B,'Monthly Payroll Deductions'!AB:AB),"0")</f>
        <v>0</v>
      </c>
      <c r="AM11" s="481">
        <v>89246.629999999961</v>
      </c>
      <c r="AN11" s="508">
        <f t="shared" si="4"/>
        <v>89246.629999999961</v>
      </c>
      <c r="AO11" s="119">
        <f>IFERROR(IF(AH11&gt;AM11,AM11,AH11-1),"")</f>
        <v>89246.629999999961</v>
      </c>
      <c r="AP11" s="49">
        <f>AH11-AO11</f>
        <v>23252.80863662195</v>
      </c>
      <c r="AQ11" s="481"/>
      <c r="AR11" s="463">
        <f>AO11+AQ11</f>
        <v>89246.629999999961</v>
      </c>
      <c r="AS11" s="49">
        <f>AP11-AQ11</f>
        <v>23252.80863662195</v>
      </c>
      <c r="AT11" s="5"/>
      <c r="AW11" s="119"/>
    </row>
    <row r="12" spans="1:57" x14ac:dyDescent="0.25">
      <c r="B12">
        <v>3022014</v>
      </c>
      <c r="C12">
        <v>2014</v>
      </c>
      <c r="D12" t="s">
        <v>91</v>
      </c>
      <c r="G12" t="s">
        <v>92</v>
      </c>
      <c r="H12" t="s">
        <v>93</v>
      </c>
      <c r="I12" s="7">
        <f>IFERROR(_xlfn.XLOOKUP(G12,'APT 25-26'!D:D,'APT 25-26'!CS:CS),"")</f>
        <v>280888.24330821878</v>
      </c>
      <c r="J12" s="7">
        <f>SUMIFS(NurserySupplement!$Z:$Z,NurserySupplement!$M:$M,J$4,NurserySupplement!$B:$B,B12)</f>
        <v>0</v>
      </c>
      <c r="K12" s="7"/>
      <c r="L12" s="7">
        <f>SUMIFS(HNPlaces!$AC:$AC,HNPlaces!$M:$M,L$4,HNPlaces!$Q:$Q,'June Payment'!$G12)</f>
        <v>0</v>
      </c>
      <c r="M12" s="7">
        <f>SUMIFS(HNPlaces!$AC:$AC,HNPlaces!$M:$M,M$4,HNPlaces!$Q:$Q,'June Payment'!$G12)</f>
        <v>0</v>
      </c>
      <c r="N12" s="7">
        <f>SUMIFS(HNPlaces!$AC:$AC,HNPlaces!$M:$M,N$4,HNPlaces!$Q:$Q,'June Payment'!$G12)</f>
        <v>0</v>
      </c>
      <c r="O12" s="7">
        <f>SUMIFS(HNPlaces!$AC:$AC,HNPlaces!$M:$M,O$4,HNPlaces!$Q:$Q,'June Payment'!$G12)</f>
        <v>0</v>
      </c>
      <c r="P12" s="7">
        <f>SUMIFS(HNPlaces!$AC:$AC,HNPlaces!$M:$M,P$4,HNPlaces!$Q:$Q,'June Payment'!$G12)</f>
        <v>0</v>
      </c>
      <c r="Q12" s="7">
        <f>SUMIFS(HNPlaces!$AC:$AC,HNPlaces!$M:$M,Q$4,HNPlaces!$Q:$Q,'June Payment'!$G12)</f>
        <v>2307.6923076923076</v>
      </c>
      <c r="R12" s="7">
        <f>SUMIFS(HNPlaces!$AC:$AC,HNPlaces!$M:$M,R$4,HNPlaces!$Q:$Q,'June Payment'!$G12)</f>
        <v>0</v>
      </c>
      <c r="S12" s="7">
        <f>SUMIFS(HNTopUp!$AC:$AC,HNTopUp!$M:$M,S$4,HNTopUp!$B:$B,$B12)</f>
        <v>0</v>
      </c>
      <c r="T12" s="7">
        <f>SUMIFS(HNTopUp!$AC:$AC,HNTopUp!$M:$M,T$4,HNTopUp!$B:$B,$B12)</f>
        <v>20000.143794871798</v>
      </c>
      <c r="U12" s="7">
        <f>SUMIFS(HNTopUp!$AC:$AC,HNTopUp!$M:$M,U$4,HNTopUp!$B:$B,$B12)</f>
        <v>0</v>
      </c>
      <c r="V12" s="7">
        <f>SUMIFS(HNTopUp!$AC:$AC,HNTopUp!$M:$M,V$4,HNTopUp!$B:$B,$B12)</f>
        <v>9911.5384615384628</v>
      </c>
      <c r="W12" s="7">
        <f>SUMIFS(HNTopUp!$AC:$AC,HNTopUp!$M:$M,W$4,HNTopUp!$B:$B,$B12)</f>
        <v>442.2</v>
      </c>
      <c r="X12" s="7">
        <f>SUMIFS(HNTopUp!$AC:$AC,HNTopUp!$M:$M,X$4,HNTopUp!$B:$B,$B12)</f>
        <v>0</v>
      </c>
      <c r="Y12" s="7">
        <f>SUMIFS(HNTopUp!$AC:$AC,HNTopUp!$M:$M,Y$4,HNTopUp!$B:$B,$B12)</f>
        <v>0</v>
      </c>
      <c r="Z12" s="7">
        <f>SUMIFS(POST16!$AC:$AC,POST16!$M:$M,Z$4,POST16!$Q:$Q,'June Payment'!$G12)</f>
        <v>0</v>
      </c>
      <c r="AA12" s="7">
        <f>SUMIFS(POST16!$AC:$AC,POST16!$M:$M,AA$4,POST16!$Q:$Q,'June Payment'!$G12)</f>
        <v>0</v>
      </c>
      <c r="AB12" s="7">
        <f>SUMIFS(POST16!$AC:$AC,POST16!$M:$M,AB$4,POST16!$Q:$Q,'June Payment'!$G12)</f>
        <v>0</v>
      </c>
      <c r="AC12" s="7">
        <f>SUMIFS(POST16!$AC:$AC,POST16!$M:$M,AC$4,POST16!$Q:$Q,'June Payment'!$G12)</f>
        <v>0</v>
      </c>
      <c r="AD12" s="7">
        <f>SUMIFS(POST16!$AC:$AC,POST16!$M:$M,AD$4,POST16!$Q:$Q,'June Payment'!$G12)</f>
        <v>0</v>
      </c>
      <c r="AE12" s="7">
        <f>SUMIFS(MISC!$AC:$AC,MISC!$M:$M,AE$4,MISC!$Q:$Q,G12)</f>
        <v>0</v>
      </c>
      <c r="AF12" s="7">
        <f>SUMIFS(CSBG!AC:AC,CSBG!Q:Q,'June Payment'!$G12)</f>
        <v>0</v>
      </c>
      <c r="AG12" s="7">
        <f>SUMIFS('UFSM KS2'!AC:AC,'UFSM KS2'!E:E,"M",'UFSM KS2'!Q:Q,'June Payment'!G12)</f>
        <v>36586.333529638177</v>
      </c>
      <c r="AH12" s="5">
        <f t="shared" si="1"/>
        <v>350136.15140195953</v>
      </c>
      <c r="AI12" s="119">
        <f t="shared" si="2"/>
        <v>0</v>
      </c>
      <c r="AJ12" s="364">
        <f t="shared" si="3"/>
        <v>350136.15140195953</v>
      </c>
      <c r="AL12" s="481"/>
      <c r="AM12" s="481"/>
      <c r="AN12" s="508"/>
      <c r="AP12" s="383"/>
      <c r="AQ12" s="5"/>
      <c r="AS12" s="286"/>
      <c r="AT12" s="5"/>
    </row>
    <row r="13" spans="1:57" x14ac:dyDescent="0.25">
      <c r="B13">
        <v>3022015</v>
      </c>
      <c r="C13">
        <v>2015</v>
      </c>
      <c r="D13" t="s">
        <v>241</v>
      </c>
      <c r="E13" t="s">
        <v>748</v>
      </c>
      <c r="G13" t="s">
        <v>242</v>
      </c>
      <c r="H13" t="s">
        <v>243</v>
      </c>
      <c r="I13" s="7">
        <f>IFERROR(_xlfn.XLOOKUP(G13,'APT 25-26'!D:D,'APT 25-26'!CS:CS),"")</f>
        <v>93508.556152435165</v>
      </c>
      <c r="J13" s="7">
        <f>SUMIFS(NurserySupplement!$Z:$Z,NurserySupplement!$M:$M,J$4,NurserySupplement!$B:$B,B13)</f>
        <v>0</v>
      </c>
      <c r="K13" s="7"/>
      <c r="L13" s="7">
        <f>SUMIFS(HNPlaces!$AC:$AC,HNPlaces!$M:$M,L$4,HNPlaces!$Q:$Q,'June Payment'!$G13)</f>
        <v>0</v>
      </c>
      <c r="M13" s="7">
        <f>SUMIFS(HNPlaces!$AC:$AC,HNPlaces!$M:$M,M$4,HNPlaces!$Q:$Q,'June Payment'!$G13)</f>
        <v>0</v>
      </c>
      <c r="N13" s="7">
        <f>SUMIFS(HNPlaces!$AC:$AC,HNPlaces!$M:$M,N$4,HNPlaces!$Q:$Q,'June Payment'!$G13)</f>
        <v>0</v>
      </c>
      <c r="O13" s="7">
        <f>SUMIFS(HNPlaces!$AC:$AC,HNPlaces!$M:$M,O$4,HNPlaces!$Q:$Q,'June Payment'!$G13)</f>
        <v>0</v>
      </c>
      <c r="P13" s="7">
        <f>SUMIFS(HNPlaces!$AC:$AC,HNPlaces!$M:$M,P$4,HNPlaces!$Q:$Q,'June Payment'!$G13)</f>
        <v>0</v>
      </c>
      <c r="Q13" s="7">
        <f>SUMIFS(HNPlaces!$AC:$AC,HNPlaces!$M:$M,Q$4,HNPlaces!$Q:$Q,'June Payment'!$G13)</f>
        <v>7384.6153846153848</v>
      </c>
      <c r="R13" s="7">
        <f>SUMIFS(HNPlaces!$AC:$AC,HNPlaces!$M:$M,R$4,HNPlaces!$Q:$Q,'June Payment'!$G13)</f>
        <v>0</v>
      </c>
      <c r="S13" s="7">
        <f>SUMIFS(HNTopUp!$AC:$AC,HNTopUp!$M:$M,S$4,HNTopUp!$B:$B,$B13)</f>
        <v>0</v>
      </c>
      <c r="T13" s="7">
        <f>SUMIFS(HNTopUp!$AC:$AC,HNTopUp!$M:$M,T$4,HNTopUp!$B:$B,$B13)</f>
        <v>8558.923076923078</v>
      </c>
      <c r="U13" s="7">
        <f>SUMIFS(HNTopUp!$AC:$AC,HNTopUp!$M:$M,U$4,HNTopUp!$B:$B,$B13)</f>
        <v>0</v>
      </c>
      <c r="V13" s="7">
        <f>SUMIFS(HNTopUp!$AC:$AC,HNTopUp!$M:$M,V$4,HNTopUp!$B:$B,$B13)</f>
        <v>20155.692307692305</v>
      </c>
      <c r="W13" s="7">
        <f>SUMIFS(HNTopUp!$AC:$AC,HNTopUp!$M:$M,W$4,HNTopUp!$B:$B,$B13)</f>
        <v>0</v>
      </c>
      <c r="X13" s="7">
        <f>SUMIFS(HNTopUp!$AC:$AC,HNTopUp!$M:$M,X$4,HNTopUp!$B:$B,$B13)</f>
        <v>0</v>
      </c>
      <c r="Y13" s="7">
        <f>SUMIFS(HNTopUp!$AC:$AC,HNTopUp!$M:$M,Y$4,HNTopUp!$B:$B,$B13)</f>
        <v>0</v>
      </c>
      <c r="Z13" s="7">
        <f>SUMIFS(POST16!$AC:$AC,POST16!$M:$M,Z$4,POST16!$Q:$Q,'June Payment'!$G13)</f>
        <v>0</v>
      </c>
      <c r="AA13" s="7">
        <f>SUMIFS(POST16!$AC:$AC,POST16!$M:$M,AA$4,POST16!$Q:$Q,'June Payment'!$G13)</f>
        <v>0</v>
      </c>
      <c r="AB13" s="7">
        <f>SUMIFS(POST16!$AC:$AC,POST16!$M:$M,AB$4,POST16!$Q:$Q,'June Payment'!$G13)</f>
        <v>0</v>
      </c>
      <c r="AC13" s="7">
        <f>SUMIFS(POST16!$AC:$AC,POST16!$M:$M,AC$4,POST16!$Q:$Q,'June Payment'!$G13)</f>
        <v>0</v>
      </c>
      <c r="AD13" s="7">
        <f>SUMIFS(POST16!$AC:$AC,POST16!$M:$M,AD$4,POST16!$Q:$Q,'June Payment'!$G13)</f>
        <v>0</v>
      </c>
      <c r="AE13" s="7">
        <f>SUMIFS(MISC!$AC:$AC,MISC!$M:$M,AE$4,MISC!$Q:$Q,G13)</f>
        <v>0</v>
      </c>
      <c r="AF13" s="7">
        <f>SUMIFS(CSBG!AC:AC,CSBG!Q:Q,'June Payment'!$G13)</f>
        <v>0</v>
      </c>
      <c r="AG13" s="7">
        <f>SUMIFS('UFSM KS2'!AC:AC,'UFSM KS2'!E:E,"M",'UFSM KS2'!Q:Q,'June Payment'!G13)</f>
        <v>10363.510785219398</v>
      </c>
      <c r="AH13" s="5">
        <f t="shared" si="1"/>
        <v>139971.29770688535</v>
      </c>
      <c r="AI13" s="119">
        <f t="shared" si="2"/>
        <v>139970.29770688535</v>
      </c>
      <c r="AJ13" s="364">
        <f t="shared" si="3"/>
        <v>1</v>
      </c>
      <c r="AK13" s="5"/>
      <c r="AL13" s="481">
        <f>IFERROR(_xlfn.XLOOKUP(B13,'Monthly Payroll Deductions'!B:B,'Monthly Payroll Deductions'!AB:AB),"0")</f>
        <v>148930.8621053735</v>
      </c>
      <c r="AM13" s="481">
        <v>171026.80999999997</v>
      </c>
      <c r="AN13" s="508">
        <f t="shared" si="4"/>
        <v>319957.67210537347</v>
      </c>
      <c r="AO13" s="119">
        <f>IFERROR(IF(AH13&gt;AM13,AM13,AH13-1),"")</f>
        <v>139970.29770688535</v>
      </c>
      <c r="AP13" s="49">
        <f>AH13-AO13</f>
        <v>1</v>
      </c>
      <c r="AQ13" s="481"/>
      <c r="AR13" s="463">
        <f>AO13+AQ13</f>
        <v>139970.29770688535</v>
      </c>
      <c r="AS13" s="49">
        <f>AP13-AQ13</f>
        <v>1</v>
      </c>
      <c r="AT13" s="5"/>
      <c r="AW13" s="119"/>
    </row>
    <row r="14" spans="1:57" x14ac:dyDescent="0.25">
      <c r="B14">
        <v>3022016</v>
      </c>
      <c r="C14">
        <v>2016</v>
      </c>
      <c r="D14" t="s">
        <v>160</v>
      </c>
      <c r="E14" t="s">
        <v>748</v>
      </c>
      <c r="G14" t="s">
        <v>161</v>
      </c>
      <c r="H14" t="s">
        <v>162</v>
      </c>
      <c r="I14" s="7">
        <f>IFERROR(_xlfn.XLOOKUP(G14,'APT 25-26'!D:D,'APT 25-26'!CS:CS),"")</f>
        <v>92023.076570340054</v>
      </c>
      <c r="J14" s="7">
        <f>SUMIFS(NurserySupplement!$Z:$Z,NurserySupplement!$M:$M,J$4,NurserySupplement!$B:$B,B14)</f>
        <v>0</v>
      </c>
      <c r="K14" s="7"/>
      <c r="L14" s="7">
        <f>SUMIFS(HNPlaces!$AC:$AC,HNPlaces!$M:$M,L$4,HNPlaces!$Q:$Q,'June Payment'!$G14)</f>
        <v>0</v>
      </c>
      <c r="M14" s="7">
        <f>SUMIFS(HNPlaces!$AC:$AC,HNPlaces!$M:$M,M$4,HNPlaces!$Q:$Q,'June Payment'!$G14)</f>
        <v>0</v>
      </c>
      <c r="N14" s="7">
        <f>SUMIFS(HNPlaces!$AC:$AC,HNPlaces!$M:$M,N$4,HNPlaces!$Q:$Q,'June Payment'!$G14)</f>
        <v>0</v>
      </c>
      <c r="O14" s="7">
        <f>SUMIFS(HNPlaces!$AC:$AC,HNPlaces!$M:$M,O$4,HNPlaces!$Q:$Q,'June Payment'!$G14)</f>
        <v>0</v>
      </c>
      <c r="P14" s="7">
        <f>SUMIFS(HNPlaces!$AC:$AC,HNPlaces!$M:$M,P$4,HNPlaces!$Q:$Q,'June Payment'!$G14)</f>
        <v>0</v>
      </c>
      <c r="Q14" s="7">
        <f>SUMIFS(HNPlaces!$AC:$AC,HNPlaces!$M:$M,Q$4,HNPlaces!$Q:$Q,'June Payment'!$G14)</f>
        <v>0</v>
      </c>
      <c r="R14" s="7">
        <f>SUMIFS(HNPlaces!$AC:$AC,HNPlaces!$M:$M,R$4,HNPlaces!$Q:$Q,'June Payment'!$G14)</f>
        <v>0</v>
      </c>
      <c r="S14" s="7">
        <f>SUMIFS(HNTopUp!$AC:$AC,HNTopUp!$M:$M,S$4,HNTopUp!$B:$B,$B14)</f>
        <v>0</v>
      </c>
      <c r="T14" s="7">
        <f>SUMIFS(HNTopUp!$AC:$AC,HNTopUp!$M:$M,T$4,HNTopUp!$B:$B,$B14)</f>
        <v>8816.9423846153841</v>
      </c>
      <c r="U14" s="7">
        <f>SUMIFS(HNTopUp!$AC:$AC,HNTopUp!$M:$M,U$4,HNTopUp!$B:$B,$B14)</f>
        <v>0</v>
      </c>
      <c r="V14" s="7">
        <f>SUMIFS(HNTopUp!$AC:$AC,HNTopUp!$M:$M,V$4,HNTopUp!$B:$B,$B14)</f>
        <v>0</v>
      </c>
      <c r="W14" s="7">
        <f>SUMIFS(HNTopUp!$AC:$AC,HNTopUp!$M:$M,W$4,HNTopUp!$B:$B,$B14)</f>
        <v>0</v>
      </c>
      <c r="X14" s="7">
        <f>SUMIFS(HNTopUp!$AC:$AC,HNTopUp!$M:$M,X$4,HNTopUp!$B:$B,$B14)</f>
        <v>0</v>
      </c>
      <c r="Y14" s="7">
        <f>SUMIFS(HNTopUp!$AC:$AC,HNTopUp!$M:$M,Y$4,HNTopUp!$B:$B,$B14)</f>
        <v>0</v>
      </c>
      <c r="Z14" s="7">
        <f>SUMIFS(POST16!$AC:$AC,POST16!$M:$M,Z$4,POST16!$Q:$Q,'June Payment'!$G14)</f>
        <v>0</v>
      </c>
      <c r="AA14" s="7">
        <f>SUMIFS(POST16!$AC:$AC,POST16!$M:$M,AA$4,POST16!$Q:$Q,'June Payment'!$G14)</f>
        <v>0</v>
      </c>
      <c r="AB14" s="7">
        <f>SUMIFS(POST16!$AC:$AC,POST16!$M:$M,AB$4,POST16!$Q:$Q,'June Payment'!$G14)</f>
        <v>0</v>
      </c>
      <c r="AC14" s="7">
        <f>SUMIFS(POST16!$AC:$AC,POST16!$M:$M,AC$4,POST16!$Q:$Q,'June Payment'!$G14)</f>
        <v>0</v>
      </c>
      <c r="AD14" s="7">
        <f>SUMIFS(POST16!$AC:$AC,POST16!$M:$M,AD$4,POST16!$Q:$Q,'June Payment'!$G14)</f>
        <v>0</v>
      </c>
      <c r="AE14" s="7">
        <f>SUMIFS(MISC!$AC:$AC,MISC!$M:$M,AE$4,MISC!$Q:$Q,G14)</f>
        <v>0</v>
      </c>
      <c r="AF14" s="7">
        <f>SUMIFS(CSBG!AC:AC,CSBG!Q:Q,'June Payment'!$G14)</f>
        <v>0</v>
      </c>
      <c r="AG14" s="7">
        <f>SUMIFS('UFSM KS2'!AC:AC,'UFSM KS2'!E:E,"M",'UFSM KS2'!Q:Q,'June Payment'!G14)</f>
        <v>16487.403521939952</v>
      </c>
      <c r="AH14" s="5">
        <f t="shared" si="1"/>
        <v>117327.42247689539</v>
      </c>
      <c r="AI14" s="119">
        <f t="shared" si="2"/>
        <v>93120.439999999973</v>
      </c>
      <c r="AJ14" s="364">
        <f t="shared" si="3"/>
        <v>24206.982476895413</v>
      </c>
      <c r="AK14" s="119"/>
      <c r="AL14" s="481">
        <f>IFERROR(_xlfn.XLOOKUP(B14,'Monthly Payroll Deductions'!B:B,'Monthly Payroll Deductions'!AB:AB),"0")</f>
        <v>0</v>
      </c>
      <c r="AM14" s="481">
        <v>93120.439999999973</v>
      </c>
      <c r="AN14" s="508">
        <f t="shared" si="4"/>
        <v>93120.439999999973</v>
      </c>
      <c r="AO14" s="119">
        <f>IFERROR(IF(AH14&gt;AM14,AM14,AH14-1),"")</f>
        <v>93120.439999999973</v>
      </c>
      <c r="AP14" s="49">
        <f>AH14-AO14</f>
        <v>24206.982476895413</v>
      </c>
      <c r="AQ14" s="481"/>
      <c r="AR14" s="463">
        <f>AO14+AQ14</f>
        <v>93120.439999999973</v>
      </c>
      <c r="AS14" s="49">
        <f>AP14-AQ14</f>
        <v>24206.982476895413</v>
      </c>
      <c r="AT14" s="5"/>
      <c r="AW14" s="119"/>
    </row>
    <row r="15" spans="1:57" x14ac:dyDescent="0.25">
      <c r="B15">
        <v>3022017</v>
      </c>
      <c r="C15">
        <v>2017</v>
      </c>
      <c r="D15" t="s">
        <v>61</v>
      </c>
      <c r="E15" t="s">
        <v>748</v>
      </c>
      <c r="G15" t="s">
        <v>62</v>
      </c>
      <c r="H15" t="s">
        <v>63</v>
      </c>
      <c r="I15" s="7">
        <f>IFERROR(_xlfn.XLOOKUP(G15,'APT 25-26'!D:D,'APT 25-26'!CS:CS),"")</f>
        <v>171829.00494787676</v>
      </c>
      <c r="J15" s="7">
        <f>SUMIFS(NurserySupplement!$Z:$Z,NurserySupplement!$M:$M,J$4,NurserySupplement!$B:$B,B15)</f>
        <v>0</v>
      </c>
      <c r="K15" s="7"/>
      <c r="L15" s="7">
        <f>SUMIFS(HNPlaces!$AC:$AC,HNPlaces!$M:$M,L$4,HNPlaces!$Q:$Q,'June Payment'!$G15)</f>
        <v>0</v>
      </c>
      <c r="M15" s="7">
        <f>SUMIFS(HNPlaces!$AC:$AC,HNPlaces!$M:$M,M$4,HNPlaces!$Q:$Q,'June Payment'!$G15)</f>
        <v>0</v>
      </c>
      <c r="N15" s="7">
        <f>SUMIFS(HNPlaces!$AC:$AC,HNPlaces!$M:$M,N$4,HNPlaces!$Q:$Q,'June Payment'!$G15)</f>
        <v>0</v>
      </c>
      <c r="O15" s="7">
        <f>SUMIFS(HNPlaces!$AC:$AC,HNPlaces!$M:$M,O$4,HNPlaces!$Q:$Q,'June Payment'!$G15)</f>
        <v>0</v>
      </c>
      <c r="P15" s="7">
        <f>SUMIFS(HNPlaces!$AC:$AC,HNPlaces!$M:$M,P$4,HNPlaces!$Q:$Q,'June Payment'!$G15)</f>
        <v>0</v>
      </c>
      <c r="Q15" s="7">
        <f>SUMIFS(HNPlaces!$AC:$AC,HNPlaces!$M:$M,Q$4,HNPlaces!$Q:$Q,'June Payment'!$G15)</f>
        <v>0</v>
      </c>
      <c r="R15" s="7">
        <f>SUMIFS(HNPlaces!$AC:$AC,HNPlaces!$M:$M,R$4,HNPlaces!$Q:$Q,'June Payment'!$G15)</f>
        <v>0</v>
      </c>
      <c r="S15" s="7">
        <f>SUMIFS(HNTopUp!$AC:$AC,HNTopUp!$M:$M,S$4,HNTopUp!$B:$B,$B15)</f>
        <v>0</v>
      </c>
      <c r="T15" s="7">
        <f>SUMIFS(HNTopUp!$AC:$AC,HNTopUp!$M:$M,T$4,HNTopUp!$B:$B,$B15)</f>
        <v>19000.366641025641</v>
      </c>
      <c r="U15" s="7">
        <f>SUMIFS(HNTopUp!$AC:$AC,HNTopUp!$M:$M,U$4,HNTopUp!$B:$B,$B15)</f>
        <v>0</v>
      </c>
      <c r="V15" s="7">
        <f>SUMIFS(HNTopUp!$AC:$AC,HNTopUp!$M:$M,V$4,HNTopUp!$B:$B,$B15)</f>
        <v>0</v>
      </c>
      <c r="W15" s="7">
        <f>SUMIFS(HNTopUp!$AC:$AC,HNTopUp!$M:$M,W$4,HNTopUp!$B:$B,$B15)</f>
        <v>0</v>
      </c>
      <c r="X15" s="7">
        <f>SUMIFS(HNTopUp!$AC:$AC,HNTopUp!$M:$M,X$4,HNTopUp!$B:$B,$B15)</f>
        <v>0</v>
      </c>
      <c r="Y15" s="7">
        <f>SUMIFS(HNTopUp!$AC:$AC,HNTopUp!$M:$M,Y$4,HNTopUp!$B:$B,$B15)</f>
        <v>0</v>
      </c>
      <c r="Z15" s="7">
        <f>SUMIFS(POST16!$AC:$AC,POST16!$M:$M,Z$4,POST16!$Q:$Q,'June Payment'!$G15)</f>
        <v>0</v>
      </c>
      <c r="AA15" s="7">
        <f>SUMIFS(POST16!$AC:$AC,POST16!$M:$M,AA$4,POST16!$Q:$Q,'June Payment'!$G15)</f>
        <v>0</v>
      </c>
      <c r="AB15" s="7">
        <f>SUMIFS(POST16!$AC:$AC,POST16!$M:$M,AB$4,POST16!$Q:$Q,'June Payment'!$G15)</f>
        <v>0</v>
      </c>
      <c r="AC15" s="7">
        <f>SUMIFS(POST16!$AC:$AC,POST16!$M:$M,AC$4,POST16!$Q:$Q,'June Payment'!$G15)</f>
        <v>0</v>
      </c>
      <c r="AD15" s="7">
        <f>SUMIFS(POST16!$AC:$AC,POST16!$M:$M,AD$4,POST16!$Q:$Q,'June Payment'!$G15)</f>
        <v>0</v>
      </c>
      <c r="AE15" s="7">
        <f>SUMIFS(MISC!$AC:$AC,MISC!$M:$M,AE$4,MISC!$Q:$Q,G15)</f>
        <v>0</v>
      </c>
      <c r="AF15" s="7">
        <f>SUMIFS(CSBG!AC:AC,CSBG!Q:Q,'June Payment'!$G15)</f>
        <v>0</v>
      </c>
      <c r="AG15" s="7">
        <f>SUMIFS('UFSM KS2'!AC:AC,'UFSM KS2'!E:E,"M",'UFSM KS2'!Q:Q,'June Payment'!G15)</f>
        <v>29363.280558121627</v>
      </c>
      <c r="AH15" s="5">
        <f t="shared" si="1"/>
        <v>220192.65214702403</v>
      </c>
      <c r="AI15" s="119">
        <f t="shared" si="2"/>
        <v>188533.14941109775</v>
      </c>
      <c r="AJ15" s="364">
        <f t="shared" si="3"/>
        <v>31659.502735926275</v>
      </c>
      <c r="AK15" s="119"/>
      <c r="AL15" s="481">
        <f>IFERROR(_xlfn.XLOOKUP(B15,'Monthly Payroll Deductions'!B:B,'Monthly Payroll Deductions'!AB:AB),"0")</f>
        <v>3828.3594110976555</v>
      </c>
      <c r="AM15" s="481">
        <v>184704.7900000001</v>
      </c>
      <c r="AN15" s="508">
        <f t="shared" si="4"/>
        <v>188533.14941109775</v>
      </c>
      <c r="AO15" s="119">
        <f>IFERROR(IF(AH15&gt;AM15,AM15,AH15-1),"")</f>
        <v>184704.7900000001</v>
      </c>
      <c r="AP15" s="49">
        <f>AH15-AO15</f>
        <v>35487.86214702393</v>
      </c>
      <c r="AQ15" s="481">
        <f>IF(AP15&gt;AL15,AL15,AP15-1)</f>
        <v>3828.3594110976555</v>
      </c>
      <c r="AR15" s="463">
        <f>AO15+AQ15</f>
        <v>188533.14941109775</v>
      </c>
      <c r="AS15" s="49">
        <f>AP15-AQ15</f>
        <v>31659.502735926275</v>
      </c>
      <c r="AT15" s="5"/>
      <c r="AW15" s="119"/>
    </row>
    <row r="16" spans="1:57" x14ac:dyDescent="0.25">
      <c r="B16">
        <v>3022019</v>
      </c>
      <c r="C16">
        <v>2019</v>
      </c>
      <c r="D16" t="s">
        <v>40</v>
      </c>
      <c r="E16" t="s">
        <v>748</v>
      </c>
      <c r="G16" t="s">
        <v>41</v>
      </c>
      <c r="H16" t="s">
        <v>42</v>
      </c>
      <c r="I16" s="7">
        <f>IFERROR(_xlfn.XLOOKUP(G16,'APT 25-26'!D:D,'APT 25-26'!CS:CS),"")</f>
        <v>88173.359373626387</v>
      </c>
      <c r="J16" s="7">
        <f>SUMIFS(NurserySupplement!$Z:$Z,NurserySupplement!$M:$M,J$4,NurserySupplement!$B:$B,B16)</f>
        <v>0</v>
      </c>
      <c r="K16" s="7"/>
      <c r="L16" s="7">
        <f>SUMIFS(HNPlaces!$AC:$AC,HNPlaces!$M:$M,L$4,HNPlaces!$Q:$Q,'June Payment'!$G16)</f>
        <v>0</v>
      </c>
      <c r="M16" s="7">
        <f>SUMIFS(HNPlaces!$AC:$AC,HNPlaces!$M:$M,M$4,HNPlaces!$Q:$Q,'June Payment'!$G16)</f>
        <v>0</v>
      </c>
      <c r="N16" s="7">
        <f>SUMIFS(HNPlaces!$AC:$AC,HNPlaces!$M:$M,N$4,HNPlaces!$Q:$Q,'June Payment'!$G16)</f>
        <v>0</v>
      </c>
      <c r="O16" s="7">
        <f>SUMIFS(HNPlaces!$AC:$AC,HNPlaces!$M:$M,O$4,HNPlaces!$Q:$Q,'June Payment'!$G16)</f>
        <v>0</v>
      </c>
      <c r="P16" s="7">
        <f>SUMIFS(HNPlaces!$AC:$AC,HNPlaces!$M:$M,P$4,HNPlaces!$Q:$Q,'June Payment'!$G16)</f>
        <v>0</v>
      </c>
      <c r="Q16" s="7">
        <f>SUMIFS(HNPlaces!$AC:$AC,HNPlaces!$M:$M,Q$4,HNPlaces!$Q:$Q,'June Payment'!$G16)</f>
        <v>0</v>
      </c>
      <c r="R16" s="7">
        <f>SUMIFS(HNPlaces!$AC:$AC,HNPlaces!$M:$M,R$4,HNPlaces!$Q:$Q,'June Payment'!$G16)</f>
        <v>0</v>
      </c>
      <c r="S16" s="7">
        <f>SUMIFS(HNTopUp!$AC:$AC,HNTopUp!$M:$M,S$4,HNTopUp!$B:$B,$B16)</f>
        <v>0</v>
      </c>
      <c r="T16" s="7">
        <f>SUMIFS(HNTopUp!$AC:$AC,HNTopUp!$M:$M,T$4,HNTopUp!$B:$B,$B16)</f>
        <v>6780.6863333333331</v>
      </c>
      <c r="U16" s="7">
        <f>SUMIFS(HNTopUp!$AC:$AC,HNTopUp!$M:$M,U$4,HNTopUp!$B:$B,$B16)</f>
        <v>0</v>
      </c>
      <c r="V16" s="7">
        <f>SUMIFS(HNTopUp!$AC:$AC,HNTopUp!$M:$M,V$4,HNTopUp!$B:$B,$B16)</f>
        <v>0</v>
      </c>
      <c r="W16" s="7">
        <f>SUMIFS(HNTopUp!$AC:$AC,HNTopUp!$M:$M,W$4,HNTopUp!$B:$B,$B16)</f>
        <v>292.32307692307688</v>
      </c>
      <c r="X16" s="7">
        <f>SUMIFS(HNTopUp!$AC:$AC,HNTopUp!$M:$M,X$4,HNTopUp!$B:$B,$B16)</f>
        <v>0</v>
      </c>
      <c r="Y16" s="7">
        <f>SUMIFS(HNTopUp!$AC:$AC,HNTopUp!$M:$M,Y$4,HNTopUp!$B:$B,$B16)</f>
        <v>0</v>
      </c>
      <c r="Z16" s="7">
        <f>SUMIFS(POST16!$AC:$AC,POST16!$M:$M,Z$4,POST16!$Q:$Q,'June Payment'!$G16)</f>
        <v>0</v>
      </c>
      <c r="AA16" s="7">
        <f>SUMIFS(POST16!$AC:$AC,POST16!$M:$M,AA$4,POST16!$Q:$Q,'June Payment'!$G16)</f>
        <v>0</v>
      </c>
      <c r="AB16" s="7">
        <f>SUMIFS(POST16!$AC:$AC,POST16!$M:$M,AB$4,POST16!$Q:$Q,'June Payment'!$G16)</f>
        <v>0</v>
      </c>
      <c r="AC16" s="7">
        <f>SUMIFS(POST16!$AC:$AC,POST16!$M:$M,AC$4,POST16!$Q:$Q,'June Payment'!$G16)</f>
        <v>0</v>
      </c>
      <c r="AD16" s="7">
        <f>SUMIFS(POST16!$AC:$AC,POST16!$M:$M,AD$4,POST16!$Q:$Q,'June Payment'!$G16)</f>
        <v>0</v>
      </c>
      <c r="AE16" s="7">
        <f>SUMIFS(MISC!$AC:$AC,MISC!$M:$M,AE$4,MISC!$Q:$Q,G16)</f>
        <v>0</v>
      </c>
      <c r="AF16" s="7">
        <f>SUMIFS(CSBG!AC:AC,CSBG!Q:Q,'June Payment'!$G16)</f>
        <v>0</v>
      </c>
      <c r="AG16" s="7">
        <f>SUMIFS('UFSM KS2'!AC:AC,'UFSM KS2'!E:E,"M",'UFSM KS2'!Q:Q,'June Payment'!G16)</f>
        <v>0</v>
      </c>
      <c r="AH16" s="5">
        <f t="shared" si="1"/>
        <v>95246.36878388279</v>
      </c>
      <c r="AI16" s="119">
        <f t="shared" si="2"/>
        <v>95245.36878388279</v>
      </c>
      <c r="AJ16" s="364">
        <f t="shared" si="3"/>
        <v>1</v>
      </c>
      <c r="AK16" s="5"/>
      <c r="AL16" s="481">
        <f>IFERROR(_xlfn.XLOOKUP(B16,'Monthly Payroll Deductions'!B:B,'Monthly Payroll Deductions'!AB:AB),"0")</f>
        <v>219237.7910256274</v>
      </c>
      <c r="AM16" s="481">
        <v>122324.11000000012</v>
      </c>
      <c r="AN16" s="508">
        <f t="shared" si="4"/>
        <v>341561.90102562751</v>
      </c>
      <c r="AO16" s="119">
        <f>IFERROR(IF(AH16&gt;AM16,AM16,AH16-1),"")</f>
        <v>95245.36878388279</v>
      </c>
      <c r="AP16" s="49">
        <f>AH16-AO16</f>
        <v>1</v>
      </c>
      <c r="AQ16" s="481"/>
      <c r="AR16" s="463">
        <f>AO16+AQ16</f>
        <v>95245.36878388279</v>
      </c>
      <c r="AS16" s="49">
        <f>AP16-AQ16</f>
        <v>1</v>
      </c>
      <c r="AT16" s="5"/>
      <c r="AW16" s="119"/>
    </row>
    <row r="17" spans="1:50" x14ac:dyDescent="0.25">
      <c r="B17">
        <v>3022023</v>
      </c>
      <c r="C17">
        <v>2023</v>
      </c>
      <c r="D17" t="s">
        <v>88</v>
      </c>
      <c r="G17" t="s">
        <v>89</v>
      </c>
      <c r="H17" t="s">
        <v>90</v>
      </c>
      <c r="I17" s="7">
        <f>IFERROR(_xlfn.XLOOKUP(G17,'APT 25-26'!D:D,'APT 25-26'!CS:CS),"")</f>
        <v>191092.62049254688</v>
      </c>
      <c r="J17" s="7">
        <f>SUMIFS(NurserySupplement!$Z:$Z,NurserySupplement!$M:$M,J$4,NurserySupplement!$B:$B,B17)</f>
        <v>0</v>
      </c>
      <c r="K17" s="7">
        <v>-2500</v>
      </c>
      <c r="L17" s="7">
        <f>SUMIFS(HNPlaces!$AC:$AC,HNPlaces!$M:$M,L$4,HNPlaces!$Q:$Q,'June Payment'!$G17)</f>
        <v>0</v>
      </c>
      <c r="M17" s="7">
        <f>SUMIFS(HNPlaces!$AC:$AC,HNPlaces!$M:$M,M$4,HNPlaces!$Q:$Q,'June Payment'!$G17)</f>
        <v>0</v>
      </c>
      <c r="N17" s="7">
        <f>SUMIFS(HNPlaces!$AC:$AC,HNPlaces!$M:$M,N$4,HNPlaces!$Q:$Q,'June Payment'!$G17)</f>
        <v>0</v>
      </c>
      <c r="O17" s="7">
        <f>SUMIFS(HNPlaces!$AC:$AC,HNPlaces!$M:$M,O$4,HNPlaces!$Q:$Q,'June Payment'!$G17)</f>
        <v>0</v>
      </c>
      <c r="P17" s="7">
        <f>SUMIFS(HNPlaces!$AC:$AC,HNPlaces!$M:$M,P$4,HNPlaces!$Q:$Q,'June Payment'!$G17)</f>
        <v>0</v>
      </c>
      <c r="Q17" s="7">
        <f>SUMIFS(HNPlaces!$AC:$AC,HNPlaces!$M:$M,Q$4,HNPlaces!$Q:$Q,'June Payment'!$G17)</f>
        <v>0</v>
      </c>
      <c r="R17" s="7">
        <f>SUMIFS(HNPlaces!$AC:$AC,HNPlaces!$M:$M,R$4,HNPlaces!$Q:$Q,'June Payment'!$G17)</f>
        <v>0</v>
      </c>
      <c r="S17" s="7">
        <f>SUMIFS(HNTopUp!$AC:$AC,HNTopUp!$M:$M,S$4,HNTopUp!$B:$B,$B17)</f>
        <v>0</v>
      </c>
      <c r="T17" s="7">
        <f>SUMIFS(HNTopUp!$AC:$AC,HNTopUp!$M:$M,T$4,HNTopUp!$B:$B,$B17)</f>
        <v>11733.280076923078</v>
      </c>
      <c r="U17" s="7">
        <f>SUMIFS(HNTopUp!$AC:$AC,HNTopUp!$M:$M,U$4,HNTopUp!$B:$B,$B17)</f>
        <v>0</v>
      </c>
      <c r="V17" s="7">
        <f>SUMIFS(HNTopUp!$AC:$AC,HNTopUp!$M:$M,V$4,HNTopUp!$B:$B,$B17)</f>
        <v>0</v>
      </c>
      <c r="W17" s="7">
        <f>SUMIFS(HNTopUp!$AC:$AC,HNTopUp!$M:$M,W$4,HNTopUp!$B:$B,$B17)</f>
        <v>0</v>
      </c>
      <c r="X17" s="7">
        <f>SUMIFS(HNTopUp!$AC:$AC,HNTopUp!$M:$M,X$4,HNTopUp!$B:$B,$B17)</f>
        <v>0</v>
      </c>
      <c r="Y17" s="7">
        <f>SUMIFS(HNTopUp!$AC:$AC,HNTopUp!$M:$M,Y$4,HNTopUp!$B:$B,$B17)</f>
        <v>0</v>
      </c>
      <c r="Z17" s="7">
        <f>SUMIFS(POST16!$AC:$AC,POST16!$M:$M,Z$4,POST16!$Q:$Q,'June Payment'!$G17)</f>
        <v>0</v>
      </c>
      <c r="AA17" s="7">
        <f>SUMIFS(POST16!$AC:$AC,POST16!$M:$M,AA$4,POST16!$Q:$Q,'June Payment'!$G17)</f>
        <v>0</v>
      </c>
      <c r="AB17" s="7">
        <f>SUMIFS(POST16!$AC:$AC,POST16!$M:$M,AB$4,POST16!$Q:$Q,'June Payment'!$G17)</f>
        <v>0</v>
      </c>
      <c r="AC17" s="7">
        <f>SUMIFS(POST16!$AC:$AC,POST16!$M:$M,AC$4,POST16!$Q:$Q,'June Payment'!$G17)</f>
        <v>0</v>
      </c>
      <c r="AD17" s="7">
        <f>SUMIFS(POST16!$AC:$AC,POST16!$M:$M,AD$4,POST16!$Q:$Q,'June Payment'!$G17)</f>
        <v>0</v>
      </c>
      <c r="AE17" s="7">
        <f>SUMIFS(MISC!$AC:$AC,MISC!$M:$M,AE$4,MISC!$Q:$Q,G17)</f>
        <v>0</v>
      </c>
      <c r="AF17" s="7">
        <f>SUMIFS(CSBG!AC:AC,CSBG!Q:Q,'June Payment'!$G17)</f>
        <v>0</v>
      </c>
      <c r="AG17" s="7">
        <f>SUMIFS('UFSM KS2'!AC:AC,'UFSM KS2'!E:E,"M",'UFSM KS2'!Q:Q,'June Payment'!G17)</f>
        <v>22140.227586605077</v>
      </c>
      <c r="AH17" s="5">
        <f t="shared" si="1"/>
        <v>222466.12815607502</v>
      </c>
      <c r="AI17" s="119">
        <f t="shared" si="2"/>
        <v>0</v>
      </c>
      <c r="AJ17" s="364">
        <f t="shared" si="3"/>
        <v>222466.12815607502</v>
      </c>
      <c r="AL17" s="481"/>
      <c r="AM17" s="481"/>
      <c r="AN17" s="508"/>
      <c r="AP17" s="383"/>
      <c r="AQ17" s="5"/>
      <c r="AS17" s="286"/>
      <c r="AT17" s="5"/>
    </row>
    <row r="18" spans="1:50" x14ac:dyDescent="0.25">
      <c r="B18">
        <v>3022024</v>
      </c>
      <c r="C18">
        <v>2024</v>
      </c>
      <c r="D18" t="s">
        <v>178</v>
      </c>
      <c r="E18" t="s">
        <v>748</v>
      </c>
      <c r="G18" t="s">
        <v>179</v>
      </c>
      <c r="H18" t="s">
        <v>180</v>
      </c>
      <c r="I18" s="7">
        <f>IFERROR(_xlfn.XLOOKUP(G18,'APT 25-26'!D:D,'APT 25-26'!CS:CS),"")</f>
        <v>98769.909103435435</v>
      </c>
      <c r="J18" s="7">
        <f>SUMIFS(NurserySupplement!$Z:$Z,NurserySupplement!$M:$M,J$4,NurserySupplement!$B:$B,B18)</f>
        <v>0</v>
      </c>
      <c r="K18" s="7"/>
      <c r="L18" s="7">
        <f>SUMIFS(HNPlaces!$AC:$AC,HNPlaces!$M:$M,L$4,HNPlaces!$Q:$Q,'June Payment'!$G18)</f>
        <v>0</v>
      </c>
      <c r="M18" s="7">
        <f>SUMIFS(HNPlaces!$AC:$AC,HNPlaces!$M:$M,M$4,HNPlaces!$Q:$Q,'June Payment'!$G18)</f>
        <v>0</v>
      </c>
      <c r="N18" s="7">
        <f>SUMIFS(HNPlaces!$AC:$AC,HNPlaces!$M:$M,N$4,HNPlaces!$Q:$Q,'June Payment'!$G18)</f>
        <v>0</v>
      </c>
      <c r="O18" s="7">
        <f>SUMIFS(HNPlaces!$AC:$AC,HNPlaces!$M:$M,O$4,HNPlaces!$Q:$Q,'June Payment'!$G18)</f>
        <v>0</v>
      </c>
      <c r="P18" s="7">
        <f>SUMIFS(HNPlaces!$AC:$AC,HNPlaces!$M:$M,P$4,HNPlaces!$Q:$Q,'June Payment'!$G18)</f>
        <v>0</v>
      </c>
      <c r="Q18" s="7">
        <f>SUMIFS(HNPlaces!$AC:$AC,HNPlaces!$M:$M,Q$4,HNPlaces!$Q:$Q,'June Payment'!$G18)</f>
        <v>0</v>
      </c>
      <c r="R18" s="7">
        <f>SUMIFS(HNPlaces!$AC:$AC,HNPlaces!$M:$M,R$4,HNPlaces!$Q:$Q,'June Payment'!$G18)</f>
        <v>0</v>
      </c>
      <c r="S18" s="7">
        <f>SUMIFS(HNTopUp!$AC:$AC,HNTopUp!$M:$M,S$4,HNTopUp!$B:$B,$B18)</f>
        <v>0</v>
      </c>
      <c r="T18" s="7">
        <f>SUMIFS(HNTopUp!$AC:$AC,HNTopUp!$M:$M,T$4,HNTopUp!$B:$B,$B18)</f>
        <v>9272.602230769231</v>
      </c>
      <c r="U18" s="7">
        <f>SUMIFS(HNTopUp!$AC:$AC,HNTopUp!$M:$M,U$4,HNTopUp!$B:$B,$B18)</f>
        <v>0</v>
      </c>
      <c r="V18" s="7">
        <f>SUMIFS(HNTopUp!$AC:$AC,HNTopUp!$M:$M,V$4,HNTopUp!$B:$B,$B18)</f>
        <v>0</v>
      </c>
      <c r="W18" s="7">
        <f>SUMIFS(HNTopUp!$AC:$AC,HNTopUp!$M:$M,W$4,HNTopUp!$B:$B,$B18)</f>
        <v>679.52307692307693</v>
      </c>
      <c r="X18" s="7">
        <f>SUMIFS(HNTopUp!$AC:$AC,HNTopUp!$M:$M,X$4,HNTopUp!$B:$B,$B18)</f>
        <v>0</v>
      </c>
      <c r="Y18" s="7">
        <f>SUMIFS(HNTopUp!$AC:$AC,HNTopUp!$M:$M,Y$4,HNTopUp!$B:$B,$B18)</f>
        <v>0</v>
      </c>
      <c r="Z18" s="7">
        <f>SUMIFS(POST16!$AC:$AC,POST16!$M:$M,Z$4,POST16!$Q:$Q,'June Payment'!$G18)</f>
        <v>0</v>
      </c>
      <c r="AA18" s="7">
        <f>SUMIFS(POST16!$AC:$AC,POST16!$M:$M,AA$4,POST16!$Q:$Q,'June Payment'!$G18)</f>
        <v>0</v>
      </c>
      <c r="AB18" s="7">
        <f>SUMIFS(POST16!$AC:$AC,POST16!$M:$M,AB$4,POST16!$Q:$Q,'June Payment'!$G18)</f>
        <v>0</v>
      </c>
      <c r="AC18" s="7">
        <f>SUMIFS(POST16!$AC:$AC,POST16!$M:$M,AC$4,POST16!$Q:$Q,'June Payment'!$G18)</f>
        <v>0</v>
      </c>
      <c r="AD18" s="7">
        <f>SUMIFS(POST16!$AC:$AC,POST16!$M:$M,AD$4,POST16!$Q:$Q,'June Payment'!$G18)</f>
        <v>0</v>
      </c>
      <c r="AE18" s="7">
        <f>SUMIFS(MISC!$AC:$AC,MISC!$M:$M,AE$4,MISC!$Q:$Q,G18)</f>
        <v>0</v>
      </c>
      <c r="AF18" s="7">
        <f>SUMIFS(CSBG!AC:AC,CSBG!Q:Q,'June Payment'!$G18)</f>
        <v>0</v>
      </c>
      <c r="AG18" s="7">
        <f>SUMIFS('UFSM KS2'!AC:AC,'UFSM KS2'!E:E,"M",'UFSM KS2'!Q:Q,'June Payment'!G18)</f>
        <v>10677.556566589681</v>
      </c>
      <c r="AH18" s="5">
        <f t="shared" si="1"/>
        <v>119399.59097771744</v>
      </c>
      <c r="AI18" s="119">
        <f t="shared" si="2"/>
        <v>119398.59097771744</v>
      </c>
      <c r="AJ18" s="364">
        <f t="shared" si="3"/>
        <v>1</v>
      </c>
      <c r="AK18" s="5"/>
      <c r="AL18" s="481">
        <f>IFERROR(_xlfn.XLOOKUP(B18,'Monthly Payroll Deductions'!B:B,'Monthly Payroll Deductions'!AB:AB),"0")</f>
        <v>110528.35587269501</v>
      </c>
      <c r="AM18" s="481">
        <v>141090.29999999987</v>
      </c>
      <c r="AN18" s="508">
        <f t="shared" si="4"/>
        <v>251618.65587269489</v>
      </c>
      <c r="AO18" s="119">
        <f>IFERROR(IF(AH18&gt;AM18,AM18,AH18-1),"")</f>
        <v>119398.59097771744</v>
      </c>
      <c r="AP18" s="49">
        <f>AH18-AO18</f>
        <v>1</v>
      </c>
      <c r="AQ18" s="481"/>
      <c r="AR18" s="463">
        <f>AO18+AQ18</f>
        <v>119398.59097771744</v>
      </c>
      <c r="AS18" s="49">
        <f>AP18-AQ18</f>
        <v>1</v>
      </c>
      <c r="AT18" s="5"/>
      <c r="AW18" s="119"/>
    </row>
    <row r="19" spans="1:50" x14ac:dyDescent="0.25">
      <c r="B19">
        <v>3022025</v>
      </c>
      <c r="C19">
        <v>2025</v>
      </c>
      <c r="D19" t="s">
        <v>244</v>
      </c>
      <c r="E19" t="s">
        <v>748</v>
      </c>
      <c r="G19" t="s">
        <v>245</v>
      </c>
      <c r="H19" t="s">
        <v>246</v>
      </c>
      <c r="I19" s="7">
        <f>IFERROR(_xlfn.XLOOKUP(G19,'APT 25-26'!D:D,'APT 25-26'!CS:CS),"")</f>
        <v>125106.91946869709</v>
      </c>
      <c r="J19" s="7">
        <f>SUMIFS(NurserySupplement!$Z:$Z,NurserySupplement!$M:$M,J$4,NurserySupplement!$B:$B,B19)</f>
        <v>0</v>
      </c>
      <c r="K19" s="7"/>
      <c r="L19" s="7">
        <f>SUMIFS(HNPlaces!$AC:$AC,HNPlaces!$M:$M,L$4,HNPlaces!$Q:$Q,'June Payment'!$G19)</f>
        <v>0</v>
      </c>
      <c r="M19" s="7">
        <f>SUMIFS(HNPlaces!$AC:$AC,HNPlaces!$M:$M,M$4,HNPlaces!$Q:$Q,'June Payment'!$G19)</f>
        <v>0</v>
      </c>
      <c r="N19" s="7">
        <f>SUMIFS(HNPlaces!$AC:$AC,HNPlaces!$M:$M,N$4,HNPlaces!$Q:$Q,'June Payment'!$G19)</f>
        <v>0</v>
      </c>
      <c r="O19" s="7">
        <f>SUMIFS(HNPlaces!$AC:$AC,HNPlaces!$M:$M,O$4,HNPlaces!$Q:$Q,'June Payment'!$G19)</f>
        <v>0</v>
      </c>
      <c r="P19" s="7">
        <f>SUMIFS(HNPlaces!$AC:$AC,HNPlaces!$M:$M,P$4,HNPlaces!$Q:$Q,'June Payment'!$G19)</f>
        <v>0</v>
      </c>
      <c r="Q19" s="7">
        <f>SUMIFS(HNPlaces!$AC:$AC,HNPlaces!$M:$M,Q$4,HNPlaces!$Q:$Q,'June Payment'!$G19)</f>
        <v>0</v>
      </c>
      <c r="R19" s="7">
        <f>SUMIFS(HNPlaces!$AC:$AC,HNPlaces!$M:$M,R$4,HNPlaces!$Q:$Q,'June Payment'!$G19)</f>
        <v>0</v>
      </c>
      <c r="S19" s="7">
        <f>SUMIFS(HNTopUp!$AC:$AC,HNTopUp!$M:$M,S$4,HNTopUp!$B:$B,$B19)</f>
        <v>0</v>
      </c>
      <c r="T19" s="7">
        <f>SUMIFS(HNTopUp!$AC:$AC,HNTopUp!$M:$M,T$4,HNTopUp!$B:$B,$B19)</f>
        <v>8095.0830000000005</v>
      </c>
      <c r="U19" s="7">
        <f>SUMIFS(HNTopUp!$AC:$AC,HNTopUp!$M:$M,U$4,HNTopUp!$B:$B,$B19)</f>
        <v>0</v>
      </c>
      <c r="V19" s="7">
        <f>SUMIFS(HNTopUp!$AC:$AC,HNTopUp!$M:$M,V$4,HNTopUp!$B:$B,$B19)</f>
        <v>0</v>
      </c>
      <c r="W19" s="7">
        <f>SUMIFS(HNTopUp!$AC:$AC,HNTopUp!$M:$M,W$4,HNTopUp!$B:$B,$B19)</f>
        <v>0</v>
      </c>
      <c r="X19" s="7">
        <f>SUMIFS(HNTopUp!$AC:$AC,HNTopUp!$M:$M,X$4,HNTopUp!$B:$B,$B19)</f>
        <v>0</v>
      </c>
      <c r="Y19" s="7">
        <f>SUMIFS(HNTopUp!$AC:$AC,HNTopUp!$M:$M,Y$4,HNTopUp!$B:$B,$B19)</f>
        <v>0</v>
      </c>
      <c r="Z19" s="7">
        <f>SUMIFS(POST16!$AC:$AC,POST16!$M:$M,Z$4,POST16!$Q:$Q,'June Payment'!$G19)</f>
        <v>0</v>
      </c>
      <c r="AA19" s="7">
        <f>SUMIFS(POST16!$AC:$AC,POST16!$M:$M,AA$4,POST16!$Q:$Q,'June Payment'!$G19)</f>
        <v>0</v>
      </c>
      <c r="AB19" s="7">
        <f>SUMIFS(POST16!$AC:$AC,POST16!$M:$M,AB$4,POST16!$Q:$Q,'June Payment'!$G19)</f>
        <v>0</v>
      </c>
      <c r="AC19" s="7">
        <f>SUMIFS(POST16!$AC:$AC,POST16!$M:$M,AC$4,POST16!$Q:$Q,'June Payment'!$G19)</f>
        <v>0</v>
      </c>
      <c r="AD19" s="7">
        <f>SUMIFS(POST16!$AC:$AC,POST16!$M:$M,AD$4,POST16!$Q:$Q,'June Payment'!$G19)</f>
        <v>0</v>
      </c>
      <c r="AE19" s="7">
        <f>SUMIFS(MISC!$AC:$AC,MISC!$M:$M,AE$4,MISC!$Q:$Q,G19)</f>
        <v>0</v>
      </c>
      <c r="AF19" s="7">
        <f>SUMIFS(CSBG!AC:AC,CSBG!Q:Q,'June Payment'!$G19)</f>
        <v>0</v>
      </c>
      <c r="AG19" s="7">
        <f>SUMIFS('UFSM KS2'!AC:AC,'UFSM KS2'!E:E,"M",'UFSM KS2'!Q:Q,'June Payment'!G19)</f>
        <v>27479.005869899916</v>
      </c>
      <c r="AH19" s="5">
        <f t="shared" si="1"/>
        <v>160681.00833859699</v>
      </c>
      <c r="AI19" s="119">
        <f t="shared" si="2"/>
        <v>145255.37999999995</v>
      </c>
      <c r="AJ19" s="364">
        <f t="shared" si="3"/>
        <v>15425.628338597046</v>
      </c>
      <c r="AK19" s="5"/>
      <c r="AL19" s="481">
        <f>IFERROR(_xlfn.XLOOKUP(B19,'Monthly Payroll Deductions'!B:B,'Monthly Payroll Deductions'!AB:AB),"0")</f>
        <v>0</v>
      </c>
      <c r="AM19" s="481">
        <v>145255.37999999995</v>
      </c>
      <c r="AN19" s="508">
        <f t="shared" si="4"/>
        <v>145255.37999999995</v>
      </c>
      <c r="AO19" s="119">
        <f>IFERROR(IF(AH19&gt;AM19,AM19,AH19-1),"")</f>
        <v>145255.37999999995</v>
      </c>
      <c r="AP19" s="49">
        <f>AH19-AO19</f>
        <v>15425.628338597046</v>
      </c>
      <c r="AQ19" s="481"/>
      <c r="AR19" s="463">
        <f>AO19+AQ19</f>
        <v>145255.37999999995</v>
      </c>
      <c r="AS19" s="49">
        <f>AP19-AQ19</f>
        <v>15425.628338597046</v>
      </c>
      <c r="AT19" s="5"/>
      <c r="AW19" s="119"/>
    </row>
    <row r="20" spans="1:50" x14ac:dyDescent="0.25">
      <c r="B20">
        <v>3022026</v>
      </c>
      <c r="C20">
        <v>2026</v>
      </c>
      <c r="D20" t="s">
        <v>115</v>
      </c>
      <c r="E20" t="s">
        <v>748</v>
      </c>
      <c r="G20" t="s">
        <v>116</v>
      </c>
      <c r="H20" t="s">
        <v>117</v>
      </c>
      <c r="I20" s="7">
        <f>IFERROR(_xlfn.XLOOKUP(G20,'APT 25-26'!D:D,'APT 25-26'!CS:CS),"")</f>
        <v>172643.97859668548</v>
      </c>
      <c r="J20" s="7">
        <f>SUMIFS(NurserySupplement!$Z:$Z,NurserySupplement!$M:$M,J$4,NurserySupplement!$B:$B,B20)</f>
        <v>0</v>
      </c>
      <c r="K20" s="7"/>
      <c r="L20" s="7">
        <f>SUMIFS(HNPlaces!$AC:$AC,HNPlaces!$M:$M,L$4,HNPlaces!$Q:$Q,'June Payment'!$G20)</f>
        <v>0</v>
      </c>
      <c r="M20" s="7">
        <f>SUMIFS(HNPlaces!$AC:$AC,HNPlaces!$M:$M,M$4,HNPlaces!$Q:$Q,'June Payment'!$G20)</f>
        <v>0</v>
      </c>
      <c r="N20" s="7">
        <f>SUMIFS(HNPlaces!$AC:$AC,HNPlaces!$M:$M,N$4,HNPlaces!$Q:$Q,'June Payment'!$G20)</f>
        <v>0</v>
      </c>
      <c r="O20" s="7">
        <f>SUMIFS(HNPlaces!$AC:$AC,HNPlaces!$M:$M,O$4,HNPlaces!$Q:$Q,'June Payment'!$G20)</f>
        <v>0</v>
      </c>
      <c r="P20" s="7">
        <f>SUMIFS(HNPlaces!$AC:$AC,HNPlaces!$M:$M,P$4,HNPlaces!$Q:$Q,'June Payment'!$G20)</f>
        <v>0</v>
      </c>
      <c r="Q20" s="7">
        <f>SUMIFS(HNPlaces!$AC:$AC,HNPlaces!$M:$M,Q$4,HNPlaces!$Q:$Q,'June Payment'!$G20)</f>
        <v>0</v>
      </c>
      <c r="R20" s="7">
        <f>SUMIFS(HNPlaces!$AC:$AC,HNPlaces!$M:$M,R$4,HNPlaces!$Q:$Q,'June Payment'!$G20)</f>
        <v>0</v>
      </c>
      <c r="S20" s="7">
        <f>SUMIFS(HNTopUp!$AC:$AC,HNTopUp!$M:$M,S$4,HNTopUp!$B:$B,$B20)</f>
        <v>0</v>
      </c>
      <c r="T20" s="7">
        <f>SUMIFS(HNTopUp!$AC:$AC,HNTopUp!$M:$M,T$4,HNTopUp!$B:$B,$B20)</f>
        <v>9772.9623076923071</v>
      </c>
      <c r="U20" s="7">
        <f>SUMIFS(HNTopUp!$AC:$AC,HNTopUp!$M:$M,U$4,HNTopUp!$B:$B,$B20)</f>
        <v>0</v>
      </c>
      <c r="V20" s="7">
        <f>SUMIFS(HNTopUp!$AC:$AC,HNTopUp!$M:$M,V$4,HNTopUp!$B:$B,$B20)</f>
        <v>0</v>
      </c>
      <c r="W20" s="7">
        <f>SUMIFS(HNTopUp!$AC:$AC,HNTopUp!$M:$M,W$4,HNTopUp!$B:$B,$B20)</f>
        <v>298.8</v>
      </c>
      <c r="X20" s="7">
        <f>SUMIFS(HNTopUp!$AC:$AC,HNTopUp!$M:$M,X$4,HNTopUp!$B:$B,$B20)</f>
        <v>0</v>
      </c>
      <c r="Y20" s="7">
        <f>SUMIFS(HNTopUp!$AC:$AC,HNTopUp!$M:$M,Y$4,HNTopUp!$B:$B,$B20)</f>
        <v>0</v>
      </c>
      <c r="Z20" s="7">
        <f>SUMIFS(POST16!$AC:$AC,POST16!$M:$M,Z$4,POST16!$Q:$Q,'June Payment'!$G20)</f>
        <v>0</v>
      </c>
      <c r="AA20" s="7">
        <f>SUMIFS(POST16!$AC:$AC,POST16!$M:$M,AA$4,POST16!$Q:$Q,'June Payment'!$G20)</f>
        <v>0</v>
      </c>
      <c r="AB20" s="7">
        <f>SUMIFS(POST16!$AC:$AC,POST16!$M:$M,AB$4,POST16!$Q:$Q,'June Payment'!$G20)</f>
        <v>0</v>
      </c>
      <c r="AC20" s="7">
        <f>SUMIFS(POST16!$AC:$AC,POST16!$M:$M,AC$4,POST16!$Q:$Q,'June Payment'!$G20)</f>
        <v>0</v>
      </c>
      <c r="AD20" s="7">
        <f>SUMIFS(POST16!$AC:$AC,POST16!$M:$M,AD$4,POST16!$Q:$Q,'June Payment'!$G20)</f>
        <v>0</v>
      </c>
      <c r="AE20" s="7">
        <f>SUMIFS(MISC!$AC:$AC,MISC!$M:$M,AE$4,MISC!$Q:$Q,G20)</f>
        <v>0</v>
      </c>
      <c r="AF20" s="7">
        <f>SUMIFS(CSBG!AC:AC,CSBG!Q:Q,'June Payment'!$G20)</f>
        <v>0</v>
      </c>
      <c r="AG20" s="7">
        <f>SUMIFS('UFSM KS2'!AC:AC,'UFSM KS2'!E:E,"M",'UFSM KS2'!Q:Q,'June Payment'!G20)</f>
        <v>32974.807043879904</v>
      </c>
      <c r="AH20" s="5">
        <f t="shared" si="1"/>
        <v>215690.54794825768</v>
      </c>
      <c r="AI20" s="119">
        <f t="shared" si="2"/>
        <v>0</v>
      </c>
      <c r="AJ20" s="364">
        <f t="shared" si="3"/>
        <v>215690.54794825768</v>
      </c>
      <c r="AK20" s="5"/>
      <c r="AL20" s="481"/>
      <c r="AM20" s="481"/>
      <c r="AN20" s="508"/>
      <c r="AO20" s="119"/>
      <c r="AP20" s="49"/>
      <c r="AQ20" s="481"/>
      <c r="AR20" s="463"/>
      <c r="AS20" s="5"/>
      <c r="AT20" s="5"/>
      <c r="AW20" s="119"/>
    </row>
    <row r="21" spans="1:50" x14ac:dyDescent="0.25">
      <c r="B21">
        <v>3022027</v>
      </c>
      <c r="C21">
        <v>2027</v>
      </c>
      <c r="D21" t="s">
        <v>201</v>
      </c>
      <c r="E21" t="s">
        <v>748</v>
      </c>
      <c r="G21" t="s">
        <v>202</v>
      </c>
      <c r="H21" t="s">
        <v>96</v>
      </c>
      <c r="I21" s="7">
        <f>IFERROR(_xlfn.XLOOKUP(G21,'APT 25-26'!D:D,'APT 25-26'!CS:CS),"")</f>
        <v>155746.10450945777</v>
      </c>
      <c r="J21" s="7">
        <f>SUMIFS(NurserySupplement!$Z:$Z,NurserySupplement!$M:$M,J$4,NurserySupplement!$B:$B,B21)</f>
        <v>0</v>
      </c>
      <c r="K21" s="7"/>
      <c r="L21" s="7">
        <f>SUMIFS(HNPlaces!$AC:$AC,HNPlaces!$M:$M,L$4,HNPlaces!$Q:$Q,'June Payment'!$G21)</f>
        <v>0</v>
      </c>
      <c r="M21" s="7">
        <f>SUMIFS(HNPlaces!$AC:$AC,HNPlaces!$M:$M,M$4,HNPlaces!$Q:$Q,'June Payment'!$G21)</f>
        <v>0</v>
      </c>
      <c r="N21" s="7">
        <f>SUMIFS(HNPlaces!$AC:$AC,HNPlaces!$M:$M,N$4,HNPlaces!$Q:$Q,'June Payment'!$G21)</f>
        <v>0</v>
      </c>
      <c r="O21" s="7">
        <f>SUMIFS(HNPlaces!$AC:$AC,HNPlaces!$M:$M,O$4,HNPlaces!$Q:$Q,'June Payment'!$G21)</f>
        <v>0</v>
      </c>
      <c r="P21" s="7">
        <f>SUMIFS(HNPlaces!$AC:$AC,HNPlaces!$M:$M,P$4,HNPlaces!$Q:$Q,'June Payment'!$G21)</f>
        <v>0</v>
      </c>
      <c r="Q21" s="7">
        <f>SUMIFS(HNPlaces!$AC:$AC,HNPlaces!$M:$M,Q$4,HNPlaces!$Q:$Q,'June Payment'!$G21)</f>
        <v>0</v>
      </c>
      <c r="R21" s="7">
        <f>SUMIFS(HNPlaces!$AC:$AC,HNPlaces!$M:$M,R$4,HNPlaces!$Q:$Q,'June Payment'!$G21)</f>
        <v>0</v>
      </c>
      <c r="S21" s="7">
        <f>SUMIFS(HNTopUp!$AC:$AC,HNTopUp!$M:$M,S$4,HNTopUp!$B:$B,$B21)</f>
        <v>0</v>
      </c>
      <c r="T21" s="7">
        <f>SUMIFS(HNTopUp!$AC:$AC,HNTopUp!$M:$M,T$4,HNTopUp!$B:$B,$B21)</f>
        <v>13833.334615384616</v>
      </c>
      <c r="U21" s="7">
        <f>SUMIFS(HNTopUp!$AC:$AC,HNTopUp!$M:$M,U$4,HNTopUp!$B:$B,$B21)</f>
        <v>0</v>
      </c>
      <c r="V21" s="7">
        <f>SUMIFS(HNTopUp!$AC:$AC,HNTopUp!$M:$M,V$4,HNTopUp!$B:$B,$B21)</f>
        <v>0</v>
      </c>
      <c r="W21" s="7">
        <f>SUMIFS(HNTopUp!$AC:$AC,HNTopUp!$M:$M,W$4,HNTopUp!$B:$B,$B21)</f>
        <v>0</v>
      </c>
      <c r="X21" s="7">
        <f>SUMIFS(HNTopUp!$AC:$AC,HNTopUp!$M:$M,X$4,HNTopUp!$B:$B,$B21)</f>
        <v>0</v>
      </c>
      <c r="Y21" s="7">
        <f>SUMIFS(HNTopUp!$AC:$AC,HNTopUp!$M:$M,Y$4,HNTopUp!$B:$B,$B21)</f>
        <v>0</v>
      </c>
      <c r="Z21" s="7">
        <f>SUMIFS(POST16!$AC:$AC,POST16!$M:$M,Z$4,POST16!$Q:$Q,'June Payment'!$G21)</f>
        <v>0</v>
      </c>
      <c r="AA21" s="7">
        <f>SUMIFS(POST16!$AC:$AC,POST16!$M:$M,AA$4,POST16!$Q:$Q,'June Payment'!$G21)</f>
        <v>0</v>
      </c>
      <c r="AB21" s="7">
        <f>SUMIFS(POST16!$AC:$AC,POST16!$M:$M,AB$4,POST16!$Q:$Q,'June Payment'!$G21)</f>
        <v>0</v>
      </c>
      <c r="AC21" s="7">
        <f>SUMIFS(POST16!$AC:$AC,POST16!$M:$M,AC$4,POST16!$Q:$Q,'June Payment'!$G21)</f>
        <v>0</v>
      </c>
      <c r="AD21" s="7">
        <f>SUMIFS(POST16!$AC:$AC,POST16!$M:$M,AD$4,POST16!$Q:$Q,'June Payment'!$G21)</f>
        <v>0</v>
      </c>
      <c r="AE21" s="7">
        <f>SUMIFS(MISC!$AC:$AC,MISC!$M:$M,AE$4,MISC!$Q:$Q,G21)</f>
        <v>0</v>
      </c>
      <c r="AF21" s="7">
        <f>SUMIFS(CSBG!AC:AC,CSBG!Q:Q,'June Payment'!$G21)</f>
        <v>0</v>
      </c>
      <c r="AG21" s="7">
        <f>SUMIFS('UFSM KS2'!AC:AC,'UFSM KS2'!E:E,"M",'UFSM KS2'!Q:Q,'June Payment'!G21)</f>
        <v>40040.83712471131</v>
      </c>
      <c r="AH21" s="5">
        <f t="shared" si="1"/>
        <v>209620.27624955369</v>
      </c>
      <c r="AI21" s="119">
        <f t="shared" si="2"/>
        <v>129254.21000000012</v>
      </c>
      <c r="AJ21" s="364">
        <f t="shared" si="3"/>
        <v>80366.066249553565</v>
      </c>
      <c r="AK21" s="119"/>
      <c r="AL21" s="481">
        <f>IFERROR(_xlfn.XLOOKUP(B21,'Monthly Payroll Deductions'!B:B,'Monthly Payroll Deductions'!AB:AB),"0")</f>
        <v>0</v>
      </c>
      <c r="AM21" s="481">
        <v>129254.21000000012</v>
      </c>
      <c r="AN21" s="508">
        <f t="shared" si="4"/>
        <v>129254.21000000012</v>
      </c>
      <c r="AO21" s="119">
        <f t="shared" ref="AO21:AO27" si="7">IFERROR(IF(AH21&gt;AM21,AM21,AH21-1),"")</f>
        <v>129254.21000000012</v>
      </c>
      <c r="AP21" s="49">
        <f t="shared" ref="AP21:AP27" si="8">AH21-AO21</f>
        <v>80366.066249553565</v>
      </c>
      <c r="AQ21" s="481"/>
      <c r="AR21" s="463">
        <f t="shared" ref="AR21:AR27" si="9">AO21+AQ21</f>
        <v>129254.21000000012</v>
      </c>
      <c r="AS21" s="49">
        <f t="shared" ref="AS21:AS27" si="10">AP21-AQ21</f>
        <v>80366.066249553565</v>
      </c>
      <c r="AT21" s="5"/>
      <c r="AX21" s="481"/>
    </row>
    <row r="22" spans="1:50" x14ac:dyDescent="0.25">
      <c r="B22">
        <v>3022028</v>
      </c>
      <c r="C22">
        <v>2028</v>
      </c>
      <c r="D22" t="s">
        <v>94</v>
      </c>
      <c r="E22" t="s">
        <v>748</v>
      </c>
      <c r="G22" t="s">
        <v>95</v>
      </c>
      <c r="H22" t="s">
        <v>96</v>
      </c>
      <c r="I22" s="7">
        <f>IFERROR(_xlfn.XLOOKUP(G22,'APT 25-26'!D:D,'APT 25-26'!CS:CS),"")</f>
        <v>95262.166697576409</v>
      </c>
      <c r="J22" s="7">
        <f>SUMIFS(NurserySupplement!$Z:$Z,NurserySupplement!$M:$M,J$4,NurserySupplement!$B:$B,B22)</f>
        <v>0</v>
      </c>
      <c r="K22" s="7"/>
      <c r="L22" s="7">
        <f>SUMIFS(HNPlaces!$AC:$AC,HNPlaces!$M:$M,L$4,HNPlaces!$Q:$Q,'June Payment'!$G22)</f>
        <v>0</v>
      </c>
      <c r="M22" s="7">
        <f>SUMIFS(HNPlaces!$AC:$AC,HNPlaces!$M:$M,M$4,HNPlaces!$Q:$Q,'June Payment'!$G22)</f>
        <v>0</v>
      </c>
      <c r="N22" s="7">
        <f>SUMIFS(HNPlaces!$AC:$AC,HNPlaces!$M:$M,N$4,HNPlaces!$Q:$Q,'June Payment'!$G22)</f>
        <v>0</v>
      </c>
      <c r="O22" s="7">
        <f>SUMIFS(HNPlaces!$AC:$AC,HNPlaces!$M:$M,O$4,HNPlaces!$Q:$Q,'June Payment'!$G22)</f>
        <v>0</v>
      </c>
      <c r="P22" s="7">
        <f>SUMIFS(HNPlaces!$AC:$AC,HNPlaces!$M:$M,P$4,HNPlaces!$Q:$Q,'June Payment'!$G22)</f>
        <v>0</v>
      </c>
      <c r="Q22" s="7">
        <f>SUMIFS(HNPlaces!$AC:$AC,HNPlaces!$M:$M,Q$4,HNPlaces!$Q:$Q,'June Payment'!$G22)</f>
        <v>0</v>
      </c>
      <c r="R22" s="7">
        <f>SUMIFS(HNPlaces!$AC:$AC,HNPlaces!$M:$M,R$4,HNPlaces!$Q:$Q,'June Payment'!$G22)</f>
        <v>0</v>
      </c>
      <c r="S22" s="7">
        <f>SUMIFS(HNTopUp!$AC:$AC,HNTopUp!$M:$M,S$4,HNTopUp!$B:$B,$B22)</f>
        <v>0</v>
      </c>
      <c r="T22" s="7">
        <f>SUMIFS(HNTopUp!$AC:$AC,HNTopUp!$M:$M,T$4,HNTopUp!$B:$B,$B22)</f>
        <v>12013.03107692308</v>
      </c>
      <c r="U22" s="7">
        <f>SUMIFS(HNTopUp!$AC:$AC,HNTopUp!$M:$M,U$4,HNTopUp!$B:$B,$B22)</f>
        <v>0</v>
      </c>
      <c r="V22" s="7">
        <f>SUMIFS(HNTopUp!$AC:$AC,HNTopUp!$M:$M,V$4,HNTopUp!$B:$B,$B22)</f>
        <v>0</v>
      </c>
      <c r="W22" s="7">
        <f>SUMIFS(HNTopUp!$AC:$AC,HNTopUp!$M:$M,W$4,HNTopUp!$B:$B,$B22)</f>
        <v>0</v>
      </c>
      <c r="X22" s="7">
        <f>SUMIFS(HNTopUp!$AC:$AC,HNTopUp!$M:$M,X$4,HNTopUp!$B:$B,$B22)</f>
        <v>0</v>
      </c>
      <c r="Y22" s="7">
        <f>SUMIFS(HNTopUp!$AC:$AC,HNTopUp!$M:$M,Y$4,HNTopUp!$B:$B,$B22)</f>
        <v>0</v>
      </c>
      <c r="Z22" s="7">
        <f>SUMIFS(POST16!$AC:$AC,POST16!$M:$M,Z$4,POST16!$Q:$Q,'June Payment'!$G22)</f>
        <v>0</v>
      </c>
      <c r="AA22" s="7">
        <f>SUMIFS(POST16!$AC:$AC,POST16!$M:$M,AA$4,POST16!$Q:$Q,'June Payment'!$G22)</f>
        <v>0</v>
      </c>
      <c r="AB22" s="7">
        <f>SUMIFS(POST16!$AC:$AC,POST16!$M:$M,AB$4,POST16!$Q:$Q,'June Payment'!$G22)</f>
        <v>0</v>
      </c>
      <c r="AC22" s="7">
        <f>SUMIFS(POST16!$AC:$AC,POST16!$M:$M,AC$4,POST16!$Q:$Q,'June Payment'!$G22)</f>
        <v>0</v>
      </c>
      <c r="AD22" s="7">
        <f>SUMIFS(POST16!$AC:$AC,POST16!$M:$M,AD$4,POST16!$Q:$Q,'June Payment'!$G22)</f>
        <v>0</v>
      </c>
      <c r="AE22" s="7">
        <f>SUMIFS(MISC!$AC:$AC,MISC!$M:$M,AE$4,MISC!$Q:$Q,G22)</f>
        <v>0</v>
      </c>
      <c r="AF22" s="7">
        <f>SUMIFS(CSBG!AC:AC,CSBG!Q:Q,'June Payment'!$G22)</f>
        <v>0</v>
      </c>
      <c r="AG22" s="7">
        <f>SUMIFS('UFSM KS2'!AC:AC,'UFSM KS2'!E:E,"M",'UFSM KS2'!Q:Q,'June Payment'!G22)</f>
        <v>0</v>
      </c>
      <c r="AH22" s="5">
        <f t="shared" si="1"/>
        <v>107275.19777449949</v>
      </c>
      <c r="AI22" s="119">
        <f t="shared" si="2"/>
        <v>105335.73000000007</v>
      </c>
      <c r="AJ22" s="364">
        <f t="shared" si="3"/>
        <v>1939.467774499426</v>
      </c>
      <c r="AK22" s="119"/>
      <c r="AL22" s="481">
        <f>IFERROR(_xlfn.XLOOKUP(B22,'Monthly Payroll Deductions'!B:B,'Monthly Payroll Deductions'!AB:AB),"0")</f>
        <v>0</v>
      </c>
      <c r="AM22" s="481">
        <v>105335.73000000007</v>
      </c>
      <c r="AN22" s="508">
        <f t="shared" si="4"/>
        <v>105335.73000000007</v>
      </c>
      <c r="AO22" s="119">
        <f t="shared" si="7"/>
        <v>105335.73000000007</v>
      </c>
      <c r="AP22" s="49">
        <f t="shared" si="8"/>
        <v>1939.467774499426</v>
      </c>
      <c r="AQ22" s="481"/>
      <c r="AR22" s="463">
        <f t="shared" si="9"/>
        <v>105335.73000000007</v>
      </c>
      <c r="AS22" s="49">
        <f t="shared" si="10"/>
        <v>1939.467774499426</v>
      </c>
      <c r="AT22" s="5"/>
      <c r="AW22" s="119"/>
    </row>
    <row r="23" spans="1:50" x14ac:dyDescent="0.25">
      <c r="B23">
        <v>3022029</v>
      </c>
      <c r="C23">
        <v>2029</v>
      </c>
      <c r="D23" t="s">
        <v>100</v>
      </c>
      <c r="E23" t="s">
        <v>748</v>
      </c>
      <c r="G23" t="s">
        <v>101</v>
      </c>
      <c r="H23" t="s">
        <v>102</v>
      </c>
      <c r="I23" s="7">
        <f>IFERROR(_xlfn.XLOOKUP(G23,'APT 25-26'!D:D,'APT 25-26'!CS:CS),"")</f>
        <v>200606.73543245334</v>
      </c>
      <c r="J23" s="7">
        <f>SUMIFS(NurserySupplement!$Z:$Z,NurserySupplement!$M:$M,J$4,NurserySupplement!$B:$B,B23)</f>
        <v>0</v>
      </c>
      <c r="K23" s="7"/>
      <c r="L23" s="7">
        <f>SUMIFS(HNPlaces!$AC:$AC,HNPlaces!$M:$M,L$4,HNPlaces!$Q:$Q,'June Payment'!$G23)</f>
        <v>0</v>
      </c>
      <c r="M23" s="7">
        <f>SUMIFS(HNPlaces!$AC:$AC,HNPlaces!$M:$M,M$4,HNPlaces!$Q:$Q,'June Payment'!$G23)</f>
        <v>0</v>
      </c>
      <c r="N23" s="7">
        <f>SUMIFS(HNPlaces!$AC:$AC,HNPlaces!$M:$M,N$4,HNPlaces!$Q:$Q,'June Payment'!$G23)</f>
        <v>0</v>
      </c>
      <c r="O23" s="7">
        <f>SUMIFS(HNPlaces!$AC:$AC,HNPlaces!$M:$M,O$4,HNPlaces!$Q:$Q,'June Payment'!$G23)</f>
        <v>0</v>
      </c>
      <c r="P23" s="7">
        <f>SUMIFS(HNPlaces!$AC:$AC,HNPlaces!$M:$M,P$4,HNPlaces!$Q:$Q,'June Payment'!$G23)</f>
        <v>0</v>
      </c>
      <c r="Q23" s="7">
        <f>SUMIFS(HNPlaces!$AC:$AC,HNPlaces!$M:$M,Q$4,HNPlaces!$Q:$Q,'June Payment'!$G23)</f>
        <v>0</v>
      </c>
      <c r="R23" s="7">
        <f>SUMIFS(HNPlaces!$AC:$AC,HNPlaces!$M:$M,R$4,HNPlaces!$Q:$Q,'June Payment'!$G23)</f>
        <v>0</v>
      </c>
      <c r="S23" s="7">
        <f>SUMIFS(HNTopUp!$AC:$AC,HNTopUp!$M:$M,S$4,HNTopUp!$B:$B,$B23)</f>
        <v>0</v>
      </c>
      <c r="T23" s="7">
        <f>SUMIFS(HNTopUp!$AC:$AC,HNTopUp!$M:$M,T$4,HNTopUp!$B:$B,$B23)</f>
        <v>17037.603820512821</v>
      </c>
      <c r="U23" s="7">
        <f>SUMIFS(HNTopUp!$AC:$AC,HNTopUp!$M:$M,U$4,HNTopUp!$B:$B,$B23)</f>
        <v>0</v>
      </c>
      <c r="V23" s="7">
        <f>SUMIFS(HNTopUp!$AC:$AC,HNTopUp!$M:$M,V$4,HNTopUp!$B:$B,$B23)</f>
        <v>0</v>
      </c>
      <c r="W23" s="7">
        <f>SUMIFS(HNTopUp!$AC:$AC,HNTopUp!$M:$M,W$4,HNTopUp!$B:$B,$B23)</f>
        <v>0</v>
      </c>
      <c r="X23" s="7">
        <f>SUMIFS(HNTopUp!$AC:$AC,HNTopUp!$M:$M,X$4,HNTopUp!$B:$B,$B23)</f>
        <v>0</v>
      </c>
      <c r="Y23" s="7">
        <f>SUMIFS(HNTopUp!$AC:$AC,HNTopUp!$M:$M,Y$4,HNTopUp!$B:$B,$B23)</f>
        <v>0</v>
      </c>
      <c r="Z23" s="7">
        <f>SUMIFS(POST16!$AC:$AC,POST16!$M:$M,Z$4,POST16!$Q:$Q,'June Payment'!$G23)</f>
        <v>0</v>
      </c>
      <c r="AA23" s="7">
        <f>SUMIFS(POST16!$AC:$AC,POST16!$M:$M,AA$4,POST16!$Q:$Q,'June Payment'!$G23)</f>
        <v>0</v>
      </c>
      <c r="AB23" s="7">
        <f>SUMIFS(POST16!$AC:$AC,POST16!$M:$M,AB$4,POST16!$Q:$Q,'June Payment'!$G23)</f>
        <v>0</v>
      </c>
      <c r="AC23" s="7">
        <f>SUMIFS(POST16!$AC:$AC,POST16!$M:$M,AC$4,POST16!$Q:$Q,'June Payment'!$G23)</f>
        <v>0</v>
      </c>
      <c r="AD23" s="7">
        <f>SUMIFS(POST16!$AC:$AC,POST16!$M:$M,AD$4,POST16!$Q:$Q,'June Payment'!$G23)</f>
        <v>0</v>
      </c>
      <c r="AE23" s="7">
        <f>SUMIFS(MISC!$AC:$AC,MISC!$M:$M,AE$4,MISC!$Q:$Q,G23)</f>
        <v>0</v>
      </c>
      <c r="AF23" s="7">
        <f>SUMIFS(CSBG!AC:AC,CSBG!Q:Q,'June Payment'!$G23)</f>
        <v>0</v>
      </c>
      <c r="AG23" s="7">
        <f>SUMIFS('UFSM KS2'!AC:AC,'UFSM KS2'!E:E,"M",'UFSM KS2'!Q:Q,'June Payment'!G23)</f>
        <v>20098.930007698229</v>
      </c>
      <c r="AH23" s="5">
        <f t="shared" si="1"/>
        <v>237743.26926066438</v>
      </c>
      <c r="AI23" s="119">
        <f t="shared" si="2"/>
        <v>233427.33000000016</v>
      </c>
      <c r="AJ23" s="364">
        <f t="shared" si="3"/>
        <v>4315.9392606642214</v>
      </c>
      <c r="AK23" s="119"/>
      <c r="AL23" s="481">
        <f>IFERROR(_xlfn.XLOOKUP(B23,'Monthly Payroll Deductions'!B:B,'Monthly Payroll Deductions'!AB:AB),"0")</f>
        <v>0</v>
      </c>
      <c r="AM23" s="481">
        <v>233427.33000000016</v>
      </c>
      <c r="AN23" s="508">
        <f t="shared" si="4"/>
        <v>233427.33000000016</v>
      </c>
      <c r="AO23" s="119">
        <f t="shared" si="7"/>
        <v>233427.33000000016</v>
      </c>
      <c r="AP23" s="49">
        <f t="shared" si="8"/>
        <v>4315.9392606642214</v>
      </c>
      <c r="AQ23" s="481">
        <f>IF(AP23&gt;AL23,AL23,AP23-1)</f>
        <v>0</v>
      </c>
      <c r="AR23" s="463">
        <f t="shared" si="9"/>
        <v>233427.33000000016</v>
      </c>
      <c r="AS23" s="49">
        <f t="shared" si="10"/>
        <v>4315.9392606642214</v>
      </c>
      <c r="AT23" s="5"/>
      <c r="AW23" s="119"/>
      <c r="AX23" s="481"/>
    </row>
    <row r="24" spans="1:50" x14ac:dyDescent="0.25">
      <c r="B24">
        <v>3022031</v>
      </c>
      <c r="C24">
        <v>2031</v>
      </c>
      <c r="D24" t="s">
        <v>151</v>
      </c>
      <c r="E24" t="s">
        <v>748</v>
      </c>
      <c r="G24" t="s">
        <v>152</v>
      </c>
      <c r="H24" t="s">
        <v>153</v>
      </c>
      <c r="I24" s="7">
        <f>IFERROR(_xlfn.XLOOKUP(G24,'APT 25-26'!D:D,'APT 25-26'!CS:CS),"")</f>
        <v>97746.568376381081</v>
      </c>
      <c r="J24" s="7">
        <f>SUMIFS(NurserySupplement!$Z:$Z,NurserySupplement!$M:$M,J$4,NurserySupplement!$B:$B,B24)</f>
        <v>0</v>
      </c>
      <c r="K24" s="7"/>
      <c r="L24" s="7">
        <f>SUMIFS(HNPlaces!$AC:$AC,HNPlaces!$M:$M,L$4,HNPlaces!$Q:$Q,'June Payment'!$G24)</f>
        <v>0</v>
      </c>
      <c r="M24" s="7">
        <f>SUMIFS(HNPlaces!$AC:$AC,HNPlaces!$M:$M,M$4,HNPlaces!$Q:$Q,'June Payment'!$G24)</f>
        <v>0</v>
      </c>
      <c r="N24" s="7">
        <f>SUMIFS(HNPlaces!$AC:$AC,HNPlaces!$M:$M,N$4,HNPlaces!$Q:$Q,'June Payment'!$G24)</f>
        <v>0</v>
      </c>
      <c r="O24" s="7">
        <f>SUMIFS(HNPlaces!$AC:$AC,HNPlaces!$M:$M,O$4,HNPlaces!$Q:$Q,'June Payment'!$G24)</f>
        <v>0</v>
      </c>
      <c r="P24" s="7">
        <f>SUMIFS(HNPlaces!$AC:$AC,HNPlaces!$M:$M,P$4,HNPlaces!$Q:$Q,'June Payment'!$G24)</f>
        <v>0</v>
      </c>
      <c r="Q24" s="7">
        <f>SUMIFS(HNPlaces!$AC:$AC,HNPlaces!$M:$M,Q$4,HNPlaces!$Q:$Q,'June Payment'!$G24)</f>
        <v>0</v>
      </c>
      <c r="R24" s="7">
        <f>SUMIFS(HNPlaces!$AC:$AC,HNPlaces!$M:$M,R$4,HNPlaces!$Q:$Q,'June Payment'!$G24)</f>
        <v>0</v>
      </c>
      <c r="S24" s="7">
        <f>SUMIFS(HNTopUp!$AC:$AC,HNTopUp!$M:$M,S$4,HNTopUp!$B:$B,$B24)</f>
        <v>0</v>
      </c>
      <c r="T24" s="7">
        <f>SUMIFS(HNTopUp!$AC:$AC,HNTopUp!$M:$M,T$4,HNTopUp!$B:$B,$B24)</f>
        <v>9826.9586153846158</v>
      </c>
      <c r="U24" s="7">
        <f>SUMIFS(HNTopUp!$AC:$AC,HNTopUp!$M:$M,U$4,HNTopUp!$B:$B,$B24)</f>
        <v>0</v>
      </c>
      <c r="V24" s="7">
        <f>SUMIFS(HNTopUp!$AC:$AC,HNTopUp!$M:$M,V$4,HNTopUp!$B:$B,$B24)</f>
        <v>0</v>
      </c>
      <c r="W24" s="7">
        <f>SUMIFS(HNTopUp!$AC:$AC,HNTopUp!$M:$M,W$4,HNTopUp!$B:$B,$B24)</f>
        <v>83.7</v>
      </c>
      <c r="X24" s="7">
        <f>SUMIFS(HNTopUp!$AC:$AC,HNTopUp!$M:$M,X$4,HNTopUp!$B:$B,$B24)</f>
        <v>0</v>
      </c>
      <c r="Y24" s="7">
        <f>SUMIFS(HNTopUp!$AC:$AC,HNTopUp!$M:$M,Y$4,HNTopUp!$B:$B,$B24)</f>
        <v>0</v>
      </c>
      <c r="Z24" s="7">
        <f>SUMIFS(POST16!$AC:$AC,POST16!$M:$M,Z$4,POST16!$Q:$Q,'June Payment'!$G24)</f>
        <v>0</v>
      </c>
      <c r="AA24" s="7">
        <f>SUMIFS(POST16!$AC:$AC,POST16!$M:$M,AA$4,POST16!$Q:$Q,'June Payment'!$G24)</f>
        <v>0</v>
      </c>
      <c r="AB24" s="7">
        <f>SUMIFS(POST16!$AC:$AC,POST16!$M:$M,AB$4,POST16!$Q:$Q,'June Payment'!$G24)</f>
        <v>0</v>
      </c>
      <c r="AC24" s="7">
        <f>SUMIFS(POST16!$AC:$AC,POST16!$M:$M,AC$4,POST16!$Q:$Q,'June Payment'!$G24)</f>
        <v>0</v>
      </c>
      <c r="AD24" s="7">
        <f>SUMIFS(POST16!$AC:$AC,POST16!$M:$M,AD$4,POST16!$Q:$Q,'June Payment'!$G24)</f>
        <v>0</v>
      </c>
      <c r="AE24" s="7">
        <f>SUMIFS(MISC!$AC:$AC,MISC!$M:$M,AE$4,MISC!$Q:$Q,G24)</f>
        <v>0</v>
      </c>
      <c r="AF24" s="7">
        <f>SUMIFS(CSBG!AC:AC,CSBG!Q:Q,'June Payment'!$G24)</f>
        <v>0</v>
      </c>
      <c r="AG24" s="7">
        <f>SUMIFS('UFSM KS2'!AC:AC,'UFSM KS2'!E:E,"M",'UFSM KS2'!Q:Q,'June Payment'!G24)</f>
        <v>10206.487894534255</v>
      </c>
      <c r="AH24" s="5">
        <f t="shared" si="1"/>
        <v>117863.71488629995</v>
      </c>
      <c r="AI24" s="119">
        <f t="shared" si="2"/>
        <v>117862.71488629995</v>
      </c>
      <c r="AJ24" s="364">
        <f t="shared" si="3"/>
        <v>1</v>
      </c>
      <c r="AL24" s="481">
        <f>IFERROR(_xlfn.XLOOKUP(B24,'Monthly Payroll Deductions'!B:B,'Monthly Payroll Deductions'!AB:AB),"0")</f>
        <v>50168.877371588547</v>
      </c>
      <c r="AM24" s="481">
        <v>121509.65999999995</v>
      </c>
      <c r="AN24" s="508">
        <f t="shared" si="4"/>
        <v>171678.53737158849</v>
      </c>
      <c r="AO24" s="119">
        <f t="shared" si="7"/>
        <v>117862.71488629995</v>
      </c>
      <c r="AP24" s="49">
        <f t="shared" si="8"/>
        <v>1</v>
      </c>
      <c r="AQ24" s="481"/>
      <c r="AR24" s="463">
        <f t="shared" si="9"/>
        <v>117862.71488629995</v>
      </c>
      <c r="AS24" s="49">
        <f t="shared" si="10"/>
        <v>1</v>
      </c>
      <c r="AT24" s="5"/>
      <c r="AW24" s="119"/>
    </row>
    <row r="25" spans="1:50" x14ac:dyDescent="0.25">
      <c r="B25">
        <v>3022032</v>
      </c>
      <c r="C25">
        <v>2032</v>
      </c>
      <c r="D25" t="s">
        <v>148</v>
      </c>
      <c r="E25" t="s">
        <v>748</v>
      </c>
      <c r="G25" t="s">
        <v>149</v>
      </c>
      <c r="H25" t="s">
        <v>150</v>
      </c>
      <c r="I25" s="7">
        <f>IFERROR(_xlfn.XLOOKUP(G25,'APT 25-26'!D:D,'APT 25-26'!CS:CS),"")</f>
        <v>167308.5323055074</v>
      </c>
      <c r="J25" s="7">
        <f>SUMIFS(NurserySupplement!$Z:$Z,NurserySupplement!$M:$M,J$4,NurserySupplement!$B:$B,B25)</f>
        <v>0</v>
      </c>
      <c r="K25" s="7"/>
      <c r="L25" s="7">
        <f>SUMIFS(HNPlaces!$AC:$AC,HNPlaces!$M:$M,L$4,HNPlaces!$Q:$Q,'June Payment'!$G25)</f>
        <v>0</v>
      </c>
      <c r="M25" s="7">
        <f>SUMIFS(HNPlaces!$AC:$AC,HNPlaces!$M:$M,M$4,HNPlaces!$Q:$Q,'June Payment'!$G25)</f>
        <v>0</v>
      </c>
      <c r="N25" s="7">
        <f>SUMIFS(HNPlaces!$AC:$AC,HNPlaces!$M:$M,N$4,HNPlaces!$Q:$Q,'June Payment'!$G25)</f>
        <v>0</v>
      </c>
      <c r="O25" s="7">
        <f>SUMIFS(HNPlaces!$AC:$AC,HNPlaces!$M:$M,O$4,HNPlaces!$Q:$Q,'June Payment'!$G25)</f>
        <v>0</v>
      </c>
      <c r="P25" s="7">
        <f>SUMIFS(HNPlaces!$AC:$AC,HNPlaces!$M:$M,P$4,HNPlaces!$Q:$Q,'June Payment'!$G25)</f>
        <v>0</v>
      </c>
      <c r="Q25" s="7">
        <f>SUMIFS(HNPlaces!$AC:$AC,HNPlaces!$M:$M,Q$4,HNPlaces!$Q:$Q,'June Payment'!$G25)</f>
        <v>0</v>
      </c>
      <c r="R25" s="7">
        <f>SUMIFS(HNPlaces!$AC:$AC,HNPlaces!$M:$M,R$4,HNPlaces!$Q:$Q,'June Payment'!$G25)</f>
        <v>0</v>
      </c>
      <c r="S25" s="7">
        <f>SUMIFS(HNTopUp!$AC:$AC,HNTopUp!$M:$M,S$4,HNTopUp!$B:$B,$B25)</f>
        <v>0</v>
      </c>
      <c r="T25" s="7">
        <f>SUMIFS(HNTopUp!$AC:$AC,HNTopUp!$M:$M,T$4,HNTopUp!$B:$B,$B25)</f>
        <v>18240.485897435901</v>
      </c>
      <c r="U25" s="7">
        <f>SUMIFS(HNTopUp!$AC:$AC,HNTopUp!$M:$M,U$4,HNTopUp!$B:$B,$B25)</f>
        <v>0</v>
      </c>
      <c r="V25" s="7">
        <f>SUMIFS(HNTopUp!$AC:$AC,HNTopUp!$M:$M,V$4,HNTopUp!$B:$B,$B25)</f>
        <v>0</v>
      </c>
      <c r="W25" s="7">
        <f>SUMIFS(HNTopUp!$AC:$AC,HNTopUp!$M:$M,W$4,HNTopUp!$B:$B,$B25)</f>
        <v>165.46153846153848</v>
      </c>
      <c r="X25" s="7">
        <f>SUMIFS(HNTopUp!$AC:$AC,HNTopUp!$M:$M,X$4,HNTopUp!$B:$B,$B25)</f>
        <v>0</v>
      </c>
      <c r="Y25" s="7">
        <f>SUMIFS(HNTopUp!$AC:$AC,HNTopUp!$M:$M,Y$4,HNTopUp!$B:$B,$B25)</f>
        <v>0</v>
      </c>
      <c r="Z25" s="7">
        <f>SUMIFS(POST16!$AC:$AC,POST16!$M:$M,Z$4,POST16!$Q:$Q,'June Payment'!$G25)</f>
        <v>0</v>
      </c>
      <c r="AA25" s="7">
        <f>SUMIFS(POST16!$AC:$AC,POST16!$M:$M,AA$4,POST16!$Q:$Q,'June Payment'!$G25)</f>
        <v>0</v>
      </c>
      <c r="AB25" s="7">
        <f>SUMIFS(POST16!$AC:$AC,POST16!$M:$M,AB$4,POST16!$Q:$Q,'June Payment'!$G25)</f>
        <v>0</v>
      </c>
      <c r="AC25" s="7">
        <f>SUMIFS(POST16!$AC:$AC,POST16!$M:$M,AC$4,POST16!$Q:$Q,'June Payment'!$G25)</f>
        <v>0</v>
      </c>
      <c r="AD25" s="7">
        <f>SUMIFS(POST16!$AC:$AC,POST16!$M:$M,AD$4,POST16!$Q:$Q,'June Payment'!$G25)</f>
        <v>0</v>
      </c>
      <c r="AE25" s="7">
        <f>SUMIFS(MISC!$AC:$AC,MISC!$M:$M,AE$4,MISC!$Q:$Q,G25)</f>
        <v>0</v>
      </c>
      <c r="AF25" s="7">
        <f>SUMIFS(CSBG!AC:AC,CSBG!Q:Q,'June Payment'!$G25)</f>
        <v>0</v>
      </c>
      <c r="AG25" s="7">
        <f>SUMIFS('UFSM KS2'!AC:AC,'UFSM KS2'!E:E,"M",'UFSM KS2'!Q:Q,'June Payment'!G25)</f>
        <v>30776.486574287912</v>
      </c>
      <c r="AH25" s="5">
        <f t="shared" si="1"/>
        <v>216490.96631569273</v>
      </c>
      <c r="AI25" s="119">
        <f t="shared" si="2"/>
        <v>213868.37</v>
      </c>
      <c r="AJ25" s="364">
        <f t="shared" si="3"/>
        <v>2622.5963156927319</v>
      </c>
      <c r="AL25" s="481">
        <f>IFERROR(_xlfn.XLOOKUP(B25,'Monthly Payroll Deductions'!B:B,'Monthly Payroll Deductions'!AB:AB),"0")</f>
        <v>0</v>
      </c>
      <c r="AM25" s="481">
        <v>213868.37</v>
      </c>
      <c r="AN25" s="508">
        <f t="shared" si="4"/>
        <v>213868.37</v>
      </c>
      <c r="AO25" s="119">
        <f t="shared" si="7"/>
        <v>213868.37</v>
      </c>
      <c r="AP25" s="49">
        <f t="shared" si="8"/>
        <v>2622.5963156927319</v>
      </c>
      <c r="AQ25" s="481"/>
      <c r="AR25" s="463">
        <f t="shared" si="9"/>
        <v>213868.37</v>
      </c>
      <c r="AS25" s="49">
        <f t="shared" si="10"/>
        <v>2622.5963156927319</v>
      </c>
      <c r="AT25" s="5"/>
      <c r="AW25" s="119"/>
    </row>
    <row r="26" spans="1:50" x14ac:dyDescent="0.25">
      <c r="B26">
        <v>3022036</v>
      </c>
      <c r="C26">
        <v>2036</v>
      </c>
      <c r="D26" t="s">
        <v>175</v>
      </c>
      <c r="E26" t="s">
        <v>748</v>
      </c>
      <c r="G26" t="s">
        <v>176</v>
      </c>
      <c r="H26" t="s">
        <v>177</v>
      </c>
      <c r="I26" s="7">
        <f>IFERROR(_xlfn.XLOOKUP(G26,'APT 25-26'!D:D,'APT 25-26'!CS:CS),"")</f>
        <v>106651.83065310649</v>
      </c>
      <c r="J26" s="7">
        <f>SUMIFS(NurserySupplement!$Z:$Z,NurserySupplement!$M:$M,J$4,NurserySupplement!$B:$B,B26)</f>
        <v>0</v>
      </c>
      <c r="K26" s="7"/>
      <c r="L26" s="7">
        <f>SUMIFS(HNPlaces!$AC:$AC,HNPlaces!$M:$M,L$4,HNPlaces!$Q:$Q,'June Payment'!$G26)</f>
        <v>0</v>
      </c>
      <c r="M26" s="7">
        <f>SUMIFS(HNPlaces!$AC:$AC,HNPlaces!$M:$M,M$4,HNPlaces!$Q:$Q,'June Payment'!$G26)</f>
        <v>0</v>
      </c>
      <c r="N26" s="7">
        <f>SUMIFS(HNPlaces!$AC:$AC,HNPlaces!$M:$M,N$4,HNPlaces!$Q:$Q,'June Payment'!$G26)</f>
        <v>0</v>
      </c>
      <c r="O26" s="7">
        <f>SUMIFS(HNPlaces!$AC:$AC,HNPlaces!$M:$M,O$4,HNPlaces!$Q:$Q,'June Payment'!$G26)</f>
        <v>0</v>
      </c>
      <c r="P26" s="7">
        <f>SUMIFS(HNPlaces!$AC:$AC,HNPlaces!$M:$M,P$4,HNPlaces!$Q:$Q,'June Payment'!$G26)</f>
        <v>0</v>
      </c>
      <c r="Q26" s="7">
        <f>SUMIFS(HNPlaces!$AC:$AC,HNPlaces!$M:$M,Q$4,HNPlaces!$Q:$Q,'June Payment'!$G26)</f>
        <v>7384.6153846153848</v>
      </c>
      <c r="R26" s="7">
        <f>SUMIFS(HNPlaces!$AC:$AC,HNPlaces!$M:$M,R$4,HNPlaces!$Q:$Q,'June Payment'!$G26)</f>
        <v>11150.307692307691</v>
      </c>
      <c r="S26" s="7">
        <f>SUMIFS(HNTopUp!$AC:$AC,HNTopUp!$M:$M,S$4,HNTopUp!$B:$B,$B26)</f>
        <v>0</v>
      </c>
      <c r="T26" s="7">
        <f>SUMIFS(HNTopUp!$AC:$AC,HNTopUp!$M:$M,T$4,HNTopUp!$B:$B,$B26)</f>
        <v>10761.417923076922</v>
      </c>
      <c r="U26" s="7">
        <f>SUMIFS(HNTopUp!$AC:$AC,HNTopUp!$M:$M,U$4,HNTopUp!$B:$B,$B26)</f>
        <v>0</v>
      </c>
      <c r="V26" s="7">
        <f>SUMIFS(HNTopUp!$AC:$AC,HNTopUp!$M:$M,V$4,HNTopUp!$B:$B,$B26)</f>
        <v>24363.75</v>
      </c>
      <c r="W26" s="7">
        <f>SUMIFS(HNTopUp!$AC:$AC,HNTopUp!$M:$M,W$4,HNTopUp!$B:$B,$B26)</f>
        <v>100.4</v>
      </c>
      <c r="X26" s="7">
        <f>SUMIFS(HNTopUp!$AC:$AC,HNTopUp!$M:$M,X$4,HNTopUp!$B:$B,$B26)</f>
        <v>0</v>
      </c>
      <c r="Y26" s="7">
        <f>SUMIFS(HNTopUp!$AC:$AC,HNTopUp!$M:$M,Y$4,HNTopUp!$B:$B,$B26)</f>
        <v>0</v>
      </c>
      <c r="Z26" s="7">
        <f>SUMIFS(POST16!$AC:$AC,POST16!$M:$M,Z$4,POST16!$Q:$Q,'June Payment'!$G26)</f>
        <v>0</v>
      </c>
      <c r="AA26" s="7">
        <f>SUMIFS(POST16!$AC:$AC,POST16!$M:$M,AA$4,POST16!$Q:$Q,'June Payment'!$G26)</f>
        <v>0</v>
      </c>
      <c r="AB26" s="7">
        <f>SUMIFS(POST16!$AC:$AC,POST16!$M:$M,AB$4,POST16!$Q:$Q,'June Payment'!$G26)</f>
        <v>0</v>
      </c>
      <c r="AC26" s="7">
        <f>SUMIFS(POST16!$AC:$AC,POST16!$M:$M,AC$4,POST16!$Q:$Q,'June Payment'!$G26)</f>
        <v>0</v>
      </c>
      <c r="AD26" s="7">
        <f>SUMIFS(POST16!$AC:$AC,POST16!$M:$M,AD$4,POST16!$Q:$Q,'June Payment'!$G26)</f>
        <v>0</v>
      </c>
      <c r="AE26" s="7">
        <f>SUMIFS(MISC!$AC:$AC,MISC!$M:$M,AE$4,MISC!$Q:$Q,G26)</f>
        <v>0</v>
      </c>
      <c r="AF26" s="7">
        <f>SUMIFS(CSBG!AC:AC,CSBG!Q:Q,'June Payment'!$G26)</f>
        <v>0</v>
      </c>
      <c r="AG26" s="7">
        <f>SUMIFS('UFSM KS2'!AC:AC,'UFSM KS2'!E:E,"M",'UFSM KS2'!Q:Q,'June Payment'!G26)</f>
        <v>12090.762582755964</v>
      </c>
      <c r="AH26" s="5">
        <f t="shared" si="1"/>
        <v>172503.08423586245</v>
      </c>
      <c r="AI26" s="119">
        <f t="shared" si="2"/>
        <v>170966.13000000018</v>
      </c>
      <c r="AJ26" s="364">
        <f t="shared" si="3"/>
        <v>1536.9542358622712</v>
      </c>
      <c r="AL26" s="481">
        <f>IFERROR(_xlfn.XLOOKUP(B26,'Monthly Payroll Deductions'!B:B,'Monthly Payroll Deductions'!AB:AB),"0")</f>
        <v>0</v>
      </c>
      <c r="AM26" s="481">
        <v>170966.13000000018</v>
      </c>
      <c r="AN26" s="508">
        <f t="shared" si="4"/>
        <v>170966.13000000018</v>
      </c>
      <c r="AO26" s="119">
        <f t="shared" si="7"/>
        <v>170966.13000000018</v>
      </c>
      <c r="AP26" s="49">
        <f t="shared" si="8"/>
        <v>1536.9542358622712</v>
      </c>
      <c r="AQ26" s="481"/>
      <c r="AR26" s="463">
        <f t="shared" si="9"/>
        <v>170966.13000000018</v>
      </c>
      <c r="AS26" s="49">
        <f t="shared" si="10"/>
        <v>1536.9542358622712</v>
      </c>
      <c r="AT26" s="5"/>
      <c r="AW26" s="119"/>
    </row>
    <row r="27" spans="1:50" x14ac:dyDescent="0.25">
      <c r="B27">
        <v>3022037</v>
      </c>
      <c r="C27">
        <v>2037</v>
      </c>
      <c r="D27" t="s">
        <v>130</v>
      </c>
      <c r="E27" t="s">
        <v>748</v>
      </c>
      <c r="G27" t="s">
        <v>131</v>
      </c>
      <c r="H27" t="s">
        <v>132</v>
      </c>
      <c r="I27" s="7">
        <f>IFERROR(_xlfn.XLOOKUP(G27,'APT 25-26'!D:D,'APT 25-26'!CS:CS),"")</f>
        <v>94221.683623077566</v>
      </c>
      <c r="J27" s="7">
        <f>SUMIFS(NurserySupplement!$Z:$Z,NurserySupplement!$M:$M,J$4,NurserySupplement!$B:$B,B27)</f>
        <v>0</v>
      </c>
      <c r="K27" s="7"/>
      <c r="L27" s="7">
        <f>SUMIFS(HNPlaces!$AC:$AC,HNPlaces!$M:$M,L$4,HNPlaces!$Q:$Q,'June Payment'!$G27)</f>
        <v>0</v>
      </c>
      <c r="M27" s="7">
        <f>SUMIFS(HNPlaces!$AC:$AC,HNPlaces!$M:$M,M$4,HNPlaces!$Q:$Q,'June Payment'!$G27)</f>
        <v>0</v>
      </c>
      <c r="N27" s="7">
        <f>SUMIFS(HNPlaces!$AC:$AC,HNPlaces!$M:$M,N$4,HNPlaces!$Q:$Q,'June Payment'!$G27)</f>
        <v>0</v>
      </c>
      <c r="O27" s="7">
        <f>SUMIFS(HNPlaces!$AC:$AC,HNPlaces!$M:$M,O$4,HNPlaces!$Q:$Q,'June Payment'!$G27)</f>
        <v>0</v>
      </c>
      <c r="P27" s="7">
        <f>SUMIFS(HNPlaces!$AC:$AC,HNPlaces!$M:$M,P$4,HNPlaces!$Q:$Q,'June Payment'!$G27)</f>
        <v>0</v>
      </c>
      <c r="Q27" s="7">
        <f>SUMIFS(HNPlaces!$AC:$AC,HNPlaces!$M:$M,Q$4,HNPlaces!$Q:$Q,'June Payment'!$G27)</f>
        <v>0</v>
      </c>
      <c r="R27" s="7">
        <f>SUMIFS(HNPlaces!$AC:$AC,HNPlaces!$M:$M,R$4,HNPlaces!$Q:$Q,'June Payment'!$G27)</f>
        <v>0</v>
      </c>
      <c r="S27" s="7">
        <f>SUMIFS(HNTopUp!$AC:$AC,HNTopUp!$M:$M,S$4,HNTopUp!$B:$B,$B27)</f>
        <v>0</v>
      </c>
      <c r="T27" s="7">
        <f>SUMIFS(HNTopUp!$AC:$AC,HNTopUp!$M:$M,T$4,HNTopUp!$B:$B,$B27)</f>
        <v>9215.072538461538</v>
      </c>
      <c r="U27" s="7">
        <f>SUMIFS(HNTopUp!$AC:$AC,HNTopUp!$M:$M,U$4,HNTopUp!$B:$B,$B27)</f>
        <v>0</v>
      </c>
      <c r="V27" s="7">
        <f>SUMIFS(HNTopUp!$AC:$AC,HNTopUp!$M:$M,V$4,HNTopUp!$B:$B,$B27)</f>
        <v>0</v>
      </c>
      <c r="W27" s="7">
        <f>SUMIFS(HNTopUp!$AC:$AC,HNTopUp!$M:$M,W$4,HNTopUp!$B:$B,$B27)</f>
        <v>198.53846153846152</v>
      </c>
      <c r="X27" s="7">
        <f>SUMIFS(HNTopUp!$AC:$AC,HNTopUp!$M:$M,X$4,HNTopUp!$B:$B,$B27)</f>
        <v>0</v>
      </c>
      <c r="Y27" s="7">
        <f>SUMIFS(HNTopUp!$AC:$AC,HNTopUp!$M:$M,Y$4,HNTopUp!$B:$B,$B27)</f>
        <v>0</v>
      </c>
      <c r="Z27" s="7">
        <f>SUMIFS(POST16!$AC:$AC,POST16!$M:$M,Z$4,POST16!$Q:$Q,'June Payment'!$G27)</f>
        <v>0</v>
      </c>
      <c r="AA27" s="7">
        <f>SUMIFS(POST16!$AC:$AC,POST16!$M:$M,AA$4,POST16!$Q:$Q,'June Payment'!$G27)</f>
        <v>0</v>
      </c>
      <c r="AB27" s="7">
        <f>SUMIFS(POST16!$AC:$AC,POST16!$M:$M,AB$4,POST16!$Q:$Q,'June Payment'!$G27)</f>
        <v>0</v>
      </c>
      <c r="AC27" s="7">
        <f>SUMIFS(POST16!$AC:$AC,POST16!$M:$M,AC$4,POST16!$Q:$Q,'June Payment'!$G27)</f>
        <v>0</v>
      </c>
      <c r="AD27" s="7">
        <f>SUMIFS(POST16!$AC:$AC,POST16!$M:$M,AD$4,POST16!$Q:$Q,'June Payment'!$G27)</f>
        <v>0</v>
      </c>
      <c r="AE27" s="7">
        <f>SUMIFS(MISC!$AC:$AC,MISC!$M:$M,AE$4,MISC!$Q:$Q,G27)</f>
        <v>0</v>
      </c>
      <c r="AF27" s="7">
        <f>SUMIFS(CSBG!AC:AC,CSBG!Q:Q,'June Payment'!$G27)</f>
        <v>0</v>
      </c>
      <c r="AG27" s="7">
        <f>SUMIFS('UFSM KS2'!AC:AC,'UFSM KS2'!E:E,"M",'UFSM KS2'!Q:Q,'June Payment'!G27)</f>
        <v>14289.083052347958</v>
      </c>
      <c r="AH27" s="5">
        <f t="shared" si="1"/>
        <v>117924.37767542552</v>
      </c>
      <c r="AI27" s="119">
        <f t="shared" si="2"/>
        <v>117923.37767542552</v>
      </c>
      <c r="AJ27" s="364">
        <f t="shared" si="3"/>
        <v>1</v>
      </c>
      <c r="AK27" s="5"/>
      <c r="AL27" s="481">
        <f>IFERROR(_xlfn.XLOOKUP(B27,'Monthly Payroll Deductions'!B:B,'Monthly Payroll Deductions'!AB:AB),"0")</f>
        <v>38289.513534872371</v>
      </c>
      <c r="AM27" s="481">
        <v>126485.4700000001</v>
      </c>
      <c r="AN27" s="508">
        <f t="shared" si="4"/>
        <v>164774.98353487247</v>
      </c>
      <c r="AO27" s="119">
        <f t="shared" si="7"/>
        <v>117923.37767542552</v>
      </c>
      <c r="AP27" s="49">
        <f t="shared" si="8"/>
        <v>1</v>
      </c>
      <c r="AQ27" s="481"/>
      <c r="AR27" s="463">
        <f t="shared" si="9"/>
        <v>117923.37767542552</v>
      </c>
      <c r="AS27" s="49">
        <f t="shared" si="10"/>
        <v>1</v>
      </c>
      <c r="AT27" s="5"/>
      <c r="AW27" s="119"/>
    </row>
    <row r="28" spans="1:50" x14ac:dyDescent="0.25">
      <c r="B28">
        <v>3022042</v>
      </c>
      <c r="C28">
        <v>2042</v>
      </c>
      <c r="D28" t="s">
        <v>22</v>
      </c>
      <c r="G28" t="s">
        <v>23</v>
      </c>
      <c r="H28" t="s">
        <v>24</v>
      </c>
      <c r="I28" s="7">
        <f>IFERROR(_xlfn.XLOOKUP(G28,'APT 25-26'!D:D,'APT 25-26'!CS:CS),"")</f>
        <v>161929.39122599052</v>
      </c>
      <c r="J28" s="7">
        <f>SUMIFS(NurserySupplement!$Z:$Z,NurserySupplement!$M:$M,J$4,NurserySupplement!$B:$B,B28)</f>
        <v>0</v>
      </c>
      <c r="K28" s="7"/>
      <c r="L28" s="7">
        <f>SUMIFS(HNPlaces!$AC:$AC,HNPlaces!$M:$M,L$4,HNPlaces!$Q:$Q,'June Payment'!$G28)</f>
        <v>0</v>
      </c>
      <c r="M28" s="7">
        <f>SUMIFS(HNPlaces!$AC:$AC,HNPlaces!$M:$M,M$4,HNPlaces!$Q:$Q,'June Payment'!$G28)</f>
        <v>0</v>
      </c>
      <c r="N28" s="7">
        <f>SUMIFS(HNPlaces!$AC:$AC,HNPlaces!$M:$M,N$4,HNPlaces!$Q:$Q,'June Payment'!$G28)</f>
        <v>0</v>
      </c>
      <c r="O28" s="7">
        <f>SUMIFS(HNPlaces!$AC:$AC,HNPlaces!$M:$M,O$4,HNPlaces!$Q:$Q,'June Payment'!$G28)</f>
        <v>0</v>
      </c>
      <c r="P28" s="7">
        <f>SUMIFS(HNPlaces!$AC:$AC,HNPlaces!$M:$M,P$4,HNPlaces!$Q:$Q,'June Payment'!$G28)</f>
        <v>0</v>
      </c>
      <c r="Q28" s="7">
        <f>SUMIFS(HNPlaces!$AC:$AC,HNPlaces!$M:$M,Q$4,HNPlaces!$Q:$Q,'June Payment'!$G28)</f>
        <v>0</v>
      </c>
      <c r="R28" s="7">
        <f>SUMIFS(HNPlaces!$AC:$AC,HNPlaces!$M:$M,R$4,HNPlaces!$Q:$Q,'June Payment'!$G28)</f>
        <v>0</v>
      </c>
      <c r="S28" s="7">
        <f>SUMIFS(HNTopUp!$AC:$AC,HNTopUp!$M:$M,S$4,HNTopUp!$B:$B,$B28)</f>
        <v>0</v>
      </c>
      <c r="T28" s="7">
        <f>SUMIFS(HNTopUp!$AC:$AC,HNTopUp!$M:$M,T$4,HNTopUp!$B:$B,$B28)</f>
        <v>10238.583076923078</v>
      </c>
      <c r="U28" s="7">
        <f>SUMIFS(HNTopUp!$AC:$AC,HNTopUp!$M:$M,U$4,HNTopUp!$B:$B,$B28)</f>
        <v>0</v>
      </c>
      <c r="V28" s="7">
        <f>SUMIFS(HNTopUp!$AC:$AC,HNTopUp!$M:$M,V$4,HNTopUp!$B:$B,$B28)</f>
        <v>0</v>
      </c>
      <c r="W28" s="7">
        <f>SUMIFS(HNTopUp!$AC:$AC,HNTopUp!$M:$M,W$4,HNTopUp!$B:$B,$B28)</f>
        <v>0</v>
      </c>
      <c r="X28" s="7">
        <f>SUMIFS(HNTopUp!$AC:$AC,HNTopUp!$M:$M,X$4,HNTopUp!$B:$B,$B28)</f>
        <v>0</v>
      </c>
      <c r="Y28" s="7">
        <f>SUMIFS(HNTopUp!$AC:$AC,HNTopUp!$M:$M,Y$4,HNTopUp!$B:$B,$B28)</f>
        <v>0</v>
      </c>
      <c r="Z28" s="7">
        <f>SUMIFS(POST16!$AC:$AC,POST16!$M:$M,Z$4,POST16!$Q:$Q,'June Payment'!$G28)</f>
        <v>0</v>
      </c>
      <c r="AA28" s="7">
        <f>SUMIFS(POST16!$AC:$AC,POST16!$M:$M,AA$4,POST16!$Q:$Q,'June Payment'!$G28)</f>
        <v>0</v>
      </c>
      <c r="AB28" s="7">
        <f>SUMIFS(POST16!$AC:$AC,POST16!$M:$M,AB$4,POST16!$Q:$Q,'June Payment'!$G28)</f>
        <v>0</v>
      </c>
      <c r="AC28" s="7">
        <f>SUMIFS(POST16!$AC:$AC,POST16!$M:$M,AC$4,POST16!$Q:$Q,'June Payment'!$G28)</f>
        <v>0</v>
      </c>
      <c r="AD28" s="7">
        <f>SUMIFS(POST16!$AC:$AC,POST16!$M:$M,AD$4,POST16!$Q:$Q,'June Payment'!$G28)</f>
        <v>0</v>
      </c>
      <c r="AE28" s="7">
        <f>SUMIFS(MISC!$AC:$AC,MISC!$M:$M,AE$4,MISC!$Q:$Q,G28)</f>
        <v>0</v>
      </c>
      <c r="AF28" s="7">
        <f>SUMIFS(CSBG!AC:AC,CSBG!Q:Q,'June Payment'!$G28)</f>
        <v>0</v>
      </c>
      <c r="AG28" s="7">
        <f>SUMIFS('UFSM KS2'!AC:AC,'UFSM KS2'!E:E,"M",'UFSM KS2'!Q:Q,'June Payment'!G28)</f>
        <v>35958.241966897607</v>
      </c>
      <c r="AH28" s="5">
        <f t="shared" si="1"/>
        <v>208126.21626981121</v>
      </c>
      <c r="AI28" s="119">
        <f t="shared" si="2"/>
        <v>0</v>
      </c>
      <c r="AJ28" s="364">
        <f t="shared" si="3"/>
        <v>208126.21626981121</v>
      </c>
      <c r="AL28" s="481"/>
      <c r="AM28" s="481"/>
      <c r="AN28" s="508"/>
      <c r="AP28" s="383"/>
      <c r="AQ28" s="5"/>
      <c r="AS28" s="286"/>
      <c r="AT28" s="5"/>
    </row>
    <row r="29" spans="1:50" x14ac:dyDescent="0.25">
      <c r="A29">
        <v>3022044</v>
      </c>
      <c r="B29">
        <v>3022043</v>
      </c>
      <c r="C29">
        <v>2043</v>
      </c>
      <c r="D29" t="s">
        <v>23974</v>
      </c>
      <c r="E29" t="s">
        <v>748</v>
      </c>
      <c r="G29" t="s">
        <v>199</v>
      </c>
      <c r="H29" t="s">
        <v>200</v>
      </c>
      <c r="I29" s="7">
        <f>IFERROR(_xlfn.XLOOKUP(G29,'APT 25-26'!D:D,'APT 25-26'!CS:CS),"")</f>
        <v>340134.85489964427</v>
      </c>
      <c r="J29" s="7">
        <f>SUMIFS(NurserySupplement!$Z:$Z,NurserySupplement!$M:$M,J$4,NurserySupplement!$B:$B,B29)</f>
        <v>0</v>
      </c>
      <c r="K29" s="7"/>
      <c r="L29" s="7">
        <f>SUMIFS(HNPlaces!$AC:$AC,HNPlaces!$M:$M,L$4,HNPlaces!$Q:$Q,'June Payment'!$G29)</f>
        <v>0</v>
      </c>
      <c r="M29" s="7">
        <f>SUMIFS(HNPlaces!$AC:$AC,HNPlaces!$M:$M,M$4,HNPlaces!$Q:$Q,'June Payment'!$G29)</f>
        <v>0</v>
      </c>
      <c r="N29" s="7">
        <f>SUMIFS(HNPlaces!$AC:$AC,HNPlaces!$M:$M,N$4,HNPlaces!$Q:$Q,'June Payment'!$G29)</f>
        <v>0</v>
      </c>
      <c r="O29" s="7">
        <f>SUMIFS(HNPlaces!$AC:$AC,HNPlaces!$M:$M,O$4,HNPlaces!$Q:$Q,'June Payment'!$G29)</f>
        <v>0</v>
      </c>
      <c r="P29" s="7">
        <f>SUMIFS(HNPlaces!$AC:$AC,HNPlaces!$M:$M,P$4,HNPlaces!$Q:$Q,'June Payment'!$G29)</f>
        <v>0</v>
      </c>
      <c r="Q29" s="7">
        <f>SUMIFS(HNPlaces!$AC:$AC,HNPlaces!$M:$M,Q$4,HNPlaces!$Q:$Q,'June Payment'!$G29)</f>
        <v>0</v>
      </c>
      <c r="R29" s="7">
        <f>SUMIFS(HNPlaces!$AC:$AC,HNPlaces!$M:$M,R$4,HNPlaces!$Q:$Q,'June Payment'!$G29)</f>
        <v>0</v>
      </c>
      <c r="S29" s="7">
        <f>SUMIFS(HNTopUp!$AC:$AC,HNTopUp!$M:$M,S$4,HNTopUp!$B:$B,$B29)</f>
        <v>0</v>
      </c>
      <c r="T29" s="7">
        <f>SUMIFS(HNTopUp!$AC:$AC,HNTopUp!$M:$M,T$4,HNTopUp!$B:$B,$B29)+SUMIFS(HNTopUp!$AC:$AC,HNTopUp!$M:$M,T$4,HNTopUp!$B:$B,$A29)</f>
        <v>25135.903846153848</v>
      </c>
      <c r="U29" s="7">
        <f>SUMIFS(HNTopUp!$AC:$AC,HNTopUp!$M:$M,U$4,HNTopUp!$B:$B,$B29)</f>
        <v>0</v>
      </c>
      <c r="V29" s="7">
        <f>SUMIFS(HNTopUp!$AC:$AC,HNTopUp!$M:$M,V$4,HNTopUp!$B:$B,$B29)</f>
        <v>0</v>
      </c>
      <c r="W29" s="7">
        <f>SUMIFS(HNTopUp!$AC:$AC,HNTopUp!$M:$M,W$4,HNTopUp!$B:$B,$B29)</f>
        <v>0</v>
      </c>
      <c r="X29" s="7">
        <f>SUMIFS(HNTopUp!$AC:$AC,HNTopUp!$M:$M,X$4,HNTopUp!$B:$B,$B29)</f>
        <v>0</v>
      </c>
      <c r="Y29" s="7">
        <f>SUMIFS(HNTopUp!$AC:$AC,HNTopUp!$M:$M,Y$4,HNTopUp!$B:$B,$B29)</f>
        <v>0</v>
      </c>
      <c r="Z29" s="7">
        <f>SUMIFS(POST16!$AC:$AC,POST16!$M:$M,Z$4,POST16!$Q:$Q,'June Payment'!$G29)</f>
        <v>0</v>
      </c>
      <c r="AA29" s="7">
        <f>SUMIFS(POST16!$AC:$AC,POST16!$M:$M,AA$4,POST16!$Q:$Q,'June Payment'!$G29)</f>
        <v>0</v>
      </c>
      <c r="AB29" s="7">
        <f>SUMIFS(POST16!$AC:$AC,POST16!$M:$M,AB$4,POST16!$Q:$Q,'June Payment'!$G29)</f>
        <v>0</v>
      </c>
      <c r="AC29" s="7">
        <f>SUMIFS(POST16!$AC:$AC,POST16!$M:$M,AC$4,POST16!$Q:$Q,'June Payment'!$G29)</f>
        <v>0</v>
      </c>
      <c r="AD29" s="7">
        <f>SUMIFS(POST16!$AC:$AC,POST16!$M:$M,AD$4,POST16!$Q:$Q,'June Payment'!$G29)</f>
        <v>0</v>
      </c>
      <c r="AE29" s="7">
        <f>SUMIFS(MISC!$AC:$AC,MISC!$M:$M,AE$4,MISC!$Q:$Q,G29)</f>
        <v>0</v>
      </c>
      <c r="AF29" s="7">
        <f>SUMIFS(CSBG!AC:AC,CSBG!Q:Q,'June Payment'!$G29)</f>
        <v>0</v>
      </c>
      <c r="AG29" s="7">
        <f>SUMIFS('UFSM KS2'!AC:AC,'UFSM KS2'!E:E,"M",'UFSM KS2'!Q:Q,'June Payment'!G29)</f>
        <v>55586.10330254041</v>
      </c>
      <c r="AH29" s="5">
        <f t="shared" si="1"/>
        <v>420856.86204833857</v>
      </c>
      <c r="AI29" s="119">
        <f t="shared" si="2"/>
        <v>326402.85000000033</v>
      </c>
      <c r="AJ29" s="364">
        <f t="shared" si="3"/>
        <v>94454.012048338249</v>
      </c>
      <c r="AK29" s="119"/>
      <c r="AL29" s="481">
        <v>0</v>
      </c>
      <c r="AM29" s="481">
        <v>326402.85000000033</v>
      </c>
      <c r="AN29" s="508">
        <f t="shared" si="4"/>
        <v>326402.85000000033</v>
      </c>
      <c r="AO29" s="119">
        <f>IFERROR(IF(AH29&gt;AM29,AM29,AH29-1),"")</f>
        <v>326402.85000000033</v>
      </c>
      <c r="AP29" s="49">
        <f>AH29-AO29</f>
        <v>94454.012048338249</v>
      </c>
      <c r="AQ29" s="481"/>
      <c r="AR29" s="463">
        <f>AO29+AQ29</f>
        <v>326402.85000000033</v>
      </c>
      <c r="AS29" s="49">
        <f>AP29-AQ29</f>
        <v>94454.012048338249</v>
      </c>
      <c r="AT29" s="5"/>
      <c r="AX29" s="481"/>
    </row>
    <row r="30" spans="1:50" x14ac:dyDescent="0.25">
      <c r="B30">
        <v>3022045</v>
      </c>
      <c r="C30">
        <v>2045</v>
      </c>
      <c r="D30" t="s">
        <v>43</v>
      </c>
      <c r="E30" t="s">
        <v>748</v>
      </c>
      <c r="G30" t="s">
        <v>44</v>
      </c>
      <c r="H30" t="s">
        <v>45</v>
      </c>
      <c r="I30" s="7">
        <f>IFERROR(_xlfn.XLOOKUP(G30,'APT 25-26'!D:D,'APT 25-26'!CS:CS),"")</f>
        <v>98437.396184029305</v>
      </c>
      <c r="J30" s="7">
        <f>SUMIFS(NurserySupplement!$Z:$Z,NurserySupplement!$M:$M,J$4,NurserySupplement!$B:$B,B30)</f>
        <v>0</v>
      </c>
      <c r="K30" s="7"/>
      <c r="L30" s="7">
        <f>SUMIFS(HNPlaces!$AC:$AC,HNPlaces!$M:$M,L$4,HNPlaces!$Q:$Q,'June Payment'!$G30)</f>
        <v>0</v>
      </c>
      <c r="M30" s="7">
        <f>SUMIFS(HNPlaces!$AC:$AC,HNPlaces!$M:$M,M$4,HNPlaces!$Q:$Q,'June Payment'!$G30)</f>
        <v>0</v>
      </c>
      <c r="N30" s="7">
        <f>SUMIFS(HNPlaces!$AC:$AC,HNPlaces!$M:$M,N$4,HNPlaces!$Q:$Q,'June Payment'!$G30)</f>
        <v>0</v>
      </c>
      <c r="O30" s="7">
        <f>SUMIFS(HNPlaces!$AC:$AC,HNPlaces!$M:$M,O$4,HNPlaces!$Q:$Q,'June Payment'!$G30)</f>
        <v>0</v>
      </c>
      <c r="P30" s="7">
        <f>SUMIFS(HNPlaces!$AC:$AC,HNPlaces!$M:$M,P$4,HNPlaces!$Q:$Q,'June Payment'!$G30)</f>
        <v>0</v>
      </c>
      <c r="Q30" s="7">
        <f>SUMIFS(HNPlaces!$AC:$AC,HNPlaces!$M:$M,Q$4,HNPlaces!$Q:$Q,'June Payment'!$G30)</f>
        <v>0</v>
      </c>
      <c r="R30" s="7">
        <f>SUMIFS(HNPlaces!$AC:$AC,HNPlaces!$M:$M,R$4,HNPlaces!$Q:$Q,'June Payment'!$G30)</f>
        <v>0</v>
      </c>
      <c r="S30" s="7">
        <f>SUMIFS(HNTopUp!$AC:$AC,HNTopUp!$M:$M,S$4,HNTopUp!$B:$B,$B30)</f>
        <v>0</v>
      </c>
      <c r="T30" s="7">
        <f>SUMIFS(HNTopUp!$AC:$AC,HNTopUp!$M:$M,T$4,HNTopUp!$B:$B,$B30)</f>
        <v>11207.721333333331</v>
      </c>
      <c r="U30" s="7">
        <f>SUMIFS(HNTopUp!$AC:$AC,HNTopUp!$M:$M,U$4,HNTopUp!$B:$B,$B30)</f>
        <v>0</v>
      </c>
      <c r="V30" s="7">
        <f>SUMIFS(HNTopUp!$AC:$AC,HNTopUp!$M:$M,V$4,HNTopUp!$B:$B,$B30)</f>
        <v>0</v>
      </c>
      <c r="W30" s="7">
        <f>SUMIFS(HNTopUp!$AC:$AC,HNTopUp!$M:$M,W$4,HNTopUp!$B:$B,$B30)</f>
        <v>0</v>
      </c>
      <c r="X30" s="7">
        <f>SUMIFS(HNTopUp!$AC:$AC,HNTopUp!$M:$M,X$4,HNTopUp!$B:$B,$B30)</f>
        <v>0</v>
      </c>
      <c r="Y30" s="7">
        <f>SUMIFS(HNTopUp!$AC:$AC,HNTopUp!$M:$M,Y$4,HNTopUp!$B:$B,$B30)</f>
        <v>0</v>
      </c>
      <c r="Z30" s="7">
        <f>SUMIFS(POST16!$AC:$AC,POST16!$M:$M,Z$4,POST16!$Q:$Q,'June Payment'!$G30)</f>
        <v>0</v>
      </c>
      <c r="AA30" s="7">
        <f>SUMIFS(POST16!$AC:$AC,POST16!$M:$M,AA$4,POST16!$Q:$Q,'June Payment'!$G30)</f>
        <v>0</v>
      </c>
      <c r="AB30" s="7">
        <f>SUMIFS(POST16!$AC:$AC,POST16!$M:$M,AB$4,POST16!$Q:$Q,'June Payment'!$G30)</f>
        <v>0</v>
      </c>
      <c r="AC30" s="7">
        <f>SUMIFS(POST16!$AC:$AC,POST16!$M:$M,AC$4,POST16!$Q:$Q,'June Payment'!$G30)</f>
        <v>0</v>
      </c>
      <c r="AD30" s="7">
        <f>SUMIFS(POST16!$AC:$AC,POST16!$M:$M,AD$4,POST16!$Q:$Q,'June Payment'!$G30)</f>
        <v>0</v>
      </c>
      <c r="AE30" s="7">
        <f>SUMIFS(MISC!$AC:$AC,MISC!$M:$M,AE$4,MISC!$Q:$Q,G30)</f>
        <v>0</v>
      </c>
      <c r="AF30" s="7">
        <f>SUMIFS(CSBG!AC:AC,CSBG!Q:Q,'June Payment'!$G30)</f>
        <v>0</v>
      </c>
      <c r="AG30" s="7">
        <f>SUMIFS('UFSM KS2'!AC:AC,'UFSM KS2'!E:E,"M",'UFSM KS2'!Q:Q,'June Payment'!G30)</f>
        <v>15859.31195919938</v>
      </c>
      <c r="AH30" s="5">
        <f t="shared" si="1"/>
        <v>125504.42947656201</v>
      </c>
      <c r="AI30" s="119">
        <f t="shared" si="2"/>
        <v>125503.42947656201</v>
      </c>
      <c r="AJ30" s="364">
        <f t="shared" si="3"/>
        <v>1</v>
      </c>
      <c r="AK30" s="5"/>
      <c r="AL30" s="481">
        <f>IFERROR(_xlfn.XLOOKUP(B30,'Monthly Payroll Deductions'!B:B,'Monthly Payroll Deductions'!AB:AB),"0")</f>
        <v>120405.41333228309</v>
      </c>
      <c r="AM30" s="481">
        <v>128931.46999999994</v>
      </c>
      <c r="AN30" s="508">
        <f t="shared" si="4"/>
        <v>249336.88333228303</v>
      </c>
      <c r="AO30" s="119">
        <f>IFERROR(IF(AH30&gt;AM30,AM30,AH30-1),"")</f>
        <v>125503.42947656201</v>
      </c>
      <c r="AP30" s="49">
        <f>AH30-AO30</f>
        <v>1</v>
      </c>
      <c r="AQ30" s="481"/>
      <c r="AR30" s="463">
        <f>AO30+AQ30</f>
        <v>125503.42947656201</v>
      </c>
      <c r="AS30" s="49">
        <f>AP30-AQ30</f>
        <v>1</v>
      </c>
      <c r="AT30" s="5"/>
      <c r="AW30" s="119"/>
    </row>
    <row r="31" spans="1:50" x14ac:dyDescent="0.25">
      <c r="B31">
        <v>3022053</v>
      </c>
      <c r="C31">
        <v>2053</v>
      </c>
      <c r="D31" t="s">
        <v>31</v>
      </c>
      <c r="G31" t="s">
        <v>32</v>
      </c>
      <c r="H31" t="s">
        <v>33</v>
      </c>
      <c r="I31" s="7">
        <f>IFERROR(_xlfn.XLOOKUP(G31,'APT 25-26'!D:D,'APT 25-26'!CS:CS),"")</f>
        <v>85278.365307134896</v>
      </c>
      <c r="J31" s="7">
        <f>SUMIFS(NurserySupplement!$Z:$Z,NurserySupplement!$M:$M,J$4,NurserySupplement!$B:$B,B31)</f>
        <v>0</v>
      </c>
      <c r="K31" s="7"/>
      <c r="L31" s="7">
        <f>SUMIFS(HNPlaces!$AC:$AC,HNPlaces!$M:$M,L$4,HNPlaces!$Q:$Q,'June Payment'!$G31)</f>
        <v>0</v>
      </c>
      <c r="M31" s="7">
        <f>SUMIFS(HNPlaces!$AC:$AC,HNPlaces!$M:$M,M$4,HNPlaces!$Q:$Q,'June Payment'!$G31)</f>
        <v>0</v>
      </c>
      <c r="N31" s="7">
        <f>SUMIFS(HNPlaces!$AC:$AC,HNPlaces!$M:$M,N$4,HNPlaces!$Q:$Q,'June Payment'!$G31)</f>
        <v>0</v>
      </c>
      <c r="O31" s="7">
        <f>SUMIFS(HNPlaces!$AC:$AC,HNPlaces!$M:$M,O$4,HNPlaces!$Q:$Q,'June Payment'!$G31)</f>
        <v>0</v>
      </c>
      <c r="P31" s="7">
        <f>SUMIFS(HNPlaces!$AC:$AC,HNPlaces!$M:$M,P$4,HNPlaces!$Q:$Q,'June Payment'!$G31)</f>
        <v>0</v>
      </c>
      <c r="Q31" s="7">
        <f>SUMIFS(HNPlaces!$AC:$AC,HNPlaces!$M:$M,Q$4,HNPlaces!$Q:$Q,'June Payment'!$G31)</f>
        <v>0</v>
      </c>
      <c r="R31" s="7">
        <f>SUMIFS(HNPlaces!$AC:$AC,HNPlaces!$M:$M,R$4,HNPlaces!$Q:$Q,'June Payment'!$G31)</f>
        <v>0</v>
      </c>
      <c r="S31" s="7">
        <f>SUMIFS(HNTopUp!$AC:$AC,HNTopUp!$M:$M,S$4,HNTopUp!$B:$B,$B31)</f>
        <v>0</v>
      </c>
      <c r="T31" s="7">
        <f>SUMIFS(HNTopUp!$AC:$AC,HNTopUp!$M:$M,T$4,HNTopUp!$B:$B,$B31)</f>
        <v>9255.1102307692308</v>
      </c>
      <c r="U31" s="7">
        <f>SUMIFS(HNTopUp!$AC:$AC,HNTopUp!$M:$M,U$4,HNTopUp!$B:$B,$B31)</f>
        <v>0</v>
      </c>
      <c r="V31" s="7">
        <f>SUMIFS(HNTopUp!$AC:$AC,HNTopUp!$M:$M,V$4,HNTopUp!$B:$B,$B31)</f>
        <v>0</v>
      </c>
      <c r="W31" s="7">
        <f>SUMIFS(HNTopUp!$AC:$AC,HNTopUp!$M:$M,W$4,HNTopUp!$B:$B,$B31)</f>
        <v>110.30769230769231</v>
      </c>
      <c r="X31" s="7">
        <f>SUMIFS(HNTopUp!$AC:$AC,HNTopUp!$M:$M,X$4,HNTopUp!$B:$B,$B31)</f>
        <v>0</v>
      </c>
      <c r="Y31" s="7">
        <f>SUMIFS(HNTopUp!$AC:$AC,HNTopUp!$M:$M,Y$4,HNTopUp!$B:$B,$B31)</f>
        <v>0</v>
      </c>
      <c r="Z31" s="7">
        <f>SUMIFS(POST16!$AC:$AC,POST16!$M:$M,Z$4,POST16!$Q:$Q,'June Payment'!$G31)</f>
        <v>0</v>
      </c>
      <c r="AA31" s="7">
        <f>SUMIFS(POST16!$AC:$AC,POST16!$M:$M,AA$4,POST16!$Q:$Q,'June Payment'!$G31)</f>
        <v>0</v>
      </c>
      <c r="AB31" s="7">
        <f>SUMIFS(POST16!$AC:$AC,POST16!$M:$M,AB$4,POST16!$Q:$Q,'June Payment'!$G31)</f>
        <v>0</v>
      </c>
      <c r="AC31" s="7">
        <f>SUMIFS(POST16!$AC:$AC,POST16!$M:$M,AC$4,POST16!$Q:$Q,'June Payment'!$G31)</f>
        <v>0</v>
      </c>
      <c r="AD31" s="7">
        <f>SUMIFS(POST16!$AC:$AC,POST16!$M:$M,AD$4,POST16!$Q:$Q,'June Payment'!$G31)</f>
        <v>0</v>
      </c>
      <c r="AE31" s="7">
        <f>SUMIFS(MISC!$AC:$AC,MISC!$M:$M,AE$4,MISC!$Q:$Q,G31)</f>
        <v>0</v>
      </c>
      <c r="AF31" s="7">
        <f>SUMIFS(CSBG!AC:AC,CSBG!Q:Q,'June Payment'!$G31)</f>
        <v>0</v>
      </c>
      <c r="AG31" s="7">
        <f>SUMIFS('UFSM KS2'!AC:AC,'UFSM KS2'!E:E,"M",'UFSM KS2'!Q:Q,'June Payment'!G31)</f>
        <v>25951.855319476519</v>
      </c>
      <c r="AH31" s="5">
        <f t="shared" si="1"/>
        <v>120595.63854968833</v>
      </c>
      <c r="AI31" s="119">
        <f t="shared" si="2"/>
        <v>0</v>
      </c>
      <c r="AJ31" s="364">
        <f t="shared" si="3"/>
        <v>120595.63854968833</v>
      </c>
      <c r="AL31" s="481"/>
      <c r="AM31" s="481"/>
      <c r="AN31" s="508"/>
      <c r="AP31" s="383"/>
      <c r="AQ31" s="5"/>
      <c r="AS31" s="286"/>
      <c r="AT31" s="5"/>
    </row>
    <row r="32" spans="1:50" x14ac:dyDescent="0.25">
      <c r="B32">
        <v>3022054</v>
      </c>
      <c r="C32">
        <v>2054</v>
      </c>
      <c r="D32" t="s">
        <v>79</v>
      </c>
      <c r="E32" t="s">
        <v>748</v>
      </c>
      <c r="G32" t="s">
        <v>80</v>
      </c>
      <c r="H32" t="s">
        <v>81</v>
      </c>
      <c r="I32" s="7">
        <f>IFERROR(_xlfn.XLOOKUP(G32,'APT 25-26'!D:D,'APT 25-26'!CS:CS),"")</f>
        <v>88905.950154853606</v>
      </c>
      <c r="J32" s="7">
        <f>SUMIFS(NurserySupplement!$Z:$Z,NurserySupplement!$M:$M,J$4,NurserySupplement!$B:$B,B32)</f>
        <v>0</v>
      </c>
      <c r="K32" s="7"/>
      <c r="L32" s="7">
        <f>SUMIFS(HNPlaces!$AC:$AC,HNPlaces!$M:$M,L$4,HNPlaces!$Q:$Q,'June Payment'!$G32)</f>
        <v>0</v>
      </c>
      <c r="M32" s="7">
        <f>SUMIFS(HNPlaces!$AC:$AC,HNPlaces!$M:$M,M$4,HNPlaces!$Q:$Q,'June Payment'!$G32)</f>
        <v>0</v>
      </c>
      <c r="N32" s="7">
        <f>SUMIFS(HNPlaces!$AC:$AC,HNPlaces!$M:$M,N$4,HNPlaces!$Q:$Q,'June Payment'!$G32)</f>
        <v>0</v>
      </c>
      <c r="O32" s="7">
        <f>SUMIFS(HNPlaces!$AC:$AC,HNPlaces!$M:$M,O$4,HNPlaces!$Q:$Q,'June Payment'!$G32)</f>
        <v>0</v>
      </c>
      <c r="P32" s="7">
        <f>SUMIFS(HNPlaces!$AC:$AC,HNPlaces!$M:$M,P$4,HNPlaces!$Q:$Q,'June Payment'!$G32)</f>
        <v>0</v>
      </c>
      <c r="Q32" s="7">
        <f>SUMIFS(HNPlaces!$AC:$AC,HNPlaces!$M:$M,Q$4,HNPlaces!$Q:$Q,'June Payment'!$G32)</f>
        <v>0</v>
      </c>
      <c r="R32" s="7">
        <f>SUMIFS(HNPlaces!$AC:$AC,HNPlaces!$M:$M,R$4,HNPlaces!$Q:$Q,'June Payment'!$G32)</f>
        <v>0</v>
      </c>
      <c r="S32" s="7">
        <f>SUMIFS(HNTopUp!$AC:$AC,HNTopUp!$M:$M,S$4,HNTopUp!$B:$B,$B32)</f>
        <v>0</v>
      </c>
      <c r="T32" s="7">
        <f>SUMIFS(HNTopUp!$AC:$AC,HNTopUp!$M:$M,T$4,HNTopUp!$B:$B,$B32)</f>
        <v>5278.8461538461543</v>
      </c>
      <c r="U32" s="7">
        <f>SUMIFS(HNTopUp!$AC:$AC,HNTopUp!$M:$M,U$4,HNTopUp!$B:$B,$B32)</f>
        <v>0</v>
      </c>
      <c r="V32" s="7">
        <f>SUMIFS(HNTopUp!$AC:$AC,HNTopUp!$M:$M,V$4,HNTopUp!$B:$B,$B32)</f>
        <v>0</v>
      </c>
      <c r="W32" s="7">
        <f>SUMIFS(HNTopUp!$AC:$AC,HNTopUp!$M:$M,W$4,HNTopUp!$B:$B,$B32)</f>
        <v>0</v>
      </c>
      <c r="X32" s="7">
        <f>SUMIFS(HNTopUp!$AC:$AC,HNTopUp!$M:$M,X$4,HNTopUp!$B:$B,$B32)</f>
        <v>0</v>
      </c>
      <c r="Y32" s="7">
        <f>SUMIFS(HNTopUp!$AC:$AC,HNTopUp!$M:$M,Y$4,HNTopUp!$B:$B,$B32)</f>
        <v>0</v>
      </c>
      <c r="Z32" s="7">
        <f>SUMIFS(POST16!$AC:$AC,POST16!$M:$M,Z$4,POST16!$Q:$Q,'June Payment'!$G32)</f>
        <v>0</v>
      </c>
      <c r="AA32" s="7">
        <f>SUMIFS(POST16!$AC:$AC,POST16!$M:$M,AA$4,POST16!$Q:$Q,'June Payment'!$G32)</f>
        <v>0</v>
      </c>
      <c r="AB32" s="7">
        <f>SUMIFS(POST16!$AC:$AC,POST16!$M:$M,AB$4,POST16!$Q:$Q,'June Payment'!$G32)</f>
        <v>0</v>
      </c>
      <c r="AC32" s="7">
        <f>SUMIFS(POST16!$AC:$AC,POST16!$M:$M,AC$4,POST16!$Q:$Q,'June Payment'!$G32)</f>
        <v>0</v>
      </c>
      <c r="AD32" s="7">
        <f>SUMIFS(POST16!$AC:$AC,POST16!$M:$M,AD$4,POST16!$Q:$Q,'June Payment'!$G32)</f>
        <v>0</v>
      </c>
      <c r="AE32" s="7">
        <f>SUMIFS(MISC!$AC:$AC,MISC!$M:$M,AE$4,MISC!$Q:$Q,G32)</f>
        <v>0</v>
      </c>
      <c r="AF32" s="7">
        <f>SUMIFS(CSBG!AC:AC,CSBG!Q:Q,'June Payment'!$G32)</f>
        <v>0</v>
      </c>
      <c r="AG32" s="7">
        <f>SUMIFS('UFSM KS2'!AC:AC,'UFSM KS2'!E:E,"M",'UFSM KS2'!Q:Q,'June Payment'!G32)</f>
        <v>17900.609538106233</v>
      </c>
      <c r="AH32" s="5">
        <f t="shared" si="1"/>
        <v>112085.405846806</v>
      </c>
      <c r="AI32" s="119">
        <f t="shared" si="2"/>
        <v>88686.87999999999</v>
      </c>
      <c r="AJ32" s="364">
        <f t="shared" si="3"/>
        <v>23398.525846806006</v>
      </c>
      <c r="AK32" s="119"/>
      <c r="AL32" s="481">
        <f>IFERROR(_xlfn.XLOOKUP(B32,'Monthly Payroll Deductions'!B:B,'Monthly Payroll Deductions'!AB:AB),"0")</f>
        <v>0</v>
      </c>
      <c r="AM32" s="481">
        <v>88686.87999999999</v>
      </c>
      <c r="AN32" s="508">
        <f t="shared" si="4"/>
        <v>88686.87999999999</v>
      </c>
      <c r="AO32" s="119">
        <f>IFERROR(IF(AH32&gt;AM32,AM32,AH32-1),"")</f>
        <v>88686.87999999999</v>
      </c>
      <c r="AP32" s="49">
        <f>AH32-AO32</f>
        <v>23398.525846806006</v>
      </c>
      <c r="AQ32" s="481"/>
      <c r="AR32" s="463">
        <f>AO32+AQ32</f>
        <v>88686.87999999999</v>
      </c>
      <c r="AS32" s="49">
        <f>AP32-AQ32</f>
        <v>23398.525846806006</v>
      </c>
      <c r="AT32" s="5"/>
      <c r="AW32" s="119"/>
    </row>
    <row r="33" spans="1:50" x14ac:dyDescent="0.25">
      <c r="B33">
        <v>3022055</v>
      </c>
      <c r="C33">
        <v>2055</v>
      </c>
      <c r="D33" t="s">
        <v>37</v>
      </c>
      <c r="E33" t="s">
        <v>748</v>
      </c>
      <c r="G33" t="s">
        <v>38</v>
      </c>
      <c r="H33" t="s">
        <v>39</v>
      </c>
      <c r="I33" s="7">
        <f>IFERROR(_xlfn.XLOOKUP(G33,'APT 25-26'!D:D,'APT 25-26'!CS:CS),"")</f>
        <v>88836.181547917105</v>
      </c>
      <c r="J33" s="7">
        <f>SUMIFS(NurserySupplement!$Z:$Z,NurserySupplement!$M:$M,J$4,NurserySupplement!$B:$B,B33)</f>
        <v>0</v>
      </c>
      <c r="K33" s="7"/>
      <c r="L33" s="7">
        <f>SUMIFS(HNPlaces!$AC:$AC,HNPlaces!$M:$M,L$4,HNPlaces!$Q:$Q,'June Payment'!$G33)</f>
        <v>0</v>
      </c>
      <c r="M33" s="7">
        <f>SUMIFS(HNPlaces!$AC:$AC,HNPlaces!$M:$M,M$4,HNPlaces!$Q:$Q,'June Payment'!$G33)</f>
        <v>0</v>
      </c>
      <c r="N33" s="7">
        <f>SUMIFS(HNPlaces!$AC:$AC,HNPlaces!$M:$M,N$4,HNPlaces!$Q:$Q,'June Payment'!$G33)</f>
        <v>0</v>
      </c>
      <c r="O33" s="7">
        <f>SUMIFS(HNPlaces!$AC:$AC,HNPlaces!$M:$M,O$4,HNPlaces!$Q:$Q,'June Payment'!$G33)</f>
        <v>0</v>
      </c>
      <c r="P33" s="7">
        <f>SUMIFS(HNPlaces!$AC:$AC,HNPlaces!$M:$M,P$4,HNPlaces!$Q:$Q,'June Payment'!$G33)</f>
        <v>0</v>
      </c>
      <c r="Q33" s="7">
        <f>SUMIFS(HNPlaces!$AC:$AC,HNPlaces!$M:$M,Q$4,HNPlaces!$Q:$Q,'June Payment'!$G33)</f>
        <v>0</v>
      </c>
      <c r="R33" s="7">
        <f>SUMIFS(HNPlaces!$AC:$AC,HNPlaces!$M:$M,R$4,HNPlaces!$Q:$Q,'June Payment'!$G33)</f>
        <v>0</v>
      </c>
      <c r="S33" s="7">
        <f>SUMIFS(HNTopUp!$AC:$AC,HNTopUp!$M:$M,S$4,HNTopUp!$B:$B,$B33)</f>
        <v>0</v>
      </c>
      <c r="T33" s="7">
        <f>SUMIFS(HNTopUp!$AC:$AC,HNTopUp!$M:$M,T$4,HNTopUp!$B:$B,$B33)</f>
        <v>7664.4679487179501</v>
      </c>
      <c r="U33" s="7">
        <f>SUMIFS(HNTopUp!$AC:$AC,HNTopUp!$M:$M,U$4,HNTopUp!$B:$B,$B33)</f>
        <v>0</v>
      </c>
      <c r="V33" s="7">
        <f>SUMIFS(HNTopUp!$AC:$AC,HNTopUp!$M:$M,V$4,HNTopUp!$B:$B,$B33)</f>
        <v>0</v>
      </c>
      <c r="W33" s="7">
        <f>SUMIFS(HNTopUp!$AC:$AC,HNTopUp!$M:$M,W$4,HNTopUp!$B:$B,$B33)</f>
        <v>0</v>
      </c>
      <c r="X33" s="7">
        <f>SUMIFS(HNTopUp!$AC:$AC,HNTopUp!$M:$M,X$4,HNTopUp!$B:$B,$B33)</f>
        <v>0</v>
      </c>
      <c r="Y33" s="7">
        <f>SUMIFS(HNTopUp!$AC:$AC,HNTopUp!$M:$M,Y$4,HNTopUp!$B:$B,$B33)</f>
        <v>0</v>
      </c>
      <c r="Z33" s="7">
        <f>SUMIFS(POST16!$AC:$AC,POST16!$M:$M,Z$4,POST16!$Q:$Q,'June Payment'!$G33)</f>
        <v>0</v>
      </c>
      <c r="AA33" s="7">
        <f>SUMIFS(POST16!$AC:$AC,POST16!$M:$M,AA$4,POST16!$Q:$Q,'June Payment'!$G33)</f>
        <v>0</v>
      </c>
      <c r="AB33" s="7">
        <f>SUMIFS(POST16!$AC:$AC,POST16!$M:$M,AB$4,POST16!$Q:$Q,'June Payment'!$G33)</f>
        <v>0</v>
      </c>
      <c r="AC33" s="7">
        <f>SUMIFS(POST16!$AC:$AC,POST16!$M:$M,AC$4,POST16!$Q:$Q,'June Payment'!$G33)</f>
        <v>0</v>
      </c>
      <c r="AD33" s="7">
        <f>SUMIFS(POST16!$AC:$AC,POST16!$M:$M,AD$4,POST16!$Q:$Q,'June Payment'!$G33)</f>
        <v>0</v>
      </c>
      <c r="AE33" s="7">
        <f>SUMIFS(MISC!$AC:$AC,MISC!$M:$M,AE$4,MISC!$Q:$Q,G33)</f>
        <v>0</v>
      </c>
      <c r="AF33" s="7">
        <f>SUMIFS(CSBG!AC:AC,CSBG!Q:Q,'June Payment'!$G33)</f>
        <v>0</v>
      </c>
      <c r="AG33" s="7">
        <f>SUMIFS('UFSM KS2'!AC:AC,'UFSM KS2'!E:E,"M",'UFSM KS2'!Q:Q,'June Payment'!G33)</f>
        <v>12404.808364126251</v>
      </c>
      <c r="AH33" s="5">
        <f t="shared" si="1"/>
        <v>108905.45786076131</v>
      </c>
      <c r="AI33" s="119">
        <f t="shared" si="2"/>
        <v>108904.45786076131</v>
      </c>
      <c r="AJ33" s="364">
        <f t="shared" si="3"/>
        <v>1</v>
      </c>
      <c r="AL33" s="481">
        <f>IFERROR(_xlfn.XLOOKUP(B33,'Monthly Payroll Deductions'!B:B,'Monthly Payroll Deductions'!AB:AB),"0")</f>
        <v>14346.70264658895</v>
      </c>
      <c r="AM33" s="481">
        <v>114156.42000000001</v>
      </c>
      <c r="AN33" s="508">
        <f t="shared" si="4"/>
        <v>128503.12264658896</v>
      </c>
      <c r="AO33" s="119">
        <f>IFERROR(IF(AH33&gt;AM33,AM33,AH33-1),"")</f>
        <v>108904.45786076131</v>
      </c>
      <c r="AP33" s="49">
        <f>AH33-AO33</f>
        <v>1</v>
      </c>
      <c r="AQ33" s="481"/>
      <c r="AR33" s="463">
        <f>AO33+AQ33</f>
        <v>108904.45786076131</v>
      </c>
      <c r="AS33" s="49">
        <f>AP33-AQ33</f>
        <v>1</v>
      </c>
      <c r="AT33" s="5"/>
      <c r="AW33" s="119"/>
    </row>
    <row r="34" spans="1:50" x14ac:dyDescent="0.25">
      <c r="B34">
        <v>3022057</v>
      </c>
      <c r="C34">
        <v>2057</v>
      </c>
      <c r="D34" t="s">
        <v>226</v>
      </c>
      <c r="G34" t="s">
        <v>227</v>
      </c>
      <c r="H34" t="s">
        <v>228</v>
      </c>
      <c r="I34" s="7">
        <f>IFERROR(_xlfn.XLOOKUP(G34,'APT 25-26'!D:D,'APT 25-26'!CS:CS),"")</f>
        <v>207788.33890569737</v>
      </c>
      <c r="J34" s="7">
        <f>SUMIFS(NurserySupplement!$Z:$Z,NurserySupplement!$M:$M,J$4,NurserySupplement!$B:$B,B34)</f>
        <v>0</v>
      </c>
      <c r="K34" s="7"/>
      <c r="L34" s="7">
        <f>SUMIFS(HNPlaces!$AC:$AC,HNPlaces!$M:$M,L$4,HNPlaces!$Q:$Q,'June Payment'!$G34)</f>
        <v>0</v>
      </c>
      <c r="M34" s="7">
        <f>SUMIFS(HNPlaces!$AC:$AC,HNPlaces!$M:$M,M$4,HNPlaces!$Q:$Q,'June Payment'!$G34)</f>
        <v>0</v>
      </c>
      <c r="N34" s="7">
        <f>SUMIFS(HNPlaces!$AC:$AC,HNPlaces!$M:$M,N$4,HNPlaces!$Q:$Q,'June Payment'!$G34)</f>
        <v>0</v>
      </c>
      <c r="O34" s="7">
        <f>SUMIFS(HNPlaces!$AC:$AC,HNPlaces!$M:$M,O$4,HNPlaces!$Q:$Q,'June Payment'!$G34)</f>
        <v>0</v>
      </c>
      <c r="P34" s="7">
        <f>SUMIFS(HNPlaces!$AC:$AC,HNPlaces!$M:$M,P$4,HNPlaces!$Q:$Q,'June Payment'!$G34)</f>
        <v>0</v>
      </c>
      <c r="Q34" s="7">
        <f>SUMIFS(HNPlaces!$AC:$AC,HNPlaces!$M:$M,Q$4,HNPlaces!$Q:$Q,'June Payment'!$G34)</f>
        <v>0</v>
      </c>
      <c r="R34" s="7">
        <f>SUMIFS(HNPlaces!$AC:$AC,HNPlaces!$M:$M,R$4,HNPlaces!$Q:$Q,'June Payment'!$G34)</f>
        <v>0</v>
      </c>
      <c r="S34" s="7">
        <f>SUMIFS(HNTopUp!$AC:$AC,HNTopUp!$M:$M,S$4,HNTopUp!$B:$B,$B34)</f>
        <v>0</v>
      </c>
      <c r="T34" s="7">
        <f>SUMIFS(HNTopUp!$AC:$AC,HNTopUp!$M:$M,T$4,HNTopUp!$B:$B,$B34)</f>
        <v>18792.172846153844</v>
      </c>
      <c r="U34" s="7">
        <f>SUMIFS(HNTopUp!$AC:$AC,HNTopUp!$M:$M,U$4,HNTopUp!$B:$B,$B34)</f>
        <v>0</v>
      </c>
      <c r="V34" s="7">
        <f>SUMIFS(HNTopUp!$AC:$AC,HNTopUp!$M:$M,V$4,HNTopUp!$B:$B,$B34)</f>
        <v>0</v>
      </c>
      <c r="W34" s="7">
        <f>SUMIFS(HNTopUp!$AC:$AC,HNTopUp!$M:$M,W$4,HNTopUp!$B:$B,$B34)</f>
        <v>0</v>
      </c>
      <c r="X34" s="7">
        <f>SUMIFS(HNTopUp!$AC:$AC,HNTopUp!$M:$M,X$4,HNTopUp!$B:$B,$B34)</f>
        <v>0</v>
      </c>
      <c r="Y34" s="7">
        <f>SUMIFS(HNTopUp!$AC:$AC,HNTopUp!$M:$M,Y$4,HNTopUp!$B:$B,$B34)</f>
        <v>0</v>
      </c>
      <c r="Z34" s="7">
        <f>SUMIFS(POST16!$AC:$AC,POST16!$M:$M,Z$4,POST16!$Q:$Q,'June Payment'!$G34)</f>
        <v>0</v>
      </c>
      <c r="AA34" s="7">
        <f>SUMIFS(POST16!$AC:$AC,POST16!$M:$M,AA$4,POST16!$Q:$Q,'June Payment'!$G34)</f>
        <v>0</v>
      </c>
      <c r="AB34" s="7">
        <f>SUMIFS(POST16!$AC:$AC,POST16!$M:$M,AB$4,POST16!$Q:$Q,'June Payment'!$G34)</f>
        <v>0</v>
      </c>
      <c r="AC34" s="7">
        <f>SUMIFS(POST16!$AC:$AC,POST16!$M:$M,AC$4,POST16!$Q:$Q,'June Payment'!$G34)</f>
        <v>0</v>
      </c>
      <c r="AD34" s="7">
        <f>SUMIFS(POST16!$AC:$AC,POST16!$M:$M,AD$4,POST16!$Q:$Q,'June Payment'!$G34)</f>
        <v>0</v>
      </c>
      <c r="AE34" s="7">
        <f>SUMIFS(MISC!$AC:$AC,MISC!$M:$M,AE$4,MISC!$Q:$Q,G34)</f>
        <v>0</v>
      </c>
      <c r="AF34" s="7">
        <f>SUMIFS(CSBG!AC:AC,CSBG!Q:Q,'June Payment'!$G34)</f>
        <v>0</v>
      </c>
      <c r="AG34" s="7">
        <f>SUMIFS('UFSM KS2'!AC:AC,'UFSM KS2'!E:E,"M",'UFSM KS2'!Q:Q,'June Payment'!G34)</f>
        <v>28578.166104695916</v>
      </c>
      <c r="AH34" s="5">
        <f t="shared" si="1"/>
        <v>255158.67785654712</v>
      </c>
      <c r="AI34" s="119">
        <f t="shared" si="2"/>
        <v>0</v>
      </c>
      <c r="AJ34" s="364">
        <f t="shared" si="3"/>
        <v>255158.67785654712</v>
      </c>
      <c r="AL34" s="481"/>
      <c r="AM34" s="481"/>
      <c r="AN34" s="508"/>
      <c r="AP34" s="383"/>
      <c r="AQ34" s="5"/>
      <c r="AS34" s="286"/>
      <c r="AT34" s="5"/>
    </row>
    <row r="35" spans="1:50" x14ac:dyDescent="0.25">
      <c r="B35">
        <v>3022060</v>
      </c>
      <c r="C35">
        <v>2060</v>
      </c>
      <c r="D35" t="s">
        <v>250</v>
      </c>
      <c r="E35" t="s">
        <v>748</v>
      </c>
      <c r="G35" t="s">
        <v>251</v>
      </c>
      <c r="H35" t="s">
        <v>252</v>
      </c>
      <c r="I35" s="7">
        <f>IFERROR(_xlfn.XLOOKUP(G35,'APT 25-26'!D:D,'APT 25-26'!CS:CS),"")</f>
        <v>201678.02780690105</v>
      </c>
      <c r="J35" s="7">
        <f>SUMIFS(NurserySupplement!$Z:$Z,NurserySupplement!$M:$M,J$4,NurserySupplement!$B:$B,B35)</f>
        <v>0</v>
      </c>
      <c r="K35" s="7"/>
      <c r="L35" s="7">
        <f>SUMIFS(HNPlaces!$AC:$AC,HNPlaces!$M:$M,L$4,HNPlaces!$Q:$Q,'June Payment'!$G35)</f>
        <v>0</v>
      </c>
      <c r="M35" s="7">
        <f>SUMIFS(HNPlaces!$AC:$AC,HNPlaces!$M:$M,M$4,HNPlaces!$Q:$Q,'June Payment'!$G35)</f>
        <v>0</v>
      </c>
      <c r="N35" s="7">
        <f>SUMIFS(HNPlaces!$AC:$AC,HNPlaces!$M:$M,N$4,HNPlaces!$Q:$Q,'June Payment'!$G35)</f>
        <v>0</v>
      </c>
      <c r="O35" s="7">
        <f>SUMIFS(HNPlaces!$AC:$AC,HNPlaces!$M:$M,O$4,HNPlaces!$Q:$Q,'June Payment'!$G35)</f>
        <v>0</v>
      </c>
      <c r="P35" s="7">
        <f>SUMIFS(HNPlaces!$AC:$AC,HNPlaces!$M:$M,P$4,HNPlaces!$Q:$Q,'June Payment'!$G35)</f>
        <v>0</v>
      </c>
      <c r="Q35" s="7">
        <f>SUMIFS(HNPlaces!$AC:$AC,HNPlaces!$M:$M,Q$4,HNPlaces!$Q:$Q,'June Payment'!$G35)</f>
        <v>0</v>
      </c>
      <c r="R35" s="7">
        <f>SUMIFS(HNPlaces!$AC:$AC,HNPlaces!$M:$M,R$4,HNPlaces!$Q:$Q,'June Payment'!$G35)</f>
        <v>0</v>
      </c>
      <c r="S35" s="7">
        <f>SUMIFS(HNTopUp!$AC:$AC,HNTopUp!$M:$M,S$4,HNTopUp!$B:$B,$B35)</f>
        <v>0</v>
      </c>
      <c r="T35" s="7">
        <f>SUMIFS(HNTopUp!$AC:$AC,HNTopUp!$M:$M,T$4,HNTopUp!$B:$B,$B35)</f>
        <v>23877.76856410256</v>
      </c>
      <c r="U35" s="7">
        <f>SUMIFS(HNTopUp!$AC:$AC,HNTopUp!$M:$M,U$4,HNTopUp!$B:$B,$B35)</f>
        <v>0</v>
      </c>
      <c r="V35" s="7">
        <f>SUMIFS(HNTopUp!$AC:$AC,HNTopUp!$M:$M,V$4,HNTopUp!$B:$B,$B35)</f>
        <v>0</v>
      </c>
      <c r="W35" s="7">
        <f>SUMIFS(HNTopUp!$AC:$AC,HNTopUp!$M:$M,W$4,HNTopUp!$B:$B,$B35)</f>
        <v>198.53846153846152</v>
      </c>
      <c r="X35" s="7">
        <f>SUMIFS(HNTopUp!$AC:$AC,HNTopUp!$M:$M,X$4,HNTopUp!$B:$B,$B35)</f>
        <v>0</v>
      </c>
      <c r="Y35" s="7">
        <f>SUMIFS(HNTopUp!$AC:$AC,HNTopUp!$M:$M,Y$4,HNTopUp!$B:$B,$B35)</f>
        <v>0</v>
      </c>
      <c r="Z35" s="7">
        <f>SUMIFS(POST16!$AC:$AC,POST16!$M:$M,Z$4,POST16!$Q:$Q,'June Payment'!$G35)</f>
        <v>0</v>
      </c>
      <c r="AA35" s="7">
        <f>SUMIFS(POST16!$AC:$AC,POST16!$M:$M,AA$4,POST16!$Q:$Q,'June Payment'!$G35)</f>
        <v>0</v>
      </c>
      <c r="AB35" s="7">
        <f>SUMIFS(POST16!$AC:$AC,POST16!$M:$M,AB$4,POST16!$Q:$Q,'June Payment'!$G35)</f>
        <v>0</v>
      </c>
      <c r="AC35" s="7">
        <f>SUMIFS(POST16!$AC:$AC,POST16!$M:$M,AC$4,POST16!$Q:$Q,'June Payment'!$G35)</f>
        <v>0</v>
      </c>
      <c r="AD35" s="7">
        <f>SUMIFS(POST16!$AC:$AC,POST16!$M:$M,AD$4,POST16!$Q:$Q,'June Payment'!$G35)</f>
        <v>0</v>
      </c>
      <c r="AE35" s="7">
        <f>SUMIFS(MISC!$AC:$AC,MISC!$M:$M,AE$4,MISC!$Q:$Q,G35)</f>
        <v>0</v>
      </c>
      <c r="AF35" s="7">
        <f>SUMIFS(CSBG!AC:AC,CSBG!Q:Q,'June Payment'!$G35)</f>
        <v>0</v>
      </c>
      <c r="AG35" s="7">
        <f>SUMIFS('UFSM KS2'!AC:AC,'UFSM KS2'!E:E,"M",'UFSM KS2'!Q:Q,'June Payment'!G35)</f>
        <v>25123.662509622784</v>
      </c>
      <c r="AH35" s="5">
        <f t="shared" si="1"/>
        <v>250877.99734216486</v>
      </c>
      <c r="AI35" s="119">
        <f t="shared" si="2"/>
        <v>0</v>
      </c>
      <c r="AJ35" s="364">
        <f t="shared" si="3"/>
        <v>250877.99734216486</v>
      </c>
      <c r="AL35" s="481">
        <f>IFERROR(_xlfn.XLOOKUP(B35,'Monthly Payroll Deductions'!B:B,'Monthly Payroll Deductions'!AB:AB),"0")</f>
        <v>0</v>
      </c>
      <c r="AM35" s="481"/>
      <c r="AN35" s="508"/>
      <c r="AO35" s="119"/>
      <c r="AP35" s="49"/>
      <c r="AQ35" s="481"/>
      <c r="AR35" s="463"/>
      <c r="AS35" s="5"/>
      <c r="AT35" s="5"/>
      <c r="AW35" s="119"/>
    </row>
    <row r="36" spans="1:50" x14ac:dyDescent="0.25">
      <c r="B36">
        <v>3022067</v>
      </c>
      <c r="C36">
        <v>2067</v>
      </c>
      <c r="D36" t="s">
        <v>49</v>
      </c>
      <c r="E36" t="s">
        <v>748</v>
      </c>
      <c r="G36" t="s">
        <v>50</v>
      </c>
      <c r="H36" t="s">
        <v>51</v>
      </c>
      <c r="I36" s="7">
        <f>IFERROR(_xlfn.XLOOKUP(G36,'APT 25-26'!D:D,'APT 25-26'!CS:CS),"")</f>
        <v>100714.31775381087</v>
      </c>
      <c r="J36" s="7">
        <f>SUMIFS(NurserySupplement!$Z:$Z,NurserySupplement!$M:$M,J$4,NurserySupplement!$B:$B,B36)</f>
        <v>0</v>
      </c>
      <c r="K36" s="7"/>
      <c r="L36" s="7">
        <f>SUMIFS(HNPlaces!$AC:$AC,HNPlaces!$M:$M,L$4,HNPlaces!$Q:$Q,'June Payment'!$G36)</f>
        <v>0</v>
      </c>
      <c r="M36" s="7">
        <f>SUMIFS(HNPlaces!$AC:$AC,HNPlaces!$M:$M,M$4,HNPlaces!$Q:$Q,'June Payment'!$G36)</f>
        <v>0</v>
      </c>
      <c r="N36" s="7">
        <f>SUMIFS(HNPlaces!$AC:$AC,HNPlaces!$M:$M,N$4,HNPlaces!$Q:$Q,'June Payment'!$G36)</f>
        <v>0</v>
      </c>
      <c r="O36" s="7">
        <f>SUMIFS(HNPlaces!$AC:$AC,HNPlaces!$M:$M,O$4,HNPlaces!$Q:$Q,'June Payment'!$G36)</f>
        <v>0</v>
      </c>
      <c r="P36" s="7">
        <f>SUMIFS(HNPlaces!$AC:$AC,HNPlaces!$M:$M,P$4,HNPlaces!$Q:$Q,'June Payment'!$G36)</f>
        <v>0</v>
      </c>
      <c r="Q36" s="7">
        <f>SUMIFS(HNPlaces!$AC:$AC,HNPlaces!$M:$M,Q$4,HNPlaces!$Q:$Q,'June Payment'!$G36)</f>
        <v>6461.5384615384619</v>
      </c>
      <c r="R36" s="7">
        <f>SUMIFS(HNPlaces!$AC:$AC,HNPlaces!$M:$M,R$4,HNPlaces!$Q:$Q,'June Payment'!$G36)</f>
        <v>0</v>
      </c>
      <c r="S36" s="7">
        <f>SUMIFS(HNTopUp!$AC:$AC,HNTopUp!$M:$M,S$4,HNTopUp!$B:$B,$B36)</f>
        <v>0</v>
      </c>
      <c r="T36" s="7">
        <f>SUMIFS(HNTopUp!$AC:$AC,HNTopUp!$M:$M,T$4,HNTopUp!$B:$B,$B36)</f>
        <v>6551.966307692308</v>
      </c>
      <c r="U36" s="7">
        <f>SUMIFS(HNTopUp!$AC:$AC,HNTopUp!$M:$M,U$4,HNTopUp!$B:$B,$B36)</f>
        <v>0</v>
      </c>
      <c r="V36" s="7">
        <f>SUMIFS(HNTopUp!$AC:$AC,HNTopUp!$M:$M,V$4,HNTopUp!$B:$B,$B36)</f>
        <v>21791.153846153844</v>
      </c>
      <c r="W36" s="7">
        <f>SUMIFS(HNTopUp!$AC:$AC,HNTopUp!$M:$M,W$4,HNTopUp!$B:$B,$B36)</f>
        <v>0</v>
      </c>
      <c r="X36" s="7">
        <f>SUMIFS(HNTopUp!$AC:$AC,HNTopUp!$M:$M,X$4,HNTopUp!$B:$B,$B36)</f>
        <v>0</v>
      </c>
      <c r="Y36" s="7">
        <f>SUMIFS(HNTopUp!$AC:$AC,HNTopUp!$M:$M,Y$4,HNTopUp!$B:$B,$B36)</f>
        <v>0</v>
      </c>
      <c r="Z36" s="7">
        <f>SUMIFS(POST16!$AC:$AC,POST16!$M:$M,Z$4,POST16!$Q:$Q,'June Payment'!$G36)</f>
        <v>0</v>
      </c>
      <c r="AA36" s="7">
        <f>SUMIFS(POST16!$AC:$AC,POST16!$M:$M,AA$4,POST16!$Q:$Q,'June Payment'!$G36)</f>
        <v>0</v>
      </c>
      <c r="AB36" s="7">
        <f>SUMIFS(POST16!$AC:$AC,POST16!$M:$M,AB$4,POST16!$Q:$Q,'June Payment'!$G36)</f>
        <v>0</v>
      </c>
      <c r="AC36" s="7">
        <f>SUMIFS(POST16!$AC:$AC,POST16!$M:$M,AC$4,POST16!$Q:$Q,'June Payment'!$G36)</f>
        <v>0</v>
      </c>
      <c r="AD36" s="7">
        <f>SUMIFS(POST16!$AC:$AC,POST16!$M:$M,AD$4,POST16!$Q:$Q,'June Payment'!$G36)</f>
        <v>0</v>
      </c>
      <c r="AE36" s="7">
        <f>SUMIFS(MISC!$AC:$AC,MISC!$M:$M,AE$4,MISC!$Q:$Q,G36)</f>
        <v>0</v>
      </c>
      <c r="AF36" s="7">
        <f>SUMIFS(CSBG!AC:AC,CSBG!Q:Q,'June Payment'!$G36)</f>
        <v>0</v>
      </c>
      <c r="AG36" s="7">
        <f>SUMIFS('UFSM KS2'!AC:AC,'UFSM KS2'!E:E,"M",'UFSM KS2'!Q:Q,'June Payment'!G36)</f>
        <v>14917.174615088526</v>
      </c>
      <c r="AH36" s="5">
        <f t="shared" si="1"/>
        <v>150436.15098428403</v>
      </c>
      <c r="AI36" s="119">
        <f t="shared" si="2"/>
        <v>132920.09000000003</v>
      </c>
      <c r="AJ36" s="364">
        <f t="shared" si="3"/>
        <v>17516.060984284006</v>
      </c>
      <c r="AK36" s="119"/>
      <c r="AL36" s="481">
        <f>IFERROR(_xlfn.XLOOKUP(B36,'Monthly Payroll Deductions'!B:B,'Monthly Payroll Deductions'!AB:AB),"0")</f>
        <v>0</v>
      </c>
      <c r="AM36" s="481">
        <v>132920.09000000003</v>
      </c>
      <c r="AN36" s="508">
        <f t="shared" si="4"/>
        <v>132920.09000000003</v>
      </c>
      <c r="AO36" s="119">
        <f>IFERROR(IF(AH36&gt;AM36,AM36,AH36-1),"")</f>
        <v>132920.09000000003</v>
      </c>
      <c r="AP36" s="49">
        <f>AH36-AO36</f>
        <v>17516.060984284006</v>
      </c>
      <c r="AQ36" s="481"/>
      <c r="AR36" s="463">
        <f>AO36+AQ36</f>
        <v>132920.09000000003</v>
      </c>
      <c r="AS36" s="49">
        <f>AP36-AQ36</f>
        <v>17516.060984284006</v>
      </c>
      <c r="AT36" s="5"/>
      <c r="AW36" s="119"/>
    </row>
    <row r="37" spans="1:50" x14ac:dyDescent="0.25">
      <c r="B37">
        <v>3022070</v>
      </c>
      <c r="C37">
        <v>2070</v>
      </c>
      <c r="D37" t="s">
        <v>210</v>
      </c>
      <c r="G37" t="s">
        <v>211</v>
      </c>
      <c r="H37" t="s">
        <v>212</v>
      </c>
      <c r="I37" s="7">
        <f>IFERROR(_xlfn.XLOOKUP(G37,'APT 25-26'!D:D,'APT 25-26'!CS:CS),"")</f>
        <v>101117.74134706979</v>
      </c>
      <c r="J37" s="7">
        <f>SUMIFS(NurserySupplement!$Z:$Z,NurserySupplement!$M:$M,J$4,NurserySupplement!$B:$B,B37)</f>
        <v>0</v>
      </c>
      <c r="K37" s="7"/>
      <c r="L37" s="7">
        <f>SUMIFS(HNPlaces!$AC:$AC,HNPlaces!$M:$M,L$4,HNPlaces!$Q:$Q,'June Payment'!$G37)</f>
        <v>0</v>
      </c>
      <c r="M37" s="7">
        <f>SUMIFS(HNPlaces!$AC:$AC,HNPlaces!$M:$M,M$4,HNPlaces!$Q:$Q,'June Payment'!$G37)</f>
        <v>0</v>
      </c>
      <c r="N37" s="7">
        <f>SUMIFS(HNPlaces!$AC:$AC,HNPlaces!$M:$M,N$4,HNPlaces!$Q:$Q,'June Payment'!$G37)</f>
        <v>0</v>
      </c>
      <c r="O37" s="7">
        <f>SUMIFS(HNPlaces!$AC:$AC,HNPlaces!$M:$M,O$4,HNPlaces!$Q:$Q,'June Payment'!$G37)</f>
        <v>0</v>
      </c>
      <c r="P37" s="7">
        <f>SUMIFS(HNPlaces!$AC:$AC,HNPlaces!$M:$M,P$4,HNPlaces!$Q:$Q,'June Payment'!$G37)</f>
        <v>0</v>
      </c>
      <c r="Q37" s="7">
        <f>SUMIFS(HNPlaces!$AC:$AC,HNPlaces!$M:$M,Q$4,HNPlaces!$Q:$Q,'June Payment'!$G37)</f>
        <v>0</v>
      </c>
      <c r="R37" s="7">
        <f>SUMIFS(HNPlaces!$AC:$AC,HNPlaces!$M:$M,R$4,HNPlaces!$Q:$Q,'June Payment'!$G37)</f>
        <v>0</v>
      </c>
      <c r="S37" s="7">
        <f>SUMIFS(HNTopUp!$AC:$AC,HNTopUp!$M:$M,S$4,HNTopUp!$B:$B,$B37)</f>
        <v>0</v>
      </c>
      <c r="T37" s="7">
        <f>SUMIFS(HNTopUp!$AC:$AC,HNTopUp!$M:$M,T$4,HNTopUp!$B:$B,$B37)</f>
        <v>12907.113000000001</v>
      </c>
      <c r="U37" s="7">
        <f>SUMIFS(HNTopUp!$AC:$AC,HNTopUp!$M:$M,U$4,HNTopUp!$B:$B,$B37)</f>
        <v>0</v>
      </c>
      <c r="V37" s="7">
        <f>SUMIFS(HNTopUp!$AC:$AC,HNTopUp!$M:$M,V$4,HNTopUp!$B:$B,$B37)</f>
        <v>0</v>
      </c>
      <c r="W37" s="7">
        <f>SUMIFS(HNTopUp!$AC:$AC,HNTopUp!$M:$M,W$4,HNTopUp!$B:$B,$B37)</f>
        <v>110.30769230769231</v>
      </c>
      <c r="X37" s="7">
        <f>SUMIFS(HNTopUp!$AC:$AC,HNTopUp!$M:$M,X$4,HNTopUp!$B:$B,$B37)</f>
        <v>0</v>
      </c>
      <c r="Y37" s="7">
        <f>SUMIFS(HNTopUp!$AC:$AC,HNTopUp!$M:$M,Y$4,HNTopUp!$B:$B,$B37)</f>
        <v>0</v>
      </c>
      <c r="Z37" s="7">
        <f>SUMIFS(POST16!$AC:$AC,POST16!$M:$M,Z$4,POST16!$Q:$Q,'June Payment'!$G37)</f>
        <v>0</v>
      </c>
      <c r="AA37" s="7">
        <f>SUMIFS(POST16!$AC:$AC,POST16!$M:$M,AA$4,POST16!$Q:$Q,'June Payment'!$G37)</f>
        <v>0</v>
      </c>
      <c r="AB37" s="7">
        <f>SUMIFS(POST16!$AC:$AC,POST16!$M:$M,AB$4,POST16!$Q:$Q,'June Payment'!$G37)</f>
        <v>0</v>
      </c>
      <c r="AC37" s="7">
        <f>SUMIFS(POST16!$AC:$AC,POST16!$M:$M,AC$4,POST16!$Q:$Q,'June Payment'!$G37)</f>
        <v>0</v>
      </c>
      <c r="AD37" s="7">
        <f>SUMIFS(POST16!$AC:$AC,POST16!$M:$M,AD$4,POST16!$Q:$Q,'June Payment'!$G37)</f>
        <v>0</v>
      </c>
      <c r="AE37" s="7">
        <f>SUMIFS(MISC!$AC:$AC,MISC!$M:$M,AE$4,MISC!$Q:$Q,G37)</f>
        <v>0</v>
      </c>
      <c r="AF37" s="7">
        <f>SUMIFS(CSBG!AC:AC,CSBG!Q:Q,'June Payment'!$G37)</f>
        <v>0</v>
      </c>
      <c r="AG37" s="7">
        <f>SUMIFS('UFSM KS2'!AC:AC,'UFSM KS2'!E:E,"M",'UFSM KS2'!Q:Q,'June Payment'!G37)</f>
        <v>10991.602347959968</v>
      </c>
      <c r="AH37" s="5">
        <f t="shared" si="1"/>
        <v>125126.76438733745</v>
      </c>
      <c r="AI37" s="119">
        <f t="shared" si="2"/>
        <v>0</v>
      </c>
      <c r="AJ37" s="364">
        <f t="shared" si="3"/>
        <v>125126.76438733745</v>
      </c>
      <c r="AL37" s="481"/>
      <c r="AM37" s="481"/>
      <c r="AN37" s="508"/>
      <c r="AP37" s="383"/>
      <c r="AQ37" s="5"/>
      <c r="AS37" s="286"/>
      <c r="AT37" s="5"/>
    </row>
    <row r="38" spans="1:50" x14ac:dyDescent="0.25">
      <c r="A38" s="5"/>
      <c r="B38">
        <v>3022072</v>
      </c>
      <c r="C38">
        <v>2071</v>
      </c>
      <c r="D38" t="s">
        <v>746</v>
      </c>
      <c r="G38" t="s">
        <v>53</v>
      </c>
      <c r="H38" t="s">
        <v>54</v>
      </c>
      <c r="I38" s="7">
        <f>IFERROR(_xlfn.XLOOKUP(G38,'APT 25-26'!D:D,'APT 25-26'!CS:CS),"")</f>
        <v>207037.88344591227</v>
      </c>
      <c r="J38" s="7">
        <f>SUMIFS(NurserySupplement!$Z:$Z,NurserySupplement!$M:$M,J$4,NurserySupplement!$B:$B,B38)</f>
        <v>0</v>
      </c>
      <c r="K38" s="7"/>
      <c r="L38" s="7">
        <f>SUMIFS(HNPlaces!$AC:$AC,HNPlaces!$M:$M,L$4,HNPlaces!$Q:$Q,'June Payment'!$G38)</f>
        <v>0</v>
      </c>
      <c r="M38" s="7">
        <f>SUMIFS(HNPlaces!$AC:$AC,HNPlaces!$M:$M,M$4,HNPlaces!$Q:$Q,'June Payment'!$G38)</f>
        <v>0</v>
      </c>
      <c r="N38" s="7">
        <f>SUMIFS(HNPlaces!$AC:$AC,HNPlaces!$M:$M,N$4,HNPlaces!$Q:$Q,'June Payment'!$G38)</f>
        <v>0</v>
      </c>
      <c r="O38" s="7">
        <f>SUMIFS(HNPlaces!$AC:$AC,HNPlaces!$M:$M,O$4,HNPlaces!$Q:$Q,'June Payment'!$G38)</f>
        <v>0</v>
      </c>
      <c r="P38" s="7">
        <f>SUMIFS(HNPlaces!$AC:$AC,HNPlaces!$M:$M,P$4,HNPlaces!$Q:$Q,'June Payment'!$G38)</f>
        <v>0</v>
      </c>
      <c r="Q38" s="7">
        <f>SUMIFS(HNPlaces!$AC:$AC,HNPlaces!$M:$M,Q$4,HNPlaces!$Q:$Q,'June Payment'!$G38)</f>
        <v>14307.692307692307</v>
      </c>
      <c r="R38" s="7">
        <f>SUMIFS(HNPlaces!$AC:$AC,HNPlaces!$M:$M,R$4,HNPlaces!$Q:$Q,'June Payment'!$G38)</f>
        <v>0</v>
      </c>
      <c r="S38" s="7">
        <f>SUMIFS(HNTopUp!$AC:$AC,HNTopUp!$M:$M,S$4,HNTopUp!$B:$B,$B38)</f>
        <v>0</v>
      </c>
      <c r="T38" s="7">
        <f>SUMIFS(HNTopUp!$AC:$AC,HNTopUp!$M:$M,T$4,HNTopUp!$B:$B,$B38)</f>
        <v>27463.410897435893</v>
      </c>
      <c r="U38" s="7">
        <f>SUMIFS(HNTopUp!$AC:$AC,HNTopUp!$M:$M,U$4,HNTopUp!$B:$B,$B38)</f>
        <v>0</v>
      </c>
      <c r="V38" s="7">
        <f>SUMIFS(HNTopUp!$AC:$AC,HNTopUp!$M:$M,V$4,HNTopUp!$B:$B,$B38)</f>
        <v>40754.961538461539</v>
      </c>
      <c r="W38" s="7">
        <f>SUMIFS(HNTopUp!$AC:$AC,HNTopUp!$M:$M,W$4,HNTopUp!$B:$B,$B38)</f>
        <v>315.5</v>
      </c>
      <c r="X38" s="7">
        <f>SUMIFS(HNTopUp!$AC:$AC,HNTopUp!$M:$M,X$4,HNTopUp!$B:$B,$B38)</f>
        <v>0</v>
      </c>
      <c r="Y38" s="7">
        <f>SUMIFS(HNTopUp!$AC:$AC,HNTopUp!$M:$M,Y$4,HNTopUp!$B:$B,$B38)</f>
        <v>0</v>
      </c>
      <c r="Z38" s="7">
        <f>SUMIFS(POST16!$AC:$AC,POST16!$M:$M,Z$4,POST16!$Q:$Q,'June Payment'!$G38)</f>
        <v>0</v>
      </c>
      <c r="AA38" s="7">
        <f>SUMIFS(POST16!$AC:$AC,POST16!$M:$M,AA$4,POST16!$Q:$Q,'June Payment'!$G38)</f>
        <v>0</v>
      </c>
      <c r="AB38" s="7">
        <f>SUMIFS(POST16!$AC:$AC,POST16!$M:$M,AB$4,POST16!$Q:$Q,'June Payment'!$G38)</f>
        <v>0</v>
      </c>
      <c r="AC38" s="7">
        <f>SUMIFS(POST16!$AC:$AC,POST16!$M:$M,AC$4,POST16!$Q:$Q,'June Payment'!$G38)</f>
        <v>0</v>
      </c>
      <c r="AD38" s="7">
        <f>SUMIFS(POST16!$AC:$AC,POST16!$M:$M,AD$4,POST16!$Q:$Q,'June Payment'!$G38)</f>
        <v>0</v>
      </c>
      <c r="AE38" s="7">
        <f>SUMIFS(MISC!$AC:$AC,MISC!$M:$M,AE$4,MISC!$Q:$Q,G38)</f>
        <v>0</v>
      </c>
      <c r="AF38" s="7">
        <f>SUMIFS(CSBG!AC:AC,CSBG!Q:Q,'June Payment'!$G38)</f>
        <v>0</v>
      </c>
      <c r="AG38" s="7">
        <f>SUMIFS('UFSM KS2'!AC:AC,'UFSM KS2'!E:E,"M",'UFSM KS2'!Q:Q,'June Payment'!G38)</f>
        <v>26065.799853733635</v>
      </c>
      <c r="AH38" s="5">
        <f t="shared" si="1"/>
        <v>315945.24804323562</v>
      </c>
      <c r="AI38" s="119">
        <f t="shared" si="2"/>
        <v>0</v>
      </c>
      <c r="AJ38" s="364">
        <f t="shared" si="3"/>
        <v>315945.24804323562</v>
      </c>
      <c r="AL38" s="481"/>
      <c r="AM38" s="481"/>
      <c r="AN38" s="508"/>
      <c r="AP38" s="383"/>
      <c r="AQ38" s="5"/>
      <c r="AS38" s="286"/>
      <c r="AT38" s="5"/>
    </row>
    <row r="39" spans="1:50" x14ac:dyDescent="0.25">
      <c r="B39">
        <v>3022073</v>
      </c>
      <c r="C39">
        <v>2073</v>
      </c>
      <c r="D39" t="s">
        <v>256</v>
      </c>
      <c r="G39" t="s">
        <v>257</v>
      </c>
      <c r="H39" t="s">
        <v>258</v>
      </c>
      <c r="I39" s="7">
        <f>IFERROR(_xlfn.XLOOKUP(G39,'APT 25-26'!D:D,'APT 25-26'!CS:CS),"")</f>
        <v>279347.12094316527</v>
      </c>
      <c r="J39" s="7">
        <f>SUMIFS(NurserySupplement!$Z:$Z,NurserySupplement!$M:$M,J$4,NurserySupplement!$B:$B,B39)</f>
        <v>0</v>
      </c>
      <c r="K39" s="7"/>
      <c r="L39" s="7">
        <f>SUMIFS(HNPlaces!$AC:$AC,HNPlaces!$M:$M,L$4,HNPlaces!$Q:$Q,'June Payment'!$G39)</f>
        <v>0</v>
      </c>
      <c r="M39" s="7">
        <f>SUMIFS(HNPlaces!$AC:$AC,HNPlaces!$M:$M,M$4,HNPlaces!$Q:$Q,'June Payment'!$G39)</f>
        <v>0</v>
      </c>
      <c r="N39" s="7">
        <f>SUMIFS(HNPlaces!$AC:$AC,HNPlaces!$M:$M,N$4,HNPlaces!$Q:$Q,'June Payment'!$G39)</f>
        <v>0</v>
      </c>
      <c r="O39" s="7">
        <f>SUMIFS(HNPlaces!$AC:$AC,HNPlaces!$M:$M,O$4,HNPlaces!$Q:$Q,'June Payment'!$G39)</f>
        <v>0</v>
      </c>
      <c r="P39" s="7">
        <f>SUMIFS(HNPlaces!$AC:$AC,HNPlaces!$M:$M,P$4,HNPlaces!$Q:$Q,'June Payment'!$G39)</f>
        <v>0</v>
      </c>
      <c r="Q39" s="7">
        <f>SUMIFS(HNPlaces!$AC:$AC,HNPlaces!$M:$M,Q$4,HNPlaces!$Q:$Q,'June Payment'!$G39)</f>
        <v>0</v>
      </c>
      <c r="R39" s="7">
        <f>SUMIFS(HNPlaces!$AC:$AC,HNPlaces!$M:$M,R$4,HNPlaces!$Q:$Q,'June Payment'!$G39)</f>
        <v>0</v>
      </c>
      <c r="S39" s="7">
        <f>SUMIFS(HNTopUp!$AC:$AC,HNTopUp!$M:$M,S$4,HNTopUp!$B:$B,$B39)</f>
        <v>0</v>
      </c>
      <c r="T39" s="7">
        <f>SUMIFS(HNTopUp!$AC:$AC,HNTopUp!$M:$M,T$4,HNTopUp!$B:$B,$B39)</f>
        <v>30607.196487179492</v>
      </c>
      <c r="U39" s="7">
        <f>SUMIFS(HNTopUp!$AC:$AC,HNTopUp!$M:$M,U$4,HNTopUp!$B:$B,$B39)</f>
        <v>0</v>
      </c>
      <c r="V39" s="7">
        <f>SUMIFS(HNTopUp!$AC:$AC,HNTopUp!$M:$M,V$4,HNTopUp!$B:$B,$B39)</f>
        <v>0</v>
      </c>
      <c r="W39" s="7">
        <f>SUMIFS(HNTopUp!$AC:$AC,HNTopUp!$M:$M,W$4,HNTopUp!$B:$B,$B39)</f>
        <v>0</v>
      </c>
      <c r="X39" s="7">
        <f>SUMIFS(HNTopUp!$AC:$AC,HNTopUp!$M:$M,X$4,HNTopUp!$B:$B,$B39)</f>
        <v>0</v>
      </c>
      <c r="Y39" s="7">
        <f>SUMIFS(HNTopUp!$AC:$AC,HNTopUp!$M:$M,Y$4,HNTopUp!$B:$B,$B39)</f>
        <v>0</v>
      </c>
      <c r="Z39" s="7">
        <f>SUMIFS(POST16!$AC:$AC,POST16!$M:$M,Z$4,POST16!$Q:$Q,'June Payment'!$G39)</f>
        <v>0</v>
      </c>
      <c r="AA39" s="7">
        <f>SUMIFS(POST16!$AC:$AC,POST16!$M:$M,AA$4,POST16!$Q:$Q,'June Payment'!$G39)</f>
        <v>0</v>
      </c>
      <c r="AB39" s="7">
        <f>SUMIFS(POST16!$AC:$AC,POST16!$M:$M,AB$4,POST16!$Q:$Q,'June Payment'!$G39)</f>
        <v>0</v>
      </c>
      <c r="AC39" s="7">
        <f>SUMIFS(POST16!$AC:$AC,POST16!$M:$M,AC$4,POST16!$Q:$Q,'June Payment'!$G39)</f>
        <v>0</v>
      </c>
      <c r="AD39" s="7">
        <f>SUMIFS(POST16!$AC:$AC,POST16!$M:$M,AD$4,POST16!$Q:$Q,'June Payment'!$G39)</f>
        <v>0</v>
      </c>
      <c r="AE39" s="7">
        <f>SUMIFS(MISC!$AC:$AC,MISC!$M:$M,AE$4,MISC!$Q:$Q,G39)</f>
        <v>0</v>
      </c>
      <c r="AF39" s="7">
        <f>SUMIFS(CSBG!AC:AC,CSBG!Q:Q,'June Payment'!$G39)</f>
        <v>0</v>
      </c>
      <c r="AG39" s="7">
        <f>SUMIFS('UFSM KS2'!AC:AC,'UFSM KS2'!E:E,"M",'UFSM KS2'!Q:Q,'June Payment'!G39)</f>
        <v>41768.08892224788</v>
      </c>
      <c r="AH39" s="5">
        <f t="shared" ref="AH39:AH70" si="11">SUM(I39:AG39)</f>
        <v>351722.40635259263</v>
      </c>
      <c r="AI39" s="119">
        <f t="shared" si="2"/>
        <v>0</v>
      </c>
      <c r="AJ39" s="364">
        <f t="shared" si="3"/>
        <v>351722.40635259263</v>
      </c>
      <c r="AL39" s="481"/>
      <c r="AM39" s="481"/>
      <c r="AN39" s="508"/>
      <c r="AP39" s="383"/>
      <c r="AQ39" s="5"/>
      <c r="AS39" s="286"/>
      <c r="AT39" s="5"/>
    </row>
    <row r="40" spans="1:50" x14ac:dyDescent="0.25">
      <c r="B40">
        <v>3022076</v>
      </c>
      <c r="C40">
        <v>2076</v>
      </c>
      <c r="D40" t="s">
        <v>127</v>
      </c>
      <c r="G40" t="s">
        <v>128</v>
      </c>
      <c r="H40" t="s">
        <v>129</v>
      </c>
      <c r="I40" s="7">
        <f>IFERROR(_xlfn.XLOOKUP(G40,'APT 25-26'!D:D,'APT 25-26'!CS:CS),"")</f>
        <v>114322.57412184379</v>
      </c>
      <c r="J40" s="7">
        <f>SUMIFS(NurserySupplement!$Z:$Z,NurserySupplement!$M:$M,J$4,NurserySupplement!$B:$B,B40)</f>
        <v>0</v>
      </c>
      <c r="K40" s="7"/>
      <c r="L40" s="7">
        <f>SUMIFS(HNPlaces!$AC:$AC,HNPlaces!$M:$M,L$4,HNPlaces!$Q:$Q,'June Payment'!$G40)</f>
        <v>0</v>
      </c>
      <c r="M40" s="7">
        <f>SUMIFS(HNPlaces!$AC:$AC,HNPlaces!$M:$M,M$4,HNPlaces!$Q:$Q,'June Payment'!$G40)</f>
        <v>0</v>
      </c>
      <c r="N40" s="7">
        <f>SUMIFS(HNPlaces!$AC:$AC,HNPlaces!$M:$M,N$4,HNPlaces!$Q:$Q,'June Payment'!$G40)</f>
        <v>0</v>
      </c>
      <c r="O40" s="7">
        <f>SUMIFS(HNPlaces!$AC:$AC,HNPlaces!$M:$M,O$4,HNPlaces!$Q:$Q,'June Payment'!$G40)</f>
        <v>0</v>
      </c>
      <c r="P40" s="7">
        <f>SUMIFS(HNPlaces!$AC:$AC,HNPlaces!$M:$M,P$4,HNPlaces!$Q:$Q,'June Payment'!$G40)</f>
        <v>0</v>
      </c>
      <c r="Q40" s="7">
        <f>SUMIFS(HNPlaces!$AC:$AC,HNPlaces!$M:$M,Q$4,HNPlaces!$Q:$Q,'June Payment'!$G40)</f>
        <v>0</v>
      </c>
      <c r="R40" s="7">
        <f>SUMIFS(HNPlaces!$AC:$AC,HNPlaces!$M:$M,R$4,HNPlaces!$Q:$Q,'June Payment'!$G40)</f>
        <v>0</v>
      </c>
      <c r="S40" s="7">
        <f>SUMIFS(HNTopUp!$AC:$AC,HNTopUp!$M:$M,S$4,HNTopUp!$B:$B,$B40)</f>
        <v>0</v>
      </c>
      <c r="T40" s="7">
        <f>SUMIFS(HNTopUp!$AC:$AC,HNTopUp!$M:$M,T$4,HNTopUp!$B:$B,$B40)</f>
        <v>15545.966641025641</v>
      </c>
      <c r="U40" s="7">
        <f>SUMIFS(HNTopUp!$AC:$AC,HNTopUp!$M:$M,U$4,HNTopUp!$B:$B,$B40)</f>
        <v>0</v>
      </c>
      <c r="V40" s="7">
        <f>SUMIFS(HNTopUp!$AC:$AC,HNTopUp!$M:$M,V$4,HNTopUp!$B:$B,$B40)</f>
        <v>0</v>
      </c>
      <c r="W40" s="7">
        <f>SUMIFS(HNTopUp!$AC:$AC,HNTopUp!$M:$M,W$4,HNTopUp!$B:$B,$B40)</f>
        <v>0</v>
      </c>
      <c r="X40" s="7">
        <f>SUMIFS(HNTopUp!$AC:$AC,HNTopUp!$M:$M,X$4,HNTopUp!$B:$B,$B40)</f>
        <v>0</v>
      </c>
      <c r="Y40" s="7">
        <f>SUMIFS(HNTopUp!$AC:$AC,HNTopUp!$M:$M,Y$4,HNTopUp!$B:$B,$B40)</f>
        <v>0</v>
      </c>
      <c r="Z40" s="7">
        <f>SUMIFS(POST16!$AC:$AC,POST16!$M:$M,Z$4,POST16!$Q:$Q,'June Payment'!$G40)</f>
        <v>0</v>
      </c>
      <c r="AA40" s="7">
        <f>SUMIFS(POST16!$AC:$AC,POST16!$M:$M,AA$4,POST16!$Q:$Q,'June Payment'!$G40)</f>
        <v>0</v>
      </c>
      <c r="AB40" s="7">
        <f>SUMIFS(POST16!$AC:$AC,POST16!$M:$M,AB$4,POST16!$Q:$Q,'June Payment'!$G40)</f>
        <v>0</v>
      </c>
      <c r="AC40" s="7">
        <f>SUMIFS(POST16!$AC:$AC,POST16!$M:$M,AC$4,POST16!$Q:$Q,'June Payment'!$G40)</f>
        <v>0</v>
      </c>
      <c r="AD40" s="7">
        <f>SUMIFS(POST16!$AC:$AC,POST16!$M:$M,AD$4,POST16!$Q:$Q,'June Payment'!$G40)</f>
        <v>0</v>
      </c>
      <c r="AE40" s="7">
        <f>SUMIFS(MISC!$AC:$AC,MISC!$M:$M,AE$4,MISC!$Q:$Q,G40)</f>
        <v>0</v>
      </c>
      <c r="AF40" s="7">
        <f>SUMIFS(CSBG!AC:AC,CSBG!Q:Q,'June Payment'!$G40)</f>
        <v>0</v>
      </c>
      <c r="AG40" s="7">
        <f>SUMIFS('UFSM KS2'!AC:AC,'UFSM KS2'!E:E,"M",'UFSM KS2'!Q:Q,'June Payment'!G40)</f>
        <v>15074.197505773667</v>
      </c>
      <c r="AH40" s="5">
        <f t="shared" si="11"/>
        <v>144942.73826864309</v>
      </c>
      <c r="AI40" s="119">
        <f t="shared" si="2"/>
        <v>0</v>
      </c>
      <c r="AJ40" s="364">
        <f t="shared" si="3"/>
        <v>144942.73826864309</v>
      </c>
      <c r="AL40" s="481"/>
      <c r="AM40" s="481"/>
      <c r="AN40" s="508"/>
      <c r="AP40" s="383"/>
      <c r="AQ40" s="5"/>
      <c r="AS40" s="286"/>
      <c r="AT40" s="5"/>
    </row>
    <row r="41" spans="1:50" x14ac:dyDescent="0.25">
      <c r="B41">
        <v>3022077</v>
      </c>
      <c r="C41">
        <v>2077</v>
      </c>
      <c r="D41" t="s">
        <v>58</v>
      </c>
      <c r="E41" t="s">
        <v>748</v>
      </c>
      <c r="G41" t="s">
        <v>59</v>
      </c>
      <c r="H41" t="s">
        <v>23816</v>
      </c>
      <c r="I41" s="7">
        <f>IFERROR(_xlfn.XLOOKUP(G41,'APT 25-26'!D:D,'APT 25-26'!CS:CS),"")</f>
        <v>426177.40838126373</v>
      </c>
      <c r="J41" s="7">
        <f>SUMIFS(NurserySupplement!$Z:$Z,NurserySupplement!$M:$M,J$4,NurserySupplement!$B:$B,B41)</f>
        <v>0</v>
      </c>
      <c r="K41" s="7"/>
      <c r="L41" s="7">
        <f>SUMIFS(HNPlaces!$AC:$AC,HNPlaces!$M:$M,L$4,HNPlaces!$Q:$Q,'June Payment'!$G41)</f>
        <v>0</v>
      </c>
      <c r="M41" s="7">
        <f>SUMIFS(HNPlaces!$AC:$AC,HNPlaces!$M:$M,M$4,HNPlaces!$Q:$Q,'June Payment'!$G41)</f>
        <v>0</v>
      </c>
      <c r="N41" s="7">
        <f>SUMIFS(HNPlaces!$AC:$AC,HNPlaces!$M:$M,N$4,HNPlaces!$Q:$Q,'June Payment'!$G41)</f>
        <v>0</v>
      </c>
      <c r="O41" s="7">
        <f>SUMIFS(HNPlaces!$AC:$AC,HNPlaces!$M:$M,O$4,HNPlaces!$Q:$Q,'June Payment'!$G41)</f>
        <v>0</v>
      </c>
      <c r="P41" s="7">
        <f>SUMIFS(HNPlaces!$AC:$AC,HNPlaces!$M:$M,P$4,HNPlaces!$Q:$Q,'June Payment'!$G41)</f>
        <v>0</v>
      </c>
      <c r="Q41" s="7">
        <f>SUMIFS(HNPlaces!$AC:$AC,HNPlaces!$M:$M,Q$4,HNPlaces!$Q:$Q,'June Payment'!$G41)</f>
        <v>9692.3076923076915</v>
      </c>
      <c r="R41" s="7">
        <f>SUMIFS(HNPlaces!$AC:$AC,HNPlaces!$M:$M,R$4,HNPlaces!$Q:$Q,'June Payment'!$G41)</f>
        <v>0</v>
      </c>
      <c r="S41" s="7">
        <f>SUMIFS(HNTopUp!$AC:$AC,HNTopUp!$M:$M,S$4,HNTopUp!$B:$B,$B41)</f>
        <v>0</v>
      </c>
      <c r="T41" s="7">
        <f>SUMIFS(HNTopUp!$AC:$AC,HNTopUp!$M:$M,T$4,HNTopUp!$B:$B,$B41)</f>
        <v>38569.277692307696</v>
      </c>
      <c r="U41" s="7">
        <f>SUMIFS(HNTopUp!$AC:$AC,HNTopUp!$M:$M,U$4,HNTopUp!$B:$B,$B41)</f>
        <v>0</v>
      </c>
      <c r="V41" s="7">
        <f>SUMIFS(HNTopUp!$AC:$AC,HNTopUp!$M:$M,V$4,HNTopUp!$B:$B,$B41)</f>
        <v>30055.846153846156</v>
      </c>
      <c r="W41" s="7">
        <f>SUMIFS(HNTopUp!$AC:$AC,HNTopUp!$M:$M,W$4,HNTopUp!$B:$B,$B41)</f>
        <v>359.48461538461538</v>
      </c>
      <c r="X41" s="7">
        <f>SUMIFS(HNTopUp!$AC:$AC,HNTopUp!$M:$M,X$4,HNTopUp!$B:$B,$B41)</f>
        <v>0</v>
      </c>
      <c r="Y41" s="7">
        <f>SUMIFS(HNTopUp!$AC:$AC,HNTopUp!$M:$M,Y$4,HNTopUp!$B:$B,$B41)</f>
        <v>0</v>
      </c>
      <c r="Z41" s="7">
        <f>SUMIFS(POST16!$AC:$AC,POST16!$M:$M,Z$4,POST16!$Q:$Q,'June Payment'!$G41)</f>
        <v>0</v>
      </c>
      <c r="AA41" s="7">
        <f>SUMIFS(POST16!$AC:$AC,POST16!$M:$M,AA$4,POST16!$Q:$Q,'June Payment'!$G41)</f>
        <v>0</v>
      </c>
      <c r="AB41" s="7">
        <f>SUMIFS(POST16!$AC:$AC,POST16!$M:$M,AB$4,POST16!$Q:$Q,'June Payment'!$G41)</f>
        <v>0</v>
      </c>
      <c r="AC41" s="7">
        <f>SUMIFS(POST16!$AC:$AC,POST16!$M:$M,AC$4,POST16!$Q:$Q,'June Payment'!$G41)</f>
        <v>0</v>
      </c>
      <c r="AD41" s="7">
        <f>SUMIFS(POST16!$AC:$AC,POST16!$M:$M,AD$4,POST16!$Q:$Q,'June Payment'!$G41)</f>
        <v>0</v>
      </c>
      <c r="AE41" s="7">
        <f>SUMIFS(MISC!$AC:$AC,MISC!$M:$M,AE$4,MISC!$Q:$Q,G41)</f>
        <v>0</v>
      </c>
      <c r="AF41" s="7">
        <f>SUMIFS(CSBG!AC:AC,CSBG!Q:Q,'June Payment'!$G41)</f>
        <v>0</v>
      </c>
      <c r="AG41" s="7">
        <f>SUMIFS('UFSM KS2'!AC:AC,'UFSM KS2'!E:E,"M",'UFSM KS2'!Q:Q,'June Payment'!G41)</f>
        <v>35487.173294842185</v>
      </c>
      <c r="AH41" s="5">
        <f t="shared" si="11"/>
        <v>540341.49782995204</v>
      </c>
      <c r="AI41" s="119">
        <f t="shared" si="2"/>
        <v>540340.49782995204</v>
      </c>
      <c r="AJ41" s="364">
        <f t="shared" si="3"/>
        <v>1</v>
      </c>
      <c r="AK41" s="5"/>
      <c r="AL41" s="481">
        <f>IFERROR(_xlfn.XLOOKUP(B41,'Monthly Payroll Deductions'!B:B,'Monthly Payroll Deductions'!AB:AB),"0")</f>
        <v>47390.630769785843</v>
      </c>
      <c r="AM41" s="481">
        <v>595197.68000000098</v>
      </c>
      <c r="AN41" s="508">
        <f t="shared" si="4"/>
        <v>642588.31076978683</v>
      </c>
      <c r="AO41" s="119">
        <f>IFERROR(IF(AH41&gt;AM41,AM41,AH41-1),"")</f>
        <v>540340.49782995204</v>
      </c>
      <c r="AP41" s="49">
        <f>AH41-AO41</f>
        <v>1</v>
      </c>
      <c r="AQ41" s="481"/>
      <c r="AR41" s="463">
        <f>AO41+AQ41</f>
        <v>540340.49782995204</v>
      </c>
      <c r="AS41" s="49">
        <f>AP41-AQ41</f>
        <v>1</v>
      </c>
      <c r="AT41" s="5"/>
      <c r="AW41" s="119"/>
    </row>
    <row r="42" spans="1:50" x14ac:dyDescent="0.25">
      <c r="B42">
        <v>3022078</v>
      </c>
      <c r="C42">
        <v>2078</v>
      </c>
      <c r="D42" t="s">
        <v>232</v>
      </c>
      <c r="E42" t="s">
        <v>748</v>
      </c>
      <c r="G42" t="s">
        <v>233</v>
      </c>
      <c r="H42" t="s">
        <v>234</v>
      </c>
      <c r="I42" s="7">
        <f>IFERROR(_xlfn.XLOOKUP(G42,'APT 25-26'!D:D,'APT 25-26'!CS:CS),"")</f>
        <v>136823.87535155576</v>
      </c>
      <c r="J42" s="7">
        <f>SUMIFS(NurserySupplement!$Z:$Z,NurserySupplement!$M:$M,J$4,NurserySupplement!$B:$B,B42)</f>
        <v>0</v>
      </c>
      <c r="K42" s="7"/>
      <c r="L42" s="7">
        <f>SUMIFS(HNPlaces!$AC:$AC,HNPlaces!$M:$M,L$4,HNPlaces!$Q:$Q,'June Payment'!$G42)</f>
        <v>0</v>
      </c>
      <c r="M42" s="7">
        <f>SUMIFS(HNPlaces!$AC:$AC,HNPlaces!$M:$M,M$4,HNPlaces!$Q:$Q,'June Payment'!$G42)</f>
        <v>0</v>
      </c>
      <c r="N42" s="7">
        <f>SUMIFS(HNPlaces!$AC:$AC,HNPlaces!$M:$M,N$4,HNPlaces!$Q:$Q,'June Payment'!$G42)</f>
        <v>0</v>
      </c>
      <c r="O42" s="7">
        <f>SUMIFS(HNPlaces!$AC:$AC,HNPlaces!$M:$M,O$4,HNPlaces!$Q:$Q,'June Payment'!$G42)</f>
        <v>0</v>
      </c>
      <c r="P42" s="7">
        <f>SUMIFS(HNPlaces!$AC:$AC,HNPlaces!$M:$M,P$4,HNPlaces!$Q:$Q,'June Payment'!$G42)</f>
        <v>0</v>
      </c>
      <c r="Q42" s="7">
        <f>SUMIFS(HNPlaces!$AC:$AC,HNPlaces!$M:$M,Q$4,HNPlaces!$Q:$Q,'June Payment'!$G42)</f>
        <v>0</v>
      </c>
      <c r="R42" s="7">
        <f>SUMIFS(HNPlaces!$AC:$AC,HNPlaces!$M:$M,R$4,HNPlaces!$Q:$Q,'June Payment'!$G42)</f>
        <v>0</v>
      </c>
      <c r="S42" s="7">
        <f>SUMIFS(HNTopUp!$AC:$AC,HNTopUp!$M:$M,S$4,HNTopUp!$B:$B,$B42)</f>
        <v>0</v>
      </c>
      <c r="T42" s="7">
        <f>SUMIFS(HNTopUp!$AC:$AC,HNTopUp!$M:$M,T$4,HNTopUp!$B:$B,$B42)</f>
        <v>3450.4615384615381</v>
      </c>
      <c r="U42" s="7">
        <f>SUMIFS(HNTopUp!$AC:$AC,HNTopUp!$M:$M,U$4,HNTopUp!$B:$B,$B42)</f>
        <v>0</v>
      </c>
      <c r="V42" s="7">
        <f>SUMIFS(HNTopUp!$AC:$AC,HNTopUp!$M:$M,V$4,HNTopUp!$B:$B,$B42)</f>
        <v>0</v>
      </c>
      <c r="W42" s="7">
        <f>SUMIFS(HNTopUp!$AC:$AC,HNTopUp!$M:$M,W$4,HNTopUp!$B:$B,$B42)</f>
        <v>0</v>
      </c>
      <c r="X42" s="7">
        <f>SUMIFS(HNTopUp!$AC:$AC,HNTopUp!$M:$M,X$4,HNTopUp!$B:$B,$B42)</f>
        <v>0</v>
      </c>
      <c r="Y42" s="7">
        <f>SUMIFS(HNTopUp!$AC:$AC,HNTopUp!$M:$M,Y$4,HNTopUp!$B:$B,$B42)</f>
        <v>0</v>
      </c>
      <c r="Z42" s="7">
        <f>SUMIFS(POST16!$AC:$AC,POST16!$M:$M,Z$4,POST16!$Q:$Q,'June Payment'!$G42)</f>
        <v>0</v>
      </c>
      <c r="AA42" s="7">
        <f>SUMIFS(POST16!$AC:$AC,POST16!$M:$M,AA$4,POST16!$Q:$Q,'June Payment'!$G42)</f>
        <v>0</v>
      </c>
      <c r="AB42" s="7">
        <f>SUMIFS(POST16!$AC:$AC,POST16!$M:$M,AB$4,POST16!$Q:$Q,'June Payment'!$G42)</f>
        <v>0</v>
      </c>
      <c r="AC42" s="7">
        <f>SUMIFS(POST16!$AC:$AC,POST16!$M:$M,AC$4,POST16!$Q:$Q,'June Payment'!$G42)</f>
        <v>0</v>
      </c>
      <c r="AD42" s="7">
        <f>SUMIFS(POST16!$AC:$AC,POST16!$M:$M,AD$4,POST16!$Q:$Q,'June Payment'!$G42)</f>
        <v>0</v>
      </c>
      <c r="AE42" s="7">
        <f>SUMIFS(MISC!$AC:$AC,MISC!$M:$M,AE$4,MISC!$Q:$Q,G42)</f>
        <v>0</v>
      </c>
      <c r="AF42" s="7">
        <f>SUMIFS(CSBG!AC:AC,CSBG!Q:Q,'June Payment'!$G42)</f>
        <v>0</v>
      </c>
      <c r="AG42" s="7">
        <f>SUMIFS('UFSM KS2'!AC:AC,'UFSM KS2'!E:E,"M",'UFSM KS2'!Q:Q,'June Payment'!G42)</f>
        <v>41836.180558121632</v>
      </c>
      <c r="AH42" s="5">
        <f t="shared" si="11"/>
        <v>182110.51744813891</v>
      </c>
      <c r="AI42" s="119">
        <f t="shared" si="2"/>
        <v>145749.82999999996</v>
      </c>
      <c r="AJ42" s="364">
        <f t="shared" si="3"/>
        <v>36360.687448138953</v>
      </c>
      <c r="AK42" s="119"/>
      <c r="AL42" s="481">
        <f>IFERROR(_xlfn.XLOOKUP(B42,'Monthly Payroll Deductions'!B:B,'Monthly Payroll Deductions'!AB:AB),"0")</f>
        <v>0</v>
      </c>
      <c r="AM42" s="481">
        <v>145749.82999999996</v>
      </c>
      <c r="AN42" s="508">
        <f t="shared" si="4"/>
        <v>145749.82999999996</v>
      </c>
      <c r="AO42" s="119">
        <f>IFERROR(IF(AH42&gt;AM42,AM42,AH42-1),"")</f>
        <v>145749.82999999996</v>
      </c>
      <c r="AP42" s="49">
        <f>AH42-AO42</f>
        <v>36360.687448138953</v>
      </c>
      <c r="AQ42" s="481"/>
      <c r="AR42" s="463">
        <f>AO42+AQ42</f>
        <v>145749.82999999996</v>
      </c>
      <c r="AS42" s="49">
        <f>AP42-AQ42</f>
        <v>36360.687448138953</v>
      </c>
      <c r="AT42" s="5"/>
      <c r="AW42" s="119"/>
    </row>
    <row r="43" spans="1:50" x14ac:dyDescent="0.25">
      <c r="B43">
        <v>3022079</v>
      </c>
      <c r="C43">
        <v>2079</v>
      </c>
      <c r="D43" t="s">
        <v>16</v>
      </c>
      <c r="E43" t="s">
        <v>748</v>
      </c>
      <c r="G43" t="s">
        <v>17</v>
      </c>
      <c r="H43" t="s">
        <v>18</v>
      </c>
      <c r="I43" s="7">
        <f>IFERROR(_xlfn.XLOOKUP(G43,'APT 25-26'!D:D,'APT 25-26'!CS:CS),"")</f>
        <v>154184.09384615385</v>
      </c>
      <c r="J43" s="7">
        <f>SUMIFS(NurserySupplement!$Z:$Z,NurserySupplement!$M:$M,J$4,NurserySupplement!$B:$B,B43)</f>
        <v>0</v>
      </c>
      <c r="K43" s="7"/>
      <c r="L43" s="7">
        <f>SUMIFS(HNPlaces!$AC:$AC,HNPlaces!$M:$M,L$4,HNPlaces!$Q:$Q,'June Payment'!$G43)</f>
        <v>0</v>
      </c>
      <c r="M43" s="7">
        <f>SUMIFS(HNPlaces!$AC:$AC,HNPlaces!$M:$M,M$4,HNPlaces!$Q:$Q,'June Payment'!$G43)</f>
        <v>0</v>
      </c>
      <c r="N43" s="7">
        <f>SUMIFS(HNPlaces!$AC:$AC,HNPlaces!$M:$M,N$4,HNPlaces!$Q:$Q,'June Payment'!$G43)</f>
        <v>0</v>
      </c>
      <c r="O43" s="7">
        <f>SUMIFS(HNPlaces!$AC:$AC,HNPlaces!$M:$M,O$4,HNPlaces!$Q:$Q,'June Payment'!$G43)</f>
        <v>0</v>
      </c>
      <c r="P43" s="7">
        <f>SUMIFS(HNPlaces!$AC:$AC,HNPlaces!$M:$M,P$4,HNPlaces!$Q:$Q,'June Payment'!$G43)</f>
        <v>0</v>
      </c>
      <c r="Q43" s="7">
        <f>SUMIFS(HNPlaces!$AC:$AC,HNPlaces!$M:$M,Q$4,HNPlaces!$Q:$Q,'June Payment'!$G43)</f>
        <v>0</v>
      </c>
      <c r="R43" s="7">
        <f>SUMIFS(HNPlaces!$AC:$AC,HNPlaces!$M:$M,R$4,HNPlaces!$Q:$Q,'June Payment'!$G43)</f>
        <v>0</v>
      </c>
      <c r="S43" s="7">
        <f>SUMIFS(HNTopUp!$AC:$AC,HNTopUp!$M:$M,S$4,HNTopUp!$B:$B,$B43)</f>
        <v>0</v>
      </c>
      <c r="T43" s="7">
        <f>SUMIFS(HNTopUp!$AC:$AC,HNTopUp!$M:$M,T$4,HNTopUp!$B:$B,$B43)</f>
        <v>3450.4615384615381</v>
      </c>
      <c r="U43" s="7">
        <f>SUMIFS(HNTopUp!$AC:$AC,HNTopUp!$M:$M,U$4,HNTopUp!$B:$B,$B43)</f>
        <v>0</v>
      </c>
      <c r="V43" s="7">
        <f>SUMIFS(HNTopUp!$AC:$AC,HNTopUp!$M:$M,V$4,HNTopUp!$B:$B,$B43)</f>
        <v>0</v>
      </c>
      <c r="W43" s="7">
        <f>SUMIFS(HNTopUp!$AC:$AC,HNTopUp!$M:$M,W$4,HNTopUp!$B:$B,$B43)</f>
        <v>0</v>
      </c>
      <c r="X43" s="7">
        <f>SUMIFS(HNTopUp!$AC:$AC,HNTopUp!$M:$M,X$4,HNTopUp!$B:$B,$B43)</f>
        <v>0</v>
      </c>
      <c r="Y43" s="7">
        <f>SUMIFS(HNTopUp!$AC:$AC,HNTopUp!$M:$M,Y$4,HNTopUp!$B:$B,$B43)</f>
        <v>0</v>
      </c>
      <c r="Z43" s="7">
        <f>SUMIFS(POST16!$AC:$AC,POST16!$M:$M,Z$4,POST16!$Q:$Q,'June Payment'!$G43)</f>
        <v>0</v>
      </c>
      <c r="AA43" s="7">
        <f>SUMIFS(POST16!$AC:$AC,POST16!$M:$M,AA$4,POST16!$Q:$Q,'June Payment'!$G43)</f>
        <v>0</v>
      </c>
      <c r="AB43" s="7">
        <f>SUMIFS(POST16!$AC:$AC,POST16!$M:$M,AB$4,POST16!$Q:$Q,'June Payment'!$G43)</f>
        <v>0</v>
      </c>
      <c r="AC43" s="7">
        <f>SUMIFS(POST16!$AC:$AC,POST16!$M:$M,AC$4,POST16!$Q:$Q,'June Payment'!$G43)</f>
        <v>0</v>
      </c>
      <c r="AD43" s="7">
        <f>SUMIFS(POST16!$AC:$AC,POST16!$M:$M,AD$4,POST16!$Q:$Q,'June Payment'!$G43)</f>
        <v>0</v>
      </c>
      <c r="AE43" s="7">
        <f>SUMIFS(MISC!$AC:$AC,MISC!$M:$M,AE$4,MISC!$Q:$Q,G43)</f>
        <v>0</v>
      </c>
      <c r="AF43" s="7">
        <f>SUMIFS(CSBG!AC:AC,CSBG!Q:Q,'June Payment'!$G43)</f>
        <v>0</v>
      </c>
      <c r="AG43" s="7">
        <f>SUMIFS('UFSM KS2'!AC:AC,'UFSM KS2'!E:E,"M",'UFSM KS2'!Q:Q,'June Payment'!G43)</f>
        <v>53469.770873749025</v>
      </c>
      <c r="AH43" s="5">
        <f t="shared" si="11"/>
        <v>211104.3262583644</v>
      </c>
      <c r="AI43" s="119">
        <f t="shared" si="2"/>
        <v>165592.12000000011</v>
      </c>
      <c r="AJ43" s="364">
        <f t="shared" si="3"/>
        <v>45512.206258364284</v>
      </c>
      <c r="AK43" s="119"/>
      <c r="AL43" s="481">
        <f>IFERROR(_xlfn.XLOOKUP(B43,'Monthly Payroll Deductions'!B:B,'Monthly Payroll Deductions'!AB:AB),"0")</f>
        <v>0</v>
      </c>
      <c r="AM43" s="481">
        <v>165592.12000000011</v>
      </c>
      <c r="AN43" s="508">
        <f t="shared" si="4"/>
        <v>165592.12000000011</v>
      </c>
      <c r="AO43" s="119">
        <f>IFERROR(IF(AH43&gt;AM43,AM43,AH43-1),"")</f>
        <v>165592.12000000011</v>
      </c>
      <c r="AP43" s="49">
        <f>AH43-AO43</f>
        <v>45512.206258364284</v>
      </c>
      <c r="AQ43" s="481">
        <f>IF(AP43&gt;AL43,AL43,AP43-1)</f>
        <v>0</v>
      </c>
      <c r="AR43" s="463">
        <f>AO43+AQ43</f>
        <v>165592.12000000011</v>
      </c>
      <c r="AS43" s="49">
        <f>AP43-AQ43</f>
        <v>45512.206258364284</v>
      </c>
      <c r="AT43" s="5"/>
      <c r="AW43" s="119"/>
      <c r="AX43" s="481"/>
    </row>
    <row r="44" spans="1:50" x14ac:dyDescent="0.25">
      <c r="B44">
        <v>3023300</v>
      </c>
      <c r="C44">
        <v>3300</v>
      </c>
      <c r="D44" t="s">
        <v>112</v>
      </c>
      <c r="E44" t="s">
        <v>748</v>
      </c>
      <c r="G44" t="s">
        <v>113</v>
      </c>
      <c r="H44" t="s">
        <v>114</v>
      </c>
      <c r="I44" s="7">
        <f>IFERROR(_xlfn.XLOOKUP(G44,'APT 25-26'!D:D,'APT 25-26'!CS:CS),"")</f>
        <v>94254.823784997614</v>
      </c>
      <c r="J44" s="7">
        <f>SUMIFS(NurserySupplement!$Z:$Z,NurserySupplement!$M:$M,J$4,NurserySupplement!$B:$B,B44)</f>
        <v>0</v>
      </c>
      <c r="K44" s="7"/>
      <c r="L44" s="7">
        <f>SUMIFS(HNPlaces!$AC:$AC,HNPlaces!$M:$M,L$4,HNPlaces!$Q:$Q,'June Payment'!$G44)</f>
        <v>0</v>
      </c>
      <c r="M44" s="7">
        <f>SUMIFS(HNPlaces!$AC:$AC,HNPlaces!$M:$M,M$4,HNPlaces!$Q:$Q,'June Payment'!$G44)</f>
        <v>0</v>
      </c>
      <c r="N44" s="7">
        <f>SUMIFS(HNPlaces!$AC:$AC,HNPlaces!$M:$M,N$4,HNPlaces!$Q:$Q,'June Payment'!$G44)</f>
        <v>0</v>
      </c>
      <c r="O44" s="7">
        <f>SUMIFS(HNPlaces!$AC:$AC,HNPlaces!$M:$M,O$4,HNPlaces!$Q:$Q,'June Payment'!$G44)</f>
        <v>0</v>
      </c>
      <c r="P44" s="7">
        <f>SUMIFS(HNPlaces!$AC:$AC,HNPlaces!$M:$M,P$4,HNPlaces!$Q:$Q,'June Payment'!$G44)</f>
        <v>0</v>
      </c>
      <c r="Q44" s="7">
        <f>SUMIFS(HNPlaces!$AC:$AC,HNPlaces!$M:$M,Q$4,HNPlaces!$Q:$Q,'June Payment'!$G44)</f>
        <v>0</v>
      </c>
      <c r="R44" s="7">
        <f>SUMIFS(HNPlaces!$AC:$AC,HNPlaces!$M:$M,R$4,HNPlaces!$Q:$Q,'June Payment'!$G44)</f>
        <v>0</v>
      </c>
      <c r="S44" s="7">
        <f>SUMIFS(HNTopUp!$AC:$AC,HNTopUp!$M:$M,S$4,HNTopUp!$B:$B,$B44)</f>
        <v>0</v>
      </c>
      <c r="T44" s="7">
        <f>SUMIFS(HNTopUp!$AC:$AC,HNTopUp!$M:$M,T$4,HNTopUp!$B:$B,$B44)</f>
        <v>6814.7384615384608</v>
      </c>
      <c r="U44" s="7">
        <f>SUMIFS(HNTopUp!$AC:$AC,HNTopUp!$M:$M,U$4,HNTopUp!$B:$B,$B44)</f>
        <v>0</v>
      </c>
      <c r="V44" s="7">
        <f>SUMIFS(HNTopUp!$AC:$AC,HNTopUp!$M:$M,V$4,HNTopUp!$B:$B,$B44)</f>
        <v>0</v>
      </c>
      <c r="W44" s="7">
        <f>SUMIFS(HNTopUp!$AC:$AC,HNTopUp!$M:$M,W$4,HNTopUp!$B:$B,$B44)</f>
        <v>0</v>
      </c>
      <c r="X44" s="7">
        <f>SUMIFS(HNTopUp!$AC:$AC,HNTopUp!$M:$M,X$4,HNTopUp!$B:$B,$B44)</f>
        <v>0</v>
      </c>
      <c r="Y44" s="7">
        <f>SUMIFS(HNTopUp!$AC:$AC,HNTopUp!$M:$M,Y$4,HNTopUp!$B:$B,$B44)</f>
        <v>0</v>
      </c>
      <c r="Z44" s="7">
        <f>SUMIFS(POST16!$AC:$AC,POST16!$M:$M,Z$4,POST16!$Q:$Q,'June Payment'!$G44)</f>
        <v>0</v>
      </c>
      <c r="AA44" s="7">
        <f>SUMIFS(POST16!$AC:$AC,POST16!$M:$M,AA$4,POST16!$Q:$Q,'June Payment'!$G44)</f>
        <v>0</v>
      </c>
      <c r="AB44" s="7">
        <f>SUMIFS(POST16!$AC:$AC,POST16!$M:$M,AB$4,POST16!$Q:$Q,'June Payment'!$G44)</f>
        <v>0</v>
      </c>
      <c r="AC44" s="7">
        <f>SUMIFS(POST16!$AC:$AC,POST16!$M:$M,AC$4,POST16!$Q:$Q,'June Payment'!$G44)</f>
        <v>0</v>
      </c>
      <c r="AD44" s="7">
        <f>SUMIFS(POST16!$AC:$AC,POST16!$M:$M,AD$4,POST16!$Q:$Q,'June Payment'!$G44)</f>
        <v>0</v>
      </c>
      <c r="AE44" s="7">
        <f>SUMIFS(MISC!$AC:$AC,MISC!$M:$M,AE$4,MISC!$Q:$Q,G44)</f>
        <v>0</v>
      </c>
      <c r="AF44" s="7">
        <f>SUMIFS(CSBG!AC:AC,CSBG!Q:Q,'June Payment'!$G44)</f>
        <v>0</v>
      </c>
      <c r="AG44" s="7">
        <f>SUMIFS('UFSM KS2'!AC:AC,'UFSM KS2'!E:E,"M",'UFSM KS2'!Q:Q,'June Payment'!G44)</f>
        <v>5495.801173979984</v>
      </c>
      <c r="AH44" s="5">
        <f t="shared" si="11"/>
        <v>106565.36342051606</v>
      </c>
      <c r="AI44" s="119">
        <f t="shared" si="2"/>
        <v>0</v>
      </c>
      <c r="AJ44" s="364">
        <f t="shared" si="3"/>
        <v>106565.36342051606</v>
      </c>
      <c r="AL44" s="481" t="str">
        <f>IFERROR(_xlfn.XLOOKUP(B44,'Monthly Payroll Deductions'!B:B,'Monthly Payroll Deductions'!AB:AB),"0")</f>
        <v>0</v>
      </c>
      <c r="AM44" s="481"/>
      <c r="AN44" s="508"/>
      <c r="AP44" s="383"/>
      <c r="AQ44" s="5"/>
      <c r="AS44" s="286"/>
      <c r="AT44" s="5"/>
    </row>
    <row r="45" spans="1:50" x14ac:dyDescent="0.25">
      <c r="B45">
        <v>3023302</v>
      </c>
      <c r="C45">
        <v>3302</v>
      </c>
      <c r="D45" t="s">
        <v>67</v>
      </c>
      <c r="G45" t="s">
        <v>68</v>
      </c>
      <c r="H45" t="s">
        <v>69</v>
      </c>
      <c r="I45" s="7">
        <f>IFERROR(_xlfn.XLOOKUP(G45,'APT 25-26'!D:D,'APT 25-26'!CS:CS),"")</f>
        <v>85313.355646681171</v>
      </c>
      <c r="J45" s="7">
        <f>SUMIFS(NurserySupplement!$Z:$Z,NurserySupplement!$M:$M,J$4,NurserySupplement!$B:$B,B45)</f>
        <v>0</v>
      </c>
      <c r="K45" s="7"/>
      <c r="L45" s="7">
        <f>SUMIFS(HNPlaces!$AC:$AC,HNPlaces!$M:$M,L$4,HNPlaces!$Q:$Q,'June Payment'!$G45)</f>
        <v>0</v>
      </c>
      <c r="M45" s="7">
        <f>SUMIFS(HNPlaces!$AC:$AC,HNPlaces!$M:$M,M$4,HNPlaces!$Q:$Q,'June Payment'!$G45)</f>
        <v>0</v>
      </c>
      <c r="N45" s="7">
        <f>SUMIFS(HNPlaces!$AC:$AC,HNPlaces!$M:$M,N$4,HNPlaces!$Q:$Q,'June Payment'!$G45)</f>
        <v>0</v>
      </c>
      <c r="O45" s="7">
        <f>SUMIFS(HNPlaces!$AC:$AC,HNPlaces!$M:$M,O$4,HNPlaces!$Q:$Q,'June Payment'!$G45)</f>
        <v>0</v>
      </c>
      <c r="P45" s="7">
        <f>SUMIFS(HNPlaces!$AC:$AC,HNPlaces!$M:$M,P$4,HNPlaces!$Q:$Q,'June Payment'!$G45)</f>
        <v>0</v>
      </c>
      <c r="Q45" s="7">
        <f>SUMIFS(HNPlaces!$AC:$AC,HNPlaces!$M:$M,Q$4,HNPlaces!$Q:$Q,'June Payment'!$G45)</f>
        <v>0</v>
      </c>
      <c r="R45" s="7">
        <f>SUMIFS(HNPlaces!$AC:$AC,HNPlaces!$M:$M,R$4,HNPlaces!$Q:$Q,'June Payment'!$G45)</f>
        <v>0</v>
      </c>
      <c r="S45" s="7">
        <f>SUMIFS(HNTopUp!$AC:$AC,HNTopUp!$M:$M,S$4,HNTopUp!$B:$B,$B45)</f>
        <v>0</v>
      </c>
      <c r="T45" s="7">
        <f>SUMIFS(HNTopUp!$AC:$AC,HNTopUp!$M:$M,T$4,HNTopUp!$B:$B,$B45)</f>
        <v>7720.1983846153844</v>
      </c>
      <c r="U45" s="7">
        <f>SUMIFS(HNTopUp!$AC:$AC,HNTopUp!$M:$M,U$4,HNTopUp!$B:$B,$B45)</f>
        <v>0</v>
      </c>
      <c r="V45" s="7">
        <f>SUMIFS(HNTopUp!$AC:$AC,HNTopUp!$M:$M,V$4,HNTopUp!$B:$B,$B45)</f>
        <v>0</v>
      </c>
      <c r="W45" s="7">
        <f>SUMIFS(HNTopUp!$AC:$AC,HNTopUp!$M:$M,W$4,HNTopUp!$B:$B,$B45)</f>
        <v>0</v>
      </c>
      <c r="X45" s="7">
        <f>SUMIFS(HNTopUp!$AC:$AC,HNTopUp!$M:$M,X$4,HNTopUp!$B:$B,$B45)</f>
        <v>0</v>
      </c>
      <c r="Y45" s="7">
        <f>SUMIFS(HNTopUp!$AC:$AC,HNTopUp!$M:$M,Y$4,HNTopUp!$B:$B,$B45)</f>
        <v>0</v>
      </c>
      <c r="Z45" s="7">
        <f>SUMIFS(POST16!$AC:$AC,POST16!$M:$M,Z$4,POST16!$Q:$Q,'June Payment'!$G45)</f>
        <v>0</v>
      </c>
      <c r="AA45" s="7">
        <f>SUMIFS(POST16!$AC:$AC,POST16!$M:$M,AA$4,POST16!$Q:$Q,'June Payment'!$G45)</f>
        <v>0</v>
      </c>
      <c r="AB45" s="7">
        <f>SUMIFS(POST16!$AC:$AC,POST16!$M:$M,AB$4,POST16!$Q:$Q,'June Payment'!$G45)</f>
        <v>0</v>
      </c>
      <c r="AC45" s="7">
        <f>SUMIFS(POST16!$AC:$AC,POST16!$M:$M,AC$4,POST16!$Q:$Q,'June Payment'!$G45)</f>
        <v>0</v>
      </c>
      <c r="AD45" s="7">
        <f>SUMIFS(POST16!$AC:$AC,POST16!$M:$M,AD$4,POST16!$Q:$Q,'June Payment'!$G45)</f>
        <v>0</v>
      </c>
      <c r="AE45" s="7">
        <f>SUMIFS(MISC!$AC:$AC,MISC!$M:$M,AE$4,MISC!$Q:$Q,G45)</f>
        <v>0</v>
      </c>
      <c r="AF45" s="7">
        <f>SUMIFS(CSBG!AC:AC,CSBG!Q:Q,'June Payment'!$G45)</f>
        <v>0</v>
      </c>
      <c r="AG45" s="7">
        <f>SUMIFS('UFSM KS2'!AC:AC,'UFSM KS2'!E:E,"M",'UFSM KS2'!Q:Q,'June Payment'!G45)</f>
        <v>16801.449303310237</v>
      </c>
      <c r="AH45" s="5">
        <f t="shared" si="11"/>
        <v>109835.00333460679</v>
      </c>
      <c r="AI45" s="119">
        <f t="shared" si="2"/>
        <v>0</v>
      </c>
      <c r="AJ45" s="364">
        <f t="shared" si="3"/>
        <v>109835.00333460679</v>
      </c>
      <c r="AL45" s="481"/>
      <c r="AM45" s="481"/>
      <c r="AN45" s="508"/>
      <c r="AP45" s="383"/>
      <c r="AQ45" s="5"/>
      <c r="AS45" s="286"/>
      <c r="AT45" s="5"/>
    </row>
    <row r="46" spans="1:50" x14ac:dyDescent="0.25">
      <c r="B46">
        <v>3023304</v>
      </c>
      <c r="C46">
        <v>3304</v>
      </c>
      <c r="D46" t="s">
        <v>34</v>
      </c>
      <c r="E46" t="s">
        <v>748</v>
      </c>
      <c r="G46" t="s">
        <v>35</v>
      </c>
      <c r="H46" t="s">
        <v>36</v>
      </c>
      <c r="I46" s="7">
        <f>IFERROR(_xlfn.XLOOKUP(G46,'APT 25-26'!D:D,'APT 25-26'!CS:CS),"")</f>
        <v>89185.263950794062</v>
      </c>
      <c r="J46" s="7">
        <f>SUMIFS(NurserySupplement!$Z:$Z,NurserySupplement!$M:$M,J$4,NurserySupplement!$B:$B,B46)</f>
        <v>0</v>
      </c>
      <c r="K46" s="7"/>
      <c r="L46" s="7">
        <f>SUMIFS(HNPlaces!$AC:$AC,HNPlaces!$M:$M,L$4,HNPlaces!$Q:$Q,'June Payment'!$G46)</f>
        <v>0</v>
      </c>
      <c r="M46" s="7">
        <f>SUMIFS(HNPlaces!$AC:$AC,HNPlaces!$M:$M,M$4,HNPlaces!$Q:$Q,'June Payment'!$G46)</f>
        <v>0</v>
      </c>
      <c r="N46" s="7">
        <f>SUMIFS(HNPlaces!$AC:$AC,HNPlaces!$M:$M,N$4,HNPlaces!$Q:$Q,'June Payment'!$G46)</f>
        <v>0</v>
      </c>
      <c r="O46" s="7">
        <f>SUMIFS(HNPlaces!$AC:$AC,HNPlaces!$M:$M,O$4,HNPlaces!$Q:$Q,'June Payment'!$G46)</f>
        <v>0</v>
      </c>
      <c r="P46" s="7">
        <f>SUMIFS(HNPlaces!$AC:$AC,HNPlaces!$M:$M,P$4,HNPlaces!$Q:$Q,'June Payment'!$G46)</f>
        <v>0</v>
      </c>
      <c r="Q46" s="7">
        <f>SUMIFS(HNPlaces!$AC:$AC,HNPlaces!$M:$M,Q$4,HNPlaces!$Q:$Q,'June Payment'!$G46)</f>
        <v>0</v>
      </c>
      <c r="R46" s="7">
        <f>SUMIFS(HNPlaces!$AC:$AC,HNPlaces!$M:$M,R$4,HNPlaces!$Q:$Q,'June Payment'!$G46)</f>
        <v>0</v>
      </c>
      <c r="S46" s="7">
        <f>SUMIFS(HNTopUp!$AC:$AC,HNTopUp!$M:$M,S$4,HNTopUp!$B:$B,$B46)</f>
        <v>0</v>
      </c>
      <c r="T46" s="7">
        <f>SUMIFS(HNTopUp!$AC:$AC,HNTopUp!$M:$M,T$4,HNTopUp!$B:$B,$B46)</f>
        <v>11061.70546153846</v>
      </c>
      <c r="U46" s="7">
        <f>SUMIFS(HNTopUp!$AC:$AC,HNTopUp!$M:$M,U$4,HNTopUp!$B:$B,$B46)</f>
        <v>0</v>
      </c>
      <c r="V46" s="7">
        <f>SUMIFS(HNTopUp!$AC:$AC,HNTopUp!$M:$M,V$4,HNTopUp!$B:$B,$B46)</f>
        <v>0</v>
      </c>
      <c r="W46" s="7">
        <f>SUMIFS(HNTopUp!$AC:$AC,HNTopUp!$M:$M,W$4,HNTopUp!$B:$B,$B46)</f>
        <v>125.5</v>
      </c>
      <c r="X46" s="7">
        <f>SUMIFS(HNTopUp!$AC:$AC,HNTopUp!$M:$M,X$4,HNTopUp!$B:$B,$B46)</f>
        <v>0</v>
      </c>
      <c r="Y46" s="7">
        <f>SUMIFS(HNTopUp!$AC:$AC,HNTopUp!$M:$M,Y$4,HNTopUp!$B:$B,$B46)</f>
        <v>0</v>
      </c>
      <c r="Z46" s="7">
        <f>SUMIFS(POST16!$AC:$AC,POST16!$M:$M,Z$4,POST16!$Q:$Q,'June Payment'!$G46)</f>
        <v>0</v>
      </c>
      <c r="AA46" s="7">
        <f>SUMIFS(POST16!$AC:$AC,POST16!$M:$M,AA$4,POST16!$Q:$Q,'June Payment'!$G46)</f>
        <v>0</v>
      </c>
      <c r="AB46" s="7">
        <f>SUMIFS(POST16!$AC:$AC,POST16!$M:$M,AB$4,POST16!$Q:$Q,'June Payment'!$G46)</f>
        <v>0</v>
      </c>
      <c r="AC46" s="7">
        <f>SUMIFS(POST16!$AC:$AC,POST16!$M:$M,AC$4,POST16!$Q:$Q,'June Payment'!$G46)</f>
        <v>0</v>
      </c>
      <c r="AD46" s="7">
        <f>SUMIFS(POST16!$AC:$AC,POST16!$M:$M,AD$4,POST16!$Q:$Q,'June Payment'!$G46)</f>
        <v>0</v>
      </c>
      <c r="AE46" s="7">
        <f>SUMIFS(MISC!$AC:$AC,MISC!$M:$M,AE$4,MISC!$Q:$Q,G46)</f>
        <v>0</v>
      </c>
      <c r="AF46" s="7">
        <f>SUMIFS(CSBG!AC:AC,CSBG!Q:Q,'June Payment'!$G46)</f>
        <v>0</v>
      </c>
      <c r="AG46" s="7">
        <f>SUMIFS('UFSM KS2'!AC:AC,'UFSM KS2'!E:E,"M",'UFSM KS2'!Q:Q,'June Payment'!G46)</f>
        <v>13346.945708237103</v>
      </c>
      <c r="AH46" s="5">
        <f t="shared" si="11"/>
        <v>113719.41512056963</v>
      </c>
      <c r="AI46" s="119">
        <f t="shared" si="2"/>
        <v>95795.100000000035</v>
      </c>
      <c r="AJ46" s="364">
        <f t="shared" si="3"/>
        <v>17924.31512056959</v>
      </c>
      <c r="AK46" s="119"/>
      <c r="AL46" s="481">
        <f>IFERROR(_xlfn.XLOOKUP(B46,'Monthly Payroll Deductions'!B:B,'Monthly Payroll Deductions'!AB:AB),"0")</f>
        <v>0</v>
      </c>
      <c r="AM46" s="481">
        <v>95795.100000000035</v>
      </c>
      <c r="AN46" s="508">
        <f t="shared" si="4"/>
        <v>95795.100000000035</v>
      </c>
      <c r="AO46" s="119">
        <f>IFERROR(IF(AH46&gt;AM46,AM46,AH46-1),"")</f>
        <v>95795.100000000035</v>
      </c>
      <c r="AP46" s="49">
        <f>AH46-AO46</f>
        <v>17924.31512056959</v>
      </c>
      <c r="AQ46" s="481"/>
      <c r="AR46" s="463">
        <f>AO46+AQ46</f>
        <v>95795.100000000035</v>
      </c>
      <c r="AS46" s="49">
        <f>AP46-AQ46</f>
        <v>17924.31512056959</v>
      </c>
      <c r="AT46" s="5"/>
      <c r="AW46" s="119"/>
    </row>
    <row r="47" spans="1:50" x14ac:dyDescent="0.25">
      <c r="B47">
        <v>3023305</v>
      </c>
      <c r="C47">
        <v>3305</v>
      </c>
      <c r="D47" t="s">
        <v>163</v>
      </c>
      <c r="G47" t="s">
        <v>164</v>
      </c>
      <c r="H47" t="s">
        <v>165</v>
      </c>
      <c r="I47" s="7">
        <f>IFERROR(_xlfn.XLOOKUP(G47,'APT 25-26'!D:D,'APT 25-26'!CS:CS),"")</f>
        <v>68251.374506969529</v>
      </c>
      <c r="J47" s="7">
        <f>SUMIFS(NurserySupplement!$Z:$Z,NurserySupplement!$M:$M,J$4,NurserySupplement!$B:$B,B47)</f>
        <v>0</v>
      </c>
      <c r="K47" s="7"/>
      <c r="L47" s="7">
        <f>SUMIFS(HNPlaces!$AC:$AC,HNPlaces!$M:$M,L$4,HNPlaces!$Q:$Q,'June Payment'!$G47)</f>
        <v>0</v>
      </c>
      <c r="M47" s="7">
        <f>SUMIFS(HNPlaces!$AC:$AC,HNPlaces!$M:$M,M$4,HNPlaces!$Q:$Q,'June Payment'!$G47)</f>
        <v>0</v>
      </c>
      <c r="N47" s="7">
        <f>SUMIFS(HNPlaces!$AC:$AC,HNPlaces!$M:$M,N$4,HNPlaces!$Q:$Q,'June Payment'!$G47)</f>
        <v>0</v>
      </c>
      <c r="O47" s="7">
        <f>SUMIFS(HNPlaces!$AC:$AC,HNPlaces!$M:$M,O$4,HNPlaces!$Q:$Q,'June Payment'!$G47)</f>
        <v>0</v>
      </c>
      <c r="P47" s="7">
        <f>SUMIFS(HNPlaces!$AC:$AC,HNPlaces!$M:$M,P$4,HNPlaces!$Q:$Q,'June Payment'!$G47)</f>
        <v>0</v>
      </c>
      <c r="Q47" s="7">
        <f>SUMIFS(HNPlaces!$AC:$AC,HNPlaces!$M:$M,Q$4,HNPlaces!$Q:$Q,'June Payment'!$G47)</f>
        <v>0</v>
      </c>
      <c r="R47" s="7">
        <f>SUMIFS(HNPlaces!$AC:$AC,HNPlaces!$M:$M,R$4,HNPlaces!$Q:$Q,'June Payment'!$G47)</f>
        <v>0</v>
      </c>
      <c r="S47" s="7">
        <f>SUMIFS(HNTopUp!$AC:$AC,HNTopUp!$M:$M,S$4,HNTopUp!$B:$B,$B47)</f>
        <v>0</v>
      </c>
      <c r="T47" s="7">
        <f>SUMIFS(HNTopUp!$AC:$AC,HNTopUp!$M:$M,T$4,HNTopUp!$B:$B,$B47)</f>
        <v>3002.3846153846157</v>
      </c>
      <c r="U47" s="7">
        <f>SUMIFS(HNTopUp!$AC:$AC,HNTopUp!$M:$M,U$4,HNTopUp!$B:$B,$B47)</f>
        <v>0</v>
      </c>
      <c r="V47" s="7">
        <f>SUMIFS(HNTopUp!$AC:$AC,HNTopUp!$M:$M,V$4,HNTopUp!$B:$B,$B47)</f>
        <v>0</v>
      </c>
      <c r="W47" s="7">
        <f>SUMIFS(HNTopUp!$AC:$AC,HNTopUp!$M:$M,W$4,HNTopUp!$B:$B,$B47)</f>
        <v>0</v>
      </c>
      <c r="X47" s="7">
        <f>SUMIFS(HNTopUp!$AC:$AC,HNTopUp!$M:$M,X$4,HNTopUp!$B:$B,$B47)</f>
        <v>0</v>
      </c>
      <c r="Y47" s="7">
        <f>SUMIFS(HNTopUp!$AC:$AC,HNTopUp!$M:$M,Y$4,HNTopUp!$B:$B,$B47)</f>
        <v>0</v>
      </c>
      <c r="Z47" s="7">
        <f>SUMIFS(POST16!$AC:$AC,POST16!$M:$M,Z$4,POST16!$Q:$Q,'June Payment'!$G47)</f>
        <v>0</v>
      </c>
      <c r="AA47" s="7">
        <f>SUMIFS(POST16!$AC:$AC,POST16!$M:$M,AA$4,POST16!$Q:$Q,'June Payment'!$G47)</f>
        <v>0</v>
      </c>
      <c r="AB47" s="7">
        <f>SUMIFS(POST16!$AC:$AC,POST16!$M:$M,AB$4,POST16!$Q:$Q,'June Payment'!$G47)</f>
        <v>0</v>
      </c>
      <c r="AC47" s="7">
        <f>SUMIFS(POST16!$AC:$AC,POST16!$M:$M,AC$4,POST16!$Q:$Q,'June Payment'!$G47)</f>
        <v>0</v>
      </c>
      <c r="AD47" s="7">
        <f>SUMIFS(POST16!$AC:$AC,POST16!$M:$M,AD$4,POST16!$Q:$Q,'June Payment'!$G47)</f>
        <v>0</v>
      </c>
      <c r="AE47" s="7">
        <f>SUMIFS(MISC!$AC:$AC,MISC!$M:$M,AE$4,MISC!$Q:$Q,G47)</f>
        <v>0</v>
      </c>
      <c r="AF47" s="7">
        <f>SUMIFS(CSBG!AC:AC,CSBG!Q:Q,'June Payment'!$G47)</f>
        <v>0</v>
      </c>
      <c r="AG47" s="7">
        <f>SUMIFS('UFSM KS2'!AC:AC,'UFSM KS2'!E:E,"M",'UFSM KS2'!Q:Q,'June Payment'!G47)</f>
        <v>12090.762582755964</v>
      </c>
      <c r="AH47" s="5">
        <f t="shared" si="11"/>
        <v>83344.521705110106</v>
      </c>
      <c r="AI47" s="119">
        <f t="shared" si="2"/>
        <v>0</v>
      </c>
      <c r="AJ47" s="364">
        <f t="shared" si="3"/>
        <v>83344.521705110106</v>
      </c>
      <c r="AL47" s="481"/>
      <c r="AM47" s="481"/>
      <c r="AN47" s="508"/>
      <c r="AP47" s="383"/>
      <c r="AQ47" s="5"/>
      <c r="AS47" s="286"/>
      <c r="AT47" s="5"/>
    </row>
    <row r="48" spans="1:50" x14ac:dyDescent="0.25">
      <c r="B48">
        <v>3023307</v>
      </c>
      <c r="C48">
        <v>3307</v>
      </c>
      <c r="D48" t="s">
        <v>154</v>
      </c>
      <c r="E48" t="s">
        <v>748</v>
      </c>
      <c r="G48" t="s">
        <v>155</v>
      </c>
      <c r="H48" t="s">
        <v>156</v>
      </c>
      <c r="I48" s="7">
        <f>IFERROR(_xlfn.XLOOKUP(G48,'APT 25-26'!D:D,'APT 25-26'!CS:CS),"")</f>
        <v>92712.620594969005</v>
      </c>
      <c r="J48" s="7">
        <f>SUMIFS(NurserySupplement!$Z:$Z,NurserySupplement!$M:$M,J$4,NurserySupplement!$B:$B,B48)</f>
        <v>0</v>
      </c>
      <c r="K48" s="7"/>
      <c r="L48" s="7">
        <f>SUMIFS(HNPlaces!$AC:$AC,HNPlaces!$M:$M,L$4,HNPlaces!$Q:$Q,'June Payment'!$G48)</f>
        <v>0</v>
      </c>
      <c r="M48" s="7">
        <f>SUMIFS(HNPlaces!$AC:$AC,HNPlaces!$M:$M,M$4,HNPlaces!$Q:$Q,'June Payment'!$G48)</f>
        <v>0</v>
      </c>
      <c r="N48" s="7">
        <f>SUMIFS(HNPlaces!$AC:$AC,HNPlaces!$M:$M,N$4,HNPlaces!$Q:$Q,'June Payment'!$G48)</f>
        <v>0</v>
      </c>
      <c r="O48" s="7">
        <f>SUMIFS(HNPlaces!$AC:$AC,HNPlaces!$M:$M,O$4,HNPlaces!$Q:$Q,'June Payment'!$G48)</f>
        <v>0</v>
      </c>
      <c r="P48" s="7">
        <f>SUMIFS(HNPlaces!$AC:$AC,HNPlaces!$M:$M,P$4,HNPlaces!$Q:$Q,'June Payment'!$G48)</f>
        <v>0</v>
      </c>
      <c r="Q48" s="7">
        <f>SUMIFS(HNPlaces!$AC:$AC,HNPlaces!$M:$M,Q$4,HNPlaces!$Q:$Q,'June Payment'!$G48)</f>
        <v>0</v>
      </c>
      <c r="R48" s="7">
        <f>SUMIFS(HNPlaces!$AC:$AC,HNPlaces!$M:$M,R$4,HNPlaces!$Q:$Q,'June Payment'!$G48)</f>
        <v>0</v>
      </c>
      <c r="S48" s="7">
        <f>SUMIFS(HNTopUp!$AC:$AC,HNTopUp!$M:$M,S$4,HNTopUp!$B:$B,$B48)</f>
        <v>0</v>
      </c>
      <c r="T48" s="7">
        <f>SUMIFS(HNTopUp!$AC:$AC,HNTopUp!$M:$M,T$4,HNTopUp!$B:$B,$B48)</f>
        <v>4829.9769230769234</v>
      </c>
      <c r="U48" s="7">
        <f>SUMIFS(HNTopUp!$AC:$AC,HNTopUp!$M:$M,U$4,HNTopUp!$B:$B,$B48)</f>
        <v>0</v>
      </c>
      <c r="V48" s="7">
        <f>SUMIFS(HNTopUp!$AC:$AC,HNTopUp!$M:$M,V$4,HNTopUp!$B:$B,$B48)</f>
        <v>0</v>
      </c>
      <c r="W48" s="7">
        <f>SUMIFS(HNTopUp!$AC:$AC,HNTopUp!$M:$M,W$4,HNTopUp!$B:$B,$B48)</f>
        <v>0</v>
      </c>
      <c r="X48" s="7">
        <f>SUMIFS(HNTopUp!$AC:$AC,HNTopUp!$M:$M,X$4,HNTopUp!$B:$B,$B48)</f>
        <v>0</v>
      </c>
      <c r="Y48" s="7">
        <f>SUMIFS(HNTopUp!$AC:$AC,HNTopUp!$M:$M,Y$4,HNTopUp!$B:$B,$B48)</f>
        <v>0</v>
      </c>
      <c r="Z48" s="7">
        <f>SUMIFS(POST16!$AC:$AC,POST16!$M:$M,Z$4,POST16!$Q:$Q,'June Payment'!$G48)</f>
        <v>0</v>
      </c>
      <c r="AA48" s="7">
        <f>SUMIFS(POST16!$AC:$AC,POST16!$M:$M,AA$4,POST16!$Q:$Q,'June Payment'!$G48)</f>
        <v>0</v>
      </c>
      <c r="AB48" s="7">
        <f>SUMIFS(POST16!$AC:$AC,POST16!$M:$M,AB$4,POST16!$Q:$Q,'June Payment'!$G48)</f>
        <v>0</v>
      </c>
      <c r="AC48" s="7">
        <f>SUMIFS(POST16!$AC:$AC,POST16!$M:$M,AC$4,POST16!$Q:$Q,'June Payment'!$G48)</f>
        <v>0</v>
      </c>
      <c r="AD48" s="7">
        <f>SUMIFS(POST16!$AC:$AC,POST16!$M:$M,AD$4,POST16!$Q:$Q,'June Payment'!$G48)</f>
        <v>0</v>
      </c>
      <c r="AE48" s="7">
        <f>SUMIFS(MISC!$AC:$AC,MISC!$M:$M,AE$4,MISC!$Q:$Q,G48)</f>
        <v>0</v>
      </c>
      <c r="AF48" s="7">
        <f>SUMIFS(CSBG!AC:AC,CSBG!Q:Q,'June Payment'!$G48)</f>
        <v>0</v>
      </c>
      <c r="AG48" s="7">
        <f>SUMIFS('UFSM KS2'!AC:AC,'UFSM KS2'!E:E,"M",'UFSM KS2'!Q:Q,'June Payment'!G48)</f>
        <v>16330.380631254809</v>
      </c>
      <c r="AH48" s="5">
        <f t="shared" si="11"/>
        <v>113872.97814930073</v>
      </c>
      <c r="AI48" s="119">
        <f t="shared" si="2"/>
        <v>95458.250000000015</v>
      </c>
      <c r="AJ48" s="364">
        <f t="shared" si="3"/>
        <v>18414.728149300718</v>
      </c>
      <c r="AK48" s="119"/>
      <c r="AL48" s="481">
        <f>IFERROR(_xlfn.XLOOKUP(B48,'Monthly Payroll Deductions'!B:B,'Monthly Payroll Deductions'!AB:AB),"0")</f>
        <v>0</v>
      </c>
      <c r="AM48" s="481">
        <v>95458.250000000015</v>
      </c>
      <c r="AN48" s="508">
        <f t="shared" si="4"/>
        <v>95458.250000000015</v>
      </c>
      <c r="AO48" s="119">
        <f>IFERROR(IF(AH48&gt;AM48,AM48,AH48-1),"")</f>
        <v>95458.250000000015</v>
      </c>
      <c r="AP48" s="49">
        <f>AH48-AO48</f>
        <v>18414.728149300718</v>
      </c>
      <c r="AQ48" s="481"/>
      <c r="AR48" s="463">
        <f>AO48+AQ48</f>
        <v>95458.250000000015</v>
      </c>
      <c r="AS48" s="49">
        <f>AP48-AQ48</f>
        <v>18414.728149300718</v>
      </c>
      <c r="AT48" s="5"/>
      <c r="AW48" s="119"/>
    </row>
    <row r="49" spans="2:50" x14ac:dyDescent="0.25">
      <c r="B49">
        <v>3023309</v>
      </c>
      <c r="C49">
        <v>3309</v>
      </c>
      <c r="D49" t="s">
        <v>28</v>
      </c>
      <c r="G49" t="s">
        <v>29</v>
      </c>
      <c r="H49" t="s">
        <v>30</v>
      </c>
      <c r="I49" s="7">
        <f>IFERROR(_xlfn.XLOOKUP(G49,'APT 25-26'!D:D,'APT 25-26'!CS:CS),"")</f>
        <v>90151.678316131452</v>
      </c>
      <c r="J49" s="7">
        <f>SUMIFS(NurserySupplement!$Z:$Z,NurserySupplement!$M:$M,J$4,NurserySupplement!$B:$B,B49)</f>
        <v>0</v>
      </c>
      <c r="K49" s="7"/>
      <c r="L49" s="7">
        <f>SUMIFS(HNPlaces!$AC:$AC,HNPlaces!$M:$M,L$4,HNPlaces!$Q:$Q,'June Payment'!$G49)</f>
        <v>0</v>
      </c>
      <c r="M49" s="7">
        <f>SUMIFS(HNPlaces!$AC:$AC,HNPlaces!$M:$M,M$4,HNPlaces!$Q:$Q,'June Payment'!$G49)</f>
        <v>0</v>
      </c>
      <c r="N49" s="7">
        <f>SUMIFS(HNPlaces!$AC:$AC,HNPlaces!$M:$M,N$4,HNPlaces!$Q:$Q,'June Payment'!$G49)</f>
        <v>0</v>
      </c>
      <c r="O49" s="7">
        <f>SUMIFS(HNPlaces!$AC:$AC,HNPlaces!$M:$M,O$4,HNPlaces!$Q:$Q,'June Payment'!$G49)</f>
        <v>0</v>
      </c>
      <c r="P49" s="7">
        <f>SUMIFS(HNPlaces!$AC:$AC,HNPlaces!$M:$M,P$4,HNPlaces!$Q:$Q,'June Payment'!$G49)</f>
        <v>0</v>
      </c>
      <c r="Q49" s="7">
        <f>SUMIFS(HNPlaces!$AC:$AC,HNPlaces!$M:$M,Q$4,HNPlaces!$Q:$Q,'June Payment'!$G49)</f>
        <v>0</v>
      </c>
      <c r="R49" s="7">
        <f>SUMIFS(HNPlaces!$AC:$AC,HNPlaces!$M:$M,R$4,HNPlaces!$Q:$Q,'June Payment'!$G49)</f>
        <v>0</v>
      </c>
      <c r="S49" s="7">
        <f>SUMIFS(HNTopUp!$AC:$AC,HNTopUp!$M:$M,S$4,HNTopUp!$B:$B,$B49)</f>
        <v>0</v>
      </c>
      <c r="T49" s="7">
        <f>SUMIFS(HNTopUp!$AC:$AC,HNTopUp!$M:$M,T$4,HNTopUp!$B:$B,$B49)</f>
        <v>7313.1384615384613</v>
      </c>
      <c r="U49" s="7">
        <f>SUMIFS(HNTopUp!$AC:$AC,HNTopUp!$M:$M,U$4,HNTopUp!$B:$B,$B49)</f>
        <v>0</v>
      </c>
      <c r="V49" s="7">
        <f>SUMIFS(HNTopUp!$AC:$AC,HNTopUp!$M:$M,V$4,HNTopUp!$B:$B,$B49)</f>
        <v>0</v>
      </c>
      <c r="W49" s="7">
        <f>SUMIFS(HNTopUp!$AC:$AC,HNTopUp!$M:$M,W$4,HNTopUp!$B:$B,$B49)</f>
        <v>0</v>
      </c>
      <c r="X49" s="7">
        <f>SUMIFS(HNTopUp!$AC:$AC,HNTopUp!$M:$M,X$4,HNTopUp!$B:$B,$B49)</f>
        <v>0</v>
      </c>
      <c r="Y49" s="7">
        <f>SUMIFS(HNTopUp!$AC:$AC,HNTopUp!$M:$M,Y$4,HNTopUp!$B:$B,$B49)</f>
        <v>0</v>
      </c>
      <c r="Z49" s="7">
        <f>SUMIFS(POST16!$AC:$AC,POST16!$M:$M,Z$4,POST16!$Q:$Q,'June Payment'!$G49)</f>
        <v>0</v>
      </c>
      <c r="AA49" s="7">
        <f>SUMIFS(POST16!$AC:$AC,POST16!$M:$M,AA$4,POST16!$Q:$Q,'June Payment'!$G49)</f>
        <v>0</v>
      </c>
      <c r="AB49" s="7">
        <f>SUMIFS(POST16!$AC:$AC,POST16!$M:$M,AB$4,POST16!$Q:$Q,'June Payment'!$G49)</f>
        <v>0</v>
      </c>
      <c r="AC49" s="7">
        <f>SUMIFS(POST16!$AC:$AC,POST16!$M:$M,AC$4,POST16!$Q:$Q,'June Payment'!$G49)</f>
        <v>0</v>
      </c>
      <c r="AD49" s="7">
        <f>SUMIFS(POST16!$AC:$AC,POST16!$M:$M,AD$4,POST16!$Q:$Q,'June Payment'!$G49)</f>
        <v>0</v>
      </c>
      <c r="AE49" s="7">
        <f>SUMIFS(MISC!$AC:$AC,MISC!$M:$M,AE$4,MISC!$Q:$Q,G49)</f>
        <v>0</v>
      </c>
      <c r="AF49" s="7">
        <f>SUMIFS(CSBG!AC:AC,CSBG!Q:Q,'June Payment'!$G49)</f>
        <v>0</v>
      </c>
      <c r="AG49" s="7">
        <f>SUMIFS('UFSM KS2'!AC:AC,'UFSM KS2'!E:E,"M",'UFSM KS2'!Q:Q,'June Payment'!G49)</f>
        <v>15702.289068514239</v>
      </c>
      <c r="AH49" s="5">
        <f t="shared" si="11"/>
        <v>113167.10584618415</v>
      </c>
      <c r="AI49" s="119">
        <f t="shared" si="2"/>
        <v>0</v>
      </c>
      <c r="AJ49" s="364">
        <f t="shared" si="3"/>
        <v>113167.10584618415</v>
      </c>
      <c r="AL49" s="481"/>
      <c r="AM49" s="481"/>
      <c r="AN49" s="508"/>
      <c r="AP49" s="383"/>
      <c r="AQ49" s="5"/>
      <c r="AS49" s="286"/>
      <c r="AT49" s="5"/>
    </row>
    <row r="50" spans="2:50" x14ac:dyDescent="0.25">
      <c r="B50">
        <v>3023311</v>
      </c>
      <c r="C50">
        <v>3311</v>
      </c>
      <c r="D50" t="s">
        <v>215</v>
      </c>
      <c r="E50" t="s">
        <v>748</v>
      </c>
      <c r="G50" t="s">
        <v>216</v>
      </c>
      <c r="H50" t="s">
        <v>217</v>
      </c>
      <c r="I50" s="7">
        <f>IFERROR(_xlfn.XLOOKUP(G50,'APT 25-26'!D:D,'APT 25-26'!CS:CS),"")</f>
        <v>159919.72921409007</v>
      </c>
      <c r="J50" s="7">
        <f>SUMIFS(NurserySupplement!$Z:$Z,NurserySupplement!$M:$M,J$4,NurserySupplement!$B:$B,B50)</f>
        <v>0</v>
      </c>
      <c r="K50" s="7"/>
      <c r="L50" s="7">
        <f>SUMIFS(HNPlaces!$AC:$AC,HNPlaces!$M:$M,L$4,HNPlaces!$Q:$Q,'June Payment'!$G50)</f>
        <v>0</v>
      </c>
      <c r="M50" s="7">
        <f>SUMIFS(HNPlaces!$AC:$AC,HNPlaces!$M:$M,M$4,HNPlaces!$Q:$Q,'June Payment'!$G50)</f>
        <v>0</v>
      </c>
      <c r="N50" s="7">
        <f>SUMIFS(HNPlaces!$AC:$AC,HNPlaces!$M:$M,N$4,HNPlaces!$Q:$Q,'June Payment'!$G50)</f>
        <v>0</v>
      </c>
      <c r="O50" s="7">
        <f>SUMIFS(HNPlaces!$AC:$AC,HNPlaces!$M:$M,O$4,HNPlaces!$Q:$Q,'June Payment'!$G50)</f>
        <v>0</v>
      </c>
      <c r="P50" s="7">
        <f>SUMIFS(HNPlaces!$AC:$AC,HNPlaces!$M:$M,P$4,HNPlaces!$Q:$Q,'June Payment'!$G50)</f>
        <v>0</v>
      </c>
      <c r="Q50" s="7">
        <f>SUMIFS(HNPlaces!$AC:$AC,HNPlaces!$M:$M,Q$4,HNPlaces!$Q:$Q,'June Payment'!$G50)</f>
        <v>0</v>
      </c>
      <c r="R50" s="7">
        <f>SUMIFS(HNPlaces!$AC:$AC,HNPlaces!$M:$M,R$4,HNPlaces!$Q:$Q,'June Payment'!$G50)</f>
        <v>0</v>
      </c>
      <c r="S50" s="7">
        <f>SUMIFS(HNTopUp!$AC:$AC,HNTopUp!$M:$M,S$4,HNTopUp!$B:$B,$B50)</f>
        <v>0</v>
      </c>
      <c r="T50" s="7">
        <f>SUMIFS(HNTopUp!$AC:$AC,HNTopUp!$M:$M,T$4,HNTopUp!$B:$B,$B50)</f>
        <v>6724.7685384615397</v>
      </c>
      <c r="U50" s="7">
        <f>SUMIFS(HNTopUp!$AC:$AC,HNTopUp!$M:$M,U$4,HNTopUp!$B:$B,$B50)</f>
        <v>0</v>
      </c>
      <c r="V50" s="7">
        <f>SUMIFS(HNTopUp!$AC:$AC,HNTopUp!$M:$M,V$4,HNTopUp!$B:$B,$B50)</f>
        <v>0</v>
      </c>
      <c r="W50" s="7">
        <f>SUMIFS(HNTopUp!$AC:$AC,HNTopUp!$M:$M,W$4,HNTopUp!$B:$B,$B50)</f>
        <v>248.23076923076923</v>
      </c>
      <c r="X50" s="7">
        <f>SUMIFS(HNTopUp!$AC:$AC,HNTopUp!$M:$M,X$4,HNTopUp!$B:$B,$B50)</f>
        <v>0</v>
      </c>
      <c r="Y50" s="7">
        <f>SUMIFS(HNTopUp!$AC:$AC,HNTopUp!$M:$M,Y$4,HNTopUp!$B:$B,$B50)</f>
        <v>0</v>
      </c>
      <c r="Z50" s="7">
        <f>SUMIFS(POST16!$AC:$AC,POST16!$M:$M,Z$4,POST16!$Q:$Q,'June Payment'!$G50)</f>
        <v>0</v>
      </c>
      <c r="AA50" s="7">
        <f>SUMIFS(POST16!$AC:$AC,POST16!$M:$M,AA$4,POST16!$Q:$Q,'June Payment'!$G50)</f>
        <v>0</v>
      </c>
      <c r="AB50" s="7">
        <f>SUMIFS(POST16!$AC:$AC,POST16!$M:$M,AB$4,POST16!$Q:$Q,'June Payment'!$G50)</f>
        <v>0</v>
      </c>
      <c r="AC50" s="7">
        <f>SUMIFS(POST16!$AC:$AC,POST16!$M:$M,AC$4,POST16!$Q:$Q,'June Payment'!$G50)</f>
        <v>0</v>
      </c>
      <c r="AD50" s="7">
        <f>SUMIFS(POST16!$AC:$AC,POST16!$M:$M,AD$4,POST16!$Q:$Q,'June Payment'!$G50)</f>
        <v>0</v>
      </c>
      <c r="AE50" s="7">
        <f>SUMIFS(MISC!$AC:$AC,MISC!$M:$M,AE$4,MISC!$Q:$Q,G50)</f>
        <v>0</v>
      </c>
      <c r="AF50" s="7">
        <f>SUMIFS(CSBG!AC:AC,CSBG!Q:Q,'June Payment'!$G50)</f>
        <v>0</v>
      </c>
      <c r="AG50" s="7">
        <f>SUMIFS('UFSM KS2'!AC:AC,'UFSM KS2'!E:E,"M",'UFSM KS2'!Q:Q,'June Payment'!G50)</f>
        <v>30148.395011547334</v>
      </c>
      <c r="AH50" s="5">
        <f t="shared" si="11"/>
        <v>197041.12353332972</v>
      </c>
      <c r="AI50" s="119">
        <f t="shared" si="2"/>
        <v>0</v>
      </c>
      <c r="AJ50" s="364">
        <f t="shared" si="3"/>
        <v>197041.12353332972</v>
      </c>
      <c r="AL50" s="481">
        <f>IFERROR(_xlfn.XLOOKUP(B50,'Monthly Payroll Deductions'!B:B,'Monthly Payroll Deductions'!AB:AB),"0")</f>
        <v>0</v>
      </c>
      <c r="AM50" s="481"/>
      <c r="AN50" s="508"/>
      <c r="AP50" s="383"/>
      <c r="AQ50" s="5"/>
      <c r="AS50" s="286"/>
      <c r="AT50" s="5"/>
    </row>
    <row r="51" spans="2:50" x14ac:dyDescent="0.25">
      <c r="B51">
        <v>3023312</v>
      </c>
      <c r="C51">
        <v>3312</v>
      </c>
      <c r="D51" t="s">
        <v>181</v>
      </c>
      <c r="E51" t="s">
        <v>748</v>
      </c>
      <c r="G51" t="s">
        <v>182</v>
      </c>
      <c r="H51" t="s">
        <v>183</v>
      </c>
      <c r="I51" s="7">
        <f>IFERROR(_xlfn.XLOOKUP(G51,'APT 25-26'!D:D,'APT 25-26'!CS:CS),"")</f>
        <v>92085.397638081122</v>
      </c>
      <c r="J51" s="7">
        <f>SUMIFS(NurserySupplement!$Z:$Z,NurserySupplement!$M:$M,J$4,NurserySupplement!$B:$B,B51)</f>
        <v>0</v>
      </c>
      <c r="K51" s="7"/>
      <c r="L51" s="7">
        <f>SUMIFS(HNPlaces!$AC:$AC,HNPlaces!$M:$M,L$4,HNPlaces!$Q:$Q,'June Payment'!$G51)</f>
        <v>0</v>
      </c>
      <c r="M51" s="7">
        <f>SUMIFS(HNPlaces!$AC:$AC,HNPlaces!$M:$M,M$4,HNPlaces!$Q:$Q,'June Payment'!$G51)</f>
        <v>0</v>
      </c>
      <c r="N51" s="7">
        <f>SUMIFS(HNPlaces!$AC:$AC,HNPlaces!$M:$M,N$4,HNPlaces!$Q:$Q,'June Payment'!$G51)</f>
        <v>0</v>
      </c>
      <c r="O51" s="7">
        <f>SUMIFS(HNPlaces!$AC:$AC,HNPlaces!$M:$M,O$4,HNPlaces!$Q:$Q,'June Payment'!$G51)</f>
        <v>0</v>
      </c>
      <c r="P51" s="7">
        <f>SUMIFS(HNPlaces!$AC:$AC,HNPlaces!$M:$M,P$4,HNPlaces!$Q:$Q,'June Payment'!$G51)</f>
        <v>0</v>
      </c>
      <c r="Q51" s="7">
        <f>SUMIFS(HNPlaces!$AC:$AC,HNPlaces!$M:$M,Q$4,HNPlaces!$Q:$Q,'June Payment'!$G51)</f>
        <v>0</v>
      </c>
      <c r="R51" s="7">
        <f>SUMIFS(HNPlaces!$AC:$AC,HNPlaces!$M:$M,R$4,HNPlaces!$Q:$Q,'June Payment'!$G51)</f>
        <v>0</v>
      </c>
      <c r="S51" s="7">
        <f>SUMIFS(HNTopUp!$AC:$AC,HNTopUp!$M:$M,S$4,HNTopUp!$B:$B,$B51)</f>
        <v>0</v>
      </c>
      <c r="T51" s="7">
        <f>SUMIFS(HNTopUp!$AC:$AC,HNTopUp!$M:$M,T$4,HNTopUp!$B:$B,$B51)</f>
        <v>9753.7820512820508</v>
      </c>
      <c r="U51" s="7">
        <f>SUMIFS(HNTopUp!$AC:$AC,HNTopUp!$M:$M,U$4,HNTopUp!$B:$B,$B51)</f>
        <v>0</v>
      </c>
      <c r="V51" s="7">
        <f>SUMIFS(HNTopUp!$AC:$AC,HNTopUp!$M:$M,V$4,HNTopUp!$B:$B,$B51)</f>
        <v>0</v>
      </c>
      <c r="W51" s="7">
        <f>SUMIFS(HNTopUp!$AC:$AC,HNTopUp!$M:$M,W$4,HNTopUp!$B:$B,$B51)</f>
        <v>0</v>
      </c>
      <c r="X51" s="7">
        <f>SUMIFS(HNTopUp!$AC:$AC,HNTopUp!$M:$M,X$4,HNTopUp!$B:$B,$B51)</f>
        <v>0</v>
      </c>
      <c r="Y51" s="7">
        <f>SUMIFS(HNTopUp!$AC:$AC,HNTopUp!$M:$M,Y$4,HNTopUp!$B:$B,$B51)</f>
        <v>0</v>
      </c>
      <c r="Z51" s="7">
        <f>SUMIFS(POST16!$AC:$AC,POST16!$M:$M,Z$4,POST16!$Q:$Q,'June Payment'!$G51)</f>
        <v>0</v>
      </c>
      <c r="AA51" s="7">
        <f>SUMIFS(POST16!$AC:$AC,POST16!$M:$M,AA$4,POST16!$Q:$Q,'June Payment'!$G51)</f>
        <v>0</v>
      </c>
      <c r="AB51" s="7">
        <f>SUMIFS(POST16!$AC:$AC,POST16!$M:$M,AB$4,POST16!$Q:$Q,'June Payment'!$G51)</f>
        <v>0</v>
      </c>
      <c r="AC51" s="7">
        <f>SUMIFS(POST16!$AC:$AC,POST16!$M:$M,AC$4,POST16!$Q:$Q,'June Payment'!$G51)</f>
        <v>0</v>
      </c>
      <c r="AD51" s="7">
        <f>SUMIFS(POST16!$AC:$AC,POST16!$M:$M,AD$4,POST16!$Q:$Q,'June Payment'!$G51)</f>
        <v>0</v>
      </c>
      <c r="AE51" s="7">
        <f>SUMIFS(MISC!$AC:$AC,MISC!$M:$M,AE$4,MISC!$Q:$Q,G51)</f>
        <v>0</v>
      </c>
      <c r="AF51" s="7">
        <f>SUMIFS(CSBG!AC:AC,CSBG!Q:Q,'June Payment'!$G51)</f>
        <v>0</v>
      </c>
      <c r="AG51" s="7">
        <f>SUMIFS('UFSM KS2'!AC:AC,'UFSM KS2'!E:E,"M",'UFSM KS2'!Q:Q,'June Payment'!G51)</f>
        <v>16487.403521939952</v>
      </c>
      <c r="AH51" s="5">
        <f t="shared" si="11"/>
        <v>118326.58321130312</v>
      </c>
      <c r="AI51" s="119">
        <f t="shared" si="2"/>
        <v>113906.17000000003</v>
      </c>
      <c r="AJ51" s="364">
        <f t="shared" si="3"/>
        <v>4420.4132113030937</v>
      </c>
      <c r="AK51" s="5"/>
      <c r="AL51" s="481">
        <f>IFERROR(_xlfn.XLOOKUP(B51,'Monthly Payroll Deductions'!B:B,'Monthly Payroll Deductions'!AB:AB),"0")</f>
        <v>0</v>
      </c>
      <c r="AM51" s="481">
        <v>113906.17000000003</v>
      </c>
      <c r="AN51" s="508">
        <f t="shared" si="4"/>
        <v>113906.17000000003</v>
      </c>
      <c r="AO51" s="119">
        <f>IFERROR(IF(AH51&gt;AM51,AM51,AH51-1),"")</f>
        <v>113906.17000000003</v>
      </c>
      <c r="AP51" s="49">
        <f>AH51-AO51</f>
        <v>4420.4132113030937</v>
      </c>
      <c r="AQ51" s="481"/>
      <c r="AR51" s="463">
        <f>AO51+AQ51</f>
        <v>113906.17000000003</v>
      </c>
      <c r="AS51" s="49">
        <f>AP51-AQ51</f>
        <v>4420.4132113030937</v>
      </c>
      <c r="AT51" s="5"/>
      <c r="AW51" s="119"/>
    </row>
    <row r="52" spans="2:50" x14ac:dyDescent="0.25">
      <c r="B52">
        <v>3023313</v>
      </c>
      <c r="C52">
        <v>3313</v>
      </c>
      <c r="D52" t="s">
        <v>247</v>
      </c>
      <c r="E52" t="s">
        <v>748</v>
      </c>
      <c r="G52" t="s">
        <v>248</v>
      </c>
      <c r="H52" t="s">
        <v>249</v>
      </c>
      <c r="I52" s="7">
        <f>IFERROR(_xlfn.XLOOKUP(G52,'APT 25-26'!D:D,'APT 25-26'!CS:CS),"")</f>
        <v>89099.781494739596</v>
      </c>
      <c r="J52" s="7">
        <f>SUMIFS(NurserySupplement!$Z:$Z,NurserySupplement!$M:$M,J$4,NurserySupplement!$B:$B,B52)</f>
        <v>0</v>
      </c>
      <c r="K52" s="7"/>
      <c r="L52" s="7">
        <f>SUMIFS(HNPlaces!$AC:$AC,HNPlaces!$M:$M,L$4,HNPlaces!$Q:$Q,'June Payment'!$G52)</f>
        <v>0</v>
      </c>
      <c r="M52" s="7">
        <f>SUMIFS(HNPlaces!$AC:$AC,HNPlaces!$M:$M,M$4,HNPlaces!$Q:$Q,'June Payment'!$G52)</f>
        <v>0</v>
      </c>
      <c r="N52" s="7">
        <f>SUMIFS(HNPlaces!$AC:$AC,HNPlaces!$M:$M,N$4,HNPlaces!$Q:$Q,'June Payment'!$G52)</f>
        <v>0</v>
      </c>
      <c r="O52" s="7">
        <f>SUMIFS(HNPlaces!$AC:$AC,HNPlaces!$M:$M,O$4,HNPlaces!$Q:$Q,'June Payment'!$G52)</f>
        <v>0</v>
      </c>
      <c r="P52" s="7">
        <f>SUMIFS(HNPlaces!$AC:$AC,HNPlaces!$M:$M,P$4,HNPlaces!$Q:$Q,'June Payment'!$G52)</f>
        <v>0</v>
      </c>
      <c r="Q52" s="7">
        <f>SUMIFS(HNPlaces!$AC:$AC,HNPlaces!$M:$M,Q$4,HNPlaces!$Q:$Q,'June Payment'!$G52)</f>
        <v>0</v>
      </c>
      <c r="R52" s="7">
        <f>SUMIFS(HNPlaces!$AC:$AC,HNPlaces!$M:$M,R$4,HNPlaces!$Q:$Q,'June Payment'!$G52)</f>
        <v>0</v>
      </c>
      <c r="S52" s="7">
        <f>SUMIFS(HNTopUp!$AC:$AC,HNTopUp!$M:$M,S$4,HNTopUp!$B:$B,$B52)</f>
        <v>0</v>
      </c>
      <c r="T52" s="7">
        <f>SUMIFS(HNTopUp!$AC:$AC,HNTopUp!$M:$M,T$4,HNTopUp!$B:$B,$B52)</f>
        <v>8884.6522307692321</v>
      </c>
      <c r="U52" s="7">
        <f>SUMIFS(HNTopUp!$AC:$AC,HNTopUp!$M:$M,U$4,HNTopUp!$B:$B,$B52)</f>
        <v>0</v>
      </c>
      <c r="V52" s="7">
        <f>SUMIFS(HNTopUp!$AC:$AC,HNTopUp!$M:$M,V$4,HNTopUp!$B:$B,$B52)</f>
        <v>0</v>
      </c>
      <c r="W52" s="7">
        <f>SUMIFS(HNTopUp!$AC:$AC,HNTopUp!$M:$M,W$4,HNTopUp!$B:$B,$B52)</f>
        <v>0</v>
      </c>
      <c r="X52" s="7">
        <f>SUMIFS(HNTopUp!$AC:$AC,HNTopUp!$M:$M,X$4,HNTopUp!$B:$B,$B52)</f>
        <v>0</v>
      </c>
      <c r="Y52" s="7">
        <f>SUMIFS(HNTopUp!$AC:$AC,HNTopUp!$M:$M,Y$4,HNTopUp!$B:$B,$B52)</f>
        <v>0</v>
      </c>
      <c r="Z52" s="7">
        <f>SUMIFS(POST16!$AC:$AC,POST16!$M:$M,Z$4,POST16!$Q:$Q,'June Payment'!$G52)</f>
        <v>0</v>
      </c>
      <c r="AA52" s="7">
        <f>SUMIFS(POST16!$AC:$AC,POST16!$M:$M,AA$4,POST16!$Q:$Q,'June Payment'!$G52)</f>
        <v>0</v>
      </c>
      <c r="AB52" s="7">
        <f>SUMIFS(POST16!$AC:$AC,POST16!$M:$M,AB$4,POST16!$Q:$Q,'June Payment'!$G52)</f>
        <v>0</v>
      </c>
      <c r="AC52" s="7">
        <f>SUMIFS(POST16!$AC:$AC,POST16!$M:$M,AC$4,POST16!$Q:$Q,'June Payment'!$G52)</f>
        <v>0</v>
      </c>
      <c r="AD52" s="7">
        <f>SUMIFS(POST16!$AC:$AC,POST16!$M:$M,AD$4,POST16!$Q:$Q,'June Payment'!$G52)</f>
        <v>0</v>
      </c>
      <c r="AE52" s="7">
        <f>SUMIFS(MISC!$AC:$AC,MISC!$M:$M,AE$4,MISC!$Q:$Q,G52)</f>
        <v>0</v>
      </c>
      <c r="AF52" s="7">
        <f>SUMIFS(CSBG!AC:AC,CSBG!Q:Q,'June Payment'!$G52)</f>
        <v>0</v>
      </c>
      <c r="AG52" s="7">
        <f>SUMIFS('UFSM KS2'!AC:AC,'UFSM KS2'!E:E,"M",'UFSM KS2'!Q:Q,'June Payment'!G52)</f>
        <v>11619.693910700538</v>
      </c>
      <c r="AH52" s="5">
        <f t="shared" si="11"/>
        <v>109604.12763620936</v>
      </c>
      <c r="AI52" s="119">
        <f t="shared" si="2"/>
        <v>109603.12763620936</v>
      </c>
      <c r="AJ52" s="364">
        <f t="shared" si="3"/>
        <v>1</v>
      </c>
      <c r="AL52" s="481">
        <f>IFERROR(_xlfn.XLOOKUP(B52,'Monthly Payroll Deductions'!B:B,'Monthly Payroll Deductions'!AB:AB),"0")</f>
        <v>0</v>
      </c>
      <c r="AM52" s="481">
        <v>110426.04000000001</v>
      </c>
      <c r="AN52" s="508">
        <f t="shared" si="4"/>
        <v>110426.04000000001</v>
      </c>
      <c r="AO52" s="119">
        <f>IFERROR(IF(AH52&gt;AM52,AM52,AH52-1),"")</f>
        <v>109603.12763620936</v>
      </c>
      <c r="AP52" s="49">
        <f>AH52-AO52</f>
        <v>1</v>
      </c>
      <c r="AQ52" s="481"/>
      <c r="AR52" s="463">
        <f>AO52+AQ52</f>
        <v>109603.12763620936</v>
      </c>
      <c r="AS52" s="49">
        <f>AP52-AQ52</f>
        <v>1</v>
      </c>
      <c r="AT52" s="5"/>
      <c r="AW52" s="119"/>
    </row>
    <row r="53" spans="2:50" x14ac:dyDescent="0.25">
      <c r="B53">
        <v>3023314</v>
      </c>
      <c r="C53">
        <v>3314</v>
      </c>
      <c r="D53" t="s">
        <v>97</v>
      </c>
      <c r="E53" t="s">
        <v>748</v>
      </c>
      <c r="G53" t="s">
        <v>98</v>
      </c>
      <c r="H53" t="s">
        <v>99</v>
      </c>
      <c r="I53" s="7">
        <f>IFERROR(_xlfn.XLOOKUP(G53,'APT 25-26'!D:D,'APT 25-26'!CS:CS),"")</f>
        <v>91618.662483489199</v>
      </c>
      <c r="J53" s="7">
        <f>SUMIFS(NurserySupplement!$Z:$Z,NurserySupplement!$M:$M,J$4,NurserySupplement!$B:$B,B53)</f>
        <v>0</v>
      </c>
      <c r="K53" s="7"/>
      <c r="L53" s="7">
        <f>SUMIFS(HNPlaces!$AC:$AC,HNPlaces!$M:$M,L$4,HNPlaces!$Q:$Q,'June Payment'!$G53)</f>
        <v>0</v>
      </c>
      <c r="M53" s="7">
        <f>SUMIFS(HNPlaces!$AC:$AC,HNPlaces!$M:$M,M$4,HNPlaces!$Q:$Q,'June Payment'!$G53)</f>
        <v>0</v>
      </c>
      <c r="N53" s="7">
        <f>SUMIFS(HNPlaces!$AC:$AC,HNPlaces!$M:$M,N$4,HNPlaces!$Q:$Q,'June Payment'!$G53)</f>
        <v>0</v>
      </c>
      <c r="O53" s="7">
        <f>SUMIFS(HNPlaces!$AC:$AC,HNPlaces!$M:$M,O$4,HNPlaces!$Q:$Q,'June Payment'!$G53)</f>
        <v>0</v>
      </c>
      <c r="P53" s="7">
        <f>SUMIFS(HNPlaces!$AC:$AC,HNPlaces!$M:$M,P$4,HNPlaces!$Q:$Q,'June Payment'!$G53)</f>
        <v>0</v>
      </c>
      <c r="Q53" s="7">
        <f>SUMIFS(HNPlaces!$AC:$AC,HNPlaces!$M:$M,Q$4,HNPlaces!$Q:$Q,'June Payment'!$G53)</f>
        <v>0</v>
      </c>
      <c r="R53" s="7">
        <f>SUMIFS(HNPlaces!$AC:$AC,HNPlaces!$M:$M,R$4,HNPlaces!$Q:$Q,'June Payment'!$G53)</f>
        <v>0</v>
      </c>
      <c r="S53" s="7">
        <f>SUMIFS(HNTopUp!$AC:$AC,HNTopUp!$M:$M,S$4,HNTopUp!$B:$B,$B53)</f>
        <v>0</v>
      </c>
      <c r="T53" s="7">
        <f>SUMIFS(HNTopUp!$AC:$AC,HNTopUp!$M:$M,T$4,HNTopUp!$B:$B,$B53)</f>
        <v>7132.6410256410263</v>
      </c>
      <c r="U53" s="7">
        <f>SUMIFS(HNTopUp!$AC:$AC,HNTopUp!$M:$M,U$4,HNTopUp!$B:$B,$B53)</f>
        <v>0</v>
      </c>
      <c r="V53" s="7">
        <f>SUMIFS(HNTopUp!$AC:$AC,HNTopUp!$M:$M,V$4,HNTopUp!$B:$B,$B53)</f>
        <v>0</v>
      </c>
      <c r="W53" s="7">
        <f>SUMIFS(HNTopUp!$AC:$AC,HNTopUp!$M:$M,W$4,HNTopUp!$B:$B,$B53)</f>
        <v>0</v>
      </c>
      <c r="X53" s="7">
        <f>SUMIFS(HNTopUp!$AC:$AC,HNTopUp!$M:$M,X$4,HNTopUp!$B:$B,$B53)</f>
        <v>0</v>
      </c>
      <c r="Y53" s="7">
        <f>SUMIFS(HNTopUp!$AC:$AC,HNTopUp!$M:$M,Y$4,HNTopUp!$B:$B,$B53)</f>
        <v>0</v>
      </c>
      <c r="Z53" s="7">
        <f>SUMIFS(POST16!$AC:$AC,POST16!$M:$M,Z$4,POST16!$Q:$Q,'June Payment'!$G53)</f>
        <v>0</v>
      </c>
      <c r="AA53" s="7">
        <f>SUMIFS(POST16!$AC:$AC,POST16!$M:$M,AA$4,POST16!$Q:$Q,'June Payment'!$G53)</f>
        <v>0</v>
      </c>
      <c r="AB53" s="7">
        <f>SUMIFS(POST16!$AC:$AC,POST16!$M:$M,AB$4,POST16!$Q:$Q,'June Payment'!$G53)</f>
        <v>0</v>
      </c>
      <c r="AC53" s="7">
        <f>SUMIFS(POST16!$AC:$AC,POST16!$M:$M,AC$4,POST16!$Q:$Q,'June Payment'!$G53)</f>
        <v>0</v>
      </c>
      <c r="AD53" s="7">
        <f>SUMIFS(POST16!$AC:$AC,POST16!$M:$M,AD$4,POST16!$Q:$Q,'June Payment'!$G53)</f>
        <v>0</v>
      </c>
      <c r="AE53" s="7">
        <f>SUMIFS(MISC!$AC:$AC,MISC!$M:$M,AE$4,MISC!$Q:$Q,G53)</f>
        <v>0</v>
      </c>
      <c r="AF53" s="7">
        <f>SUMIFS(CSBG!AC:AC,CSBG!Q:Q,'June Payment'!$G53)</f>
        <v>0</v>
      </c>
      <c r="AG53" s="7">
        <f>SUMIFS('UFSM KS2'!AC:AC,'UFSM KS2'!E:E,"M",'UFSM KS2'!Q:Q,'June Payment'!G53)</f>
        <v>14760.151724403386</v>
      </c>
      <c r="AH53" s="5">
        <f t="shared" si="11"/>
        <v>113511.45523353362</v>
      </c>
      <c r="AI53" s="119">
        <f t="shared" si="2"/>
        <v>0</v>
      </c>
      <c r="AJ53" s="364">
        <f t="shared" si="3"/>
        <v>113511.45523353362</v>
      </c>
      <c r="AL53" s="481"/>
      <c r="AM53" s="481"/>
      <c r="AN53" s="508"/>
      <c r="AP53" s="383"/>
      <c r="AQ53" s="5"/>
      <c r="AS53" s="286"/>
      <c r="AT53" s="5"/>
    </row>
    <row r="54" spans="2:50" x14ac:dyDescent="0.25">
      <c r="B54">
        <v>3023315</v>
      </c>
      <c r="C54">
        <v>3315</v>
      </c>
      <c r="D54" t="s">
        <v>229</v>
      </c>
      <c r="G54" t="s">
        <v>230</v>
      </c>
      <c r="H54" t="s">
        <v>231</v>
      </c>
      <c r="I54" s="7">
        <f>IFERROR(_xlfn.XLOOKUP(G54,'APT 25-26'!D:D,'APT 25-26'!CS:CS),"")</f>
        <v>85331.676533136968</v>
      </c>
      <c r="J54" s="7">
        <f>SUMIFS(NurserySupplement!$Z:$Z,NurserySupplement!$M:$M,J$4,NurserySupplement!$B:$B,B54)</f>
        <v>0</v>
      </c>
      <c r="K54" s="7"/>
      <c r="L54" s="7">
        <f>SUMIFS(HNPlaces!$AC:$AC,HNPlaces!$M:$M,L$4,HNPlaces!$Q:$Q,'June Payment'!$G54)</f>
        <v>0</v>
      </c>
      <c r="M54" s="7">
        <f>SUMIFS(HNPlaces!$AC:$AC,HNPlaces!$M:$M,M$4,HNPlaces!$Q:$Q,'June Payment'!$G54)</f>
        <v>0</v>
      </c>
      <c r="N54" s="7">
        <f>SUMIFS(HNPlaces!$AC:$AC,HNPlaces!$M:$M,N$4,HNPlaces!$Q:$Q,'June Payment'!$G54)</f>
        <v>0</v>
      </c>
      <c r="O54" s="7">
        <f>SUMIFS(HNPlaces!$AC:$AC,HNPlaces!$M:$M,O$4,HNPlaces!$Q:$Q,'June Payment'!$G54)</f>
        <v>0</v>
      </c>
      <c r="P54" s="7">
        <f>SUMIFS(HNPlaces!$AC:$AC,HNPlaces!$M:$M,P$4,HNPlaces!$Q:$Q,'June Payment'!$G54)</f>
        <v>0</v>
      </c>
      <c r="Q54" s="7">
        <f>SUMIFS(HNPlaces!$AC:$AC,HNPlaces!$M:$M,Q$4,HNPlaces!$Q:$Q,'June Payment'!$G54)</f>
        <v>0</v>
      </c>
      <c r="R54" s="7">
        <f>SUMIFS(HNPlaces!$AC:$AC,HNPlaces!$M:$M,R$4,HNPlaces!$Q:$Q,'June Payment'!$G54)</f>
        <v>0</v>
      </c>
      <c r="S54" s="7">
        <f>SUMIFS(HNTopUp!$AC:$AC,HNTopUp!$M:$M,S$4,HNTopUp!$B:$B,$B54)</f>
        <v>0</v>
      </c>
      <c r="T54" s="7">
        <f>SUMIFS(HNTopUp!$AC:$AC,HNTopUp!$M:$M,T$4,HNTopUp!$B:$B,$B54)</f>
        <v>1864.1538461538462</v>
      </c>
      <c r="U54" s="7">
        <f>SUMIFS(HNTopUp!$AC:$AC,HNTopUp!$M:$M,U$4,HNTopUp!$B:$B,$B54)</f>
        <v>0</v>
      </c>
      <c r="V54" s="7">
        <f>SUMIFS(HNTopUp!$AC:$AC,HNTopUp!$M:$M,V$4,HNTopUp!$B:$B,$B54)</f>
        <v>0</v>
      </c>
      <c r="W54" s="7">
        <f>SUMIFS(HNTopUp!$AC:$AC,HNTopUp!$M:$M,W$4,HNTopUp!$B:$B,$B54)</f>
        <v>0</v>
      </c>
      <c r="X54" s="7">
        <f>SUMIFS(HNTopUp!$AC:$AC,HNTopUp!$M:$M,X$4,HNTopUp!$B:$B,$B54)</f>
        <v>0</v>
      </c>
      <c r="Y54" s="7">
        <f>SUMIFS(HNTopUp!$AC:$AC,HNTopUp!$M:$M,Y$4,HNTopUp!$B:$B,$B54)</f>
        <v>0</v>
      </c>
      <c r="Z54" s="7">
        <f>SUMIFS(POST16!$AC:$AC,POST16!$M:$M,Z$4,POST16!$Q:$Q,'June Payment'!$G54)</f>
        <v>0</v>
      </c>
      <c r="AA54" s="7">
        <f>SUMIFS(POST16!$AC:$AC,POST16!$M:$M,AA$4,POST16!$Q:$Q,'June Payment'!$G54)</f>
        <v>0</v>
      </c>
      <c r="AB54" s="7">
        <f>SUMIFS(POST16!$AC:$AC,POST16!$M:$M,AB$4,POST16!$Q:$Q,'June Payment'!$G54)</f>
        <v>0</v>
      </c>
      <c r="AC54" s="7">
        <f>SUMIFS(POST16!$AC:$AC,POST16!$M:$M,AC$4,POST16!$Q:$Q,'June Payment'!$G54)</f>
        <v>0</v>
      </c>
      <c r="AD54" s="7">
        <f>SUMIFS(POST16!$AC:$AC,POST16!$M:$M,AD$4,POST16!$Q:$Q,'June Payment'!$G54)</f>
        <v>0</v>
      </c>
      <c r="AE54" s="7">
        <f>SUMIFS(MISC!$AC:$AC,MISC!$M:$M,AE$4,MISC!$Q:$Q,G54)</f>
        <v>0</v>
      </c>
      <c r="AF54" s="7">
        <f>SUMIFS(CSBG!AC:AC,CSBG!Q:Q,'June Payment'!$G54)</f>
        <v>0</v>
      </c>
      <c r="AG54" s="7">
        <f>SUMIFS('UFSM KS2'!AC:AC,'UFSM KS2'!E:E,"M",'UFSM KS2'!Q:Q,'June Payment'!G54)</f>
        <v>17900.609538106233</v>
      </c>
      <c r="AH54" s="5">
        <f t="shared" si="11"/>
        <v>105096.43991739705</v>
      </c>
      <c r="AI54" s="119">
        <f t="shared" si="2"/>
        <v>0</v>
      </c>
      <c r="AJ54" s="364">
        <f t="shared" si="3"/>
        <v>105096.43991739705</v>
      </c>
      <c r="AL54" s="481"/>
      <c r="AM54" s="481"/>
      <c r="AN54" s="508"/>
      <c r="AP54" s="383"/>
      <c r="AQ54" s="5"/>
      <c r="AS54" s="286"/>
      <c r="AT54" s="5"/>
    </row>
    <row r="55" spans="2:50" x14ac:dyDescent="0.25">
      <c r="B55">
        <v>3023316</v>
      </c>
      <c r="C55">
        <v>3316</v>
      </c>
      <c r="D55" t="s">
        <v>157</v>
      </c>
      <c r="E55" t="s">
        <v>748</v>
      </c>
      <c r="G55" t="s">
        <v>158</v>
      </c>
      <c r="H55" t="s">
        <v>159</v>
      </c>
      <c r="I55" s="7">
        <f>IFERROR(_xlfn.XLOOKUP(G55,'APT 25-26'!D:D,'APT 25-26'!CS:CS),"")</f>
        <v>89192.260774573762</v>
      </c>
      <c r="J55" s="7">
        <f>SUMIFS(NurserySupplement!$Z:$Z,NurserySupplement!$M:$M,J$4,NurserySupplement!$B:$B,B55)</f>
        <v>0</v>
      </c>
      <c r="K55" s="7"/>
      <c r="L55" s="7">
        <f>SUMIFS(HNPlaces!$AC:$AC,HNPlaces!$M:$M,L$4,HNPlaces!$Q:$Q,'June Payment'!$G55)</f>
        <v>0</v>
      </c>
      <c r="M55" s="7">
        <f>SUMIFS(HNPlaces!$AC:$AC,HNPlaces!$M:$M,M$4,HNPlaces!$Q:$Q,'June Payment'!$G55)</f>
        <v>0</v>
      </c>
      <c r="N55" s="7">
        <f>SUMIFS(HNPlaces!$AC:$AC,HNPlaces!$M:$M,N$4,HNPlaces!$Q:$Q,'June Payment'!$G55)</f>
        <v>0</v>
      </c>
      <c r="O55" s="7">
        <f>SUMIFS(HNPlaces!$AC:$AC,HNPlaces!$M:$M,O$4,HNPlaces!$Q:$Q,'June Payment'!$G55)</f>
        <v>0</v>
      </c>
      <c r="P55" s="7">
        <f>SUMIFS(HNPlaces!$AC:$AC,HNPlaces!$M:$M,P$4,HNPlaces!$Q:$Q,'June Payment'!$G55)</f>
        <v>0</v>
      </c>
      <c r="Q55" s="7">
        <f>SUMIFS(HNPlaces!$AC:$AC,HNPlaces!$M:$M,Q$4,HNPlaces!$Q:$Q,'June Payment'!$G55)</f>
        <v>0</v>
      </c>
      <c r="R55" s="7">
        <f>SUMIFS(HNPlaces!$AC:$AC,HNPlaces!$M:$M,R$4,HNPlaces!$Q:$Q,'June Payment'!$G55)</f>
        <v>0</v>
      </c>
      <c r="S55" s="7">
        <f>SUMIFS(HNTopUp!$AC:$AC,HNTopUp!$M:$M,S$4,HNTopUp!$B:$B,$B55)</f>
        <v>0</v>
      </c>
      <c r="T55" s="7">
        <f>SUMIFS(HNTopUp!$AC:$AC,HNTopUp!$M:$M,T$4,HNTopUp!$B:$B,$B55)</f>
        <v>6248.2692307692314</v>
      </c>
      <c r="U55" s="7">
        <f>SUMIFS(HNTopUp!$AC:$AC,HNTopUp!$M:$M,U$4,HNTopUp!$B:$B,$B55)</f>
        <v>0</v>
      </c>
      <c r="V55" s="7">
        <f>SUMIFS(HNTopUp!$AC:$AC,HNTopUp!$M:$M,V$4,HNTopUp!$B:$B,$B55)</f>
        <v>0</v>
      </c>
      <c r="W55" s="7">
        <f>SUMIFS(HNTopUp!$AC:$AC,HNTopUp!$M:$M,W$4,HNTopUp!$B:$B,$B55)</f>
        <v>0</v>
      </c>
      <c r="X55" s="7">
        <f>SUMIFS(HNTopUp!$AC:$AC,HNTopUp!$M:$M,X$4,HNTopUp!$B:$B,$B55)</f>
        <v>0</v>
      </c>
      <c r="Y55" s="7">
        <f>SUMIFS(HNTopUp!$AC:$AC,HNTopUp!$M:$M,Y$4,HNTopUp!$B:$B,$B55)</f>
        <v>0</v>
      </c>
      <c r="Z55" s="7">
        <f>SUMIFS(POST16!$AC:$AC,POST16!$M:$M,Z$4,POST16!$Q:$Q,'June Payment'!$G55)</f>
        <v>0</v>
      </c>
      <c r="AA55" s="7">
        <f>SUMIFS(POST16!$AC:$AC,POST16!$M:$M,AA$4,POST16!$Q:$Q,'June Payment'!$G55)</f>
        <v>0</v>
      </c>
      <c r="AB55" s="7">
        <f>SUMIFS(POST16!$AC:$AC,POST16!$M:$M,AB$4,POST16!$Q:$Q,'June Payment'!$G55)</f>
        <v>0</v>
      </c>
      <c r="AC55" s="7">
        <f>SUMIFS(POST16!$AC:$AC,POST16!$M:$M,AC$4,POST16!$Q:$Q,'June Payment'!$G55)</f>
        <v>0</v>
      </c>
      <c r="AD55" s="7">
        <f>SUMIFS(POST16!$AC:$AC,POST16!$M:$M,AD$4,POST16!$Q:$Q,'June Payment'!$G55)</f>
        <v>0</v>
      </c>
      <c r="AE55" s="7">
        <f>SUMIFS(MISC!$AC:$AC,MISC!$M:$M,AE$4,MISC!$Q:$Q,G55)</f>
        <v>0</v>
      </c>
      <c r="AF55" s="7">
        <f>SUMIFS(CSBG!AC:AC,CSBG!Q:Q,'June Payment'!$G55)</f>
        <v>0</v>
      </c>
      <c r="AG55" s="7">
        <f>SUMIFS('UFSM KS2'!AC:AC,'UFSM KS2'!E:E,"M",'UFSM KS2'!Q:Q,'June Payment'!G55)</f>
        <v>16644.426412625093</v>
      </c>
      <c r="AH55" s="5">
        <f t="shared" si="11"/>
        <v>112084.95641796809</v>
      </c>
      <c r="AI55" s="119">
        <f t="shared" si="2"/>
        <v>101147.23999999996</v>
      </c>
      <c r="AJ55" s="364">
        <f t="shared" si="3"/>
        <v>10937.716417968128</v>
      </c>
      <c r="AK55" s="119"/>
      <c r="AL55" s="481">
        <f>IFERROR(_xlfn.XLOOKUP(B55,'Monthly Payroll Deductions'!B:B,'Monthly Payroll Deductions'!AB:AB),"0")</f>
        <v>0</v>
      </c>
      <c r="AM55" s="481">
        <v>101147.23999999996</v>
      </c>
      <c r="AN55" s="508">
        <f t="shared" si="4"/>
        <v>101147.23999999996</v>
      </c>
      <c r="AO55" s="119">
        <f t="shared" ref="AO55:AO65" si="12">IFERROR(IF(AH55&gt;AM55,AM55,AH55-1),"")</f>
        <v>101147.23999999996</v>
      </c>
      <c r="AP55" s="49">
        <f t="shared" ref="AP55:AP65" si="13">AH55-AO55</f>
        <v>10937.716417968128</v>
      </c>
      <c r="AQ55" s="481"/>
      <c r="AR55" s="463">
        <f t="shared" ref="AR55:AR65" si="14">AO55+AQ55</f>
        <v>101147.23999999996</v>
      </c>
      <c r="AS55" s="49">
        <f t="shared" ref="AS55:AS65" si="15">AP55-AQ55</f>
        <v>10937.716417968128</v>
      </c>
      <c r="AT55" s="5"/>
      <c r="AX55" s="481"/>
    </row>
    <row r="56" spans="2:50" x14ac:dyDescent="0.25">
      <c r="B56">
        <v>3023317</v>
      </c>
      <c r="C56">
        <v>3317</v>
      </c>
      <c r="D56" t="s">
        <v>133</v>
      </c>
      <c r="E56" t="s">
        <v>748</v>
      </c>
      <c r="G56" t="s">
        <v>134</v>
      </c>
      <c r="H56" t="s">
        <v>135</v>
      </c>
      <c r="I56" s="7">
        <f>IFERROR(_xlfn.XLOOKUP(G56,'APT 25-26'!D:D,'APT 25-26'!CS:CS),"")</f>
        <v>92193.447196396563</v>
      </c>
      <c r="J56" s="7">
        <f>SUMIFS(NurserySupplement!$Z:$Z,NurserySupplement!$M:$M,J$4,NurserySupplement!$B:$B,B56)</f>
        <v>0</v>
      </c>
      <c r="K56" s="7"/>
      <c r="L56" s="7">
        <f>SUMIFS(HNPlaces!$AC:$AC,HNPlaces!$M:$M,L$4,HNPlaces!$Q:$Q,'June Payment'!$G56)</f>
        <v>0</v>
      </c>
      <c r="M56" s="7">
        <f>SUMIFS(HNPlaces!$AC:$AC,HNPlaces!$M:$M,M$4,HNPlaces!$Q:$Q,'June Payment'!$G56)</f>
        <v>0</v>
      </c>
      <c r="N56" s="7">
        <f>SUMIFS(HNPlaces!$AC:$AC,HNPlaces!$M:$M,N$4,HNPlaces!$Q:$Q,'June Payment'!$G56)</f>
        <v>0</v>
      </c>
      <c r="O56" s="7">
        <f>SUMIFS(HNPlaces!$AC:$AC,HNPlaces!$M:$M,O$4,HNPlaces!$Q:$Q,'June Payment'!$G56)</f>
        <v>0</v>
      </c>
      <c r="P56" s="7">
        <f>SUMIFS(HNPlaces!$AC:$AC,HNPlaces!$M:$M,P$4,HNPlaces!$Q:$Q,'June Payment'!$G56)</f>
        <v>0</v>
      </c>
      <c r="Q56" s="7">
        <f>SUMIFS(HNPlaces!$AC:$AC,HNPlaces!$M:$M,Q$4,HNPlaces!$Q:$Q,'June Payment'!$G56)</f>
        <v>0</v>
      </c>
      <c r="R56" s="7">
        <f>SUMIFS(HNPlaces!$AC:$AC,HNPlaces!$M:$M,R$4,HNPlaces!$Q:$Q,'June Payment'!$G56)</f>
        <v>0</v>
      </c>
      <c r="S56" s="7">
        <f>SUMIFS(HNTopUp!$AC:$AC,HNTopUp!$M:$M,S$4,HNTopUp!$B:$B,$B56)</f>
        <v>0</v>
      </c>
      <c r="T56" s="7">
        <f>SUMIFS(HNTopUp!$AC:$AC,HNTopUp!$M:$M,T$4,HNTopUp!$B:$B,$B56)</f>
        <v>14294.642641025643</v>
      </c>
      <c r="U56" s="7">
        <f>SUMIFS(HNTopUp!$AC:$AC,HNTopUp!$M:$M,U$4,HNTopUp!$B:$B,$B56)</f>
        <v>0</v>
      </c>
      <c r="V56" s="7">
        <f>SUMIFS(HNTopUp!$AC:$AC,HNTopUp!$M:$M,V$4,HNTopUp!$B:$B,$B56)</f>
        <v>0</v>
      </c>
      <c r="W56" s="7">
        <f>SUMIFS(HNTopUp!$AC:$AC,HNTopUp!$M:$M,W$4,HNTopUp!$B:$B,$B56)</f>
        <v>88.230769230769241</v>
      </c>
      <c r="X56" s="7">
        <f>SUMIFS(HNTopUp!$AC:$AC,HNTopUp!$M:$M,X$4,HNTopUp!$B:$B,$B56)</f>
        <v>0</v>
      </c>
      <c r="Y56" s="7">
        <f>SUMIFS(HNTopUp!$AC:$AC,HNTopUp!$M:$M,Y$4,HNTopUp!$B:$B,$B56)</f>
        <v>0</v>
      </c>
      <c r="Z56" s="7">
        <f>SUMIFS(POST16!$AC:$AC,POST16!$M:$M,Z$4,POST16!$Q:$Q,'June Payment'!$G56)</f>
        <v>0</v>
      </c>
      <c r="AA56" s="7">
        <f>SUMIFS(POST16!$AC:$AC,POST16!$M:$M,AA$4,POST16!$Q:$Q,'June Payment'!$G56)</f>
        <v>0</v>
      </c>
      <c r="AB56" s="7">
        <f>SUMIFS(POST16!$AC:$AC,POST16!$M:$M,AB$4,POST16!$Q:$Q,'June Payment'!$G56)</f>
        <v>0</v>
      </c>
      <c r="AC56" s="7">
        <f>SUMIFS(POST16!$AC:$AC,POST16!$M:$M,AC$4,POST16!$Q:$Q,'June Payment'!$G56)</f>
        <v>0</v>
      </c>
      <c r="AD56" s="7">
        <f>SUMIFS(POST16!$AC:$AC,POST16!$M:$M,AD$4,POST16!$Q:$Q,'June Payment'!$G56)</f>
        <v>0</v>
      </c>
      <c r="AE56" s="7">
        <f>SUMIFS(MISC!$AC:$AC,MISC!$M:$M,AE$4,MISC!$Q:$Q,G56)</f>
        <v>0</v>
      </c>
      <c r="AF56" s="7">
        <f>SUMIFS(CSBG!AC:AC,CSBG!Q:Q,'June Payment'!$G56)</f>
        <v>0</v>
      </c>
      <c r="AG56" s="7">
        <f>SUMIFS('UFSM KS2'!AC:AC,'UFSM KS2'!E:E,"M",'UFSM KS2'!Q:Q,'June Payment'!G56)</f>
        <v>13346.945708237103</v>
      </c>
      <c r="AH56" s="5">
        <f t="shared" si="11"/>
        <v>119923.26631489008</v>
      </c>
      <c r="AI56" s="119">
        <f t="shared" si="2"/>
        <v>112609.74999999994</v>
      </c>
      <c r="AJ56" s="364">
        <f t="shared" si="3"/>
        <v>7313.5163148901338</v>
      </c>
      <c r="AL56" s="481">
        <f>IFERROR(_xlfn.XLOOKUP(B56,'Monthly Payroll Deductions'!B:B,'Monthly Payroll Deductions'!AB:AB),"0")</f>
        <v>0</v>
      </c>
      <c r="AM56" s="481">
        <v>112609.74999999994</v>
      </c>
      <c r="AN56" s="508">
        <f t="shared" si="4"/>
        <v>112609.74999999994</v>
      </c>
      <c r="AO56" s="119">
        <f t="shared" si="12"/>
        <v>112609.74999999994</v>
      </c>
      <c r="AP56" s="49">
        <f t="shared" si="13"/>
        <v>7313.5163148901338</v>
      </c>
      <c r="AQ56" s="481"/>
      <c r="AR56" s="463">
        <f t="shared" si="14"/>
        <v>112609.74999999994</v>
      </c>
      <c r="AS56" s="49">
        <f t="shared" si="15"/>
        <v>7313.5163148901338</v>
      </c>
      <c r="AT56" s="5"/>
      <c r="AW56" s="119"/>
    </row>
    <row r="57" spans="2:50" x14ac:dyDescent="0.25">
      <c r="B57">
        <v>3023500</v>
      </c>
      <c r="C57">
        <v>3500</v>
      </c>
      <c r="D57" t="s">
        <v>124</v>
      </c>
      <c r="E57" t="s">
        <v>748</v>
      </c>
      <c r="G57" t="s">
        <v>125</v>
      </c>
      <c r="H57" t="s">
        <v>126</v>
      </c>
      <c r="I57" s="7">
        <f>IFERROR(_xlfn.XLOOKUP(G57,'APT 25-26'!D:D,'APT 25-26'!CS:CS),"")</f>
        <v>76385.349984805303</v>
      </c>
      <c r="J57" s="7">
        <f>SUMIFS(NurserySupplement!$Z:$Z,NurserySupplement!$M:$M,J$4,NurserySupplement!$B:$B,B57)</f>
        <v>0</v>
      </c>
      <c r="K57" s="7"/>
      <c r="L57" s="7">
        <f>SUMIFS(HNPlaces!$AC:$AC,HNPlaces!$M:$M,L$4,HNPlaces!$Q:$Q,'June Payment'!$G57)</f>
        <v>0</v>
      </c>
      <c r="M57" s="7">
        <f>SUMIFS(HNPlaces!$AC:$AC,HNPlaces!$M:$M,M$4,HNPlaces!$Q:$Q,'June Payment'!$G57)</f>
        <v>0</v>
      </c>
      <c r="N57" s="7">
        <f>SUMIFS(HNPlaces!$AC:$AC,HNPlaces!$M:$M,N$4,HNPlaces!$Q:$Q,'June Payment'!$G57)</f>
        <v>0</v>
      </c>
      <c r="O57" s="7">
        <f>SUMIFS(HNPlaces!$AC:$AC,HNPlaces!$M:$M,O$4,HNPlaces!$Q:$Q,'June Payment'!$G57)</f>
        <v>0</v>
      </c>
      <c r="P57" s="7">
        <f>SUMIFS(HNPlaces!$AC:$AC,HNPlaces!$M:$M,P$4,HNPlaces!$Q:$Q,'June Payment'!$G57)</f>
        <v>0</v>
      </c>
      <c r="Q57" s="7">
        <f>SUMIFS(HNPlaces!$AC:$AC,HNPlaces!$M:$M,Q$4,HNPlaces!$Q:$Q,'June Payment'!$G57)</f>
        <v>0</v>
      </c>
      <c r="R57" s="7">
        <f>SUMIFS(HNPlaces!$AC:$AC,HNPlaces!$M:$M,R$4,HNPlaces!$Q:$Q,'June Payment'!$G57)</f>
        <v>0</v>
      </c>
      <c r="S57" s="7">
        <f>SUMIFS(HNTopUp!$AC:$AC,HNTopUp!$M:$M,S$4,HNTopUp!$B:$B,$B57)</f>
        <v>0</v>
      </c>
      <c r="T57" s="7">
        <f>SUMIFS(HNTopUp!$AC:$AC,HNTopUp!$M:$M,T$4,HNTopUp!$B:$B,$B57)</f>
        <v>7702.5776923076919</v>
      </c>
      <c r="U57" s="7">
        <f>SUMIFS(HNTopUp!$AC:$AC,HNTopUp!$M:$M,U$4,HNTopUp!$B:$B,$B57)</f>
        <v>0</v>
      </c>
      <c r="V57" s="7">
        <f>SUMIFS(HNTopUp!$AC:$AC,HNTopUp!$M:$M,V$4,HNTopUp!$B:$B,$B57)</f>
        <v>0</v>
      </c>
      <c r="W57" s="7">
        <f>SUMIFS(HNTopUp!$AC:$AC,HNTopUp!$M:$M,W$4,HNTopUp!$B:$B,$B57)</f>
        <v>0</v>
      </c>
      <c r="X57" s="7">
        <f>SUMIFS(HNTopUp!$AC:$AC,HNTopUp!$M:$M,X$4,HNTopUp!$B:$B,$B57)</f>
        <v>0</v>
      </c>
      <c r="Y57" s="7">
        <f>SUMIFS(HNTopUp!$AC:$AC,HNTopUp!$M:$M,Y$4,HNTopUp!$B:$B,$B57)</f>
        <v>0</v>
      </c>
      <c r="Z57" s="7">
        <f>SUMIFS(POST16!$AC:$AC,POST16!$M:$M,Z$4,POST16!$Q:$Q,'June Payment'!$G57)</f>
        <v>0</v>
      </c>
      <c r="AA57" s="7">
        <f>SUMIFS(POST16!$AC:$AC,POST16!$M:$M,AA$4,POST16!$Q:$Q,'June Payment'!$G57)</f>
        <v>0</v>
      </c>
      <c r="AB57" s="7">
        <f>SUMIFS(POST16!$AC:$AC,POST16!$M:$M,AB$4,POST16!$Q:$Q,'June Payment'!$G57)</f>
        <v>0</v>
      </c>
      <c r="AC57" s="7">
        <f>SUMIFS(POST16!$AC:$AC,POST16!$M:$M,AC$4,POST16!$Q:$Q,'June Payment'!$G57)</f>
        <v>0</v>
      </c>
      <c r="AD57" s="7">
        <f>SUMIFS(POST16!$AC:$AC,POST16!$M:$M,AD$4,POST16!$Q:$Q,'June Payment'!$G57)</f>
        <v>0</v>
      </c>
      <c r="AE57" s="7">
        <f>SUMIFS(MISC!$AC:$AC,MISC!$M:$M,AE$4,MISC!$Q:$Q,G57)</f>
        <v>0</v>
      </c>
      <c r="AF57" s="7">
        <f>SUMIFS(CSBG!AC:AC,CSBG!Q:Q,'June Payment'!$G57)</f>
        <v>0</v>
      </c>
      <c r="AG57" s="7">
        <f>SUMIFS('UFSM KS2'!AC:AC,'UFSM KS2'!E:E,"M",'UFSM KS2'!Q:Q,'June Payment'!G57)</f>
        <v>0</v>
      </c>
      <c r="AH57" s="5">
        <f t="shared" si="11"/>
        <v>84087.927677112995</v>
      </c>
      <c r="AI57" s="119">
        <f t="shared" si="2"/>
        <v>62178.480000000018</v>
      </c>
      <c r="AJ57" s="364">
        <f t="shared" si="3"/>
        <v>21909.447677112978</v>
      </c>
      <c r="AK57" s="119"/>
      <c r="AL57" s="481">
        <f>IFERROR(_xlfn.XLOOKUP(B57,'Monthly Payroll Deductions'!B:B,'Monthly Payroll Deductions'!AB:AB),"0")</f>
        <v>0</v>
      </c>
      <c r="AM57" s="481">
        <v>62178.480000000018</v>
      </c>
      <c r="AN57" s="508">
        <f t="shared" si="4"/>
        <v>62178.480000000018</v>
      </c>
      <c r="AO57" s="119">
        <f t="shared" si="12"/>
        <v>62178.480000000018</v>
      </c>
      <c r="AP57" s="49">
        <f t="shared" si="13"/>
        <v>21909.447677112978</v>
      </c>
      <c r="AQ57" s="481">
        <f>IF(AP57&gt;AL57,AL57,AP57-1)</f>
        <v>0</v>
      </c>
      <c r="AR57" s="463">
        <f t="shared" si="14"/>
        <v>62178.480000000018</v>
      </c>
      <c r="AS57" s="49">
        <f t="shared" si="15"/>
        <v>21909.447677112978</v>
      </c>
      <c r="AT57" s="5"/>
      <c r="AX57" s="481"/>
    </row>
    <row r="58" spans="2:50" x14ac:dyDescent="0.25">
      <c r="B58">
        <v>3023501</v>
      </c>
      <c r="C58">
        <v>3501</v>
      </c>
      <c r="D58" t="s">
        <v>121</v>
      </c>
      <c r="E58" t="s">
        <v>748</v>
      </c>
      <c r="G58" t="s">
        <v>122</v>
      </c>
      <c r="H58" t="s">
        <v>123</v>
      </c>
      <c r="I58" s="7">
        <f>IFERROR(_xlfn.XLOOKUP(G58,'APT 25-26'!D:D,'APT 25-26'!CS:CS),"")</f>
        <v>85905.929217619996</v>
      </c>
      <c r="J58" s="7">
        <f>SUMIFS(NurserySupplement!$Z:$Z,NurserySupplement!$M:$M,J$4,NurserySupplement!$B:$B,B58)</f>
        <v>0</v>
      </c>
      <c r="K58" s="7"/>
      <c r="L58" s="7">
        <f>SUMIFS(HNPlaces!$AC:$AC,HNPlaces!$M:$M,L$4,HNPlaces!$Q:$Q,'June Payment'!$G58)</f>
        <v>0</v>
      </c>
      <c r="M58" s="7">
        <f>SUMIFS(HNPlaces!$AC:$AC,HNPlaces!$M:$M,M$4,HNPlaces!$Q:$Q,'June Payment'!$G58)</f>
        <v>0</v>
      </c>
      <c r="N58" s="7">
        <f>SUMIFS(HNPlaces!$AC:$AC,HNPlaces!$M:$M,N$4,HNPlaces!$Q:$Q,'June Payment'!$G58)</f>
        <v>0</v>
      </c>
      <c r="O58" s="7">
        <f>SUMIFS(HNPlaces!$AC:$AC,HNPlaces!$M:$M,O$4,HNPlaces!$Q:$Q,'June Payment'!$G58)</f>
        <v>0</v>
      </c>
      <c r="P58" s="7">
        <f>SUMIFS(HNPlaces!$AC:$AC,HNPlaces!$M:$M,P$4,HNPlaces!$Q:$Q,'June Payment'!$G58)</f>
        <v>0</v>
      </c>
      <c r="Q58" s="7">
        <f>SUMIFS(HNPlaces!$AC:$AC,HNPlaces!$M:$M,Q$4,HNPlaces!$Q:$Q,'June Payment'!$G58)</f>
        <v>0</v>
      </c>
      <c r="R58" s="7">
        <f>SUMIFS(HNPlaces!$AC:$AC,HNPlaces!$M:$M,R$4,HNPlaces!$Q:$Q,'June Payment'!$G58)</f>
        <v>0</v>
      </c>
      <c r="S58" s="7">
        <f>SUMIFS(HNTopUp!$AC:$AC,HNTopUp!$M:$M,S$4,HNTopUp!$B:$B,$B58)</f>
        <v>0</v>
      </c>
      <c r="T58" s="7">
        <f>SUMIFS(HNTopUp!$AC:$AC,HNTopUp!$M:$M,T$4,HNTopUp!$B:$B,$B58)</f>
        <v>9359.6449230769249</v>
      </c>
      <c r="U58" s="7">
        <f>SUMIFS(HNTopUp!$AC:$AC,HNTopUp!$M:$M,U$4,HNTopUp!$B:$B,$B58)</f>
        <v>0</v>
      </c>
      <c r="V58" s="7">
        <f>SUMIFS(HNTopUp!$AC:$AC,HNTopUp!$M:$M,V$4,HNTopUp!$B:$B,$B58)</f>
        <v>0</v>
      </c>
      <c r="W58" s="7">
        <f>SUMIFS(HNTopUp!$AC:$AC,HNTopUp!$M:$M,W$4,HNTopUp!$B:$B,$B58)</f>
        <v>407.02307692307693</v>
      </c>
      <c r="X58" s="7">
        <f>SUMIFS(HNTopUp!$AC:$AC,HNTopUp!$M:$M,X$4,HNTopUp!$B:$B,$B58)</f>
        <v>0</v>
      </c>
      <c r="Y58" s="7">
        <f>SUMIFS(HNTopUp!$AC:$AC,HNTopUp!$M:$M,Y$4,HNTopUp!$B:$B,$B58)</f>
        <v>0</v>
      </c>
      <c r="Z58" s="7">
        <f>SUMIFS(POST16!$AC:$AC,POST16!$M:$M,Z$4,POST16!$Q:$Q,'June Payment'!$G58)</f>
        <v>0</v>
      </c>
      <c r="AA58" s="7">
        <f>SUMIFS(POST16!$AC:$AC,POST16!$M:$M,AA$4,POST16!$Q:$Q,'June Payment'!$G58)</f>
        <v>0</v>
      </c>
      <c r="AB58" s="7">
        <f>SUMIFS(POST16!$AC:$AC,POST16!$M:$M,AB$4,POST16!$Q:$Q,'June Payment'!$G58)</f>
        <v>0</v>
      </c>
      <c r="AC58" s="7">
        <f>SUMIFS(POST16!$AC:$AC,POST16!$M:$M,AC$4,POST16!$Q:$Q,'June Payment'!$G58)</f>
        <v>0</v>
      </c>
      <c r="AD58" s="7">
        <f>SUMIFS(POST16!$AC:$AC,POST16!$M:$M,AD$4,POST16!$Q:$Q,'June Payment'!$G58)</f>
        <v>0</v>
      </c>
      <c r="AE58" s="7">
        <f>SUMIFS(MISC!$AC:$AC,MISC!$M:$M,AE$4,MISC!$Q:$Q,G58)</f>
        <v>0</v>
      </c>
      <c r="AF58" s="7">
        <f>SUMIFS(CSBG!AC:AC,CSBG!Q:Q,'June Payment'!$G58)</f>
        <v>0</v>
      </c>
      <c r="AG58" s="7">
        <f>SUMIFS('UFSM KS2'!AC:AC,'UFSM KS2'!E:E,"M",'UFSM KS2'!Q:Q,'June Payment'!G58)</f>
        <v>15702.289068514239</v>
      </c>
      <c r="AH58" s="5">
        <f t="shared" si="11"/>
        <v>111374.88628613423</v>
      </c>
      <c r="AI58" s="119">
        <f t="shared" si="2"/>
        <v>111373.88628613423</v>
      </c>
      <c r="AJ58" s="364">
        <f t="shared" si="3"/>
        <v>1</v>
      </c>
      <c r="AL58" s="481">
        <f>IFERROR(_xlfn.XLOOKUP(B58,'Monthly Payroll Deductions'!B:B,'Monthly Payroll Deductions'!AB:AB),"0")</f>
        <v>0</v>
      </c>
      <c r="AM58" s="481">
        <v>113571.04000000002</v>
      </c>
      <c r="AN58" s="508">
        <f t="shared" si="4"/>
        <v>113571.04000000002</v>
      </c>
      <c r="AO58" s="119">
        <f t="shared" si="12"/>
        <v>111373.88628613423</v>
      </c>
      <c r="AP58" s="49">
        <f t="shared" si="13"/>
        <v>1</v>
      </c>
      <c r="AQ58" s="481"/>
      <c r="AR58" s="463">
        <f t="shared" si="14"/>
        <v>111373.88628613423</v>
      </c>
      <c r="AS58" s="49">
        <f t="shared" si="15"/>
        <v>1</v>
      </c>
      <c r="AT58" s="5"/>
      <c r="AW58" s="119"/>
    </row>
    <row r="59" spans="2:50" x14ac:dyDescent="0.25">
      <c r="B59">
        <v>3023502</v>
      </c>
      <c r="C59">
        <v>3502</v>
      </c>
      <c r="D59" t="s">
        <v>136</v>
      </c>
      <c r="E59" t="s">
        <v>748</v>
      </c>
      <c r="G59" t="s">
        <v>137</v>
      </c>
      <c r="H59" t="s">
        <v>138</v>
      </c>
      <c r="I59" s="7">
        <f>IFERROR(_xlfn.XLOOKUP(G59,'APT 25-26'!D:D,'APT 25-26'!CS:CS),"")</f>
        <v>183013.22442332006</v>
      </c>
      <c r="J59" s="7">
        <f>SUMIFS(NurserySupplement!$Z:$Z,NurserySupplement!$M:$M,J$4,NurserySupplement!$B:$B,B59)</f>
        <v>0</v>
      </c>
      <c r="K59" s="7"/>
      <c r="L59" s="7">
        <f>SUMIFS(HNPlaces!$AC:$AC,HNPlaces!$M:$M,L$4,HNPlaces!$Q:$Q,'June Payment'!$G59)</f>
        <v>0</v>
      </c>
      <c r="M59" s="7">
        <f>SUMIFS(HNPlaces!$AC:$AC,HNPlaces!$M:$M,M$4,HNPlaces!$Q:$Q,'June Payment'!$G59)</f>
        <v>0</v>
      </c>
      <c r="N59" s="7">
        <f>SUMIFS(HNPlaces!$AC:$AC,HNPlaces!$M:$M,N$4,HNPlaces!$Q:$Q,'June Payment'!$G59)</f>
        <v>0</v>
      </c>
      <c r="O59" s="7">
        <f>SUMIFS(HNPlaces!$AC:$AC,HNPlaces!$M:$M,O$4,HNPlaces!$Q:$Q,'June Payment'!$G59)</f>
        <v>0</v>
      </c>
      <c r="P59" s="7">
        <f>SUMIFS(HNPlaces!$AC:$AC,HNPlaces!$M:$M,P$4,HNPlaces!$Q:$Q,'June Payment'!$G59)</f>
        <v>0</v>
      </c>
      <c r="Q59" s="7">
        <f>SUMIFS(HNPlaces!$AC:$AC,HNPlaces!$M:$M,Q$4,HNPlaces!$Q:$Q,'June Payment'!$G59)</f>
        <v>0</v>
      </c>
      <c r="R59" s="7">
        <f>SUMIFS(HNPlaces!$AC:$AC,HNPlaces!$M:$M,R$4,HNPlaces!$Q:$Q,'June Payment'!$G59)</f>
        <v>0</v>
      </c>
      <c r="S59" s="7">
        <f>SUMIFS(HNTopUp!$AC:$AC,HNTopUp!$M:$M,S$4,HNTopUp!$B:$B,$B59)</f>
        <v>0</v>
      </c>
      <c r="T59" s="7">
        <f>SUMIFS(HNTopUp!$AC:$AC,HNTopUp!$M:$M,T$4,HNTopUp!$B:$B,$B59)</f>
        <v>11483.658923076922</v>
      </c>
      <c r="U59" s="7">
        <f>SUMIFS(HNTopUp!$AC:$AC,HNTopUp!$M:$M,U$4,HNTopUp!$B:$B,$B59)</f>
        <v>0</v>
      </c>
      <c r="V59" s="7">
        <f>SUMIFS(HNTopUp!$AC:$AC,HNTopUp!$M:$M,V$4,HNTopUp!$B:$B,$B59)</f>
        <v>0</v>
      </c>
      <c r="W59" s="7">
        <f>SUMIFS(HNTopUp!$AC:$AC,HNTopUp!$M:$M,W$4,HNTopUp!$B:$B,$B59)</f>
        <v>0</v>
      </c>
      <c r="X59" s="7">
        <f>SUMIFS(HNTopUp!$AC:$AC,HNTopUp!$M:$M,X$4,HNTopUp!$B:$B,$B59)</f>
        <v>0</v>
      </c>
      <c r="Y59" s="7">
        <f>SUMIFS(HNTopUp!$AC:$AC,HNTopUp!$M:$M,Y$4,HNTopUp!$B:$B,$B59)</f>
        <v>0</v>
      </c>
      <c r="Z59" s="7">
        <f>SUMIFS(POST16!$AC:$AC,POST16!$M:$M,Z$4,POST16!$Q:$Q,'June Payment'!$G59)</f>
        <v>0</v>
      </c>
      <c r="AA59" s="7">
        <f>SUMIFS(POST16!$AC:$AC,POST16!$M:$M,AA$4,POST16!$Q:$Q,'June Payment'!$G59)</f>
        <v>0</v>
      </c>
      <c r="AB59" s="7">
        <f>SUMIFS(POST16!$AC:$AC,POST16!$M:$M,AB$4,POST16!$Q:$Q,'June Payment'!$G59)</f>
        <v>0</v>
      </c>
      <c r="AC59" s="7">
        <f>SUMIFS(POST16!$AC:$AC,POST16!$M:$M,AC$4,POST16!$Q:$Q,'June Payment'!$G59)</f>
        <v>0</v>
      </c>
      <c r="AD59" s="7">
        <f>SUMIFS(POST16!$AC:$AC,POST16!$M:$M,AD$4,POST16!$Q:$Q,'June Payment'!$G59)</f>
        <v>0</v>
      </c>
      <c r="AE59" s="7">
        <f>SUMIFS(MISC!$AC:$AC,MISC!$M:$M,AE$4,MISC!$Q:$Q,G59)</f>
        <v>0</v>
      </c>
      <c r="AF59" s="7">
        <f>SUMIFS(CSBG!AC:AC,CSBG!Q:Q,'June Payment'!$G59)</f>
        <v>0</v>
      </c>
      <c r="AG59" s="7">
        <f>SUMIFS('UFSM KS2'!AC:AC,'UFSM KS2'!E:E,"M",'UFSM KS2'!Q:Q,'June Payment'!G59)</f>
        <v>24966.639618937643</v>
      </c>
      <c r="AH59" s="5">
        <f t="shared" si="11"/>
        <v>219463.52296533465</v>
      </c>
      <c r="AI59" s="119">
        <f t="shared" si="2"/>
        <v>205685.76999999973</v>
      </c>
      <c r="AJ59" s="364">
        <f t="shared" si="3"/>
        <v>13777.752965334919</v>
      </c>
      <c r="AL59" s="481">
        <f>IFERROR(_xlfn.XLOOKUP(B59,'Monthly Payroll Deductions'!B:B,'Monthly Payroll Deductions'!AB:AB),"0")</f>
        <v>0</v>
      </c>
      <c r="AM59" s="481">
        <v>205685.76999999973</v>
      </c>
      <c r="AN59" s="508">
        <f t="shared" si="4"/>
        <v>205685.76999999973</v>
      </c>
      <c r="AO59" s="119">
        <f t="shared" si="12"/>
        <v>205685.76999999973</v>
      </c>
      <c r="AP59" s="49">
        <f t="shared" si="13"/>
        <v>13777.752965334919</v>
      </c>
      <c r="AQ59" s="481"/>
      <c r="AR59" s="463">
        <f t="shared" si="14"/>
        <v>205685.76999999973</v>
      </c>
      <c r="AS59" s="49">
        <f t="shared" si="15"/>
        <v>13777.752965334919</v>
      </c>
      <c r="AT59" s="5"/>
      <c r="AW59" s="119"/>
    </row>
    <row r="60" spans="2:50" x14ac:dyDescent="0.25">
      <c r="B60">
        <v>3023504</v>
      </c>
      <c r="C60">
        <v>3504</v>
      </c>
      <c r="D60" t="s">
        <v>238</v>
      </c>
      <c r="E60" t="s">
        <v>748</v>
      </c>
      <c r="G60" t="s">
        <v>239</v>
      </c>
      <c r="H60" t="s">
        <v>240</v>
      </c>
      <c r="I60" s="7">
        <f>IFERROR(_xlfn.XLOOKUP(G60,'APT 25-26'!D:D,'APT 25-26'!CS:CS),"")</f>
        <v>167135.40457029056</v>
      </c>
      <c r="J60" s="7">
        <f>SUMIFS(NurserySupplement!$Z:$Z,NurserySupplement!$M:$M,J$4,NurserySupplement!$B:$B,B60)</f>
        <v>0</v>
      </c>
      <c r="K60" s="7"/>
      <c r="L60" s="7">
        <f>SUMIFS(HNPlaces!$AC:$AC,HNPlaces!$M:$M,L$4,HNPlaces!$Q:$Q,'June Payment'!$G60)</f>
        <v>0</v>
      </c>
      <c r="M60" s="7">
        <f>SUMIFS(HNPlaces!$AC:$AC,HNPlaces!$M:$M,M$4,HNPlaces!$Q:$Q,'June Payment'!$G60)</f>
        <v>0</v>
      </c>
      <c r="N60" s="7">
        <f>SUMIFS(HNPlaces!$AC:$AC,HNPlaces!$M:$M,N$4,HNPlaces!$Q:$Q,'June Payment'!$G60)</f>
        <v>0</v>
      </c>
      <c r="O60" s="7">
        <f>SUMIFS(HNPlaces!$AC:$AC,HNPlaces!$M:$M,O$4,HNPlaces!$Q:$Q,'June Payment'!$G60)</f>
        <v>0</v>
      </c>
      <c r="P60" s="7">
        <f>SUMIFS(HNPlaces!$AC:$AC,HNPlaces!$M:$M,P$4,HNPlaces!$Q:$Q,'June Payment'!$G60)</f>
        <v>0</v>
      </c>
      <c r="Q60" s="7">
        <f>SUMIFS(HNPlaces!$AC:$AC,HNPlaces!$M:$M,Q$4,HNPlaces!$Q:$Q,'June Payment'!$G60)</f>
        <v>0</v>
      </c>
      <c r="R60" s="7">
        <f>SUMIFS(HNPlaces!$AC:$AC,HNPlaces!$M:$M,R$4,HNPlaces!$Q:$Q,'June Payment'!$G60)</f>
        <v>0</v>
      </c>
      <c r="S60" s="7">
        <f>SUMIFS(HNTopUp!$AC:$AC,HNTopUp!$M:$M,S$4,HNTopUp!$B:$B,$B60)</f>
        <v>0</v>
      </c>
      <c r="T60" s="7">
        <f>SUMIFS(HNTopUp!$AC:$AC,HNTopUp!$M:$M,T$4,HNTopUp!$B:$B,$B60)</f>
        <v>5278.8461538461543</v>
      </c>
      <c r="U60" s="7">
        <f>SUMIFS(HNTopUp!$AC:$AC,HNTopUp!$M:$M,U$4,HNTopUp!$B:$B,$B60)</f>
        <v>0</v>
      </c>
      <c r="V60" s="7">
        <f>SUMIFS(HNTopUp!$AC:$AC,HNTopUp!$M:$M,V$4,HNTopUp!$B:$B,$B60)</f>
        <v>0</v>
      </c>
      <c r="W60" s="7">
        <f>SUMIFS(HNTopUp!$AC:$AC,HNTopUp!$M:$M,W$4,HNTopUp!$B:$B,$B60)</f>
        <v>220.61538461538461</v>
      </c>
      <c r="X60" s="7">
        <f>SUMIFS(HNTopUp!$AC:$AC,HNTopUp!$M:$M,X$4,HNTopUp!$B:$B,$B60)</f>
        <v>0</v>
      </c>
      <c r="Y60" s="7">
        <f>SUMIFS(HNTopUp!$AC:$AC,HNTopUp!$M:$M,Y$4,HNTopUp!$B:$B,$B60)</f>
        <v>0</v>
      </c>
      <c r="Z60" s="7">
        <f>SUMIFS(POST16!$AC:$AC,POST16!$M:$M,Z$4,POST16!$Q:$Q,'June Payment'!$G60)</f>
        <v>0</v>
      </c>
      <c r="AA60" s="7">
        <f>SUMIFS(POST16!$AC:$AC,POST16!$M:$M,AA$4,POST16!$Q:$Q,'June Payment'!$G60)</f>
        <v>0</v>
      </c>
      <c r="AB60" s="7">
        <f>SUMIFS(POST16!$AC:$AC,POST16!$M:$M,AB$4,POST16!$Q:$Q,'June Payment'!$G60)</f>
        <v>0</v>
      </c>
      <c r="AC60" s="7">
        <f>SUMIFS(POST16!$AC:$AC,POST16!$M:$M,AC$4,POST16!$Q:$Q,'June Payment'!$G60)</f>
        <v>0</v>
      </c>
      <c r="AD60" s="7">
        <f>SUMIFS(POST16!$AC:$AC,POST16!$M:$M,AD$4,POST16!$Q:$Q,'June Payment'!$G60)</f>
        <v>0</v>
      </c>
      <c r="AE60" s="7">
        <f>SUMIFS(MISC!$AC:$AC,MISC!$M:$M,AE$4,MISC!$Q:$Q,G60)</f>
        <v>0</v>
      </c>
      <c r="AF60" s="7">
        <f>SUMIFS(CSBG!AC:AC,CSBG!Q:Q,'June Payment'!$G60)</f>
        <v>0</v>
      </c>
      <c r="AG60" s="7">
        <f>SUMIFS('UFSM KS2'!AC:AC,'UFSM KS2'!E:E,"M",'UFSM KS2'!Q:Q,'June Payment'!G60)</f>
        <v>34702.058841416474</v>
      </c>
      <c r="AH60" s="5">
        <f t="shared" si="11"/>
        <v>207336.92495016856</v>
      </c>
      <c r="AI60" s="119">
        <f t="shared" si="2"/>
        <v>207335.92495016856</v>
      </c>
      <c r="AJ60" s="364">
        <f t="shared" si="3"/>
        <v>1</v>
      </c>
      <c r="AK60" s="5"/>
      <c r="AL60" s="481">
        <f>IFERROR(_xlfn.XLOOKUP(B60,'Monthly Payroll Deductions'!B:B,'Monthly Payroll Deductions'!AB:AB),"0")</f>
        <v>63717.716608444083</v>
      </c>
      <c r="AM60" s="481">
        <v>210755.80000000002</v>
      </c>
      <c r="AN60" s="508">
        <f t="shared" si="4"/>
        <v>274473.5166084441</v>
      </c>
      <c r="AO60" s="119">
        <f t="shared" si="12"/>
        <v>207335.92495016856</v>
      </c>
      <c r="AP60" s="49">
        <f t="shared" si="13"/>
        <v>1</v>
      </c>
      <c r="AQ60" s="481"/>
      <c r="AR60" s="463">
        <f t="shared" si="14"/>
        <v>207335.92495016856</v>
      </c>
      <c r="AS60" s="49">
        <f t="shared" si="15"/>
        <v>1</v>
      </c>
      <c r="AT60" s="5"/>
      <c r="AW60" s="119"/>
    </row>
    <row r="61" spans="2:50" x14ac:dyDescent="0.25">
      <c r="B61">
        <v>3023506</v>
      </c>
      <c r="C61">
        <v>3506</v>
      </c>
      <c r="D61" t="s">
        <v>103</v>
      </c>
      <c r="E61" t="s">
        <v>748</v>
      </c>
      <c r="G61" t="s">
        <v>104</v>
      </c>
      <c r="H61" t="s">
        <v>105</v>
      </c>
      <c r="I61" s="7">
        <f>IFERROR(_xlfn.XLOOKUP(G61,'APT 25-26'!D:D,'APT 25-26'!CS:CS),"")</f>
        <v>120747.58737906411</v>
      </c>
      <c r="J61" s="7">
        <f>SUMIFS(NurserySupplement!$Z:$Z,NurserySupplement!$M:$M,J$4,NurserySupplement!$B:$B,B61)</f>
        <v>0</v>
      </c>
      <c r="K61" s="7"/>
      <c r="L61" s="7">
        <f>SUMIFS(HNPlaces!$AC:$AC,HNPlaces!$M:$M,L$4,HNPlaces!$Q:$Q,'June Payment'!$G61)</f>
        <v>0</v>
      </c>
      <c r="M61" s="7">
        <f>SUMIFS(HNPlaces!$AC:$AC,HNPlaces!$M:$M,M$4,HNPlaces!$Q:$Q,'June Payment'!$G61)</f>
        <v>0</v>
      </c>
      <c r="N61" s="7">
        <f>SUMIFS(HNPlaces!$AC:$AC,HNPlaces!$M:$M,N$4,HNPlaces!$Q:$Q,'June Payment'!$G61)</f>
        <v>0</v>
      </c>
      <c r="O61" s="7">
        <f>SUMIFS(HNPlaces!$AC:$AC,HNPlaces!$M:$M,O$4,HNPlaces!$Q:$Q,'June Payment'!$G61)</f>
        <v>0</v>
      </c>
      <c r="P61" s="7">
        <f>SUMIFS(HNPlaces!$AC:$AC,HNPlaces!$M:$M,P$4,HNPlaces!$Q:$Q,'June Payment'!$G61)</f>
        <v>0</v>
      </c>
      <c r="Q61" s="7">
        <f>SUMIFS(HNPlaces!$AC:$AC,HNPlaces!$M:$M,Q$4,HNPlaces!$Q:$Q,'June Payment'!$G61)</f>
        <v>0</v>
      </c>
      <c r="R61" s="7">
        <f>SUMIFS(HNPlaces!$AC:$AC,HNPlaces!$M:$M,R$4,HNPlaces!$Q:$Q,'June Payment'!$G61)</f>
        <v>0</v>
      </c>
      <c r="S61" s="7">
        <f>SUMIFS(HNTopUp!$AC:$AC,HNTopUp!$M:$M,S$4,HNTopUp!$B:$B,$B61)</f>
        <v>0</v>
      </c>
      <c r="T61" s="7">
        <f>SUMIFS(HNTopUp!$AC:$AC,HNTopUp!$M:$M,T$4,HNTopUp!$B:$B,$B61)</f>
        <v>14785.448384615385</v>
      </c>
      <c r="U61" s="7">
        <f>SUMIFS(HNTopUp!$AC:$AC,HNTopUp!$M:$M,U$4,HNTopUp!$B:$B,$B61)</f>
        <v>0</v>
      </c>
      <c r="V61" s="7">
        <f>SUMIFS(HNTopUp!$AC:$AC,HNTopUp!$M:$M,V$4,HNTopUp!$B:$B,$B61)</f>
        <v>0</v>
      </c>
      <c r="W61" s="7">
        <f>SUMIFS(HNTopUp!$AC:$AC,HNTopUp!$M:$M,W$4,HNTopUp!$B:$B,$B61)</f>
        <v>263.88461538461536</v>
      </c>
      <c r="X61" s="7">
        <f>SUMIFS(HNTopUp!$AC:$AC,HNTopUp!$M:$M,X$4,HNTopUp!$B:$B,$B61)</f>
        <v>0</v>
      </c>
      <c r="Y61" s="7">
        <f>SUMIFS(HNTopUp!$AC:$AC,HNTopUp!$M:$M,Y$4,HNTopUp!$B:$B,$B61)</f>
        <v>0</v>
      </c>
      <c r="Z61" s="7">
        <f>SUMIFS(POST16!$AC:$AC,POST16!$M:$M,Z$4,POST16!$Q:$Q,'June Payment'!$G61)</f>
        <v>0</v>
      </c>
      <c r="AA61" s="7">
        <f>SUMIFS(POST16!$AC:$AC,POST16!$M:$M,AA$4,POST16!$Q:$Q,'June Payment'!$G61)</f>
        <v>0</v>
      </c>
      <c r="AB61" s="7">
        <f>SUMIFS(POST16!$AC:$AC,POST16!$M:$M,AB$4,POST16!$Q:$Q,'June Payment'!$G61)</f>
        <v>0</v>
      </c>
      <c r="AC61" s="7">
        <f>SUMIFS(POST16!$AC:$AC,POST16!$M:$M,AC$4,POST16!$Q:$Q,'June Payment'!$G61)</f>
        <v>0</v>
      </c>
      <c r="AD61" s="7">
        <f>SUMIFS(POST16!$AC:$AC,POST16!$M:$M,AD$4,POST16!$Q:$Q,'June Payment'!$G61)</f>
        <v>0</v>
      </c>
      <c r="AE61" s="7">
        <f>SUMIFS(MISC!$AC:$AC,MISC!$M:$M,AE$4,MISC!$Q:$Q,G61)</f>
        <v>0</v>
      </c>
      <c r="AF61" s="7">
        <f>SUMIFS(CSBG!AC:AC,CSBG!Q:Q,'June Payment'!$G61)</f>
        <v>0</v>
      </c>
      <c r="AG61" s="7">
        <f>SUMIFS('UFSM KS2'!AC:AC,'UFSM KS2'!E:E,"M",'UFSM KS2'!Q:Q,'June Payment'!G61)</f>
        <v>24495.57094688221</v>
      </c>
      <c r="AH61" s="5">
        <f t="shared" si="11"/>
        <v>160292.49132594632</v>
      </c>
      <c r="AI61" s="119">
        <f t="shared" si="2"/>
        <v>142807.44000000006</v>
      </c>
      <c r="AJ61" s="364">
        <f t="shared" si="3"/>
        <v>17485.05132594626</v>
      </c>
      <c r="AK61" s="119"/>
      <c r="AL61" s="481">
        <f>IFERROR(_xlfn.XLOOKUP(B61,'Monthly Payroll Deductions'!B:B,'Monthly Payroll Deductions'!AB:AB),"0")</f>
        <v>0</v>
      </c>
      <c r="AM61" s="481">
        <v>142807.44000000006</v>
      </c>
      <c r="AN61" s="508">
        <f t="shared" si="4"/>
        <v>142807.44000000006</v>
      </c>
      <c r="AO61" s="119">
        <f t="shared" si="12"/>
        <v>142807.44000000006</v>
      </c>
      <c r="AP61" s="49">
        <f t="shared" si="13"/>
        <v>17485.05132594626</v>
      </c>
      <c r="AQ61" s="481"/>
      <c r="AR61" s="463">
        <f t="shared" si="14"/>
        <v>142807.44000000006</v>
      </c>
      <c r="AS61" s="49">
        <f t="shared" si="15"/>
        <v>17485.05132594626</v>
      </c>
      <c r="AT61" s="5"/>
      <c r="AW61" s="119"/>
    </row>
    <row r="62" spans="2:50" x14ac:dyDescent="0.25">
      <c r="B62">
        <v>3023507</v>
      </c>
      <c r="C62">
        <v>3507</v>
      </c>
      <c r="D62" t="s">
        <v>82</v>
      </c>
      <c r="E62" t="s">
        <v>748</v>
      </c>
      <c r="G62" t="s">
        <v>83</v>
      </c>
      <c r="H62" t="s">
        <v>84</v>
      </c>
      <c r="I62" s="7">
        <f>IFERROR(_xlfn.XLOOKUP(G62,'APT 25-26'!D:D,'APT 25-26'!CS:CS),"")</f>
        <v>76506.750375765405</v>
      </c>
      <c r="J62" s="7">
        <f>SUMIFS(NurserySupplement!$Z:$Z,NurserySupplement!$M:$M,J$4,NurserySupplement!$B:$B,B62)</f>
        <v>0</v>
      </c>
      <c r="K62" s="7"/>
      <c r="L62" s="7">
        <f>SUMIFS(HNPlaces!$AC:$AC,HNPlaces!$M:$M,L$4,HNPlaces!$Q:$Q,'June Payment'!$G62)</f>
        <v>0</v>
      </c>
      <c r="M62" s="7">
        <f>SUMIFS(HNPlaces!$AC:$AC,HNPlaces!$M:$M,M$4,HNPlaces!$Q:$Q,'June Payment'!$G62)</f>
        <v>0</v>
      </c>
      <c r="N62" s="7">
        <f>SUMIFS(HNPlaces!$AC:$AC,HNPlaces!$M:$M,N$4,HNPlaces!$Q:$Q,'June Payment'!$G62)</f>
        <v>0</v>
      </c>
      <c r="O62" s="7">
        <f>SUMIFS(HNPlaces!$AC:$AC,HNPlaces!$M:$M,O$4,HNPlaces!$Q:$Q,'June Payment'!$G62)</f>
        <v>0</v>
      </c>
      <c r="P62" s="7">
        <f>SUMIFS(HNPlaces!$AC:$AC,HNPlaces!$M:$M,P$4,HNPlaces!$Q:$Q,'June Payment'!$G62)</f>
        <v>0</v>
      </c>
      <c r="Q62" s="7">
        <f>SUMIFS(HNPlaces!$AC:$AC,HNPlaces!$M:$M,Q$4,HNPlaces!$Q:$Q,'June Payment'!$G62)</f>
        <v>0</v>
      </c>
      <c r="R62" s="7">
        <f>SUMIFS(HNPlaces!$AC:$AC,HNPlaces!$M:$M,R$4,HNPlaces!$Q:$Q,'June Payment'!$G62)</f>
        <v>0</v>
      </c>
      <c r="S62" s="7">
        <f>SUMIFS(HNTopUp!$AC:$AC,HNTopUp!$M:$M,S$4,HNTopUp!$B:$B,$B62)</f>
        <v>0</v>
      </c>
      <c r="T62" s="7">
        <f>SUMIFS(HNTopUp!$AC:$AC,HNTopUp!$M:$M,T$4,HNTopUp!$B:$B,$B62)</f>
        <v>10216.923076923078</v>
      </c>
      <c r="U62" s="7">
        <f>SUMIFS(HNTopUp!$AC:$AC,HNTopUp!$M:$M,U$4,HNTopUp!$B:$B,$B62)</f>
        <v>0</v>
      </c>
      <c r="V62" s="7">
        <f>SUMIFS(HNTopUp!$AC:$AC,HNTopUp!$M:$M,V$4,HNTopUp!$B:$B,$B62)</f>
        <v>0</v>
      </c>
      <c r="W62" s="7">
        <f>SUMIFS(HNTopUp!$AC:$AC,HNTopUp!$M:$M,W$4,HNTopUp!$B:$B,$B62)</f>
        <v>0</v>
      </c>
      <c r="X62" s="7">
        <f>SUMIFS(HNTopUp!$AC:$AC,HNTopUp!$M:$M,X$4,HNTopUp!$B:$B,$B62)</f>
        <v>0</v>
      </c>
      <c r="Y62" s="7">
        <f>SUMIFS(HNTopUp!$AC:$AC,HNTopUp!$M:$M,Y$4,HNTopUp!$B:$B,$B62)</f>
        <v>0</v>
      </c>
      <c r="Z62" s="7">
        <f>SUMIFS(POST16!$AC:$AC,POST16!$M:$M,Z$4,POST16!$Q:$Q,'June Payment'!$G62)</f>
        <v>0</v>
      </c>
      <c r="AA62" s="7">
        <f>SUMIFS(POST16!$AC:$AC,POST16!$M:$M,AA$4,POST16!$Q:$Q,'June Payment'!$G62)</f>
        <v>0</v>
      </c>
      <c r="AB62" s="7">
        <f>SUMIFS(POST16!$AC:$AC,POST16!$M:$M,AB$4,POST16!$Q:$Q,'June Payment'!$G62)</f>
        <v>0</v>
      </c>
      <c r="AC62" s="7">
        <f>SUMIFS(POST16!$AC:$AC,POST16!$M:$M,AC$4,POST16!$Q:$Q,'June Payment'!$G62)</f>
        <v>0</v>
      </c>
      <c r="AD62" s="7">
        <f>SUMIFS(POST16!$AC:$AC,POST16!$M:$M,AD$4,POST16!$Q:$Q,'June Payment'!$G62)</f>
        <v>0</v>
      </c>
      <c r="AE62" s="7">
        <f>SUMIFS(MISC!$AC:$AC,MISC!$M:$M,AE$4,MISC!$Q:$Q,G62)</f>
        <v>0</v>
      </c>
      <c r="AF62" s="7">
        <f>SUMIFS(CSBG!AC:AC,CSBG!Q:Q,'June Payment'!$G62)</f>
        <v>0</v>
      </c>
      <c r="AG62" s="7">
        <f>SUMIFS('UFSM KS2'!AC:AC,'UFSM KS2'!E:E,"M",'UFSM KS2'!Q:Q,'June Payment'!G62)</f>
        <v>13503.968598922245</v>
      </c>
      <c r="AH62" s="5">
        <f t="shared" si="11"/>
        <v>100227.64205161073</v>
      </c>
      <c r="AI62" s="119">
        <f t="shared" si="2"/>
        <v>69946.570000000094</v>
      </c>
      <c r="AJ62" s="364">
        <f t="shared" si="3"/>
        <v>30281.072051610638</v>
      </c>
      <c r="AK62" s="119"/>
      <c r="AL62" s="481">
        <f>IFERROR(_xlfn.XLOOKUP(B62,'Monthly Payroll Deductions'!B:B,'Monthly Payroll Deductions'!AB:AB),"0")</f>
        <v>0</v>
      </c>
      <c r="AM62" s="481">
        <v>69946.570000000094</v>
      </c>
      <c r="AN62" s="508">
        <f t="shared" si="4"/>
        <v>69946.570000000094</v>
      </c>
      <c r="AO62" s="119">
        <f t="shared" si="12"/>
        <v>69946.570000000094</v>
      </c>
      <c r="AP62" s="49">
        <f t="shared" si="13"/>
        <v>30281.072051610638</v>
      </c>
      <c r="AQ62" s="481"/>
      <c r="AR62" s="463">
        <f t="shared" si="14"/>
        <v>69946.570000000094</v>
      </c>
      <c r="AS62" s="49">
        <f t="shared" si="15"/>
        <v>30281.072051610638</v>
      </c>
      <c r="AT62" s="5"/>
      <c r="AX62" s="481"/>
    </row>
    <row r="63" spans="2:50" x14ac:dyDescent="0.25">
      <c r="B63">
        <v>3023509</v>
      </c>
      <c r="C63">
        <v>3509</v>
      </c>
      <c r="D63" t="s">
        <v>206</v>
      </c>
      <c r="E63" t="s">
        <v>748</v>
      </c>
      <c r="G63" t="s">
        <v>207</v>
      </c>
      <c r="H63" t="s">
        <v>208</v>
      </c>
      <c r="I63" s="7">
        <f>IFERROR(_xlfn.XLOOKUP(G63,'APT 25-26'!D:D,'APT 25-26'!CS:CS),"")</f>
        <v>199771.12852255401</v>
      </c>
      <c r="J63" s="7">
        <f>SUMIFS(NurserySupplement!$Z:$Z,NurserySupplement!$M:$M,J$4,NurserySupplement!$B:$B,B63)</f>
        <v>0</v>
      </c>
      <c r="K63" s="7"/>
      <c r="L63" s="7">
        <f>SUMIFS(HNPlaces!$AC:$AC,HNPlaces!$M:$M,L$4,HNPlaces!$Q:$Q,'June Payment'!$G63)</f>
        <v>0</v>
      </c>
      <c r="M63" s="7">
        <f>SUMIFS(HNPlaces!$AC:$AC,HNPlaces!$M:$M,M$4,HNPlaces!$Q:$Q,'June Payment'!$G63)</f>
        <v>0</v>
      </c>
      <c r="N63" s="7">
        <f>SUMIFS(HNPlaces!$AC:$AC,HNPlaces!$M:$M,N$4,HNPlaces!$Q:$Q,'June Payment'!$G63)</f>
        <v>0</v>
      </c>
      <c r="O63" s="7">
        <f>SUMIFS(HNPlaces!$AC:$AC,HNPlaces!$M:$M,O$4,HNPlaces!$Q:$Q,'June Payment'!$G63)</f>
        <v>0</v>
      </c>
      <c r="P63" s="7">
        <f>SUMIFS(HNPlaces!$AC:$AC,HNPlaces!$M:$M,P$4,HNPlaces!$Q:$Q,'June Payment'!$G63)</f>
        <v>0</v>
      </c>
      <c r="Q63" s="7">
        <f>SUMIFS(HNPlaces!$AC:$AC,HNPlaces!$M:$M,Q$4,HNPlaces!$Q:$Q,'June Payment'!$G63)</f>
        <v>0</v>
      </c>
      <c r="R63" s="7">
        <f>SUMIFS(HNPlaces!$AC:$AC,HNPlaces!$M:$M,R$4,HNPlaces!$Q:$Q,'June Payment'!$G63)</f>
        <v>0</v>
      </c>
      <c r="S63" s="7">
        <f>SUMIFS(HNTopUp!$AC:$AC,HNTopUp!$M:$M,S$4,HNTopUp!$B:$B,$B63)</f>
        <v>0</v>
      </c>
      <c r="T63" s="7">
        <f>SUMIFS(HNTopUp!$AC:$AC,HNTopUp!$M:$M,T$4,HNTopUp!$B:$B,$B63)</f>
        <v>20568.23076923077</v>
      </c>
      <c r="U63" s="7">
        <f>SUMIFS(HNTopUp!$AC:$AC,HNTopUp!$M:$M,U$4,HNTopUp!$B:$B,$B63)</f>
        <v>0</v>
      </c>
      <c r="V63" s="7">
        <f>SUMIFS(HNTopUp!$AC:$AC,HNTopUp!$M:$M,V$4,HNTopUp!$B:$B,$B63)</f>
        <v>0</v>
      </c>
      <c r="W63" s="7">
        <f>SUMIFS(HNTopUp!$AC:$AC,HNTopUp!$M:$M,W$4,HNTopUp!$B:$B,$B63)</f>
        <v>132.38461538461539</v>
      </c>
      <c r="X63" s="7">
        <f>SUMIFS(HNTopUp!$AC:$AC,HNTopUp!$M:$M,X$4,HNTopUp!$B:$B,$B63)</f>
        <v>0</v>
      </c>
      <c r="Y63" s="7">
        <f>SUMIFS(HNTopUp!$AC:$AC,HNTopUp!$M:$M,Y$4,HNTopUp!$B:$B,$B63)</f>
        <v>0</v>
      </c>
      <c r="Z63" s="7">
        <f>SUMIFS(POST16!$AC:$AC,POST16!$M:$M,Z$4,POST16!$Q:$Q,'June Payment'!$G63)</f>
        <v>0</v>
      </c>
      <c r="AA63" s="7">
        <f>SUMIFS(POST16!$AC:$AC,POST16!$M:$M,AA$4,POST16!$Q:$Q,'June Payment'!$G63)</f>
        <v>0</v>
      </c>
      <c r="AB63" s="7">
        <f>SUMIFS(POST16!$AC:$AC,POST16!$M:$M,AB$4,POST16!$Q:$Q,'June Payment'!$G63)</f>
        <v>0</v>
      </c>
      <c r="AC63" s="7">
        <f>SUMIFS(POST16!$AC:$AC,POST16!$M:$M,AC$4,POST16!$Q:$Q,'June Payment'!$G63)</f>
        <v>0</v>
      </c>
      <c r="AD63" s="7">
        <f>SUMIFS(POST16!$AC:$AC,POST16!$M:$M,AD$4,POST16!$Q:$Q,'June Payment'!$G63)</f>
        <v>0</v>
      </c>
      <c r="AE63" s="7">
        <f>SUMIFS(MISC!$AC:$AC,MISC!$M:$M,AE$4,MISC!$Q:$Q,G63)</f>
        <v>0</v>
      </c>
      <c r="AF63" s="7">
        <f>SUMIFS(CSBG!AC:AC,CSBG!Q:Q,'June Payment'!$G63)</f>
        <v>0</v>
      </c>
      <c r="AG63" s="7">
        <f>SUMIFS('UFSM KS2'!AC:AC,'UFSM KS2'!E:E,"M",'UFSM KS2'!Q:Q,'June Payment'!G63)</f>
        <v>32189.692590454189</v>
      </c>
      <c r="AH63" s="5">
        <f t="shared" si="11"/>
        <v>252661.4364976236</v>
      </c>
      <c r="AI63" s="119">
        <f t="shared" si="2"/>
        <v>179288.28999999995</v>
      </c>
      <c r="AJ63" s="364">
        <f t="shared" si="3"/>
        <v>73373.146497623646</v>
      </c>
      <c r="AK63" s="119"/>
      <c r="AL63" s="481">
        <f>IFERROR(_xlfn.XLOOKUP(B63,'Monthly Payroll Deductions'!B:B,'Monthly Payroll Deductions'!AB:AB),"0")</f>
        <v>0</v>
      </c>
      <c r="AM63" s="481">
        <v>179288.28999999995</v>
      </c>
      <c r="AN63" s="508">
        <f t="shared" si="4"/>
        <v>179288.28999999995</v>
      </c>
      <c r="AO63" s="119">
        <f t="shared" si="12"/>
        <v>179288.28999999995</v>
      </c>
      <c r="AP63" s="49">
        <f t="shared" si="13"/>
        <v>73373.146497623646</v>
      </c>
      <c r="AQ63" s="481"/>
      <c r="AR63" s="463">
        <f t="shared" si="14"/>
        <v>179288.28999999995</v>
      </c>
      <c r="AS63" s="49">
        <f t="shared" si="15"/>
        <v>73373.146497623646</v>
      </c>
      <c r="AT63" s="5"/>
      <c r="AW63" s="119"/>
    </row>
    <row r="64" spans="2:50" x14ac:dyDescent="0.25">
      <c r="B64">
        <v>3023510</v>
      </c>
      <c r="C64">
        <v>3510</v>
      </c>
      <c r="D64" t="s">
        <v>235</v>
      </c>
      <c r="E64" t="s">
        <v>748</v>
      </c>
      <c r="G64" t="s">
        <v>236</v>
      </c>
      <c r="H64" t="s">
        <v>237</v>
      </c>
      <c r="I64" s="7">
        <f>IFERROR(_xlfn.XLOOKUP(G64,'APT 25-26'!D:D,'APT 25-26'!CS:CS),"")</f>
        <v>162834.914204256</v>
      </c>
      <c r="J64" s="7">
        <f>SUMIFS(NurserySupplement!$Z:$Z,NurserySupplement!$M:$M,J$4,NurserySupplement!$B:$B,B64)</f>
        <v>0</v>
      </c>
      <c r="K64" s="7"/>
      <c r="L64" s="7">
        <f>SUMIFS(HNPlaces!$AC:$AC,HNPlaces!$M:$M,L$4,HNPlaces!$Q:$Q,'June Payment'!$G64)</f>
        <v>0</v>
      </c>
      <c r="M64" s="7">
        <f>SUMIFS(HNPlaces!$AC:$AC,HNPlaces!$M:$M,M$4,HNPlaces!$Q:$Q,'June Payment'!$G64)</f>
        <v>0</v>
      </c>
      <c r="N64" s="7">
        <f>SUMIFS(HNPlaces!$AC:$AC,HNPlaces!$M:$M,N$4,HNPlaces!$Q:$Q,'June Payment'!$G64)</f>
        <v>0</v>
      </c>
      <c r="O64" s="7">
        <f>SUMIFS(HNPlaces!$AC:$AC,HNPlaces!$M:$M,O$4,HNPlaces!$Q:$Q,'June Payment'!$G64)</f>
        <v>0</v>
      </c>
      <c r="P64" s="7">
        <f>SUMIFS(HNPlaces!$AC:$AC,HNPlaces!$M:$M,P$4,HNPlaces!$Q:$Q,'June Payment'!$G64)</f>
        <v>0</v>
      </c>
      <c r="Q64" s="7">
        <f>SUMIFS(HNPlaces!$AC:$AC,HNPlaces!$M:$M,Q$4,HNPlaces!$Q:$Q,'June Payment'!$G64)</f>
        <v>0</v>
      </c>
      <c r="R64" s="7">
        <f>SUMIFS(HNPlaces!$AC:$AC,HNPlaces!$M:$M,R$4,HNPlaces!$Q:$Q,'June Payment'!$G64)</f>
        <v>0</v>
      </c>
      <c r="S64" s="7">
        <f>SUMIFS(HNTopUp!$AC:$AC,HNTopUp!$M:$M,S$4,HNTopUp!$B:$B,$B64)</f>
        <v>0</v>
      </c>
      <c r="T64" s="7">
        <f>SUMIFS(HNTopUp!$AC:$AC,HNTopUp!$M:$M,T$4,HNTopUp!$B:$B,$B64)</f>
        <v>6136.6923076923076</v>
      </c>
      <c r="U64" s="7">
        <f>SUMIFS(HNTopUp!$AC:$AC,HNTopUp!$M:$M,U$4,HNTopUp!$B:$B,$B64)</f>
        <v>0</v>
      </c>
      <c r="V64" s="7">
        <f>SUMIFS(HNTopUp!$AC:$AC,HNTopUp!$M:$M,V$4,HNTopUp!$B:$B,$B64)</f>
        <v>0</v>
      </c>
      <c r="W64" s="7">
        <f>SUMIFS(HNTopUp!$AC:$AC,HNTopUp!$M:$M,W$4,HNTopUp!$B:$B,$B64)</f>
        <v>0</v>
      </c>
      <c r="X64" s="7">
        <f>SUMIFS(HNTopUp!$AC:$AC,HNTopUp!$M:$M,X$4,HNTopUp!$B:$B,$B64)</f>
        <v>0</v>
      </c>
      <c r="Y64" s="7">
        <f>SUMIFS(HNTopUp!$AC:$AC,HNTopUp!$M:$M,Y$4,HNTopUp!$B:$B,$B64)</f>
        <v>0</v>
      </c>
      <c r="Z64" s="7">
        <f>SUMIFS(POST16!$AC:$AC,POST16!$M:$M,Z$4,POST16!$Q:$Q,'June Payment'!$G64)</f>
        <v>0</v>
      </c>
      <c r="AA64" s="7">
        <f>SUMIFS(POST16!$AC:$AC,POST16!$M:$M,AA$4,POST16!$Q:$Q,'June Payment'!$G64)</f>
        <v>0</v>
      </c>
      <c r="AB64" s="7">
        <f>SUMIFS(POST16!$AC:$AC,POST16!$M:$M,AB$4,POST16!$Q:$Q,'June Payment'!$G64)</f>
        <v>0</v>
      </c>
      <c r="AC64" s="7">
        <f>SUMIFS(POST16!$AC:$AC,POST16!$M:$M,AC$4,POST16!$Q:$Q,'June Payment'!$G64)</f>
        <v>0</v>
      </c>
      <c r="AD64" s="7">
        <f>SUMIFS(POST16!$AC:$AC,POST16!$M:$M,AD$4,POST16!$Q:$Q,'June Payment'!$G64)</f>
        <v>0</v>
      </c>
      <c r="AE64" s="7">
        <f>SUMIFS(MISC!$AC:$AC,MISC!$M:$M,AE$4,MISC!$Q:$Q,G64)</f>
        <v>0</v>
      </c>
      <c r="AF64" s="7">
        <f>SUMIFS(CSBG!AC:AC,CSBG!Q:Q,'June Payment'!$G64)</f>
        <v>0</v>
      </c>
      <c r="AG64" s="7">
        <f>SUMIFS('UFSM KS2'!AC:AC,'UFSM KS2'!E:E,"M",'UFSM KS2'!Q:Q,'June Payment'!G64)</f>
        <v>31718.62391839876</v>
      </c>
      <c r="AH64" s="5">
        <f t="shared" si="11"/>
        <v>200690.23043034706</v>
      </c>
      <c r="AI64" s="119">
        <f t="shared" si="2"/>
        <v>164326.10000000012</v>
      </c>
      <c r="AJ64" s="364">
        <f t="shared" si="3"/>
        <v>36364.130430346937</v>
      </c>
      <c r="AK64" s="119"/>
      <c r="AL64" s="481">
        <f>IFERROR(_xlfn.XLOOKUP(B64,'Monthly Payroll Deductions'!B:B,'Monthly Payroll Deductions'!AB:AB),"0")</f>
        <v>0</v>
      </c>
      <c r="AM64" s="481">
        <v>164326.10000000012</v>
      </c>
      <c r="AN64" s="508">
        <f t="shared" si="4"/>
        <v>164326.10000000012</v>
      </c>
      <c r="AO64" s="119">
        <f t="shared" si="12"/>
        <v>164326.10000000012</v>
      </c>
      <c r="AP64" s="49">
        <f t="shared" si="13"/>
        <v>36364.130430346937</v>
      </c>
      <c r="AQ64" s="481"/>
      <c r="AR64" s="463">
        <f t="shared" si="14"/>
        <v>164326.10000000012</v>
      </c>
      <c r="AS64" s="49">
        <f t="shared" si="15"/>
        <v>36364.130430346937</v>
      </c>
      <c r="AT64" s="5"/>
      <c r="AW64" s="119"/>
    </row>
    <row r="65" spans="1:50" x14ac:dyDescent="0.25">
      <c r="B65">
        <v>3023511</v>
      </c>
      <c r="C65">
        <v>3511</v>
      </c>
      <c r="D65" t="s">
        <v>64</v>
      </c>
      <c r="E65" t="s">
        <v>748</v>
      </c>
      <c r="G65" t="s">
        <v>65</v>
      </c>
      <c r="H65" t="s">
        <v>66</v>
      </c>
      <c r="I65" s="7">
        <f>IFERROR(_xlfn.XLOOKUP(G65,'APT 25-26'!D:D,'APT 25-26'!CS:CS),"")</f>
        <v>185691.73191512443</v>
      </c>
      <c r="J65" s="7">
        <f>SUMIFS(NurserySupplement!$Z:$Z,NurserySupplement!$M:$M,J$4,NurserySupplement!$B:$B,B65)</f>
        <v>0</v>
      </c>
      <c r="K65" s="7"/>
      <c r="L65" s="7">
        <f>SUMIFS(HNPlaces!$AC:$AC,HNPlaces!$M:$M,L$4,HNPlaces!$Q:$Q,'June Payment'!$G65)</f>
        <v>0</v>
      </c>
      <c r="M65" s="7">
        <f>SUMIFS(HNPlaces!$AC:$AC,HNPlaces!$M:$M,M$4,HNPlaces!$Q:$Q,'June Payment'!$G65)</f>
        <v>0</v>
      </c>
      <c r="N65" s="7">
        <f>SUMIFS(HNPlaces!$AC:$AC,HNPlaces!$M:$M,N$4,HNPlaces!$Q:$Q,'June Payment'!$G65)</f>
        <v>0</v>
      </c>
      <c r="O65" s="7">
        <f>SUMIFS(HNPlaces!$AC:$AC,HNPlaces!$M:$M,O$4,HNPlaces!$Q:$Q,'June Payment'!$G65)</f>
        <v>0</v>
      </c>
      <c r="P65" s="7">
        <f>SUMIFS(HNPlaces!$AC:$AC,HNPlaces!$M:$M,P$4,HNPlaces!$Q:$Q,'June Payment'!$G65)</f>
        <v>0</v>
      </c>
      <c r="Q65" s="7">
        <f>SUMIFS(HNPlaces!$AC:$AC,HNPlaces!$M:$M,Q$4,HNPlaces!$Q:$Q,'June Payment'!$G65)</f>
        <v>0</v>
      </c>
      <c r="R65" s="7">
        <f>SUMIFS(HNPlaces!$AC:$AC,HNPlaces!$M:$M,R$4,HNPlaces!$Q:$Q,'June Payment'!$G65)</f>
        <v>0</v>
      </c>
      <c r="S65" s="7">
        <f>SUMIFS(HNTopUp!$AC:$AC,HNTopUp!$M:$M,S$4,HNTopUp!$B:$B,$B65)</f>
        <v>0</v>
      </c>
      <c r="T65" s="7">
        <f>SUMIFS(HNTopUp!$AC:$AC,HNTopUp!$M:$M,T$4,HNTopUp!$B:$B,$B65)</f>
        <v>11717.76923076923</v>
      </c>
      <c r="U65" s="7">
        <f>SUMIFS(HNTopUp!$AC:$AC,HNTopUp!$M:$M,U$4,HNTopUp!$B:$B,$B65)</f>
        <v>0</v>
      </c>
      <c r="V65" s="7">
        <f>SUMIFS(HNTopUp!$AC:$AC,HNTopUp!$M:$M,V$4,HNTopUp!$B:$B,$B65)</f>
        <v>0</v>
      </c>
      <c r="W65" s="7">
        <f>SUMIFS(HNTopUp!$AC:$AC,HNTopUp!$M:$M,W$4,HNTopUp!$B:$B,$B65)</f>
        <v>562.61538461538453</v>
      </c>
      <c r="X65" s="7">
        <f>SUMIFS(HNTopUp!$AC:$AC,HNTopUp!$M:$M,X$4,HNTopUp!$B:$B,$B65)</f>
        <v>0</v>
      </c>
      <c r="Y65" s="7">
        <f>SUMIFS(HNTopUp!$AC:$AC,HNTopUp!$M:$M,Y$4,HNTopUp!$B:$B,$B65)</f>
        <v>0</v>
      </c>
      <c r="Z65" s="7">
        <f>SUMIFS(POST16!$AC:$AC,POST16!$M:$M,Z$4,POST16!$Q:$Q,'June Payment'!$G65)</f>
        <v>0</v>
      </c>
      <c r="AA65" s="7">
        <f>SUMIFS(POST16!$AC:$AC,POST16!$M:$M,AA$4,POST16!$Q:$Q,'June Payment'!$G65)</f>
        <v>0</v>
      </c>
      <c r="AB65" s="7">
        <f>SUMIFS(POST16!$AC:$AC,POST16!$M:$M,AB$4,POST16!$Q:$Q,'June Payment'!$G65)</f>
        <v>0</v>
      </c>
      <c r="AC65" s="7">
        <f>SUMIFS(POST16!$AC:$AC,POST16!$M:$M,AC$4,POST16!$Q:$Q,'June Payment'!$G65)</f>
        <v>0</v>
      </c>
      <c r="AD65" s="7">
        <f>SUMIFS(POST16!$AC:$AC,POST16!$M:$M,AD$4,POST16!$Q:$Q,'June Payment'!$G65)</f>
        <v>0</v>
      </c>
      <c r="AE65" s="7">
        <f>SUMIFS(MISC!$AC:$AC,MISC!$M:$M,AE$4,MISC!$Q:$Q,G65)</f>
        <v>0</v>
      </c>
      <c r="AF65" s="7">
        <f>SUMIFS(CSBG!AC:AC,CSBG!Q:Q,'June Payment'!$G65)</f>
        <v>0</v>
      </c>
      <c r="AG65" s="7">
        <f>SUMIFS('UFSM KS2'!AC:AC,'UFSM KS2'!E:E,"M",'UFSM KS2'!Q:Q,'June Payment'!G65)</f>
        <v>28107.09743264049</v>
      </c>
      <c r="AH65" s="5">
        <f t="shared" si="11"/>
        <v>226079.21396314952</v>
      </c>
      <c r="AI65" s="119">
        <f t="shared" si="2"/>
        <v>175949.47999999989</v>
      </c>
      <c r="AJ65" s="364">
        <f t="shared" si="3"/>
        <v>50129.733963149629</v>
      </c>
      <c r="AK65" s="119"/>
      <c r="AL65" s="481">
        <f>IFERROR(_xlfn.XLOOKUP(B65,'Monthly Payroll Deductions'!B:B,'Monthly Payroll Deductions'!AB:AB),"0")</f>
        <v>0</v>
      </c>
      <c r="AM65" s="481">
        <v>175949.47999999989</v>
      </c>
      <c r="AN65" s="508">
        <f t="shared" si="4"/>
        <v>175949.47999999989</v>
      </c>
      <c r="AO65" s="119">
        <f t="shared" si="12"/>
        <v>175949.47999999989</v>
      </c>
      <c r="AP65" s="49">
        <f t="shared" si="13"/>
        <v>50129.733963149629</v>
      </c>
      <c r="AQ65" s="481"/>
      <c r="AR65" s="463">
        <f t="shared" si="14"/>
        <v>175949.47999999989</v>
      </c>
      <c r="AS65" s="49">
        <f t="shared" si="15"/>
        <v>50129.733963149629</v>
      </c>
      <c r="AT65" s="5"/>
      <c r="AW65" s="119"/>
    </row>
    <row r="66" spans="1:50" x14ac:dyDescent="0.25">
      <c r="B66">
        <v>3023512</v>
      </c>
      <c r="C66">
        <v>3512</v>
      </c>
      <c r="D66" t="s">
        <v>166</v>
      </c>
      <c r="G66" t="s">
        <v>167</v>
      </c>
      <c r="H66" t="s">
        <v>168</v>
      </c>
      <c r="I66" s="7">
        <f>IFERROR(_xlfn.XLOOKUP(G66,'APT 25-26'!D:D,'APT 25-26'!CS:CS),"")</f>
        <v>133408.86292560364</v>
      </c>
      <c r="J66" s="7">
        <f>SUMIFS(NurserySupplement!$Z:$Z,NurserySupplement!$M:$M,J$4,NurserySupplement!$B:$B,B66)</f>
        <v>0</v>
      </c>
      <c r="K66" s="7"/>
      <c r="L66" s="7">
        <f>SUMIFS(HNPlaces!$AC:$AC,HNPlaces!$M:$M,L$4,HNPlaces!$Q:$Q,'June Payment'!$G66)</f>
        <v>0</v>
      </c>
      <c r="M66" s="7">
        <f>SUMIFS(HNPlaces!$AC:$AC,HNPlaces!$M:$M,M$4,HNPlaces!$Q:$Q,'June Payment'!$G66)</f>
        <v>0</v>
      </c>
      <c r="N66" s="7">
        <f>SUMIFS(HNPlaces!$AC:$AC,HNPlaces!$M:$M,N$4,HNPlaces!$Q:$Q,'June Payment'!$G66)</f>
        <v>0</v>
      </c>
      <c r="O66" s="7">
        <f>SUMIFS(HNPlaces!$AC:$AC,HNPlaces!$M:$M,O$4,HNPlaces!$Q:$Q,'June Payment'!$G66)</f>
        <v>0</v>
      </c>
      <c r="P66" s="7">
        <f>SUMIFS(HNPlaces!$AC:$AC,HNPlaces!$M:$M,P$4,HNPlaces!$Q:$Q,'June Payment'!$G66)</f>
        <v>0</v>
      </c>
      <c r="Q66" s="7">
        <f>SUMIFS(HNPlaces!$AC:$AC,HNPlaces!$M:$M,Q$4,HNPlaces!$Q:$Q,'June Payment'!$G66)</f>
        <v>0</v>
      </c>
      <c r="R66" s="7">
        <f>SUMIFS(HNPlaces!$AC:$AC,HNPlaces!$M:$M,R$4,HNPlaces!$Q:$Q,'June Payment'!$G66)</f>
        <v>0</v>
      </c>
      <c r="S66" s="7">
        <f>SUMIFS(HNTopUp!$AC:$AC,HNTopUp!$M:$M,S$4,HNTopUp!$B:$B,$B66)</f>
        <v>0</v>
      </c>
      <c r="T66" s="7">
        <f>SUMIFS(HNTopUp!$AC:$AC,HNTopUp!$M:$M,T$4,HNTopUp!$B:$B,$B66)</f>
        <v>4888.121538461538</v>
      </c>
      <c r="U66" s="7">
        <f>SUMIFS(HNTopUp!$AC:$AC,HNTopUp!$M:$M,U$4,HNTopUp!$B:$B,$B66)</f>
        <v>0</v>
      </c>
      <c r="V66" s="7">
        <f>SUMIFS(HNTopUp!$AC:$AC,HNTopUp!$M:$M,V$4,HNTopUp!$B:$B,$B66)</f>
        <v>0</v>
      </c>
      <c r="W66" s="7">
        <f>SUMIFS(HNTopUp!$AC:$AC,HNTopUp!$M:$M,W$4,HNTopUp!$B:$B,$B66)</f>
        <v>0</v>
      </c>
      <c r="X66" s="7">
        <f>SUMIFS(HNTopUp!$AC:$AC,HNTopUp!$M:$M,X$4,HNTopUp!$B:$B,$B66)</f>
        <v>0</v>
      </c>
      <c r="Y66" s="7">
        <f>SUMIFS(HNTopUp!$AC:$AC,HNTopUp!$M:$M,Y$4,HNTopUp!$B:$B,$B66)</f>
        <v>0</v>
      </c>
      <c r="Z66" s="7">
        <f>SUMIFS(POST16!$AC:$AC,POST16!$M:$M,Z$4,POST16!$Q:$Q,'June Payment'!$G66)</f>
        <v>0</v>
      </c>
      <c r="AA66" s="7">
        <f>SUMIFS(POST16!$AC:$AC,POST16!$M:$M,AA$4,POST16!$Q:$Q,'June Payment'!$G66)</f>
        <v>0</v>
      </c>
      <c r="AB66" s="7">
        <f>SUMIFS(POST16!$AC:$AC,POST16!$M:$M,AB$4,POST16!$Q:$Q,'June Payment'!$G66)</f>
        <v>0</v>
      </c>
      <c r="AC66" s="7">
        <f>SUMIFS(POST16!$AC:$AC,POST16!$M:$M,AC$4,POST16!$Q:$Q,'June Payment'!$G66)</f>
        <v>0</v>
      </c>
      <c r="AD66" s="7">
        <f>SUMIFS(POST16!$AC:$AC,POST16!$M:$M,AD$4,POST16!$Q:$Q,'June Payment'!$G66)</f>
        <v>0</v>
      </c>
      <c r="AE66" s="7">
        <f>SUMIFS(MISC!$AC:$AC,MISC!$M:$M,AE$4,MISC!$Q:$Q,G66)</f>
        <v>0</v>
      </c>
      <c r="AF66" s="7">
        <f>SUMIFS(CSBG!AC:AC,CSBG!Q:Q,'June Payment'!$G66)</f>
        <v>0</v>
      </c>
      <c r="AG66" s="7">
        <f>SUMIFS('UFSM KS2'!AC:AC,'UFSM KS2'!E:E,"M",'UFSM KS2'!Q:Q,'June Payment'!G66)</f>
        <v>46534.361262509621</v>
      </c>
      <c r="AH66" s="5">
        <f t="shared" si="11"/>
        <v>184831.3457265748</v>
      </c>
      <c r="AI66" s="119">
        <f t="shared" si="2"/>
        <v>0</v>
      </c>
      <c r="AJ66" s="364">
        <f t="shared" si="3"/>
        <v>184831.3457265748</v>
      </c>
      <c r="AL66" s="481"/>
      <c r="AM66" s="481"/>
      <c r="AN66" s="508"/>
      <c r="AP66" s="383"/>
      <c r="AQ66" s="5"/>
      <c r="AS66" s="286"/>
      <c r="AT66" s="5"/>
    </row>
    <row r="67" spans="1:50" x14ac:dyDescent="0.25">
      <c r="A67" s="5"/>
      <c r="B67">
        <v>3023513</v>
      </c>
      <c r="C67">
        <v>3513</v>
      </c>
      <c r="D67" t="s">
        <v>76</v>
      </c>
      <c r="G67" t="s">
        <v>77</v>
      </c>
      <c r="H67" t="s">
        <v>78</v>
      </c>
      <c r="I67" s="7">
        <f>IFERROR(_xlfn.XLOOKUP(G67,'APT 25-26'!D:D,'APT 25-26'!CS:CS),"")</f>
        <v>154495.30312693011</v>
      </c>
      <c r="J67" s="7">
        <f>SUMIFS(NurserySupplement!$Z:$Z,NurserySupplement!$M:$M,J$4,NurserySupplement!$B:$B,B67)</f>
        <v>0</v>
      </c>
      <c r="K67" s="7"/>
      <c r="L67" s="7">
        <f>SUMIFS(HNPlaces!$AC:$AC,HNPlaces!$M:$M,L$4,HNPlaces!$Q:$Q,'June Payment'!$G67)</f>
        <v>0</v>
      </c>
      <c r="M67" s="7">
        <f>SUMIFS(HNPlaces!$AC:$AC,HNPlaces!$M:$M,M$4,HNPlaces!$Q:$Q,'June Payment'!$G67)</f>
        <v>0</v>
      </c>
      <c r="N67" s="7">
        <f>SUMIFS(HNPlaces!$AC:$AC,HNPlaces!$M:$M,N$4,HNPlaces!$Q:$Q,'June Payment'!$G67)</f>
        <v>0</v>
      </c>
      <c r="O67" s="7">
        <f>SUMIFS(HNPlaces!$AC:$AC,HNPlaces!$M:$M,O$4,HNPlaces!$Q:$Q,'June Payment'!$G67)</f>
        <v>0</v>
      </c>
      <c r="P67" s="7">
        <f>SUMIFS(HNPlaces!$AC:$AC,HNPlaces!$M:$M,P$4,HNPlaces!$Q:$Q,'June Payment'!$G67)</f>
        <v>0</v>
      </c>
      <c r="Q67" s="7">
        <f>SUMIFS(HNPlaces!$AC:$AC,HNPlaces!$M:$M,Q$4,HNPlaces!$Q:$Q,'June Payment'!$G67)</f>
        <v>0</v>
      </c>
      <c r="R67" s="7">
        <f>SUMIFS(HNPlaces!$AC:$AC,HNPlaces!$M:$M,R$4,HNPlaces!$Q:$Q,'June Payment'!$G67)</f>
        <v>0</v>
      </c>
      <c r="S67" s="7">
        <f>SUMIFS(HNTopUp!$AC:$AC,HNTopUp!$M:$M,S$4,HNTopUp!$B:$B,$B67)</f>
        <v>0</v>
      </c>
      <c r="T67" s="7">
        <f>SUMIFS(HNTopUp!$AC:$AC,HNTopUp!$M:$M,T$4,HNTopUp!$B:$B,$B67)</f>
        <v>7106.3794615384613</v>
      </c>
      <c r="U67" s="7">
        <f>SUMIFS(HNTopUp!$AC:$AC,HNTopUp!$M:$M,U$4,HNTopUp!$B:$B,$B67)</f>
        <v>0</v>
      </c>
      <c r="V67" s="7">
        <f>SUMIFS(HNTopUp!$AC:$AC,HNTopUp!$M:$M,V$4,HNTopUp!$B:$B,$B67)</f>
        <v>0</v>
      </c>
      <c r="W67" s="7">
        <f>SUMIFS(HNTopUp!$AC:$AC,HNTopUp!$M:$M,W$4,HNTopUp!$B:$B,$B67)</f>
        <v>0</v>
      </c>
      <c r="X67" s="7">
        <f>SUMIFS(HNTopUp!$AC:$AC,HNTopUp!$M:$M,X$4,HNTopUp!$B:$B,$B67)</f>
        <v>0</v>
      </c>
      <c r="Y67" s="7">
        <f>SUMIFS(HNTopUp!$AC:$AC,HNTopUp!$M:$M,Y$4,HNTopUp!$B:$B,$B67)</f>
        <v>0</v>
      </c>
      <c r="Z67" s="7">
        <f>SUMIFS(POST16!$AC:$AC,POST16!$M:$M,Z$4,POST16!$Q:$Q,'June Payment'!$G67)</f>
        <v>0</v>
      </c>
      <c r="AA67" s="7">
        <f>SUMIFS(POST16!$AC:$AC,POST16!$M:$M,AA$4,POST16!$Q:$Q,'June Payment'!$G67)</f>
        <v>0</v>
      </c>
      <c r="AB67" s="7">
        <f>SUMIFS(POST16!$AC:$AC,POST16!$M:$M,AB$4,POST16!$Q:$Q,'June Payment'!$G67)</f>
        <v>0</v>
      </c>
      <c r="AC67" s="7">
        <f>SUMIFS(POST16!$AC:$AC,POST16!$M:$M,AC$4,POST16!$Q:$Q,'June Payment'!$G67)</f>
        <v>0</v>
      </c>
      <c r="AD67" s="7">
        <f>SUMIFS(POST16!$AC:$AC,POST16!$M:$M,AD$4,POST16!$Q:$Q,'June Payment'!$G67)</f>
        <v>0</v>
      </c>
      <c r="AE67" s="7">
        <f>SUMIFS(MISC!$AC:$AC,MISC!$M:$M,AE$4,MISC!$Q:$Q,G67)</f>
        <v>0</v>
      </c>
      <c r="AF67" s="7">
        <f>SUMIFS(CSBG!AC:AC,CSBG!Q:Q,'June Payment'!$G67)</f>
        <v>0</v>
      </c>
      <c r="AG67" s="7">
        <f>SUMIFS('UFSM KS2'!AC:AC,'UFSM KS2'!E:E,"M",'UFSM KS2'!Q:Q,'June Payment'!G67)</f>
        <v>47652.975715935332</v>
      </c>
      <c r="AH67" s="5">
        <f t="shared" si="11"/>
        <v>209254.65830440389</v>
      </c>
      <c r="AI67" s="119">
        <f t="shared" si="2"/>
        <v>172739.35999999972</v>
      </c>
      <c r="AJ67" s="364">
        <f t="shared" si="3"/>
        <v>36515.298304404161</v>
      </c>
      <c r="AK67" s="119"/>
      <c r="AL67" s="481" t="str">
        <f>IFERROR(_xlfn.XLOOKUP(B67,'Monthly Payroll Deductions'!B:B,'Monthly Payroll Deductions'!AB:AB),"0")</f>
        <v>0</v>
      </c>
      <c r="AM67" s="481">
        <v>172739.35999999972</v>
      </c>
      <c r="AN67" s="508">
        <f t="shared" si="4"/>
        <v>172739.35999999972</v>
      </c>
      <c r="AO67" s="119">
        <f>IFERROR(IF(AH67&gt;AM67,AM67,AH67-1),"")</f>
        <v>172739.35999999972</v>
      </c>
      <c r="AP67" s="49">
        <f>AH67-AO67</f>
        <v>36515.298304404161</v>
      </c>
      <c r="AQ67" s="481"/>
      <c r="AR67" s="463">
        <f>AO67+AQ67</f>
        <v>172739.35999999972</v>
      </c>
      <c r="AS67" s="49">
        <f>AP67-AQ67</f>
        <v>36515.298304404161</v>
      </c>
      <c r="AT67" s="5"/>
      <c r="AW67" s="119"/>
    </row>
    <row r="68" spans="1:50" x14ac:dyDescent="0.25">
      <c r="B68">
        <v>3023514</v>
      </c>
      <c r="C68">
        <v>3514</v>
      </c>
      <c r="D68" t="s">
        <v>193</v>
      </c>
      <c r="E68" t="s">
        <v>748</v>
      </c>
      <c r="G68" t="s">
        <v>194</v>
      </c>
      <c r="H68" t="s">
        <v>195</v>
      </c>
      <c r="I68" s="7">
        <f>IFERROR(_xlfn.XLOOKUP(G68,'APT 25-26'!D:D,'APT 25-26'!CS:CS),"")</f>
        <v>83436.595260503556</v>
      </c>
      <c r="J68" s="7">
        <f>SUMIFS(NurserySupplement!$Z:$Z,NurserySupplement!$M:$M,J$4,NurserySupplement!$B:$B,B68)</f>
        <v>0</v>
      </c>
      <c r="K68" s="7"/>
      <c r="L68" s="7">
        <f>SUMIFS(HNPlaces!$AC:$AC,HNPlaces!$M:$M,L$4,HNPlaces!$Q:$Q,'June Payment'!$G68)</f>
        <v>0</v>
      </c>
      <c r="M68" s="7">
        <f>SUMIFS(HNPlaces!$AC:$AC,HNPlaces!$M:$M,M$4,HNPlaces!$Q:$Q,'June Payment'!$G68)</f>
        <v>0</v>
      </c>
      <c r="N68" s="7">
        <f>SUMIFS(HNPlaces!$AC:$AC,HNPlaces!$M:$M,N$4,HNPlaces!$Q:$Q,'June Payment'!$G68)</f>
        <v>0</v>
      </c>
      <c r="O68" s="7">
        <f>SUMIFS(HNPlaces!$AC:$AC,HNPlaces!$M:$M,O$4,HNPlaces!$Q:$Q,'June Payment'!$G68)</f>
        <v>0</v>
      </c>
      <c r="P68" s="7">
        <f>SUMIFS(HNPlaces!$AC:$AC,HNPlaces!$M:$M,P$4,HNPlaces!$Q:$Q,'June Payment'!$G68)</f>
        <v>0</v>
      </c>
      <c r="Q68" s="7">
        <f>SUMIFS(HNPlaces!$AC:$AC,HNPlaces!$M:$M,Q$4,HNPlaces!$Q:$Q,'June Payment'!$G68)</f>
        <v>0</v>
      </c>
      <c r="R68" s="7">
        <f>SUMIFS(HNPlaces!$AC:$AC,HNPlaces!$M:$M,R$4,HNPlaces!$Q:$Q,'June Payment'!$G68)</f>
        <v>0</v>
      </c>
      <c r="S68" s="7">
        <f>SUMIFS(HNTopUp!$AC:$AC,HNTopUp!$M:$M,S$4,HNTopUp!$B:$B,$B68)</f>
        <v>0</v>
      </c>
      <c r="T68" s="7">
        <f>SUMIFS(HNTopUp!$AC:$AC,HNTopUp!$M:$M,T$4,HNTopUp!$B:$B,$B68)</f>
        <v>3934.3846153846157</v>
      </c>
      <c r="U68" s="7">
        <f>SUMIFS(HNTopUp!$AC:$AC,HNTopUp!$M:$M,U$4,HNTopUp!$B:$B,$B68)</f>
        <v>0</v>
      </c>
      <c r="V68" s="7">
        <f>SUMIFS(HNTopUp!$AC:$AC,HNTopUp!$M:$M,V$4,HNTopUp!$B:$B,$B68)</f>
        <v>0</v>
      </c>
      <c r="W68" s="7">
        <f>SUMIFS(HNTopUp!$AC:$AC,HNTopUp!$M:$M,W$4,HNTopUp!$B:$B,$B68)</f>
        <v>0</v>
      </c>
      <c r="X68" s="7">
        <f>SUMIFS(HNTopUp!$AC:$AC,HNTopUp!$M:$M,X$4,HNTopUp!$B:$B,$B68)</f>
        <v>0</v>
      </c>
      <c r="Y68" s="7">
        <f>SUMIFS(HNTopUp!$AC:$AC,HNTopUp!$M:$M,Y$4,HNTopUp!$B:$B,$B68)</f>
        <v>0</v>
      </c>
      <c r="Z68" s="7">
        <f>SUMIFS(POST16!$AC:$AC,POST16!$M:$M,Z$4,POST16!$Q:$Q,'June Payment'!$G68)</f>
        <v>0</v>
      </c>
      <c r="AA68" s="7">
        <f>SUMIFS(POST16!$AC:$AC,POST16!$M:$M,AA$4,POST16!$Q:$Q,'June Payment'!$G68)</f>
        <v>0</v>
      </c>
      <c r="AB68" s="7">
        <f>SUMIFS(POST16!$AC:$AC,POST16!$M:$M,AB$4,POST16!$Q:$Q,'June Payment'!$G68)</f>
        <v>0</v>
      </c>
      <c r="AC68" s="7">
        <f>SUMIFS(POST16!$AC:$AC,POST16!$M:$M,AC$4,POST16!$Q:$Q,'June Payment'!$G68)</f>
        <v>0</v>
      </c>
      <c r="AD68" s="7">
        <f>SUMIFS(POST16!$AC:$AC,POST16!$M:$M,AD$4,POST16!$Q:$Q,'June Payment'!$G68)</f>
        <v>0</v>
      </c>
      <c r="AE68" s="7">
        <f>SUMIFS(MISC!$AC:$AC,MISC!$M:$M,AE$4,MISC!$Q:$Q,G68)</f>
        <v>0</v>
      </c>
      <c r="AF68" s="7">
        <f>SUMIFS(CSBG!AC:AC,CSBG!Q:Q,'June Payment'!$G68)</f>
        <v>0</v>
      </c>
      <c r="AG68" s="7">
        <f>SUMIFS('UFSM KS2'!AC:AC,'UFSM KS2'!E:E,"M",'UFSM KS2'!Q:Q,'June Payment'!G68)</f>
        <v>21983.204695919936</v>
      </c>
      <c r="AH68" s="5">
        <f t="shared" si="11"/>
        <v>109354.1845718081</v>
      </c>
      <c r="AI68" s="119">
        <f t="shared" si="2"/>
        <v>75626.750124111757</v>
      </c>
      <c r="AJ68" s="364">
        <f t="shared" si="3"/>
        <v>33727.434447696345</v>
      </c>
      <c r="AL68" s="481">
        <f>IFERROR(_xlfn.XLOOKUP(B68,'Monthly Payroll Deductions'!B:B,'Monthly Payroll Deductions'!AB:AB),"0")</f>
        <v>679.28012411171221</v>
      </c>
      <c r="AM68" s="481">
        <v>74947.470000000045</v>
      </c>
      <c r="AN68" s="508">
        <f t="shared" si="4"/>
        <v>75626.750124111757</v>
      </c>
      <c r="AO68" s="119">
        <f>IFERROR(IF(AH68&gt;AM68,AM68,AH68-1),"")</f>
        <v>74947.470000000045</v>
      </c>
      <c r="AP68" s="49">
        <f>AH68-AO68</f>
        <v>34406.714571808057</v>
      </c>
      <c r="AQ68" s="481">
        <f>IF(AP68&gt;AL68,AL68,AP68-1)</f>
        <v>679.28012411171221</v>
      </c>
      <c r="AR68" s="463">
        <f>AO68+AQ68</f>
        <v>75626.750124111757</v>
      </c>
      <c r="AS68" s="49">
        <f>AP68-AQ68</f>
        <v>33727.434447696345</v>
      </c>
      <c r="AT68" s="5"/>
      <c r="AW68" s="481"/>
      <c r="AX68" s="481"/>
    </row>
    <row r="69" spans="1:50" x14ac:dyDescent="0.25">
      <c r="B69">
        <v>3023516</v>
      </c>
      <c r="C69">
        <v>3516</v>
      </c>
      <c r="D69" t="s">
        <v>19</v>
      </c>
      <c r="E69" t="s">
        <v>748</v>
      </c>
      <c r="G69" t="s">
        <v>20</v>
      </c>
      <c r="H69" t="s">
        <v>21</v>
      </c>
      <c r="I69" s="7">
        <f>IFERROR(_xlfn.XLOOKUP(G69,'APT 25-26'!D:D,'APT 25-26'!CS:CS),"")</f>
        <v>81326.421366395502</v>
      </c>
      <c r="J69" s="7">
        <f>SUMIFS(NurserySupplement!$Z:$Z,NurserySupplement!$M:$M,J$4,NurserySupplement!$B:$B,B69)</f>
        <v>0</v>
      </c>
      <c r="K69" s="7"/>
      <c r="L69" s="7">
        <f>SUMIFS(HNPlaces!$AC:$AC,HNPlaces!$M:$M,L$4,HNPlaces!$Q:$Q,'June Payment'!$G69)</f>
        <v>0</v>
      </c>
      <c r="M69" s="7">
        <f>SUMIFS(HNPlaces!$AC:$AC,HNPlaces!$M:$M,M$4,HNPlaces!$Q:$Q,'June Payment'!$G69)</f>
        <v>0</v>
      </c>
      <c r="N69" s="7">
        <f>SUMIFS(HNPlaces!$AC:$AC,HNPlaces!$M:$M,N$4,HNPlaces!$Q:$Q,'June Payment'!$G69)</f>
        <v>0</v>
      </c>
      <c r="O69" s="7">
        <f>SUMIFS(HNPlaces!$AC:$AC,HNPlaces!$M:$M,O$4,HNPlaces!$Q:$Q,'June Payment'!$G69)</f>
        <v>0</v>
      </c>
      <c r="P69" s="7">
        <f>SUMIFS(HNPlaces!$AC:$AC,HNPlaces!$M:$M,P$4,HNPlaces!$Q:$Q,'June Payment'!$G69)</f>
        <v>0</v>
      </c>
      <c r="Q69" s="7">
        <f>SUMIFS(HNPlaces!$AC:$AC,HNPlaces!$M:$M,Q$4,HNPlaces!$Q:$Q,'June Payment'!$G69)</f>
        <v>0</v>
      </c>
      <c r="R69" s="7">
        <f>SUMIFS(HNPlaces!$AC:$AC,HNPlaces!$M:$M,R$4,HNPlaces!$Q:$Q,'June Payment'!$G69)</f>
        <v>0</v>
      </c>
      <c r="S69" s="7">
        <f>SUMIFS(HNTopUp!$AC:$AC,HNTopUp!$M:$M,S$4,HNTopUp!$B:$B,$B69)</f>
        <v>0</v>
      </c>
      <c r="T69" s="7">
        <f>SUMIFS(HNTopUp!$AC:$AC,HNTopUp!$M:$M,T$4,HNTopUp!$B:$B,$B69)</f>
        <v>11855.429769230768</v>
      </c>
      <c r="U69" s="7">
        <f>SUMIFS(HNTopUp!$AC:$AC,HNTopUp!$M:$M,U$4,HNTopUp!$B:$B,$B69)</f>
        <v>0</v>
      </c>
      <c r="V69" s="7">
        <f>SUMIFS(HNTopUp!$AC:$AC,HNTopUp!$M:$M,V$4,HNTopUp!$B:$B,$B69)</f>
        <v>0</v>
      </c>
      <c r="W69" s="7">
        <f>SUMIFS(HNTopUp!$AC:$AC,HNTopUp!$M:$M,W$4,HNTopUp!$B:$B,$B69)</f>
        <v>0</v>
      </c>
      <c r="X69" s="7">
        <f>SUMIFS(HNTopUp!$AC:$AC,HNTopUp!$M:$M,X$4,HNTopUp!$B:$B,$B69)</f>
        <v>0</v>
      </c>
      <c r="Y69" s="7">
        <f>SUMIFS(HNTopUp!$AC:$AC,HNTopUp!$M:$M,Y$4,HNTopUp!$B:$B,$B69)</f>
        <v>0</v>
      </c>
      <c r="Z69" s="7">
        <f>SUMIFS(POST16!$AC:$AC,POST16!$M:$M,Z$4,POST16!$Q:$Q,'June Payment'!$G69)</f>
        <v>0</v>
      </c>
      <c r="AA69" s="7">
        <f>SUMIFS(POST16!$AC:$AC,POST16!$M:$M,AA$4,POST16!$Q:$Q,'June Payment'!$G69)</f>
        <v>0</v>
      </c>
      <c r="AB69" s="7">
        <f>SUMIFS(POST16!$AC:$AC,POST16!$M:$M,AB$4,POST16!$Q:$Q,'June Payment'!$G69)</f>
        <v>0</v>
      </c>
      <c r="AC69" s="7">
        <f>SUMIFS(POST16!$AC:$AC,POST16!$M:$M,AC$4,POST16!$Q:$Q,'June Payment'!$G69)</f>
        <v>0</v>
      </c>
      <c r="AD69" s="7">
        <f>SUMIFS(POST16!$AC:$AC,POST16!$M:$M,AD$4,POST16!$Q:$Q,'June Payment'!$G69)</f>
        <v>0</v>
      </c>
      <c r="AE69" s="7">
        <f>SUMIFS(MISC!$AC:$AC,MISC!$M:$M,AE$4,MISC!$Q:$Q,G69)</f>
        <v>0</v>
      </c>
      <c r="AF69" s="7">
        <f>SUMIFS(CSBG!AC:AC,CSBG!Q:Q,'June Payment'!$G69)</f>
        <v>0</v>
      </c>
      <c r="AG69" s="7">
        <f>SUMIFS('UFSM KS2'!AC:AC,'UFSM KS2'!E:E,"M",'UFSM KS2'!Q:Q,'June Payment'!G69)</f>
        <v>22372.289068514237</v>
      </c>
      <c r="AH69" s="5">
        <f t="shared" si="11"/>
        <v>115554.14020414051</v>
      </c>
      <c r="AI69" s="119">
        <f t="shared" si="2"/>
        <v>115553.14020414051</v>
      </c>
      <c r="AJ69" s="364">
        <f t="shared" si="3"/>
        <v>1</v>
      </c>
      <c r="AK69" s="5"/>
      <c r="AL69" s="481">
        <f>IFERROR(_xlfn.XLOOKUP(B69,'Monthly Payroll Deductions'!B:B,'Monthly Payroll Deductions'!AB:AB),"0")</f>
        <v>224679.55866779966</v>
      </c>
      <c r="AM69" s="481">
        <v>128509.58000000003</v>
      </c>
      <c r="AN69" s="508">
        <f t="shared" si="4"/>
        <v>353189.13866779971</v>
      </c>
      <c r="AO69" s="119">
        <f>IFERROR(IF(AH69&gt;AM69,AM69,AH69-1),"")</f>
        <v>115553.14020414051</v>
      </c>
      <c r="AP69" s="49">
        <f>AH69-AO69</f>
        <v>1</v>
      </c>
      <c r="AQ69" s="481"/>
      <c r="AR69" s="463">
        <f>AO69+AQ69</f>
        <v>115553.14020414051</v>
      </c>
      <c r="AS69" s="49">
        <f>AP69-AQ69</f>
        <v>1</v>
      </c>
      <c r="AT69" s="5"/>
      <c r="AW69" s="119"/>
    </row>
    <row r="70" spans="1:50" x14ac:dyDescent="0.25">
      <c r="B70">
        <v>3023518</v>
      </c>
      <c r="C70">
        <v>3518</v>
      </c>
      <c r="D70" t="s">
        <v>172</v>
      </c>
      <c r="G70" t="s">
        <v>173</v>
      </c>
      <c r="H70" t="s">
        <v>174</v>
      </c>
      <c r="I70" s="7">
        <f>IFERROR(_xlfn.XLOOKUP(G70,'APT 25-26'!D:D,'APT 25-26'!CS:CS),"")</f>
        <v>182129.44212989847</v>
      </c>
      <c r="J70" s="7">
        <f>SUMIFS(NurserySupplement!$Z:$Z,NurserySupplement!$M:$M,J$4,NurserySupplement!$B:$B,B70)</f>
        <v>0</v>
      </c>
      <c r="K70" s="7"/>
      <c r="L70" s="7">
        <f>SUMIFS(HNPlaces!$AC:$AC,HNPlaces!$M:$M,L$4,HNPlaces!$Q:$Q,'June Payment'!$G70)</f>
        <v>0</v>
      </c>
      <c r="M70" s="7">
        <f>SUMIFS(HNPlaces!$AC:$AC,HNPlaces!$M:$M,M$4,HNPlaces!$Q:$Q,'June Payment'!$G70)</f>
        <v>0</v>
      </c>
      <c r="N70" s="7">
        <f>SUMIFS(HNPlaces!$AC:$AC,HNPlaces!$M:$M,N$4,HNPlaces!$Q:$Q,'June Payment'!$G70)</f>
        <v>0</v>
      </c>
      <c r="O70" s="7">
        <f>SUMIFS(HNPlaces!$AC:$AC,HNPlaces!$M:$M,O$4,HNPlaces!$Q:$Q,'June Payment'!$G70)</f>
        <v>0</v>
      </c>
      <c r="P70" s="7">
        <f>SUMIFS(HNPlaces!$AC:$AC,HNPlaces!$M:$M,P$4,HNPlaces!$Q:$Q,'June Payment'!$G70)</f>
        <v>0</v>
      </c>
      <c r="Q70" s="7">
        <f>SUMIFS(HNPlaces!$AC:$AC,HNPlaces!$M:$M,Q$4,HNPlaces!$Q:$Q,'June Payment'!$G70)</f>
        <v>0</v>
      </c>
      <c r="R70" s="7">
        <f>SUMIFS(HNPlaces!$AC:$AC,HNPlaces!$M:$M,R$4,HNPlaces!$Q:$Q,'June Payment'!$G70)</f>
        <v>0</v>
      </c>
      <c r="S70" s="7">
        <f>SUMIFS(HNTopUp!$AC:$AC,HNTopUp!$M:$M,S$4,HNTopUp!$B:$B,$B70)</f>
        <v>0</v>
      </c>
      <c r="T70" s="7">
        <f>SUMIFS(HNTopUp!$AC:$AC,HNTopUp!$M:$M,T$4,HNTopUp!$B:$B,$B70)</f>
        <v>14817.11053846154</v>
      </c>
      <c r="U70" s="7">
        <f>SUMIFS(HNTopUp!$AC:$AC,HNTopUp!$M:$M,U$4,HNTopUp!$B:$B,$B70)</f>
        <v>0</v>
      </c>
      <c r="V70" s="7">
        <f>SUMIFS(HNTopUp!$AC:$AC,HNTopUp!$M:$M,V$4,HNTopUp!$B:$B,$B70)</f>
        <v>0</v>
      </c>
      <c r="W70" s="7">
        <f>SUMIFS(HNTopUp!$AC:$AC,HNTopUp!$M:$M,W$4,HNTopUp!$B:$B,$B70)</f>
        <v>0</v>
      </c>
      <c r="X70" s="7">
        <f>SUMIFS(HNTopUp!$AC:$AC,HNTopUp!$M:$M,X$4,HNTopUp!$B:$B,$B70)</f>
        <v>0</v>
      </c>
      <c r="Y70" s="7">
        <f>SUMIFS(HNTopUp!$AC:$AC,HNTopUp!$M:$M,Y$4,HNTopUp!$B:$B,$B70)</f>
        <v>0</v>
      </c>
      <c r="Z70" s="7">
        <f>SUMIFS(POST16!$AC:$AC,POST16!$M:$M,Z$4,POST16!$Q:$Q,'June Payment'!$G70)</f>
        <v>0</v>
      </c>
      <c r="AA70" s="7">
        <f>SUMIFS(POST16!$AC:$AC,POST16!$M:$M,AA$4,POST16!$Q:$Q,'June Payment'!$G70)</f>
        <v>0</v>
      </c>
      <c r="AB70" s="7">
        <f>SUMIFS(POST16!$AC:$AC,POST16!$M:$M,AB$4,POST16!$Q:$Q,'June Payment'!$G70)</f>
        <v>0</v>
      </c>
      <c r="AC70" s="7">
        <f>SUMIFS(POST16!$AC:$AC,POST16!$M:$M,AC$4,POST16!$Q:$Q,'June Payment'!$G70)</f>
        <v>0</v>
      </c>
      <c r="AD70" s="7">
        <f>SUMIFS(POST16!$AC:$AC,POST16!$M:$M,AD$4,POST16!$Q:$Q,'June Payment'!$G70)</f>
        <v>0</v>
      </c>
      <c r="AE70" s="7">
        <f>SUMIFS(MISC!$AC:$AC,MISC!$M:$M,AE$4,MISC!$Q:$Q,G70)</f>
        <v>0</v>
      </c>
      <c r="AF70" s="7">
        <f>SUMIFS(CSBG!AC:AC,CSBG!Q:Q,'June Payment'!$G70)</f>
        <v>0</v>
      </c>
      <c r="AG70" s="7">
        <f>SUMIFS('UFSM KS2'!AC:AC,'UFSM KS2'!E:E,"M",'UFSM KS2'!Q:Q,'June Payment'!G70)</f>
        <v>22611.296258660506</v>
      </c>
      <c r="AH70" s="5">
        <f t="shared" si="11"/>
        <v>219557.8489270205</v>
      </c>
      <c r="AI70" s="119">
        <f t="shared" si="2"/>
        <v>0</v>
      </c>
      <c r="AJ70" s="364">
        <f t="shared" si="3"/>
        <v>219557.8489270205</v>
      </c>
      <c r="AL70" s="481"/>
      <c r="AM70" s="481"/>
      <c r="AN70" s="508"/>
      <c r="AP70" s="383"/>
      <c r="AQ70" s="5"/>
      <c r="AS70" s="286"/>
      <c r="AT70" s="5"/>
    </row>
    <row r="71" spans="1:50" x14ac:dyDescent="0.25">
      <c r="B71">
        <v>3023520</v>
      </c>
      <c r="C71">
        <v>3520</v>
      </c>
      <c r="D71" t="s">
        <v>145</v>
      </c>
      <c r="E71" t="s">
        <v>748</v>
      </c>
      <c r="G71" t="s">
        <v>146</v>
      </c>
      <c r="H71" t="s">
        <v>147</v>
      </c>
      <c r="I71" s="7">
        <f>IFERROR(_xlfn.XLOOKUP(G71,'APT 25-26'!D:D,'APT 25-26'!CS:CS),"")</f>
        <v>157573.87153846154</v>
      </c>
      <c r="J71" s="7">
        <f>SUMIFS(NurserySupplement!$Z:$Z,NurserySupplement!$M:$M,J$4,NurserySupplement!$B:$B,B71)</f>
        <v>0</v>
      </c>
      <c r="K71" s="7"/>
      <c r="L71" s="7">
        <f>SUMIFS(HNPlaces!$AC:$AC,HNPlaces!$M:$M,L$4,HNPlaces!$Q:$Q,'June Payment'!$G71)</f>
        <v>0</v>
      </c>
      <c r="M71" s="7">
        <f>SUMIFS(HNPlaces!$AC:$AC,HNPlaces!$M:$M,M$4,HNPlaces!$Q:$Q,'June Payment'!$G71)</f>
        <v>0</v>
      </c>
      <c r="N71" s="7">
        <f>SUMIFS(HNPlaces!$AC:$AC,HNPlaces!$M:$M,N$4,HNPlaces!$Q:$Q,'June Payment'!$G71)</f>
        <v>0</v>
      </c>
      <c r="O71" s="7">
        <f>SUMIFS(HNPlaces!$AC:$AC,HNPlaces!$M:$M,O$4,HNPlaces!$Q:$Q,'June Payment'!$G71)</f>
        <v>0</v>
      </c>
      <c r="P71" s="7">
        <f>SUMIFS(HNPlaces!$AC:$AC,HNPlaces!$M:$M,P$4,HNPlaces!$Q:$Q,'June Payment'!$G71)</f>
        <v>0</v>
      </c>
      <c r="Q71" s="7">
        <f>SUMIFS(HNPlaces!$AC:$AC,HNPlaces!$M:$M,Q$4,HNPlaces!$Q:$Q,'June Payment'!$G71)</f>
        <v>0</v>
      </c>
      <c r="R71" s="7">
        <f>SUMIFS(HNPlaces!$AC:$AC,HNPlaces!$M:$M,R$4,HNPlaces!$Q:$Q,'June Payment'!$G71)</f>
        <v>0</v>
      </c>
      <c r="S71" s="7">
        <f>SUMIFS(HNTopUp!$AC:$AC,HNTopUp!$M:$M,S$4,HNTopUp!$B:$B,$B71)</f>
        <v>0</v>
      </c>
      <c r="T71" s="7">
        <f>SUMIFS(HNTopUp!$AC:$AC,HNTopUp!$M:$M,T$4,HNTopUp!$B:$B,$B71)</f>
        <v>10735.720512820513</v>
      </c>
      <c r="U71" s="7">
        <f>SUMIFS(HNTopUp!$AC:$AC,HNTopUp!$M:$M,U$4,HNTopUp!$B:$B,$B71)</f>
        <v>0</v>
      </c>
      <c r="V71" s="7">
        <f>SUMIFS(HNTopUp!$AC:$AC,HNTopUp!$M:$M,V$4,HNTopUp!$B:$B,$B71)</f>
        <v>0</v>
      </c>
      <c r="W71" s="7">
        <f>SUMIFS(HNTopUp!$AC:$AC,HNTopUp!$M:$M,W$4,HNTopUp!$B:$B,$B71)</f>
        <v>0</v>
      </c>
      <c r="X71" s="7">
        <f>SUMIFS(HNTopUp!$AC:$AC,HNTopUp!$M:$M,X$4,HNTopUp!$B:$B,$B71)</f>
        <v>0</v>
      </c>
      <c r="Y71" s="7">
        <f>SUMIFS(HNTopUp!$AC:$AC,HNTopUp!$M:$M,Y$4,HNTopUp!$B:$B,$B71)</f>
        <v>0</v>
      </c>
      <c r="Z71" s="7">
        <f>SUMIFS(POST16!$AC:$AC,POST16!$M:$M,Z$4,POST16!$Q:$Q,'June Payment'!$G71)</f>
        <v>0</v>
      </c>
      <c r="AA71" s="7">
        <f>SUMIFS(POST16!$AC:$AC,POST16!$M:$M,AA$4,POST16!$Q:$Q,'June Payment'!$G71)</f>
        <v>0</v>
      </c>
      <c r="AB71" s="7">
        <f>SUMIFS(POST16!$AC:$AC,POST16!$M:$M,AB$4,POST16!$Q:$Q,'June Payment'!$G71)</f>
        <v>0</v>
      </c>
      <c r="AC71" s="7">
        <f>SUMIFS(POST16!$AC:$AC,POST16!$M:$M,AC$4,POST16!$Q:$Q,'June Payment'!$G71)</f>
        <v>0</v>
      </c>
      <c r="AD71" s="7">
        <f>SUMIFS(POST16!$AC:$AC,POST16!$M:$M,AD$4,POST16!$Q:$Q,'June Payment'!$G71)</f>
        <v>0</v>
      </c>
      <c r="AE71" s="7">
        <f>SUMIFS(MISC!$AC:$AC,MISC!$M:$M,AE$4,MISC!$Q:$Q,G71)</f>
        <v>0</v>
      </c>
      <c r="AF71" s="7">
        <f>SUMIFS(CSBG!AC:AC,CSBG!Q:Q,'June Payment'!$G71)</f>
        <v>0</v>
      </c>
      <c r="AG71" s="7">
        <f>SUMIFS('UFSM KS2'!AC:AC,'UFSM KS2'!E:E,"M",'UFSM KS2'!Q:Q,'June Payment'!G71)</f>
        <v>52351.156420323314</v>
      </c>
      <c r="AH71" s="5">
        <f t="shared" ref="AH71:AH91" si="16">SUM(I71:AG71)</f>
        <v>220660.74847160536</v>
      </c>
      <c r="AI71" s="119">
        <f t="shared" si="2"/>
        <v>187518.20999999996</v>
      </c>
      <c r="AJ71" s="364">
        <f t="shared" si="3"/>
        <v>33142.538471605396</v>
      </c>
      <c r="AK71" s="5"/>
      <c r="AL71" s="481">
        <f>IFERROR(_xlfn.XLOOKUP(B71,'Monthly Payroll Deductions'!B:B,'Monthly Payroll Deductions'!AB:AB),"0")</f>
        <v>0</v>
      </c>
      <c r="AM71" s="481">
        <v>187518.20999999996</v>
      </c>
      <c r="AN71" s="508">
        <f t="shared" si="4"/>
        <v>187518.20999999996</v>
      </c>
      <c r="AO71" s="119">
        <f>IFERROR(IF(AH71&gt;AM71,AM71,AH71-1),"")</f>
        <v>187518.20999999996</v>
      </c>
      <c r="AP71" s="49">
        <f>AH71-AO71</f>
        <v>33142.538471605396</v>
      </c>
      <c r="AQ71" s="481"/>
      <c r="AR71" s="463">
        <f>AO71+AQ71</f>
        <v>187518.20999999996</v>
      </c>
      <c r="AS71" s="49">
        <f>AP71-AQ71</f>
        <v>33142.538471605396</v>
      </c>
      <c r="AT71" s="5"/>
      <c r="AW71" s="119"/>
    </row>
    <row r="72" spans="1:50" x14ac:dyDescent="0.25">
      <c r="B72">
        <v>3023523</v>
      </c>
      <c r="C72">
        <v>3523</v>
      </c>
      <c r="D72" t="s">
        <v>203</v>
      </c>
      <c r="G72" t="s">
        <v>204</v>
      </c>
      <c r="H72" t="s">
        <v>205</v>
      </c>
      <c r="I72" s="7">
        <f>IFERROR(_xlfn.XLOOKUP(G72,'APT 25-26'!D:D,'APT 25-26'!CS:CS),"")</f>
        <v>268666.63042020414</v>
      </c>
      <c r="J72" s="7">
        <f>SUMIFS(NurserySupplement!$Z:$Z,NurserySupplement!$M:$M,J$4,NurserySupplement!$B:$B,B72)</f>
        <v>0</v>
      </c>
      <c r="K72" s="7"/>
      <c r="L72" s="7">
        <f>SUMIFS(HNPlaces!$AC:$AC,HNPlaces!$M:$M,L$4,HNPlaces!$Q:$Q,'June Payment'!$G72)</f>
        <v>0</v>
      </c>
      <c r="M72" s="7">
        <f>SUMIFS(HNPlaces!$AC:$AC,HNPlaces!$M:$M,M$4,HNPlaces!$Q:$Q,'June Payment'!$G72)</f>
        <v>0</v>
      </c>
      <c r="N72" s="7">
        <f>SUMIFS(HNPlaces!$AC:$AC,HNPlaces!$M:$M,N$4,HNPlaces!$Q:$Q,'June Payment'!$G72)</f>
        <v>0</v>
      </c>
      <c r="O72" s="7">
        <f>SUMIFS(HNPlaces!$AC:$AC,HNPlaces!$M:$M,O$4,HNPlaces!$Q:$Q,'June Payment'!$G72)</f>
        <v>0</v>
      </c>
      <c r="P72" s="7">
        <f>SUMIFS(HNPlaces!$AC:$AC,HNPlaces!$M:$M,P$4,HNPlaces!$Q:$Q,'June Payment'!$G72)</f>
        <v>0</v>
      </c>
      <c r="Q72" s="7">
        <f>SUMIFS(HNPlaces!$AC:$AC,HNPlaces!$M:$M,Q$4,HNPlaces!$Q:$Q,'June Payment'!$G72)</f>
        <v>0</v>
      </c>
      <c r="R72" s="7">
        <f>SUMIFS(HNPlaces!$AC:$AC,HNPlaces!$M:$M,R$4,HNPlaces!$Q:$Q,'June Payment'!$G72)</f>
        <v>0</v>
      </c>
      <c r="S72" s="7">
        <f>SUMIFS(HNTopUp!$AC:$AC,HNTopUp!$M:$M,S$4,HNTopUp!$B:$B,$B72)</f>
        <v>0</v>
      </c>
      <c r="T72" s="7">
        <f>SUMIFS(HNTopUp!$AC:$AC,HNTopUp!$M:$M,T$4,HNTopUp!$B:$B,$B72)</f>
        <v>18608.594230769228</v>
      </c>
      <c r="U72" s="7">
        <f>SUMIFS(HNTopUp!$AC:$AC,HNTopUp!$M:$M,U$4,HNTopUp!$B:$B,$B72)</f>
        <v>0</v>
      </c>
      <c r="V72" s="7">
        <f>SUMIFS(HNTopUp!$AC:$AC,HNTopUp!$M:$M,V$4,HNTopUp!$B:$B,$B72)</f>
        <v>0</v>
      </c>
      <c r="W72" s="7">
        <f>SUMIFS(HNTopUp!$AC:$AC,HNTopUp!$M:$M,W$4,HNTopUp!$B:$B,$B72)</f>
        <v>-118.58076923076923</v>
      </c>
      <c r="X72" s="7">
        <f>SUMIFS(HNTopUp!$AC:$AC,HNTopUp!$M:$M,X$4,HNTopUp!$B:$B,$B72)</f>
        <v>0</v>
      </c>
      <c r="Y72" s="7">
        <f>SUMIFS(HNTopUp!$AC:$AC,HNTopUp!$M:$M,Y$4,HNTopUp!$B:$B,$B72)</f>
        <v>0</v>
      </c>
      <c r="Z72" s="7">
        <f>SUMIFS(POST16!$AC:$AC,POST16!$M:$M,Z$4,POST16!$Q:$Q,'June Payment'!$G72)</f>
        <v>0</v>
      </c>
      <c r="AA72" s="7">
        <f>SUMIFS(POST16!$AC:$AC,POST16!$M:$M,AA$4,POST16!$Q:$Q,'June Payment'!$G72)</f>
        <v>0</v>
      </c>
      <c r="AB72" s="7">
        <f>SUMIFS(POST16!$AC:$AC,POST16!$M:$M,AB$4,POST16!$Q:$Q,'June Payment'!$G72)</f>
        <v>0</v>
      </c>
      <c r="AC72" s="7">
        <f>SUMIFS(POST16!$AC:$AC,POST16!$M:$M,AC$4,POST16!$Q:$Q,'June Payment'!$G72)</f>
        <v>0</v>
      </c>
      <c r="AD72" s="7">
        <f>SUMIFS(POST16!$AC:$AC,POST16!$M:$M,AD$4,POST16!$Q:$Q,'June Payment'!$G72)</f>
        <v>0</v>
      </c>
      <c r="AE72" s="7">
        <f>SUMIFS(MISC!$AC:$AC,MISC!$M:$M,AE$4,MISC!$Q:$Q,G72)</f>
        <v>0</v>
      </c>
      <c r="AF72" s="7">
        <f>SUMIFS(CSBG!AC:AC,CSBG!Q:Q,'June Payment'!$G72)</f>
        <v>0</v>
      </c>
      <c r="AG72" s="7">
        <f>SUMIFS('UFSM KS2'!AC:AC,'UFSM KS2'!E:E,"M",'UFSM KS2'!Q:Q,'June Payment'!G72)</f>
        <v>39098.699780600458</v>
      </c>
      <c r="AH72" s="5">
        <f t="shared" si="16"/>
        <v>326255.34366234299</v>
      </c>
      <c r="AI72" s="119">
        <f t="shared" ref="AI72:AI91" si="17">AR72</f>
        <v>0</v>
      </c>
      <c r="AJ72" s="364">
        <f t="shared" ref="AJ72:AJ91" si="18">AH72-AI72</f>
        <v>326255.34366234299</v>
      </c>
      <c r="AL72" s="481"/>
      <c r="AM72" s="481"/>
      <c r="AN72" s="508"/>
      <c r="AP72" s="383"/>
      <c r="AQ72" s="5"/>
      <c r="AS72" s="286"/>
      <c r="AT72" s="5"/>
    </row>
    <row r="73" spans="1:50" x14ac:dyDescent="0.25">
      <c r="B73">
        <v>3023524</v>
      </c>
      <c r="C73">
        <v>3524</v>
      </c>
      <c r="D73" t="s">
        <v>187</v>
      </c>
      <c r="E73" t="s">
        <v>748</v>
      </c>
      <c r="G73" t="s">
        <v>188</v>
      </c>
      <c r="H73" t="s">
        <v>189</v>
      </c>
      <c r="I73" s="7">
        <f>IFERROR(_xlfn.XLOOKUP(G73,'APT 25-26'!D:D,'APT 25-26'!CS:CS),"")</f>
        <v>85419.528801783759</v>
      </c>
      <c r="J73" s="7">
        <f>SUMIFS(NurserySupplement!$Z:$Z,NurserySupplement!$M:$M,J$4,NurserySupplement!$B:$B,B73)</f>
        <v>0</v>
      </c>
      <c r="K73" s="7"/>
      <c r="L73" s="7">
        <f>SUMIFS(HNPlaces!$AC:$AC,HNPlaces!$M:$M,L$4,HNPlaces!$Q:$Q,'June Payment'!$G73)</f>
        <v>0</v>
      </c>
      <c r="M73" s="7">
        <f>SUMIFS(HNPlaces!$AC:$AC,HNPlaces!$M:$M,M$4,HNPlaces!$Q:$Q,'June Payment'!$G73)</f>
        <v>0</v>
      </c>
      <c r="N73" s="7">
        <f>SUMIFS(HNPlaces!$AC:$AC,HNPlaces!$M:$M,N$4,HNPlaces!$Q:$Q,'June Payment'!$G73)</f>
        <v>0</v>
      </c>
      <c r="O73" s="7">
        <f>SUMIFS(HNPlaces!$AC:$AC,HNPlaces!$M:$M,O$4,HNPlaces!$Q:$Q,'June Payment'!$G73)</f>
        <v>0</v>
      </c>
      <c r="P73" s="7">
        <f>SUMIFS(HNPlaces!$AC:$AC,HNPlaces!$M:$M,P$4,HNPlaces!$Q:$Q,'June Payment'!$G73)</f>
        <v>0</v>
      </c>
      <c r="Q73" s="7">
        <f>SUMIFS(HNPlaces!$AC:$AC,HNPlaces!$M:$M,Q$4,HNPlaces!$Q:$Q,'June Payment'!$G73)</f>
        <v>0</v>
      </c>
      <c r="R73" s="7">
        <f>SUMIFS(HNPlaces!$AC:$AC,HNPlaces!$M:$M,R$4,HNPlaces!$Q:$Q,'June Payment'!$G73)</f>
        <v>0</v>
      </c>
      <c r="S73" s="7">
        <f>SUMIFS(HNTopUp!$AC:$AC,HNTopUp!$M:$M,S$4,HNTopUp!$B:$B,$B73)</f>
        <v>0</v>
      </c>
      <c r="T73" s="7">
        <f>SUMIFS(HNTopUp!$AC:$AC,HNTopUp!$M:$M,T$4,HNTopUp!$B:$B,$B73)</f>
        <v>6626.7692307692314</v>
      </c>
      <c r="U73" s="7">
        <f>SUMIFS(HNTopUp!$AC:$AC,HNTopUp!$M:$M,U$4,HNTopUp!$B:$B,$B73)</f>
        <v>0</v>
      </c>
      <c r="V73" s="7">
        <f>SUMIFS(HNTopUp!$AC:$AC,HNTopUp!$M:$M,V$4,HNTopUp!$B:$B,$B73)</f>
        <v>0</v>
      </c>
      <c r="W73" s="7">
        <f>SUMIFS(HNTopUp!$AC:$AC,HNTopUp!$M:$M,W$4,HNTopUp!$B:$B,$B73)</f>
        <v>114.7</v>
      </c>
      <c r="X73" s="7">
        <f>SUMIFS(HNTopUp!$AC:$AC,HNTopUp!$M:$M,X$4,HNTopUp!$B:$B,$B73)</f>
        <v>0</v>
      </c>
      <c r="Y73" s="7">
        <f>SUMIFS(HNTopUp!$AC:$AC,HNTopUp!$M:$M,Y$4,HNTopUp!$B:$B,$B73)</f>
        <v>0</v>
      </c>
      <c r="Z73" s="7">
        <f>SUMIFS(POST16!$AC:$AC,POST16!$M:$M,Z$4,POST16!$Q:$Q,'June Payment'!$G73)</f>
        <v>0</v>
      </c>
      <c r="AA73" s="7">
        <f>SUMIFS(POST16!$AC:$AC,POST16!$M:$M,AA$4,POST16!$Q:$Q,'June Payment'!$G73)</f>
        <v>0</v>
      </c>
      <c r="AB73" s="7">
        <f>SUMIFS(POST16!$AC:$AC,POST16!$M:$M,AB$4,POST16!$Q:$Q,'June Payment'!$G73)</f>
        <v>0</v>
      </c>
      <c r="AC73" s="7">
        <f>SUMIFS(POST16!$AC:$AC,POST16!$M:$M,AC$4,POST16!$Q:$Q,'June Payment'!$G73)</f>
        <v>0</v>
      </c>
      <c r="AD73" s="7">
        <f>SUMIFS(POST16!$AC:$AC,POST16!$M:$M,AD$4,POST16!$Q:$Q,'June Payment'!$G73)</f>
        <v>0</v>
      </c>
      <c r="AE73" s="7">
        <f>SUMIFS(MISC!$AC:$AC,MISC!$M:$M,AE$4,MISC!$Q:$Q,G73)</f>
        <v>0</v>
      </c>
      <c r="AF73" s="7">
        <f>SUMIFS(CSBG!AC:AC,CSBG!Q:Q,'June Payment'!$G73)</f>
        <v>0</v>
      </c>
      <c r="AG73" s="7">
        <f>SUMIFS('UFSM KS2'!AC:AC,'UFSM KS2'!E:E,"M",'UFSM KS2'!Q:Q,'June Payment'!G73)</f>
        <v>25280.686647421091</v>
      </c>
      <c r="AH73" s="5">
        <f t="shared" si="16"/>
        <v>117441.68467997407</v>
      </c>
      <c r="AI73" s="119">
        <f t="shared" si="17"/>
        <v>117440.68467997407</v>
      </c>
      <c r="AJ73" s="364">
        <f t="shared" si="18"/>
        <v>1</v>
      </c>
      <c r="AK73" s="5"/>
      <c r="AL73" s="481">
        <f>IFERROR(_xlfn.XLOOKUP(B73,'Monthly Payroll Deductions'!B:B,'Monthly Payroll Deductions'!AB:AB),"0")</f>
        <v>399269.01617785194</v>
      </c>
      <c r="AM73" s="481">
        <v>143026.52000000005</v>
      </c>
      <c r="AN73" s="508">
        <f>AL73+AM73</f>
        <v>542295.53617785196</v>
      </c>
      <c r="AO73" s="119">
        <f>IFERROR(IF(AH73&gt;AM73,AM73,AH73-1),"")</f>
        <v>117440.68467997407</v>
      </c>
      <c r="AP73" s="49">
        <f>AH73-AO73</f>
        <v>1</v>
      </c>
      <c r="AQ73" s="481"/>
      <c r="AR73" s="463">
        <f>AO73+AQ73</f>
        <v>117440.68467997407</v>
      </c>
      <c r="AS73" s="49">
        <f>AP73-AQ73</f>
        <v>1</v>
      </c>
      <c r="AT73" s="5"/>
      <c r="AW73" s="119"/>
    </row>
    <row r="74" spans="1:50" x14ac:dyDescent="0.25">
      <c r="B74">
        <v>3025948</v>
      </c>
      <c r="C74">
        <v>5948</v>
      </c>
      <c r="D74" t="s">
        <v>70</v>
      </c>
      <c r="G74" t="s">
        <v>71</v>
      </c>
      <c r="H74" t="s">
        <v>72</v>
      </c>
      <c r="I74" s="7">
        <f>IFERROR(_xlfn.XLOOKUP(G74,'APT 25-26'!D:D,'APT 25-26'!CS:CS),"")</f>
        <v>78417.433723076931</v>
      </c>
      <c r="J74" s="7">
        <f>SUMIFS(NurserySupplement!$Z:$Z,NurserySupplement!$M:$M,J$4,NurserySupplement!$B:$B,B74)</f>
        <v>0</v>
      </c>
      <c r="K74" s="7"/>
      <c r="L74" s="7">
        <f>SUMIFS(HNPlaces!$AC:$AC,HNPlaces!$M:$M,L$4,HNPlaces!$Q:$Q,'June Payment'!$G74)</f>
        <v>0</v>
      </c>
      <c r="M74" s="7">
        <f>SUMIFS(HNPlaces!$AC:$AC,HNPlaces!$M:$M,M$4,HNPlaces!$Q:$Q,'June Payment'!$G74)</f>
        <v>0</v>
      </c>
      <c r="N74" s="7">
        <f>SUMIFS(HNPlaces!$AC:$AC,HNPlaces!$M:$M,N$4,HNPlaces!$Q:$Q,'June Payment'!$G74)</f>
        <v>0</v>
      </c>
      <c r="O74" s="7">
        <f>SUMIFS(HNPlaces!$AC:$AC,HNPlaces!$M:$M,O$4,HNPlaces!$Q:$Q,'June Payment'!$G74)</f>
        <v>0</v>
      </c>
      <c r="P74" s="7">
        <f>SUMIFS(HNPlaces!$AC:$AC,HNPlaces!$M:$M,P$4,HNPlaces!$Q:$Q,'June Payment'!$G74)</f>
        <v>0</v>
      </c>
      <c r="Q74" s="7">
        <f>SUMIFS(HNPlaces!$AC:$AC,HNPlaces!$M:$M,Q$4,HNPlaces!$Q:$Q,'June Payment'!$G74)</f>
        <v>0</v>
      </c>
      <c r="R74" s="7">
        <f>SUMIFS(HNPlaces!$AC:$AC,HNPlaces!$M:$M,R$4,HNPlaces!$Q:$Q,'June Payment'!$G74)</f>
        <v>0</v>
      </c>
      <c r="S74" s="7">
        <f>SUMIFS(HNTopUp!$AC:$AC,HNTopUp!$M:$M,S$4,HNTopUp!$B:$B,$B74)</f>
        <v>0</v>
      </c>
      <c r="T74" s="7">
        <f>SUMIFS(HNTopUp!$AC:$AC,HNTopUp!$M:$M,T$4,HNTopUp!$B:$B,$B74)</f>
        <v>5556.6153846153848</v>
      </c>
      <c r="U74" s="7">
        <f>SUMIFS(HNTopUp!$AC:$AC,HNTopUp!$M:$M,U$4,HNTopUp!$B:$B,$B74)</f>
        <v>0</v>
      </c>
      <c r="V74" s="7">
        <f>SUMIFS(HNTopUp!$AC:$AC,HNTopUp!$M:$M,V$4,HNTopUp!$B:$B,$B74)</f>
        <v>0</v>
      </c>
      <c r="W74" s="7">
        <f>SUMIFS(HNTopUp!$AC:$AC,HNTopUp!$M:$M,W$4,HNTopUp!$B:$B,$B74)</f>
        <v>0</v>
      </c>
      <c r="X74" s="7">
        <f>SUMIFS(HNTopUp!$AC:$AC,HNTopUp!$M:$M,X$4,HNTopUp!$B:$B,$B74)</f>
        <v>0</v>
      </c>
      <c r="Y74" s="7">
        <f>SUMIFS(HNTopUp!$AC:$AC,HNTopUp!$M:$M,Y$4,HNTopUp!$B:$B,$B74)</f>
        <v>0</v>
      </c>
      <c r="Z74" s="7">
        <f>SUMIFS(POST16!$AC:$AC,POST16!$M:$M,Z$4,POST16!$Q:$Q,'June Payment'!$G74)</f>
        <v>0</v>
      </c>
      <c r="AA74" s="7">
        <f>SUMIFS(POST16!$AC:$AC,POST16!$M:$M,AA$4,POST16!$Q:$Q,'June Payment'!$G74)</f>
        <v>0</v>
      </c>
      <c r="AB74" s="7">
        <f>SUMIFS(POST16!$AC:$AC,POST16!$M:$M,AB$4,POST16!$Q:$Q,'June Payment'!$G74)</f>
        <v>0</v>
      </c>
      <c r="AC74" s="7">
        <f>SUMIFS(POST16!$AC:$AC,POST16!$M:$M,AC$4,POST16!$Q:$Q,'June Payment'!$G74)</f>
        <v>0</v>
      </c>
      <c r="AD74" s="7">
        <f>SUMIFS(POST16!$AC:$AC,POST16!$M:$M,AD$4,POST16!$Q:$Q,'June Payment'!$G74)</f>
        <v>0</v>
      </c>
      <c r="AE74" s="7">
        <f>SUMIFS(MISC!$AC:$AC,MISC!$M:$M,AE$4,MISC!$Q:$Q,G74)</f>
        <v>0</v>
      </c>
      <c r="AF74" s="7">
        <f>SUMIFS(CSBG!AC:AC,CSBG!Q:Q,'June Payment'!$G74)</f>
        <v>0</v>
      </c>
      <c r="AG74" s="7">
        <f>SUMIFS('UFSM KS2'!AC:AC,'UFSM KS2'!E:E,"M",'UFSM KS2'!Q:Q,'June Payment'!G74)</f>
        <v>23267.180631254811</v>
      </c>
      <c r="AH74" s="5">
        <f t="shared" si="16"/>
        <v>107241.22973894714</v>
      </c>
      <c r="AI74" s="119">
        <f t="shared" si="17"/>
        <v>0</v>
      </c>
      <c r="AJ74" s="364">
        <f t="shared" si="18"/>
        <v>107241.22973894714</v>
      </c>
      <c r="AL74" s="481"/>
      <c r="AM74" s="481"/>
      <c r="AN74" s="508"/>
      <c r="AP74" s="383"/>
      <c r="AQ74" s="7"/>
      <c r="AS74" s="286"/>
      <c r="AT74" s="286"/>
    </row>
    <row r="75" spans="1:50" x14ac:dyDescent="0.25">
      <c r="B75">
        <v>3025949</v>
      </c>
      <c r="C75">
        <v>5949</v>
      </c>
      <c r="D75" t="s">
        <v>85</v>
      </c>
      <c r="G75" t="s">
        <v>86</v>
      </c>
      <c r="H75" t="s">
        <v>87</v>
      </c>
      <c r="I75" s="7">
        <f>IFERROR(_xlfn.XLOOKUP(G75,'APT 25-26'!D:D,'APT 25-26'!CS:CS),"")</f>
        <v>114033.19943479977</v>
      </c>
      <c r="J75" s="7">
        <f>SUMIFS(NurserySupplement!$Z:$Z,NurserySupplement!$M:$M,J$4,NurserySupplement!$B:$B,B75)</f>
        <v>0</v>
      </c>
      <c r="K75" s="7"/>
      <c r="L75" s="7">
        <f>SUMIFS(HNPlaces!$AC:$AC,HNPlaces!$M:$M,L$4,HNPlaces!$Q:$Q,'June Payment'!$G75)</f>
        <v>0</v>
      </c>
      <c r="M75" s="7">
        <f>SUMIFS(HNPlaces!$AC:$AC,HNPlaces!$M:$M,M$4,HNPlaces!$Q:$Q,'June Payment'!$G75)</f>
        <v>0</v>
      </c>
      <c r="N75" s="7">
        <f>SUMIFS(HNPlaces!$AC:$AC,HNPlaces!$M:$M,N$4,HNPlaces!$Q:$Q,'June Payment'!$G75)</f>
        <v>0</v>
      </c>
      <c r="O75" s="7">
        <f>SUMIFS(HNPlaces!$AC:$AC,HNPlaces!$M:$M,O$4,HNPlaces!$Q:$Q,'June Payment'!$G75)</f>
        <v>0</v>
      </c>
      <c r="P75" s="7">
        <f>SUMIFS(HNPlaces!$AC:$AC,HNPlaces!$M:$M,P$4,HNPlaces!$Q:$Q,'June Payment'!$G75)</f>
        <v>0</v>
      </c>
      <c r="Q75" s="7">
        <f>SUMIFS(HNPlaces!$AC:$AC,HNPlaces!$M:$M,Q$4,HNPlaces!$Q:$Q,'June Payment'!$G75)</f>
        <v>0</v>
      </c>
      <c r="R75" s="7">
        <f>SUMIFS(HNPlaces!$AC:$AC,HNPlaces!$M:$M,R$4,HNPlaces!$Q:$Q,'June Payment'!$G75)</f>
        <v>0</v>
      </c>
      <c r="S75" s="7">
        <f>SUMIFS(HNTopUp!$AC:$AC,HNTopUp!$M:$M,S$4,HNTopUp!$B:$B,$B75)</f>
        <v>0</v>
      </c>
      <c r="T75" s="7">
        <f>SUMIFS(HNTopUp!$AC:$AC,HNTopUp!$M:$M,T$4,HNTopUp!$B:$B,$B75)</f>
        <v>8456.306076923076</v>
      </c>
      <c r="U75" s="7">
        <f>SUMIFS(HNTopUp!$AC:$AC,HNTopUp!$M:$M,U$4,HNTopUp!$B:$B,$B75)</f>
        <v>0</v>
      </c>
      <c r="V75" s="7">
        <f>SUMIFS(HNTopUp!$AC:$AC,HNTopUp!$M:$M,V$4,HNTopUp!$B:$B,$B75)</f>
        <v>0</v>
      </c>
      <c r="W75" s="7">
        <f>SUMIFS(HNTopUp!$AC:$AC,HNTopUp!$M:$M,W$4,HNTopUp!$B:$B,$B75)</f>
        <v>0</v>
      </c>
      <c r="X75" s="7">
        <f>SUMIFS(HNTopUp!$AC:$AC,HNTopUp!$M:$M,X$4,HNTopUp!$B:$B,$B75)</f>
        <v>0</v>
      </c>
      <c r="Y75" s="7">
        <f>SUMIFS(HNTopUp!$AC:$AC,HNTopUp!$M:$M,Y$4,HNTopUp!$B:$B,$B75)</f>
        <v>0</v>
      </c>
      <c r="Z75" s="7">
        <f>SUMIFS(POST16!$AC:$AC,POST16!$M:$M,Z$4,POST16!$Q:$Q,'June Payment'!$G75)</f>
        <v>0</v>
      </c>
      <c r="AA75" s="7">
        <f>SUMIFS(POST16!$AC:$AC,POST16!$M:$M,AA$4,POST16!$Q:$Q,'June Payment'!$G75)</f>
        <v>0</v>
      </c>
      <c r="AB75" s="7">
        <f>SUMIFS(POST16!$AC:$AC,POST16!$M:$M,AB$4,POST16!$Q:$Q,'June Payment'!$G75)</f>
        <v>0</v>
      </c>
      <c r="AC75" s="7">
        <f>SUMIFS(POST16!$AC:$AC,POST16!$M:$M,AC$4,POST16!$Q:$Q,'June Payment'!$G75)</f>
        <v>0</v>
      </c>
      <c r="AD75" s="7">
        <f>SUMIFS(POST16!$AC:$AC,POST16!$M:$M,AD$4,POST16!$Q:$Q,'June Payment'!$G75)</f>
        <v>0</v>
      </c>
      <c r="AE75" s="7">
        <f>SUMIFS(MISC!$AC:$AC,MISC!$M:$M,AE$4,MISC!$Q:$Q,G75)</f>
        <v>0</v>
      </c>
      <c r="AF75" s="7">
        <f>SUMIFS(CSBG!AC:AC,CSBG!Q:Q,'June Payment'!$G75)</f>
        <v>0</v>
      </c>
      <c r="AG75" s="7">
        <f>SUMIFS('UFSM KS2'!AC:AC,'UFSM KS2'!E:E,"M",'UFSM KS2'!Q:Q,'June Payment'!G75)</f>
        <v>41836.180558121632</v>
      </c>
      <c r="AH75" s="5">
        <f t="shared" si="16"/>
        <v>164325.68606984447</v>
      </c>
      <c r="AI75" s="119">
        <f t="shared" si="17"/>
        <v>0</v>
      </c>
      <c r="AJ75" s="364">
        <f t="shared" si="18"/>
        <v>164325.68606984447</v>
      </c>
      <c r="AL75" s="481"/>
      <c r="AM75" s="481"/>
      <c r="AN75" s="508"/>
      <c r="AP75" s="383"/>
      <c r="AQ75" s="7"/>
      <c r="AS75" s="286"/>
      <c r="AT75" s="286"/>
    </row>
    <row r="76" spans="1:50" x14ac:dyDescent="0.25">
      <c r="B76">
        <v>3024003</v>
      </c>
      <c r="C76">
        <v>4003</v>
      </c>
      <c r="D76" t="s">
        <v>184</v>
      </c>
      <c r="G76" t="s">
        <v>185</v>
      </c>
      <c r="H76" t="s">
        <v>186</v>
      </c>
      <c r="I76" s="7">
        <f>IFERROR(_xlfn.XLOOKUP(G76,'APT 25-26'!D:D,'APT 25-26'!CS:CS),"")</f>
        <v>423246.0988426265</v>
      </c>
      <c r="J76" s="7">
        <f>SUMIFS(NurserySupplement!$Z:$Z,NurserySupplement!$M:$M,J$4,NurserySupplement!$B:$B,B76)</f>
        <v>0</v>
      </c>
      <c r="K76" s="7"/>
      <c r="L76" s="7">
        <f>SUMIFS(HNPlaces!$AC:$AC,HNPlaces!$M:$M,L$4,HNPlaces!$Q:$Q,'June Payment'!$G76)</f>
        <v>0</v>
      </c>
      <c r="M76" s="7">
        <f>SUMIFS(HNPlaces!$AC:$AC,HNPlaces!$M:$M,M$4,HNPlaces!$Q:$Q,'June Payment'!$G76)</f>
        <v>0</v>
      </c>
      <c r="N76" s="7">
        <f>SUMIFS(HNPlaces!$AC:$AC,HNPlaces!$M:$M,N$4,HNPlaces!$Q:$Q,'June Payment'!$G76)</f>
        <v>0</v>
      </c>
      <c r="O76" s="7">
        <f>SUMIFS(HNPlaces!$AC:$AC,HNPlaces!$M:$M,O$4,HNPlaces!$Q:$Q,'June Payment'!$G76)</f>
        <v>0</v>
      </c>
      <c r="P76" s="7">
        <f>SUMIFS(HNPlaces!$AC:$AC,HNPlaces!$M:$M,P$4,HNPlaces!$Q:$Q,'June Payment'!$G76)</f>
        <v>0</v>
      </c>
      <c r="Q76" s="7">
        <f>SUMIFS(HNPlaces!$AC:$AC,HNPlaces!$M:$M,Q$4,HNPlaces!$Q:$Q,'June Payment'!$G76)</f>
        <v>6923.076923076922</v>
      </c>
      <c r="R76" s="7">
        <f>SUMIFS(HNPlaces!$AC:$AC,HNPlaces!$M:$M,R$4,HNPlaces!$Q:$Q,'June Payment'!$G76)</f>
        <v>0</v>
      </c>
      <c r="S76" s="7">
        <f>SUMIFS(HNTopUp!$AC:$AC,HNTopUp!$M:$M,S$4,HNTopUp!$B:$B,$B76)</f>
        <v>0</v>
      </c>
      <c r="T76" s="7">
        <f>SUMIFS(HNTopUp!$AC:$AC,HNTopUp!$M:$M,T$4,HNTopUp!$B:$B,$B76)</f>
        <v>9007.076923076922</v>
      </c>
      <c r="U76" s="7">
        <f>SUMIFS(HNTopUp!$AC:$AC,HNTopUp!$M:$M,U$4,HNTopUp!$B:$B,$B76)</f>
        <v>0</v>
      </c>
      <c r="V76" s="7">
        <f>SUMIFS(HNTopUp!$AC:$AC,HNTopUp!$M:$M,V$4,HNTopUp!$B:$B,$B76)</f>
        <v>21285.814769230765</v>
      </c>
      <c r="W76" s="7">
        <f>SUMIFS(HNTopUp!$AC:$AC,HNTopUp!$M:$M,W$4,HNTopUp!$B:$B,$B76)</f>
        <v>0</v>
      </c>
      <c r="X76" s="7">
        <f>SUMIFS(HNTopUp!$AC:$AC,HNTopUp!$M:$M,X$4,HNTopUp!$B:$B,$B76)</f>
        <v>0</v>
      </c>
      <c r="Y76" s="7">
        <f>SUMIFS(HNTopUp!$AC:$AC,HNTopUp!$M:$M,Y$4,HNTopUp!$B:$B,$B76)</f>
        <v>0</v>
      </c>
      <c r="Z76" s="7">
        <f>SUMIFS(POST16!$AC:$AC,POST16!$M:$M,Z$4,POST16!$Q:$Q,'June Payment'!$G76)</f>
        <v>0</v>
      </c>
      <c r="AA76" s="7">
        <f>SUMIFS(POST16!$AC:$AC,POST16!$M:$M,AA$4,POST16!$Q:$Q,'June Payment'!$G76)</f>
        <v>0</v>
      </c>
      <c r="AB76" s="7">
        <f>SUMIFS(POST16!$AC:$AC,POST16!$M:$M,AB$4,POST16!$Q:$Q,'June Payment'!$G76)</f>
        <v>0</v>
      </c>
      <c r="AC76" s="7">
        <f>SUMIFS(POST16!$AC:$AC,POST16!$M:$M,AC$4,POST16!$Q:$Q,'June Payment'!$G76)</f>
        <v>0</v>
      </c>
      <c r="AD76" s="7">
        <f>SUMIFS(POST16!$AC:$AC,POST16!$M:$M,AD$4,POST16!$Q:$Q,'June Payment'!$G76)</f>
        <v>0</v>
      </c>
      <c r="AE76" s="7">
        <f>SUMIFS(MISC!$AC:$AC,MISC!$M:$M,AE$4,MISC!$Q:$Q,G76)</f>
        <v>0</v>
      </c>
      <c r="AF76" s="7">
        <f>SUMIFS(CSBG!AC:AC,CSBG!Q:Q,'June Payment'!$G76)</f>
        <v>0</v>
      </c>
      <c r="AG76" s="7">
        <f>SUMIFS('UFSM KS2'!AC:AC,'UFSM KS2'!E:E,"M",'UFSM KS2'!Q:Q,'June Payment'!G76)</f>
        <v>0</v>
      </c>
      <c r="AH76" s="5">
        <f t="shared" si="16"/>
        <v>460462.06745801115</v>
      </c>
      <c r="AI76" s="119">
        <f t="shared" si="17"/>
        <v>0</v>
      </c>
      <c r="AJ76" s="364">
        <f t="shared" si="18"/>
        <v>460462.06745801115</v>
      </c>
      <c r="AL76" s="481"/>
      <c r="AM76" s="481"/>
      <c r="AN76" s="508"/>
      <c r="AP76" s="383"/>
      <c r="AQ76" s="7"/>
      <c r="AS76" s="286"/>
      <c r="AT76" s="286"/>
    </row>
    <row r="77" spans="1:50" x14ac:dyDescent="0.25">
      <c r="B77">
        <v>3024004</v>
      </c>
      <c r="C77">
        <v>4004</v>
      </c>
      <c r="D77" t="s">
        <v>106</v>
      </c>
      <c r="G77" t="s">
        <v>107</v>
      </c>
      <c r="H77" t="s">
        <v>108</v>
      </c>
      <c r="I77" s="7">
        <f>IFERROR(_xlfn.XLOOKUP(G77,'APT 25-26'!D:D,'APT 25-26'!CS:CS),"")</f>
        <v>168426.94400997931</v>
      </c>
      <c r="J77" s="7">
        <f>SUMIFS(NurserySupplement!$Z:$Z,NurserySupplement!$M:$M,J$4,NurserySupplement!$B:$B,B77)</f>
        <v>0</v>
      </c>
      <c r="K77" s="7"/>
      <c r="L77" s="7">
        <f>SUMIFS(HNPlaces!$AC:$AC,HNPlaces!$M:$M,L$4,HNPlaces!$Q:$Q,'June Payment'!$G77)</f>
        <v>0</v>
      </c>
      <c r="M77" s="7">
        <f>SUMIFS(HNPlaces!$AC:$AC,HNPlaces!$M:$M,M$4,HNPlaces!$Q:$Q,'June Payment'!$G77)</f>
        <v>0</v>
      </c>
      <c r="N77" s="7">
        <f>SUMIFS(HNPlaces!$AC:$AC,HNPlaces!$M:$M,N$4,HNPlaces!$Q:$Q,'June Payment'!$G77)</f>
        <v>0</v>
      </c>
      <c r="O77" s="7">
        <f>SUMIFS(HNPlaces!$AC:$AC,HNPlaces!$M:$M,O$4,HNPlaces!$Q:$Q,'June Payment'!$G77)</f>
        <v>0</v>
      </c>
      <c r="P77" s="7">
        <f>SUMIFS(HNPlaces!$AC:$AC,HNPlaces!$M:$M,P$4,HNPlaces!$Q:$Q,'June Payment'!$G77)</f>
        <v>0</v>
      </c>
      <c r="Q77" s="7">
        <f>SUMIFS(HNPlaces!$AC:$AC,HNPlaces!$M:$M,Q$4,HNPlaces!$Q:$Q,'June Payment'!$G77)</f>
        <v>0</v>
      </c>
      <c r="R77" s="7">
        <f>SUMIFS(HNPlaces!$AC:$AC,HNPlaces!$M:$M,R$4,HNPlaces!$Q:$Q,'June Payment'!$G77)</f>
        <v>0</v>
      </c>
      <c r="S77" s="7">
        <f>SUMIFS(HNTopUp!$AC:$AC,HNTopUp!$M:$M,S$4,HNTopUp!$B:$B,$B77)</f>
        <v>0</v>
      </c>
      <c r="T77" s="7">
        <f>SUMIFS(HNTopUp!$AC:$AC,HNTopUp!$M:$M,T$4,HNTopUp!$B:$B,$B77)</f>
        <v>9526.6153846153848</v>
      </c>
      <c r="U77" s="7">
        <f>SUMIFS(HNTopUp!$AC:$AC,HNTopUp!$M:$M,U$4,HNTopUp!$B:$B,$B77)</f>
        <v>0</v>
      </c>
      <c r="V77" s="7">
        <f>SUMIFS(HNTopUp!$AC:$AC,HNTopUp!$M:$M,V$4,HNTopUp!$B:$B,$B77)</f>
        <v>0</v>
      </c>
      <c r="W77" s="7">
        <f>SUMIFS(HNTopUp!$AC:$AC,HNTopUp!$M:$M,W$4,HNTopUp!$B:$B,$B77)</f>
        <v>0</v>
      </c>
      <c r="X77" s="7">
        <f>SUMIFS(HNTopUp!$AC:$AC,HNTopUp!$M:$M,X$4,HNTopUp!$B:$B,$B77)</f>
        <v>0</v>
      </c>
      <c r="Y77" s="7">
        <f>SUMIFS(HNTopUp!$AC:$AC,HNTopUp!$M:$M,Y$4,HNTopUp!$B:$B,$B77)</f>
        <v>0</v>
      </c>
      <c r="Z77" s="7">
        <f>SUMIFS(POST16!$AC:$AC,POST16!$M:$M,Z$4,POST16!$Q:$Q,'June Payment'!$G77)</f>
        <v>35342.666666666664</v>
      </c>
      <c r="AA77" s="7">
        <f>SUMIFS(POST16!$AC:$AC,POST16!$M:$M,AA$4,POST16!$Q:$Q,'June Payment'!$G77)</f>
        <v>41.666666666666664</v>
      </c>
      <c r="AB77" s="7">
        <f>SUMIFS(POST16!$AC:$AC,POST16!$M:$M,AB$4,POST16!$Q:$Q,'June Payment'!$G77)</f>
        <v>0</v>
      </c>
      <c r="AC77" s="7">
        <f>SUMIFS(POST16!$AC:$AC,POST16!$M:$M,AC$4,POST16!$Q:$Q,'June Payment'!$G77)</f>
        <v>1000</v>
      </c>
      <c r="AD77" s="7">
        <f>SUMIFS(POST16!$AC:$AC,POST16!$M:$M,AD$4,POST16!$Q:$Q,'June Payment'!$G77)</f>
        <v>0</v>
      </c>
      <c r="AE77" s="7">
        <f>SUMIFS(MISC!$AC:$AC,MISC!$M:$M,AE$4,MISC!$Q:$Q,G77)</f>
        <v>0</v>
      </c>
      <c r="AF77" s="7">
        <f>SUMIFS(CSBG!AC:AC,CSBG!Q:Q,'June Payment'!$G77)</f>
        <v>0</v>
      </c>
      <c r="AG77" s="7">
        <f>SUMIFS('UFSM KS2'!AC:AC,'UFSM KS2'!E:E,"M",'UFSM KS2'!Q:Q,'June Payment'!G77)</f>
        <v>0</v>
      </c>
      <c r="AH77" s="5">
        <f t="shared" si="16"/>
        <v>214337.892727928</v>
      </c>
      <c r="AI77" s="119">
        <f t="shared" si="17"/>
        <v>0</v>
      </c>
      <c r="AJ77" s="364">
        <f t="shared" si="18"/>
        <v>214337.892727928</v>
      </c>
      <c r="AL77" s="481"/>
      <c r="AM77" s="481"/>
      <c r="AN77" s="508"/>
      <c r="AP77" s="383"/>
      <c r="AQ77" s="7"/>
      <c r="AS77" s="286"/>
      <c r="AT77" s="286"/>
    </row>
    <row r="78" spans="1:50" x14ac:dyDescent="0.25">
      <c r="B78">
        <v>3025404</v>
      </c>
      <c r="C78">
        <v>5404</v>
      </c>
      <c r="D78" t="s">
        <v>118</v>
      </c>
      <c r="G78" t="s">
        <v>119</v>
      </c>
      <c r="H78" t="s">
        <v>120</v>
      </c>
      <c r="I78" s="7">
        <f>IFERROR(_xlfn.XLOOKUP(G78,'APT 25-26'!D:D,'APT 25-26'!CS:CS),"")</f>
        <v>342475.04676153848</v>
      </c>
      <c r="J78" s="7">
        <f>SUMIFS(NurserySupplement!$Z:$Z,NurserySupplement!$M:$M,J$4,NurserySupplement!$B:$B,B78)</f>
        <v>0</v>
      </c>
      <c r="K78" s="7"/>
      <c r="L78" s="7">
        <f>SUMIFS(HNPlaces!$AC:$AC,HNPlaces!$M:$M,L$4,HNPlaces!$Q:$Q,'June Payment'!$G78)</f>
        <v>0</v>
      </c>
      <c r="M78" s="7">
        <f>SUMIFS(HNPlaces!$AC:$AC,HNPlaces!$M:$M,M$4,HNPlaces!$Q:$Q,'June Payment'!$G78)</f>
        <v>0</v>
      </c>
      <c r="N78" s="7">
        <f>SUMIFS(HNPlaces!$AC:$AC,HNPlaces!$M:$M,N$4,HNPlaces!$Q:$Q,'June Payment'!$G78)</f>
        <v>0</v>
      </c>
      <c r="O78" s="7">
        <f>SUMIFS(HNPlaces!$AC:$AC,HNPlaces!$M:$M,O$4,HNPlaces!$Q:$Q,'June Payment'!$G78)</f>
        <v>0</v>
      </c>
      <c r="P78" s="7">
        <f>SUMIFS(HNPlaces!$AC:$AC,HNPlaces!$M:$M,P$4,HNPlaces!$Q:$Q,'June Payment'!$G78)</f>
        <v>0</v>
      </c>
      <c r="Q78" s="7">
        <f>SUMIFS(HNPlaces!$AC:$AC,HNPlaces!$M:$M,Q$4,HNPlaces!$Q:$Q,'June Payment'!$G78)</f>
        <v>0</v>
      </c>
      <c r="R78" s="7">
        <f>SUMIFS(HNPlaces!$AC:$AC,HNPlaces!$M:$M,R$4,HNPlaces!$Q:$Q,'June Payment'!$G78)</f>
        <v>0</v>
      </c>
      <c r="S78" s="7">
        <f>SUMIFS(HNTopUp!$AC:$AC,HNTopUp!$M:$M,S$4,HNTopUp!$B:$B,$B78)</f>
        <v>0</v>
      </c>
      <c r="T78" s="7">
        <f>SUMIFS(HNTopUp!$AC:$AC,HNTopUp!$M:$M,T$4,HNTopUp!$B:$B,$B78)</f>
        <v>2846.2807692307697</v>
      </c>
      <c r="U78" s="7">
        <f>SUMIFS(HNTopUp!$AC:$AC,HNTopUp!$M:$M,U$4,HNTopUp!$B:$B,$B78)</f>
        <v>0</v>
      </c>
      <c r="V78" s="7">
        <f>SUMIFS(HNTopUp!$AC:$AC,HNTopUp!$M:$M,V$4,HNTopUp!$B:$B,$B78)</f>
        <v>0</v>
      </c>
      <c r="W78" s="7">
        <f>SUMIFS(HNTopUp!$AC:$AC,HNTopUp!$M:$M,W$4,HNTopUp!$B:$B,$B78)</f>
        <v>0</v>
      </c>
      <c r="X78" s="7">
        <f>SUMIFS(HNTopUp!$AC:$AC,HNTopUp!$M:$M,X$4,HNTopUp!$B:$B,$B78)</f>
        <v>0</v>
      </c>
      <c r="Y78" s="7">
        <f>SUMIFS(HNTopUp!$AC:$AC,HNTopUp!$M:$M,Y$4,HNTopUp!$B:$B,$B78)</f>
        <v>0</v>
      </c>
      <c r="Z78" s="7">
        <f>SUMIFS(POST16!$AC:$AC,POST16!$M:$M,Z$4,POST16!$Q:$Q,'June Payment'!$G78)</f>
        <v>106128.5</v>
      </c>
      <c r="AA78" s="7">
        <f>SUMIFS(POST16!$AC:$AC,POST16!$M:$M,AA$4,POST16!$Q:$Q,'June Payment'!$G78)</f>
        <v>1301.25</v>
      </c>
      <c r="AB78" s="7">
        <f>SUMIFS(POST16!$AC:$AC,POST16!$M:$M,AB$4,POST16!$Q:$Q,'June Payment'!$G78)</f>
        <v>5550</v>
      </c>
      <c r="AC78" s="7">
        <f>SUMIFS(POST16!$AC:$AC,POST16!$M:$M,AC$4,POST16!$Q:$Q,'June Payment'!$G78)</f>
        <v>7750</v>
      </c>
      <c r="AD78" s="7">
        <f>SUMIFS(POST16!$AC:$AC,POST16!$M:$M,AD$4,POST16!$Q:$Q,'June Payment'!$G78)</f>
        <v>0</v>
      </c>
      <c r="AE78" s="7">
        <f>SUMIFS(MISC!$AC:$AC,MISC!$M:$M,AE$4,MISC!$Q:$Q,G78)</f>
        <v>0</v>
      </c>
      <c r="AF78" s="7">
        <f>SUMIFS(CSBG!AC:AC,CSBG!Q:Q,'June Payment'!$G78)</f>
        <v>0</v>
      </c>
      <c r="AG78" s="7">
        <f>SUMIFS('UFSM KS2'!AC:AC,'UFSM KS2'!E:E,"M",'UFSM KS2'!Q:Q,'June Payment'!G78)</f>
        <v>0</v>
      </c>
      <c r="AH78" s="5">
        <f t="shared" si="16"/>
        <v>466051.07753076928</v>
      </c>
      <c r="AI78" s="119">
        <f t="shared" si="17"/>
        <v>0</v>
      </c>
      <c r="AJ78" s="364">
        <f t="shared" si="18"/>
        <v>466051.07753076928</v>
      </c>
      <c r="AL78" s="481"/>
      <c r="AM78" s="481"/>
      <c r="AN78" s="508"/>
      <c r="AP78" s="383"/>
      <c r="AQ78" s="7"/>
      <c r="AS78" s="286"/>
      <c r="AT78" s="286"/>
    </row>
    <row r="79" spans="1:50" x14ac:dyDescent="0.25">
      <c r="B79">
        <v>3025405</v>
      </c>
      <c r="C79">
        <v>5405</v>
      </c>
      <c r="D79" t="s">
        <v>220</v>
      </c>
      <c r="G79" t="s">
        <v>221</v>
      </c>
      <c r="H79" t="s">
        <v>222</v>
      </c>
      <c r="I79" s="7">
        <f>IFERROR(_xlfn.XLOOKUP(G79,'APT 25-26'!D:D,'APT 25-26'!CS:CS),"")</f>
        <v>491449.60952130082</v>
      </c>
      <c r="J79" s="7">
        <f>SUMIFS(NurserySupplement!$Z:$Z,NurserySupplement!$M:$M,J$4,NurserySupplement!$B:$B,B79)</f>
        <v>0</v>
      </c>
      <c r="K79" s="7"/>
      <c r="L79" s="7">
        <f>SUMIFS(HNPlaces!$AC:$AC,HNPlaces!$M:$M,L$4,HNPlaces!$Q:$Q,'June Payment'!$G79)</f>
        <v>0</v>
      </c>
      <c r="M79" s="7">
        <f>SUMIFS(HNPlaces!$AC:$AC,HNPlaces!$M:$M,M$4,HNPlaces!$Q:$Q,'June Payment'!$G79)</f>
        <v>0</v>
      </c>
      <c r="N79" s="7">
        <f>SUMIFS(HNPlaces!$AC:$AC,HNPlaces!$M:$M,N$4,HNPlaces!$Q:$Q,'June Payment'!$G79)</f>
        <v>0</v>
      </c>
      <c r="O79" s="7">
        <f>SUMIFS(HNPlaces!$AC:$AC,HNPlaces!$M:$M,O$4,HNPlaces!$Q:$Q,'June Payment'!$G79)</f>
        <v>0</v>
      </c>
      <c r="P79" s="7">
        <f>SUMIFS(HNPlaces!$AC:$AC,HNPlaces!$M:$M,P$4,HNPlaces!$Q:$Q,'June Payment'!$G79)</f>
        <v>0</v>
      </c>
      <c r="Q79" s="7">
        <f>SUMIFS(HNPlaces!$AC:$AC,HNPlaces!$M:$M,Q$4,HNPlaces!$Q:$Q,'June Payment'!$G79)</f>
        <v>0</v>
      </c>
      <c r="R79" s="7">
        <f>SUMIFS(HNPlaces!$AC:$AC,HNPlaces!$M:$M,R$4,HNPlaces!$Q:$Q,'June Payment'!$G79)</f>
        <v>0</v>
      </c>
      <c r="S79" s="7">
        <f>SUMIFS(HNTopUp!$AC:$AC,HNTopUp!$M:$M,S$4,HNTopUp!$B:$B,$B79)</f>
        <v>0</v>
      </c>
      <c r="T79" s="7">
        <f>SUMIFS(HNTopUp!$AC:$AC,HNTopUp!$M:$M,T$4,HNTopUp!$B:$B,$B79)</f>
        <v>16078.538461538463</v>
      </c>
      <c r="U79" s="7">
        <f>SUMIFS(HNTopUp!$AC:$AC,HNTopUp!$M:$M,U$4,HNTopUp!$B:$B,$B79)</f>
        <v>0</v>
      </c>
      <c r="V79" s="7">
        <f>SUMIFS(HNTopUp!$AC:$AC,HNTopUp!$M:$M,V$4,HNTopUp!$B:$B,$B79)</f>
        <v>0</v>
      </c>
      <c r="W79" s="7">
        <f>SUMIFS(HNTopUp!$AC:$AC,HNTopUp!$M:$M,W$4,HNTopUp!$B:$B,$B79)</f>
        <v>0</v>
      </c>
      <c r="X79" s="7">
        <f>SUMIFS(HNTopUp!$AC:$AC,HNTopUp!$M:$M,X$4,HNTopUp!$B:$B,$B79)</f>
        <v>0</v>
      </c>
      <c r="Y79" s="7">
        <f>SUMIFS(HNTopUp!$AC:$AC,HNTopUp!$M:$M,Y$4,HNTopUp!$B:$B,$B79)</f>
        <v>0</v>
      </c>
      <c r="Z79" s="7">
        <f>SUMIFS(POST16!$AC:$AC,POST16!$M:$M,Z$4,POST16!$Q:$Q,'June Payment'!$G79)</f>
        <v>146548.58333333331</v>
      </c>
      <c r="AA79" s="7">
        <f>SUMIFS(POST16!$AC:$AC,POST16!$M:$M,AA$4,POST16!$Q:$Q,'June Payment'!$G79)</f>
        <v>1193.3333333333333</v>
      </c>
      <c r="AB79" s="7">
        <f>SUMIFS(POST16!$AC:$AC,POST16!$M:$M,AB$4,POST16!$Q:$Q,'June Payment'!$G79)</f>
        <v>375</v>
      </c>
      <c r="AC79" s="7">
        <f>SUMIFS(POST16!$AC:$AC,POST16!$M:$M,AC$4,POST16!$Q:$Q,'June Payment'!$G79)</f>
        <v>3800</v>
      </c>
      <c r="AD79" s="7">
        <f>SUMIFS(POST16!$AC:$AC,POST16!$M:$M,AD$4,POST16!$Q:$Q,'June Payment'!$G79)</f>
        <v>0</v>
      </c>
      <c r="AE79" s="7">
        <f>SUMIFS(MISC!$AC:$AC,MISC!$M:$M,AE$4,MISC!$Q:$Q,G79)</f>
        <v>0</v>
      </c>
      <c r="AF79" s="7">
        <f>SUMIFS(CSBG!AC:AC,CSBG!Q:Q,'June Payment'!$G79)</f>
        <v>0</v>
      </c>
      <c r="AG79" s="7">
        <f>SUMIFS('UFSM KS2'!AC:AC,'UFSM KS2'!E:E,"M",'UFSM KS2'!Q:Q,'June Payment'!G79)</f>
        <v>0</v>
      </c>
      <c r="AH79" s="5">
        <f t="shared" si="16"/>
        <v>659445.06464950589</v>
      </c>
      <c r="AI79" s="119">
        <f t="shared" si="17"/>
        <v>0</v>
      </c>
      <c r="AJ79" s="364">
        <f t="shared" si="18"/>
        <v>659445.06464950589</v>
      </c>
      <c r="AL79" s="481"/>
      <c r="AM79" s="481"/>
      <c r="AN79" s="508"/>
      <c r="AP79" s="383"/>
      <c r="AQ79" s="7"/>
      <c r="AS79" s="286"/>
      <c r="AT79" s="286"/>
    </row>
    <row r="80" spans="1:50" x14ac:dyDescent="0.25">
      <c r="B80">
        <v>3025407</v>
      </c>
      <c r="C80">
        <v>5407</v>
      </c>
      <c r="D80" t="s">
        <v>55</v>
      </c>
      <c r="G80" t="s">
        <v>56</v>
      </c>
      <c r="H80" t="s">
        <v>57</v>
      </c>
      <c r="I80" s="7">
        <f>IFERROR(_xlfn.XLOOKUP(G80,'APT 25-26'!D:D,'APT 25-26'!CS:CS),"")</f>
        <v>643482.55681602284</v>
      </c>
      <c r="J80" s="7">
        <f>SUMIFS(NurserySupplement!$Z:$Z,NurserySupplement!$M:$M,J$4,NurserySupplement!$B:$B,B80)</f>
        <v>0</v>
      </c>
      <c r="K80" s="7"/>
      <c r="L80" s="7">
        <f>SUMIFS(HNPlaces!$AC:$AC,HNPlaces!$M:$M,L$4,HNPlaces!$Q:$Q,'June Payment'!$G80)</f>
        <v>0</v>
      </c>
      <c r="M80" s="7">
        <f>SUMIFS(HNPlaces!$AC:$AC,HNPlaces!$M:$M,M$4,HNPlaces!$Q:$Q,'June Payment'!$G80)</f>
        <v>0</v>
      </c>
      <c r="N80" s="7">
        <f>SUMIFS(HNPlaces!$AC:$AC,HNPlaces!$M:$M,N$4,HNPlaces!$Q:$Q,'June Payment'!$G80)</f>
        <v>0</v>
      </c>
      <c r="O80" s="7">
        <f>SUMIFS(HNPlaces!$AC:$AC,HNPlaces!$M:$M,O$4,HNPlaces!$Q:$Q,'June Payment'!$G80)</f>
        <v>0</v>
      </c>
      <c r="P80" s="7">
        <f>SUMIFS(HNPlaces!$AC:$AC,HNPlaces!$M:$M,P$4,HNPlaces!$Q:$Q,'June Payment'!$G80)</f>
        <v>0</v>
      </c>
      <c r="Q80" s="7">
        <f>SUMIFS(HNPlaces!$AC:$AC,HNPlaces!$M:$M,Q$4,HNPlaces!$Q:$Q,'June Payment'!$G80)</f>
        <v>0</v>
      </c>
      <c r="R80" s="7">
        <f>SUMIFS(HNPlaces!$AC:$AC,HNPlaces!$M:$M,R$4,HNPlaces!$Q:$Q,'June Payment'!$G80)</f>
        <v>0</v>
      </c>
      <c r="S80" s="7">
        <f>SUMIFS(HNTopUp!$AC:$AC,HNTopUp!$M:$M,S$4,HNTopUp!$B:$B,$B80)</f>
        <v>0</v>
      </c>
      <c r="T80" s="7">
        <f>SUMIFS(HNTopUp!$AC:$AC,HNTopUp!$M:$M,T$4,HNTopUp!$B:$B,$B80)</f>
        <v>15147.877923076925</v>
      </c>
      <c r="U80" s="7">
        <f>SUMIFS(HNTopUp!$AC:$AC,HNTopUp!$M:$M,U$4,HNTopUp!$B:$B,$B80)</f>
        <v>0</v>
      </c>
      <c r="V80" s="7">
        <f>SUMIFS(HNTopUp!$AC:$AC,HNTopUp!$M:$M,V$4,HNTopUp!$B:$B,$B80)</f>
        <v>0</v>
      </c>
      <c r="W80" s="7">
        <f>SUMIFS(HNTopUp!$AC:$AC,HNTopUp!$M:$M,W$4,HNTopUp!$B:$B,$B80)</f>
        <v>0</v>
      </c>
      <c r="X80" s="7">
        <f>SUMIFS(HNTopUp!$AC:$AC,HNTopUp!$M:$M,X$4,HNTopUp!$B:$B,$B80)</f>
        <v>0</v>
      </c>
      <c r="Y80" s="7">
        <f>SUMIFS(HNTopUp!$AC:$AC,HNTopUp!$M:$M,Y$4,HNTopUp!$B:$B,$B80)</f>
        <v>0</v>
      </c>
      <c r="Z80" s="7">
        <f>SUMIFS(POST16!$AC:$AC,POST16!$M:$M,Z$4,POST16!$Q:$Q,'June Payment'!$G80)</f>
        <v>84720.5</v>
      </c>
      <c r="AA80" s="7">
        <f>SUMIFS(POST16!$AC:$AC,POST16!$M:$M,AA$4,POST16!$Q:$Q,'June Payment'!$G80)</f>
        <v>1065.6666666666665</v>
      </c>
      <c r="AB80" s="7">
        <f>SUMIFS(POST16!$AC:$AC,POST16!$M:$M,AB$4,POST16!$Q:$Q,'June Payment'!$G80)</f>
        <v>0</v>
      </c>
      <c r="AC80" s="7">
        <f>SUMIFS(POST16!$AC:$AC,POST16!$M:$M,AC$4,POST16!$Q:$Q,'June Payment'!$G80)</f>
        <v>3250</v>
      </c>
      <c r="AD80" s="7">
        <f>SUMIFS(POST16!$AC:$AC,POST16!$M:$M,AD$4,POST16!$Q:$Q,'June Payment'!$G80)</f>
        <v>0</v>
      </c>
      <c r="AE80" s="7">
        <f>SUMIFS(MISC!$AC:$AC,MISC!$M:$M,AE$4,MISC!$Q:$Q,G80)</f>
        <v>0</v>
      </c>
      <c r="AF80" s="7">
        <f>SUMIFS(CSBG!AC:AC,CSBG!Q:Q,'June Payment'!$G80)</f>
        <v>0</v>
      </c>
      <c r="AG80" s="7">
        <f>SUMIFS('UFSM KS2'!AC:AC,'UFSM KS2'!E:E,"M",'UFSM KS2'!Q:Q,'June Payment'!G80)</f>
        <v>0</v>
      </c>
      <c r="AH80" s="5">
        <f t="shared" si="16"/>
        <v>747666.60140576644</v>
      </c>
      <c r="AI80" s="119">
        <f t="shared" si="17"/>
        <v>0</v>
      </c>
      <c r="AJ80" s="364">
        <f t="shared" si="18"/>
        <v>747666.60140576644</v>
      </c>
      <c r="AL80" s="481"/>
      <c r="AM80" s="481"/>
      <c r="AN80" s="508"/>
      <c r="AP80" s="383"/>
      <c r="AQ80" s="7"/>
      <c r="AS80" s="286"/>
      <c r="AT80" s="286"/>
    </row>
    <row r="81" spans="2:46" x14ac:dyDescent="0.25">
      <c r="B81">
        <v>3025427</v>
      </c>
      <c r="C81">
        <v>5427</v>
      </c>
      <c r="D81" t="s">
        <v>169</v>
      </c>
      <c r="G81" t="s">
        <v>170</v>
      </c>
      <c r="H81" t="s">
        <v>171</v>
      </c>
      <c r="I81" s="7">
        <f>IFERROR(_xlfn.XLOOKUP(G81,'APT 25-26'!D:D,'APT 25-26'!CS:CS),"")</f>
        <v>582766.56478653266</v>
      </c>
      <c r="J81" s="7">
        <f>SUMIFS(NurserySupplement!$Z:$Z,NurserySupplement!$M:$M,J$4,NurserySupplement!$B:$B,B81)</f>
        <v>0</v>
      </c>
      <c r="K81" s="7"/>
      <c r="L81" s="7">
        <f>SUMIFS(HNPlaces!$AC:$AC,HNPlaces!$M:$M,L$4,HNPlaces!$Q:$Q,'June Payment'!$G81)</f>
        <v>0</v>
      </c>
      <c r="M81" s="7">
        <f>SUMIFS(HNPlaces!$AC:$AC,HNPlaces!$M:$M,M$4,HNPlaces!$Q:$Q,'June Payment'!$G81)</f>
        <v>0</v>
      </c>
      <c r="N81" s="7">
        <f>SUMIFS(HNPlaces!$AC:$AC,HNPlaces!$M:$M,N$4,HNPlaces!$Q:$Q,'June Payment'!$G81)</f>
        <v>0</v>
      </c>
      <c r="O81" s="7">
        <f>SUMIFS(HNPlaces!$AC:$AC,HNPlaces!$M:$M,O$4,HNPlaces!$Q:$Q,'June Payment'!$G81)</f>
        <v>0</v>
      </c>
      <c r="P81" s="7">
        <f>SUMIFS(HNPlaces!$AC:$AC,HNPlaces!$M:$M,P$4,HNPlaces!$Q:$Q,'June Payment'!$G81)</f>
        <v>0</v>
      </c>
      <c r="Q81" s="7">
        <f>SUMIFS(HNPlaces!$AC:$AC,HNPlaces!$M:$M,Q$4,HNPlaces!$Q:$Q,'June Payment'!$G81)</f>
        <v>23538.461538461539</v>
      </c>
      <c r="R81" s="7">
        <f>SUMIFS(HNPlaces!$AC:$AC,HNPlaces!$M:$M,R$4,HNPlaces!$Q:$Q,'June Payment'!$G81)</f>
        <v>0</v>
      </c>
      <c r="S81" s="7">
        <f>SUMIFS(HNTopUp!$AC:$AC,HNTopUp!$M:$M,S$4,HNTopUp!$B:$B,$B81)</f>
        <v>0</v>
      </c>
      <c r="T81" s="7">
        <f>SUMIFS(HNTopUp!$AC:$AC,HNTopUp!$M:$M,T$4,HNTopUp!$B:$B,$B81)</f>
        <v>21698.224358974356</v>
      </c>
      <c r="U81" s="7">
        <f>SUMIFS(HNTopUp!$AC:$AC,HNTopUp!$M:$M,U$4,HNTopUp!$B:$B,$B81)</f>
        <v>0</v>
      </c>
      <c r="V81" s="7">
        <f>SUMIFS(HNTopUp!$AC:$AC,HNTopUp!$M:$M,V$4,HNTopUp!$B:$B,$B81)</f>
        <v>75915.225961538468</v>
      </c>
      <c r="W81" s="7">
        <f>SUMIFS(HNTopUp!$AC:$AC,HNTopUp!$M:$M,W$4,HNTopUp!$B:$B,$B81)</f>
        <v>0</v>
      </c>
      <c r="X81" s="7">
        <f>SUMIFS(HNTopUp!$AC:$AC,HNTopUp!$M:$M,X$4,HNTopUp!$B:$B,$B81)</f>
        <v>0</v>
      </c>
      <c r="Y81" s="7">
        <f>SUMIFS(HNTopUp!$AC:$AC,HNTopUp!$M:$M,Y$4,HNTopUp!$B:$B,$B81)</f>
        <v>0</v>
      </c>
      <c r="Z81" s="7">
        <f>SUMIFS(POST16!$AC:$AC,POST16!$M:$M,Z$4,POST16!$Q:$Q,'June Payment'!$G81)</f>
        <v>158247</v>
      </c>
      <c r="AA81" s="7">
        <f>SUMIFS(POST16!$AC:$AC,POST16!$M:$M,AA$4,POST16!$Q:$Q,'June Payment'!$G81)</f>
        <v>967.33333333333326</v>
      </c>
      <c r="AB81" s="7">
        <f>SUMIFS(POST16!$AC:$AC,POST16!$M:$M,AB$4,POST16!$Q:$Q,'June Payment'!$G81)</f>
        <v>375</v>
      </c>
      <c r="AC81" s="7">
        <f>SUMIFS(POST16!$AC:$AC,POST16!$M:$M,AC$4,POST16!$Q:$Q,'June Payment'!$G81)</f>
        <v>4000</v>
      </c>
      <c r="AD81" s="7">
        <f>SUMIFS(POST16!$AC:$AC,POST16!$M:$M,AD$4,POST16!$Q:$Q,'June Payment'!$G81)</f>
        <v>0</v>
      </c>
      <c r="AE81" s="7">
        <f>SUMIFS(MISC!$AC:$AC,MISC!$M:$M,AE$4,MISC!$Q:$Q,G81)</f>
        <v>0</v>
      </c>
      <c r="AF81" s="7">
        <f>SUMIFS(CSBG!AC:AC,CSBG!Q:Q,'June Payment'!$G81)</f>
        <v>0</v>
      </c>
      <c r="AG81" s="7">
        <f>SUMIFS('UFSM KS2'!AC:AC,'UFSM KS2'!E:E,"M",'UFSM KS2'!Q:Q,'June Payment'!G81)</f>
        <v>0</v>
      </c>
      <c r="AH81" s="5">
        <f t="shared" si="16"/>
        <v>867507.80997884041</v>
      </c>
      <c r="AI81" s="119">
        <f t="shared" si="17"/>
        <v>0</v>
      </c>
      <c r="AJ81" s="364">
        <f t="shared" si="18"/>
        <v>867507.80997884041</v>
      </c>
      <c r="AL81" s="481"/>
      <c r="AM81" s="481"/>
      <c r="AN81" s="508"/>
      <c r="AP81" s="383"/>
      <c r="AQ81" s="7"/>
      <c r="AS81" s="286"/>
      <c r="AT81" s="286"/>
    </row>
    <row r="82" spans="2:46" x14ac:dyDescent="0.25">
      <c r="B82">
        <v>3023521</v>
      </c>
      <c r="C82">
        <v>3521</v>
      </c>
      <c r="D82" t="s">
        <v>190</v>
      </c>
      <c r="G82" t="s">
        <v>191</v>
      </c>
      <c r="H82" t="s">
        <v>192</v>
      </c>
      <c r="I82" s="7">
        <f>IFERROR(_xlfn.XLOOKUP(G82,'APT 25-26'!D:D,'APT 25-26'!CS:CS),"")</f>
        <v>868649.11207267782</v>
      </c>
      <c r="J82" s="7">
        <f>SUMIFS(NurserySupplement!$Z:$Z,NurserySupplement!$M:$M,J$4,NurserySupplement!$B:$B,B82)</f>
        <v>0</v>
      </c>
      <c r="L82" s="7">
        <f>SUMIFS(HNPlaces!$AC:$AC,HNPlaces!$M:$M,L$4,HNPlaces!$Q:$Q,'June Payment'!$G82)</f>
        <v>0</v>
      </c>
      <c r="M82" s="7">
        <f>SUMIFS(HNPlaces!$AC:$AC,HNPlaces!$M:$M,M$4,HNPlaces!$Q:$Q,'June Payment'!$G82)</f>
        <v>0</v>
      </c>
      <c r="N82" s="7">
        <f>SUMIFS(HNPlaces!$AC:$AC,HNPlaces!$M:$M,N$4,HNPlaces!$Q:$Q,'June Payment'!$G82)</f>
        <v>0</v>
      </c>
      <c r="O82" s="7">
        <f>SUMIFS(HNPlaces!$AC:$AC,HNPlaces!$M:$M,O$4,HNPlaces!$Q:$Q,'June Payment'!$G82)</f>
        <v>0</v>
      </c>
      <c r="P82" s="7">
        <f>SUMIFS(HNPlaces!$AC:$AC,HNPlaces!$M:$M,P$4,HNPlaces!$Q:$Q,'June Payment'!$G82)</f>
        <v>0</v>
      </c>
      <c r="Q82" s="7">
        <f>SUMIFS(HNPlaces!$AC:$AC,HNPlaces!$M:$M,Q$4,HNPlaces!$Q:$Q,'June Payment'!$G82)</f>
        <v>0</v>
      </c>
      <c r="R82" s="7">
        <f>SUMIFS(HNPlaces!$AC:$AC,HNPlaces!$M:$M,R$4,HNPlaces!$Q:$Q,'June Payment'!$G82)</f>
        <v>0</v>
      </c>
      <c r="S82" s="7">
        <f>SUMIFS(HNTopUp!$AC:$AC,HNTopUp!$M:$M,S$4,HNTopUp!$B:$B,$B82)</f>
        <v>0</v>
      </c>
      <c r="T82" s="7">
        <f>SUMIFS(HNTopUp!$AC:$AC,HNTopUp!$M:$M,T$4,HNTopUp!$B:$B,$B82)</f>
        <v>40259.546461538463</v>
      </c>
      <c r="U82" s="7">
        <f>SUMIFS(HNTopUp!$AC:$AC,HNTopUp!$M:$M,U$4,HNTopUp!$B:$B,$B82)</f>
        <v>0</v>
      </c>
      <c r="V82" s="7">
        <f>SUMIFS(HNTopUp!$AC:$AC,HNTopUp!$M:$M,V$4,HNTopUp!$B:$B,$B82)</f>
        <v>0</v>
      </c>
      <c r="W82" s="7">
        <f>SUMIFS(HNTopUp!$AC:$AC,HNTopUp!$M:$M,W$4,HNTopUp!$B:$B,$B82)</f>
        <v>0</v>
      </c>
      <c r="X82" s="7">
        <f>SUMIFS(HNTopUp!$AC:$AC,HNTopUp!$M:$M,X$4,HNTopUp!$B:$B,$B82)</f>
        <v>0</v>
      </c>
      <c r="Y82" s="7">
        <f>SUMIFS(HNTopUp!$AC:$AC,HNTopUp!$M:$M,Y$4,HNTopUp!$B:$B,$B82)</f>
        <v>0</v>
      </c>
      <c r="Z82" s="7">
        <f>SUMIFS(POST16!$AC:$AC,POST16!$M:$M,Z$4,POST16!$Q:$Q,'June Payment'!$G82)</f>
        <v>50665.916666666664</v>
      </c>
      <c r="AA82" s="7">
        <f>SUMIFS(POST16!$AC:$AC,POST16!$M:$M,AA$4,POST16!$Q:$Q,'June Payment'!$G82)</f>
        <v>376.41666666666663</v>
      </c>
      <c r="AB82" s="7">
        <f>SUMIFS(POST16!$AC:$AC,POST16!$M:$M,AB$4,POST16!$Q:$Q,'June Payment'!$G82)</f>
        <v>3075</v>
      </c>
      <c r="AC82" s="7">
        <f>SUMIFS(POST16!$AC:$AC,POST16!$M:$M,AC$4,POST16!$Q:$Q,'June Payment'!$G82)</f>
        <v>2800</v>
      </c>
      <c r="AD82" s="7">
        <f>SUMIFS(POST16!$AC:$AC,POST16!$M:$M,AD$4,POST16!$Q:$Q,'June Payment'!$G82)</f>
        <v>0</v>
      </c>
      <c r="AE82" s="7">
        <f>SUMIFS(MISC!$AC:$AC,MISC!$M:$M,AE$4,MISC!$Q:$Q,G82)</f>
        <v>0</v>
      </c>
      <c r="AF82" s="7">
        <f>SUMIFS(CSBG!AC:AC,CSBG!Q:Q,'June Payment'!$G82)</f>
        <v>0</v>
      </c>
      <c r="AG82" s="7">
        <f>SUMIFS('UFSM KS2'!AC:AC,'UFSM KS2'!E:E,"M",'UFSM KS2'!Q:Q,'June Payment'!G82)</f>
        <v>0</v>
      </c>
      <c r="AH82" s="5">
        <f t="shared" si="16"/>
        <v>965825.99186754948</v>
      </c>
      <c r="AI82" s="119">
        <f t="shared" si="17"/>
        <v>0</v>
      </c>
      <c r="AJ82" s="364">
        <f t="shared" si="18"/>
        <v>965825.99186754948</v>
      </c>
      <c r="AL82" s="481"/>
      <c r="AM82" s="481"/>
      <c r="AN82" s="508"/>
      <c r="AP82" s="383"/>
      <c r="AQ82" s="7"/>
      <c r="AS82" s="286"/>
      <c r="AT82" s="286"/>
    </row>
    <row r="83" spans="2:46" x14ac:dyDescent="0.25">
      <c r="B83">
        <v>3021001</v>
      </c>
      <c r="C83">
        <v>1001</v>
      </c>
      <c r="D83" s="98" t="s">
        <v>357</v>
      </c>
      <c r="G83" t="s">
        <v>356</v>
      </c>
      <c r="H83" t="s">
        <v>805</v>
      </c>
      <c r="I83" s="7" t="str">
        <f>IFERROR(_xlfn.XLOOKUP(G83,'APT 25-26'!D:D,'APT 25-26'!CR:CR),"")</f>
        <v/>
      </c>
      <c r="J83" s="7">
        <f>SUMIFS(NurserySupplement!$AC:$AC,NurserySupplement!$M:$M,J$4,NurserySupplement!$B:$B,B83)</f>
        <v>17330.192307692305</v>
      </c>
      <c r="L83" s="7">
        <f>SUMIFS(HNPlaces!$AC:$AC,HNPlaces!$M:$M,L$4,HNPlaces!$Q:$Q,'June Payment'!$G83)</f>
        <v>0</v>
      </c>
      <c r="M83" s="7">
        <f>SUMIFS(HNPlaces!$AC:$AC,HNPlaces!$M:$M,M$4,HNPlaces!$Q:$Q,'June Payment'!$G83)</f>
        <v>0</v>
      </c>
      <c r="N83" s="7">
        <f>SUMIFS(HNPlaces!$AC:$AC,HNPlaces!$M:$M,N$4,HNPlaces!$Q:$Q,'June Payment'!$G83)</f>
        <v>0</v>
      </c>
      <c r="O83" s="7">
        <f>SUMIFS(HNPlaces!$AC:$AC,HNPlaces!$M:$M,O$4,HNPlaces!$Q:$Q,'June Payment'!$G83)</f>
        <v>0</v>
      </c>
      <c r="P83" s="7">
        <f>SUMIFS(HNPlaces!$AC:$AC,HNPlaces!$M:$M,P$4,HNPlaces!$Q:$Q,'June Payment'!$G83)</f>
        <v>0</v>
      </c>
      <c r="Q83" s="7">
        <f>SUMIFS(HNPlaces!$AC:$AC,HNPlaces!$M:$M,Q$4,HNPlaces!$Q:$Q,'June Payment'!$G83)</f>
        <v>0</v>
      </c>
      <c r="R83" s="7">
        <f>SUMIFS(HNPlaces!$AC:$AC,HNPlaces!$M:$M,R$4,HNPlaces!$Q:$Q,'June Payment'!$G83)</f>
        <v>0</v>
      </c>
      <c r="S83" s="7">
        <f>SUMIFS(HNTopUp!$AC:$AC,HNTopUp!$M:$M,S$4,HNTopUp!$B:$B,$B83)</f>
        <v>0</v>
      </c>
      <c r="T83" s="7">
        <f>SUMIFS(HNTopUp!$AC:$AC,HNTopUp!$M:$M,T$4,HNTopUp!$B:$B,$B83)</f>
        <v>2453.888307692308</v>
      </c>
      <c r="U83" s="7">
        <f>SUMIFS(HNTopUp!$AC:$AC,HNTopUp!$M:$M,U$4,HNTopUp!$B:$B,$B83)</f>
        <v>0</v>
      </c>
      <c r="V83" s="7">
        <f>SUMIFS(HNTopUp!$AC:$AC,HNTopUp!$M:$M,V$4,HNTopUp!$B:$B,$B83)</f>
        <v>0</v>
      </c>
      <c r="W83" s="7">
        <f>SUMIFS(HNTopUp!$AC:$AC,HNTopUp!$M:$M,W$4,HNTopUp!$B:$B,$B83)</f>
        <v>215.1</v>
      </c>
      <c r="X83" s="7">
        <f>SUMIFS(HNTopUp!$AC:$AC,HNTopUp!$M:$M,X$4,HNTopUp!$B:$B,$B83)</f>
        <v>0</v>
      </c>
      <c r="Y83" s="7">
        <f>SUMIFS(HNTopUp!$AC:$AC,HNTopUp!$M:$M,Y$4,HNTopUp!$B:$B,$B83)</f>
        <v>0</v>
      </c>
      <c r="Z83" s="7">
        <f>SUMIFS(POST16!$AC:$AC,POST16!$M:$M,Z$4,POST16!$Q:$Q,'June Payment'!$G83)</f>
        <v>0</v>
      </c>
      <c r="AA83" s="7">
        <f>SUMIFS(POST16!$AC:$AC,POST16!$M:$M,AA$4,POST16!$Q:$Q,'June Payment'!$G83)</f>
        <v>0</v>
      </c>
      <c r="AB83" s="7">
        <f>SUMIFS(POST16!$AC:$AC,POST16!$M:$M,AB$4,POST16!$Q:$Q,'June Payment'!$G83)</f>
        <v>0</v>
      </c>
      <c r="AC83" s="7">
        <f>SUMIFS(POST16!$AC:$AC,POST16!$M:$M,AC$4,POST16!$Q:$Q,'June Payment'!$G83)</f>
        <v>0</v>
      </c>
      <c r="AD83" s="7">
        <f>SUMIFS(POST16!$AC:$AC,POST16!$M:$M,AD$4,POST16!$Q:$Q,'June Payment'!$G83)</f>
        <v>0</v>
      </c>
      <c r="AE83" s="7">
        <f>SUMIFS(MISC!$AC:$AC,MISC!$M:$M,AE$4,MISC!$Q:$Q,G83)</f>
        <v>0</v>
      </c>
      <c r="AF83" s="7">
        <f>SUMIFS(CSBG!AC:AC,CSBG!Q:Q,'June Payment'!$G83)</f>
        <v>0</v>
      </c>
      <c r="AG83" s="7">
        <f>SUMIFS('UFSM KS2'!AC:AC,'UFSM KS2'!E:E,"M",'UFSM KS2'!Q:Q,'June Payment'!G83)</f>
        <v>0</v>
      </c>
      <c r="AH83" s="5">
        <f t="shared" si="16"/>
        <v>19999.180615384612</v>
      </c>
      <c r="AI83" s="119">
        <f t="shared" si="17"/>
        <v>0</v>
      </c>
      <c r="AJ83" s="364">
        <f t="shared" si="18"/>
        <v>19999.180615384612</v>
      </c>
      <c r="AL83" s="481"/>
      <c r="AM83" s="481"/>
      <c r="AN83" s="508"/>
      <c r="AP83" s="383"/>
      <c r="AQ83" s="7"/>
      <c r="AS83" s="286"/>
      <c r="AT83" s="286"/>
    </row>
    <row r="84" spans="2:46" x14ac:dyDescent="0.25">
      <c r="B84">
        <v>3021003</v>
      </c>
      <c r="C84">
        <v>1003</v>
      </c>
      <c r="D84" s="98" t="s">
        <v>357</v>
      </c>
      <c r="G84" t="s">
        <v>356</v>
      </c>
      <c r="H84" t="s">
        <v>805</v>
      </c>
      <c r="I84" s="7" t="str">
        <f>IFERROR(_xlfn.XLOOKUP(G84,'APT 25-26'!D:D,'APT 25-26'!CR:CR),"")</f>
        <v/>
      </c>
      <c r="J84" s="7">
        <f>SUMIFS(NurserySupplement!$AC:$AC,NurserySupplement!$M:$M,J$4,NurserySupplement!$B:$B,B84)</f>
        <v>20103.023076923077</v>
      </c>
      <c r="L84" s="7">
        <f>SUMIFS(HNPlaces!$AC:$AC,HNPlaces!$M:$M,L$4,HNPlaces!$Q:$Q,'June Payment'!$G84)</f>
        <v>0</v>
      </c>
      <c r="M84" s="7">
        <f>SUMIFS(HNPlaces!$AC:$AC,HNPlaces!$M:$M,M$4,HNPlaces!$Q:$Q,'June Payment'!$G84)</f>
        <v>0</v>
      </c>
      <c r="N84" s="7">
        <f>SUMIFS(HNPlaces!$AC:$AC,HNPlaces!$M:$M,N$4,HNPlaces!$Q:$Q,'June Payment'!$G84)</f>
        <v>0</v>
      </c>
      <c r="O84" s="7">
        <f>SUMIFS(HNPlaces!$AC:$AC,HNPlaces!$M:$M,O$4,HNPlaces!$Q:$Q,'June Payment'!$G84)</f>
        <v>0</v>
      </c>
      <c r="P84" s="7">
        <f>SUMIFS(HNPlaces!$AC:$AC,HNPlaces!$M:$M,P$4,HNPlaces!$Q:$Q,'June Payment'!$G84)</f>
        <v>0</v>
      </c>
      <c r="Q84" s="7">
        <f>SUMIFS(HNPlaces!$AC:$AC,HNPlaces!$M:$M,Q$4,HNPlaces!$Q:$Q,'June Payment'!$G84)</f>
        <v>0</v>
      </c>
      <c r="R84" s="7">
        <f>SUMIFS(HNPlaces!$AC:$AC,HNPlaces!$M:$M,R$4,HNPlaces!$Q:$Q,'June Payment'!$G84)</f>
        <v>0</v>
      </c>
      <c r="S84" s="7">
        <f>SUMIFS(HNTopUp!$AC:$AC,HNTopUp!$M:$M,S$4,HNTopUp!$B:$B,$B84)</f>
        <v>0</v>
      </c>
      <c r="T84" s="7">
        <f>SUMIFS(HNTopUp!$AC:$AC,HNTopUp!$M:$M,T$4,HNTopUp!$B:$B,$B84)</f>
        <v>1646.1150000000002</v>
      </c>
      <c r="U84" s="7">
        <f>SUMIFS(HNTopUp!$AC:$AC,HNTopUp!$M:$M,U$4,HNTopUp!$B:$B,$B84)</f>
        <v>0</v>
      </c>
      <c r="V84" s="7">
        <f>SUMIFS(HNTopUp!$AC:$AC,HNTopUp!$M:$M,V$4,HNTopUp!$B:$B,$B84)</f>
        <v>0</v>
      </c>
      <c r="W84" s="7">
        <f>SUMIFS(HNTopUp!$AC:$AC,HNTopUp!$M:$M,W$4,HNTopUp!$B:$B,$B84)</f>
        <v>1493.75</v>
      </c>
      <c r="X84" s="7">
        <f>SUMIFS(HNTopUp!$AC:$AC,HNTopUp!$M:$M,X$4,HNTopUp!$B:$B,$B84)</f>
        <v>0</v>
      </c>
      <c r="Y84" s="7">
        <f>SUMIFS(HNTopUp!$AC:$AC,HNTopUp!$M:$M,Y$4,HNTopUp!$B:$B,$B84)</f>
        <v>0</v>
      </c>
      <c r="Z84" s="7">
        <f>SUMIFS(POST16!$AC:$AC,POST16!$M:$M,Z$4,POST16!$Q:$Q,'June Payment'!$G84)</f>
        <v>0</v>
      </c>
      <c r="AA84" s="7">
        <f>SUMIFS(POST16!$AC:$AC,POST16!$M:$M,AA$4,POST16!$Q:$Q,'June Payment'!$G84)</f>
        <v>0</v>
      </c>
      <c r="AB84" s="7">
        <f>SUMIFS(POST16!$AC:$AC,POST16!$M:$M,AB$4,POST16!$Q:$Q,'June Payment'!$G84)</f>
        <v>0</v>
      </c>
      <c r="AC84" s="7">
        <f>SUMIFS(POST16!$AC:$AC,POST16!$M:$M,AC$4,POST16!$Q:$Q,'June Payment'!$G84)</f>
        <v>0</v>
      </c>
      <c r="AD84" s="7">
        <f>SUMIFS(POST16!$AC:$AC,POST16!$M:$M,AD$4,POST16!$Q:$Q,'June Payment'!$G84)</f>
        <v>0</v>
      </c>
      <c r="AE84" s="7">
        <f>SUMIFS(MISC!$AC:$AC,MISC!$M:$M,AE$4,MISC!$Q:$Q,G84)</f>
        <v>0</v>
      </c>
      <c r="AF84" s="7">
        <f>SUMIFS(CSBG!AC:AC,CSBG!Q:Q,'June Payment'!$G84)</f>
        <v>0</v>
      </c>
      <c r="AG84" s="7">
        <f>SUMIFS('UFSM KS2'!AC:AC,'UFSM KS2'!E:E,"M",'UFSM KS2'!Q:Q,'June Payment'!G84)</f>
        <v>0</v>
      </c>
      <c r="AH84" s="5">
        <f t="shared" si="16"/>
        <v>23242.888076923078</v>
      </c>
      <c r="AI84" s="119">
        <f t="shared" si="17"/>
        <v>0</v>
      </c>
      <c r="AJ84" s="364">
        <f t="shared" si="18"/>
        <v>23242.888076923078</v>
      </c>
      <c r="AL84" s="481"/>
      <c r="AM84" s="481"/>
      <c r="AN84" s="508"/>
      <c r="AP84" s="383"/>
      <c r="AQ84" s="7"/>
      <c r="AS84" s="286"/>
      <c r="AT84" s="286"/>
    </row>
    <row r="85" spans="2:46" x14ac:dyDescent="0.25">
      <c r="B85">
        <v>3021002</v>
      </c>
      <c r="C85">
        <v>1002</v>
      </c>
      <c r="D85" t="s">
        <v>355</v>
      </c>
      <c r="E85" t="s">
        <v>390</v>
      </c>
      <c r="G85" t="s">
        <v>354</v>
      </c>
      <c r="H85" t="s">
        <v>200</v>
      </c>
      <c r="I85" s="7" t="str">
        <f>IFERROR(_xlfn.XLOOKUP(G85,'APT 25-26'!D:D,'APT 25-26'!CR:CR),"")</f>
        <v/>
      </c>
      <c r="J85" s="7">
        <f>SUMIFS(NurserySupplement!$AC:$AC,NurserySupplement!$M:$M,J$4,NurserySupplement!$B:$B,B85)</f>
        <v>17561.261538461535</v>
      </c>
      <c r="L85" s="7">
        <f>SUMIFS(HNPlaces!$AC:$AC,HNPlaces!$M:$M,L$4,HNPlaces!$Q:$Q,'June Payment'!$G85)</f>
        <v>0</v>
      </c>
      <c r="M85" s="7">
        <f>SUMIFS(HNPlaces!$AC:$AC,HNPlaces!$M:$M,M$4,HNPlaces!$Q:$Q,'June Payment'!$G85)</f>
        <v>0</v>
      </c>
      <c r="N85" s="7">
        <f>SUMIFS(HNPlaces!$AC:$AC,HNPlaces!$M:$M,N$4,HNPlaces!$Q:$Q,'June Payment'!$G85)</f>
        <v>0</v>
      </c>
      <c r="O85" s="7">
        <f>SUMIFS(HNPlaces!$AC:$AC,HNPlaces!$M:$M,O$4,HNPlaces!$Q:$Q,'June Payment'!$G85)</f>
        <v>0</v>
      </c>
      <c r="P85" s="7">
        <f>SUMIFS(HNPlaces!$AC:$AC,HNPlaces!$M:$M,P$4,HNPlaces!$Q:$Q,'June Payment'!$G85)</f>
        <v>0</v>
      </c>
      <c r="Q85" s="7">
        <f>SUMIFS(HNPlaces!$AC:$AC,HNPlaces!$M:$M,Q$4,HNPlaces!$Q:$Q,'June Payment'!$G85)</f>
        <v>0</v>
      </c>
      <c r="R85" s="7">
        <f>SUMIFS(HNPlaces!$AC:$AC,HNPlaces!$M:$M,R$4,HNPlaces!$Q:$Q,'June Payment'!$G85)</f>
        <v>0</v>
      </c>
      <c r="S85" s="7">
        <f>SUMIFS(HNTopUp!$AC:$AC,HNTopUp!$M:$M,S$4,HNTopUp!$B:$B,$B85)</f>
        <v>0</v>
      </c>
      <c r="T85" s="7">
        <f>SUMIFS(HNTopUp!$AC:$AC,HNTopUp!$M:$M,T$4,HNTopUp!$B:$B,$B85)</f>
        <v>0</v>
      </c>
      <c r="U85" s="7">
        <f>SUMIFS(HNTopUp!$AC:$AC,HNTopUp!$M:$M,U$4,HNTopUp!$B:$B,$B85)</f>
        <v>0</v>
      </c>
      <c r="V85" s="7">
        <f>SUMIFS(HNTopUp!$AC:$AC,HNTopUp!$M:$M,V$4,HNTopUp!$B:$B,$B85)</f>
        <v>0</v>
      </c>
      <c r="W85" s="7">
        <f>SUMIFS(HNTopUp!$AC:$AC,HNTopUp!$M:$M,W$4,HNTopUp!$B:$B,$B85)</f>
        <v>364</v>
      </c>
      <c r="X85" s="7">
        <f>SUMIFS(HNTopUp!$AC:$AC,HNTopUp!$M:$M,X$4,HNTopUp!$B:$B,$B85)</f>
        <v>0</v>
      </c>
      <c r="Y85" s="7">
        <f>SUMIFS(HNTopUp!$AC:$AC,HNTopUp!$M:$M,Y$4,HNTopUp!$B:$B,$B85)</f>
        <v>0</v>
      </c>
      <c r="Z85" s="7">
        <f>SUMIFS(POST16!$AC:$AC,POST16!$M:$M,Z$4,POST16!$Q:$Q,'June Payment'!$G85)</f>
        <v>0</v>
      </c>
      <c r="AA85" s="7">
        <f>SUMIFS(POST16!$AC:$AC,POST16!$M:$M,AA$4,POST16!$Q:$Q,'June Payment'!$G85)</f>
        <v>0</v>
      </c>
      <c r="AB85" s="7">
        <f>SUMIFS(POST16!$AC:$AC,POST16!$M:$M,AB$4,POST16!$Q:$Q,'June Payment'!$G85)</f>
        <v>0</v>
      </c>
      <c r="AC85" s="7">
        <f>SUMIFS(POST16!$AC:$AC,POST16!$M:$M,AC$4,POST16!$Q:$Q,'June Payment'!$G85)</f>
        <v>0</v>
      </c>
      <c r="AD85" s="7">
        <f>SUMIFS(POST16!$AC:$AC,POST16!$M:$M,AD$4,POST16!$Q:$Q,'June Payment'!$G85)</f>
        <v>0</v>
      </c>
      <c r="AE85" s="7">
        <f>SUMIFS(MISC!$AC:$AC,MISC!$M:$M,AE$4,MISC!$Q:$Q,G85)</f>
        <v>0</v>
      </c>
      <c r="AF85" s="7">
        <f>SUMIFS(CSBG!AC:AC,CSBG!Q:Q,'June Payment'!$G85)</f>
        <v>0</v>
      </c>
      <c r="AG85" s="7">
        <f>SUMIFS('UFSM KS2'!AC:AC,'UFSM KS2'!E:E,"M",'UFSM KS2'!Q:Q,'June Payment'!G85)</f>
        <v>0</v>
      </c>
      <c r="AH85" s="5">
        <f t="shared" si="16"/>
        <v>17925.261538461535</v>
      </c>
      <c r="AI85" s="119">
        <f t="shared" si="17"/>
        <v>0</v>
      </c>
      <c r="AJ85" s="364">
        <f t="shared" si="18"/>
        <v>17925.261538461535</v>
      </c>
      <c r="AL85" s="481"/>
      <c r="AM85" s="481"/>
      <c r="AN85" s="508"/>
      <c r="AP85" s="383"/>
      <c r="AQ85" s="7"/>
      <c r="AS85" s="286"/>
      <c r="AT85" s="286"/>
    </row>
    <row r="86" spans="2:46" x14ac:dyDescent="0.25">
      <c r="B86">
        <v>3021000</v>
      </c>
      <c r="C86">
        <v>1000</v>
      </c>
      <c r="D86" s="98" t="s">
        <v>357</v>
      </c>
      <c r="G86" t="s">
        <v>356</v>
      </c>
      <c r="H86" t="s">
        <v>805</v>
      </c>
      <c r="I86" s="7" t="str">
        <f>IFERROR(_xlfn.XLOOKUP(G86,'APT 25-26'!D:D,'APT 25-26'!CR:CR),"")</f>
        <v/>
      </c>
      <c r="J86" s="7">
        <f>SUMIFS(NurserySupplement!$AC:$AC,NurserySupplement!$M:$M,J$4,NurserySupplement!$B:$B,B86)</f>
        <v>21027.299999999996</v>
      </c>
      <c r="K86" s="7"/>
      <c r="L86" s="7">
        <f>SUMIFS(HNPlaces!$AC:$AC,HNPlaces!$M:$M,L$4,HNPlaces!$Q:$Q,'June Payment'!$G86)</f>
        <v>0</v>
      </c>
      <c r="M86" s="7">
        <f>SUMIFS(HNPlaces!$AC:$AC,HNPlaces!$M:$M,M$4,HNPlaces!$Q:$Q,'June Payment'!$G86)</f>
        <v>0</v>
      </c>
      <c r="N86" s="7">
        <f>SUMIFS(HNPlaces!$AC:$AC,HNPlaces!$M:$M,N$4,HNPlaces!$Q:$Q,'June Payment'!$G86)</f>
        <v>0</v>
      </c>
      <c r="O86" s="7">
        <f>SUMIFS(HNPlaces!$AC:$AC,HNPlaces!$M:$M,O$4,HNPlaces!$Q:$Q,'June Payment'!$G86)</f>
        <v>0</v>
      </c>
      <c r="P86" s="7">
        <f>SUMIFS(HNPlaces!$AC:$AC,HNPlaces!$M:$M,P$4,HNPlaces!$Q:$Q,'June Payment'!$G86)</f>
        <v>0</v>
      </c>
      <c r="Q86" s="7">
        <f>SUMIFS(HNPlaces!$AC:$AC,HNPlaces!$M:$M,Q$4,HNPlaces!$Q:$Q,'June Payment'!$G86)</f>
        <v>0</v>
      </c>
      <c r="R86" s="7">
        <f>SUMIFS(HNPlaces!$AC:$AC,HNPlaces!$M:$M,R$4,HNPlaces!$Q:$Q,'June Payment'!$G86)</f>
        <v>0</v>
      </c>
      <c r="S86" s="7">
        <f>SUMIFS(HNTopUp!$AC:$AC,HNTopUp!$M:$M,S$4,HNTopUp!$B:$B,$B86)</f>
        <v>0</v>
      </c>
      <c r="T86" s="7">
        <f>SUMIFS(HNTopUp!$AC:$AC,HNTopUp!$M:$M,T$4,HNTopUp!$B:$B,$B86)</f>
        <v>409.4823076923077</v>
      </c>
      <c r="U86" s="7">
        <f>SUMIFS(HNTopUp!$AC:$AC,HNTopUp!$M:$M,U$4,HNTopUp!$B:$B,$B86)</f>
        <v>0</v>
      </c>
      <c r="V86" s="7">
        <f>SUMIFS(HNTopUp!$AC:$AC,HNTopUp!$M:$M,V$4,HNTopUp!$B:$B,$B86)</f>
        <v>0</v>
      </c>
      <c r="W86" s="7">
        <f>SUMIFS(HNTopUp!$AC:$AC,HNTopUp!$M:$M,W$4,HNTopUp!$B:$B,$B86)</f>
        <v>463.30769230769226</v>
      </c>
      <c r="X86" s="7">
        <f>SUMIFS(HNTopUp!$AC:$AC,HNTopUp!$M:$M,X$4,HNTopUp!$B:$B,$B86)</f>
        <v>0</v>
      </c>
      <c r="Y86" s="7">
        <f>SUMIFS(HNTopUp!$AC:$AC,HNTopUp!$M:$M,Y$4,HNTopUp!$B:$B,$B86)</f>
        <v>0</v>
      </c>
      <c r="Z86" s="7">
        <f>SUMIFS(POST16!$AC:$AC,POST16!$M:$M,Z$4,POST16!$Q:$Q,'June Payment'!$G86)</f>
        <v>0</v>
      </c>
      <c r="AA86" s="7">
        <f>SUMIFS(POST16!$AC:$AC,POST16!$M:$M,AA$4,POST16!$Q:$Q,'June Payment'!$G86)</f>
        <v>0</v>
      </c>
      <c r="AB86" s="7">
        <f>SUMIFS(POST16!$AC:$AC,POST16!$M:$M,AB$4,POST16!$Q:$Q,'June Payment'!$G86)</f>
        <v>0</v>
      </c>
      <c r="AC86" s="7">
        <f>SUMIFS(POST16!$AC:$AC,POST16!$M:$M,AC$4,POST16!$Q:$Q,'June Payment'!$G86)</f>
        <v>0</v>
      </c>
      <c r="AD86" s="7">
        <f>SUMIFS(POST16!$AC:$AC,POST16!$M:$M,AD$4,POST16!$Q:$Q,'June Payment'!$G86)</f>
        <v>0</v>
      </c>
      <c r="AE86" s="7">
        <f>SUMIFS(MISC!$AC:$AC,MISC!$M:$M,AE$4,MISC!$Q:$Q,G86)</f>
        <v>0</v>
      </c>
      <c r="AF86" s="7">
        <f>SUMIFS(CSBG!AC:AC,CSBG!Q:Q,'June Payment'!$G86)</f>
        <v>0</v>
      </c>
      <c r="AG86" s="7">
        <f>SUMIFS('UFSM KS2'!AC:AC,'UFSM KS2'!E:E,"M",'UFSM KS2'!Q:Q,'June Payment'!G86)</f>
        <v>0</v>
      </c>
      <c r="AH86" s="5">
        <f t="shared" si="16"/>
        <v>21900.089999999997</v>
      </c>
      <c r="AI86" s="119">
        <f t="shared" si="17"/>
        <v>0</v>
      </c>
      <c r="AJ86" s="364">
        <f t="shared" si="18"/>
        <v>21900.089999999997</v>
      </c>
      <c r="AL86" s="481"/>
      <c r="AM86" s="481"/>
      <c r="AN86" s="508"/>
      <c r="AP86" s="383"/>
      <c r="AQ86" s="7"/>
      <c r="AS86" s="286"/>
      <c r="AT86" s="286"/>
    </row>
    <row r="87" spans="2:46" x14ac:dyDescent="0.25">
      <c r="B87">
        <v>3021100</v>
      </c>
      <c r="C87">
        <v>1100</v>
      </c>
      <c r="D87" s="4" t="s">
        <v>262</v>
      </c>
      <c r="E87" t="s">
        <v>535</v>
      </c>
      <c r="G87" t="s">
        <v>263</v>
      </c>
      <c r="H87" t="s">
        <v>264</v>
      </c>
      <c r="I87" s="7" t="str">
        <f>IFERROR(_xlfn.XLOOKUP(G87,'APT 25-26'!D:D,'APT 25-26'!CR:CR),"")</f>
        <v/>
      </c>
      <c r="J87" s="7">
        <f>SUMIFS(NurserySupplement!$Z:$Z,NurserySupplement!$M:$M,J$4,NurserySupplement!$B:$B,B87)</f>
        <v>0</v>
      </c>
      <c r="K87" s="7"/>
      <c r="L87" s="7">
        <f>SUMIFS(HNPlaces!$AC:$AC,HNPlaces!$M:$M,L$4,HNPlaces!$Q:$Q,'June Payment'!$G87)</f>
        <v>97692.307692307688</v>
      </c>
      <c r="M87" s="7">
        <f>SUMIFS(HNPlaces!$AC:$AC,HNPlaces!$M:$M,M$4,HNPlaces!$Q:$Q,'June Payment'!$G87)</f>
        <v>7692.3076923076924</v>
      </c>
      <c r="N87" s="7">
        <f>SUMIFS(HNPlaces!$AC:$AC,HNPlaces!$M:$M,N$4,HNPlaces!$Q:$Q,'June Payment'!$G87)</f>
        <v>23895.384615384617</v>
      </c>
      <c r="O87" s="7">
        <f>SUMIFS(HNPlaces!$AC:$AC,HNPlaces!$M:$M,O$4,HNPlaces!$Q:$Q,'June Payment'!$G87)</f>
        <v>0</v>
      </c>
      <c r="P87" s="7">
        <f>SUMIFS(HNPlaces!$AC:$AC,HNPlaces!$M:$M,P$4,HNPlaces!$Q:$Q,'June Payment'!$G87)</f>
        <v>0</v>
      </c>
      <c r="Q87" s="7">
        <f>SUMIFS(HNPlaces!$AC:$AC,HNPlaces!$M:$M,Q$4,HNPlaces!$Q:$Q,'June Payment'!$G87)</f>
        <v>0</v>
      </c>
      <c r="R87" s="7">
        <f>SUMIFS(HNPlaces!$AC:$AC,HNPlaces!$M:$M,R$4,HNPlaces!$Q:$Q,'June Payment'!$G87)</f>
        <v>0</v>
      </c>
      <c r="S87" s="7">
        <f>SUMIFS(HNTopUp!$AC:$AC,HNTopUp!$M:$M,S$4,HNTopUp!$B:$B,$B87)</f>
        <v>0</v>
      </c>
      <c r="T87" s="7">
        <f>SUMIFS(HNTopUp!$AC:$AC,HNTopUp!$M:$M,T$4,HNTopUp!$B:$B,$B87)</f>
        <v>0</v>
      </c>
      <c r="U87" s="7">
        <f>SUMIFS(HNTopUp!$AC:$AC,HNTopUp!$M:$M,U$4,HNTopUp!$B:$B,$B87)</f>
        <v>0</v>
      </c>
      <c r="V87" s="7">
        <f>SUMIFS(HNTopUp!$AC:$AC,HNTopUp!$M:$M,V$4,HNTopUp!$B:$B,$B87)</f>
        <v>0</v>
      </c>
      <c r="W87" s="7">
        <f>SUMIFS(HNTopUp!$AC:$AC,HNTopUp!$M:$M,W$4,HNTopUp!$B:$B,$B87)</f>
        <v>0</v>
      </c>
      <c r="X87" s="7">
        <f>SUMIFS(HNTopUp!$AC:$AC,HNTopUp!$M:$M,X$4,HNTopUp!$B:$B,$B87)</f>
        <v>91446.092615384638</v>
      </c>
      <c r="Y87" s="7">
        <f>SUMIFS(HNTopUp!$AC:$AC,HNTopUp!$M:$M,Y$4,HNTopUp!$B:$B,$B87)</f>
        <v>0</v>
      </c>
      <c r="Z87" s="7">
        <f>SUMIFS(POST16!$AC:$AC,POST16!$M:$M,Z$4,POST16!$Q:$Q,'June Payment'!$G87)</f>
        <v>0</v>
      </c>
      <c r="AA87" s="7">
        <f>SUMIFS(POST16!$AC:$AC,POST16!$M:$M,AA$4,POST16!$Q:$Q,'June Payment'!$G87)</f>
        <v>0</v>
      </c>
      <c r="AB87" s="7">
        <f>SUMIFS(POST16!$AC:$AC,POST16!$M:$M,AB$4,POST16!$Q:$Q,'June Payment'!$G87)</f>
        <v>0</v>
      </c>
      <c r="AC87" s="7">
        <f>SUMIFS(POST16!$AC:$AC,POST16!$M:$M,AC$4,POST16!$Q:$Q,'June Payment'!$G87)</f>
        <v>0</v>
      </c>
      <c r="AD87" s="7">
        <f>SUMIFS(POST16!$AC:$AC,POST16!$M:$M,AD$4,POST16!$Q:$Q,'June Payment'!$G87)</f>
        <v>0</v>
      </c>
      <c r="AE87" s="7">
        <f>SUMIFS(MISC!$AC:$AC,MISC!$M:$M,AE$4,MISC!$Q:$Q,G87)</f>
        <v>0</v>
      </c>
      <c r="AF87" s="7">
        <f>SUMIFS(CSBG!AC:AC,CSBG!Q:Q,'June Payment'!$G87)</f>
        <v>313609.47878711735</v>
      </c>
      <c r="AG87" s="7">
        <f>SUMIFS('UFSM KS2'!AC:AC,'UFSM KS2'!E:E,"M",'UFSM KS2'!Q:Q,'June Payment'!G87)</f>
        <v>157.02289068514241</v>
      </c>
      <c r="AH87" s="5">
        <f t="shared" si="16"/>
        <v>534492.59429318714</v>
      </c>
      <c r="AI87" s="119">
        <f t="shared" si="17"/>
        <v>0</v>
      </c>
      <c r="AJ87" s="364">
        <f t="shared" si="18"/>
        <v>534492.59429318714</v>
      </c>
      <c r="AL87" s="481"/>
      <c r="AM87" s="481"/>
      <c r="AN87" s="508"/>
      <c r="AP87" s="383"/>
      <c r="AQ87" s="7"/>
      <c r="AS87" s="286"/>
      <c r="AT87" s="286"/>
    </row>
    <row r="88" spans="2:46" x14ac:dyDescent="0.25">
      <c r="B88">
        <v>3021102</v>
      </c>
      <c r="C88">
        <v>1102</v>
      </c>
      <c r="D88" t="s">
        <v>259</v>
      </c>
      <c r="E88" t="s">
        <v>535</v>
      </c>
      <c r="G88" t="s">
        <v>260</v>
      </c>
      <c r="H88" t="s">
        <v>261</v>
      </c>
      <c r="I88" s="7" t="str">
        <f>IFERROR(_xlfn.XLOOKUP(G88,'APT 25-26'!D:D,'APT 25-26'!CR:CR),"")</f>
        <v/>
      </c>
      <c r="J88" s="7">
        <f>SUMIFS(NurserySupplement!$Z:$Z,NurserySupplement!$M:$M,J$4,NurserySupplement!$B:$B,B88)</f>
        <v>0</v>
      </c>
      <c r="K88" s="7"/>
      <c r="L88" s="7">
        <f>SUMIFS(HNPlaces!$AC:$AC,HNPlaces!$M:$M,L$4,HNPlaces!$Q:$Q,'June Payment'!$G88)</f>
        <v>9230.7692307692305</v>
      </c>
      <c r="M88" s="7">
        <f>SUMIFS(HNPlaces!$AC:$AC,HNPlaces!$M:$M,M$4,HNPlaces!$Q:$Q,'June Payment'!$G88)</f>
        <v>0</v>
      </c>
      <c r="N88" s="7">
        <f>SUMIFS(HNPlaces!$AC:$AC,HNPlaces!$M:$M,N$4,HNPlaces!$Q:$Q,'June Payment'!$G88)</f>
        <v>29434.846153846152</v>
      </c>
      <c r="O88" s="7">
        <f>SUMIFS(HNPlaces!$AC:$AC,HNPlaces!$M:$M,O$4,HNPlaces!$Q:$Q,'June Payment'!$G88)</f>
        <v>0</v>
      </c>
      <c r="P88" s="7">
        <f>SUMIFS(HNPlaces!$AC:$AC,HNPlaces!$M:$M,P$4,HNPlaces!$Q:$Q,'June Payment'!$G88)</f>
        <v>0</v>
      </c>
      <c r="Q88" s="7">
        <f>SUMIFS(HNPlaces!$AC:$AC,HNPlaces!$M:$M,Q$4,HNPlaces!$Q:$Q,'June Payment'!$G88)</f>
        <v>0</v>
      </c>
      <c r="R88" s="7">
        <f>SUMIFS(HNPlaces!$AC:$AC,HNPlaces!$M:$M,R$4,HNPlaces!$Q:$Q,'June Payment'!$G88)</f>
        <v>0</v>
      </c>
      <c r="S88" s="7">
        <f>SUMIFS(HNTopUp!$AC:$AC,HNTopUp!$M:$M,S$4,HNTopUp!$B:$B,$B88)</f>
        <v>0</v>
      </c>
      <c r="T88" s="7">
        <f>SUMIFS(HNTopUp!$AC:$AC,HNTopUp!$M:$M,T$4,HNTopUp!$B:$B,$B88)</f>
        <v>0</v>
      </c>
      <c r="U88" s="7">
        <f>SUMIFS(HNTopUp!$AC:$AC,HNTopUp!$M:$M,U$4,HNTopUp!$B:$B,$B88)</f>
        <v>0</v>
      </c>
      <c r="V88" s="7">
        <f>SUMIFS(HNTopUp!$AC:$AC,HNTopUp!$M:$M,V$4,HNTopUp!$B:$B,$B88)</f>
        <v>0</v>
      </c>
      <c r="W88" s="7">
        <f>SUMIFS(HNTopUp!$AC:$AC,HNTopUp!$M:$M,W$4,HNTopUp!$B:$B,$B88)</f>
        <v>0</v>
      </c>
      <c r="X88" s="7">
        <f>SUMIFS(HNTopUp!$AC:$AC,HNTopUp!$M:$M,X$4,HNTopUp!$B:$B,$B88)</f>
        <v>1911.8461538461538</v>
      </c>
      <c r="Y88" s="7">
        <f>SUMIFS(HNTopUp!$AC:$AC,HNTopUp!$M:$M,Y$4,HNTopUp!$B:$B,$B88)</f>
        <v>0</v>
      </c>
      <c r="Z88" s="7">
        <f>SUMIFS(POST16!$AC:$AC,POST16!$M:$M,Z$4,POST16!$Q:$Q,'June Payment'!$G88)</f>
        <v>0</v>
      </c>
      <c r="AA88" s="7">
        <f>SUMIFS(POST16!$AC:$AC,POST16!$M:$M,AA$4,POST16!$Q:$Q,'June Payment'!$G88)</f>
        <v>0</v>
      </c>
      <c r="AB88" s="7">
        <f>SUMIFS(POST16!$AC:$AC,POST16!$M:$M,AB$4,POST16!$Q:$Q,'June Payment'!$G88)</f>
        <v>0</v>
      </c>
      <c r="AC88" s="7">
        <f>SUMIFS(POST16!$AC:$AC,POST16!$M:$M,AC$4,POST16!$Q:$Q,'June Payment'!$G88)</f>
        <v>0</v>
      </c>
      <c r="AD88" s="7">
        <f>SUMIFS(POST16!$AC:$AC,POST16!$M:$M,AD$4,POST16!$Q:$Q,'June Payment'!$G88)</f>
        <v>0</v>
      </c>
      <c r="AE88" s="7">
        <f>SUMIFS(MISC!$AC:$AC,MISC!$M:$M,AE$4,MISC!$Q:$Q,G88)</f>
        <v>0</v>
      </c>
      <c r="AF88" s="7">
        <f>SUMIFS(CSBG!AC:AC,CSBG!Q:Q,'June Payment'!$G88)</f>
        <v>27469.443397411735</v>
      </c>
      <c r="AG88" s="7">
        <f>SUMIFS('UFSM KS2'!AC:AC,'UFSM KS2'!E:E,"M",'UFSM KS2'!Q:Q,'June Payment'!G88)</f>
        <v>0</v>
      </c>
      <c r="AH88" s="5">
        <f t="shared" si="16"/>
        <v>68046.904935873274</v>
      </c>
      <c r="AI88" s="119">
        <f t="shared" si="17"/>
        <v>0</v>
      </c>
      <c r="AJ88" s="364">
        <f t="shared" si="18"/>
        <v>68046.904935873274</v>
      </c>
      <c r="AL88" s="481"/>
      <c r="AM88" s="481"/>
      <c r="AN88" s="508"/>
      <c r="AP88" s="383"/>
      <c r="AQ88" s="7"/>
      <c r="AS88" s="286"/>
      <c r="AT88" s="286"/>
    </row>
    <row r="89" spans="2:46" x14ac:dyDescent="0.25">
      <c r="B89">
        <v>3027005</v>
      </c>
      <c r="C89">
        <v>7005</v>
      </c>
      <c r="D89" t="s">
        <v>218</v>
      </c>
      <c r="E89" t="s">
        <v>556</v>
      </c>
      <c r="G89" t="s">
        <v>219</v>
      </c>
      <c r="H89" t="s">
        <v>180</v>
      </c>
      <c r="I89" s="7" t="str">
        <f>IFERROR(_xlfn.XLOOKUP(G89,'APT 25-26'!D:D,'APT 25-26'!CR:CR),"")</f>
        <v/>
      </c>
      <c r="J89" s="7">
        <f>SUMIFS(NurserySupplement!$Z:$Z,NurserySupplement!$M:$M,J$4,NurserySupplement!$B:$B,B89)</f>
        <v>0</v>
      </c>
      <c r="K89" s="7"/>
      <c r="L89" s="7">
        <f>SUMIFS(HNPlaces!$AC:$AC,HNPlaces!$M:$M,L$4,HNPlaces!$Q:$Q,'June Payment'!$G89)</f>
        <v>0</v>
      </c>
      <c r="M89" s="7">
        <f>SUMIFS(HNPlaces!$AC:$AC,HNPlaces!$M:$M,M$4,HNPlaces!$Q:$Q,'June Payment'!$G89)</f>
        <v>0</v>
      </c>
      <c r="N89" s="7">
        <f>SUMIFS(HNPlaces!$AC:$AC,HNPlaces!$M:$M,N$4,HNPlaces!$Q:$Q,'June Payment'!$G89)</f>
        <v>0</v>
      </c>
      <c r="O89" s="7">
        <f>SUMIFS(HNPlaces!$AC:$AC,HNPlaces!$M:$M,O$4,HNPlaces!$Q:$Q,'June Payment'!$G89)</f>
        <v>136025.64102564103</v>
      </c>
      <c r="P89" s="7">
        <f>SUMIFS(HNPlaces!$AC:$AC,HNPlaces!$M:$M,P$4,HNPlaces!$Q:$Q,'June Payment'!$G89)</f>
        <v>0</v>
      </c>
      <c r="Q89" s="7">
        <f>SUMIFS(HNPlaces!$AC:$AC,HNPlaces!$M:$M,Q$4,HNPlaces!$Q:$Q,'June Payment'!$G89)</f>
        <v>0</v>
      </c>
      <c r="R89" s="7">
        <f>SUMIFS(HNPlaces!$AC:$AC,HNPlaces!$M:$M,R$4,HNPlaces!$Q:$Q,'June Payment'!$G89)</f>
        <v>0</v>
      </c>
      <c r="S89" s="7">
        <f>SUMIFS(HNTopUp!$AC:$AC,HNTopUp!$M:$M,S$4,HNTopUp!$B:$B,$B89)</f>
        <v>0</v>
      </c>
      <c r="T89" s="7">
        <f>SUMIFS(HNTopUp!$AC:$AC,HNTopUp!$M:$M,T$4,HNTopUp!$B:$B,$B89)</f>
        <v>0</v>
      </c>
      <c r="U89" s="7">
        <f>SUMIFS(HNTopUp!$AC:$AC,HNTopUp!$M:$M,U$4,HNTopUp!$B:$B,$B89)</f>
        <v>0</v>
      </c>
      <c r="V89" s="7">
        <f>SUMIFS(HNTopUp!$AC:$AC,HNTopUp!$M:$M,V$4,HNTopUp!$B:$B,$B89)</f>
        <v>0</v>
      </c>
      <c r="W89" s="7">
        <f>SUMIFS(HNTopUp!$AC:$AC,HNTopUp!$M:$M,W$4,HNTopUp!$B:$B,$B89)</f>
        <v>0</v>
      </c>
      <c r="X89" s="7">
        <f>SUMIFS(HNTopUp!$AC:$AC,HNTopUp!$M:$M,X$4,HNTopUp!$B:$B,$B89)</f>
        <v>0</v>
      </c>
      <c r="Y89" s="7">
        <f>SUMIFS(HNTopUp!$AC:$AC,HNTopUp!$M:$M,Y$4,HNTopUp!$B:$B,$B89)</f>
        <v>192859.05333333337</v>
      </c>
      <c r="Z89" s="7">
        <f>SUMIFS(POST16!$AC:$AC,POST16!$M:$M,Z$4,POST16!$Q:$Q,'June Payment'!$G89)</f>
        <v>0</v>
      </c>
      <c r="AA89" s="7">
        <f>SUMIFS(POST16!$AC:$AC,POST16!$M:$M,AA$4,POST16!$Q:$Q,'June Payment'!$G89)</f>
        <v>0</v>
      </c>
      <c r="AB89" s="7">
        <f>SUMIFS(POST16!$AC:$AC,POST16!$M:$M,AB$4,POST16!$Q:$Q,'June Payment'!$G89)</f>
        <v>0</v>
      </c>
      <c r="AC89" s="7">
        <f>SUMIFS(POST16!$AC:$AC,POST16!$M:$M,AC$4,POST16!$Q:$Q,'June Payment'!$G89)</f>
        <v>0</v>
      </c>
      <c r="AD89" s="7">
        <f>SUMIFS(POST16!$AC:$AC,POST16!$M:$M,AD$4,POST16!$Q:$Q,'June Payment'!$G89)</f>
        <v>0</v>
      </c>
      <c r="AE89" s="7">
        <f>SUMIFS(MISC!$AC:$AC,MISC!$M:$M,AE$4,MISC!$Q:$Q,G89)</f>
        <v>0</v>
      </c>
      <c r="AF89" s="7">
        <f>SUMIFS(CSBG!AC:AC,CSBG!Q:Q,'June Payment'!$G89)</f>
        <v>375415.7264312937</v>
      </c>
      <c r="AG89" s="7">
        <f>SUMIFS('UFSM KS2'!AC:AC,'UFSM KS2'!E:E,"M",'UFSM KS2'!Q:Q,'June Payment'!G89)</f>
        <v>7223.0529715165503</v>
      </c>
      <c r="AH89" s="5">
        <f>SUM(I89:AG89)</f>
        <v>711523.47376178461</v>
      </c>
      <c r="AI89" s="119">
        <f t="shared" si="17"/>
        <v>0</v>
      </c>
      <c r="AJ89" s="364">
        <f t="shared" si="18"/>
        <v>711523.47376178461</v>
      </c>
      <c r="AL89" s="481"/>
      <c r="AM89" s="481"/>
      <c r="AN89" s="508"/>
      <c r="AP89" s="383"/>
      <c r="AQ89" s="7"/>
      <c r="AS89" s="286"/>
      <c r="AT89" s="286"/>
    </row>
    <row r="90" spans="2:46" x14ac:dyDescent="0.25">
      <c r="B90">
        <v>3027010</v>
      </c>
      <c r="C90">
        <v>7010</v>
      </c>
      <c r="D90" t="s">
        <v>223</v>
      </c>
      <c r="G90" t="s">
        <v>224</v>
      </c>
      <c r="H90" t="s">
        <v>225</v>
      </c>
      <c r="I90" s="7" t="str">
        <f>IFERROR(_xlfn.XLOOKUP(G90,'APT 25-26'!D:D,'APT 25-26'!CR:CR),"")</f>
        <v/>
      </c>
      <c r="J90" s="7">
        <f>SUMIFS(NurserySupplement!$Z:$Z,NurserySupplement!$M:$M,J$4,NurserySupplement!$B:$B,B90)</f>
        <v>0</v>
      </c>
      <c r="K90" s="7"/>
      <c r="L90" s="7">
        <f>SUMIFS(HNPlaces!$AC:$AC,HNPlaces!$M:$M,L$4,HNPlaces!$Q:$Q,'June Payment'!$G90)</f>
        <v>0</v>
      </c>
      <c r="M90" s="7">
        <f>SUMIFS(HNPlaces!$AC:$AC,HNPlaces!$M:$M,M$4,HNPlaces!$Q:$Q,'June Payment'!$G90)</f>
        <v>0</v>
      </c>
      <c r="N90" s="7">
        <f>SUMIFS(HNPlaces!$AC:$AC,HNPlaces!$M:$M,N$4,HNPlaces!$Q:$Q,'June Payment'!$G90)</f>
        <v>0</v>
      </c>
      <c r="O90" s="7">
        <f>SUMIFS(HNPlaces!$AC:$AC,HNPlaces!$M:$M,O$4,HNPlaces!$Q:$Q,'June Payment'!$G90)</f>
        <v>88461.538461538468</v>
      </c>
      <c r="P90" s="7">
        <f>SUMIFS(HNPlaces!$AC:$AC,HNPlaces!$M:$M,P$4,HNPlaces!$Q:$Q,'June Payment'!$G90)</f>
        <v>0</v>
      </c>
      <c r="Q90" s="7">
        <f>SUMIFS(HNPlaces!$AC:$AC,HNPlaces!$M:$M,Q$4,HNPlaces!$Q:$Q,'June Payment'!$G90)</f>
        <v>0</v>
      </c>
      <c r="R90" s="7">
        <f>SUMIFS(HNPlaces!$AC:$AC,HNPlaces!$M:$M,R$4,HNPlaces!$Q:$Q,'June Payment'!$G90)</f>
        <v>0</v>
      </c>
      <c r="S90" s="7">
        <f>SUMIFS(HNTopUp!$AC:$AC,HNTopUp!$M:$M,S$4,HNTopUp!$B:$B,$B90)</f>
        <v>0</v>
      </c>
      <c r="T90" s="7">
        <f>SUMIFS(HNTopUp!$AC:$AC,HNTopUp!$M:$M,T$4,HNTopUp!$B:$B,$B90)</f>
        <v>0</v>
      </c>
      <c r="U90" s="7">
        <f>SUMIFS(HNTopUp!$AC:$AC,HNTopUp!$M:$M,U$4,HNTopUp!$B:$B,$B90)</f>
        <v>0</v>
      </c>
      <c r="V90" s="7">
        <f>SUMIFS(HNTopUp!$AC:$AC,HNTopUp!$M:$M,V$4,HNTopUp!$B:$B,$B90)</f>
        <v>0</v>
      </c>
      <c r="W90" s="7">
        <f>SUMIFS(HNTopUp!$AC:$AC,HNTopUp!$M:$M,W$4,HNTopUp!$B:$B,$B90)</f>
        <v>0</v>
      </c>
      <c r="X90" s="7">
        <f>SUMIFS(HNTopUp!$AC:$AC,HNTopUp!$M:$M,X$4,HNTopUp!$B:$B,$B90)</f>
        <v>0</v>
      </c>
      <c r="Y90" s="7">
        <f>SUMIFS(HNTopUp!$AC:$AC,HNTopUp!$M:$M,Y$4,HNTopUp!$B:$B,$B90)</f>
        <v>217176.76923076925</v>
      </c>
      <c r="Z90" s="7">
        <f>SUMIFS(POST16!$AC:$AC,POST16!$M:$M,Z$4,POST16!$Q:$Q,'June Payment'!$G90)</f>
        <v>0</v>
      </c>
      <c r="AA90" s="7">
        <f>SUMIFS(POST16!$AC:$AC,POST16!$M:$M,AA$4,POST16!$Q:$Q,'June Payment'!$G90)</f>
        <v>0</v>
      </c>
      <c r="AB90" s="7">
        <f>SUMIFS(POST16!$AC:$AC,POST16!$M:$M,AB$4,POST16!$Q:$Q,'June Payment'!$G90)</f>
        <v>0</v>
      </c>
      <c r="AC90" s="7">
        <f>SUMIFS(POST16!$AC:$AC,POST16!$M:$M,AC$4,POST16!$Q:$Q,'June Payment'!$G90)</f>
        <v>0</v>
      </c>
      <c r="AD90" s="7">
        <f>SUMIFS(POST16!$AC:$AC,POST16!$M:$M,AD$4,POST16!$Q:$Q,'June Payment'!$G90)</f>
        <v>0</v>
      </c>
      <c r="AE90" s="7">
        <f>SUMIFS(MISC!$AC:$AC,MISC!$M:$M,AE$4,MISC!$Q:$Q,G90)</f>
        <v>0</v>
      </c>
      <c r="AF90" s="7">
        <f>SUMIFS(CSBG!AC:AC,CSBG!Q:Q,'June Payment'!$G90)</f>
        <v>263248.83255852916</v>
      </c>
      <c r="AG90" s="7">
        <f>SUMIFS('UFSM KS2'!AC:AC,'UFSM KS2'!E:E,"M",'UFSM KS2'!Q:Q,'June Payment'!G90)</f>
        <v>0</v>
      </c>
      <c r="AH90" s="5">
        <f t="shared" si="16"/>
        <v>568887.14025083696</v>
      </c>
      <c r="AI90" s="119">
        <f t="shared" si="17"/>
        <v>0</v>
      </c>
      <c r="AJ90" s="364">
        <f t="shared" si="18"/>
        <v>568887.14025083696</v>
      </c>
      <c r="AL90" s="481"/>
      <c r="AM90" s="481"/>
      <c r="AN90" s="508"/>
      <c r="AP90" s="383"/>
      <c r="AQ90" s="7"/>
      <c r="AS90" s="286"/>
      <c r="AT90" s="286"/>
    </row>
    <row r="91" spans="2:46" x14ac:dyDescent="0.25">
      <c r="B91">
        <v>3027009</v>
      </c>
      <c r="C91">
        <v>7009</v>
      </c>
      <c r="D91" t="s">
        <v>25</v>
      </c>
      <c r="G91" t="s">
        <v>26</v>
      </c>
      <c r="H91" t="s">
        <v>27</v>
      </c>
      <c r="I91" s="7" t="str">
        <f>IFERROR(_xlfn.XLOOKUP(G91,'APT 25-26'!D:D,'APT 25-26'!CR:CR),"")</f>
        <v/>
      </c>
      <c r="J91" s="7">
        <f>SUMIFS(NurserySupplement!$Z:$Z,NurserySupplement!$M:$M,J$4,NurserySupplement!$B:$B,B91)</f>
        <v>0</v>
      </c>
      <c r="L91" s="7">
        <f>SUMIFS(HNPlaces!$AC:$AC,HNPlaces!$M:$M,L$4,HNPlaces!$Q:$Q,'June Payment'!$G91)</f>
        <v>0</v>
      </c>
      <c r="M91" s="7">
        <f>SUMIFS(HNPlaces!$AC:$AC,HNPlaces!$M:$M,M$4,HNPlaces!$Q:$Q,'June Payment'!$G91)</f>
        <v>0</v>
      </c>
      <c r="N91" s="7">
        <f>SUMIFS(HNPlaces!$AC:$AC,HNPlaces!$M:$M,N$4,HNPlaces!$Q:$Q,'June Payment'!$G91)</f>
        <v>0</v>
      </c>
      <c r="O91" s="7">
        <f>SUMIFS(HNPlaces!$AC:$AC,HNPlaces!$M:$M,O$4,HNPlaces!$Q:$Q,'June Payment'!$G91)</f>
        <v>102051.28205128206</v>
      </c>
      <c r="P91" s="7">
        <f>SUMIFS(HNPlaces!$AC:$AC,HNPlaces!$M:$M,P$4,HNPlaces!$Q:$Q,'June Payment'!$G91)</f>
        <v>48435.692307692305</v>
      </c>
      <c r="Q91" s="7">
        <f>SUMIFS(HNPlaces!$AC:$AC,HNPlaces!$M:$M,Q$4,HNPlaces!$Q:$Q,'June Payment'!$G91)</f>
        <v>0</v>
      </c>
      <c r="R91" s="7">
        <f>SUMIFS(HNPlaces!$AC:$AC,HNPlaces!$M:$M,R$4,HNPlaces!$Q:$Q,'June Payment'!$G91)</f>
        <v>0</v>
      </c>
      <c r="S91" s="7">
        <f>SUMIFS(HNTopUp!$AC:$AC,HNTopUp!$M:$M,S$4,HNTopUp!$B:$B,$B91)</f>
        <v>0</v>
      </c>
      <c r="T91" s="7">
        <f>SUMIFS(HNTopUp!$AC:$AC,HNTopUp!$M:$M,T$4,HNTopUp!$B:$B,$B91)</f>
        <v>0</v>
      </c>
      <c r="U91" s="7">
        <f>SUMIFS(HNTopUp!$AC:$AC,HNTopUp!$M:$M,U$4,HNTopUp!$B:$B,$B91)</f>
        <v>0</v>
      </c>
      <c r="V91" s="7">
        <f>SUMIFS(HNTopUp!$AC:$AC,HNTopUp!$M:$M,V$4,HNTopUp!$B:$B,$B91)</f>
        <v>0</v>
      </c>
      <c r="W91" s="7">
        <f>SUMIFS(HNTopUp!$AC:$AC,HNTopUp!$M:$M,W$4,HNTopUp!$B:$B,$B91)</f>
        <v>0</v>
      </c>
      <c r="X91" s="7">
        <f>SUMIFS(HNTopUp!$AC:$AC,HNTopUp!$M:$M,X$4,HNTopUp!$B:$B,$B91)</f>
        <v>0</v>
      </c>
      <c r="Y91" s="7">
        <f>SUMIFS(HNTopUp!$AC:$AC,HNTopUp!$M:$M,Y$4,HNTopUp!$B:$B,$B91)</f>
        <v>189735.46735897433</v>
      </c>
      <c r="Z91" s="7">
        <f>SUMIFS(POST16!$AC:$AC,POST16!$M:$M,Z$4,POST16!$Q:$Q,'June Payment'!$G91)</f>
        <v>0</v>
      </c>
      <c r="AA91" s="7">
        <f>SUMIFS(POST16!$AC:$AC,POST16!$M:$M,AA$4,POST16!$Q:$Q,'June Payment'!$G91)</f>
        <v>0</v>
      </c>
      <c r="AB91" s="7">
        <f>SUMIFS(POST16!$AC:$AC,POST16!$M:$M,AB$4,POST16!$Q:$Q,'June Payment'!$G91)</f>
        <v>0</v>
      </c>
      <c r="AC91" s="7">
        <f>SUMIFS(POST16!$AC:$AC,POST16!$M:$M,AC$4,POST16!$Q:$Q,'June Payment'!$G91)</f>
        <v>0</v>
      </c>
      <c r="AD91" s="7">
        <f>SUMIFS(POST16!$AC:$AC,POST16!$M:$M,AD$4,POST16!$Q:$Q,'June Payment'!$G91)</f>
        <v>0</v>
      </c>
      <c r="AE91" s="7">
        <f>SUMIFS(MISC!$AC:$AC,MISC!$M:$M,AE$4,MISC!$Q:$Q,G91)</f>
        <v>0</v>
      </c>
      <c r="AF91" s="7">
        <f>SUMIFS(CSBG!AC:AC,CSBG!Q:Q,'June Payment'!$G91)</f>
        <v>350235.40331699961</v>
      </c>
      <c r="AG91" s="7">
        <f>SUMIFS('UFSM KS2'!AC:AC,'UFSM KS2'!E:E,"M",'UFSM KS2'!Q:Q,'June Payment'!G91)</f>
        <v>5181.7553926096989</v>
      </c>
      <c r="AH91" s="5">
        <f t="shared" si="16"/>
        <v>695639.60042755806</v>
      </c>
      <c r="AI91" s="119">
        <f t="shared" si="17"/>
        <v>0</v>
      </c>
      <c r="AJ91" s="364">
        <f t="shared" si="18"/>
        <v>695639.60042755806</v>
      </c>
      <c r="AL91" s="481"/>
      <c r="AM91" s="481"/>
      <c r="AN91" s="508"/>
      <c r="AP91" s="383"/>
      <c r="AQ91" s="7"/>
      <c r="AS91" s="286"/>
      <c r="AT91" s="286"/>
    </row>
    <row r="92" spans="2:46" ht="15.75" thickBot="1" x14ac:dyDescent="0.3">
      <c r="D92" t="s">
        <v>23770</v>
      </c>
      <c r="I92" s="280">
        <f t="shared" ref="I92:AJ92" si="19">SUM(I7:I91)</f>
        <v>13095607.586099127</v>
      </c>
      <c r="J92" s="280">
        <f t="shared" si="19"/>
        <v>76021.776923076919</v>
      </c>
      <c r="K92" s="280">
        <f t="shared" si="19"/>
        <v>-2500</v>
      </c>
      <c r="L92" s="281">
        <f t="shared" si="19"/>
        <v>106923.07692307692</v>
      </c>
      <c r="M92" s="281">
        <f t="shared" si="19"/>
        <v>7692.3076923076924</v>
      </c>
      <c r="N92" s="281">
        <f t="shared" si="19"/>
        <v>53330.230769230766</v>
      </c>
      <c r="O92" s="281">
        <f t="shared" si="19"/>
        <v>326538.46153846156</v>
      </c>
      <c r="P92" s="281">
        <f t="shared" si="19"/>
        <v>48435.692307692305</v>
      </c>
      <c r="Q92" s="281">
        <f t="shared" si="19"/>
        <v>78000</v>
      </c>
      <c r="R92" s="281">
        <f t="shared" si="19"/>
        <v>11150.307692307691</v>
      </c>
      <c r="S92" s="282">
        <f t="shared" si="19"/>
        <v>0</v>
      </c>
      <c r="T92" s="282">
        <f>SUM(T7:T91)</f>
        <v>915366.04805128206</v>
      </c>
      <c r="U92" s="282">
        <f t="shared" si="19"/>
        <v>0</v>
      </c>
      <c r="V92" s="282">
        <f t="shared" si="19"/>
        <v>244233.98303846153</v>
      </c>
      <c r="W92" s="282">
        <f t="shared" si="19"/>
        <v>8275.5538461538454</v>
      </c>
      <c r="X92" s="282">
        <f t="shared" si="19"/>
        <v>93357.938769230794</v>
      </c>
      <c r="Y92" s="282">
        <f t="shared" si="19"/>
        <v>599771.28992307698</v>
      </c>
      <c r="Z92" s="283">
        <f t="shared" si="19"/>
        <v>581653.16666666663</v>
      </c>
      <c r="AA92" s="283">
        <f t="shared" si="19"/>
        <v>4945.666666666667</v>
      </c>
      <c r="AB92" s="283">
        <f t="shared" si="19"/>
        <v>9375</v>
      </c>
      <c r="AC92" s="283">
        <f t="shared" si="19"/>
        <v>22600</v>
      </c>
      <c r="AD92" s="283">
        <f t="shared" si="19"/>
        <v>0</v>
      </c>
      <c r="AE92" s="477">
        <f t="shared" si="19"/>
        <v>0</v>
      </c>
      <c r="AF92" s="477">
        <f t="shared" si="19"/>
        <v>1329978.8844913514</v>
      </c>
      <c r="AG92" s="477">
        <f t="shared" si="19"/>
        <v>1650396.7540261731</v>
      </c>
      <c r="AH92" s="388">
        <f t="shared" si="19"/>
        <v>19261153.725424342</v>
      </c>
      <c r="AI92" s="388">
        <f>SUM(AI7:AI91)</f>
        <v>6437011.8371822424</v>
      </c>
      <c r="AJ92" s="388">
        <f t="shared" si="19"/>
        <v>12824141.888242103</v>
      </c>
      <c r="AQ92"/>
      <c r="AS92" s="286"/>
      <c r="AT92" s="286"/>
    </row>
    <row r="93" spans="2:46" x14ac:dyDescent="0.25">
      <c r="D93" s="370" t="s">
        <v>23872</v>
      </c>
      <c r="I93" s="7">
        <f>'APT 25-26'!CS4</f>
        <v>13095607.586099127</v>
      </c>
      <c r="J93" s="367">
        <f>NurserySupplement!AC5</f>
        <v>76021.776923076919</v>
      </c>
      <c r="K93" s="7">
        <f>'Cash Advance'!L7</f>
        <v>-2500</v>
      </c>
      <c r="L93" s="7">
        <f>SUMIFS(HNPlaces!$AC:$AC,HNPlaces!$M:$M,'June Payment'!L4,HNPlaces!$E:$E,"M")</f>
        <v>106923.07692307692</v>
      </c>
      <c r="M93" s="7">
        <f>SUMIFS(HNPlaces!$AC:$AC,HNPlaces!$M:$M,'June Payment'!M4,HNPlaces!$E:$E,"M")</f>
        <v>7692.3076923076924</v>
      </c>
      <c r="N93" s="7">
        <f>SUMIFS(HNPlaces!$AC:$AC,HNPlaces!$M:$M,'June Payment'!N4,HNPlaces!$E:$E,"M")</f>
        <v>53330.230769230766</v>
      </c>
      <c r="O93" s="7">
        <f>SUMIFS(HNPlaces!$AC:$AC,HNPlaces!$M:$M,'June Payment'!O4,HNPlaces!$E:$E,"M")</f>
        <v>326538.46153846156</v>
      </c>
      <c r="P93" s="7">
        <f>SUMIFS(HNPlaces!$AC:$AC,HNPlaces!$M:$M,'June Payment'!P4,HNPlaces!$E:$E,"M")</f>
        <v>48435.692307692305</v>
      </c>
      <c r="Q93" s="7">
        <f>SUMIFS(HNPlaces!$AC:$AC,HNPlaces!$M:$M,'June Payment'!Q4,HNPlaces!$E:$E,"M")</f>
        <v>78000</v>
      </c>
      <c r="R93" s="7">
        <f>SUMIFS(HNPlaces!$AC:$AC,HNPlaces!$M:$M,'June Payment'!R4,HNPlaces!$E:$E,"M")</f>
        <v>11150.307692307691</v>
      </c>
      <c r="S93" s="7">
        <f>SUMIFS(HNTopUp!$Z:$Z,HNTopUp!$E:$E,"M",HNTopUp!$M:$M,'June Payment'!S$4)</f>
        <v>0</v>
      </c>
      <c r="T93" s="7">
        <f>SUMIFS(HNTopUp!$AC:$AC,HNTopUp!$E:$E,"M",HNTopUp!$M:$M,'June Payment'!T$4)</f>
        <v>915366.04805128218</v>
      </c>
      <c r="U93" s="7">
        <f>SUMIFS(HNTopUp!$AC:$AC,HNTopUp!$E:$E,"M",HNTopUp!$M:$M,'June Payment'!U$4)</f>
        <v>0</v>
      </c>
      <c r="V93" s="7">
        <f>SUMIFS(HNTopUp!$AC:$AC,HNTopUp!$E:$E,"M",HNTopUp!$M:$M,'June Payment'!V$4)</f>
        <v>244233.98303846153</v>
      </c>
      <c r="W93" s="7">
        <f>SUMIFS(HNTopUp!$AC:$AC,HNTopUp!$E:$E,"M",HNTopUp!$M:$M,'June Payment'!W$4)</f>
        <v>8275.5538461538454</v>
      </c>
      <c r="X93" s="7">
        <f>SUMIFS(HNTopUp!$AC:$AC,HNTopUp!$E:$E,"M",HNTopUp!$M:$M,'June Payment'!X$4)</f>
        <v>93357.938769230794</v>
      </c>
      <c r="Y93" s="7">
        <f>SUMIFS(HNTopUp!$AC:$AC,HNTopUp!$E:$E,"M",HNTopUp!$M:$M,'June Payment'!Y$4)</f>
        <v>599771.28992307698</v>
      </c>
      <c r="Z93" s="7">
        <f>SUMIFS(POST16!$AC:$AC,POST16!$E:$E,"M",POST16!$M:$M,'June Payment'!Z$4)</f>
        <v>530987.25</v>
      </c>
      <c r="AA93" s="7">
        <f>SUMIFS(POST16!$AC:$AC,POST16!$E:$E,"M",POST16!$M:$M,'June Payment'!AA$4)</f>
        <v>4569.25</v>
      </c>
      <c r="AB93" s="7">
        <f>SUMIFS(POST16!$AC:$AC,POST16!$E:$E,"M",POST16!$M:$M,'June Payment'!AB$4)</f>
        <v>6300</v>
      </c>
      <c r="AC93" s="7">
        <f>SUMIFS(POST16!$AC:$AC,POST16!$E:$E,"M",POST16!$M:$M,'June Payment'!AC$4)</f>
        <v>19800</v>
      </c>
      <c r="AD93" s="7">
        <f>SUMIFS(POST16!$AC:$AC,POST16!$E:$E,"M",POST16!$M:$M,'June Payment'!AD$4)</f>
        <v>0</v>
      </c>
      <c r="AE93" s="7">
        <f>SUMIFS(MISC!$W:$W,MISC!$E:$E,"M",MISC!$M:$M,'June Payment'!AE$4)</f>
        <v>0</v>
      </c>
      <c r="AF93" s="7">
        <f>SUMIFS(CSBG!AC:AC,CSBG!M:M,'June Payment'!AF$4,CSBG!E:E,"M")</f>
        <v>1329978.8844913517</v>
      </c>
      <c r="AG93" s="7">
        <f>SUMIFS('UFSM KS2'!AC:AC,'UFSM KS2'!E:E,"M",'UFSM KS2'!M:M,'June Payment'!AG4)</f>
        <v>1650396.7540261736</v>
      </c>
      <c r="AH93" s="7"/>
      <c r="AI93" s="7"/>
      <c r="AJ93" s="262"/>
      <c r="AP93" s="384"/>
      <c r="AQ93"/>
      <c r="AS93" s="286"/>
      <c r="AT93" s="286"/>
    </row>
    <row r="94" spans="2:46" x14ac:dyDescent="0.25">
      <c r="D94" s="7" t="s">
        <v>23873</v>
      </c>
      <c r="H94" s="7" t="s">
        <v>751</v>
      </c>
      <c r="I94" s="7">
        <f t="shared" ref="I94:AG94" si="20">I5-I93</f>
        <v>0</v>
      </c>
      <c r="J94" s="7">
        <f t="shared" si="20"/>
        <v>0</v>
      </c>
      <c r="K94" s="7">
        <f t="shared" si="20"/>
        <v>0</v>
      </c>
      <c r="L94" s="7">
        <f t="shared" si="20"/>
        <v>0</v>
      </c>
      <c r="M94" s="7">
        <f t="shared" si="20"/>
        <v>0</v>
      </c>
      <c r="N94" s="7">
        <f t="shared" si="20"/>
        <v>0</v>
      </c>
      <c r="O94" s="7">
        <f t="shared" si="20"/>
        <v>0</v>
      </c>
      <c r="P94" s="7">
        <f t="shared" si="20"/>
        <v>0</v>
      </c>
      <c r="Q94" s="7">
        <f t="shared" si="20"/>
        <v>0</v>
      </c>
      <c r="R94" s="7">
        <f t="shared" si="20"/>
        <v>0</v>
      </c>
      <c r="S94" s="7">
        <f t="shared" si="20"/>
        <v>0</v>
      </c>
      <c r="T94" s="7">
        <f t="shared" si="20"/>
        <v>0</v>
      </c>
      <c r="U94" s="7">
        <f t="shared" si="20"/>
        <v>0</v>
      </c>
      <c r="V94" s="7">
        <f t="shared" si="20"/>
        <v>0</v>
      </c>
      <c r="W94" s="7">
        <f t="shared" si="20"/>
        <v>0</v>
      </c>
      <c r="X94" s="7">
        <f t="shared" si="20"/>
        <v>0</v>
      </c>
      <c r="Y94" s="7">
        <f t="shared" si="20"/>
        <v>0</v>
      </c>
      <c r="Z94" s="7">
        <f t="shared" si="20"/>
        <v>50665.916666666628</v>
      </c>
      <c r="AA94" s="7">
        <f t="shared" si="20"/>
        <v>376.41666666666697</v>
      </c>
      <c r="AB94" s="7">
        <f t="shared" si="20"/>
        <v>3075</v>
      </c>
      <c r="AC94" s="7">
        <f t="shared" si="20"/>
        <v>2800</v>
      </c>
      <c r="AD94" s="7">
        <f t="shared" si="20"/>
        <v>0</v>
      </c>
      <c r="AE94" s="7">
        <f t="shared" si="20"/>
        <v>0</v>
      </c>
      <c r="AF94" s="7">
        <f t="shared" si="20"/>
        <v>0</v>
      </c>
      <c r="AG94" s="7">
        <f t="shared" si="20"/>
        <v>0</v>
      </c>
      <c r="AJ94" s="366"/>
      <c r="AP94" s="384"/>
      <c r="AQ94"/>
      <c r="AS94" s="286"/>
      <c r="AT94" s="286"/>
    </row>
    <row r="95" spans="2:46" x14ac:dyDescent="0.25">
      <c r="D95" s="107" t="s">
        <v>23771</v>
      </c>
      <c r="I95" s="107">
        <f>SUMIF('APT 25-26'!D:D,"A",'APT 25-26'!CR:CR)</f>
        <v>0</v>
      </c>
      <c r="J95" s="107">
        <f>SUMIF(NurserySupplement!E:E,"A",NurserySupplement!Z:Z)</f>
        <v>0</v>
      </c>
      <c r="K95" s="107">
        <f>SUMIF('Cash Advance'!F:F,"A",'Cash Advance'!K:K)</f>
        <v>0</v>
      </c>
      <c r="L95" s="107">
        <f>SUMIFS(HNPlaces!$Z:$Z,HNPlaces!$M:$M,'June Payment'!L4,HNPlaces!$E:$E,"A")</f>
        <v>0</v>
      </c>
      <c r="M95" s="107">
        <f>SUMIFS(HNPlaces!$Z:$Z,HNPlaces!$M:$M,'June Payment'!M4,HNPlaces!$E:$E,"A")</f>
        <v>0</v>
      </c>
      <c r="N95" s="107">
        <f>SUMIFS(HNPlaces!$Z:$Z,HNPlaces!$M:$M,'June Payment'!N4,HNPlaces!$E:$E,"A")</f>
        <v>0</v>
      </c>
      <c r="O95" s="107">
        <f>SUMIFS(HNPlaces!$Z:$Z,HNPlaces!$M:$M,'June Payment'!O4,HNPlaces!$E:$E,"A")</f>
        <v>0</v>
      </c>
      <c r="P95" s="107">
        <f>SUMIFS(HNPlaces!$Z:$Z,HNPlaces!$M:$M,'June Payment'!P4,HNPlaces!$E:$E,"A")</f>
        <v>0</v>
      </c>
      <c r="Q95" s="107">
        <f>SUMIFS(HNPlaces!$Z:$Z,HNPlaces!$M:$M,'June Payment'!Q4,HNPlaces!$E:$E,"A")</f>
        <v>5538.4615384615381</v>
      </c>
      <c r="R95" s="107">
        <f>SUMIFS(HNPlaces!$Z:$Z,HNPlaces!$M:$M,'June Payment'!R4,HNPlaces!$E:$E,"A")</f>
        <v>0</v>
      </c>
      <c r="S95" s="107">
        <f>SUMIFS(HNTopUp!$AC:$AC,HNTopUp!$M:$M,'June Payment'!S4,HNTopUp!$E:$E,"A")</f>
        <v>0</v>
      </c>
      <c r="T95" s="107">
        <f>SUMIFS(HNTopUp!$AC:$AC,HNTopUp!$M:$M,'June Payment'!T4,HNTopUp!$E:$E,"A")</f>
        <v>669154.50964102568</v>
      </c>
      <c r="U95" s="107">
        <f>SUMIFS(HNTopUp!$AC:$AC,HNTopUp!$M:$M,'June Payment'!U4,HNTopUp!$E:$E,"A")</f>
        <v>0</v>
      </c>
      <c r="V95" s="107">
        <f>SUMIFS(HNTopUp!$AC:$AC,HNTopUp!$M:$M,'June Payment'!V4,HNTopUp!$E:$E,"A")</f>
        <v>174692.71997435897</v>
      </c>
      <c r="W95" s="107">
        <f>SUMIFS(HNTopUp!$AC:$AC,HNTopUp!$M:$M,'June Payment'!W4,HNTopUp!$E:$E,"A")</f>
        <v>1255.6923076923076</v>
      </c>
      <c r="X95" s="107">
        <f>SUMIFS(HNTopUp!$AC:$AC,HNTopUp!$M:$M,'June Payment'!X4,HNTopUp!$E:$E,"A")</f>
        <v>0</v>
      </c>
      <c r="Y95" s="107">
        <f>SUMIFS(HNTopUp!$AC:$AC,HNTopUp!$M:$M,'June Payment'!Y4,HNTopUp!$E:$E,"A")</f>
        <v>474208.89502564096</v>
      </c>
      <c r="Z95" s="107">
        <f>SUMIFS(POST16!$AC:$AC,POST16!$E:$E,"A",POST16!$M:$M,'June Payment'!Z$4)</f>
        <v>50665.916666666664</v>
      </c>
      <c r="AA95" s="107">
        <f>SUMIFS(POST16!$AC:$AC,POST16!$E:$E,"A",POST16!$M:$M,'June Payment'!AA$4)</f>
        <v>376.41666666666663</v>
      </c>
      <c r="AB95" s="107">
        <f>SUMIFS(POST16!$AC:$AC,POST16!$E:$E,"A",POST16!$M:$M,'June Payment'!AB$4)</f>
        <v>3075</v>
      </c>
      <c r="AC95" s="107">
        <f>SUMIFS(POST16!$AC:$AC,POST16!$E:$E,"A",POST16!$M:$M,'June Payment'!AC$4)</f>
        <v>2800</v>
      </c>
      <c r="AD95" s="107">
        <f>SUMIFS(POST16!$AC:$AC,POST16!$E:$E,"A",POST16!$M:$M,'June Payment'!AD$4)</f>
        <v>0</v>
      </c>
      <c r="AE95" s="107">
        <f>SUMIFS(MISC!$Z:$Z,MISC!$E:$E,"A",MISC!$M:$M,'June Payment'!AE$4)</f>
        <v>0</v>
      </c>
      <c r="AF95" s="107">
        <f>SUMIFS(CSBG!AC:AC,CSBG!E:E,"A")</f>
        <v>856314.11550864857</v>
      </c>
      <c r="AG95" s="7">
        <f>SUMIFS('UFSM KS2'!AC:AC,'UFSM KS2'!E:E,"A",'UFSM KS2'!M:M,'June Payment'!AG4)</f>
        <v>538071.5959738259</v>
      </c>
      <c r="AH95" s="5">
        <f>SUM(I95:AG95)</f>
        <v>2776153.3233029875</v>
      </c>
      <c r="AI95" s="5"/>
      <c r="AJ95" s="368">
        <f>AH95-AI95</f>
        <v>2776153.3233029875</v>
      </c>
      <c r="AP95" s="385"/>
      <c r="AQ95"/>
      <c r="AS95" s="286"/>
      <c r="AT95" s="286"/>
    </row>
    <row r="96" spans="2:46" x14ac:dyDescent="0.25">
      <c r="AJ96" s="368"/>
      <c r="AN96" s="121"/>
      <c r="AP96" s="385"/>
    </row>
    <row r="97" spans="4:42" ht="15.75" thickBot="1" x14ac:dyDescent="0.3">
      <c r="D97" s="368" t="s">
        <v>23772</v>
      </c>
      <c r="I97" s="369">
        <f>I92+I95</f>
        <v>13095607.586099127</v>
      </c>
      <c r="J97" s="369">
        <f t="shared" ref="J97:AJ97" si="21">J92+J95</f>
        <v>76021.776923076919</v>
      </c>
      <c r="K97" s="369">
        <f t="shared" si="21"/>
        <v>-2500</v>
      </c>
      <c r="L97" s="369">
        <f t="shared" si="21"/>
        <v>106923.07692307692</v>
      </c>
      <c r="M97" s="369">
        <f t="shared" si="21"/>
        <v>7692.3076923076924</v>
      </c>
      <c r="N97" s="369">
        <f t="shared" si="21"/>
        <v>53330.230769230766</v>
      </c>
      <c r="O97" s="369">
        <f t="shared" si="21"/>
        <v>326538.46153846156</v>
      </c>
      <c r="P97" s="369">
        <f t="shared" si="21"/>
        <v>48435.692307692305</v>
      </c>
      <c r="Q97" s="369">
        <f t="shared" si="21"/>
        <v>83538.461538461532</v>
      </c>
      <c r="R97" s="369">
        <f t="shared" si="21"/>
        <v>11150.307692307691</v>
      </c>
      <c r="S97" s="369">
        <f t="shared" si="21"/>
        <v>0</v>
      </c>
      <c r="T97" s="369">
        <f t="shared" si="21"/>
        <v>1584520.5576923077</v>
      </c>
      <c r="U97" s="369">
        <f t="shared" si="21"/>
        <v>0</v>
      </c>
      <c r="V97" s="369">
        <f t="shared" si="21"/>
        <v>418926.70301282051</v>
      </c>
      <c r="W97" s="369">
        <f t="shared" si="21"/>
        <v>9531.2461538461539</v>
      </c>
      <c r="X97" s="369">
        <f t="shared" si="21"/>
        <v>93357.938769230794</v>
      </c>
      <c r="Y97" s="369">
        <f t="shared" si="21"/>
        <v>1073980.1849487179</v>
      </c>
      <c r="Z97" s="369">
        <f t="shared" si="21"/>
        <v>632319.08333333326</v>
      </c>
      <c r="AA97" s="369">
        <f t="shared" si="21"/>
        <v>5322.0833333333339</v>
      </c>
      <c r="AB97" s="369">
        <f t="shared" si="21"/>
        <v>12450</v>
      </c>
      <c r="AC97" s="369">
        <f t="shared" si="21"/>
        <v>25400</v>
      </c>
      <c r="AD97" s="369">
        <f t="shared" si="21"/>
        <v>0</v>
      </c>
      <c r="AE97" s="369">
        <f t="shared" si="21"/>
        <v>0</v>
      </c>
      <c r="AF97" s="369">
        <f t="shared" si="21"/>
        <v>2186293</v>
      </c>
      <c r="AG97" s="369">
        <f t="shared" si="21"/>
        <v>2188468.3499999992</v>
      </c>
      <c r="AH97" s="369">
        <f>AH92+AH95</f>
        <v>22037307.04872733</v>
      </c>
      <c r="AI97" s="369">
        <f>-(AI92+AI95)</f>
        <v>-6437011.8371822424</v>
      </c>
      <c r="AJ97" s="369">
        <f t="shared" si="21"/>
        <v>15600295.211545091</v>
      </c>
      <c r="AP97" s="386"/>
    </row>
    <row r="98" spans="4:42" x14ac:dyDescent="0.25">
      <c r="Q98" s="7"/>
      <c r="AJ98" s="364">
        <f>'QA Sheet'!F60</f>
        <v>12856638.224554652</v>
      </c>
    </row>
    <row r="99" spans="4:42" x14ac:dyDescent="0.25">
      <c r="D99" t="s">
        <v>23870</v>
      </c>
      <c r="I99" s="7">
        <f>_xlfn.XLOOKUP(I4,'QA Sheet'!$C:$C,'QA Sheet'!$F:$F)</f>
        <v>13964256.698171804</v>
      </c>
      <c r="J99" s="119">
        <f>NurserySupplement!Z5</f>
        <v>76021.776923076919</v>
      </c>
      <c r="K99" s="5">
        <f>'Cash Advance'!K7</f>
        <v>-60000</v>
      </c>
      <c r="L99" s="381">
        <f>_xlfn.XLOOKUP(L4,'QA Sheet'!$C:$C,'QA Sheet'!$F:$F)</f>
        <v>106923.07692307692</v>
      </c>
      <c r="M99" s="381">
        <f>_xlfn.XLOOKUP(M4,'QA Sheet'!$C:$C,'QA Sheet'!$F:$F)</f>
        <v>7692.3076923076924</v>
      </c>
      <c r="N99" s="381">
        <f>_xlfn.XLOOKUP(N4,'QA Sheet'!$C:$C,'QA Sheet'!$F:$F)</f>
        <v>53330.230769230766</v>
      </c>
      <c r="O99" s="381">
        <f>_xlfn.XLOOKUP(O4,'QA Sheet'!$C:$C,'QA Sheet'!$F:$F)</f>
        <v>326538.46153846156</v>
      </c>
      <c r="P99" s="381">
        <f>_xlfn.XLOOKUP(P4,'QA Sheet'!$C:$C,'QA Sheet'!$F:$F)</f>
        <v>48435.692307692305</v>
      </c>
      <c r="Q99" s="381">
        <f>_xlfn.XLOOKUP(Q4,'QA Sheet'!$C:$C,'QA Sheet'!$F:$F)</f>
        <v>83538.461538461546</v>
      </c>
      <c r="R99" s="381">
        <f>_xlfn.XLOOKUP(R4,'QA Sheet'!$C:$C,'QA Sheet'!$F:$F)</f>
        <v>11150.307692307691</v>
      </c>
      <c r="S99" s="381">
        <f>_xlfn.XLOOKUP(S4,'QA Sheet'!$C:$C,'QA Sheet'!$F:$F)</f>
        <v>0</v>
      </c>
      <c r="T99" s="381">
        <f>_xlfn.XLOOKUP(T4,'QA Sheet'!$C:$C,'QA Sheet'!$F:$F)</f>
        <v>1534730.2460256414</v>
      </c>
      <c r="U99" s="381">
        <f>_xlfn.XLOOKUP(U4,'QA Sheet'!$C:$C,'QA Sheet'!$F:$F)</f>
        <v>0</v>
      </c>
      <c r="V99" s="381">
        <f>_xlfn.XLOOKUP(V4,'QA Sheet'!$C:$C,'QA Sheet'!$F:$F)</f>
        <v>420773.10551282053</v>
      </c>
      <c r="W99" s="381">
        <f>_xlfn.XLOOKUP(W4,'QA Sheet'!$C:$C,'QA Sheet'!$F:$F)</f>
        <v>5215.8461538461524</v>
      </c>
      <c r="X99" s="381">
        <f>_xlfn.XLOOKUP(X4,'QA Sheet'!$C:$C,'QA Sheet'!$F:$F)</f>
        <v>91155.230769230766</v>
      </c>
      <c r="Y99" s="381">
        <f>_xlfn.XLOOKUP(Y4,'QA Sheet'!$C:$C,'QA Sheet'!$F:$F)</f>
        <v>1062328.6212820513</v>
      </c>
      <c r="Z99" s="381">
        <f>_xlfn.XLOOKUP(Z4,'QA Sheet'!$C:$C,'QA Sheet'!$F:$F)</f>
        <v>581653.16666666663</v>
      </c>
      <c r="AA99" s="381">
        <f>_xlfn.XLOOKUP(AA4,'QA Sheet'!$C:$C,'QA Sheet'!$F:$F)</f>
        <v>4945.666666666667</v>
      </c>
      <c r="AB99" s="381">
        <f>_xlfn.XLOOKUP(AB4,'QA Sheet'!$C:$C,'QA Sheet'!$F:$F)</f>
        <v>9375</v>
      </c>
      <c r="AC99" s="381">
        <f>_xlfn.XLOOKUP(AC4,'QA Sheet'!$C:$C,'QA Sheet'!$F:$F)</f>
        <v>22600</v>
      </c>
      <c r="AD99" s="381">
        <f>_xlfn.XLOOKUP(AD4,'QA Sheet'!$C:$C,'QA Sheet'!$F:$F)</f>
        <v>0</v>
      </c>
      <c r="AE99" s="381">
        <f>_xlfn.XLOOKUP(AE4,'QA Sheet'!$C:$C,'QA Sheet'!$F:$F)</f>
        <v>8199.7999999999993</v>
      </c>
      <c r="AF99" s="381">
        <f>_xlfn.XLOOKUP(AF4,'QA Sheet'!$C:$C,'QA Sheet'!$F:$F)</f>
        <v>0</v>
      </c>
      <c r="AG99" s="381">
        <f>_xlfn.XLOOKUP(AG4,'QA Sheet'!$C:$C,'QA Sheet'!$F:$F)</f>
        <v>0</v>
      </c>
      <c r="AH99" s="381">
        <f>SUM(I99:AG99)</f>
        <v>18358863.696633346</v>
      </c>
      <c r="AI99" s="381">
        <f>AI97+AI95</f>
        <v>-6437011.8371822424</v>
      </c>
      <c r="AJ99" s="364">
        <f>SUM(AH99:AI99)</f>
        <v>11921851.859451104</v>
      </c>
    </row>
    <row r="100" spans="4:42" x14ac:dyDescent="0.25">
      <c r="D100" t="s">
        <v>23871</v>
      </c>
      <c r="I100" s="5">
        <f>I97-I99</f>
        <v>-868649.11207267642</v>
      </c>
      <c r="J100" s="5">
        <f>J97-J99</f>
        <v>0</v>
      </c>
      <c r="K100" s="5">
        <f>K97-K99</f>
        <v>57500</v>
      </c>
      <c r="L100" s="5">
        <f>L97-L99</f>
        <v>0</v>
      </c>
      <c r="M100" s="5">
        <f t="shared" ref="M100:AI100" si="22">M97-M99</f>
        <v>0</v>
      </c>
      <c r="N100" s="5">
        <f t="shared" si="22"/>
        <v>0</v>
      </c>
      <c r="O100" s="5">
        <f t="shared" si="22"/>
        <v>0</v>
      </c>
      <c r="P100" s="5">
        <f t="shared" si="22"/>
        <v>0</v>
      </c>
      <c r="Q100" s="5">
        <f t="shared" si="22"/>
        <v>0</v>
      </c>
      <c r="R100" s="5">
        <f t="shared" si="22"/>
        <v>0</v>
      </c>
      <c r="S100" s="5">
        <f t="shared" si="22"/>
        <v>0</v>
      </c>
      <c r="T100" s="5">
        <f t="shared" si="22"/>
        <v>49790.311666666297</v>
      </c>
      <c r="U100" s="5">
        <f t="shared" si="22"/>
        <v>0</v>
      </c>
      <c r="V100" s="5">
        <f t="shared" si="22"/>
        <v>-1846.4025000000256</v>
      </c>
      <c r="W100" s="5">
        <f t="shared" si="22"/>
        <v>4315.4000000000015</v>
      </c>
      <c r="X100" s="5">
        <f t="shared" si="22"/>
        <v>2202.7080000000278</v>
      </c>
      <c r="Y100" s="5">
        <f t="shared" si="22"/>
        <v>11651.563666666625</v>
      </c>
      <c r="Z100" s="5">
        <f t="shared" si="22"/>
        <v>50665.916666666628</v>
      </c>
      <c r="AA100" s="5">
        <f t="shared" si="22"/>
        <v>376.41666666666697</v>
      </c>
      <c r="AB100" s="5">
        <f t="shared" si="22"/>
        <v>3075</v>
      </c>
      <c r="AC100" s="5">
        <f t="shared" si="22"/>
        <v>2800</v>
      </c>
      <c r="AD100" s="5">
        <f t="shared" si="22"/>
        <v>0</v>
      </c>
      <c r="AE100" s="5">
        <f t="shared" si="22"/>
        <v>-8199.7999999999993</v>
      </c>
      <c r="AF100" s="5">
        <f t="shared" si="22"/>
        <v>2186293</v>
      </c>
      <c r="AG100" s="5">
        <f t="shared" si="22"/>
        <v>2188468.3499999992</v>
      </c>
      <c r="AH100" s="5">
        <f t="shared" si="22"/>
        <v>3678443.3520939834</v>
      </c>
      <c r="AI100" s="5">
        <f t="shared" si="22"/>
        <v>0</v>
      </c>
      <c r="AJ100" s="5">
        <f>AJ97-AJ99</f>
        <v>3678443.3520939872</v>
      </c>
    </row>
    <row r="101" spans="4:42" x14ac:dyDescent="0.25">
      <c r="AH101" s="5"/>
      <c r="AI101" s="5"/>
      <c r="AJ101" s="119"/>
    </row>
    <row r="102" spans="4:42" x14ac:dyDescent="0.25">
      <c r="AJ102" s="119"/>
    </row>
    <row r="103" spans="4:42" x14ac:dyDescent="0.25">
      <c r="AJ103" s="119"/>
    </row>
  </sheetData>
  <autoFilter ref="A6:BE95" xr:uid="{3406F665-8408-4F7C-8DEE-9456C07F8327}"/>
  <mergeCells count="9">
    <mergeCell ref="AW2:AX2"/>
    <mergeCell ref="AW5:AX5"/>
    <mergeCell ref="I2:K2"/>
    <mergeCell ref="L2:R2"/>
    <mergeCell ref="S2:Y2"/>
    <mergeCell ref="Z2:AD2"/>
    <mergeCell ref="AL2:AS2"/>
    <mergeCell ref="AE2:AG2"/>
    <mergeCell ref="AE3:AG3"/>
  </mergeCell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835E1-EA41-46F2-B253-CC4728AEA8AA}">
  <sheetPr filterMode="1">
    <tabColor rgb="FF782170"/>
  </sheetPr>
  <dimension ref="A1:BI103"/>
  <sheetViews>
    <sheetView topLeftCell="A2" zoomScale="76" zoomScaleNormal="107" workbookViewId="0">
      <pane xSplit="6" topLeftCell="AN1" activePane="topRight" state="frozen"/>
      <selection activeCell="H3422" sqref="H3422"/>
      <selection pane="topRight" activeCell="H3422" sqref="H3422"/>
    </sheetView>
  </sheetViews>
  <sheetFormatPr defaultRowHeight="15" x14ac:dyDescent="0.25"/>
  <cols>
    <col min="1" max="1" width="19.85546875" bestFit="1" customWidth="1"/>
    <col min="2" max="2" width="11.85546875" customWidth="1"/>
    <col min="4" max="4" width="39.85546875" bestFit="1" customWidth="1"/>
    <col min="5" max="5" width="18" bestFit="1" customWidth="1"/>
    <col min="7" max="7" width="12.28515625" bestFit="1" customWidth="1"/>
    <col min="9" max="9" width="15.7109375" bestFit="1" customWidth="1"/>
    <col min="10" max="10" width="12.42578125" bestFit="1" customWidth="1"/>
    <col min="11" max="11" width="14.42578125" bestFit="1" customWidth="1"/>
    <col min="12" max="12" width="12.7109375" bestFit="1" customWidth="1"/>
    <col min="13" max="13" width="12.42578125" customWidth="1"/>
    <col min="14" max="14" width="11.5703125" bestFit="1" customWidth="1"/>
    <col min="15" max="15" width="12.7109375" bestFit="1" customWidth="1"/>
    <col min="16" max="16" width="11.140625" bestFit="1" customWidth="1"/>
    <col min="17" max="17" width="11.5703125" bestFit="1" customWidth="1"/>
    <col min="18" max="18" width="11.140625" bestFit="1" customWidth="1"/>
    <col min="19" max="19" width="11.28515625" bestFit="1" customWidth="1"/>
    <col min="20" max="20" width="14.28515625" bestFit="1" customWidth="1"/>
    <col min="21" max="22" width="12.140625" bestFit="1" customWidth="1"/>
    <col min="23" max="23" width="11.140625" bestFit="1" customWidth="1"/>
    <col min="24" max="24" width="12.28515625" bestFit="1" customWidth="1"/>
    <col min="25" max="25" width="13.85546875" bestFit="1" customWidth="1"/>
    <col min="26" max="26" width="12.140625" bestFit="1" customWidth="1"/>
    <col min="27" max="28" width="10" bestFit="1" customWidth="1"/>
    <col min="29" max="29" width="11.140625" bestFit="1" customWidth="1"/>
    <col min="30" max="30" width="9.42578125" customWidth="1"/>
    <col min="31" max="31" width="14.5703125" bestFit="1" customWidth="1"/>
    <col min="32" max="33" width="14.5703125" customWidth="1"/>
    <col min="34" max="34" width="15.5703125" bestFit="1" customWidth="1"/>
    <col min="35" max="37" width="15.5703125" customWidth="1"/>
    <col min="38" max="38" width="20.85546875" bestFit="1" customWidth="1"/>
    <col min="39" max="39" width="20.85546875" customWidth="1"/>
    <col min="40" max="40" width="20" bestFit="1" customWidth="1"/>
    <col min="41" max="41" width="12" bestFit="1" customWidth="1"/>
    <col min="42" max="42" width="14.28515625" bestFit="1" customWidth="1"/>
    <col min="43" max="43" width="14.5703125" bestFit="1" customWidth="1"/>
    <col min="44" max="44" width="15.5703125" bestFit="1" customWidth="1"/>
    <col min="45" max="45" width="16.42578125" customWidth="1"/>
    <col min="46" max="46" width="14.28515625" bestFit="1" customWidth="1"/>
    <col min="47" max="47" width="15" style="49" customWidth="1"/>
    <col min="48" max="48" width="15.85546875" style="462" customWidth="1"/>
    <col min="49" max="49" width="13.85546875" bestFit="1" customWidth="1"/>
    <col min="50" max="51" width="13.42578125" bestFit="1" customWidth="1"/>
    <col min="53" max="53" width="13.42578125" bestFit="1" customWidth="1"/>
    <col min="54" max="54" width="10.85546875" bestFit="1" customWidth="1"/>
    <col min="58" max="58" width="15.5703125" bestFit="1" customWidth="1"/>
    <col min="59" max="60" width="12.5703125" bestFit="1" customWidth="1"/>
    <col min="61" max="61" width="15.5703125" bestFit="1" customWidth="1"/>
  </cols>
  <sheetData>
    <row r="1" spans="1:61" x14ac:dyDescent="0.25">
      <c r="AP1" s="49"/>
      <c r="AQ1" s="49"/>
      <c r="AR1" s="49"/>
      <c r="AS1" s="49"/>
      <c r="AT1" s="49"/>
      <c r="AV1" s="49"/>
      <c r="AW1" s="49"/>
    </row>
    <row r="2" spans="1:61" ht="60" customHeight="1" x14ac:dyDescent="0.25">
      <c r="A2" s="470"/>
      <c r="B2" s="471"/>
      <c r="C2" s="471"/>
      <c r="D2" s="471"/>
      <c r="E2" s="471"/>
      <c r="F2" s="471"/>
      <c r="G2" s="471"/>
      <c r="I2" s="582" t="str">
        <f>"Total School &amp; Nursery Budget Share = £ "&amp; ROUND( SUM(I5:K5),2)</f>
        <v>Total School &amp; Nursery Budget Share = £ 13122115.92</v>
      </c>
      <c r="J2" s="583"/>
      <c r="K2" s="584"/>
      <c r="L2" s="582" t="str">
        <f>"High Needs Places = £ "&amp; ROUND( SUM(L5:R5),2)</f>
        <v>High Needs Places = £ 632070.08</v>
      </c>
      <c r="M2" s="583"/>
      <c r="N2" s="583"/>
      <c r="O2" s="583"/>
      <c r="P2" s="583"/>
      <c r="Q2" s="583"/>
      <c r="R2" s="584"/>
      <c r="S2" s="582" t="str">
        <f>"High Needs Top Up = £ "&amp; ROUND( SUM(S5:Y5),2)</f>
        <v>High Needs Top Up = £ 1861004.81</v>
      </c>
      <c r="T2" s="583"/>
      <c r="U2" s="583"/>
      <c r="V2" s="583"/>
      <c r="W2" s="583"/>
      <c r="X2" s="583"/>
      <c r="Y2" s="584"/>
      <c r="Z2" s="581" t="str">
        <f>"Post 16 Total Payments = £ "&amp; ROUND(SUM(Z5:AD5), 2)</f>
        <v>Post 16 Total Payments = £ 618573.83</v>
      </c>
      <c r="AA2" s="581"/>
      <c r="AB2" s="581"/>
      <c r="AC2" s="581"/>
      <c r="AD2" s="581"/>
      <c r="AE2" s="585" t="str">
        <f>"MISC Total Payments = £ "&amp; ROUND(SUM(AE5:AI5), 2)</f>
        <v>MISC Total Payments = £ 6048663.68</v>
      </c>
      <c r="AF2" s="589"/>
      <c r="AG2" s="589"/>
      <c r="AH2" s="589"/>
      <c r="AI2" s="586"/>
      <c r="AJ2" s="585" t="str">
        <f>"NTP/SLT Recovery Deductions =£ "&amp; ROUND(SUM(AJ5:AK5), 2)</f>
        <v>NTP/SLT Recovery Deductions =£ -816192.21</v>
      </c>
      <c r="AK2" s="589"/>
      <c r="AL2" s="529"/>
      <c r="AM2" s="529"/>
      <c r="AN2" s="530"/>
      <c r="AP2" s="588"/>
      <c r="AQ2" s="588"/>
      <c r="AR2" s="588"/>
      <c r="AS2" s="588"/>
      <c r="AT2" s="588"/>
      <c r="AU2" s="588"/>
      <c r="AV2" s="588"/>
      <c r="AW2" s="588"/>
      <c r="AX2" s="509"/>
      <c r="AY2" s="509"/>
      <c r="BA2" s="577"/>
      <c r="BB2" s="577"/>
      <c r="BF2" s="97"/>
      <c r="BG2" s="97"/>
      <c r="BH2" s="97"/>
      <c r="BI2" s="97"/>
    </row>
    <row r="3" spans="1:61" ht="120" x14ac:dyDescent="0.25">
      <c r="C3" t="s">
        <v>381</v>
      </c>
      <c r="D3" s="10" t="s">
        <v>265</v>
      </c>
      <c r="E3" s="10" t="s">
        <v>276</v>
      </c>
      <c r="F3" s="10" t="s">
        <v>273</v>
      </c>
      <c r="G3" s="10" t="s">
        <v>266</v>
      </c>
      <c r="H3" s="137" t="s">
        <v>267</v>
      </c>
      <c r="I3" s="285" t="s">
        <v>23703</v>
      </c>
      <c r="J3" s="285" t="s">
        <v>23704</v>
      </c>
      <c r="K3" s="285" t="s">
        <v>23702</v>
      </c>
      <c r="L3" s="278" t="s">
        <v>964</v>
      </c>
      <c r="M3" s="278" t="s">
        <v>964</v>
      </c>
      <c r="N3" s="278" t="s">
        <v>963</v>
      </c>
      <c r="O3" s="278" t="s">
        <v>961</v>
      </c>
      <c r="P3" s="278" t="s">
        <v>962</v>
      </c>
      <c r="Q3" s="278" t="s">
        <v>959</v>
      </c>
      <c r="R3" s="278" t="s">
        <v>960</v>
      </c>
      <c r="S3" s="278" t="s">
        <v>924</v>
      </c>
      <c r="T3" s="278" t="s">
        <v>972</v>
      </c>
      <c r="U3" s="278" t="s">
        <v>973</v>
      </c>
      <c r="V3" s="278" t="s">
        <v>772</v>
      </c>
      <c r="W3" s="278" t="s">
        <v>773</v>
      </c>
      <c r="X3" s="278" t="s">
        <v>974</v>
      </c>
      <c r="Y3" s="278" t="s">
        <v>975</v>
      </c>
      <c r="Z3" s="278" t="s">
        <v>268</v>
      </c>
      <c r="AA3" s="278" t="s">
        <v>269</v>
      </c>
      <c r="AB3" s="278" t="s">
        <v>270</v>
      </c>
      <c r="AC3" s="278" t="s">
        <v>271</v>
      </c>
      <c r="AD3" s="278" t="s">
        <v>23790</v>
      </c>
      <c r="AE3" s="585" t="s">
        <v>24708</v>
      </c>
      <c r="AF3" s="589"/>
      <c r="AG3" s="589"/>
      <c r="AH3" s="589"/>
      <c r="AI3" s="586"/>
      <c r="AJ3" s="525" t="s">
        <v>24709</v>
      </c>
      <c r="AK3" s="525" t="s">
        <v>24710</v>
      </c>
      <c r="AL3" s="490" t="s">
        <v>928</v>
      </c>
      <c r="AM3" s="490" t="s">
        <v>24176</v>
      </c>
      <c r="AN3" s="491" t="s">
        <v>886</v>
      </c>
      <c r="AP3" s="503" t="s">
        <v>24177</v>
      </c>
      <c r="AQ3" s="503" t="s">
        <v>24711</v>
      </c>
      <c r="AR3" s="503" t="s">
        <v>24123</v>
      </c>
      <c r="AS3" s="503" t="s">
        <v>24712</v>
      </c>
      <c r="AT3" s="504" t="s">
        <v>24688</v>
      </c>
      <c r="AU3" s="503" t="s">
        <v>24127</v>
      </c>
      <c r="AV3" s="503" t="s">
        <v>24130</v>
      </c>
      <c r="AW3" s="504" t="s">
        <v>886</v>
      </c>
      <c r="AX3" s="362"/>
      <c r="BA3" s="266"/>
      <c r="BB3" s="266"/>
      <c r="BF3" s="97"/>
      <c r="BG3" s="97"/>
      <c r="BH3" s="97"/>
      <c r="BI3" s="97"/>
    </row>
    <row r="4" spans="1:61" ht="30" x14ac:dyDescent="0.25">
      <c r="D4" s="10"/>
      <c r="E4" s="10"/>
      <c r="F4" s="10"/>
      <c r="G4" s="10"/>
      <c r="H4" s="10"/>
      <c r="I4" s="11" t="s">
        <v>994</v>
      </c>
      <c r="J4" s="11" t="s">
        <v>994</v>
      </c>
      <c r="K4" s="11" t="s">
        <v>24707</v>
      </c>
      <c r="L4" s="11" t="s">
        <v>952</v>
      </c>
      <c r="M4" s="11" t="s">
        <v>954</v>
      </c>
      <c r="N4" s="11" t="s">
        <v>953</v>
      </c>
      <c r="O4" s="11" t="s">
        <v>955</v>
      </c>
      <c r="P4" s="11" t="s">
        <v>956</v>
      </c>
      <c r="Q4" s="11" t="s">
        <v>957</v>
      </c>
      <c r="R4" s="11" t="s">
        <v>958</v>
      </c>
      <c r="S4" s="11" t="s">
        <v>966</v>
      </c>
      <c r="T4" s="11" t="s">
        <v>968</v>
      </c>
      <c r="U4" s="11" t="s">
        <v>970</v>
      </c>
      <c r="V4" s="11" t="s">
        <v>969</v>
      </c>
      <c r="W4" s="11" t="s">
        <v>965</v>
      </c>
      <c r="X4" s="11" t="s">
        <v>967</v>
      </c>
      <c r="Y4" s="11" t="s">
        <v>971</v>
      </c>
      <c r="Z4" s="11" t="s">
        <v>982</v>
      </c>
      <c r="AA4" s="11" t="s">
        <v>983</v>
      </c>
      <c r="AB4" s="11" t="s">
        <v>984</v>
      </c>
      <c r="AC4" s="11" t="s">
        <v>985</v>
      </c>
      <c r="AD4" s="11" t="s">
        <v>23789</v>
      </c>
      <c r="AE4" s="11" t="s">
        <v>24700</v>
      </c>
      <c r="AF4" s="11" t="s">
        <v>24265</v>
      </c>
      <c r="AG4" s="11" t="s">
        <v>24270</v>
      </c>
      <c r="AH4" s="11" t="s">
        <v>23865</v>
      </c>
      <c r="AI4" s="11" t="s">
        <v>23693</v>
      </c>
      <c r="AJ4" s="11" t="s">
        <v>24721</v>
      </c>
      <c r="AK4" s="11" t="s">
        <v>24720</v>
      </c>
      <c r="AL4" s="11"/>
      <c r="AM4" s="11"/>
      <c r="AN4" s="363"/>
      <c r="AP4" s="364">
        <f>SUM(AP7:AP91)</f>
        <v>1608091.7183776645</v>
      </c>
      <c r="AQ4" s="364">
        <f>SUM(AQ7:AQ91)</f>
        <v>6709870.7899999982</v>
      </c>
      <c r="AR4" s="364">
        <f>SUM(AR7:AR91)</f>
        <v>8317962.5083776647</v>
      </c>
      <c r="AS4" s="364">
        <f>SUM(AS6:AS90)</f>
        <v>6668795.4660898447</v>
      </c>
      <c r="AT4" s="364">
        <f>SUM(AT6:AT90)</f>
        <v>2436808.6121868733</v>
      </c>
      <c r="AU4" s="364">
        <f>SUM(AU6:AU90)</f>
        <v>310326.61287782504</v>
      </c>
      <c r="AV4" s="364">
        <f>SUM(AV6:AV90)</f>
        <v>6979122.07896767</v>
      </c>
      <c r="AW4" s="364">
        <f>SUM(AW6:AW90)</f>
        <v>2126481.9993090485</v>
      </c>
      <c r="AX4" s="364"/>
      <c r="AY4" s="364"/>
      <c r="AZ4" s="364"/>
      <c r="BA4" s="364"/>
      <c r="BB4" s="364"/>
      <c r="BF4" s="99"/>
      <c r="BG4" s="99"/>
      <c r="BH4" s="99"/>
      <c r="BI4" s="99"/>
    </row>
    <row r="5" spans="1:61" x14ac:dyDescent="0.25">
      <c r="I5" s="284">
        <f t="shared" ref="I5:AN5" si="0">SUM(I7:I91)</f>
        <v>13095607.586099127</v>
      </c>
      <c r="J5" s="284">
        <f t="shared" si="0"/>
        <v>76021.776923076919</v>
      </c>
      <c r="K5" s="284">
        <f t="shared" si="0"/>
        <v>-49513.440000000002</v>
      </c>
      <c r="L5" s="284">
        <f t="shared" si="0"/>
        <v>106923.07692307692</v>
      </c>
      <c r="M5" s="284">
        <f t="shared" si="0"/>
        <v>7692.3076923076924</v>
      </c>
      <c r="N5" s="284">
        <f t="shared" si="0"/>
        <v>53330.230769230766</v>
      </c>
      <c r="O5" s="284">
        <f t="shared" si="0"/>
        <v>326538.46153846156</v>
      </c>
      <c r="P5" s="284">
        <f t="shared" si="0"/>
        <v>48435.692307692305</v>
      </c>
      <c r="Q5" s="284">
        <f>SUM(Q7:Q91)</f>
        <v>78000</v>
      </c>
      <c r="R5" s="284">
        <f t="shared" si="0"/>
        <v>11150.307692307691</v>
      </c>
      <c r="S5" s="284">
        <f t="shared" si="0"/>
        <v>0</v>
      </c>
      <c r="T5" s="284">
        <f t="shared" si="0"/>
        <v>915366.04420512822</v>
      </c>
      <c r="U5" s="284">
        <f t="shared" si="0"/>
        <v>0</v>
      </c>
      <c r="V5" s="284">
        <f t="shared" si="0"/>
        <v>244233.98303846153</v>
      </c>
      <c r="W5" s="284">
        <f t="shared" si="0"/>
        <v>8275.5538461538454</v>
      </c>
      <c r="X5" s="284">
        <f t="shared" si="0"/>
        <v>93357.938769230794</v>
      </c>
      <c r="Y5" s="284">
        <f t="shared" si="0"/>
        <v>599771.28992307698</v>
      </c>
      <c r="Z5" s="284">
        <f t="shared" si="0"/>
        <v>581653.16666666663</v>
      </c>
      <c r="AA5" s="284">
        <f t="shared" si="0"/>
        <v>4945.666666666667</v>
      </c>
      <c r="AB5" s="284">
        <f t="shared" si="0"/>
        <v>9375</v>
      </c>
      <c r="AC5" s="284">
        <f t="shared" si="0"/>
        <v>22600</v>
      </c>
      <c r="AD5" s="284">
        <f t="shared" si="0"/>
        <v>0</v>
      </c>
      <c r="AE5" s="284">
        <f>SUM(AE7:AE91)</f>
        <v>88420.38</v>
      </c>
      <c r="AF5" s="284">
        <f t="shared" ref="AF5:AK5" si="1">SUM(AF7:AF91)</f>
        <v>1994024</v>
      </c>
      <c r="AG5" s="284">
        <f t="shared" si="1"/>
        <v>1405699</v>
      </c>
      <c r="AH5" s="284">
        <f t="shared" si="1"/>
        <v>388922.29999999993</v>
      </c>
      <c r="AI5" s="284">
        <f>SUM(AI7:AI91)</f>
        <v>2171598</v>
      </c>
      <c r="AJ5" s="284">
        <f>SUM(AJ7:AJ91)</f>
        <v>-466534.00999999995</v>
      </c>
      <c r="AK5" s="284">
        <f t="shared" si="1"/>
        <v>-349658.2</v>
      </c>
      <c r="AL5" s="284">
        <f t="shared" si="0"/>
        <v>21466236.113060668</v>
      </c>
      <c r="AM5" s="284">
        <f>SUM(AM7:AM91)</f>
        <v>6979122.07896767</v>
      </c>
      <c r="AN5" s="284">
        <f t="shared" si="0"/>
        <v>14487114.034092994</v>
      </c>
      <c r="AO5" s="364"/>
      <c r="AS5" s="284"/>
      <c r="AT5" s="284"/>
      <c r="AV5" s="284"/>
      <c r="AW5" s="364"/>
      <c r="AX5" s="364"/>
      <c r="BA5" s="578"/>
      <c r="BB5" s="579"/>
    </row>
    <row r="6" spans="1:61" x14ac:dyDescent="0.25">
      <c r="D6" s="8"/>
      <c r="E6" s="8"/>
      <c r="F6" s="8"/>
      <c r="G6" s="8"/>
      <c r="H6" s="8"/>
      <c r="I6" s="9"/>
      <c r="J6" s="9"/>
      <c r="K6" s="9"/>
      <c r="L6" s="9"/>
      <c r="M6" s="9"/>
      <c r="N6" s="9"/>
      <c r="O6" s="9"/>
      <c r="P6" s="9"/>
      <c r="Q6" s="9"/>
      <c r="R6" s="9"/>
      <c r="S6" s="9"/>
      <c r="T6" s="9"/>
      <c r="U6" s="9"/>
      <c r="V6" s="9"/>
      <c r="W6" s="9"/>
      <c r="X6" s="9"/>
      <c r="Y6" s="9"/>
      <c r="Z6" s="8"/>
      <c r="AA6" s="8"/>
      <c r="AB6" s="8"/>
      <c r="AC6" s="8"/>
      <c r="AD6" s="8"/>
      <c r="AE6" s="8"/>
      <c r="AF6" s="8"/>
      <c r="AG6" s="8"/>
      <c r="AH6" s="8"/>
      <c r="AI6" s="8"/>
      <c r="AJ6" s="8"/>
      <c r="AK6" s="8"/>
      <c r="AL6" s="8"/>
      <c r="AM6" s="8"/>
      <c r="AN6" s="365"/>
    </row>
    <row r="7" spans="1:61" hidden="1" x14ac:dyDescent="0.25">
      <c r="B7">
        <v>3022002</v>
      </c>
      <c r="C7">
        <v>2002</v>
      </c>
      <c r="D7" t="s">
        <v>139</v>
      </c>
      <c r="G7" t="s">
        <v>140</v>
      </c>
      <c r="H7" t="s">
        <v>141</v>
      </c>
      <c r="I7" s="7">
        <f>IFERROR(_xlfn.XLOOKUP(G7,'APT 25-26'!D:D,'APT 25-26'!CT:CT),"")</f>
        <v>194271.28551925544</v>
      </c>
      <c r="J7" s="7">
        <f>SUMIFS(NurserySupplement!$Z:$Z,NurserySupplement!$M:$M,J$4,NurserySupplement!$B:$B,B7)</f>
        <v>0</v>
      </c>
      <c r="K7" s="7">
        <f>IFERROR(_xlfn.XLOOKUP(B7,'Cash Advance'!A:A,'Cash Advance'!N:N),0)</f>
        <v>0</v>
      </c>
      <c r="L7" s="7">
        <f>SUMIFS(HNPlaces!$AF:$AF,HNPlaces!$M:$M,L$4,HNPlaces!$Q:$Q,'July Payment'!$G7)</f>
        <v>0</v>
      </c>
      <c r="M7" s="7">
        <f>SUMIFS(HNPlaces!$AF:$AF,HNPlaces!$M:$M,M$4,HNPlaces!$Q:$Q,'July Payment'!$G7)</f>
        <v>0</v>
      </c>
      <c r="N7" s="7">
        <f>SUMIFS(HNPlaces!$AF:$AF,HNPlaces!$M:$M,N$4,HNPlaces!$Q:$Q,'July Payment'!$G7)</f>
        <v>0</v>
      </c>
      <c r="O7" s="7">
        <f>SUMIFS(HNPlaces!$AF:$AF,HNPlaces!$M:$M,O$4,HNPlaces!$Q:$Q,'July Payment'!$G7)</f>
        <v>0</v>
      </c>
      <c r="P7" s="7">
        <f>SUMIFS(HNPlaces!$AF:$AF,HNPlaces!$M:$M,P$4,HNPlaces!$Q:$Q,'July Payment'!$G7)</f>
        <v>0</v>
      </c>
      <c r="Q7" s="7">
        <f>SUMIFS(HNPlaces!$AF:$AF,HNPlaces!$M:$M,Q$4,HNPlaces!$Q:$Q,'July Payment'!$G7)</f>
        <v>0</v>
      </c>
      <c r="R7" s="7">
        <f>SUMIFS(HNPlaces!$AF:$AF,HNPlaces!$M:$M,R$4,HNPlaces!$Q:$Q,'July Payment'!$G7)</f>
        <v>0</v>
      </c>
      <c r="S7" s="7">
        <f>SUMIFS(HNTopUp!$AF:$AF,HNTopUp!$M:$M,S$4,HNTopUp!$B:$B,$B7)</f>
        <v>0</v>
      </c>
      <c r="T7" s="7">
        <f>SUMIFS(HNTopUp!$AF:$AF,HNTopUp!$M:$M,T$4,HNTopUp!$B:$B,$B7)</f>
        <v>19013.117435897435</v>
      </c>
      <c r="U7" s="7">
        <f>SUMIFS(HNTopUp!$AF:$AF,HNTopUp!$M:$M,U$4,HNTopUp!$B:$B,$B7)</f>
        <v>0</v>
      </c>
      <c r="V7" s="7">
        <f>SUMIFS(HNTopUp!$AF:$AF,HNTopUp!$M:$M,V$4,HNTopUp!$B:$B,$B7)</f>
        <v>0</v>
      </c>
      <c r="W7" s="7">
        <f>SUMIFS(HNTopUp!$AF:$AF,HNTopUp!$M:$M,W$4,HNTopUp!$B:$B,$B7)</f>
        <v>339.7076923076923</v>
      </c>
      <c r="X7" s="7">
        <f>SUMIFS(HNTopUp!$AF:$AF,HNTopUp!$M:$M,X$4,HNTopUp!$B:$B,$B7)</f>
        <v>0</v>
      </c>
      <c r="Y7" s="7">
        <f>SUMIFS(HNTopUp!$AF:$AF,HNTopUp!$M:$M,Y$4,HNTopUp!$B:$B,$B7)</f>
        <v>0</v>
      </c>
      <c r="Z7" s="7">
        <f>SUMIFS(POST16!$AF:$AF,POST16!$M:$M,Z$4,POST16!$Q:$Q,'July Payment'!$G7)</f>
        <v>0</v>
      </c>
      <c r="AA7" s="7">
        <f>SUMIFS(POST16!$AF:$AF,POST16!$M:$M,AA$4,POST16!$Q:$Q,'July Payment'!$G7)</f>
        <v>0</v>
      </c>
      <c r="AB7" s="7">
        <f>SUMIFS(POST16!$AF:$AF,POST16!$M:$M,AB$4,POST16!$Q:$Q,'July Payment'!$G7)</f>
        <v>0</v>
      </c>
      <c r="AC7" s="7">
        <f>SUMIFS(POST16!$AF:$AF,POST16!$M:$M,AC$4,POST16!$Q:$Q,'July Payment'!$G7)</f>
        <v>0</v>
      </c>
      <c r="AD7" s="7">
        <f>SUMIFS(POST16!$AF:$AF,POST16!$M:$M,AD$4,POST16!$Q:$Q,'July Payment'!$G7)</f>
        <v>0</v>
      </c>
      <c r="AE7" s="7">
        <f>SUMIFS('POST16 SBG'!AF:AF,'POST16 SBG'!A:A,B7,'POST16 SBG'!M:M,$AE$4)</f>
        <v>0</v>
      </c>
      <c r="AF7" s="7">
        <f>SUMIFS(UIFSM!AF:AF,UIFSM!B:B,B7,UIFSM!M:M,$AF$4)</f>
        <v>35871</v>
      </c>
      <c r="AG7" s="7">
        <f>SUMIFS(UIFSM!AF:AF,UIFSM!B:B,B7,UIFSM!M:M,$AG$4)</f>
        <v>23630</v>
      </c>
      <c r="AH7" s="7">
        <f>IFERROR(_xlfn.XLOOKUP(B7,DFC!B:B,DFC!AF:AF),0)</f>
        <v>8897.1299999999992</v>
      </c>
      <c r="AI7" s="7">
        <f>IFERROR(_xlfn.XLOOKUP(B7,PPG!B:B,PPG!AF:AF),0)</f>
        <v>37496</v>
      </c>
      <c r="AJ7" s="7">
        <f>SUMIFS('NTP recovery'!AG:AG,'NTP recovery'!M:M,'July Payment'!$AJ$4,'NTP recovery'!B:B,'July Payment'!B7)</f>
        <v>-17010</v>
      </c>
      <c r="AK7" s="7">
        <f>SUMIFS('NTP recovery'!AG:AG,'NTP recovery'!M:M,'July Payment'!$AK$4,'NTP recovery'!B:B,'July Payment'!B7)</f>
        <v>-607.5</v>
      </c>
      <c r="AL7" s="5">
        <f>SUM(I7:AK7)</f>
        <v>301900.74064746057</v>
      </c>
      <c r="AM7" s="119">
        <f>AV7</f>
        <v>0</v>
      </c>
      <c r="AN7" s="364">
        <f>AL7-AM7</f>
        <v>301900.74064746057</v>
      </c>
      <c r="AP7" s="481"/>
      <c r="AQ7" s="481"/>
      <c r="AR7" s="508"/>
      <c r="AS7" s="119"/>
      <c r="AT7" s="49"/>
      <c r="AU7" s="7"/>
    </row>
    <row r="8" spans="1:61" hidden="1" x14ac:dyDescent="0.25">
      <c r="B8">
        <v>3022007</v>
      </c>
      <c r="C8">
        <v>2007</v>
      </c>
      <c r="D8" t="s">
        <v>73</v>
      </c>
      <c r="G8" t="s">
        <v>74</v>
      </c>
      <c r="H8" t="s">
        <v>75</v>
      </c>
      <c r="I8" s="7">
        <f>IFERROR(_xlfn.XLOOKUP(G8,'APT 25-26'!D:D,'APT 25-26'!CT:CT),"")</f>
        <v>150667.5201423367</v>
      </c>
      <c r="J8" s="7">
        <f>SUMIFS(NurserySupplement!$Z:$Z,NurserySupplement!$M:$M,J$4,NurserySupplement!$B:$B,B8)</f>
        <v>0</v>
      </c>
      <c r="K8" s="7">
        <f>IFERROR(_xlfn.XLOOKUP(B8,'Cash Advance'!A:A,'Cash Advance'!N:N),0)</f>
        <v>0</v>
      </c>
      <c r="L8" s="7">
        <f>SUMIFS(HNPlaces!$AF:$AF,HNPlaces!$M:$M,L$4,HNPlaces!$Q:$Q,'July Payment'!$G8)</f>
        <v>0</v>
      </c>
      <c r="M8" s="7">
        <f>SUMIFS(HNPlaces!$AF:$AF,HNPlaces!$M:$M,M$4,HNPlaces!$Q:$Q,'July Payment'!$G8)</f>
        <v>0</v>
      </c>
      <c r="N8" s="7">
        <f>SUMIFS(HNPlaces!$AF:$AF,HNPlaces!$M:$M,N$4,HNPlaces!$Q:$Q,'July Payment'!$G8)</f>
        <v>0</v>
      </c>
      <c r="O8" s="7">
        <f>SUMIFS(HNPlaces!$AF:$AF,HNPlaces!$M:$M,O$4,HNPlaces!$Q:$Q,'July Payment'!$G8)</f>
        <v>0</v>
      </c>
      <c r="P8" s="7">
        <f>SUMIFS(HNPlaces!$AF:$AF,HNPlaces!$M:$M,P$4,HNPlaces!$Q:$Q,'July Payment'!$G8)</f>
        <v>0</v>
      </c>
      <c r="Q8" s="7">
        <f>SUMIFS(HNPlaces!$AF:$AF,HNPlaces!$M:$M,Q$4,HNPlaces!$Q:$Q,'July Payment'!$G8)</f>
        <v>0</v>
      </c>
      <c r="R8" s="7">
        <f>SUMIFS(HNPlaces!$AF:$AF,HNPlaces!$M:$M,R$4,HNPlaces!$Q:$Q,'July Payment'!$G8)</f>
        <v>0</v>
      </c>
      <c r="S8" s="7">
        <f>SUMIFS(HNTopUp!$AC:$AC,HNTopUp!$M:$M,S$4,HNTopUp!$B:$B,$B8)</f>
        <v>0</v>
      </c>
      <c r="T8" s="7">
        <f>SUMIFS(HNTopUp!$AF:$AF,HNTopUp!$M:$M,T$4,HNTopUp!$B:$B,$B8)</f>
        <v>12045.076923076922</v>
      </c>
      <c r="U8" s="7">
        <f>SUMIFS(HNTopUp!$AF:$AF,HNTopUp!$M:$M,U$4,HNTopUp!$B:$B,$B8)</f>
        <v>0</v>
      </c>
      <c r="V8" s="7">
        <f>SUMIFS(HNTopUp!$AF:$AF,HNTopUp!$M:$M,V$4,HNTopUp!$B:$B,$B8)</f>
        <v>0</v>
      </c>
      <c r="W8" s="7">
        <f>SUMIFS(HNTopUp!$AF:$AF,HNTopUp!$M:$M,W$4,HNTopUp!$B:$B,$B8)</f>
        <v>0</v>
      </c>
      <c r="X8" s="7">
        <f>SUMIFS(HNTopUp!$AC:$AC,HNTopUp!$M:$M,X$4,HNTopUp!$B:$B,$B8)</f>
        <v>0</v>
      </c>
      <c r="Y8" s="7">
        <f>SUMIFS(HNTopUp!$AC:$AC,HNTopUp!$M:$M,Y$4,HNTopUp!$B:$B,$B8)</f>
        <v>0</v>
      </c>
      <c r="Z8" s="7">
        <f>SUMIFS(POST16!$AF:$AF,POST16!$M:$M,Z$4,POST16!$Q:$Q,'July Payment'!$G8)</f>
        <v>0</v>
      </c>
      <c r="AA8" s="7">
        <f>SUMIFS(POST16!$AF:$AF,POST16!$M:$M,AA$4,POST16!$Q:$Q,'July Payment'!$G8)</f>
        <v>0</v>
      </c>
      <c r="AB8" s="7">
        <f>SUMIFS(POST16!$AF:$AF,POST16!$M:$M,AB$4,POST16!$Q:$Q,'July Payment'!$G8)</f>
        <v>0</v>
      </c>
      <c r="AC8" s="7">
        <f>SUMIFS(POST16!$AF:$AF,POST16!$M:$M,AC$4,POST16!$Q:$Q,'July Payment'!$G8)</f>
        <v>0</v>
      </c>
      <c r="AD8" s="7">
        <f>SUMIFS(POST16!$AF:$AF,POST16!$M:$M,AD$4,POST16!$Q:$Q,'July Payment'!$G8)</f>
        <v>0</v>
      </c>
      <c r="AE8" s="7">
        <f>SUMIFS('POST16 SBG'!AF:AF,'POST16 SBG'!A:A,B8,'POST16 SBG'!M:M,$AE$4)</f>
        <v>0</v>
      </c>
      <c r="AF8" s="7">
        <f>SUMIFS(UIFSM!AF:AF,UIFSM!B:B,B8,UIFSM!M:M,$AF$4)</f>
        <v>0</v>
      </c>
      <c r="AG8" s="7">
        <f>SUMIFS(UIFSM!AF:AF,UIFSM!B:B,B8,UIFSM!M:M,$AG$4)</f>
        <v>0</v>
      </c>
      <c r="AH8" s="7">
        <f>IFERROR(_xlfn.XLOOKUP(B8,DFC!B:B,DFC!AF:AF),0)</f>
        <v>7982.5</v>
      </c>
      <c r="AI8" s="7">
        <f>IFERROR(_xlfn.XLOOKUP(B8,PPG!B:B,PPG!AF:AF),0)</f>
        <v>24418</v>
      </c>
      <c r="AJ8" s="7">
        <f>SUMIFS('NTP recovery'!AG:AG,'NTP recovery'!M:M,'July Payment'!$AJ$4,'NTP recovery'!B:B,'July Payment'!B8)</f>
        <v>0</v>
      </c>
      <c r="AK8" s="7">
        <f>SUMIFS('NTP recovery'!AG:AG,'NTP recovery'!M:M,'July Payment'!$AK$4,'NTP recovery'!B:B,'July Payment'!B8)</f>
        <v>0</v>
      </c>
      <c r="AL8" s="5">
        <f t="shared" ref="AL8:AL71" si="2">SUM(I8:AK8)</f>
        <v>195113.0970654136</v>
      </c>
      <c r="AM8" s="119">
        <f t="shared" ref="AM8:AM71" si="3">AV8</f>
        <v>0</v>
      </c>
      <c r="AN8" s="364">
        <f>AL8-AM8</f>
        <v>195113.0970654136</v>
      </c>
      <c r="AP8" s="481"/>
      <c r="AQ8" s="481"/>
      <c r="AR8" s="508"/>
      <c r="AS8" s="119"/>
      <c r="AT8" s="49"/>
      <c r="AU8" s="7"/>
    </row>
    <row r="9" spans="1:61" hidden="1" x14ac:dyDescent="0.25">
      <c r="B9">
        <v>3022008</v>
      </c>
      <c r="C9">
        <v>2008</v>
      </c>
      <c r="D9" t="s">
        <v>213</v>
      </c>
      <c r="G9" t="s">
        <v>214</v>
      </c>
      <c r="H9" t="s">
        <v>75</v>
      </c>
      <c r="I9" s="7">
        <f>IFERROR(_xlfn.XLOOKUP(G9,'APT 25-26'!D:D,'APT 25-26'!CT:CT),"")</f>
        <v>120957.89475553113</v>
      </c>
      <c r="J9" s="7">
        <f>SUMIFS(NurserySupplement!$Z:$Z,NurserySupplement!$M:$M,J$4,NurserySupplement!$B:$B,B9)</f>
        <v>0</v>
      </c>
      <c r="K9" s="7">
        <f>IFERROR(_xlfn.XLOOKUP(B9,'Cash Advance'!A:A,'Cash Advance'!N:N),0)</f>
        <v>0</v>
      </c>
      <c r="L9" s="7">
        <f>SUMIFS(HNPlaces!$AF:$AF,HNPlaces!$M:$M,L$4,HNPlaces!$Q:$Q,'July Payment'!$G9)</f>
        <v>0</v>
      </c>
      <c r="M9" s="7">
        <f>SUMIFS(HNPlaces!$AF:$AF,HNPlaces!$M:$M,M$4,HNPlaces!$Q:$Q,'July Payment'!$G9)</f>
        <v>0</v>
      </c>
      <c r="N9" s="7">
        <f>SUMIFS(HNPlaces!$AF:$AF,HNPlaces!$M:$M,N$4,HNPlaces!$Q:$Q,'July Payment'!$G9)</f>
        <v>0</v>
      </c>
      <c r="O9" s="7">
        <f>SUMIFS(HNPlaces!$AF:$AF,HNPlaces!$M:$M,O$4,HNPlaces!$Q:$Q,'July Payment'!$G9)</f>
        <v>0</v>
      </c>
      <c r="P9" s="7">
        <f>SUMIFS(HNPlaces!$AF:$AF,HNPlaces!$M:$M,P$4,HNPlaces!$Q:$Q,'July Payment'!$G9)</f>
        <v>0</v>
      </c>
      <c r="Q9" s="7">
        <f>SUMIFS(HNPlaces!$AF:$AF,HNPlaces!$M:$M,Q$4,HNPlaces!$Q:$Q,'July Payment'!$G9)</f>
        <v>0</v>
      </c>
      <c r="R9" s="7">
        <f>SUMIFS(HNPlaces!$AF:$AF,HNPlaces!$M:$M,R$4,HNPlaces!$Q:$Q,'July Payment'!$G9)</f>
        <v>0</v>
      </c>
      <c r="S9" s="7">
        <f>SUMIFS(HNTopUp!$AC:$AC,HNTopUp!$M:$M,S$4,HNTopUp!$B:$B,$B9)</f>
        <v>0</v>
      </c>
      <c r="T9" s="7">
        <f>SUMIFS(HNTopUp!$AF:$AF,HNTopUp!$M:$M,T$4,HNTopUp!$B:$B,$B9)</f>
        <v>11019.286435897437</v>
      </c>
      <c r="U9" s="7">
        <f>SUMIFS(HNTopUp!$AF:$AF,HNTopUp!$M:$M,U$4,HNTopUp!$B:$B,$B9)</f>
        <v>0</v>
      </c>
      <c r="V9" s="7">
        <f>SUMIFS(HNTopUp!$AF:$AF,HNTopUp!$M:$M,V$4,HNTopUp!$B:$B,$B9)</f>
        <v>0</v>
      </c>
      <c r="W9" s="7">
        <f>SUMIFS(HNTopUp!$AF:$AF,HNTopUp!$M:$M,W$4,HNTopUp!$B:$B,$B9)</f>
        <v>0</v>
      </c>
      <c r="X9" s="7">
        <f>SUMIFS(HNTopUp!$AC:$AC,HNTopUp!$M:$M,X$4,HNTopUp!$B:$B,$B9)</f>
        <v>0</v>
      </c>
      <c r="Y9" s="7">
        <f>SUMIFS(HNTopUp!$AC:$AC,HNTopUp!$M:$M,Y$4,HNTopUp!$B:$B,$B9)</f>
        <v>0</v>
      </c>
      <c r="Z9" s="7">
        <f>SUMIFS(POST16!$AF:$AF,POST16!$M:$M,Z$4,POST16!$Q:$Q,'July Payment'!$G9)</f>
        <v>0</v>
      </c>
      <c r="AA9" s="7">
        <f>SUMIFS(POST16!$AF:$AF,POST16!$M:$M,AA$4,POST16!$Q:$Q,'July Payment'!$G9)</f>
        <v>0</v>
      </c>
      <c r="AB9" s="7">
        <f>SUMIFS(POST16!$AF:$AF,POST16!$M:$M,AB$4,POST16!$Q:$Q,'July Payment'!$G9)</f>
        <v>0</v>
      </c>
      <c r="AC9" s="7">
        <f>SUMIFS(POST16!$AF:$AF,POST16!$M:$M,AC$4,POST16!$Q:$Q,'July Payment'!$G9)</f>
        <v>0</v>
      </c>
      <c r="AD9" s="7">
        <f>SUMIFS(POST16!$AF:$AF,POST16!$M:$M,AD$4,POST16!$Q:$Q,'July Payment'!$G9)</f>
        <v>0</v>
      </c>
      <c r="AE9" s="7">
        <f>SUMIFS('POST16 SBG'!AF:AF,'POST16 SBG'!A:A,B9,'POST16 SBG'!M:M,$AE$4)</f>
        <v>0</v>
      </c>
      <c r="AF9" s="7">
        <f>SUMIFS(UIFSM!AF:AF,UIFSM!B:B,B9,UIFSM!M:M,$AF$4)</f>
        <v>68125</v>
      </c>
      <c r="AG9" s="7">
        <f>SUMIFS(UIFSM!AF:AF,UIFSM!B:B,B9,UIFSM!M:M,$AG$4)</f>
        <v>53893</v>
      </c>
      <c r="AH9" s="7">
        <f>IFERROR(_xlfn.XLOOKUP(B9,DFC!B:B,DFC!AF:AF),0)</f>
        <v>7291.75</v>
      </c>
      <c r="AI9" s="7">
        <f>IFERROR(_xlfn.XLOOKUP(B9,PPG!B:B,PPG!AF:AF),0)</f>
        <v>10605</v>
      </c>
      <c r="AJ9" s="7">
        <f>SUMIFS('NTP recovery'!AG:AG,'NTP recovery'!M:M,'July Payment'!$AJ$4,'NTP recovery'!B:B,'July Payment'!B9)</f>
        <v>-5670</v>
      </c>
      <c r="AK9" s="7">
        <f>SUMIFS('NTP recovery'!AG:AG,'NTP recovery'!M:M,'July Payment'!$AK$4,'NTP recovery'!B:B,'July Payment'!B9)</f>
        <v>-4860</v>
      </c>
      <c r="AL9" s="5">
        <f t="shared" si="2"/>
        <v>261361.93119142856</v>
      </c>
      <c r="AM9" s="119">
        <f t="shared" si="3"/>
        <v>0</v>
      </c>
      <c r="AN9" s="364">
        <f t="shared" ref="AN9:AN72" si="4">AL9-AM9</f>
        <v>261361.93119142856</v>
      </c>
      <c r="AP9" s="481"/>
      <c r="AQ9" s="481"/>
      <c r="AR9" s="508"/>
      <c r="AS9" s="119"/>
      <c r="AT9" s="49"/>
      <c r="AU9" s="7"/>
    </row>
    <row r="10" spans="1:61" x14ac:dyDescent="0.25">
      <c r="B10">
        <v>3022009</v>
      </c>
      <c r="C10">
        <v>2009</v>
      </c>
      <c r="D10" t="s">
        <v>253</v>
      </c>
      <c r="E10" t="s">
        <v>748</v>
      </c>
      <c r="G10" t="s">
        <v>254</v>
      </c>
      <c r="H10" t="s">
        <v>255</v>
      </c>
      <c r="I10" s="7">
        <f>IFERROR(_xlfn.XLOOKUP(G10,'APT 25-26'!D:D,'APT 25-26'!CT:CT),"")</f>
        <v>178160.52602548184</v>
      </c>
      <c r="J10" s="7">
        <f>SUMIFS(NurserySupplement!$Z:$Z,NurserySupplement!$M:$M,J$4,NurserySupplement!$B:$B,B10)</f>
        <v>0</v>
      </c>
      <c r="K10" s="7">
        <f>IFERROR(_xlfn.XLOOKUP(B10,'Cash Advance'!A:A,'Cash Advance'!N:N),0)</f>
        <v>0</v>
      </c>
      <c r="L10" s="7">
        <f>SUMIFS(HNPlaces!$AF:$AF,HNPlaces!$M:$M,L$4,HNPlaces!$Q:$Q,'July Payment'!$G10)</f>
        <v>0</v>
      </c>
      <c r="M10" s="7">
        <f>SUMIFS(HNPlaces!$AF:$AF,HNPlaces!$M:$M,M$4,HNPlaces!$Q:$Q,'July Payment'!$G10)</f>
        <v>0</v>
      </c>
      <c r="N10" s="7">
        <f>SUMIFS(HNPlaces!$AF:$AF,HNPlaces!$M:$M,N$4,HNPlaces!$Q:$Q,'July Payment'!$G10)</f>
        <v>0</v>
      </c>
      <c r="O10" s="7">
        <f>SUMIFS(HNPlaces!$AF:$AF,HNPlaces!$M:$M,O$4,HNPlaces!$Q:$Q,'July Payment'!$G10)</f>
        <v>0</v>
      </c>
      <c r="P10" s="7">
        <f>SUMIFS(HNPlaces!$AF:$AF,HNPlaces!$M:$M,P$4,HNPlaces!$Q:$Q,'July Payment'!$G10)</f>
        <v>0</v>
      </c>
      <c r="Q10" s="7">
        <f>SUMIFS(HNPlaces!$AF:$AF,HNPlaces!$M:$M,Q$4,HNPlaces!$Q:$Q,'July Payment'!$G10)</f>
        <v>0</v>
      </c>
      <c r="R10" s="7">
        <f>SUMIFS(HNPlaces!$AF:$AF,HNPlaces!$M:$M,R$4,HNPlaces!$Q:$Q,'July Payment'!$G10)</f>
        <v>0</v>
      </c>
      <c r="S10" s="7">
        <f>SUMIFS(HNTopUp!$AC:$AC,HNTopUp!$M:$M,S$4,HNTopUp!$B:$B,$B10)</f>
        <v>0</v>
      </c>
      <c r="T10" s="7">
        <f>SUMIFS(HNTopUp!$AF:$AF,HNTopUp!$M:$M,T$4,HNTopUp!$B:$B,$B10)</f>
        <v>19848.454999999998</v>
      </c>
      <c r="U10" s="7">
        <f>SUMIFS(HNTopUp!$AF:$AF,HNTopUp!$M:$M,U$4,HNTopUp!$B:$B,$B10)</f>
        <v>0</v>
      </c>
      <c r="V10" s="7">
        <f>SUMIFS(HNTopUp!$AF:$AF,HNTopUp!$M:$M,V$4,HNTopUp!$B:$B,$B10)</f>
        <v>0</v>
      </c>
      <c r="W10" s="7">
        <f>SUMIFS(HNTopUp!$AF:$AF,HNTopUp!$M:$M,W$4,HNTopUp!$B:$B,$B10)</f>
        <v>0</v>
      </c>
      <c r="X10" s="7">
        <f>SUMIFS(HNTopUp!$AC:$AC,HNTopUp!$M:$M,X$4,HNTopUp!$B:$B,$B10)</f>
        <v>0</v>
      </c>
      <c r="Y10" s="7">
        <f>SUMIFS(HNTopUp!$AC:$AC,HNTopUp!$M:$M,Y$4,HNTopUp!$B:$B,$B10)</f>
        <v>0</v>
      </c>
      <c r="Z10" s="7">
        <f>SUMIFS(POST16!$AF:$AF,POST16!$M:$M,Z$4,POST16!$Q:$Q,'July Payment'!$G10)</f>
        <v>0</v>
      </c>
      <c r="AA10" s="7">
        <f>SUMIFS(POST16!$AF:$AF,POST16!$M:$M,AA$4,POST16!$Q:$Q,'July Payment'!$G10)</f>
        <v>0</v>
      </c>
      <c r="AB10" s="7">
        <f>SUMIFS(POST16!$AF:$AF,POST16!$M:$M,AB$4,POST16!$Q:$Q,'July Payment'!$G10)</f>
        <v>0</v>
      </c>
      <c r="AC10" s="7">
        <f>SUMIFS(POST16!$AF:$AF,POST16!$M:$M,AC$4,POST16!$Q:$Q,'July Payment'!$G10)</f>
        <v>0</v>
      </c>
      <c r="AD10" s="7">
        <f>SUMIFS(POST16!$AF:$AF,POST16!$M:$M,AD$4,POST16!$Q:$Q,'July Payment'!$G10)</f>
        <v>0</v>
      </c>
      <c r="AE10" s="7">
        <f>SUMIFS('POST16 SBG'!AF:AF,'POST16 SBG'!A:A,B10,'POST16 SBG'!M:M,$AE$4)</f>
        <v>0</v>
      </c>
      <c r="AF10" s="7">
        <f>SUMIFS(UIFSM!AF:AF,UIFSM!B:B,B10,UIFSM!M:M,$AF$4)</f>
        <v>32833</v>
      </c>
      <c r="AG10" s="7">
        <f>SUMIFS(UIFSM!AF:AF,UIFSM!B:B,B10,UIFSM!M:M,$AG$4)</f>
        <v>18904</v>
      </c>
      <c r="AH10" s="7">
        <f>IFERROR(_xlfn.XLOOKUP(B10,DFC!B:B,DFC!AF:AF),0)</f>
        <v>9035.5</v>
      </c>
      <c r="AI10" s="7">
        <f>IFERROR(_xlfn.XLOOKUP(B10,PPG!B:B,PPG!AF:AF),0)</f>
        <v>30757</v>
      </c>
      <c r="AJ10" s="7">
        <f>SUMIFS('NTP recovery'!AG:AG,'NTP recovery'!M:M,'July Payment'!$AJ$4,'NTP recovery'!B:B,'July Payment'!B10)</f>
        <v>-11988</v>
      </c>
      <c r="AK10" s="7">
        <f>SUMIFS('NTP recovery'!AG:AG,'NTP recovery'!M:M,'July Payment'!$AK$4,'NTP recovery'!B:B,'July Payment'!B10)</f>
        <v>-2875.5</v>
      </c>
      <c r="AL10" s="5">
        <f t="shared" si="2"/>
        <v>274674.98102548183</v>
      </c>
      <c r="AM10" s="119">
        <f>AV10</f>
        <v>274673.98102548183</v>
      </c>
      <c r="AN10" s="364">
        <f t="shared" si="4"/>
        <v>1</v>
      </c>
      <c r="AO10" s="5"/>
      <c r="AP10" s="481">
        <f>IFERROR(_xlfn.XLOOKUP(B10,'Monthly Payroll Deductions'!B:B,'Monthly Payroll Deductions'!AJ:AJ),"0")</f>
        <v>171127.28026475408</v>
      </c>
      <c r="AQ10" s="481">
        <f>IFERROR(_xlfn.XLOOKUP(G10,'Monthly Payroll Deductions'!E:E,'Monthly Payroll Deductions'!AC:AC),"0")</f>
        <v>252435.96000000005</v>
      </c>
      <c r="AR10" s="508">
        <f t="shared" ref="AR10:AR71" si="5">AP10+AQ10</f>
        <v>423563.24026475416</v>
      </c>
      <c r="AS10" s="119">
        <f t="shared" ref="AS10" si="6">IFERROR(IF(AL10&gt;AQ10,AQ10,AL10-1),"")</f>
        <v>252435.96000000005</v>
      </c>
      <c r="AT10" s="49">
        <f t="shared" ref="AT10" si="7">AL10-AS10</f>
        <v>22239.021025481779</v>
      </c>
      <c r="AU10" s="481">
        <f>IF(AT10&gt;AP10,AP10,AT10-1)</f>
        <v>22238.021025481779</v>
      </c>
      <c r="AV10" s="463">
        <f>AS10+AU10</f>
        <v>274673.98102548183</v>
      </c>
      <c r="AW10" s="49">
        <f>AT10-AU10</f>
        <v>1</v>
      </c>
      <c r="AX10" s="5"/>
      <c r="BA10" s="119"/>
    </row>
    <row r="11" spans="1:61" hidden="1" x14ac:dyDescent="0.25">
      <c r="B11">
        <v>3022011</v>
      </c>
      <c r="C11">
        <v>2011</v>
      </c>
      <c r="D11" t="s">
        <v>46</v>
      </c>
      <c r="E11" t="s">
        <v>748</v>
      </c>
      <c r="G11" t="s">
        <v>47</v>
      </c>
      <c r="H11" t="s">
        <v>48</v>
      </c>
      <c r="I11" s="7">
        <f>IFERROR(_xlfn.XLOOKUP(G11,'APT 25-26'!D:D,'APT 25-26'!CT:CT),"")</f>
        <v>90552.234555968156</v>
      </c>
      <c r="J11" s="7">
        <f>SUMIFS(NurserySupplement!$Z:$Z,NurserySupplement!$M:$M,J$4,NurserySupplement!$B:$B,B11)</f>
        <v>0</v>
      </c>
      <c r="K11" s="7">
        <f>IFERROR(_xlfn.XLOOKUP(B11,'Cash Advance'!A:A,'Cash Advance'!N:N),0)</f>
        <v>0</v>
      </c>
      <c r="L11" s="7">
        <f>SUMIFS(HNPlaces!$AF:$AF,HNPlaces!$M:$M,L$4,HNPlaces!$Q:$Q,'July Payment'!$G11)</f>
        <v>0</v>
      </c>
      <c r="M11" s="7">
        <f>SUMIFS(HNPlaces!$AF:$AF,HNPlaces!$M:$M,M$4,HNPlaces!$Q:$Q,'July Payment'!$G11)</f>
        <v>0</v>
      </c>
      <c r="N11" s="7">
        <f>SUMIFS(HNPlaces!$AF:$AF,HNPlaces!$M:$M,N$4,HNPlaces!$Q:$Q,'July Payment'!$G11)</f>
        <v>0</v>
      </c>
      <c r="O11" s="7">
        <f>SUMIFS(HNPlaces!$AF:$AF,HNPlaces!$M:$M,O$4,HNPlaces!$Q:$Q,'July Payment'!$G11)</f>
        <v>0</v>
      </c>
      <c r="P11" s="7">
        <f>SUMIFS(HNPlaces!$AF:$AF,HNPlaces!$M:$M,P$4,HNPlaces!$Q:$Q,'July Payment'!$G11)</f>
        <v>0</v>
      </c>
      <c r="Q11" s="7">
        <f>SUMIFS(HNPlaces!$AF:$AF,HNPlaces!$M:$M,Q$4,HNPlaces!$Q:$Q,'July Payment'!$G11)</f>
        <v>0</v>
      </c>
      <c r="R11" s="7">
        <f>SUMIFS(HNPlaces!$AF:$AF,HNPlaces!$M:$M,R$4,HNPlaces!$Q:$Q,'July Payment'!$G11)</f>
        <v>0</v>
      </c>
      <c r="S11" s="7">
        <f>SUMIFS(HNTopUp!$AC:$AC,HNTopUp!$M:$M,S$4,HNTopUp!$B:$B,$B11)</f>
        <v>0</v>
      </c>
      <c r="T11" s="7">
        <f>SUMIFS(HNTopUp!$AF:$AF,HNTopUp!$M:$M,T$4,HNTopUp!$B:$B,$B11)</f>
        <v>5930.8692307692309</v>
      </c>
      <c r="U11" s="7">
        <f>SUMIFS(HNTopUp!$AF:$AF,HNTopUp!$M:$M,U$4,HNTopUp!$B:$B,$B11)</f>
        <v>0</v>
      </c>
      <c r="V11" s="7">
        <f>SUMIFS(HNTopUp!$AF:$AF,HNTopUp!$M:$M,V$4,HNTopUp!$B:$B,$B11)</f>
        <v>0</v>
      </c>
      <c r="W11" s="7">
        <f>SUMIFS(HNTopUp!$AF:$AF,HNTopUp!$M:$M,W$4,HNTopUp!$B:$B,$B11)</f>
        <v>0</v>
      </c>
      <c r="X11" s="7">
        <f>SUMIFS(HNTopUp!$AC:$AC,HNTopUp!$M:$M,X$4,HNTopUp!$B:$B,$B11)</f>
        <v>0</v>
      </c>
      <c r="Y11" s="7">
        <f>SUMIFS(HNTopUp!$AC:$AC,HNTopUp!$M:$M,Y$4,HNTopUp!$B:$B,$B11)</f>
        <v>0</v>
      </c>
      <c r="Z11" s="7">
        <f>SUMIFS(POST16!$AF:$AF,POST16!$M:$M,Z$4,POST16!$Q:$Q,'July Payment'!$G11)</f>
        <v>0</v>
      </c>
      <c r="AA11" s="7">
        <f>SUMIFS(POST16!$AF:$AF,POST16!$M:$M,AA$4,POST16!$Q:$Q,'July Payment'!$G11)</f>
        <v>0</v>
      </c>
      <c r="AB11" s="7">
        <f>SUMIFS(POST16!$AF:$AF,POST16!$M:$M,AB$4,POST16!$Q:$Q,'July Payment'!$G11)</f>
        <v>0</v>
      </c>
      <c r="AC11" s="7">
        <f>SUMIFS(POST16!$AF:$AF,POST16!$M:$M,AC$4,POST16!$Q:$Q,'July Payment'!$G11)</f>
        <v>0</v>
      </c>
      <c r="AD11" s="7">
        <f>SUMIFS(POST16!$AF:$AF,POST16!$M:$M,AD$4,POST16!$Q:$Q,'July Payment'!$G11)</f>
        <v>0</v>
      </c>
      <c r="AE11" s="7">
        <f>SUMIFS('POST16 SBG'!AF:AF,'POST16 SBG'!A:A,B11,'POST16 SBG'!M:M,$AE$4)</f>
        <v>0</v>
      </c>
      <c r="AF11" s="7">
        <f>SUMIFS(UIFSM!AF:AF,UIFSM!B:B,B11,UIFSM!M:M,$AF$4)</f>
        <v>15043</v>
      </c>
      <c r="AG11" s="7">
        <f>SUMIFS(UIFSM!AF:AF,UIFSM!B:B,B11,UIFSM!M:M,$AG$4)</f>
        <v>9507</v>
      </c>
      <c r="AH11" s="7">
        <f>IFERROR(_xlfn.XLOOKUP(B11,DFC!B:B,DFC!AF:AF),0)</f>
        <v>6385</v>
      </c>
      <c r="AI11" s="7">
        <f>IFERROR(_xlfn.XLOOKUP(B11,PPG!B:B,PPG!AF:AF),0)</f>
        <v>16643</v>
      </c>
      <c r="AJ11" s="7">
        <f>SUMIFS('NTP recovery'!AG:AG,'NTP recovery'!M:M,'July Payment'!$AJ$4,'NTP recovery'!B:B,'July Payment'!B11)</f>
        <v>-5346</v>
      </c>
      <c r="AK11" s="7">
        <f>SUMIFS('NTP recovery'!AG:AG,'NTP recovery'!M:M,'July Payment'!$AK$4,'NTP recovery'!B:B,'July Payment'!B11)</f>
        <v>-1269</v>
      </c>
      <c r="AL11" s="5">
        <f t="shared" si="2"/>
        <v>137446.10378673737</v>
      </c>
      <c r="AM11" s="119">
        <f t="shared" si="3"/>
        <v>87212.739999999976</v>
      </c>
      <c r="AN11" s="364">
        <f t="shared" si="4"/>
        <v>50233.363786737391</v>
      </c>
      <c r="AO11" s="119"/>
      <c r="AP11" s="481">
        <f>IFERROR(_xlfn.XLOOKUP(B11,'Monthly Payroll Deductions'!B:B,'Monthly Payroll Deductions'!AJ:AJ),"0")</f>
        <v>0</v>
      </c>
      <c r="AQ11" s="481">
        <f>IFERROR(_xlfn.XLOOKUP(G11,'Monthly Payroll Deductions'!E:E,'Monthly Payroll Deductions'!AC:AC),"0")</f>
        <v>87212.739999999976</v>
      </c>
      <c r="AR11" s="508">
        <f t="shared" si="5"/>
        <v>87212.739999999976</v>
      </c>
      <c r="AS11" s="119">
        <f>IFERROR(IF(AL11&gt;AQ11,AQ11,AL11-1),"")</f>
        <v>87212.739999999976</v>
      </c>
      <c r="AT11" s="49">
        <f>AL11-AS11</f>
        <v>50233.363786737391</v>
      </c>
      <c r="AU11" s="481"/>
      <c r="AV11" s="463">
        <f>AS11+AU11</f>
        <v>87212.739999999976</v>
      </c>
      <c r="AW11" s="49">
        <f>AT11-AU11</f>
        <v>50233.363786737391</v>
      </c>
      <c r="AX11" s="5"/>
      <c r="BA11" s="119"/>
    </row>
    <row r="12" spans="1:61" hidden="1" x14ac:dyDescent="0.25">
      <c r="B12">
        <v>3022014</v>
      </c>
      <c r="C12">
        <v>2014</v>
      </c>
      <c r="D12" t="s">
        <v>91</v>
      </c>
      <c r="G12" t="s">
        <v>92</v>
      </c>
      <c r="H12" t="s">
        <v>93</v>
      </c>
      <c r="I12" s="7">
        <f>IFERROR(_xlfn.XLOOKUP(G12,'APT 25-26'!D:D,'APT 25-26'!CT:CT),"")</f>
        <v>280888.24330821878</v>
      </c>
      <c r="J12" s="7">
        <f>SUMIFS(NurserySupplement!$Z:$Z,NurserySupplement!$M:$M,J$4,NurserySupplement!$B:$B,B12)</f>
        <v>0</v>
      </c>
      <c r="K12" s="7">
        <f>IFERROR(_xlfn.XLOOKUP(B12,'Cash Advance'!A:A,'Cash Advance'!N:N),0)</f>
        <v>0</v>
      </c>
      <c r="L12" s="7">
        <f>SUMIFS(HNPlaces!$AF:$AF,HNPlaces!$M:$M,L$4,HNPlaces!$Q:$Q,'July Payment'!$G12)</f>
        <v>0</v>
      </c>
      <c r="M12" s="7">
        <f>SUMIFS(HNPlaces!$AF:$AF,HNPlaces!$M:$M,M$4,HNPlaces!$Q:$Q,'July Payment'!$G12)</f>
        <v>0</v>
      </c>
      <c r="N12" s="7">
        <f>SUMIFS(HNPlaces!$AF:$AF,HNPlaces!$M:$M,N$4,HNPlaces!$Q:$Q,'July Payment'!$G12)</f>
        <v>0</v>
      </c>
      <c r="O12" s="7">
        <f>SUMIFS(HNPlaces!$AF:$AF,HNPlaces!$M:$M,O$4,HNPlaces!$Q:$Q,'July Payment'!$G12)</f>
        <v>0</v>
      </c>
      <c r="P12" s="7">
        <f>SUMIFS(HNPlaces!$AF:$AF,HNPlaces!$M:$M,P$4,HNPlaces!$Q:$Q,'July Payment'!$G12)</f>
        <v>0</v>
      </c>
      <c r="Q12" s="7">
        <f>SUMIFS(HNPlaces!$AF:$AF,HNPlaces!$M:$M,Q$4,HNPlaces!$Q:$Q,'July Payment'!$G12)</f>
        <v>2307.6923076923076</v>
      </c>
      <c r="R12" s="7">
        <f>SUMIFS(HNPlaces!$AF:$AF,HNPlaces!$M:$M,R$4,HNPlaces!$Q:$Q,'July Payment'!$G12)</f>
        <v>0</v>
      </c>
      <c r="S12" s="7">
        <f>SUMIFS(HNTopUp!$AC:$AC,HNTopUp!$M:$M,S$4,HNTopUp!$B:$B,$B12)</f>
        <v>0</v>
      </c>
      <c r="T12" s="7">
        <f>SUMIFS(HNTopUp!$AF:$AF,HNTopUp!$M:$M,T$4,HNTopUp!$B:$B,$B12)</f>
        <v>20000.143794871798</v>
      </c>
      <c r="U12" s="7">
        <f>SUMIFS(HNTopUp!$AF:$AF,HNTopUp!$M:$M,U$4,HNTopUp!$B:$B,$B12)</f>
        <v>0</v>
      </c>
      <c r="V12" s="7">
        <f>SUMIFS(HNTopUp!$AF:$AF,HNTopUp!$M:$M,V$4,HNTopUp!$B:$B,$B12)</f>
        <v>9911.5384615384628</v>
      </c>
      <c r="W12" s="7">
        <f>SUMIFS(HNTopUp!$AF:$AF,HNTopUp!$M:$M,W$4,HNTopUp!$B:$B,$B12)</f>
        <v>442.2</v>
      </c>
      <c r="X12" s="7">
        <f>SUMIFS(HNTopUp!$AC:$AC,HNTopUp!$M:$M,X$4,HNTopUp!$B:$B,$B12)</f>
        <v>0</v>
      </c>
      <c r="Y12" s="7">
        <f>SUMIFS(HNTopUp!$AC:$AC,HNTopUp!$M:$M,Y$4,HNTopUp!$B:$B,$B12)</f>
        <v>0</v>
      </c>
      <c r="Z12" s="7">
        <f>SUMIFS(POST16!$AF:$AF,POST16!$M:$M,Z$4,POST16!$Q:$Q,'July Payment'!$G12)</f>
        <v>0</v>
      </c>
      <c r="AA12" s="7">
        <f>SUMIFS(POST16!$AF:$AF,POST16!$M:$M,AA$4,POST16!$Q:$Q,'July Payment'!$G12)</f>
        <v>0</v>
      </c>
      <c r="AB12" s="7">
        <f>SUMIFS(POST16!$AF:$AF,POST16!$M:$M,AB$4,POST16!$Q:$Q,'July Payment'!$G12)</f>
        <v>0</v>
      </c>
      <c r="AC12" s="7">
        <f>SUMIFS(POST16!$AF:$AF,POST16!$M:$M,AC$4,POST16!$Q:$Q,'July Payment'!$G12)</f>
        <v>0</v>
      </c>
      <c r="AD12" s="7">
        <f>SUMIFS(POST16!$AF:$AF,POST16!$M:$M,AD$4,POST16!$Q:$Q,'July Payment'!$G12)</f>
        <v>0</v>
      </c>
      <c r="AE12" s="7">
        <f>SUMIFS('POST16 SBG'!AF:AF,'POST16 SBG'!A:A,B12,'POST16 SBG'!M:M,$AE$4)</f>
        <v>0</v>
      </c>
      <c r="AF12" s="7">
        <f>SUMIFS(UIFSM!AF:AF,UIFSM!B:B,B12,UIFSM!M:M,$AF$4)</f>
        <v>54818</v>
      </c>
      <c r="AG12" s="7">
        <f>SUMIFS(UIFSM!AF:AF,UIFSM!B:B,B12,UIFSM!M:M,$AG$4)</f>
        <v>41577</v>
      </c>
      <c r="AH12" s="7">
        <f>IFERROR(_xlfn.XLOOKUP(B12,DFC!B:B,DFC!AF:AF),0)</f>
        <v>11711.88</v>
      </c>
      <c r="AI12" s="7">
        <f>IFERROR(_xlfn.XLOOKUP(B12,PPG!B:B,PPG!AF:AF),0)</f>
        <v>67317</v>
      </c>
      <c r="AJ12" s="7">
        <f>SUMIFS('NTP recovery'!AG:AG,'NTP recovery'!M:M,'July Payment'!$AJ$4,'NTP recovery'!B:B,'July Payment'!B12)</f>
        <v>0</v>
      </c>
      <c r="AK12" s="7">
        <f>SUMIFS('NTP recovery'!AG:AG,'NTP recovery'!M:M,'July Payment'!$AK$4,'NTP recovery'!B:B,'July Payment'!B12)</f>
        <v>0</v>
      </c>
      <c r="AL12" s="5">
        <f t="shared" si="2"/>
        <v>488973.69787232135</v>
      </c>
      <c r="AM12" s="119">
        <f t="shared" si="3"/>
        <v>0</v>
      </c>
      <c r="AN12" s="364">
        <f t="shared" si="4"/>
        <v>488973.69787232135</v>
      </c>
      <c r="AP12" s="481" t="str">
        <f>IFERROR(_xlfn.XLOOKUP(B12,'Monthly Payroll Deductions'!B:B,'Monthly Payroll Deductions'!AJ:AJ),"0")</f>
        <v>0</v>
      </c>
      <c r="AQ12" s="481"/>
      <c r="AR12" s="508"/>
      <c r="AT12" s="383"/>
      <c r="AU12" s="481"/>
      <c r="AW12" s="286"/>
      <c r="AX12" s="5"/>
    </row>
    <row r="13" spans="1:61" x14ac:dyDescent="0.25">
      <c r="B13">
        <v>3022015</v>
      </c>
      <c r="C13">
        <v>2015</v>
      </c>
      <c r="D13" t="s">
        <v>241</v>
      </c>
      <c r="E13" t="s">
        <v>748</v>
      </c>
      <c r="G13" t="s">
        <v>242</v>
      </c>
      <c r="H13" t="s">
        <v>243</v>
      </c>
      <c r="I13" s="7">
        <f>IFERROR(_xlfn.XLOOKUP(G13,'APT 25-26'!D:D,'APT 25-26'!CT:CT),"")</f>
        <v>93508.556152435165</v>
      </c>
      <c r="J13" s="7">
        <f>SUMIFS(NurserySupplement!$Z:$Z,NurserySupplement!$M:$M,J$4,NurserySupplement!$B:$B,B13)</f>
        <v>0</v>
      </c>
      <c r="K13" s="7">
        <f>IFERROR(_xlfn.XLOOKUP(B13,'Cash Advance'!A:A,'Cash Advance'!N:N),0)</f>
        <v>0</v>
      </c>
      <c r="L13" s="7">
        <f>SUMIFS(HNPlaces!$AF:$AF,HNPlaces!$M:$M,L$4,HNPlaces!$Q:$Q,'July Payment'!$G13)</f>
        <v>0</v>
      </c>
      <c r="M13" s="7">
        <f>SUMIFS(HNPlaces!$AF:$AF,HNPlaces!$M:$M,M$4,HNPlaces!$Q:$Q,'July Payment'!$G13)</f>
        <v>0</v>
      </c>
      <c r="N13" s="7">
        <f>SUMIFS(HNPlaces!$AF:$AF,HNPlaces!$M:$M,N$4,HNPlaces!$Q:$Q,'July Payment'!$G13)</f>
        <v>0</v>
      </c>
      <c r="O13" s="7">
        <f>SUMIFS(HNPlaces!$AF:$AF,HNPlaces!$M:$M,O$4,HNPlaces!$Q:$Q,'July Payment'!$G13)</f>
        <v>0</v>
      </c>
      <c r="P13" s="7">
        <f>SUMIFS(HNPlaces!$AF:$AF,HNPlaces!$M:$M,P$4,HNPlaces!$Q:$Q,'July Payment'!$G13)</f>
        <v>0</v>
      </c>
      <c r="Q13" s="7">
        <f>SUMIFS(HNPlaces!$AF:$AF,HNPlaces!$M:$M,Q$4,HNPlaces!$Q:$Q,'July Payment'!$G13)</f>
        <v>7384.6153846153848</v>
      </c>
      <c r="R13" s="7">
        <f>SUMIFS(HNPlaces!$AF:$AF,HNPlaces!$M:$M,R$4,HNPlaces!$Q:$Q,'July Payment'!$G13)</f>
        <v>0</v>
      </c>
      <c r="S13" s="7">
        <f>SUMIFS(HNTopUp!$AC:$AC,HNTopUp!$M:$M,S$4,HNTopUp!$B:$B,$B13)</f>
        <v>0</v>
      </c>
      <c r="T13" s="7">
        <f>SUMIFS(HNTopUp!$AF:$AF,HNTopUp!$M:$M,T$4,HNTopUp!$B:$B,$B13)</f>
        <v>8558.923076923078</v>
      </c>
      <c r="U13" s="7">
        <f>SUMIFS(HNTopUp!$AF:$AF,HNTopUp!$M:$M,U$4,HNTopUp!$B:$B,$B13)</f>
        <v>0</v>
      </c>
      <c r="V13" s="7">
        <f>SUMIFS(HNTopUp!$AF:$AF,HNTopUp!$M:$M,V$4,HNTopUp!$B:$B,$B13)</f>
        <v>20155.692307692305</v>
      </c>
      <c r="W13" s="7">
        <f>SUMIFS(HNTopUp!$AF:$AF,HNTopUp!$M:$M,W$4,HNTopUp!$B:$B,$B13)</f>
        <v>0</v>
      </c>
      <c r="X13" s="7">
        <f>SUMIFS(HNTopUp!$AC:$AC,HNTopUp!$M:$M,X$4,HNTopUp!$B:$B,$B13)</f>
        <v>0</v>
      </c>
      <c r="Y13" s="7">
        <f>SUMIFS(HNTopUp!$AC:$AC,HNTopUp!$M:$M,Y$4,HNTopUp!$B:$B,$B13)</f>
        <v>0</v>
      </c>
      <c r="Z13" s="7">
        <f>SUMIFS(POST16!$AF:$AF,POST16!$M:$M,Z$4,POST16!$Q:$Q,'July Payment'!$G13)</f>
        <v>0</v>
      </c>
      <c r="AA13" s="7">
        <f>SUMIFS(POST16!$AF:$AF,POST16!$M:$M,AA$4,POST16!$Q:$Q,'July Payment'!$G13)</f>
        <v>0</v>
      </c>
      <c r="AB13" s="7">
        <f>SUMIFS(POST16!$AF:$AF,POST16!$M:$M,AB$4,POST16!$Q:$Q,'July Payment'!$G13)</f>
        <v>0</v>
      </c>
      <c r="AC13" s="7">
        <f>SUMIFS(POST16!$AF:$AF,POST16!$M:$M,AC$4,POST16!$Q:$Q,'July Payment'!$G13)</f>
        <v>0</v>
      </c>
      <c r="AD13" s="7">
        <f>SUMIFS(POST16!$AF:$AF,POST16!$M:$M,AD$4,POST16!$Q:$Q,'July Payment'!$G13)</f>
        <v>0</v>
      </c>
      <c r="AE13" s="7">
        <f>SUMIFS('POST16 SBG'!AF:AF,'POST16 SBG'!A:A,B13,'POST16 SBG'!M:M,$AE$4)</f>
        <v>0</v>
      </c>
      <c r="AF13" s="7">
        <f>SUMIFS(UIFSM!AF:AF,UIFSM!B:B,B13,UIFSM!M:M,$AF$4)</f>
        <v>10993</v>
      </c>
      <c r="AG13" s="7">
        <f>SUMIFS(UIFSM!AF:AF,UIFSM!B:B,B13,UIFSM!M:M,$AG$4)</f>
        <v>3065</v>
      </c>
      <c r="AH13" s="7">
        <f>IFERROR(_xlfn.XLOOKUP(B13,DFC!B:B,DFC!AF:AF),0)</f>
        <v>6580.75</v>
      </c>
      <c r="AI13" s="7">
        <f>IFERROR(_xlfn.XLOOKUP(B13,PPG!B:B,PPG!AF:AF),0)</f>
        <v>28306</v>
      </c>
      <c r="AJ13" s="7">
        <f>SUMIFS('NTP recovery'!AG:AG,'NTP recovery'!M:M,'July Payment'!$AJ$4,'NTP recovery'!B:B,'July Payment'!B13)</f>
        <v>-3796.2</v>
      </c>
      <c r="AK13" s="7">
        <f>SUMIFS('NTP recovery'!AG:AG,'NTP recovery'!M:M,'July Payment'!$AK$4,'NTP recovery'!B:B,'July Payment'!B13)</f>
        <v>-10777.5</v>
      </c>
      <c r="AL13" s="5">
        <f t="shared" si="2"/>
        <v>163978.83692166593</v>
      </c>
      <c r="AM13" s="119">
        <f t="shared" si="3"/>
        <v>163977.83692166593</v>
      </c>
      <c r="AN13" s="364">
        <f t="shared" si="4"/>
        <v>1</v>
      </c>
      <c r="AO13" s="5"/>
      <c r="AP13" s="481">
        <f>IFERROR(_xlfn.XLOOKUP(B13,'Monthly Payroll Deductions'!B:B,'Monthly Payroll Deductions'!AJ:AJ),"0")</f>
        <v>148930.8621053735</v>
      </c>
      <c r="AQ13" s="481">
        <f>IFERROR(_xlfn.XLOOKUP(G13,'Monthly Payroll Deductions'!E:E,'Monthly Payroll Deductions'!AC:AC),"0")</f>
        <v>184736.79999999996</v>
      </c>
      <c r="AR13" s="508">
        <f t="shared" si="5"/>
        <v>333667.66210537346</v>
      </c>
      <c r="AS13" s="119">
        <f>IFERROR(IF(AL13&gt;AQ13,AQ13,AL13-1),"")</f>
        <v>163977.83692166593</v>
      </c>
      <c r="AT13" s="49">
        <f>AL13-AS13</f>
        <v>1</v>
      </c>
      <c r="AU13" s="481"/>
      <c r="AV13" s="463">
        <f>AS13+AU13</f>
        <v>163977.83692166593</v>
      </c>
      <c r="AW13" s="49">
        <f>AT13-AU13</f>
        <v>1</v>
      </c>
      <c r="AX13" s="5"/>
      <c r="BA13" s="119"/>
    </row>
    <row r="14" spans="1:61" hidden="1" x14ac:dyDescent="0.25">
      <c r="B14">
        <v>3022016</v>
      </c>
      <c r="C14">
        <v>2016</v>
      </c>
      <c r="D14" t="s">
        <v>160</v>
      </c>
      <c r="E14" t="s">
        <v>748</v>
      </c>
      <c r="G14" t="s">
        <v>161</v>
      </c>
      <c r="H14" t="s">
        <v>162</v>
      </c>
      <c r="I14" s="7">
        <f>IFERROR(_xlfn.XLOOKUP(G14,'APT 25-26'!D:D,'APT 25-26'!CT:CT),"")</f>
        <v>92023.076570340054</v>
      </c>
      <c r="J14" s="7">
        <f>SUMIFS(NurserySupplement!$Z:$Z,NurserySupplement!$M:$M,J$4,NurserySupplement!$B:$B,B14)</f>
        <v>0</v>
      </c>
      <c r="K14" s="7">
        <f>IFERROR(_xlfn.XLOOKUP(B14,'Cash Advance'!A:A,'Cash Advance'!N:N),0)</f>
        <v>0</v>
      </c>
      <c r="L14" s="7">
        <f>SUMIFS(HNPlaces!$AF:$AF,HNPlaces!$M:$M,L$4,HNPlaces!$Q:$Q,'July Payment'!$G14)</f>
        <v>0</v>
      </c>
      <c r="M14" s="7">
        <f>SUMIFS(HNPlaces!$AF:$AF,HNPlaces!$M:$M,M$4,HNPlaces!$Q:$Q,'July Payment'!$G14)</f>
        <v>0</v>
      </c>
      <c r="N14" s="7">
        <f>SUMIFS(HNPlaces!$AF:$AF,HNPlaces!$M:$M,N$4,HNPlaces!$Q:$Q,'July Payment'!$G14)</f>
        <v>0</v>
      </c>
      <c r="O14" s="7">
        <f>SUMIFS(HNPlaces!$AF:$AF,HNPlaces!$M:$M,O$4,HNPlaces!$Q:$Q,'July Payment'!$G14)</f>
        <v>0</v>
      </c>
      <c r="P14" s="7">
        <f>SUMIFS(HNPlaces!$AF:$AF,HNPlaces!$M:$M,P$4,HNPlaces!$Q:$Q,'July Payment'!$G14)</f>
        <v>0</v>
      </c>
      <c r="Q14" s="7">
        <f>SUMIFS(HNPlaces!$AF:$AF,HNPlaces!$M:$M,Q$4,HNPlaces!$Q:$Q,'July Payment'!$G14)</f>
        <v>0</v>
      </c>
      <c r="R14" s="7">
        <f>SUMIFS(HNPlaces!$AF:$AF,HNPlaces!$M:$M,R$4,HNPlaces!$Q:$Q,'July Payment'!$G14)</f>
        <v>0</v>
      </c>
      <c r="S14" s="7">
        <f>SUMIFS(HNTopUp!$AC:$AC,HNTopUp!$M:$M,S$4,HNTopUp!$B:$B,$B14)</f>
        <v>0</v>
      </c>
      <c r="T14" s="7">
        <f>SUMIFS(HNTopUp!$AF:$AF,HNTopUp!$M:$M,T$4,HNTopUp!$B:$B,$B14)</f>
        <v>8816.9423846153841</v>
      </c>
      <c r="U14" s="7">
        <f>SUMIFS(HNTopUp!$AF:$AF,HNTopUp!$M:$M,U$4,HNTopUp!$B:$B,$B14)</f>
        <v>0</v>
      </c>
      <c r="V14" s="7">
        <f>SUMIFS(HNTopUp!$AF:$AF,HNTopUp!$M:$M,V$4,HNTopUp!$B:$B,$B14)</f>
        <v>0</v>
      </c>
      <c r="W14" s="7">
        <f>SUMIFS(HNTopUp!$AF:$AF,HNTopUp!$M:$M,W$4,HNTopUp!$B:$B,$B14)</f>
        <v>0</v>
      </c>
      <c r="X14" s="7">
        <f>SUMIFS(HNTopUp!$AC:$AC,HNTopUp!$M:$M,X$4,HNTopUp!$B:$B,$B14)</f>
        <v>0</v>
      </c>
      <c r="Y14" s="7">
        <f>SUMIFS(HNTopUp!$AC:$AC,HNTopUp!$M:$M,Y$4,HNTopUp!$B:$B,$B14)</f>
        <v>0</v>
      </c>
      <c r="Z14" s="7">
        <f>SUMIFS(POST16!$AF:$AF,POST16!$M:$M,Z$4,POST16!$Q:$Q,'July Payment'!$G14)</f>
        <v>0</v>
      </c>
      <c r="AA14" s="7">
        <f>SUMIFS(POST16!$AF:$AF,POST16!$M:$M,AA$4,POST16!$Q:$Q,'July Payment'!$G14)</f>
        <v>0</v>
      </c>
      <c r="AB14" s="7">
        <f>SUMIFS(POST16!$AF:$AF,POST16!$M:$M,AB$4,POST16!$Q:$Q,'July Payment'!$G14)</f>
        <v>0</v>
      </c>
      <c r="AC14" s="7">
        <f>SUMIFS(POST16!$AF:$AF,POST16!$M:$M,AC$4,POST16!$Q:$Q,'July Payment'!$G14)</f>
        <v>0</v>
      </c>
      <c r="AD14" s="7">
        <f>SUMIFS(POST16!$AF:$AF,POST16!$M:$M,AD$4,POST16!$Q:$Q,'July Payment'!$G14)</f>
        <v>0</v>
      </c>
      <c r="AE14" s="7">
        <f>SUMIFS('POST16 SBG'!AF:AF,'POST16 SBG'!A:A,B14,'POST16 SBG'!M:M,$AE$4)</f>
        <v>0</v>
      </c>
      <c r="AF14" s="7">
        <f>SUMIFS(UIFSM!AF:AF,UIFSM!B:B,B14,UIFSM!M:M,$AF$4)</f>
        <v>22998</v>
      </c>
      <c r="AG14" s="7">
        <f>SUMIFS(UIFSM!AF:AF,UIFSM!B:B,B14,UIFSM!M:M,$AG$4)</f>
        <v>17098</v>
      </c>
      <c r="AH14" s="7">
        <f>IFERROR(_xlfn.XLOOKUP(B14,DFC!B:B,DFC!AF:AF),0)</f>
        <v>6368.13</v>
      </c>
      <c r="AI14" s="7">
        <f>IFERROR(_xlfn.XLOOKUP(B14,PPG!B:B,PPG!AF:AF),0)</f>
        <v>11441</v>
      </c>
      <c r="AJ14" s="7">
        <f>SUMIFS('NTP recovery'!AG:AG,'NTP recovery'!M:M,'July Payment'!$AJ$4,'NTP recovery'!B:B,'July Payment'!B14)</f>
        <v>0</v>
      </c>
      <c r="AK14" s="7">
        <f>SUMIFS('NTP recovery'!AG:AG,'NTP recovery'!M:M,'July Payment'!$AK$4,'NTP recovery'!B:B,'July Payment'!B14)</f>
        <v>0</v>
      </c>
      <c r="AL14" s="5">
        <f t="shared" si="2"/>
        <v>158745.14895495545</v>
      </c>
      <c r="AM14" s="119">
        <f t="shared" si="3"/>
        <v>101325.20999999999</v>
      </c>
      <c r="AN14" s="364">
        <f t="shared" si="4"/>
        <v>57419.938954955462</v>
      </c>
      <c r="AO14" s="119"/>
      <c r="AP14" s="481">
        <f>IFERROR(_xlfn.XLOOKUP(B14,'Monthly Payroll Deductions'!B:B,'Monthly Payroll Deductions'!AJ:AJ),"0")</f>
        <v>0</v>
      </c>
      <c r="AQ14" s="481">
        <f>IFERROR(_xlfn.XLOOKUP(G14,'Monthly Payroll Deductions'!E:E,'Monthly Payroll Deductions'!AC:AC),"0")</f>
        <v>101325.20999999999</v>
      </c>
      <c r="AR14" s="508">
        <f t="shared" si="5"/>
        <v>101325.20999999999</v>
      </c>
      <c r="AS14" s="119">
        <f>IFERROR(IF(AL14&gt;AQ14,AQ14,AL14-1),"")</f>
        <v>101325.20999999999</v>
      </c>
      <c r="AT14" s="49">
        <f>AL14-AS14</f>
        <v>57419.938954955462</v>
      </c>
      <c r="AU14" s="481"/>
      <c r="AV14" s="463">
        <f>AS14+AU14</f>
        <v>101325.20999999999</v>
      </c>
      <c r="AW14" s="49">
        <f>AT14-AU14</f>
        <v>57419.938954955462</v>
      </c>
      <c r="AX14" s="5"/>
      <c r="BA14" s="119"/>
    </row>
    <row r="15" spans="1:61" hidden="1" x14ac:dyDescent="0.25">
      <c r="B15">
        <v>3022017</v>
      </c>
      <c r="C15">
        <v>2017</v>
      </c>
      <c r="D15" t="s">
        <v>61</v>
      </c>
      <c r="E15" t="s">
        <v>748</v>
      </c>
      <c r="G15" t="s">
        <v>62</v>
      </c>
      <c r="H15" t="s">
        <v>63</v>
      </c>
      <c r="I15" s="7">
        <f>IFERROR(_xlfn.XLOOKUP(G15,'APT 25-26'!D:D,'APT 25-26'!CT:CT),"")</f>
        <v>171829.00494787676</v>
      </c>
      <c r="J15" s="7">
        <f>SUMIFS(NurserySupplement!$Z:$Z,NurserySupplement!$M:$M,J$4,NurserySupplement!$B:$B,B15)</f>
        <v>0</v>
      </c>
      <c r="K15" s="7">
        <f>IFERROR(_xlfn.XLOOKUP(B15,'Cash Advance'!A:A,'Cash Advance'!N:N),0)</f>
        <v>0</v>
      </c>
      <c r="L15" s="7">
        <f>SUMIFS(HNPlaces!$AF:$AF,HNPlaces!$M:$M,L$4,HNPlaces!$Q:$Q,'July Payment'!$G15)</f>
        <v>0</v>
      </c>
      <c r="M15" s="7">
        <f>SUMIFS(HNPlaces!$AF:$AF,HNPlaces!$M:$M,M$4,HNPlaces!$Q:$Q,'July Payment'!$G15)</f>
        <v>0</v>
      </c>
      <c r="N15" s="7">
        <f>SUMIFS(HNPlaces!$AF:$AF,HNPlaces!$M:$M,N$4,HNPlaces!$Q:$Q,'July Payment'!$G15)</f>
        <v>0</v>
      </c>
      <c r="O15" s="7">
        <f>SUMIFS(HNPlaces!$AF:$AF,HNPlaces!$M:$M,O$4,HNPlaces!$Q:$Q,'July Payment'!$G15)</f>
        <v>0</v>
      </c>
      <c r="P15" s="7">
        <f>SUMIFS(HNPlaces!$AF:$AF,HNPlaces!$M:$M,P$4,HNPlaces!$Q:$Q,'July Payment'!$G15)</f>
        <v>0</v>
      </c>
      <c r="Q15" s="7">
        <f>SUMIFS(HNPlaces!$AF:$AF,HNPlaces!$M:$M,Q$4,HNPlaces!$Q:$Q,'July Payment'!$G15)</f>
        <v>0</v>
      </c>
      <c r="R15" s="7">
        <f>SUMIFS(HNPlaces!$AF:$AF,HNPlaces!$M:$M,R$4,HNPlaces!$Q:$Q,'July Payment'!$G15)</f>
        <v>0</v>
      </c>
      <c r="S15" s="7">
        <f>SUMIFS(HNTopUp!$AC:$AC,HNTopUp!$M:$M,S$4,HNTopUp!$B:$B,$B15)</f>
        <v>0</v>
      </c>
      <c r="T15" s="7">
        <f>SUMIFS(HNTopUp!$AF:$AF,HNTopUp!$M:$M,T$4,HNTopUp!$B:$B,$B15)</f>
        <v>19000.366641025641</v>
      </c>
      <c r="U15" s="7">
        <f>SUMIFS(HNTopUp!$AF:$AF,HNTopUp!$M:$M,U$4,HNTopUp!$B:$B,$B15)</f>
        <v>0</v>
      </c>
      <c r="V15" s="7">
        <f>SUMIFS(HNTopUp!$AF:$AF,HNTopUp!$M:$M,V$4,HNTopUp!$B:$B,$B15)</f>
        <v>0</v>
      </c>
      <c r="W15" s="7">
        <f>SUMIFS(HNTopUp!$AF:$AF,HNTopUp!$M:$M,W$4,HNTopUp!$B:$B,$B15)</f>
        <v>0</v>
      </c>
      <c r="X15" s="7">
        <f>SUMIFS(HNTopUp!$AC:$AC,HNTopUp!$M:$M,X$4,HNTopUp!$B:$B,$B15)</f>
        <v>0</v>
      </c>
      <c r="Y15" s="7">
        <f>SUMIFS(HNTopUp!$AC:$AC,HNTopUp!$M:$M,Y$4,HNTopUp!$B:$B,$B15)</f>
        <v>0</v>
      </c>
      <c r="Z15" s="7">
        <f>SUMIFS(POST16!$AF:$AF,POST16!$M:$M,Z$4,POST16!$Q:$Q,'July Payment'!$G15)</f>
        <v>0</v>
      </c>
      <c r="AA15" s="7">
        <f>SUMIFS(POST16!$AF:$AF,POST16!$M:$M,AA$4,POST16!$Q:$Q,'July Payment'!$G15)</f>
        <v>0</v>
      </c>
      <c r="AB15" s="7">
        <f>SUMIFS(POST16!$AF:$AF,POST16!$M:$M,AB$4,POST16!$Q:$Q,'July Payment'!$G15)</f>
        <v>0</v>
      </c>
      <c r="AC15" s="7">
        <f>SUMIFS(POST16!$AF:$AF,POST16!$M:$M,AC$4,POST16!$Q:$Q,'July Payment'!$G15)</f>
        <v>0</v>
      </c>
      <c r="AD15" s="7">
        <f>SUMIFS(POST16!$AF:$AF,POST16!$M:$M,AD$4,POST16!$Q:$Q,'July Payment'!$G15)</f>
        <v>0</v>
      </c>
      <c r="AE15" s="7">
        <f>SUMIFS('POST16 SBG'!AF:AF,'POST16 SBG'!A:A,B15,'POST16 SBG'!M:M,$AE$4)</f>
        <v>0</v>
      </c>
      <c r="AF15" s="7">
        <f>SUMIFS(UIFSM!AF:AF,UIFSM!B:B,B15,UIFSM!M:M,$AF$4)</f>
        <v>39342</v>
      </c>
      <c r="AG15" s="7">
        <f>SUMIFS(UIFSM!AF:AF,UIFSM!B:B,B15,UIFSM!M:M,$AG$4)</f>
        <v>25587</v>
      </c>
      <c r="AH15" s="7">
        <f>IFERROR(_xlfn.XLOOKUP(B15,DFC!B:B,DFC!AF:AF),0)</f>
        <v>8612.5</v>
      </c>
      <c r="AI15" s="7">
        <f>IFERROR(_xlfn.XLOOKUP(B15,PPG!B:B,PPG!AF:AF),0)</f>
        <v>29063</v>
      </c>
      <c r="AJ15" s="7">
        <f>SUMIFS('NTP recovery'!AG:AG,'NTP recovery'!M:M,'July Payment'!$AJ$4,'NTP recovery'!B:B,'July Payment'!B15)</f>
        <v>-14904</v>
      </c>
      <c r="AK15" s="7">
        <f>SUMIFS('NTP recovery'!AG:AG,'NTP recovery'!M:M,'July Payment'!$AK$4,'NTP recovery'!B:B,'July Payment'!B15)</f>
        <v>-14377.5</v>
      </c>
      <c r="AL15" s="5">
        <f t="shared" si="2"/>
        <v>264152.37158890243</v>
      </c>
      <c r="AM15" s="119">
        <f t="shared" si="3"/>
        <v>186715.94000000003</v>
      </c>
      <c r="AN15" s="364">
        <f t="shared" si="4"/>
        <v>77436.4315889024</v>
      </c>
      <c r="AO15" s="119"/>
      <c r="AP15" s="481">
        <f>IFERROR(_xlfn.XLOOKUP(B15,'Monthly Payroll Deductions'!B:B,'Monthly Payroll Deductions'!AJ:AJ),"0")</f>
        <v>0</v>
      </c>
      <c r="AQ15" s="481">
        <f>IFERROR(_xlfn.XLOOKUP(G15,'Monthly Payroll Deductions'!E:E,'Monthly Payroll Deductions'!AC:AC),"0")</f>
        <v>186715.94000000003</v>
      </c>
      <c r="AR15" s="508">
        <f t="shared" si="5"/>
        <v>186715.94000000003</v>
      </c>
      <c r="AS15" s="119">
        <f>IFERROR(IF(AL15&gt;AQ15,AQ15,AL15-1),"")</f>
        <v>186715.94000000003</v>
      </c>
      <c r="AT15" s="49">
        <f>AL15-AS15</f>
        <v>77436.4315889024</v>
      </c>
      <c r="AU15" s="481"/>
      <c r="AV15" s="463">
        <f>AS15+AU15</f>
        <v>186715.94000000003</v>
      </c>
      <c r="AW15" s="49">
        <f>AT15-AU15</f>
        <v>77436.4315889024</v>
      </c>
      <c r="AX15" s="5"/>
      <c r="BA15" s="119"/>
    </row>
    <row r="16" spans="1:61" x14ac:dyDescent="0.25">
      <c r="B16">
        <v>3022019</v>
      </c>
      <c r="C16">
        <v>2019</v>
      </c>
      <c r="D16" t="s">
        <v>40</v>
      </c>
      <c r="E16" t="s">
        <v>748</v>
      </c>
      <c r="G16" t="s">
        <v>41</v>
      </c>
      <c r="H16" t="s">
        <v>42</v>
      </c>
      <c r="I16" s="7">
        <f>IFERROR(_xlfn.XLOOKUP(G16,'APT 25-26'!D:D,'APT 25-26'!CT:CT),"")</f>
        <v>88173.359373626387</v>
      </c>
      <c r="J16" s="7">
        <f>SUMIFS(NurserySupplement!$Z:$Z,NurserySupplement!$M:$M,J$4,NurserySupplement!$B:$B,B16)</f>
        <v>0</v>
      </c>
      <c r="K16" s="7">
        <f>IFERROR(_xlfn.XLOOKUP(B16,'Cash Advance'!A:A,'Cash Advance'!N:N),0)</f>
        <v>0</v>
      </c>
      <c r="L16" s="7">
        <f>SUMIFS(HNPlaces!$AF:$AF,HNPlaces!$M:$M,L$4,HNPlaces!$Q:$Q,'July Payment'!$G16)</f>
        <v>0</v>
      </c>
      <c r="M16" s="7">
        <f>SUMIFS(HNPlaces!$AF:$AF,HNPlaces!$M:$M,M$4,HNPlaces!$Q:$Q,'July Payment'!$G16)</f>
        <v>0</v>
      </c>
      <c r="N16" s="7">
        <f>SUMIFS(HNPlaces!$AF:$AF,HNPlaces!$M:$M,N$4,HNPlaces!$Q:$Q,'July Payment'!$G16)</f>
        <v>0</v>
      </c>
      <c r="O16" s="7">
        <f>SUMIFS(HNPlaces!$AF:$AF,HNPlaces!$M:$M,O$4,HNPlaces!$Q:$Q,'July Payment'!$G16)</f>
        <v>0</v>
      </c>
      <c r="P16" s="7">
        <f>SUMIFS(HNPlaces!$AF:$AF,HNPlaces!$M:$M,P$4,HNPlaces!$Q:$Q,'July Payment'!$G16)</f>
        <v>0</v>
      </c>
      <c r="Q16" s="7">
        <f>SUMIFS(HNPlaces!$AF:$AF,HNPlaces!$M:$M,Q$4,HNPlaces!$Q:$Q,'July Payment'!$G16)</f>
        <v>0</v>
      </c>
      <c r="R16" s="7">
        <f>SUMIFS(HNPlaces!$AF:$AF,HNPlaces!$M:$M,R$4,HNPlaces!$Q:$Q,'July Payment'!$G16)</f>
        <v>0</v>
      </c>
      <c r="S16" s="7">
        <f>SUMIFS(HNTopUp!$AC:$AC,HNTopUp!$M:$M,S$4,HNTopUp!$B:$B,$B16)</f>
        <v>0</v>
      </c>
      <c r="T16" s="7">
        <f>SUMIFS(HNTopUp!$AF:$AF,HNTopUp!$M:$M,T$4,HNTopUp!$B:$B,$B16)</f>
        <v>6780.6863333333331</v>
      </c>
      <c r="U16" s="7">
        <f>SUMIFS(HNTopUp!$AF:$AF,HNTopUp!$M:$M,U$4,HNTopUp!$B:$B,$B16)</f>
        <v>0</v>
      </c>
      <c r="V16" s="7">
        <f>SUMIFS(HNTopUp!$AF:$AF,HNTopUp!$M:$M,V$4,HNTopUp!$B:$B,$B16)</f>
        <v>0</v>
      </c>
      <c r="W16" s="7">
        <f>SUMIFS(HNTopUp!$AF:$AF,HNTopUp!$M:$M,W$4,HNTopUp!$B:$B,$B16)</f>
        <v>292.32307692307688</v>
      </c>
      <c r="X16" s="7">
        <f>SUMIFS(HNTopUp!$AC:$AC,HNTopUp!$M:$M,X$4,HNTopUp!$B:$B,$B16)</f>
        <v>0</v>
      </c>
      <c r="Y16" s="7">
        <f>SUMIFS(HNTopUp!$AC:$AC,HNTopUp!$M:$M,Y$4,HNTopUp!$B:$B,$B16)</f>
        <v>0</v>
      </c>
      <c r="Z16" s="7">
        <f>SUMIFS(POST16!$AF:$AF,POST16!$M:$M,Z$4,POST16!$Q:$Q,'July Payment'!$G16)</f>
        <v>0</v>
      </c>
      <c r="AA16" s="7">
        <f>SUMIFS(POST16!$AF:$AF,POST16!$M:$M,AA$4,POST16!$Q:$Q,'July Payment'!$G16)</f>
        <v>0</v>
      </c>
      <c r="AB16" s="7">
        <f>SUMIFS(POST16!$AF:$AF,POST16!$M:$M,AB$4,POST16!$Q:$Q,'July Payment'!$G16)</f>
        <v>0</v>
      </c>
      <c r="AC16" s="7">
        <f>SUMIFS(POST16!$AF:$AF,POST16!$M:$M,AC$4,POST16!$Q:$Q,'July Payment'!$G16)</f>
        <v>0</v>
      </c>
      <c r="AD16" s="7">
        <f>SUMIFS(POST16!$AF:$AF,POST16!$M:$M,AD$4,POST16!$Q:$Q,'July Payment'!$G16)</f>
        <v>0</v>
      </c>
      <c r="AE16" s="7">
        <f>SUMIFS('POST16 SBG'!AF:AF,'POST16 SBG'!A:A,B16,'POST16 SBG'!M:M,$AE$4)</f>
        <v>0</v>
      </c>
      <c r="AF16" s="7">
        <f>SUMIFS(UIFSM!AF:AF,UIFSM!B:B,B16,UIFSM!M:M,$AF$4)</f>
        <v>34859</v>
      </c>
      <c r="AG16" s="7">
        <f>SUMIFS(UIFSM!AF:AF,UIFSM!B:B,B16,UIFSM!M:M,$AG$4)</f>
        <v>22336</v>
      </c>
      <c r="AH16" s="7">
        <f>IFERROR(_xlfn.XLOOKUP(B16,DFC!B:B,DFC!AF:AF),0)</f>
        <v>6400.75</v>
      </c>
      <c r="AI16" s="7">
        <f>IFERROR(_xlfn.XLOOKUP(B16,PPG!B:B,PPG!AF:AF),0)</f>
        <v>19695</v>
      </c>
      <c r="AJ16" s="7">
        <f>SUMIFS('NTP recovery'!AG:AG,'NTP recovery'!M:M,'July Payment'!$AJ$4,'NTP recovery'!B:B,'July Payment'!B16)</f>
        <v>-1458</v>
      </c>
      <c r="AK16" s="7">
        <f>SUMIFS('NTP recovery'!AG:AG,'NTP recovery'!M:M,'July Payment'!$AK$4,'NTP recovery'!B:B,'July Payment'!B16)</f>
        <v>-837</v>
      </c>
      <c r="AL16" s="5">
        <f t="shared" si="2"/>
        <v>176242.11878388279</v>
      </c>
      <c r="AM16" s="119">
        <f t="shared" si="3"/>
        <v>176241.11878388279</v>
      </c>
      <c r="AN16" s="364">
        <f t="shared" si="4"/>
        <v>1</v>
      </c>
      <c r="AO16" s="5"/>
      <c r="AP16" s="481">
        <f>IFERROR(_xlfn.XLOOKUP(B16,'Monthly Payroll Deductions'!B:B,'Monthly Payroll Deductions'!AJ:AJ),"0")</f>
        <v>219237.7910256274</v>
      </c>
      <c r="AQ16" s="481">
        <f>IFERROR(_xlfn.XLOOKUP(G16,'Monthly Payroll Deductions'!E:E,'Monthly Payroll Deductions'!AC:AC),"0")</f>
        <v>120024.54000000001</v>
      </c>
      <c r="AR16" s="508">
        <f t="shared" si="5"/>
        <v>339262.33102562744</v>
      </c>
      <c r="AS16" s="119">
        <f>IFERROR(IF(AL16&gt;AQ16,AQ16,AL16-1),"")</f>
        <v>120024.54000000001</v>
      </c>
      <c r="AT16" s="49">
        <f>AL16-AS16</f>
        <v>56217.578783882782</v>
      </c>
      <c r="AU16" s="481">
        <f t="shared" ref="AU16:AU18" si="8">IF(AT16&gt;AP16,AP16,AT16-1)</f>
        <v>56216.578783882782</v>
      </c>
      <c r="AV16" s="463">
        <f>AS16+AU16</f>
        <v>176241.11878388279</v>
      </c>
      <c r="AW16" s="49">
        <f>AT16-AU16</f>
        <v>1</v>
      </c>
      <c r="AX16" s="5"/>
      <c r="BA16" s="119"/>
    </row>
    <row r="17" spans="1:54" hidden="1" x14ac:dyDescent="0.25">
      <c r="B17">
        <v>3022023</v>
      </c>
      <c r="C17">
        <v>2023</v>
      </c>
      <c r="D17" t="s">
        <v>88</v>
      </c>
      <c r="G17" t="s">
        <v>89</v>
      </c>
      <c r="H17" t="s">
        <v>90</v>
      </c>
      <c r="I17" s="7">
        <f>IFERROR(_xlfn.XLOOKUP(G17,'APT 25-26'!D:D,'APT 25-26'!CT:CT),"")</f>
        <v>191092.62049254688</v>
      </c>
      <c r="J17" s="7">
        <f>SUMIFS(NurserySupplement!$Z:$Z,NurserySupplement!$M:$M,J$4,NurserySupplement!$B:$B,B17)</f>
        <v>0</v>
      </c>
      <c r="K17" s="7">
        <f>IFERROR(_xlfn.XLOOKUP(B17,'Cash Advance'!A:A,'Cash Advance'!N:N),0)</f>
        <v>-2500</v>
      </c>
      <c r="L17" s="7">
        <f>SUMIFS(HNPlaces!$AF:$AF,HNPlaces!$M:$M,L$4,HNPlaces!$Q:$Q,'July Payment'!$G17)</f>
        <v>0</v>
      </c>
      <c r="M17" s="7">
        <f>SUMIFS(HNPlaces!$AF:$AF,HNPlaces!$M:$M,M$4,HNPlaces!$Q:$Q,'July Payment'!$G17)</f>
        <v>0</v>
      </c>
      <c r="N17" s="7">
        <f>SUMIFS(HNPlaces!$AF:$AF,HNPlaces!$M:$M,N$4,HNPlaces!$Q:$Q,'July Payment'!$G17)</f>
        <v>0</v>
      </c>
      <c r="O17" s="7">
        <f>SUMIFS(HNPlaces!$AF:$AF,HNPlaces!$M:$M,O$4,HNPlaces!$Q:$Q,'July Payment'!$G17)</f>
        <v>0</v>
      </c>
      <c r="P17" s="7">
        <f>SUMIFS(HNPlaces!$AF:$AF,HNPlaces!$M:$M,P$4,HNPlaces!$Q:$Q,'July Payment'!$G17)</f>
        <v>0</v>
      </c>
      <c r="Q17" s="7">
        <f>SUMIFS(HNPlaces!$AF:$AF,HNPlaces!$M:$M,Q$4,HNPlaces!$Q:$Q,'July Payment'!$G17)</f>
        <v>0</v>
      </c>
      <c r="R17" s="7">
        <f>SUMIFS(HNPlaces!$AF:$AF,HNPlaces!$M:$M,R$4,HNPlaces!$Q:$Q,'July Payment'!$G17)</f>
        <v>0</v>
      </c>
      <c r="S17" s="7">
        <f>SUMIFS(HNTopUp!$AC:$AC,HNTopUp!$M:$M,S$4,HNTopUp!$B:$B,$B17)</f>
        <v>0</v>
      </c>
      <c r="T17" s="7">
        <f>SUMIFS(HNTopUp!$AF:$AF,HNTopUp!$M:$M,T$4,HNTopUp!$B:$B,$B17)</f>
        <v>11733.280076923078</v>
      </c>
      <c r="U17" s="7">
        <f>SUMIFS(HNTopUp!$AF:$AF,HNTopUp!$M:$M,U$4,HNTopUp!$B:$B,$B17)</f>
        <v>0</v>
      </c>
      <c r="V17" s="7">
        <f>SUMIFS(HNTopUp!$AF:$AF,HNTopUp!$M:$M,V$4,HNTopUp!$B:$B,$B17)</f>
        <v>0</v>
      </c>
      <c r="W17" s="7">
        <f>SUMIFS(HNTopUp!$AF:$AF,HNTopUp!$M:$M,W$4,HNTopUp!$B:$B,$B17)</f>
        <v>0</v>
      </c>
      <c r="X17" s="7">
        <f>SUMIFS(HNTopUp!$AC:$AC,HNTopUp!$M:$M,X$4,HNTopUp!$B:$B,$B17)</f>
        <v>0</v>
      </c>
      <c r="Y17" s="7">
        <f>SUMIFS(HNTopUp!$AC:$AC,HNTopUp!$M:$M,Y$4,HNTopUp!$B:$B,$B17)</f>
        <v>0</v>
      </c>
      <c r="Z17" s="7">
        <f>SUMIFS(POST16!$AF:$AF,POST16!$M:$M,Z$4,POST16!$Q:$Q,'July Payment'!$G17)</f>
        <v>0</v>
      </c>
      <c r="AA17" s="7">
        <f>SUMIFS(POST16!$AF:$AF,POST16!$M:$M,AA$4,POST16!$Q:$Q,'July Payment'!$G17)</f>
        <v>0</v>
      </c>
      <c r="AB17" s="7">
        <f>SUMIFS(POST16!$AF:$AF,POST16!$M:$M,AB$4,POST16!$Q:$Q,'July Payment'!$G17)</f>
        <v>0</v>
      </c>
      <c r="AC17" s="7">
        <f>SUMIFS(POST16!$AF:$AF,POST16!$M:$M,AC$4,POST16!$Q:$Q,'July Payment'!$G17)</f>
        <v>0</v>
      </c>
      <c r="AD17" s="7">
        <f>SUMIFS(POST16!$AF:$AF,POST16!$M:$M,AD$4,POST16!$Q:$Q,'July Payment'!$G17)</f>
        <v>0</v>
      </c>
      <c r="AE17" s="7">
        <f>SUMIFS('POST16 SBG'!AF:AF,'POST16 SBG'!A:A,B17,'POST16 SBG'!M:M,$AE$4)</f>
        <v>0</v>
      </c>
      <c r="AF17" s="7">
        <f>SUMIFS(UIFSM!AF:AF,UIFSM!B:B,B17,UIFSM!M:M,$AF$4)</f>
        <v>30520</v>
      </c>
      <c r="AG17" s="7">
        <f>SUMIFS(UIFSM!AF:AF,UIFSM!B:B,B17,UIFSM!M:M,$AG$4)</f>
        <v>17086</v>
      </c>
      <c r="AH17" s="7">
        <f>IFERROR(_xlfn.XLOOKUP(B17,DFC!B:B,DFC!AF:AF),0)</f>
        <v>8981.5</v>
      </c>
      <c r="AI17" s="7">
        <f>IFERROR(_xlfn.XLOOKUP(B17,PPG!B:B,PPG!AF:AF),0)</f>
        <v>57191</v>
      </c>
      <c r="AJ17" s="7">
        <f>SUMIFS('NTP recovery'!AG:AG,'NTP recovery'!M:M,'July Payment'!$AJ$4,'NTP recovery'!B:B,'July Payment'!B17)</f>
        <v>-25920</v>
      </c>
      <c r="AK17" s="7">
        <f>SUMIFS('NTP recovery'!AG:AG,'NTP recovery'!M:M,'July Payment'!$AK$4,'NTP recovery'!B:B,'July Payment'!B17)</f>
        <v>-6885</v>
      </c>
      <c r="AL17" s="5">
        <f t="shared" si="2"/>
        <v>281299.40056946996</v>
      </c>
      <c r="AM17" s="119">
        <f t="shared" si="3"/>
        <v>0</v>
      </c>
      <c r="AN17" s="364">
        <f t="shared" si="4"/>
        <v>281299.40056946996</v>
      </c>
      <c r="AP17" s="481" t="str">
        <f>IFERROR(_xlfn.XLOOKUP(B17,'Monthly Payroll Deductions'!B:B,'Monthly Payroll Deductions'!AJ:AJ),"0")</f>
        <v>0</v>
      </c>
      <c r="AQ17" s="481"/>
      <c r="AR17" s="508"/>
      <c r="AT17" s="383"/>
      <c r="AU17" s="481"/>
      <c r="AW17" s="286"/>
      <c r="AX17" s="5"/>
    </row>
    <row r="18" spans="1:54" x14ac:dyDescent="0.25">
      <c r="B18">
        <v>3022024</v>
      </c>
      <c r="C18">
        <v>2024</v>
      </c>
      <c r="D18" t="s">
        <v>178</v>
      </c>
      <c r="E18" t="s">
        <v>748</v>
      </c>
      <c r="G18" t="s">
        <v>179</v>
      </c>
      <c r="H18" t="s">
        <v>180</v>
      </c>
      <c r="I18" s="7">
        <f>IFERROR(_xlfn.XLOOKUP(G18,'APT 25-26'!D:D,'APT 25-26'!CT:CT),"")</f>
        <v>98769.909103435435</v>
      </c>
      <c r="J18" s="7">
        <f>SUMIFS(NurserySupplement!$Z:$Z,NurserySupplement!$M:$M,J$4,NurserySupplement!$B:$B,B18)</f>
        <v>0</v>
      </c>
      <c r="K18" s="7">
        <f>IFERROR(_xlfn.XLOOKUP(B18,'Cash Advance'!A:A,'Cash Advance'!N:N),0)</f>
        <v>0</v>
      </c>
      <c r="L18" s="7">
        <f>SUMIFS(HNPlaces!$AF:$AF,HNPlaces!$M:$M,L$4,HNPlaces!$Q:$Q,'July Payment'!$G18)</f>
        <v>0</v>
      </c>
      <c r="M18" s="7">
        <f>SUMIFS(HNPlaces!$AF:$AF,HNPlaces!$M:$M,M$4,HNPlaces!$Q:$Q,'July Payment'!$G18)</f>
        <v>0</v>
      </c>
      <c r="N18" s="7">
        <f>SUMIFS(HNPlaces!$AF:$AF,HNPlaces!$M:$M,N$4,HNPlaces!$Q:$Q,'July Payment'!$G18)</f>
        <v>0</v>
      </c>
      <c r="O18" s="7">
        <f>SUMIFS(HNPlaces!$AF:$AF,HNPlaces!$M:$M,O$4,HNPlaces!$Q:$Q,'July Payment'!$G18)</f>
        <v>0</v>
      </c>
      <c r="P18" s="7">
        <f>SUMIFS(HNPlaces!$AF:$AF,HNPlaces!$M:$M,P$4,HNPlaces!$Q:$Q,'July Payment'!$G18)</f>
        <v>0</v>
      </c>
      <c r="Q18" s="7">
        <f>SUMIFS(HNPlaces!$AF:$AF,HNPlaces!$M:$M,Q$4,HNPlaces!$Q:$Q,'July Payment'!$G18)</f>
        <v>0</v>
      </c>
      <c r="R18" s="7">
        <f>SUMIFS(HNPlaces!$AF:$AF,HNPlaces!$M:$M,R$4,HNPlaces!$Q:$Q,'July Payment'!$G18)</f>
        <v>0</v>
      </c>
      <c r="S18" s="7">
        <f>SUMIFS(HNTopUp!$AC:$AC,HNTopUp!$M:$M,S$4,HNTopUp!$B:$B,$B18)</f>
        <v>0</v>
      </c>
      <c r="T18" s="7">
        <f>SUMIFS(HNTopUp!$AF:$AF,HNTopUp!$M:$M,T$4,HNTopUp!$B:$B,$B18)</f>
        <v>9272.602230769231</v>
      </c>
      <c r="U18" s="7">
        <f>SUMIFS(HNTopUp!$AF:$AF,HNTopUp!$M:$M,U$4,HNTopUp!$B:$B,$B18)</f>
        <v>0</v>
      </c>
      <c r="V18" s="7">
        <f>SUMIFS(HNTopUp!$AF:$AF,HNTopUp!$M:$M,V$4,HNTopUp!$B:$B,$B18)</f>
        <v>0</v>
      </c>
      <c r="W18" s="7">
        <f>SUMIFS(HNTopUp!$AF:$AF,HNTopUp!$M:$M,W$4,HNTopUp!$B:$B,$B18)</f>
        <v>679.52307692307693</v>
      </c>
      <c r="X18" s="7">
        <f>SUMIFS(HNTopUp!$AC:$AC,HNTopUp!$M:$M,X$4,HNTopUp!$B:$B,$B18)</f>
        <v>0</v>
      </c>
      <c r="Y18" s="7">
        <f>SUMIFS(HNTopUp!$AC:$AC,HNTopUp!$M:$M,Y$4,HNTopUp!$B:$B,$B18)</f>
        <v>0</v>
      </c>
      <c r="Z18" s="7">
        <f>SUMIFS(POST16!$AF:$AF,POST16!$M:$M,Z$4,POST16!$Q:$Q,'July Payment'!$G18)</f>
        <v>0</v>
      </c>
      <c r="AA18" s="7">
        <f>SUMIFS(POST16!$AF:$AF,POST16!$M:$M,AA$4,POST16!$Q:$Q,'July Payment'!$G18)</f>
        <v>0</v>
      </c>
      <c r="AB18" s="7">
        <f>SUMIFS(POST16!$AF:$AF,POST16!$M:$M,AB$4,POST16!$Q:$Q,'July Payment'!$G18)</f>
        <v>0</v>
      </c>
      <c r="AC18" s="7">
        <f>SUMIFS(POST16!$AF:$AF,POST16!$M:$M,AC$4,POST16!$Q:$Q,'July Payment'!$G18)</f>
        <v>0</v>
      </c>
      <c r="AD18" s="7">
        <f>SUMIFS(POST16!$AF:$AF,POST16!$M:$M,AD$4,POST16!$Q:$Q,'July Payment'!$G18)</f>
        <v>0</v>
      </c>
      <c r="AE18" s="7">
        <f>SUMIFS('POST16 SBG'!AF:AF,'POST16 SBG'!A:A,B18,'POST16 SBG'!M:M,$AE$4)</f>
        <v>0</v>
      </c>
      <c r="AF18" s="7">
        <f>SUMIFS(UIFSM!AF:AF,UIFSM!B:B,B18,UIFSM!M:M,$AF$4)</f>
        <v>12729</v>
      </c>
      <c r="AG18" s="7">
        <f>SUMIFS(UIFSM!AF:AF,UIFSM!B:B,B18,UIFSM!M:M,$AG$4)</f>
        <v>6426</v>
      </c>
      <c r="AH18" s="7">
        <f>IFERROR(_xlfn.XLOOKUP(B18,DFC!B:B,DFC!AF:AF),0)</f>
        <v>6820.26</v>
      </c>
      <c r="AI18" s="7">
        <f>IFERROR(_xlfn.XLOOKUP(B18,PPG!B:B,PPG!AF:AF),0)</f>
        <v>28285</v>
      </c>
      <c r="AJ18" s="7">
        <f>SUMIFS('NTP recovery'!AG:AG,'NTP recovery'!M:M,'July Payment'!$AJ$4,'NTP recovery'!B:B,'July Payment'!B18)</f>
        <v>0</v>
      </c>
      <c r="AK18" s="7">
        <f>SUMIFS('NTP recovery'!AG:AG,'NTP recovery'!M:M,'July Payment'!$AK$4,'NTP recovery'!B:B,'July Payment'!B18)</f>
        <v>0</v>
      </c>
      <c r="AL18" s="5">
        <f t="shared" si="2"/>
        <v>162982.29441112775</v>
      </c>
      <c r="AM18" s="119">
        <f t="shared" si="3"/>
        <v>162981.29441112775</v>
      </c>
      <c r="AN18" s="364">
        <f t="shared" si="4"/>
        <v>1</v>
      </c>
      <c r="AO18" s="5"/>
      <c r="AP18" s="481">
        <f>IFERROR(_xlfn.XLOOKUP(B18,'Monthly Payroll Deductions'!B:B,'Monthly Payroll Deductions'!AJ:AJ),"0")</f>
        <v>110528.35587269501</v>
      </c>
      <c r="AQ18" s="481">
        <f>IFERROR(_xlfn.XLOOKUP(G18,'Monthly Payroll Deductions'!E:E,'Monthly Payroll Deductions'!AC:AC),"0")</f>
        <v>140267.43</v>
      </c>
      <c r="AR18" s="508">
        <f t="shared" si="5"/>
        <v>250795.78587269501</v>
      </c>
      <c r="AS18" s="119">
        <f>IFERROR(IF(AL18&gt;AQ18,AQ18,AL18-1),"")</f>
        <v>140267.43</v>
      </c>
      <c r="AT18" s="49">
        <f>AL18-AS18</f>
        <v>22714.864411127754</v>
      </c>
      <c r="AU18" s="481">
        <f t="shared" si="8"/>
        <v>22713.864411127754</v>
      </c>
      <c r="AV18" s="463">
        <f>AS18+AU18</f>
        <v>162981.29441112775</v>
      </c>
      <c r="AW18" s="49">
        <f>AT18-AU18</f>
        <v>1</v>
      </c>
      <c r="AX18" s="5"/>
      <c r="BA18" s="119"/>
    </row>
    <row r="19" spans="1:54" hidden="1" x14ac:dyDescent="0.25">
      <c r="B19">
        <v>3022025</v>
      </c>
      <c r="C19">
        <v>2025</v>
      </c>
      <c r="D19" t="s">
        <v>244</v>
      </c>
      <c r="E19" t="s">
        <v>748</v>
      </c>
      <c r="G19" t="s">
        <v>245</v>
      </c>
      <c r="H19" t="s">
        <v>246</v>
      </c>
      <c r="I19" s="7">
        <f>IFERROR(_xlfn.XLOOKUP(G19,'APT 25-26'!D:D,'APT 25-26'!CT:CT),"")</f>
        <v>125106.91946869709</v>
      </c>
      <c r="J19" s="7">
        <f>SUMIFS(NurserySupplement!$Z:$Z,NurserySupplement!$M:$M,J$4,NurserySupplement!$B:$B,B19)</f>
        <v>0</v>
      </c>
      <c r="K19" s="7">
        <f>IFERROR(_xlfn.XLOOKUP(B19,'Cash Advance'!A:A,'Cash Advance'!N:N),0)</f>
        <v>0</v>
      </c>
      <c r="L19" s="7">
        <f>SUMIFS(HNPlaces!$AF:$AF,HNPlaces!$M:$M,L$4,HNPlaces!$Q:$Q,'July Payment'!$G19)</f>
        <v>0</v>
      </c>
      <c r="M19" s="7">
        <f>SUMIFS(HNPlaces!$AF:$AF,HNPlaces!$M:$M,M$4,HNPlaces!$Q:$Q,'July Payment'!$G19)</f>
        <v>0</v>
      </c>
      <c r="N19" s="7">
        <f>SUMIFS(HNPlaces!$AF:$AF,HNPlaces!$M:$M,N$4,HNPlaces!$Q:$Q,'July Payment'!$G19)</f>
        <v>0</v>
      </c>
      <c r="O19" s="7">
        <f>SUMIFS(HNPlaces!$AF:$AF,HNPlaces!$M:$M,O$4,HNPlaces!$Q:$Q,'July Payment'!$G19)</f>
        <v>0</v>
      </c>
      <c r="P19" s="7">
        <f>SUMIFS(HNPlaces!$AF:$AF,HNPlaces!$M:$M,P$4,HNPlaces!$Q:$Q,'July Payment'!$G19)</f>
        <v>0</v>
      </c>
      <c r="Q19" s="7">
        <f>SUMIFS(HNPlaces!$AF:$AF,HNPlaces!$M:$M,Q$4,HNPlaces!$Q:$Q,'July Payment'!$G19)</f>
        <v>0</v>
      </c>
      <c r="R19" s="7">
        <f>SUMIFS(HNPlaces!$AF:$AF,HNPlaces!$M:$M,R$4,HNPlaces!$Q:$Q,'July Payment'!$G19)</f>
        <v>0</v>
      </c>
      <c r="S19" s="7">
        <f>SUMIFS(HNTopUp!$AC:$AC,HNTopUp!$M:$M,S$4,HNTopUp!$B:$B,$B19)</f>
        <v>0</v>
      </c>
      <c r="T19" s="7">
        <f>SUMIFS(HNTopUp!$AF:$AF,HNTopUp!$M:$M,T$4,HNTopUp!$B:$B,$B19)</f>
        <v>8095.0830000000005</v>
      </c>
      <c r="U19" s="7">
        <f>SUMIFS(HNTopUp!$AF:$AF,HNTopUp!$M:$M,U$4,HNTopUp!$B:$B,$B19)</f>
        <v>0</v>
      </c>
      <c r="V19" s="7">
        <f>SUMIFS(HNTopUp!$AF:$AF,HNTopUp!$M:$M,V$4,HNTopUp!$B:$B,$B19)</f>
        <v>0</v>
      </c>
      <c r="W19" s="7">
        <f>SUMIFS(HNTopUp!$AF:$AF,HNTopUp!$M:$M,W$4,HNTopUp!$B:$B,$B19)</f>
        <v>0</v>
      </c>
      <c r="X19" s="7">
        <f>SUMIFS(HNTopUp!$AC:$AC,HNTopUp!$M:$M,X$4,HNTopUp!$B:$B,$B19)</f>
        <v>0</v>
      </c>
      <c r="Y19" s="7">
        <f>SUMIFS(HNTopUp!$AC:$AC,HNTopUp!$M:$M,Y$4,HNTopUp!$B:$B,$B19)</f>
        <v>0</v>
      </c>
      <c r="Z19" s="7">
        <f>SUMIFS(POST16!$AF:$AF,POST16!$M:$M,Z$4,POST16!$Q:$Q,'July Payment'!$G19)</f>
        <v>0</v>
      </c>
      <c r="AA19" s="7">
        <f>SUMIFS(POST16!$AF:$AF,POST16!$M:$M,AA$4,POST16!$Q:$Q,'July Payment'!$G19)</f>
        <v>0</v>
      </c>
      <c r="AB19" s="7">
        <f>SUMIFS(POST16!$AF:$AF,POST16!$M:$M,AB$4,POST16!$Q:$Q,'July Payment'!$G19)</f>
        <v>0</v>
      </c>
      <c r="AC19" s="7">
        <f>SUMIFS(POST16!$AF:$AF,POST16!$M:$M,AC$4,POST16!$Q:$Q,'July Payment'!$G19)</f>
        <v>0</v>
      </c>
      <c r="AD19" s="7">
        <f>SUMIFS(POST16!$AF:$AF,POST16!$M:$M,AD$4,POST16!$Q:$Q,'July Payment'!$G19)</f>
        <v>0</v>
      </c>
      <c r="AE19" s="7">
        <f>SUMIFS('POST16 SBG'!AF:AF,'POST16 SBG'!A:A,B19,'POST16 SBG'!M:M,$AE$4)</f>
        <v>0</v>
      </c>
      <c r="AF19" s="7">
        <f>SUMIFS(UIFSM!AF:AF,UIFSM!B:B,B19,UIFSM!M:M,$AF$4)</f>
        <v>34569</v>
      </c>
      <c r="AG19" s="7">
        <f>SUMIFS(UIFSM!AF:AF,UIFSM!B:B,B19,UIFSM!M:M,$AG$4)</f>
        <v>22686</v>
      </c>
      <c r="AH19" s="7">
        <f>IFERROR(_xlfn.XLOOKUP(B19,DFC!B:B,DFC!AF:AF),0)</f>
        <v>7510</v>
      </c>
      <c r="AI19" s="7">
        <f>IFERROR(_xlfn.XLOOKUP(B19,PPG!B:B,PPG!AF:AF),0)</f>
        <v>5860</v>
      </c>
      <c r="AJ19" s="7">
        <f>SUMIFS('NTP recovery'!AG:AG,'NTP recovery'!M:M,'July Payment'!$AJ$4,'NTP recovery'!B:B,'July Payment'!B19)</f>
        <v>0</v>
      </c>
      <c r="AK19" s="7">
        <f>SUMIFS('NTP recovery'!AG:AG,'NTP recovery'!M:M,'July Payment'!$AK$4,'NTP recovery'!B:B,'July Payment'!B19)</f>
        <v>0</v>
      </c>
      <c r="AL19" s="5">
        <f t="shared" si="2"/>
        <v>203827.00246869709</v>
      </c>
      <c r="AM19" s="119">
        <f t="shared" si="3"/>
        <v>143456.22</v>
      </c>
      <c r="AN19" s="364">
        <f t="shared" si="4"/>
        <v>60370.782468697085</v>
      </c>
      <c r="AO19" s="5"/>
      <c r="AP19" s="481">
        <f>IFERROR(_xlfn.XLOOKUP(B19,'Monthly Payroll Deductions'!B:B,'Monthly Payroll Deductions'!AJ:AJ),"0")</f>
        <v>0</v>
      </c>
      <c r="AQ19" s="481">
        <f>IFERROR(_xlfn.XLOOKUP(G19,'Monthly Payroll Deductions'!E:E,'Monthly Payroll Deductions'!AC:AC),"0")</f>
        <v>143456.22</v>
      </c>
      <c r="AR19" s="508">
        <f t="shared" si="5"/>
        <v>143456.22</v>
      </c>
      <c r="AS19" s="119">
        <f>IFERROR(IF(AL19&gt;AQ19,AQ19,AL19-1),"")</f>
        <v>143456.22</v>
      </c>
      <c r="AT19" s="49">
        <f>AL19-AS19</f>
        <v>60370.782468697085</v>
      </c>
      <c r="AU19" s="481"/>
      <c r="AV19" s="463">
        <f>AS19+AU19</f>
        <v>143456.22</v>
      </c>
      <c r="AW19" s="49">
        <f>AT19-AU19</f>
        <v>60370.782468697085</v>
      </c>
      <c r="AX19" s="5"/>
      <c r="BA19" s="119"/>
    </row>
    <row r="20" spans="1:54" hidden="1" x14ac:dyDescent="0.25">
      <c r="B20">
        <v>3022026</v>
      </c>
      <c r="C20">
        <v>2026</v>
      </c>
      <c r="D20" t="s">
        <v>115</v>
      </c>
      <c r="E20" t="s">
        <v>748</v>
      </c>
      <c r="G20" t="s">
        <v>116</v>
      </c>
      <c r="H20" t="s">
        <v>117</v>
      </c>
      <c r="I20" s="7">
        <f>IFERROR(_xlfn.XLOOKUP(G20,'APT 25-26'!D:D,'APT 25-26'!CT:CT),"")</f>
        <v>172643.97859668548</v>
      </c>
      <c r="J20" s="7">
        <f>SUMIFS(NurserySupplement!$Z:$Z,NurserySupplement!$M:$M,J$4,NurserySupplement!$B:$B,B20)</f>
        <v>0</v>
      </c>
      <c r="K20" s="7">
        <f>IFERROR(_xlfn.XLOOKUP(B20,'Cash Advance'!A:A,'Cash Advance'!N:N),0)</f>
        <v>-44444</v>
      </c>
      <c r="L20" s="7">
        <f>SUMIFS(HNPlaces!$AF:$AF,HNPlaces!$M:$M,L$4,HNPlaces!$Q:$Q,'July Payment'!$G20)</f>
        <v>0</v>
      </c>
      <c r="M20" s="7">
        <f>SUMIFS(HNPlaces!$AF:$AF,HNPlaces!$M:$M,M$4,HNPlaces!$Q:$Q,'July Payment'!$G20)</f>
        <v>0</v>
      </c>
      <c r="N20" s="7">
        <f>SUMIFS(HNPlaces!$AF:$AF,HNPlaces!$M:$M,N$4,HNPlaces!$Q:$Q,'July Payment'!$G20)</f>
        <v>0</v>
      </c>
      <c r="O20" s="7">
        <f>SUMIFS(HNPlaces!$AF:$AF,HNPlaces!$M:$M,O$4,HNPlaces!$Q:$Q,'July Payment'!$G20)</f>
        <v>0</v>
      </c>
      <c r="P20" s="7">
        <f>SUMIFS(HNPlaces!$AF:$AF,HNPlaces!$M:$M,P$4,HNPlaces!$Q:$Q,'July Payment'!$G20)</f>
        <v>0</v>
      </c>
      <c r="Q20" s="7">
        <f>SUMIFS(HNPlaces!$AF:$AF,HNPlaces!$M:$M,Q$4,HNPlaces!$Q:$Q,'July Payment'!$G20)</f>
        <v>0</v>
      </c>
      <c r="R20" s="7">
        <f>SUMIFS(HNPlaces!$AF:$AF,HNPlaces!$M:$M,R$4,HNPlaces!$Q:$Q,'July Payment'!$G20)</f>
        <v>0</v>
      </c>
      <c r="S20" s="7">
        <f>SUMIFS(HNTopUp!$AC:$AC,HNTopUp!$M:$M,S$4,HNTopUp!$B:$B,$B20)</f>
        <v>0</v>
      </c>
      <c r="T20" s="7">
        <f>SUMIFS(HNTopUp!$AF:$AF,HNTopUp!$M:$M,T$4,HNTopUp!$B:$B,$B20)</f>
        <v>9772.9623076923071</v>
      </c>
      <c r="U20" s="7">
        <f>SUMIFS(HNTopUp!$AF:$AF,HNTopUp!$M:$M,U$4,HNTopUp!$B:$B,$B20)</f>
        <v>0</v>
      </c>
      <c r="V20" s="7">
        <f>SUMIFS(HNTopUp!$AF:$AF,HNTopUp!$M:$M,V$4,HNTopUp!$B:$B,$B20)</f>
        <v>0</v>
      </c>
      <c r="W20" s="7">
        <f>SUMIFS(HNTopUp!$AF:$AF,HNTopUp!$M:$M,W$4,HNTopUp!$B:$B,$B20)</f>
        <v>298.8</v>
      </c>
      <c r="X20" s="7">
        <f>SUMIFS(HNTopUp!$AC:$AC,HNTopUp!$M:$M,X$4,HNTopUp!$B:$B,$B20)</f>
        <v>0</v>
      </c>
      <c r="Y20" s="7">
        <f>SUMIFS(HNTopUp!$AC:$AC,HNTopUp!$M:$M,Y$4,HNTopUp!$B:$B,$B20)</f>
        <v>0</v>
      </c>
      <c r="Z20" s="7">
        <f>SUMIFS(POST16!$AF:$AF,POST16!$M:$M,Z$4,POST16!$Q:$Q,'July Payment'!$G20)</f>
        <v>0</v>
      </c>
      <c r="AA20" s="7">
        <f>SUMIFS(POST16!$AF:$AF,POST16!$M:$M,AA$4,POST16!$Q:$Q,'July Payment'!$G20)</f>
        <v>0</v>
      </c>
      <c r="AB20" s="7">
        <f>SUMIFS(POST16!$AF:$AF,POST16!$M:$M,AB$4,POST16!$Q:$Q,'July Payment'!$G20)</f>
        <v>0</v>
      </c>
      <c r="AC20" s="7">
        <f>SUMIFS(POST16!$AF:$AF,POST16!$M:$M,AC$4,POST16!$Q:$Q,'July Payment'!$G20)</f>
        <v>0</v>
      </c>
      <c r="AD20" s="7">
        <f>SUMIFS(POST16!$AF:$AF,POST16!$M:$M,AD$4,POST16!$Q:$Q,'July Payment'!$G20)</f>
        <v>0</v>
      </c>
      <c r="AE20" s="7">
        <f>SUMIFS('POST16 SBG'!AF:AF,'POST16 SBG'!A:A,B20,'POST16 SBG'!M:M,$AE$4)</f>
        <v>0</v>
      </c>
      <c r="AF20" s="7">
        <f>SUMIFS(UIFSM!AF:AF,UIFSM!B:B,B20,UIFSM!M:M,$AF$4)</f>
        <v>37606</v>
      </c>
      <c r="AG20" s="7">
        <f>SUMIFS(UIFSM!AF:AF,UIFSM!B:B,B20,UIFSM!M:M,$AG$4)</f>
        <v>22926</v>
      </c>
      <c r="AH20" s="7">
        <f>IFERROR(_xlfn.XLOOKUP(B20,DFC!B:B,DFC!AF:AF),0)</f>
        <v>9382</v>
      </c>
      <c r="AI20" s="7">
        <f>IFERROR(_xlfn.XLOOKUP(B20,PPG!B:B,PPG!AF:AF),0)</f>
        <v>17322</v>
      </c>
      <c r="AJ20" s="7">
        <f>SUMIFS('NTP recovery'!AG:AG,'NTP recovery'!M:M,'July Payment'!$AJ$4,'NTP recovery'!B:B,'July Payment'!B20)</f>
        <v>-3672</v>
      </c>
      <c r="AK20" s="7">
        <f>SUMIFS('NTP recovery'!AG:AG,'NTP recovery'!M:M,'July Payment'!$AK$4,'NTP recovery'!B:B,'July Payment'!B20)</f>
        <v>0</v>
      </c>
      <c r="AL20" s="5">
        <f t="shared" si="2"/>
        <v>221835.74090437777</v>
      </c>
      <c r="AM20" s="119">
        <f t="shared" si="3"/>
        <v>0</v>
      </c>
      <c r="AN20" s="364">
        <f t="shared" si="4"/>
        <v>221835.74090437777</v>
      </c>
      <c r="AO20" s="5"/>
      <c r="AP20" s="481">
        <f>IFERROR(_xlfn.XLOOKUP(B20,'Monthly Payroll Deductions'!B:B,'Monthly Payroll Deductions'!AJ:AJ),"0")</f>
        <v>0</v>
      </c>
      <c r="AQ20" s="481">
        <f>IFERROR(_xlfn.XLOOKUP(G20,'Monthly Payroll Deductions'!E:E,'Monthly Payroll Deductions'!AC:AC),"0")</f>
        <v>0</v>
      </c>
      <c r="AR20" s="508"/>
      <c r="AS20" s="119"/>
      <c r="AT20" s="49"/>
      <c r="AU20" s="481"/>
      <c r="AV20" s="463"/>
      <c r="AW20" s="5"/>
      <c r="AX20" s="5"/>
      <c r="BA20" s="119"/>
    </row>
    <row r="21" spans="1:54" hidden="1" x14ac:dyDescent="0.25">
      <c r="B21">
        <v>3022027</v>
      </c>
      <c r="C21">
        <v>2027</v>
      </c>
      <c r="D21" t="s">
        <v>201</v>
      </c>
      <c r="E21" t="s">
        <v>748</v>
      </c>
      <c r="G21" t="s">
        <v>202</v>
      </c>
      <c r="H21" t="s">
        <v>96</v>
      </c>
      <c r="I21" s="7">
        <f>IFERROR(_xlfn.XLOOKUP(G21,'APT 25-26'!D:D,'APT 25-26'!CT:CT),"")</f>
        <v>155746.10450945777</v>
      </c>
      <c r="J21" s="7">
        <f>SUMIFS(NurserySupplement!$Z:$Z,NurserySupplement!$M:$M,J$4,NurserySupplement!$B:$B,B21)</f>
        <v>0</v>
      </c>
      <c r="K21" s="7">
        <f>IFERROR(_xlfn.XLOOKUP(B21,'Cash Advance'!A:A,'Cash Advance'!N:N),0)</f>
        <v>0</v>
      </c>
      <c r="L21" s="7">
        <f>SUMIFS(HNPlaces!$AF:$AF,HNPlaces!$M:$M,L$4,HNPlaces!$Q:$Q,'July Payment'!$G21)</f>
        <v>0</v>
      </c>
      <c r="M21" s="7">
        <f>SUMIFS(HNPlaces!$AF:$AF,HNPlaces!$M:$M,M$4,HNPlaces!$Q:$Q,'July Payment'!$G21)</f>
        <v>0</v>
      </c>
      <c r="N21" s="7">
        <f>SUMIFS(HNPlaces!$AF:$AF,HNPlaces!$M:$M,N$4,HNPlaces!$Q:$Q,'July Payment'!$G21)</f>
        <v>0</v>
      </c>
      <c r="O21" s="7">
        <f>SUMIFS(HNPlaces!$AF:$AF,HNPlaces!$M:$M,O$4,HNPlaces!$Q:$Q,'July Payment'!$G21)</f>
        <v>0</v>
      </c>
      <c r="P21" s="7">
        <f>SUMIFS(HNPlaces!$AF:$AF,HNPlaces!$M:$M,P$4,HNPlaces!$Q:$Q,'July Payment'!$G21)</f>
        <v>0</v>
      </c>
      <c r="Q21" s="7">
        <f>SUMIFS(HNPlaces!$AF:$AF,HNPlaces!$M:$M,Q$4,HNPlaces!$Q:$Q,'July Payment'!$G21)</f>
        <v>0</v>
      </c>
      <c r="R21" s="7">
        <f>SUMIFS(HNPlaces!$AF:$AF,HNPlaces!$M:$M,R$4,HNPlaces!$Q:$Q,'July Payment'!$G21)</f>
        <v>0</v>
      </c>
      <c r="S21" s="7">
        <f>SUMIFS(HNTopUp!$AC:$AC,HNTopUp!$M:$M,S$4,HNTopUp!$B:$B,$B21)</f>
        <v>0</v>
      </c>
      <c r="T21" s="7">
        <f>SUMIFS(HNTopUp!$AF:$AF,HNTopUp!$M:$M,T$4,HNTopUp!$B:$B,$B21)</f>
        <v>13833.334615384616</v>
      </c>
      <c r="U21" s="7">
        <f>SUMIFS(HNTopUp!$AF:$AF,HNTopUp!$M:$M,U$4,HNTopUp!$B:$B,$B21)</f>
        <v>0</v>
      </c>
      <c r="V21" s="7">
        <f>SUMIFS(HNTopUp!$AF:$AF,HNTopUp!$M:$M,V$4,HNTopUp!$B:$B,$B21)</f>
        <v>0</v>
      </c>
      <c r="W21" s="7">
        <f>SUMIFS(HNTopUp!$AF:$AF,HNTopUp!$M:$M,W$4,HNTopUp!$B:$B,$B21)</f>
        <v>0</v>
      </c>
      <c r="X21" s="7">
        <f>SUMIFS(HNTopUp!$AC:$AC,HNTopUp!$M:$M,X$4,HNTopUp!$B:$B,$B21)</f>
        <v>0</v>
      </c>
      <c r="Y21" s="7">
        <f>SUMIFS(HNTopUp!$AC:$AC,HNTopUp!$M:$M,Y$4,HNTopUp!$B:$B,$B21)</f>
        <v>0</v>
      </c>
      <c r="Z21" s="7">
        <f>SUMIFS(POST16!$AF:$AF,POST16!$M:$M,Z$4,POST16!$Q:$Q,'July Payment'!$G21)</f>
        <v>0</v>
      </c>
      <c r="AA21" s="7">
        <f>SUMIFS(POST16!$AF:$AF,POST16!$M:$M,AA$4,POST16!$Q:$Q,'July Payment'!$G21)</f>
        <v>0</v>
      </c>
      <c r="AB21" s="7">
        <f>SUMIFS(POST16!$AF:$AF,POST16!$M:$M,AB$4,POST16!$Q:$Q,'July Payment'!$G21)</f>
        <v>0</v>
      </c>
      <c r="AC21" s="7">
        <f>SUMIFS(POST16!$AF:$AF,POST16!$M:$M,AC$4,POST16!$Q:$Q,'July Payment'!$G21)</f>
        <v>0</v>
      </c>
      <c r="AD21" s="7">
        <f>SUMIFS(POST16!$AF:$AF,POST16!$M:$M,AD$4,POST16!$Q:$Q,'July Payment'!$G21)</f>
        <v>0</v>
      </c>
      <c r="AE21" s="7">
        <f>SUMIFS('POST16 SBG'!AF:AF,'POST16 SBG'!A:A,B21,'POST16 SBG'!M:M,$AE$4)</f>
        <v>0</v>
      </c>
      <c r="AF21" s="7">
        <f>SUMIFS(UIFSM!AF:AF,UIFSM!B:B,B21,UIFSM!M:M,$AF$4)</f>
        <v>0</v>
      </c>
      <c r="AG21" s="7">
        <f>SUMIFS(UIFSM!AF:AF,UIFSM!B:B,B21,UIFSM!M:M,$AG$4)</f>
        <v>0</v>
      </c>
      <c r="AH21" s="7">
        <f>IFERROR(_xlfn.XLOOKUP(B21,DFC!B:B,DFC!AF:AF),0)</f>
        <v>7735</v>
      </c>
      <c r="AI21" s="7">
        <f>IFERROR(_xlfn.XLOOKUP(B21,PPG!B:B,PPG!AF:AF),0)</f>
        <v>40047</v>
      </c>
      <c r="AJ21" s="7">
        <f>SUMIFS('NTP recovery'!AG:AG,'NTP recovery'!M:M,'July Payment'!$AJ$4,'NTP recovery'!B:B,'July Payment'!B21)</f>
        <v>0</v>
      </c>
      <c r="AK21" s="7">
        <f>SUMIFS('NTP recovery'!AG:AG,'NTP recovery'!M:M,'July Payment'!$AK$4,'NTP recovery'!B:B,'July Payment'!B21)</f>
        <v>0</v>
      </c>
      <c r="AL21" s="5">
        <f t="shared" si="2"/>
        <v>217361.43912484238</v>
      </c>
      <c r="AM21" s="119">
        <f t="shared" si="3"/>
        <v>130983.76999999993</v>
      </c>
      <c r="AN21" s="364">
        <f t="shared" si="4"/>
        <v>86377.669124842447</v>
      </c>
      <c r="AO21" s="119"/>
      <c r="AP21" s="481">
        <f>IFERROR(_xlfn.XLOOKUP(B21,'Monthly Payroll Deductions'!B:B,'Monthly Payroll Deductions'!AJ:AJ),"0")</f>
        <v>0</v>
      </c>
      <c r="AQ21" s="481">
        <f>IFERROR(_xlfn.XLOOKUP(G21,'Monthly Payroll Deductions'!E:E,'Monthly Payroll Deductions'!AC:AC),"0")</f>
        <v>130983.76999999993</v>
      </c>
      <c r="AR21" s="508">
        <f t="shared" si="5"/>
        <v>130983.76999999993</v>
      </c>
      <c r="AS21" s="119">
        <f t="shared" ref="AS21:AS27" si="9">IFERROR(IF(AL21&gt;AQ21,AQ21,AL21-1),"")</f>
        <v>130983.76999999993</v>
      </c>
      <c r="AT21" s="49">
        <f t="shared" ref="AT21:AT27" si="10">AL21-AS21</f>
        <v>86377.669124842447</v>
      </c>
      <c r="AU21" s="481"/>
      <c r="AV21" s="463">
        <f t="shared" ref="AV21:AV27" si="11">AS21+AU21</f>
        <v>130983.76999999993</v>
      </c>
      <c r="AW21" s="49">
        <f t="shared" ref="AW21:AW27" si="12">AT21-AU21</f>
        <v>86377.669124842447</v>
      </c>
      <c r="AX21" s="5"/>
      <c r="BB21" s="481"/>
    </row>
    <row r="22" spans="1:54" hidden="1" x14ac:dyDescent="0.25">
      <c r="B22">
        <v>3022028</v>
      </c>
      <c r="C22">
        <v>2028</v>
      </c>
      <c r="D22" t="s">
        <v>94</v>
      </c>
      <c r="E22" t="s">
        <v>748</v>
      </c>
      <c r="G22" t="s">
        <v>95</v>
      </c>
      <c r="H22" t="s">
        <v>96</v>
      </c>
      <c r="I22" s="7">
        <f>IFERROR(_xlfn.XLOOKUP(G22,'APT 25-26'!D:D,'APT 25-26'!CT:CT),"")</f>
        <v>95262.166697576409</v>
      </c>
      <c r="J22" s="7">
        <f>SUMIFS(NurserySupplement!$Z:$Z,NurserySupplement!$M:$M,J$4,NurserySupplement!$B:$B,B22)</f>
        <v>0</v>
      </c>
      <c r="K22" s="7">
        <f>IFERROR(_xlfn.XLOOKUP(B22,'Cash Advance'!A:A,'Cash Advance'!N:N),0)</f>
        <v>0</v>
      </c>
      <c r="L22" s="7">
        <f>SUMIFS(HNPlaces!$AF:$AF,HNPlaces!$M:$M,L$4,HNPlaces!$Q:$Q,'July Payment'!$G22)</f>
        <v>0</v>
      </c>
      <c r="M22" s="7">
        <f>SUMIFS(HNPlaces!$AF:$AF,HNPlaces!$M:$M,M$4,HNPlaces!$Q:$Q,'July Payment'!$G22)</f>
        <v>0</v>
      </c>
      <c r="N22" s="7">
        <f>SUMIFS(HNPlaces!$AF:$AF,HNPlaces!$M:$M,N$4,HNPlaces!$Q:$Q,'July Payment'!$G22)</f>
        <v>0</v>
      </c>
      <c r="O22" s="7">
        <f>SUMIFS(HNPlaces!$AF:$AF,HNPlaces!$M:$M,O$4,HNPlaces!$Q:$Q,'July Payment'!$G22)</f>
        <v>0</v>
      </c>
      <c r="P22" s="7">
        <f>SUMIFS(HNPlaces!$AF:$AF,HNPlaces!$M:$M,P$4,HNPlaces!$Q:$Q,'July Payment'!$G22)</f>
        <v>0</v>
      </c>
      <c r="Q22" s="7">
        <f>SUMIFS(HNPlaces!$AF:$AF,HNPlaces!$M:$M,Q$4,HNPlaces!$Q:$Q,'July Payment'!$G22)</f>
        <v>0</v>
      </c>
      <c r="R22" s="7">
        <f>SUMIFS(HNPlaces!$AF:$AF,HNPlaces!$M:$M,R$4,HNPlaces!$Q:$Q,'July Payment'!$G22)</f>
        <v>0</v>
      </c>
      <c r="S22" s="7">
        <f>SUMIFS(HNTopUp!$AC:$AC,HNTopUp!$M:$M,S$4,HNTopUp!$B:$B,$B22)</f>
        <v>0</v>
      </c>
      <c r="T22" s="7">
        <f>SUMIFS(HNTopUp!$AF:$AF,HNTopUp!$M:$M,T$4,HNTopUp!$B:$B,$B22)</f>
        <v>12013.03107692308</v>
      </c>
      <c r="U22" s="7">
        <f>SUMIFS(HNTopUp!$AF:$AF,HNTopUp!$M:$M,U$4,HNTopUp!$B:$B,$B22)</f>
        <v>0</v>
      </c>
      <c r="V22" s="7">
        <f>SUMIFS(HNTopUp!$AF:$AF,HNTopUp!$M:$M,V$4,HNTopUp!$B:$B,$B22)</f>
        <v>0</v>
      </c>
      <c r="W22" s="7">
        <f>SUMIFS(HNTopUp!$AF:$AF,HNTopUp!$M:$M,W$4,HNTopUp!$B:$B,$B22)</f>
        <v>0</v>
      </c>
      <c r="X22" s="7">
        <f>SUMIFS(HNTopUp!$AC:$AC,HNTopUp!$M:$M,X$4,HNTopUp!$B:$B,$B22)</f>
        <v>0</v>
      </c>
      <c r="Y22" s="7">
        <f>SUMIFS(HNTopUp!$AC:$AC,HNTopUp!$M:$M,Y$4,HNTopUp!$B:$B,$B22)</f>
        <v>0</v>
      </c>
      <c r="Z22" s="7">
        <f>SUMIFS(POST16!$AF:$AF,POST16!$M:$M,Z$4,POST16!$Q:$Q,'July Payment'!$G22)</f>
        <v>0</v>
      </c>
      <c r="AA22" s="7">
        <f>SUMIFS(POST16!$AF:$AF,POST16!$M:$M,AA$4,POST16!$Q:$Q,'July Payment'!$G22)</f>
        <v>0</v>
      </c>
      <c r="AB22" s="7">
        <f>SUMIFS(POST16!$AF:$AF,POST16!$M:$M,AB$4,POST16!$Q:$Q,'July Payment'!$G22)</f>
        <v>0</v>
      </c>
      <c r="AC22" s="7">
        <f>SUMIFS(POST16!$AF:$AF,POST16!$M:$M,AC$4,POST16!$Q:$Q,'July Payment'!$G22)</f>
        <v>0</v>
      </c>
      <c r="AD22" s="7">
        <f>SUMIFS(POST16!$AF:$AF,POST16!$M:$M,AD$4,POST16!$Q:$Q,'July Payment'!$G22)</f>
        <v>0</v>
      </c>
      <c r="AE22" s="7">
        <f>SUMIFS('POST16 SBG'!AF:AF,'POST16 SBG'!A:A,B22,'POST16 SBG'!M:M,$AE$4)</f>
        <v>0</v>
      </c>
      <c r="AF22" s="7">
        <f>SUMIFS(UIFSM!AF:AF,UIFSM!B:B,B22,UIFSM!M:M,$AF$4)</f>
        <v>37317</v>
      </c>
      <c r="AG22" s="7">
        <f>SUMIFS(UIFSM!AF:AF,UIFSM!B:B,B22,UIFSM!M:M,$AG$4)</f>
        <v>24118</v>
      </c>
      <c r="AH22" s="7">
        <f>IFERROR(_xlfn.XLOOKUP(B22,DFC!B:B,DFC!AF:AF),0)</f>
        <v>6430</v>
      </c>
      <c r="AI22" s="7">
        <f>IFERROR(_xlfn.XLOOKUP(B22,PPG!B:B,PPG!AF:AF),0)</f>
        <v>14392</v>
      </c>
      <c r="AJ22" s="7">
        <f>SUMIFS('NTP recovery'!AG:AG,'NTP recovery'!M:M,'July Payment'!$AJ$4,'NTP recovery'!B:B,'July Payment'!B22)</f>
        <v>0</v>
      </c>
      <c r="AK22" s="7">
        <f>SUMIFS('NTP recovery'!AG:AG,'NTP recovery'!M:M,'July Payment'!$AK$4,'NTP recovery'!B:B,'July Payment'!B22)</f>
        <v>0</v>
      </c>
      <c r="AL22" s="5">
        <f t="shared" si="2"/>
        <v>189532.19777449948</v>
      </c>
      <c r="AM22" s="119">
        <f t="shared" si="3"/>
        <v>106709.79000000008</v>
      </c>
      <c r="AN22" s="364">
        <f t="shared" si="4"/>
        <v>82822.407774499399</v>
      </c>
      <c r="AO22" s="119"/>
      <c r="AP22" s="481">
        <f>IFERROR(_xlfn.XLOOKUP(B22,'Monthly Payroll Deductions'!B:B,'Monthly Payroll Deductions'!AJ:AJ),"0")</f>
        <v>0</v>
      </c>
      <c r="AQ22" s="481">
        <f>IFERROR(_xlfn.XLOOKUP(G22,'Monthly Payroll Deductions'!E:E,'Monthly Payroll Deductions'!AC:AC),"0")</f>
        <v>106709.79000000008</v>
      </c>
      <c r="AR22" s="508">
        <f t="shared" si="5"/>
        <v>106709.79000000008</v>
      </c>
      <c r="AS22" s="119">
        <f t="shared" si="9"/>
        <v>106709.79000000008</v>
      </c>
      <c r="AT22" s="49">
        <f t="shared" si="10"/>
        <v>82822.407774499399</v>
      </c>
      <c r="AU22" s="481"/>
      <c r="AV22" s="463">
        <f t="shared" si="11"/>
        <v>106709.79000000008</v>
      </c>
      <c r="AW22" s="49">
        <f t="shared" si="12"/>
        <v>82822.407774499399</v>
      </c>
      <c r="AX22" s="5"/>
      <c r="BA22" s="119"/>
    </row>
    <row r="23" spans="1:54" hidden="1" x14ac:dyDescent="0.25">
      <c r="B23">
        <v>3022029</v>
      </c>
      <c r="C23">
        <v>2029</v>
      </c>
      <c r="D23" t="s">
        <v>100</v>
      </c>
      <c r="E23" t="s">
        <v>748</v>
      </c>
      <c r="G23" t="s">
        <v>101</v>
      </c>
      <c r="H23" t="s">
        <v>102</v>
      </c>
      <c r="I23" s="7">
        <f>IFERROR(_xlfn.XLOOKUP(G23,'APT 25-26'!D:D,'APT 25-26'!CT:CT),"")</f>
        <v>200606.73543245334</v>
      </c>
      <c r="J23" s="7">
        <f>SUMIFS(NurserySupplement!$Z:$Z,NurserySupplement!$M:$M,J$4,NurserySupplement!$B:$B,B23)</f>
        <v>0</v>
      </c>
      <c r="K23" s="7">
        <f>IFERROR(_xlfn.XLOOKUP(B23,'Cash Advance'!A:A,'Cash Advance'!N:N),0)</f>
        <v>0</v>
      </c>
      <c r="L23" s="7">
        <f>SUMIFS(HNPlaces!$AF:$AF,HNPlaces!$M:$M,L$4,HNPlaces!$Q:$Q,'July Payment'!$G23)</f>
        <v>0</v>
      </c>
      <c r="M23" s="7">
        <f>SUMIFS(HNPlaces!$AF:$AF,HNPlaces!$M:$M,M$4,HNPlaces!$Q:$Q,'July Payment'!$G23)</f>
        <v>0</v>
      </c>
      <c r="N23" s="7">
        <f>SUMIFS(HNPlaces!$AF:$AF,HNPlaces!$M:$M,N$4,HNPlaces!$Q:$Q,'July Payment'!$G23)</f>
        <v>0</v>
      </c>
      <c r="O23" s="7">
        <f>SUMIFS(HNPlaces!$AF:$AF,HNPlaces!$M:$M,O$4,HNPlaces!$Q:$Q,'July Payment'!$G23)</f>
        <v>0</v>
      </c>
      <c r="P23" s="7">
        <f>SUMIFS(HNPlaces!$AF:$AF,HNPlaces!$M:$M,P$4,HNPlaces!$Q:$Q,'July Payment'!$G23)</f>
        <v>0</v>
      </c>
      <c r="Q23" s="7">
        <f>SUMIFS(HNPlaces!$AF:$AF,HNPlaces!$M:$M,Q$4,HNPlaces!$Q:$Q,'July Payment'!$G23)</f>
        <v>0</v>
      </c>
      <c r="R23" s="7">
        <f>SUMIFS(HNPlaces!$AF:$AF,HNPlaces!$M:$M,R$4,HNPlaces!$Q:$Q,'July Payment'!$G23)</f>
        <v>0</v>
      </c>
      <c r="S23" s="7">
        <f>SUMIFS(HNTopUp!$AC:$AC,HNTopUp!$M:$M,S$4,HNTopUp!$B:$B,$B23)</f>
        <v>0</v>
      </c>
      <c r="T23" s="7">
        <f>SUMIFS(HNTopUp!$AF:$AF,HNTopUp!$M:$M,T$4,HNTopUp!$B:$B,$B23)</f>
        <v>17037.603820512821</v>
      </c>
      <c r="U23" s="7">
        <f>SUMIFS(HNTopUp!$AF:$AF,HNTopUp!$M:$M,U$4,HNTopUp!$B:$B,$B23)</f>
        <v>0</v>
      </c>
      <c r="V23" s="7">
        <f>SUMIFS(HNTopUp!$AF:$AF,HNTopUp!$M:$M,V$4,HNTopUp!$B:$B,$B23)</f>
        <v>0</v>
      </c>
      <c r="W23" s="7">
        <f>SUMIFS(HNTopUp!$AF:$AF,HNTopUp!$M:$M,W$4,HNTopUp!$B:$B,$B23)</f>
        <v>0</v>
      </c>
      <c r="X23" s="7">
        <f>SUMIFS(HNTopUp!$AC:$AC,HNTopUp!$M:$M,X$4,HNTopUp!$B:$B,$B23)</f>
        <v>0</v>
      </c>
      <c r="Y23" s="7">
        <f>SUMIFS(HNTopUp!$AC:$AC,HNTopUp!$M:$M,Y$4,HNTopUp!$B:$B,$B23)</f>
        <v>0</v>
      </c>
      <c r="Z23" s="7">
        <f>SUMIFS(POST16!$AF:$AF,POST16!$M:$M,Z$4,POST16!$Q:$Q,'July Payment'!$G23)</f>
        <v>0</v>
      </c>
      <c r="AA23" s="7">
        <f>SUMIFS(POST16!$AF:$AF,POST16!$M:$M,AA$4,POST16!$Q:$Q,'July Payment'!$G23)</f>
        <v>0</v>
      </c>
      <c r="AB23" s="7">
        <f>SUMIFS(POST16!$AF:$AF,POST16!$M:$M,AB$4,POST16!$Q:$Q,'July Payment'!$G23)</f>
        <v>0</v>
      </c>
      <c r="AC23" s="7">
        <f>SUMIFS(POST16!$AF:$AF,POST16!$M:$M,AC$4,POST16!$Q:$Q,'July Payment'!$G23)</f>
        <v>0</v>
      </c>
      <c r="AD23" s="7">
        <f>SUMIFS(POST16!$AF:$AF,POST16!$M:$M,AD$4,POST16!$Q:$Q,'July Payment'!$G23)</f>
        <v>0</v>
      </c>
      <c r="AE23" s="7">
        <f>SUMIFS('POST16 SBG'!AF:AF,'POST16 SBG'!A:A,B23,'POST16 SBG'!M:M,$AE$4)</f>
        <v>0</v>
      </c>
      <c r="AF23" s="7">
        <f>SUMIFS(UIFSM!AF:AF,UIFSM!B:B,B23,UIFSM!M:M,$AF$4)</f>
        <v>31966</v>
      </c>
      <c r="AG23" s="7">
        <f>SUMIFS(UIFSM!AF:AF,UIFSM!B:B,B23,UIFSM!M:M,$AG$4)</f>
        <v>22201</v>
      </c>
      <c r="AH23" s="7">
        <f>IFERROR(_xlfn.XLOOKUP(B23,DFC!B:B,DFC!AF:AF),0)</f>
        <v>9172.75</v>
      </c>
      <c r="AI23" s="7">
        <f>IFERROR(_xlfn.XLOOKUP(B23,PPG!B:B,PPG!AF:AF),0)</f>
        <v>66081</v>
      </c>
      <c r="AJ23" s="7">
        <f>SUMIFS('NTP recovery'!AG:AG,'NTP recovery'!M:M,'July Payment'!$AJ$4,'NTP recovery'!B:B,'July Payment'!B23)</f>
        <v>0</v>
      </c>
      <c r="AK23" s="7">
        <f>SUMIFS('NTP recovery'!AG:AG,'NTP recovery'!M:M,'July Payment'!$AK$4,'NTP recovery'!B:B,'July Payment'!B23)</f>
        <v>0</v>
      </c>
      <c r="AL23" s="5">
        <f t="shared" si="2"/>
        <v>347065.08925296617</v>
      </c>
      <c r="AM23" s="119">
        <f t="shared" si="3"/>
        <v>230609.60000000006</v>
      </c>
      <c r="AN23" s="364">
        <f t="shared" si="4"/>
        <v>116455.4892529661</v>
      </c>
      <c r="AO23" s="119"/>
      <c r="AP23" s="481">
        <f>IFERROR(_xlfn.XLOOKUP(B23,'Monthly Payroll Deductions'!B:B,'Monthly Payroll Deductions'!AJ:AJ),"0")</f>
        <v>0</v>
      </c>
      <c r="AQ23" s="481">
        <f>IFERROR(_xlfn.XLOOKUP(G23,'Monthly Payroll Deductions'!E:E,'Monthly Payroll Deductions'!AC:AC),"0")</f>
        <v>230609.60000000006</v>
      </c>
      <c r="AR23" s="508">
        <f t="shared" si="5"/>
        <v>230609.60000000006</v>
      </c>
      <c r="AS23" s="119">
        <f t="shared" si="9"/>
        <v>230609.60000000006</v>
      </c>
      <c r="AT23" s="49">
        <f t="shared" si="10"/>
        <v>116455.4892529661</v>
      </c>
      <c r="AU23" s="481">
        <f>IF(AT23&gt;AP23,AP23,AT23-1)</f>
        <v>0</v>
      </c>
      <c r="AV23" s="463">
        <f t="shared" si="11"/>
        <v>230609.60000000006</v>
      </c>
      <c r="AW23" s="49">
        <f t="shared" si="12"/>
        <v>116455.4892529661</v>
      </c>
      <c r="AX23" s="5"/>
      <c r="BA23" s="119"/>
      <c r="BB23" s="481"/>
    </row>
    <row r="24" spans="1:54" x14ac:dyDescent="0.25">
      <c r="B24">
        <v>3022031</v>
      </c>
      <c r="C24">
        <v>2031</v>
      </c>
      <c r="D24" t="s">
        <v>151</v>
      </c>
      <c r="E24" t="s">
        <v>748</v>
      </c>
      <c r="G24" t="s">
        <v>152</v>
      </c>
      <c r="H24" t="s">
        <v>153</v>
      </c>
      <c r="I24" s="7">
        <f>IFERROR(_xlfn.XLOOKUP(G24,'APT 25-26'!D:D,'APT 25-26'!CT:CT),"")</f>
        <v>97746.568376381081</v>
      </c>
      <c r="J24" s="7">
        <f>SUMIFS(NurserySupplement!$Z:$Z,NurserySupplement!$M:$M,J$4,NurserySupplement!$B:$B,B24)</f>
        <v>0</v>
      </c>
      <c r="K24" s="7">
        <f>IFERROR(_xlfn.XLOOKUP(B24,'Cash Advance'!A:A,'Cash Advance'!N:N),0)</f>
        <v>0</v>
      </c>
      <c r="L24" s="7">
        <f>SUMIFS(HNPlaces!$AF:$AF,HNPlaces!$M:$M,L$4,HNPlaces!$Q:$Q,'July Payment'!$G24)</f>
        <v>0</v>
      </c>
      <c r="M24" s="7">
        <f>SUMIFS(HNPlaces!$AF:$AF,HNPlaces!$M:$M,M$4,HNPlaces!$Q:$Q,'July Payment'!$G24)</f>
        <v>0</v>
      </c>
      <c r="N24" s="7">
        <f>SUMIFS(HNPlaces!$AF:$AF,HNPlaces!$M:$M,N$4,HNPlaces!$Q:$Q,'July Payment'!$G24)</f>
        <v>0</v>
      </c>
      <c r="O24" s="7">
        <f>SUMIFS(HNPlaces!$AF:$AF,HNPlaces!$M:$M,O$4,HNPlaces!$Q:$Q,'July Payment'!$G24)</f>
        <v>0</v>
      </c>
      <c r="P24" s="7">
        <f>SUMIFS(HNPlaces!$AF:$AF,HNPlaces!$M:$M,P$4,HNPlaces!$Q:$Q,'July Payment'!$G24)</f>
        <v>0</v>
      </c>
      <c r="Q24" s="7">
        <f>SUMIFS(HNPlaces!$AF:$AF,HNPlaces!$M:$M,Q$4,HNPlaces!$Q:$Q,'July Payment'!$G24)</f>
        <v>0</v>
      </c>
      <c r="R24" s="7">
        <f>SUMIFS(HNPlaces!$AF:$AF,HNPlaces!$M:$M,R$4,HNPlaces!$Q:$Q,'July Payment'!$G24)</f>
        <v>0</v>
      </c>
      <c r="S24" s="7">
        <f>SUMIFS(HNTopUp!$AC:$AC,HNTopUp!$M:$M,S$4,HNTopUp!$B:$B,$B24)</f>
        <v>0</v>
      </c>
      <c r="T24" s="7">
        <f>SUMIFS(HNTopUp!$AF:$AF,HNTopUp!$M:$M,T$4,HNTopUp!$B:$B,$B24)</f>
        <v>9826.9586153846158</v>
      </c>
      <c r="U24" s="7">
        <f>SUMIFS(HNTopUp!$AF:$AF,HNTopUp!$M:$M,U$4,HNTopUp!$B:$B,$B24)</f>
        <v>0</v>
      </c>
      <c r="V24" s="7">
        <f>SUMIFS(HNTopUp!$AF:$AF,HNTopUp!$M:$M,V$4,HNTopUp!$B:$B,$B24)</f>
        <v>0</v>
      </c>
      <c r="W24" s="7">
        <f>SUMIFS(HNTopUp!$AF:$AF,HNTopUp!$M:$M,W$4,HNTopUp!$B:$B,$B24)</f>
        <v>83.7</v>
      </c>
      <c r="X24" s="7">
        <f>SUMIFS(HNTopUp!$AC:$AC,HNTopUp!$M:$M,X$4,HNTopUp!$B:$B,$B24)</f>
        <v>0</v>
      </c>
      <c r="Y24" s="7">
        <f>SUMIFS(HNTopUp!$AC:$AC,HNTopUp!$M:$M,Y$4,HNTopUp!$B:$B,$B24)</f>
        <v>0</v>
      </c>
      <c r="Z24" s="7">
        <f>SUMIFS(POST16!$AF:$AF,POST16!$M:$M,Z$4,POST16!$Q:$Q,'July Payment'!$G24)</f>
        <v>0</v>
      </c>
      <c r="AA24" s="7">
        <f>SUMIFS(POST16!$AF:$AF,POST16!$M:$M,AA$4,POST16!$Q:$Q,'July Payment'!$G24)</f>
        <v>0</v>
      </c>
      <c r="AB24" s="7">
        <f>SUMIFS(POST16!$AF:$AF,POST16!$M:$M,AB$4,POST16!$Q:$Q,'July Payment'!$G24)</f>
        <v>0</v>
      </c>
      <c r="AC24" s="7">
        <f>SUMIFS(POST16!$AF:$AF,POST16!$M:$M,AC$4,POST16!$Q:$Q,'July Payment'!$G24)</f>
        <v>0</v>
      </c>
      <c r="AD24" s="7">
        <f>SUMIFS(POST16!$AF:$AF,POST16!$M:$M,AD$4,POST16!$Q:$Q,'July Payment'!$G24)</f>
        <v>0</v>
      </c>
      <c r="AE24" s="7">
        <f>SUMIFS('POST16 SBG'!AF:AF,'POST16 SBG'!A:A,B24,'POST16 SBG'!M:M,$AE$4)</f>
        <v>0</v>
      </c>
      <c r="AF24" s="7">
        <f>SUMIFS(UIFSM!AF:AF,UIFSM!B:B,B24,UIFSM!M:M,$AF$4)</f>
        <v>12729</v>
      </c>
      <c r="AG24" s="7">
        <f>SUMIFS(UIFSM!AF:AF,UIFSM!B:B,B24,UIFSM!M:M,$AG$4)</f>
        <v>10352</v>
      </c>
      <c r="AH24" s="7">
        <f>IFERROR(_xlfn.XLOOKUP(B24,DFC!B:B,DFC!AF:AF),0)</f>
        <v>6252.25</v>
      </c>
      <c r="AI24" s="7">
        <f>IFERROR(_xlfn.XLOOKUP(B24,PPG!B:B,PPG!AF:AF),0)</f>
        <v>30957</v>
      </c>
      <c r="AJ24" s="7">
        <f>SUMIFS('NTP recovery'!AG:AG,'NTP recovery'!M:M,'July Payment'!$AJ$4,'NTP recovery'!B:B,'July Payment'!B24)</f>
        <v>0</v>
      </c>
      <c r="AK24" s="7">
        <f>SUMIFS('NTP recovery'!AG:AG,'NTP recovery'!M:M,'July Payment'!$AK$4,'NTP recovery'!B:B,'July Payment'!B24)</f>
        <v>0</v>
      </c>
      <c r="AL24" s="5">
        <f t="shared" si="2"/>
        <v>167947.4769917657</v>
      </c>
      <c r="AM24" s="119">
        <f t="shared" si="3"/>
        <v>167946.4769917657</v>
      </c>
      <c r="AN24" s="364">
        <f t="shared" si="4"/>
        <v>1</v>
      </c>
      <c r="AP24" s="481">
        <f>IFERROR(_xlfn.XLOOKUP(B24,'Monthly Payroll Deductions'!B:B,'Monthly Payroll Deductions'!AJ:AJ),"0")</f>
        <v>50168.877371588547</v>
      </c>
      <c r="AQ24" s="481">
        <f>IFERROR(_xlfn.XLOOKUP(G24,'Monthly Payroll Deductions'!E:E,'Monthly Payroll Deductions'!AC:AC),"0")</f>
        <v>125386.85</v>
      </c>
      <c r="AR24" s="508">
        <f t="shared" si="5"/>
        <v>175555.72737158855</v>
      </c>
      <c r="AS24" s="119">
        <f t="shared" si="9"/>
        <v>125386.85</v>
      </c>
      <c r="AT24" s="49">
        <f t="shared" si="10"/>
        <v>42560.62699176569</v>
      </c>
      <c r="AU24" s="481">
        <f t="shared" ref="AU24" si="13">IF(AT24&gt;AP24,AP24,AT24-1)</f>
        <v>42559.62699176569</v>
      </c>
      <c r="AV24" s="463">
        <f t="shared" si="11"/>
        <v>167946.4769917657</v>
      </c>
      <c r="AW24" s="49">
        <f t="shared" si="12"/>
        <v>1</v>
      </c>
      <c r="AX24" s="5"/>
      <c r="BA24" s="119"/>
    </row>
    <row r="25" spans="1:54" hidden="1" x14ac:dyDescent="0.25">
      <c r="B25">
        <v>3022032</v>
      </c>
      <c r="C25">
        <v>2032</v>
      </c>
      <c r="D25" t="s">
        <v>148</v>
      </c>
      <c r="E25" t="s">
        <v>748</v>
      </c>
      <c r="G25" t="s">
        <v>149</v>
      </c>
      <c r="H25" t="s">
        <v>150</v>
      </c>
      <c r="I25" s="7">
        <f>IFERROR(_xlfn.XLOOKUP(G25,'APT 25-26'!D:D,'APT 25-26'!CT:CT),"")</f>
        <v>167308.5323055074</v>
      </c>
      <c r="J25" s="7">
        <f>SUMIFS(NurserySupplement!$Z:$Z,NurserySupplement!$M:$M,J$4,NurserySupplement!$B:$B,B25)</f>
        <v>0</v>
      </c>
      <c r="K25" s="7">
        <f>IFERROR(_xlfn.XLOOKUP(B25,'Cash Advance'!A:A,'Cash Advance'!N:N),0)</f>
        <v>0</v>
      </c>
      <c r="L25" s="7">
        <f>SUMIFS(HNPlaces!$AF:$AF,HNPlaces!$M:$M,L$4,HNPlaces!$Q:$Q,'July Payment'!$G25)</f>
        <v>0</v>
      </c>
      <c r="M25" s="7">
        <f>SUMIFS(HNPlaces!$AF:$AF,HNPlaces!$M:$M,M$4,HNPlaces!$Q:$Q,'July Payment'!$G25)</f>
        <v>0</v>
      </c>
      <c r="N25" s="7">
        <f>SUMIFS(HNPlaces!$AF:$AF,HNPlaces!$M:$M,N$4,HNPlaces!$Q:$Q,'July Payment'!$G25)</f>
        <v>0</v>
      </c>
      <c r="O25" s="7">
        <f>SUMIFS(HNPlaces!$AF:$AF,HNPlaces!$M:$M,O$4,HNPlaces!$Q:$Q,'July Payment'!$G25)</f>
        <v>0</v>
      </c>
      <c r="P25" s="7">
        <f>SUMIFS(HNPlaces!$AF:$AF,HNPlaces!$M:$M,P$4,HNPlaces!$Q:$Q,'July Payment'!$G25)</f>
        <v>0</v>
      </c>
      <c r="Q25" s="7">
        <f>SUMIFS(HNPlaces!$AF:$AF,HNPlaces!$M:$M,Q$4,HNPlaces!$Q:$Q,'July Payment'!$G25)</f>
        <v>0</v>
      </c>
      <c r="R25" s="7">
        <f>SUMIFS(HNPlaces!$AF:$AF,HNPlaces!$M:$M,R$4,HNPlaces!$Q:$Q,'July Payment'!$G25)</f>
        <v>0</v>
      </c>
      <c r="S25" s="7">
        <f>SUMIFS(HNTopUp!$AC:$AC,HNTopUp!$M:$M,S$4,HNTopUp!$B:$B,$B25)</f>
        <v>0</v>
      </c>
      <c r="T25" s="7">
        <f>SUMIFS(HNTopUp!$AF:$AF,HNTopUp!$M:$M,T$4,HNTopUp!$B:$B,$B25)</f>
        <v>18240.485897435901</v>
      </c>
      <c r="U25" s="7">
        <f>SUMIFS(HNTopUp!$AF:$AF,HNTopUp!$M:$M,U$4,HNTopUp!$B:$B,$B25)</f>
        <v>0</v>
      </c>
      <c r="V25" s="7">
        <f>SUMIFS(HNTopUp!$AF:$AF,HNTopUp!$M:$M,V$4,HNTopUp!$B:$B,$B25)</f>
        <v>0</v>
      </c>
      <c r="W25" s="7">
        <f>SUMIFS(HNTopUp!$AF:$AF,HNTopUp!$M:$M,W$4,HNTopUp!$B:$B,$B25)</f>
        <v>165.46153846153848</v>
      </c>
      <c r="X25" s="7">
        <f>SUMIFS(HNTopUp!$AC:$AC,HNTopUp!$M:$M,X$4,HNTopUp!$B:$B,$B25)</f>
        <v>0</v>
      </c>
      <c r="Y25" s="7">
        <f>SUMIFS(HNTopUp!$AC:$AC,HNTopUp!$M:$M,Y$4,HNTopUp!$B:$B,$B25)</f>
        <v>0</v>
      </c>
      <c r="Z25" s="7">
        <f>SUMIFS(POST16!$AF:$AF,POST16!$M:$M,Z$4,POST16!$Q:$Q,'July Payment'!$G25)</f>
        <v>0</v>
      </c>
      <c r="AA25" s="7">
        <f>SUMIFS(POST16!$AF:$AF,POST16!$M:$M,AA$4,POST16!$Q:$Q,'July Payment'!$G25)</f>
        <v>0</v>
      </c>
      <c r="AB25" s="7">
        <f>SUMIFS(POST16!$AF:$AF,POST16!$M:$M,AB$4,POST16!$Q:$Q,'July Payment'!$G25)</f>
        <v>0</v>
      </c>
      <c r="AC25" s="7">
        <f>SUMIFS(POST16!$AF:$AF,POST16!$M:$M,AC$4,POST16!$Q:$Q,'July Payment'!$G25)</f>
        <v>0</v>
      </c>
      <c r="AD25" s="7">
        <f>SUMIFS(POST16!$AF:$AF,POST16!$M:$M,AD$4,POST16!$Q:$Q,'July Payment'!$G25)</f>
        <v>0</v>
      </c>
      <c r="AE25" s="7">
        <f>SUMIFS('POST16 SBG'!AF:AF,'POST16 SBG'!A:A,B25,'POST16 SBG'!M:M,$AE$4)</f>
        <v>0</v>
      </c>
      <c r="AF25" s="7">
        <f>SUMIFS(UIFSM!AF:AF,UIFSM!B:B,B25,UIFSM!M:M,$AF$4)</f>
        <v>33412</v>
      </c>
      <c r="AG25" s="7">
        <f>SUMIFS(UIFSM!AF:AF,UIFSM!B:B,B25,UIFSM!M:M,$AG$4)</f>
        <v>18903</v>
      </c>
      <c r="AH25" s="7">
        <f>IFERROR(_xlfn.XLOOKUP(B25,DFC!B:B,DFC!AF:AF),0)</f>
        <v>9269.5</v>
      </c>
      <c r="AI25" s="7">
        <f>IFERROR(_xlfn.XLOOKUP(B25,PPG!B:B,PPG!AF:AF),0)</f>
        <v>32551</v>
      </c>
      <c r="AJ25" s="7">
        <f>SUMIFS('NTP recovery'!AG:AG,'NTP recovery'!M:M,'July Payment'!$AJ$4,'NTP recovery'!B:B,'July Payment'!B25)</f>
        <v>0</v>
      </c>
      <c r="AK25" s="7">
        <f>SUMIFS('NTP recovery'!AG:AG,'NTP recovery'!M:M,'July Payment'!$AK$4,'NTP recovery'!B:B,'July Payment'!B25)</f>
        <v>-2430</v>
      </c>
      <c r="AL25" s="5">
        <f t="shared" si="2"/>
        <v>277419.97974140482</v>
      </c>
      <c r="AM25" s="119">
        <f t="shared" si="3"/>
        <v>213101.94000000003</v>
      </c>
      <c r="AN25" s="364">
        <f t="shared" si="4"/>
        <v>64318.039741404791</v>
      </c>
      <c r="AP25" s="481">
        <f>IFERROR(_xlfn.XLOOKUP(B25,'Monthly Payroll Deductions'!B:B,'Monthly Payroll Deductions'!AJ:AJ),"0")</f>
        <v>0</v>
      </c>
      <c r="AQ25" s="481">
        <f>IFERROR(_xlfn.XLOOKUP(G25,'Monthly Payroll Deductions'!E:E,'Monthly Payroll Deductions'!AC:AC),"0")</f>
        <v>213101.94000000003</v>
      </c>
      <c r="AR25" s="508">
        <f t="shared" si="5"/>
        <v>213101.94000000003</v>
      </c>
      <c r="AS25" s="119">
        <f t="shared" si="9"/>
        <v>213101.94000000003</v>
      </c>
      <c r="AT25" s="49">
        <f t="shared" si="10"/>
        <v>64318.039741404791</v>
      </c>
      <c r="AU25" s="481"/>
      <c r="AV25" s="463">
        <f t="shared" si="11"/>
        <v>213101.94000000003</v>
      </c>
      <c r="AW25" s="49">
        <f t="shared" si="12"/>
        <v>64318.039741404791</v>
      </c>
      <c r="AX25" s="5"/>
      <c r="BA25" s="119"/>
    </row>
    <row r="26" spans="1:54" hidden="1" x14ac:dyDescent="0.25">
      <c r="B26">
        <v>3022036</v>
      </c>
      <c r="C26">
        <v>2036</v>
      </c>
      <c r="D26" t="s">
        <v>175</v>
      </c>
      <c r="E26" t="s">
        <v>748</v>
      </c>
      <c r="G26" t="s">
        <v>176</v>
      </c>
      <c r="H26" t="s">
        <v>177</v>
      </c>
      <c r="I26" s="7">
        <f>IFERROR(_xlfn.XLOOKUP(G26,'APT 25-26'!D:D,'APT 25-26'!CT:CT),"")</f>
        <v>106651.83065310649</v>
      </c>
      <c r="J26" s="7">
        <f>SUMIFS(NurserySupplement!$Z:$Z,NurserySupplement!$M:$M,J$4,NurserySupplement!$B:$B,B26)</f>
        <v>0</v>
      </c>
      <c r="K26" s="7">
        <f>IFERROR(_xlfn.XLOOKUP(B26,'Cash Advance'!A:A,'Cash Advance'!N:N),0)</f>
        <v>0</v>
      </c>
      <c r="L26" s="7">
        <f>SUMIFS(HNPlaces!$AF:$AF,HNPlaces!$M:$M,L$4,HNPlaces!$Q:$Q,'July Payment'!$G26)</f>
        <v>0</v>
      </c>
      <c r="M26" s="7">
        <f>SUMIFS(HNPlaces!$AF:$AF,HNPlaces!$M:$M,M$4,HNPlaces!$Q:$Q,'July Payment'!$G26)</f>
        <v>0</v>
      </c>
      <c r="N26" s="7">
        <f>SUMIFS(HNPlaces!$AF:$AF,HNPlaces!$M:$M,N$4,HNPlaces!$Q:$Q,'July Payment'!$G26)</f>
        <v>0</v>
      </c>
      <c r="O26" s="7">
        <f>SUMIFS(HNPlaces!$AF:$AF,HNPlaces!$M:$M,O$4,HNPlaces!$Q:$Q,'July Payment'!$G26)</f>
        <v>0</v>
      </c>
      <c r="P26" s="7">
        <f>SUMIFS(HNPlaces!$AF:$AF,HNPlaces!$M:$M,P$4,HNPlaces!$Q:$Q,'July Payment'!$G26)</f>
        <v>0</v>
      </c>
      <c r="Q26" s="7">
        <f>SUMIFS(HNPlaces!$AF:$AF,HNPlaces!$M:$M,Q$4,HNPlaces!$Q:$Q,'July Payment'!$G26)</f>
        <v>7384.6153846153848</v>
      </c>
      <c r="R26" s="7">
        <f>SUMIFS(HNPlaces!$AF:$AF,HNPlaces!$M:$M,R$4,HNPlaces!$Q:$Q,'July Payment'!$G26)</f>
        <v>11150.307692307691</v>
      </c>
      <c r="S26" s="7">
        <f>SUMIFS(HNTopUp!$AC:$AC,HNTopUp!$M:$M,S$4,HNTopUp!$B:$B,$B26)</f>
        <v>0</v>
      </c>
      <c r="T26" s="7">
        <f>SUMIFS(HNTopUp!$AF:$AF,HNTopUp!$M:$M,T$4,HNTopUp!$B:$B,$B26)</f>
        <v>10761.417923076922</v>
      </c>
      <c r="U26" s="7">
        <f>SUMIFS(HNTopUp!$AF:$AF,HNTopUp!$M:$M,U$4,HNTopUp!$B:$B,$B26)</f>
        <v>0</v>
      </c>
      <c r="V26" s="7">
        <f>SUMIFS(HNTopUp!$AF:$AF,HNTopUp!$M:$M,V$4,HNTopUp!$B:$B,$B26)</f>
        <v>24363.75</v>
      </c>
      <c r="W26" s="7">
        <f>SUMIFS(HNTopUp!$AF:$AF,HNTopUp!$M:$M,W$4,HNTopUp!$B:$B,$B26)</f>
        <v>100.4</v>
      </c>
      <c r="X26" s="7">
        <f>SUMIFS(HNTopUp!$AC:$AC,HNTopUp!$M:$M,X$4,HNTopUp!$B:$B,$B26)</f>
        <v>0</v>
      </c>
      <c r="Y26" s="7">
        <f>SUMIFS(HNTopUp!$AC:$AC,HNTopUp!$M:$M,Y$4,HNTopUp!$B:$B,$B26)</f>
        <v>0</v>
      </c>
      <c r="Z26" s="7">
        <f>SUMIFS(POST16!$AF:$AF,POST16!$M:$M,Z$4,POST16!$Q:$Q,'July Payment'!$G26)</f>
        <v>0</v>
      </c>
      <c r="AA26" s="7">
        <f>SUMIFS(POST16!$AF:$AF,POST16!$M:$M,AA$4,POST16!$Q:$Q,'July Payment'!$G26)</f>
        <v>0</v>
      </c>
      <c r="AB26" s="7">
        <f>SUMIFS(POST16!$AF:$AF,POST16!$M:$M,AB$4,POST16!$Q:$Q,'July Payment'!$G26)</f>
        <v>0</v>
      </c>
      <c r="AC26" s="7">
        <f>SUMIFS(POST16!$AF:$AF,POST16!$M:$M,AC$4,POST16!$Q:$Q,'July Payment'!$G26)</f>
        <v>0</v>
      </c>
      <c r="AD26" s="7">
        <f>SUMIFS(POST16!$AF:$AF,POST16!$M:$M,AD$4,POST16!$Q:$Q,'July Payment'!$G26)</f>
        <v>0</v>
      </c>
      <c r="AE26" s="7">
        <f>SUMIFS('POST16 SBG'!AF:AF,'POST16 SBG'!A:A,B26,'POST16 SBG'!M:M,$AE$4)</f>
        <v>0</v>
      </c>
      <c r="AF26" s="7">
        <f>SUMIFS(UIFSM!AF:AF,UIFSM!B:B,B26,UIFSM!M:M,$AF$4)</f>
        <v>18659</v>
      </c>
      <c r="AG26" s="7">
        <f>SUMIFS(UIFSM!AF:AF,UIFSM!B:B,B26,UIFSM!M:M,$AG$4)</f>
        <v>13951</v>
      </c>
      <c r="AH26" s="7">
        <f>IFERROR(_xlfn.XLOOKUP(B26,DFC!B:B,DFC!AF:AF),0)</f>
        <v>6685.38</v>
      </c>
      <c r="AI26" s="7">
        <f>IFERROR(_xlfn.XLOOKUP(B26,PPG!B:B,PPG!AF:AF),0)</f>
        <v>24997</v>
      </c>
      <c r="AJ26" s="7">
        <f>SUMIFS('NTP recovery'!AG:AG,'NTP recovery'!M:M,'July Payment'!$AJ$4,'NTP recovery'!B:B,'July Payment'!B26)</f>
        <v>-16803</v>
      </c>
      <c r="AK26" s="7">
        <f>SUMIFS('NTP recovery'!AG:AG,'NTP recovery'!M:M,'July Payment'!$AK$4,'NTP recovery'!B:B,'July Payment'!B26)</f>
        <v>-17516.25</v>
      </c>
      <c r="AL26" s="5">
        <f t="shared" si="2"/>
        <v>190385.45165310649</v>
      </c>
      <c r="AM26" s="119">
        <f t="shared" si="3"/>
        <v>177283.84000000011</v>
      </c>
      <c r="AN26" s="364">
        <f t="shared" si="4"/>
        <v>13101.611653106374</v>
      </c>
      <c r="AP26" s="481">
        <f>IFERROR(_xlfn.XLOOKUP(B26,'Monthly Payroll Deductions'!B:B,'Monthly Payroll Deductions'!AJ:AJ),"0")</f>
        <v>0</v>
      </c>
      <c r="AQ26" s="481">
        <f>IFERROR(_xlfn.XLOOKUP(G26,'Monthly Payroll Deductions'!E:E,'Monthly Payroll Deductions'!AC:AC),"0")</f>
        <v>177283.84000000011</v>
      </c>
      <c r="AR26" s="508">
        <f t="shared" si="5"/>
        <v>177283.84000000011</v>
      </c>
      <c r="AS26" s="119">
        <f t="shared" si="9"/>
        <v>177283.84000000011</v>
      </c>
      <c r="AT26" s="49">
        <f t="shared" si="10"/>
        <v>13101.611653106374</v>
      </c>
      <c r="AU26" s="481"/>
      <c r="AV26" s="463">
        <f t="shared" si="11"/>
        <v>177283.84000000011</v>
      </c>
      <c r="AW26" s="49">
        <f t="shared" si="12"/>
        <v>13101.611653106374</v>
      </c>
      <c r="AX26" s="5"/>
      <c r="BA26" s="119"/>
    </row>
    <row r="27" spans="1:54" x14ac:dyDescent="0.25">
      <c r="B27">
        <v>3022037</v>
      </c>
      <c r="C27">
        <v>2037</v>
      </c>
      <c r="D27" t="s">
        <v>130</v>
      </c>
      <c r="E27" t="s">
        <v>748</v>
      </c>
      <c r="G27" t="s">
        <v>131</v>
      </c>
      <c r="H27" t="s">
        <v>132</v>
      </c>
      <c r="I27" s="7">
        <f>IFERROR(_xlfn.XLOOKUP(G27,'APT 25-26'!D:D,'APT 25-26'!CT:CT),"")</f>
        <v>94221.683623077566</v>
      </c>
      <c r="J27" s="7">
        <f>SUMIFS(NurserySupplement!$Z:$Z,NurserySupplement!$M:$M,J$4,NurserySupplement!$B:$B,B27)</f>
        <v>0</v>
      </c>
      <c r="K27" s="7">
        <f>IFERROR(_xlfn.XLOOKUP(B27,'Cash Advance'!A:A,'Cash Advance'!N:N),0)</f>
        <v>0</v>
      </c>
      <c r="L27" s="7">
        <f>SUMIFS(HNPlaces!$AF:$AF,HNPlaces!$M:$M,L$4,HNPlaces!$Q:$Q,'July Payment'!$G27)</f>
        <v>0</v>
      </c>
      <c r="M27" s="7">
        <f>SUMIFS(HNPlaces!$AF:$AF,HNPlaces!$M:$M,M$4,HNPlaces!$Q:$Q,'July Payment'!$G27)</f>
        <v>0</v>
      </c>
      <c r="N27" s="7">
        <f>SUMIFS(HNPlaces!$AF:$AF,HNPlaces!$M:$M,N$4,HNPlaces!$Q:$Q,'July Payment'!$G27)</f>
        <v>0</v>
      </c>
      <c r="O27" s="7">
        <f>SUMIFS(HNPlaces!$AF:$AF,HNPlaces!$M:$M,O$4,HNPlaces!$Q:$Q,'July Payment'!$G27)</f>
        <v>0</v>
      </c>
      <c r="P27" s="7">
        <f>SUMIFS(HNPlaces!$AF:$AF,HNPlaces!$M:$M,P$4,HNPlaces!$Q:$Q,'July Payment'!$G27)</f>
        <v>0</v>
      </c>
      <c r="Q27" s="7">
        <f>SUMIFS(HNPlaces!$AF:$AF,HNPlaces!$M:$M,Q$4,HNPlaces!$Q:$Q,'July Payment'!$G27)</f>
        <v>0</v>
      </c>
      <c r="R27" s="7">
        <f>SUMIFS(HNPlaces!$AF:$AF,HNPlaces!$M:$M,R$4,HNPlaces!$Q:$Q,'July Payment'!$G27)</f>
        <v>0</v>
      </c>
      <c r="S27" s="7">
        <f>SUMIFS(HNTopUp!$AC:$AC,HNTopUp!$M:$M,S$4,HNTopUp!$B:$B,$B27)</f>
        <v>0</v>
      </c>
      <c r="T27" s="7">
        <f>SUMIFS(HNTopUp!$AF:$AF,HNTopUp!$M:$M,T$4,HNTopUp!$B:$B,$B27)</f>
        <v>9215.072538461538</v>
      </c>
      <c r="U27" s="7">
        <f>SUMIFS(HNTopUp!$AF:$AF,HNTopUp!$M:$M,U$4,HNTopUp!$B:$B,$B27)</f>
        <v>0</v>
      </c>
      <c r="V27" s="7">
        <f>SUMIFS(HNTopUp!$AF:$AF,HNTopUp!$M:$M,V$4,HNTopUp!$B:$B,$B27)</f>
        <v>0</v>
      </c>
      <c r="W27" s="7">
        <f>SUMIFS(HNTopUp!$AF:$AF,HNTopUp!$M:$M,W$4,HNTopUp!$B:$B,$B27)</f>
        <v>198.53846153846152</v>
      </c>
      <c r="X27" s="7">
        <f>SUMIFS(HNTopUp!$AC:$AC,HNTopUp!$M:$M,X$4,HNTopUp!$B:$B,$B27)</f>
        <v>0</v>
      </c>
      <c r="Y27" s="7">
        <f>SUMIFS(HNTopUp!$AC:$AC,HNTopUp!$M:$M,Y$4,HNTopUp!$B:$B,$B27)</f>
        <v>0</v>
      </c>
      <c r="Z27" s="7">
        <f>SUMIFS(POST16!$AF:$AF,POST16!$M:$M,Z$4,POST16!$Q:$Q,'July Payment'!$G27)</f>
        <v>0</v>
      </c>
      <c r="AA27" s="7">
        <f>SUMIFS(POST16!$AF:$AF,POST16!$M:$M,AA$4,POST16!$Q:$Q,'July Payment'!$G27)</f>
        <v>0</v>
      </c>
      <c r="AB27" s="7">
        <f>SUMIFS(POST16!$AF:$AF,POST16!$M:$M,AB$4,POST16!$Q:$Q,'July Payment'!$G27)</f>
        <v>0</v>
      </c>
      <c r="AC27" s="7">
        <f>SUMIFS(POST16!$AF:$AF,POST16!$M:$M,AC$4,POST16!$Q:$Q,'July Payment'!$G27)</f>
        <v>0</v>
      </c>
      <c r="AD27" s="7">
        <f>SUMIFS(POST16!$AF:$AF,POST16!$M:$M,AD$4,POST16!$Q:$Q,'July Payment'!$G27)</f>
        <v>0</v>
      </c>
      <c r="AE27" s="7">
        <f>SUMIFS('POST16 SBG'!AF:AF,'POST16 SBG'!A:A,B27,'POST16 SBG'!M:M,$AE$4)</f>
        <v>0</v>
      </c>
      <c r="AF27" s="7">
        <f>SUMIFS(UIFSM!AF:AF,UIFSM!B:B,B27,UIFSM!M:M,$AF$4)</f>
        <v>19671</v>
      </c>
      <c r="AG27" s="7">
        <f>SUMIFS(UIFSM!AF:AF,UIFSM!B:B,B27,UIFSM!M:M,$AG$4)</f>
        <v>13144</v>
      </c>
      <c r="AH27" s="7">
        <f>IFERROR(_xlfn.XLOOKUP(B27,DFC!B:B,DFC!AF:AF),0)</f>
        <v>6596.5</v>
      </c>
      <c r="AI27" s="7">
        <f>IFERROR(_xlfn.XLOOKUP(B27,PPG!B:B,PPG!AF:AF),0)</f>
        <v>13913</v>
      </c>
      <c r="AJ27" s="7">
        <f>SUMIFS('NTP recovery'!AG:AG,'NTP recovery'!M:M,'July Payment'!$AJ$4,'NTP recovery'!B:B,'July Payment'!B27)</f>
        <v>-4384.8</v>
      </c>
      <c r="AK27" s="7">
        <f>SUMIFS('NTP recovery'!AG:AG,'NTP recovery'!M:M,'July Payment'!$AK$4,'NTP recovery'!B:B,'July Payment'!B27)</f>
        <v>-4984.8100000000004</v>
      </c>
      <c r="AL27" s="5">
        <f t="shared" si="2"/>
        <v>147590.18462307757</v>
      </c>
      <c r="AM27" s="119">
        <f t="shared" si="3"/>
        <v>147589.18462307757</v>
      </c>
      <c r="AN27" s="364">
        <f t="shared" si="4"/>
        <v>1</v>
      </c>
      <c r="AO27" s="5"/>
      <c r="AP27" s="481">
        <f>IFERROR(_xlfn.XLOOKUP(B27,'Monthly Payroll Deductions'!B:B,'Monthly Payroll Deductions'!AJ:AJ),"0")</f>
        <v>38289.513534872371</v>
      </c>
      <c r="AQ27" s="481">
        <f>IFERROR(_xlfn.XLOOKUP(G27,'Monthly Payroll Deductions'!E:E,'Monthly Payroll Deductions'!AC:AC),"0")</f>
        <v>121497.1</v>
      </c>
      <c r="AR27" s="508">
        <f t="shared" si="5"/>
        <v>159786.61353487236</v>
      </c>
      <c r="AS27" s="119">
        <f t="shared" si="9"/>
        <v>121497.1</v>
      </c>
      <c r="AT27" s="49">
        <f t="shared" si="10"/>
        <v>26093.084623077564</v>
      </c>
      <c r="AU27" s="481">
        <f t="shared" ref="AU27" si="14">IF(AT27&gt;AP27,AP27,AT27-1)</f>
        <v>26092.084623077564</v>
      </c>
      <c r="AV27" s="463">
        <f t="shared" si="11"/>
        <v>147589.18462307757</v>
      </c>
      <c r="AW27" s="49">
        <f t="shared" si="12"/>
        <v>1</v>
      </c>
      <c r="AX27" s="5"/>
      <c r="BA27" s="119"/>
    </row>
    <row r="28" spans="1:54" ht="15" hidden="1" customHeight="1" x14ac:dyDescent="0.25">
      <c r="B28">
        <v>3022042</v>
      </c>
      <c r="C28">
        <v>2042</v>
      </c>
      <c r="D28" t="s">
        <v>22</v>
      </c>
      <c r="G28" t="s">
        <v>23</v>
      </c>
      <c r="H28" t="s">
        <v>24</v>
      </c>
      <c r="I28" s="7">
        <f>IFERROR(_xlfn.XLOOKUP(G28,'APT 25-26'!D:D,'APT 25-26'!CT:CT),"")</f>
        <v>161929.39122599052</v>
      </c>
      <c r="J28" s="7">
        <f>SUMIFS(NurserySupplement!$Z:$Z,NurserySupplement!$M:$M,J$4,NurserySupplement!$B:$B,B28)</f>
        <v>0</v>
      </c>
      <c r="K28" s="7">
        <f>IFERROR(_xlfn.XLOOKUP(B28,'Cash Advance'!A:A,'Cash Advance'!N:N),0)</f>
        <v>0</v>
      </c>
      <c r="L28" s="7">
        <f>SUMIFS(HNPlaces!$AF:$AF,HNPlaces!$M:$M,L$4,HNPlaces!$Q:$Q,'July Payment'!$G28)</f>
        <v>0</v>
      </c>
      <c r="M28" s="7">
        <f>SUMIFS(HNPlaces!$AF:$AF,HNPlaces!$M:$M,M$4,HNPlaces!$Q:$Q,'July Payment'!$G28)</f>
        <v>0</v>
      </c>
      <c r="N28" s="7">
        <f>SUMIFS(HNPlaces!$AF:$AF,HNPlaces!$M:$M,N$4,HNPlaces!$Q:$Q,'July Payment'!$G28)</f>
        <v>0</v>
      </c>
      <c r="O28" s="7">
        <f>SUMIFS(HNPlaces!$AF:$AF,HNPlaces!$M:$M,O$4,HNPlaces!$Q:$Q,'July Payment'!$G28)</f>
        <v>0</v>
      </c>
      <c r="P28" s="7">
        <f>SUMIFS(HNPlaces!$AF:$AF,HNPlaces!$M:$M,P$4,HNPlaces!$Q:$Q,'July Payment'!$G28)</f>
        <v>0</v>
      </c>
      <c r="Q28" s="7">
        <f>SUMIFS(HNPlaces!$AF:$AF,HNPlaces!$M:$M,Q$4,HNPlaces!$Q:$Q,'July Payment'!$G28)</f>
        <v>0</v>
      </c>
      <c r="R28" s="7">
        <f>SUMIFS(HNPlaces!$AF:$AF,HNPlaces!$M:$M,R$4,HNPlaces!$Q:$Q,'July Payment'!$G28)</f>
        <v>0</v>
      </c>
      <c r="S28" s="7">
        <f>SUMIFS(HNTopUp!$AC:$AC,HNTopUp!$M:$M,S$4,HNTopUp!$B:$B,$B28)</f>
        <v>0</v>
      </c>
      <c r="T28" s="7">
        <f>SUMIFS(HNTopUp!$AF:$AF,HNTopUp!$M:$M,T$4,HNTopUp!$B:$B,$B28)</f>
        <v>10238.583076923078</v>
      </c>
      <c r="U28" s="7">
        <f>SUMIFS(HNTopUp!$AF:$AF,HNTopUp!$M:$M,U$4,HNTopUp!$B:$B,$B28)</f>
        <v>0</v>
      </c>
      <c r="V28" s="7">
        <f>SUMIFS(HNTopUp!$AF:$AF,HNTopUp!$M:$M,V$4,HNTopUp!$B:$B,$B28)</f>
        <v>0</v>
      </c>
      <c r="W28" s="7">
        <f>SUMIFS(HNTopUp!$AF:$AF,HNTopUp!$M:$M,W$4,HNTopUp!$B:$B,$B28)</f>
        <v>0</v>
      </c>
      <c r="X28" s="7">
        <f>SUMIFS(HNTopUp!$AC:$AC,HNTopUp!$M:$M,X$4,HNTopUp!$B:$B,$B28)</f>
        <v>0</v>
      </c>
      <c r="Y28" s="7">
        <f>SUMIFS(HNTopUp!$AC:$AC,HNTopUp!$M:$M,Y$4,HNTopUp!$B:$B,$B28)</f>
        <v>0</v>
      </c>
      <c r="Z28" s="7">
        <f>SUMIFS(POST16!$AF:$AF,POST16!$M:$M,Z$4,POST16!$Q:$Q,'July Payment'!$G28)</f>
        <v>0</v>
      </c>
      <c r="AA28" s="7">
        <f>SUMIFS(POST16!$AF:$AF,POST16!$M:$M,AA$4,POST16!$Q:$Q,'July Payment'!$G28)</f>
        <v>0</v>
      </c>
      <c r="AB28" s="7">
        <f>SUMIFS(POST16!$AF:$AF,POST16!$M:$M,AB$4,POST16!$Q:$Q,'July Payment'!$G28)</f>
        <v>0</v>
      </c>
      <c r="AC28" s="7">
        <f>SUMIFS(POST16!$AF:$AF,POST16!$M:$M,AC$4,POST16!$Q:$Q,'July Payment'!$G28)</f>
        <v>0</v>
      </c>
      <c r="AD28" s="7">
        <f>SUMIFS(POST16!$AF:$AF,POST16!$M:$M,AD$4,POST16!$Q:$Q,'July Payment'!$G28)</f>
        <v>0</v>
      </c>
      <c r="AE28" s="7">
        <f>SUMIFS('POST16 SBG'!AF:AF,'POST16 SBG'!A:A,B28,'POST16 SBG'!M:M,$AE$4)</f>
        <v>0</v>
      </c>
      <c r="AF28" s="7">
        <f>SUMIFS(UIFSM!AF:AF,UIFSM!B:B,B28,UIFSM!M:M,$AF$4)</f>
        <v>43103</v>
      </c>
      <c r="AG28" s="7">
        <f>SUMIFS(UIFSM!AF:AF,UIFSM!B:B,B28,UIFSM!M:M,$AG$4)</f>
        <v>31258</v>
      </c>
      <c r="AH28" s="7">
        <f>IFERROR(_xlfn.XLOOKUP(B28,DFC!B:B,DFC!AF:AF),0)</f>
        <v>8691.25</v>
      </c>
      <c r="AI28" s="7">
        <f>IFERROR(_xlfn.XLOOKUP(B28,PPG!B:B,PPG!AF:AF),0)</f>
        <v>7375</v>
      </c>
      <c r="AJ28" s="7">
        <f>SUMIFS('NTP recovery'!AG:AG,'NTP recovery'!M:M,'July Payment'!$AJ$4,'NTP recovery'!B:B,'July Payment'!B28)</f>
        <v>-2030.4</v>
      </c>
      <c r="AK28" s="7">
        <f>SUMIFS('NTP recovery'!AG:AG,'NTP recovery'!M:M,'July Payment'!$AK$4,'NTP recovery'!B:B,'July Payment'!B28)</f>
        <v>-4846.5</v>
      </c>
      <c r="AL28" s="5">
        <f t="shared" si="2"/>
        <v>255718.32430291359</v>
      </c>
      <c r="AM28" s="119">
        <f t="shared" si="3"/>
        <v>0</v>
      </c>
      <c r="AN28" s="364">
        <f t="shared" si="4"/>
        <v>255718.32430291359</v>
      </c>
      <c r="AP28" s="481" t="str">
        <f>IFERROR(_xlfn.XLOOKUP(B28,'Monthly Payroll Deductions'!B:B,'Monthly Payroll Deductions'!AJ:AJ),"0")</f>
        <v>0</v>
      </c>
      <c r="AQ28" s="481"/>
      <c r="AR28" s="508"/>
      <c r="AT28" s="383"/>
      <c r="AU28" s="5"/>
      <c r="AW28" s="286"/>
      <c r="AX28" s="5"/>
    </row>
    <row r="29" spans="1:54" hidden="1" x14ac:dyDescent="0.25">
      <c r="A29">
        <v>3022044</v>
      </c>
      <c r="B29">
        <v>3022043</v>
      </c>
      <c r="C29">
        <v>2043</v>
      </c>
      <c r="D29" t="s">
        <v>23974</v>
      </c>
      <c r="E29" t="s">
        <v>748</v>
      </c>
      <c r="G29" t="s">
        <v>199</v>
      </c>
      <c r="H29" t="s">
        <v>200</v>
      </c>
      <c r="I29" s="7">
        <f>IFERROR(_xlfn.XLOOKUP(G29,'APT 25-26'!D:D,'APT 25-26'!CT:CT),"")</f>
        <v>340134.85489964427</v>
      </c>
      <c r="J29" s="7">
        <f>SUMIFS(NurserySupplement!$Z:$Z,NurserySupplement!$M:$M,J$4,NurserySupplement!$B:$B,B29)</f>
        <v>0</v>
      </c>
      <c r="K29" s="7">
        <f>IFERROR(_xlfn.XLOOKUP(B29,'Cash Advance'!A:A,'Cash Advance'!N:N),0)</f>
        <v>0</v>
      </c>
      <c r="L29" s="7">
        <f>SUMIFS(HNPlaces!$AF:$AF,HNPlaces!$M:$M,L$4,HNPlaces!$Q:$Q,'July Payment'!$G29)</f>
        <v>0</v>
      </c>
      <c r="M29" s="7">
        <f>SUMIFS(HNPlaces!$AF:$AF,HNPlaces!$M:$M,M$4,HNPlaces!$Q:$Q,'July Payment'!$G29)</f>
        <v>0</v>
      </c>
      <c r="N29" s="7">
        <f>SUMIFS(HNPlaces!$AF:$AF,HNPlaces!$M:$M,N$4,HNPlaces!$Q:$Q,'July Payment'!$G29)</f>
        <v>0</v>
      </c>
      <c r="O29" s="7">
        <f>SUMIFS(HNPlaces!$AF:$AF,HNPlaces!$M:$M,O$4,HNPlaces!$Q:$Q,'July Payment'!$G29)</f>
        <v>0</v>
      </c>
      <c r="P29" s="7">
        <f>SUMIFS(HNPlaces!$AF:$AF,HNPlaces!$M:$M,P$4,HNPlaces!$Q:$Q,'July Payment'!$G29)</f>
        <v>0</v>
      </c>
      <c r="Q29" s="7">
        <f>SUMIFS(HNPlaces!$AF:$AF,HNPlaces!$M:$M,Q$4,HNPlaces!$Q:$Q,'July Payment'!$G29)</f>
        <v>0</v>
      </c>
      <c r="R29" s="7">
        <f>SUMIFS(HNPlaces!$AF:$AF,HNPlaces!$M:$M,R$4,HNPlaces!$Q:$Q,'July Payment'!$G29)</f>
        <v>0</v>
      </c>
      <c r="S29" s="7">
        <f>SUMIFS(HNTopUp!$AC:$AC,HNTopUp!$M:$M,S$4,HNTopUp!$B:$B,$B29)</f>
        <v>0</v>
      </c>
      <c r="T29" s="527">
        <v>25135.9</v>
      </c>
      <c r="U29" s="7">
        <f>SUMIFS(HNTopUp!$AF:$AF,HNTopUp!$M:$M,U$4,HNTopUp!$B:$B,$B29)</f>
        <v>0</v>
      </c>
      <c r="V29" s="7">
        <f>SUMIFS(HNTopUp!$AF:$AF,HNTopUp!$M:$M,V$4,HNTopUp!$B:$B,$B29)</f>
        <v>0</v>
      </c>
      <c r="W29" s="7">
        <f>SUMIFS(HNTopUp!$AF:$AF,HNTopUp!$M:$M,W$4,HNTopUp!$B:$B,$B29)</f>
        <v>0</v>
      </c>
      <c r="X29" s="7">
        <f>SUMIFS(HNTopUp!$AC:$AC,HNTopUp!$M:$M,X$4,HNTopUp!$B:$B,$B29)</f>
        <v>0</v>
      </c>
      <c r="Y29" s="7">
        <f>SUMIFS(HNTopUp!$AC:$AC,HNTopUp!$M:$M,Y$4,HNTopUp!$B:$B,$B29)</f>
        <v>0</v>
      </c>
      <c r="Z29" s="7">
        <f>SUMIFS(POST16!$AF:$AF,POST16!$M:$M,Z$4,POST16!$Q:$Q,'July Payment'!$G29)</f>
        <v>0</v>
      </c>
      <c r="AA29" s="7">
        <f>SUMIFS(POST16!$AF:$AF,POST16!$M:$M,AA$4,POST16!$Q:$Q,'July Payment'!$G29)</f>
        <v>0</v>
      </c>
      <c r="AB29" s="7">
        <f>SUMIFS(POST16!$AF:$AF,POST16!$M:$M,AB$4,POST16!$Q:$Q,'July Payment'!$G29)</f>
        <v>0</v>
      </c>
      <c r="AC29" s="7">
        <f>SUMIFS(POST16!$AF:$AF,POST16!$M:$M,AC$4,POST16!$Q:$Q,'July Payment'!$G29)</f>
        <v>0</v>
      </c>
      <c r="AD29" s="7">
        <f>SUMIFS(POST16!$AF:$AF,POST16!$M:$M,AD$4,POST16!$Q:$Q,'July Payment'!$G29)</f>
        <v>0</v>
      </c>
      <c r="AE29" s="7">
        <f>SUMIFS('POST16 SBG'!AF:AF,'POST16 SBG'!A:A,B29,'POST16 SBG'!M:M,$AE$4)</f>
        <v>0</v>
      </c>
      <c r="AF29" s="531">
        <v>75646</v>
      </c>
      <c r="AG29" s="527">
        <v>61170</v>
      </c>
      <c r="AH29" s="7">
        <f>IFERROR(_xlfn.XLOOKUP(B29,DFC!B:B,DFC!AF:AF),0)+IFERROR(_xlfn.XLOOKUP(A29,DFC!B:B,DFC!AF:AF),0)</f>
        <v>16595</v>
      </c>
      <c r="AI29" s="7">
        <f>IFERROR(_xlfn.XLOOKUP(B29,PPG!B:B,PPG!AF:AF),0)+IFERROR(_xlfn.XLOOKUP(A29,PPG!B:B,PPG!AF:AF),0)</f>
        <v>52167</v>
      </c>
      <c r="AJ29" s="7">
        <f>SUMIFS('NTP recovery'!AG:AG,'NTP recovery'!M:M,'July Payment'!$AJ$4,'NTP recovery'!B:B,'July Payment'!B29)</f>
        <v>0</v>
      </c>
      <c r="AK29" s="7">
        <f>SUMIFS('NTP recovery'!AG:AG,'NTP recovery'!M:M,'July Payment'!$AK$4,'NTP recovery'!B:B,'July Payment'!B29)</f>
        <v>-13621.5</v>
      </c>
      <c r="AL29" s="5">
        <f t="shared" si="2"/>
        <v>557227.25489964429</v>
      </c>
      <c r="AM29" s="119">
        <f t="shared" si="3"/>
        <v>328988.62000000005</v>
      </c>
      <c r="AN29" s="364">
        <f t="shared" si="4"/>
        <v>228238.63489964424</v>
      </c>
      <c r="AO29" s="119"/>
      <c r="AP29" s="481" t="str">
        <f>IFERROR(_xlfn.XLOOKUP(B29,'Monthly Payroll Deductions'!B:B,'Monthly Payroll Deductions'!AJ:AJ),"0")</f>
        <v>0</v>
      </c>
      <c r="AQ29" s="481">
        <f>IFERROR(_xlfn.XLOOKUP(G29,'Monthly Payroll Deductions'!E:E,'Monthly Payroll Deductions'!AC:AC),"0")</f>
        <v>328988.62000000005</v>
      </c>
      <c r="AR29" s="508">
        <f t="shared" si="5"/>
        <v>328988.62000000005</v>
      </c>
      <c r="AS29" s="119">
        <f>IFERROR(IF(AL29&gt;AQ29,AQ29,AL29-1),"")</f>
        <v>328988.62000000005</v>
      </c>
      <c r="AT29" s="49">
        <f>AL29-AS29</f>
        <v>228238.63489964424</v>
      </c>
      <c r="AU29" s="481"/>
      <c r="AV29" s="463">
        <f>AS29+AU29</f>
        <v>328988.62000000005</v>
      </c>
      <c r="AW29" s="49">
        <f>AT29-AU29</f>
        <v>228238.63489964424</v>
      </c>
      <c r="AX29" s="5"/>
      <c r="BB29" s="481"/>
    </row>
    <row r="30" spans="1:54" x14ac:dyDescent="0.25">
      <c r="B30">
        <v>3022045</v>
      </c>
      <c r="C30">
        <v>2045</v>
      </c>
      <c r="D30" t="s">
        <v>43</v>
      </c>
      <c r="E30" t="s">
        <v>748</v>
      </c>
      <c r="G30" t="s">
        <v>44</v>
      </c>
      <c r="H30" t="s">
        <v>45</v>
      </c>
      <c r="I30" s="7">
        <f>IFERROR(_xlfn.XLOOKUP(G30,'APT 25-26'!D:D,'APT 25-26'!CT:CT),"")</f>
        <v>98437.396184029305</v>
      </c>
      <c r="J30" s="7">
        <f>SUMIFS(NurserySupplement!$Z:$Z,NurserySupplement!$M:$M,J$4,NurserySupplement!$B:$B,B30)</f>
        <v>0</v>
      </c>
      <c r="K30" s="7">
        <f>IFERROR(_xlfn.XLOOKUP(B30,'Cash Advance'!A:A,'Cash Advance'!N:N),0)</f>
        <v>0</v>
      </c>
      <c r="L30" s="7">
        <f>SUMIFS(HNPlaces!$AF:$AF,HNPlaces!$M:$M,L$4,HNPlaces!$Q:$Q,'July Payment'!$G30)</f>
        <v>0</v>
      </c>
      <c r="M30" s="7">
        <f>SUMIFS(HNPlaces!$AF:$AF,HNPlaces!$M:$M,M$4,HNPlaces!$Q:$Q,'July Payment'!$G30)</f>
        <v>0</v>
      </c>
      <c r="N30" s="7">
        <f>SUMIFS(HNPlaces!$AF:$AF,HNPlaces!$M:$M,N$4,HNPlaces!$Q:$Q,'July Payment'!$G30)</f>
        <v>0</v>
      </c>
      <c r="O30" s="7">
        <f>SUMIFS(HNPlaces!$AF:$AF,HNPlaces!$M:$M,O$4,HNPlaces!$Q:$Q,'July Payment'!$G30)</f>
        <v>0</v>
      </c>
      <c r="P30" s="7">
        <f>SUMIFS(HNPlaces!$AF:$AF,HNPlaces!$M:$M,P$4,HNPlaces!$Q:$Q,'July Payment'!$G30)</f>
        <v>0</v>
      </c>
      <c r="Q30" s="7">
        <f>SUMIFS(HNPlaces!$AF:$AF,HNPlaces!$M:$M,Q$4,HNPlaces!$Q:$Q,'July Payment'!$G30)</f>
        <v>0</v>
      </c>
      <c r="R30" s="7">
        <f>SUMIFS(HNPlaces!$AF:$AF,HNPlaces!$M:$M,R$4,HNPlaces!$Q:$Q,'July Payment'!$G30)</f>
        <v>0</v>
      </c>
      <c r="S30" s="7">
        <f>SUMIFS(HNTopUp!$AC:$AC,HNTopUp!$M:$M,S$4,HNTopUp!$B:$B,$B30)</f>
        <v>0</v>
      </c>
      <c r="T30" s="7">
        <f>SUMIFS(HNTopUp!$AF:$AF,HNTopUp!$M:$M,T$4,HNTopUp!$B:$B,$B30)</f>
        <v>11207.721333333331</v>
      </c>
      <c r="U30" s="7">
        <f>SUMIFS(HNTopUp!$AF:$AF,HNTopUp!$M:$M,U$4,HNTopUp!$B:$B,$B30)</f>
        <v>0</v>
      </c>
      <c r="V30" s="7">
        <f>SUMIFS(HNTopUp!$AF:$AF,HNTopUp!$M:$M,V$4,HNTopUp!$B:$B,$B30)</f>
        <v>0</v>
      </c>
      <c r="W30" s="7">
        <f>SUMIFS(HNTopUp!$AF:$AF,HNTopUp!$M:$M,W$4,HNTopUp!$B:$B,$B30)</f>
        <v>0</v>
      </c>
      <c r="X30" s="7">
        <f>SUMIFS(HNTopUp!$AC:$AC,HNTopUp!$M:$M,X$4,HNTopUp!$B:$B,$B30)</f>
        <v>0</v>
      </c>
      <c r="Y30" s="7">
        <f>SUMIFS(HNTopUp!$AC:$AC,HNTopUp!$M:$M,Y$4,HNTopUp!$B:$B,$B30)</f>
        <v>0</v>
      </c>
      <c r="Z30" s="7">
        <f>SUMIFS(POST16!$AF:$AF,POST16!$M:$M,Z$4,POST16!$Q:$Q,'July Payment'!$G30)</f>
        <v>0</v>
      </c>
      <c r="AA30" s="7">
        <f>SUMIFS(POST16!$AF:$AF,POST16!$M:$M,AA$4,POST16!$Q:$Q,'July Payment'!$G30)</f>
        <v>0</v>
      </c>
      <c r="AB30" s="7">
        <f>SUMIFS(POST16!$AF:$AF,POST16!$M:$M,AB$4,POST16!$Q:$Q,'July Payment'!$G30)</f>
        <v>0</v>
      </c>
      <c r="AC30" s="7">
        <f>SUMIFS(POST16!$AF:$AF,POST16!$M:$M,AC$4,POST16!$Q:$Q,'July Payment'!$G30)</f>
        <v>0</v>
      </c>
      <c r="AD30" s="7">
        <f>SUMIFS(POST16!$AF:$AF,POST16!$M:$M,AD$4,POST16!$Q:$Q,'July Payment'!$G30)</f>
        <v>0</v>
      </c>
      <c r="AE30" s="7">
        <f>SUMIFS('POST16 SBG'!AF:AF,'POST16 SBG'!A:A,B30,'POST16 SBG'!M:M,$AE$4)</f>
        <v>0</v>
      </c>
      <c r="AF30" s="7">
        <f>SUMIFS(UIFSM!AF:AF,UIFSM!B:B,B30,UIFSM!M:M,$AF$4)</f>
        <v>21262</v>
      </c>
      <c r="AG30" s="7">
        <f>SUMIFS(UIFSM!AF:AF,UIFSM!B:B,B30,UIFSM!M:M,$AG$4)</f>
        <v>17102</v>
      </c>
      <c r="AH30" s="7">
        <f>IFERROR(_xlfn.XLOOKUP(B30,DFC!B:B,DFC!AF:AF),0)</f>
        <v>6772</v>
      </c>
      <c r="AI30" s="7">
        <f>IFERROR(_xlfn.XLOOKUP(B30,PPG!B:B,PPG!AF:AF),0)</f>
        <v>12498</v>
      </c>
      <c r="AJ30" s="7">
        <f>SUMIFS('NTP recovery'!AG:AG,'NTP recovery'!M:M,'July Payment'!$AJ$4,'NTP recovery'!B:B,'July Payment'!B30)</f>
        <v>0</v>
      </c>
      <c r="AK30" s="7">
        <f>SUMIFS('NTP recovery'!AG:AG,'NTP recovery'!M:M,'July Payment'!$AK$4,'NTP recovery'!B:B,'July Payment'!B30)</f>
        <v>0</v>
      </c>
      <c r="AL30" s="5">
        <f t="shared" si="2"/>
        <v>167279.11751736264</v>
      </c>
      <c r="AM30" s="119">
        <f t="shared" si="3"/>
        <v>167278.11751736264</v>
      </c>
      <c r="AN30" s="364">
        <f t="shared" si="4"/>
        <v>1</v>
      </c>
      <c r="AO30" s="5"/>
      <c r="AP30" s="481">
        <f>IFERROR(_xlfn.XLOOKUP(B30,'Monthly Payroll Deductions'!B:B,'Monthly Payroll Deductions'!AJ:AJ),"0")</f>
        <v>120405.41333228309</v>
      </c>
      <c r="AQ30" s="481">
        <f>IFERROR(_xlfn.XLOOKUP(G30,'Monthly Payroll Deductions'!E:E,'Monthly Payroll Deductions'!AC:AC),"0")</f>
        <v>131401.67000000004</v>
      </c>
      <c r="AR30" s="508">
        <f t="shared" si="5"/>
        <v>251807.08333228313</v>
      </c>
      <c r="AS30" s="119">
        <f>IFERROR(IF(AL30&gt;AQ30,AQ30,AL30-1),"")</f>
        <v>131401.67000000004</v>
      </c>
      <c r="AT30" s="49">
        <f>AL30-AS30</f>
        <v>35877.447517362598</v>
      </c>
      <c r="AU30" s="481">
        <f t="shared" ref="AU30" si="15">IF(AT30&gt;AP30,AP30,AT30-1)</f>
        <v>35876.447517362598</v>
      </c>
      <c r="AV30" s="463">
        <f>AS30+AU30</f>
        <v>167278.11751736264</v>
      </c>
      <c r="AW30" s="49">
        <f>AT30-AU30</f>
        <v>1</v>
      </c>
      <c r="AX30" s="5"/>
      <c r="BA30" s="119"/>
    </row>
    <row r="31" spans="1:54" hidden="1" x14ac:dyDescent="0.25">
      <c r="B31">
        <v>3022053</v>
      </c>
      <c r="C31">
        <v>2053</v>
      </c>
      <c r="D31" t="s">
        <v>31</v>
      </c>
      <c r="G31" t="s">
        <v>32</v>
      </c>
      <c r="H31" t="s">
        <v>33</v>
      </c>
      <c r="I31" s="7">
        <f>IFERROR(_xlfn.XLOOKUP(G31,'APT 25-26'!D:D,'APT 25-26'!CT:CT),"")</f>
        <v>85278.365307134896</v>
      </c>
      <c r="J31" s="7">
        <f>SUMIFS(NurserySupplement!$Z:$Z,NurserySupplement!$M:$M,J$4,NurserySupplement!$B:$B,B31)</f>
        <v>0</v>
      </c>
      <c r="K31" s="7">
        <f>IFERROR(_xlfn.XLOOKUP(B31,'Cash Advance'!A:A,'Cash Advance'!N:N),0)</f>
        <v>-2569.44</v>
      </c>
      <c r="L31" s="7">
        <f>SUMIFS(HNPlaces!$AF:$AF,HNPlaces!$M:$M,L$4,HNPlaces!$Q:$Q,'July Payment'!$G31)</f>
        <v>0</v>
      </c>
      <c r="M31" s="7">
        <f>SUMIFS(HNPlaces!$AF:$AF,HNPlaces!$M:$M,M$4,HNPlaces!$Q:$Q,'July Payment'!$G31)</f>
        <v>0</v>
      </c>
      <c r="N31" s="7">
        <f>SUMIFS(HNPlaces!$AF:$AF,HNPlaces!$M:$M,N$4,HNPlaces!$Q:$Q,'July Payment'!$G31)</f>
        <v>0</v>
      </c>
      <c r="O31" s="7">
        <f>SUMIFS(HNPlaces!$AF:$AF,HNPlaces!$M:$M,O$4,HNPlaces!$Q:$Q,'July Payment'!$G31)</f>
        <v>0</v>
      </c>
      <c r="P31" s="7">
        <f>SUMIFS(HNPlaces!$AF:$AF,HNPlaces!$M:$M,P$4,HNPlaces!$Q:$Q,'July Payment'!$G31)</f>
        <v>0</v>
      </c>
      <c r="Q31" s="7">
        <f>SUMIFS(HNPlaces!$AF:$AF,HNPlaces!$M:$M,Q$4,HNPlaces!$Q:$Q,'July Payment'!$G31)</f>
        <v>0</v>
      </c>
      <c r="R31" s="7">
        <f>SUMIFS(HNPlaces!$AF:$AF,HNPlaces!$M:$M,R$4,HNPlaces!$Q:$Q,'July Payment'!$G31)</f>
        <v>0</v>
      </c>
      <c r="S31" s="7">
        <f>SUMIFS(HNTopUp!$AC:$AC,HNTopUp!$M:$M,S$4,HNTopUp!$B:$B,$B31)</f>
        <v>0</v>
      </c>
      <c r="T31" s="7">
        <f>SUMIFS(HNTopUp!$AF:$AF,HNTopUp!$M:$M,T$4,HNTopUp!$B:$B,$B31)</f>
        <v>9255.1102307692308</v>
      </c>
      <c r="U31" s="7">
        <f>SUMIFS(HNTopUp!$AF:$AF,HNTopUp!$M:$M,U$4,HNTopUp!$B:$B,$B31)</f>
        <v>0</v>
      </c>
      <c r="V31" s="7">
        <f>SUMIFS(HNTopUp!$AF:$AF,HNTopUp!$M:$M,V$4,HNTopUp!$B:$B,$B31)</f>
        <v>0</v>
      </c>
      <c r="W31" s="7">
        <f>SUMIFS(HNTopUp!$AF:$AF,HNTopUp!$M:$M,W$4,HNTopUp!$B:$B,$B31)</f>
        <v>110.30769230769231</v>
      </c>
      <c r="X31" s="7">
        <f>SUMIFS(HNTopUp!$AC:$AC,HNTopUp!$M:$M,X$4,HNTopUp!$B:$B,$B31)</f>
        <v>0</v>
      </c>
      <c r="Y31" s="7">
        <f>SUMIFS(HNTopUp!$AC:$AC,HNTopUp!$M:$M,Y$4,HNTopUp!$B:$B,$B31)</f>
        <v>0</v>
      </c>
      <c r="Z31" s="7">
        <f>SUMIFS(POST16!$AF:$AF,POST16!$M:$M,Z$4,POST16!$Q:$Q,'July Payment'!$G31)</f>
        <v>0</v>
      </c>
      <c r="AA31" s="7">
        <f>SUMIFS(POST16!$AF:$AF,POST16!$M:$M,AA$4,POST16!$Q:$Q,'July Payment'!$G31)</f>
        <v>0</v>
      </c>
      <c r="AB31" s="7">
        <f>SUMIFS(POST16!$AF:$AF,POST16!$M:$M,AB$4,POST16!$Q:$Q,'July Payment'!$G31)</f>
        <v>0</v>
      </c>
      <c r="AC31" s="7">
        <f>SUMIFS(POST16!$AF:$AF,POST16!$M:$M,AC$4,POST16!$Q:$Q,'July Payment'!$G31)</f>
        <v>0</v>
      </c>
      <c r="AD31" s="7">
        <f>SUMIFS(POST16!$AF:$AF,POST16!$M:$M,AD$4,POST16!$Q:$Q,'July Payment'!$G31)</f>
        <v>0</v>
      </c>
      <c r="AE31" s="7">
        <f>SUMIFS('POST16 SBG'!AF:AF,'POST16 SBG'!A:A,B31,'POST16 SBG'!M:M,$AE$4)</f>
        <v>0</v>
      </c>
      <c r="AF31" s="7">
        <f>SUMIFS(UIFSM!AF:AF,UIFSM!B:B,B31,UIFSM!M:M,$AF$4)</f>
        <v>23142</v>
      </c>
      <c r="AG31" s="7">
        <f>SUMIFS(UIFSM!AF:AF,UIFSM!B:B,B31,UIFSM!M:M,$AG$4)</f>
        <v>15521</v>
      </c>
      <c r="AH31" s="7">
        <f>IFERROR(_xlfn.XLOOKUP(B31,DFC!B:B,DFC!AF:AF),0)</f>
        <v>0</v>
      </c>
      <c r="AI31" s="7">
        <f>IFERROR(_xlfn.XLOOKUP(B31,PPG!B:B,PPG!AF:AF),0)</f>
        <v>2272</v>
      </c>
      <c r="AJ31" s="7">
        <f>SUMIFS('NTP recovery'!AG:AG,'NTP recovery'!M:M,'July Payment'!$AJ$4,'NTP recovery'!B:B,'July Payment'!B31)</f>
        <v>0</v>
      </c>
      <c r="AK31" s="7">
        <f>SUMIFS('NTP recovery'!AG:AG,'NTP recovery'!M:M,'July Payment'!$AK$4,'NTP recovery'!B:B,'July Payment'!B31)</f>
        <v>0</v>
      </c>
      <c r="AL31" s="5">
        <f t="shared" si="2"/>
        <v>133009.34323021182</v>
      </c>
      <c r="AM31" s="119">
        <f t="shared" si="3"/>
        <v>0</v>
      </c>
      <c r="AN31" s="364">
        <f t="shared" si="4"/>
        <v>133009.34323021182</v>
      </c>
      <c r="AP31" s="481" t="str">
        <f>IFERROR(_xlfn.XLOOKUP(B31,'Monthly Payroll Deductions'!B:B,'Monthly Payroll Deductions'!AJ:AJ),"0")</f>
        <v>0</v>
      </c>
      <c r="AQ31" s="481"/>
      <c r="AR31" s="508"/>
      <c r="AT31" s="383"/>
      <c r="AU31" s="5"/>
      <c r="AW31" s="286"/>
      <c r="AX31" s="5"/>
    </row>
    <row r="32" spans="1:54" hidden="1" x14ac:dyDescent="0.25">
      <c r="B32">
        <v>3022054</v>
      </c>
      <c r="C32">
        <v>2054</v>
      </c>
      <c r="D32" t="s">
        <v>79</v>
      </c>
      <c r="E32" t="s">
        <v>748</v>
      </c>
      <c r="G32" t="s">
        <v>80</v>
      </c>
      <c r="H32" t="s">
        <v>81</v>
      </c>
      <c r="I32" s="7">
        <f>IFERROR(_xlfn.XLOOKUP(G32,'APT 25-26'!D:D,'APT 25-26'!CT:CT),"")</f>
        <v>88905.950154853606</v>
      </c>
      <c r="J32" s="7">
        <f>SUMIFS(NurserySupplement!$Z:$Z,NurserySupplement!$M:$M,J$4,NurserySupplement!$B:$B,B32)</f>
        <v>0</v>
      </c>
      <c r="K32" s="7">
        <f>IFERROR(_xlfn.XLOOKUP(B32,'Cash Advance'!A:A,'Cash Advance'!N:N),0)</f>
        <v>0</v>
      </c>
      <c r="L32" s="7">
        <f>SUMIFS(HNPlaces!$AF:$AF,HNPlaces!$M:$M,L$4,HNPlaces!$Q:$Q,'July Payment'!$G32)</f>
        <v>0</v>
      </c>
      <c r="M32" s="7">
        <f>SUMIFS(HNPlaces!$AF:$AF,HNPlaces!$M:$M,M$4,HNPlaces!$Q:$Q,'July Payment'!$G32)</f>
        <v>0</v>
      </c>
      <c r="N32" s="7">
        <f>SUMIFS(HNPlaces!$AF:$AF,HNPlaces!$M:$M,N$4,HNPlaces!$Q:$Q,'July Payment'!$G32)</f>
        <v>0</v>
      </c>
      <c r="O32" s="7">
        <f>SUMIFS(HNPlaces!$AF:$AF,HNPlaces!$M:$M,O$4,HNPlaces!$Q:$Q,'July Payment'!$G32)</f>
        <v>0</v>
      </c>
      <c r="P32" s="7">
        <f>SUMIFS(HNPlaces!$AF:$AF,HNPlaces!$M:$M,P$4,HNPlaces!$Q:$Q,'July Payment'!$G32)</f>
        <v>0</v>
      </c>
      <c r="Q32" s="7">
        <f>SUMIFS(HNPlaces!$AF:$AF,HNPlaces!$M:$M,Q$4,HNPlaces!$Q:$Q,'July Payment'!$G32)</f>
        <v>0</v>
      </c>
      <c r="R32" s="7">
        <f>SUMIFS(HNPlaces!$AF:$AF,HNPlaces!$M:$M,R$4,HNPlaces!$Q:$Q,'July Payment'!$G32)</f>
        <v>0</v>
      </c>
      <c r="S32" s="7">
        <f>SUMIFS(HNTopUp!$AC:$AC,HNTopUp!$M:$M,S$4,HNTopUp!$B:$B,$B32)</f>
        <v>0</v>
      </c>
      <c r="T32" s="7">
        <f>SUMIFS(HNTopUp!$AF:$AF,HNTopUp!$M:$M,T$4,HNTopUp!$B:$B,$B32)</f>
        <v>5278.8461538461543</v>
      </c>
      <c r="U32" s="7">
        <f>SUMIFS(HNTopUp!$AF:$AF,HNTopUp!$M:$M,U$4,HNTopUp!$B:$B,$B32)</f>
        <v>0</v>
      </c>
      <c r="V32" s="7">
        <f>SUMIFS(HNTopUp!$AF:$AF,HNTopUp!$M:$M,V$4,HNTopUp!$B:$B,$B32)</f>
        <v>0</v>
      </c>
      <c r="W32" s="7">
        <f>SUMIFS(HNTopUp!$AF:$AF,HNTopUp!$M:$M,W$4,HNTopUp!$B:$B,$B32)</f>
        <v>0</v>
      </c>
      <c r="X32" s="7">
        <f>SUMIFS(HNTopUp!$AC:$AC,HNTopUp!$M:$M,X$4,HNTopUp!$B:$B,$B32)</f>
        <v>0</v>
      </c>
      <c r="Y32" s="7">
        <f>SUMIFS(HNTopUp!$AC:$AC,HNTopUp!$M:$M,Y$4,HNTopUp!$B:$B,$B32)</f>
        <v>0</v>
      </c>
      <c r="Z32" s="7">
        <f>SUMIFS(POST16!$AF:$AF,POST16!$M:$M,Z$4,POST16!$Q:$Q,'July Payment'!$G32)</f>
        <v>0</v>
      </c>
      <c r="AA32" s="7">
        <f>SUMIFS(POST16!$AF:$AF,POST16!$M:$M,AA$4,POST16!$Q:$Q,'July Payment'!$G32)</f>
        <v>0</v>
      </c>
      <c r="AB32" s="7">
        <f>SUMIFS(POST16!$AF:$AF,POST16!$M:$M,AB$4,POST16!$Q:$Q,'July Payment'!$G32)</f>
        <v>0</v>
      </c>
      <c r="AC32" s="7">
        <f>SUMIFS(POST16!$AF:$AF,POST16!$M:$M,AC$4,POST16!$Q:$Q,'July Payment'!$G32)</f>
        <v>0</v>
      </c>
      <c r="AD32" s="7">
        <f>SUMIFS(POST16!$AF:$AF,POST16!$M:$M,AD$4,POST16!$Q:$Q,'July Payment'!$G32)</f>
        <v>0</v>
      </c>
      <c r="AE32" s="7">
        <f>SUMIFS('POST16 SBG'!AF:AF,'POST16 SBG'!A:A,B32,'POST16 SBG'!M:M,$AE$4)</f>
        <v>0</v>
      </c>
      <c r="AF32" s="7">
        <f>SUMIFS(UIFSM!AF:AF,UIFSM!B:B,B32,UIFSM!M:M,$AF$4)</f>
        <v>23142</v>
      </c>
      <c r="AG32" s="7">
        <f>SUMIFS(UIFSM!AF:AF,UIFSM!B:B,B32,UIFSM!M:M,$AG$4)</f>
        <v>18045</v>
      </c>
      <c r="AH32" s="7">
        <f>IFERROR(_xlfn.XLOOKUP(B32,DFC!B:B,DFC!AF:AF),0)</f>
        <v>6242.5</v>
      </c>
      <c r="AI32" s="7">
        <f>IFERROR(_xlfn.XLOOKUP(B32,PPG!B:B,PPG!AF:AF),0)</f>
        <v>4823</v>
      </c>
      <c r="AJ32" s="7">
        <f>SUMIFS('NTP recovery'!AG:AG,'NTP recovery'!M:M,'July Payment'!$AJ$4,'NTP recovery'!B:B,'July Payment'!B32)</f>
        <v>-2106</v>
      </c>
      <c r="AK32" s="7">
        <f>SUMIFS('NTP recovery'!AG:AG,'NTP recovery'!M:M,'July Payment'!$AK$4,'NTP recovery'!B:B,'July Payment'!B32)</f>
        <v>-1620</v>
      </c>
      <c r="AL32" s="5">
        <f t="shared" si="2"/>
        <v>142711.29630869976</v>
      </c>
      <c r="AM32" s="119">
        <f t="shared" si="3"/>
        <v>86982.219999999972</v>
      </c>
      <c r="AN32" s="364">
        <f t="shared" si="4"/>
        <v>55729.07630869979</v>
      </c>
      <c r="AO32" s="119"/>
      <c r="AP32" s="481">
        <f>IFERROR(_xlfn.XLOOKUP(B32,'Monthly Payroll Deductions'!B:B,'Monthly Payroll Deductions'!AJ:AJ),"0")</f>
        <v>0</v>
      </c>
      <c r="AQ32" s="481">
        <f>IFERROR(_xlfn.XLOOKUP(G32,'Monthly Payroll Deductions'!E:E,'Monthly Payroll Deductions'!AC:AC),"0")</f>
        <v>86982.219999999972</v>
      </c>
      <c r="AR32" s="508">
        <f t="shared" si="5"/>
        <v>86982.219999999972</v>
      </c>
      <c r="AS32" s="119">
        <f>IFERROR(IF(AL32&gt;AQ32,AQ32,AL32-1),"")</f>
        <v>86982.219999999972</v>
      </c>
      <c r="AT32" s="49">
        <f>AL32-AS32</f>
        <v>55729.07630869979</v>
      </c>
      <c r="AU32" s="481"/>
      <c r="AV32" s="463">
        <f>AS32+AU32</f>
        <v>86982.219999999972</v>
      </c>
      <c r="AW32" s="49">
        <f>AT32-AU32</f>
        <v>55729.07630869979</v>
      </c>
      <c r="AX32" s="5"/>
      <c r="BA32" s="119"/>
    </row>
    <row r="33" spans="1:54" x14ac:dyDescent="0.25">
      <c r="B33">
        <v>3022055</v>
      </c>
      <c r="C33">
        <v>2055</v>
      </c>
      <c r="D33" t="s">
        <v>37</v>
      </c>
      <c r="E33" t="s">
        <v>748</v>
      </c>
      <c r="G33" t="s">
        <v>38</v>
      </c>
      <c r="H33" t="s">
        <v>39</v>
      </c>
      <c r="I33" s="7">
        <f>IFERROR(_xlfn.XLOOKUP(G33,'APT 25-26'!D:D,'APT 25-26'!CT:CT),"")</f>
        <v>88836.181547917105</v>
      </c>
      <c r="J33" s="7">
        <f>SUMIFS(NurserySupplement!$Z:$Z,NurserySupplement!$M:$M,J$4,NurserySupplement!$B:$B,B33)</f>
        <v>0</v>
      </c>
      <c r="K33" s="7">
        <f>IFERROR(_xlfn.XLOOKUP(B33,'Cash Advance'!A:A,'Cash Advance'!N:N),0)</f>
        <v>0</v>
      </c>
      <c r="L33" s="7">
        <f>SUMIFS(HNPlaces!$AF:$AF,HNPlaces!$M:$M,L$4,HNPlaces!$Q:$Q,'July Payment'!$G33)</f>
        <v>0</v>
      </c>
      <c r="M33" s="7">
        <f>SUMIFS(HNPlaces!$AF:$AF,HNPlaces!$M:$M,M$4,HNPlaces!$Q:$Q,'July Payment'!$G33)</f>
        <v>0</v>
      </c>
      <c r="N33" s="7">
        <f>SUMIFS(HNPlaces!$AF:$AF,HNPlaces!$M:$M,N$4,HNPlaces!$Q:$Q,'July Payment'!$G33)</f>
        <v>0</v>
      </c>
      <c r="O33" s="7">
        <f>SUMIFS(HNPlaces!$AF:$AF,HNPlaces!$M:$M,O$4,HNPlaces!$Q:$Q,'July Payment'!$G33)</f>
        <v>0</v>
      </c>
      <c r="P33" s="7">
        <f>SUMIFS(HNPlaces!$AF:$AF,HNPlaces!$M:$M,P$4,HNPlaces!$Q:$Q,'July Payment'!$G33)</f>
        <v>0</v>
      </c>
      <c r="Q33" s="7">
        <f>SUMIFS(HNPlaces!$AF:$AF,HNPlaces!$M:$M,Q$4,HNPlaces!$Q:$Q,'July Payment'!$G33)</f>
        <v>0</v>
      </c>
      <c r="R33" s="7">
        <f>SUMIFS(HNPlaces!$AF:$AF,HNPlaces!$M:$M,R$4,HNPlaces!$Q:$Q,'July Payment'!$G33)</f>
        <v>0</v>
      </c>
      <c r="S33" s="7">
        <f>SUMIFS(HNTopUp!$AC:$AC,HNTopUp!$M:$M,S$4,HNTopUp!$B:$B,$B33)</f>
        <v>0</v>
      </c>
      <c r="T33" s="7">
        <f>SUMIFS(HNTopUp!$AF:$AF,HNTopUp!$M:$M,T$4,HNTopUp!$B:$B,$B33)</f>
        <v>7664.4679487179501</v>
      </c>
      <c r="U33" s="7">
        <f>SUMIFS(HNTopUp!$AF:$AF,HNTopUp!$M:$M,U$4,HNTopUp!$B:$B,$B33)</f>
        <v>0</v>
      </c>
      <c r="V33" s="7">
        <f>SUMIFS(HNTopUp!$AF:$AF,HNTopUp!$M:$M,V$4,HNTopUp!$B:$B,$B33)</f>
        <v>0</v>
      </c>
      <c r="W33" s="7">
        <f>SUMIFS(HNTopUp!$AF:$AF,HNTopUp!$M:$M,W$4,HNTopUp!$B:$B,$B33)</f>
        <v>0</v>
      </c>
      <c r="X33" s="7">
        <f>SUMIFS(HNTopUp!$AC:$AC,HNTopUp!$M:$M,X$4,HNTopUp!$B:$B,$B33)</f>
        <v>0</v>
      </c>
      <c r="Y33" s="7">
        <f>SUMIFS(HNTopUp!$AC:$AC,HNTopUp!$M:$M,Y$4,HNTopUp!$B:$B,$B33)</f>
        <v>0</v>
      </c>
      <c r="Z33" s="7">
        <f>SUMIFS(POST16!$AF:$AF,POST16!$M:$M,Z$4,POST16!$Q:$Q,'July Payment'!$G33)</f>
        <v>0</v>
      </c>
      <c r="AA33" s="7">
        <f>SUMIFS(POST16!$AF:$AF,POST16!$M:$M,AA$4,POST16!$Q:$Q,'July Payment'!$G33)</f>
        <v>0</v>
      </c>
      <c r="AB33" s="7">
        <f>SUMIFS(POST16!$AF:$AF,POST16!$M:$M,AB$4,POST16!$Q:$Q,'July Payment'!$G33)</f>
        <v>0</v>
      </c>
      <c r="AC33" s="7">
        <f>SUMIFS(POST16!$AF:$AF,POST16!$M:$M,AC$4,POST16!$Q:$Q,'July Payment'!$G33)</f>
        <v>0</v>
      </c>
      <c r="AD33" s="7">
        <f>SUMIFS(POST16!$AF:$AF,POST16!$M:$M,AD$4,POST16!$Q:$Q,'July Payment'!$G33)</f>
        <v>0</v>
      </c>
      <c r="AE33" s="7">
        <f>SUMIFS('POST16 SBG'!AF:AF,'POST16 SBG'!A:A,B33,'POST16 SBG'!M:M,$AE$4)</f>
        <v>0</v>
      </c>
      <c r="AF33" s="7">
        <f>SUMIFS(UIFSM!AF:AF,UIFSM!B:B,B33,UIFSM!M:M,$AF$4)</f>
        <v>14609</v>
      </c>
      <c r="AG33" s="7">
        <f>SUMIFS(UIFSM!AF:AF,UIFSM!B:B,B33,UIFSM!M:M,$AG$4)</f>
        <v>8071</v>
      </c>
      <c r="AH33" s="7">
        <f>IFERROR(_xlfn.XLOOKUP(B33,DFC!B:B,DFC!AF:AF),0)</f>
        <v>6369.25</v>
      </c>
      <c r="AI33" s="7">
        <f>IFERROR(_xlfn.XLOOKUP(B33,PPG!B:B,PPG!AF:AF),0)</f>
        <v>18937</v>
      </c>
      <c r="AJ33" s="7">
        <f>SUMIFS('NTP recovery'!AG:AG,'NTP recovery'!M:M,'July Payment'!$AJ$4,'NTP recovery'!B:B,'July Payment'!B33)</f>
        <v>0</v>
      </c>
      <c r="AK33" s="7">
        <f>SUMIFS('NTP recovery'!AG:AG,'NTP recovery'!M:M,'July Payment'!$AK$4,'NTP recovery'!B:B,'July Payment'!B33)</f>
        <v>0</v>
      </c>
      <c r="AL33" s="5">
        <f>SUM(I33:AK33)</f>
        <v>144486.89949663507</v>
      </c>
      <c r="AM33" s="119">
        <f t="shared" si="3"/>
        <v>139951.16264658893</v>
      </c>
      <c r="AN33" s="364">
        <f t="shared" si="4"/>
        <v>4535.7368500461453</v>
      </c>
      <c r="AP33" s="481">
        <f>IFERROR(_xlfn.XLOOKUP(B33,'Monthly Payroll Deductions'!B:B,'Monthly Payroll Deductions'!AJ:AJ),"0")</f>
        <v>14346.70264658895</v>
      </c>
      <c r="AQ33" s="481">
        <f>IFERROR(_xlfn.XLOOKUP(G33,'Monthly Payroll Deductions'!E:E,'Monthly Payroll Deductions'!AC:AC),"0")</f>
        <v>125604.45999999998</v>
      </c>
      <c r="AR33" s="508">
        <f t="shared" si="5"/>
        <v>139951.16264658893</v>
      </c>
      <c r="AS33" s="119">
        <f>IFERROR(IF(AL33&gt;AQ33,AQ33,AL33-1),"")</f>
        <v>125604.45999999998</v>
      </c>
      <c r="AT33" s="49">
        <f>AL33-AS33</f>
        <v>18882.439496635096</v>
      </c>
      <c r="AU33" s="481">
        <f t="shared" ref="AU33" si="16">IF(AT33&gt;AP33,AP33,AT33-1)</f>
        <v>14346.70264658895</v>
      </c>
      <c r="AV33" s="463">
        <f>AS33+AU33</f>
        <v>139951.16264658893</v>
      </c>
      <c r="AW33" s="49">
        <f>AT33-AU33</f>
        <v>4535.7368500461453</v>
      </c>
      <c r="AX33" s="5"/>
      <c r="BA33" s="119"/>
    </row>
    <row r="34" spans="1:54" hidden="1" x14ac:dyDescent="0.25">
      <c r="B34">
        <v>3022057</v>
      </c>
      <c r="C34">
        <v>2057</v>
      </c>
      <c r="D34" t="s">
        <v>226</v>
      </c>
      <c r="G34" t="s">
        <v>227</v>
      </c>
      <c r="H34" t="s">
        <v>228</v>
      </c>
      <c r="I34" s="7">
        <f>IFERROR(_xlfn.XLOOKUP(G34,'APT 25-26'!D:D,'APT 25-26'!CT:CT),"")</f>
        <v>207788.33890569737</v>
      </c>
      <c r="J34" s="7">
        <f>SUMIFS(NurserySupplement!$Z:$Z,NurserySupplement!$M:$M,J$4,NurserySupplement!$B:$B,B34)</f>
        <v>0</v>
      </c>
      <c r="K34" s="7">
        <f>IFERROR(_xlfn.XLOOKUP(B34,'Cash Advance'!A:A,'Cash Advance'!N:N),0)</f>
        <v>0</v>
      </c>
      <c r="L34" s="7">
        <f>SUMIFS(HNPlaces!$AF:$AF,HNPlaces!$M:$M,L$4,HNPlaces!$Q:$Q,'July Payment'!$G34)</f>
        <v>0</v>
      </c>
      <c r="M34" s="7">
        <f>SUMIFS(HNPlaces!$AF:$AF,HNPlaces!$M:$M,M$4,HNPlaces!$Q:$Q,'July Payment'!$G34)</f>
        <v>0</v>
      </c>
      <c r="N34" s="7">
        <f>SUMIFS(HNPlaces!$AF:$AF,HNPlaces!$M:$M,N$4,HNPlaces!$Q:$Q,'July Payment'!$G34)</f>
        <v>0</v>
      </c>
      <c r="O34" s="7">
        <f>SUMIFS(HNPlaces!$AF:$AF,HNPlaces!$M:$M,O$4,HNPlaces!$Q:$Q,'July Payment'!$G34)</f>
        <v>0</v>
      </c>
      <c r="P34" s="7">
        <f>SUMIFS(HNPlaces!$AF:$AF,HNPlaces!$M:$M,P$4,HNPlaces!$Q:$Q,'July Payment'!$G34)</f>
        <v>0</v>
      </c>
      <c r="Q34" s="7">
        <f>SUMIFS(HNPlaces!$AF:$AF,HNPlaces!$M:$M,Q$4,HNPlaces!$Q:$Q,'July Payment'!$G34)</f>
        <v>0</v>
      </c>
      <c r="R34" s="7">
        <f>SUMIFS(HNPlaces!$AF:$AF,HNPlaces!$M:$M,R$4,HNPlaces!$Q:$Q,'July Payment'!$G34)</f>
        <v>0</v>
      </c>
      <c r="S34" s="7">
        <f>SUMIFS(HNTopUp!$AC:$AC,HNTopUp!$M:$M,S$4,HNTopUp!$B:$B,$B34)</f>
        <v>0</v>
      </c>
      <c r="T34" s="7">
        <f>SUMIFS(HNTopUp!$AF:$AF,HNTopUp!$M:$M,T$4,HNTopUp!$B:$B,$B34)</f>
        <v>18792.172846153844</v>
      </c>
      <c r="U34" s="7">
        <f>SUMIFS(HNTopUp!$AF:$AF,HNTopUp!$M:$M,U$4,HNTopUp!$B:$B,$B34)</f>
        <v>0</v>
      </c>
      <c r="V34" s="7">
        <f>SUMIFS(HNTopUp!$AF:$AF,HNTopUp!$M:$M,V$4,HNTopUp!$B:$B,$B34)</f>
        <v>0</v>
      </c>
      <c r="W34" s="7">
        <f>SUMIFS(HNTopUp!$AF:$AF,HNTopUp!$M:$M,W$4,HNTopUp!$B:$B,$B34)</f>
        <v>0</v>
      </c>
      <c r="X34" s="7">
        <f>SUMIFS(HNTopUp!$AC:$AC,HNTopUp!$M:$M,X$4,HNTopUp!$B:$B,$B34)</f>
        <v>0</v>
      </c>
      <c r="Y34" s="7">
        <f>SUMIFS(HNTopUp!$AC:$AC,HNTopUp!$M:$M,Y$4,HNTopUp!$B:$B,$B34)</f>
        <v>0</v>
      </c>
      <c r="Z34" s="7">
        <f>SUMIFS(POST16!$AF:$AF,POST16!$M:$M,Z$4,POST16!$Q:$Q,'July Payment'!$G34)</f>
        <v>0</v>
      </c>
      <c r="AA34" s="7">
        <f>SUMIFS(POST16!$AF:$AF,POST16!$M:$M,AA$4,POST16!$Q:$Q,'July Payment'!$G34)</f>
        <v>0</v>
      </c>
      <c r="AB34" s="7">
        <f>SUMIFS(POST16!$AF:$AF,POST16!$M:$M,AB$4,POST16!$Q:$Q,'July Payment'!$G34)</f>
        <v>0</v>
      </c>
      <c r="AC34" s="7">
        <f>SUMIFS(POST16!$AF:$AF,POST16!$M:$M,AC$4,POST16!$Q:$Q,'July Payment'!$G34)</f>
        <v>0</v>
      </c>
      <c r="AD34" s="7">
        <f>SUMIFS(POST16!$AF:$AF,POST16!$M:$M,AD$4,POST16!$Q:$Q,'July Payment'!$G34)</f>
        <v>0</v>
      </c>
      <c r="AE34" s="7">
        <f>SUMIFS('POST16 SBG'!AF:AF,'POST16 SBG'!A:A,B34,'POST16 SBG'!M:M,$AE$4)</f>
        <v>0</v>
      </c>
      <c r="AF34" s="7">
        <f>SUMIFS(UIFSM!AF:AF,UIFSM!B:B,B34,UIFSM!M:M,$AF$4)</f>
        <v>23142</v>
      </c>
      <c r="AG34" s="7">
        <f>SUMIFS(UIFSM!AF:AF,UIFSM!B:B,B34,UIFSM!M:M,$AG$4)</f>
        <v>14960</v>
      </c>
      <c r="AH34" s="7">
        <f>IFERROR(_xlfn.XLOOKUP(B34,DFC!B:B,DFC!AF:AF),0)</f>
        <v>9484.15</v>
      </c>
      <c r="AI34" s="7">
        <f>IFERROR(_xlfn.XLOOKUP(B34,PPG!B:B,PPG!AF:AF),0)</f>
        <v>67038</v>
      </c>
      <c r="AJ34" s="7">
        <f>SUMIFS('NTP recovery'!AG:AG,'NTP recovery'!M:M,'July Payment'!$AJ$4,'NTP recovery'!B:B,'July Payment'!B34)</f>
        <v>-30942</v>
      </c>
      <c r="AK34" s="7">
        <f>SUMIFS('NTP recovery'!AG:AG,'NTP recovery'!M:M,'July Payment'!$AK$4,'NTP recovery'!B:B,'July Payment'!B34)</f>
        <v>-25920</v>
      </c>
      <c r="AL34" s="5">
        <f t="shared" si="2"/>
        <v>284342.66175185121</v>
      </c>
      <c r="AM34" s="119">
        <f t="shared" si="3"/>
        <v>0</v>
      </c>
      <c r="AN34" s="364">
        <f t="shared" si="4"/>
        <v>284342.66175185121</v>
      </c>
      <c r="AP34" s="481" t="str">
        <f>IFERROR(_xlfn.XLOOKUP(B34,'Monthly Payroll Deductions'!B:B,'Monthly Payroll Deductions'!AJ:AJ),"0")</f>
        <v>0</v>
      </c>
      <c r="AQ34" s="481"/>
      <c r="AR34" s="508"/>
      <c r="AT34" s="383"/>
      <c r="AU34" s="5"/>
      <c r="AW34" s="286"/>
      <c r="AX34" s="5"/>
    </row>
    <row r="35" spans="1:54" hidden="1" x14ac:dyDescent="0.25">
      <c r="B35">
        <v>3022060</v>
      </c>
      <c r="C35">
        <v>2060</v>
      </c>
      <c r="D35" t="s">
        <v>250</v>
      </c>
      <c r="E35" t="s">
        <v>748</v>
      </c>
      <c r="G35" t="s">
        <v>251</v>
      </c>
      <c r="H35" t="s">
        <v>252</v>
      </c>
      <c r="I35" s="7">
        <f>IFERROR(_xlfn.XLOOKUP(G35,'APT 25-26'!D:D,'APT 25-26'!CT:CT),"")</f>
        <v>201678.02780690105</v>
      </c>
      <c r="J35" s="7">
        <f>SUMIFS(NurserySupplement!$Z:$Z,NurserySupplement!$M:$M,J$4,NurserySupplement!$B:$B,B35)</f>
        <v>0</v>
      </c>
      <c r="K35" s="7">
        <f>IFERROR(_xlfn.XLOOKUP(B35,'Cash Advance'!A:A,'Cash Advance'!N:N),0)</f>
        <v>0</v>
      </c>
      <c r="L35" s="7">
        <f>SUMIFS(HNPlaces!$AF:$AF,HNPlaces!$M:$M,L$4,HNPlaces!$Q:$Q,'July Payment'!$G35)</f>
        <v>0</v>
      </c>
      <c r="M35" s="7">
        <f>SUMIFS(HNPlaces!$AF:$AF,HNPlaces!$M:$M,M$4,HNPlaces!$Q:$Q,'July Payment'!$G35)</f>
        <v>0</v>
      </c>
      <c r="N35" s="7">
        <f>SUMIFS(HNPlaces!$AF:$AF,HNPlaces!$M:$M,N$4,HNPlaces!$Q:$Q,'July Payment'!$G35)</f>
        <v>0</v>
      </c>
      <c r="O35" s="7">
        <f>SUMIFS(HNPlaces!$AF:$AF,HNPlaces!$M:$M,O$4,HNPlaces!$Q:$Q,'July Payment'!$G35)</f>
        <v>0</v>
      </c>
      <c r="P35" s="7">
        <f>SUMIFS(HNPlaces!$AF:$AF,HNPlaces!$M:$M,P$4,HNPlaces!$Q:$Q,'July Payment'!$G35)</f>
        <v>0</v>
      </c>
      <c r="Q35" s="7">
        <f>SUMIFS(HNPlaces!$AF:$AF,HNPlaces!$M:$M,Q$4,HNPlaces!$Q:$Q,'July Payment'!$G35)</f>
        <v>0</v>
      </c>
      <c r="R35" s="7">
        <f>SUMIFS(HNPlaces!$AF:$AF,HNPlaces!$M:$M,R$4,HNPlaces!$Q:$Q,'July Payment'!$G35)</f>
        <v>0</v>
      </c>
      <c r="S35" s="7">
        <f>SUMIFS(HNTopUp!$AC:$AC,HNTopUp!$M:$M,S$4,HNTopUp!$B:$B,$B35)</f>
        <v>0</v>
      </c>
      <c r="T35" s="7">
        <f>SUMIFS(HNTopUp!$AF:$AF,HNTopUp!$M:$M,T$4,HNTopUp!$B:$B,$B35)</f>
        <v>23877.76856410256</v>
      </c>
      <c r="U35" s="7">
        <f>SUMIFS(HNTopUp!$AF:$AF,HNTopUp!$M:$M,U$4,HNTopUp!$B:$B,$B35)</f>
        <v>0</v>
      </c>
      <c r="V35" s="7">
        <f>SUMIFS(HNTopUp!$AF:$AF,HNTopUp!$M:$M,V$4,HNTopUp!$B:$B,$B35)</f>
        <v>0</v>
      </c>
      <c r="W35" s="7">
        <f>SUMIFS(HNTopUp!$AF:$AF,HNTopUp!$M:$M,W$4,HNTopUp!$B:$B,$B35)</f>
        <v>198.53846153846152</v>
      </c>
      <c r="X35" s="7">
        <f>SUMIFS(HNTopUp!$AC:$AC,HNTopUp!$M:$M,X$4,HNTopUp!$B:$B,$B35)</f>
        <v>0</v>
      </c>
      <c r="Y35" s="7">
        <f>SUMIFS(HNTopUp!$AC:$AC,HNTopUp!$M:$M,Y$4,HNTopUp!$B:$B,$B35)</f>
        <v>0</v>
      </c>
      <c r="Z35" s="7">
        <f>SUMIFS(POST16!$AF:$AF,POST16!$M:$M,Z$4,POST16!$Q:$Q,'July Payment'!$G35)</f>
        <v>0</v>
      </c>
      <c r="AA35" s="7">
        <f>SUMIFS(POST16!$AF:$AF,POST16!$M:$M,AA$4,POST16!$Q:$Q,'July Payment'!$G35)</f>
        <v>0</v>
      </c>
      <c r="AB35" s="7">
        <f>SUMIFS(POST16!$AF:$AF,POST16!$M:$M,AB$4,POST16!$Q:$Q,'July Payment'!$G35)</f>
        <v>0</v>
      </c>
      <c r="AC35" s="7">
        <f>SUMIFS(POST16!$AF:$AF,POST16!$M:$M,AC$4,POST16!$Q:$Q,'July Payment'!$G35)</f>
        <v>0</v>
      </c>
      <c r="AD35" s="7">
        <f>SUMIFS(POST16!$AF:$AF,POST16!$M:$M,AD$4,POST16!$Q:$Q,'July Payment'!$G35)</f>
        <v>0</v>
      </c>
      <c r="AE35" s="7">
        <f>SUMIFS('POST16 SBG'!AF:AF,'POST16 SBG'!A:A,B35,'POST16 SBG'!M:M,$AE$4)</f>
        <v>0</v>
      </c>
      <c r="AF35" s="7">
        <f>SUMIFS(UIFSM!AF:AF,UIFSM!B:B,B35,UIFSM!M:M,$AF$4)</f>
        <v>35292</v>
      </c>
      <c r="AG35" s="7">
        <f>SUMIFS(UIFSM!AF:AF,UIFSM!B:B,B35,UIFSM!M:M,$AG$4)</f>
        <v>23912</v>
      </c>
      <c r="AH35" s="7">
        <f>IFERROR(_xlfn.XLOOKUP(B35,DFC!B:B,DFC!AF:AF),0)</f>
        <v>9154.75</v>
      </c>
      <c r="AI35" s="7">
        <f>IFERROR(_xlfn.XLOOKUP(B35,PPG!B:B,PPG!AF:AF),0)</f>
        <v>45250</v>
      </c>
      <c r="AJ35" s="7">
        <f>SUMIFS('NTP recovery'!AG:AG,'NTP recovery'!M:M,'July Payment'!$AJ$4,'NTP recovery'!B:B,'July Payment'!B35)</f>
        <v>-20088</v>
      </c>
      <c r="AK35" s="7">
        <f>SUMIFS('NTP recovery'!AG:AG,'NTP recovery'!M:M,'July Payment'!$AK$4,'NTP recovery'!B:B,'July Payment'!B35)</f>
        <v>-9382.5</v>
      </c>
      <c r="AL35" s="5">
        <f t="shared" si="2"/>
        <v>309892.58483254211</v>
      </c>
      <c r="AM35" s="119">
        <f t="shared" si="3"/>
        <v>0</v>
      </c>
      <c r="AN35" s="364">
        <f t="shared" si="4"/>
        <v>309892.58483254211</v>
      </c>
      <c r="AP35" s="481">
        <f>IFERROR(_xlfn.XLOOKUP(B35,'Monthly Payroll Deductions'!B:B,'Monthly Payroll Deductions'!AJ:AJ),"0")</f>
        <v>0</v>
      </c>
      <c r="AQ35" s="481">
        <f>IFERROR(_xlfn.XLOOKUP(G35,'Monthly Payroll Deductions'!E:E,'Monthly Payroll Deductions'!AC:AC),"0")</f>
        <v>0</v>
      </c>
      <c r="AR35" s="508"/>
      <c r="AS35" s="119"/>
      <c r="AT35" s="49"/>
      <c r="AU35" s="481"/>
      <c r="AV35" s="463"/>
      <c r="AW35" s="5"/>
      <c r="AX35" s="5"/>
      <c r="BA35" s="119"/>
    </row>
    <row r="36" spans="1:54" hidden="1" x14ac:dyDescent="0.25">
      <c r="B36">
        <v>3022067</v>
      </c>
      <c r="C36">
        <v>2067</v>
      </c>
      <c r="D36" t="s">
        <v>49</v>
      </c>
      <c r="E36" t="s">
        <v>748</v>
      </c>
      <c r="G36" t="s">
        <v>50</v>
      </c>
      <c r="H36" t="s">
        <v>51</v>
      </c>
      <c r="I36" s="7">
        <f>IFERROR(_xlfn.XLOOKUP(G36,'APT 25-26'!D:D,'APT 25-26'!CT:CT),"")</f>
        <v>100714.31775381087</v>
      </c>
      <c r="J36" s="7">
        <f>SUMIFS(NurserySupplement!$Z:$Z,NurserySupplement!$M:$M,J$4,NurserySupplement!$B:$B,B36)</f>
        <v>0</v>
      </c>
      <c r="K36" s="7">
        <f>IFERROR(_xlfn.XLOOKUP(B36,'Cash Advance'!A:A,'Cash Advance'!N:N),0)</f>
        <v>0</v>
      </c>
      <c r="L36" s="7">
        <f>SUMIFS(HNPlaces!$AF:$AF,HNPlaces!$M:$M,L$4,HNPlaces!$Q:$Q,'July Payment'!$G36)</f>
        <v>0</v>
      </c>
      <c r="M36" s="7">
        <f>SUMIFS(HNPlaces!$AF:$AF,HNPlaces!$M:$M,M$4,HNPlaces!$Q:$Q,'July Payment'!$G36)</f>
        <v>0</v>
      </c>
      <c r="N36" s="7">
        <f>SUMIFS(HNPlaces!$AF:$AF,HNPlaces!$M:$M,N$4,HNPlaces!$Q:$Q,'July Payment'!$G36)</f>
        <v>0</v>
      </c>
      <c r="O36" s="7">
        <f>SUMIFS(HNPlaces!$AF:$AF,HNPlaces!$M:$M,O$4,HNPlaces!$Q:$Q,'July Payment'!$G36)</f>
        <v>0</v>
      </c>
      <c r="P36" s="7">
        <f>SUMIFS(HNPlaces!$AF:$AF,HNPlaces!$M:$M,P$4,HNPlaces!$Q:$Q,'July Payment'!$G36)</f>
        <v>0</v>
      </c>
      <c r="Q36" s="7">
        <f>SUMIFS(HNPlaces!$AF:$AF,HNPlaces!$M:$M,Q$4,HNPlaces!$Q:$Q,'July Payment'!$G36)</f>
        <v>6461.5384615384619</v>
      </c>
      <c r="R36" s="7">
        <f>SUMIFS(HNPlaces!$AF:$AF,HNPlaces!$M:$M,R$4,HNPlaces!$Q:$Q,'July Payment'!$G36)</f>
        <v>0</v>
      </c>
      <c r="S36" s="7">
        <f>SUMIFS(HNTopUp!$AC:$AC,HNTopUp!$M:$M,S$4,HNTopUp!$B:$B,$B36)</f>
        <v>0</v>
      </c>
      <c r="T36" s="7">
        <f>SUMIFS(HNTopUp!$AF:$AF,HNTopUp!$M:$M,T$4,HNTopUp!$B:$B,$B36)</f>
        <v>6551.966307692308</v>
      </c>
      <c r="U36" s="7">
        <f>SUMIFS(HNTopUp!$AF:$AF,HNTopUp!$M:$M,U$4,HNTopUp!$B:$B,$B36)</f>
        <v>0</v>
      </c>
      <c r="V36" s="7">
        <f>SUMIFS(HNTopUp!$AF:$AF,HNTopUp!$M:$M,V$4,HNTopUp!$B:$B,$B36)</f>
        <v>21791.153846153844</v>
      </c>
      <c r="W36" s="7">
        <f>SUMIFS(HNTopUp!$AF:$AF,HNTopUp!$M:$M,W$4,HNTopUp!$B:$B,$B36)</f>
        <v>0</v>
      </c>
      <c r="X36" s="7">
        <f>SUMIFS(HNTopUp!$AC:$AC,HNTopUp!$M:$M,X$4,HNTopUp!$B:$B,$B36)</f>
        <v>0</v>
      </c>
      <c r="Y36" s="7">
        <f>SUMIFS(HNTopUp!$AC:$AC,HNTopUp!$M:$M,Y$4,HNTopUp!$B:$B,$B36)</f>
        <v>0</v>
      </c>
      <c r="Z36" s="7">
        <f>SUMIFS(POST16!$AF:$AF,POST16!$M:$M,Z$4,POST16!$Q:$Q,'July Payment'!$G36)</f>
        <v>0</v>
      </c>
      <c r="AA36" s="7">
        <f>SUMIFS(POST16!$AF:$AF,POST16!$M:$M,AA$4,POST16!$Q:$Q,'July Payment'!$G36)</f>
        <v>0</v>
      </c>
      <c r="AB36" s="7">
        <f>SUMIFS(POST16!$AF:$AF,POST16!$M:$M,AB$4,POST16!$Q:$Q,'July Payment'!$G36)</f>
        <v>0</v>
      </c>
      <c r="AC36" s="7">
        <f>SUMIFS(POST16!$AF:$AF,POST16!$M:$M,AC$4,POST16!$Q:$Q,'July Payment'!$G36)</f>
        <v>0</v>
      </c>
      <c r="AD36" s="7">
        <f>SUMIFS(POST16!$AF:$AF,POST16!$M:$M,AD$4,POST16!$Q:$Q,'July Payment'!$G36)</f>
        <v>0</v>
      </c>
      <c r="AE36" s="7">
        <f>SUMIFS('POST16 SBG'!AF:AF,'POST16 SBG'!A:A,B36,'POST16 SBG'!M:M,$AE$4)</f>
        <v>0</v>
      </c>
      <c r="AF36" s="7">
        <f>SUMIFS(UIFSM!AF:AF,UIFSM!B:B,B36,UIFSM!M:M,$AF$4)</f>
        <v>21986</v>
      </c>
      <c r="AG36" s="7">
        <f>SUMIFS(UIFSM!AF:AF,UIFSM!B:B,B36,UIFSM!M:M,$AG$4)</f>
        <v>15103</v>
      </c>
      <c r="AH36" s="7">
        <f>IFERROR(_xlfn.XLOOKUP(B36,DFC!B:B,DFC!AF:AF),0)</f>
        <v>6452.5</v>
      </c>
      <c r="AI36" s="7">
        <f>IFERROR(_xlfn.XLOOKUP(B36,PPG!B:B,PPG!AF:AF),0)</f>
        <v>16286</v>
      </c>
      <c r="AJ36" s="7">
        <f>SUMIFS('NTP recovery'!AG:AG,'NTP recovery'!M:M,'July Payment'!$AJ$4,'NTP recovery'!B:B,'July Payment'!B36)</f>
        <v>0</v>
      </c>
      <c r="AK36" s="7">
        <f>SUMIFS('NTP recovery'!AG:AG,'NTP recovery'!M:M,'July Payment'!$AK$4,'NTP recovery'!B:B,'July Payment'!B36)</f>
        <v>0</v>
      </c>
      <c r="AL36" s="5">
        <f t="shared" si="2"/>
        <v>195346.4763691955</v>
      </c>
      <c r="AM36" s="119">
        <f t="shared" si="3"/>
        <v>132254.06000000017</v>
      </c>
      <c r="AN36" s="364">
        <f t="shared" si="4"/>
        <v>63092.416369195329</v>
      </c>
      <c r="AO36" s="119"/>
      <c r="AP36" s="481">
        <f>IFERROR(_xlfn.XLOOKUP(B36,'Monthly Payroll Deductions'!B:B,'Monthly Payroll Deductions'!AJ:AJ),"0")</f>
        <v>0</v>
      </c>
      <c r="AQ36" s="481">
        <f>IFERROR(_xlfn.XLOOKUP(G36,'Monthly Payroll Deductions'!E:E,'Monthly Payroll Deductions'!AC:AC),"0")</f>
        <v>132254.06000000017</v>
      </c>
      <c r="AR36" s="508">
        <f t="shared" si="5"/>
        <v>132254.06000000017</v>
      </c>
      <c r="AS36" s="119">
        <f>IFERROR(IF(AL36&gt;AQ36,AQ36,AL36-1),"")</f>
        <v>132254.06000000017</v>
      </c>
      <c r="AT36" s="49">
        <f>AL36-AS36</f>
        <v>63092.416369195329</v>
      </c>
      <c r="AU36" s="481"/>
      <c r="AV36" s="463">
        <f>AS36+AU36</f>
        <v>132254.06000000017</v>
      </c>
      <c r="AW36" s="49">
        <f>AT36-AU36</f>
        <v>63092.416369195329</v>
      </c>
      <c r="AX36" s="5"/>
      <c r="BA36" s="119"/>
    </row>
    <row r="37" spans="1:54" hidden="1" x14ac:dyDescent="0.25">
      <c r="B37">
        <v>3022070</v>
      </c>
      <c r="C37">
        <v>2070</v>
      </c>
      <c r="D37" t="s">
        <v>210</v>
      </c>
      <c r="G37" t="s">
        <v>211</v>
      </c>
      <c r="H37" t="s">
        <v>212</v>
      </c>
      <c r="I37" s="7">
        <f>IFERROR(_xlfn.XLOOKUP(G37,'APT 25-26'!D:D,'APT 25-26'!CT:CT),"")</f>
        <v>101117.74134706979</v>
      </c>
      <c r="J37" s="7">
        <f>SUMIFS(NurserySupplement!$Z:$Z,NurserySupplement!$M:$M,J$4,NurserySupplement!$B:$B,B37)</f>
        <v>0</v>
      </c>
      <c r="K37" s="7">
        <f>IFERROR(_xlfn.XLOOKUP(B37,'Cash Advance'!A:A,'Cash Advance'!N:N),0)</f>
        <v>0</v>
      </c>
      <c r="L37" s="7">
        <f>SUMIFS(HNPlaces!$AF:$AF,HNPlaces!$M:$M,L$4,HNPlaces!$Q:$Q,'July Payment'!$G37)</f>
        <v>0</v>
      </c>
      <c r="M37" s="7">
        <f>SUMIFS(HNPlaces!$AF:$AF,HNPlaces!$M:$M,M$4,HNPlaces!$Q:$Q,'July Payment'!$G37)</f>
        <v>0</v>
      </c>
      <c r="N37" s="7">
        <f>SUMIFS(HNPlaces!$AF:$AF,HNPlaces!$M:$M,N$4,HNPlaces!$Q:$Q,'July Payment'!$G37)</f>
        <v>0</v>
      </c>
      <c r="O37" s="7">
        <f>SUMIFS(HNPlaces!$AF:$AF,HNPlaces!$M:$M,O$4,HNPlaces!$Q:$Q,'July Payment'!$G37)</f>
        <v>0</v>
      </c>
      <c r="P37" s="7">
        <f>SUMIFS(HNPlaces!$AF:$AF,HNPlaces!$M:$M,P$4,HNPlaces!$Q:$Q,'July Payment'!$G37)</f>
        <v>0</v>
      </c>
      <c r="Q37" s="7">
        <f>SUMIFS(HNPlaces!$AF:$AF,HNPlaces!$M:$M,Q$4,HNPlaces!$Q:$Q,'July Payment'!$G37)</f>
        <v>0</v>
      </c>
      <c r="R37" s="7">
        <f>SUMIFS(HNPlaces!$AF:$AF,HNPlaces!$M:$M,R$4,HNPlaces!$Q:$Q,'July Payment'!$G37)</f>
        <v>0</v>
      </c>
      <c r="S37" s="7">
        <f>SUMIFS(HNTopUp!$AC:$AC,HNTopUp!$M:$M,S$4,HNTopUp!$B:$B,$B37)</f>
        <v>0</v>
      </c>
      <c r="T37" s="7">
        <f>SUMIFS(HNTopUp!$AF:$AF,HNTopUp!$M:$M,T$4,HNTopUp!$B:$B,$B37)</f>
        <v>12907.113000000001</v>
      </c>
      <c r="U37" s="7">
        <f>SUMIFS(HNTopUp!$AF:$AF,HNTopUp!$M:$M,U$4,HNTopUp!$B:$B,$B37)</f>
        <v>0</v>
      </c>
      <c r="V37" s="7">
        <f>SUMIFS(HNTopUp!$AF:$AF,HNTopUp!$M:$M,V$4,HNTopUp!$B:$B,$B37)</f>
        <v>0</v>
      </c>
      <c r="W37" s="7">
        <f>SUMIFS(HNTopUp!$AF:$AF,HNTopUp!$M:$M,W$4,HNTopUp!$B:$B,$B37)</f>
        <v>110.30769230769231</v>
      </c>
      <c r="X37" s="7">
        <f>SUMIFS(HNTopUp!$AC:$AC,HNTopUp!$M:$M,X$4,HNTopUp!$B:$B,$B37)</f>
        <v>0</v>
      </c>
      <c r="Y37" s="7">
        <f>SUMIFS(HNTopUp!$AC:$AC,HNTopUp!$M:$M,Y$4,HNTopUp!$B:$B,$B37)</f>
        <v>0</v>
      </c>
      <c r="Z37" s="7">
        <f>SUMIFS(POST16!$AF:$AF,POST16!$M:$M,Z$4,POST16!$Q:$Q,'July Payment'!$G37)</f>
        <v>0</v>
      </c>
      <c r="AA37" s="7">
        <f>SUMIFS(POST16!$AF:$AF,POST16!$M:$M,AA$4,POST16!$Q:$Q,'July Payment'!$G37)</f>
        <v>0</v>
      </c>
      <c r="AB37" s="7">
        <f>SUMIFS(POST16!$AF:$AF,POST16!$M:$M,AB$4,POST16!$Q:$Q,'July Payment'!$G37)</f>
        <v>0</v>
      </c>
      <c r="AC37" s="7">
        <f>SUMIFS(POST16!$AF:$AF,POST16!$M:$M,AC$4,POST16!$Q:$Q,'July Payment'!$G37)</f>
        <v>0</v>
      </c>
      <c r="AD37" s="7">
        <f>SUMIFS(POST16!$AF:$AF,POST16!$M:$M,AD$4,POST16!$Q:$Q,'July Payment'!$G37)</f>
        <v>0</v>
      </c>
      <c r="AE37" s="7">
        <f>SUMIFS('POST16 SBG'!AF:AF,'POST16 SBG'!A:A,B37,'POST16 SBG'!M:M,$AE$4)</f>
        <v>0</v>
      </c>
      <c r="AF37" s="7">
        <f>SUMIFS(UIFSM!AF:AF,UIFSM!B:B,B37,UIFSM!M:M,$AF$4)</f>
        <v>17791</v>
      </c>
      <c r="AG37" s="7">
        <f>SUMIFS(UIFSM!AF:AF,UIFSM!B:B,B37,UIFSM!M:M,$AG$4)</f>
        <v>11921</v>
      </c>
      <c r="AH37" s="7">
        <f>IFERROR(_xlfn.XLOOKUP(B37,DFC!B:B,DFC!AF:AF),0)</f>
        <v>6686.5</v>
      </c>
      <c r="AI37" s="7">
        <f>IFERROR(_xlfn.XLOOKUP(B37,PPG!B:B,PPG!AF:AF),0)</f>
        <v>24240</v>
      </c>
      <c r="AJ37" s="7">
        <f>SUMIFS('NTP recovery'!AG:AG,'NTP recovery'!M:M,'July Payment'!$AJ$4,'NTP recovery'!B:B,'July Payment'!B37)</f>
        <v>-4135.8</v>
      </c>
      <c r="AK37" s="7">
        <f>SUMIFS('NTP recovery'!AG:AG,'NTP recovery'!M:M,'July Payment'!$AK$4,'NTP recovery'!B:B,'July Payment'!B37)</f>
        <v>-6268.5</v>
      </c>
      <c r="AL37" s="5">
        <f t="shared" si="2"/>
        <v>164369.36203937751</v>
      </c>
      <c r="AM37" s="119">
        <f t="shared" si="3"/>
        <v>0</v>
      </c>
      <c r="AN37" s="364">
        <f t="shared" si="4"/>
        <v>164369.36203937751</v>
      </c>
      <c r="AP37" s="481" t="str">
        <f>IFERROR(_xlfn.XLOOKUP(B37,'Monthly Payroll Deductions'!B:B,'Monthly Payroll Deductions'!AJ:AJ),"0")</f>
        <v>0</v>
      </c>
      <c r="AQ37" s="481"/>
      <c r="AR37" s="508"/>
      <c r="AT37" s="383"/>
      <c r="AU37" s="5"/>
      <c r="AW37" s="286"/>
      <c r="AX37" s="5"/>
    </row>
    <row r="38" spans="1:54" hidden="1" x14ac:dyDescent="0.25">
      <c r="A38">
        <v>3022071</v>
      </c>
      <c r="B38">
        <v>3022072</v>
      </c>
      <c r="C38">
        <v>2071</v>
      </c>
      <c r="D38" t="s">
        <v>746</v>
      </c>
      <c r="G38" t="s">
        <v>53</v>
      </c>
      <c r="H38" t="s">
        <v>54</v>
      </c>
      <c r="I38" s="7">
        <f>IFERROR(_xlfn.XLOOKUP(G38,'APT 25-26'!D:D,'APT 25-26'!CT:CT),"")</f>
        <v>207037.88344591227</v>
      </c>
      <c r="J38" s="7">
        <f>SUMIFS(NurserySupplement!$Z:$Z,NurserySupplement!$M:$M,J$4,NurserySupplement!$B:$B,B38)</f>
        <v>0</v>
      </c>
      <c r="K38" s="7">
        <f>IFERROR(_xlfn.XLOOKUP(B38,'Cash Advance'!A:A,'Cash Advance'!N:N),0)</f>
        <v>0</v>
      </c>
      <c r="L38" s="7">
        <f>SUMIFS(HNPlaces!$AF:$AF,HNPlaces!$M:$M,L$4,HNPlaces!$Q:$Q,'July Payment'!$G38)</f>
        <v>0</v>
      </c>
      <c r="M38" s="7">
        <f>SUMIFS(HNPlaces!$AF:$AF,HNPlaces!$M:$M,M$4,HNPlaces!$Q:$Q,'July Payment'!$G38)</f>
        <v>0</v>
      </c>
      <c r="N38" s="7">
        <f>SUMIFS(HNPlaces!$AF:$AF,HNPlaces!$M:$M,N$4,HNPlaces!$Q:$Q,'July Payment'!$G38)</f>
        <v>0</v>
      </c>
      <c r="O38" s="7">
        <f>SUMIFS(HNPlaces!$AF:$AF,HNPlaces!$M:$M,O$4,HNPlaces!$Q:$Q,'July Payment'!$G38)</f>
        <v>0</v>
      </c>
      <c r="P38" s="7">
        <f>SUMIFS(HNPlaces!$AF:$AF,HNPlaces!$M:$M,P$4,HNPlaces!$Q:$Q,'July Payment'!$G38)</f>
        <v>0</v>
      </c>
      <c r="Q38" s="7">
        <f>SUMIFS(HNPlaces!$AF:$AF,HNPlaces!$M:$M,Q$4,HNPlaces!$Q:$Q,'July Payment'!$G38)</f>
        <v>14307.692307692307</v>
      </c>
      <c r="R38" s="7">
        <f>SUMIFS(HNPlaces!$AF:$AF,HNPlaces!$M:$M,R$4,HNPlaces!$Q:$Q,'July Payment'!$G38)</f>
        <v>0</v>
      </c>
      <c r="S38" s="7">
        <f>SUMIFS(HNTopUp!$AC:$AC,HNTopUp!$M:$M,S$4,HNTopUp!$B:$B,$B38)</f>
        <v>0</v>
      </c>
      <c r="T38" s="7">
        <f>SUMIFS(HNTopUp!$AF:$AF,HNTopUp!$M:$M,T$4,HNTopUp!$B:$B,$B38)</f>
        <v>27463.410897435893</v>
      </c>
      <c r="U38" s="7">
        <f>SUMIFS(HNTopUp!$AF:$AF,HNTopUp!$M:$M,U$4,HNTopUp!$B:$B,$B38)</f>
        <v>0</v>
      </c>
      <c r="V38" s="7">
        <f>SUMIFS(HNTopUp!$AF:$AF,HNTopUp!$M:$M,V$4,HNTopUp!$B:$B,$B38)</f>
        <v>40754.961538461539</v>
      </c>
      <c r="W38" s="7">
        <f>SUMIFS(HNTopUp!$AF:$AF,HNTopUp!$M:$M,W$4,HNTopUp!$B:$B,$B38)</f>
        <v>315.5</v>
      </c>
      <c r="X38" s="7">
        <f>SUMIFS(HNTopUp!$AC:$AC,HNTopUp!$M:$M,X$4,HNTopUp!$B:$B,$B38)</f>
        <v>0</v>
      </c>
      <c r="Y38" s="7">
        <f>SUMIFS(HNTopUp!$AC:$AC,HNTopUp!$M:$M,Y$4,HNTopUp!$B:$B,$B38)</f>
        <v>0</v>
      </c>
      <c r="Z38" s="7">
        <f>SUMIFS(POST16!$AF:$AF,POST16!$M:$M,Z$4,POST16!$Q:$Q,'July Payment'!$G38)</f>
        <v>0</v>
      </c>
      <c r="AA38" s="7">
        <f>SUMIFS(POST16!$AF:$AF,POST16!$M:$M,AA$4,POST16!$Q:$Q,'July Payment'!$G38)</f>
        <v>0</v>
      </c>
      <c r="AB38" s="7">
        <f>SUMIFS(POST16!$AF:$AF,POST16!$M:$M,AB$4,POST16!$Q:$Q,'July Payment'!$G38)</f>
        <v>0</v>
      </c>
      <c r="AC38" s="7">
        <f>SUMIFS(POST16!$AF:$AF,POST16!$M:$M,AC$4,POST16!$Q:$Q,'July Payment'!$G38)</f>
        <v>0</v>
      </c>
      <c r="AD38" s="7">
        <f>SUMIFS(POST16!$AF:$AF,POST16!$M:$M,AD$4,POST16!$Q:$Q,'July Payment'!$G38)</f>
        <v>0</v>
      </c>
      <c r="AE38" s="7">
        <f>SUMIFS('POST16 SBG'!AF:AF,'POST16 SBG'!A:A,B38,'POST16 SBG'!M:M,$AE$4)</f>
        <v>0</v>
      </c>
      <c r="AF38" s="527">
        <v>32111</v>
      </c>
      <c r="AG38" s="527">
        <v>23146</v>
      </c>
      <c r="AH38" s="7">
        <f>IFERROR(_xlfn.XLOOKUP(B38,DFC!B:B,DFC!AF:AF),0)+IFERROR(_xlfn.XLOOKUP(A38,DFC!B:B,DFC!AF:AF),0)</f>
        <v>13031</v>
      </c>
      <c r="AI38" s="7">
        <f>IFERROR(_xlfn.XLOOKUP(B38,PPG!B:B,PPG!AF:AF),0)+IFERROR(_xlfn.XLOOKUP(A38,PPG!B:B,PPG!AF:AF),0)</f>
        <v>47139</v>
      </c>
      <c r="AJ38" s="531">
        <v>-19612.8</v>
      </c>
      <c r="AK38" s="531">
        <v>-15484.5</v>
      </c>
      <c r="AL38" s="5">
        <f t="shared" si="2"/>
        <v>370209.14818950201</v>
      </c>
      <c r="AM38" s="119">
        <f t="shared" si="3"/>
        <v>0</v>
      </c>
      <c r="AN38" s="364">
        <f t="shared" si="4"/>
        <v>370209.14818950201</v>
      </c>
      <c r="AP38" s="481" t="str">
        <f>IFERROR(_xlfn.XLOOKUP(B38,'Monthly Payroll Deductions'!B:B,'Monthly Payroll Deductions'!AJ:AJ),"0")</f>
        <v>0</v>
      </c>
      <c r="AQ38" s="481"/>
      <c r="AR38" s="508"/>
      <c r="AT38" s="383"/>
      <c r="AU38" s="5"/>
      <c r="AW38" s="286"/>
      <c r="AX38" s="5"/>
    </row>
    <row r="39" spans="1:54" hidden="1" x14ac:dyDescent="0.25">
      <c r="B39">
        <v>3022073</v>
      </c>
      <c r="C39">
        <v>2073</v>
      </c>
      <c r="D39" t="s">
        <v>256</v>
      </c>
      <c r="G39" t="s">
        <v>257</v>
      </c>
      <c r="H39" t="s">
        <v>258</v>
      </c>
      <c r="I39" s="7">
        <f>IFERROR(_xlfn.XLOOKUP(G39,'APT 25-26'!D:D,'APT 25-26'!CT:CT),"")</f>
        <v>279347.12094316527</v>
      </c>
      <c r="J39" s="7">
        <f>SUMIFS(NurserySupplement!$Z:$Z,NurserySupplement!$M:$M,J$4,NurserySupplement!$B:$B,B39)</f>
        <v>0</v>
      </c>
      <c r="K39" s="7">
        <f>IFERROR(_xlfn.XLOOKUP(B39,'Cash Advance'!A:A,'Cash Advance'!N:N),0)</f>
        <v>0</v>
      </c>
      <c r="L39" s="7">
        <f>SUMIFS(HNPlaces!$AF:$AF,HNPlaces!$M:$M,L$4,HNPlaces!$Q:$Q,'July Payment'!$G39)</f>
        <v>0</v>
      </c>
      <c r="M39" s="7">
        <f>SUMIFS(HNPlaces!$AF:$AF,HNPlaces!$M:$M,M$4,HNPlaces!$Q:$Q,'July Payment'!$G39)</f>
        <v>0</v>
      </c>
      <c r="N39" s="7">
        <f>SUMIFS(HNPlaces!$AF:$AF,HNPlaces!$M:$M,N$4,HNPlaces!$Q:$Q,'July Payment'!$G39)</f>
        <v>0</v>
      </c>
      <c r="O39" s="7">
        <f>SUMIFS(HNPlaces!$AF:$AF,HNPlaces!$M:$M,O$4,HNPlaces!$Q:$Q,'July Payment'!$G39)</f>
        <v>0</v>
      </c>
      <c r="P39" s="7">
        <f>SUMIFS(HNPlaces!$AF:$AF,HNPlaces!$M:$M,P$4,HNPlaces!$Q:$Q,'July Payment'!$G39)</f>
        <v>0</v>
      </c>
      <c r="Q39" s="7">
        <f>SUMIFS(HNPlaces!$AF:$AF,HNPlaces!$M:$M,Q$4,HNPlaces!$Q:$Q,'July Payment'!$G39)</f>
        <v>0</v>
      </c>
      <c r="R39" s="7">
        <f>SUMIFS(HNPlaces!$AF:$AF,HNPlaces!$M:$M,R$4,HNPlaces!$Q:$Q,'July Payment'!$G39)</f>
        <v>0</v>
      </c>
      <c r="S39" s="7">
        <f>SUMIFS(HNTopUp!$AC:$AC,HNTopUp!$M:$M,S$4,HNTopUp!$B:$B,$B39)</f>
        <v>0</v>
      </c>
      <c r="T39" s="7">
        <f>SUMIFS(HNTopUp!$AF:$AF,HNTopUp!$M:$M,T$4,HNTopUp!$B:$B,$B39)</f>
        <v>30607.196487179492</v>
      </c>
      <c r="U39" s="7">
        <f>SUMIFS(HNTopUp!$AF:$AF,HNTopUp!$M:$M,U$4,HNTopUp!$B:$B,$B39)</f>
        <v>0</v>
      </c>
      <c r="V39" s="7">
        <f>SUMIFS(HNTopUp!$AF:$AF,HNTopUp!$M:$M,V$4,HNTopUp!$B:$B,$B39)</f>
        <v>0</v>
      </c>
      <c r="W39" s="7">
        <f>SUMIFS(HNTopUp!$AF:$AF,HNTopUp!$M:$M,W$4,HNTopUp!$B:$B,$B39)</f>
        <v>0</v>
      </c>
      <c r="X39" s="7">
        <f>SUMIFS(HNTopUp!$AC:$AC,HNTopUp!$M:$M,X$4,HNTopUp!$B:$B,$B39)</f>
        <v>0</v>
      </c>
      <c r="Y39" s="7">
        <f>SUMIFS(HNTopUp!$AC:$AC,HNTopUp!$M:$M,Y$4,HNTopUp!$B:$B,$B39)</f>
        <v>0</v>
      </c>
      <c r="Z39" s="7">
        <f>SUMIFS(POST16!$AF:$AF,POST16!$M:$M,Z$4,POST16!$Q:$Q,'July Payment'!$G39)</f>
        <v>0</v>
      </c>
      <c r="AA39" s="7">
        <f>SUMIFS(POST16!$AF:$AF,POST16!$M:$M,AA$4,POST16!$Q:$Q,'July Payment'!$G39)</f>
        <v>0</v>
      </c>
      <c r="AB39" s="7">
        <f>SUMIFS(POST16!$AF:$AF,POST16!$M:$M,AB$4,POST16!$Q:$Q,'July Payment'!$G39)</f>
        <v>0</v>
      </c>
      <c r="AC39" s="7">
        <f>SUMIFS(POST16!$AF:$AF,POST16!$M:$M,AC$4,POST16!$Q:$Q,'July Payment'!$G39)</f>
        <v>0</v>
      </c>
      <c r="AD39" s="7">
        <f>SUMIFS(POST16!$AF:$AF,POST16!$M:$M,AD$4,POST16!$Q:$Q,'July Payment'!$G39)</f>
        <v>0</v>
      </c>
      <c r="AE39" s="7">
        <f>SUMIFS('POST16 SBG'!AF:AF,'POST16 SBG'!A:A,B39,'POST16 SBG'!M:M,$AE$4)</f>
        <v>0</v>
      </c>
      <c r="AF39" s="7">
        <f>SUMIFS(UIFSM!AF:AF,UIFSM!B:B,B39,UIFSM!M:M,$AF$4)</f>
        <v>42958</v>
      </c>
      <c r="AG39" s="7">
        <f>SUMIFS(UIFSM!AF:AF,UIFSM!B:B,B39,UIFSM!M:M,$AG$4)</f>
        <v>25546</v>
      </c>
      <c r="AH39" s="7">
        <f>IFERROR(_xlfn.XLOOKUP(B39,DFC!B:B,DFC!AF:AF),0)</f>
        <v>11076.25</v>
      </c>
      <c r="AI39" s="7">
        <f>IFERROR(_xlfn.XLOOKUP(B39,PPG!B:B,PPG!AF:AF),0)</f>
        <v>82188</v>
      </c>
      <c r="AJ39" s="7">
        <f>SUMIFS('NTP recovery'!AG:AG,'NTP recovery'!M:M,'July Payment'!$AJ$4,'NTP recovery'!B:B,'July Payment'!B39)</f>
        <v>0</v>
      </c>
      <c r="AK39" s="7">
        <f>SUMIFS('NTP recovery'!AG:AG,'NTP recovery'!M:M,'July Payment'!$AK$4,'NTP recovery'!B:B,'July Payment'!B39)</f>
        <v>-23490</v>
      </c>
      <c r="AL39" s="5">
        <f t="shared" si="2"/>
        <v>448232.56743034476</v>
      </c>
      <c r="AM39" s="119">
        <f t="shared" si="3"/>
        <v>0</v>
      </c>
      <c r="AN39" s="364">
        <f t="shared" si="4"/>
        <v>448232.56743034476</v>
      </c>
      <c r="AP39" s="481" t="str">
        <f>IFERROR(_xlfn.XLOOKUP(B39,'Monthly Payroll Deductions'!B:B,'Monthly Payroll Deductions'!AJ:AJ),"0")</f>
        <v>0</v>
      </c>
      <c r="AQ39" s="481"/>
      <c r="AR39" s="508"/>
      <c r="AT39" s="383"/>
      <c r="AU39" s="5"/>
      <c r="AW39" s="286"/>
      <c r="AX39" s="5"/>
    </row>
    <row r="40" spans="1:54" hidden="1" x14ac:dyDescent="0.25">
      <c r="B40">
        <v>3022076</v>
      </c>
      <c r="C40">
        <v>2076</v>
      </c>
      <c r="D40" t="s">
        <v>127</v>
      </c>
      <c r="G40" t="s">
        <v>128</v>
      </c>
      <c r="H40" t="s">
        <v>129</v>
      </c>
      <c r="I40" s="7">
        <f>IFERROR(_xlfn.XLOOKUP(G40,'APT 25-26'!D:D,'APT 25-26'!CT:CT),"")</f>
        <v>114322.57412184379</v>
      </c>
      <c r="J40" s="7">
        <f>SUMIFS(NurserySupplement!$Z:$Z,NurserySupplement!$M:$M,J$4,NurserySupplement!$B:$B,B40)</f>
        <v>0</v>
      </c>
      <c r="K40" s="7">
        <f>IFERROR(_xlfn.XLOOKUP(B40,'Cash Advance'!A:A,'Cash Advance'!N:N),0)</f>
        <v>0</v>
      </c>
      <c r="L40" s="7">
        <f>SUMIFS(HNPlaces!$AF:$AF,HNPlaces!$M:$M,L$4,HNPlaces!$Q:$Q,'July Payment'!$G40)</f>
        <v>0</v>
      </c>
      <c r="M40" s="7">
        <f>SUMIFS(HNPlaces!$AF:$AF,HNPlaces!$M:$M,M$4,HNPlaces!$Q:$Q,'July Payment'!$G40)</f>
        <v>0</v>
      </c>
      <c r="N40" s="7">
        <f>SUMIFS(HNPlaces!$AF:$AF,HNPlaces!$M:$M,N$4,HNPlaces!$Q:$Q,'July Payment'!$G40)</f>
        <v>0</v>
      </c>
      <c r="O40" s="7">
        <f>SUMIFS(HNPlaces!$AF:$AF,HNPlaces!$M:$M,O$4,HNPlaces!$Q:$Q,'July Payment'!$G40)</f>
        <v>0</v>
      </c>
      <c r="P40" s="7">
        <f>SUMIFS(HNPlaces!$AF:$AF,HNPlaces!$M:$M,P$4,HNPlaces!$Q:$Q,'July Payment'!$G40)</f>
        <v>0</v>
      </c>
      <c r="Q40" s="7">
        <f>SUMIFS(HNPlaces!$AF:$AF,HNPlaces!$M:$M,Q$4,HNPlaces!$Q:$Q,'July Payment'!$G40)</f>
        <v>0</v>
      </c>
      <c r="R40" s="7">
        <f>SUMIFS(HNPlaces!$AF:$AF,HNPlaces!$M:$M,R$4,HNPlaces!$Q:$Q,'July Payment'!$G40)</f>
        <v>0</v>
      </c>
      <c r="S40" s="7">
        <f>SUMIFS(HNTopUp!$AC:$AC,HNTopUp!$M:$M,S$4,HNTopUp!$B:$B,$B40)</f>
        <v>0</v>
      </c>
      <c r="T40" s="7">
        <f>SUMIFS(HNTopUp!$AF:$AF,HNTopUp!$M:$M,T$4,HNTopUp!$B:$B,$B40)</f>
        <v>15545.966641025641</v>
      </c>
      <c r="U40" s="7">
        <f>SUMIFS(HNTopUp!$AF:$AF,HNTopUp!$M:$M,U$4,HNTopUp!$B:$B,$B40)</f>
        <v>0</v>
      </c>
      <c r="V40" s="7">
        <f>SUMIFS(HNTopUp!$AF:$AF,HNTopUp!$M:$M,V$4,HNTopUp!$B:$B,$B40)</f>
        <v>0</v>
      </c>
      <c r="W40" s="7">
        <f>SUMIFS(HNTopUp!$AF:$AF,HNTopUp!$M:$M,W$4,HNTopUp!$B:$B,$B40)</f>
        <v>0</v>
      </c>
      <c r="X40" s="7">
        <f>SUMIFS(HNTopUp!$AC:$AC,HNTopUp!$M:$M,X$4,HNTopUp!$B:$B,$B40)</f>
        <v>0</v>
      </c>
      <c r="Y40" s="7">
        <f>SUMIFS(HNTopUp!$AC:$AC,HNTopUp!$M:$M,Y$4,HNTopUp!$B:$B,$B40)</f>
        <v>0</v>
      </c>
      <c r="Z40" s="7">
        <f>SUMIFS(POST16!$AF:$AF,POST16!$M:$M,Z$4,POST16!$Q:$Q,'July Payment'!$G40)</f>
        <v>0</v>
      </c>
      <c r="AA40" s="7">
        <f>SUMIFS(POST16!$AF:$AF,POST16!$M:$M,AA$4,POST16!$Q:$Q,'July Payment'!$G40)</f>
        <v>0</v>
      </c>
      <c r="AB40" s="7">
        <f>SUMIFS(POST16!$AF:$AF,POST16!$M:$M,AB$4,POST16!$Q:$Q,'July Payment'!$G40)</f>
        <v>0</v>
      </c>
      <c r="AC40" s="7">
        <f>SUMIFS(POST16!$AF:$AF,POST16!$M:$M,AC$4,POST16!$Q:$Q,'July Payment'!$G40)</f>
        <v>0</v>
      </c>
      <c r="AD40" s="7">
        <f>SUMIFS(POST16!$AF:$AF,POST16!$M:$M,AD$4,POST16!$Q:$Q,'July Payment'!$G40)</f>
        <v>0</v>
      </c>
      <c r="AE40" s="7">
        <f>SUMIFS('POST16 SBG'!AF:AF,'POST16 SBG'!A:A,B40,'POST16 SBG'!M:M,$AE$4)</f>
        <v>0</v>
      </c>
      <c r="AF40" s="7">
        <f>SUMIFS(UIFSM!AF:AF,UIFSM!B:B,B40,UIFSM!M:M,$AF$4)</f>
        <v>17068</v>
      </c>
      <c r="AG40" s="7">
        <f>SUMIFS(UIFSM!AF:AF,UIFSM!B:B,B40,UIFSM!M:M,$AG$4)</f>
        <v>8451</v>
      </c>
      <c r="AH40" s="7">
        <f>IFERROR(_xlfn.XLOOKUP(B40,DFC!B:B,DFC!AF:AF),0)</f>
        <v>7136.5</v>
      </c>
      <c r="AI40" s="7">
        <f>IFERROR(_xlfn.XLOOKUP(B40,PPG!B:B,PPG!AF:AF),0)</f>
        <v>30300</v>
      </c>
      <c r="AJ40" s="7">
        <f>SUMIFS('NTP recovery'!AG:AG,'NTP recovery'!M:M,'July Payment'!$AJ$4,'NTP recovery'!B:B,'July Payment'!B40)</f>
        <v>-216</v>
      </c>
      <c r="AK40" s="7">
        <f>SUMIFS('NTP recovery'!AG:AG,'NTP recovery'!M:M,'July Payment'!$AK$4,'NTP recovery'!B:B,'July Payment'!B40)</f>
        <v>-1716.75</v>
      </c>
      <c r="AL40" s="5">
        <f t="shared" si="2"/>
        <v>190891.29076286944</v>
      </c>
      <c r="AM40" s="119">
        <f t="shared" si="3"/>
        <v>0</v>
      </c>
      <c r="AN40" s="364">
        <f t="shared" si="4"/>
        <v>190891.29076286944</v>
      </c>
      <c r="AP40" s="481" t="str">
        <f>IFERROR(_xlfn.XLOOKUP(B40,'Monthly Payroll Deductions'!B:B,'Monthly Payroll Deductions'!AJ:AJ),"0")</f>
        <v>0</v>
      </c>
      <c r="AQ40" s="481"/>
      <c r="AR40" s="508"/>
      <c r="AT40" s="383"/>
      <c r="AU40" s="5"/>
      <c r="AW40" s="286"/>
      <c r="AX40" s="5"/>
    </row>
    <row r="41" spans="1:54" x14ac:dyDescent="0.25">
      <c r="B41">
        <v>3022077</v>
      </c>
      <c r="C41">
        <v>2077</v>
      </c>
      <c r="D41" t="s">
        <v>58</v>
      </c>
      <c r="E41" t="s">
        <v>748</v>
      </c>
      <c r="G41" t="s">
        <v>59</v>
      </c>
      <c r="H41" t="s">
        <v>23816</v>
      </c>
      <c r="I41" s="7">
        <f>IFERROR(_xlfn.XLOOKUP(G41,'APT 25-26'!D:D,'APT 25-26'!CT:CT),"")</f>
        <v>426177.40838126373</v>
      </c>
      <c r="J41" s="7">
        <f>SUMIFS(NurserySupplement!$Z:$Z,NurserySupplement!$M:$M,J$4,NurserySupplement!$B:$B,B41)</f>
        <v>0</v>
      </c>
      <c r="K41" s="7">
        <f>IFERROR(_xlfn.XLOOKUP(B41,'Cash Advance'!A:A,'Cash Advance'!N:N),0)</f>
        <v>0</v>
      </c>
      <c r="L41" s="7">
        <f>SUMIFS(HNPlaces!$AF:$AF,HNPlaces!$M:$M,L$4,HNPlaces!$Q:$Q,'July Payment'!$G41)</f>
        <v>0</v>
      </c>
      <c r="M41" s="7">
        <f>SUMIFS(HNPlaces!$AF:$AF,HNPlaces!$M:$M,M$4,HNPlaces!$Q:$Q,'July Payment'!$G41)</f>
        <v>0</v>
      </c>
      <c r="N41" s="7">
        <f>SUMIFS(HNPlaces!$AF:$AF,HNPlaces!$M:$M,N$4,HNPlaces!$Q:$Q,'July Payment'!$G41)</f>
        <v>0</v>
      </c>
      <c r="O41" s="7">
        <f>SUMIFS(HNPlaces!$AF:$AF,HNPlaces!$M:$M,O$4,HNPlaces!$Q:$Q,'July Payment'!$G41)</f>
        <v>0</v>
      </c>
      <c r="P41" s="7">
        <f>SUMIFS(HNPlaces!$AF:$AF,HNPlaces!$M:$M,P$4,HNPlaces!$Q:$Q,'July Payment'!$G41)</f>
        <v>0</v>
      </c>
      <c r="Q41" s="7">
        <f>SUMIFS(HNPlaces!$AF:$AF,HNPlaces!$M:$M,Q$4,HNPlaces!$Q:$Q,'July Payment'!$G41)</f>
        <v>9692.3076923076915</v>
      </c>
      <c r="R41" s="7">
        <f>SUMIFS(HNPlaces!$AF:$AF,HNPlaces!$M:$M,R$4,HNPlaces!$Q:$Q,'July Payment'!$G41)</f>
        <v>0</v>
      </c>
      <c r="S41" s="7">
        <f>SUMIFS(HNTopUp!$AC:$AC,HNTopUp!$M:$M,S$4,HNTopUp!$B:$B,$B41)</f>
        <v>0</v>
      </c>
      <c r="T41" s="7">
        <f>SUMIFS(HNTopUp!$AF:$AF,HNTopUp!$M:$M,T$4,HNTopUp!$B:$B,$B41)</f>
        <v>38569.277692307696</v>
      </c>
      <c r="U41" s="7">
        <f>SUMIFS(HNTopUp!$AF:$AF,HNTopUp!$M:$M,U$4,HNTopUp!$B:$B,$B41)</f>
        <v>0</v>
      </c>
      <c r="V41" s="7">
        <f>SUMIFS(HNTopUp!$AF:$AF,HNTopUp!$M:$M,V$4,HNTopUp!$B:$B,$B41)</f>
        <v>30055.846153846156</v>
      </c>
      <c r="W41" s="7">
        <f>SUMIFS(HNTopUp!$AF:$AF,HNTopUp!$M:$M,W$4,HNTopUp!$B:$B,$B41)</f>
        <v>359.48461538461538</v>
      </c>
      <c r="X41" s="7">
        <f>SUMIFS(HNTopUp!$AC:$AC,HNTopUp!$M:$M,X$4,HNTopUp!$B:$B,$B41)</f>
        <v>0</v>
      </c>
      <c r="Y41" s="7">
        <f>SUMIFS(HNTopUp!$AC:$AC,HNTopUp!$M:$M,Y$4,HNTopUp!$B:$B,$B41)</f>
        <v>0</v>
      </c>
      <c r="Z41" s="7">
        <f>SUMIFS(POST16!$AF:$AF,POST16!$M:$M,Z$4,POST16!$Q:$Q,'July Payment'!$G41)</f>
        <v>0</v>
      </c>
      <c r="AA41" s="7">
        <f>SUMIFS(POST16!$AF:$AF,POST16!$M:$M,AA$4,POST16!$Q:$Q,'July Payment'!$G41)</f>
        <v>0</v>
      </c>
      <c r="AB41" s="7">
        <f>SUMIFS(POST16!$AF:$AF,POST16!$M:$M,AB$4,POST16!$Q:$Q,'July Payment'!$G41)</f>
        <v>0</v>
      </c>
      <c r="AC41" s="7">
        <f>SUMIFS(POST16!$AF:$AF,POST16!$M:$M,AC$4,POST16!$Q:$Q,'July Payment'!$G41)</f>
        <v>0</v>
      </c>
      <c r="AD41" s="7">
        <f>SUMIFS(POST16!$AF:$AF,POST16!$M:$M,AD$4,POST16!$Q:$Q,'July Payment'!$G41)</f>
        <v>0</v>
      </c>
      <c r="AE41" s="7">
        <f>SUMIFS('POST16 SBG'!AF:AF,'POST16 SBG'!A:A,B41,'POST16 SBG'!M:M,$AE$4)</f>
        <v>0</v>
      </c>
      <c r="AF41" s="7">
        <f>SUMIFS(UIFSM!AF:AF,UIFSM!B:B,B41,UIFSM!M:M,$AF$4)</f>
        <v>56843</v>
      </c>
      <c r="AG41" s="7">
        <f>SUMIFS(UIFSM!AF:AF,UIFSM!B:B,B41,UIFSM!M:M,$AG$4)</f>
        <v>37859</v>
      </c>
      <c r="AH41" s="7">
        <f>IFERROR(_xlfn.XLOOKUP(B41,DFC!B:B,DFC!AF:AF),0)</f>
        <v>14404</v>
      </c>
      <c r="AI41" s="7">
        <f>IFERROR(_xlfn.XLOOKUP(B41,PPG!B:B,PPG!AF:AF),0)</f>
        <v>151200</v>
      </c>
      <c r="AJ41" s="7">
        <f>SUMIFS('NTP recovery'!AG:AG,'NTP recovery'!M:M,'July Payment'!$AJ$4,'NTP recovery'!B:B,'July Payment'!B41)</f>
        <v>0</v>
      </c>
      <c r="AK41" s="7">
        <f>SUMIFS('NTP recovery'!AG:AG,'NTP recovery'!M:M,'July Payment'!$AK$4,'NTP recovery'!B:B,'July Payment'!B41)</f>
        <v>0</v>
      </c>
      <c r="AL41" s="5">
        <f t="shared" si="2"/>
        <v>765160.32453510992</v>
      </c>
      <c r="AM41" s="119">
        <f t="shared" si="3"/>
        <v>647210.67076978565</v>
      </c>
      <c r="AN41" s="364">
        <f t="shared" si="4"/>
        <v>117949.65376532427</v>
      </c>
      <c r="AO41" s="5"/>
      <c r="AP41" s="481">
        <f>IFERROR(_xlfn.XLOOKUP(B41,'Monthly Payroll Deductions'!B:B,'Monthly Payroll Deductions'!AJ:AJ),"0")</f>
        <v>47390.630769785843</v>
      </c>
      <c r="AQ41" s="481">
        <f>IFERROR(_xlfn.XLOOKUP(G41,'Monthly Payroll Deductions'!E:E,'Monthly Payroll Deductions'!AC:AC),"0")</f>
        <v>599820.0399999998</v>
      </c>
      <c r="AR41" s="508">
        <f t="shared" si="5"/>
        <v>647210.67076978565</v>
      </c>
      <c r="AS41" s="119">
        <f>IFERROR(IF(AL41&gt;AQ41,AQ41,AL41-1),"")</f>
        <v>599820.0399999998</v>
      </c>
      <c r="AT41" s="49">
        <f>AL41-AS41</f>
        <v>165340.28453511011</v>
      </c>
      <c r="AU41" s="481">
        <f t="shared" ref="AU41" si="17">IF(AT41&gt;AP41,AP41,AT41-1)</f>
        <v>47390.630769785843</v>
      </c>
      <c r="AV41" s="463">
        <f>AS41+AU41</f>
        <v>647210.67076978565</v>
      </c>
      <c r="AW41" s="49">
        <f>AT41-AU41</f>
        <v>117949.65376532427</v>
      </c>
      <c r="AX41" s="5"/>
      <c r="BA41" s="119"/>
    </row>
    <row r="42" spans="1:54" hidden="1" x14ac:dyDescent="0.25">
      <c r="B42">
        <v>3022078</v>
      </c>
      <c r="C42">
        <v>2078</v>
      </c>
      <c r="D42" t="s">
        <v>232</v>
      </c>
      <c r="E42" t="s">
        <v>748</v>
      </c>
      <c r="G42" t="s">
        <v>233</v>
      </c>
      <c r="H42" t="s">
        <v>234</v>
      </c>
      <c r="I42" s="7">
        <f>IFERROR(_xlfn.XLOOKUP(G42,'APT 25-26'!D:D,'APT 25-26'!CT:CT),"")</f>
        <v>136823.87535155576</v>
      </c>
      <c r="J42" s="7">
        <f>SUMIFS(NurserySupplement!$Z:$Z,NurserySupplement!$M:$M,J$4,NurserySupplement!$B:$B,B42)</f>
        <v>0</v>
      </c>
      <c r="K42" s="7">
        <f>IFERROR(_xlfn.XLOOKUP(B42,'Cash Advance'!A:A,'Cash Advance'!N:N),0)</f>
        <v>0</v>
      </c>
      <c r="L42" s="7">
        <f>SUMIFS(HNPlaces!$AF:$AF,HNPlaces!$M:$M,L$4,HNPlaces!$Q:$Q,'July Payment'!$G42)</f>
        <v>0</v>
      </c>
      <c r="M42" s="7">
        <f>SUMIFS(HNPlaces!$AF:$AF,HNPlaces!$M:$M,M$4,HNPlaces!$Q:$Q,'July Payment'!$G42)</f>
        <v>0</v>
      </c>
      <c r="N42" s="7">
        <f>SUMIFS(HNPlaces!$AF:$AF,HNPlaces!$M:$M,N$4,HNPlaces!$Q:$Q,'July Payment'!$G42)</f>
        <v>0</v>
      </c>
      <c r="O42" s="7">
        <f>SUMIFS(HNPlaces!$AF:$AF,HNPlaces!$M:$M,O$4,HNPlaces!$Q:$Q,'July Payment'!$G42)</f>
        <v>0</v>
      </c>
      <c r="P42" s="7">
        <f>SUMIFS(HNPlaces!$AF:$AF,HNPlaces!$M:$M,P$4,HNPlaces!$Q:$Q,'July Payment'!$G42)</f>
        <v>0</v>
      </c>
      <c r="Q42" s="7">
        <f>SUMIFS(HNPlaces!$AF:$AF,HNPlaces!$M:$M,Q$4,HNPlaces!$Q:$Q,'July Payment'!$G42)</f>
        <v>0</v>
      </c>
      <c r="R42" s="7">
        <f>SUMIFS(HNPlaces!$AF:$AF,HNPlaces!$M:$M,R$4,HNPlaces!$Q:$Q,'July Payment'!$G42)</f>
        <v>0</v>
      </c>
      <c r="S42" s="7">
        <f>SUMIFS(HNTopUp!$AC:$AC,HNTopUp!$M:$M,S$4,HNTopUp!$B:$B,$B42)</f>
        <v>0</v>
      </c>
      <c r="T42" s="7">
        <f>SUMIFS(HNTopUp!$AF:$AF,HNTopUp!$M:$M,T$4,HNTopUp!$B:$B,$B42)</f>
        <v>3450.4615384615381</v>
      </c>
      <c r="U42" s="7">
        <f>SUMIFS(HNTopUp!$AF:$AF,HNTopUp!$M:$M,U$4,HNTopUp!$B:$B,$B42)</f>
        <v>0</v>
      </c>
      <c r="V42" s="7">
        <f>SUMIFS(HNTopUp!$AF:$AF,HNTopUp!$M:$M,V$4,HNTopUp!$B:$B,$B42)</f>
        <v>0</v>
      </c>
      <c r="W42" s="7">
        <f>SUMIFS(HNTopUp!$AF:$AF,HNTopUp!$M:$M,W$4,HNTopUp!$B:$B,$B42)</f>
        <v>0</v>
      </c>
      <c r="X42" s="7">
        <f>SUMIFS(HNTopUp!$AC:$AC,HNTopUp!$M:$M,X$4,HNTopUp!$B:$B,$B42)</f>
        <v>0</v>
      </c>
      <c r="Y42" s="7">
        <f>SUMIFS(HNTopUp!$AC:$AC,HNTopUp!$M:$M,Y$4,HNTopUp!$B:$B,$B42)</f>
        <v>0</v>
      </c>
      <c r="Z42" s="7">
        <f>SUMIFS(POST16!$AF:$AF,POST16!$M:$M,Z$4,POST16!$Q:$Q,'July Payment'!$G42)</f>
        <v>0</v>
      </c>
      <c r="AA42" s="7">
        <f>SUMIFS(POST16!$AF:$AF,POST16!$M:$M,AA$4,POST16!$Q:$Q,'July Payment'!$G42)</f>
        <v>0</v>
      </c>
      <c r="AB42" s="7">
        <f>SUMIFS(POST16!$AF:$AF,POST16!$M:$M,AB$4,POST16!$Q:$Q,'July Payment'!$G42)</f>
        <v>0</v>
      </c>
      <c r="AC42" s="7">
        <f>SUMIFS(POST16!$AF:$AF,POST16!$M:$M,AC$4,POST16!$Q:$Q,'July Payment'!$G42)</f>
        <v>0</v>
      </c>
      <c r="AD42" s="7">
        <f>SUMIFS(POST16!$AF:$AF,POST16!$M:$M,AD$4,POST16!$Q:$Q,'July Payment'!$G42)</f>
        <v>0</v>
      </c>
      <c r="AE42" s="7">
        <f>SUMIFS('POST16 SBG'!AF:AF,'POST16 SBG'!A:A,B42,'POST16 SBG'!M:M,$AE$4)</f>
        <v>0</v>
      </c>
      <c r="AF42" s="7">
        <f>SUMIFS(UIFSM!AF:AF,UIFSM!B:B,B42,UIFSM!M:M,$AF$4)</f>
        <v>33701</v>
      </c>
      <c r="AG42" s="7">
        <f>SUMIFS(UIFSM!AF:AF,UIFSM!B:B,B42,UIFSM!M:M,$AG$4)</f>
        <v>40845</v>
      </c>
      <c r="AH42" s="7">
        <f>IFERROR(_xlfn.XLOOKUP(B42,DFC!B:B,DFC!AF:AF),0)</f>
        <v>0</v>
      </c>
      <c r="AI42" s="7">
        <f>IFERROR(_xlfn.XLOOKUP(B42,PPG!B:B,PPG!AF:AF),0)</f>
        <v>4923</v>
      </c>
      <c r="AJ42" s="7">
        <f>SUMIFS('NTP recovery'!AG:AG,'NTP recovery'!M:M,'July Payment'!$AJ$4,'NTP recovery'!B:B,'July Payment'!B42)</f>
        <v>-3726</v>
      </c>
      <c r="AK42" s="7">
        <f>SUMIFS('NTP recovery'!AG:AG,'NTP recovery'!M:M,'July Payment'!$AK$4,'NTP recovery'!B:B,'July Payment'!B42)</f>
        <v>-2376</v>
      </c>
      <c r="AL42" s="5">
        <f t="shared" si="2"/>
        <v>213641.33689001729</v>
      </c>
      <c r="AM42" s="119">
        <f t="shared" si="3"/>
        <v>149565.38</v>
      </c>
      <c r="AN42" s="364">
        <f t="shared" si="4"/>
        <v>64075.956890017289</v>
      </c>
      <c r="AO42" s="119"/>
      <c r="AP42" s="481">
        <f>IFERROR(_xlfn.XLOOKUP(B42,'Monthly Payroll Deductions'!B:B,'Monthly Payroll Deductions'!AJ:AJ),"0")</f>
        <v>0</v>
      </c>
      <c r="AQ42" s="481">
        <f>IFERROR(_xlfn.XLOOKUP(G42,'Monthly Payroll Deductions'!E:E,'Monthly Payroll Deductions'!AC:AC),"0")</f>
        <v>149565.38</v>
      </c>
      <c r="AR42" s="508">
        <f t="shared" si="5"/>
        <v>149565.38</v>
      </c>
      <c r="AS42" s="119">
        <f>IFERROR(IF(AL42&gt;AQ42,AQ42,AL42-1),"")</f>
        <v>149565.38</v>
      </c>
      <c r="AT42" s="49">
        <f>AL42-AS42</f>
        <v>64075.956890017289</v>
      </c>
      <c r="AU42" s="481"/>
      <c r="AV42" s="463">
        <f>AS42+AU42</f>
        <v>149565.38</v>
      </c>
      <c r="AW42" s="49">
        <f>AT42-AU42</f>
        <v>64075.956890017289</v>
      </c>
      <c r="AX42" s="5"/>
      <c r="BA42" s="119"/>
    </row>
    <row r="43" spans="1:54" hidden="1" x14ac:dyDescent="0.25">
      <c r="B43">
        <v>3022079</v>
      </c>
      <c r="C43">
        <v>2079</v>
      </c>
      <c r="D43" t="s">
        <v>16</v>
      </c>
      <c r="E43" t="s">
        <v>748</v>
      </c>
      <c r="G43" t="s">
        <v>17</v>
      </c>
      <c r="H43" t="s">
        <v>18</v>
      </c>
      <c r="I43" s="7">
        <f>IFERROR(_xlfn.XLOOKUP(G43,'APT 25-26'!D:D,'APT 25-26'!CT:CT),"")</f>
        <v>154184.09384615385</v>
      </c>
      <c r="J43" s="7">
        <f>SUMIFS(NurserySupplement!$Z:$Z,NurserySupplement!$M:$M,J$4,NurserySupplement!$B:$B,B43)</f>
        <v>0</v>
      </c>
      <c r="K43" s="7">
        <f>IFERROR(_xlfn.XLOOKUP(B43,'Cash Advance'!A:A,'Cash Advance'!N:N),0)</f>
        <v>0</v>
      </c>
      <c r="L43" s="7">
        <f>SUMIFS(HNPlaces!$AF:$AF,HNPlaces!$M:$M,L$4,HNPlaces!$Q:$Q,'July Payment'!$G43)</f>
        <v>0</v>
      </c>
      <c r="M43" s="7">
        <f>SUMIFS(HNPlaces!$AF:$AF,HNPlaces!$M:$M,M$4,HNPlaces!$Q:$Q,'July Payment'!$G43)</f>
        <v>0</v>
      </c>
      <c r="N43" s="7">
        <f>SUMIFS(HNPlaces!$AF:$AF,HNPlaces!$M:$M,N$4,HNPlaces!$Q:$Q,'July Payment'!$G43)</f>
        <v>0</v>
      </c>
      <c r="O43" s="7">
        <f>SUMIFS(HNPlaces!$AF:$AF,HNPlaces!$M:$M,O$4,HNPlaces!$Q:$Q,'July Payment'!$G43)</f>
        <v>0</v>
      </c>
      <c r="P43" s="7">
        <f>SUMIFS(HNPlaces!$AF:$AF,HNPlaces!$M:$M,P$4,HNPlaces!$Q:$Q,'July Payment'!$G43)</f>
        <v>0</v>
      </c>
      <c r="Q43" s="7">
        <f>SUMIFS(HNPlaces!$AF:$AF,HNPlaces!$M:$M,Q$4,HNPlaces!$Q:$Q,'July Payment'!$G43)</f>
        <v>0</v>
      </c>
      <c r="R43" s="7">
        <f>SUMIFS(HNPlaces!$AF:$AF,HNPlaces!$M:$M,R$4,HNPlaces!$Q:$Q,'July Payment'!$G43)</f>
        <v>0</v>
      </c>
      <c r="S43" s="7">
        <f>SUMIFS(HNTopUp!$AC:$AC,HNTopUp!$M:$M,S$4,HNTopUp!$B:$B,$B43)</f>
        <v>0</v>
      </c>
      <c r="T43" s="7">
        <f>SUMIFS(HNTopUp!$AF:$AF,HNTopUp!$M:$M,T$4,HNTopUp!$B:$B,$B43)</f>
        <v>3450.4615384615381</v>
      </c>
      <c r="U43" s="7">
        <f>SUMIFS(HNTopUp!$AF:$AF,HNTopUp!$M:$M,U$4,HNTopUp!$B:$B,$B43)</f>
        <v>0</v>
      </c>
      <c r="V43" s="7">
        <f>SUMIFS(HNTopUp!$AF:$AF,HNTopUp!$M:$M,V$4,HNTopUp!$B:$B,$B43)</f>
        <v>0</v>
      </c>
      <c r="W43" s="7">
        <f>SUMIFS(HNTopUp!$AF:$AF,HNTopUp!$M:$M,W$4,HNTopUp!$B:$B,$B43)</f>
        <v>0</v>
      </c>
      <c r="X43" s="7">
        <f>SUMIFS(HNTopUp!$AC:$AC,HNTopUp!$M:$M,X$4,HNTopUp!$B:$B,$B43)</f>
        <v>0</v>
      </c>
      <c r="Y43" s="7">
        <f>SUMIFS(HNTopUp!$AC:$AC,HNTopUp!$M:$M,Y$4,HNTopUp!$B:$B,$B43)</f>
        <v>0</v>
      </c>
      <c r="Z43" s="7">
        <f>SUMIFS(POST16!$AF:$AF,POST16!$M:$M,Z$4,POST16!$Q:$Q,'July Payment'!$G43)</f>
        <v>0</v>
      </c>
      <c r="AA43" s="7">
        <f>SUMIFS(POST16!$AF:$AF,POST16!$M:$M,AA$4,POST16!$Q:$Q,'July Payment'!$G43)</f>
        <v>0</v>
      </c>
      <c r="AB43" s="7">
        <f>SUMIFS(POST16!$AF:$AF,POST16!$M:$M,AB$4,POST16!$Q:$Q,'July Payment'!$G43)</f>
        <v>0</v>
      </c>
      <c r="AC43" s="7">
        <f>SUMIFS(POST16!$AF:$AF,POST16!$M:$M,AC$4,POST16!$Q:$Q,'July Payment'!$G43)</f>
        <v>0</v>
      </c>
      <c r="AD43" s="7">
        <f>SUMIFS(POST16!$AF:$AF,POST16!$M:$M,AD$4,POST16!$Q:$Q,'July Payment'!$G43)</f>
        <v>0</v>
      </c>
      <c r="AE43" s="7">
        <f>SUMIFS('POST16 SBG'!AF:AF,'POST16 SBG'!A:A,B43,'POST16 SBG'!M:M,$AE$4)</f>
        <v>0</v>
      </c>
      <c r="AF43" s="7">
        <f>SUMIFS(UIFSM!AF:AF,UIFSM!B:B,B43,UIFSM!M:M,$AF$4)</f>
        <v>46719</v>
      </c>
      <c r="AG43" s="7">
        <f>SUMIFS(UIFSM!AF:AF,UIFSM!B:B,B43,UIFSM!M:M,$AG$4)</f>
        <v>32479</v>
      </c>
      <c r="AH43" s="7">
        <f>IFERROR(_xlfn.XLOOKUP(B43,DFC!B:B,DFC!AF:AF),0)</f>
        <v>0</v>
      </c>
      <c r="AI43" s="7">
        <f>IFERROR(_xlfn.XLOOKUP(B43,PPG!B:B,PPG!AF:AF),0)</f>
        <v>2651</v>
      </c>
      <c r="AJ43" s="7">
        <f>SUMIFS('NTP recovery'!AG:AG,'NTP recovery'!M:M,'July Payment'!$AJ$4,'NTP recovery'!B:B,'July Payment'!B43)</f>
        <v>0</v>
      </c>
      <c r="AK43" s="7">
        <f>SUMIFS('NTP recovery'!AG:AG,'NTP recovery'!M:M,'July Payment'!$AK$4,'NTP recovery'!B:B,'July Payment'!B43)</f>
        <v>-3847.5</v>
      </c>
      <c r="AL43" s="5">
        <f t="shared" si="2"/>
        <v>235636.05538461538</v>
      </c>
      <c r="AM43" s="119">
        <f t="shared" si="3"/>
        <v>168700.89999999991</v>
      </c>
      <c r="AN43" s="364">
        <f t="shared" si="4"/>
        <v>66935.155384615471</v>
      </c>
      <c r="AO43" s="119"/>
      <c r="AP43" s="481">
        <f>IFERROR(_xlfn.XLOOKUP(B43,'Monthly Payroll Deductions'!B:B,'Monthly Payroll Deductions'!AJ:AJ),"0")</f>
        <v>0</v>
      </c>
      <c r="AQ43" s="481">
        <f>IFERROR(_xlfn.XLOOKUP(G43,'Monthly Payroll Deductions'!E:E,'Monthly Payroll Deductions'!AC:AC),"0")</f>
        <v>168700.89999999991</v>
      </c>
      <c r="AR43" s="508">
        <f t="shared" si="5"/>
        <v>168700.89999999991</v>
      </c>
      <c r="AS43" s="119">
        <f>IFERROR(IF(AL43&gt;AQ43,AQ43,AL43-1),"")</f>
        <v>168700.89999999991</v>
      </c>
      <c r="AT43" s="49">
        <f>AL43-AS43</f>
        <v>66935.155384615471</v>
      </c>
      <c r="AU43" s="481">
        <f>IF(AT43&gt;AP43,AP43,AT43-1)</f>
        <v>0</v>
      </c>
      <c r="AV43" s="463">
        <f>AS43+AU43</f>
        <v>168700.89999999991</v>
      </c>
      <c r="AW43" s="49">
        <f>AT43-AU43</f>
        <v>66935.155384615471</v>
      </c>
      <c r="AX43" s="5"/>
      <c r="BA43" s="119"/>
      <c r="BB43" s="481"/>
    </row>
    <row r="44" spans="1:54" hidden="1" x14ac:dyDescent="0.25">
      <c r="B44">
        <v>3023300</v>
      </c>
      <c r="C44">
        <v>3300</v>
      </c>
      <c r="D44" t="s">
        <v>112</v>
      </c>
      <c r="E44" t="s">
        <v>748</v>
      </c>
      <c r="G44" t="s">
        <v>113</v>
      </c>
      <c r="H44" t="s">
        <v>114</v>
      </c>
      <c r="I44" s="7">
        <f>IFERROR(_xlfn.XLOOKUP(G44,'APT 25-26'!D:D,'APT 25-26'!CT:CT),"")</f>
        <v>94254.823784997614</v>
      </c>
      <c r="J44" s="7">
        <f>SUMIFS(NurserySupplement!$Z:$Z,NurserySupplement!$M:$M,J$4,NurserySupplement!$B:$B,B44)</f>
        <v>0</v>
      </c>
      <c r="K44" s="7">
        <f>IFERROR(_xlfn.XLOOKUP(B44,'Cash Advance'!A:A,'Cash Advance'!N:N),0)</f>
        <v>0</v>
      </c>
      <c r="L44" s="7">
        <f>SUMIFS(HNPlaces!$AF:$AF,HNPlaces!$M:$M,L$4,HNPlaces!$Q:$Q,'July Payment'!$G44)</f>
        <v>0</v>
      </c>
      <c r="M44" s="7">
        <f>SUMIFS(HNPlaces!$AF:$AF,HNPlaces!$M:$M,M$4,HNPlaces!$Q:$Q,'July Payment'!$G44)</f>
        <v>0</v>
      </c>
      <c r="N44" s="7">
        <f>SUMIFS(HNPlaces!$AF:$AF,HNPlaces!$M:$M,N$4,HNPlaces!$Q:$Q,'July Payment'!$G44)</f>
        <v>0</v>
      </c>
      <c r="O44" s="7">
        <f>SUMIFS(HNPlaces!$AF:$AF,HNPlaces!$M:$M,O$4,HNPlaces!$Q:$Q,'July Payment'!$G44)</f>
        <v>0</v>
      </c>
      <c r="P44" s="7">
        <f>SUMIFS(HNPlaces!$AF:$AF,HNPlaces!$M:$M,P$4,HNPlaces!$Q:$Q,'July Payment'!$G44)</f>
        <v>0</v>
      </c>
      <c r="Q44" s="7">
        <f>SUMIFS(HNPlaces!$AF:$AF,HNPlaces!$M:$M,Q$4,HNPlaces!$Q:$Q,'July Payment'!$G44)</f>
        <v>0</v>
      </c>
      <c r="R44" s="7">
        <f>SUMIFS(HNPlaces!$AF:$AF,HNPlaces!$M:$M,R$4,HNPlaces!$Q:$Q,'July Payment'!$G44)</f>
        <v>0</v>
      </c>
      <c r="S44" s="7">
        <f>SUMIFS(HNTopUp!$AC:$AC,HNTopUp!$M:$M,S$4,HNTopUp!$B:$B,$B44)</f>
        <v>0</v>
      </c>
      <c r="T44" s="7">
        <f>SUMIFS(HNTopUp!$AF:$AF,HNTopUp!$M:$M,T$4,HNTopUp!$B:$B,$B44)</f>
        <v>6814.7384615384608</v>
      </c>
      <c r="U44" s="7">
        <f>SUMIFS(HNTopUp!$AF:$AF,HNTopUp!$M:$M,U$4,HNTopUp!$B:$B,$B44)</f>
        <v>0</v>
      </c>
      <c r="V44" s="7">
        <f>SUMIFS(HNTopUp!$AF:$AF,HNTopUp!$M:$M,V$4,HNTopUp!$B:$B,$B44)</f>
        <v>0</v>
      </c>
      <c r="W44" s="7">
        <f>SUMIFS(HNTopUp!$AF:$AF,HNTopUp!$M:$M,W$4,HNTopUp!$B:$B,$B44)</f>
        <v>0</v>
      </c>
      <c r="X44" s="7">
        <f>SUMIFS(HNTopUp!$AC:$AC,HNTopUp!$M:$M,X$4,HNTopUp!$B:$B,$B44)</f>
        <v>0</v>
      </c>
      <c r="Y44" s="7">
        <f>SUMIFS(HNTopUp!$AC:$AC,HNTopUp!$M:$M,Y$4,HNTopUp!$B:$B,$B44)</f>
        <v>0</v>
      </c>
      <c r="Z44" s="7">
        <f>SUMIFS(POST16!$AF:$AF,POST16!$M:$M,Z$4,POST16!$Q:$Q,'July Payment'!$G44)</f>
        <v>0</v>
      </c>
      <c r="AA44" s="7">
        <f>SUMIFS(POST16!$AF:$AF,POST16!$M:$M,AA$4,POST16!$Q:$Q,'July Payment'!$G44)</f>
        <v>0</v>
      </c>
      <c r="AB44" s="7">
        <f>SUMIFS(POST16!$AF:$AF,POST16!$M:$M,AB$4,POST16!$Q:$Q,'July Payment'!$G44)</f>
        <v>0</v>
      </c>
      <c r="AC44" s="7">
        <f>SUMIFS(POST16!$AF:$AF,POST16!$M:$M,AC$4,POST16!$Q:$Q,'July Payment'!$G44)</f>
        <v>0</v>
      </c>
      <c r="AD44" s="7">
        <f>SUMIFS(POST16!$AF:$AF,POST16!$M:$M,AD$4,POST16!$Q:$Q,'July Payment'!$G44)</f>
        <v>0</v>
      </c>
      <c r="AE44" s="7">
        <f>SUMIFS('POST16 SBG'!AF:AF,'POST16 SBG'!A:A,B44,'POST16 SBG'!M:M,$AE$4)</f>
        <v>0</v>
      </c>
      <c r="AF44" s="7">
        <f>SUMIFS(UIFSM!AF:AF,UIFSM!B:B,B44,UIFSM!M:M,$AF$4)</f>
        <v>12006</v>
      </c>
      <c r="AG44" s="7">
        <f>SUMIFS(UIFSM!AF:AF,UIFSM!B:B,B44,UIFSM!M:M,$AG$4)</f>
        <v>10669</v>
      </c>
      <c r="AH44" s="7">
        <f>IFERROR(_xlfn.XLOOKUP(B44,DFC!B:B,DFC!AF:AF),0)</f>
        <v>0</v>
      </c>
      <c r="AI44" s="7">
        <f>IFERROR(_xlfn.XLOOKUP(B44,PPG!B:B,PPG!AF:AF),0)</f>
        <v>28406</v>
      </c>
      <c r="AJ44" s="7">
        <f>SUMIFS('NTP recovery'!AG:AG,'NTP recovery'!M:M,'July Payment'!$AJ$4,'NTP recovery'!B:B,'July Payment'!B44)</f>
        <v>-12312</v>
      </c>
      <c r="AK44" s="7">
        <f>SUMIFS('NTP recovery'!AG:AG,'NTP recovery'!M:M,'July Payment'!$AK$4,'NTP recovery'!B:B,'July Payment'!B44)</f>
        <v>-7978.5</v>
      </c>
      <c r="AL44" s="5">
        <f t="shared" si="2"/>
        <v>131860.06224653608</v>
      </c>
      <c r="AM44" s="119">
        <f t="shared" si="3"/>
        <v>0</v>
      </c>
      <c r="AN44" s="364">
        <f t="shared" si="4"/>
        <v>131860.06224653608</v>
      </c>
      <c r="AP44" s="481" t="str">
        <f>IFERROR(_xlfn.XLOOKUP(B44,'Monthly Payroll Deductions'!B:B,'Monthly Payroll Deductions'!AJ:AJ),"0")</f>
        <v>0</v>
      </c>
      <c r="AQ44" s="481"/>
      <c r="AR44" s="508"/>
      <c r="AT44" s="383"/>
      <c r="AU44" s="5"/>
      <c r="AW44" s="286"/>
      <c r="AX44" s="5"/>
    </row>
    <row r="45" spans="1:54" hidden="1" x14ac:dyDescent="0.25">
      <c r="B45">
        <v>3023302</v>
      </c>
      <c r="C45">
        <v>3302</v>
      </c>
      <c r="D45" t="s">
        <v>67</v>
      </c>
      <c r="G45" t="s">
        <v>68</v>
      </c>
      <c r="H45" t="s">
        <v>69</v>
      </c>
      <c r="I45" s="7">
        <f>IFERROR(_xlfn.XLOOKUP(G45,'APT 25-26'!D:D,'APT 25-26'!CT:CT),"")</f>
        <v>85313.355646681171</v>
      </c>
      <c r="J45" s="7">
        <f>SUMIFS(NurserySupplement!$Z:$Z,NurserySupplement!$M:$M,J$4,NurserySupplement!$B:$B,B45)</f>
        <v>0</v>
      </c>
      <c r="K45" s="7">
        <f>IFERROR(_xlfn.XLOOKUP(B45,'Cash Advance'!A:A,'Cash Advance'!N:N),0)</f>
        <v>0</v>
      </c>
      <c r="L45" s="7">
        <f>SUMIFS(HNPlaces!$AF:$AF,HNPlaces!$M:$M,L$4,HNPlaces!$Q:$Q,'July Payment'!$G45)</f>
        <v>0</v>
      </c>
      <c r="M45" s="7">
        <f>SUMIFS(HNPlaces!$AF:$AF,HNPlaces!$M:$M,M$4,HNPlaces!$Q:$Q,'July Payment'!$G45)</f>
        <v>0</v>
      </c>
      <c r="N45" s="7">
        <f>SUMIFS(HNPlaces!$AF:$AF,HNPlaces!$M:$M,N$4,HNPlaces!$Q:$Q,'July Payment'!$G45)</f>
        <v>0</v>
      </c>
      <c r="O45" s="7">
        <f>SUMIFS(HNPlaces!$AF:$AF,HNPlaces!$M:$M,O$4,HNPlaces!$Q:$Q,'July Payment'!$G45)</f>
        <v>0</v>
      </c>
      <c r="P45" s="7">
        <f>SUMIFS(HNPlaces!$AF:$AF,HNPlaces!$M:$M,P$4,HNPlaces!$Q:$Q,'July Payment'!$G45)</f>
        <v>0</v>
      </c>
      <c r="Q45" s="7">
        <f>SUMIFS(HNPlaces!$AF:$AF,HNPlaces!$M:$M,Q$4,HNPlaces!$Q:$Q,'July Payment'!$G45)</f>
        <v>0</v>
      </c>
      <c r="R45" s="7">
        <f>SUMIFS(HNPlaces!$AF:$AF,HNPlaces!$M:$M,R$4,HNPlaces!$Q:$Q,'July Payment'!$G45)</f>
        <v>0</v>
      </c>
      <c r="S45" s="7">
        <f>SUMIFS(HNTopUp!$AC:$AC,HNTopUp!$M:$M,S$4,HNTopUp!$B:$B,$B45)</f>
        <v>0</v>
      </c>
      <c r="T45" s="7">
        <f>SUMIFS(HNTopUp!$AF:$AF,HNTopUp!$M:$M,T$4,HNTopUp!$B:$B,$B45)</f>
        <v>7720.1983846153844</v>
      </c>
      <c r="U45" s="7">
        <f>SUMIFS(HNTopUp!$AF:$AF,HNTopUp!$M:$M,U$4,HNTopUp!$B:$B,$B45)</f>
        <v>0</v>
      </c>
      <c r="V45" s="7">
        <f>SUMIFS(HNTopUp!$AF:$AF,HNTopUp!$M:$M,V$4,HNTopUp!$B:$B,$B45)</f>
        <v>0</v>
      </c>
      <c r="W45" s="7">
        <f>SUMIFS(HNTopUp!$AF:$AF,HNTopUp!$M:$M,W$4,HNTopUp!$B:$B,$B45)</f>
        <v>0</v>
      </c>
      <c r="X45" s="7">
        <f>SUMIFS(HNTopUp!$AC:$AC,HNTopUp!$M:$M,X$4,HNTopUp!$B:$B,$B45)</f>
        <v>0</v>
      </c>
      <c r="Y45" s="7">
        <f>SUMIFS(HNTopUp!$AC:$AC,HNTopUp!$M:$M,Y$4,HNTopUp!$B:$B,$B45)</f>
        <v>0</v>
      </c>
      <c r="Z45" s="7">
        <f>SUMIFS(POST16!$AF:$AF,POST16!$M:$M,Z$4,POST16!$Q:$Q,'July Payment'!$G45)</f>
        <v>0</v>
      </c>
      <c r="AA45" s="7">
        <f>SUMIFS(POST16!$AF:$AF,POST16!$M:$M,AA$4,POST16!$Q:$Q,'July Payment'!$G45)</f>
        <v>0</v>
      </c>
      <c r="AB45" s="7">
        <f>SUMIFS(POST16!$AF:$AF,POST16!$M:$M,AB$4,POST16!$Q:$Q,'July Payment'!$G45)</f>
        <v>0</v>
      </c>
      <c r="AC45" s="7">
        <f>SUMIFS(POST16!$AF:$AF,POST16!$M:$M,AC$4,POST16!$Q:$Q,'July Payment'!$G45)</f>
        <v>0</v>
      </c>
      <c r="AD45" s="7">
        <f>SUMIFS(POST16!$AF:$AF,POST16!$M:$M,AD$4,POST16!$Q:$Q,'July Payment'!$G45)</f>
        <v>0</v>
      </c>
      <c r="AE45" s="7">
        <f>SUMIFS('POST16 SBG'!AF:AF,'POST16 SBG'!A:A,B45,'POST16 SBG'!M:M,$AE$4)</f>
        <v>0</v>
      </c>
      <c r="AF45" s="7">
        <f>SUMIFS(UIFSM!AF:AF,UIFSM!B:B,B45,UIFSM!M:M,$AF$4)</f>
        <v>19093</v>
      </c>
      <c r="AG45" s="7">
        <f>SUMIFS(UIFSM!AF:AF,UIFSM!B:B,B45,UIFSM!M:M,$AG$4)</f>
        <v>12865</v>
      </c>
      <c r="AH45" s="7">
        <f>IFERROR(_xlfn.XLOOKUP(B45,DFC!B:B,DFC!AF:AF),0)</f>
        <v>0</v>
      </c>
      <c r="AI45" s="7">
        <f>IFERROR(_xlfn.XLOOKUP(B45,PPG!B:B,PPG!AF:AF),0)</f>
        <v>8890</v>
      </c>
      <c r="AJ45" s="7">
        <f>SUMIFS('NTP recovery'!AG:AG,'NTP recovery'!M:M,'July Payment'!$AJ$4,'NTP recovery'!B:B,'July Payment'!B45)</f>
        <v>0</v>
      </c>
      <c r="AK45" s="7">
        <f>SUMIFS('NTP recovery'!AG:AG,'NTP recovery'!M:M,'July Payment'!$AK$4,'NTP recovery'!B:B,'July Payment'!B45)</f>
        <v>0</v>
      </c>
      <c r="AL45" s="5">
        <f t="shared" si="2"/>
        <v>133881.55403129657</v>
      </c>
      <c r="AM45" s="119">
        <f t="shared" si="3"/>
        <v>0</v>
      </c>
      <c r="AN45" s="364">
        <f t="shared" si="4"/>
        <v>133881.55403129657</v>
      </c>
      <c r="AP45" s="481" t="str">
        <f>IFERROR(_xlfn.XLOOKUP(B45,'Monthly Payroll Deductions'!B:B,'Monthly Payroll Deductions'!AJ:AJ),"0")</f>
        <v>0</v>
      </c>
      <c r="AQ45" s="481"/>
      <c r="AR45" s="508"/>
      <c r="AT45" s="383"/>
      <c r="AU45" s="5"/>
      <c r="AW45" s="286"/>
      <c r="AX45" s="5"/>
    </row>
    <row r="46" spans="1:54" hidden="1" x14ac:dyDescent="0.25">
      <c r="B46">
        <v>3023304</v>
      </c>
      <c r="C46">
        <v>3304</v>
      </c>
      <c r="D46" t="s">
        <v>34</v>
      </c>
      <c r="E46" t="s">
        <v>748</v>
      </c>
      <c r="G46" t="s">
        <v>35</v>
      </c>
      <c r="H46" t="s">
        <v>36</v>
      </c>
      <c r="I46" s="7">
        <f>IFERROR(_xlfn.XLOOKUP(G46,'APT 25-26'!D:D,'APT 25-26'!CT:CT),"")</f>
        <v>89185.263950794062</v>
      </c>
      <c r="J46" s="7">
        <f>SUMIFS(NurserySupplement!$Z:$Z,NurserySupplement!$M:$M,J$4,NurserySupplement!$B:$B,B46)</f>
        <v>0</v>
      </c>
      <c r="K46" s="7">
        <f>IFERROR(_xlfn.XLOOKUP(B46,'Cash Advance'!A:A,'Cash Advance'!N:N),0)</f>
        <v>0</v>
      </c>
      <c r="L46" s="7">
        <f>SUMIFS(HNPlaces!$AF:$AF,HNPlaces!$M:$M,L$4,HNPlaces!$Q:$Q,'July Payment'!$G46)</f>
        <v>0</v>
      </c>
      <c r="M46" s="7">
        <f>SUMIFS(HNPlaces!$AF:$AF,HNPlaces!$M:$M,M$4,HNPlaces!$Q:$Q,'July Payment'!$G46)</f>
        <v>0</v>
      </c>
      <c r="N46" s="7">
        <f>SUMIFS(HNPlaces!$AF:$AF,HNPlaces!$M:$M,N$4,HNPlaces!$Q:$Q,'July Payment'!$G46)</f>
        <v>0</v>
      </c>
      <c r="O46" s="7">
        <f>SUMIFS(HNPlaces!$AF:$AF,HNPlaces!$M:$M,O$4,HNPlaces!$Q:$Q,'July Payment'!$G46)</f>
        <v>0</v>
      </c>
      <c r="P46" s="7">
        <f>SUMIFS(HNPlaces!$AF:$AF,HNPlaces!$M:$M,P$4,HNPlaces!$Q:$Q,'July Payment'!$G46)</f>
        <v>0</v>
      </c>
      <c r="Q46" s="7">
        <f>SUMIFS(HNPlaces!$AF:$AF,HNPlaces!$M:$M,Q$4,HNPlaces!$Q:$Q,'July Payment'!$G46)</f>
        <v>0</v>
      </c>
      <c r="R46" s="7">
        <f>SUMIFS(HNPlaces!$AF:$AF,HNPlaces!$M:$M,R$4,HNPlaces!$Q:$Q,'July Payment'!$G46)</f>
        <v>0</v>
      </c>
      <c r="S46" s="7">
        <f>SUMIFS(HNTopUp!$AC:$AC,HNTopUp!$M:$M,S$4,HNTopUp!$B:$B,$B46)</f>
        <v>0</v>
      </c>
      <c r="T46" s="7">
        <f>SUMIFS(HNTopUp!$AF:$AF,HNTopUp!$M:$M,T$4,HNTopUp!$B:$B,$B46)</f>
        <v>11061.70546153846</v>
      </c>
      <c r="U46" s="7">
        <f>SUMIFS(HNTopUp!$AF:$AF,HNTopUp!$M:$M,U$4,HNTopUp!$B:$B,$B46)</f>
        <v>0</v>
      </c>
      <c r="V46" s="7">
        <f>SUMIFS(HNTopUp!$AF:$AF,HNTopUp!$M:$M,V$4,HNTopUp!$B:$B,$B46)</f>
        <v>0</v>
      </c>
      <c r="W46" s="7">
        <f>SUMIFS(HNTopUp!$AF:$AF,HNTopUp!$M:$M,W$4,HNTopUp!$B:$B,$B46)</f>
        <v>125.5</v>
      </c>
      <c r="X46" s="7">
        <f>SUMIFS(HNTopUp!$AC:$AC,HNTopUp!$M:$M,X$4,HNTopUp!$B:$B,$B46)</f>
        <v>0</v>
      </c>
      <c r="Y46" s="7">
        <f>SUMIFS(HNTopUp!$AC:$AC,HNTopUp!$M:$M,Y$4,HNTopUp!$B:$B,$B46)</f>
        <v>0</v>
      </c>
      <c r="Z46" s="7">
        <f>SUMIFS(POST16!$AF:$AF,POST16!$M:$M,Z$4,POST16!$Q:$Q,'July Payment'!$G46)</f>
        <v>0</v>
      </c>
      <c r="AA46" s="7">
        <f>SUMIFS(POST16!$AF:$AF,POST16!$M:$M,AA$4,POST16!$Q:$Q,'July Payment'!$G46)</f>
        <v>0</v>
      </c>
      <c r="AB46" s="7">
        <f>SUMIFS(POST16!$AF:$AF,POST16!$M:$M,AB$4,POST16!$Q:$Q,'July Payment'!$G46)</f>
        <v>0</v>
      </c>
      <c r="AC46" s="7">
        <f>SUMIFS(POST16!$AF:$AF,POST16!$M:$M,AC$4,POST16!$Q:$Q,'July Payment'!$G46)</f>
        <v>0</v>
      </c>
      <c r="AD46" s="7">
        <f>SUMIFS(POST16!$AF:$AF,POST16!$M:$M,AD$4,POST16!$Q:$Q,'July Payment'!$G46)</f>
        <v>0</v>
      </c>
      <c r="AE46" s="7">
        <f>SUMIFS('POST16 SBG'!AF:AF,'POST16 SBG'!A:A,B46,'POST16 SBG'!M:M,$AE$4)</f>
        <v>0</v>
      </c>
      <c r="AF46" s="7">
        <f>SUMIFS(UIFSM!AF:AF,UIFSM!B:B,B46,UIFSM!M:M,$AF$4)</f>
        <v>16345</v>
      </c>
      <c r="AG46" s="7">
        <f>SUMIFS(UIFSM!AF:AF,UIFSM!B:B,B46,UIFSM!M:M,$AG$4)</f>
        <v>10591</v>
      </c>
      <c r="AH46" s="7">
        <f>IFERROR(_xlfn.XLOOKUP(B46,DFC!B:B,DFC!AF:AF),0)</f>
        <v>0</v>
      </c>
      <c r="AI46" s="7">
        <f>IFERROR(_xlfn.XLOOKUP(B46,PPG!B:B,PPG!AF:AF),0)</f>
        <v>16286</v>
      </c>
      <c r="AJ46" s="7">
        <f>SUMIFS('NTP recovery'!AG:AG,'NTP recovery'!M:M,'July Payment'!$AJ$4,'NTP recovery'!B:B,'July Payment'!B46)</f>
        <v>0</v>
      </c>
      <c r="AK46" s="7">
        <f>SUMIFS('NTP recovery'!AG:AG,'NTP recovery'!M:M,'July Payment'!$AK$4,'NTP recovery'!B:B,'July Payment'!B46)</f>
        <v>-1815.04</v>
      </c>
      <c r="AL46" s="5">
        <f t="shared" si="2"/>
        <v>141779.42941233251</v>
      </c>
      <c r="AM46" s="119">
        <f t="shared" si="3"/>
        <v>100803.73000000003</v>
      </c>
      <c r="AN46" s="364">
        <f t="shared" si="4"/>
        <v>40975.699412332484</v>
      </c>
      <c r="AO46" s="119"/>
      <c r="AP46" s="481">
        <f>IFERROR(_xlfn.XLOOKUP(B46,'Monthly Payroll Deductions'!B:B,'Monthly Payroll Deductions'!AJ:AJ),"0")</f>
        <v>0</v>
      </c>
      <c r="AQ46" s="481">
        <f>IFERROR(_xlfn.XLOOKUP(G46,'Monthly Payroll Deductions'!E:E,'Monthly Payroll Deductions'!AC:AC),"0")</f>
        <v>100803.73000000003</v>
      </c>
      <c r="AR46" s="508">
        <f t="shared" si="5"/>
        <v>100803.73000000003</v>
      </c>
      <c r="AS46" s="119">
        <f>IFERROR(IF(AL46&gt;AQ46,AQ46,AL46-1),"")</f>
        <v>100803.73000000003</v>
      </c>
      <c r="AT46" s="49">
        <f>AL46-AS46</f>
        <v>40975.699412332484</v>
      </c>
      <c r="AU46" s="481"/>
      <c r="AV46" s="463">
        <f>AS46+AU46</f>
        <v>100803.73000000003</v>
      </c>
      <c r="AW46" s="49">
        <f>AT46-AU46</f>
        <v>40975.699412332484</v>
      </c>
      <c r="AX46" s="5"/>
      <c r="BA46" s="119"/>
    </row>
    <row r="47" spans="1:54" hidden="1" x14ac:dyDescent="0.25">
      <c r="B47">
        <v>3023305</v>
      </c>
      <c r="C47">
        <v>3305</v>
      </c>
      <c r="D47" t="s">
        <v>163</v>
      </c>
      <c r="G47" t="s">
        <v>164</v>
      </c>
      <c r="H47" t="s">
        <v>165</v>
      </c>
      <c r="I47" s="7">
        <f>IFERROR(_xlfn.XLOOKUP(G47,'APT 25-26'!D:D,'APT 25-26'!CT:CT),"")</f>
        <v>68251.374506969529</v>
      </c>
      <c r="J47" s="7">
        <f>SUMIFS(NurserySupplement!$Z:$Z,NurserySupplement!$M:$M,J$4,NurserySupplement!$B:$B,B47)</f>
        <v>0</v>
      </c>
      <c r="K47" s="7">
        <f>IFERROR(_xlfn.XLOOKUP(B47,'Cash Advance'!A:A,'Cash Advance'!N:N),0)</f>
        <v>0</v>
      </c>
      <c r="L47" s="7">
        <f>SUMIFS(HNPlaces!$AF:$AF,HNPlaces!$M:$M,L$4,HNPlaces!$Q:$Q,'July Payment'!$G47)</f>
        <v>0</v>
      </c>
      <c r="M47" s="7">
        <f>SUMIFS(HNPlaces!$AF:$AF,HNPlaces!$M:$M,M$4,HNPlaces!$Q:$Q,'July Payment'!$G47)</f>
        <v>0</v>
      </c>
      <c r="N47" s="7">
        <f>SUMIFS(HNPlaces!$AF:$AF,HNPlaces!$M:$M,N$4,HNPlaces!$Q:$Q,'July Payment'!$G47)</f>
        <v>0</v>
      </c>
      <c r="O47" s="7">
        <f>SUMIFS(HNPlaces!$AF:$AF,HNPlaces!$M:$M,O$4,HNPlaces!$Q:$Q,'July Payment'!$G47)</f>
        <v>0</v>
      </c>
      <c r="P47" s="7">
        <f>SUMIFS(HNPlaces!$AF:$AF,HNPlaces!$M:$M,P$4,HNPlaces!$Q:$Q,'July Payment'!$G47)</f>
        <v>0</v>
      </c>
      <c r="Q47" s="7">
        <f>SUMIFS(HNPlaces!$AF:$AF,HNPlaces!$M:$M,Q$4,HNPlaces!$Q:$Q,'July Payment'!$G47)</f>
        <v>0</v>
      </c>
      <c r="R47" s="7">
        <f>SUMIFS(HNPlaces!$AF:$AF,HNPlaces!$M:$M,R$4,HNPlaces!$Q:$Q,'July Payment'!$G47)</f>
        <v>0</v>
      </c>
      <c r="S47" s="7">
        <f>SUMIFS(HNTopUp!$AC:$AC,HNTopUp!$M:$M,S$4,HNTopUp!$B:$B,$B47)</f>
        <v>0</v>
      </c>
      <c r="T47" s="7">
        <f>SUMIFS(HNTopUp!$AF:$AF,HNTopUp!$M:$M,T$4,HNTopUp!$B:$B,$B47)</f>
        <v>3002.3846153846157</v>
      </c>
      <c r="U47" s="7">
        <f>SUMIFS(HNTopUp!$AF:$AF,HNTopUp!$M:$M,U$4,HNTopUp!$B:$B,$B47)</f>
        <v>0</v>
      </c>
      <c r="V47" s="7">
        <f>SUMIFS(HNTopUp!$AF:$AF,HNTopUp!$M:$M,V$4,HNTopUp!$B:$B,$B47)</f>
        <v>0</v>
      </c>
      <c r="W47" s="7">
        <f>SUMIFS(HNTopUp!$AF:$AF,HNTopUp!$M:$M,W$4,HNTopUp!$B:$B,$B47)</f>
        <v>0</v>
      </c>
      <c r="X47" s="7">
        <f>SUMIFS(HNTopUp!$AC:$AC,HNTopUp!$M:$M,X$4,HNTopUp!$B:$B,$B47)</f>
        <v>0</v>
      </c>
      <c r="Y47" s="7">
        <f>SUMIFS(HNTopUp!$AC:$AC,HNTopUp!$M:$M,Y$4,HNTopUp!$B:$B,$B47)</f>
        <v>0</v>
      </c>
      <c r="Z47" s="7">
        <f>SUMIFS(POST16!$AF:$AF,POST16!$M:$M,Z$4,POST16!$Q:$Q,'July Payment'!$G47)</f>
        <v>0</v>
      </c>
      <c r="AA47" s="7">
        <f>SUMIFS(POST16!$AF:$AF,POST16!$M:$M,AA$4,POST16!$Q:$Q,'July Payment'!$G47)</f>
        <v>0</v>
      </c>
      <c r="AB47" s="7">
        <f>SUMIFS(POST16!$AF:$AF,POST16!$M:$M,AB$4,POST16!$Q:$Q,'July Payment'!$G47)</f>
        <v>0</v>
      </c>
      <c r="AC47" s="7">
        <f>SUMIFS(POST16!$AF:$AF,POST16!$M:$M,AC$4,POST16!$Q:$Q,'July Payment'!$G47)</f>
        <v>0</v>
      </c>
      <c r="AD47" s="7">
        <f>SUMIFS(POST16!$AF:$AF,POST16!$M:$M,AD$4,POST16!$Q:$Q,'July Payment'!$G47)</f>
        <v>0</v>
      </c>
      <c r="AE47" s="7">
        <f>SUMIFS('POST16 SBG'!AF:AF,'POST16 SBG'!A:A,B47,'POST16 SBG'!M:M,$AE$4)</f>
        <v>0</v>
      </c>
      <c r="AF47" s="7">
        <f>SUMIFS(UIFSM!AF:AF,UIFSM!B:B,B47,UIFSM!M:M,$AF$4)</f>
        <v>12150</v>
      </c>
      <c r="AG47" s="7">
        <f>SUMIFS(UIFSM!AF:AF,UIFSM!B:B,B47,UIFSM!M:M,$AG$4)</f>
        <v>8250</v>
      </c>
      <c r="AH47" s="7">
        <f>IFERROR(_xlfn.XLOOKUP(B47,DFC!B:B,DFC!AF:AF),0)</f>
        <v>0</v>
      </c>
      <c r="AI47" s="7">
        <f>IFERROR(_xlfn.XLOOKUP(B47,PPG!B:B,PPG!AF:AF),0)</f>
        <v>9747</v>
      </c>
      <c r="AJ47" s="7">
        <f>SUMIFS('NTP recovery'!AG:AG,'NTP recovery'!M:M,'July Payment'!$AJ$4,'NTP recovery'!B:B,'July Payment'!B47)</f>
        <v>0</v>
      </c>
      <c r="AK47" s="7">
        <f>SUMIFS('NTP recovery'!AG:AG,'NTP recovery'!M:M,'July Payment'!$AK$4,'NTP recovery'!B:B,'July Payment'!B47)</f>
        <v>0</v>
      </c>
      <c r="AL47" s="5">
        <f t="shared" si="2"/>
        <v>101400.75912235414</v>
      </c>
      <c r="AM47" s="119">
        <f t="shared" si="3"/>
        <v>0</v>
      </c>
      <c r="AN47" s="364">
        <f t="shared" si="4"/>
        <v>101400.75912235414</v>
      </c>
      <c r="AP47" s="481" t="str">
        <f>IFERROR(_xlfn.XLOOKUP(B47,'Monthly Payroll Deductions'!B:B,'Monthly Payroll Deductions'!AJ:AJ),"0")</f>
        <v>0</v>
      </c>
      <c r="AQ47" s="481"/>
      <c r="AR47" s="508"/>
      <c r="AT47" s="383"/>
      <c r="AU47" s="5"/>
      <c r="AW47" s="286"/>
      <c r="AX47" s="5"/>
    </row>
    <row r="48" spans="1:54" hidden="1" x14ac:dyDescent="0.25">
      <c r="B48">
        <v>3023307</v>
      </c>
      <c r="C48">
        <v>3307</v>
      </c>
      <c r="D48" t="s">
        <v>154</v>
      </c>
      <c r="E48" t="s">
        <v>748</v>
      </c>
      <c r="G48" t="s">
        <v>155</v>
      </c>
      <c r="H48" t="s">
        <v>156</v>
      </c>
      <c r="I48" s="7">
        <f>IFERROR(_xlfn.XLOOKUP(G48,'APT 25-26'!D:D,'APT 25-26'!CT:CT),"")</f>
        <v>92712.620594969005</v>
      </c>
      <c r="J48" s="7">
        <f>SUMIFS(NurserySupplement!$Z:$Z,NurserySupplement!$M:$M,J$4,NurserySupplement!$B:$B,B48)</f>
        <v>0</v>
      </c>
      <c r="K48" s="7">
        <f>IFERROR(_xlfn.XLOOKUP(B48,'Cash Advance'!A:A,'Cash Advance'!N:N),0)</f>
        <v>0</v>
      </c>
      <c r="L48" s="7">
        <f>SUMIFS(HNPlaces!$AF:$AF,HNPlaces!$M:$M,L$4,HNPlaces!$Q:$Q,'July Payment'!$G48)</f>
        <v>0</v>
      </c>
      <c r="M48" s="7">
        <f>SUMIFS(HNPlaces!$AF:$AF,HNPlaces!$M:$M,M$4,HNPlaces!$Q:$Q,'July Payment'!$G48)</f>
        <v>0</v>
      </c>
      <c r="N48" s="7">
        <f>SUMIFS(HNPlaces!$AF:$AF,HNPlaces!$M:$M,N$4,HNPlaces!$Q:$Q,'July Payment'!$G48)</f>
        <v>0</v>
      </c>
      <c r="O48" s="7">
        <f>SUMIFS(HNPlaces!$AF:$AF,HNPlaces!$M:$M,O$4,HNPlaces!$Q:$Q,'July Payment'!$G48)</f>
        <v>0</v>
      </c>
      <c r="P48" s="7">
        <f>SUMIFS(HNPlaces!$AF:$AF,HNPlaces!$M:$M,P$4,HNPlaces!$Q:$Q,'July Payment'!$G48)</f>
        <v>0</v>
      </c>
      <c r="Q48" s="7">
        <f>SUMIFS(HNPlaces!$AF:$AF,HNPlaces!$M:$M,Q$4,HNPlaces!$Q:$Q,'July Payment'!$G48)</f>
        <v>0</v>
      </c>
      <c r="R48" s="7">
        <f>SUMIFS(HNPlaces!$AF:$AF,HNPlaces!$M:$M,R$4,HNPlaces!$Q:$Q,'July Payment'!$G48)</f>
        <v>0</v>
      </c>
      <c r="S48" s="7">
        <f>SUMIFS(HNTopUp!$AC:$AC,HNTopUp!$M:$M,S$4,HNTopUp!$B:$B,$B48)</f>
        <v>0</v>
      </c>
      <c r="T48" s="7">
        <f>SUMIFS(HNTopUp!$AF:$AF,HNTopUp!$M:$M,T$4,HNTopUp!$B:$B,$B48)</f>
        <v>4829.9769230769234</v>
      </c>
      <c r="U48" s="7">
        <f>SUMIFS(HNTopUp!$AF:$AF,HNTopUp!$M:$M,U$4,HNTopUp!$B:$B,$B48)</f>
        <v>0</v>
      </c>
      <c r="V48" s="7">
        <f>SUMIFS(HNTopUp!$AF:$AF,HNTopUp!$M:$M,V$4,HNTopUp!$B:$B,$B48)</f>
        <v>0</v>
      </c>
      <c r="W48" s="7">
        <f>SUMIFS(HNTopUp!$AF:$AF,HNTopUp!$M:$M,W$4,HNTopUp!$B:$B,$B48)</f>
        <v>0</v>
      </c>
      <c r="X48" s="7">
        <f>SUMIFS(HNTopUp!$AC:$AC,HNTopUp!$M:$M,X$4,HNTopUp!$B:$B,$B48)</f>
        <v>0</v>
      </c>
      <c r="Y48" s="7">
        <f>SUMIFS(HNTopUp!$AC:$AC,HNTopUp!$M:$M,Y$4,HNTopUp!$B:$B,$B48)</f>
        <v>0</v>
      </c>
      <c r="Z48" s="7">
        <f>SUMIFS(POST16!$AF:$AF,POST16!$M:$M,Z$4,POST16!$Q:$Q,'July Payment'!$G48)</f>
        <v>0</v>
      </c>
      <c r="AA48" s="7">
        <f>SUMIFS(POST16!$AF:$AF,POST16!$M:$M,AA$4,POST16!$Q:$Q,'July Payment'!$G48)</f>
        <v>0</v>
      </c>
      <c r="AB48" s="7">
        <f>SUMIFS(POST16!$AF:$AF,POST16!$M:$M,AB$4,POST16!$Q:$Q,'July Payment'!$G48)</f>
        <v>0</v>
      </c>
      <c r="AC48" s="7">
        <f>SUMIFS(POST16!$AF:$AF,POST16!$M:$M,AC$4,POST16!$Q:$Q,'July Payment'!$G48)</f>
        <v>0</v>
      </c>
      <c r="AD48" s="7">
        <f>SUMIFS(POST16!$AF:$AF,POST16!$M:$M,AD$4,POST16!$Q:$Q,'July Payment'!$G48)</f>
        <v>0</v>
      </c>
      <c r="AE48" s="7">
        <f>SUMIFS('POST16 SBG'!AF:AF,'POST16 SBG'!A:A,B48,'POST16 SBG'!M:M,$AE$4)</f>
        <v>0</v>
      </c>
      <c r="AF48" s="7">
        <f>SUMIFS(UIFSM!AF:AF,UIFSM!B:B,B48,UIFSM!M:M,$AF$4)</f>
        <v>20973</v>
      </c>
      <c r="AG48" s="7">
        <f>SUMIFS(UIFSM!AF:AF,UIFSM!B:B,B48,UIFSM!M:M,$AG$4)</f>
        <v>17313</v>
      </c>
      <c r="AH48" s="7">
        <f>IFERROR(_xlfn.XLOOKUP(B48,DFC!B:B,DFC!AF:AF),0)</f>
        <v>0</v>
      </c>
      <c r="AI48" s="7">
        <f>IFERROR(_xlfn.XLOOKUP(B48,PPG!B:B,PPG!AF:AF),0)</f>
        <v>10305</v>
      </c>
      <c r="AJ48" s="7">
        <f>SUMIFS('NTP recovery'!AG:AG,'NTP recovery'!M:M,'July Payment'!$AJ$4,'NTP recovery'!B:B,'July Payment'!B48)</f>
        <v>-3888</v>
      </c>
      <c r="AK48" s="7">
        <f>SUMIFS('NTP recovery'!AG:AG,'NTP recovery'!M:M,'July Payment'!$AK$4,'NTP recovery'!B:B,'July Payment'!B48)</f>
        <v>-607.5</v>
      </c>
      <c r="AL48" s="5">
        <f t="shared" si="2"/>
        <v>141638.09751804592</v>
      </c>
      <c r="AM48" s="119">
        <f t="shared" si="3"/>
        <v>95960.079999999958</v>
      </c>
      <c r="AN48" s="364">
        <f t="shared" si="4"/>
        <v>45678.017518045963</v>
      </c>
      <c r="AO48" s="119"/>
      <c r="AP48" s="481">
        <f>IFERROR(_xlfn.XLOOKUP(B48,'Monthly Payroll Deductions'!B:B,'Monthly Payroll Deductions'!AJ:AJ),"0")</f>
        <v>0</v>
      </c>
      <c r="AQ48" s="481">
        <f>IFERROR(_xlfn.XLOOKUP(G48,'Monthly Payroll Deductions'!E:E,'Monthly Payroll Deductions'!AC:AC),"0")</f>
        <v>95960.079999999958</v>
      </c>
      <c r="AR48" s="508">
        <f t="shared" si="5"/>
        <v>95960.079999999958</v>
      </c>
      <c r="AS48" s="119">
        <f>IFERROR(IF(AL48&gt;AQ48,AQ48,AL48-1),"")</f>
        <v>95960.079999999958</v>
      </c>
      <c r="AT48" s="49">
        <f>AL48-AS48</f>
        <v>45678.017518045963</v>
      </c>
      <c r="AU48" s="481"/>
      <c r="AV48" s="463">
        <f>AS48+AU48</f>
        <v>95960.079999999958</v>
      </c>
      <c r="AW48" s="49">
        <f>AT48-AU48</f>
        <v>45678.017518045963</v>
      </c>
      <c r="AX48" s="5"/>
      <c r="BA48" s="119"/>
    </row>
    <row r="49" spans="2:54" hidden="1" x14ac:dyDescent="0.25">
      <c r="B49">
        <v>3023309</v>
      </c>
      <c r="C49">
        <v>3309</v>
      </c>
      <c r="D49" t="s">
        <v>28</v>
      </c>
      <c r="G49" t="s">
        <v>29</v>
      </c>
      <c r="H49" t="s">
        <v>30</v>
      </c>
      <c r="I49" s="7">
        <f>IFERROR(_xlfn.XLOOKUP(G49,'APT 25-26'!D:D,'APT 25-26'!CT:CT),"")</f>
        <v>90151.678316131452</v>
      </c>
      <c r="J49" s="7">
        <f>SUMIFS(NurserySupplement!$Z:$Z,NurserySupplement!$M:$M,J$4,NurserySupplement!$B:$B,B49)</f>
        <v>0</v>
      </c>
      <c r="K49" s="7">
        <f>IFERROR(_xlfn.XLOOKUP(B49,'Cash Advance'!A:A,'Cash Advance'!N:N),0)</f>
        <v>0</v>
      </c>
      <c r="L49" s="7">
        <f>SUMIFS(HNPlaces!$AF:$AF,HNPlaces!$M:$M,L$4,HNPlaces!$Q:$Q,'July Payment'!$G49)</f>
        <v>0</v>
      </c>
      <c r="M49" s="7">
        <f>SUMIFS(HNPlaces!$AF:$AF,HNPlaces!$M:$M,M$4,HNPlaces!$Q:$Q,'July Payment'!$G49)</f>
        <v>0</v>
      </c>
      <c r="N49" s="7">
        <f>SUMIFS(HNPlaces!$AF:$AF,HNPlaces!$M:$M,N$4,HNPlaces!$Q:$Q,'July Payment'!$G49)</f>
        <v>0</v>
      </c>
      <c r="O49" s="7">
        <f>SUMIFS(HNPlaces!$AF:$AF,HNPlaces!$M:$M,O$4,HNPlaces!$Q:$Q,'July Payment'!$G49)</f>
        <v>0</v>
      </c>
      <c r="P49" s="7">
        <f>SUMIFS(HNPlaces!$AF:$AF,HNPlaces!$M:$M,P$4,HNPlaces!$Q:$Q,'July Payment'!$G49)</f>
        <v>0</v>
      </c>
      <c r="Q49" s="7">
        <f>SUMIFS(HNPlaces!$AF:$AF,HNPlaces!$M:$M,Q$4,HNPlaces!$Q:$Q,'July Payment'!$G49)</f>
        <v>0</v>
      </c>
      <c r="R49" s="7">
        <f>SUMIFS(HNPlaces!$AF:$AF,HNPlaces!$M:$M,R$4,HNPlaces!$Q:$Q,'July Payment'!$G49)</f>
        <v>0</v>
      </c>
      <c r="S49" s="7">
        <f>SUMIFS(HNTopUp!$AC:$AC,HNTopUp!$M:$M,S$4,HNTopUp!$B:$B,$B49)</f>
        <v>0</v>
      </c>
      <c r="T49" s="7">
        <f>SUMIFS(HNTopUp!$AF:$AF,HNTopUp!$M:$M,T$4,HNTopUp!$B:$B,$B49)</f>
        <v>7313.1384615384613</v>
      </c>
      <c r="U49" s="7">
        <f>SUMIFS(HNTopUp!$AF:$AF,HNTopUp!$M:$M,U$4,HNTopUp!$B:$B,$B49)</f>
        <v>0</v>
      </c>
      <c r="V49" s="7">
        <f>SUMIFS(HNTopUp!$AF:$AF,HNTopUp!$M:$M,V$4,HNTopUp!$B:$B,$B49)</f>
        <v>0</v>
      </c>
      <c r="W49" s="7">
        <f>SUMIFS(HNTopUp!$AF:$AF,HNTopUp!$M:$M,W$4,HNTopUp!$B:$B,$B49)</f>
        <v>0</v>
      </c>
      <c r="X49" s="7">
        <f>SUMIFS(HNTopUp!$AC:$AC,HNTopUp!$M:$M,X$4,HNTopUp!$B:$B,$B49)</f>
        <v>0</v>
      </c>
      <c r="Y49" s="7">
        <f>SUMIFS(HNTopUp!$AC:$AC,HNTopUp!$M:$M,Y$4,HNTopUp!$B:$B,$B49)</f>
        <v>0</v>
      </c>
      <c r="Z49" s="7">
        <f>SUMIFS(POST16!$AF:$AF,POST16!$M:$M,Z$4,POST16!$Q:$Q,'July Payment'!$G49)</f>
        <v>0</v>
      </c>
      <c r="AA49" s="7">
        <f>SUMIFS(POST16!$AF:$AF,POST16!$M:$M,AA$4,POST16!$Q:$Q,'July Payment'!$G49)</f>
        <v>0</v>
      </c>
      <c r="AB49" s="7">
        <f>SUMIFS(POST16!$AF:$AF,POST16!$M:$M,AB$4,POST16!$Q:$Q,'July Payment'!$G49)</f>
        <v>0</v>
      </c>
      <c r="AC49" s="7">
        <f>SUMIFS(POST16!$AF:$AF,POST16!$M:$M,AC$4,POST16!$Q:$Q,'July Payment'!$G49)</f>
        <v>0</v>
      </c>
      <c r="AD49" s="7">
        <f>SUMIFS(POST16!$AF:$AF,POST16!$M:$M,AD$4,POST16!$Q:$Q,'July Payment'!$G49)</f>
        <v>0</v>
      </c>
      <c r="AE49" s="7">
        <f>SUMIFS('POST16 SBG'!AF:AF,'POST16 SBG'!A:A,B49,'POST16 SBG'!M:M,$AE$4)</f>
        <v>0</v>
      </c>
      <c r="AF49" s="7">
        <f>SUMIFS(UIFSM!AF:AF,UIFSM!B:B,B49,UIFSM!M:M,$AF$4)</f>
        <v>22853</v>
      </c>
      <c r="AG49" s="7">
        <f>SUMIFS(UIFSM!AF:AF,UIFSM!B:B,B49,UIFSM!M:M,$AG$4)</f>
        <v>17555</v>
      </c>
      <c r="AH49" s="7">
        <f>IFERROR(_xlfn.XLOOKUP(B49,DFC!B:B,DFC!AF:AF),0)</f>
        <v>0</v>
      </c>
      <c r="AI49" s="7">
        <f>IFERROR(_xlfn.XLOOKUP(B49,PPG!B:B,PPG!AF:AF),0)</f>
        <v>8232</v>
      </c>
      <c r="AJ49" s="7">
        <f>SUMIFS('NTP recovery'!AG:AG,'NTP recovery'!M:M,'July Payment'!$AJ$4,'NTP recovery'!B:B,'July Payment'!B49)</f>
        <v>-3726</v>
      </c>
      <c r="AK49" s="7">
        <f>SUMIFS('NTP recovery'!AG:AG,'NTP recovery'!M:M,'July Payment'!$AK$4,'NTP recovery'!B:B,'July Payment'!B49)</f>
        <v>-3240</v>
      </c>
      <c r="AL49" s="5">
        <f t="shared" si="2"/>
        <v>139138.81677766991</v>
      </c>
      <c r="AM49" s="119">
        <f t="shared" si="3"/>
        <v>0</v>
      </c>
      <c r="AN49" s="364">
        <f t="shared" si="4"/>
        <v>139138.81677766991</v>
      </c>
      <c r="AP49" s="481" t="str">
        <f>IFERROR(_xlfn.XLOOKUP(B49,'Monthly Payroll Deductions'!B:B,'Monthly Payroll Deductions'!AJ:AJ),"0")</f>
        <v>0</v>
      </c>
      <c r="AQ49" s="481"/>
      <c r="AR49" s="508"/>
      <c r="AT49" s="383"/>
      <c r="AU49" s="5"/>
      <c r="AW49" s="286"/>
      <c r="AX49" s="5"/>
    </row>
    <row r="50" spans="2:54" hidden="1" x14ac:dyDescent="0.25">
      <c r="B50">
        <v>3023311</v>
      </c>
      <c r="C50">
        <v>3311</v>
      </c>
      <c r="D50" t="s">
        <v>215</v>
      </c>
      <c r="E50" t="s">
        <v>748</v>
      </c>
      <c r="G50" t="s">
        <v>216</v>
      </c>
      <c r="H50" t="s">
        <v>217</v>
      </c>
      <c r="I50" s="7">
        <f>IFERROR(_xlfn.XLOOKUP(G50,'APT 25-26'!D:D,'APT 25-26'!CT:CT),"")</f>
        <v>159919.72921409007</v>
      </c>
      <c r="J50" s="7">
        <f>SUMIFS(NurserySupplement!$Z:$Z,NurserySupplement!$M:$M,J$4,NurserySupplement!$B:$B,B50)</f>
        <v>0</v>
      </c>
      <c r="K50" s="7">
        <f>IFERROR(_xlfn.XLOOKUP(B50,'Cash Advance'!A:A,'Cash Advance'!N:N),0)</f>
        <v>0</v>
      </c>
      <c r="L50" s="7">
        <f>SUMIFS(HNPlaces!$AF:$AF,HNPlaces!$M:$M,L$4,HNPlaces!$Q:$Q,'July Payment'!$G50)</f>
        <v>0</v>
      </c>
      <c r="M50" s="7">
        <f>SUMIFS(HNPlaces!$AF:$AF,HNPlaces!$M:$M,M$4,HNPlaces!$Q:$Q,'July Payment'!$G50)</f>
        <v>0</v>
      </c>
      <c r="N50" s="7">
        <f>SUMIFS(HNPlaces!$AF:$AF,HNPlaces!$M:$M,N$4,HNPlaces!$Q:$Q,'July Payment'!$G50)</f>
        <v>0</v>
      </c>
      <c r="O50" s="7">
        <f>SUMIFS(HNPlaces!$AF:$AF,HNPlaces!$M:$M,O$4,HNPlaces!$Q:$Q,'July Payment'!$G50)</f>
        <v>0</v>
      </c>
      <c r="P50" s="7">
        <f>SUMIFS(HNPlaces!$AF:$AF,HNPlaces!$M:$M,P$4,HNPlaces!$Q:$Q,'July Payment'!$G50)</f>
        <v>0</v>
      </c>
      <c r="Q50" s="7">
        <f>SUMIFS(HNPlaces!$AF:$AF,HNPlaces!$M:$M,Q$4,HNPlaces!$Q:$Q,'July Payment'!$G50)</f>
        <v>0</v>
      </c>
      <c r="R50" s="7">
        <f>SUMIFS(HNPlaces!$AF:$AF,HNPlaces!$M:$M,R$4,HNPlaces!$Q:$Q,'July Payment'!$G50)</f>
        <v>0</v>
      </c>
      <c r="S50" s="7">
        <f>SUMIFS(HNTopUp!$AC:$AC,HNTopUp!$M:$M,S$4,HNTopUp!$B:$B,$B50)</f>
        <v>0</v>
      </c>
      <c r="T50" s="7">
        <f>SUMIFS(HNTopUp!$AF:$AF,HNTopUp!$M:$M,T$4,HNTopUp!$B:$B,$B50)</f>
        <v>6724.7685384615397</v>
      </c>
      <c r="U50" s="7">
        <f>SUMIFS(HNTopUp!$AF:$AF,HNTopUp!$M:$M,U$4,HNTopUp!$B:$B,$B50)</f>
        <v>0</v>
      </c>
      <c r="V50" s="7">
        <f>SUMIFS(HNTopUp!$AF:$AF,HNTopUp!$M:$M,V$4,HNTopUp!$B:$B,$B50)</f>
        <v>0</v>
      </c>
      <c r="W50" s="7">
        <f>SUMIFS(HNTopUp!$AF:$AF,HNTopUp!$M:$M,W$4,HNTopUp!$B:$B,$B50)</f>
        <v>248.23076923076923</v>
      </c>
      <c r="X50" s="7">
        <f>SUMIFS(HNTopUp!$AC:$AC,HNTopUp!$M:$M,X$4,HNTopUp!$B:$B,$B50)</f>
        <v>0</v>
      </c>
      <c r="Y50" s="7">
        <f>SUMIFS(HNTopUp!$AC:$AC,HNTopUp!$M:$M,Y$4,HNTopUp!$B:$B,$B50)</f>
        <v>0</v>
      </c>
      <c r="Z50" s="7">
        <f>SUMIFS(POST16!$AF:$AF,POST16!$M:$M,Z$4,POST16!$Q:$Q,'July Payment'!$G50)</f>
        <v>0</v>
      </c>
      <c r="AA50" s="7">
        <f>SUMIFS(POST16!$AF:$AF,POST16!$M:$M,AA$4,POST16!$Q:$Q,'July Payment'!$G50)</f>
        <v>0</v>
      </c>
      <c r="AB50" s="7">
        <f>SUMIFS(POST16!$AF:$AF,POST16!$M:$M,AB$4,POST16!$Q:$Q,'July Payment'!$G50)</f>
        <v>0</v>
      </c>
      <c r="AC50" s="7">
        <f>SUMIFS(POST16!$AF:$AF,POST16!$M:$M,AC$4,POST16!$Q:$Q,'July Payment'!$G50)</f>
        <v>0</v>
      </c>
      <c r="AD50" s="7">
        <f>SUMIFS(POST16!$AF:$AF,POST16!$M:$M,AD$4,POST16!$Q:$Q,'July Payment'!$G50)</f>
        <v>0</v>
      </c>
      <c r="AE50" s="7">
        <f>SUMIFS('POST16 SBG'!AF:AF,'POST16 SBG'!A:A,B50,'POST16 SBG'!M:M,$AE$4)</f>
        <v>0</v>
      </c>
      <c r="AF50" s="7">
        <f>SUMIFS(UIFSM!AF:AF,UIFSM!B:B,B50,UIFSM!M:M,$AF$4)</f>
        <v>33267</v>
      </c>
      <c r="AG50" s="7">
        <f>SUMIFS(UIFSM!AF:AF,UIFSM!B:B,B50,UIFSM!M:M,$AG$4)</f>
        <v>20901</v>
      </c>
      <c r="AH50" s="7">
        <f>IFERROR(_xlfn.XLOOKUP(B50,DFC!B:B,DFC!AF:AF),0)</f>
        <v>0</v>
      </c>
      <c r="AI50" s="7">
        <f>IFERROR(_xlfn.XLOOKUP(B50,PPG!B:B,PPG!AF:AF),0)</f>
        <v>17880</v>
      </c>
      <c r="AJ50" s="7">
        <f>SUMIFS('NTP recovery'!AG:AG,'NTP recovery'!M:M,'July Payment'!$AJ$4,'NTP recovery'!B:B,'July Payment'!B50)</f>
        <v>0</v>
      </c>
      <c r="AK50" s="7">
        <f>SUMIFS('NTP recovery'!AG:AG,'NTP recovery'!M:M,'July Payment'!$AK$4,'NTP recovery'!B:B,'July Payment'!B50)</f>
        <v>0</v>
      </c>
      <c r="AL50" s="5">
        <f t="shared" si="2"/>
        <v>238940.72852178238</v>
      </c>
      <c r="AM50" s="119">
        <f t="shared" si="3"/>
        <v>0</v>
      </c>
      <c r="AN50" s="364">
        <f t="shared" si="4"/>
        <v>238940.72852178238</v>
      </c>
      <c r="AP50" s="481">
        <f>IFERROR(_xlfn.XLOOKUP(B50,'Monthly Payroll Deductions'!B:B,'Monthly Payroll Deductions'!AJ:AJ),"0")</f>
        <v>0</v>
      </c>
      <c r="AQ50" s="481"/>
      <c r="AR50" s="508"/>
      <c r="AT50" s="383"/>
      <c r="AU50" s="5"/>
      <c r="AW50" s="286"/>
      <c r="AX50" s="5"/>
    </row>
    <row r="51" spans="2:54" hidden="1" x14ac:dyDescent="0.25">
      <c r="B51">
        <v>3023312</v>
      </c>
      <c r="C51">
        <v>3312</v>
      </c>
      <c r="D51" t="s">
        <v>181</v>
      </c>
      <c r="E51" t="s">
        <v>748</v>
      </c>
      <c r="G51" t="s">
        <v>182</v>
      </c>
      <c r="H51" t="s">
        <v>183</v>
      </c>
      <c r="I51" s="7">
        <f>IFERROR(_xlfn.XLOOKUP(G51,'APT 25-26'!D:D,'APT 25-26'!CT:CT),"")</f>
        <v>92085.397638081122</v>
      </c>
      <c r="J51" s="7">
        <f>SUMIFS(NurserySupplement!$Z:$Z,NurserySupplement!$M:$M,J$4,NurserySupplement!$B:$B,B51)</f>
        <v>0</v>
      </c>
      <c r="K51" s="7">
        <f>IFERROR(_xlfn.XLOOKUP(B51,'Cash Advance'!A:A,'Cash Advance'!N:N),0)</f>
        <v>0</v>
      </c>
      <c r="L51" s="7">
        <f>SUMIFS(HNPlaces!$AF:$AF,HNPlaces!$M:$M,L$4,HNPlaces!$Q:$Q,'July Payment'!$G51)</f>
        <v>0</v>
      </c>
      <c r="M51" s="7">
        <f>SUMIFS(HNPlaces!$AF:$AF,HNPlaces!$M:$M,M$4,HNPlaces!$Q:$Q,'July Payment'!$G51)</f>
        <v>0</v>
      </c>
      <c r="N51" s="7">
        <f>SUMIFS(HNPlaces!$AF:$AF,HNPlaces!$M:$M,N$4,HNPlaces!$Q:$Q,'July Payment'!$G51)</f>
        <v>0</v>
      </c>
      <c r="O51" s="7">
        <f>SUMIFS(HNPlaces!$AF:$AF,HNPlaces!$M:$M,O$4,HNPlaces!$Q:$Q,'July Payment'!$G51)</f>
        <v>0</v>
      </c>
      <c r="P51" s="7">
        <f>SUMIFS(HNPlaces!$AF:$AF,HNPlaces!$M:$M,P$4,HNPlaces!$Q:$Q,'July Payment'!$G51)</f>
        <v>0</v>
      </c>
      <c r="Q51" s="7">
        <f>SUMIFS(HNPlaces!$AF:$AF,HNPlaces!$M:$M,Q$4,HNPlaces!$Q:$Q,'July Payment'!$G51)</f>
        <v>0</v>
      </c>
      <c r="R51" s="7">
        <f>SUMIFS(HNPlaces!$AF:$AF,HNPlaces!$M:$M,R$4,HNPlaces!$Q:$Q,'July Payment'!$G51)</f>
        <v>0</v>
      </c>
      <c r="S51" s="7">
        <f>SUMIFS(HNTopUp!$AC:$AC,HNTopUp!$M:$M,S$4,HNTopUp!$B:$B,$B51)</f>
        <v>0</v>
      </c>
      <c r="T51" s="7">
        <f>SUMIFS(HNTopUp!$AF:$AF,HNTopUp!$M:$M,T$4,HNTopUp!$B:$B,$B51)</f>
        <v>9753.7820512820508</v>
      </c>
      <c r="U51" s="7">
        <f>SUMIFS(HNTopUp!$AF:$AF,HNTopUp!$M:$M,U$4,HNTopUp!$B:$B,$B51)</f>
        <v>0</v>
      </c>
      <c r="V51" s="7">
        <f>SUMIFS(HNTopUp!$AF:$AF,HNTopUp!$M:$M,V$4,HNTopUp!$B:$B,$B51)</f>
        <v>0</v>
      </c>
      <c r="W51" s="7">
        <f>SUMIFS(HNTopUp!$AF:$AF,HNTopUp!$M:$M,W$4,HNTopUp!$B:$B,$B51)</f>
        <v>0</v>
      </c>
      <c r="X51" s="7">
        <f>SUMIFS(HNTopUp!$AC:$AC,HNTopUp!$M:$M,X$4,HNTopUp!$B:$B,$B51)</f>
        <v>0</v>
      </c>
      <c r="Y51" s="7">
        <f>SUMIFS(HNTopUp!$AC:$AC,HNTopUp!$M:$M,Y$4,HNTopUp!$B:$B,$B51)</f>
        <v>0</v>
      </c>
      <c r="Z51" s="7">
        <f>SUMIFS(POST16!$AF:$AF,POST16!$M:$M,Z$4,POST16!$Q:$Q,'July Payment'!$G51)</f>
        <v>0</v>
      </c>
      <c r="AA51" s="7">
        <f>SUMIFS(POST16!$AF:$AF,POST16!$M:$M,AA$4,POST16!$Q:$Q,'July Payment'!$G51)</f>
        <v>0</v>
      </c>
      <c r="AB51" s="7">
        <f>SUMIFS(POST16!$AF:$AF,POST16!$M:$M,AB$4,POST16!$Q:$Q,'July Payment'!$G51)</f>
        <v>0</v>
      </c>
      <c r="AC51" s="7">
        <f>SUMIFS(POST16!$AF:$AF,POST16!$M:$M,AC$4,POST16!$Q:$Q,'July Payment'!$G51)</f>
        <v>0</v>
      </c>
      <c r="AD51" s="7">
        <f>SUMIFS(POST16!$AF:$AF,POST16!$M:$M,AD$4,POST16!$Q:$Q,'July Payment'!$G51)</f>
        <v>0</v>
      </c>
      <c r="AE51" s="7">
        <f>SUMIFS('POST16 SBG'!AF:AF,'POST16 SBG'!A:A,B51,'POST16 SBG'!M:M,$AE$4)</f>
        <v>0</v>
      </c>
      <c r="AF51" s="7">
        <f>SUMIFS(UIFSM!AF:AF,UIFSM!B:B,B51,UIFSM!M:M,$AF$4)</f>
        <v>21696</v>
      </c>
      <c r="AG51" s="7">
        <f>SUMIFS(UIFSM!AF:AF,UIFSM!B:B,B51,UIFSM!M:M,$AG$4)</f>
        <v>14892</v>
      </c>
      <c r="AH51" s="7">
        <f>IFERROR(_xlfn.XLOOKUP(B51,DFC!B:B,DFC!AF:AF),0)</f>
        <v>0</v>
      </c>
      <c r="AI51" s="7">
        <f>IFERROR(_xlfn.XLOOKUP(B51,PPG!B:B,PPG!AF:AF),0)</f>
        <v>12198</v>
      </c>
      <c r="AJ51" s="7">
        <f>SUMIFS('NTP recovery'!AG:AG,'NTP recovery'!M:M,'July Payment'!$AJ$4,'NTP recovery'!B:B,'July Payment'!B51)</f>
        <v>-887.4</v>
      </c>
      <c r="AK51" s="7">
        <f>SUMIFS('NTP recovery'!AG:AG,'NTP recovery'!M:M,'July Payment'!$AK$4,'NTP recovery'!B:B,'July Payment'!B51)</f>
        <v>-2427.92</v>
      </c>
      <c r="AL51" s="5">
        <f t="shared" si="2"/>
        <v>147309.85968936316</v>
      </c>
      <c r="AM51" s="119">
        <f t="shared" si="3"/>
        <v>114284.58</v>
      </c>
      <c r="AN51" s="364">
        <f t="shared" si="4"/>
        <v>33025.27968936316</v>
      </c>
      <c r="AO51" s="5"/>
      <c r="AP51" s="481">
        <f>IFERROR(_xlfn.XLOOKUP(B51,'Monthly Payroll Deductions'!B:B,'Monthly Payroll Deductions'!AJ:AJ),"0")</f>
        <v>0</v>
      </c>
      <c r="AQ51" s="481">
        <f>IFERROR(_xlfn.XLOOKUP(G51,'Monthly Payroll Deductions'!E:E,'Monthly Payroll Deductions'!AC:AC),"0")</f>
        <v>114284.58</v>
      </c>
      <c r="AR51" s="508">
        <f t="shared" si="5"/>
        <v>114284.58</v>
      </c>
      <c r="AS51" s="119">
        <f>IFERROR(IF(AL51&gt;AQ51,AQ51,AL51-1),"")</f>
        <v>114284.58</v>
      </c>
      <c r="AT51" s="49">
        <f>AL51-AS51</f>
        <v>33025.27968936316</v>
      </c>
      <c r="AU51" s="481"/>
      <c r="AV51" s="463">
        <f>AS51+AU51</f>
        <v>114284.58</v>
      </c>
      <c r="AW51" s="49">
        <f>AT51-AU51</f>
        <v>33025.27968936316</v>
      </c>
      <c r="AX51" s="5"/>
      <c r="BA51" s="119"/>
    </row>
    <row r="52" spans="2:54" hidden="1" x14ac:dyDescent="0.25">
      <c r="B52">
        <v>3023313</v>
      </c>
      <c r="C52">
        <v>3313</v>
      </c>
      <c r="D52" t="s">
        <v>247</v>
      </c>
      <c r="E52" t="s">
        <v>748</v>
      </c>
      <c r="G52" t="s">
        <v>248</v>
      </c>
      <c r="H52" t="s">
        <v>249</v>
      </c>
      <c r="I52" s="7">
        <f>IFERROR(_xlfn.XLOOKUP(G52,'APT 25-26'!D:D,'APT 25-26'!CT:CT),"")</f>
        <v>89099.781494739596</v>
      </c>
      <c r="J52" s="7">
        <f>SUMIFS(NurserySupplement!$Z:$Z,NurserySupplement!$M:$M,J$4,NurserySupplement!$B:$B,B52)</f>
        <v>0</v>
      </c>
      <c r="K52" s="7">
        <f>IFERROR(_xlfn.XLOOKUP(B52,'Cash Advance'!A:A,'Cash Advance'!N:N),0)</f>
        <v>0</v>
      </c>
      <c r="L52" s="7">
        <f>SUMIFS(HNPlaces!$AF:$AF,HNPlaces!$M:$M,L$4,HNPlaces!$Q:$Q,'July Payment'!$G52)</f>
        <v>0</v>
      </c>
      <c r="M52" s="7">
        <f>SUMIFS(HNPlaces!$AF:$AF,HNPlaces!$M:$M,M$4,HNPlaces!$Q:$Q,'July Payment'!$G52)</f>
        <v>0</v>
      </c>
      <c r="N52" s="7">
        <f>SUMIFS(HNPlaces!$AF:$AF,HNPlaces!$M:$M,N$4,HNPlaces!$Q:$Q,'July Payment'!$G52)</f>
        <v>0</v>
      </c>
      <c r="O52" s="7">
        <f>SUMIFS(HNPlaces!$AF:$AF,HNPlaces!$M:$M,O$4,HNPlaces!$Q:$Q,'July Payment'!$G52)</f>
        <v>0</v>
      </c>
      <c r="P52" s="7">
        <f>SUMIFS(HNPlaces!$AF:$AF,HNPlaces!$M:$M,P$4,HNPlaces!$Q:$Q,'July Payment'!$G52)</f>
        <v>0</v>
      </c>
      <c r="Q52" s="7">
        <f>SUMIFS(HNPlaces!$AF:$AF,HNPlaces!$M:$M,Q$4,HNPlaces!$Q:$Q,'July Payment'!$G52)</f>
        <v>0</v>
      </c>
      <c r="R52" s="7">
        <f>SUMIFS(HNPlaces!$AF:$AF,HNPlaces!$M:$M,R$4,HNPlaces!$Q:$Q,'July Payment'!$G52)</f>
        <v>0</v>
      </c>
      <c r="S52" s="7">
        <f>SUMIFS(HNTopUp!$AC:$AC,HNTopUp!$M:$M,S$4,HNTopUp!$B:$B,$B52)</f>
        <v>0</v>
      </c>
      <c r="T52" s="7">
        <f>SUMIFS(HNTopUp!$AF:$AF,HNTopUp!$M:$M,T$4,HNTopUp!$B:$B,$B52)</f>
        <v>8884.6522307692321</v>
      </c>
      <c r="U52" s="7">
        <f>SUMIFS(HNTopUp!$AF:$AF,HNTopUp!$M:$M,U$4,HNTopUp!$B:$B,$B52)</f>
        <v>0</v>
      </c>
      <c r="V52" s="7">
        <f>SUMIFS(HNTopUp!$AF:$AF,HNTopUp!$M:$M,V$4,HNTopUp!$B:$B,$B52)</f>
        <v>0</v>
      </c>
      <c r="W52" s="7">
        <f>SUMIFS(HNTopUp!$AF:$AF,HNTopUp!$M:$M,W$4,HNTopUp!$B:$B,$B52)</f>
        <v>0</v>
      </c>
      <c r="X52" s="7">
        <f>SUMIFS(HNTopUp!$AC:$AC,HNTopUp!$M:$M,X$4,HNTopUp!$B:$B,$B52)</f>
        <v>0</v>
      </c>
      <c r="Y52" s="7">
        <f>SUMIFS(HNTopUp!$AC:$AC,HNTopUp!$M:$M,Y$4,HNTopUp!$B:$B,$B52)</f>
        <v>0</v>
      </c>
      <c r="Z52" s="7">
        <f>SUMIFS(POST16!$AF:$AF,POST16!$M:$M,Z$4,POST16!$Q:$Q,'July Payment'!$G52)</f>
        <v>0</v>
      </c>
      <c r="AA52" s="7">
        <f>SUMIFS(POST16!$AF:$AF,POST16!$M:$M,AA$4,POST16!$Q:$Q,'July Payment'!$G52)</f>
        <v>0</v>
      </c>
      <c r="AB52" s="7">
        <f>SUMIFS(POST16!$AF:$AF,POST16!$M:$M,AB$4,POST16!$Q:$Q,'July Payment'!$G52)</f>
        <v>0</v>
      </c>
      <c r="AC52" s="7">
        <f>SUMIFS(POST16!$AF:$AF,POST16!$M:$M,AC$4,POST16!$Q:$Q,'July Payment'!$G52)</f>
        <v>0</v>
      </c>
      <c r="AD52" s="7">
        <f>SUMIFS(POST16!$AF:$AF,POST16!$M:$M,AD$4,POST16!$Q:$Q,'July Payment'!$G52)</f>
        <v>0</v>
      </c>
      <c r="AE52" s="7">
        <f>SUMIFS('POST16 SBG'!AF:AF,'POST16 SBG'!A:A,B52,'POST16 SBG'!M:M,$AE$4)</f>
        <v>0</v>
      </c>
      <c r="AF52" s="7">
        <f>SUMIFS(UIFSM!AF:AF,UIFSM!B:B,B52,UIFSM!M:M,$AF$4)</f>
        <v>15911</v>
      </c>
      <c r="AG52" s="7">
        <f>SUMIFS(UIFSM!AF:AF,UIFSM!B:B,B52,UIFSM!M:M,$AG$4)</f>
        <v>11678</v>
      </c>
      <c r="AH52" s="7">
        <f>IFERROR(_xlfn.XLOOKUP(B52,DFC!B:B,DFC!AF:AF),0)</f>
        <v>0</v>
      </c>
      <c r="AI52" s="7">
        <f>IFERROR(_xlfn.XLOOKUP(B52,PPG!B:B,PPG!AF:AF),0)</f>
        <v>18180</v>
      </c>
      <c r="AJ52" s="7">
        <f>SUMIFS('NTP recovery'!AG:AG,'NTP recovery'!M:M,'July Payment'!$AJ$4,'NTP recovery'!B:B,'July Payment'!B52)</f>
        <v>-9396</v>
      </c>
      <c r="AK52" s="7">
        <f>SUMIFS('NTP recovery'!AG:AG,'NTP recovery'!M:M,'July Payment'!$AK$4,'NTP recovery'!B:B,'July Payment'!B52)</f>
        <v>-4320</v>
      </c>
      <c r="AL52" s="5">
        <f t="shared" si="2"/>
        <v>130037.43372550883</v>
      </c>
      <c r="AM52" s="119">
        <f t="shared" si="3"/>
        <v>111391.83000000003</v>
      </c>
      <c r="AN52" s="364">
        <f t="shared" si="4"/>
        <v>18645.603725508801</v>
      </c>
      <c r="AP52" s="481">
        <f>IFERROR(_xlfn.XLOOKUP(B52,'Monthly Payroll Deductions'!B:B,'Monthly Payroll Deductions'!AJ:AJ),"0")</f>
        <v>0</v>
      </c>
      <c r="AQ52" s="481">
        <f>IFERROR(_xlfn.XLOOKUP(G52,'Monthly Payroll Deductions'!E:E,'Monthly Payroll Deductions'!AC:AC),"0")</f>
        <v>111391.83000000003</v>
      </c>
      <c r="AR52" s="508">
        <f t="shared" si="5"/>
        <v>111391.83000000003</v>
      </c>
      <c r="AS52" s="119">
        <f>IFERROR(IF(AL52&gt;AQ52,AQ52,AL52-1),"")</f>
        <v>111391.83000000003</v>
      </c>
      <c r="AT52" s="49">
        <f>AL52-AS52</f>
        <v>18645.603725508801</v>
      </c>
      <c r="AU52" s="481"/>
      <c r="AV52" s="463">
        <f>AS52+AU52</f>
        <v>111391.83000000003</v>
      </c>
      <c r="AW52" s="49">
        <f>AT52-AU52</f>
        <v>18645.603725508801</v>
      </c>
      <c r="AX52" s="5"/>
      <c r="BA52" s="119"/>
    </row>
    <row r="53" spans="2:54" hidden="1" x14ac:dyDescent="0.25">
      <c r="B53">
        <v>3023314</v>
      </c>
      <c r="C53">
        <v>3314</v>
      </c>
      <c r="D53" t="s">
        <v>97</v>
      </c>
      <c r="E53" t="s">
        <v>748</v>
      </c>
      <c r="G53" t="s">
        <v>98</v>
      </c>
      <c r="H53" t="s">
        <v>99</v>
      </c>
      <c r="I53" s="7">
        <f>IFERROR(_xlfn.XLOOKUP(G53,'APT 25-26'!D:D,'APT 25-26'!CT:CT),"")</f>
        <v>91618.662483489199</v>
      </c>
      <c r="J53" s="7">
        <f>SUMIFS(NurserySupplement!$Z:$Z,NurserySupplement!$M:$M,J$4,NurserySupplement!$B:$B,B53)</f>
        <v>0</v>
      </c>
      <c r="K53" s="7">
        <f>IFERROR(_xlfn.XLOOKUP(B53,'Cash Advance'!A:A,'Cash Advance'!N:N),0)</f>
        <v>0</v>
      </c>
      <c r="L53" s="7">
        <f>SUMIFS(HNPlaces!$AF:$AF,HNPlaces!$M:$M,L$4,HNPlaces!$Q:$Q,'July Payment'!$G53)</f>
        <v>0</v>
      </c>
      <c r="M53" s="7">
        <f>SUMIFS(HNPlaces!$AF:$AF,HNPlaces!$M:$M,M$4,HNPlaces!$Q:$Q,'July Payment'!$G53)</f>
        <v>0</v>
      </c>
      <c r="N53" s="7">
        <f>SUMIFS(HNPlaces!$AF:$AF,HNPlaces!$M:$M,N$4,HNPlaces!$Q:$Q,'July Payment'!$G53)</f>
        <v>0</v>
      </c>
      <c r="O53" s="7">
        <f>SUMIFS(HNPlaces!$AF:$AF,HNPlaces!$M:$M,O$4,HNPlaces!$Q:$Q,'July Payment'!$G53)</f>
        <v>0</v>
      </c>
      <c r="P53" s="7">
        <f>SUMIFS(HNPlaces!$AF:$AF,HNPlaces!$M:$M,P$4,HNPlaces!$Q:$Q,'July Payment'!$G53)</f>
        <v>0</v>
      </c>
      <c r="Q53" s="7">
        <f>SUMIFS(HNPlaces!$AF:$AF,HNPlaces!$M:$M,Q$4,HNPlaces!$Q:$Q,'July Payment'!$G53)</f>
        <v>0</v>
      </c>
      <c r="R53" s="7">
        <f>SUMIFS(HNPlaces!$AF:$AF,HNPlaces!$M:$M,R$4,HNPlaces!$Q:$Q,'July Payment'!$G53)</f>
        <v>0</v>
      </c>
      <c r="S53" s="7">
        <f>SUMIFS(HNTopUp!$AC:$AC,HNTopUp!$M:$M,S$4,HNTopUp!$B:$B,$B53)</f>
        <v>0</v>
      </c>
      <c r="T53" s="7">
        <f>SUMIFS(HNTopUp!$AF:$AF,HNTopUp!$M:$M,T$4,HNTopUp!$B:$B,$B53)</f>
        <v>7132.6410256410263</v>
      </c>
      <c r="U53" s="7">
        <f>SUMIFS(HNTopUp!$AF:$AF,HNTopUp!$M:$M,U$4,HNTopUp!$B:$B,$B53)</f>
        <v>0</v>
      </c>
      <c r="V53" s="7">
        <f>SUMIFS(HNTopUp!$AF:$AF,HNTopUp!$M:$M,V$4,HNTopUp!$B:$B,$B53)</f>
        <v>0</v>
      </c>
      <c r="W53" s="7">
        <f>SUMIFS(HNTopUp!$AF:$AF,HNTopUp!$M:$M,W$4,HNTopUp!$B:$B,$B53)</f>
        <v>0</v>
      </c>
      <c r="X53" s="7">
        <f>SUMIFS(HNTopUp!$AC:$AC,HNTopUp!$M:$M,X$4,HNTopUp!$B:$B,$B53)</f>
        <v>0</v>
      </c>
      <c r="Y53" s="7">
        <f>SUMIFS(HNTopUp!$AC:$AC,HNTopUp!$M:$M,Y$4,HNTopUp!$B:$B,$B53)</f>
        <v>0</v>
      </c>
      <c r="Z53" s="7">
        <f>SUMIFS(POST16!$AF:$AF,POST16!$M:$M,Z$4,POST16!$Q:$Q,'July Payment'!$G53)</f>
        <v>0</v>
      </c>
      <c r="AA53" s="7">
        <f>SUMIFS(POST16!$AF:$AF,POST16!$M:$M,AA$4,POST16!$Q:$Q,'July Payment'!$G53)</f>
        <v>0</v>
      </c>
      <c r="AB53" s="7">
        <f>SUMIFS(POST16!$AF:$AF,POST16!$M:$M,AB$4,POST16!$Q:$Q,'July Payment'!$G53)</f>
        <v>0</v>
      </c>
      <c r="AC53" s="7">
        <f>SUMIFS(POST16!$AF:$AF,POST16!$M:$M,AC$4,POST16!$Q:$Q,'July Payment'!$G53)</f>
        <v>0</v>
      </c>
      <c r="AD53" s="7">
        <f>SUMIFS(POST16!$AF:$AF,POST16!$M:$M,AD$4,POST16!$Q:$Q,'July Payment'!$G53)</f>
        <v>0</v>
      </c>
      <c r="AE53" s="7">
        <f>SUMIFS('POST16 SBG'!AF:AF,'POST16 SBG'!A:A,B53,'POST16 SBG'!M:M,$AE$4)</f>
        <v>0</v>
      </c>
      <c r="AF53" s="7">
        <f>SUMIFS(UIFSM!AF:AF,UIFSM!B:B,B53,UIFSM!M:M,$AF$4)</f>
        <v>18659</v>
      </c>
      <c r="AG53" s="7">
        <f>SUMIFS(UIFSM!AF:AF,UIFSM!B:B,B53,UIFSM!M:M,$AG$4)</f>
        <v>13251</v>
      </c>
      <c r="AH53" s="7">
        <f>IFERROR(_xlfn.XLOOKUP(B53,DFC!B:B,DFC!AF:AF),0)</f>
        <v>0</v>
      </c>
      <c r="AI53" s="7">
        <f>IFERROR(_xlfn.XLOOKUP(B53,PPG!B:B,PPG!AF:AF),0)</f>
        <v>15150</v>
      </c>
      <c r="AJ53" s="7">
        <f>SUMIFS('NTP recovery'!AG:AG,'NTP recovery'!M:M,'July Payment'!$AJ$4,'NTP recovery'!B:B,'July Payment'!B53)</f>
        <v>0</v>
      </c>
      <c r="AK53" s="7">
        <f>SUMIFS('NTP recovery'!AG:AG,'NTP recovery'!M:M,'July Payment'!$AK$4,'NTP recovery'!B:B,'July Payment'!B53)</f>
        <v>0</v>
      </c>
      <c r="AL53" s="5">
        <f t="shared" si="2"/>
        <v>145811.30350913023</v>
      </c>
      <c r="AM53" s="119">
        <f t="shared" si="3"/>
        <v>0</v>
      </c>
      <c r="AN53" s="364">
        <f t="shared" si="4"/>
        <v>145811.30350913023</v>
      </c>
      <c r="AP53" s="481">
        <f>IFERROR(_xlfn.XLOOKUP(B53,'Monthly Payroll Deductions'!B:B,'Monthly Payroll Deductions'!AJ:AJ),"0")</f>
        <v>0</v>
      </c>
      <c r="AQ53" s="481"/>
      <c r="AR53" s="508"/>
      <c r="AT53" s="383"/>
      <c r="AU53" s="5"/>
      <c r="AW53" s="286"/>
      <c r="AX53" s="5"/>
    </row>
    <row r="54" spans="2:54" hidden="1" x14ac:dyDescent="0.25">
      <c r="B54">
        <v>3023315</v>
      </c>
      <c r="C54">
        <v>3315</v>
      </c>
      <c r="D54" t="s">
        <v>229</v>
      </c>
      <c r="G54" t="s">
        <v>230</v>
      </c>
      <c r="H54" t="s">
        <v>231</v>
      </c>
      <c r="I54" s="7">
        <f>IFERROR(_xlfn.XLOOKUP(G54,'APT 25-26'!D:D,'APT 25-26'!CT:CT),"")</f>
        <v>85331.676533136968</v>
      </c>
      <c r="J54" s="7">
        <f>SUMIFS(NurserySupplement!$Z:$Z,NurserySupplement!$M:$M,J$4,NurserySupplement!$B:$B,B54)</f>
        <v>0</v>
      </c>
      <c r="K54" s="7">
        <f>IFERROR(_xlfn.XLOOKUP(B54,'Cash Advance'!A:A,'Cash Advance'!N:N),0)</f>
        <v>0</v>
      </c>
      <c r="L54" s="7">
        <f>SUMIFS(HNPlaces!$AF:$AF,HNPlaces!$M:$M,L$4,HNPlaces!$Q:$Q,'July Payment'!$G54)</f>
        <v>0</v>
      </c>
      <c r="M54" s="7">
        <f>SUMIFS(HNPlaces!$AF:$AF,HNPlaces!$M:$M,M$4,HNPlaces!$Q:$Q,'July Payment'!$G54)</f>
        <v>0</v>
      </c>
      <c r="N54" s="7">
        <f>SUMIFS(HNPlaces!$AF:$AF,HNPlaces!$M:$M,N$4,HNPlaces!$Q:$Q,'July Payment'!$G54)</f>
        <v>0</v>
      </c>
      <c r="O54" s="7">
        <f>SUMIFS(HNPlaces!$AF:$AF,HNPlaces!$M:$M,O$4,HNPlaces!$Q:$Q,'July Payment'!$G54)</f>
        <v>0</v>
      </c>
      <c r="P54" s="7">
        <f>SUMIFS(HNPlaces!$AF:$AF,HNPlaces!$M:$M,P$4,HNPlaces!$Q:$Q,'July Payment'!$G54)</f>
        <v>0</v>
      </c>
      <c r="Q54" s="7">
        <f>SUMIFS(HNPlaces!$AF:$AF,HNPlaces!$M:$M,Q$4,HNPlaces!$Q:$Q,'July Payment'!$G54)</f>
        <v>0</v>
      </c>
      <c r="R54" s="7">
        <f>SUMIFS(HNPlaces!$AF:$AF,HNPlaces!$M:$M,R$4,HNPlaces!$Q:$Q,'July Payment'!$G54)</f>
        <v>0</v>
      </c>
      <c r="S54" s="7">
        <f>SUMIFS(HNTopUp!$AC:$AC,HNTopUp!$M:$M,S$4,HNTopUp!$B:$B,$B54)</f>
        <v>0</v>
      </c>
      <c r="T54" s="7">
        <f>SUMIFS(HNTopUp!$AF:$AF,HNTopUp!$M:$M,T$4,HNTopUp!$B:$B,$B54)</f>
        <v>1864.1538461538462</v>
      </c>
      <c r="U54" s="7">
        <f>SUMIFS(HNTopUp!$AF:$AF,HNTopUp!$M:$M,U$4,HNTopUp!$B:$B,$B54)</f>
        <v>0</v>
      </c>
      <c r="V54" s="7">
        <f>SUMIFS(HNTopUp!$AF:$AF,HNTopUp!$M:$M,V$4,HNTopUp!$B:$B,$B54)</f>
        <v>0</v>
      </c>
      <c r="W54" s="7">
        <f>SUMIFS(HNTopUp!$AF:$AF,HNTopUp!$M:$M,W$4,HNTopUp!$B:$B,$B54)</f>
        <v>0</v>
      </c>
      <c r="X54" s="7">
        <f>SUMIFS(HNTopUp!$AC:$AC,HNTopUp!$M:$M,X$4,HNTopUp!$B:$B,$B54)</f>
        <v>0</v>
      </c>
      <c r="Y54" s="7">
        <f>SUMIFS(HNTopUp!$AC:$AC,HNTopUp!$M:$M,Y$4,HNTopUp!$B:$B,$B54)</f>
        <v>0</v>
      </c>
      <c r="Z54" s="7">
        <f>SUMIFS(POST16!$AF:$AF,POST16!$M:$M,Z$4,POST16!$Q:$Q,'July Payment'!$G54)</f>
        <v>0</v>
      </c>
      <c r="AA54" s="7">
        <f>SUMIFS(POST16!$AF:$AF,POST16!$M:$M,AA$4,POST16!$Q:$Q,'July Payment'!$G54)</f>
        <v>0</v>
      </c>
      <c r="AB54" s="7">
        <f>SUMIFS(POST16!$AF:$AF,POST16!$M:$M,AB$4,POST16!$Q:$Q,'July Payment'!$G54)</f>
        <v>0</v>
      </c>
      <c r="AC54" s="7">
        <f>SUMIFS(POST16!$AF:$AF,POST16!$M:$M,AC$4,POST16!$Q:$Q,'July Payment'!$G54)</f>
        <v>0</v>
      </c>
      <c r="AD54" s="7">
        <f>SUMIFS(POST16!$AF:$AF,POST16!$M:$M,AD$4,POST16!$Q:$Q,'July Payment'!$G54)</f>
        <v>0</v>
      </c>
      <c r="AE54" s="7">
        <f>SUMIFS('POST16 SBG'!AF:AF,'POST16 SBG'!A:A,B54,'POST16 SBG'!M:M,$AE$4)</f>
        <v>0</v>
      </c>
      <c r="AF54" s="7">
        <f>SUMIFS(UIFSM!AF:AF,UIFSM!B:B,B54,UIFSM!M:M,$AF$4)</f>
        <v>20105</v>
      </c>
      <c r="AG54" s="7">
        <f>SUMIFS(UIFSM!AF:AF,UIFSM!B:B,B54,UIFSM!M:M,$AG$4)</f>
        <v>13879</v>
      </c>
      <c r="AH54" s="7">
        <f>IFERROR(_xlfn.XLOOKUP(B54,DFC!B:B,DFC!AF:AF),0)</f>
        <v>0</v>
      </c>
      <c r="AI54" s="7">
        <f>IFERROR(_xlfn.XLOOKUP(B54,PPG!B:B,PPG!AF:AF),0)</f>
        <v>3308</v>
      </c>
      <c r="AJ54" s="7">
        <f>SUMIFS('NTP recovery'!AG:AG,'NTP recovery'!M:M,'July Payment'!$AJ$4,'NTP recovery'!B:B,'July Payment'!B54)</f>
        <v>-1782</v>
      </c>
      <c r="AK54" s="7">
        <f>SUMIFS('NTP recovery'!AG:AG,'NTP recovery'!M:M,'July Payment'!$AK$4,'NTP recovery'!B:B,'July Payment'!B54)</f>
        <v>-2025</v>
      </c>
      <c r="AL54" s="5">
        <f t="shared" si="2"/>
        <v>120680.83037929081</v>
      </c>
      <c r="AM54" s="119">
        <f t="shared" si="3"/>
        <v>0</v>
      </c>
      <c r="AN54" s="364">
        <f t="shared" si="4"/>
        <v>120680.83037929081</v>
      </c>
      <c r="AP54" s="481" t="str">
        <f>IFERROR(_xlfn.XLOOKUP(B54,'Monthly Payroll Deductions'!B:B,'Monthly Payroll Deductions'!AJ:AJ),"0")</f>
        <v>0</v>
      </c>
      <c r="AQ54" s="481"/>
      <c r="AR54" s="508"/>
      <c r="AT54" s="383"/>
      <c r="AU54" s="5"/>
      <c r="AW54" s="286"/>
      <c r="AX54" s="5"/>
    </row>
    <row r="55" spans="2:54" hidden="1" x14ac:dyDescent="0.25">
      <c r="B55">
        <v>3023316</v>
      </c>
      <c r="C55">
        <v>3316</v>
      </c>
      <c r="D55" t="s">
        <v>157</v>
      </c>
      <c r="E55" t="s">
        <v>748</v>
      </c>
      <c r="G55" t="s">
        <v>158</v>
      </c>
      <c r="H55" t="s">
        <v>159</v>
      </c>
      <c r="I55" s="7">
        <f>IFERROR(_xlfn.XLOOKUP(G55,'APT 25-26'!D:D,'APT 25-26'!CT:CT),"")</f>
        <v>89192.260774573762</v>
      </c>
      <c r="J55" s="7">
        <f>SUMIFS(NurserySupplement!$Z:$Z,NurserySupplement!$M:$M,J$4,NurserySupplement!$B:$B,B55)</f>
        <v>0</v>
      </c>
      <c r="K55" s="7">
        <f>IFERROR(_xlfn.XLOOKUP(B55,'Cash Advance'!A:A,'Cash Advance'!N:N),0)</f>
        <v>0</v>
      </c>
      <c r="L55" s="7">
        <f>SUMIFS(HNPlaces!$AF:$AF,HNPlaces!$M:$M,L$4,HNPlaces!$Q:$Q,'July Payment'!$G55)</f>
        <v>0</v>
      </c>
      <c r="M55" s="7">
        <f>SUMIFS(HNPlaces!$AF:$AF,HNPlaces!$M:$M,M$4,HNPlaces!$Q:$Q,'July Payment'!$G55)</f>
        <v>0</v>
      </c>
      <c r="N55" s="7">
        <f>SUMIFS(HNPlaces!$AF:$AF,HNPlaces!$M:$M,N$4,HNPlaces!$Q:$Q,'July Payment'!$G55)</f>
        <v>0</v>
      </c>
      <c r="O55" s="7">
        <f>SUMIFS(HNPlaces!$AF:$AF,HNPlaces!$M:$M,O$4,HNPlaces!$Q:$Q,'July Payment'!$G55)</f>
        <v>0</v>
      </c>
      <c r="P55" s="7">
        <f>SUMIFS(HNPlaces!$AF:$AF,HNPlaces!$M:$M,P$4,HNPlaces!$Q:$Q,'July Payment'!$G55)</f>
        <v>0</v>
      </c>
      <c r="Q55" s="7">
        <f>SUMIFS(HNPlaces!$AF:$AF,HNPlaces!$M:$M,Q$4,HNPlaces!$Q:$Q,'July Payment'!$G55)</f>
        <v>0</v>
      </c>
      <c r="R55" s="7">
        <f>SUMIFS(HNPlaces!$AF:$AF,HNPlaces!$M:$M,R$4,HNPlaces!$Q:$Q,'July Payment'!$G55)</f>
        <v>0</v>
      </c>
      <c r="S55" s="7">
        <f>SUMIFS(HNTopUp!$AC:$AC,HNTopUp!$M:$M,S$4,HNTopUp!$B:$B,$B55)</f>
        <v>0</v>
      </c>
      <c r="T55" s="7">
        <f>SUMIFS(HNTopUp!$AF:$AF,HNTopUp!$M:$M,T$4,HNTopUp!$B:$B,$B55)</f>
        <v>6248.2692307692314</v>
      </c>
      <c r="U55" s="7">
        <f>SUMIFS(HNTopUp!$AF:$AF,HNTopUp!$M:$M,U$4,HNTopUp!$B:$B,$B55)</f>
        <v>0</v>
      </c>
      <c r="V55" s="7">
        <f>SUMIFS(HNTopUp!$AF:$AF,HNTopUp!$M:$M,V$4,HNTopUp!$B:$B,$B55)</f>
        <v>0</v>
      </c>
      <c r="W55" s="7">
        <f>SUMIFS(HNTopUp!$AF:$AF,HNTopUp!$M:$M,W$4,HNTopUp!$B:$B,$B55)</f>
        <v>0</v>
      </c>
      <c r="X55" s="7">
        <f>SUMIFS(HNTopUp!$AC:$AC,HNTopUp!$M:$M,X$4,HNTopUp!$B:$B,$B55)</f>
        <v>0</v>
      </c>
      <c r="Y55" s="7">
        <f>SUMIFS(HNTopUp!$AC:$AC,HNTopUp!$M:$M,Y$4,HNTopUp!$B:$B,$B55)</f>
        <v>0</v>
      </c>
      <c r="Z55" s="7">
        <f>SUMIFS(POST16!$AF:$AF,POST16!$M:$M,Z$4,POST16!$Q:$Q,'July Payment'!$G55)</f>
        <v>0</v>
      </c>
      <c r="AA55" s="7">
        <f>SUMIFS(POST16!$AF:$AF,POST16!$M:$M,AA$4,POST16!$Q:$Q,'July Payment'!$G55)</f>
        <v>0</v>
      </c>
      <c r="AB55" s="7">
        <f>SUMIFS(POST16!$AF:$AF,POST16!$M:$M,AB$4,POST16!$Q:$Q,'July Payment'!$G55)</f>
        <v>0</v>
      </c>
      <c r="AC55" s="7">
        <f>SUMIFS(POST16!$AF:$AF,POST16!$M:$M,AC$4,POST16!$Q:$Q,'July Payment'!$G55)</f>
        <v>0</v>
      </c>
      <c r="AD55" s="7">
        <f>SUMIFS(POST16!$AF:$AF,POST16!$M:$M,AD$4,POST16!$Q:$Q,'July Payment'!$G55)</f>
        <v>0</v>
      </c>
      <c r="AE55" s="7">
        <f>SUMIFS('POST16 SBG'!AF:AF,'POST16 SBG'!A:A,B55,'POST16 SBG'!M:M,$AE$4)</f>
        <v>0</v>
      </c>
      <c r="AF55" s="7">
        <f>SUMIFS(UIFSM!AF:AF,UIFSM!B:B,B55,UIFSM!M:M,$AF$4)</f>
        <v>22709</v>
      </c>
      <c r="AG55" s="7">
        <f>SUMIFS(UIFSM!AF:AF,UIFSM!B:B,B55,UIFSM!M:M,$AG$4)</f>
        <v>17450</v>
      </c>
      <c r="AH55" s="7">
        <f>IFERROR(_xlfn.XLOOKUP(B55,DFC!B:B,DFC!AF:AF),0)</f>
        <v>0</v>
      </c>
      <c r="AI55" s="7">
        <f>IFERROR(_xlfn.XLOOKUP(B55,PPG!B:B,PPG!AF:AF),0)</f>
        <v>7837</v>
      </c>
      <c r="AJ55" s="7">
        <f>SUMIFS('NTP recovery'!AG:AG,'NTP recovery'!M:M,'July Payment'!$AJ$4,'NTP recovery'!B:B,'July Payment'!B55)</f>
        <v>-118.8</v>
      </c>
      <c r="AK55" s="7">
        <f>SUMIFS('NTP recovery'!AG:AG,'NTP recovery'!M:M,'July Payment'!$AK$4,'NTP recovery'!B:B,'July Payment'!B55)</f>
        <v>-1245</v>
      </c>
      <c r="AL55" s="5">
        <f t="shared" si="2"/>
        <v>142072.73000534301</v>
      </c>
      <c r="AM55" s="119">
        <f t="shared" si="3"/>
        <v>100758.96999999999</v>
      </c>
      <c r="AN55" s="364">
        <f t="shared" si="4"/>
        <v>41313.760005343021</v>
      </c>
      <c r="AO55" s="119"/>
      <c r="AP55" s="481">
        <f>IFERROR(_xlfn.XLOOKUP(B55,'Monthly Payroll Deductions'!B:B,'Monthly Payroll Deductions'!AJ:AJ),"0")</f>
        <v>0</v>
      </c>
      <c r="AQ55" s="481">
        <f>IFERROR(_xlfn.XLOOKUP(G55,'Monthly Payroll Deductions'!E:E,'Monthly Payroll Deductions'!AC:AC),"0")</f>
        <v>100758.96999999999</v>
      </c>
      <c r="AR55" s="508">
        <f t="shared" si="5"/>
        <v>100758.96999999999</v>
      </c>
      <c r="AS55" s="119">
        <f t="shared" ref="AS55:AS65" si="18">IFERROR(IF(AL55&gt;AQ55,AQ55,AL55-1),"")</f>
        <v>100758.96999999999</v>
      </c>
      <c r="AT55" s="49">
        <f t="shared" ref="AT55:AT65" si="19">AL55-AS55</f>
        <v>41313.760005343021</v>
      </c>
      <c r="AU55" s="481"/>
      <c r="AV55" s="463">
        <f t="shared" ref="AV55:AV65" si="20">AS55+AU55</f>
        <v>100758.96999999999</v>
      </c>
      <c r="AW55" s="49">
        <f t="shared" ref="AW55:AW65" si="21">AT55-AU55</f>
        <v>41313.760005343021</v>
      </c>
      <c r="AX55" s="5"/>
      <c r="BB55" s="481"/>
    </row>
    <row r="56" spans="2:54" hidden="1" x14ac:dyDescent="0.25">
      <c r="B56">
        <v>3023317</v>
      </c>
      <c r="C56">
        <v>3317</v>
      </c>
      <c r="D56" t="s">
        <v>133</v>
      </c>
      <c r="E56" t="s">
        <v>748</v>
      </c>
      <c r="G56" t="s">
        <v>134</v>
      </c>
      <c r="H56" t="s">
        <v>135</v>
      </c>
      <c r="I56" s="7">
        <f>IFERROR(_xlfn.XLOOKUP(G56,'APT 25-26'!D:D,'APT 25-26'!CT:CT),"")</f>
        <v>92193.447196396563</v>
      </c>
      <c r="J56" s="7">
        <f>SUMIFS(NurserySupplement!$Z:$Z,NurserySupplement!$M:$M,J$4,NurserySupplement!$B:$B,B56)</f>
        <v>0</v>
      </c>
      <c r="K56" s="7">
        <f>IFERROR(_xlfn.XLOOKUP(B56,'Cash Advance'!A:A,'Cash Advance'!N:N),0)</f>
        <v>0</v>
      </c>
      <c r="L56" s="7">
        <f>SUMIFS(HNPlaces!$AF:$AF,HNPlaces!$M:$M,L$4,HNPlaces!$Q:$Q,'July Payment'!$G56)</f>
        <v>0</v>
      </c>
      <c r="M56" s="7">
        <f>SUMIFS(HNPlaces!$AF:$AF,HNPlaces!$M:$M,M$4,HNPlaces!$Q:$Q,'July Payment'!$G56)</f>
        <v>0</v>
      </c>
      <c r="N56" s="7">
        <f>SUMIFS(HNPlaces!$AF:$AF,HNPlaces!$M:$M,N$4,HNPlaces!$Q:$Q,'July Payment'!$G56)</f>
        <v>0</v>
      </c>
      <c r="O56" s="7">
        <f>SUMIFS(HNPlaces!$AF:$AF,HNPlaces!$M:$M,O$4,HNPlaces!$Q:$Q,'July Payment'!$G56)</f>
        <v>0</v>
      </c>
      <c r="P56" s="7">
        <f>SUMIFS(HNPlaces!$AF:$AF,HNPlaces!$M:$M,P$4,HNPlaces!$Q:$Q,'July Payment'!$G56)</f>
        <v>0</v>
      </c>
      <c r="Q56" s="7">
        <f>SUMIFS(HNPlaces!$AF:$AF,HNPlaces!$M:$M,Q$4,HNPlaces!$Q:$Q,'July Payment'!$G56)</f>
        <v>0</v>
      </c>
      <c r="R56" s="7">
        <f>SUMIFS(HNPlaces!$AF:$AF,HNPlaces!$M:$M,R$4,HNPlaces!$Q:$Q,'July Payment'!$G56)</f>
        <v>0</v>
      </c>
      <c r="S56" s="7">
        <f>SUMIFS(HNTopUp!$AC:$AC,HNTopUp!$M:$M,S$4,HNTopUp!$B:$B,$B56)</f>
        <v>0</v>
      </c>
      <c r="T56" s="7">
        <f>SUMIFS(HNTopUp!$AF:$AF,HNTopUp!$M:$M,T$4,HNTopUp!$B:$B,$B56)</f>
        <v>14294.642641025643</v>
      </c>
      <c r="U56" s="7">
        <f>SUMIFS(HNTopUp!$AF:$AF,HNTopUp!$M:$M,U$4,HNTopUp!$B:$B,$B56)</f>
        <v>0</v>
      </c>
      <c r="V56" s="7">
        <f>SUMIFS(HNTopUp!$AF:$AF,HNTopUp!$M:$M,V$4,HNTopUp!$B:$B,$B56)</f>
        <v>0</v>
      </c>
      <c r="W56" s="7">
        <f>SUMIFS(HNTopUp!$AF:$AF,HNTopUp!$M:$M,W$4,HNTopUp!$B:$B,$B56)</f>
        <v>88.230769230769241</v>
      </c>
      <c r="X56" s="7">
        <f>SUMIFS(HNTopUp!$AC:$AC,HNTopUp!$M:$M,X$4,HNTopUp!$B:$B,$B56)</f>
        <v>0</v>
      </c>
      <c r="Y56" s="7">
        <f>SUMIFS(HNTopUp!$AC:$AC,HNTopUp!$M:$M,Y$4,HNTopUp!$B:$B,$B56)</f>
        <v>0</v>
      </c>
      <c r="Z56" s="7">
        <f>SUMIFS(POST16!$AF:$AF,POST16!$M:$M,Z$4,POST16!$Q:$Q,'July Payment'!$G56)</f>
        <v>0</v>
      </c>
      <c r="AA56" s="7">
        <f>SUMIFS(POST16!$AF:$AF,POST16!$M:$M,AA$4,POST16!$Q:$Q,'July Payment'!$G56)</f>
        <v>0</v>
      </c>
      <c r="AB56" s="7">
        <f>SUMIFS(POST16!$AF:$AF,POST16!$M:$M,AB$4,POST16!$Q:$Q,'July Payment'!$G56)</f>
        <v>0</v>
      </c>
      <c r="AC56" s="7">
        <f>SUMIFS(POST16!$AF:$AF,POST16!$M:$M,AC$4,POST16!$Q:$Q,'July Payment'!$G56)</f>
        <v>0</v>
      </c>
      <c r="AD56" s="7">
        <f>SUMIFS(POST16!$AF:$AF,POST16!$M:$M,AD$4,POST16!$Q:$Q,'July Payment'!$G56)</f>
        <v>0</v>
      </c>
      <c r="AE56" s="7">
        <f>SUMIFS('POST16 SBG'!AF:AF,'POST16 SBG'!A:A,B56,'POST16 SBG'!M:M,$AE$4)</f>
        <v>0</v>
      </c>
      <c r="AF56" s="7">
        <f>SUMIFS(UIFSM!AF:AF,UIFSM!B:B,B56,UIFSM!M:M,$AF$4)</f>
        <v>17936</v>
      </c>
      <c r="AG56" s="7">
        <f>SUMIFS(UIFSM!AF:AF,UIFSM!B:B,B56,UIFSM!M:M,$AG$4)</f>
        <v>12306</v>
      </c>
      <c r="AH56" s="7">
        <f>IFERROR(_xlfn.XLOOKUP(B56,DFC!B:B,DFC!AF:AF),0)</f>
        <v>0</v>
      </c>
      <c r="AI56" s="7">
        <f>IFERROR(_xlfn.XLOOKUP(B56,PPG!B:B,PPG!AF:AF),0)</f>
        <v>17980</v>
      </c>
      <c r="AJ56" s="7">
        <f>SUMIFS('NTP recovery'!AG:AG,'NTP recovery'!M:M,'July Payment'!$AJ$4,'NTP recovery'!B:B,'July Payment'!B56)</f>
        <v>-3650.4</v>
      </c>
      <c r="AK56" s="7">
        <f>SUMIFS('NTP recovery'!AG:AG,'NTP recovery'!M:M,'July Payment'!$AK$4,'NTP recovery'!B:B,'July Payment'!B56)</f>
        <v>0</v>
      </c>
      <c r="AL56" s="5">
        <f t="shared" si="2"/>
        <v>151147.92060665297</v>
      </c>
      <c r="AM56" s="119">
        <f t="shared" si="3"/>
        <v>113498</v>
      </c>
      <c r="AN56" s="364">
        <f t="shared" si="4"/>
        <v>37649.920606652973</v>
      </c>
      <c r="AP56" s="481">
        <f>IFERROR(_xlfn.XLOOKUP(B56,'Monthly Payroll Deductions'!B:B,'Monthly Payroll Deductions'!AJ:AJ),"0")</f>
        <v>0</v>
      </c>
      <c r="AQ56" s="481">
        <f>IFERROR(_xlfn.XLOOKUP(G56,'Monthly Payroll Deductions'!E:E,'Monthly Payroll Deductions'!AC:AC),"0")</f>
        <v>113498</v>
      </c>
      <c r="AR56" s="508">
        <f t="shared" si="5"/>
        <v>113498</v>
      </c>
      <c r="AS56" s="119">
        <f t="shared" si="18"/>
        <v>113498</v>
      </c>
      <c r="AT56" s="49">
        <f t="shared" si="19"/>
        <v>37649.920606652973</v>
      </c>
      <c r="AU56" s="481"/>
      <c r="AV56" s="463">
        <f t="shared" si="20"/>
        <v>113498</v>
      </c>
      <c r="AW56" s="49">
        <f t="shared" si="21"/>
        <v>37649.920606652973</v>
      </c>
      <c r="AX56" s="5"/>
      <c r="BA56" s="119"/>
    </row>
    <row r="57" spans="2:54" hidden="1" x14ac:dyDescent="0.25">
      <c r="B57">
        <v>3023500</v>
      </c>
      <c r="C57">
        <v>3500</v>
      </c>
      <c r="D57" t="s">
        <v>124</v>
      </c>
      <c r="E57" t="s">
        <v>748</v>
      </c>
      <c r="G57" t="s">
        <v>125</v>
      </c>
      <c r="H57" t="s">
        <v>126</v>
      </c>
      <c r="I57" s="7">
        <f>IFERROR(_xlfn.XLOOKUP(G57,'APT 25-26'!D:D,'APT 25-26'!CT:CT),"")</f>
        <v>76385.349984805303</v>
      </c>
      <c r="J57" s="7">
        <f>SUMIFS(NurserySupplement!$Z:$Z,NurserySupplement!$M:$M,J$4,NurserySupplement!$B:$B,B57)</f>
        <v>0</v>
      </c>
      <c r="K57" s="7">
        <f>IFERROR(_xlfn.XLOOKUP(B57,'Cash Advance'!A:A,'Cash Advance'!N:N),0)</f>
        <v>0</v>
      </c>
      <c r="L57" s="7">
        <f>SUMIFS(HNPlaces!$AF:$AF,HNPlaces!$M:$M,L$4,HNPlaces!$Q:$Q,'July Payment'!$G57)</f>
        <v>0</v>
      </c>
      <c r="M57" s="7">
        <f>SUMIFS(HNPlaces!$AF:$AF,HNPlaces!$M:$M,M$4,HNPlaces!$Q:$Q,'July Payment'!$G57)</f>
        <v>0</v>
      </c>
      <c r="N57" s="7">
        <f>SUMIFS(HNPlaces!$AF:$AF,HNPlaces!$M:$M,N$4,HNPlaces!$Q:$Q,'July Payment'!$G57)</f>
        <v>0</v>
      </c>
      <c r="O57" s="7">
        <f>SUMIFS(HNPlaces!$AF:$AF,HNPlaces!$M:$M,O$4,HNPlaces!$Q:$Q,'July Payment'!$G57)</f>
        <v>0</v>
      </c>
      <c r="P57" s="7">
        <f>SUMIFS(HNPlaces!$AF:$AF,HNPlaces!$M:$M,P$4,HNPlaces!$Q:$Q,'July Payment'!$G57)</f>
        <v>0</v>
      </c>
      <c r="Q57" s="7">
        <f>SUMIFS(HNPlaces!$AF:$AF,HNPlaces!$M:$M,Q$4,HNPlaces!$Q:$Q,'July Payment'!$G57)</f>
        <v>0</v>
      </c>
      <c r="R57" s="7">
        <f>SUMIFS(HNPlaces!$AF:$AF,HNPlaces!$M:$M,R$4,HNPlaces!$Q:$Q,'July Payment'!$G57)</f>
        <v>0</v>
      </c>
      <c r="S57" s="7">
        <f>SUMIFS(HNTopUp!$AC:$AC,HNTopUp!$M:$M,S$4,HNTopUp!$B:$B,$B57)</f>
        <v>0</v>
      </c>
      <c r="T57" s="7">
        <f>SUMIFS(HNTopUp!$AF:$AF,HNTopUp!$M:$M,T$4,HNTopUp!$B:$B,$B57)</f>
        <v>7702.5776923076919</v>
      </c>
      <c r="U57" s="7">
        <f>SUMIFS(HNTopUp!$AF:$AF,HNTopUp!$M:$M,U$4,HNTopUp!$B:$B,$B57)</f>
        <v>0</v>
      </c>
      <c r="V57" s="7">
        <f>SUMIFS(HNTopUp!$AF:$AF,HNTopUp!$M:$M,V$4,HNTopUp!$B:$B,$B57)</f>
        <v>0</v>
      </c>
      <c r="W57" s="7">
        <f>SUMIFS(HNTopUp!$AF:$AF,HNTopUp!$M:$M,W$4,HNTopUp!$B:$B,$B57)</f>
        <v>0</v>
      </c>
      <c r="X57" s="7">
        <f>SUMIFS(HNTopUp!$AC:$AC,HNTopUp!$M:$M,X$4,HNTopUp!$B:$B,$B57)</f>
        <v>0</v>
      </c>
      <c r="Y57" s="7">
        <f>SUMIFS(HNTopUp!$AC:$AC,HNTopUp!$M:$M,Y$4,HNTopUp!$B:$B,$B57)</f>
        <v>0</v>
      </c>
      <c r="Z57" s="7">
        <f>SUMIFS(POST16!$AF:$AF,POST16!$M:$M,Z$4,POST16!$Q:$Q,'July Payment'!$G57)</f>
        <v>0</v>
      </c>
      <c r="AA57" s="7">
        <f>SUMIFS(POST16!$AF:$AF,POST16!$M:$M,AA$4,POST16!$Q:$Q,'July Payment'!$G57)</f>
        <v>0</v>
      </c>
      <c r="AB57" s="7">
        <f>SUMIFS(POST16!$AF:$AF,POST16!$M:$M,AB$4,POST16!$Q:$Q,'July Payment'!$G57)</f>
        <v>0</v>
      </c>
      <c r="AC57" s="7">
        <f>SUMIFS(POST16!$AF:$AF,POST16!$M:$M,AC$4,POST16!$Q:$Q,'July Payment'!$G57)</f>
        <v>0</v>
      </c>
      <c r="AD57" s="7">
        <f>SUMIFS(POST16!$AF:$AF,POST16!$M:$M,AD$4,POST16!$Q:$Q,'July Payment'!$G57)</f>
        <v>0</v>
      </c>
      <c r="AE57" s="7">
        <f>SUMIFS('POST16 SBG'!AF:AF,'POST16 SBG'!A:A,B57,'POST16 SBG'!M:M,$AE$4)</f>
        <v>0</v>
      </c>
      <c r="AF57" s="7">
        <f>SUMIFS(UIFSM!AF:AF,UIFSM!B:B,B57,UIFSM!M:M,$AF$4)</f>
        <v>26759</v>
      </c>
      <c r="AG57" s="7">
        <f>SUMIFS(UIFSM!AF:AF,UIFSM!B:B,B57,UIFSM!M:M,$AG$4)</f>
        <v>18284</v>
      </c>
      <c r="AH57" s="7">
        <f>IFERROR(_xlfn.XLOOKUP(B57,DFC!B:B,DFC!AF:AF),0)</f>
        <v>0</v>
      </c>
      <c r="AI57" s="7">
        <f>IFERROR(_xlfn.XLOOKUP(B57,PPG!B:B,PPG!AF:AF),0)</f>
        <v>12498</v>
      </c>
      <c r="AJ57" s="7">
        <f>SUMIFS('NTP recovery'!AG:AG,'NTP recovery'!M:M,'July Payment'!$AJ$4,'NTP recovery'!B:B,'July Payment'!B57)</f>
        <v>0</v>
      </c>
      <c r="AK57" s="7">
        <f>SUMIFS('NTP recovery'!AG:AG,'NTP recovery'!M:M,'July Payment'!$AK$4,'NTP recovery'!B:B,'July Payment'!B57)</f>
        <v>0</v>
      </c>
      <c r="AL57" s="5">
        <f t="shared" si="2"/>
        <v>141628.92767711298</v>
      </c>
      <c r="AM57" s="119">
        <f t="shared" si="3"/>
        <v>61499.28</v>
      </c>
      <c r="AN57" s="364">
        <f t="shared" si="4"/>
        <v>80129.647677112982</v>
      </c>
      <c r="AO57" s="119"/>
      <c r="AP57" s="481">
        <f>IFERROR(_xlfn.XLOOKUP(B57,'Monthly Payroll Deductions'!B:B,'Monthly Payroll Deductions'!AJ:AJ),"0")</f>
        <v>0</v>
      </c>
      <c r="AQ57" s="481">
        <f>IFERROR(_xlfn.XLOOKUP(G57,'Monthly Payroll Deductions'!E:E,'Monthly Payroll Deductions'!AC:AC),"0")</f>
        <v>61499.28</v>
      </c>
      <c r="AR57" s="508">
        <f t="shared" si="5"/>
        <v>61499.28</v>
      </c>
      <c r="AS57" s="119">
        <f t="shared" si="18"/>
        <v>61499.28</v>
      </c>
      <c r="AT57" s="49">
        <f t="shared" si="19"/>
        <v>80129.647677112982</v>
      </c>
      <c r="AU57" s="481">
        <f>IF(AT57&gt;AP57,AP57,AT57-1)</f>
        <v>0</v>
      </c>
      <c r="AV57" s="463">
        <f t="shared" si="20"/>
        <v>61499.28</v>
      </c>
      <c r="AW57" s="49">
        <f t="shared" si="21"/>
        <v>80129.647677112982</v>
      </c>
      <c r="AX57" s="5"/>
      <c r="BB57" s="481"/>
    </row>
    <row r="58" spans="2:54" hidden="1" x14ac:dyDescent="0.25">
      <c r="B58">
        <v>3023501</v>
      </c>
      <c r="C58">
        <v>3501</v>
      </c>
      <c r="D58" t="s">
        <v>121</v>
      </c>
      <c r="E58" t="s">
        <v>748</v>
      </c>
      <c r="G58" t="s">
        <v>122</v>
      </c>
      <c r="H58" t="s">
        <v>123</v>
      </c>
      <c r="I58" s="7">
        <f>IFERROR(_xlfn.XLOOKUP(G58,'APT 25-26'!D:D,'APT 25-26'!CT:CT),"")</f>
        <v>85905.929217619996</v>
      </c>
      <c r="J58" s="7">
        <f>SUMIFS(NurserySupplement!$Z:$Z,NurserySupplement!$M:$M,J$4,NurserySupplement!$B:$B,B58)</f>
        <v>0</v>
      </c>
      <c r="K58" s="7">
        <f>IFERROR(_xlfn.XLOOKUP(B58,'Cash Advance'!A:A,'Cash Advance'!N:N),0)</f>
        <v>0</v>
      </c>
      <c r="L58" s="7">
        <f>SUMIFS(HNPlaces!$AF:$AF,HNPlaces!$M:$M,L$4,HNPlaces!$Q:$Q,'July Payment'!$G58)</f>
        <v>0</v>
      </c>
      <c r="M58" s="7">
        <f>SUMIFS(HNPlaces!$AF:$AF,HNPlaces!$M:$M,M$4,HNPlaces!$Q:$Q,'July Payment'!$G58)</f>
        <v>0</v>
      </c>
      <c r="N58" s="7">
        <f>SUMIFS(HNPlaces!$AF:$AF,HNPlaces!$M:$M,N$4,HNPlaces!$Q:$Q,'July Payment'!$G58)</f>
        <v>0</v>
      </c>
      <c r="O58" s="7">
        <f>SUMIFS(HNPlaces!$AF:$AF,HNPlaces!$M:$M,O$4,HNPlaces!$Q:$Q,'July Payment'!$G58)</f>
        <v>0</v>
      </c>
      <c r="P58" s="7">
        <f>SUMIFS(HNPlaces!$AF:$AF,HNPlaces!$M:$M,P$4,HNPlaces!$Q:$Q,'July Payment'!$G58)</f>
        <v>0</v>
      </c>
      <c r="Q58" s="7">
        <f>SUMIFS(HNPlaces!$AF:$AF,HNPlaces!$M:$M,Q$4,HNPlaces!$Q:$Q,'July Payment'!$G58)</f>
        <v>0</v>
      </c>
      <c r="R58" s="7">
        <f>SUMIFS(HNPlaces!$AF:$AF,HNPlaces!$M:$M,R$4,HNPlaces!$Q:$Q,'July Payment'!$G58)</f>
        <v>0</v>
      </c>
      <c r="S58" s="7">
        <f>SUMIFS(HNTopUp!$AC:$AC,HNTopUp!$M:$M,S$4,HNTopUp!$B:$B,$B58)</f>
        <v>0</v>
      </c>
      <c r="T58" s="7">
        <f>SUMIFS(HNTopUp!$AF:$AF,HNTopUp!$M:$M,T$4,HNTopUp!$B:$B,$B58)</f>
        <v>9359.6449230769249</v>
      </c>
      <c r="U58" s="7">
        <f>SUMIFS(HNTopUp!$AF:$AF,HNTopUp!$M:$M,U$4,HNTopUp!$B:$B,$B58)</f>
        <v>0</v>
      </c>
      <c r="V58" s="7">
        <f>SUMIFS(HNTopUp!$AF:$AF,HNTopUp!$M:$M,V$4,HNTopUp!$B:$B,$B58)</f>
        <v>0</v>
      </c>
      <c r="W58" s="7">
        <f>SUMIFS(HNTopUp!$AF:$AF,HNTopUp!$M:$M,W$4,HNTopUp!$B:$B,$B58)</f>
        <v>407.02307692307693</v>
      </c>
      <c r="X58" s="7">
        <f>SUMIFS(HNTopUp!$AC:$AC,HNTopUp!$M:$M,X$4,HNTopUp!$B:$B,$B58)</f>
        <v>0</v>
      </c>
      <c r="Y58" s="7">
        <f>SUMIFS(HNTopUp!$AC:$AC,HNTopUp!$M:$M,Y$4,HNTopUp!$B:$B,$B58)</f>
        <v>0</v>
      </c>
      <c r="Z58" s="7">
        <f>SUMIFS(POST16!$AF:$AF,POST16!$M:$M,Z$4,POST16!$Q:$Q,'July Payment'!$G58)</f>
        <v>0</v>
      </c>
      <c r="AA58" s="7">
        <f>SUMIFS(POST16!$AF:$AF,POST16!$M:$M,AA$4,POST16!$Q:$Q,'July Payment'!$G58)</f>
        <v>0</v>
      </c>
      <c r="AB58" s="7">
        <f>SUMIFS(POST16!$AF:$AF,POST16!$M:$M,AB$4,POST16!$Q:$Q,'July Payment'!$G58)</f>
        <v>0</v>
      </c>
      <c r="AC58" s="7">
        <f>SUMIFS(POST16!$AF:$AF,POST16!$M:$M,AC$4,POST16!$Q:$Q,'July Payment'!$G58)</f>
        <v>0</v>
      </c>
      <c r="AD58" s="7">
        <f>SUMIFS(POST16!$AF:$AF,POST16!$M:$M,AD$4,POST16!$Q:$Q,'July Payment'!$G58)</f>
        <v>0</v>
      </c>
      <c r="AE58" s="7">
        <f>SUMIFS('POST16 SBG'!AF:AF,'POST16 SBG'!A:A,B58,'POST16 SBG'!M:M,$AE$4)</f>
        <v>0</v>
      </c>
      <c r="AF58" s="7">
        <f>SUMIFS(UIFSM!AF:AF,UIFSM!B:B,B58,UIFSM!M:M,$AF$4)</f>
        <v>13886</v>
      </c>
      <c r="AG58" s="7">
        <f>SUMIFS(UIFSM!AF:AF,UIFSM!B:B,B58,UIFSM!M:M,$AG$4)</f>
        <v>7826</v>
      </c>
      <c r="AH58" s="7">
        <f>IFERROR(_xlfn.XLOOKUP(B58,DFC!B:B,DFC!AF:AF),0)</f>
        <v>0</v>
      </c>
      <c r="AI58" s="7">
        <f>IFERROR(_xlfn.XLOOKUP(B58,PPG!B:B,PPG!AF:AF),0)</f>
        <v>15807</v>
      </c>
      <c r="AJ58" s="7">
        <f>SUMIFS('NTP recovery'!AG:AG,'NTP recovery'!M:M,'July Payment'!$AJ$4,'NTP recovery'!B:B,'July Payment'!B58)</f>
        <v>-2538</v>
      </c>
      <c r="AK58" s="7">
        <f>SUMIFS('NTP recovery'!AG:AG,'NTP recovery'!M:M,'July Payment'!$AK$4,'NTP recovery'!B:B,'July Payment'!B58)</f>
        <v>-2767.5</v>
      </c>
      <c r="AL58" s="5">
        <f t="shared" si="2"/>
        <v>127886.09721762</v>
      </c>
      <c r="AM58" s="119">
        <f t="shared" si="3"/>
        <v>115142.43</v>
      </c>
      <c r="AN58" s="364">
        <f t="shared" si="4"/>
        <v>12743.667217620008</v>
      </c>
      <c r="AP58" s="481">
        <f>IFERROR(_xlfn.XLOOKUP(B58,'Monthly Payroll Deductions'!B:B,'Monthly Payroll Deductions'!AJ:AJ),"0")</f>
        <v>0</v>
      </c>
      <c r="AQ58" s="481">
        <f>IFERROR(_xlfn.XLOOKUP(G58,'Monthly Payroll Deductions'!E:E,'Monthly Payroll Deductions'!AC:AC),"0")</f>
        <v>115142.43</v>
      </c>
      <c r="AR58" s="508">
        <f t="shared" si="5"/>
        <v>115142.43</v>
      </c>
      <c r="AS58" s="119">
        <f t="shared" si="18"/>
        <v>115142.43</v>
      </c>
      <c r="AT58" s="49">
        <f t="shared" si="19"/>
        <v>12743.667217620008</v>
      </c>
      <c r="AU58" s="481"/>
      <c r="AV58" s="463">
        <f t="shared" si="20"/>
        <v>115142.43</v>
      </c>
      <c r="AW58" s="49">
        <f t="shared" si="21"/>
        <v>12743.667217620008</v>
      </c>
      <c r="AX58" s="5"/>
      <c r="BA58" s="119"/>
    </row>
    <row r="59" spans="2:54" hidden="1" x14ac:dyDescent="0.25">
      <c r="B59">
        <v>3023502</v>
      </c>
      <c r="C59">
        <v>3502</v>
      </c>
      <c r="D59" t="s">
        <v>136</v>
      </c>
      <c r="E59" t="s">
        <v>748</v>
      </c>
      <c r="G59" t="s">
        <v>137</v>
      </c>
      <c r="H59" t="s">
        <v>138</v>
      </c>
      <c r="I59" s="7">
        <f>IFERROR(_xlfn.XLOOKUP(G59,'APT 25-26'!D:D,'APT 25-26'!CT:CT),"")</f>
        <v>183013.22442332006</v>
      </c>
      <c r="J59" s="7">
        <f>SUMIFS(NurserySupplement!$Z:$Z,NurserySupplement!$M:$M,J$4,NurserySupplement!$B:$B,B59)</f>
        <v>0</v>
      </c>
      <c r="K59" s="7">
        <f>IFERROR(_xlfn.XLOOKUP(B59,'Cash Advance'!A:A,'Cash Advance'!N:N),0)</f>
        <v>0</v>
      </c>
      <c r="L59" s="7">
        <f>SUMIFS(HNPlaces!$AF:$AF,HNPlaces!$M:$M,L$4,HNPlaces!$Q:$Q,'July Payment'!$G59)</f>
        <v>0</v>
      </c>
      <c r="M59" s="7">
        <f>SUMIFS(HNPlaces!$AF:$AF,HNPlaces!$M:$M,M$4,HNPlaces!$Q:$Q,'July Payment'!$G59)</f>
        <v>0</v>
      </c>
      <c r="N59" s="7">
        <f>SUMIFS(HNPlaces!$AF:$AF,HNPlaces!$M:$M,N$4,HNPlaces!$Q:$Q,'July Payment'!$G59)</f>
        <v>0</v>
      </c>
      <c r="O59" s="7">
        <f>SUMIFS(HNPlaces!$AF:$AF,HNPlaces!$M:$M,O$4,HNPlaces!$Q:$Q,'July Payment'!$G59)</f>
        <v>0</v>
      </c>
      <c r="P59" s="7">
        <f>SUMIFS(HNPlaces!$AF:$AF,HNPlaces!$M:$M,P$4,HNPlaces!$Q:$Q,'July Payment'!$G59)</f>
        <v>0</v>
      </c>
      <c r="Q59" s="7">
        <f>SUMIFS(HNPlaces!$AF:$AF,HNPlaces!$M:$M,Q$4,HNPlaces!$Q:$Q,'July Payment'!$G59)</f>
        <v>0</v>
      </c>
      <c r="R59" s="7">
        <f>SUMIFS(HNPlaces!$AF:$AF,HNPlaces!$M:$M,R$4,HNPlaces!$Q:$Q,'July Payment'!$G59)</f>
        <v>0</v>
      </c>
      <c r="S59" s="7">
        <f>SUMIFS(HNTopUp!$AC:$AC,HNTopUp!$M:$M,S$4,HNTopUp!$B:$B,$B59)</f>
        <v>0</v>
      </c>
      <c r="T59" s="7">
        <f>SUMIFS(HNTopUp!$AF:$AF,HNTopUp!$M:$M,T$4,HNTopUp!$B:$B,$B59)</f>
        <v>11483.658923076922</v>
      </c>
      <c r="U59" s="7">
        <f>SUMIFS(HNTopUp!$AF:$AF,HNTopUp!$M:$M,U$4,HNTopUp!$B:$B,$B59)</f>
        <v>0</v>
      </c>
      <c r="V59" s="7">
        <f>SUMIFS(HNTopUp!$AF:$AF,HNTopUp!$M:$M,V$4,HNTopUp!$B:$B,$B59)</f>
        <v>0</v>
      </c>
      <c r="W59" s="7">
        <f>SUMIFS(HNTopUp!$AF:$AF,HNTopUp!$M:$M,W$4,HNTopUp!$B:$B,$B59)</f>
        <v>0</v>
      </c>
      <c r="X59" s="7">
        <f>SUMIFS(HNTopUp!$AC:$AC,HNTopUp!$M:$M,X$4,HNTopUp!$B:$B,$B59)</f>
        <v>0</v>
      </c>
      <c r="Y59" s="7">
        <f>SUMIFS(HNTopUp!$AC:$AC,HNTopUp!$M:$M,Y$4,HNTopUp!$B:$B,$B59)</f>
        <v>0</v>
      </c>
      <c r="Z59" s="7">
        <f>SUMIFS(POST16!$AF:$AF,POST16!$M:$M,Z$4,POST16!$Q:$Q,'July Payment'!$G59)</f>
        <v>0</v>
      </c>
      <c r="AA59" s="7">
        <f>SUMIFS(POST16!$AF:$AF,POST16!$M:$M,AA$4,POST16!$Q:$Q,'July Payment'!$G59)</f>
        <v>0</v>
      </c>
      <c r="AB59" s="7">
        <f>SUMIFS(POST16!$AF:$AF,POST16!$M:$M,AB$4,POST16!$Q:$Q,'July Payment'!$G59)</f>
        <v>0</v>
      </c>
      <c r="AC59" s="7">
        <f>SUMIFS(POST16!$AF:$AF,POST16!$M:$M,AC$4,POST16!$Q:$Q,'July Payment'!$G59)</f>
        <v>0</v>
      </c>
      <c r="AD59" s="7">
        <f>SUMIFS(POST16!$AF:$AF,POST16!$M:$M,AD$4,POST16!$Q:$Q,'July Payment'!$G59)</f>
        <v>0</v>
      </c>
      <c r="AE59" s="7">
        <f>SUMIFS('POST16 SBG'!AF:AF,'POST16 SBG'!A:A,B59,'POST16 SBG'!M:M,$AE$4)</f>
        <v>0</v>
      </c>
      <c r="AF59" s="7">
        <f>SUMIFS(UIFSM!AF:AF,UIFSM!B:B,B59,UIFSM!M:M,$AF$4)</f>
        <v>35292</v>
      </c>
      <c r="AG59" s="7">
        <f>SUMIFS(UIFSM!AF:AF,UIFSM!B:B,B59,UIFSM!M:M,$AG$4)</f>
        <v>29240</v>
      </c>
      <c r="AH59" s="7">
        <f>IFERROR(_xlfn.XLOOKUP(B59,DFC!B:B,DFC!AF:AF),0)</f>
        <v>0</v>
      </c>
      <c r="AI59" s="7">
        <f>IFERROR(_xlfn.XLOOKUP(B59,PPG!B:B,PPG!AF:AF),0)</f>
        <v>40526</v>
      </c>
      <c r="AJ59" s="7">
        <f>SUMIFS('NTP recovery'!AG:AG,'NTP recovery'!M:M,'July Payment'!$AJ$4,'NTP recovery'!B:B,'July Payment'!B59)</f>
        <v>-16848</v>
      </c>
      <c r="AK59" s="7">
        <f>SUMIFS('NTP recovery'!AG:AG,'NTP recovery'!M:M,'July Payment'!$AK$4,'NTP recovery'!B:B,'July Payment'!B59)</f>
        <v>-12555</v>
      </c>
      <c r="AL59" s="5">
        <f t="shared" si="2"/>
        <v>270151.88334639696</v>
      </c>
      <c r="AM59" s="119">
        <f t="shared" si="3"/>
        <v>205967.34000000003</v>
      </c>
      <c r="AN59" s="364">
        <f t="shared" si="4"/>
        <v>64184.543346396938</v>
      </c>
      <c r="AP59" s="481">
        <f>IFERROR(_xlfn.XLOOKUP(B59,'Monthly Payroll Deductions'!B:B,'Monthly Payroll Deductions'!AJ:AJ),"0")</f>
        <v>0</v>
      </c>
      <c r="AQ59" s="481">
        <f>IFERROR(_xlfn.XLOOKUP(G59,'Monthly Payroll Deductions'!E:E,'Monthly Payroll Deductions'!AC:AC),"0")</f>
        <v>205967.34000000003</v>
      </c>
      <c r="AR59" s="508">
        <f t="shared" si="5"/>
        <v>205967.34000000003</v>
      </c>
      <c r="AS59" s="119">
        <f t="shared" si="18"/>
        <v>205967.34000000003</v>
      </c>
      <c r="AT59" s="49">
        <f t="shared" si="19"/>
        <v>64184.543346396938</v>
      </c>
      <c r="AU59" s="481"/>
      <c r="AV59" s="463">
        <f t="shared" si="20"/>
        <v>205967.34000000003</v>
      </c>
      <c r="AW59" s="49">
        <f t="shared" si="21"/>
        <v>64184.543346396938</v>
      </c>
      <c r="AX59" s="5"/>
      <c r="BA59" s="119"/>
    </row>
    <row r="60" spans="2:54" x14ac:dyDescent="0.25">
      <c r="B60">
        <v>3023504</v>
      </c>
      <c r="C60">
        <v>3504</v>
      </c>
      <c r="D60" t="s">
        <v>238</v>
      </c>
      <c r="E60" t="s">
        <v>748</v>
      </c>
      <c r="G60" t="s">
        <v>239</v>
      </c>
      <c r="H60" t="s">
        <v>240</v>
      </c>
      <c r="I60" s="7">
        <f>IFERROR(_xlfn.XLOOKUP(G60,'APT 25-26'!D:D,'APT 25-26'!CT:CT),"")</f>
        <v>167135.40457029056</v>
      </c>
      <c r="J60" s="7">
        <f>SUMIFS(NurserySupplement!$Z:$Z,NurserySupplement!$M:$M,J$4,NurserySupplement!$B:$B,B60)</f>
        <v>0</v>
      </c>
      <c r="K60" s="7">
        <f>IFERROR(_xlfn.XLOOKUP(B60,'Cash Advance'!A:A,'Cash Advance'!N:N),0)</f>
        <v>0</v>
      </c>
      <c r="L60" s="7">
        <f>SUMIFS(HNPlaces!$AF:$AF,HNPlaces!$M:$M,L$4,HNPlaces!$Q:$Q,'July Payment'!$G60)</f>
        <v>0</v>
      </c>
      <c r="M60" s="7">
        <f>SUMIFS(HNPlaces!$AF:$AF,HNPlaces!$M:$M,M$4,HNPlaces!$Q:$Q,'July Payment'!$G60)</f>
        <v>0</v>
      </c>
      <c r="N60" s="7">
        <f>SUMIFS(HNPlaces!$AF:$AF,HNPlaces!$M:$M,N$4,HNPlaces!$Q:$Q,'July Payment'!$G60)</f>
        <v>0</v>
      </c>
      <c r="O60" s="7">
        <f>SUMIFS(HNPlaces!$AF:$AF,HNPlaces!$M:$M,O$4,HNPlaces!$Q:$Q,'July Payment'!$G60)</f>
        <v>0</v>
      </c>
      <c r="P60" s="7">
        <f>SUMIFS(HNPlaces!$AF:$AF,HNPlaces!$M:$M,P$4,HNPlaces!$Q:$Q,'July Payment'!$G60)</f>
        <v>0</v>
      </c>
      <c r="Q60" s="7">
        <f>SUMIFS(HNPlaces!$AF:$AF,HNPlaces!$M:$M,Q$4,HNPlaces!$Q:$Q,'July Payment'!$G60)</f>
        <v>0</v>
      </c>
      <c r="R60" s="7">
        <f>SUMIFS(HNPlaces!$AF:$AF,HNPlaces!$M:$M,R$4,HNPlaces!$Q:$Q,'July Payment'!$G60)</f>
        <v>0</v>
      </c>
      <c r="S60" s="7">
        <f>SUMIFS(HNTopUp!$AC:$AC,HNTopUp!$M:$M,S$4,HNTopUp!$B:$B,$B60)</f>
        <v>0</v>
      </c>
      <c r="T60" s="7">
        <f>SUMIFS(HNTopUp!$AF:$AF,HNTopUp!$M:$M,T$4,HNTopUp!$B:$B,$B60)</f>
        <v>5278.8461538461543</v>
      </c>
      <c r="U60" s="7">
        <f>SUMIFS(HNTopUp!$AF:$AF,HNTopUp!$M:$M,U$4,HNTopUp!$B:$B,$B60)</f>
        <v>0</v>
      </c>
      <c r="V60" s="7">
        <f>SUMIFS(HNTopUp!$AF:$AF,HNTopUp!$M:$M,V$4,HNTopUp!$B:$B,$B60)</f>
        <v>0</v>
      </c>
      <c r="W60" s="7">
        <f>SUMIFS(HNTopUp!$AF:$AF,HNTopUp!$M:$M,W$4,HNTopUp!$B:$B,$B60)</f>
        <v>220.61538461538461</v>
      </c>
      <c r="X60" s="7">
        <f>SUMIFS(HNTopUp!$AC:$AC,HNTopUp!$M:$M,X$4,HNTopUp!$B:$B,$B60)</f>
        <v>0</v>
      </c>
      <c r="Y60" s="7">
        <f>SUMIFS(HNTopUp!$AC:$AC,HNTopUp!$M:$M,Y$4,HNTopUp!$B:$B,$B60)</f>
        <v>0</v>
      </c>
      <c r="Z60" s="7">
        <f>SUMIFS(POST16!$AF:$AF,POST16!$M:$M,Z$4,POST16!$Q:$Q,'July Payment'!$G60)</f>
        <v>0</v>
      </c>
      <c r="AA60" s="7">
        <f>SUMIFS(POST16!$AF:$AF,POST16!$M:$M,AA$4,POST16!$Q:$Q,'July Payment'!$G60)</f>
        <v>0</v>
      </c>
      <c r="AB60" s="7">
        <f>SUMIFS(POST16!$AF:$AF,POST16!$M:$M,AB$4,POST16!$Q:$Q,'July Payment'!$G60)</f>
        <v>0</v>
      </c>
      <c r="AC60" s="7">
        <f>SUMIFS(POST16!$AF:$AF,POST16!$M:$M,AC$4,POST16!$Q:$Q,'July Payment'!$G60)</f>
        <v>0</v>
      </c>
      <c r="AD60" s="7">
        <f>SUMIFS(POST16!$AF:$AF,POST16!$M:$M,AD$4,POST16!$Q:$Q,'July Payment'!$G60)</f>
        <v>0</v>
      </c>
      <c r="AE60" s="7">
        <f>SUMIFS('POST16 SBG'!AF:AF,'POST16 SBG'!A:A,B60,'POST16 SBG'!M:M,$AE$4)</f>
        <v>0</v>
      </c>
      <c r="AF60" s="7">
        <f>SUMIFS(UIFSM!AF:AF,UIFSM!B:B,B60,UIFSM!M:M,$AF$4)</f>
        <v>47008</v>
      </c>
      <c r="AG60" s="7">
        <f>SUMIFS(UIFSM!AF:AF,UIFSM!B:B,B60,UIFSM!M:M,$AG$4)</f>
        <v>33250</v>
      </c>
      <c r="AH60" s="7">
        <f>IFERROR(_xlfn.XLOOKUP(B60,DFC!B:B,DFC!AF:AF),0)</f>
        <v>0</v>
      </c>
      <c r="AI60" s="7">
        <f>IFERROR(_xlfn.XLOOKUP(B60,PPG!B:B,PPG!AF:AF),0)</f>
        <v>10126</v>
      </c>
      <c r="AJ60" s="7">
        <f>SUMIFS('NTP recovery'!AG:AG,'NTP recovery'!M:M,'July Payment'!$AJ$4,'NTP recovery'!B:B,'July Payment'!B60)</f>
        <v>0</v>
      </c>
      <c r="AK60" s="7">
        <f>SUMIFS('NTP recovery'!AG:AG,'NTP recovery'!M:M,'July Payment'!$AK$4,'NTP recovery'!B:B,'July Payment'!B60)</f>
        <v>-5872.5</v>
      </c>
      <c r="AL60" s="5">
        <f t="shared" si="2"/>
        <v>257146.36610875209</v>
      </c>
      <c r="AM60" s="119">
        <f t="shared" si="3"/>
        <v>257145.36610875209</v>
      </c>
      <c r="AN60" s="364">
        <f t="shared" si="4"/>
        <v>1</v>
      </c>
      <c r="AO60" s="5"/>
      <c r="AP60" s="481">
        <f>IFERROR(_xlfn.XLOOKUP(B60,'Monthly Payroll Deductions'!B:B,'Monthly Payroll Deductions'!AJ:AJ),"0")</f>
        <v>63717.716608444083</v>
      </c>
      <c r="AQ60" s="481">
        <f>IFERROR(_xlfn.XLOOKUP(G60,'Monthly Payroll Deductions'!E:E,'Monthly Payroll Deductions'!AC:AC),"0")</f>
        <v>214252.71</v>
      </c>
      <c r="AR60" s="508">
        <f t="shared" si="5"/>
        <v>277970.42660844408</v>
      </c>
      <c r="AS60" s="119">
        <f t="shared" si="18"/>
        <v>214252.71</v>
      </c>
      <c r="AT60" s="49">
        <f t="shared" si="19"/>
        <v>42893.656108752097</v>
      </c>
      <c r="AU60" s="481">
        <f t="shared" ref="AU60" si="22">IF(AT60&gt;AP60,AP60,AT60-1)</f>
        <v>42892.656108752097</v>
      </c>
      <c r="AV60" s="463">
        <f t="shared" si="20"/>
        <v>257145.36610875209</v>
      </c>
      <c r="AW60" s="49">
        <f t="shared" si="21"/>
        <v>1</v>
      </c>
      <c r="AX60" s="5"/>
      <c r="BA60" s="119"/>
    </row>
    <row r="61" spans="2:54" hidden="1" x14ac:dyDescent="0.25">
      <c r="B61">
        <v>3023506</v>
      </c>
      <c r="C61">
        <v>3506</v>
      </c>
      <c r="D61" t="s">
        <v>103</v>
      </c>
      <c r="E61" t="s">
        <v>748</v>
      </c>
      <c r="G61" t="s">
        <v>104</v>
      </c>
      <c r="H61" t="s">
        <v>105</v>
      </c>
      <c r="I61" s="7">
        <f>IFERROR(_xlfn.XLOOKUP(G61,'APT 25-26'!D:D,'APT 25-26'!CT:CT),"")</f>
        <v>120747.58737906411</v>
      </c>
      <c r="J61" s="7">
        <f>SUMIFS(NurserySupplement!$Z:$Z,NurserySupplement!$M:$M,J$4,NurserySupplement!$B:$B,B61)</f>
        <v>0</v>
      </c>
      <c r="K61" s="7">
        <f>IFERROR(_xlfn.XLOOKUP(B61,'Cash Advance'!A:A,'Cash Advance'!N:N),0)</f>
        <v>0</v>
      </c>
      <c r="L61" s="7">
        <f>SUMIFS(HNPlaces!$AF:$AF,HNPlaces!$M:$M,L$4,HNPlaces!$Q:$Q,'July Payment'!$G61)</f>
        <v>0</v>
      </c>
      <c r="M61" s="7">
        <f>SUMIFS(HNPlaces!$AF:$AF,HNPlaces!$M:$M,M$4,HNPlaces!$Q:$Q,'July Payment'!$G61)</f>
        <v>0</v>
      </c>
      <c r="N61" s="7">
        <f>SUMIFS(HNPlaces!$AF:$AF,HNPlaces!$M:$M,N$4,HNPlaces!$Q:$Q,'July Payment'!$G61)</f>
        <v>0</v>
      </c>
      <c r="O61" s="7">
        <f>SUMIFS(HNPlaces!$AF:$AF,HNPlaces!$M:$M,O$4,HNPlaces!$Q:$Q,'July Payment'!$G61)</f>
        <v>0</v>
      </c>
      <c r="P61" s="7">
        <f>SUMIFS(HNPlaces!$AF:$AF,HNPlaces!$M:$M,P$4,HNPlaces!$Q:$Q,'July Payment'!$G61)</f>
        <v>0</v>
      </c>
      <c r="Q61" s="7">
        <f>SUMIFS(HNPlaces!$AF:$AF,HNPlaces!$M:$M,Q$4,HNPlaces!$Q:$Q,'July Payment'!$G61)</f>
        <v>0</v>
      </c>
      <c r="R61" s="7">
        <f>SUMIFS(HNPlaces!$AF:$AF,HNPlaces!$M:$M,R$4,HNPlaces!$Q:$Q,'July Payment'!$G61)</f>
        <v>0</v>
      </c>
      <c r="S61" s="7">
        <f>SUMIFS(HNTopUp!$AC:$AC,HNTopUp!$M:$M,S$4,HNTopUp!$B:$B,$B61)</f>
        <v>0</v>
      </c>
      <c r="T61" s="7">
        <f>SUMIFS(HNTopUp!$AF:$AF,HNTopUp!$M:$M,T$4,HNTopUp!$B:$B,$B61)</f>
        <v>14785.448384615385</v>
      </c>
      <c r="U61" s="7">
        <f>SUMIFS(HNTopUp!$AF:$AF,HNTopUp!$M:$M,U$4,HNTopUp!$B:$B,$B61)</f>
        <v>0</v>
      </c>
      <c r="V61" s="7">
        <f>SUMIFS(HNTopUp!$AF:$AF,HNTopUp!$M:$M,V$4,HNTopUp!$B:$B,$B61)</f>
        <v>0</v>
      </c>
      <c r="W61" s="7">
        <f>SUMIFS(HNTopUp!$AF:$AF,HNTopUp!$M:$M,W$4,HNTopUp!$B:$B,$B61)</f>
        <v>263.88461538461536</v>
      </c>
      <c r="X61" s="7">
        <f>SUMIFS(HNTopUp!$AC:$AC,HNTopUp!$M:$M,X$4,HNTopUp!$B:$B,$B61)</f>
        <v>0</v>
      </c>
      <c r="Y61" s="7">
        <f>SUMIFS(HNTopUp!$AC:$AC,HNTopUp!$M:$M,Y$4,HNTopUp!$B:$B,$B61)</f>
        <v>0</v>
      </c>
      <c r="Z61" s="7">
        <f>SUMIFS(POST16!$AF:$AF,POST16!$M:$M,Z$4,POST16!$Q:$Q,'July Payment'!$G61)</f>
        <v>0</v>
      </c>
      <c r="AA61" s="7">
        <f>SUMIFS(POST16!$AF:$AF,POST16!$M:$M,AA$4,POST16!$Q:$Q,'July Payment'!$G61)</f>
        <v>0</v>
      </c>
      <c r="AB61" s="7">
        <f>SUMIFS(POST16!$AF:$AF,POST16!$M:$M,AB$4,POST16!$Q:$Q,'July Payment'!$G61)</f>
        <v>0</v>
      </c>
      <c r="AC61" s="7">
        <f>SUMIFS(POST16!$AF:$AF,POST16!$M:$M,AC$4,POST16!$Q:$Q,'July Payment'!$G61)</f>
        <v>0</v>
      </c>
      <c r="AD61" s="7">
        <f>SUMIFS(POST16!$AF:$AF,POST16!$M:$M,AD$4,POST16!$Q:$Q,'July Payment'!$G61)</f>
        <v>0</v>
      </c>
      <c r="AE61" s="7">
        <f>SUMIFS('POST16 SBG'!AF:AF,'POST16 SBG'!A:A,B61,'POST16 SBG'!M:M,$AE$4)</f>
        <v>0</v>
      </c>
      <c r="AF61" s="7">
        <f>SUMIFS(UIFSM!AF:AF,UIFSM!B:B,B61,UIFSM!M:M,$AF$4)</f>
        <v>20684</v>
      </c>
      <c r="AG61" s="7">
        <f>SUMIFS(UIFSM!AF:AF,UIFSM!B:B,B61,UIFSM!M:M,$AG$4)</f>
        <v>12056</v>
      </c>
      <c r="AH61" s="7">
        <f>IFERROR(_xlfn.XLOOKUP(B61,DFC!B:B,DFC!AF:AF),0)</f>
        <v>0</v>
      </c>
      <c r="AI61" s="7">
        <f>IFERROR(_xlfn.XLOOKUP(B61,PPG!B:B,PPG!AF:AF),0)</f>
        <v>15428</v>
      </c>
      <c r="AJ61" s="7">
        <f>SUMIFS('NTP recovery'!AG:AG,'NTP recovery'!M:M,'July Payment'!$AJ$4,'NTP recovery'!B:B,'July Payment'!B61)</f>
        <v>0</v>
      </c>
      <c r="AK61" s="7">
        <f>SUMIFS('NTP recovery'!AG:AG,'NTP recovery'!M:M,'July Payment'!$AK$4,'NTP recovery'!B:B,'July Payment'!B61)</f>
        <v>0</v>
      </c>
      <c r="AL61" s="5">
        <f t="shared" si="2"/>
        <v>183964.9203790641</v>
      </c>
      <c r="AM61" s="119">
        <f t="shared" si="3"/>
        <v>137389.67999999996</v>
      </c>
      <c r="AN61" s="364">
        <f t="shared" si="4"/>
        <v>46575.24037906414</v>
      </c>
      <c r="AO61" s="119"/>
      <c r="AP61" s="481">
        <f>IFERROR(_xlfn.XLOOKUP(B61,'Monthly Payroll Deductions'!B:B,'Monthly Payroll Deductions'!AJ:AJ),"0")</f>
        <v>0</v>
      </c>
      <c r="AQ61" s="481">
        <f>IFERROR(_xlfn.XLOOKUP(G61,'Monthly Payroll Deductions'!E:E,'Monthly Payroll Deductions'!AC:AC),"0")</f>
        <v>137389.67999999996</v>
      </c>
      <c r="AR61" s="508">
        <f t="shared" si="5"/>
        <v>137389.67999999996</v>
      </c>
      <c r="AS61" s="119">
        <f t="shared" si="18"/>
        <v>137389.67999999996</v>
      </c>
      <c r="AT61" s="49">
        <f t="shared" si="19"/>
        <v>46575.24037906414</v>
      </c>
      <c r="AU61" s="481"/>
      <c r="AV61" s="463">
        <f t="shared" si="20"/>
        <v>137389.67999999996</v>
      </c>
      <c r="AW61" s="49">
        <f t="shared" si="21"/>
        <v>46575.24037906414</v>
      </c>
      <c r="AX61" s="5"/>
      <c r="BA61" s="119"/>
    </row>
    <row r="62" spans="2:54" hidden="1" x14ac:dyDescent="0.25">
      <c r="B62">
        <v>3023507</v>
      </c>
      <c r="C62">
        <v>3507</v>
      </c>
      <c r="D62" t="s">
        <v>82</v>
      </c>
      <c r="E62" t="s">
        <v>748</v>
      </c>
      <c r="G62" t="s">
        <v>83</v>
      </c>
      <c r="H62" t="s">
        <v>84</v>
      </c>
      <c r="I62" s="7">
        <f>IFERROR(_xlfn.XLOOKUP(G62,'APT 25-26'!D:D,'APT 25-26'!CT:CT),"")</f>
        <v>76506.750375765405</v>
      </c>
      <c r="J62" s="7">
        <f>SUMIFS(NurserySupplement!$Z:$Z,NurserySupplement!$M:$M,J$4,NurserySupplement!$B:$B,B62)</f>
        <v>0</v>
      </c>
      <c r="K62" s="7">
        <f>IFERROR(_xlfn.XLOOKUP(B62,'Cash Advance'!A:A,'Cash Advance'!N:N),0)</f>
        <v>0</v>
      </c>
      <c r="L62" s="7">
        <f>SUMIFS(HNPlaces!$AF:$AF,HNPlaces!$M:$M,L$4,HNPlaces!$Q:$Q,'July Payment'!$G62)</f>
        <v>0</v>
      </c>
      <c r="M62" s="7">
        <f>SUMIFS(HNPlaces!$AF:$AF,HNPlaces!$M:$M,M$4,HNPlaces!$Q:$Q,'July Payment'!$G62)</f>
        <v>0</v>
      </c>
      <c r="N62" s="7">
        <f>SUMIFS(HNPlaces!$AF:$AF,HNPlaces!$M:$M,N$4,HNPlaces!$Q:$Q,'July Payment'!$G62)</f>
        <v>0</v>
      </c>
      <c r="O62" s="7">
        <f>SUMIFS(HNPlaces!$AF:$AF,HNPlaces!$M:$M,O$4,HNPlaces!$Q:$Q,'July Payment'!$G62)</f>
        <v>0</v>
      </c>
      <c r="P62" s="7">
        <f>SUMIFS(HNPlaces!$AF:$AF,HNPlaces!$M:$M,P$4,HNPlaces!$Q:$Q,'July Payment'!$G62)</f>
        <v>0</v>
      </c>
      <c r="Q62" s="7">
        <f>SUMIFS(HNPlaces!$AF:$AF,HNPlaces!$M:$M,Q$4,HNPlaces!$Q:$Q,'July Payment'!$G62)</f>
        <v>0</v>
      </c>
      <c r="R62" s="7">
        <f>SUMIFS(HNPlaces!$AF:$AF,HNPlaces!$M:$M,R$4,HNPlaces!$Q:$Q,'July Payment'!$G62)</f>
        <v>0</v>
      </c>
      <c r="S62" s="7">
        <f>SUMIFS(HNTopUp!$AC:$AC,HNTopUp!$M:$M,S$4,HNTopUp!$B:$B,$B62)</f>
        <v>0</v>
      </c>
      <c r="T62" s="7">
        <f>SUMIFS(HNTopUp!$AF:$AF,HNTopUp!$M:$M,T$4,HNTopUp!$B:$B,$B62)</f>
        <v>10216.923076923078</v>
      </c>
      <c r="U62" s="7">
        <f>SUMIFS(HNTopUp!$AF:$AF,HNTopUp!$M:$M,U$4,HNTopUp!$B:$B,$B62)</f>
        <v>0</v>
      </c>
      <c r="V62" s="7">
        <f>SUMIFS(HNTopUp!$AF:$AF,HNTopUp!$M:$M,V$4,HNTopUp!$B:$B,$B62)</f>
        <v>0</v>
      </c>
      <c r="W62" s="7">
        <f>SUMIFS(HNTopUp!$AF:$AF,HNTopUp!$M:$M,W$4,HNTopUp!$B:$B,$B62)</f>
        <v>0</v>
      </c>
      <c r="X62" s="7">
        <f>SUMIFS(HNTopUp!$AC:$AC,HNTopUp!$M:$M,X$4,HNTopUp!$B:$B,$B62)</f>
        <v>0</v>
      </c>
      <c r="Y62" s="7">
        <f>SUMIFS(HNTopUp!$AC:$AC,HNTopUp!$M:$M,Y$4,HNTopUp!$B:$B,$B62)</f>
        <v>0</v>
      </c>
      <c r="Z62" s="7">
        <f>SUMIFS(POST16!$AF:$AF,POST16!$M:$M,Z$4,POST16!$Q:$Q,'July Payment'!$G62)</f>
        <v>0</v>
      </c>
      <c r="AA62" s="7">
        <f>SUMIFS(POST16!$AF:$AF,POST16!$M:$M,AA$4,POST16!$Q:$Q,'July Payment'!$G62)</f>
        <v>0</v>
      </c>
      <c r="AB62" s="7">
        <f>SUMIFS(POST16!$AF:$AF,POST16!$M:$M,AB$4,POST16!$Q:$Q,'July Payment'!$G62)</f>
        <v>0</v>
      </c>
      <c r="AC62" s="7">
        <f>SUMIFS(POST16!$AF:$AF,POST16!$M:$M,AC$4,POST16!$Q:$Q,'July Payment'!$G62)</f>
        <v>0</v>
      </c>
      <c r="AD62" s="7">
        <f>SUMIFS(POST16!$AF:$AF,POST16!$M:$M,AD$4,POST16!$Q:$Q,'July Payment'!$G62)</f>
        <v>0</v>
      </c>
      <c r="AE62" s="7">
        <f>SUMIFS('POST16 SBG'!AF:AF,'POST16 SBG'!A:A,B62,'POST16 SBG'!M:M,$AE$4)</f>
        <v>0</v>
      </c>
      <c r="AF62" s="7">
        <f>SUMIFS(UIFSM!AF:AF,UIFSM!B:B,B62,UIFSM!M:M,$AF$4)</f>
        <v>11571</v>
      </c>
      <c r="AG62" s="7">
        <f>SUMIFS(UIFSM!AF:AF,UIFSM!B:B,B62,UIFSM!M:M,$AG$4)</f>
        <v>8671</v>
      </c>
      <c r="AH62" s="7">
        <f>IFERROR(_xlfn.XLOOKUP(B62,DFC!B:B,DFC!AF:AF),0)</f>
        <v>0</v>
      </c>
      <c r="AI62" s="7">
        <f>IFERROR(_xlfn.XLOOKUP(B62,PPG!B:B,PPG!AF:AF),0)</f>
        <v>14392</v>
      </c>
      <c r="AJ62" s="7">
        <f>SUMIFS('NTP recovery'!AG:AG,'NTP recovery'!M:M,'July Payment'!$AJ$4,'NTP recovery'!B:B,'July Payment'!B62)</f>
        <v>-4698</v>
      </c>
      <c r="AK62" s="7">
        <f>SUMIFS('NTP recovery'!AG:AG,'NTP recovery'!M:M,'July Payment'!$AK$4,'NTP recovery'!B:B,'July Payment'!B62)</f>
        <v>-2443.5</v>
      </c>
      <c r="AL62" s="5">
        <f t="shared" si="2"/>
        <v>114216.17345268848</v>
      </c>
      <c r="AM62" s="119">
        <f t="shared" si="3"/>
        <v>70502.16</v>
      </c>
      <c r="AN62" s="364">
        <f t="shared" si="4"/>
        <v>43714.013452688479</v>
      </c>
      <c r="AO62" s="119"/>
      <c r="AP62" s="481">
        <f>IFERROR(_xlfn.XLOOKUP(B62,'Monthly Payroll Deductions'!B:B,'Monthly Payroll Deductions'!AJ:AJ),"0")</f>
        <v>0</v>
      </c>
      <c r="AQ62" s="481">
        <f>IFERROR(_xlfn.XLOOKUP(G62,'Monthly Payroll Deductions'!E:E,'Monthly Payroll Deductions'!AC:AC),"0")</f>
        <v>70502.16</v>
      </c>
      <c r="AR62" s="508">
        <f t="shared" si="5"/>
        <v>70502.16</v>
      </c>
      <c r="AS62" s="119">
        <f t="shared" si="18"/>
        <v>70502.16</v>
      </c>
      <c r="AT62" s="49">
        <f t="shared" si="19"/>
        <v>43714.013452688479</v>
      </c>
      <c r="AU62" s="481"/>
      <c r="AV62" s="463">
        <f t="shared" si="20"/>
        <v>70502.16</v>
      </c>
      <c r="AW62" s="49">
        <f t="shared" si="21"/>
        <v>43714.013452688479</v>
      </c>
      <c r="AX62" s="5"/>
      <c r="BB62" s="481"/>
    </row>
    <row r="63" spans="2:54" hidden="1" x14ac:dyDescent="0.25">
      <c r="B63">
        <v>3023509</v>
      </c>
      <c r="C63">
        <v>3509</v>
      </c>
      <c r="D63" t="s">
        <v>206</v>
      </c>
      <c r="E63" t="s">
        <v>748</v>
      </c>
      <c r="G63" t="s">
        <v>207</v>
      </c>
      <c r="H63" t="s">
        <v>208</v>
      </c>
      <c r="I63" s="7">
        <f>IFERROR(_xlfn.XLOOKUP(G63,'APT 25-26'!D:D,'APT 25-26'!CT:CT),"")</f>
        <v>199771.12852255401</v>
      </c>
      <c r="J63" s="7">
        <f>SUMIFS(NurserySupplement!$Z:$Z,NurserySupplement!$M:$M,J$4,NurserySupplement!$B:$B,B63)</f>
        <v>0</v>
      </c>
      <c r="K63" s="7">
        <f>IFERROR(_xlfn.XLOOKUP(B63,'Cash Advance'!A:A,'Cash Advance'!N:N),0)</f>
        <v>0</v>
      </c>
      <c r="L63" s="7">
        <f>SUMIFS(HNPlaces!$AF:$AF,HNPlaces!$M:$M,L$4,HNPlaces!$Q:$Q,'July Payment'!$G63)</f>
        <v>0</v>
      </c>
      <c r="M63" s="7">
        <f>SUMIFS(HNPlaces!$AF:$AF,HNPlaces!$M:$M,M$4,HNPlaces!$Q:$Q,'July Payment'!$G63)</f>
        <v>0</v>
      </c>
      <c r="N63" s="7">
        <f>SUMIFS(HNPlaces!$AF:$AF,HNPlaces!$M:$M,N$4,HNPlaces!$Q:$Q,'July Payment'!$G63)</f>
        <v>0</v>
      </c>
      <c r="O63" s="7">
        <f>SUMIFS(HNPlaces!$AF:$AF,HNPlaces!$M:$M,O$4,HNPlaces!$Q:$Q,'July Payment'!$G63)</f>
        <v>0</v>
      </c>
      <c r="P63" s="7">
        <f>SUMIFS(HNPlaces!$AF:$AF,HNPlaces!$M:$M,P$4,HNPlaces!$Q:$Q,'July Payment'!$G63)</f>
        <v>0</v>
      </c>
      <c r="Q63" s="7">
        <f>SUMIFS(HNPlaces!$AF:$AF,HNPlaces!$M:$M,Q$4,HNPlaces!$Q:$Q,'July Payment'!$G63)</f>
        <v>0</v>
      </c>
      <c r="R63" s="7">
        <f>SUMIFS(HNPlaces!$AF:$AF,HNPlaces!$M:$M,R$4,HNPlaces!$Q:$Q,'July Payment'!$G63)</f>
        <v>0</v>
      </c>
      <c r="S63" s="7">
        <f>SUMIFS(HNTopUp!$AC:$AC,HNTopUp!$M:$M,S$4,HNTopUp!$B:$B,$B63)</f>
        <v>0</v>
      </c>
      <c r="T63" s="7">
        <f>SUMIFS(HNTopUp!$AF:$AF,HNTopUp!$M:$M,T$4,HNTopUp!$B:$B,$B63)</f>
        <v>20568.23076923077</v>
      </c>
      <c r="U63" s="7">
        <f>SUMIFS(HNTopUp!$AF:$AF,HNTopUp!$M:$M,U$4,HNTopUp!$B:$B,$B63)</f>
        <v>0</v>
      </c>
      <c r="V63" s="7">
        <f>SUMIFS(HNTopUp!$AF:$AF,HNTopUp!$M:$M,V$4,HNTopUp!$B:$B,$B63)</f>
        <v>0</v>
      </c>
      <c r="W63" s="7">
        <f>SUMIFS(HNTopUp!$AF:$AF,HNTopUp!$M:$M,W$4,HNTopUp!$B:$B,$B63)</f>
        <v>132.38461538461539</v>
      </c>
      <c r="X63" s="7">
        <f>SUMIFS(HNTopUp!$AC:$AC,HNTopUp!$M:$M,X$4,HNTopUp!$B:$B,$B63)</f>
        <v>0</v>
      </c>
      <c r="Y63" s="7">
        <f>SUMIFS(HNTopUp!$AC:$AC,HNTopUp!$M:$M,Y$4,HNTopUp!$B:$B,$B63)</f>
        <v>0</v>
      </c>
      <c r="Z63" s="7">
        <f>SUMIFS(POST16!$AF:$AF,POST16!$M:$M,Z$4,POST16!$Q:$Q,'July Payment'!$G63)</f>
        <v>0</v>
      </c>
      <c r="AA63" s="7">
        <f>SUMIFS(POST16!$AF:$AF,POST16!$M:$M,AA$4,POST16!$Q:$Q,'July Payment'!$G63)</f>
        <v>0</v>
      </c>
      <c r="AB63" s="7">
        <f>SUMIFS(POST16!$AF:$AF,POST16!$M:$M,AB$4,POST16!$Q:$Q,'July Payment'!$G63)</f>
        <v>0</v>
      </c>
      <c r="AC63" s="7">
        <f>SUMIFS(POST16!$AF:$AF,POST16!$M:$M,AC$4,POST16!$Q:$Q,'July Payment'!$G63)</f>
        <v>0</v>
      </c>
      <c r="AD63" s="7">
        <f>SUMIFS(POST16!$AF:$AF,POST16!$M:$M,AD$4,POST16!$Q:$Q,'July Payment'!$G63)</f>
        <v>0</v>
      </c>
      <c r="AE63" s="7">
        <f>SUMIFS('POST16 SBG'!AF:AF,'POST16 SBG'!A:A,B63,'POST16 SBG'!M:M,$AE$4)</f>
        <v>0</v>
      </c>
      <c r="AF63" s="7">
        <f>SUMIFS(UIFSM!AF:AF,UIFSM!B:B,B63,UIFSM!M:M,$AF$4)</f>
        <v>35582</v>
      </c>
      <c r="AG63" s="7">
        <f>SUMIFS(UIFSM!AF:AF,UIFSM!B:B,B63,UIFSM!M:M,$AG$4)</f>
        <v>27206</v>
      </c>
      <c r="AH63" s="7">
        <f>IFERROR(_xlfn.XLOOKUP(B63,DFC!B:B,DFC!AF:AF),0)</f>
        <v>0</v>
      </c>
      <c r="AI63" s="7">
        <f>IFERROR(_xlfn.XLOOKUP(B63,PPG!B:B,PPG!AF:AF),0)</f>
        <v>41662</v>
      </c>
      <c r="AJ63" s="7">
        <f>SUMIFS('NTP recovery'!AG:AG,'NTP recovery'!M:M,'July Payment'!$AJ$4,'NTP recovery'!B:B,'July Payment'!B63)</f>
        <v>-16686</v>
      </c>
      <c r="AK63" s="7">
        <f>SUMIFS('NTP recovery'!AG:AG,'NTP recovery'!M:M,'July Payment'!$AK$4,'NTP recovery'!B:B,'July Payment'!B63)</f>
        <v>0</v>
      </c>
      <c r="AL63" s="5">
        <f t="shared" si="2"/>
        <v>308235.74390716944</v>
      </c>
      <c r="AM63" s="119">
        <f t="shared" si="3"/>
        <v>179646.02000000002</v>
      </c>
      <c r="AN63" s="364">
        <f t="shared" si="4"/>
        <v>128589.72390716942</v>
      </c>
      <c r="AO63" s="119"/>
      <c r="AP63" s="481">
        <f>IFERROR(_xlfn.XLOOKUP(B63,'Monthly Payroll Deductions'!B:B,'Monthly Payroll Deductions'!AJ:AJ),"0")</f>
        <v>0</v>
      </c>
      <c r="AQ63" s="481">
        <f>IFERROR(_xlfn.XLOOKUP(G63,'Monthly Payroll Deductions'!E:E,'Monthly Payroll Deductions'!AC:AC),"0")</f>
        <v>179646.02000000002</v>
      </c>
      <c r="AR63" s="508">
        <f t="shared" si="5"/>
        <v>179646.02000000002</v>
      </c>
      <c r="AS63" s="119">
        <f t="shared" si="18"/>
        <v>179646.02000000002</v>
      </c>
      <c r="AT63" s="49">
        <f t="shared" si="19"/>
        <v>128589.72390716942</v>
      </c>
      <c r="AU63" s="481"/>
      <c r="AV63" s="463">
        <f t="shared" si="20"/>
        <v>179646.02000000002</v>
      </c>
      <c r="AW63" s="49">
        <f t="shared" si="21"/>
        <v>128589.72390716942</v>
      </c>
      <c r="AX63" s="5"/>
      <c r="BA63" s="119"/>
    </row>
    <row r="64" spans="2:54" hidden="1" x14ac:dyDescent="0.25">
      <c r="B64">
        <v>3023510</v>
      </c>
      <c r="C64">
        <v>3510</v>
      </c>
      <c r="D64" t="s">
        <v>235</v>
      </c>
      <c r="E64" t="s">
        <v>748</v>
      </c>
      <c r="G64" t="s">
        <v>236</v>
      </c>
      <c r="H64" t="s">
        <v>237</v>
      </c>
      <c r="I64" s="7">
        <f>IFERROR(_xlfn.XLOOKUP(G64,'APT 25-26'!D:D,'APT 25-26'!CT:CT),"")</f>
        <v>162834.914204256</v>
      </c>
      <c r="J64" s="7">
        <f>SUMIFS(NurserySupplement!$Z:$Z,NurserySupplement!$M:$M,J$4,NurserySupplement!$B:$B,B64)</f>
        <v>0</v>
      </c>
      <c r="K64" s="7">
        <f>IFERROR(_xlfn.XLOOKUP(B64,'Cash Advance'!A:A,'Cash Advance'!N:N),0)</f>
        <v>0</v>
      </c>
      <c r="L64" s="7">
        <f>SUMIFS(HNPlaces!$AF:$AF,HNPlaces!$M:$M,L$4,HNPlaces!$Q:$Q,'July Payment'!$G64)</f>
        <v>0</v>
      </c>
      <c r="M64" s="7">
        <f>SUMIFS(HNPlaces!$AF:$AF,HNPlaces!$M:$M,M$4,HNPlaces!$Q:$Q,'July Payment'!$G64)</f>
        <v>0</v>
      </c>
      <c r="N64" s="7">
        <f>SUMIFS(HNPlaces!$AF:$AF,HNPlaces!$M:$M,N$4,HNPlaces!$Q:$Q,'July Payment'!$G64)</f>
        <v>0</v>
      </c>
      <c r="O64" s="7">
        <f>SUMIFS(HNPlaces!$AF:$AF,HNPlaces!$M:$M,O$4,HNPlaces!$Q:$Q,'July Payment'!$G64)</f>
        <v>0</v>
      </c>
      <c r="P64" s="7">
        <f>SUMIFS(HNPlaces!$AF:$AF,HNPlaces!$M:$M,P$4,HNPlaces!$Q:$Q,'July Payment'!$G64)</f>
        <v>0</v>
      </c>
      <c r="Q64" s="7">
        <f>SUMIFS(HNPlaces!$AF:$AF,HNPlaces!$M:$M,Q$4,HNPlaces!$Q:$Q,'July Payment'!$G64)</f>
        <v>0</v>
      </c>
      <c r="R64" s="7">
        <f>SUMIFS(HNPlaces!$AF:$AF,HNPlaces!$M:$M,R$4,HNPlaces!$Q:$Q,'July Payment'!$G64)</f>
        <v>0</v>
      </c>
      <c r="S64" s="7">
        <f>SUMIFS(HNTopUp!$AC:$AC,HNTopUp!$M:$M,S$4,HNTopUp!$B:$B,$B64)</f>
        <v>0</v>
      </c>
      <c r="T64" s="7">
        <f>SUMIFS(HNTopUp!$AF:$AF,HNTopUp!$M:$M,T$4,HNTopUp!$B:$B,$B64)</f>
        <v>6136.6923076923076</v>
      </c>
      <c r="U64" s="7">
        <f>SUMIFS(HNTopUp!$AF:$AF,HNTopUp!$M:$M,U$4,HNTopUp!$B:$B,$B64)</f>
        <v>0</v>
      </c>
      <c r="V64" s="7">
        <f>SUMIFS(HNTopUp!$AF:$AF,HNTopUp!$M:$M,V$4,HNTopUp!$B:$B,$B64)</f>
        <v>0</v>
      </c>
      <c r="W64" s="7">
        <f>SUMIFS(HNTopUp!$AF:$AF,HNTopUp!$M:$M,W$4,HNTopUp!$B:$B,$B64)</f>
        <v>0</v>
      </c>
      <c r="X64" s="7">
        <f>SUMIFS(HNTopUp!$AC:$AC,HNTopUp!$M:$M,X$4,HNTopUp!$B:$B,$B64)</f>
        <v>0</v>
      </c>
      <c r="Y64" s="7">
        <f>SUMIFS(HNTopUp!$AC:$AC,HNTopUp!$M:$M,Y$4,HNTopUp!$B:$B,$B64)</f>
        <v>0</v>
      </c>
      <c r="Z64" s="7">
        <f>SUMIFS(POST16!$AF:$AF,POST16!$M:$M,Z$4,POST16!$Q:$Q,'July Payment'!$G64)</f>
        <v>0</v>
      </c>
      <c r="AA64" s="7">
        <f>SUMIFS(POST16!$AF:$AF,POST16!$M:$M,AA$4,POST16!$Q:$Q,'July Payment'!$G64)</f>
        <v>0</v>
      </c>
      <c r="AB64" s="7">
        <f>SUMIFS(POST16!$AF:$AF,POST16!$M:$M,AB$4,POST16!$Q:$Q,'July Payment'!$G64)</f>
        <v>0</v>
      </c>
      <c r="AC64" s="7">
        <f>SUMIFS(POST16!$AF:$AF,POST16!$M:$M,AC$4,POST16!$Q:$Q,'July Payment'!$G64)</f>
        <v>0</v>
      </c>
      <c r="AD64" s="7">
        <f>SUMIFS(POST16!$AF:$AF,POST16!$M:$M,AD$4,POST16!$Q:$Q,'July Payment'!$G64)</f>
        <v>0</v>
      </c>
      <c r="AE64" s="7">
        <f>SUMIFS('POST16 SBG'!AF:AF,'POST16 SBG'!A:A,B64,'POST16 SBG'!M:M,$AE$4)</f>
        <v>0</v>
      </c>
      <c r="AF64" s="7">
        <f>SUMIFS(UIFSM!AF:AF,UIFSM!B:B,B64,UIFSM!M:M,$AF$4)</f>
        <v>37317</v>
      </c>
      <c r="AG64" s="7">
        <f>SUMIFS(UIFSM!AF:AF,UIFSM!B:B,B64,UIFSM!M:M,$AG$4)</f>
        <v>30848</v>
      </c>
      <c r="AH64" s="7">
        <f>IFERROR(_xlfn.XLOOKUP(B64,DFC!B:B,DFC!AF:AF),0)</f>
        <v>0</v>
      </c>
      <c r="AI64" s="7">
        <f>IFERROR(_xlfn.XLOOKUP(B64,PPG!B:B,PPG!AF:AF),0)</f>
        <v>21851</v>
      </c>
      <c r="AJ64" s="7">
        <f>SUMIFS('NTP recovery'!AG:AG,'NTP recovery'!M:M,'July Payment'!$AJ$4,'NTP recovery'!B:B,'July Payment'!B64)</f>
        <v>-7938</v>
      </c>
      <c r="AK64" s="7">
        <f>SUMIFS('NTP recovery'!AG:AG,'NTP recovery'!M:M,'July Payment'!$AK$4,'NTP recovery'!B:B,'July Payment'!B64)</f>
        <v>-2430</v>
      </c>
      <c r="AL64" s="5">
        <f t="shared" si="2"/>
        <v>248619.60651194831</v>
      </c>
      <c r="AM64" s="119">
        <f t="shared" si="3"/>
        <v>161215.04999999996</v>
      </c>
      <c r="AN64" s="364">
        <f t="shared" si="4"/>
        <v>87404.556511948351</v>
      </c>
      <c r="AO64" s="119"/>
      <c r="AP64" s="481">
        <f>IFERROR(_xlfn.XLOOKUP(B64,'Monthly Payroll Deductions'!B:B,'Monthly Payroll Deductions'!AJ:AJ),"0")</f>
        <v>0</v>
      </c>
      <c r="AQ64" s="481">
        <f>IFERROR(_xlfn.XLOOKUP(G64,'Monthly Payroll Deductions'!E:E,'Monthly Payroll Deductions'!AC:AC),"0")</f>
        <v>161215.04999999996</v>
      </c>
      <c r="AR64" s="508">
        <f t="shared" si="5"/>
        <v>161215.04999999996</v>
      </c>
      <c r="AS64" s="119">
        <f t="shared" si="18"/>
        <v>161215.04999999996</v>
      </c>
      <c r="AT64" s="49">
        <f t="shared" si="19"/>
        <v>87404.556511948351</v>
      </c>
      <c r="AU64" s="481"/>
      <c r="AV64" s="463">
        <f t="shared" si="20"/>
        <v>161215.04999999996</v>
      </c>
      <c r="AW64" s="49">
        <f t="shared" si="21"/>
        <v>87404.556511948351</v>
      </c>
      <c r="AX64" s="5"/>
      <c r="BA64" s="119"/>
    </row>
    <row r="65" spans="1:54" hidden="1" x14ac:dyDescent="0.25">
      <c r="B65">
        <v>3023511</v>
      </c>
      <c r="C65">
        <v>3511</v>
      </c>
      <c r="D65" t="s">
        <v>64</v>
      </c>
      <c r="E65" t="s">
        <v>748</v>
      </c>
      <c r="G65" t="s">
        <v>65</v>
      </c>
      <c r="H65" t="s">
        <v>66</v>
      </c>
      <c r="I65" s="7">
        <f>IFERROR(_xlfn.XLOOKUP(G65,'APT 25-26'!D:D,'APT 25-26'!CT:CT),"")</f>
        <v>185691.73191512443</v>
      </c>
      <c r="J65" s="7">
        <f>SUMIFS(NurserySupplement!$Z:$Z,NurserySupplement!$M:$M,J$4,NurserySupplement!$B:$B,B65)</f>
        <v>0</v>
      </c>
      <c r="K65" s="7">
        <f>IFERROR(_xlfn.XLOOKUP(B65,'Cash Advance'!A:A,'Cash Advance'!N:N),0)</f>
        <v>0</v>
      </c>
      <c r="L65" s="7">
        <f>SUMIFS(HNPlaces!$AF:$AF,HNPlaces!$M:$M,L$4,HNPlaces!$Q:$Q,'July Payment'!$G65)</f>
        <v>0</v>
      </c>
      <c r="M65" s="7">
        <f>SUMIFS(HNPlaces!$AF:$AF,HNPlaces!$M:$M,M$4,HNPlaces!$Q:$Q,'July Payment'!$G65)</f>
        <v>0</v>
      </c>
      <c r="N65" s="7">
        <f>SUMIFS(HNPlaces!$AF:$AF,HNPlaces!$M:$M,N$4,HNPlaces!$Q:$Q,'July Payment'!$G65)</f>
        <v>0</v>
      </c>
      <c r="O65" s="7">
        <f>SUMIFS(HNPlaces!$AF:$AF,HNPlaces!$M:$M,O$4,HNPlaces!$Q:$Q,'July Payment'!$G65)</f>
        <v>0</v>
      </c>
      <c r="P65" s="7">
        <f>SUMIFS(HNPlaces!$AF:$AF,HNPlaces!$M:$M,P$4,HNPlaces!$Q:$Q,'July Payment'!$G65)</f>
        <v>0</v>
      </c>
      <c r="Q65" s="7">
        <f>SUMIFS(HNPlaces!$AF:$AF,HNPlaces!$M:$M,Q$4,HNPlaces!$Q:$Q,'July Payment'!$G65)</f>
        <v>0</v>
      </c>
      <c r="R65" s="7">
        <f>SUMIFS(HNPlaces!$AF:$AF,HNPlaces!$M:$M,R$4,HNPlaces!$Q:$Q,'July Payment'!$G65)</f>
        <v>0</v>
      </c>
      <c r="S65" s="7">
        <f>SUMIFS(HNTopUp!$AC:$AC,HNTopUp!$M:$M,S$4,HNTopUp!$B:$B,$B65)</f>
        <v>0</v>
      </c>
      <c r="T65" s="7">
        <f>SUMIFS(HNTopUp!$AF:$AF,HNTopUp!$M:$M,T$4,HNTopUp!$B:$B,$B65)</f>
        <v>11717.76923076923</v>
      </c>
      <c r="U65" s="7">
        <f>SUMIFS(HNTopUp!$AF:$AF,HNTopUp!$M:$M,U$4,HNTopUp!$B:$B,$B65)</f>
        <v>0</v>
      </c>
      <c r="V65" s="7">
        <f>SUMIFS(HNTopUp!$AF:$AF,HNTopUp!$M:$M,V$4,HNTopUp!$B:$B,$B65)</f>
        <v>0</v>
      </c>
      <c r="W65" s="7">
        <f>SUMIFS(HNTopUp!$AF:$AF,HNTopUp!$M:$M,W$4,HNTopUp!$B:$B,$B65)</f>
        <v>562.61538461538453</v>
      </c>
      <c r="X65" s="7">
        <f>SUMIFS(HNTopUp!$AC:$AC,HNTopUp!$M:$M,X$4,HNTopUp!$B:$B,$B65)</f>
        <v>0</v>
      </c>
      <c r="Y65" s="7">
        <f>SUMIFS(HNTopUp!$AC:$AC,HNTopUp!$M:$M,Y$4,HNTopUp!$B:$B,$B65)</f>
        <v>0</v>
      </c>
      <c r="Z65" s="7">
        <f>SUMIFS(POST16!$AF:$AF,POST16!$M:$M,Z$4,POST16!$Q:$Q,'July Payment'!$G65)</f>
        <v>0</v>
      </c>
      <c r="AA65" s="7">
        <f>SUMIFS(POST16!$AF:$AF,POST16!$M:$M,AA$4,POST16!$Q:$Q,'July Payment'!$G65)</f>
        <v>0</v>
      </c>
      <c r="AB65" s="7">
        <f>SUMIFS(POST16!$AF:$AF,POST16!$M:$M,AB$4,POST16!$Q:$Q,'July Payment'!$G65)</f>
        <v>0</v>
      </c>
      <c r="AC65" s="7">
        <f>SUMIFS(POST16!$AF:$AF,POST16!$M:$M,AC$4,POST16!$Q:$Q,'July Payment'!$G65)</f>
        <v>0</v>
      </c>
      <c r="AD65" s="7">
        <f>SUMIFS(POST16!$AF:$AF,POST16!$M:$M,AD$4,POST16!$Q:$Q,'July Payment'!$G65)</f>
        <v>0</v>
      </c>
      <c r="AE65" s="7">
        <f>SUMIFS('POST16 SBG'!AF:AF,'POST16 SBG'!A:A,B65,'POST16 SBG'!M:M,$AE$4)</f>
        <v>0</v>
      </c>
      <c r="AF65" s="7">
        <f>SUMIFS(UIFSM!AF:AF,UIFSM!B:B,B65,UIFSM!M:M,$AF$4)</f>
        <v>35726</v>
      </c>
      <c r="AG65" s="7">
        <f>SUMIFS(UIFSM!AF:AF,UIFSM!B:B,B65,UIFSM!M:M,$AG$4)</f>
        <v>27031</v>
      </c>
      <c r="AH65" s="7">
        <f>IFERROR(_xlfn.XLOOKUP(B65,DFC!B:B,DFC!AF:AF),0)</f>
        <v>0</v>
      </c>
      <c r="AI65" s="7">
        <f>IFERROR(_xlfn.XLOOKUP(B65,PPG!B:B,PPG!AF:AF),0)</f>
        <v>34066</v>
      </c>
      <c r="AJ65" s="7">
        <f>SUMIFS('NTP recovery'!AG:AG,'NTP recovery'!M:M,'July Payment'!$AJ$4,'NTP recovery'!B:B,'July Payment'!B65)</f>
        <v>-12885.41</v>
      </c>
      <c r="AK65" s="7">
        <f>SUMIFS('NTP recovery'!AG:AG,'NTP recovery'!M:M,'July Payment'!$AK$4,'NTP recovery'!B:B,'July Payment'!B65)</f>
        <v>-7118.36</v>
      </c>
      <c r="AL65" s="5">
        <f t="shared" si="2"/>
        <v>274791.34653050906</v>
      </c>
      <c r="AM65" s="119">
        <f t="shared" si="3"/>
        <v>176203.6999999999</v>
      </c>
      <c r="AN65" s="364">
        <f t="shared" si="4"/>
        <v>98587.64653050917</v>
      </c>
      <c r="AO65" s="119"/>
      <c r="AP65" s="481">
        <f>IFERROR(_xlfn.XLOOKUP(B65,'Monthly Payroll Deductions'!B:B,'Monthly Payroll Deductions'!AJ:AJ),"0")</f>
        <v>0</v>
      </c>
      <c r="AQ65" s="481">
        <f>IFERROR(_xlfn.XLOOKUP(G65,'Monthly Payroll Deductions'!E:E,'Monthly Payroll Deductions'!AC:AC),"0")</f>
        <v>176203.6999999999</v>
      </c>
      <c r="AR65" s="508">
        <f t="shared" si="5"/>
        <v>176203.6999999999</v>
      </c>
      <c r="AS65" s="119">
        <f t="shared" si="18"/>
        <v>176203.6999999999</v>
      </c>
      <c r="AT65" s="49">
        <f t="shared" si="19"/>
        <v>98587.64653050917</v>
      </c>
      <c r="AU65" s="481"/>
      <c r="AV65" s="463">
        <f t="shared" si="20"/>
        <v>176203.6999999999</v>
      </c>
      <c r="AW65" s="49">
        <f t="shared" si="21"/>
        <v>98587.64653050917</v>
      </c>
      <c r="AX65" s="5"/>
      <c r="BA65" s="119"/>
    </row>
    <row r="66" spans="1:54" hidden="1" x14ac:dyDescent="0.25">
      <c r="B66">
        <v>3023512</v>
      </c>
      <c r="C66">
        <v>3512</v>
      </c>
      <c r="D66" t="s">
        <v>166</v>
      </c>
      <c r="G66" t="s">
        <v>167</v>
      </c>
      <c r="H66" t="s">
        <v>168</v>
      </c>
      <c r="I66" s="7">
        <f>IFERROR(_xlfn.XLOOKUP(G66,'APT 25-26'!D:D,'APT 25-26'!CT:CT),"")</f>
        <v>133408.86292560364</v>
      </c>
      <c r="J66" s="7">
        <f>SUMIFS(NurserySupplement!$Z:$Z,NurserySupplement!$M:$M,J$4,NurserySupplement!$B:$B,B66)</f>
        <v>0</v>
      </c>
      <c r="K66" s="7">
        <f>IFERROR(_xlfn.XLOOKUP(B66,'Cash Advance'!A:A,'Cash Advance'!N:N),0)</f>
        <v>0</v>
      </c>
      <c r="L66" s="7">
        <f>SUMIFS(HNPlaces!$AF:$AF,HNPlaces!$M:$M,L$4,HNPlaces!$Q:$Q,'July Payment'!$G66)</f>
        <v>0</v>
      </c>
      <c r="M66" s="7">
        <f>SUMIFS(HNPlaces!$AF:$AF,HNPlaces!$M:$M,M$4,HNPlaces!$Q:$Q,'July Payment'!$G66)</f>
        <v>0</v>
      </c>
      <c r="N66" s="7">
        <f>SUMIFS(HNPlaces!$AF:$AF,HNPlaces!$M:$M,N$4,HNPlaces!$Q:$Q,'July Payment'!$G66)</f>
        <v>0</v>
      </c>
      <c r="O66" s="7">
        <f>SUMIFS(HNPlaces!$AF:$AF,HNPlaces!$M:$M,O$4,HNPlaces!$Q:$Q,'July Payment'!$G66)</f>
        <v>0</v>
      </c>
      <c r="P66" s="7">
        <f>SUMIFS(HNPlaces!$AF:$AF,HNPlaces!$M:$M,P$4,HNPlaces!$Q:$Q,'July Payment'!$G66)</f>
        <v>0</v>
      </c>
      <c r="Q66" s="7">
        <f>SUMIFS(HNPlaces!$AF:$AF,HNPlaces!$M:$M,Q$4,HNPlaces!$Q:$Q,'July Payment'!$G66)</f>
        <v>0</v>
      </c>
      <c r="R66" s="7">
        <f>SUMIFS(HNPlaces!$AF:$AF,HNPlaces!$M:$M,R$4,HNPlaces!$Q:$Q,'July Payment'!$G66)</f>
        <v>0</v>
      </c>
      <c r="S66" s="7">
        <f>SUMIFS(HNTopUp!$AC:$AC,HNTopUp!$M:$M,S$4,HNTopUp!$B:$B,$B66)</f>
        <v>0</v>
      </c>
      <c r="T66" s="7">
        <f>SUMIFS(HNTopUp!$AF:$AF,HNTopUp!$M:$M,T$4,HNTopUp!$B:$B,$B66)</f>
        <v>4888.121538461538</v>
      </c>
      <c r="U66" s="7">
        <f>SUMIFS(HNTopUp!$AF:$AF,HNTopUp!$M:$M,U$4,HNTopUp!$B:$B,$B66)</f>
        <v>0</v>
      </c>
      <c r="V66" s="7">
        <f>SUMIFS(HNTopUp!$AF:$AF,HNTopUp!$M:$M,V$4,HNTopUp!$B:$B,$B66)</f>
        <v>0</v>
      </c>
      <c r="W66" s="7">
        <f>SUMIFS(HNTopUp!$AF:$AF,HNTopUp!$M:$M,W$4,HNTopUp!$B:$B,$B66)</f>
        <v>0</v>
      </c>
      <c r="X66" s="7">
        <f>SUMIFS(HNTopUp!$AC:$AC,HNTopUp!$M:$M,X$4,HNTopUp!$B:$B,$B66)</f>
        <v>0</v>
      </c>
      <c r="Y66" s="7">
        <f>SUMIFS(HNTopUp!$AC:$AC,HNTopUp!$M:$M,Y$4,HNTopUp!$B:$B,$B66)</f>
        <v>0</v>
      </c>
      <c r="Z66" s="7">
        <f>SUMIFS(POST16!$AF:$AF,POST16!$M:$M,Z$4,POST16!$Q:$Q,'July Payment'!$G66)</f>
        <v>0</v>
      </c>
      <c r="AA66" s="7">
        <f>SUMIFS(POST16!$AF:$AF,POST16!$M:$M,AA$4,POST16!$Q:$Q,'July Payment'!$G66)</f>
        <v>0</v>
      </c>
      <c r="AB66" s="7">
        <f>SUMIFS(POST16!$AF:$AF,POST16!$M:$M,AB$4,POST16!$Q:$Q,'July Payment'!$G66)</f>
        <v>0</v>
      </c>
      <c r="AC66" s="7">
        <f>SUMIFS(POST16!$AF:$AF,POST16!$M:$M,AC$4,POST16!$Q:$Q,'July Payment'!$G66)</f>
        <v>0</v>
      </c>
      <c r="AD66" s="7">
        <f>SUMIFS(POST16!$AF:$AF,POST16!$M:$M,AD$4,POST16!$Q:$Q,'July Payment'!$G66)</f>
        <v>0</v>
      </c>
      <c r="AE66" s="7">
        <f>SUMIFS('POST16 SBG'!AF:AF,'POST16 SBG'!A:A,B66,'POST16 SBG'!M:M,$AE$4)</f>
        <v>0</v>
      </c>
      <c r="AF66" s="7">
        <f>SUMIFS(UIFSM!AF:AF,UIFSM!B:B,B66,UIFSM!M:M,$AF$4)</f>
        <v>44694</v>
      </c>
      <c r="AG66" s="7">
        <f>SUMIFS(UIFSM!AF:AF,UIFSM!B:B,B66,UIFSM!M:M,$AG$4)</f>
        <v>33394</v>
      </c>
      <c r="AH66" s="7">
        <f>IFERROR(_xlfn.XLOOKUP(B66,DFC!B:B,DFC!AF:AF),0)</f>
        <v>0</v>
      </c>
      <c r="AI66" s="7">
        <f>IFERROR(_xlfn.XLOOKUP(B66,PPG!B:B,PPG!AF:AF),0)</f>
        <v>1893</v>
      </c>
      <c r="AJ66" s="7">
        <f>SUMIFS('NTP recovery'!AG:AG,'NTP recovery'!M:M,'July Payment'!$AJ$4,'NTP recovery'!B:B,'July Payment'!B66)</f>
        <v>-1134</v>
      </c>
      <c r="AK66" s="7">
        <f>SUMIFS('NTP recovery'!AG:AG,'NTP recovery'!M:M,'July Payment'!$AK$4,'NTP recovery'!B:B,'July Payment'!B66)</f>
        <v>-74.25</v>
      </c>
      <c r="AL66" s="5">
        <f t="shared" si="2"/>
        <v>217069.73446406517</v>
      </c>
      <c r="AM66" s="119">
        <f t="shared" si="3"/>
        <v>0</v>
      </c>
      <c r="AN66" s="364">
        <f t="shared" si="4"/>
        <v>217069.73446406517</v>
      </c>
      <c r="AP66" s="481" t="str">
        <f>IFERROR(_xlfn.XLOOKUP(B66,'Monthly Payroll Deductions'!B:B,'Monthly Payroll Deductions'!AJ:AJ),"0")</f>
        <v>0</v>
      </c>
      <c r="AQ66" s="481"/>
      <c r="AR66" s="508"/>
      <c r="AT66" s="383"/>
      <c r="AU66" s="5"/>
      <c r="AW66" s="286"/>
      <c r="AX66" s="5"/>
    </row>
    <row r="67" spans="1:54" hidden="1" x14ac:dyDescent="0.25">
      <c r="A67">
        <v>3022061</v>
      </c>
      <c r="B67">
        <v>3023513</v>
      </c>
      <c r="C67">
        <v>3513</v>
      </c>
      <c r="D67" t="s">
        <v>76</v>
      </c>
      <c r="G67" t="s">
        <v>77</v>
      </c>
      <c r="H67" t="s">
        <v>78</v>
      </c>
      <c r="I67" s="7">
        <f>IFERROR(_xlfn.XLOOKUP(G67,'APT 25-26'!D:D,'APT 25-26'!CT:CT),"")</f>
        <v>154495.30312693011</v>
      </c>
      <c r="J67" s="7">
        <f>SUMIFS(NurserySupplement!$Z:$Z,NurserySupplement!$M:$M,J$4,NurserySupplement!$B:$B,B67)</f>
        <v>0</v>
      </c>
      <c r="K67" s="7">
        <f>IFERROR(_xlfn.XLOOKUP(B67,'Cash Advance'!A:A,'Cash Advance'!N:N),0)</f>
        <v>0</v>
      </c>
      <c r="L67" s="7">
        <f>SUMIFS(HNPlaces!$AF:$AF,HNPlaces!$M:$M,L$4,HNPlaces!$Q:$Q,'July Payment'!$G67)</f>
        <v>0</v>
      </c>
      <c r="M67" s="7">
        <f>SUMIFS(HNPlaces!$AF:$AF,HNPlaces!$M:$M,M$4,HNPlaces!$Q:$Q,'July Payment'!$G67)</f>
        <v>0</v>
      </c>
      <c r="N67" s="7">
        <f>SUMIFS(HNPlaces!$AF:$AF,HNPlaces!$M:$M,N$4,HNPlaces!$Q:$Q,'July Payment'!$G67)</f>
        <v>0</v>
      </c>
      <c r="O67" s="7">
        <f>SUMIFS(HNPlaces!$AF:$AF,HNPlaces!$M:$M,O$4,HNPlaces!$Q:$Q,'July Payment'!$G67)</f>
        <v>0</v>
      </c>
      <c r="P67" s="7">
        <f>SUMIFS(HNPlaces!$AF:$AF,HNPlaces!$M:$M,P$4,HNPlaces!$Q:$Q,'July Payment'!$G67)</f>
        <v>0</v>
      </c>
      <c r="Q67" s="7">
        <f>SUMIFS(HNPlaces!$AF:$AF,HNPlaces!$M:$M,Q$4,HNPlaces!$Q:$Q,'July Payment'!$G67)</f>
        <v>0</v>
      </c>
      <c r="R67" s="7">
        <f>SUMIFS(HNPlaces!$AF:$AF,HNPlaces!$M:$M,R$4,HNPlaces!$Q:$Q,'July Payment'!$G67)</f>
        <v>0</v>
      </c>
      <c r="S67" s="7">
        <f>SUMIFS(HNTopUp!$AC:$AC,HNTopUp!$M:$M,S$4,HNTopUp!$B:$B,$B67)</f>
        <v>0</v>
      </c>
      <c r="T67" s="7">
        <f>SUMIFS(HNTopUp!$AF:$AF,HNTopUp!$M:$M,T$4,HNTopUp!$B:$B,$B67)</f>
        <v>7106.3794615384613</v>
      </c>
      <c r="U67" s="7">
        <f>SUMIFS(HNTopUp!$AF:$AF,HNTopUp!$M:$M,U$4,HNTopUp!$B:$B,$B67)</f>
        <v>0</v>
      </c>
      <c r="V67" s="7">
        <f>SUMIFS(HNTopUp!$AF:$AF,HNTopUp!$M:$M,V$4,HNTopUp!$B:$B,$B67)</f>
        <v>0</v>
      </c>
      <c r="W67" s="7">
        <f>SUMIFS(HNTopUp!$AF:$AF,HNTopUp!$M:$M,W$4,HNTopUp!$B:$B,$B67)</f>
        <v>0</v>
      </c>
      <c r="X67" s="7">
        <f>SUMIFS(HNTopUp!$AC:$AC,HNTopUp!$M:$M,X$4,HNTopUp!$B:$B,$B67)</f>
        <v>0</v>
      </c>
      <c r="Y67" s="7">
        <f>SUMIFS(HNTopUp!$AC:$AC,HNTopUp!$M:$M,Y$4,HNTopUp!$B:$B,$B67)</f>
        <v>0</v>
      </c>
      <c r="Z67" s="7">
        <f>SUMIFS(POST16!$AF:$AF,POST16!$M:$M,Z$4,POST16!$Q:$Q,'July Payment'!$G67)</f>
        <v>0</v>
      </c>
      <c r="AA67" s="7">
        <f>SUMIFS(POST16!$AF:$AF,POST16!$M:$M,AA$4,POST16!$Q:$Q,'July Payment'!$G67)</f>
        <v>0</v>
      </c>
      <c r="AB67" s="7">
        <f>SUMIFS(POST16!$AF:$AF,POST16!$M:$M,AB$4,POST16!$Q:$Q,'July Payment'!$G67)</f>
        <v>0</v>
      </c>
      <c r="AC67" s="7">
        <f>SUMIFS(POST16!$AF:$AF,POST16!$M:$M,AC$4,POST16!$Q:$Q,'July Payment'!$G67)</f>
        <v>0</v>
      </c>
      <c r="AD67" s="7">
        <f>SUMIFS(POST16!$AF:$AF,POST16!$M:$M,AD$4,POST16!$Q:$Q,'July Payment'!$G67)</f>
        <v>0</v>
      </c>
      <c r="AE67" s="7">
        <f>SUMIFS('POST16 SBG'!AF:AF,'POST16 SBG'!A:A,B67,'POST16 SBG'!M:M,$AE$4)</f>
        <v>0</v>
      </c>
      <c r="AF67" s="531">
        <f>SUMIFS(UIFSM!AF:AF,UIFSM!B:B,B67,UIFSM!M:M,$AF$4)+SUMIFS(UIFSM!AF:AF,UIFSM!B:B,A67,UIFSM!M:M,$AF$4)</f>
        <v>31099</v>
      </c>
      <c r="AG67" s="531">
        <f>SUMIFS(UIFSM!AF:AF,UIFSM!B:B,B67,UIFSM!M:M,$AG$4)+SUMIFS(UIFSM!AF:AF,UIFSM!B:B,A67,UIFSM!M:M,$AG$4)</f>
        <v>15683</v>
      </c>
      <c r="AH67" s="7">
        <f>IFERROR(_xlfn.XLOOKUP(B67,DFC!B:B,DFC!AF:AF),0)</f>
        <v>0</v>
      </c>
      <c r="AI67" s="7">
        <f>IFERROR(_xlfn.XLOOKUP(B67,PPG!B:B,PPG!AF:AF),0)+IFERROR(_xlfn.XLOOKUP(A67,PPG!B:B,PPG!AF:AF),0)</f>
        <v>1514</v>
      </c>
      <c r="AJ67" s="7">
        <f>SUMIFS('NTP recovery'!AG:AG,'NTP recovery'!M:M,'July Payment'!$AJ$4,'NTP recovery'!B:B,'July Payment'!B67)</f>
        <v>0</v>
      </c>
      <c r="AK67" s="7">
        <f>SUMIFS('NTP recovery'!AG:AG,'NTP recovery'!M:M,'July Payment'!$AK$4,'NTP recovery'!B:B,'July Payment'!B67)</f>
        <v>0</v>
      </c>
      <c r="AL67" s="5">
        <f t="shared" si="2"/>
        <v>209897.68258846857</v>
      </c>
      <c r="AM67" s="119">
        <f t="shared" si="3"/>
        <v>169968.55000000019</v>
      </c>
      <c r="AN67" s="364">
        <f t="shared" si="4"/>
        <v>39929.132588468376</v>
      </c>
      <c r="AO67" s="119"/>
      <c r="AP67" s="481" t="str">
        <f>IFERROR(_xlfn.XLOOKUP(B67,'Monthly Payroll Deductions'!B:B,'Monthly Payroll Deductions'!AJ:AJ),"0")</f>
        <v>0</v>
      </c>
      <c r="AQ67" s="481">
        <f>IFERROR(_xlfn.XLOOKUP(G67,'Monthly Payroll Deductions'!E:E,'Monthly Payroll Deductions'!AC:AC),"0")</f>
        <v>169968.55000000019</v>
      </c>
      <c r="AR67" s="508">
        <f t="shared" si="5"/>
        <v>169968.55000000019</v>
      </c>
      <c r="AS67" s="119">
        <f>IFERROR(IF(AL67&gt;AQ67,AQ67,AL67-1),"")</f>
        <v>169968.55000000019</v>
      </c>
      <c r="AT67" s="49">
        <f>AL67-AS67</f>
        <v>39929.132588468376</v>
      </c>
      <c r="AU67" s="481"/>
      <c r="AV67" s="463">
        <f>AS67+AU67</f>
        <v>169968.55000000019</v>
      </c>
      <c r="AW67" s="49">
        <f>AT67-AU67</f>
        <v>39929.132588468376</v>
      </c>
      <c r="AX67" s="5"/>
      <c r="BA67" s="119"/>
    </row>
    <row r="68" spans="1:54" hidden="1" x14ac:dyDescent="0.25">
      <c r="B68">
        <v>3023514</v>
      </c>
      <c r="C68">
        <v>3514</v>
      </c>
      <c r="D68" t="s">
        <v>193</v>
      </c>
      <c r="E68" t="s">
        <v>748</v>
      </c>
      <c r="G68" t="s">
        <v>194</v>
      </c>
      <c r="H68" t="s">
        <v>195</v>
      </c>
      <c r="I68" s="7">
        <f>IFERROR(_xlfn.XLOOKUP(G68,'APT 25-26'!D:D,'APT 25-26'!CT:CT),"")</f>
        <v>83436.595260503556</v>
      </c>
      <c r="J68" s="7">
        <f>SUMIFS(NurserySupplement!$Z:$Z,NurserySupplement!$M:$M,J$4,NurserySupplement!$B:$B,B68)</f>
        <v>0</v>
      </c>
      <c r="K68" s="7">
        <f>IFERROR(_xlfn.XLOOKUP(B68,'Cash Advance'!A:A,'Cash Advance'!N:N),0)</f>
        <v>0</v>
      </c>
      <c r="L68" s="7">
        <f>SUMIFS(HNPlaces!$AF:$AF,HNPlaces!$M:$M,L$4,HNPlaces!$Q:$Q,'July Payment'!$G68)</f>
        <v>0</v>
      </c>
      <c r="M68" s="7">
        <f>SUMIFS(HNPlaces!$AF:$AF,HNPlaces!$M:$M,M$4,HNPlaces!$Q:$Q,'July Payment'!$G68)</f>
        <v>0</v>
      </c>
      <c r="N68" s="7">
        <f>SUMIFS(HNPlaces!$AF:$AF,HNPlaces!$M:$M,N$4,HNPlaces!$Q:$Q,'July Payment'!$G68)</f>
        <v>0</v>
      </c>
      <c r="O68" s="7">
        <f>SUMIFS(HNPlaces!$AF:$AF,HNPlaces!$M:$M,O$4,HNPlaces!$Q:$Q,'July Payment'!$G68)</f>
        <v>0</v>
      </c>
      <c r="P68" s="7">
        <f>SUMIFS(HNPlaces!$AF:$AF,HNPlaces!$M:$M,P$4,HNPlaces!$Q:$Q,'July Payment'!$G68)</f>
        <v>0</v>
      </c>
      <c r="Q68" s="7">
        <f>SUMIFS(HNPlaces!$AF:$AF,HNPlaces!$M:$M,Q$4,HNPlaces!$Q:$Q,'July Payment'!$G68)</f>
        <v>0</v>
      </c>
      <c r="R68" s="7">
        <f>SUMIFS(HNPlaces!$AF:$AF,HNPlaces!$M:$M,R$4,HNPlaces!$Q:$Q,'July Payment'!$G68)</f>
        <v>0</v>
      </c>
      <c r="S68" s="7">
        <f>SUMIFS(HNTopUp!$AC:$AC,HNTopUp!$M:$M,S$4,HNTopUp!$B:$B,$B68)</f>
        <v>0</v>
      </c>
      <c r="T68" s="7">
        <f>SUMIFS(HNTopUp!$AF:$AF,HNTopUp!$M:$M,T$4,HNTopUp!$B:$B,$B68)</f>
        <v>3934.3846153846157</v>
      </c>
      <c r="U68" s="7">
        <f>SUMIFS(HNTopUp!$AF:$AF,HNTopUp!$M:$M,U$4,HNTopUp!$B:$B,$B68)</f>
        <v>0</v>
      </c>
      <c r="V68" s="7">
        <f>SUMIFS(HNTopUp!$AF:$AF,HNTopUp!$M:$M,V$4,HNTopUp!$B:$B,$B68)</f>
        <v>0</v>
      </c>
      <c r="W68" s="7">
        <f>SUMIFS(HNTopUp!$AF:$AF,HNTopUp!$M:$M,W$4,HNTopUp!$B:$B,$B68)</f>
        <v>0</v>
      </c>
      <c r="X68" s="7">
        <f>SUMIFS(HNTopUp!$AC:$AC,HNTopUp!$M:$M,X$4,HNTopUp!$B:$B,$B68)</f>
        <v>0</v>
      </c>
      <c r="Y68" s="7">
        <f>SUMIFS(HNTopUp!$AC:$AC,HNTopUp!$M:$M,Y$4,HNTopUp!$B:$B,$B68)</f>
        <v>0</v>
      </c>
      <c r="Z68" s="7">
        <f>SUMIFS(POST16!$AF:$AF,POST16!$M:$M,Z$4,POST16!$Q:$Q,'July Payment'!$G68)</f>
        <v>0</v>
      </c>
      <c r="AA68" s="7">
        <f>SUMIFS(POST16!$AF:$AF,POST16!$M:$M,AA$4,POST16!$Q:$Q,'July Payment'!$G68)</f>
        <v>0</v>
      </c>
      <c r="AB68" s="7">
        <f>SUMIFS(POST16!$AF:$AF,POST16!$M:$M,AB$4,POST16!$Q:$Q,'July Payment'!$G68)</f>
        <v>0</v>
      </c>
      <c r="AC68" s="7">
        <f>SUMIFS(POST16!$AF:$AF,POST16!$M:$M,AC$4,POST16!$Q:$Q,'July Payment'!$G68)</f>
        <v>0</v>
      </c>
      <c r="AD68" s="7">
        <f>SUMIFS(POST16!$AF:$AF,POST16!$M:$M,AD$4,POST16!$Q:$Q,'July Payment'!$G68)</f>
        <v>0</v>
      </c>
      <c r="AE68" s="7">
        <f>SUMIFS('POST16 SBG'!AF:AF,'POST16 SBG'!A:A,B68,'POST16 SBG'!M:M,$AE$4)</f>
        <v>0</v>
      </c>
      <c r="AF68" s="7">
        <f>SUMIFS(UIFSM!AF:AF,UIFSM!B:B,B68,UIFSM!M:M,$AF$4)</f>
        <v>0</v>
      </c>
      <c r="AG68" s="7">
        <f>SUMIFS(UIFSM!AF:AF,UIFSM!B:B,B68,UIFSM!M:M,$AG$4)</f>
        <v>0</v>
      </c>
      <c r="AH68" s="7">
        <f>IFERROR(_xlfn.XLOOKUP(B68,DFC!B:B,DFC!AF:AF),0)</f>
        <v>0</v>
      </c>
      <c r="AI68" s="7">
        <f>IFERROR(_xlfn.XLOOKUP(B68,PPG!B:B,PPG!AF:AF),0)</f>
        <v>16752</v>
      </c>
      <c r="AJ68" s="7">
        <f>SUMIFS('NTP recovery'!AG:AG,'NTP recovery'!M:M,'July Payment'!$AJ$4,'NTP recovery'!B:B,'July Payment'!B68)</f>
        <v>0</v>
      </c>
      <c r="AK68" s="7">
        <f>SUMIFS('NTP recovery'!AG:AG,'NTP recovery'!M:M,'July Payment'!$AK$4,'NTP recovery'!B:B,'July Payment'!B68)</f>
        <v>0</v>
      </c>
      <c r="AL68" s="5">
        <f t="shared" si="2"/>
        <v>104122.97987588817</v>
      </c>
      <c r="AM68" s="119">
        <f t="shared" si="3"/>
        <v>74853.309999999983</v>
      </c>
      <c r="AN68" s="364">
        <f t="shared" si="4"/>
        <v>29269.669875888183</v>
      </c>
      <c r="AP68" s="481">
        <f>IFERROR(_xlfn.XLOOKUP(B68,'Monthly Payroll Deductions'!B:B,'Monthly Payroll Deductions'!AJ:AJ),"0")</f>
        <v>0</v>
      </c>
      <c r="AQ68" s="481">
        <f>IFERROR(_xlfn.XLOOKUP(G68,'Monthly Payroll Deductions'!E:E,'Monthly Payroll Deductions'!AC:AC),"0")</f>
        <v>74853.309999999983</v>
      </c>
      <c r="AR68" s="508">
        <f t="shared" si="5"/>
        <v>74853.309999999983</v>
      </c>
      <c r="AS68" s="119">
        <f>IFERROR(IF(AL68&gt;AQ68,AQ68,AL68-1),"")</f>
        <v>74853.309999999983</v>
      </c>
      <c r="AT68" s="49">
        <f>AL68-AS68</f>
        <v>29269.669875888183</v>
      </c>
      <c r="AU68" s="481">
        <f>IF(AT68&gt;AP68,AP68,AT68-1)</f>
        <v>0</v>
      </c>
      <c r="AV68" s="463">
        <f>AS68+AU68</f>
        <v>74853.309999999983</v>
      </c>
      <c r="AW68" s="49">
        <f>AT68-AU68</f>
        <v>29269.669875888183</v>
      </c>
      <c r="AX68" s="5"/>
      <c r="BA68" s="481"/>
      <c r="BB68" s="481"/>
    </row>
    <row r="69" spans="1:54" x14ac:dyDescent="0.25">
      <c r="B69">
        <v>3023516</v>
      </c>
      <c r="C69">
        <v>3516</v>
      </c>
      <c r="D69" t="s">
        <v>19</v>
      </c>
      <c r="E69" t="s">
        <v>748</v>
      </c>
      <c r="G69" t="s">
        <v>20</v>
      </c>
      <c r="H69" t="s">
        <v>21</v>
      </c>
      <c r="I69" s="7">
        <f>IFERROR(_xlfn.XLOOKUP(G69,'APT 25-26'!D:D,'APT 25-26'!CT:CT),"")</f>
        <v>81326.421366395502</v>
      </c>
      <c r="J69" s="7">
        <f>SUMIFS(NurserySupplement!$Z:$Z,NurserySupplement!$M:$M,J$4,NurserySupplement!$B:$B,B69)</f>
        <v>0</v>
      </c>
      <c r="K69" s="7">
        <f>IFERROR(_xlfn.XLOOKUP(B69,'Cash Advance'!A:A,'Cash Advance'!N:N),0)</f>
        <v>0</v>
      </c>
      <c r="L69" s="7">
        <f>SUMIFS(HNPlaces!$AF:$AF,HNPlaces!$M:$M,L$4,HNPlaces!$Q:$Q,'July Payment'!$G69)</f>
        <v>0</v>
      </c>
      <c r="M69" s="7">
        <f>SUMIFS(HNPlaces!$AF:$AF,HNPlaces!$M:$M,M$4,HNPlaces!$Q:$Q,'July Payment'!$G69)</f>
        <v>0</v>
      </c>
      <c r="N69" s="7">
        <f>SUMIFS(HNPlaces!$AF:$AF,HNPlaces!$M:$M,N$4,HNPlaces!$Q:$Q,'July Payment'!$G69)</f>
        <v>0</v>
      </c>
      <c r="O69" s="7">
        <f>SUMIFS(HNPlaces!$AF:$AF,HNPlaces!$M:$M,O$4,HNPlaces!$Q:$Q,'July Payment'!$G69)</f>
        <v>0</v>
      </c>
      <c r="P69" s="7">
        <f>SUMIFS(HNPlaces!$AF:$AF,HNPlaces!$M:$M,P$4,HNPlaces!$Q:$Q,'July Payment'!$G69)</f>
        <v>0</v>
      </c>
      <c r="Q69" s="7">
        <f>SUMIFS(HNPlaces!$AF:$AF,HNPlaces!$M:$M,Q$4,HNPlaces!$Q:$Q,'July Payment'!$G69)</f>
        <v>0</v>
      </c>
      <c r="R69" s="7">
        <f>SUMIFS(HNPlaces!$AF:$AF,HNPlaces!$M:$M,R$4,HNPlaces!$Q:$Q,'July Payment'!$G69)</f>
        <v>0</v>
      </c>
      <c r="S69" s="7">
        <f>SUMIFS(HNTopUp!$AC:$AC,HNTopUp!$M:$M,S$4,HNTopUp!$B:$B,$B69)</f>
        <v>0</v>
      </c>
      <c r="T69" s="7">
        <f>SUMIFS(HNTopUp!$AF:$AF,HNTopUp!$M:$M,T$4,HNTopUp!$B:$B,$B69)</f>
        <v>11855.429769230768</v>
      </c>
      <c r="U69" s="7">
        <f>SUMIFS(HNTopUp!$AF:$AF,HNTopUp!$M:$M,U$4,HNTopUp!$B:$B,$B69)</f>
        <v>0</v>
      </c>
      <c r="V69" s="7">
        <f>SUMIFS(HNTopUp!$AF:$AF,HNTopUp!$M:$M,V$4,HNTopUp!$B:$B,$B69)</f>
        <v>0</v>
      </c>
      <c r="W69" s="7">
        <f>SUMIFS(HNTopUp!$AF:$AF,HNTopUp!$M:$M,W$4,HNTopUp!$B:$B,$B69)</f>
        <v>0</v>
      </c>
      <c r="X69" s="7">
        <f>SUMIFS(HNTopUp!$AC:$AC,HNTopUp!$M:$M,X$4,HNTopUp!$B:$B,$B69)</f>
        <v>0</v>
      </c>
      <c r="Y69" s="7">
        <f>SUMIFS(HNTopUp!$AC:$AC,HNTopUp!$M:$M,Y$4,HNTopUp!$B:$B,$B69)</f>
        <v>0</v>
      </c>
      <c r="Z69" s="7">
        <f>SUMIFS(POST16!$AF:$AF,POST16!$M:$M,Z$4,POST16!$Q:$Q,'July Payment'!$G69)</f>
        <v>0</v>
      </c>
      <c r="AA69" s="7">
        <f>SUMIFS(POST16!$AF:$AF,POST16!$M:$M,AA$4,POST16!$Q:$Q,'July Payment'!$G69)</f>
        <v>0</v>
      </c>
      <c r="AB69" s="7">
        <f>SUMIFS(POST16!$AF:$AF,POST16!$M:$M,AB$4,POST16!$Q:$Q,'July Payment'!$G69)</f>
        <v>0</v>
      </c>
      <c r="AC69" s="7">
        <f>SUMIFS(POST16!$AF:$AF,POST16!$M:$M,AC$4,POST16!$Q:$Q,'July Payment'!$G69)</f>
        <v>0</v>
      </c>
      <c r="AD69" s="7">
        <f>SUMIFS(POST16!$AF:$AF,POST16!$M:$M,AD$4,POST16!$Q:$Q,'July Payment'!$G69)</f>
        <v>0</v>
      </c>
      <c r="AE69" s="7">
        <f>SUMIFS('POST16 SBG'!AF:AF,'POST16 SBG'!A:A,B69,'POST16 SBG'!M:M,$AE$4)</f>
        <v>0</v>
      </c>
      <c r="AF69" s="7">
        <f>SUMIFS(UIFSM!AF:AF,UIFSM!B:B,B69,UIFSM!M:M,$AF$4)</f>
        <v>11861</v>
      </c>
      <c r="AG69" s="7">
        <f>SUMIFS(UIFSM!AF:AF,UIFSM!B:B,B69,UIFSM!M:M,$AG$4)</f>
        <v>6499</v>
      </c>
      <c r="AH69" s="7">
        <f>IFERROR(_xlfn.XLOOKUP(B69,DFC!B:B,DFC!AF:AF),0)</f>
        <v>0</v>
      </c>
      <c r="AI69" s="7">
        <f>IFERROR(_xlfn.XLOOKUP(B69,PPG!B:B,PPG!AF:AF),0)</f>
        <v>14392</v>
      </c>
      <c r="AJ69" s="7">
        <f>SUMIFS('NTP recovery'!AG:AG,'NTP recovery'!M:M,'July Payment'!$AJ$4,'NTP recovery'!B:B,'July Payment'!B69)</f>
        <v>0</v>
      </c>
      <c r="AK69" s="7">
        <f>SUMIFS('NTP recovery'!AG:AG,'NTP recovery'!M:M,'July Payment'!$AK$4,'NTP recovery'!B:B,'July Payment'!B69)</f>
        <v>-1296</v>
      </c>
      <c r="AL69" s="5">
        <f t="shared" si="2"/>
        <v>124637.85113562628</v>
      </c>
      <c r="AM69" s="119">
        <f t="shared" si="3"/>
        <v>124636.85113562628</v>
      </c>
      <c r="AN69" s="364">
        <f t="shared" si="4"/>
        <v>1</v>
      </c>
      <c r="AO69" s="5"/>
      <c r="AP69" s="481">
        <f>IFERROR(_xlfn.XLOOKUP(B69,'Monthly Payroll Deductions'!B:B,'Monthly Payroll Deductions'!AJ:AJ),"0")</f>
        <v>224679.55866779966</v>
      </c>
      <c r="AQ69" s="481">
        <f>IFERROR(_xlfn.XLOOKUP(G69,'Monthly Payroll Deductions'!E:E,'Monthly Payroll Deductions'!AC:AC),"0")</f>
        <v>129632.00999999992</v>
      </c>
      <c r="AR69" s="508">
        <f t="shared" si="5"/>
        <v>354311.56866779958</v>
      </c>
      <c r="AS69" s="119">
        <f>IFERROR(IF(AL69&gt;AQ69,AQ69,AL69-1),"")</f>
        <v>124636.85113562628</v>
      </c>
      <c r="AT69" s="49">
        <f>AL69-AS69</f>
        <v>1</v>
      </c>
      <c r="AU69" s="481">
        <f t="shared" ref="AU69" si="23">IF(AT69&gt;AP69,AP69,AT69-1)</f>
        <v>0</v>
      </c>
      <c r="AV69" s="463">
        <f>AS69+AU69</f>
        <v>124636.85113562628</v>
      </c>
      <c r="AW69" s="49">
        <f>AT69-AU69</f>
        <v>1</v>
      </c>
      <c r="AX69" s="5"/>
      <c r="BA69" s="119"/>
    </row>
    <row r="70" spans="1:54" hidden="1" x14ac:dyDescent="0.25">
      <c r="B70">
        <v>3023518</v>
      </c>
      <c r="C70">
        <v>3518</v>
      </c>
      <c r="D70" t="s">
        <v>172</v>
      </c>
      <c r="G70" t="s">
        <v>173</v>
      </c>
      <c r="H70" t="s">
        <v>174</v>
      </c>
      <c r="I70" s="7">
        <f>IFERROR(_xlfn.XLOOKUP(G70,'APT 25-26'!D:D,'APT 25-26'!CT:CT),"")</f>
        <v>182129.44212989847</v>
      </c>
      <c r="J70" s="7">
        <f>SUMIFS(NurserySupplement!$Z:$Z,NurserySupplement!$M:$M,J$4,NurserySupplement!$B:$B,B70)</f>
        <v>0</v>
      </c>
      <c r="K70" s="7">
        <f>IFERROR(_xlfn.XLOOKUP(B70,'Cash Advance'!A:A,'Cash Advance'!N:N),0)</f>
        <v>0</v>
      </c>
      <c r="L70" s="7">
        <f>SUMIFS(HNPlaces!$AF:$AF,HNPlaces!$M:$M,L$4,HNPlaces!$Q:$Q,'July Payment'!$G70)</f>
        <v>0</v>
      </c>
      <c r="M70" s="7">
        <f>SUMIFS(HNPlaces!$AF:$AF,HNPlaces!$M:$M,M$4,HNPlaces!$Q:$Q,'July Payment'!$G70)</f>
        <v>0</v>
      </c>
      <c r="N70" s="7">
        <f>SUMIFS(HNPlaces!$AF:$AF,HNPlaces!$M:$M,N$4,HNPlaces!$Q:$Q,'July Payment'!$G70)</f>
        <v>0</v>
      </c>
      <c r="O70" s="7">
        <f>SUMIFS(HNPlaces!$AF:$AF,HNPlaces!$M:$M,O$4,HNPlaces!$Q:$Q,'July Payment'!$G70)</f>
        <v>0</v>
      </c>
      <c r="P70" s="7">
        <f>SUMIFS(HNPlaces!$AF:$AF,HNPlaces!$M:$M,P$4,HNPlaces!$Q:$Q,'July Payment'!$G70)</f>
        <v>0</v>
      </c>
      <c r="Q70" s="7">
        <f>SUMIFS(HNPlaces!$AF:$AF,HNPlaces!$M:$M,Q$4,HNPlaces!$Q:$Q,'July Payment'!$G70)</f>
        <v>0</v>
      </c>
      <c r="R70" s="7">
        <f>SUMIFS(HNPlaces!$AF:$AF,HNPlaces!$M:$M,R$4,HNPlaces!$Q:$Q,'July Payment'!$G70)</f>
        <v>0</v>
      </c>
      <c r="S70" s="7">
        <f>SUMIFS(HNTopUp!$AC:$AC,HNTopUp!$M:$M,S$4,HNTopUp!$B:$B,$B70)</f>
        <v>0</v>
      </c>
      <c r="T70" s="7">
        <f>SUMIFS(HNTopUp!$AF:$AF,HNTopUp!$M:$M,T$4,HNTopUp!$B:$B,$B70)</f>
        <v>14817.11053846154</v>
      </c>
      <c r="U70" s="7">
        <f>SUMIFS(HNTopUp!$AF:$AF,HNTopUp!$M:$M,U$4,HNTopUp!$B:$B,$B70)</f>
        <v>0</v>
      </c>
      <c r="V70" s="7">
        <f>SUMIFS(HNTopUp!$AF:$AF,HNTopUp!$M:$M,V$4,HNTopUp!$B:$B,$B70)</f>
        <v>0</v>
      </c>
      <c r="W70" s="7">
        <f>SUMIFS(HNTopUp!$AF:$AF,HNTopUp!$M:$M,W$4,HNTopUp!$B:$B,$B70)</f>
        <v>0</v>
      </c>
      <c r="X70" s="7">
        <f>SUMIFS(HNTopUp!$AC:$AC,HNTopUp!$M:$M,X$4,HNTopUp!$B:$B,$B70)</f>
        <v>0</v>
      </c>
      <c r="Y70" s="7">
        <f>SUMIFS(HNTopUp!$AC:$AC,HNTopUp!$M:$M,Y$4,HNTopUp!$B:$B,$B70)</f>
        <v>0</v>
      </c>
      <c r="Z70" s="7">
        <f>SUMIFS(POST16!$AF:$AF,POST16!$M:$M,Z$4,POST16!$Q:$Q,'July Payment'!$G70)</f>
        <v>0</v>
      </c>
      <c r="AA70" s="7">
        <f>SUMIFS(POST16!$AF:$AF,POST16!$M:$M,AA$4,POST16!$Q:$Q,'July Payment'!$G70)</f>
        <v>0</v>
      </c>
      <c r="AB70" s="7">
        <f>SUMIFS(POST16!$AF:$AF,POST16!$M:$M,AB$4,POST16!$Q:$Q,'July Payment'!$G70)</f>
        <v>0</v>
      </c>
      <c r="AC70" s="7">
        <f>SUMIFS(POST16!$AF:$AF,POST16!$M:$M,AC$4,POST16!$Q:$Q,'July Payment'!$G70)</f>
        <v>0</v>
      </c>
      <c r="AD70" s="7">
        <f>SUMIFS(POST16!$AF:$AF,POST16!$M:$M,AD$4,POST16!$Q:$Q,'July Payment'!$G70)</f>
        <v>0</v>
      </c>
      <c r="AE70" s="7">
        <f>SUMIFS('POST16 SBG'!AF:AF,'POST16 SBG'!A:A,B70,'POST16 SBG'!M:M,$AE$4)</f>
        <v>0</v>
      </c>
      <c r="AF70" s="7">
        <f>SUMIFS(UIFSM!AF:AF,UIFSM!B:B,B70,UIFSM!M:M,$AF$4)</f>
        <v>27627</v>
      </c>
      <c r="AG70" s="7">
        <f>SUMIFS(UIFSM!AF:AF,UIFSM!B:B,B70,UIFSM!M:M,$AG$4)</f>
        <v>16951</v>
      </c>
      <c r="AH70" s="7">
        <f>IFERROR(_xlfn.XLOOKUP(B70,DFC!B:B,DFC!AF:AF),0)</f>
        <v>8719.3799999999992</v>
      </c>
      <c r="AI70" s="7">
        <f>IFERROR(_xlfn.XLOOKUP(B70,PPG!B:B,PPG!AF:AF),0)</f>
        <v>49616</v>
      </c>
      <c r="AJ70" s="7">
        <f>SUMIFS('NTP recovery'!AG:AG,'NTP recovery'!M:M,'July Payment'!$AJ$4,'NTP recovery'!B:B,'July Payment'!B70)</f>
        <v>-8910</v>
      </c>
      <c r="AK70" s="7">
        <f>SUMIFS('NTP recovery'!AG:AG,'NTP recovery'!M:M,'July Payment'!$AK$4,'NTP recovery'!B:B,'July Payment'!B70)</f>
        <v>-2632.5</v>
      </c>
      <c r="AL70" s="5">
        <f t="shared" si="2"/>
        <v>288317.43266836001</v>
      </c>
      <c r="AM70" s="119">
        <f t="shared" si="3"/>
        <v>0</v>
      </c>
      <c r="AN70" s="364">
        <f t="shared" si="4"/>
        <v>288317.43266836001</v>
      </c>
      <c r="AP70" s="481" t="str">
        <f>IFERROR(_xlfn.XLOOKUP(B70,'Monthly Payroll Deductions'!B:B,'Monthly Payroll Deductions'!AJ:AJ),"0")</f>
        <v>0</v>
      </c>
      <c r="AQ70" s="481"/>
      <c r="AR70" s="508"/>
      <c r="AT70" s="383"/>
      <c r="AU70" s="5"/>
      <c r="AW70" s="286"/>
      <c r="AX70" s="5"/>
    </row>
    <row r="71" spans="1:54" hidden="1" x14ac:dyDescent="0.25">
      <c r="B71">
        <v>3023520</v>
      </c>
      <c r="C71">
        <v>3520</v>
      </c>
      <c r="D71" t="s">
        <v>145</v>
      </c>
      <c r="E71" t="s">
        <v>748</v>
      </c>
      <c r="G71" t="s">
        <v>146</v>
      </c>
      <c r="H71" t="s">
        <v>147</v>
      </c>
      <c r="I71" s="7">
        <f>IFERROR(_xlfn.XLOOKUP(G71,'APT 25-26'!D:D,'APT 25-26'!CT:CT),"")</f>
        <v>157573.87153846154</v>
      </c>
      <c r="J71" s="7">
        <f>SUMIFS(NurserySupplement!$Z:$Z,NurserySupplement!$M:$M,J$4,NurserySupplement!$B:$B,B71)</f>
        <v>0</v>
      </c>
      <c r="K71" s="7">
        <f>IFERROR(_xlfn.XLOOKUP(B71,'Cash Advance'!A:A,'Cash Advance'!N:N),0)</f>
        <v>0</v>
      </c>
      <c r="L71" s="7">
        <f>SUMIFS(HNPlaces!$AF:$AF,HNPlaces!$M:$M,L$4,HNPlaces!$Q:$Q,'July Payment'!$G71)</f>
        <v>0</v>
      </c>
      <c r="M71" s="7">
        <f>SUMIFS(HNPlaces!$AF:$AF,HNPlaces!$M:$M,M$4,HNPlaces!$Q:$Q,'July Payment'!$G71)</f>
        <v>0</v>
      </c>
      <c r="N71" s="7">
        <f>SUMIFS(HNPlaces!$AF:$AF,HNPlaces!$M:$M,N$4,HNPlaces!$Q:$Q,'July Payment'!$G71)</f>
        <v>0</v>
      </c>
      <c r="O71" s="7">
        <f>SUMIFS(HNPlaces!$AF:$AF,HNPlaces!$M:$M,O$4,HNPlaces!$Q:$Q,'July Payment'!$G71)</f>
        <v>0</v>
      </c>
      <c r="P71" s="7">
        <f>SUMIFS(HNPlaces!$AF:$AF,HNPlaces!$M:$M,P$4,HNPlaces!$Q:$Q,'July Payment'!$G71)</f>
        <v>0</v>
      </c>
      <c r="Q71" s="7">
        <f>SUMIFS(HNPlaces!$AF:$AF,HNPlaces!$M:$M,Q$4,HNPlaces!$Q:$Q,'July Payment'!$G71)</f>
        <v>0</v>
      </c>
      <c r="R71" s="7">
        <f>SUMIFS(HNPlaces!$AF:$AF,HNPlaces!$M:$M,R$4,HNPlaces!$Q:$Q,'July Payment'!$G71)</f>
        <v>0</v>
      </c>
      <c r="S71" s="7">
        <f>SUMIFS(HNTopUp!$AC:$AC,HNTopUp!$M:$M,S$4,HNTopUp!$B:$B,$B71)</f>
        <v>0</v>
      </c>
      <c r="T71" s="7">
        <f>SUMIFS(HNTopUp!$AF:$AF,HNTopUp!$M:$M,T$4,HNTopUp!$B:$B,$B71)</f>
        <v>10735.720512820513</v>
      </c>
      <c r="U71" s="7">
        <f>SUMIFS(HNTopUp!$AF:$AF,HNTopUp!$M:$M,U$4,HNTopUp!$B:$B,$B71)</f>
        <v>0</v>
      </c>
      <c r="V71" s="7">
        <f>SUMIFS(HNTopUp!$AF:$AF,HNTopUp!$M:$M,V$4,HNTopUp!$B:$B,$B71)</f>
        <v>0</v>
      </c>
      <c r="W71" s="7">
        <f>SUMIFS(HNTopUp!$AF:$AF,HNTopUp!$M:$M,W$4,HNTopUp!$B:$B,$B71)</f>
        <v>0</v>
      </c>
      <c r="X71" s="7">
        <f>SUMIFS(HNTopUp!$AC:$AC,HNTopUp!$M:$M,X$4,HNTopUp!$B:$B,$B71)</f>
        <v>0</v>
      </c>
      <c r="Y71" s="7">
        <f>SUMIFS(HNTopUp!$AC:$AC,HNTopUp!$M:$M,Y$4,HNTopUp!$B:$B,$B71)</f>
        <v>0</v>
      </c>
      <c r="Z71" s="7">
        <f>SUMIFS(POST16!$AF:$AF,POST16!$M:$M,Z$4,POST16!$Q:$Q,'July Payment'!$G71)</f>
        <v>0</v>
      </c>
      <c r="AA71" s="7">
        <f>SUMIFS(POST16!$AF:$AF,POST16!$M:$M,AA$4,POST16!$Q:$Q,'July Payment'!$G71)</f>
        <v>0</v>
      </c>
      <c r="AB71" s="7">
        <f>SUMIFS(POST16!$AF:$AF,POST16!$M:$M,AB$4,POST16!$Q:$Q,'July Payment'!$G71)</f>
        <v>0</v>
      </c>
      <c r="AC71" s="7">
        <f>SUMIFS(POST16!$AF:$AF,POST16!$M:$M,AC$4,POST16!$Q:$Q,'July Payment'!$G71)</f>
        <v>0</v>
      </c>
      <c r="AD71" s="7">
        <f>SUMIFS(POST16!$AF:$AF,POST16!$M:$M,AD$4,POST16!$Q:$Q,'July Payment'!$G71)</f>
        <v>0</v>
      </c>
      <c r="AE71" s="7">
        <f>SUMIFS('POST16 SBG'!AF:AF,'POST16 SBG'!A:A,B71,'POST16 SBG'!M:M,$AE$4)</f>
        <v>0</v>
      </c>
      <c r="AF71" s="7">
        <f>SUMIFS(UIFSM!AF:AF,UIFSM!B:B,B71,UIFSM!M:M,$AF$4)</f>
        <v>51058</v>
      </c>
      <c r="AG71" s="7">
        <f>SUMIFS(UIFSM!AF:AF,UIFSM!B:B,B71,UIFSM!M:M,$AG$4)</f>
        <v>36608</v>
      </c>
      <c r="AH71" s="7">
        <f>IFERROR(_xlfn.XLOOKUP(B71,DFC!B:B,DFC!AF:AF),0)</f>
        <v>0</v>
      </c>
      <c r="AI71" s="7">
        <f>IFERROR(_xlfn.XLOOKUP(B71,PPG!B:B,PPG!AF:AF),0)</f>
        <v>757</v>
      </c>
      <c r="AJ71" s="7">
        <f>SUMIFS('NTP recovery'!AG:AG,'NTP recovery'!M:M,'July Payment'!$AJ$4,'NTP recovery'!B:B,'July Payment'!B71)</f>
        <v>-486</v>
      </c>
      <c r="AK71" s="7">
        <f>SUMIFS('NTP recovery'!AG:AG,'NTP recovery'!M:M,'July Payment'!$AK$4,'NTP recovery'!B:B,'July Payment'!B71)</f>
        <v>-94.5</v>
      </c>
      <c r="AL71" s="5">
        <f t="shared" si="2"/>
        <v>256152.09205128206</v>
      </c>
      <c r="AM71" s="119">
        <f t="shared" si="3"/>
        <v>187188.58</v>
      </c>
      <c r="AN71" s="364">
        <f t="shared" si="4"/>
        <v>68963.512051282072</v>
      </c>
      <c r="AO71" s="5"/>
      <c r="AP71" s="481">
        <f>IFERROR(_xlfn.XLOOKUP(B71,'Monthly Payroll Deductions'!B:B,'Monthly Payroll Deductions'!AJ:AJ),"0")</f>
        <v>0</v>
      </c>
      <c r="AQ71" s="481">
        <f>IFERROR(_xlfn.XLOOKUP(G71,'Monthly Payroll Deductions'!E:E,'Monthly Payroll Deductions'!AC:AC),"0")</f>
        <v>187188.58</v>
      </c>
      <c r="AR71" s="508">
        <f t="shared" si="5"/>
        <v>187188.58</v>
      </c>
      <c r="AS71" s="119">
        <f>IFERROR(IF(AL71&gt;AQ71,AQ71,AL71-1),"")</f>
        <v>187188.58</v>
      </c>
      <c r="AT71" s="49">
        <f>AL71-AS71</f>
        <v>68963.512051282072</v>
      </c>
      <c r="AU71" s="481"/>
      <c r="AV71" s="463">
        <f>AS71+AU71</f>
        <v>187188.58</v>
      </c>
      <c r="AW71" s="49">
        <f>AT71-AU71</f>
        <v>68963.512051282072</v>
      </c>
      <c r="AX71" s="5"/>
      <c r="BA71" s="119"/>
    </row>
    <row r="72" spans="1:54" hidden="1" x14ac:dyDescent="0.25">
      <c r="B72">
        <v>3023523</v>
      </c>
      <c r="C72">
        <v>3523</v>
      </c>
      <c r="D72" t="s">
        <v>203</v>
      </c>
      <c r="G72" t="s">
        <v>204</v>
      </c>
      <c r="H72" t="s">
        <v>205</v>
      </c>
      <c r="I72" s="7">
        <f>IFERROR(_xlfn.XLOOKUP(G72,'APT 25-26'!D:D,'APT 25-26'!CT:CT),"")</f>
        <v>268666.63042020414</v>
      </c>
      <c r="J72" s="7">
        <f>SUMIFS(NurserySupplement!$Z:$Z,NurserySupplement!$M:$M,J$4,NurserySupplement!$B:$B,B72)</f>
        <v>0</v>
      </c>
      <c r="K72" s="7">
        <f>IFERROR(_xlfn.XLOOKUP(B72,'Cash Advance'!A:A,'Cash Advance'!N:N),0)</f>
        <v>0</v>
      </c>
      <c r="L72" s="7">
        <f>SUMIFS(HNPlaces!$AF:$AF,HNPlaces!$M:$M,L$4,HNPlaces!$Q:$Q,'July Payment'!$G72)</f>
        <v>0</v>
      </c>
      <c r="M72" s="7">
        <f>SUMIFS(HNPlaces!$AF:$AF,HNPlaces!$M:$M,M$4,HNPlaces!$Q:$Q,'July Payment'!$G72)</f>
        <v>0</v>
      </c>
      <c r="N72" s="7">
        <f>SUMIFS(HNPlaces!$AF:$AF,HNPlaces!$M:$M,N$4,HNPlaces!$Q:$Q,'July Payment'!$G72)</f>
        <v>0</v>
      </c>
      <c r="O72" s="7">
        <f>SUMIFS(HNPlaces!$AF:$AF,HNPlaces!$M:$M,O$4,HNPlaces!$Q:$Q,'July Payment'!$G72)</f>
        <v>0</v>
      </c>
      <c r="P72" s="7">
        <f>SUMIFS(HNPlaces!$AF:$AF,HNPlaces!$M:$M,P$4,HNPlaces!$Q:$Q,'July Payment'!$G72)</f>
        <v>0</v>
      </c>
      <c r="Q72" s="7">
        <f>SUMIFS(HNPlaces!$AF:$AF,HNPlaces!$M:$M,Q$4,HNPlaces!$Q:$Q,'July Payment'!$G72)</f>
        <v>0</v>
      </c>
      <c r="R72" s="7">
        <f>SUMIFS(HNPlaces!$AF:$AF,HNPlaces!$M:$M,R$4,HNPlaces!$Q:$Q,'July Payment'!$G72)</f>
        <v>0</v>
      </c>
      <c r="S72" s="7">
        <f>SUMIFS(HNTopUp!$AC:$AC,HNTopUp!$M:$M,S$4,HNTopUp!$B:$B,$B72)</f>
        <v>0</v>
      </c>
      <c r="T72" s="7">
        <f>SUMIFS(HNTopUp!$AF:$AF,HNTopUp!$M:$M,T$4,HNTopUp!$B:$B,$B72)</f>
        <v>18608.594230769228</v>
      </c>
      <c r="U72" s="7">
        <f>SUMIFS(HNTopUp!$AF:$AF,HNTopUp!$M:$M,U$4,HNTopUp!$B:$B,$B72)</f>
        <v>0</v>
      </c>
      <c r="V72" s="7">
        <f>SUMIFS(HNTopUp!$AF:$AF,HNTopUp!$M:$M,V$4,HNTopUp!$B:$B,$B72)</f>
        <v>0</v>
      </c>
      <c r="W72" s="7">
        <f>SUMIFS(HNTopUp!$AF:$AF,HNTopUp!$M:$M,W$4,HNTopUp!$B:$B,$B72)</f>
        <v>-118.58076923076923</v>
      </c>
      <c r="X72" s="7">
        <f>SUMIFS(HNTopUp!$AC:$AC,HNTopUp!$M:$M,X$4,HNTopUp!$B:$B,$B72)</f>
        <v>0</v>
      </c>
      <c r="Y72" s="7">
        <f>SUMIFS(HNTopUp!$AC:$AC,HNTopUp!$M:$M,Y$4,HNTopUp!$B:$B,$B72)</f>
        <v>0</v>
      </c>
      <c r="Z72" s="7">
        <f>SUMIFS(POST16!$AF:$AF,POST16!$M:$M,Z$4,POST16!$Q:$Q,'July Payment'!$G72)</f>
        <v>0</v>
      </c>
      <c r="AA72" s="7">
        <f>SUMIFS(POST16!$AF:$AF,POST16!$M:$M,AA$4,POST16!$Q:$Q,'July Payment'!$G72)</f>
        <v>0</v>
      </c>
      <c r="AB72" s="7">
        <f>SUMIFS(POST16!$AF:$AF,POST16!$M:$M,AB$4,POST16!$Q:$Q,'July Payment'!$G72)</f>
        <v>0</v>
      </c>
      <c r="AC72" s="7">
        <f>SUMIFS(POST16!$AF:$AF,POST16!$M:$M,AC$4,POST16!$Q:$Q,'July Payment'!$G72)</f>
        <v>0</v>
      </c>
      <c r="AD72" s="7">
        <f>SUMIFS(POST16!$AF:$AF,POST16!$M:$M,AD$4,POST16!$Q:$Q,'July Payment'!$G72)</f>
        <v>0</v>
      </c>
      <c r="AE72" s="7">
        <f>SUMIFS('POST16 SBG'!AF:AF,'POST16 SBG'!A:A,B72,'POST16 SBG'!M:M,$AE$4)</f>
        <v>0</v>
      </c>
      <c r="AF72" s="7">
        <f>SUMIFS(UIFSM!AF:AF,UIFSM!B:B,B72,UIFSM!M:M,$AF$4)</f>
        <v>49756</v>
      </c>
      <c r="AG72" s="7">
        <f>SUMIFS(UIFSM!AF:AF,UIFSM!B:B,B72,UIFSM!M:M,$AG$4)</f>
        <v>35663</v>
      </c>
      <c r="AH72" s="7">
        <f>IFERROR(_xlfn.XLOOKUP(B72,DFC!B:B,DFC!AF:AF),0)</f>
        <v>11627.5</v>
      </c>
      <c r="AI72" s="7">
        <f>IFERROR(_xlfn.XLOOKUP(B72,PPG!B:B,PPG!AF:AF),0)</f>
        <v>74692</v>
      </c>
      <c r="AJ72" s="7">
        <f>SUMIFS('NTP recovery'!AG:AG,'NTP recovery'!M:M,'July Payment'!$AJ$4,'NTP recovery'!B:B,'July Payment'!B72)</f>
        <v>0</v>
      </c>
      <c r="AK72" s="7">
        <f>SUMIFS('NTP recovery'!AG:AG,'NTP recovery'!M:M,'July Payment'!$AK$4,'NTP recovery'!B:B,'July Payment'!B72)</f>
        <v>0</v>
      </c>
      <c r="AL72" s="5">
        <f t="shared" ref="AL72:AL91" si="24">SUM(I72:AK72)</f>
        <v>458895.14388174255</v>
      </c>
      <c r="AM72" s="119">
        <f t="shared" ref="AM72:AM91" si="25">AV72</f>
        <v>0</v>
      </c>
      <c r="AN72" s="364">
        <f t="shared" si="4"/>
        <v>458895.14388174255</v>
      </c>
      <c r="AP72" s="481" t="str">
        <f>IFERROR(_xlfn.XLOOKUP(B72,'Monthly Payroll Deductions'!B:B,'Monthly Payroll Deductions'!AJ:AJ),"0")</f>
        <v>0</v>
      </c>
      <c r="AQ72" s="481"/>
      <c r="AR72" s="508"/>
      <c r="AT72" s="383"/>
      <c r="AU72" s="5"/>
      <c r="AW72" s="286"/>
      <c r="AX72" s="5"/>
    </row>
    <row r="73" spans="1:54" x14ac:dyDescent="0.25">
      <c r="B73">
        <v>3023524</v>
      </c>
      <c r="C73">
        <v>3524</v>
      </c>
      <c r="D73" t="s">
        <v>187</v>
      </c>
      <c r="E73" t="s">
        <v>748</v>
      </c>
      <c r="G73" t="s">
        <v>188</v>
      </c>
      <c r="H73" t="s">
        <v>189</v>
      </c>
      <c r="I73" s="7">
        <f>IFERROR(_xlfn.XLOOKUP(G73,'APT 25-26'!D:D,'APT 25-26'!CT:CT),"")</f>
        <v>85419.528801783759</v>
      </c>
      <c r="J73" s="7">
        <f>SUMIFS(NurserySupplement!$Z:$Z,NurserySupplement!$M:$M,J$4,NurserySupplement!$B:$B,B73)</f>
        <v>0</v>
      </c>
      <c r="K73" s="7">
        <f>IFERROR(_xlfn.XLOOKUP(B73,'Cash Advance'!A:A,'Cash Advance'!N:N),0)</f>
        <v>0</v>
      </c>
      <c r="L73" s="7">
        <f>SUMIFS(HNPlaces!$AF:$AF,HNPlaces!$M:$M,L$4,HNPlaces!$Q:$Q,'July Payment'!$G73)</f>
        <v>0</v>
      </c>
      <c r="M73" s="7">
        <f>SUMIFS(HNPlaces!$AF:$AF,HNPlaces!$M:$M,M$4,HNPlaces!$Q:$Q,'July Payment'!$G73)</f>
        <v>0</v>
      </c>
      <c r="N73" s="7">
        <f>SUMIFS(HNPlaces!$AF:$AF,HNPlaces!$M:$M,N$4,HNPlaces!$Q:$Q,'July Payment'!$G73)</f>
        <v>0</v>
      </c>
      <c r="O73" s="7">
        <f>SUMIFS(HNPlaces!$AF:$AF,HNPlaces!$M:$M,O$4,HNPlaces!$Q:$Q,'July Payment'!$G73)</f>
        <v>0</v>
      </c>
      <c r="P73" s="7">
        <f>SUMIFS(HNPlaces!$AF:$AF,HNPlaces!$M:$M,P$4,HNPlaces!$Q:$Q,'July Payment'!$G73)</f>
        <v>0</v>
      </c>
      <c r="Q73" s="7">
        <f>SUMIFS(HNPlaces!$AF:$AF,HNPlaces!$M:$M,Q$4,HNPlaces!$Q:$Q,'July Payment'!$G73)</f>
        <v>0</v>
      </c>
      <c r="R73" s="7">
        <f>SUMIFS(HNPlaces!$AF:$AF,HNPlaces!$M:$M,R$4,HNPlaces!$Q:$Q,'July Payment'!$G73)</f>
        <v>0</v>
      </c>
      <c r="S73" s="7">
        <f>SUMIFS(HNTopUp!$AC:$AC,HNTopUp!$M:$M,S$4,HNTopUp!$B:$B,$B73)</f>
        <v>0</v>
      </c>
      <c r="T73" s="7">
        <f>SUMIFS(HNTopUp!$AF:$AF,HNTopUp!$M:$M,T$4,HNTopUp!$B:$B,$B73)</f>
        <v>6626.7692307692314</v>
      </c>
      <c r="U73" s="7">
        <f>SUMIFS(HNTopUp!$AF:$AF,HNTopUp!$M:$M,U$4,HNTopUp!$B:$B,$B73)</f>
        <v>0</v>
      </c>
      <c r="V73" s="7">
        <f>SUMIFS(HNTopUp!$AF:$AF,HNTopUp!$M:$M,V$4,HNTopUp!$B:$B,$B73)</f>
        <v>0</v>
      </c>
      <c r="W73" s="7">
        <f>SUMIFS(HNTopUp!$AF:$AF,HNTopUp!$M:$M,W$4,HNTopUp!$B:$B,$B73)</f>
        <v>114.7</v>
      </c>
      <c r="X73" s="7">
        <f>SUMIFS(HNTopUp!$AC:$AC,HNTopUp!$M:$M,X$4,HNTopUp!$B:$B,$B73)</f>
        <v>0</v>
      </c>
      <c r="Y73" s="7">
        <f>SUMIFS(HNTopUp!$AC:$AC,HNTopUp!$M:$M,Y$4,HNTopUp!$B:$B,$B73)</f>
        <v>0</v>
      </c>
      <c r="Z73" s="7">
        <f>SUMIFS(POST16!$AF:$AF,POST16!$M:$M,Z$4,POST16!$Q:$Q,'July Payment'!$G73)</f>
        <v>0</v>
      </c>
      <c r="AA73" s="7">
        <f>SUMIFS(POST16!$AF:$AF,POST16!$M:$M,AA$4,POST16!$Q:$Q,'July Payment'!$G73)</f>
        <v>0</v>
      </c>
      <c r="AB73" s="7">
        <f>SUMIFS(POST16!$AF:$AF,POST16!$M:$M,AB$4,POST16!$Q:$Q,'July Payment'!$G73)</f>
        <v>0</v>
      </c>
      <c r="AC73" s="7">
        <f>SUMIFS(POST16!$AF:$AF,POST16!$M:$M,AC$4,POST16!$Q:$Q,'July Payment'!$G73)</f>
        <v>0</v>
      </c>
      <c r="AD73" s="7">
        <f>SUMIFS(POST16!$AF:$AF,POST16!$M:$M,AD$4,POST16!$Q:$Q,'July Payment'!$G73)</f>
        <v>0</v>
      </c>
      <c r="AE73" s="7">
        <f>SUMIFS('POST16 SBG'!AF:AF,'POST16 SBG'!A:A,B73,'POST16 SBG'!M:M,$AE$4)</f>
        <v>0</v>
      </c>
      <c r="AF73" s="7">
        <f>SUMIFS(UIFSM!AF:AF,UIFSM!B:B,B73,UIFSM!M:M,$AF$4)</f>
        <v>22130</v>
      </c>
      <c r="AG73" s="7">
        <f>SUMIFS(UIFSM!AF:AF,UIFSM!B:B,B73,UIFSM!M:M,$AG$4)</f>
        <v>13666</v>
      </c>
      <c r="AH73" s="7">
        <f>IFERROR(_xlfn.XLOOKUP(B73,DFC!B:B,DFC!AF:AF),0)</f>
        <v>0</v>
      </c>
      <c r="AI73" s="7">
        <f>IFERROR(_xlfn.XLOOKUP(B73,PPG!B:B,PPG!AF:AF),0)</f>
        <v>3787</v>
      </c>
      <c r="AJ73" s="7">
        <f>SUMIFS('NTP recovery'!AG:AG,'NTP recovery'!M:M,'July Payment'!$AJ$4,'NTP recovery'!B:B,'July Payment'!B73)</f>
        <v>-1944</v>
      </c>
      <c r="AK73" s="7">
        <f>SUMIFS('NTP recovery'!AG:AG,'NTP recovery'!M:M,'July Payment'!$AK$4,'NTP recovery'!B:B,'July Payment'!B73)</f>
        <v>-472.5</v>
      </c>
      <c r="AL73" s="5">
        <f t="shared" si="24"/>
        <v>129327.49803255301</v>
      </c>
      <c r="AM73" s="119">
        <f t="shared" si="25"/>
        <v>129326.49803255301</v>
      </c>
      <c r="AN73" s="364">
        <f t="shared" ref="AN73:AN91" si="26">AL73-AM73</f>
        <v>1</v>
      </c>
      <c r="AO73" s="5"/>
      <c r="AP73" s="481">
        <f>IFERROR(_xlfn.XLOOKUP(B73,'Monthly Payroll Deductions'!B:B,'Monthly Payroll Deductions'!AJ:AJ),"0")</f>
        <v>399269.01617785194</v>
      </c>
      <c r="AQ73" s="481">
        <f>IFERROR(_xlfn.XLOOKUP(G73,'Monthly Payroll Deductions'!E:E,'Monthly Payroll Deductions'!AC:AC),"0")</f>
        <v>144647.70000000001</v>
      </c>
      <c r="AR73" s="508">
        <f>AP73+AQ73</f>
        <v>543916.71617785189</v>
      </c>
      <c r="AS73" s="119">
        <f>IFERROR(IF(AL73&gt;AQ73,AQ73,AL73-1),"")</f>
        <v>129326.49803255301</v>
      </c>
      <c r="AT73" s="49">
        <f>AL73-AS73</f>
        <v>1</v>
      </c>
      <c r="AU73" s="481">
        <f t="shared" ref="AU73" si="27">IF(AT73&gt;AP73,AP73,AT73-1)</f>
        <v>0</v>
      </c>
      <c r="AV73" s="463">
        <f>AS73+AU73</f>
        <v>129326.49803255301</v>
      </c>
      <c r="AW73" s="49">
        <f>AT73-AU73</f>
        <v>1</v>
      </c>
      <c r="AX73" s="5"/>
      <c r="BA73" s="119"/>
    </row>
    <row r="74" spans="1:54" hidden="1" x14ac:dyDescent="0.25">
      <c r="B74">
        <v>3025948</v>
      </c>
      <c r="C74">
        <v>5948</v>
      </c>
      <c r="D74" t="s">
        <v>70</v>
      </c>
      <c r="G74" t="s">
        <v>71</v>
      </c>
      <c r="H74" t="s">
        <v>72</v>
      </c>
      <c r="I74" s="7">
        <f>IFERROR(_xlfn.XLOOKUP(G74,'APT 25-26'!D:D,'APT 25-26'!CT:CT),"")</f>
        <v>78417.433723076931</v>
      </c>
      <c r="J74" s="7">
        <f>SUMIFS(NurserySupplement!$Z:$Z,NurserySupplement!$M:$M,J$4,NurserySupplement!$B:$B,B74)</f>
        <v>0</v>
      </c>
      <c r="K74" s="7">
        <f>IFERROR(_xlfn.XLOOKUP(B74,'Cash Advance'!A:A,'Cash Advance'!N:N),0)</f>
        <v>0</v>
      </c>
      <c r="L74" s="7">
        <f>SUMIFS(HNPlaces!$AF:$AF,HNPlaces!$M:$M,L$4,HNPlaces!$Q:$Q,'July Payment'!$G74)</f>
        <v>0</v>
      </c>
      <c r="M74" s="7">
        <f>SUMIFS(HNPlaces!$AF:$AF,HNPlaces!$M:$M,M$4,HNPlaces!$Q:$Q,'July Payment'!$G74)</f>
        <v>0</v>
      </c>
      <c r="N74" s="7">
        <f>SUMIFS(HNPlaces!$AF:$AF,HNPlaces!$M:$M,N$4,HNPlaces!$Q:$Q,'July Payment'!$G74)</f>
        <v>0</v>
      </c>
      <c r="O74" s="7">
        <f>SUMIFS(HNPlaces!$AF:$AF,HNPlaces!$M:$M,O$4,HNPlaces!$Q:$Q,'July Payment'!$G74)</f>
        <v>0</v>
      </c>
      <c r="P74" s="7">
        <f>SUMIFS(HNPlaces!$AF:$AF,HNPlaces!$M:$M,P$4,HNPlaces!$Q:$Q,'July Payment'!$G74)</f>
        <v>0</v>
      </c>
      <c r="Q74" s="7">
        <f>SUMIFS(HNPlaces!$AF:$AF,HNPlaces!$M:$M,Q$4,HNPlaces!$Q:$Q,'July Payment'!$G74)</f>
        <v>0</v>
      </c>
      <c r="R74" s="7">
        <f>SUMIFS(HNPlaces!$AF:$AF,HNPlaces!$M:$M,R$4,HNPlaces!$Q:$Q,'July Payment'!$G74)</f>
        <v>0</v>
      </c>
      <c r="S74" s="7">
        <f>SUMIFS(HNTopUp!$AC:$AC,HNTopUp!$M:$M,S$4,HNTopUp!$B:$B,$B74)</f>
        <v>0</v>
      </c>
      <c r="T74" s="7">
        <f>SUMIFS(HNTopUp!$AF:$AF,HNTopUp!$M:$M,T$4,HNTopUp!$B:$B,$B74)</f>
        <v>5556.6153846153848</v>
      </c>
      <c r="U74" s="7">
        <f>SUMIFS(HNTopUp!$AF:$AF,HNTopUp!$M:$M,U$4,HNTopUp!$B:$B,$B74)</f>
        <v>0</v>
      </c>
      <c r="V74" s="7">
        <f>SUMIFS(HNTopUp!$AF:$AF,HNTopUp!$M:$M,V$4,HNTopUp!$B:$B,$B74)</f>
        <v>0</v>
      </c>
      <c r="W74" s="7">
        <f>SUMIFS(HNTopUp!$AF:$AF,HNTopUp!$M:$M,W$4,HNTopUp!$B:$B,$B74)</f>
        <v>0</v>
      </c>
      <c r="X74" s="7">
        <f>SUMIFS(HNTopUp!$AC:$AC,HNTopUp!$M:$M,X$4,HNTopUp!$B:$B,$B74)</f>
        <v>0</v>
      </c>
      <c r="Y74" s="7">
        <f>SUMIFS(HNTopUp!$AC:$AC,HNTopUp!$M:$M,Y$4,HNTopUp!$B:$B,$B74)</f>
        <v>0</v>
      </c>
      <c r="Z74" s="7">
        <f>SUMIFS(POST16!$AF:$AF,POST16!$M:$M,Z$4,POST16!$Q:$Q,'July Payment'!$G74)</f>
        <v>0</v>
      </c>
      <c r="AA74" s="7">
        <f>SUMIFS(POST16!$AF:$AF,POST16!$M:$M,AA$4,POST16!$Q:$Q,'July Payment'!$G74)</f>
        <v>0</v>
      </c>
      <c r="AB74" s="7">
        <f>SUMIFS(POST16!$AF:$AF,POST16!$M:$M,AB$4,POST16!$Q:$Q,'July Payment'!$G74)</f>
        <v>0</v>
      </c>
      <c r="AC74" s="7">
        <f>SUMIFS(POST16!$AF:$AF,POST16!$M:$M,AC$4,POST16!$Q:$Q,'July Payment'!$G74)</f>
        <v>0</v>
      </c>
      <c r="AD74" s="7">
        <f>SUMIFS(POST16!$AF:$AF,POST16!$M:$M,AD$4,POST16!$Q:$Q,'July Payment'!$G74)</f>
        <v>0</v>
      </c>
      <c r="AE74" s="7">
        <f>SUMIFS('POST16 SBG'!AF:AF,'POST16 SBG'!A:A,B74,'POST16 SBG'!M:M,$AE$4)</f>
        <v>0</v>
      </c>
      <c r="AF74" s="7">
        <f>SUMIFS(UIFSM!AF:AF,UIFSM!B:B,B74,UIFSM!M:M,$AF$4)</f>
        <v>19238</v>
      </c>
      <c r="AG74" s="7">
        <f>SUMIFS(UIFSM!AF:AF,UIFSM!B:B,B74,UIFSM!M:M,$AG$4)</f>
        <v>19139</v>
      </c>
      <c r="AH74" s="7">
        <f>IFERROR(_xlfn.XLOOKUP(B74,DFC!B:B,DFC!AF:AF),0)</f>
        <v>0</v>
      </c>
      <c r="AI74" s="7">
        <f>IFERROR(_xlfn.XLOOKUP(B74,PPG!B:B,PPG!AF:AF),0)</f>
        <v>1515</v>
      </c>
      <c r="AJ74" s="7">
        <f>SUMIFS('NTP recovery'!AG:AG,'NTP recovery'!M:M,'July Payment'!$AJ$4,'NTP recovery'!B:B,'July Payment'!B74)</f>
        <v>-1134</v>
      </c>
      <c r="AK74" s="7">
        <f>SUMIFS('NTP recovery'!AG:AG,'NTP recovery'!M:M,'July Payment'!$AK$4,'NTP recovery'!B:B,'July Payment'!B74)</f>
        <v>-1012.5</v>
      </c>
      <c r="AL74" s="5">
        <f t="shared" si="24"/>
        <v>121719.54910769232</v>
      </c>
      <c r="AM74" s="119">
        <f t="shared" si="25"/>
        <v>0</v>
      </c>
      <c r="AN74" s="364">
        <f t="shared" si="26"/>
        <v>121719.54910769232</v>
      </c>
      <c r="AP74" s="481"/>
      <c r="AQ74" s="481"/>
      <c r="AR74" s="508"/>
      <c r="AT74" s="383"/>
      <c r="AU74" s="7"/>
      <c r="AW74" s="286"/>
      <c r="AX74" s="286"/>
    </row>
    <row r="75" spans="1:54" hidden="1" x14ac:dyDescent="0.25">
      <c r="B75">
        <v>3025949</v>
      </c>
      <c r="C75">
        <v>5949</v>
      </c>
      <c r="D75" t="s">
        <v>85</v>
      </c>
      <c r="G75" t="s">
        <v>86</v>
      </c>
      <c r="H75" t="s">
        <v>87</v>
      </c>
      <c r="I75" s="7">
        <f>IFERROR(_xlfn.XLOOKUP(G75,'APT 25-26'!D:D,'APT 25-26'!CT:CT),"")</f>
        <v>114033.19943479977</v>
      </c>
      <c r="J75" s="7">
        <f>SUMIFS(NurserySupplement!$Z:$Z,NurserySupplement!$M:$M,J$4,NurserySupplement!$B:$B,B75)</f>
        <v>0</v>
      </c>
      <c r="K75" s="7">
        <f>IFERROR(_xlfn.XLOOKUP(B75,'Cash Advance'!A:A,'Cash Advance'!N:N),0)</f>
        <v>0</v>
      </c>
      <c r="L75" s="7">
        <f>SUMIFS(HNPlaces!$AF:$AF,HNPlaces!$M:$M,L$4,HNPlaces!$Q:$Q,'July Payment'!$G75)</f>
        <v>0</v>
      </c>
      <c r="M75" s="7">
        <f>SUMIFS(HNPlaces!$AF:$AF,HNPlaces!$M:$M,M$4,HNPlaces!$Q:$Q,'July Payment'!$G75)</f>
        <v>0</v>
      </c>
      <c r="N75" s="7">
        <f>SUMIFS(HNPlaces!$AF:$AF,HNPlaces!$M:$M,N$4,HNPlaces!$Q:$Q,'July Payment'!$G75)</f>
        <v>0</v>
      </c>
      <c r="O75" s="7">
        <f>SUMIFS(HNPlaces!$AF:$AF,HNPlaces!$M:$M,O$4,HNPlaces!$Q:$Q,'July Payment'!$G75)</f>
        <v>0</v>
      </c>
      <c r="P75" s="7">
        <f>SUMIFS(HNPlaces!$AF:$AF,HNPlaces!$M:$M,P$4,HNPlaces!$Q:$Q,'July Payment'!$G75)</f>
        <v>0</v>
      </c>
      <c r="Q75" s="7">
        <f>SUMIFS(HNPlaces!$AF:$AF,HNPlaces!$M:$M,Q$4,HNPlaces!$Q:$Q,'July Payment'!$G75)</f>
        <v>0</v>
      </c>
      <c r="R75" s="7">
        <f>SUMIFS(HNPlaces!$AF:$AF,HNPlaces!$M:$M,R$4,HNPlaces!$Q:$Q,'July Payment'!$G75)</f>
        <v>0</v>
      </c>
      <c r="S75" s="7">
        <f>SUMIFS(HNTopUp!$AC:$AC,HNTopUp!$M:$M,S$4,HNTopUp!$B:$B,$B75)</f>
        <v>0</v>
      </c>
      <c r="T75" s="7">
        <f>SUMIFS(HNTopUp!$AF:$AF,HNTopUp!$M:$M,T$4,HNTopUp!$B:$B,$B75)</f>
        <v>8456.306076923076</v>
      </c>
      <c r="U75" s="7">
        <f>SUMIFS(HNTopUp!$AF:$AF,HNTopUp!$M:$M,U$4,HNTopUp!$B:$B,$B75)</f>
        <v>0</v>
      </c>
      <c r="V75" s="7">
        <f>SUMIFS(HNTopUp!$AF:$AF,HNTopUp!$M:$M,V$4,HNTopUp!$B:$B,$B75)</f>
        <v>0</v>
      </c>
      <c r="W75" s="7">
        <f>SUMIFS(HNTopUp!$AF:$AF,HNTopUp!$M:$M,W$4,HNTopUp!$B:$B,$B75)</f>
        <v>0</v>
      </c>
      <c r="X75" s="7">
        <f>SUMIFS(HNTopUp!$AC:$AC,HNTopUp!$M:$M,X$4,HNTopUp!$B:$B,$B75)</f>
        <v>0</v>
      </c>
      <c r="Y75" s="7">
        <f>SUMIFS(HNTopUp!$AC:$AC,HNTopUp!$M:$M,Y$4,HNTopUp!$B:$B,$B75)</f>
        <v>0</v>
      </c>
      <c r="Z75" s="7">
        <f>SUMIFS(POST16!$AF:$AF,POST16!$M:$M,Z$4,POST16!$Q:$Q,'July Payment'!$G75)</f>
        <v>0</v>
      </c>
      <c r="AA75" s="7">
        <f>SUMIFS(POST16!$AF:$AF,POST16!$M:$M,AA$4,POST16!$Q:$Q,'July Payment'!$G75)</f>
        <v>0</v>
      </c>
      <c r="AB75" s="7">
        <f>SUMIFS(POST16!$AF:$AF,POST16!$M:$M,AB$4,POST16!$Q:$Q,'July Payment'!$G75)</f>
        <v>0</v>
      </c>
      <c r="AC75" s="7">
        <f>SUMIFS(POST16!$AF:$AF,POST16!$M:$M,AC$4,POST16!$Q:$Q,'July Payment'!$G75)</f>
        <v>0</v>
      </c>
      <c r="AD75" s="7">
        <f>SUMIFS(POST16!$AF:$AF,POST16!$M:$M,AD$4,POST16!$Q:$Q,'July Payment'!$G75)</f>
        <v>0</v>
      </c>
      <c r="AE75" s="7">
        <f>SUMIFS('POST16 SBG'!AF:AF,'POST16 SBG'!A:A,B75,'POST16 SBG'!M:M,$AE$4)</f>
        <v>0</v>
      </c>
      <c r="AF75" s="7">
        <f>SUMIFS(UIFSM!AF:AF,UIFSM!B:B,B75,UIFSM!M:M,$AF$4)</f>
        <v>30664</v>
      </c>
      <c r="AG75" s="7">
        <f>SUMIFS(UIFSM!AF:AF,UIFSM!B:B,B75,UIFSM!M:M,$AG$4)</f>
        <v>21117</v>
      </c>
      <c r="AH75" s="7">
        <f>IFERROR(_xlfn.XLOOKUP(B75,DFC!B:B,DFC!AF:AF),0)</f>
        <v>0</v>
      </c>
      <c r="AI75" s="7">
        <f>IFERROR(_xlfn.XLOOKUP(B75,PPG!B:B,PPG!AF:AF),0)</f>
        <v>4166</v>
      </c>
      <c r="AJ75" s="7">
        <f>SUMIFS('NTP recovery'!AG:AG,'NTP recovery'!M:M,'July Payment'!$AJ$4,'NTP recovery'!B:B,'July Payment'!B75)</f>
        <v>-1620</v>
      </c>
      <c r="AK75" s="7">
        <f>SUMIFS('NTP recovery'!AG:AG,'NTP recovery'!M:M,'July Payment'!$AK$4,'NTP recovery'!B:B,'July Payment'!B75)</f>
        <v>-1822.5</v>
      </c>
      <c r="AL75" s="5">
        <f t="shared" si="24"/>
        <v>174994.00551172285</v>
      </c>
      <c r="AM75" s="119">
        <f t="shared" si="25"/>
        <v>0</v>
      </c>
      <c r="AN75" s="364">
        <f t="shared" si="26"/>
        <v>174994.00551172285</v>
      </c>
      <c r="AP75" s="481"/>
      <c r="AQ75" s="481"/>
      <c r="AR75" s="508"/>
      <c r="AT75" s="383"/>
      <c r="AU75" s="7"/>
      <c r="AW75" s="286"/>
      <c r="AX75" s="286"/>
    </row>
    <row r="76" spans="1:54" hidden="1" x14ac:dyDescent="0.25">
      <c r="B76">
        <v>3024003</v>
      </c>
      <c r="C76">
        <v>4003</v>
      </c>
      <c r="D76" t="s">
        <v>184</v>
      </c>
      <c r="G76" t="s">
        <v>185</v>
      </c>
      <c r="H76" t="s">
        <v>186</v>
      </c>
      <c r="I76" s="7">
        <f>IFERROR(_xlfn.XLOOKUP(G76,'APT 25-26'!D:D,'APT 25-26'!CT:CT),"")</f>
        <v>423246.0988426265</v>
      </c>
      <c r="J76" s="7">
        <f>SUMIFS(NurserySupplement!$Z:$Z,NurserySupplement!$M:$M,J$4,NurserySupplement!$B:$B,B76)</f>
        <v>0</v>
      </c>
      <c r="K76" s="7">
        <f>IFERROR(_xlfn.XLOOKUP(B76,'Cash Advance'!A:A,'Cash Advance'!N:N),0)</f>
        <v>0</v>
      </c>
      <c r="L76" s="7">
        <f>SUMIFS(HNPlaces!$AF:$AF,HNPlaces!$M:$M,L$4,HNPlaces!$Q:$Q,'July Payment'!$G76)</f>
        <v>0</v>
      </c>
      <c r="M76" s="7">
        <f>SUMIFS(HNPlaces!$AF:$AF,HNPlaces!$M:$M,M$4,HNPlaces!$Q:$Q,'July Payment'!$G76)</f>
        <v>0</v>
      </c>
      <c r="N76" s="7">
        <f>SUMIFS(HNPlaces!$AF:$AF,HNPlaces!$M:$M,N$4,HNPlaces!$Q:$Q,'July Payment'!$G76)</f>
        <v>0</v>
      </c>
      <c r="O76" s="7">
        <f>SUMIFS(HNPlaces!$AF:$AF,HNPlaces!$M:$M,O$4,HNPlaces!$Q:$Q,'July Payment'!$G76)</f>
        <v>0</v>
      </c>
      <c r="P76" s="7">
        <f>SUMIFS(HNPlaces!$AF:$AF,HNPlaces!$M:$M,P$4,HNPlaces!$Q:$Q,'July Payment'!$G76)</f>
        <v>0</v>
      </c>
      <c r="Q76" s="7">
        <f>SUMIFS(HNPlaces!$AF:$AF,HNPlaces!$M:$M,Q$4,HNPlaces!$Q:$Q,'July Payment'!$G76)</f>
        <v>6923.076923076922</v>
      </c>
      <c r="R76" s="7">
        <f>SUMIFS(HNPlaces!$AF:$AF,HNPlaces!$M:$M,R$4,HNPlaces!$Q:$Q,'July Payment'!$G76)</f>
        <v>0</v>
      </c>
      <c r="S76" s="7">
        <f>SUMIFS(HNTopUp!$AC:$AC,HNTopUp!$M:$M,S$4,HNTopUp!$B:$B,$B76)</f>
        <v>0</v>
      </c>
      <c r="T76" s="7">
        <f>SUMIFS(HNTopUp!$AF:$AF,HNTopUp!$M:$M,T$4,HNTopUp!$B:$B,$B76)</f>
        <v>9007.076923076922</v>
      </c>
      <c r="U76" s="7">
        <f>SUMIFS(HNTopUp!$AF:$AF,HNTopUp!$M:$M,U$4,HNTopUp!$B:$B,$B76)</f>
        <v>0</v>
      </c>
      <c r="V76" s="7">
        <f>SUMIFS(HNTopUp!$AF:$AF,HNTopUp!$M:$M,V$4,HNTopUp!$B:$B,$B76)</f>
        <v>21285.814769230765</v>
      </c>
      <c r="W76" s="7">
        <f>SUMIFS(HNTopUp!$AF:$AF,HNTopUp!$M:$M,W$4,HNTopUp!$B:$B,$B76)</f>
        <v>0</v>
      </c>
      <c r="X76" s="7">
        <f>SUMIFS(HNTopUp!$AC:$AC,HNTopUp!$M:$M,X$4,HNTopUp!$B:$B,$B76)</f>
        <v>0</v>
      </c>
      <c r="Y76" s="7">
        <f>SUMIFS(HNTopUp!$AC:$AC,HNTopUp!$M:$M,Y$4,HNTopUp!$B:$B,$B76)</f>
        <v>0</v>
      </c>
      <c r="Z76" s="7">
        <f>SUMIFS(POST16!$AF:$AF,POST16!$M:$M,Z$4,POST16!$Q:$Q,'July Payment'!$G76)</f>
        <v>0</v>
      </c>
      <c r="AA76" s="7">
        <f>SUMIFS(POST16!$AF:$AF,POST16!$M:$M,AA$4,POST16!$Q:$Q,'July Payment'!$G76)</f>
        <v>0</v>
      </c>
      <c r="AB76" s="7">
        <f>SUMIFS(POST16!$AF:$AF,POST16!$M:$M,AB$4,POST16!$Q:$Q,'July Payment'!$G76)</f>
        <v>0</v>
      </c>
      <c r="AC76" s="7">
        <f>SUMIFS(POST16!$AF:$AF,POST16!$M:$M,AC$4,POST16!$Q:$Q,'July Payment'!$G76)</f>
        <v>0</v>
      </c>
      <c r="AD76" s="7">
        <f>SUMIFS(POST16!$AF:$AF,POST16!$M:$M,AD$4,POST16!$Q:$Q,'July Payment'!$G76)</f>
        <v>0</v>
      </c>
      <c r="AE76" s="7">
        <f>SUMIFS('POST16 SBG'!AF:AF,'POST16 SBG'!A:A,B76,'POST16 SBG'!M:M,$AE$4)</f>
        <v>0</v>
      </c>
      <c r="AF76" s="7">
        <f>SUMIFS(UIFSM!AF:AF,UIFSM!B:B,B76,UIFSM!M:M,$AF$4)</f>
        <v>0</v>
      </c>
      <c r="AG76" s="7">
        <f>SUMIFS(UIFSM!AF:AF,UIFSM!B:B,B76,UIFSM!M:M,$AG$4)</f>
        <v>0</v>
      </c>
      <c r="AH76" s="7">
        <f>IFERROR(_xlfn.XLOOKUP(B76,DFC!B:B,DFC!AF:AF),0)</f>
        <v>16096.56</v>
      </c>
      <c r="AI76" s="7">
        <f>IFERROR(_xlfn.XLOOKUP(B76,PPG!B:B,PPG!AF:AF),0)</f>
        <v>73162</v>
      </c>
      <c r="AJ76" s="7">
        <f>SUMIFS('NTP recovery'!AG:AG,'NTP recovery'!M:M,'July Payment'!$AJ$4,'NTP recovery'!B:B,'July Payment'!B76)</f>
        <v>0</v>
      </c>
      <c r="AK76" s="7">
        <f>SUMIFS('NTP recovery'!AG:AG,'NTP recovery'!M:M,'July Payment'!$AK$4,'NTP recovery'!B:B,'July Payment'!B76)</f>
        <v>0</v>
      </c>
      <c r="AL76" s="5">
        <f t="shared" si="24"/>
        <v>549720.62745801115</v>
      </c>
      <c r="AM76" s="119">
        <f t="shared" si="25"/>
        <v>0</v>
      </c>
      <c r="AN76" s="364">
        <f t="shared" si="26"/>
        <v>549720.62745801115</v>
      </c>
      <c r="AP76" s="481"/>
      <c r="AQ76" s="481"/>
      <c r="AR76" s="508"/>
      <c r="AS76" s="7"/>
      <c r="AT76" s="383"/>
      <c r="AU76" s="7"/>
      <c r="AW76" s="286"/>
      <c r="AX76" s="286"/>
    </row>
    <row r="77" spans="1:54" hidden="1" x14ac:dyDescent="0.25">
      <c r="B77">
        <v>3024004</v>
      </c>
      <c r="C77">
        <v>4004</v>
      </c>
      <c r="D77" t="s">
        <v>106</v>
      </c>
      <c r="G77" t="s">
        <v>107</v>
      </c>
      <c r="H77" t="s">
        <v>108</v>
      </c>
      <c r="I77" s="7">
        <f>IFERROR(_xlfn.XLOOKUP(G77,'APT 25-26'!D:D,'APT 25-26'!CT:CT),"")</f>
        <v>168426.94400997931</v>
      </c>
      <c r="J77" s="7">
        <f>SUMIFS(NurserySupplement!$Z:$Z,NurserySupplement!$M:$M,J$4,NurserySupplement!$B:$B,B77)</f>
        <v>0</v>
      </c>
      <c r="K77" s="7">
        <f>IFERROR(_xlfn.XLOOKUP(B77,'Cash Advance'!A:A,'Cash Advance'!N:N),0)</f>
        <v>0</v>
      </c>
      <c r="L77" s="7">
        <f>SUMIFS(HNPlaces!$AF:$AF,HNPlaces!$M:$M,L$4,HNPlaces!$Q:$Q,'July Payment'!$G77)</f>
        <v>0</v>
      </c>
      <c r="M77" s="7">
        <f>SUMIFS(HNPlaces!$AF:$AF,HNPlaces!$M:$M,M$4,HNPlaces!$Q:$Q,'July Payment'!$G77)</f>
        <v>0</v>
      </c>
      <c r="N77" s="7">
        <f>SUMIFS(HNPlaces!$AF:$AF,HNPlaces!$M:$M,N$4,HNPlaces!$Q:$Q,'July Payment'!$G77)</f>
        <v>0</v>
      </c>
      <c r="O77" s="7">
        <f>SUMIFS(HNPlaces!$AF:$AF,HNPlaces!$M:$M,O$4,HNPlaces!$Q:$Q,'July Payment'!$G77)</f>
        <v>0</v>
      </c>
      <c r="P77" s="7">
        <f>SUMIFS(HNPlaces!$AF:$AF,HNPlaces!$M:$M,P$4,HNPlaces!$Q:$Q,'July Payment'!$G77)</f>
        <v>0</v>
      </c>
      <c r="Q77" s="7">
        <f>SUMIFS(HNPlaces!$AF:$AF,HNPlaces!$M:$M,Q$4,HNPlaces!$Q:$Q,'July Payment'!$G77)</f>
        <v>0</v>
      </c>
      <c r="R77" s="7">
        <f>SUMIFS(HNPlaces!$AF:$AF,HNPlaces!$M:$M,R$4,HNPlaces!$Q:$Q,'July Payment'!$G77)</f>
        <v>0</v>
      </c>
      <c r="S77" s="7">
        <f>SUMIFS(HNTopUp!$AC:$AC,HNTopUp!$M:$M,S$4,HNTopUp!$B:$B,$B77)</f>
        <v>0</v>
      </c>
      <c r="T77" s="7">
        <f>SUMIFS(HNTopUp!$AF:$AF,HNTopUp!$M:$M,T$4,HNTopUp!$B:$B,$B77)</f>
        <v>9526.6153846153848</v>
      </c>
      <c r="U77" s="7">
        <f>SUMIFS(HNTopUp!$AF:$AF,HNTopUp!$M:$M,U$4,HNTopUp!$B:$B,$B77)</f>
        <v>0</v>
      </c>
      <c r="V77" s="7">
        <f>SUMIFS(HNTopUp!$AF:$AF,HNTopUp!$M:$M,V$4,HNTopUp!$B:$B,$B77)</f>
        <v>0</v>
      </c>
      <c r="W77" s="7">
        <f>SUMIFS(HNTopUp!$AF:$AF,HNTopUp!$M:$M,W$4,HNTopUp!$B:$B,$B77)</f>
        <v>0</v>
      </c>
      <c r="X77" s="7">
        <f>SUMIFS(HNTopUp!$AC:$AC,HNTopUp!$M:$M,X$4,HNTopUp!$B:$B,$B77)</f>
        <v>0</v>
      </c>
      <c r="Y77" s="7">
        <f>SUMIFS(HNTopUp!$AC:$AC,HNTopUp!$M:$M,Y$4,HNTopUp!$B:$B,$B77)</f>
        <v>0</v>
      </c>
      <c r="Z77" s="7">
        <f>SUMIFS(POST16!$AF:$AF,POST16!$M:$M,Z$4,POST16!$Q:$Q,'July Payment'!$G77)</f>
        <v>35342.666666666664</v>
      </c>
      <c r="AA77" s="7">
        <f>SUMIFS(POST16!$AF:$AF,POST16!$M:$M,AA$4,POST16!$Q:$Q,'July Payment'!$G77)</f>
        <v>41.666666666666664</v>
      </c>
      <c r="AB77" s="7">
        <f>SUMIFS(POST16!$AF:$AF,POST16!$M:$M,AB$4,POST16!$Q:$Q,'July Payment'!$G77)</f>
        <v>0</v>
      </c>
      <c r="AC77" s="7">
        <f>SUMIFS(POST16!$AF:$AF,POST16!$M:$M,AC$4,POST16!$Q:$Q,'July Payment'!$G77)</f>
        <v>1000</v>
      </c>
      <c r="AD77" s="7">
        <f>SUMIFS(POST16!$AF:$AF,POST16!$M:$M,AD$4,POST16!$Q:$Q,'July Payment'!$G77)</f>
        <v>0</v>
      </c>
      <c r="AE77" s="7">
        <f>SUMIFS('POST16 SBG'!AF:AF,'POST16 SBG'!A:A,B77,'POST16 SBG'!M:M,$AE$4)</f>
        <v>5160.66</v>
      </c>
      <c r="AF77" s="7"/>
      <c r="AG77" s="7"/>
      <c r="AH77" s="7">
        <f>IFERROR(_xlfn.XLOOKUP(B77,DFC!B:B,DFC!AF:AF),0)</f>
        <v>0</v>
      </c>
      <c r="AI77" s="7">
        <f>IFERROR(_xlfn.XLOOKUP(B77,PPG!B:B,PPG!AF:AF),0)</f>
        <v>3225</v>
      </c>
      <c r="AJ77" s="7">
        <f>SUMIFS('NTP recovery'!AG:AG,'NTP recovery'!M:M,'July Payment'!$AJ$4,'NTP recovery'!B:B,'July Payment'!B77)</f>
        <v>0</v>
      </c>
      <c r="AK77" s="7">
        <f>SUMIFS('NTP recovery'!AG:AG,'NTP recovery'!M:M,'July Payment'!$AK$4,'NTP recovery'!B:B,'July Payment'!B77)</f>
        <v>0</v>
      </c>
      <c r="AL77" s="5">
        <f t="shared" si="24"/>
        <v>222723.55272792801</v>
      </c>
      <c r="AM77" s="119">
        <f t="shared" si="25"/>
        <v>0</v>
      </c>
      <c r="AN77" s="364">
        <f t="shared" si="26"/>
        <v>222723.55272792801</v>
      </c>
      <c r="AP77" s="481"/>
      <c r="AQ77" s="481"/>
      <c r="AR77" s="508"/>
      <c r="AT77" s="383"/>
      <c r="AU77" s="7"/>
      <c r="AW77" s="286"/>
      <c r="AX77" s="286"/>
    </row>
    <row r="78" spans="1:54" hidden="1" x14ac:dyDescent="0.25">
      <c r="B78">
        <v>3025404</v>
      </c>
      <c r="C78">
        <v>5404</v>
      </c>
      <c r="D78" t="s">
        <v>118</v>
      </c>
      <c r="G78" t="s">
        <v>119</v>
      </c>
      <c r="H78" t="s">
        <v>120</v>
      </c>
      <c r="I78" s="7">
        <f>IFERROR(_xlfn.XLOOKUP(G78,'APT 25-26'!D:D,'APT 25-26'!CT:CT),"")</f>
        <v>342475.04676153848</v>
      </c>
      <c r="J78" s="7">
        <f>SUMIFS(NurserySupplement!$Z:$Z,NurserySupplement!$M:$M,J$4,NurserySupplement!$B:$B,B78)</f>
        <v>0</v>
      </c>
      <c r="K78" s="7">
        <f>IFERROR(_xlfn.XLOOKUP(B78,'Cash Advance'!A:A,'Cash Advance'!N:N),0)</f>
        <v>0</v>
      </c>
      <c r="L78" s="7">
        <f>SUMIFS(HNPlaces!$AF:$AF,HNPlaces!$M:$M,L$4,HNPlaces!$Q:$Q,'July Payment'!$G78)</f>
        <v>0</v>
      </c>
      <c r="M78" s="7">
        <f>SUMIFS(HNPlaces!$AF:$AF,HNPlaces!$M:$M,M$4,HNPlaces!$Q:$Q,'July Payment'!$G78)</f>
        <v>0</v>
      </c>
      <c r="N78" s="7">
        <f>SUMIFS(HNPlaces!$AF:$AF,HNPlaces!$M:$M,N$4,HNPlaces!$Q:$Q,'July Payment'!$G78)</f>
        <v>0</v>
      </c>
      <c r="O78" s="7">
        <f>SUMIFS(HNPlaces!$AF:$AF,HNPlaces!$M:$M,O$4,HNPlaces!$Q:$Q,'July Payment'!$G78)</f>
        <v>0</v>
      </c>
      <c r="P78" s="7">
        <f>SUMIFS(HNPlaces!$AF:$AF,HNPlaces!$M:$M,P$4,HNPlaces!$Q:$Q,'July Payment'!$G78)</f>
        <v>0</v>
      </c>
      <c r="Q78" s="7">
        <f>SUMIFS(HNPlaces!$AF:$AF,HNPlaces!$M:$M,Q$4,HNPlaces!$Q:$Q,'July Payment'!$G78)</f>
        <v>0</v>
      </c>
      <c r="R78" s="7">
        <f>SUMIFS(HNPlaces!$AF:$AF,HNPlaces!$M:$M,R$4,HNPlaces!$Q:$Q,'July Payment'!$G78)</f>
        <v>0</v>
      </c>
      <c r="S78" s="7">
        <f>SUMIFS(HNTopUp!$AC:$AC,HNTopUp!$M:$M,S$4,HNTopUp!$B:$B,$B78)</f>
        <v>0</v>
      </c>
      <c r="T78" s="7">
        <f>SUMIFS(HNTopUp!$AF:$AF,HNTopUp!$M:$M,T$4,HNTopUp!$B:$B,$B78)</f>
        <v>2846.2807692307697</v>
      </c>
      <c r="U78" s="7">
        <f>SUMIFS(HNTopUp!$AF:$AF,HNTopUp!$M:$M,U$4,HNTopUp!$B:$B,$B78)</f>
        <v>0</v>
      </c>
      <c r="V78" s="7">
        <f>SUMIFS(HNTopUp!$AF:$AF,HNTopUp!$M:$M,V$4,HNTopUp!$B:$B,$B78)</f>
        <v>0</v>
      </c>
      <c r="W78" s="7">
        <f>SUMIFS(HNTopUp!$AF:$AF,HNTopUp!$M:$M,W$4,HNTopUp!$B:$B,$B78)</f>
        <v>0</v>
      </c>
      <c r="X78" s="7">
        <f>SUMIFS(HNTopUp!$AC:$AC,HNTopUp!$M:$M,X$4,HNTopUp!$B:$B,$B78)</f>
        <v>0</v>
      </c>
      <c r="Y78" s="7">
        <f>SUMIFS(HNTopUp!$AC:$AC,HNTopUp!$M:$M,Y$4,HNTopUp!$B:$B,$B78)</f>
        <v>0</v>
      </c>
      <c r="Z78" s="7">
        <f>SUMIFS(POST16!$AF:$AF,POST16!$M:$M,Z$4,POST16!$Q:$Q,'July Payment'!$G78)</f>
        <v>106128.5</v>
      </c>
      <c r="AA78" s="7">
        <f>SUMIFS(POST16!$AF:$AF,POST16!$M:$M,AA$4,POST16!$Q:$Q,'July Payment'!$G78)</f>
        <v>1301.25</v>
      </c>
      <c r="AB78" s="7">
        <f>SUMIFS(POST16!$AF:$AF,POST16!$M:$M,AB$4,POST16!$Q:$Q,'July Payment'!$G78)</f>
        <v>5550</v>
      </c>
      <c r="AC78" s="7">
        <f>SUMIFS(POST16!$AF:$AF,POST16!$M:$M,AC$4,POST16!$Q:$Q,'July Payment'!$G78)</f>
        <v>7750</v>
      </c>
      <c r="AD78" s="7">
        <f>SUMIFS(POST16!$AF:$AF,POST16!$M:$M,AD$4,POST16!$Q:$Q,'July Payment'!$G78)</f>
        <v>0</v>
      </c>
      <c r="AE78" s="7">
        <f>SUMIFS('POST16 SBG'!AF:AF,'POST16 SBG'!A:A,B78,'POST16 SBG'!M:M,$AE$4)</f>
        <v>16958.849999999999</v>
      </c>
      <c r="AF78" s="7">
        <f>SUMIFS(UIFSM!AF:AF,UIFSM!B:B,B78,UIFSM!M:M,$AF$4)</f>
        <v>0</v>
      </c>
      <c r="AG78" s="7">
        <f>SUMIFS(UIFSM!AF:AF,UIFSM!B:B,B78,UIFSM!M:M,$AG$4)</f>
        <v>0</v>
      </c>
      <c r="AH78" s="7">
        <f>IFERROR(_xlfn.XLOOKUP(B78,DFC!B:B,DFC!AF:AF),0)</f>
        <v>0</v>
      </c>
      <c r="AI78" s="7">
        <f>IFERROR(_xlfn.XLOOKUP(B78,PPG!B:B,PPG!AF:AF),0)</f>
        <v>20418</v>
      </c>
      <c r="AJ78" s="7">
        <f>SUMIFS('NTP recovery'!AG:AG,'NTP recovery'!M:M,'July Payment'!$AJ$4,'NTP recovery'!B:B,'July Payment'!B78)</f>
        <v>-2689.2</v>
      </c>
      <c r="AK78" s="7">
        <f>SUMIFS('NTP recovery'!AG:AG,'NTP recovery'!M:M,'July Payment'!$AK$4,'NTP recovery'!B:B,'July Payment'!B78)</f>
        <v>0</v>
      </c>
      <c r="AL78" s="5">
        <f t="shared" si="24"/>
        <v>500738.72753076925</v>
      </c>
      <c r="AM78" s="119">
        <f t="shared" si="25"/>
        <v>0</v>
      </c>
      <c r="AN78" s="364">
        <f t="shared" si="26"/>
        <v>500738.72753076925</v>
      </c>
      <c r="AP78" s="481"/>
      <c r="AQ78" s="481"/>
      <c r="AR78" s="508"/>
      <c r="AT78" s="383"/>
      <c r="AU78" s="7"/>
      <c r="AW78" s="286"/>
      <c r="AX78" s="286"/>
    </row>
    <row r="79" spans="1:54" hidden="1" x14ac:dyDescent="0.25">
      <c r="B79">
        <v>3025405</v>
      </c>
      <c r="C79">
        <v>5405</v>
      </c>
      <c r="D79" t="s">
        <v>220</v>
      </c>
      <c r="G79" t="s">
        <v>221</v>
      </c>
      <c r="H79" t="s">
        <v>222</v>
      </c>
      <c r="I79" s="7">
        <f>IFERROR(_xlfn.XLOOKUP(G79,'APT 25-26'!D:D,'APT 25-26'!CT:CT),"")</f>
        <v>491449.60952130082</v>
      </c>
      <c r="J79" s="7">
        <f>SUMIFS(NurserySupplement!$Z:$Z,NurserySupplement!$M:$M,J$4,NurserySupplement!$B:$B,B79)</f>
        <v>0</v>
      </c>
      <c r="K79" s="7">
        <f>IFERROR(_xlfn.XLOOKUP(B79,'Cash Advance'!A:A,'Cash Advance'!N:N),0)</f>
        <v>0</v>
      </c>
      <c r="L79" s="7">
        <f>SUMIFS(HNPlaces!$AF:$AF,HNPlaces!$M:$M,L$4,HNPlaces!$Q:$Q,'July Payment'!$G79)</f>
        <v>0</v>
      </c>
      <c r="M79" s="7">
        <f>SUMIFS(HNPlaces!$AF:$AF,HNPlaces!$M:$M,M$4,HNPlaces!$Q:$Q,'July Payment'!$G79)</f>
        <v>0</v>
      </c>
      <c r="N79" s="7">
        <f>SUMIFS(HNPlaces!$AF:$AF,HNPlaces!$M:$M,N$4,HNPlaces!$Q:$Q,'July Payment'!$G79)</f>
        <v>0</v>
      </c>
      <c r="O79" s="7">
        <f>SUMIFS(HNPlaces!$AF:$AF,HNPlaces!$M:$M,O$4,HNPlaces!$Q:$Q,'July Payment'!$G79)</f>
        <v>0</v>
      </c>
      <c r="P79" s="7">
        <f>SUMIFS(HNPlaces!$AF:$AF,HNPlaces!$M:$M,P$4,HNPlaces!$Q:$Q,'July Payment'!$G79)</f>
        <v>0</v>
      </c>
      <c r="Q79" s="7">
        <f>SUMIFS(HNPlaces!$AF:$AF,HNPlaces!$M:$M,Q$4,HNPlaces!$Q:$Q,'July Payment'!$G79)</f>
        <v>0</v>
      </c>
      <c r="R79" s="7">
        <f>SUMIFS(HNPlaces!$AF:$AF,HNPlaces!$M:$M,R$4,HNPlaces!$Q:$Q,'July Payment'!$G79)</f>
        <v>0</v>
      </c>
      <c r="S79" s="7">
        <f>SUMIFS(HNTopUp!$AC:$AC,HNTopUp!$M:$M,S$4,HNTopUp!$B:$B,$B79)</f>
        <v>0</v>
      </c>
      <c r="T79" s="7">
        <f>SUMIFS(HNTopUp!$AF:$AF,HNTopUp!$M:$M,T$4,HNTopUp!$B:$B,$B79)</f>
        <v>16078.538461538463</v>
      </c>
      <c r="U79" s="7">
        <f>SUMIFS(HNTopUp!$AF:$AF,HNTopUp!$M:$M,U$4,HNTopUp!$B:$B,$B79)</f>
        <v>0</v>
      </c>
      <c r="V79" s="7">
        <f>SUMIFS(HNTopUp!$AF:$AF,HNTopUp!$M:$M,V$4,HNTopUp!$B:$B,$B79)</f>
        <v>0</v>
      </c>
      <c r="W79" s="7">
        <f>SUMIFS(HNTopUp!$AF:$AF,HNTopUp!$M:$M,W$4,HNTopUp!$B:$B,$B79)</f>
        <v>0</v>
      </c>
      <c r="X79" s="7">
        <f>SUMIFS(HNTopUp!$AC:$AC,HNTopUp!$M:$M,X$4,HNTopUp!$B:$B,$B79)</f>
        <v>0</v>
      </c>
      <c r="Y79" s="7">
        <f>SUMIFS(HNTopUp!$AC:$AC,HNTopUp!$M:$M,Y$4,HNTopUp!$B:$B,$B79)</f>
        <v>0</v>
      </c>
      <c r="Z79" s="7">
        <f>SUMIFS(POST16!$AF:$AF,POST16!$M:$M,Z$4,POST16!$Q:$Q,'July Payment'!$G79)</f>
        <v>146548.58333333331</v>
      </c>
      <c r="AA79" s="7">
        <f>SUMIFS(POST16!$AF:$AF,POST16!$M:$M,AA$4,POST16!$Q:$Q,'July Payment'!$G79)</f>
        <v>1193.3333333333333</v>
      </c>
      <c r="AB79" s="7">
        <f>SUMIFS(POST16!$AF:$AF,POST16!$M:$M,AB$4,POST16!$Q:$Q,'July Payment'!$G79)</f>
        <v>375</v>
      </c>
      <c r="AC79" s="7">
        <f>SUMIFS(POST16!$AF:$AF,POST16!$M:$M,AC$4,POST16!$Q:$Q,'July Payment'!$G79)</f>
        <v>3800</v>
      </c>
      <c r="AD79" s="7">
        <f>SUMIFS(POST16!$AF:$AF,POST16!$M:$M,AD$4,POST16!$Q:$Q,'July Payment'!$G79)</f>
        <v>0</v>
      </c>
      <c r="AE79" s="7">
        <f>SUMIFS('POST16 SBG'!AF:AF,'POST16 SBG'!A:A,B79,'POST16 SBG'!M:M,$AE$4)</f>
        <v>21402.75</v>
      </c>
      <c r="AF79" s="7">
        <f>SUMIFS(UIFSM!AF:AF,UIFSM!B:B,B79,UIFSM!M:M,$AF$4)</f>
        <v>0</v>
      </c>
      <c r="AG79" s="7">
        <f>SUMIFS(UIFSM!AF:AF,UIFSM!B:B,B79,UIFSM!M:M,$AG$4)</f>
        <v>0</v>
      </c>
      <c r="AH79" s="7">
        <f>IFERROR(_xlfn.XLOOKUP(B79,DFC!B:B,DFC!AF:AF),0)</f>
        <v>0</v>
      </c>
      <c r="AI79" s="7">
        <f>IFERROR(_xlfn.XLOOKUP(B79,PPG!B:B,PPG!AF:AF),0)</f>
        <v>42936</v>
      </c>
      <c r="AJ79" s="7">
        <f>SUMIFS('NTP recovery'!AG:AG,'NTP recovery'!M:M,'July Payment'!$AJ$4,'NTP recovery'!B:B,'July Payment'!B79)</f>
        <v>-9568.7999999999993</v>
      </c>
      <c r="AK79" s="7">
        <f>SUMIFS('NTP recovery'!AG:AG,'NTP recovery'!M:M,'July Payment'!$AK$4,'NTP recovery'!B:B,'July Payment'!B79)</f>
        <v>0</v>
      </c>
      <c r="AL79" s="5">
        <f t="shared" si="24"/>
        <v>714215.01464950584</v>
      </c>
      <c r="AM79" s="119">
        <f t="shared" si="25"/>
        <v>0</v>
      </c>
      <c r="AN79" s="364">
        <f t="shared" si="26"/>
        <v>714215.01464950584</v>
      </c>
      <c r="AP79" s="481"/>
      <c r="AQ79" s="481"/>
      <c r="AR79" s="508"/>
      <c r="AT79" s="383"/>
      <c r="AU79" s="7"/>
      <c r="AW79" s="286"/>
      <c r="AX79" s="286"/>
    </row>
    <row r="80" spans="1:54" hidden="1" x14ac:dyDescent="0.25">
      <c r="B80">
        <v>3025407</v>
      </c>
      <c r="C80">
        <v>5407</v>
      </c>
      <c r="D80" t="s">
        <v>55</v>
      </c>
      <c r="G80" t="s">
        <v>56</v>
      </c>
      <c r="H80" t="s">
        <v>57</v>
      </c>
      <c r="I80" s="7">
        <f>IFERROR(_xlfn.XLOOKUP(G80,'APT 25-26'!D:D,'APT 25-26'!CT:CT),"")</f>
        <v>643482.55681602284</v>
      </c>
      <c r="J80" s="7">
        <f>SUMIFS(NurserySupplement!$Z:$Z,NurserySupplement!$M:$M,J$4,NurserySupplement!$B:$B,B80)</f>
        <v>0</v>
      </c>
      <c r="K80" s="7">
        <f>IFERROR(_xlfn.XLOOKUP(B80,'Cash Advance'!A:A,'Cash Advance'!N:N),0)</f>
        <v>0</v>
      </c>
      <c r="L80" s="7">
        <f>SUMIFS(HNPlaces!$AF:$AF,HNPlaces!$M:$M,L$4,HNPlaces!$Q:$Q,'July Payment'!$G80)</f>
        <v>0</v>
      </c>
      <c r="M80" s="7">
        <f>SUMIFS(HNPlaces!$AF:$AF,HNPlaces!$M:$M,M$4,HNPlaces!$Q:$Q,'July Payment'!$G80)</f>
        <v>0</v>
      </c>
      <c r="N80" s="7">
        <f>SUMIFS(HNPlaces!$AF:$AF,HNPlaces!$M:$M,N$4,HNPlaces!$Q:$Q,'July Payment'!$G80)</f>
        <v>0</v>
      </c>
      <c r="O80" s="7">
        <f>SUMIFS(HNPlaces!$AF:$AF,HNPlaces!$M:$M,O$4,HNPlaces!$Q:$Q,'July Payment'!$G80)</f>
        <v>0</v>
      </c>
      <c r="P80" s="7">
        <f>SUMIFS(HNPlaces!$AF:$AF,HNPlaces!$M:$M,P$4,HNPlaces!$Q:$Q,'July Payment'!$G80)</f>
        <v>0</v>
      </c>
      <c r="Q80" s="7">
        <f>SUMIFS(HNPlaces!$AF:$AF,HNPlaces!$M:$M,Q$4,HNPlaces!$Q:$Q,'July Payment'!$G80)</f>
        <v>0</v>
      </c>
      <c r="R80" s="7">
        <f>SUMIFS(HNPlaces!$AF:$AF,HNPlaces!$M:$M,R$4,HNPlaces!$Q:$Q,'July Payment'!$G80)</f>
        <v>0</v>
      </c>
      <c r="S80" s="7">
        <f>SUMIFS(HNTopUp!$AC:$AC,HNTopUp!$M:$M,S$4,HNTopUp!$B:$B,$B80)</f>
        <v>0</v>
      </c>
      <c r="T80" s="7">
        <f>SUMIFS(HNTopUp!$AF:$AF,HNTopUp!$M:$M,T$4,HNTopUp!$B:$B,$B80)</f>
        <v>15147.877923076925</v>
      </c>
      <c r="U80" s="7">
        <f>SUMIFS(HNTopUp!$AF:$AF,HNTopUp!$M:$M,U$4,HNTopUp!$B:$B,$B80)</f>
        <v>0</v>
      </c>
      <c r="V80" s="7">
        <f>SUMIFS(HNTopUp!$AF:$AF,HNTopUp!$M:$M,V$4,HNTopUp!$B:$B,$B80)</f>
        <v>0</v>
      </c>
      <c r="W80" s="7">
        <f>SUMIFS(HNTopUp!$AF:$AF,HNTopUp!$M:$M,W$4,HNTopUp!$B:$B,$B80)</f>
        <v>0</v>
      </c>
      <c r="X80" s="7">
        <f>SUMIFS(HNTopUp!$AC:$AC,HNTopUp!$M:$M,X$4,HNTopUp!$B:$B,$B80)</f>
        <v>0</v>
      </c>
      <c r="Y80" s="7">
        <f>SUMIFS(HNTopUp!$AC:$AC,HNTopUp!$M:$M,Y$4,HNTopUp!$B:$B,$B80)</f>
        <v>0</v>
      </c>
      <c r="Z80" s="7">
        <f>SUMIFS(POST16!$AF:$AF,POST16!$M:$M,Z$4,POST16!$Q:$Q,'July Payment'!$G80)</f>
        <v>84720.5</v>
      </c>
      <c r="AA80" s="7">
        <f>SUMIFS(POST16!$AF:$AF,POST16!$M:$M,AA$4,POST16!$Q:$Q,'July Payment'!$G80)</f>
        <v>1065.6666666666665</v>
      </c>
      <c r="AB80" s="7">
        <f>SUMIFS(POST16!$AF:$AF,POST16!$M:$M,AB$4,POST16!$Q:$Q,'July Payment'!$G80)</f>
        <v>0</v>
      </c>
      <c r="AC80" s="7">
        <f>SUMIFS(POST16!$AF:$AF,POST16!$M:$M,AC$4,POST16!$Q:$Q,'July Payment'!$G80)</f>
        <v>3250</v>
      </c>
      <c r="AD80" s="7">
        <f>SUMIFS(POST16!$AF:$AF,POST16!$M:$M,AD$4,POST16!$Q:$Q,'July Payment'!$G80)</f>
        <v>0</v>
      </c>
      <c r="AE80" s="7">
        <f>SUMIFS('POST16 SBG'!AF:AF,'POST16 SBG'!A:A,B80,'POST16 SBG'!M:M,$AE$4)</f>
        <v>12491.82</v>
      </c>
      <c r="AF80" s="7">
        <f>SUMIFS(UIFSM!AF:AF,UIFSM!B:B,B80,UIFSM!M:M,$AF$4)</f>
        <v>0</v>
      </c>
      <c r="AG80" s="7">
        <f>SUMIFS(UIFSM!AF:AF,UIFSM!B:B,B80,UIFSM!M:M,$AG$4)</f>
        <v>0</v>
      </c>
      <c r="AH80" s="7">
        <f>IFERROR(_xlfn.XLOOKUP(B80,DFC!B:B,DFC!AF:AF),0)</f>
        <v>0</v>
      </c>
      <c r="AI80" s="7">
        <f>IFERROR(_xlfn.XLOOKUP(B80,PPG!B:B,PPG!AF:AF),0)</f>
        <v>93645</v>
      </c>
      <c r="AJ80" s="7">
        <f>SUMIFS('NTP recovery'!AG:AG,'NTP recovery'!M:M,'July Payment'!$AJ$4,'NTP recovery'!B:B,'July Payment'!B80)</f>
        <v>-18558</v>
      </c>
      <c r="AK80" s="7">
        <f>SUMIFS('NTP recovery'!AG:AG,'NTP recovery'!M:M,'July Payment'!$AK$4,'NTP recovery'!B:B,'July Payment'!B80)</f>
        <v>-10327.5</v>
      </c>
      <c r="AL80" s="5">
        <f t="shared" si="24"/>
        <v>824917.92140576639</v>
      </c>
      <c r="AM80" s="119">
        <f t="shared" si="25"/>
        <v>0</v>
      </c>
      <c r="AN80" s="364">
        <f t="shared" si="26"/>
        <v>824917.92140576639</v>
      </c>
      <c r="AP80" s="481"/>
      <c r="AQ80" s="481"/>
      <c r="AR80" s="508"/>
      <c r="AT80" s="383"/>
      <c r="AU80" s="7"/>
      <c r="AW80" s="286"/>
      <c r="AX80" s="286"/>
    </row>
    <row r="81" spans="2:50" hidden="1" x14ac:dyDescent="0.25">
      <c r="B81">
        <v>3025427</v>
      </c>
      <c r="C81">
        <v>5427</v>
      </c>
      <c r="D81" t="s">
        <v>169</v>
      </c>
      <c r="G81" t="s">
        <v>170</v>
      </c>
      <c r="H81" t="s">
        <v>171</v>
      </c>
      <c r="I81" s="7">
        <f>IFERROR(_xlfn.XLOOKUP(G81,'APT 25-26'!D:D,'APT 25-26'!CT:CT),"")</f>
        <v>582766.56478653266</v>
      </c>
      <c r="J81" s="7">
        <f>SUMIFS(NurserySupplement!$Z:$Z,NurserySupplement!$M:$M,J$4,NurserySupplement!$B:$B,B81)</f>
        <v>0</v>
      </c>
      <c r="K81" s="7">
        <f>IFERROR(_xlfn.XLOOKUP(B81,'Cash Advance'!A:A,'Cash Advance'!N:N),0)</f>
        <v>0</v>
      </c>
      <c r="L81" s="7">
        <f>SUMIFS(HNPlaces!$AF:$AF,HNPlaces!$M:$M,L$4,HNPlaces!$Q:$Q,'July Payment'!$G81)</f>
        <v>0</v>
      </c>
      <c r="M81" s="7">
        <f>SUMIFS(HNPlaces!$AF:$AF,HNPlaces!$M:$M,M$4,HNPlaces!$Q:$Q,'July Payment'!$G81)</f>
        <v>0</v>
      </c>
      <c r="N81" s="7">
        <f>SUMIFS(HNPlaces!$AF:$AF,HNPlaces!$M:$M,N$4,HNPlaces!$Q:$Q,'July Payment'!$G81)</f>
        <v>0</v>
      </c>
      <c r="O81" s="7">
        <f>SUMIFS(HNPlaces!$AF:$AF,HNPlaces!$M:$M,O$4,HNPlaces!$Q:$Q,'July Payment'!$G81)</f>
        <v>0</v>
      </c>
      <c r="P81" s="7">
        <f>SUMIFS(HNPlaces!$AF:$AF,HNPlaces!$M:$M,P$4,HNPlaces!$Q:$Q,'July Payment'!$G81)</f>
        <v>0</v>
      </c>
      <c r="Q81" s="7">
        <f>SUMIFS(HNPlaces!$AF:$AF,HNPlaces!$M:$M,Q$4,HNPlaces!$Q:$Q,'July Payment'!$G81)</f>
        <v>23538.461538461539</v>
      </c>
      <c r="R81" s="7">
        <f>SUMIFS(HNPlaces!$AF:$AF,HNPlaces!$M:$M,R$4,HNPlaces!$Q:$Q,'July Payment'!$G81)</f>
        <v>0</v>
      </c>
      <c r="S81" s="7">
        <f>SUMIFS(HNTopUp!$AC:$AC,HNTopUp!$M:$M,S$4,HNTopUp!$B:$B,$B81)</f>
        <v>0</v>
      </c>
      <c r="T81" s="7">
        <f>SUMIFS(HNTopUp!$AF:$AF,HNTopUp!$M:$M,T$4,HNTopUp!$B:$B,$B81)</f>
        <v>21698.224358974356</v>
      </c>
      <c r="U81" s="7">
        <f>SUMIFS(HNTopUp!$AF:$AF,HNTopUp!$M:$M,U$4,HNTopUp!$B:$B,$B81)</f>
        <v>0</v>
      </c>
      <c r="V81" s="7">
        <f>SUMIFS(HNTopUp!$AF:$AF,HNTopUp!$M:$M,V$4,HNTopUp!$B:$B,$B81)</f>
        <v>75915.225961538468</v>
      </c>
      <c r="W81" s="7">
        <f>SUMIFS(HNTopUp!$AF:$AF,HNTopUp!$M:$M,W$4,HNTopUp!$B:$B,$B81)</f>
        <v>0</v>
      </c>
      <c r="X81" s="7">
        <f>SUMIFS(HNTopUp!$AC:$AC,HNTopUp!$M:$M,X$4,HNTopUp!$B:$B,$B81)</f>
        <v>0</v>
      </c>
      <c r="Y81" s="7">
        <f>SUMIFS(HNTopUp!$AC:$AC,HNTopUp!$M:$M,Y$4,HNTopUp!$B:$B,$B81)</f>
        <v>0</v>
      </c>
      <c r="Z81" s="7">
        <f>SUMIFS(POST16!$AF:$AF,POST16!$M:$M,Z$4,POST16!$Q:$Q,'July Payment'!$G81)</f>
        <v>158247</v>
      </c>
      <c r="AA81" s="7">
        <f>SUMIFS(POST16!$AF:$AF,POST16!$M:$M,AA$4,POST16!$Q:$Q,'July Payment'!$G81)</f>
        <v>967.33333333333326</v>
      </c>
      <c r="AB81" s="7">
        <f>SUMIFS(POST16!$AF:$AF,POST16!$M:$M,AB$4,POST16!$Q:$Q,'July Payment'!$G81)</f>
        <v>375</v>
      </c>
      <c r="AC81" s="7">
        <f>SUMIFS(POST16!$AF:$AF,POST16!$M:$M,AC$4,POST16!$Q:$Q,'July Payment'!$G81)</f>
        <v>4000</v>
      </c>
      <c r="AD81" s="7">
        <f>SUMIFS(POST16!$AF:$AF,POST16!$M:$M,AD$4,POST16!$Q:$Q,'July Payment'!$G81)</f>
        <v>0</v>
      </c>
      <c r="AE81" s="7">
        <f>SUMIFS('POST16 SBG'!AF:AF,'POST16 SBG'!A:A,B81,'POST16 SBG'!M:M,$AE$4)</f>
        <v>23092.33</v>
      </c>
      <c r="AF81" s="7">
        <f>SUMIFS(UIFSM!AF:AF,UIFSM!B:B,B81,UIFSM!M:M,$AF$4)</f>
        <v>0</v>
      </c>
      <c r="AG81" s="7">
        <f>SUMIFS(UIFSM!AF:AF,UIFSM!B:B,B81,UIFSM!M:M,$AG$4)</f>
        <v>0</v>
      </c>
      <c r="AH81" s="7">
        <f>IFERROR(_xlfn.XLOOKUP(B81,DFC!B:B,DFC!AF:AF),0)</f>
        <v>0</v>
      </c>
      <c r="AI81" s="7">
        <f>IFERROR(_xlfn.XLOOKUP(B81,PPG!B:B,PPG!AF:AF),0)</f>
        <v>16038</v>
      </c>
      <c r="AJ81" s="7">
        <f>SUMIFS('NTP recovery'!AG:AG,'NTP recovery'!M:M,'July Payment'!$AJ$4,'NTP recovery'!B:B,'July Payment'!B81)</f>
        <v>-4230</v>
      </c>
      <c r="AK81" s="7">
        <f>SUMIFS('NTP recovery'!AG:AG,'NTP recovery'!M:M,'July Payment'!$AK$4,'NTP recovery'!B:B,'July Payment'!B81)</f>
        <v>-9630</v>
      </c>
      <c r="AL81" s="5">
        <f t="shared" si="24"/>
        <v>892778.13997884037</v>
      </c>
      <c r="AM81" s="119">
        <f t="shared" si="25"/>
        <v>0</v>
      </c>
      <c r="AN81" s="364">
        <f t="shared" si="26"/>
        <v>892778.13997884037</v>
      </c>
      <c r="AP81" s="481"/>
      <c r="AQ81" s="481"/>
      <c r="AR81" s="508"/>
      <c r="AT81" s="383"/>
      <c r="AU81" s="7"/>
      <c r="AW81" s="286"/>
      <c r="AX81" s="286"/>
    </row>
    <row r="82" spans="2:50" hidden="1" x14ac:dyDescent="0.25">
      <c r="B82">
        <v>3023521</v>
      </c>
      <c r="C82">
        <v>3521</v>
      </c>
      <c r="D82" t="s">
        <v>190</v>
      </c>
      <c r="G82" t="s">
        <v>191</v>
      </c>
      <c r="H82" t="s">
        <v>192</v>
      </c>
      <c r="I82" s="7">
        <f>IFERROR(_xlfn.XLOOKUP(G82,'APT 25-26'!D:D,'APT 25-26'!CT:CT),"")</f>
        <v>868649.11207267782</v>
      </c>
      <c r="J82" s="7">
        <f>SUMIFS(NurserySupplement!$Z:$Z,NurserySupplement!$M:$M,J$4,NurserySupplement!$B:$B,B82)</f>
        <v>0</v>
      </c>
      <c r="K82" s="7">
        <f>IFERROR(_xlfn.XLOOKUP(B82,'Cash Advance'!A:A,'Cash Advance'!N:N),0)</f>
        <v>0</v>
      </c>
      <c r="L82" s="7">
        <f>SUMIFS(HNPlaces!$AF:$AF,HNPlaces!$M:$M,L$4,HNPlaces!$Q:$Q,'July Payment'!$G82)</f>
        <v>0</v>
      </c>
      <c r="M82" s="7">
        <f>SUMIFS(HNPlaces!$AF:$AF,HNPlaces!$M:$M,M$4,HNPlaces!$Q:$Q,'July Payment'!$G82)</f>
        <v>0</v>
      </c>
      <c r="N82" s="7">
        <f>SUMIFS(HNPlaces!$AF:$AF,HNPlaces!$M:$M,N$4,HNPlaces!$Q:$Q,'July Payment'!$G82)</f>
        <v>0</v>
      </c>
      <c r="O82" s="7">
        <f>SUMIFS(HNPlaces!$AF:$AF,HNPlaces!$M:$M,O$4,HNPlaces!$Q:$Q,'July Payment'!$G82)</f>
        <v>0</v>
      </c>
      <c r="P82" s="7">
        <f>SUMIFS(HNPlaces!$AF:$AF,HNPlaces!$M:$M,P$4,HNPlaces!$Q:$Q,'July Payment'!$G82)</f>
        <v>0</v>
      </c>
      <c r="Q82" s="7">
        <f>SUMIFS(HNPlaces!$AF:$AF,HNPlaces!$M:$M,Q$4,HNPlaces!$Q:$Q,'July Payment'!$G82)</f>
        <v>0</v>
      </c>
      <c r="R82" s="7">
        <f>SUMIFS(HNPlaces!$AF:$AF,HNPlaces!$M:$M,R$4,HNPlaces!$Q:$Q,'July Payment'!$G82)</f>
        <v>0</v>
      </c>
      <c r="S82" s="7">
        <f>SUMIFS(HNTopUp!$AC:$AC,HNTopUp!$M:$M,S$4,HNTopUp!$B:$B,$B82)</f>
        <v>0</v>
      </c>
      <c r="T82" s="7">
        <f>SUMIFS(HNTopUp!$AF:$AF,HNTopUp!$M:$M,T$4,HNTopUp!$B:$B,$B82)</f>
        <v>40259.546461538463</v>
      </c>
      <c r="U82" s="7">
        <f>SUMIFS(HNTopUp!$AF:$AF,HNTopUp!$M:$M,U$4,HNTopUp!$B:$B,$B82)</f>
        <v>0</v>
      </c>
      <c r="V82" s="7">
        <f>SUMIFS(HNTopUp!$AF:$AF,HNTopUp!$M:$M,V$4,HNTopUp!$B:$B,$B82)</f>
        <v>0</v>
      </c>
      <c r="W82" s="7">
        <f>SUMIFS(HNTopUp!$AF:$AF,HNTopUp!$M:$M,W$4,HNTopUp!$B:$B,$B82)</f>
        <v>0</v>
      </c>
      <c r="X82" s="7">
        <f>SUMIFS(HNTopUp!$AC:$AC,HNTopUp!$M:$M,X$4,HNTopUp!$B:$B,$B82)</f>
        <v>0</v>
      </c>
      <c r="Y82" s="7">
        <f>SUMIFS(HNTopUp!$AC:$AC,HNTopUp!$M:$M,Y$4,HNTopUp!$B:$B,$B82)</f>
        <v>0</v>
      </c>
      <c r="Z82" s="7">
        <f>SUMIFS(POST16!$AF:$AF,POST16!$M:$M,Z$4,POST16!$Q:$Q,'July Payment'!$G82)</f>
        <v>50665.916666666664</v>
      </c>
      <c r="AA82" s="7">
        <f>SUMIFS(POST16!$AF:$AF,POST16!$M:$M,AA$4,POST16!$Q:$Q,'July Payment'!$G82)</f>
        <v>376.41666666666663</v>
      </c>
      <c r="AB82" s="7">
        <f>SUMIFS(POST16!$AF:$AF,POST16!$M:$M,AB$4,POST16!$Q:$Q,'July Payment'!$G82)</f>
        <v>3075</v>
      </c>
      <c r="AC82" s="7">
        <f>SUMIFS(POST16!$AF:$AF,POST16!$M:$M,AC$4,POST16!$Q:$Q,'July Payment'!$G82)</f>
        <v>2800</v>
      </c>
      <c r="AD82" s="7">
        <f>SUMIFS(POST16!$AF:$AF,POST16!$M:$M,AD$4,POST16!$Q:$Q,'July Payment'!$G82)</f>
        <v>0</v>
      </c>
      <c r="AE82" s="7">
        <f>SUMIFS('POST16 SBG'!AF:AF,'POST16 SBG'!A:A,B82,'POST16 SBG'!M:M,$AE$4)</f>
        <v>9313.9699999999993</v>
      </c>
      <c r="AF82" s="7">
        <f>SUMIFS(UIFSM!AF:AF,UIFSM!B:B,B82,UIFSM!M:M,$AF$4)</f>
        <v>62195</v>
      </c>
      <c r="AG82" s="7">
        <f>SUMIFS(UIFSM!AF:AF,UIFSM!B:B,B82,UIFSM!M:M,$AG$4)</f>
        <v>51133</v>
      </c>
      <c r="AH82" s="7">
        <f>IFERROR(_xlfn.XLOOKUP(B82,DFC!B:B,DFC!AF:AF),0)</f>
        <v>0</v>
      </c>
      <c r="AI82" s="7">
        <f>IFERROR(_xlfn.XLOOKUP(B82,PPG!B:B,PPG!AF:AF),0)</f>
        <v>124280</v>
      </c>
      <c r="AJ82" s="7">
        <f>SUMIFS('NTP recovery'!AG:AG,'NTP recovery'!M:M,'July Payment'!$AJ$4,'NTP recovery'!B:B,'July Payment'!B82)</f>
        <v>-75168</v>
      </c>
      <c r="AK82" s="7">
        <f>SUMIFS('NTP recovery'!AG:AG,'NTP recovery'!M:M,'July Payment'!$AK$4,'NTP recovery'!B:B,'July Payment'!B82)</f>
        <v>-57834</v>
      </c>
      <c r="AL82" s="5">
        <f t="shared" si="24"/>
        <v>1079745.9618675495</v>
      </c>
      <c r="AM82" s="119">
        <f t="shared" si="25"/>
        <v>0</v>
      </c>
      <c r="AN82" s="364">
        <f t="shared" si="26"/>
        <v>1079745.9618675495</v>
      </c>
      <c r="AP82" s="481"/>
      <c r="AQ82" s="481"/>
      <c r="AR82" s="508"/>
      <c r="AT82" s="383"/>
      <c r="AU82" s="7"/>
      <c r="AW82" s="286"/>
      <c r="AX82" s="286"/>
    </row>
    <row r="83" spans="2:50" hidden="1" x14ac:dyDescent="0.25">
      <c r="B83">
        <v>3021001</v>
      </c>
      <c r="C83">
        <v>1001</v>
      </c>
      <c r="D83" s="98" t="s">
        <v>357</v>
      </c>
      <c r="G83" t="s">
        <v>356</v>
      </c>
      <c r="H83" t="s">
        <v>805</v>
      </c>
      <c r="I83" s="7" t="str">
        <f>IFERROR(_xlfn.XLOOKUP(G83,'APT 25-26'!D:D,'APT 25-26'!CR:CR),"")</f>
        <v/>
      </c>
      <c r="J83" s="7">
        <f>SUMIFS(NurserySupplement!$AF:$AF,NurserySupplement!$M:$M,J$4,NurserySupplement!$B:$B,B83)</f>
        <v>17330.192307692305</v>
      </c>
      <c r="K83" s="7">
        <f>IFERROR(_xlfn.XLOOKUP(B83,'Cash Advance'!A:A,'Cash Advance'!N:N),0)</f>
        <v>0</v>
      </c>
      <c r="L83" s="7">
        <f>SUMIFS(HNPlaces!$AF:$AF,HNPlaces!$M:$M,L$4,HNPlaces!$Q:$Q,'July Payment'!$G83)</f>
        <v>0</v>
      </c>
      <c r="M83" s="7">
        <f>SUMIFS(HNPlaces!$AF:$AF,HNPlaces!$M:$M,M$4,HNPlaces!$Q:$Q,'July Payment'!$G83)</f>
        <v>0</v>
      </c>
      <c r="N83" s="7">
        <f>SUMIFS(HNPlaces!$AF:$AF,HNPlaces!$M:$M,N$4,HNPlaces!$Q:$Q,'July Payment'!$G83)</f>
        <v>0</v>
      </c>
      <c r="O83" s="7">
        <f>SUMIFS(HNPlaces!$AF:$AF,HNPlaces!$M:$M,O$4,HNPlaces!$Q:$Q,'July Payment'!$G83)</f>
        <v>0</v>
      </c>
      <c r="P83" s="7">
        <f>SUMIFS(HNPlaces!$AF:$AF,HNPlaces!$M:$M,P$4,HNPlaces!$Q:$Q,'July Payment'!$G83)</f>
        <v>0</v>
      </c>
      <c r="Q83" s="7">
        <f>SUMIFS(HNPlaces!$AF:$AF,HNPlaces!$M:$M,Q$4,HNPlaces!$Q:$Q,'July Payment'!$G83)</f>
        <v>0</v>
      </c>
      <c r="R83" s="7">
        <f>SUMIFS(HNPlaces!$AF:$AF,HNPlaces!$M:$M,R$4,HNPlaces!$Q:$Q,'July Payment'!$G83)</f>
        <v>0</v>
      </c>
      <c r="S83" s="7">
        <f>SUMIFS(HNTopUp!$AC:$AC,HNTopUp!$M:$M,S$4,HNTopUp!$B:$B,$B83)</f>
        <v>0</v>
      </c>
      <c r="T83" s="7">
        <f>SUMIFS(HNTopUp!$AF:$AF,HNTopUp!$M:$M,T$4,HNTopUp!$B:$B,$B83)</f>
        <v>2453.888307692308</v>
      </c>
      <c r="U83" s="7">
        <f>SUMIFS(HNTopUp!$AF:$AF,HNTopUp!$M:$M,U$4,HNTopUp!$B:$B,$B83)</f>
        <v>0</v>
      </c>
      <c r="V83" s="7">
        <f>SUMIFS(HNTopUp!$AF:$AF,HNTopUp!$M:$M,V$4,HNTopUp!$B:$B,$B83)</f>
        <v>0</v>
      </c>
      <c r="W83" s="7">
        <f>SUMIFS(HNTopUp!$AF:$AF,HNTopUp!$M:$M,W$4,HNTopUp!$B:$B,$B83)</f>
        <v>215.1</v>
      </c>
      <c r="X83" s="7">
        <f>SUMIFS(HNTopUp!$AC:$AC,HNTopUp!$M:$M,X$4,HNTopUp!$B:$B,$B83)</f>
        <v>0</v>
      </c>
      <c r="Y83" s="7">
        <f>SUMIFS(HNTopUp!$AC:$AC,HNTopUp!$M:$M,Y$4,HNTopUp!$B:$B,$B83)</f>
        <v>0</v>
      </c>
      <c r="Z83" s="7">
        <f>SUMIFS(POST16!$AF:$AF,POST16!$M:$M,Z$4,POST16!$Q:$Q,'July Payment'!$G83)</f>
        <v>0</v>
      </c>
      <c r="AA83" s="7">
        <f>SUMIFS(POST16!$AF:$AF,POST16!$M:$M,AA$4,POST16!$Q:$Q,'July Payment'!$G83)</f>
        <v>0</v>
      </c>
      <c r="AB83" s="7">
        <f>SUMIFS(POST16!$AF:$AF,POST16!$M:$M,AB$4,POST16!$Q:$Q,'July Payment'!$G83)</f>
        <v>0</v>
      </c>
      <c r="AC83" s="7">
        <f>SUMIFS(POST16!$AF:$AF,POST16!$M:$M,AC$4,POST16!$Q:$Q,'July Payment'!$G83)</f>
        <v>0</v>
      </c>
      <c r="AD83" s="7">
        <f>SUMIFS(POST16!$AF:$AF,POST16!$M:$M,AD$4,POST16!$Q:$Q,'July Payment'!$G83)</f>
        <v>0</v>
      </c>
      <c r="AE83" s="7">
        <f>SUMIFS('POST16 SBG'!AF:AF,'POST16 SBG'!A:A,B83,'POST16 SBG'!M:M,$AE$4)</f>
        <v>0</v>
      </c>
      <c r="AF83" s="7">
        <f>SUMIFS(UIFSM!AF:AF,UIFSM!B:B,B83,UIFSM!M:M,$AF$4)</f>
        <v>0</v>
      </c>
      <c r="AG83" s="7">
        <f>SUMIFS(UIFSM!AF:AF,UIFSM!B:B,B83,UIFSM!M:M,$AG$4)</f>
        <v>0</v>
      </c>
      <c r="AH83" s="7">
        <f>IFERROR(_xlfn.XLOOKUP(B83,DFC!B:B,DFC!AF:AF),0)</f>
        <v>4776.25</v>
      </c>
      <c r="AI83" s="7">
        <f>IFERROR(_xlfn.XLOOKUP(B83,PPG!B:B,PPG!AF:AF),0)</f>
        <v>0</v>
      </c>
      <c r="AJ83" s="7">
        <f>SUMIFS('NTP recovery'!AG:AG,'NTP recovery'!M:M,'July Payment'!$AJ$4,'NTP recovery'!B:B,'July Payment'!B83)</f>
        <v>0</v>
      </c>
      <c r="AK83" s="7">
        <f>SUMIFS('NTP recovery'!AG:AG,'NTP recovery'!M:M,'July Payment'!$AK$4,'NTP recovery'!B:B,'July Payment'!B83)</f>
        <v>0</v>
      </c>
      <c r="AL83" s="5">
        <f t="shared" si="24"/>
        <v>24775.430615384612</v>
      </c>
      <c r="AM83" s="119">
        <f t="shared" si="25"/>
        <v>0</v>
      </c>
      <c r="AN83" s="364">
        <f t="shared" si="26"/>
        <v>24775.430615384612</v>
      </c>
      <c r="AP83" s="481"/>
      <c r="AQ83" s="481"/>
      <c r="AR83" s="508"/>
      <c r="AT83" s="383"/>
      <c r="AU83" s="7"/>
      <c r="AW83" s="286"/>
      <c r="AX83" s="286"/>
    </row>
    <row r="84" spans="2:50" hidden="1" x14ac:dyDescent="0.25">
      <c r="B84">
        <v>3021003</v>
      </c>
      <c r="C84">
        <v>1003</v>
      </c>
      <c r="D84" s="98" t="s">
        <v>357</v>
      </c>
      <c r="G84" t="s">
        <v>356</v>
      </c>
      <c r="H84" t="s">
        <v>805</v>
      </c>
      <c r="I84" s="7" t="str">
        <f>IFERROR(_xlfn.XLOOKUP(G84,'APT 25-26'!D:D,'APT 25-26'!CR:CR),"")</f>
        <v/>
      </c>
      <c r="J84" s="7">
        <f>SUMIFS(NurserySupplement!$AF:$AF,NurserySupplement!$M:$M,J$4,NurserySupplement!$B:$B,B84)</f>
        <v>20103.023076923077</v>
      </c>
      <c r="K84" s="7">
        <f>IFERROR(_xlfn.XLOOKUP(B84,'Cash Advance'!A:A,'Cash Advance'!N:N),0)</f>
        <v>0</v>
      </c>
      <c r="L84" s="7">
        <f>SUMIFS(HNPlaces!$AF:$AF,HNPlaces!$M:$M,L$4,HNPlaces!$Q:$Q,'July Payment'!$G84)</f>
        <v>0</v>
      </c>
      <c r="M84" s="7">
        <f>SUMIFS(HNPlaces!$AF:$AF,HNPlaces!$M:$M,M$4,HNPlaces!$Q:$Q,'July Payment'!$G84)</f>
        <v>0</v>
      </c>
      <c r="N84" s="7">
        <f>SUMIFS(HNPlaces!$AF:$AF,HNPlaces!$M:$M,N$4,HNPlaces!$Q:$Q,'July Payment'!$G84)</f>
        <v>0</v>
      </c>
      <c r="O84" s="7">
        <f>SUMIFS(HNPlaces!$AF:$AF,HNPlaces!$M:$M,O$4,HNPlaces!$Q:$Q,'July Payment'!$G84)</f>
        <v>0</v>
      </c>
      <c r="P84" s="7">
        <f>SUMIFS(HNPlaces!$AF:$AF,HNPlaces!$M:$M,P$4,HNPlaces!$Q:$Q,'July Payment'!$G84)</f>
        <v>0</v>
      </c>
      <c r="Q84" s="7">
        <f>SUMIFS(HNPlaces!$AF:$AF,HNPlaces!$M:$M,Q$4,HNPlaces!$Q:$Q,'July Payment'!$G84)</f>
        <v>0</v>
      </c>
      <c r="R84" s="7">
        <f>SUMIFS(HNPlaces!$AF:$AF,HNPlaces!$M:$M,R$4,HNPlaces!$Q:$Q,'July Payment'!$G84)</f>
        <v>0</v>
      </c>
      <c r="S84" s="7">
        <f>SUMIFS(HNTopUp!$AC:$AC,HNTopUp!$M:$M,S$4,HNTopUp!$B:$B,$B84)</f>
        <v>0</v>
      </c>
      <c r="T84" s="7">
        <f>SUMIFS(HNTopUp!$AF:$AF,HNTopUp!$M:$M,T$4,HNTopUp!$B:$B,$B84)</f>
        <v>1646.1150000000002</v>
      </c>
      <c r="U84" s="7">
        <f>SUMIFS(HNTopUp!$AF:$AF,HNTopUp!$M:$M,U$4,HNTopUp!$B:$B,$B84)</f>
        <v>0</v>
      </c>
      <c r="V84" s="7">
        <f>SUMIFS(HNTopUp!$AF:$AF,HNTopUp!$M:$M,V$4,HNTopUp!$B:$B,$B84)</f>
        <v>0</v>
      </c>
      <c r="W84" s="7">
        <f>SUMIFS(HNTopUp!$AF:$AF,HNTopUp!$M:$M,W$4,HNTopUp!$B:$B,$B84)</f>
        <v>1493.75</v>
      </c>
      <c r="X84" s="7">
        <f>SUMIFS(HNTopUp!$AC:$AC,HNTopUp!$M:$M,X$4,HNTopUp!$B:$B,$B84)</f>
        <v>0</v>
      </c>
      <c r="Y84" s="7">
        <f>SUMIFS(HNTopUp!$AC:$AC,HNTopUp!$M:$M,Y$4,HNTopUp!$B:$B,$B84)</f>
        <v>0</v>
      </c>
      <c r="Z84" s="7">
        <f>SUMIFS(POST16!$AF:$AF,POST16!$M:$M,Z$4,POST16!$Q:$Q,'July Payment'!$G84)</f>
        <v>0</v>
      </c>
      <c r="AA84" s="7">
        <f>SUMIFS(POST16!$AF:$AF,POST16!$M:$M,AA$4,POST16!$Q:$Q,'July Payment'!$G84)</f>
        <v>0</v>
      </c>
      <c r="AB84" s="7">
        <f>SUMIFS(POST16!$AF:$AF,POST16!$M:$M,AB$4,POST16!$Q:$Q,'July Payment'!$G84)</f>
        <v>0</v>
      </c>
      <c r="AC84" s="7">
        <f>SUMIFS(POST16!$AF:$AF,POST16!$M:$M,AC$4,POST16!$Q:$Q,'July Payment'!$G84)</f>
        <v>0</v>
      </c>
      <c r="AD84" s="7">
        <f>SUMIFS(POST16!$AF:$AF,POST16!$M:$M,AD$4,POST16!$Q:$Q,'July Payment'!$G84)</f>
        <v>0</v>
      </c>
      <c r="AE84" s="7">
        <f>SUMIFS('POST16 SBG'!AF:AF,'POST16 SBG'!A:A,B84,'POST16 SBG'!M:M,$AE$4)</f>
        <v>0</v>
      </c>
      <c r="AF84" s="7">
        <f>SUMIFS(UIFSM!AF:AF,UIFSM!B:B,B84,UIFSM!M:M,$AF$4)</f>
        <v>0</v>
      </c>
      <c r="AG84" s="7">
        <f>SUMIFS(UIFSM!AF:AF,UIFSM!B:B,B84,UIFSM!M:M,$AG$4)</f>
        <v>0</v>
      </c>
      <c r="AH84" s="7">
        <f>IFERROR(_xlfn.XLOOKUP(B84,DFC!B:B,DFC!AF:AF),0)</f>
        <v>4904.5</v>
      </c>
      <c r="AI84" s="7">
        <f>IFERROR(_xlfn.XLOOKUP(B84,PPG!B:B,PPG!AF:AF),0)</f>
        <v>0</v>
      </c>
      <c r="AJ84" s="7">
        <f>SUMIFS('NTP recovery'!AG:AG,'NTP recovery'!M:M,'July Payment'!$AJ$4,'NTP recovery'!B:B,'July Payment'!B84)</f>
        <v>0</v>
      </c>
      <c r="AK84" s="7">
        <f>SUMIFS('NTP recovery'!AG:AG,'NTP recovery'!M:M,'July Payment'!$AK$4,'NTP recovery'!B:B,'July Payment'!B84)</f>
        <v>0</v>
      </c>
      <c r="AL84" s="5">
        <f t="shared" si="24"/>
        <v>28147.388076923078</v>
      </c>
      <c r="AM84" s="119">
        <f t="shared" si="25"/>
        <v>0</v>
      </c>
      <c r="AN84" s="364">
        <f t="shared" si="26"/>
        <v>28147.388076923078</v>
      </c>
      <c r="AP84" s="481"/>
      <c r="AQ84" s="481"/>
      <c r="AR84" s="508"/>
      <c r="AT84" s="383"/>
      <c r="AU84" s="7"/>
      <c r="AW84" s="286"/>
      <c r="AX84" s="286"/>
    </row>
    <row r="85" spans="2:50" hidden="1" x14ac:dyDescent="0.25">
      <c r="B85">
        <v>3021002</v>
      </c>
      <c r="C85">
        <v>1002</v>
      </c>
      <c r="D85" t="s">
        <v>355</v>
      </c>
      <c r="E85" t="s">
        <v>390</v>
      </c>
      <c r="G85" t="s">
        <v>354</v>
      </c>
      <c r="H85" t="s">
        <v>200</v>
      </c>
      <c r="I85" s="7" t="str">
        <f>IFERROR(_xlfn.XLOOKUP(G85,'APT 25-26'!D:D,'APT 25-26'!CR:CR),"")</f>
        <v/>
      </c>
      <c r="J85" s="7">
        <f>SUMIFS(NurserySupplement!$AF:$AF,NurserySupplement!$M:$M,J$4,NurserySupplement!$B:$B,B85)</f>
        <v>17561.261538461535</v>
      </c>
      <c r="K85" s="7">
        <f>IFERROR(_xlfn.XLOOKUP(B85,'Cash Advance'!A:A,'Cash Advance'!N:N),0)</f>
        <v>0</v>
      </c>
      <c r="L85" s="7">
        <f>SUMIFS(HNPlaces!$AF:$AF,HNPlaces!$M:$M,L$4,HNPlaces!$Q:$Q,'July Payment'!$G85)</f>
        <v>0</v>
      </c>
      <c r="M85" s="7">
        <f>SUMIFS(HNPlaces!$AF:$AF,HNPlaces!$M:$M,M$4,HNPlaces!$Q:$Q,'July Payment'!$G85)</f>
        <v>0</v>
      </c>
      <c r="N85" s="7">
        <f>SUMIFS(HNPlaces!$AF:$AF,HNPlaces!$M:$M,N$4,HNPlaces!$Q:$Q,'July Payment'!$G85)</f>
        <v>0</v>
      </c>
      <c r="O85" s="7">
        <f>SUMIFS(HNPlaces!$AF:$AF,HNPlaces!$M:$M,O$4,HNPlaces!$Q:$Q,'July Payment'!$G85)</f>
        <v>0</v>
      </c>
      <c r="P85" s="7">
        <f>SUMIFS(HNPlaces!$AF:$AF,HNPlaces!$M:$M,P$4,HNPlaces!$Q:$Q,'July Payment'!$G85)</f>
        <v>0</v>
      </c>
      <c r="Q85" s="7">
        <f>SUMIFS(HNPlaces!$AF:$AF,HNPlaces!$M:$M,Q$4,HNPlaces!$Q:$Q,'July Payment'!$G85)</f>
        <v>0</v>
      </c>
      <c r="R85" s="7">
        <f>SUMIFS(HNPlaces!$AF:$AF,HNPlaces!$M:$M,R$4,HNPlaces!$Q:$Q,'July Payment'!$G85)</f>
        <v>0</v>
      </c>
      <c r="S85" s="7">
        <f>SUMIFS(HNTopUp!$AC:$AC,HNTopUp!$M:$M,S$4,HNTopUp!$B:$B,$B85)</f>
        <v>0</v>
      </c>
      <c r="T85" s="7">
        <f>SUMIFS(HNTopUp!$AF:$AF,HNTopUp!$M:$M,T$4,HNTopUp!$B:$B,$B85)</f>
        <v>0</v>
      </c>
      <c r="U85" s="7">
        <f>SUMIFS(HNTopUp!$AF:$AF,HNTopUp!$M:$M,U$4,HNTopUp!$B:$B,$B85)</f>
        <v>0</v>
      </c>
      <c r="V85" s="7">
        <f>SUMIFS(HNTopUp!$AF:$AF,HNTopUp!$M:$M,V$4,HNTopUp!$B:$B,$B85)</f>
        <v>0</v>
      </c>
      <c r="W85" s="7">
        <f>SUMIFS(HNTopUp!$AF:$AF,HNTopUp!$M:$M,W$4,HNTopUp!$B:$B,$B85)</f>
        <v>364</v>
      </c>
      <c r="X85" s="7">
        <f>SUMIFS(HNTopUp!$AC:$AC,HNTopUp!$M:$M,X$4,HNTopUp!$B:$B,$B85)</f>
        <v>0</v>
      </c>
      <c r="Y85" s="7">
        <f>SUMIFS(HNTopUp!$AC:$AC,HNTopUp!$M:$M,Y$4,HNTopUp!$B:$B,$B85)</f>
        <v>0</v>
      </c>
      <c r="Z85" s="7">
        <f>SUMIFS(POST16!$AF:$AF,POST16!$M:$M,Z$4,POST16!$Q:$Q,'July Payment'!$G85)</f>
        <v>0</v>
      </c>
      <c r="AA85" s="7">
        <f>SUMIFS(POST16!$AF:$AF,POST16!$M:$M,AA$4,POST16!$Q:$Q,'July Payment'!$G85)</f>
        <v>0</v>
      </c>
      <c r="AB85" s="7">
        <f>SUMIFS(POST16!$AF:$AF,POST16!$M:$M,AB$4,POST16!$Q:$Q,'July Payment'!$G85)</f>
        <v>0</v>
      </c>
      <c r="AC85" s="7">
        <f>SUMIFS(POST16!$AF:$AF,POST16!$M:$M,AC$4,POST16!$Q:$Q,'July Payment'!$G85)</f>
        <v>0</v>
      </c>
      <c r="AD85" s="7">
        <f>SUMIFS(POST16!$AF:$AF,POST16!$M:$M,AD$4,POST16!$Q:$Q,'July Payment'!$G85)</f>
        <v>0</v>
      </c>
      <c r="AE85" s="7">
        <f>SUMIFS('POST16 SBG'!AF:AF,'POST16 SBG'!A:A,B85,'POST16 SBG'!M:M,$AE$4)</f>
        <v>0</v>
      </c>
      <c r="AF85" s="7">
        <f>SUMIFS(UIFSM!AF:AF,UIFSM!B:B,B85,UIFSM!M:M,$AF$4)</f>
        <v>0</v>
      </c>
      <c r="AG85" s="7">
        <f>SUMIFS(UIFSM!AF:AF,UIFSM!B:B,B85,UIFSM!M:M,$AG$4)</f>
        <v>0</v>
      </c>
      <c r="AH85" s="7">
        <f>IFERROR(_xlfn.XLOOKUP(B85,DFC!B:B,DFC!AF:AF),0)</f>
        <v>4708.75</v>
      </c>
      <c r="AI85" s="7">
        <f>IFERROR(_xlfn.XLOOKUP(B85,PPG!B:B,PPG!AF:AF),0)</f>
        <v>0</v>
      </c>
      <c r="AJ85" s="7">
        <f>SUMIFS('NTP recovery'!AG:AG,'NTP recovery'!M:M,'July Payment'!$AJ$4,'NTP recovery'!B:B,'July Payment'!B85)</f>
        <v>0</v>
      </c>
      <c r="AK85" s="7">
        <f>SUMIFS('NTP recovery'!AG:AG,'NTP recovery'!M:M,'July Payment'!$AK$4,'NTP recovery'!B:B,'July Payment'!B85)</f>
        <v>0</v>
      </c>
      <c r="AL85" s="5">
        <f t="shared" si="24"/>
        <v>22634.011538461535</v>
      </c>
      <c r="AM85" s="119">
        <f t="shared" si="25"/>
        <v>0</v>
      </c>
      <c r="AN85" s="364">
        <f t="shared" si="26"/>
        <v>22634.011538461535</v>
      </c>
      <c r="AP85" s="481"/>
      <c r="AQ85" s="481"/>
      <c r="AR85" s="508"/>
      <c r="AT85" s="383"/>
      <c r="AU85" s="7"/>
      <c r="AW85" s="286"/>
      <c r="AX85" s="286"/>
    </row>
    <row r="86" spans="2:50" hidden="1" x14ac:dyDescent="0.25">
      <c r="B86">
        <v>3021000</v>
      </c>
      <c r="C86">
        <v>1000</v>
      </c>
      <c r="D86" s="98" t="s">
        <v>357</v>
      </c>
      <c r="G86" t="s">
        <v>356</v>
      </c>
      <c r="H86" t="s">
        <v>805</v>
      </c>
      <c r="I86" s="7" t="str">
        <f>IFERROR(_xlfn.XLOOKUP(G86,'APT 25-26'!D:D,'APT 25-26'!CR:CR),"")</f>
        <v/>
      </c>
      <c r="J86" s="7">
        <f>SUMIFS(NurserySupplement!$AF:$AF,NurserySupplement!$M:$M,J$4,NurserySupplement!$B:$B,B86)</f>
        <v>21027.299999999996</v>
      </c>
      <c r="K86" s="7">
        <f>IFERROR(_xlfn.XLOOKUP(B86,'Cash Advance'!A:A,'Cash Advance'!N:N),0)</f>
        <v>0</v>
      </c>
      <c r="L86" s="7">
        <f>SUMIFS(HNPlaces!$AF:$AF,HNPlaces!$M:$M,L$4,HNPlaces!$Q:$Q,'July Payment'!$G86)</f>
        <v>0</v>
      </c>
      <c r="M86" s="7">
        <f>SUMIFS(HNPlaces!$AF:$AF,HNPlaces!$M:$M,M$4,HNPlaces!$Q:$Q,'July Payment'!$G86)</f>
        <v>0</v>
      </c>
      <c r="N86" s="7">
        <f>SUMIFS(HNPlaces!$AF:$AF,HNPlaces!$M:$M,N$4,HNPlaces!$Q:$Q,'July Payment'!$G86)</f>
        <v>0</v>
      </c>
      <c r="O86" s="7">
        <f>SUMIFS(HNPlaces!$AF:$AF,HNPlaces!$M:$M,O$4,HNPlaces!$Q:$Q,'July Payment'!$G86)</f>
        <v>0</v>
      </c>
      <c r="P86" s="7">
        <f>SUMIFS(HNPlaces!$AF:$AF,HNPlaces!$M:$M,P$4,HNPlaces!$Q:$Q,'July Payment'!$G86)</f>
        <v>0</v>
      </c>
      <c r="Q86" s="7">
        <f>SUMIFS(HNPlaces!$AF:$AF,HNPlaces!$M:$M,Q$4,HNPlaces!$Q:$Q,'July Payment'!$G86)</f>
        <v>0</v>
      </c>
      <c r="R86" s="7">
        <f>SUMIFS(HNPlaces!$AF:$AF,HNPlaces!$M:$M,R$4,HNPlaces!$Q:$Q,'July Payment'!$G86)</f>
        <v>0</v>
      </c>
      <c r="S86" s="7">
        <f>SUMIFS(HNTopUp!$AC:$AC,HNTopUp!$M:$M,S$4,HNTopUp!$B:$B,$B86)</f>
        <v>0</v>
      </c>
      <c r="T86" s="7">
        <f>SUMIFS(HNTopUp!$AF:$AF,HNTopUp!$M:$M,T$4,HNTopUp!$B:$B,$B86)</f>
        <v>409.4823076923077</v>
      </c>
      <c r="U86" s="7">
        <f>SUMIFS(HNTopUp!$AF:$AF,HNTopUp!$M:$M,U$4,HNTopUp!$B:$B,$B86)</f>
        <v>0</v>
      </c>
      <c r="V86" s="7">
        <f>SUMIFS(HNTopUp!$AF:$AF,HNTopUp!$M:$M,V$4,HNTopUp!$B:$B,$B86)</f>
        <v>0</v>
      </c>
      <c r="W86" s="7">
        <f>SUMIFS(HNTopUp!$AF:$AF,HNTopUp!$M:$M,W$4,HNTopUp!$B:$B,$B86)</f>
        <v>463.30769230769226</v>
      </c>
      <c r="X86" s="7">
        <f>SUMIFS(HNTopUp!$AC:$AC,HNTopUp!$M:$M,X$4,HNTopUp!$B:$B,$B86)</f>
        <v>0</v>
      </c>
      <c r="Y86" s="7">
        <f>SUMIFS(HNTopUp!$AC:$AC,HNTopUp!$M:$M,Y$4,HNTopUp!$B:$B,$B86)</f>
        <v>0</v>
      </c>
      <c r="Z86" s="7">
        <f>SUMIFS(POST16!$AF:$AF,POST16!$M:$M,Z$4,POST16!$Q:$Q,'July Payment'!$G86)</f>
        <v>0</v>
      </c>
      <c r="AA86" s="7">
        <f>SUMIFS(POST16!$AF:$AF,POST16!$M:$M,AA$4,POST16!$Q:$Q,'July Payment'!$G86)</f>
        <v>0</v>
      </c>
      <c r="AB86" s="7">
        <f>SUMIFS(POST16!$AF:$AF,POST16!$M:$M,AB$4,POST16!$Q:$Q,'July Payment'!$G86)</f>
        <v>0</v>
      </c>
      <c r="AC86" s="7">
        <f>SUMIFS(POST16!$AF:$AF,POST16!$M:$M,AC$4,POST16!$Q:$Q,'July Payment'!$G86)</f>
        <v>0</v>
      </c>
      <c r="AD86" s="7">
        <f>SUMIFS(POST16!$AF:$AF,POST16!$M:$M,AD$4,POST16!$Q:$Q,'July Payment'!$G86)</f>
        <v>0</v>
      </c>
      <c r="AE86" s="7">
        <f>SUMIFS('POST16 SBG'!AF:AF,'POST16 SBG'!A:A,B86,'POST16 SBG'!M:M,$AE$4)</f>
        <v>0</v>
      </c>
      <c r="AF86" s="7">
        <f>SUMIFS(UIFSM!AF:AF,UIFSM!B:B,B86,UIFSM!M:M,$AF$4)</f>
        <v>0</v>
      </c>
      <c r="AG86" s="7">
        <f>SUMIFS(UIFSM!AF:AF,UIFSM!B:B,B86,UIFSM!M:M,$AG$4)</f>
        <v>0</v>
      </c>
      <c r="AH86" s="7">
        <f>IFERROR(_xlfn.XLOOKUP(B86,DFC!B:B,DFC!AF:AF),0)</f>
        <v>4924.75</v>
      </c>
      <c r="AI86" s="7">
        <f>IFERROR(_xlfn.XLOOKUP(B86,PPG!B:B,PPG!AF:AF),0)</f>
        <v>0</v>
      </c>
      <c r="AJ86" s="7">
        <f>SUMIFS('NTP recovery'!AG:AG,'NTP recovery'!M:M,'July Payment'!$AJ$4,'NTP recovery'!B:B,'July Payment'!B86)</f>
        <v>0</v>
      </c>
      <c r="AK86" s="7">
        <f>SUMIFS('NTP recovery'!AG:AG,'NTP recovery'!M:M,'July Payment'!$AK$4,'NTP recovery'!B:B,'July Payment'!B86)</f>
        <v>0</v>
      </c>
      <c r="AL86" s="5">
        <f t="shared" si="24"/>
        <v>26824.839999999997</v>
      </c>
      <c r="AM86" s="119">
        <f t="shared" si="25"/>
        <v>0</v>
      </c>
      <c r="AN86" s="364">
        <f t="shared" si="26"/>
        <v>26824.839999999997</v>
      </c>
      <c r="AP86" s="481"/>
      <c r="AQ86" s="481"/>
      <c r="AR86" s="508"/>
      <c r="AT86" s="383"/>
      <c r="AU86" s="7"/>
      <c r="AW86" s="286"/>
      <c r="AX86" s="286"/>
    </row>
    <row r="87" spans="2:50" hidden="1" x14ac:dyDescent="0.25">
      <c r="B87">
        <v>3021100</v>
      </c>
      <c r="C87">
        <v>1100</v>
      </c>
      <c r="D87" s="4" t="s">
        <v>262</v>
      </c>
      <c r="E87" t="s">
        <v>535</v>
      </c>
      <c r="G87" t="s">
        <v>263</v>
      </c>
      <c r="H87" t="s">
        <v>264</v>
      </c>
      <c r="I87" s="7" t="str">
        <f>IFERROR(_xlfn.XLOOKUP(G87,'APT 25-26'!D:D,'APT 25-26'!CR:CR),"")</f>
        <v/>
      </c>
      <c r="J87" s="7">
        <f>SUMIFS(NurserySupplement!$Z:$Z,NurserySupplement!$M:$M,J$4,NurserySupplement!$B:$B,B87)</f>
        <v>0</v>
      </c>
      <c r="K87" s="7">
        <f>IFERROR(_xlfn.XLOOKUP(B87,'Cash Advance'!A:A,'Cash Advance'!N:N),0)</f>
        <v>0</v>
      </c>
      <c r="L87" s="7">
        <f>SUMIFS(HNPlaces!$AF:$AF,HNPlaces!$M:$M,L$4,HNPlaces!$Q:$Q,'July Payment'!$G87)</f>
        <v>97692.307692307688</v>
      </c>
      <c r="M87" s="7">
        <f>SUMIFS(HNPlaces!$AF:$AF,HNPlaces!$M:$M,M$4,HNPlaces!$Q:$Q,'July Payment'!$G87)</f>
        <v>7692.3076923076924</v>
      </c>
      <c r="N87" s="7">
        <f>SUMIFS(HNPlaces!$AF:$AF,HNPlaces!$M:$M,N$4,HNPlaces!$Q:$Q,'July Payment'!$G87)</f>
        <v>23895.384615384617</v>
      </c>
      <c r="O87" s="7">
        <f>SUMIFS(HNPlaces!$AF:$AF,HNPlaces!$M:$M,O$4,HNPlaces!$Q:$Q,'July Payment'!$G87)</f>
        <v>0</v>
      </c>
      <c r="P87" s="7">
        <f>SUMIFS(HNPlaces!$AF:$AF,HNPlaces!$M:$M,P$4,HNPlaces!$Q:$Q,'July Payment'!$G87)</f>
        <v>0</v>
      </c>
      <c r="Q87" s="7">
        <f>SUMIFS(HNPlaces!$AF:$AF,HNPlaces!$M:$M,Q$4,HNPlaces!$Q:$Q,'July Payment'!$G87)</f>
        <v>0</v>
      </c>
      <c r="R87" s="7">
        <f>SUMIFS(HNPlaces!$AF:$AF,HNPlaces!$M:$M,R$4,HNPlaces!$Q:$Q,'July Payment'!$G87)</f>
        <v>0</v>
      </c>
      <c r="S87" s="7">
        <f>SUMIFS(HNTopUp!$AC:$AC,HNTopUp!$M:$M,S$4,HNTopUp!$B:$B,$B87)</f>
        <v>0</v>
      </c>
      <c r="T87" s="7">
        <f>SUMIFS(HNTopUp!$AF:$AF,HNTopUp!$M:$M,T$4,HNTopUp!$B:$B,$B87)</f>
        <v>0</v>
      </c>
      <c r="U87" s="7">
        <f>SUMIFS(HNTopUp!$AF:$AF,HNTopUp!$M:$M,U$4,HNTopUp!$B:$B,$B87)</f>
        <v>0</v>
      </c>
      <c r="V87" s="7">
        <f>SUMIFS(HNTopUp!$AF:$AF,HNTopUp!$M:$M,V$4,HNTopUp!$B:$B,$B87)</f>
        <v>0</v>
      </c>
      <c r="W87" s="7">
        <f>SUMIFS(HNTopUp!$AF:$AF,HNTopUp!$M:$M,W$4,HNTopUp!$B:$B,$B87)</f>
        <v>0</v>
      </c>
      <c r="X87" s="7">
        <f>SUMIFS(HNTopUp!$AC:$AC,HNTopUp!$M:$M,X$4,HNTopUp!$B:$B,$B87)</f>
        <v>91446.092615384638</v>
      </c>
      <c r="Y87" s="7">
        <f>SUMIFS(HNTopUp!$AC:$AC,HNTopUp!$M:$M,Y$4,HNTopUp!$B:$B,$B87)</f>
        <v>0</v>
      </c>
      <c r="Z87" s="7">
        <f>SUMIFS(POST16!$AF:$AF,POST16!$M:$M,Z$4,POST16!$Q:$Q,'July Payment'!$G87)</f>
        <v>0</v>
      </c>
      <c r="AA87" s="7">
        <f>SUMIFS(POST16!$AF:$AF,POST16!$M:$M,AA$4,POST16!$Q:$Q,'July Payment'!$G87)</f>
        <v>0</v>
      </c>
      <c r="AB87" s="7">
        <f>SUMIFS(POST16!$AF:$AF,POST16!$M:$M,AB$4,POST16!$Q:$Q,'July Payment'!$G87)</f>
        <v>0</v>
      </c>
      <c r="AC87" s="7">
        <f>SUMIFS(POST16!$AF:$AF,POST16!$M:$M,AC$4,POST16!$Q:$Q,'July Payment'!$G87)</f>
        <v>0</v>
      </c>
      <c r="AD87" s="7">
        <f>SUMIFS(POST16!$AF:$AF,POST16!$M:$M,AD$4,POST16!$Q:$Q,'July Payment'!$G87)</f>
        <v>0</v>
      </c>
      <c r="AE87" s="7">
        <f>SUMIFS('POST16 SBG'!AF:AF,'POST16 SBG'!A:A,B87,'POST16 SBG'!M:M,$AE$4)</f>
        <v>0</v>
      </c>
      <c r="AF87" s="7">
        <f>SUMIFS(UIFSM!AF:AF,UIFSM!B:B,B87,UIFSM!M:M,$AF$4)</f>
        <v>146</v>
      </c>
      <c r="AG87" s="7">
        <f>SUMIFS(UIFSM!AF:AF,UIFSM!B:B,B87,UIFSM!M:M,$AG$4)</f>
        <v>105</v>
      </c>
      <c r="AH87" s="7">
        <f>IFERROR(_xlfn.XLOOKUP(B87,DFC!B:B,DFC!AF:AF),0)</f>
        <v>8615.31</v>
      </c>
      <c r="AI87" s="7">
        <f>IFERROR(_xlfn.XLOOKUP(B87,PPG!B:B,PPG!AF:AF),0)</f>
        <v>9247</v>
      </c>
      <c r="AJ87" s="7">
        <f>SUMIFS('NTP recovery'!AG:AG,'NTP recovery'!M:M,'July Payment'!$AJ$4,'NTP recovery'!B:B,'July Payment'!B87)</f>
        <v>-13959</v>
      </c>
      <c r="AK87" s="7">
        <f>SUMIFS('NTP recovery'!AG:AG,'NTP recovery'!M:M,'July Payment'!$AK$4,'NTP recovery'!B:B,'July Payment'!B87)</f>
        <v>0</v>
      </c>
      <c r="AL87" s="5">
        <f t="shared" si="24"/>
        <v>224880.40261538464</v>
      </c>
      <c r="AM87" s="119">
        <f t="shared" si="25"/>
        <v>0</v>
      </c>
      <c r="AN87" s="364">
        <f t="shared" si="26"/>
        <v>224880.40261538464</v>
      </c>
      <c r="AP87" s="481"/>
      <c r="AQ87" s="481"/>
      <c r="AR87" s="508"/>
      <c r="AT87" s="383"/>
      <c r="AU87" s="7"/>
      <c r="AW87" s="286"/>
      <c r="AX87" s="286"/>
    </row>
    <row r="88" spans="2:50" hidden="1" x14ac:dyDescent="0.25">
      <c r="B88">
        <v>3021102</v>
      </c>
      <c r="C88">
        <v>1102</v>
      </c>
      <c r="D88" t="s">
        <v>259</v>
      </c>
      <c r="E88" t="s">
        <v>535</v>
      </c>
      <c r="G88" t="s">
        <v>260</v>
      </c>
      <c r="H88" t="s">
        <v>261</v>
      </c>
      <c r="I88" s="7" t="str">
        <f>IFERROR(_xlfn.XLOOKUP(G88,'APT 25-26'!D:D,'APT 25-26'!CR:CR),"")</f>
        <v/>
      </c>
      <c r="J88" s="7">
        <f>SUMIFS(NurserySupplement!$Z:$Z,NurserySupplement!$M:$M,J$4,NurserySupplement!$B:$B,B88)</f>
        <v>0</v>
      </c>
      <c r="K88" s="7">
        <f>IFERROR(_xlfn.XLOOKUP(B88,'Cash Advance'!A:A,'Cash Advance'!N:N),0)</f>
        <v>0</v>
      </c>
      <c r="L88" s="7">
        <f>SUMIFS(HNPlaces!$AF:$AF,HNPlaces!$M:$M,L$4,HNPlaces!$Q:$Q,'July Payment'!$G88)</f>
        <v>9230.7692307692305</v>
      </c>
      <c r="M88" s="7">
        <f>SUMIFS(HNPlaces!$AF:$AF,HNPlaces!$M:$M,M$4,HNPlaces!$Q:$Q,'July Payment'!$G88)</f>
        <v>0</v>
      </c>
      <c r="N88" s="7">
        <f>SUMIFS(HNPlaces!$AF:$AF,HNPlaces!$M:$M,N$4,HNPlaces!$Q:$Q,'July Payment'!$G88)</f>
        <v>29434.846153846152</v>
      </c>
      <c r="O88" s="7">
        <f>SUMIFS(HNPlaces!$AF:$AF,HNPlaces!$M:$M,O$4,HNPlaces!$Q:$Q,'July Payment'!$G88)</f>
        <v>0</v>
      </c>
      <c r="P88" s="7">
        <f>SUMIFS(HNPlaces!$AF:$AF,HNPlaces!$M:$M,P$4,HNPlaces!$Q:$Q,'July Payment'!$G88)</f>
        <v>0</v>
      </c>
      <c r="Q88" s="7">
        <f>SUMIFS(HNPlaces!$AF:$AF,HNPlaces!$M:$M,Q$4,HNPlaces!$Q:$Q,'July Payment'!$G88)</f>
        <v>0</v>
      </c>
      <c r="R88" s="7">
        <f>SUMIFS(HNPlaces!$AF:$AF,HNPlaces!$M:$M,R$4,HNPlaces!$Q:$Q,'July Payment'!$G88)</f>
        <v>0</v>
      </c>
      <c r="S88" s="7">
        <f>SUMIFS(HNTopUp!$AC:$AC,HNTopUp!$M:$M,S$4,HNTopUp!$B:$B,$B88)</f>
        <v>0</v>
      </c>
      <c r="T88" s="7">
        <f>SUMIFS(HNTopUp!$AF:$AF,HNTopUp!$M:$M,T$4,HNTopUp!$B:$B,$B88)</f>
        <v>0</v>
      </c>
      <c r="U88" s="7">
        <f>SUMIFS(HNTopUp!$AF:$AF,HNTopUp!$M:$M,U$4,HNTopUp!$B:$B,$B88)</f>
        <v>0</v>
      </c>
      <c r="V88" s="7">
        <f>SUMIFS(HNTopUp!$AF:$AF,HNTopUp!$M:$M,V$4,HNTopUp!$B:$B,$B88)</f>
        <v>0</v>
      </c>
      <c r="W88" s="7">
        <f>SUMIFS(HNTopUp!$AF:$AF,HNTopUp!$M:$M,W$4,HNTopUp!$B:$B,$B88)</f>
        <v>0</v>
      </c>
      <c r="X88" s="7">
        <f>SUMIFS(HNTopUp!$AC:$AC,HNTopUp!$M:$M,X$4,HNTopUp!$B:$B,$B88)</f>
        <v>1911.8461538461538</v>
      </c>
      <c r="Y88" s="7">
        <f>SUMIFS(HNTopUp!$AC:$AC,HNTopUp!$M:$M,Y$4,HNTopUp!$B:$B,$B88)</f>
        <v>0</v>
      </c>
      <c r="Z88" s="7">
        <f>SUMIFS(POST16!$AF:$AF,POST16!$M:$M,Z$4,POST16!$Q:$Q,'July Payment'!$G88)</f>
        <v>0</v>
      </c>
      <c r="AA88" s="7">
        <f>SUMIFS(POST16!$AF:$AF,POST16!$M:$M,AA$4,POST16!$Q:$Q,'July Payment'!$G88)</f>
        <v>0</v>
      </c>
      <c r="AB88" s="7">
        <f>SUMIFS(POST16!$AF:$AF,POST16!$M:$M,AB$4,POST16!$Q:$Q,'July Payment'!$G88)</f>
        <v>0</v>
      </c>
      <c r="AC88" s="7">
        <f>SUMIFS(POST16!$AF:$AF,POST16!$M:$M,AC$4,POST16!$Q:$Q,'July Payment'!$G88)</f>
        <v>0</v>
      </c>
      <c r="AD88" s="7">
        <f>SUMIFS(POST16!$AF:$AF,POST16!$M:$M,AD$4,POST16!$Q:$Q,'July Payment'!$G88)</f>
        <v>0</v>
      </c>
      <c r="AE88" s="7">
        <f>SUMIFS('POST16 SBG'!AF:AF,'POST16 SBG'!A:A,B88,'POST16 SBG'!M:M,$AE$4)</f>
        <v>0</v>
      </c>
      <c r="AF88" s="7">
        <f>SUMIFS(UIFSM!AF:AF,UIFSM!B:B,B88,UIFSM!M:M,$AF$4)</f>
        <v>0</v>
      </c>
      <c r="AG88" s="7">
        <f>SUMIFS(UIFSM!AF:AF,UIFSM!B:B,B88,UIFSM!M:M,$AG$4)</f>
        <v>0</v>
      </c>
      <c r="AH88" s="7">
        <f>IFERROR(_xlfn.XLOOKUP(B88,DFC!B:B,DFC!AF:AF),0)</f>
        <v>4928.12</v>
      </c>
      <c r="AI88" s="7">
        <f>IFERROR(_xlfn.XLOOKUP(B88,PPG!B:B,PPG!AF:AF),0)</f>
        <v>1343</v>
      </c>
      <c r="AJ88" s="7">
        <f>SUMIFS('NTP recovery'!AG:AG,'NTP recovery'!M:M,'July Payment'!$AJ$4,'NTP recovery'!B:B,'July Payment'!B88)</f>
        <v>0</v>
      </c>
      <c r="AK88" s="7">
        <f>SUMIFS('NTP recovery'!AG:AG,'NTP recovery'!M:M,'July Payment'!$AK$4,'NTP recovery'!B:B,'July Payment'!B88)</f>
        <v>-54.07</v>
      </c>
      <c r="AL88" s="5">
        <f t="shared" si="24"/>
        <v>46794.511538461542</v>
      </c>
      <c r="AM88" s="119">
        <f t="shared" si="25"/>
        <v>0</v>
      </c>
      <c r="AN88" s="364">
        <f t="shared" si="26"/>
        <v>46794.511538461542</v>
      </c>
      <c r="AP88" s="481"/>
      <c r="AQ88" s="481"/>
      <c r="AR88" s="508"/>
      <c r="AT88" s="383"/>
      <c r="AU88" s="7"/>
      <c r="AW88" s="286"/>
      <c r="AX88" s="286"/>
    </row>
    <row r="89" spans="2:50" hidden="1" x14ac:dyDescent="0.25">
      <c r="B89">
        <v>3027005</v>
      </c>
      <c r="C89">
        <v>7005</v>
      </c>
      <c r="D89" t="s">
        <v>218</v>
      </c>
      <c r="E89" t="s">
        <v>556</v>
      </c>
      <c r="G89" t="s">
        <v>219</v>
      </c>
      <c r="H89" t="s">
        <v>180</v>
      </c>
      <c r="I89" s="7" t="str">
        <f>IFERROR(_xlfn.XLOOKUP(G89,'APT 25-26'!D:D,'APT 25-26'!CR:CR),"")</f>
        <v/>
      </c>
      <c r="J89" s="7">
        <f>SUMIFS(NurserySupplement!$Z:$Z,NurserySupplement!$M:$M,J$4,NurserySupplement!$B:$B,B89)</f>
        <v>0</v>
      </c>
      <c r="K89" s="7">
        <f>IFERROR(_xlfn.XLOOKUP(B89,'Cash Advance'!A:A,'Cash Advance'!N:N),0)</f>
        <v>0</v>
      </c>
      <c r="L89" s="7">
        <f>SUMIFS(HNPlaces!$AF:$AF,HNPlaces!$M:$M,L$4,HNPlaces!$Q:$Q,'July Payment'!$G89)</f>
        <v>0</v>
      </c>
      <c r="M89" s="7">
        <f>SUMIFS(HNPlaces!$AF:$AF,HNPlaces!$M:$M,M$4,HNPlaces!$Q:$Q,'July Payment'!$G89)</f>
        <v>0</v>
      </c>
      <c r="N89" s="7">
        <f>SUMIFS(HNPlaces!$AF:$AF,HNPlaces!$M:$M,N$4,HNPlaces!$Q:$Q,'July Payment'!$G89)</f>
        <v>0</v>
      </c>
      <c r="O89" s="7">
        <f>SUMIFS(HNPlaces!$AF:$AF,HNPlaces!$M:$M,O$4,HNPlaces!$Q:$Q,'July Payment'!$G89)</f>
        <v>136025.64102564103</v>
      </c>
      <c r="P89" s="7">
        <f>SUMIFS(HNPlaces!$AF:$AF,HNPlaces!$M:$M,P$4,HNPlaces!$Q:$Q,'July Payment'!$G89)</f>
        <v>0</v>
      </c>
      <c r="Q89" s="7">
        <f>SUMIFS(HNPlaces!$AF:$AF,HNPlaces!$M:$M,Q$4,HNPlaces!$Q:$Q,'July Payment'!$G89)</f>
        <v>0</v>
      </c>
      <c r="R89" s="7">
        <f>SUMIFS(HNPlaces!$AF:$AF,HNPlaces!$M:$M,R$4,HNPlaces!$Q:$Q,'July Payment'!$G89)</f>
        <v>0</v>
      </c>
      <c r="S89" s="7">
        <f>SUMIFS(HNTopUp!$AC:$AC,HNTopUp!$M:$M,S$4,HNTopUp!$B:$B,$B89)</f>
        <v>0</v>
      </c>
      <c r="T89" s="7">
        <f>SUMIFS(HNTopUp!$AF:$AF,HNTopUp!$M:$M,T$4,HNTopUp!$B:$B,$B89)</f>
        <v>0</v>
      </c>
      <c r="U89" s="7">
        <f>SUMIFS(HNTopUp!$AF:$AF,HNTopUp!$M:$M,U$4,HNTopUp!$B:$B,$B89)</f>
        <v>0</v>
      </c>
      <c r="V89" s="7">
        <f>SUMIFS(HNTopUp!$AF:$AF,HNTopUp!$M:$M,V$4,HNTopUp!$B:$B,$B89)</f>
        <v>0</v>
      </c>
      <c r="W89" s="7">
        <f>SUMIFS(HNTopUp!$AF:$AF,HNTopUp!$M:$M,W$4,HNTopUp!$B:$B,$B89)</f>
        <v>0</v>
      </c>
      <c r="X89" s="7">
        <f>SUMIFS(HNTopUp!$AC:$AC,HNTopUp!$M:$M,X$4,HNTopUp!$B:$B,$B89)</f>
        <v>0</v>
      </c>
      <c r="Y89" s="7">
        <f>SUMIFS(HNTopUp!$AC:$AC,HNTopUp!$M:$M,Y$4,HNTopUp!$B:$B,$B89)</f>
        <v>192859.05333333337</v>
      </c>
      <c r="Z89" s="7">
        <f>SUMIFS(POST16!$AF:$AF,POST16!$M:$M,Z$4,POST16!$Q:$Q,'July Payment'!$G89)</f>
        <v>0</v>
      </c>
      <c r="AA89" s="7">
        <f>SUMIFS(POST16!$AF:$AF,POST16!$M:$M,AA$4,POST16!$Q:$Q,'July Payment'!$G89)</f>
        <v>0</v>
      </c>
      <c r="AB89" s="7">
        <f>SUMIFS(POST16!$AF:$AF,POST16!$M:$M,AB$4,POST16!$Q:$Q,'July Payment'!$G89)</f>
        <v>0</v>
      </c>
      <c r="AC89" s="7">
        <f>SUMIFS(POST16!$AF:$AF,POST16!$M:$M,AC$4,POST16!$Q:$Q,'July Payment'!$G89)</f>
        <v>0</v>
      </c>
      <c r="AD89" s="7">
        <f>SUMIFS(POST16!$AF:$AF,POST16!$M:$M,AD$4,POST16!$Q:$Q,'July Payment'!$G89)</f>
        <v>0</v>
      </c>
      <c r="AE89" s="7">
        <f>SUMIFS('POST16 SBG'!AF:AF,'POST16 SBG'!A:A,B89,'POST16 SBG'!M:M,$AE$4)</f>
        <v>0</v>
      </c>
      <c r="AF89" s="7">
        <f>SUMIFS(UIFSM!AF:AF,UIFSM!B:B,B89,UIFSM!M:M,$AF$4)</f>
        <v>8390</v>
      </c>
      <c r="AG89" s="7">
        <f>SUMIFS(UIFSM!AF:AF,UIFSM!B:B,B89,UIFSM!M:M,$AG$4)</f>
        <v>5803</v>
      </c>
      <c r="AH89" s="7">
        <f>IFERROR(_xlfn.XLOOKUP(B89,DFC!B:B,DFC!AF:AF),0)</f>
        <v>11796.25</v>
      </c>
      <c r="AI89" s="7">
        <f>IFERROR(_xlfn.XLOOKUP(B89,PPG!B:B,PPG!AF:AF),0)</f>
        <v>25033</v>
      </c>
      <c r="AJ89" s="7">
        <f>SUMIFS('NTP recovery'!AG:AG,'NTP recovery'!M:M,'July Payment'!$AJ$4,'NTP recovery'!B:B,'July Payment'!B89)</f>
        <v>-18612</v>
      </c>
      <c r="AK89" s="7">
        <f>SUMIFS('NTP recovery'!AG:AG,'NTP recovery'!M:M,'July Payment'!$AK$4,'NTP recovery'!B:B,'July Payment'!B89)</f>
        <v>-17977.5</v>
      </c>
      <c r="AL89" s="5">
        <f t="shared" si="24"/>
        <v>343317.4443589744</v>
      </c>
      <c r="AM89" s="119">
        <f t="shared" si="25"/>
        <v>0</v>
      </c>
      <c r="AN89" s="364">
        <f t="shared" si="26"/>
        <v>343317.4443589744</v>
      </c>
      <c r="AP89" s="481"/>
      <c r="AQ89" s="481"/>
      <c r="AR89" s="508"/>
      <c r="AT89" s="383"/>
      <c r="AU89" s="7"/>
      <c r="AW89" s="286"/>
      <c r="AX89" s="286"/>
    </row>
    <row r="90" spans="2:50" hidden="1" x14ac:dyDescent="0.25">
      <c r="B90">
        <v>3027010</v>
      </c>
      <c r="C90">
        <v>7010</v>
      </c>
      <c r="D90" t="s">
        <v>223</v>
      </c>
      <c r="G90" t="s">
        <v>224</v>
      </c>
      <c r="H90" t="s">
        <v>225</v>
      </c>
      <c r="I90" s="7" t="str">
        <f>IFERROR(_xlfn.XLOOKUP(G90,'APT 25-26'!D:D,'APT 25-26'!CR:CR),"")</f>
        <v/>
      </c>
      <c r="J90" s="7">
        <f>SUMIFS(NurserySupplement!$Z:$Z,NurserySupplement!$M:$M,J$4,NurserySupplement!$B:$B,B90)</f>
        <v>0</v>
      </c>
      <c r="K90" s="7">
        <f>IFERROR(_xlfn.XLOOKUP(B90,'Cash Advance'!A:A,'Cash Advance'!N:N),0)</f>
        <v>0</v>
      </c>
      <c r="L90" s="7">
        <f>SUMIFS(HNPlaces!$AF:$AF,HNPlaces!$M:$M,L$4,HNPlaces!$Q:$Q,'July Payment'!$G90)</f>
        <v>0</v>
      </c>
      <c r="M90" s="7">
        <f>SUMIFS(HNPlaces!$AF:$AF,HNPlaces!$M:$M,M$4,HNPlaces!$Q:$Q,'July Payment'!$G90)</f>
        <v>0</v>
      </c>
      <c r="N90" s="7">
        <f>SUMIFS(HNPlaces!$AF:$AF,HNPlaces!$M:$M,N$4,HNPlaces!$Q:$Q,'July Payment'!$G90)</f>
        <v>0</v>
      </c>
      <c r="O90" s="7">
        <f>SUMIFS(HNPlaces!$AF:$AF,HNPlaces!$M:$M,O$4,HNPlaces!$Q:$Q,'July Payment'!$G90)</f>
        <v>88461.538461538468</v>
      </c>
      <c r="P90" s="7">
        <f>SUMIFS(HNPlaces!$AF:$AF,HNPlaces!$M:$M,P$4,HNPlaces!$Q:$Q,'July Payment'!$G90)</f>
        <v>0</v>
      </c>
      <c r="Q90" s="7">
        <f>SUMIFS(HNPlaces!$AF:$AF,HNPlaces!$M:$M,Q$4,HNPlaces!$Q:$Q,'July Payment'!$G90)</f>
        <v>0</v>
      </c>
      <c r="R90" s="7">
        <f>SUMIFS(HNPlaces!$AF:$AF,HNPlaces!$M:$M,R$4,HNPlaces!$Q:$Q,'July Payment'!$G90)</f>
        <v>0</v>
      </c>
      <c r="S90" s="7">
        <f>SUMIFS(HNTopUp!$AC:$AC,HNTopUp!$M:$M,S$4,HNTopUp!$B:$B,$B90)</f>
        <v>0</v>
      </c>
      <c r="T90" s="7">
        <f>SUMIFS(HNTopUp!$AF:$AF,HNTopUp!$M:$M,T$4,HNTopUp!$B:$B,$B90)</f>
        <v>0</v>
      </c>
      <c r="U90" s="7">
        <f>SUMIFS(HNTopUp!$AF:$AF,HNTopUp!$M:$M,U$4,HNTopUp!$B:$B,$B90)</f>
        <v>0</v>
      </c>
      <c r="V90" s="7">
        <f>SUMIFS(HNTopUp!$AF:$AF,HNTopUp!$M:$M,V$4,HNTopUp!$B:$B,$B90)</f>
        <v>0</v>
      </c>
      <c r="W90" s="7">
        <f>SUMIFS(HNTopUp!$AF:$AF,HNTopUp!$M:$M,W$4,HNTopUp!$B:$B,$B90)</f>
        <v>0</v>
      </c>
      <c r="X90" s="7">
        <f>SUMIFS(HNTopUp!$AC:$AC,HNTopUp!$M:$M,X$4,HNTopUp!$B:$B,$B90)</f>
        <v>0</v>
      </c>
      <c r="Y90" s="7">
        <f>SUMIFS(HNTopUp!$AC:$AC,HNTopUp!$M:$M,Y$4,HNTopUp!$B:$B,$B90)</f>
        <v>217176.76923076925</v>
      </c>
      <c r="Z90" s="7">
        <f>SUMIFS(POST16!$AF:$AF,POST16!$M:$M,Z$4,POST16!$Q:$Q,'July Payment'!$G90)</f>
        <v>0</v>
      </c>
      <c r="AA90" s="7">
        <f>SUMIFS(POST16!$AF:$AF,POST16!$M:$M,AA$4,POST16!$Q:$Q,'July Payment'!$G90)</f>
        <v>0</v>
      </c>
      <c r="AB90" s="7">
        <f>SUMIFS(POST16!$AF:$AF,POST16!$M:$M,AB$4,POST16!$Q:$Q,'July Payment'!$G90)</f>
        <v>0</v>
      </c>
      <c r="AC90" s="7">
        <f>SUMIFS(POST16!$AF:$AF,POST16!$M:$M,AC$4,POST16!$Q:$Q,'July Payment'!$G90)</f>
        <v>0</v>
      </c>
      <c r="AD90" s="7">
        <f>SUMIFS(POST16!$AF:$AF,POST16!$M:$M,AD$4,POST16!$Q:$Q,'July Payment'!$G90)</f>
        <v>0</v>
      </c>
      <c r="AE90" s="7">
        <f>SUMIFS('POST16 SBG'!AF:AF,'POST16 SBG'!A:A,B90,'POST16 SBG'!M:M,$AE$4)</f>
        <v>0</v>
      </c>
      <c r="AF90" s="7">
        <f>SUMIFS(UIFSM!AF:AF,UIFSM!B:B,B90,UIFSM!M:M,$AF$4)</f>
        <v>0</v>
      </c>
      <c r="AG90" s="7">
        <f>SUMIFS(UIFSM!AF:AF,UIFSM!B:B,B90,UIFSM!M:M,$AG$4)</f>
        <v>0</v>
      </c>
      <c r="AH90" s="7">
        <f>IFERROR(_xlfn.XLOOKUP(B90,DFC!B:B,DFC!AF:AF),0)</f>
        <v>9771.25</v>
      </c>
      <c r="AI90" s="7">
        <f>IFERROR(_xlfn.XLOOKUP(B90,PPG!B:B,PPG!AF:AF),0)</f>
        <v>9675</v>
      </c>
      <c r="AJ90" s="7">
        <f>SUMIFS('NTP recovery'!AG:AG,'NTP recovery'!M:M,'July Payment'!$AJ$4,'NTP recovery'!B:B,'July Payment'!B90)</f>
        <v>-1284</v>
      </c>
      <c r="AK90" s="7">
        <f>SUMIFS('NTP recovery'!AG:AG,'NTP recovery'!M:M,'July Payment'!$AK$4,'NTP recovery'!B:B,'July Payment'!B90)</f>
        <v>-8777.25</v>
      </c>
      <c r="AL90" s="5">
        <f t="shared" si="24"/>
        <v>315023.30769230775</v>
      </c>
      <c r="AM90" s="119">
        <f t="shared" si="25"/>
        <v>0</v>
      </c>
      <c r="AN90" s="364">
        <f t="shared" si="26"/>
        <v>315023.30769230775</v>
      </c>
      <c r="AP90" s="481"/>
      <c r="AQ90" s="481"/>
      <c r="AR90" s="508"/>
      <c r="AT90" s="383"/>
      <c r="AU90" s="7"/>
      <c r="AW90" s="286"/>
      <c r="AX90" s="286"/>
    </row>
    <row r="91" spans="2:50" hidden="1" x14ac:dyDescent="0.25">
      <c r="B91">
        <v>3027009</v>
      </c>
      <c r="C91">
        <v>7009</v>
      </c>
      <c r="D91" t="s">
        <v>25</v>
      </c>
      <c r="G91" t="s">
        <v>26</v>
      </c>
      <c r="H91" t="s">
        <v>27</v>
      </c>
      <c r="I91" s="7" t="str">
        <f>IFERROR(_xlfn.XLOOKUP(G91,'APT 25-26'!D:D,'APT 25-26'!CR:CR),"")</f>
        <v/>
      </c>
      <c r="J91" s="7">
        <f>SUMIFS(NurserySupplement!$Z:$Z,NurserySupplement!$M:$M,J$4,NurserySupplement!$B:$B,B91)</f>
        <v>0</v>
      </c>
      <c r="K91" s="7">
        <f>IFERROR(_xlfn.XLOOKUP(B91,'Cash Advance'!A:A,'Cash Advance'!N:N),0)</f>
        <v>0</v>
      </c>
      <c r="L91" s="7">
        <f>SUMIFS(HNPlaces!$AF:$AF,HNPlaces!$M:$M,L$4,HNPlaces!$Q:$Q,'July Payment'!$G91)</f>
        <v>0</v>
      </c>
      <c r="M91" s="7">
        <f>SUMIFS(HNPlaces!$AF:$AF,HNPlaces!$M:$M,M$4,HNPlaces!$Q:$Q,'July Payment'!$G91)</f>
        <v>0</v>
      </c>
      <c r="N91" s="7">
        <f>SUMIFS(HNPlaces!$AF:$AF,HNPlaces!$M:$M,N$4,HNPlaces!$Q:$Q,'July Payment'!$G91)</f>
        <v>0</v>
      </c>
      <c r="O91" s="7">
        <f>SUMIFS(HNPlaces!$AF:$AF,HNPlaces!$M:$M,O$4,HNPlaces!$Q:$Q,'July Payment'!$G91)</f>
        <v>102051.28205128206</v>
      </c>
      <c r="P91" s="7">
        <f>SUMIFS(HNPlaces!$AF:$AF,HNPlaces!$M:$M,P$4,HNPlaces!$Q:$Q,'July Payment'!$G91)</f>
        <v>48435.692307692305</v>
      </c>
      <c r="Q91" s="7">
        <f>SUMIFS(HNPlaces!$AF:$AF,HNPlaces!$M:$M,Q$4,HNPlaces!$Q:$Q,'July Payment'!$G91)</f>
        <v>0</v>
      </c>
      <c r="R91" s="7">
        <f>SUMIFS(HNPlaces!$AF:$AF,HNPlaces!$M:$M,R$4,HNPlaces!$Q:$Q,'July Payment'!$G91)</f>
        <v>0</v>
      </c>
      <c r="S91" s="7">
        <f>SUMIFS(HNTopUp!$AC:$AC,HNTopUp!$M:$M,S$4,HNTopUp!$B:$B,$B91)</f>
        <v>0</v>
      </c>
      <c r="T91" s="7">
        <f>SUMIFS(HNTopUp!$AF:$AF,HNTopUp!$M:$M,T$4,HNTopUp!$B:$B,$B91)</f>
        <v>0</v>
      </c>
      <c r="U91" s="7">
        <f>SUMIFS(HNTopUp!$AF:$AF,HNTopUp!$M:$M,U$4,HNTopUp!$B:$B,$B91)</f>
        <v>0</v>
      </c>
      <c r="V91" s="7">
        <f>SUMIFS(HNTopUp!$AF:$AF,HNTopUp!$M:$M,V$4,HNTopUp!$B:$B,$B91)</f>
        <v>0</v>
      </c>
      <c r="W91" s="7">
        <f>SUMIFS(HNTopUp!$AF:$AF,HNTopUp!$M:$M,W$4,HNTopUp!$B:$B,$B91)</f>
        <v>0</v>
      </c>
      <c r="X91" s="7">
        <f>SUMIFS(HNTopUp!$AC:$AC,HNTopUp!$M:$M,X$4,HNTopUp!$B:$B,$B91)</f>
        <v>0</v>
      </c>
      <c r="Y91" s="7">
        <f>SUMIFS(HNTopUp!$AC:$AC,HNTopUp!$M:$M,Y$4,HNTopUp!$B:$B,$B91)</f>
        <v>189735.46735897433</v>
      </c>
      <c r="Z91" s="7">
        <f>SUMIFS(POST16!$AF:$AF,POST16!$M:$M,Z$4,POST16!$Q:$Q,'July Payment'!$G91)</f>
        <v>0</v>
      </c>
      <c r="AA91" s="7">
        <f>SUMIFS(POST16!$AF:$AF,POST16!$M:$M,AA$4,POST16!$Q:$Q,'July Payment'!$G91)</f>
        <v>0</v>
      </c>
      <c r="AB91" s="7">
        <f>SUMIFS(POST16!$AF:$AF,POST16!$M:$M,AB$4,POST16!$Q:$Q,'July Payment'!$G91)</f>
        <v>0</v>
      </c>
      <c r="AC91" s="7">
        <f>SUMIFS(POST16!$AF:$AF,POST16!$M:$M,AC$4,POST16!$Q:$Q,'July Payment'!$G91)</f>
        <v>0</v>
      </c>
      <c r="AD91" s="7">
        <f>SUMIFS(POST16!$AF:$AF,POST16!$M:$M,AD$4,POST16!$Q:$Q,'July Payment'!$G91)</f>
        <v>0</v>
      </c>
      <c r="AE91" s="7">
        <f>SUMIFS('POST16 SBG'!AF:AF,'POST16 SBG'!A:A,B91,'POST16 SBG'!M:M,$AE$4)</f>
        <v>0</v>
      </c>
      <c r="AF91" s="7">
        <f>SUMIFS(UIFSM!AF:AF,UIFSM!B:B,B91,UIFSM!M:M,$AF$4)</f>
        <v>5063</v>
      </c>
      <c r="AG91" s="7">
        <f>SUMIFS(UIFSM!AF:AF,UIFSM!B:B,B91,UIFSM!M:M,$AG$4)</f>
        <v>1147</v>
      </c>
      <c r="AH91" s="7">
        <f>IFERROR(_xlfn.XLOOKUP(B91,DFC!B:B,DFC!AF:AF),0)</f>
        <v>11857</v>
      </c>
      <c r="AI91" s="7">
        <f>IFERROR(_xlfn.XLOOKUP(B91,PPG!B:B,PPG!AF:AF),0)</f>
        <v>26133</v>
      </c>
      <c r="AJ91" s="7">
        <f>SUMIFS('NTP recovery'!AG:AG,'NTP recovery'!M:M,'July Payment'!$AJ$4,'NTP recovery'!B:B,'July Payment'!B91)</f>
        <v>-16074</v>
      </c>
      <c r="AK91" s="7">
        <f>SUMIFS('NTP recovery'!AG:AG,'NTP recovery'!M:M,'July Payment'!$AK$4,'NTP recovery'!B:B,'July Payment'!B91)</f>
        <v>-4813.5</v>
      </c>
      <c r="AL91" s="5">
        <f t="shared" si="24"/>
        <v>363534.94171794871</v>
      </c>
      <c r="AM91" s="119">
        <f t="shared" si="25"/>
        <v>0</v>
      </c>
      <c r="AN91" s="364">
        <f t="shared" si="26"/>
        <v>363534.94171794871</v>
      </c>
      <c r="AP91" s="481"/>
      <c r="AQ91" s="481"/>
      <c r="AR91" s="508"/>
      <c r="AT91" s="383"/>
      <c r="AU91" s="7"/>
      <c r="AW91" s="286"/>
      <c r="AX91" s="286"/>
    </row>
    <row r="92" spans="2:50" ht="15.75" hidden="1" thickBot="1" x14ac:dyDescent="0.3">
      <c r="D92" t="s">
        <v>23770</v>
      </c>
      <c r="I92" s="280">
        <f t="shared" ref="I92:AN92" si="28">SUM(I7:I91)</f>
        <v>13095607.586099127</v>
      </c>
      <c r="J92" s="280">
        <f t="shared" si="28"/>
        <v>76021.776923076919</v>
      </c>
      <c r="K92" s="280">
        <f t="shared" si="28"/>
        <v>-49513.440000000002</v>
      </c>
      <c r="L92" s="281">
        <f t="shared" si="28"/>
        <v>106923.07692307692</v>
      </c>
      <c r="M92" s="281">
        <f t="shared" si="28"/>
        <v>7692.3076923076924</v>
      </c>
      <c r="N92" s="281">
        <f t="shared" si="28"/>
        <v>53330.230769230766</v>
      </c>
      <c r="O92" s="281">
        <f t="shared" si="28"/>
        <v>326538.46153846156</v>
      </c>
      <c r="P92" s="281">
        <f t="shared" si="28"/>
        <v>48435.692307692305</v>
      </c>
      <c r="Q92" s="281">
        <f t="shared" si="28"/>
        <v>78000</v>
      </c>
      <c r="R92" s="281">
        <f t="shared" si="28"/>
        <v>11150.307692307691</v>
      </c>
      <c r="S92" s="282">
        <f t="shared" si="28"/>
        <v>0</v>
      </c>
      <c r="T92" s="282">
        <f>SUM(T7:T91)</f>
        <v>915366.04420512822</v>
      </c>
      <c r="U92" s="282">
        <f t="shared" si="28"/>
        <v>0</v>
      </c>
      <c r="V92" s="282">
        <f t="shared" si="28"/>
        <v>244233.98303846153</v>
      </c>
      <c r="W92" s="282">
        <f t="shared" si="28"/>
        <v>8275.5538461538454</v>
      </c>
      <c r="X92" s="282">
        <f t="shared" si="28"/>
        <v>93357.938769230794</v>
      </c>
      <c r="Y92" s="282">
        <f t="shared" si="28"/>
        <v>599771.28992307698</v>
      </c>
      <c r="Z92" s="283">
        <f t="shared" si="28"/>
        <v>581653.16666666663</v>
      </c>
      <c r="AA92" s="283">
        <f t="shared" si="28"/>
        <v>4945.666666666667</v>
      </c>
      <c r="AB92" s="283">
        <f t="shared" si="28"/>
        <v>9375</v>
      </c>
      <c r="AC92" s="283">
        <f t="shared" si="28"/>
        <v>22600</v>
      </c>
      <c r="AD92" s="283">
        <f t="shared" si="28"/>
        <v>0</v>
      </c>
      <c r="AE92" s="477">
        <f t="shared" si="28"/>
        <v>88420.38</v>
      </c>
      <c r="AF92" s="477">
        <f>SUM(AF7:AF91)</f>
        <v>1994024</v>
      </c>
      <c r="AG92" s="477">
        <f t="shared" si="28"/>
        <v>1405699</v>
      </c>
      <c r="AH92" s="477">
        <f t="shared" si="28"/>
        <v>388922.29999999993</v>
      </c>
      <c r="AI92" s="477">
        <f>SUM(AI7:AI91)</f>
        <v>2171598</v>
      </c>
      <c r="AJ92" s="477">
        <f>SUM(AJ7:AJ91)</f>
        <v>-466534.00999999995</v>
      </c>
      <c r="AK92" s="477">
        <f t="shared" si="28"/>
        <v>-349658.2</v>
      </c>
      <c r="AL92" s="388">
        <f t="shared" si="28"/>
        <v>21466236.113060668</v>
      </c>
      <c r="AM92" s="388">
        <f>SUM(AM7:AM91)</f>
        <v>6979122.07896767</v>
      </c>
      <c r="AN92" s="388">
        <f t="shared" si="28"/>
        <v>14487114.034092994</v>
      </c>
      <c r="AU92"/>
      <c r="AW92" s="286"/>
      <c r="AX92" s="286"/>
    </row>
    <row r="93" spans="2:50" hidden="1" x14ac:dyDescent="0.25">
      <c r="D93" s="370" t="s">
        <v>23872</v>
      </c>
      <c r="I93" s="7">
        <f>'APT 25-26'!CT4</f>
        <v>13095607.586099127</v>
      </c>
      <c r="J93" s="367">
        <f>NurserySupplement!AF5</f>
        <v>76021.776923076919</v>
      </c>
      <c r="K93" s="7">
        <f>'Cash Advance'!N7</f>
        <v>-49513.440000000002</v>
      </c>
      <c r="L93" s="7">
        <f>SUMIFS(HNPlaces!$AF:$AF,HNPlaces!$M:$M,'July Payment'!L4,HNPlaces!$E:$E,"M")</f>
        <v>106923.07692307692</v>
      </c>
      <c r="M93" s="7">
        <f>SUMIFS(HNPlaces!$AF:$AF,HNPlaces!$M:$M,'July Payment'!M4,HNPlaces!$E:$E,"M")</f>
        <v>7692.3076923076924</v>
      </c>
      <c r="N93" s="7">
        <f>SUMIFS(HNPlaces!$AF:$AF,HNPlaces!$M:$M,'July Payment'!N4,HNPlaces!$E:$E,"M")</f>
        <v>53330.230769230766</v>
      </c>
      <c r="O93" s="7">
        <f>SUMIFS(HNPlaces!$AF:$AF,HNPlaces!$M:$M,'July Payment'!O4,HNPlaces!$E:$E,"M")</f>
        <v>326538.46153846156</v>
      </c>
      <c r="P93" s="7">
        <f>SUMIFS(HNPlaces!$AF:$AF,HNPlaces!$M:$M,'July Payment'!P4,HNPlaces!$E:$E,"M")</f>
        <v>48435.692307692305</v>
      </c>
      <c r="Q93" s="7">
        <f>SUMIFS(HNPlaces!$AF:$AF,HNPlaces!$M:$M,'July Payment'!Q4,HNPlaces!$E:$E,"M")</f>
        <v>78000</v>
      </c>
      <c r="R93" s="7">
        <f>SUMIFS(HNPlaces!$AF:$AF,HNPlaces!$M:$M,'July Payment'!R4,HNPlaces!$E:$E,"M")</f>
        <v>11150.307692307691</v>
      </c>
      <c r="S93" s="7">
        <f>SUMIFS(HNTopUp!$Z:$Z,HNTopUp!$E:$E,"M",HNTopUp!$M:$M,'July Payment'!S$4)</f>
        <v>0</v>
      </c>
      <c r="T93" s="7">
        <f>SUMIFS(HNTopUp!$AC:$AC,HNTopUp!$E:$E,"M",HNTopUp!$M:$M,'July Payment'!T$4)</f>
        <v>915366.04805128218</v>
      </c>
      <c r="U93" s="7">
        <f>SUMIFS(HNTopUp!$AC:$AC,HNTopUp!$E:$E,"M",HNTopUp!$M:$M,'July Payment'!U$4)</f>
        <v>0</v>
      </c>
      <c r="V93" s="7">
        <f>SUMIFS(HNTopUp!$AC:$AC,HNTopUp!$E:$E,"M",HNTopUp!$M:$M,'July Payment'!V$4)</f>
        <v>244233.98303846153</v>
      </c>
      <c r="W93" s="7">
        <f>SUMIFS(HNTopUp!$AC:$AC,HNTopUp!$E:$E,"M",HNTopUp!$M:$M,'July Payment'!W$4)</f>
        <v>8275.5538461538454</v>
      </c>
      <c r="X93" s="7">
        <f>SUMIFS(HNTopUp!$AC:$AC,HNTopUp!$E:$E,"M",HNTopUp!$M:$M,'July Payment'!X$4)</f>
        <v>93357.938769230794</v>
      </c>
      <c r="Y93" s="7">
        <f>SUMIFS(HNTopUp!$AC:$AC,HNTopUp!$E:$E,"M",HNTopUp!$M:$M,'July Payment'!Y$4)</f>
        <v>599771.28992307698</v>
      </c>
      <c r="Z93" s="7">
        <f>SUMIFS(POST16!$AC:$AC,POST16!$E:$E,"M",POST16!$M:$M,'July Payment'!Z$4)</f>
        <v>530987.25</v>
      </c>
      <c r="AA93" s="7">
        <f>SUMIFS(POST16!$AC:$AC,POST16!$E:$E,"M",POST16!$M:$M,'July Payment'!AA$4)</f>
        <v>4569.25</v>
      </c>
      <c r="AB93" s="7">
        <f>SUMIFS(POST16!$AC:$AC,POST16!$E:$E,"M",POST16!$M:$M,'July Payment'!AB$4)</f>
        <v>6300</v>
      </c>
      <c r="AC93" s="7">
        <f>SUMIFS(POST16!$AC:$AC,POST16!$E:$E,"M",POST16!$M:$M,'July Payment'!AC$4)</f>
        <v>19800</v>
      </c>
      <c r="AD93" s="7">
        <f>SUMIFS(POST16!$AC:$AC,POST16!$E:$E,"M",POST16!$M:$M,'July Payment'!AD$4)</f>
        <v>0</v>
      </c>
      <c r="AE93" s="367">
        <f>'POST16 SBG'!AF5</f>
        <v>88420.38</v>
      </c>
      <c r="AF93" s="7">
        <f>SUMIF(UIFSM!M:M, 'July Payment'!AF4,UIFSM!AF:AF)</f>
        <v>1994024</v>
      </c>
      <c r="AG93" s="7">
        <f>SUMIF(UIFSM!M:M, 'July Payment'!AG4,UIFSM!AF:AF)</f>
        <v>1405699</v>
      </c>
      <c r="AH93" s="367">
        <f>DFC!AF5</f>
        <v>388922.30000000005</v>
      </c>
      <c r="AI93" s="367">
        <f>PPG!AF5</f>
        <v>2171598</v>
      </c>
      <c r="AJ93" s="7">
        <f>SUMIF('NTP recovery'!M:M,'July Payment'!AJ4,'NTP recovery'!AG:AG)</f>
        <v>-482086.00999999995</v>
      </c>
      <c r="AK93" s="7">
        <f>SUMIF('NTP recovery'!M:M,'July Payment'!AK4,'NTP recovery'!AG:AG)</f>
        <v>-358581.7</v>
      </c>
      <c r="AL93" s="7"/>
      <c r="AM93" s="7"/>
      <c r="AN93" s="262"/>
      <c r="AT93" s="384"/>
      <c r="AU93"/>
      <c r="AW93" s="286"/>
      <c r="AX93" s="286"/>
    </row>
    <row r="94" spans="2:50" hidden="1" x14ac:dyDescent="0.25">
      <c r="D94" s="7" t="s">
        <v>23873</v>
      </c>
      <c r="H94" s="7" t="s">
        <v>751</v>
      </c>
      <c r="I94" s="7">
        <f t="shared" ref="I94:AD94" si="29">I5-I93</f>
        <v>0</v>
      </c>
      <c r="J94" s="7">
        <f t="shared" si="29"/>
        <v>0</v>
      </c>
      <c r="K94" s="7">
        <f t="shared" si="29"/>
        <v>0</v>
      </c>
      <c r="L94" s="7">
        <f t="shared" si="29"/>
        <v>0</v>
      </c>
      <c r="M94" s="7">
        <f t="shared" si="29"/>
        <v>0</v>
      </c>
      <c r="N94" s="7">
        <f t="shared" si="29"/>
        <v>0</v>
      </c>
      <c r="O94" s="7">
        <f t="shared" si="29"/>
        <v>0</v>
      </c>
      <c r="P94" s="7">
        <f t="shared" si="29"/>
        <v>0</v>
      </c>
      <c r="Q94" s="7">
        <f>Q5-Q93</f>
        <v>0</v>
      </c>
      <c r="R94" s="7">
        <f t="shared" si="29"/>
        <v>0</v>
      </c>
      <c r="S94" s="7">
        <f t="shared" si="29"/>
        <v>0</v>
      </c>
      <c r="T94" s="7">
        <f t="shared" si="29"/>
        <v>-3.8461539661511779E-3</v>
      </c>
      <c r="U94" s="7">
        <f t="shared" si="29"/>
        <v>0</v>
      </c>
      <c r="V94" s="7">
        <f t="shared" si="29"/>
        <v>0</v>
      </c>
      <c r="W94" s="7">
        <f t="shared" si="29"/>
        <v>0</v>
      </c>
      <c r="X94" s="7">
        <f t="shared" si="29"/>
        <v>0</v>
      </c>
      <c r="Y94" s="7">
        <f t="shared" si="29"/>
        <v>0</v>
      </c>
      <c r="Z94" s="7">
        <f t="shared" si="29"/>
        <v>50665.916666666628</v>
      </c>
      <c r="AA94" s="7">
        <f t="shared" si="29"/>
        <v>376.41666666666697</v>
      </c>
      <c r="AB94" s="7">
        <f t="shared" si="29"/>
        <v>3075</v>
      </c>
      <c r="AC94" s="7">
        <f t="shared" si="29"/>
        <v>2800</v>
      </c>
      <c r="AD94" s="7">
        <f t="shared" si="29"/>
        <v>0</v>
      </c>
      <c r="AE94" s="7">
        <f>AE5-AE93</f>
        <v>0</v>
      </c>
      <c r="AF94" s="7">
        <f t="shared" ref="AF94:AK94" si="30">AF5-AF93</f>
        <v>0</v>
      </c>
      <c r="AG94" s="7">
        <f t="shared" si="30"/>
        <v>0</v>
      </c>
      <c r="AH94" s="7">
        <f t="shared" si="30"/>
        <v>0</v>
      </c>
      <c r="AI94" s="7">
        <f t="shared" si="30"/>
        <v>0</v>
      </c>
      <c r="AJ94" s="7">
        <f t="shared" si="30"/>
        <v>15552</v>
      </c>
      <c r="AK94" s="7">
        <f t="shared" si="30"/>
        <v>8923.5</v>
      </c>
      <c r="AN94" s="366"/>
      <c r="AT94" s="384"/>
      <c r="AU94"/>
      <c r="AW94" s="286"/>
      <c r="AX94" s="286"/>
    </row>
    <row r="95" spans="2:50" hidden="1" x14ac:dyDescent="0.25">
      <c r="D95" s="107" t="s">
        <v>23771</v>
      </c>
      <c r="I95" s="107">
        <f>SUMIF('APT 25-26'!D:D,"A",'APT 25-26'!CR:CR)</f>
        <v>0</v>
      </c>
      <c r="J95" s="107">
        <f>SUMIF(NurserySupplement!E:E,"A",NurserySupplement!Z:Z)</f>
        <v>0</v>
      </c>
      <c r="K95" s="107">
        <f>SUMIF('Cash Advance'!F:F,"A",'Cash Advance'!K:K)</f>
        <v>0</v>
      </c>
      <c r="L95" s="107">
        <f>SUMIFS(HNPlaces!$Z:$Z,HNPlaces!$M:$M,'July Payment'!L4,HNPlaces!$E:$E,"A")</f>
        <v>0</v>
      </c>
      <c r="M95" s="107">
        <f>SUMIFS(HNPlaces!$Z:$Z,HNPlaces!$M:$M,'July Payment'!M4,HNPlaces!$E:$E,"A")</f>
        <v>0</v>
      </c>
      <c r="N95" s="107">
        <f>SUMIFS(HNPlaces!$Z:$Z,HNPlaces!$M:$M,'July Payment'!N4,HNPlaces!$E:$E,"A")</f>
        <v>0</v>
      </c>
      <c r="O95" s="107">
        <f>SUMIFS(HNPlaces!$Z:$Z,HNPlaces!$M:$M,'July Payment'!O4,HNPlaces!$E:$E,"A")</f>
        <v>0</v>
      </c>
      <c r="P95" s="107">
        <f>SUMIFS(HNPlaces!$Z:$Z,HNPlaces!$M:$M,'July Payment'!P4,HNPlaces!$E:$E,"A")</f>
        <v>0</v>
      </c>
      <c r="Q95" s="107">
        <f>SUMIFS(HNPlaces!$AF:$AF,HNPlaces!$M:$M,'July Payment'!Q4,HNPlaces!$E:$E,"A")</f>
        <v>5538.4615384615381</v>
      </c>
      <c r="R95" s="107">
        <f>SUMIFS(HNPlaces!$Z:$Z,HNPlaces!$M:$M,'July Payment'!R4,HNPlaces!$E:$E,"A")</f>
        <v>0</v>
      </c>
      <c r="S95" s="107">
        <f>SUMIFS(HNTopUp!$AC:$AC,HNTopUp!$M:$M,'July Payment'!S4,HNTopUp!$E:$E,"A")</f>
        <v>0</v>
      </c>
      <c r="T95" s="107">
        <f>SUMIFS(HNTopUp!$AC:$AC,HNTopUp!$M:$M,'July Payment'!T4,HNTopUp!$E:$E,"A")</f>
        <v>669154.50964102568</v>
      </c>
      <c r="U95" s="107">
        <f>SUMIFS(HNTopUp!$AC:$AC,HNTopUp!$M:$M,'July Payment'!U4,HNTopUp!$E:$E,"A")</f>
        <v>0</v>
      </c>
      <c r="V95" s="107">
        <f>SUMIFS(HNTopUp!$AC:$AC,HNTopUp!$M:$M,'July Payment'!V4,HNTopUp!$E:$E,"A")</f>
        <v>174692.71997435897</v>
      </c>
      <c r="W95" s="107">
        <f>SUMIFS(HNTopUp!$AC:$AC,HNTopUp!$M:$M,'July Payment'!W4,HNTopUp!$E:$E,"A")</f>
        <v>1255.6923076923076</v>
      </c>
      <c r="X95" s="107">
        <f>SUMIFS(HNTopUp!$AC:$AC,HNTopUp!$M:$M,'July Payment'!X4,HNTopUp!$E:$E,"A")</f>
        <v>0</v>
      </c>
      <c r="Y95" s="107">
        <f>SUMIFS(HNTopUp!$AC:$AC,HNTopUp!$M:$M,'July Payment'!Y4,HNTopUp!$E:$E,"A")</f>
        <v>474208.89502564096</v>
      </c>
      <c r="Z95" s="107">
        <f>SUMIFS(POST16!$AC:$AC,POST16!$E:$E,"A",POST16!$M:$M,'July Payment'!Z$4)</f>
        <v>50665.916666666664</v>
      </c>
      <c r="AA95" s="107">
        <f>SUMIFS(POST16!$AC:$AC,POST16!$E:$E,"A",POST16!$M:$M,'July Payment'!AA$4)</f>
        <v>376.41666666666663</v>
      </c>
      <c r="AB95" s="107">
        <f>SUMIFS(POST16!$AC:$AC,POST16!$E:$E,"A",POST16!$M:$M,'July Payment'!AB$4)</f>
        <v>3075</v>
      </c>
      <c r="AC95" s="107">
        <f>SUMIFS(POST16!$AC:$AC,POST16!$E:$E,"A",POST16!$M:$M,'July Payment'!AC$4)</f>
        <v>2800</v>
      </c>
      <c r="AD95" s="107">
        <f>SUMIFS(POST16!$AC:$AC,POST16!$E:$E,"A",POST16!$M:$M,'July Payment'!AD$4)</f>
        <v>0</v>
      </c>
      <c r="AE95" s="107">
        <f>SUMIFS(MISC!$Z:$Z,MISC!$E:$E,"A",MISC!$M:$M,'July Payment'!AE$4)</f>
        <v>0</v>
      </c>
      <c r="AF95" s="107"/>
      <c r="AG95" s="107"/>
      <c r="AH95" s="107"/>
      <c r="AI95" s="7">
        <f>SUMIFS('UFSM KS2'!AC:AC,'UFSM KS2'!E:E,"A",'UFSM KS2'!M:M,'July Payment'!AI4)</f>
        <v>0</v>
      </c>
      <c r="AJ95" s="7">
        <f>SUMIFS('NTP recovery'!AG:AG,'NTP recovery'!M:M,'July Payment'!AJ4,'NTP recovery'!E:E, "A")</f>
        <v>-90720</v>
      </c>
      <c r="AK95" s="7">
        <f>SUMIFS('NTP recovery'!AG:AG,'NTP recovery'!M:M,'July Payment'!AK4,'NTP recovery'!E:E, "A")</f>
        <v>-65866.5</v>
      </c>
      <c r="AL95" s="5">
        <f>SUM(I95:AI95)</f>
        <v>1381767.6118205129</v>
      </c>
      <c r="AM95" s="5"/>
      <c r="AN95" s="368">
        <f>AL95-AM95</f>
        <v>1381767.6118205129</v>
      </c>
      <c r="AT95" s="385"/>
      <c r="AU95"/>
      <c r="AW95" s="286"/>
      <c r="AX95" s="286"/>
    </row>
    <row r="96" spans="2:50" x14ac:dyDescent="0.25">
      <c r="AN96" s="368"/>
      <c r="AR96" s="121"/>
      <c r="AT96" s="385"/>
    </row>
    <row r="97" spans="4:46" ht="15.75" thickBot="1" x14ac:dyDescent="0.3">
      <c r="D97" s="368" t="s">
        <v>23772</v>
      </c>
      <c r="I97" s="369">
        <f>I92+I95</f>
        <v>13095607.586099127</v>
      </c>
      <c r="J97" s="369">
        <f t="shared" ref="J97:AN97" si="31">J92+J95</f>
        <v>76021.776923076919</v>
      </c>
      <c r="K97" s="369">
        <f t="shared" si="31"/>
        <v>-49513.440000000002</v>
      </c>
      <c r="L97" s="369">
        <f t="shared" si="31"/>
        <v>106923.07692307692</v>
      </c>
      <c r="M97" s="369">
        <f t="shared" si="31"/>
        <v>7692.3076923076924</v>
      </c>
      <c r="N97" s="369">
        <f t="shared" si="31"/>
        <v>53330.230769230766</v>
      </c>
      <c r="O97" s="369">
        <f t="shared" si="31"/>
        <v>326538.46153846156</v>
      </c>
      <c r="P97" s="369">
        <f t="shared" si="31"/>
        <v>48435.692307692305</v>
      </c>
      <c r="Q97" s="369">
        <f t="shared" si="31"/>
        <v>83538.461538461532</v>
      </c>
      <c r="R97" s="369">
        <f t="shared" si="31"/>
        <v>11150.307692307691</v>
      </c>
      <c r="S97" s="369">
        <f t="shared" si="31"/>
        <v>0</v>
      </c>
      <c r="T97" s="369">
        <f t="shared" si="31"/>
        <v>1584520.5538461539</v>
      </c>
      <c r="U97" s="369">
        <f t="shared" si="31"/>
        <v>0</v>
      </c>
      <c r="V97" s="369">
        <f t="shared" si="31"/>
        <v>418926.70301282051</v>
      </c>
      <c r="W97" s="369">
        <f t="shared" si="31"/>
        <v>9531.2461538461539</v>
      </c>
      <c r="X97" s="369">
        <f t="shared" si="31"/>
        <v>93357.938769230794</v>
      </c>
      <c r="Y97" s="369">
        <f t="shared" si="31"/>
        <v>1073980.1849487179</v>
      </c>
      <c r="Z97" s="369">
        <f t="shared" si="31"/>
        <v>632319.08333333326</v>
      </c>
      <c r="AA97" s="369">
        <f t="shared" si="31"/>
        <v>5322.0833333333339</v>
      </c>
      <c r="AB97" s="369">
        <f t="shared" si="31"/>
        <v>12450</v>
      </c>
      <c r="AC97" s="369">
        <f t="shared" si="31"/>
        <v>25400</v>
      </c>
      <c r="AD97" s="369">
        <f t="shared" si="31"/>
        <v>0</v>
      </c>
      <c r="AE97" s="369">
        <f t="shared" si="31"/>
        <v>88420.38</v>
      </c>
      <c r="AF97" s="369">
        <f t="shared" si="31"/>
        <v>1994024</v>
      </c>
      <c r="AG97" s="369">
        <f t="shared" si="31"/>
        <v>1405699</v>
      </c>
      <c r="AH97" s="369">
        <f t="shared" si="31"/>
        <v>388922.29999999993</v>
      </c>
      <c r="AI97" s="369">
        <f t="shared" si="31"/>
        <v>2171598</v>
      </c>
      <c r="AJ97" s="369">
        <f>AJ92+AJ95</f>
        <v>-557254.01</v>
      </c>
      <c r="AK97" s="369">
        <f t="shared" si="31"/>
        <v>-415524.7</v>
      </c>
      <c r="AL97" s="369">
        <f>AL92+AL95</f>
        <v>22848003.72488118</v>
      </c>
      <c r="AM97" s="369">
        <f>-(AM92+AM95)</f>
        <v>-6979122.07896767</v>
      </c>
      <c r="AN97" s="369">
        <f t="shared" si="31"/>
        <v>15868881.645913508</v>
      </c>
      <c r="AT97" s="386"/>
    </row>
    <row r="98" spans="4:46" x14ac:dyDescent="0.25">
      <c r="Q98" s="7"/>
      <c r="AN98" s="364">
        <f>'QA Sheet'!F60</f>
        <v>12856638.224554652</v>
      </c>
    </row>
    <row r="99" spans="4:46" x14ac:dyDescent="0.25">
      <c r="D99" t="s">
        <v>23870</v>
      </c>
      <c r="I99" s="7">
        <f>_xlfn.XLOOKUP(I4,'QA Sheet'!$C:$C,'QA Sheet'!$F:$F)</f>
        <v>13964256.698171804</v>
      </c>
      <c r="J99" s="119">
        <f>NurserySupplement!Z5</f>
        <v>76021.776923076919</v>
      </c>
      <c r="K99" s="5">
        <f>'Cash Advance'!K7</f>
        <v>-60000</v>
      </c>
      <c r="L99" s="381">
        <f>_xlfn.XLOOKUP(L4,'QA Sheet'!$C:$C,'QA Sheet'!$F:$F)</f>
        <v>106923.07692307692</v>
      </c>
      <c r="M99" s="381">
        <f>_xlfn.XLOOKUP(M4,'QA Sheet'!$C:$C,'QA Sheet'!$F:$F)</f>
        <v>7692.3076923076924</v>
      </c>
      <c r="N99" s="381">
        <f>_xlfn.XLOOKUP(N4,'QA Sheet'!$C:$C,'QA Sheet'!$F:$F)</f>
        <v>53330.230769230766</v>
      </c>
      <c r="O99" s="381">
        <f>_xlfn.XLOOKUP(O4,'QA Sheet'!$C:$C,'QA Sheet'!$F:$F)</f>
        <v>326538.46153846156</v>
      </c>
      <c r="P99" s="381">
        <f>_xlfn.XLOOKUP(P4,'QA Sheet'!$C:$C,'QA Sheet'!$F:$F)</f>
        <v>48435.692307692305</v>
      </c>
      <c r="Q99" s="381">
        <f>_xlfn.XLOOKUP(Q4,'QA Sheet'!$C:$C,'QA Sheet'!$F:$F)</f>
        <v>83538.461538461546</v>
      </c>
      <c r="R99" s="381">
        <f>_xlfn.XLOOKUP(R4,'QA Sheet'!$C:$C,'QA Sheet'!$F:$F)</f>
        <v>11150.307692307691</v>
      </c>
      <c r="S99" s="381">
        <f>_xlfn.XLOOKUP(S4,'QA Sheet'!$C:$C,'QA Sheet'!$F:$F)</f>
        <v>0</v>
      </c>
      <c r="T99" s="381">
        <f>_xlfn.XLOOKUP(T4,'QA Sheet'!$C:$C,'QA Sheet'!$F:$F)</f>
        <v>1534730.2460256414</v>
      </c>
      <c r="U99" s="381">
        <f>_xlfn.XLOOKUP(U4,'QA Sheet'!$C:$C,'QA Sheet'!$F:$F)</f>
        <v>0</v>
      </c>
      <c r="V99" s="381">
        <f>_xlfn.XLOOKUP(V4,'QA Sheet'!$C:$C,'QA Sheet'!$F:$F)</f>
        <v>420773.10551282053</v>
      </c>
      <c r="W99" s="381">
        <f>_xlfn.XLOOKUP(W4,'QA Sheet'!$C:$C,'QA Sheet'!$F:$F)</f>
        <v>5215.8461538461524</v>
      </c>
      <c r="X99" s="381">
        <f>_xlfn.XLOOKUP(X4,'QA Sheet'!$C:$C,'QA Sheet'!$F:$F)</f>
        <v>91155.230769230766</v>
      </c>
      <c r="Y99" s="381">
        <f>_xlfn.XLOOKUP(Y4,'QA Sheet'!$C:$C,'QA Sheet'!$F:$F)</f>
        <v>1062328.6212820513</v>
      </c>
      <c r="Z99" s="381">
        <f>_xlfn.XLOOKUP(Z4,'QA Sheet'!$C:$C,'QA Sheet'!$F:$F)</f>
        <v>581653.16666666663</v>
      </c>
      <c r="AA99" s="381">
        <f>_xlfn.XLOOKUP(AA4,'QA Sheet'!$C:$C,'QA Sheet'!$F:$F)</f>
        <v>4945.666666666667</v>
      </c>
      <c r="AB99" s="381">
        <f>_xlfn.XLOOKUP(AB4,'QA Sheet'!$C:$C,'QA Sheet'!$F:$F)</f>
        <v>9375</v>
      </c>
      <c r="AC99" s="381">
        <f>_xlfn.XLOOKUP(AC4,'QA Sheet'!$C:$C,'QA Sheet'!$F:$F)</f>
        <v>22600</v>
      </c>
      <c r="AD99" s="381">
        <f>_xlfn.XLOOKUP(AD4,'QA Sheet'!$C:$C,'QA Sheet'!$F:$F)</f>
        <v>0</v>
      </c>
      <c r="AE99" s="381"/>
      <c r="AF99" s="381"/>
      <c r="AG99" s="381"/>
      <c r="AH99" s="381">
        <f>_xlfn.XLOOKUP(AH4,'QA Sheet'!$C:$C,'QA Sheet'!$F:$F)</f>
        <v>0</v>
      </c>
      <c r="AI99" s="381">
        <f>_xlfn.XLOOKUP(AI4,'QA Sheet'!$C:$C,'QA Sheet'!$F:$F)</f>
        <v>0</v>
      </c>
      <c r="AJ99" s="381"/>
      <c r="AK99" s="381"/>
      <c r="AL99" s="381">
        <f>SUM(I99:AI99)</f>
        <v>18350663.896633346</v>
      </c>
      <c r="AM99" s="381">
        <f>AM97+AM95</f>
        <v>-6979122.07896767</v>
      </c>
      <c r="AN99" s="364">
        <f>SUM(AL99:AM99)</f>
        <v>11371541.817665676</v>
      </c>
    </row>
    <row r="100" spans="4:46" x14ac:dyDescent="0.25">
      <c r="D100" t="s">
        <v>23871</v>
      </c>
      <c r="I100" s="5">
        <f>I97-I99</f>
        <v>-868649.11207267642</v>
      </c>
      <c r="J100" s="5">
        <f>J97-J99</f>
        <v>0</v>
      </c>
      <c r="K100" s="5">
        <f>K97-K99</f>
        <v>10486.559999999998</v>
      </c>
      <c r="L100" s="5">
        <f>L97-L99</f>
        <v>0</v>
      </c>
      <c r="M100" s="5">
        <f t="shared" ref="M100:AM100" si="32">M97-M99</f>
        <v>0</v>
      </c>
      <c r="N100" s="5">
        <f t="shared" si="32"/>
        <v>0</v>
      </c>
      <c r="O100" s="5">
        <f t="shared" si="32"/>
        <v>0</v>
      </c>
      <c r="P100" s="5">
        <f t="shared" si="32"/>
        <v>0</v>
      </c>
      <c r="Q100" s="5">
        <f t="shared" si="32"/>
        <v>0</v>
      </c>
      <c r="R100" s="5">
        <f t="shared" si="32"/>
        <v>0</v>
      </c>
      <c r="S100" s="5">
        <f t="shared" si="32"/>
        <v>0</v>
      </c>
      <c r="T100" s="5">
        <f t="shared" si="32"/>
        <v>49790.307820512448</v>
      </c>
      <c r="U100" s="5">
        <f t="shared" si="32"/>
        <v>0</v>
      </c>
      <c r="V100" s="5">
        <f t="shared" si="32"/>
        <v>-1846.4025000000256</v>
      </c>
      <c r="W100" s="5">
        <f t="shared" si="32"/>
        <v>4315.4000000000015</v>
      </c>
      <c r="X100" s="5">
        <f t="shared" si="32"/>
        <v>2202.7080000000278</v>
      </c>
      <c r="Y100" s="5">
        <f>Y97-Y99</f>
        <v>11651.563666666625</v>
      </c>
      <c r="Z100" s="5">
        <f t="shared" si="32"/>
        <v>50665.916666666628</v>
      </c>
      <c r="AA100" s="5">
        <f t="shared" si="32"/>
        <v>376.41666666666697</v>
      </c>
      <c r="AB100" s="5">
        <f t="shared" si="32"/>
        <v>3075</v>
      </c>
      <c r="AC100" s="5">
        <f t="shared" si="32"/>
        <v>2800</v>
      </c>
      <c r="AD100" s="5">
        <f t="shared" si="32"/>
        <v>0</v>
      </c>
      <c r="AE100" s="5">
        <f t="shared" si="32"/>
        <v>88420.38</v>
      </c>
      <c r="AF100" s="5"/>
      <c r="AG100" s="5"/>
      <c r="AH100" s="5">
        <f t="shared" si="32"/>
        <v>388922.29999999993</v>
      </c>
      <c r="AI100" s="5">
        <f t="shared" si="32"/>
        <v>2171598</v>
      </c>
      <c r="AJ100" s="5"/>
      <c r="AK100" s="5"/>
      <c r="AL100" s="5">
        <f t="shared" si="32"/>
        <v>4497339.828247834</v>
      </c>
      <c r="AM100" s="5">
        <f t="shared" si="32"/>
        <v>0</v>
      </c>
      <c r="AN100" s="5">
        <f>AN97-AN99</f>
        <v>4497339.8282478321</v>
      </c>
    </row>
    <row r="101" spans="4:46" x14ac:dyDescent="0.25">
      <c r="AL101" s="5"/>
      <c r="AM101" s="5"/>
      <c r="AN101" s="119"/>
    </row>
    <row r="102" spans="4:46" x14ac:dyDescent="0.25">
      <c r="AN102" s="119"/>
    </row>
    <row r="103" spans="4:46" x14ac:dyDescent="0.25">
      <c r="AN103" s="119"/>
    </row>
  </sheetData>
  <autoFilter ref="A6:BI95" xr:uid="{3406F665-8408-4F7C-8DEE-9456C07F8327}">
    <filterColumn colId="41">
      <filters>
        <filter val="110,528.36"/>
        <filter val="120,405.41"/>
        <filter val="14,346.70"/>
        <filter val="148,930.86"/>
        <filter val="171,127.28"/>
        <filter val="219,237.79"/>
        <filter val="224,679.56"/>
        <filter val="38,289.51"/>
        <filter val="399,269.02"/>
        <filter val="47,390.63"/>
        <filter val="50,168.88"/>
        <filter val="63,717.72"/>
      </filters>
    </filterColumn>
  </autoFilter>
  <mergeCells count="10">
    <mergeCell ref="BA2:BB2"/>
    <mergeCell ref="AE3:AI3"/>
    <mergeCell ref="BA5:BB5"/>
    <mergeCell ref="AJ2:AK2"/>
    <mergeCell ref="I2:K2"/>
    <mergeCell ref="L2:R2"/>
    <mergeCell ref="S2:Y2"/>
    <mergeCell ref="Z2:AD2"/>
    <mergeCell ref="AE2:AI2"/>
    <mergeCell ref="AP2:AW2"/>
  </mergeCells>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B9175-73DE-4578-9B1A-FD8025EFF024}">
  <sheetPr>
    <tabColor rgb="FF782170"/>
  </sheetPr>
  <dimension ref="A1:BE103"/>
  <sheetViews>
    <sheetView zoomScale="76" zoomScaleNormal="107" workbookViewId="0">
      <pane xSplit="6" topLeftCell="AK1" activePane="topRight" state="frozen"/>
      <selection activeCell="H3422" sqref="H3422"/>
      <selection pane="topRight" activeCell="H3422" sqref="H3422"/>
    </sheetView>
  </sheetViews>
  <sheetFormatPr defaultRowHeight="15" x14ac:dyDescent="0.25"/>
  <cols>
    <col min="1" max="1" width="19.85546875" bestFit="1" customWidth="1"/>
    <col min="2" max="2" width="11.85546875" customWidth="1"/>
    <col min="4" max="4" width="39.85546875" bestFit="1" customWidth="1"/>
    <col min="5" max="5" width="18" bestFit="1" customWidth="1"/>
    <col min="7" max="7" width="12.28515625" bestFit="1" customWidth="1"/>
    <col min="9" max="9" width="15.7109375" bestFit="1" customWidth="1"/>
    <col min="10" max="10" width="12.42578125" bestFit="1" customWidth="1"/>
    <col min="11" max="11" width="14.42578125" bestFit="1" customWidth="1"/>
    <col min="12" max="12" width="12.7109375" bestFit="1" customWidth="1"/>
    <col min="13" max="13" width="12.42578125" customWidth="1"/>
    <col min="14" max="14" width="11.5703125" bestFit="1" customWidth="1"/>
    <col min="15" max="15" width="12.7109375" bestFit="1" customWidth="1"/>
    <col min="16" max="16" width="11.140625" bestFit="1" customWidth="1"/>
    <col min="17" max="17" width="11.5703125" bestFit="1" customWidth="1"/>
    <col min="18" max="18" width="11.140625" bestFit="1" customWidth="1"/>
    <col min="19" max="19" width="11.28515625" bestFit="1" customWidth="1"/>
    <col min="20" max="20" width="14.28515625" bestFit="1" customWidth="1"/>
    <col min="21" max="22" width="12.140625" bestFit="1" customWidth="1"/>
    <col min="23" max="23" width="11.140625" bestFit="1" customWidth="1"/>
    <col min="24" max="24" width="12.28515625" bestFit="1" customWidth="1"/>
    <col min="25" max="25" width="13.85546875" bestFit="1" customWidth="1"/>
    <col min="26" max="26" width="12.5703125" bestFit="1" customWidth="1"/>
    <col min="27" max="27" width="10.28515625" bestFit="1" customWidth="1"/>
    <col min="28" max="28" width="11.42578125" bestFit="1" customWidth="1"/>
    <col min="29" max="29" width="14.28515625" bestFit="1" customWidth="1"/>
    <col min="30" max="30" width="11.42578125" customWidth="1"/>
    <col min="31" max="31" width="9.140625" bestFit="1" customWidth="1"/>
    <col min="32" max="33" width="15.5703125" customWidth="1"/>
    <col min="34" max="34" width="20.85546875" bestFit="1" customWidth="1"/>
    <col min="35" max="35" width="20.85546875" customWidth="1"/>
    <col min="36" max="36" width="20" bestFit="1" customWidth="1"/>
    <col min="37" max="37" width="12" bestFit="1" customWidth="1"/>
    <col min="38" max="38" width="14.28515625" bestFit="1" customWidth="1"/>
    <col min="39" max="39" width="14.5703125" bestFit="1" customWidth="1"/>
    <col min="40" max="40" width="15.5703125" bestFit="1" customWidth="1"/>
    <col min="41" max="41" width="16.42578125" customWidth="1"/>
    <col min="42" max="42" width="14.28515625" bestFit="1" customWidth="1"/>
    <col min="43" max="43" width="15" style="49" customWidth="1"/>
    <col min="44" max="44" width="15.85546875" style="462" customWidth="1"/>
    <col min="45" max="45" width="13.85546875" bestFit="1" customWidth="1"/>
    <col min="46" max="47" width="13.42578125" bestFit="1" customWidth="1"/>
    <col min="49" max="49" width="13.42578125" bestFit="1" customWidth="1"/>
    <col min="50" max="50" width="10.85546875" bestFit="1" customWidth="1"/>
    <col min="54" max="54" width="15.5703125" bestFit="1" customWidth="1"/>
    <col min="55" max="56" width="12.5703125" bestFit="1" customWidth="1"/>
    <col min="57" max="57" width="15.5703125" bestFit="1" customWidth="1"/>
  </cols>
  <sheetData>
    <row r="1" spans="1:57" x14ac:dyDescent="0.25">
      <c r="AL1" s="49"/>
      <c r="AM1" s="49"/>
      <c r="AN1" s="49"/>
      <c r="AO1" s="49"/>
      <c r="AP1" s="49"/>
      <c r="AR1" s="49"/>
      <c r="AS1" s="49"/>
    </row>
    <row r="2" spans="1:57" ht="60" customHeight="1" x14ac:dyDescent="0.25">
      <c r="A2" s="470"/>
      <c r="B2" s="471"/>
      <c r="C2" s="471"/>
      <c r="D2" s="471"/>
      <c r="E2" s="471"/>
      <c r="F2" s="471"/>
      <c r="G2" s="471"/>
      <c r="I2" s="582" t="str">
        <f>"Total School &amp; Nursery Budget Share = £ "&amp; ROUND( SUM(I5:K5),2)</f>
        <v>Total School &amp; Nursery Budget Share = £ 13155448.92</v>
      </c>
      <c r="J2" s="583"/>
      <c r="K2" s="584"/>
      <c r="L2" s="582" t="str">
        <f>"High Needs Places = £ "&amp; ROUND( SUM(L5:R5),2)</f>
        <v>High Needs Places = £ 632070.08</v>
      </c>
      <c r="M2" s="583"/>
      <c r="N2" s="583"/>
      <c r="O2" s="583"/>
      <c r="P2" s="583"/>
      <c r="Q2" s="583"/>
      <c r="R2" s="584"/>
      <c r="S2" s="582" t="str">
        <f>"High Needs Top Up = £ "&amp; ROUND( SUM(S5:Y5),2)</f>
        <v>High Needs Top Up = £ 1861004.81</v>
      </c>
      <c r="T2" s="583"/>
      <c r="U2" s="583"/>
      <c r="V2" s="583"/>
      <c r="W2" s="583"/>
      <c r="X2" s="583"/>
      <c r="Y2" s="584"/>
      <c r="Z2" s="581" t="str">
        <f>"Post 16 Total Payments = £ "&amp; ROUND(SUM(Z5:AE5), 2)</f>
        <v>Post 16 Total Payments = £ 704064</v>
      </c>
      <c r="AA2" s="581"/>
      <c r="AB2" s="581"/>
      <c r="AC2" s="581"/>
      <c r="AD2" s="581"/>
      <c r="AE2" s="581"/>
      <c r="AF2" s="540" t="str">
        <f>"TPG =£ "&amp; ROUND(SUM(AF5), 2)</f>
        <v>TPG =£ 529040</v>
      </c>
      <c r="AG2" s="541" t="str">
        <f>"3.% HN 2 =£ "&amp; ROUND(SUM(AG5), 2)</f>
        <v>3.% HN 2 =£ 546853</v>
      </c>
      <c r="AH2" s="529"/>
      <c r="AI2" s="529"/>
      <c r="AJ2" s="530"/>
      <c r="AL2" s="588"/>
      <c r="AM2" s="588"/>
      <c r="AN2" s="588"/>
      <c r="AO2" s="588"/>
      <c r="AP2" s="588"/>
      <c r="AQ2" s="588"/>
      <c r="AR2" s="588"/>
      <c r="AS2" s="588"/>
      <c r="AT2" s="509"/>
      <c r="AU2" s="509"/>
      <c r="AW2" s="577"/>
      <c r="AX2" s="577"/>
      <c r="BB2" s="97"/>
      <c r="BC2" s="97"/>
      <c r="BD2" s="97"/>
      <c r="BE2" s="97"/>
    </row>
    <row r="3" spans="1:57" ht="120" x14ac:dyDescent="0.25">
      <c r="C3" t="s">
        <v>381</v>
      </c>
      <c r="D3" s="10" t="s">
        <v>265</v>
      </c>
      <c r="E3" s="10" t="s">
        <v>276</v>
      </c>
      <c r="F3" s="10" t="s">
        <v>273</v>
      </c>
      <c r="G3" s="10" t="s">
        <v>266</v>
      </c>
      <c r="H3" s="137" t="s">
        <v>267</v>
      </c>
      <c r="I3" s="285" t="s">
        <v>23703</v>
      </c>
      <c r="J3" s="285" t="s">
        <v>23704</v>
      </c>
      <c r="K3" s="285" t="s">
        <v>23702</v>
      </c>
      <c r="L3" s="278" t="s">
        <v>964</v>
      </c>
      <c r="M3" s="278" t="s">
        <v>964</v>
      </c>
      <c r="N3" s="278" t="s">
        <v>963</v>
      </c>
      <c r="O3" s="278" t="s">
        <v>961</v>
      </c>
      <c r="P3" s="278" t="s">
        <v>962</v>
      </c>
      <c r="Q3" s="278" t="s">
        <v>959</v>
      </c>
      <c r="R3" s="278" t="s">
        <v>960</v>
      </c>
      <c r="S3" s="278" t="s">
        <v>924</v>
      </c>
      <c r="T3" s="278" t="s">
        <v>972</v>
      </c>
      <c r="U3" s="278" t="s">
        <v>973</v>
      </c>
      <c r="V3" s="278" t="s">
        <v>772</v>
      </c>
      <c r="W3" s="278" t="s">
        <v>773</v>
      </c>
      <c r="X3" s="278" t="s">
        <v>974</v>
      </c>
      <c r="Y3" s="278" t="s">
        <v>975</v>
      </c>
      <c r="Z3" s="278" t="s">
        <v>268</v>
      </c>
      <c r="AA3" s="278" t="s">
        <v>269</v>
      </c>
      <c r="AB3" s="278" t="s">
        <v>270</v>
      </c>
      <c r="AC3" s="278" t="s">
        <v>271</v>
      </c>
      <c r="AD3" s="278" t="s">
        <v>24727</v>
      </c>
      <c r="AE3" s="278" t="s">
        <v>23790</v>
      </c>
      <c r="AF3" s="525" t="s">
        <v>23666</v>
      </c>
      <c r="AG3" s="525" t="s">
        <v>23748</v>
      </c>
      <c r="AH3" s="490" t="s">
        <v>928</v>
      </c>
      <c r="AI3" s="490" t="s">
        <v>24730</v>
      </c>
      <c r="AJ3" s="491" t="s">
        <v>886</v>
      </c>
      <c r="AL3" s="503" t="s">
        <v>24177</v>
      </c>
      <c r="AM3" s="503" t="s">
        <v>24728</v>
      </c>
      <c r="AN3" s="503" t="s">
        <v>24123</v>
      </c>
      <c r="AO3" s="503" t="s">
        <v>24729</v>
      </c>
      <c r="AP3" s="504" t="s">
        <v>24688</v>
      </c>
      <c r="AQ3" s="503" t="s">
        <v>24127</v>
      </c>
      <c r="AR3" s="503" t="s">
        <v>24130</v>
      </c>
      <c r="AS3" s="504" t="s">
        <v>886</v>
      </c>
      <c r="AT3" s="362"/>
      <c r="AW3" s="266"/>
      <c r="AX3" s="266"/>
      <c r="BB3" s="97"/>
      <c r="BC3" s="97"/>
      <c r="BD3" s="97"/>
      <c r="BE3" s="97"/>
    </row>
    <row r="4" spans="1:57" ht="30" x14ac:dyDescent="0.25">
      <c r="D4" s="10"/>
      <c r="E4" s="10"/>
      <c r="F4" s="10"/>
      <c r="G4" s="10"/>
      <c r="H4" s="10"/>
      <c r="I4" s="11" t="s">
        <v>994</v>
      </c>
      <c r="J4" s="11" t="s">
        <v>994</v>
      </c>
      <c r="K4" s="11" t="s">
        <v>24707</v>
      </c>
      <c r="L4" s="11" t="s">
        <v>952</v>
      </c>
      <c r="M4" s="11" t="s">
        <v>954</v>
      </c>
      <c r="N4" s="11" t="s">
        <v>953</v>
      </c>
      <c r="O4" s="11" t="s">
        <v>955</v>
      </c>
      <c r="P4" s="11" t="s">
        <v>956</v>
      </c>
      <c r="Q4" s="11" t="s">
        <v>957</v>
      </c>
      <c r="R4" s="11" t="s">
        <v>958</v>
      </c>
      <c r="S4" s="11" t="s">
        <v>966</v>
      </c>
      <c r="T4" s="11" t="s">
        <v>968</v>
      </c>
      <c r="U4" s="11" t="s">
        <v>970</v>
      </c>
      <c r="V4" s="11" t="s">
        <v>969</v>
      </c>
      <c r="W4" s="11" t="s">
        <v>965</v>
      </c>
      <c r="X4" s="11" t="s">
        <v>967</v>
      </c>
      <c r="Y4" s="11" t="s">
        <v>971</v>
      </c>
      <c r="Z4" s="11" t="s">
        <v>982</v>
      </c>
      <c r="AA4" s="11" t="s">
        <v>983</v>
      </c>
      <c r="AB4" s="11" t="s">
        <v>984</v>
      </c>
      <c r="AC4" s="11" t="s">
        <v>985</v>
      </c>
      <c r="AD4" s="11" t="s">
        <v>24726</v>
      </c>
      <c r="AE4" s="11" t="s">
        <v>23789</v>
      </c>
      <c r="AF4" s="11" t="s">
        <v>23695</v>
      </c>
      <c r="AG4" s="11" t="s">
        <v>23696</v>
      </c>
      <c r="AH4" s="11"/>
      <c r="AI4" s="11"/>
      <c r="AJ4" s="363"/>
      <c r="AL4" s="364">
        <f>SUM(AL7:AL91)</f>
        <v>1297765.1054998394</v>
      </c>
      <c r="AM4" s="364">
        <f>SUM(AM7:AM91)</f>
        <v>6733946.5799999991</v>
      </c>
      <c r="AN4" s="364">
        <f>SUM(AN7:AN91)</f>
        <v>8031711.6854998395</v>
      </c>
      <c r="AO4" s="364">
        <f>SUM(AO6:AO90)</f>
        <v>6045443.744583549</v>
      </c>
      <c r="AP4" s="364">
        <f>SUM(AP6:AP90)</f>
        <v>222506.70369317158</v>
      </c>
      <c r="AQ4" s="364">
        <f>SUM(AQ6:AQ90)</f>
        <v>0</v>
      </c>
      <c r="AR4" s="364">
        <f>SUM(AR6:AR90)</f>
        <v>6045443.744583549</v>
      </c>
      <c r="AS4" s="364">
        <f>SUM(AS6:AS90)</f>
        <v>222506.70369317158</v>
      </c>
      <c r="AT4" s="364"/>
      <c r="AU4" s="364"/>
      <c r="AV4" s="364"/>
      <c r="AW4" s="364"/>
      <c r="AX4" s="364"/>
      <c r="BB4" s="99"/>
      <c r="BC4" s="99"/>
      <c r="BD4" s="99"/>
      <c r="BE4" s="99"/>
    </row>
    <row r="5" spans="1:57" x14ac:dyDescent="0.25">
      <c r="I5" s="284">
        <f t="shared" ref="I5:AJ5" si="0">SUM(I7:I91)</f>
        <v>13095607.586099127</v>
      </c>
      <c r="J5" s="284">
        <f t="shared" si="0"/>
        <v>76021.776923076919</v>
      </c>
      <c r="K5" s="284">
        <f t="shared" si="0"/>
        <v>-16180.44</v>
      </c>
      <c r="L5" s="284">
        <f t="shared" si="0"/>
        <v>106923.07692307692</v>
      </c>
      <c r="M5" s="284">
        <f t="shared" si="0"/>
        <v>7692.3076923076924</v>
      </c>
      <c r="N5" s="284">
        <f t="shared" si="0"/>
        <v>53330.230769230766</v>
      </c>
      <c r="O5" s="284">
        <f t="shared" si="0"/>
        <v>326538.46153846156</v>
      </c>
      <c r="P5" s="284">
        <f t="shared" si="0"/>
        <v>48435.692307692305</v>
      </c>
      <c r="Q5" s="284">
        <f>SUM(Q7:Q91)</f>
        <v>78000</v>
      </c>
      <c r="R5" s="284">
        <f t="shared" si="0"/>
        <v>11150.307692307691</v>
      </c>
      <c r="S5" s="284">
        <f t="shared" si="0"/>
        <v>0</v>
      </c>
      <c r="T5" s="284">
        <f t="shared" si="0"/>
        <v>915366.04420512822</v>
      </c>
      <c r="U5" s="284">
        <f t="shared" si="0"/>
        <v>0</v>
      </c>
      <c r="V5" s="284">
        <f t="shared" si="0"/>
        <v>244233.98303846153</v>
      </c>
      <c r="W5" s="284">
        <f t="shared" si="0"/>
        <v>8275.5538461538454</v>
      </c>
      <c r="X5" s="284">
        <f t="shared" si="0"/>
        <v>93357.938769230794</v>
      </c>
      <c r="Y5" s="284">
        <f t="shared" si="0"/>
        <v>599771.28992307698</v>
      </c>
      <c r="Z5" s="284">
        <f t="shared" si="0"/>
        <v>659848.08333333326</v>
      </c>
      <c r="AA5" s="284">
        <f t="shared" si="0"/>
        <v>5505.5</v>
      </c>
      <c r="AB5" s="284">
        <f t="shared" si="0"/>
        <v>15300</v>
      </c>
      <c r="AC5" s="284">
        <f t="shared" si="0"/>
        <v>22150</v>
      </c>
      <c r="AD5" s="284">
        <f t="shared" si="0"/>
        <v>1260.4166666666665</v>
      </c>
      <c r="AE5" s="284">
        <f t="shared" si="0"/>
        <v>0</v>
      </c>
      <c r="AF5" s="284">
        <f>SUM(AF7:AF91)</f>
        <v>529040</v>
      </c>
      <c r="AG5" s="284">
        <f t="shared" ref="AG5" si="1">SUM(AG7:AG91)</f>
        <v>546853</v>
      </c>
      <c r="AH5" s="284">
        <f t="shared" si="0"/>
        <v>17428480.80972733</v>
      </c>
      <c r="AI5" s="284">
        <f>SUM(AI7:AI91)</f>
        <v>6045443.744583549</v>
      </c>
      <c r="AJ5" s="284">
        <f t="shared" si="0"/>
        <v>11383037.065143783</v>
      </c>
      <c r="AK5" s="364"/>
      <c r="AO5" s="284"/>
      <c r="AP5" s="284"/>
      <c r="AR5" s="284"/>
      <c r="AS5" s="364"/>
      <c r="AT5" s="364"/>
      <c r="AW5" s="578"/>
      <c r="AX5" s="579"/>
    </row>
    <row r="6" spans="1:57" x14ac:dyDescent="0.25">
      <c r="D6" s="8"/>
      <c r="E6" s="8"/>
      <c r="F6" s="8"/>
      <c r="G6" s="8"/>
      <c r="H6" s="8"/>
      <c r="I6" s="9"/>
      <c r="J6" s="9"/>
      <c r="K6" s="9"/>
      <c r="L6" s="9"/>
      <c r="M6" s="9"/>
      <c r="N6" s="9"/>
      <c r="O6" s="9"/>
      <c r="P6" s="9"/>
      <c r="Q6" s="9"/>
      <c r="R6" s="9"/>
      <c r="S6" s="9"/>
      <c r="T6" s="9"/>
      <c r="U6" s="9"/>
      <c r="V6" s="9"/>
      <c r="W6" s="9"/>
      <c r="X6" s="9"/>
      <c r="Y6" s="9"/>
      <c r="Z6" s="8"/>
      <c r="AA6" s="8"/>
      <c r="AB6" s="8"/>
      <c r="AC6" s="8"/>
      <c r="AD6" s="8"/>
      <c r="AE6" s="8"/>
      <c r="AF6" s="8"/>
      <c r="AG6" s="8"/>
      <c r="AH6" s="8"/>
      <c r="AI6" s="8"/>
      <c r="AJ6" s="365"/>
    </row>
    <row r="7" spans="1:57" x14ac:dyDescent="0.25">
      <c r="B7">
        <v>3022002</v>
      </c>
      <c r="C7">
        <v>2002</v>
      </c>
      <c r="D7" t="s">
        <v>139</v>
      </c>
      <c r="G7" t="s">
        <v>140</v>
      </c>
      <c r="H7" t="s">
        <v>141</v>
      </c>
      <c r="I7" s="7">
        <f>IFERROR(_xlfn.XLOOKUP(G7,'APT 25-26'!D:D,'APT 25-26'!CT:CT),"")</f>
        <v>194271.28551925544</v>
      </c>
      <c r="J7" s="7">
        <f>SUMIFS(NurserySupplement!$Z:$Z,NurserySupplement!$M:$M,J$4,NurserySupplement!$B:$B,B7)</f>
        <v>0</v>
      </c>
      <c r="K7" s="7">
        <f>IFERROR(_xlfn.XLOOKUP(B7,'Cash Advance'!A:A,'Cash Advance'!O:O),0)</f>
        <v>0</v>
      </c>
      <c r="L7" s="7">
        <f>SUMIFS(HNPlaces!$AI:$AI,HNPlaces!$M:$M,L$4,HNPlaces!$Q:$Q,'Aug Payment'!$G7)</f>
        <v>0</v>
      </c>
      <c r="M7" s="7">
        <f>SUMIFS(HNPlaces!$AI:$AI,HNPlaces!$M:$M,M$4,HNPlaces!$Q:$Q,'Aug Payment'!$G7)</f>
        <v>0</v>
      </c>
      <c r="N7" s="7">
        <f>SUMIFS(HNPlaces!$AI:$AI,HNPlaces!$M:$M,N$4,HNPlaces!$Q:$Q,'Aug Payment'!$G7)</f>
        <v>0</v>
      </c>
      <c r="O7" s="7">
        <f>SUMIFS(HNPlaces!$AI:$AI,HNPlaces!$M:$M,O$4,HNPlaces!$Q:$Q,'Aug Payment'!$G7)</f>
        <v>0</v>
      </c>
      <c r="P7" s="7">
        <f>SUMIFS(HNPlaces!$AI:$AI,HNPlaces!$M:$M,P$4,HNPlaces!$Q:$Q,'Aug Payment'!$G7)</f>
        <v>0</v>
      </c>
      <c r="Q7" s="7">
        <f>SUMIFS(HNPlaces!$AI:$AI,HNPlaces!$M:$M,Q$4,HNPlaces!$Q:$Q,'Aug Payment'!$G7)</f>
        <v>0</v>
      </c>
      <c r="R7" s="7">
        <f>SUMIFS(HNPlaces!$AI:$AI,HNPlaces!$M:$M,R$4,HNPlaces!$Q:$Q,'Aug Payment'!$G7)</f>
        <v>0</v>
      </c>
      <c r="S7" s="7">
        <f>SUMIFS(HNTopUp!$AI:$AI,HNTopUp!$M:$M,S$4,HNTopUp!$B:$B,$B7)</f>
        <v>0</v>
      </c>
      <c r="T7" s="7">
        <f>SUMIFS(HNTopUp!$AI:$AI,HNTopUp!$M:$M,T$4,HNTopUp!$B:$B,$B7)</f>
        <v>19013.117435897435</v>
      </c>
      <c r="U7" s="7">
        <f>SUMIFS(HNTopUp!$AI:$AI,HNTopUp!$M:$M,U$4,HNTopUp!$B:$B,$B7)</f>
        <v>0</v>
      </c>
      <c r="V7" s="7">
        <f>SUMIFS(HNTopUp!$AI:$AI,HNTopUp!$M:$M,V$4,HNTopUp!$B:$B,$B7)</f>
        <v>0</v>
      </c>
      <c r="W7" s="7">
        <f>SUMIFS(HNTopUp!$AI:$AI,HNTopUp!$M:$M,W$4,HNTopUp!$B:$B,$B7)</f>
        <v>339.7076923076923</v>
      </c>
      <c r="X7" s="7">
        <f>SUMIFS(HNTopUp!$AI:$AI,HNTopUp!$M:$M,X$4,HNTopUp!$B:$B,$B7)</f>
        <v>0</v>
      </c>
      <c r="Y7" s="7">
        <f>SUMIFS(HNTopUp!$AI:$AI,HNTopUp!$M:$M,Y$4,HNTopUp!$B:$B,$B7)</f>
        <v>0</v>
      </c>
      <c r="Z7" s="7">
        <f>SUMIFS(POST16!$AI:$AI,POST16!$M:$M,Z$4,POST16!$Q:$Q,'Aug Payment'!$G7)</f>
        <v>0</v>
      </c>
      <c r="AA7" s="7">
        <f>SUMIFS(POST16!$AI:$AI,POST16!$M:$M,AA$4,POST16!$Q:$Q,'Aug Payment'!$G7)</f>
        <v>0</v>
      </c>
      <c r="AB7" s="7">
        <f>SUMIFS(POST16!$AI:$AI,POST16!$M:$M,AB$4,POST16!$Q:$Q,'Aug Payment'!$G7)</f>
        <v>0</v>
      </c>
      <c r="AC7" s="7">
        <f>SUMIFS(POST16!$AI:$AI,POST16!$M:$M,AC$4,POST16!$Q:$Q,'Aug Payment'!$G7)</f>
        <v>0</v>
      </c>
      <c r="AD7" s="7">
        <f>SUMIFS(POST16!$AI:$AI,POST16!$M:$M,AD$4,POST16!$Q:$Q,'Aug Payment'!$G7)</f>
        <v>0</v>
      </c>
      <c r="AE7" s="7">
        <f>SUMIFS(POST16!$AI:$AI,POST16!$M:$M,AE$4,POST16!$Q:$Q,'Aug Payment'!$G7)</f>
        <v>0</v>
      </c>
      <c r="AF7" s="7">
        <f>SUMIFS(TPG!AI:AI,TPG!M:M,'Aug Payment'!$AF$4,TPG!B:B,'Aug Payment'!B7)</f>
        <v>0</v>
      </c>
      <c r="AG7" s="7">
        <f>SUMIFS('3.4% HN 2'!AI:AI,'3.4% HN 2'!M:M,'Aug Payment'!$AG$4,'3.4% HN 2'!B:B,'Aug Payment'!B7)</f>
        <v>0</v>
      </c>
      <c r="AH7" s="5">
        <f>SUM(I7:AG7)</f>
        <v>213624.11064746056</v>
      </c>
      <c r="AI7" s="119"/>
      <c r="AJ7" s="364">
        <f>AH7-AI7</f>
        <v>213624.11064746056</v>
      </c>
      <c r="AL7" s="508" t="s">
        <v>398</v>
      </c>
      <c r="AM7" s="508" t="s">
        <v>24732</v>
      </c>
      <c r="AN7" s="508"/>
      <c r="AO7" s="119"/>
      <c r="AP7" s="49"/>
      <c r="AQ7" s="481"/>
    </row>
    <row r="8" spans="1:57" x14ac:dyDescent="0.25">
      <c r="B8">
        <v>3022007</v>
      </c>
      <c r="C8">
        <v>2007</v>
      </c>
      <c r="D8" t="s">
        <v>73</v>
      </c>
      <c r="G8" t="s">
        <v>74</v>
      </c>
      <c r="H8" t="s">
        <v>75</v>
      </c>
      <c r="I8" s="7">
        <f>IFERROR(_xlfn.XLOOKUP(G8,'APT 25-26'!D:D,'APT 25-26'!CT:CT),"")</f>
        <v>150667.5201423367</v>
      </c>
      <c r="J8" s="7">
        <f>SUMIFS(NurserySupplement!$Z:$Z,NurserySupplement!$M:$M,J$4,NurserySupplement!$B:$B,B8)</f>
        <v>0</v>
      </c>
      <c r="K8" s="7">
        <f>IFERROR(_xlfn.XLOOKUP(B8,'Cash Advance'!A:A,'Cash Advance'!O:O),0)</f>
        <v>0</v>
      </c>
      <c r="L8" s="7">
        <f>SUMIFS(HNPlaces!$AI:$AI,HNPlaces!$M:$M,L$4,HNPlaces!$Q:$Q,'Aug Payment'!$G8)</f>
        <v>0</v>
      </c>
      <c r="M8" s="7">
        <f>SUMIFS(HNPlaces!$AI:$AI,HNPlaces!$M:$M,M$4,HNPlaces!$Q:$Q,'Aug Payment'!$G8)</f>
        <v>0</v>
      </c>
      <c r="N8" s="7">
        <f>SUMIFS(HNPlaces!$AI:$AI,HNPlaces!$M:$M,N$4,HNPlaces!$Q:$Q,'Aug Payment'!$G8)</f>
        <v>0</v>
      </c>
      <c r="O8" s="7">
        <f>SUMIFS(HNPlaces!$AI:$AI,HNPlaces!$M:$M,O$4,HNPlaces!$Q:$Q,'Aug Payment'!$G8)</f>
        <v>0</v>
      </c>
      <c r="P8" s="7">
        <f>SUMIFS(HNPlaces!$AI:$AI,HNPlaces!$M:$M,P$4,HNPlaces!$Q:$Q,'Aug Payment'!$G8)</f>
        <v>0</v>
      </c>
      <c r="Q8" s="7">
        <f>SUMIFS(HNPlaces!$AI:$AI,HNPlaces!$M:$M,Q$4,HNPlaces!$Q:$Q,'Aug Payment'!$G8)</f>
        <v>0</v>
      </c>
      <c r="R8" s="7">
        <f>SUMIFS(HNPlaces!$AI:$AI,HNPlaces!$M:$M,R$4,HNPlaces!$Q:$Q,'Aug Payment'!$G8)</f>
        <v>0</v>
      </c>
      <c r="S8" s="7">
        <f>SUMIFS(HNTopUp!$AC:$AC,HNTopUp!$M:$M,S$4,HNTopUp!$B:$B,$B8)</f>
        <v>0</v>
      </c>
      <c r="T8" s="7">
        <f>SUMIFS(HNTopUp!$AI:$AI,HNTopUp!$M:$M,T$4,HNTopUp!$B:$B,$B8)</f>
        <v>12045.076923076922</v>
      </c>
      <c r="U8" s="7">
        <f>SUMIFS(HNTopUp!$AI:$AI,HNTopUp!$M:$M,U$4,HNTopUp!$B:$B,$B8)</f>
        <v>0</v>
      </c>
      <c r="V8" s="7">
        <f>SUMIFS(HNTopUp!$AI:$AI,HNTopUp!$M:$M,V$4,HNTopUp!$B:$B,$B8)</f>
        <v>0</v>
      </c>
      <c r="W8" s="7">
        <f>SUMIFS(HNTopUp!$AI:$AI,HNTopUp!$M:$M,W$4,HNTopUp!$B:$B,$B8)</f>
        <v>0</v>
      </c>
      <c r="X8" s="7">
        <f>SUMIFS(HNTopUp!$AC:$AC,HNTopUp!$M:$M,X$4,HNTopUp!$B:$B,$B8)</f>
        <v>0</v>
      </c>
      <c r="Y8" s="7">
        <f>SUMIFS(HNTopUp!$AC:$AC,HNTopUp!$M:$M,Y$4,HNTopUp!$B:$B,$B8)</f>
        <v>0</v>
      </c>
      <c r="Z8" s="7">
        <f>SUMIFS(POST16!$AI:$AI,POST16!$M:$M,Z$4,POST16!$Q:$Q,'Aug Payment'!$G8)</f>
        <v>0</v>
      </c>
      <c r="AA8" s="7">
        <f>SUMIFS(POST16!$AI:$AI,POST16!$M:$M,AA$4,POST16!$Q:$Q,'Aug Payment'!$G8)</f>
        <v>0</v>
      </c>
      <c r="AB8" s="7">
        <f>SUMIFS(POST16!$AI:$AI,POST16!$M:$M,AB$4,POST16!$Q:$Q,'Aug Payment'!$G8)</f>
        <v>0</v>
      </c>
      <c r="AC8" s="7">
        <f>SUMIFS(POST16!$AI:$AI,POST16!$M:$M,AC$4,POST16!$Q:$Q,'Aug Payment'!$G8)</f>
        <v>0</v>
      </c>
      <c r="AD8" s="7">
        <f>SUMIFS(POST16!$AI:$AI,POST16!$M:$M,AD$4,POST16!$Q:$Q,'Aug Payment'!$G8)</f>
        <v>0</v>
      </c>
      <c r="AE8" s="7">
        <f>SUMIFS(POST16!$AI:$AI,POST16!$M:$M,AE$4,POST16!$Q:$Q,'Aug Payment'!$G8)</f>
        <v>0</v>
      </c>
      <c r="AF8" s="7">
        <f>SUMIFS(TPG!AI:AI,TPG!M:M,'Aug Payment'!$AF$4,TPG!B:B,'Aug Payment'!B8)</f>
        <v>0</v>
      </c>
      <c r="AG8" s="7">
        <f>SUMIFS('3.4% HN 2'!AI:AI,'3.4% HN 2'!M:M,'Aug Payment'!$AG$4,'3.4% HN 2'!B:B,'Aug Payment'!B8)</f>
        <v>0</v>
      </c>
      <c r="AH8" s="5">
        <f t="shared" ref="AH8:AH71" si="2">SUM(I8:AG8)</f>
        <v>162712.5970654136</v>
      </c>
      <c r="AI8" s="119"/>
      <c r="AJ8" s="364">
        <f>AH8-AI8</f>
        <v>162712.5970654136</v>
      </c>
      <c r="AL8" s="508" t="s">
        <v>398</v>
      </c>
      <c r="AM8" s="508" t="s">
        <v>24732</v>
      </c>
      <c r="AN8" s="508"/>
      <c r="AO8" s="119"/>
      <c r="AP8" s="49"/>
      <c r="AQ8" s="481"/>
    </row>
    <row r="9" spans="1:57" x14ac:dyDescent="0.25">
      <c r="B9">
        <v>3022008</v>
      </c>
      <c r="C9">
        <v>2008</v>
      </c>
      <c r="D9" t="s">
        <v>213</v>
      </c>
      <c r="G9" t="s">
        <v>214</v>
      </c>
      <c r="H9" t="s">
        <v>75</v>
      </c>
      <c r="I9" s="7">
        <f>IFERROR(_xlfn.XLOOKUP(G9,'APT 25-26'!D:D,'APT 25-26'!CT:CT),"")</f>
        <v>120957.89475553113</v>
      </c>
      <c r="J9" s="7">
        <f>SUMIFS(NurserySupplement!$Z:$Z,NurserySupplement!$M:$M,J$4,NurserySupplement!$B:$B,B9)</f>
        <v>0</v>
      </c>
      <c r="K9" s="7">
        <f>IFERROR(_xlfn.XLOOKUP(B9,'Cash Advance'!A:A,'Cash Advance'!O:O),0)</f>
        <v>0</v>
      </c>
      <c r="L9" s="7">
        <f>SUMIFS(HNPlaces!$AI:$AI,HNPlaces!$M:$M,L$4,HNPlaces!$Q:$Q,'Aug Payment'!$G9)</f>
        <v>0</v>
      </c>
      <c r="M9" s="7">
        <f>SUMIFS(HNPlaces!$AI:$AI,HNPlaces!$M:$M,M$4,HNPlaces!$Q:$Q,'Aug Payment'!$G9)</f>
        <v>0</v>
      </c>
      <c r="N9" s="7">
        <f>SUMIFS(HNPlaces!$AI:$AI,HNPlaces!$M:$M,N$4,HNPlaces!$Q:$Q,'Aug Payment'!$G9)</f>
        <v>0</v>
      </c>
      <c r="O9" s="7">
        <f>SUMIFS(HNPlaces!$AI:$AI,HNPlaces!$M:$M,O$4,HNPlaces!$Q:$Q,'Aug Payment'!$G9)</f>
        <v>0</v>
      </c>
      <c r="P9" s="7">
        <f>SUMIFS(HNPlaces!$AI:$AI,HNPlaces!$M:$M,P$4,HNPlaces!$Q:$Q,'Aug Payment'!$G9)</f>
        <v>0</v>
      </c>
      <c r="Q9" s="7">
        <f>SUMIFS(HNPlaces!$AI:$AI,HNPlaces!$M:$M,Q$4,HNPlaces!$Q:$Q,'Aug Payment'!$G9)</f>
        <v>0</v>
      </c>
      <c r="R9" s="7">
        <f>SUMIFS(HNPlaces!$AI:$AI,HNPlaces!$M:$M,R$4,HNPlaces!$Q:$Q,'Aug Payment'!$G9)</f>
        <v>0</v>
      </c>
      <c r="S9" s="7">
        <f>SUMIFS(HNTopUp!$AC:$AC,HNTopUp!$M:$M,S$4,HNTopUp!$B:$B,$B9)</f>
        <v>0</v>
      </c>
      <c r="T9" s="7">
        <f>SUMIFS(HNTopUp!$AI:$AI,HNTopUp!$M:$M,T$4,HNTopUp!$B:$B,$B9)</f>
        <v>11019.286435897437</v>
      </c>
      <c r="U9" s="7">
        <f>SUMIFS(HNTopUp!$AI:$AI,HNTopUp!$M:$M,U$4,HNTopUp!$B:$B,$B9)</f>
        <v>0</v>
      </c>
      <c r="V9" s="7">
        <f>SUMIFS(HNTopUp!$AI:$AI,HNTopUp!$M:$M,V$4,HNTopUp!$B:$B,$B9)</f>
        <v>0</v>
      </c>
      <c r="W9" s="7">
        <f>SUMIFS(HNTopUp!$AI:$AI,HNTopUp!$M:$M,W$4,HNTopUp!$B:$B,$B9)</f>
        <v>0</v>
      </c>
      <c r="X9" s="7">
        <f>SUMIFS(HNTopUp!$AC:$AC,HNTopUp!$M:$M,X$4,HNTopUp!$B:$B,$B9)</f>
        <v>0</v>
      </c>
      <c r="Y9" s="7">
        <f>SUMIFS(HNTopUp!$AC:$AC,HNTopUp!$M:$M,Y$4,HNTopUp!$B:$B,$B9)</f>
        <v>0</v>
      </c>
      <c r="Z9" s="7">
        <f>SUMIFS(POST16!$AI:$AI,POST16!$M:$M,Z$4,POST16!$Q:$Q,'Aug Payment'!$G9)</f>
        <v>0</v>
      </c>
      <c r="AA9" s="7">
        <f>SUMIFS(POST16!$AI:$AI,POST16!$M:$M,AA$4,POST16!$Q:$Q,'Aug Payment'!$G9)</f>
        <v>0</v>
      </c>
      <c r="AB9" s="7">
        <f>SUMIFS(POST16!$AI:$AI,POST16!$M:$M,AB$4,POST16!$Q:$Q,'Aug Payment'!$G9)</f>
        <v>0</v>
      </c>
      <c r="AC9" s="7">
        <f>SUMIFS(POST16!$AI:$AI,POST16!$M:$M,AC$4,POST16!$Q:$Q,'Aug Payment'!$G9)</f>
        <v>0</v>
      </c>
      <c r="AD9" s="7">
        <f>SUMIFS(POST16!$AI:$AI,POST16!$M:$M,AD$4,POST16!$Q:$Q,'Aug Payment'!$G9)</f>
        <v>0</v>
      </c>
      <c r="AE9" s="7">
        <f>SUMIFS(POST16!$AI:$AI,POST16!$M:$M,AE$4,POST16!$Q:$Q,'Aug Payment'!$G9)</f>
        <v>0</v>
      </c>
      <c r="AF9" s="7">
        <f>SUMIFS(TPG!AI:AI,TPG!M:M,'Aug Payment'!$AF$4,TPG!B:B,'Aug Payment'!B9)</f>
        <v>0</v>
      </c>
      <c r="AG9" s="7">
        <f>SUMIFS('3.4% HN 2'!AI:AI,'3.4% HN 2'!M:M,'Aug Payment'!$AG$4,'3.4% HN 2'!B:B,'Aug Payment'!B9)</f>
        <v>0</v>
      </c>
      <c r="AH9" s="5">
        <f t="shared" si="2"/>
        <v>131977.18119142856</v>
      </c>
      <c r="AI9" s="119"/>
      <c r="AJ9" s="364">
        <f t="shared" ref="AJ9:AJ72" si="3">AH9-AI9</f>
        <v>131977.18119142856</v>
      </c>
      <c r="AL9" s="508" t="s">
        <v>398</v>
      </c>
      <c r="AM9" s="508" t="s">
        <v>24732</v>
      </c>
      <c r="AN9" s="508"/>
      <c r="AO9" s="119"/>
      <c r="AP9" s="49"/>
      <c r="AQ9" s="481"/>
    </row>
    <row r="10" spans="1:57" x14ac:dyDescent="0.25">
      <c r="B10">
        <v>3022009</v>
      </c>
      <c r="C10">
        <v>2009</v>
      </c>
      <c r="D10" t="s">
        <v>253</v>
      </c>
      <c r="E10" t="s">
        <v>748</v>
      </c>
      <c r="G10" t="s">
        <v>254</v>
      </c>
      <c r="H10" t="s">
        <v>255</v>
      </c>
      <c r="I10" s="7">
        <f>IFERROR(_xlfn.XLOOKUP(G10,'APT 25-26'!D:D,'APT 25-26'!CT:CT),"")</f>
        <v>178160.52602548184</v>
      </c>
      <c r="J10" s="7">
        <f>SUMIFS(NurserySupplement!$Z:$Z,NurserySupplement!$M:$M,J$4,NurserySupplement!$B:$B,B10)</f>
        <v>0</v>
      </c>
      <c r="K10" s="7">
        <f>IFERROR(_xlfn.XLOOKUP(B10,'Cash Advance'!A:A,'Cash Advance'!O:O),0)</f>
        <v>0</v>
      </c>
      <c r="L10" s="7">
        <f>SUMIFS(HNPlaces!$AI:$AI,HNPlaces!$M:$M,L$4,HNPlaces!$Q:$Q,'Aug Payment'!$G10)</f>
        <v>0</v>
      </c>
      <c r="M10" s="7">
        <f>SUMIFS(HNPlaces!$AI:$AI,HNPlaces!$M:$M,M$4,HNPlaces!$Q:$Q,'Aug Payment'!$G10)</f>
        <v>0</v>
      </c>
      <c r="N10" s="7">
        <f>SUMIFS(HNPlaces!$AI:$AI,HNPlaces!$M:$M,N$4,HNPlaces!$Q:$Q,'Aug Payment'!$G10)</f>
        <v>0</v>
      </c>
      <c r="O10" s="7">
        <f>SUMIFS(HNPlaces!$AI:$AI,HNPlaces!$M:$M,O$4,HNPlaces!$Q:$Q,'Aug Payment'!$G10)</f>
        <v>0</v>
      </c>
      <c r="P10" s="7">
        <f>SUMIFS(HNPlaces!$AI:$AI,HNPlaces!$M:$M,P$4,HNPlaces!$Q:$Q,'Aug Payment'!$G10)</f>
        <v>0</v>
      </c>
      <c r="Q10" s="7">
        <f>SUMIFS(HNPlaces!$AI:$AI,HNPlaces!$M:$M,Q$4,HNPlaces!$Q:$Q,'Aug Payment'!$G10)</f>
        <v>0</v>
      </c>
      <c r="R10" s="7">
        <f>SUMIFS(HNPlaces!$AI:$AI,HNPlaces!$M:$M,R$4,HNPlaces!$Q:$Q,'Aug Payment'!$G10)</f>
        <v>0</v>
      </c>
      <c r="S10" s="7">
        <f>SUMIFS(HNTopUp!$AC:$AC,HNTopUp!$M:$M,S$4,HNTopUp!$B:$B,$B10)</f>
        <v>0</v>
      </c>
      <c r="T10" s="7">
        <f>SUMIFS(HNTopUp!$AI:$AI,HNTopUp!$M:$M,T$4,HNTopUp!$B:$B,$B10)</f>
        <v>19848.454999999998</v>
      </c>
      <c r="U10" s="7">
        <f>SUMIFS(HNTopUp!$AI:$AI,HNTopUp!$M:$M,U$4,HNTopUp!$B:$B,$B10)</f>
        <v>0</v>
      </c>
      <c r="V10" s="7">
        <f>SUMIFS(HNTopUp!$AI:$AI,HNTopUp!$M:$M,V$4,HNTopUp!$B:$B,$B10)</f>
        <v>0</v>
      </c>
      <c r="W10" s="7">
        <f>SUMIFS(HNTopUp!$AI:$AI,HNTopUp!$M:$M,W$4,HNTopUp!$B:$B,$B10)</f>
        <v>0</v>
      </c>
      <c r="X10" s="7">
        <f>SUMIFS(HNTopUp!$AC:$AC,HNTopUp!$M:$M,X$4,HNTopUp!$B:$B,$B10)</f>
        <v>0</v>
      </c>
      <c r="Y10" s="7">
        <f>SUMIFS(HNTopUp!$AC:$AC,HNTopUp!$M:$M,Y$4,HNTopUp!$B:$B,$B10)</f>
        <v>0</v>
      </c>
      <c r="Z10" s="7">
        <f>SUMIFS(POST16!$AI:$AI,POST16!$M:$M,Z$4,POST16!$Q:$Q,'Aug Payment'!$G10)</f>
        <v>0</v>
      </c>
      <c r="AA10" s="7">
        <f>SUMIFS(POST16!$AI:$AI,POST16!$M:$M,AA$4,POST16!$Q:$Q,'Aug Payment'!$G10)</f>
        <v>0</v>
      </c>
      <c r="AB10" s="7">
        <f>SUMIFS(POST16!$AI:$AI,POST16!$M:$M,AB$4,POST16!$Q:$Q,'Aug Payment'!$G10)</f>
        <v>0</v>
      </c>
      <c r="AC10" s="7">
        <f>SUMIFS(POST16!$AI:$AI,POST16!$M:$M,AC$4,POST16!$Q:$Q,'Aug Payment'!$G10)</f>
        <v>0</v>
      </c>
      <c r="AD10" s="7">
        <f>SUMIFS(POST16!$AI:$AI,POST16!$M:$M,AD$4,POST16!$Q:$Q,'Aug Payment'!$G10)</f>
        <v>0</v>
      </c>
      <c r="AE10" s="7">
        <f>SUMIFS(POST16!$AI:$AI,POST16!$M:$M,AE$4,POST16!$Q:$Q,'Aug Payment'!$G10)</f>
        <v>0</v>
      </c>
      <c r="AF10" s="7">
        <f>SUMIFS(TPG!AI:AI,TPG!M:M,'Aug Payment'!$AF$4,TPG!B:B,'Aug Payment'!B10)</f>
        <v>0</v>
      </c>
      <c r="AG10" s="7">
        <f>SUMIFS('3.4% HN 2'!AI:AI,'3.4% HN 2'!M:M,'Aug Payment'!$AG$4,'3.4% HN 2'!B:B,'Aug Payment'!B10)</f>
        <v>0</v>
      </c>
      <c r="AH10" s="5">
        <f t="shared" si="2"/>
        <v>198008.98102548183</v>
      </c>
      <c r="AI10" s="119">
        <v>198007.98102548183</v>
      </c>
      <c r="AJ10" s="364">
        <f t="shared" si="3"/>
        <v>1</v>
      </c>
      <c r="AK10" s="5"/>
      <c r="AL10" s="508">
        <v>148889.2592392723</v>
      </c>
      <c r="AM10" s="508">
        <v>251649.52</v>
      </c>
      <c r="AN10" s="508">
        <v>400538.77923927229</v>
      </c>
      <c r="AO10" s="119">
        <v>198007.98102548183</v>
      </c>
      <c r="AP10" s="49">
        <v>1</v>
      </c>
      <c r="AQ10" s="481">
        <v>0</v>
      </c>
      <c r="AR10" s="463">
        <v>198007.98102548183</v>
      </c>
      <c r="AS10" s="49">
        <v>1</v>
      </c>
      <c r="AT10" s="5"/>
      <c r="AW10" s="119"/>
    </row>
    <row r="11" spans="1:57" x14ac:dyDescent="0.25">
      <c r="B11">
        <v>3022011</v>
      </c>
      <c r="C11">
        <v>2011</v>
      </c>
      <c r="D11" t="s">
        <v>46</v>
      </c>
      <c r="E11" t="s">
        <v>748</v>
      </c>
      <c r="G11" t="s">
        <v>47</v>
      </c>
      <c r="H11" t="s">
        <v>48</v>
      </c>
      <c r="I11" s="7">
        <f>IFERROR(_xlfn.XLOOKUP(G11,'APT 25-26'!D:D,'APT 25-26'!CT:CT),"")</f>
        <v>90552.234555968156</v>
      </c>
      <c r="J11" s="7">
        <f>SUMIFS(NurserySupplement!$Z:$Z,NurserySupplement!$M:$M,J$4,NurserySupplement!$B:$B,B11)</f>
        <v>0</v>
      </c>
      <c r="K11" s="7">
        <f>IFERROR(_xlfn.XLOOKUP(B11,'Cash Advance'!A:A,'Cash Advance'!O:O),0)</f>
        <v>0</v>
      </c>
      <c r="L11" s="7">
        <f>SUMIFS(HNPlaces!$AI:$AI,HNPlaces!$M:$M,L$4,HNPlaces!$Q:$Q,'Aug Payment'!$G11)</f>
        <v>0</v>
      </c>
      <c r="M11" s="7">
        <f>SUMIFS(HNPlaces!$AI:$AI,HNPlaces!$M:$M,M$4,HNPlaces!$Q:$Q,'Aug Payment'!$G11)</f>
        <v>0</v>
      </c>
      <c r="N11" s="7">
        <f>SUMIFS(HNPlaces!$AI:$AI,HNPlaces!$M:$M,N$4,HNPlaces!$Q:$Q,'Aug Payment'!$G11)</f>
        <v>0</v>
      </c>
      <c r="O11" s="7">
        <f>SUMIFS(HNPlaces!$AI:$AI,HNPlaces!$M:$M,O$4,HNPlaces!$Q:$Q,'Aug Payment'!$G11)</f>
        <v>0</v>
      </c>
      <c r="P11" s="7">
        <f>SUMIFS(HNPlaces!$AI:$AI,HNPlaces!$M:$M,P$4,HNPlaces!$Q:$Q,'Aug Payment'!$G11)</f>
        <v>0</v>
      </c>
      <c r="Q11" s="7">
        <f>SUMIFS(HNPlaces!$AI:$AI,HNPlaces!$M:$M,Q$4,HNPlaces!$Q:$Q,'Aug Payment'!$G11)</f>
        <v>0</v>
      </c>
      <c r="R11" s="7">
        <f>SUMIFS(HNPlaces!$AI:$AI,HNPlaces!$M:$M,R$4,HNPlaces!$Q:$Q,'Aug Payment'!$G11)</f>
        <v>0</v>
      </c>
      <c r="S11" s="7">
        <f>SUMIFS(HNTopUp!$AC:$AC,HNTopUp!$M:$M,S$4,HNTopUp!$B:$B,$B11)</f>
        <v>0</v>
      </c>
      <c r="T11" s="7">
        <f>SUMIFS(HNTopUp!$AI:$AI,HNTopUp!$M:$M,T$4,HNTopUp!$B:$B,$B11)</f>
        <v>5930.8692307692309</v>
      </c>
      <c r="U11" s="7">
        <f>SUMIFS(HNTopUp!$AI:$AI,HNTopUp!$M:$M,U$4,HNTopUp!$B:$B,$B11)</f>
        <v>0</v>
      </c>
      <c r="V11" s="7">
        <f>SUMIFS(HNTopUp!$AI:$AI,HNTopUp!$M:$M,V$4,HNTopUp!$B:$B,$B11)</f>
        <v>0</v>
      </c>
      <c r="W11" s="7">
        <f>SUMIFS(HNTopUp!$AI:$AI,HNTopUp!$M:$M,W$4,HNTopUp!$B:$B,$B11)</f>
        <v>0</v>
      </c>
      <c r="X11" s="7">
        <f>SUMIFS(HNTopUp!$AC:$AC,HNTopUp!$M:$M,X$4,HNTopUp!$B:$B,$B11)</f>
        <v>0</v>
      </c>
      <c r="Y11" s="7">
        <f>SUMIFS(HNTopUp!$AC:$AC,HNTopUp!$M:$M,Y$4,HNTopUp!$B:$B,$B11)</f>
        <v>0</v>
      </c>
      <c r="Z11" s="7">
        <f>SUMIFS(POST16!$AI:$AI,POST16!$M:$M,Z$4,POST16!$Q:$Q,'Aug Payment'!$G11)</f>
        <v>0</v>
      </c>
      <c r="AA11" s="7">
        <f>SUMIFS(POST16!$AI:$AI,POST16!$M:$M,AA$4,POST16!$Q:$Q,'Aug Payment'!$G11)</f>
        <v>0</v>
      </c>
      <c r="AB11" s="7">
        <f>SUMIFS(POST16!$AI:$AI,POST16!$M:$M,AB$4,POST16!$Q:$Q,'Aug Payment'!$G11)</f>
        <v>0</v>
      </c>
      <c r="AC11" s="7">
        <f>SUMIFS(POST16!$AI:$AI,POST16!$M:$M,AC$4,POST16!$Q:$Q,'Aug Payment'!$G11)</f>
        <v>0</v>
      </c>
      <c r="AD11" s="7">
        <f>SUMIFS(POST16!$AI:$AI,POST16!$M:$M,AD$4,POST16!$Q:$Q,'Aug Payment'!$G11)</f>
        <v>0</v>
      </c>
      <c r="AE11" s="7">
        <f>SUMIFS(POST16!$AI:$AI,POST16!$M:$M,AE$4,POST16!$Q:$Q,'Aug Payment'!$G11)</f>
        <v>0</v>
      </c>
      <c r="AF11" s="7">
        <f>SUMIFS(TPG!AI:AI,TPG!M:M,'Aug Payment'!$AF$4,TPG!B:B,'Aug Payment'!B11)</f>
        <v>0</v>
      </c>
      <c r="AG11" s="7">
        <f>SUMIFS('3.4% HN 2'!AI:AI,'3.4% HN 2'!M:M,'Aug Payment'!$AG$4,'3.4% HN 2'!B:B,'Aug Payment'!B11)</f>
        <v>0</v>
      </c>
      <c r="AH11" s="5">
        <f t="shared" si="2"/>
        <v>96483.103786737382</v>
      </c>
      <c r="AI11" s="119">
        <v>86947.679999999978</v>
      </c>
      <c r="AJ11" s="364">
        <f t="shared" si="3"/>
        <v>9535.4237867374031</v>
      </c>
      <c r="AK11" s="119"/>
      <c r="AL11" s="508">
        <v>0</v>
      </c>
      <c r="AM11" s="508">
        <v>86947.679999999978</v>
      </c>
      <c r="AN11" s="508">
        <v>86947.679999999978</v>
      </c>
      <c r="AO11" s="119">
        <v>86947.679999999978</v>
      </c>
      <c r="AP11" s="49">
        <v>9535.4237867374031</v>
      </c>
      <c r="AQ11" s="481"/>
      <c r="AR11" s="463">
        <v>86947.679999999978</v>
      </c>
      <c r="AS11" s="49">
        <v>9535.4237867374031</v>
      </c>
      <c r="AT11" s="5"/>
      <c r="AW11" s="119"/>
    </row>
    <row r="12" spans="1:57" x14ac:dyDescent="0.25">
      <c r="B12">
        <v>3022014</v>
      </c>
      <c r="C12">
        <v>2014</v>
      </c>
      <c r="D12" t="s">
        <v>91</v>
      </c>
      <c r="G12" t="s">
        <v>92</v>
      </c>
      <c r="H12" t="s">
        <v>93</v>
      </c>
      <c r="I12" s="7">
        <f>IFERROR(_xlfn.XLOOKUP(G12,'APT 25-26'!D:D,'APT 25-26'!CT:CT),"")</f>
        <v>280888.24330821878</v>
      </c>
      <c r="J12" s="7">
        <f>SUMIFS(NurserySupplement!$Z:$Z,NurserySupplement!$M:$M,J$4,NurserySupplement!$B:$B,B12)</f>
        <v>0</v>
      </c>
      <c r="K12" s="7">
        <f>IFERROR(_xlfn.XLOOKUP(B12,'Cash Advance'!A:A,'Cash Advance'!O:O),0)</f>
        <v>0</v>
      </c>
      <c r="L12" s="7">
        <f>SUMIFS(HNPlaces!$AI:$AI,HNPlaces!$M:$M,L$4,HNPlaces!$Q:$Q,'Aug Payment'!$G12)</f>
        <v>0</v>
      </c>
      <c r="M12" s="7">
        <f>SUMIFS(HNPlaces!$AI:$AI,HNPlaces!$M:$M,M$4,HNPlaces!$Q:$Q,'Aug Payment'!$G12)</f>
        <v>0</v>
      </c>
      <c r="N12" s="7">
        <f>SUMIFS(HNPlaces!$AI:$AI,HNPlaces!$M:$M,N$4,HNPlaces!$Q:$Q,'Aug Payment'!$G12)</f>
        <v>0</v>
      </c>
      <c r="O12" s="7">
        <f>SUMIFS(HNPlaces!$AI:$AI,HNPlaces!$M:$M,O$4,HNPlaces!$Q:$Q,'Aug Payment'!$G12)</f>
        <v>0</v>
      </c>
      <c r="P12" s="7">
        <f>SUMIFS(HNPlaces!$AI:$AI,HNPlaces!$M:$M,P$4,HNPlaces!$Q:$Q,'Aug Payment'!$G12)</f>
        <v>0</v>
      </c>
      <c r="Q12" s="7">
        <f>SUMIFS(HNPlaces!$AI:$AI,HNPlaces!$M:$M,Q$4,HNPlaces!$Q:$Q,'Aug Payment'!$G12)</f>
        <v>2307.6923076923076</v>
      </c>
      <c r="R12" s="7">
        <f>SUMIFS(HNPlaces!$AI:$AI,HNPlaces!$M:$M,R$4,HNPlaces!$Q:$Q,'Aug Payment'!$G12)</f>
        <v>0</v>
      </c>
      <c r="S12" s="7">
        <f>SUMIFS(HNTopUp!$AC:$AC,HNTopUp!$M:$M,S$4,HNTopUp!$B:$B,$B12)</f>
        <v>0</v>
      </c>
      <c r="T12" s="7">
        <f>SUMIFS(HNTopUp!$AI:$AI,HNTopUp!$M:$M,T$4,HNTopUp!$B:$B,$B12)</f>
        <v>20000.143794871798</v>
      </c>
      <c r="U12" s="7">
        <f>SUMIFS(HNTopUp!$AI:$AI,HNTopUp!$M:$M,U$4,HNTopUp!$B:$B,$B12)</f>
        <v>0</v>
      </c>
      <c r="V12" s="7">
        <f>SUMIFS(HNTopUp!$AI:$AI,HNTopUp!$M:$M,V$4,HNTopUp!$B:$B,$B12)</f>
        <v>9911.5384615384628</v>
      </c>
      <c r="W12" s="7">
        <f>SUMIFS(HNTopUp!$AI:$AI,HNTopUp!$M:$M,W$4,HNTopUp!$B:$B,$B12)</f>
        <v>442.2</v>
      </c>
      <c r="X12" s="7">
        <f>SUMIFS(HNTopUp!$AC:$AC,HNTopUp!$M:$M,X$4,HNTopUp!$B:$B,$B12)</f>
        <v>0</v>
      </c>
      <c r="Y12" s="7">
        <f>SUMIFS(HNTopUp!$AC:$AC,HNTopUp!$M:$M,Y$4,HNTopUp!$B:$B,$B12)</f>
        <v>0</v>
      </c>
      <c r="Z12" s="7">
        <f>SUMIFS(POST16!$AI:$AI,POST16!$M:$M,Z$4,POST16!$Q:$Q,'Aug Payment'!$G12)</f>
        <v>0</v>
      </c>
      <c r="AA12" s="7">
        <f>SUMIFS(POST16!$AI:$AI,POST16!$M:$M,AA$4,POST16!$Q:$Q,'Aug Payment'!$G12)</f>
        <v>0</v>
      </c>
      <c r="AB12" s="7">
        <f>SUMIFS(POST16!$AI:$AI,POST16!$M:$M,AB$4,POST16!$Q:$Q,'Aug Payment'!$G12)</f>
        <v>0</v>
      </c>
      <c r="AC12" s="7">
        <f>SUMIFS(POST16!$AI:$AI,POST16!$M:$M,AC$4,POST16!$Q:$Q,'Aug Payment'!$G12)</f>
        <v>0</v>
      </c>
      <c r="AD12" s="7">
        <f>SUMIFS(POST16!$AI:$AI,POST16!$M:$M,AD$4,POST16!$Q:$Q,'Aug Payment'!$G12)</f>
        <v>0</v>
      </c>
      <c r="AE12" s="7">
        <f>SUMIFS(POST16!$AI:$AI,POST16!$M:$M,AE$4,POST16!$Q:$Q,'Aug Payment'!$G12)</f>
        <v>0</v>
      </c>
      <c r="AF12" s="7">
        <f>SUMIFS(TPG!AI:AI,TPG!M:M,'Aug Payment'!$AF$4,TPG!B:B,'Aug Payment'!B12)</f>
        <v>0</v>
      </c>
      <c r="AG12" s="7">
        <f>SUMIFS('3.4% HN 2'!AI:AI,'3.4% HN 2'!M:M,'Aug Payment'!$AG$4,'3.4% HN 2'!B:B,'Aug Payment'!B12)</f>
        <v>0</v>
      </c>
      <c r="AH12" s="5">
        <f t="shared" si="2"/>
        <v>313549.81787232135</v>
      </c>
      <c r="AI12" s="119"/>
      <c r="AJ12" s="364">
        <f t="shared" si="3"/>
        <v>313549.81787232135</v>
      </c>
      <c r="AL12" s="508" t="s">
        <v>398</v>
      </c>
      <c r="AM12" s="508" t="s">
        <v>24732</v>
      </c>
      <c r="AN12" s="508"/>
      <c r="AP12" s="383"/>
      <c r="AQ12" s="481"/>
      <c r="AS12" s="286"/>
      <c r="AT12" s="5"/>
    </row>
    <row r="13" spans="1:57" x14ac:dyDescent="0.25">
      <c r="B13">
        <v>3022015</v>
      </c>
      <c r="C13">
        <v>2015</v>
      </c>
      <c r="D13" t="s">
        <v>241</v>
      </c>
      <c r="E13" t="s">
        <v>748</v>
      </c>
      <c r="G13" t="s">
        <v>242</v>
      </c>
      <c r="H13" t="s">
        <v>243</v>
      </c>
      <c r="I13" s="7">
        <f>IFERROR(_xlfn.XLOOKUP(G13,'APT 25-26'!D:D,'APT 25-26'!CT:CT),"")</f>
        <v>93508.556152435165</v>
      </c>
      <c r="J13" s="7">
        <f>SUMIFS(NurserySupplement!$Z:$Z,NurserySupplement!$M:$M,J$4,NurserySupplement!$B:$B,B13)</f>
        <v>0</v>
      </c>
      <c r="K13" s="7">
        <f>IFERROR(_xlfn.XLOOKUP(B13,'Cash Advance'!A:A,'Cash Advance'!O:O),0)</f>
        <v>0</v>
      </c>
      <c r="L13" s="7">
        <f>SUMIFS(HNPlaces!$AI:$AI,HNPlaces!$M:$M,L$4,HNPlaces!$Q:$Q,'Aug Payment'!$G13)</f>
        <v>0</v>
      </c>
      <c r="M13" s="7">
        <f>SUMIFS(HNPlaces!$AI:$AI,HNPlaces!$M:$M,M$4,HNPlaces!$Q:$Q,'Aug Payment'!$G13)</f>
        <v>0</v>
      </c>
      <c r="N13" s="7">
        <f>SUMIFS(HNPlaces!$AI:$AI,HNPlaces!$M:$M,N$4,HNPlaces!$Q:$Q,'Aug Payment'!$G13)</f>
        <v>0</v>
      </c>
      <c r="O13" s="7">
        <f>SUMIFS(HNPlaces!$AI:$AI,HNPlaces!$M:$M,O$4,HNPlaces!$Q:$Q,'Aug Payment'!$G13)</f>
        <v>0</v>
      </c>
      <c r="P13" s="7">
        <f>SUMIFS(HNPlaces!$AI:$AI,HNPlaces!$M:$M,P$4,HNPlaces!$Q:$Q,'Aug Payment'!$G13)</f>
        <v>0</v>
      </c>
      <c r="Q13" s="7">
        <f>SUMIFS(HNPlaces!$AI:$AI,HNPlaces!$M:$M,Q$4,HNPlaces!$Q:$Q,'Aug Payment'!$G13)</f>
        <v>7384.6153846153848</v>
      </c>
      <c r="R13" s="7">
        <f>SUMIFS(HNPlaces!$AI:$AI,HNPlaces!$M:$M,R$4,HNPlaces!$Q:$Q,'Aug Payment'!$G13)</f>
        <v>0</v>
      </c>
      <c r="S13" s="7">
        <f>SUMIFS(HNTopUp!$AC:$AC,HNTopUp!$M:$M,S$4,HNTopUp!$B:$B,$B13)</f>
        <v>0</v>
      </c>
      <c r="T13" s="7">
        <f>SUMIFS(HNTopUp!$AI:$AI,HNTopUp!$M:$M,T$4,HNTopUp!$B:$B,$B13)</f>
        <v>8558.923076923078</v>
      </c>
      <c r="U13" s="7">
        <f>SUMIFS(HNTopUp!$AI:$AI,HNTopUp!$M:$M,U$4,HNTopUp!$B:$B,$B13)</f>
        <v>0</v>
      </c>
      <c r="V13" s="7">
        <f>SUMIFS(HNTopUp!$AI:$AI,HNTopUp!$M:$M,V$4,HNTopUp!$B:$B,$B13)</f>
        <v>20155.692307692305</v>
      </c>
      <c r="W13" s="7">
        <f>SUMIFS(HNTopUp!$AI:$AI,HNTopUp!$M:$M,W$4,HNTopUp!$B:$B,$B13)</f>
        <v>0</v>
      </c>
      <c r="X13" s="7">
        <f>SUMIFS(HNTopUp!$AC:$AC,HNTopUp!$M:$M,X$4,HNTopUp!$B:$B,$B13)</f>
        <v>0</v>
      </c>
      <c r="Y13" s="7">
        <f>SUMIFS(HNTopUp!$AC:$AC,HNTopUp!$M:$M,Y$4,HNTopUp!$B:$B,$B13)</f>
        <v>0</v>
      </c>
      <c r="Z13" s="7">
        <f>SUMIFS(POST16!$AI:$AI,POST16!$M:$M,Z$4,POST16!$Q:$Q,'Aug Payment'!$G13)</f>
        <v>0</v>
      </c>
      <c r="AA13" s="7">
        <f>SUMIFS(POST16!$AI:$AI,POST16!$M:$M,AA$4,POST16!$Q:$Q,'Aug Payment'!$G13)</f>
        <v>0</v>
      </c>
      <c r="AB13" s="7">
        <f>SUMIFS(POST16!$AI:$AI,POST16!$M:$M,AB$4,POST16!$Q:$Q,'Aug Payment'!$G13)</f>
        <v>0</v>
      </c>
      <c r="AC13" s="7">
        <f>SUMIFS(POST16!$AI:$AI,POST16!$M:$M,AC$4,POST16!$Q:$Q,'Aug Payment'!$G13)</f>
        <v>0</v>
      </c>
      <c r="AD13" s="7">
        <f>SUMIFS(POST16!$AI:$AI,POST16!$M:$M,AD$4,POST16!$Q:$Q,'Aug Payment'!$G13)</f>
        <v>0</v>
      </c>
      <c r="AE13" s="7">
        <f>SUMIFS(POST16!$AI:$AI,POST16!$M:$M,AE$4,POST16!$Q:$Q,'Aug Payment'!$G13)</f>
        <v>0</v>
      </c>
      <c r="AF13" s="7">
        <f>SUMIFS(TPG!AI:AI,TPG!M:M,'Aug Payment'!$AF$4,TPG!B:B,'Aug Payment'!B13)</f>
        <v>0</v>
      </c>
      <c r="AG13" s="7">
        <f>SUMIFS('3.4% HN 2'!AI:AI,'3.4% HN 2'!M:M,'Aug Payment'!$AG$4,'3.4% HN 2'!B:B,'Aug Payment'!B13)</f>
        <v>0</v>
      </c>
      <c r="AH13" s="5">
        <f t="shared" si="2"/>
        <v>129607.78692166595</v>
      </c>
      <c r="AI13" s="119">
        <v>129606.78692166595</v>
      </c>
      <c r="AJ13" s="364">
        <f t="shared" si="3"/>
        <v>1</v>
      </c>
      <c r="AK13" s="5"/>
      <c r="AL13" s="508">
        <v>148930.8621053735</v>
      </c>
      <c r="AM13" s="508">
        <v>179096.06999999995</v>
      </c>
      <c r="AN13" s="508">
        <v>328026.93210537347</v>
      </c>
      <c r="AO13" s="119">
        <v>129606.78692166595</v>
      </c>
      <c r="AP13" s="49">
        <v>1</v>
      </c>
      <c r="AQ13" s="481">
        <v>0</v>
      </c>
      <c r="AR13" s="463">
        <v>129606.78692166595</v>
      </c>
      <c r="AS13" s="49">
        <v>1</v>
      </c>
      <c r="AT13" s="5"/>
      <c r="AW13" s="119"/>
    </row>
    <row r="14" spans="1:57" x14ac:dyDescent="0.25">
      <c r="B14">
        <v>3022016</v>
      </c>
      <c r="C14">
        <v>2016</v>
      </c>
      <c r="D14" t="s">
        <v>160</v>
      </c>
      <c r="E14" t="s">
        <v>748</v>
      </c>
      <c r="G14" t="s">
        <v>161</v>
      </c>
      <c r="H14" t="s">
        <v>162</v>
      </c>
      <c r="I14" s="7">
        <f>IFERROR(_xlfn.XLOOKUP(G14,'APT 25-26'!D:D,'APT 25-26'!CT:CT),"")</f>
        <v>92023.076570340054</v>
      </c>
      <c r="J14" s="7">
        <f>SUMIFS(NurserySupplement!$Z:$Z,NurserySupplement!$M:$M,J$4,NurserySupplement!$B:$B,B14)</f>
        <v>0</v>
      </c>
      <c r="K14" s="7">
        <f>IFERROR(_xlfn.XLOOKUP(B14,'Cash Advance'!A:A,'Cash Advance'!O:O),0)</f>
        <v>0</v>
      </c>
      <c r="L14" s="7">
        <f>SUMIFS(HNPlaces!$AI:$AI,HNPlaces!$M:$M,L$4,HNPlaces!$Q:$Q,'Aug Payment'!$G14)</f>
        <v>0</v>
      </c>
      <c r="M14" s="7">
        <f>SUMIFS(HNPlaces!$AI:$AI,HNPlaces!$M:$M,M$4,HNPlaces!$Q:$Q,'Aug Payment'!$G14)</f>
        <v>0</v>
      </c>
      <c r="N14" s="7">
        <f>SUMIFS(HNPlaces!$AI:$AI,HNPlaces!$M:$M,N$4,HNPlaces!$Q:$Q,'Aug Payment'!$G14)</f>
        <v>0</v>
      </c>
      <c r="O14" s="7">
        <f>SUMIFS(HNPlaces!$AI:$AI,HNPlaces!$M:$M,O$4,HNPlaces!$Q:$Q,'Aug Payment'!$G14)</f>
        <v>0</v>
      </c>
      <c r="P14" s="7">
        <f>SUMIFS(HNPlaces!$AI:$AI,HNPlaces!$M:$M,P$4,HNPlaces!$Q:$Q,'Aug Payment'!$G14)</f>
        <v>0</v>
      </c>
      <c r="Q14" s="7">
        <f>SUMIFS(HNPlaces!$AI:$AI,HNPlaces!$M:$M,Q$4,HNPlaces!$Q:$Q,'Aug Payment'!$G14)</f>
        <v>0</v>
      </c>
      <c r="R14" s="7">
        <f>SUMIFS(HNPlaces!$AI:$AI,HNPlaces!$M:$M,R$4,HNPlaces!$Q:$Q,'Aug Payment'!$G14)</f>
        <v>0</v>
      </c>
      <c r="S14" s="7">
        <f>SUMIFS(HNTopUp!$AC:$AC,HNTopUp!$M:$M,S$4,HNTopUp!$B:$B,$B14)</f>
        <v>0</v>
      </c>
      <c r="T14" s="7">
        <f>SUMIFS(HNTopUp!$AI:$AI,HNTopUp!$M:$M,T$4,HNTopUp!$B:$B,$B14)</f>
        <v>8816.9423846153841</v>
      </c>
      <c r="U14" s="7">
        <f>SUMIFS(HNTopUp!$AI:$AI,HNTopUp!$M:$M,U$4,HNTopUp!$B:$B,$B14)</f>
        <v>0</v>
      </c>
      <c r="V14" s="7">
        <f>SUMIFS(HNTopUp!$AI:$AI,HNTopUp!$M:$M,V$4,HNTopUp!$B:$B,$B14)</f>
        <v>0</v>
      </c>
      <c r="W14" s="7">
        <f>SUMIFS(HNTopUp!$AI:$AI,HNTopUp!$M:$M,W$4,HNTopUp!$B:$B,$B14)</f>
        <v>0</v>
      </c>
      <c r="X14" s="7">
        <f>SUMIFS(HNTopUp!$AC:$AC,HNTopUp!$M:$M,X$4,HNTopUp!$B:$B,$B14)</f>
        <v>0</v>
      </c>
      <c r="Y14" s="7">
        <f>SUMIFS(HNTopUp!$AC:$AC,HNTopUp!$M:$M,Y$4,HNTopUp!$B:$B,$B14)</f>
        <v>0</v>
      </c>
      <c r="Z14" s="7">
        <f>SUMIFS(POST16!$AI:$AI,POST16!$M:$M,Z$4,POST16!$Q:$Q,'Aug Payment'!$G14)</f>
        <v>0</v>
      </c>
      <c r="AA14" s="7">
        <f>SUMIFS(POST16!$AI:$AI,POST16!$M:$M,AA$4,POST16!$Q:$Q,'Aug Payment'!$G14)</f>
        <v>0</v>
      </c>
      <c r="AB14" s="7">
        <f>SUMIFS(POST16!$AI:$AI,POST16!$M:$M,AB$4,POST16!$Q:$Q,'Aug Payment'!$G14)</f>
        <v>0</v>
      </c>
      <c r="AC14" s="7">
        <f>SUMIFS(POST16!$AI:$AI,POST16!$M:$M,AC$4,POST16!$Q:$Q,'Aug Payment'!$G14)</f>
        <v>0</v>
      </c>
      <c r="AD14" s="7">
        <f>SUMIFS(POST16!$AI:$AI,POST16!$M:$M,AD$4,POST16!$Q:$Q,'Aug Payment'!$G14)</f>
        <v>0</v>
      </c>
      <c r="AE14" s="7">
        <f>SUMIFS(POST16!$AI:$AI,POST16!$M:$M,AE$4,POST16!$Q:$Q,'Aug Payment'!$G14)</f>
        <v>0</v>
      </c>
      <c r="AF14" s="7">
        <f>SUMIFS(TPG!AI:AI,TPG!M:M,'Aug Payment'!$AF$4,TPG!B:B,'Aug Payment'!B14)</f>
        <v>0</v>
      </c>
      <c r="AG14" s="7">
        <f>SUMIFS('3.4% HN 2'!AI:AI,'3.4% HN 2'!M:M,'Aug Payment'!$AG$4,'3.4% HN 2'!B:B,'Aug Payment'!B14)</f>
        <v>0</v>
      </c>
      <c r="AH14" s="5">
        <f t="shared" si="2"/>
        <v>100840.01895495543</v>
      </c>
      <c r="AI14" s="119">
        <v>98782.92</v>
      </c>
      <c r="AJ14" s="364">
        <f t="shared" si="3"/>
        <v>2057.0989549554361</v>
      </c>
      <c r="AK14" s="119"/>
      <c r="AL14" s="508">
        <v>0</v>
      </c>
      <c r="AM14" s="508">
        <v>98782.92</v>
      </c>
      <c r="AN14" s="508">
        <v>98782.92</v>
      </c>
      <c r="AO14" s="119">
        <v>98782.92</v>
      </c>
      <c r="AP14" s="49">
        <v>2057.0989549554361</v>
      </c>
      <c r="AQ14" s="481"/>
      <c r="AR14" s="463">
        <v>98782.92</v>
      </c>
      <c r="AS14" s="49">
        <v>2057.0989549554361</v>
      </c>
      <c r="AT14" s="5"/>
      <c r="AW14" s="119"/>
    </row>
    <row r="15" spans="1:57" x14ac:dyDescent="0.25">
      <c r="B15">
        <v>3022017</v>
      </c>
      <c r="C15">
        <v>2017</v>
      </c>
      <c r="D15" t="s">
        <v>61</v>
      </c>
      <c r="E15" t="s">
        <v>748</v>
      </c>
      <c r="G15" t="s">
        <v>62</v>
      </c>
      <c r="H15" t="s">
        <v>63</v>
      </c>
      <c r="I15" s="7">
        <f>IFERROR(_xlfn.XLOOKUP(G15,'APT 25-26'!D:D,'APT 25-26'!CT:CT),"")</f>
        <v>171829.00494787676</v>
      </c>
      <c r="J15" s="7">
        <f>SUMIFS(NurserySupplement!$Z:$Z,NurserySupplement!$M:$M,J$4,NurserySupplement!$B:$B,B15)</f>
        <v>0</v>
      </c>
      <c r="K15" s="7">
        <f>IFERROR(_xlfn.XLOOKUP(B15,'Cash Advance'!A:A,'Cash Advance'!O:O),0)</f>
        <v>0</v>
      </c>
      <c r="L15" s="7">
        <f>SUMIFS(HNPlaces!$AI:$AI,HNPlaces!$M:$M,L$4,HNPlaces!$Q:$Q,'Aug Payment'!$G15)</f>
        <v>0</v>
      </c>
      <c r="M15" s="7">
        <f>SUMIFS(HNPlaces!$AI:$AI,HNPlaces!$M:$M,M$4,HNPlaces!$Q:$Q,'Aug Payment'!$G15)</f>
        <v>0</v>
      </c>
      <c r="N15" s="7">
        <f>SUMIFS(HNPlaces!$AI:$AI,HNPlaces!$M:$M,N$4,HNPlaces!$Q:$Q,'Aug Payment'!$G15)</f>
        <v>0</v>
      </c>
      <c r="O15" s="7">
        <f>SUMIFS(HNPlaces!$AI:$AI,HNPlaces!$M:$M,O$4,HNPlaces!$Q:$Q,'Aug Payment'!$G15)</f>
        <v>0</v>
      </c>
      <c r="P15" s="7">
        <f>SUMIFS(HNPlaces!$AI:$AI,HNPlaces!$M:$M,P$4,HNPlaces!$Q:$Q,'Aug Payment'!$G15)</f>
        <v>0</v>
      </c>
      <c r="Q15" s="7">
        <f>SUMIFS(HNPlaces!$AI:$AI,HNPlaces!$M:$M,Q$4,HNPlaces!$Q:$Q,'Aug Payment'!$G15)</f>
        <v>0</v>
      </c>
      <c r="R15" s="7">
        <f>SUMIFS(HNPlaces!$AI:$AI,HNPlaces!$M:$M,R$4,HNPlaces!$Q:$Q,'Aug Payment'!$G15)</f>
        <v>0</v>
      </c>
      <c r="S15" s="7">
        <f>SUMIFS(HNTopUp!$AC:$AC,HNTopUp!$M:$M,S$4,HNTopUp!$B:$B,$B15)</f>
        <v>0</v>
      </c>
      <c r="T15" s="7">
        <f>SUMIFS(HNTopUp!$AI:$AI,HNTopUp!$M:$M,T$4,HNTopUp!$B:$B,$B15)</f>
        <v>19000.366641025641</v>
      </c>
      <c r="U15" s="7">
        <f>SUMIFS(HNTopUp!$AI:$AI,HNTopUp!$M:$M,U$4,HNTopUp!$B:$B,$B15)</f>
        <v>0</v>
      </c>
      <c r="V15" s="7">
        <f>SUMIFS(HNTopUp!$AI:$AI,HNTopUp!$M:$M,V$4,HNTopUp!$B:$B,$B15)</f>
        <v>0</v>
      </c>
      <c r="W15" s="7">
        <f>SUMIFS(HNTopUp!$AI:$AI,HNTopUp!$M:$M,W$4,HNTopUp!$B:$B,$B15)</f>
        <v>0</v>
      </c>
      <c r="X15" s="7">
        <f>SUMIFS(HNTopUp!$AC:$AC,HNTopUp!$M:$M,X$4,HNTopUp!$B:$B,$B15)</f>
        <v>0</v>
      </c>
      <c r="Y15" s="7">
        <f>SUMIFS(HNTopUp!$AC:$AC,HNTopUp!$M:$M,Y$4,HNTopUp!$B:$B,$B15)</f>
        <v>0</v>
      </c>
      <c r="Z15" s="7">
        <f>SUMIFS(POST16!$AI:$AI,POST16!$M:$M,Z$4,POST16!$Q:$Q,'Aug Payment'!$G15)</f>
        <v>0</v>
      </c>
      <c r="AA15" s="7">
        <f>SUMIFS(POST16!$AI:$AI,POST16!$M:$M,AA$4,POST16!$Q:$Q,'Aug Payment'!$G15)</f>
        <v>0</v>
      </c>
      <c r="AB15" s="7">
        <f>SUMIFS(POST16!$AI:$AI,POST16!$M:$M,AB$4,POST16!$Q:$Q,'Aug Payment'!$G15)</f>
        <v>0</v>
      </c>
      <c r="AC15" s="7">
        <f>SUMIFS(POST16!$AI:$AI,POST16!$M:$M,AC$4,POST16!$Q:$Q,'Aug Payment'!$G15)</f>
        <v>0</v>
      </c>
      <c r="AD15" s="7">
        <f>SUMIFS(POST16!$AI:$AI,POST16!$M:$M,AD$4,POST16!$Q:$Q,'Aug Payment'!$G15)</f>
        <v>0</v>
      </c>
      <c r="AE15" s="7">
        <f>SUMIFS(POST16!$AI:$AI,POST16!$M:$M,AE$4,POST16!$Q:$Q,'Aug Payment'!$G15)</f>
        <v>0</v>
      </c>
      <c r="AF15" s="7">
        <f>SUMIFS(TPG!AI:AI,TPG!M:M,'Aug Payment'!$AF$4,TPG!B:B,'Aug Payment'!B15)</f>
        <v>0</v>
      </c>
      <c r="AG15" s="7">
        <f>SUMIFS('3.4% HN 2'!AI:AI,'3.4% HN 2'!M:M,'Aug Payment'!$AG$4,'3.4% HN 2'!B:B,'Aug Payment'!B15)</f>
        <v>0</v>
      </c>
      <c r="AH15" s="5">
        <f t="shared" si="2"/>
        <v>190829.3715889024</v>
      </c>
      <c r="AI15" s="119">
        <v>190253.9</v>
      </c>
      <c r="AJ15" s="364">
        <f t="shared" si="3"/>
        <v>575.47158890240826</v>
      </c>
      <c r="AK15" s="119"/>
      <c r="AL15" s="508">
        <v>0</v>
      </c>
      <c r="AM15" s="508">
        <v>190253.9</v>
      </c>
      <c r="AN15" s="508">
        <v>190253.9</v>
      </c>
      <c r="AO15" s="119">
        <v>190253.9</v>
      </c>
      <c r="AP15" s="49">
        <v>575.47158890240826</v>
      </c>
      <c r="AQ15" s="481"/>
      <c r="AR15" s="463">
        <v>190253.9</v>
      </c>
      <c r="AS15" s="49">
        <v>575.47158890240826</v>
      </c>
      <c r="AT15" s="5"/>
      <c r="AW15" s="119"/>
    </row>
    <row r="16" spans="1:57" x14ac:dyDescent="0.25">
      <c r="B16">
        <v>3022019</v>
      </c>
      <c r="C16">
        <v>2019</v>
      </c>
      <c r="D16" t="s">
        <v>40</v>
      </c>
      <c r="E16" t="s">
        <v>748</v>
      </c>
      <c r="G16" t="s">
        <v>41</v>
      </c>
      <c r="H16" t="s">
        <v>42</v>
      </c>
      <c r="I16" s="7">
        <f>IFERROR(_xlfn.XLOOKUP(G16,'APT 25-26'!D:D,'APT 25-26'!CT:CT),"")</f>
        <v>88173.359373626387</v>
      </c>
      <c r="J16" s="7">
        <f>SUMIFS(NurserySupplement!$Z:$Z,NurserySupplement!$M:$M,J$4,NurserySupplement!$B:$B,B16)</f>
        <v>0</v>
      </c>
      <c r="K16" s="7">
        <f>IFERROR(_xlfn.XLOOKUP(B16,'Cash Advance'!A:A,'Cash Advance'!O:O),0)</f>
        <v>0</v>
      </c>
      <c r="L16" s="7">
        <f>SUMIFS(HNPlaces!$AI:$AI,HNPlaces!$M:$M,L$4,HNPlaces!$Q:$Q,'Aug Payment'!$G16)</f>
        <v>0</v>
      </c>
      <c r="M16" s="7">
        <f>SUMIFS(HNPlaces!$AI:$AI,HNPlaces!$M:$M,M$4,HNPlaces!$Q:$Q,'Aug Payment'!$G16)</f>
        <v>0</v>
      </c>
      <c r="N16" s="7">
        <f>SUMIFS(HNPlaces!$AI:$AI,HNPlaces!$M:$M,N$4,HNPlaces!$Q:$Q,'Aug Payment'!$G16)</f>
        <v>0</v>
      </c>
      <c r="O16" s="7">
        <f>SUMIFS(HNPlaces!$AI:$AI,HNPlaces!$M:$M,O$4,HNPlaces!$Q:$Q,'Aug Payment'!$G16)</f>
        <v>0</v>
      </c>
      <c r="P16" s="7">
        <f>SUMIFS(HNPlaces!$AI:$AI,HNPlaces!$M:$M,P$4,HNPlaces!$Q:$Q,'Aug Payment'!$G16)</f>
        <v>0</v>
      </c>
      <c r="Q16" s="7">
        <f>SUMIFS(HNPlaces!$AI:$AI,HNPlaces!$M:$M,Q$4,HNPlaces!$Q:$Q,'Aug Payment'!$G16)</f>
        <v>0</v>
      </c>
      <c r="R16" s="7">
        <f>SUMIFS(HNPlaces!$AI:$AI,HNPlaces!$M:$M,R$4,HNPlaces!$Q:$Q,'Aug Payment'!$G16)</f>
        <v>0</v>
      </c>
      <c r="S16" s="7">
        <f>SUMIFS(HNTopUp!$AC:$AC,HNTopUp!$M:$M,S$4,HNTopUp!$B:$B,$B16)</f>
        <v>0</v>
      </c>
      <c r="T16" s="7">
        <f>SUMIFS(HNTopUp!$AI:$AI,HNTopUp!$M:$M,T$4,HNTopUp!$B:$B,$B16)</f>
        <v>6780.6863333333331</v>
      </c>
      <c r="U16" s="7">
        <f>SUMIFS(HNTopUp!$AI:$AI,HNTopUp!$M:$M,U$4,HNTopUp!$B:$B,$B16)</f>
        <v>0</v>
      </c>
      <c r="V16" s="7">
        <f>SUMIFS(HNTopUp!$AI:$AI,HNTopUp!$M:$M,V$4,HNTopUp!$B:$B,$B16)</f>
        <v>0</v>
      </c>
      <c r="W16" s="7">
        <f>SUMIFS(HNTopUp!$AI:$AI,HNTopUp!$M:$M,W$4,HNTopUp!$B:$B,$B16)</f>
        <v>292.32307692307688</v>
      </c>
      <c r="X16" s="7">
        <f>SUMIFS(HNTopUp!$AC:$AC,HNTopUp!$M:$M,X$4,HNTopUp!$B:$B,$B16)</f>
        <v>0</v>
      </c>
      <c r="Y16" s="7">
        <f>SUMIFS(HNTopUp!$AC:$AC,HNTopUp!$M:$M,Y$4,HNTopUp!$B:$B,$B16)</f>
        <v>0</v>
      </c>
      <c r="Z16" s="7">
        <f>SUMIFS(POST16!$AI:$AI,POST16!$M:$M,Z$4,POST16!$Q:$Q,'Aug Payment'!$G16)</f>
        <v>0</v>
      </c>
      <c r="AA16" s="7">
        <f>SUMIFS(POST16!$AI:$AI,POST16!$M:$M,AA$4,POST16!$Q:$Q,'Aug Payment'!$G16)</f>
        <v>0</v>
      </c>
      <c r="AB16" s="7">
        <f>SUMIFS(POST16!$AI:$AI,POST16!$M:$M,AB$4,POST16!$Q:$Q,'Aug Payment'!$G16)</f>
        <v>0</v>
      </c>
      <c r="AC16" s="7">
        <f>SUMIFS(POST16!$AI:$AI,POST16!$M:$M,AC$4,POST16!$Q:$Q,'Aug Payment'!$G16)</f>
        <v>0</v>
      </c>
      <c r="AD16" s="7">
        <f>SUMIFS(POST16!$AI:$AI,POST16!$M:$M,AD$4,POST16!$Q:$Q,'Aug Payment'!$G16)</f>
        <v>0</v>
      </c>
      <c r="AE16" s="7">
        <f>SUMIFS(POST16!$AI:$AI,POST16!$M:$M,AE$4,POST16!$Q:$Q,'Aug Payment'!$G16)</f>
        <v>0</v>
      </c>
      <c r="AF16" s="7">
        <f>SUMIFS(TPG!AI:AI,TPG!M:M,'Aug Payment'!$AF$4,TPG!B:B,'Aug Payment'!B16)</f>
        <v>0</v>
      </c>
      <c r="AG16" s="7">
        <f>SUMIFS('3.4% HN 2'!AI:AI,'3.4% HN 2'!M:M,'Aug Payment'!$AG$4,'3.4% HN 2'!B:B,'Aug Payment'!B16)</f>
        <v>0</v>
      </c>
      <c r="AH16" s="5">
        <f t="shared" si="2"/>
        <v>95246.36878388279</v>
      </c>
      <c r="AI16" s="119">
        <v>95245.36878388279</v>
      </c>
      <c r="AJ16" s="364">
        <f t="shared" si="3"/>
        <v>1</v>
      </c>
      <c r="AK16" s="5"/>
      <c r="AL16" s="508">
        <v>163021.21224174462</v>
      </c>
      <c r="AM16" s="508">
        <v>122365.62000000004</v>
      </c>
      <c r="AN16" s="508">
        <v>285386.83224174468</v>
      </c>
      <c r="AO16" s="119">
        <v>95245.36878388279</v>
      </c>
      <c r="AP16" s="49">
        <v>1</v>
      </c>
      <c r="AQ16" s="481">
        <v>0</v>
      </c>
      <c r="AR16" s="463">
        <v>95245.36878388279</v>
      </c>
      <c r="AS16" s="49">
        <v>1</v>
      </c>
      <c r="AT16" s="5"/>
      <c r="AW16" s="119"/>
    </row>
    <row r="17" spans="1:50" x14ac:dyDescent="0.25">
      <c r="B17">
        <v>3022023</v>
      </c>
      <c r="C17">
        <v>2023</v>
      </c>
      <c r="D17" t="s">
        <v>88</v>
      </c>
      <c r="G17" t="s">
        <v>89</v>
      </c>
      <c r="H17" t="s">
        <v>90</v>
      </c>
      <c r="I17" s="7">
        <f>IFERROR(_xlfn.XLOOKUP(G17,'APT 25-26'!D:D,'APT 25-26'!CT:CT),"")</f>
        <v>191092.62049254688</v>
      </c>
      <c r="J17" s="7">
        <f>SUMIFS(NurserySupplement!$Z:$Z,NurserySupplement!$M:$M,J$4,NurserySupplement!$B:$B,B17)</f>
        <v>0</v>
      </c>
      <c r="K17" s="7">
        <f>IFERROR(_xlfn.XLOOKUP(B17,'Cash Advance'!A:A,'Cash Advance'!O:O),0)</f>
        <v>-2500</v>
      </c>
      <c r="L17" s="7">
        <f>SUMIFS(HNPlaces!$AI:$AI,HNPlaces!$M:$M,L$4,HNPlaces!$Q:$Q,'Aug Payment'!$G17)</f>
        <v>0</v>
      </c>
      <c r="M17" s="7">
        <f>SUMIFS(HNPlaces!$AI:$AI,HNPlaces!$M:$M,M$4,HNPlaces!$Q:$Q,'Aug Payment'!$G17)</f>
        <v>0</v>
      </c>
      <c r="N17" s="7">
        <f>SUMIFS(HNPlaces!$AI:$AI,HNPlaces!$M:$M,N$4,HNPlaces!$Q:$Q,'Aug Payment'!$G17)</f>
        <v>0</v>
      </c>
      <c r="O17" s="7">
        <f>SUMIFS(HNPlaces!$AI:$AI,HNPlaces!$M:$M,O$4,HNPlaces!$Q:$Q,'Aug Payment'!$G17)</f>
        <v>0</v>
      </c>
      <c r="P17" s="7">
        <f>SUMIFS(HNPlaces!$AI:$AI,HNPlaces!$M:$M,P$4,HNPlaces!$Q:$Q,'Aug Payment'!$G17)</f>
        <v>0</v>
      </c>
      <c r="Q17" s="7">
        <f>SUMIFS(HNPlaces!$AI:$AI,HNPlaces!$M:$M,Q$4,HNPlaces!$Q:$Q,'Aug Payment'!$G17)</f>
        <v>0</v>
      </c>
      <c r="R17" s="7">
        <f>SUMIFS(HNPlaces!$AI:$AI,HNPlaces!$M:$M,R$4,HNPlaces!$Q:$Q,'Aug Payment'!$G17)</f>
        <v>0</v>
      </c>
      <c r="S17" s="7">
        <f>SUMIFS(HNTopUp!$AC:$AC,HNTopUp!$M:$M,S$4,HNTopUp!$B:$B,$B17)</f>
        <v>0</v>
      </c>
      <c r="T17" s="7">
        <f>SUMIFS(HNTopUp!$AI:$AI,HNTopUp!$M:$M,T$4,HNTopUp!$B:$B,$B17)</f>
        <v>11733.280076923078</v>
      </c>
      <c r="U17" s="7">
        <f>SUMIFS(HNTopUp!$AI:$AI,HNTopUp!$M:$M,U$4,HNTopUp!$B:$B,$B17)</f>
        <v>0</v>
      </c>
      <c r="V17" s="7">
        <f>SUMIFS(HNTopUp!$AI:$AI,HNTopUp!$M:$M,V$4,HNTopUp!$B:$B,$B17)</f>
        <v>0</v>
      </c>
      <c r="W17" s="7">
        <f>SUMIFS(HNTopUp!$AI:$AI,HNTopUp!$M:$M,W$4,HNTopUp!$B:$B,$B17)</f>
        <v>0</v>
      </c>
      <c r="X17" s="7">
        <f>SUMIFS(HNTopUp!$AC:$AC,HNTopUp!$M:$M,X$4,HNTopUp!$B:$B,$B17)</f>
        <v>0</v>
      </c>
      <c r="Y17" s="7">
        <f>SUMIFS(HNTopUp!$AC:$AC,HNTopUp!$M:$M,Y$4,HNTopUp!$B:$B,$B17)</f>
        <v>0</v>
      </c>
      <c r="Z17" s="7">
        <f>SUMIFS(POST16!$AI:$AI,POST16!$M:$M,Z$4,POST16!$Q:$Q,'Aug Payment'!$G17)</f>
        <v>0</v>
      </c>
      <c r="AA17" s="7">
        <f>SUMIFS(POST16!$AI:$AI,POST16!$M:$M,AA$4,POST16!$Q:$Q,'Aug Payment'!$G17)</f>
        <v>0</v>
      </c>
      <c r="AB17" s="7">
        <f>SUMIFS(POST16!$AI:$AI,POST16!$M:$M,AB$4,POST16!$Q:$Q,'Aug Payment'!$G17)</f>
        <v>0</v>
      </c>
      <c r="AC17" s="7">
        <f>SUMIFS(POST16!$AI:$AI,POST16!$M:$M,AC$4,POST16!$Q:$Q,'Aug Payment'!$G17)</f>
        <v>0</v>
      </c>
      <c r="AD17" s="7">
        <f>SUMIFS(POST16!$AI:$AI,POST16!$M:$M,AD$4,POST16!$Q:$Q,'Aug Payment'!$G17)</f>
        <v>0</v>
      </c>
      <c r="AE17" s="7">
        <f>SUMIFS(POST16!$AI:$AI,POST16!$M:$M,AE$4,POST16!$Q:$Q,'Aug Payment'!$G17)</f>
        <v>0</v>
      </c>
      <c r="AF17" s="7">
        <f>SUMIFS(TPG!AI:AI,TPG!M:M,'Aug Payment'!$AF$4,TPG!B:B,'Aug Payment'!B17)</f>
        <v>0</v>
      </c>
      <c r="AG17" s="7">
        <f>SUMIFS('3.4% HN 2'!AI:AI,'3.4% HN 2'!M:M,'Aug Payment'!$AG$4,'3.4% HN 2'!B:B,'Aug Payment'!B17)</f>
        <v>0</v>
      </c>
      <c r="AH17" s="5">
        <f t="shared" si="2"/>
        <v>200325.90056946996</v>
      </c>
      <c r="AI17" s="119"/>
      <c r="AJ17" s="364">
        <f t="shared" si="3"/>
        <v>200325.90056946996</v>
      </c>
      <c r="AL17" s="508" t="s">
        <v>398</v>
      </c>
      <c r="AM17" s="508" t="s">
        <v>24732</v>
      </c>
      <c r="AN17" s="508"/>
      <c r="AP17" s="383"/>
      <c r="AQ17" s="481"/>
      <c r="AS17" s="286"/>
      <c r="AT17" s="5"/>
    </row>
    <row r="18" spans="1:50" x14ac:dyDescent="0.25">
      <c r="B18">
        <v>3022024</v>
      </c>
      <c r="C18">
        <v>2024</v>
      </c>
      <c r="D18" t="s">
        <v>178</v>
      </c>
      <c r="E18" t="s">
        <v>748</v>
      </c>
      <c r="G18" t="s">
        <v>179</v>
      </c>
      <c r="H18" t="s">
        <v>180</v>
      </c>
      <c r="I18" s="7">
        <f>IFERROR(_xlfn.XLOOKUP(G18,'APT 25-26'!D:D,'APT 25-26'!CT:CT),"")</f>
        <v>98769.909103435435</v>
      </c>
      <c r="J18" s="7">
        <f>SUMIFS(NurserySupplement!$Z:$Z,NurserySupplement!$M:$M,J$4,NurserySupplement!$B:$B,B18)</f>
        <v>0</v>
      </c>
      <c r="K18" s="7">
        <f>IFERROR(_xlfn.XLOOKUP(B18,'Cash Advance'!A:A,'Cash Advance'!O:O),0)</f>
        <v>0</v>
      </c>
      <c r="L18" s="7">
        <f>SUMIFS(HNPlaces!$AI:$AI,HNPlaces!$M:$M,L$4,HNPlaces!$Q:$Q,'Aug Payment'!$G18)</f>
        <v>0</v>
      </c>
      <c r="M18" s="7">
        <f>SUMIFS(HNPlaces!$AI:$AI,HNPlaces!$M:$M,M$4,HNPlaces!$Q:$Q,'Aug Payment'!$G18)</f>
        <v>0</v>
      </c>
      <c r="N18" s="7">
        <f>SUMIFS(HNPlaces!$AI:$AI,HNPlaces!$M:$M,N$4,HNPlaces!$Q:$Q,'Aug Payment'!$G18)</f>
        <v>0</v>
      </c>
      <c r="O18" s="7">
        <f>SUMIFS(HNPlaces!$AI:$AI,HNPlaces!$M:$M,O$4,HNPlaces!$Q:$Q,'Aug Payment'!$G18)</f>
        <v>0</v>
      </c>
      <c r="P18" s="7">
        <f>SUMIFS(HNPlaces!$AI:$AI,HNPlaces!$M:$M,P$4,HNPlaces!$Q:$Q,'Aug Payment'!$G18)</f>
        <v>0</v>
      </c>
      <c r="Q18" s="7">
        <f>SUMIFS(HNPlaces!$AI:$AI,HNPlaces!$M:$M,Q$4,HNPlaces!$Q:$Q,'Aug Payment'!$G18)</f>
        <v>0</v>
      </c>
      <c r="R18" s="7">
        <f>SUMIFS(HNPlaces!$AI:$AI,HNPlaces!$M:$M,R$4,HNPlaces!$Q:$Q,'Aug Payment'!$G18)</f>
        <v>0</v>
      </c>
      <c r="S18" s="7">
        <f>SUMIFS(HNTopUp!$AC:$AC,HNTopUp!$M:$M,S$4,HNTopUp!$B:$B,$B18)</f>
        <v>0</v>
      </c>
      <c r="T18" s="7">
        <f>SUMIFS(HNTopUp!$AI:$AI,HNTopUp!$M:$M,T$4,HNTopUp!$B:$B,$B18)</f>
        <v>9272.602230769231</v>
      </c>
      <c r="U18" s="7">
        <f>SUMIFS(HNTopUp!$AI:$AI,HNTopUp!$M:$M,U$4,HNTopUp!$B:$B,$B18)</f>
        <v>0</v>
      </c>
      <c r="V18" s="7">
        <f>SUMIFS(HNTopUp!$AI:$AI,HNTopUp!$M:$M,V$4,HNTopUp!$B:$B,$B18)</f>
        <v>0</v>
      </c>
      <c r="W18" s="7">
        <f>SUMIFS(HNTopUp!$AI:$AI,HNTopUp!$M:$M,W$4,HNTopUp!$B:$B,$B18)</f>
        <v>679.52307692307693</v>
      </c>
      <c r="X18" s="7">
        <f>SUMIFS(HNTopUp!$AC:$AC,HNTopUp!$M:$M,X$4,HNTopUp!$B:$B,$B18)</f>
        <v>0</v>
      </c>
      <c r="Y18" s="7">
        <f>SUMIFS(HNTopUp!$AC:$AC,HNTopUp!$M:$M,Y$4,HNTopUp!$B:$B,$B18)</f>
        <v>0</v>
      </c>
      <c r="Z18" s="7">
        <f>SUMIFS(POST16!$AI:$AI,POST16!$M:$M,Z$4,POST16!$Q:$Q,'Aug Payment'!$G18)</f>
        <v>0</v>
      </c>
      <c r="AA18" s="7">
        <f>SUMIFS(POST16!$AI:$AI,POST16!$M:$M,AA$4,POST16!$Q:$Q,'Aug Payment'!$G18)</f>
        <v>0</v>
      </c>
      <c r="AB18" s="7">
        <f>SUMIFS(POST16!$AI:$AI,POST16!$M:$M,AB$4,POST16!$Q:$Q,'Aug Payment'!$G18)</f>
        <v>0</v>
      </c>
      <c r="AC18" s="7">
        <f>SUMIFS(POST16!$AI:$AI,POST16!$M:$M,AC$4,POST16!$Q:$Q,'Aug Payment'!$G18)</f>
        <v>0</v>
      </c>
      <c r="AD18" s="7">
        <f>SUMIFS(POST16!$AI:$AI,POST16!$M:$M,AD$4,POST16!$Q:$Q,'Aug Payment'!$G18)</f>
        <v>0</v>
      </c>
      <c r="AE18" s="7">
        <f>SUMIFS(POST16!$AI:$AI,POST16!$M:$M,AE$4,POST16!$Q:$Q,'Aug Payment'!$G18)</f>
        <v>0</v>
      </c>
      <c r="AF18" s="7">
        <f>SUMIFS(TPG!AI:AI,TPG!M:M,'Aug Payment'!$AF$4,TPG!B:B,'Aug Payment'!B18)</f>
        <v>0</v>
      </c>
      <c r="AG18" s="7">
        <f>SUMIFS('3.4% HN 2'!AI:AI,'3.4% HN 2'!M:M,'Aug Payment'!$AG$4,'3.4% HN 2'!B:B,'Aug Payment'!B18)</f>
        <v>0</v>
      </c>
      <c r="AH18" s="5">
        <f t="shared" si="2"/>
        <v>108722.03441112775</v>
      </c>
      <c r="AI18" s="119">
        <v>108721.03441112775</v>
      </c>
      <c r="AJ18" s="364">
        <f t="shared" si="3"/>
        <v>1</v>
      </c>
      <c r="AK18" s="5"/>
      <c r="AL18" s="508">
        <v>87814.491461567261</v>
      </c>
      <c r="AM18" s="508">
        <v>136353.18</v>
      </c>
      <c r="AN18" s="508">
        <v>224167.67146156725</v>
      </c>
      <c r="AO18" s="119">
        <v>108721.03441112775</v>
      </c>
      <c r="AP18" s="49">
        <v>1</v>
      </c>
      <c r="AQ18" s="481">
        <v>0</v>
      </c>
      <c r="AR18" s="463">
        <v>108721.03441112775</v>
      </c>
      <c r="AS18" s="49">
        <v>1</v>
      </c>
      <c r="AT18" s="5"/>
      <c r="AW18" s="119"/>
    </row>
    <row r="19" spans="1:50" x14ac:dyDescent="0.25">
      <c r="B19">
        <v>3022025</v>
      </c>
      <c r="C19">
        <v>2025</v>
      </c>
      <c r="D19" t="s">
        <v>244</v>
      </c>
      <c r="E19" t="s">
        <v>748</v>
      </c>
      <c r="G19" t="s">
        <v>245</v>
      </c>
      <c r="H19" t="s">
        <v>246</v>
      </c>
      <c r="I19" s="7">
        <f>IFERROR(_xlfn.XLOOKUP(G19,'APT 25-26'!D:D,'APT 25-26'!CT:CT),"")</f>
        <v>125106.91946869709</v>
      </c>
      <c r="J19" s="7">
        <f>SUMIFS(NurserySupplement!$Z:$Z,NurserySupplement!$M:$M,J$4,NurserySupplement!$B:$B,B19)</f>
        <v>0</v>
      </c>
      <c r="K19" s="7">
        <f>IFERROR(_xlfn.XLOOKUP(B19,'Cash Advance'!A:A,'Cash Advance'!O:O),0)</f>
        <v>0</v>
      </c>
      <c r="L19" s="7">
        <f>SUMIFS(HNPlaces!$AI:$AI,HNPlaces!$M:$M,L$4,HNPlaces!$Q:$Q,'Aug Payment'!$G19)</f>
        <v>0</v>
      </c>
      <c r="M19" s="7">
        <f>SUMIFS(HNPlaces!$AI:$AI,HNPlaces!$M:$M,M$4,HNPlaces!$Q:$Q,'Aug Payment'!$G19)</f>
        <v>0</v>
      </c>
      <c r="N19" s="7">
        <f>SUMIFS(HNPlaces!$AI:$AI,HNPlaces!$M:$M,N$4,HNPlaces!$Q:$Q,'Aug Payment'!$G19)</f>
        <v>0</v>
      </c>
      <c r="O19" s="7">
        <f>SUMIFS(HNPlaces!$AI:$AI,HNPlaces!$M:$M,O$4,HNPlaces!$Q:$Q,'Aug Payment'!$G19)</f>
        <v>0</v>
      </c>
      <c r="P19" s="7">
        <f>SUMIFS(HNPlaces!$AI:$AI,HNPlaces!$M:$M,P$4,HNPlaces!$Q:$Q,'Aug Payment'!$G19)</f>
        <v>0</v>
      </c>
      <c r="Q19" s="7">
        <f>SUMIFS(HNPlaces!$AI:$AI,HNPlaces!$M:$M,Q$4,HNPlaces!$Q:$Q,'Aug Payment'!$G19)</f>
        <v>0</v>
      </c>
      <c r="R19" s="7">
        <f>SUMIFS(HNPlaces!$AI:$AI,HNPlaces!$M:$M,R$4,HNPlaces!$Q:$Q,'Aug Payment'!$G19)</f>
        <v>0</v>
      </c>
      <c r="S19" s="7">
        <f>SUMIFS(HNTopUp!$AC:$AC,HNTopUp!$M:$M,S$4,HNTopUp!$B:$B,$B19)</f>
        <v>0</v>
      </c>
      <c r="T19" s="7">
        <f>SUMIFS(HNTopUp!$AI:$AI,HNTopUp!$M:$M,T$4,HNTopUp!$B:$B,$B19)</f>
        <v>8095.0830000000005</v>
      </c>
      <c r="U19" s="7">
        <f>SUMIFS(HNTopUp!$AI:$AI,HNTopUp!$M:$M,U$4,HNTopUp!$B:$B,$B19)</f>
        <v>0</v>
      </c>
      <c r="V19" s="7">
        <f>SUMIFS(HNTopUp!$AI:$AI,HNTopUp!$M:$M,V$4,HNTopUp!$B:$B,$B19)</f>
        <v>0</v>
      </c>
      <c r="W19" s="7">
        <f>SUMIFS(HNTopUp!$AI:$AI,HNTopUp!$M:$M,W$4,HNTopUp!$B:$B,$B19)</f>
        <v>0</v>
      </c>
      <c r="X19" s="7">
        <f>SUMIFS(HNTopUp!$AC:$AC,HNTopUp!$M:$M,X$4,HNTopUp!$B:$B,$B19)</f>
        <v>0</v>
      </c>
      <c r="Y19" s="7">
        <f>SUMIFS(HNTopUp!$AC:$AC,HNTopUp!$M:$M,Y$4,HNTopUp!$B:$B,$B19)</f>
        <v>0</v>
      </c>
      <c r="Z19" s="7">
        <f>SUMIFS(POST16!$AI:$AI,POST16!$M:$M,Z$4,POST16!$Q:$Q,'Aug Payment'!$G19)</f>
        <v>0</v>
      </c>
      <c r="AA19" s="7">
        <f>SUMIFS(POST16!$AI:$AI,POST16!$M:$M,AA$4,POST16!$Q:$Q,'Aug Payment'!$G19)</f>
        <v>0</v>
      </c>
      <c r="AB19" s="7">
        <f>SUMIFS(POST16!$AI:$AI,POST16!$M:$M,AB$4,POST16!$Q:$Q,'Aug Payment'!$G19)</f>
        <v>0</v>
      </c>
      <c r="AC19" s="7">
        <f>SUMIFS(POST16!$AI:$AI,POST16!$M:$M,AC$4,POST16!$Q:$Q,'Aug Payment'!$G19)</f>
        <v>0</v>
      </c>
      <c r="AD19" s="7">
        <f>SUMIFS(POST16!$AI:$AI,POST16!$M:$M,AD$4,POST16!$Q:$Q,'Aug Payment'!$G19)</f>
        <v>0</v>
      </c>
      <c r="AE19" s="7">
        <f>SUMIFS(POST16!$AI:$AI,POST16!$M:$M,AE$4,POST16!$Q:$Q,'Aug Payment'!$G19)</f>
        <v>0</v>
      </c>
      <c r="AF19" s="7">
        <f>SUMIFS(TPG!AI:AI,TPG!M:M,'Aug Payment'!$AF$4,TPG!B:B,'Aug Payment'!B19)</f>
        <v>0</v>
      </c>
      <c r="AG19" s="7">
        <f>SUMIFS('3.4% HN 2'!AI:AI,'3.4% HN 2'!M:M,'Aug Payment'!$AG$4,'3.4% HN 2'!B:B,'Aug Payment'!B19)</f>
        <v>0</v>
      </c>
      <c r="AH19" s="5">
        <f t="shared" si="2"/>
        <v>133202.00246869709</v>
      </c>
      <c r="AI19" s="119">
        <v>133201.00246869709</v>
      </c>
      <c r="AJ19" s="364">
        <f t="shared" si="3"/>
        <v>1</v>
      </c>
      <c r="AK19" s="5"/>
      <c r="AL19" s="508">
        <v>0</v>
      </c>
      <c r="AM19" s="508">
        <v>145194.82</v>
      </c>
      <c r="AN19" s="508">
        <v>145194.82</v>
      </c>
      <c r="AO19" s="119">
        <v>133201.00246869709</v>
      </c>
      <c r="AP19" s="49">
        <v>1</v>
      </c>
      <c r="AQ19" s="481"/>
      <c r="AR19" s="463">
        <v>133201.00246869709</v>
      </c>
      <c r="AS19" s="49">
        <v>1</v>
      </c>
      <c r="AT19" s="5"/>
      <c r="AW19" s="119"/>
    </row>
    <row r="20" spans="1:50" x14ac:dyDescent="0.25">
      <c r="B20">
        <v>3022026</v>
      </c>
      <c r="C20">
        <v>2026</v>
      </c>
      <c r="D20" t="s">
        <v>115</v>
      </c>
      <c r="E20" t="s">
        <v>748</v>
      </c>
      <c r="G20" t="s">
        <v>116</v>
      </c>
      <c r="H20" t="s">
        <v>117</v>
      </c>
      <c r="I20" s="7">
        <f>IFERROR(_xlfn.XLOOKUP(G20,'APT 25-26'!D:D,'APT 25-26'!CT:CT),"")</f>
        <v>172643.97859668548</v>
      </c>
      <c r="J20" s="7">
        <f>SUMIFS(NurserySupplement!$Z:$Z,NurserySupplement!$M:$M,J$4,NurserySupplement!$B:$B,B20)</f>
        <v>0</v>
      </c>
      <c r="K20" s="7">
        <f>IFERROR(_xlfn.XLOOKUP(B20,'Cash Advance'!A:A,'Cash Advance'!O:O),0)</f>
        <v>-11111</v>
      </c>
      <c r="L20" s="7">
        <f>SUMIFS(HNPlaces!$AI:$AI,HNPlaces!$M:$M,L$4,HNPlaces!$Q:$Q,'Aug Payment'!$G20)</f>
        <v>0</v>
      </c>
      <c r="M20" s="7">
        <f>SUMIFS(HNPlaces!$AI:$AI,HNPlaces!$M:$M,M$4,HNPlaces!$Q:$Q,'Aug Payment'!$G20)</f>
        <v>0</v>
      </c>
      <c r="N20" s="7">
        <f>SUMIFS(HNPlaces!$AI:$AI,HNPlaces!$M:$M,N$4,HNPlaces!$Q:$Q,'Aug Payment'!$G20)</f>
        <v>0</v>
      </c>
      <c r="O20" s="7">
        <f>SUMIFS(HNPlaces!$AI:$AI,HNPlaces!$M:$M,O$4,HNPlaces!$Q:$Q,'Aug Payment'!$G20)</f>
        <v>0</v>
      </c>
      <c r="P20" s="7">
        <f>SUMIFS(HNPlaces!$AI:$AI,HNPlaces!$M:$M,P$4,HNPlaces!$Q:$Q,'Aug Payment'!$G20)</f>
        <v>0</v>
      </c>
      <c r="Q20" s="7">
        <f>SUMIFS(HNPlaces!$AI:$AI,HNPlaces!$M:$M,Q$4,HNPlaces!$Q:$Q,'Aug Payment'!$G20)</f>
        <v>0</v>
      </c>
      <c r="R20" s="7">
        <f>SUMIFS(HNPlaces!$AI:$AI,HNPlaces!$M:$M,R$4,HNPlaces!$Q:$Q,'Aug Payment'!$G20)</f>
        <v>0</v>
      </c>
      <c r="S20" s="7">
        <f>SUMIFS(HNTopUp!$AC:$AC,HNTopUp!$M:$M,S$4,HNTopUp!$B:$B,$B20)</f>
        <v>0</v>
      </c>
      <c r="T20" s="7">
        <f>SUMIFS(HNTopUp!$AI:$AI,HNTopUp!$M:$M,T$4,HNTopUp!$B:$B,$B20)</f>
        <v>9772.9623076923071</v>
      </c>
      <c r="U20" s="7">
        <f>SUMIFS(HNTopUp!$AI:$AI,HNTopUp!$M:$M,U$4,HNTopUp!$B:$B,$B20)</f>
        <v>0</v>
      </c>
      <c r="V20" s="7">
        <f>SUMIFS(HNTopUp!$AI:$AI,HNTopUp!$M:$M,V$4,HNTopUp!$B:$B,$B20)</f>
        <v>0</v>
      </c>
      <c r="W20" s="7">
        <f>SUMIFS(HNTopUp!$AI:$AI,HNTopUp!$M:$M,W$4,HNTopUp!$B:$B,$B20)</f>
        <v>298.8</v>
      </c>
      <c r="X20" s="7">
        <f>SUMIFS(HNTopUp!$AC:$AC,HNTopUp!$M:$M,X$4,HNTopUp!$B:$B,$B20)</f>
        <v>0</v>
      </c>
      <c r="Y20" s="7">
        <f>SUMIFS(HNTopUp!$AC:$AC,HNTopUp!$M:$M,Y$4,HNTopUp!$B:$B,$B20)</f>
        <v>0</v>
      </c>
      <c r="Z20" s="7">
        <f>SUMIFS(POST16!$AI:$AI,POST16!$M:$M,Z$4,POST16!$Q:$Q,'Aug Payment'!$G20)</f>
        <v>0</v>
      </c>
      <c r="AA20" s="7">
        <f>SUMIFS(POST16!$AI:$AI,POST16!$M:$M,AA$4,POST16!$Q:$Q,'Aug Payment'!$G20)</f>
        <v>0</v>
      </c>
      <c r="AB20" s="7">
        <f>SUMIFS(POST16!$AI:$AI,POST16!$M:$M,AB$4,POST16!$Q:$Q,'Aug Payment'!$G20)</f>
        <v>0</v>
      </c>
      <c r="AC20" s="7">
        <f>SUMIFS(POST16!$AI:$AI,POST16!$M:$M,AC$4,POST16!$Q:$Q,'Aug Payment'!$G20)</f>
        <v>0</v>
      </c>
      <c r="AD20" s="7">
        <f>SUMIFS(POST16!$AI:$AI,POST16!$M:$M,AD$4,POST16!$Q:$Q,'Aug Payment'!$G20)</f>
        <v>0</v>
      </c>
      <c r="AE20" s="7">
        <f>SUMIFS(POST16!$AI:$AI,POST16!$M:$M,AE$4,POST16!$Q:$Q,'Aug Payment'!$G20)</f>
        <v>0</v>
      </c>
      <c r="AF20" s="7">
        <f>SUMIFS(TPG!AI:AI,TPG!M:M,'Aug Payment'!$AF$4,TPG!B:B,'Aug Payment'!B20)</f>
        <v>0</v>
      </c>
      <c r="AG20" s="7">
        <f>SUMIFS('3.4% HN 2'!AI:AI,'3.4% HN 2'!M:M,'Aug Payment'!$AG$4,'3.4% HN 2'!B:B,'Aug Payment'!B20)</f>
        <v>0</v>
      </c>
      <c r="AH20" s="5">
        <f t="shared" si="2"/>
        <v>171604.74090437777</v>
      </c>
      <c r="AI20" s="119"/>
      <c r="AJ20" s="364">
        <f t="shared" si="3"/>
        <v>171604.74090437777</v>
      </c>
      <c r="AK20" s="5"/>
      <c r="AL20" s="508">
        <v>0</v>
      </c>
      <c r="AM20" s="508">
        <v>0</v>
      </c>
      <c r="AN20" s="508"/>
      <c r="AO20" s="119"/>
      <c r="AP20" s="49"/>
      <c r="AQ20" s="481"/>
      <c r="AR20" s="463"/>
      <c r="AS20" s="5"/>
      <c r="AT20" s="5"/>
      <c r="AW20" s="119"/>
    </row>
    <row r="21" spans="1:50" x14ac:dyDescent="0.25">
      <c r="B21">
        <v>3022027</v>
      </c>
      <c r="C21">
        <v>2027</v>
      </c>
      <c r="D21" t="s">
        <v>201</v>
      </c>
      <c r="E21" t="s">
        <v>748</v>
      </c>
      <c r="G21" t="s">
        <v>202</v>
      </c>
      <c r="H21" t="s">
        <v>96</v>
      </c>
      <c r="I21" s="7">
        <f>IFERROR(_xlfn.XLOOKUP(G21,'APT 25-26'!D:D,'APT 25-26'!CT:CT),"")</f>
        <v>155746.10450945777</v>
      </c>
      <c r="J21" s="7">
        <f>SUMIFS(NurserySupplement!$Z:$Z,NurserySupplement!$M:$M,J$4,NurserySupplement!$B:$B,B21)</f>
        <v>0</v>
      </c>
      <c r="K21" s="7">
        <f>IFERROR(_xlfn.XLOOKUP(B21,'Cash Advance'!A:A,'Cash Advance'!O:O),0)</f>
        <v>0</v>
      </c>
      <c r="L21" s="7">
        <f>SUMIFS(HNPlaces!$AI:$AI,HNPlaces!$M:$M,L$4,HNPlaces!$Q:$Q,'Aug Payment'!$G21)</f>
        <v>0</v>
      </c>
      <c r="M21" s="7">
        <f>SUMIFS(HNPlaces!$AI:$AI,HNPlaces!$M:$M,M$4,HNPlaces!$Q:$Q,'Aug Payment'!$G21)</f>
        <v>0</v>
      </c>
      <c r="N21" s="7">
        <f>SUMIFS(HNPlaces!$AI:$AI,HNPlaces!$M:$M,N$4,HNPlaces!$Q:$Q,'Aug Payment'!$G21)</f>
        <v>0</v>
      </c>
      <c r="O21" s="7">
        <f>SUMIFS(HNPlaces!$AI:$AI,HNPlaces!$M:$M,O$4,HNPlaces!$Q:$Q,'Aug Payment'!$G21)</f>
        <v>0</v>
      </c>
      <c r="P21" s="7">
        <f>SUMIFS(HNPlaces!$AI:$AI,HNPlaces!$M:$M,P$4,HNPlaces!$Q:$Q,'Aug Payment'!$G21)</f>
        <v>0</v>
      </c>
      <c r="Q21" s="7">
        <f>SUMIFS(HNPlaces!$AI:$AI,HNPlaces!$M:$M,Q$4,HNPlaces!$Q:$Q,'Aug Payment'!$G21)</f>
        <v>0</v>
      </c>
      <c r="R21" s="7">
        <f>SUMIFS(HNPlaces!$AI:$AI,HNPlaces!$M:$M,R$4,HNPlaces!$Q:$Q,'Aug Payment'!$G21)</f>
        <v>0</v>
      </c>
      <c r="S21" s="7">
        <f>SUMIFS(HNTopUp!$AC:$AC,HNTopUp!$M:$M,S$4,HNTopUp!$B:$B,$B21)</f>
        <v>0</v>
      </c>
      <c r="T21" s="7">
        <f>SUMIFS(HNTopUp!$AI:$AI,HNTopUp!$M:$M,T$4,HNTopUp!$B:$B,$B21)</f>
        <v>13833.334615384616</v>
      </c>
      <c r="U21" s="7">
        <f>SUMIFS(HNTopUp!$AI:$AI,HNTopUp!$M:$M,U$4,HNTopUp!$B:$B,$B21)</f>
        <v>0</v>
      </c>
      <c r="V21" s="7">
        <f>SUMIFS(HNTopUp!$AI:$AI,HNTopUp!$M:$M,V$4,HNTopUp!$B:$B,$B21)</f>
        <v>0</v>
      </c>
      <c r="W21" s="7">
        <f>SUMIFS(HNTopUp!$AI:$AI,HNTopUp!$M:$M,W$4,HNTopUp!$B:$B,$B21)</f>
        <v>0</v>
      </c>
      <c r="X21" s="7">
        <f>SUMIFS(HNTopUp!$AC:$AC,HNTopUp!$M:$M,X$4,HNTopUp!$B:$B,$B21)</f>
        <v>0</v>
      </c>
      <c r="Y21" s="7">
        <f>SUMIFS(HNTopUp!$AC:$AC,HNTopUp!$M:$M,Y$4,HNTopUp!$B:$B,$B21)</f>
        <v>0</v>
      </c>
      <c r="Z21" s="7">
        <f>SUMIFS(POST16!$AI:$AI,POST16!$M:$M,Z$4,POST16!$Q:$Q,'Aug Payment'!$G21)</f>
        <v>0</v>
      </c>
      <c r="AA21" s="7">
        <f>SUMIFS(POST16!$AI:$AI,POST16!$M:$M,AA$4,POST16!$Q:$Q,'Aug Payment'!$G21)</f>
        <v>0</v>
      </c>
      <c r="AB21" s="7">
        <f>SUMIFS(POST16!$AI:$AI,POST16!$M:$M,AB$4,POST16!$Q:$Q,'Aug Payment'!$G21)</f>
        <v>0</v>
      </c>
      <c r="AC21" s="7">
        <f>SUMIFS(POST16!$AI:$AI,POST16!$M:$M,AC$4,POST16!$Q:$Q,'Aug Payment'!$G21)</f>
        <v>0</v>
      </c>
      <c r="AD21" s="7">
        <f>SUMIFS(POST16!$AI:$AI,POST16!$M:$M,AD$4,POST16!$Q:$Q,'Aug Payment'!$G21)</f>
        <v>0</v>
      </c>
      <c r="AE21" s="7">
        <f>SUMIFS(POST16!$AI:$AI,POST16!$M:$M,AE$4,POST16!$Q:$Q,'Aug Payment'!$G21)</f>
        <v>0</v>
      </c>
      <c r="AF21" s="7">
        <f>SUMIFS(TPG!AI:AI,TPG!M:M,'Aug Payment'!$AF$4,TPG!B:B,'Aug Payment'!B21)</f>
        <v>0</v>
      </c>
      <c r="AG21" s="7">
        <f>SUMIFS('3.4% HN 2'!AI:AI,'3.4% HN 2'!M:M,'Aug Payment'!$AG$4,'3.4% HN 2'!B:B,'Aug Payment'!B21)</f>
        <v>0</v>
      </c>
      <c r="AH21" s="5">
        <f t="shared" si="2"/>
        <v>169579.43912484238</v>
      </c>
      <c r="AI21" s="119">
        <v>125370.49</v>
      </c>
      <c r="AJ21" s="364">
        <f t="shared" si="3"/>
        <v>44208.949124842373</v>
      </c>
      <c r="AK21" s="119"/>
      <c r="AL21" s="508">
        <v>0</v>
      </c>
      <c r="AM21" s="508">
        <v>125370.49</v>
      </c>
      <c r="AN21" s="508">
        <v>125370.49</v>
      </c>
      <c r="AO21" s="119">
        <v>125370.49</v>
      </c>
      <c r="AP21" s="49">
        <v>44208.949124842373</v>
      </c>
      <c r="AQ21" s="481"/>
      <c r="AR21" s="463">
        <v>125370.49</v>
      </c>
      <c r="AS21" s="49">
        <v>44208.949124842373</v>
      </c>
      <c r="AT21" s="5"/>
      <c r="AX21" s="481"/>
    </row>
    <row r="22" spans="1:50" x14ac:dyDescent="0.25">
      <c r="B22">
        <v>3022028</v>
      </c>
      <c r="C22">
        <v>2028</v>
      </c>
      <c r="D22" t="s">
        <v>94</v>
      </c>
      <c r="E22" t="s">
        <v>748</v>
      </c>
      <c r="G22" t="s">
        <v>95</v>
      </c>
      <c r="H22" t="s">
        <v>96</v>
      </c>
      <c r="I22" s="7">
        <f>IFERROR(_xlfn.XLOOKUP(G22,'APT 25-26'!D:D,'APT 25-26'!CT:CT),"")</f>
        <v>95262.166697576409</v>
      </c>
      <c r="J22" s="7">
        <f>SUMIFS(NurserySupplement!$Z:$Z,NurserySupplement!$M:$M,J$4,NurserySupplement!$B:$B,B22)</f>
        <v>0</v>
      </c>
      <c r="K22" s="7">
        <f>IFERROR(_xlfn.XLOOKUP(B22,'Cash Advance'!A:A,'Cash Advance'!O:O),0)</f>
        <v>0</v>
      </c>
      <c r="L22" s="7">
        <f>SUMIFS(HNPlaces!$AI:$AI,HNPlaces!$M:$M,L$4,HNPlaces!$Q:$Q,'Aug Payment'!$G22)</f>
        <v>0</v>
      </c>
      <c r="M22" s="7">
        <f>SUMIFS(HNPlaces!$AI:$AI,HNPlaces!$M:$M,M$4,HNPlaces!$Q:$Q,'Aug Payment'!$G22)</f>
        <v>0</v>
      </c>
      <c r="N22" s="7">
        <f>SUMIFS(HNPlaces!$AI:$AI,HNPlaces!$M:$M,N$4,HNPlaces!$Q:$Q,'Aug Payment'!$G22)</f>
        <v>0</v>
      </c>
      <c r="O22" s="7">
        <f>SUMIFS(HNPlaces!$AI:$AI,HNPlaces!$M:$M,O$4,HNPlaces!$Q:$Q,'Aug Payment'!$G22)</f>
        <v>0</v>
      </c>
      <c r="P22" s="7">
        <f>SUMIFS(HNPlaces!$AI:$AI,HNPlaces!$M:$M,P$4,HNPlaces!$Q:$Q,'Aug Payment'!$G22)</f>
        <v>0</v>
      </c>
      <c r="Q22" s="7">
        <f>SUMIFS(HNPlaces!$AI:$AI,HNPlaces!$M:$M,Q$4,HNPlaces!$Q:$Q,'Aug Payment'!$G22)</f>
        <v>0</v>
      </c>
      <c r="R22" s="7">
        <f>SUMIFS(HNPlaces!$AI:$AI,HNPlaces!$M:$M,R$4,HNPlaces!$Q:$Q,'Aug Payment'!$G22)</f>
        <v>0</v>
      </c>
      <c r="S22" s="7">
        <f>SUMIFS(HNTopUp!$AC:$AC,HNTopUp!$M:$M,S$4,HNTopUp!$B:$B,$B22)</f>
        <v>0</v>
      </c>
      <c r="T22" s="7">
        <f>SUMIFS(HNTopUp!$AI:$AI,HNTopUp!$M:$M,T$4,HNTopUp!$B:$B,$B22)</f>
        <v>12013.03107692308</v>
      </c>
      <c r="U22" s="7">
        <f>SUMIFS(HNTopUp!$AI:$AI,HNTopUp!$M:$M,U$4,HNTopUp!$B:$B,$B22)</f>
        <v>0</v>
      </c>
      <c r="V22" s="7">
        <f>SUMIFS(HNTopUp!$AI:$AI,HNTopUp!$M:$M,V$4,HNTopUp!$B:$B,$B22)</f>
        <v>0</v>
      </c>
      <c r="W22" s="7">
        <f>SUMIFS(HNTopUp!$AI:$AI,HNTopUp!$M:$M,W$4,HNTopUp!$B:$B,$B22)</f>
        <v>0</v>
      </c>
      <c r="X22" s="7">
        <f>SUMIFS(HNTopUp!$AC:$AC,HNTopUp!$M:$M,X$4,HNTopUp!$B:$B,$B22)</f>
        <v>0</v>
      </c>
      <c r="Y22" s="7">
        <f>SUMIFS(HNTopUp!$AC:$AC,HNTopUp!$M:$M,Y$4,HNTopUp!$B:$B,$B22)</f>
        <v>0</v>
      </c>
      <c r="Z22" s="7">
        <f>SUMIFS(POST16!$AI:$AI,POST16!$M:$M,Z$4,POST16!$Q:$Q,'Aug Payment'!$G22)</f>
        <v>0</v>
      </c>
      <c r="AA22" s="7">
        <f>SUMIFS(POST16!$AI:$AI,POST16!$M:$M,AA$4,POST16!$Q:$Q,'Aug Payment'!$G22)</f>
        <v>0</v>
      </c>
      <c r="AB22" s="7">
        <f>SUMIFS(POST16!$AI:$AI,POST16!$M:$M,AB$4,POST16!$Q:$Q,'Aug Payment'!$G22)</f>
        <v>0</v>
      </c>
      <c r="AC22" s="7">
        <f>SUMIFS(POST16!$AI:$AI,POST16!$M:$M,AC$4,POST16!$Q:$Q,'Aug Payment'!$G22)</f>
        <v>0</v>
      </c>
      <c r="AD22" s="7">
        <f>SUMIFS(POST16!$AI:$AI,POST16!$M:$M,AD$4,POST16!$Q:$Q,'Aug Payment'!$G22)</f>
        <v>0</v>
      </c>
      <c r="AE22" s="7">
        <f>SUMIFS(POST16!$AI:$AI,POST16!$M:$M,AE$4,POST16!$Q:$Q,'Aug Payment'!$G22)</f>
        <v>0</v>
      </c>
      <c r="AF22" s="7">
        <f>SUMIFS(TPG!AI:AI,TPG!M:M,'Aug Payment'!$AF$4,TPG!B:B,'Aug Payment'!B22)</f>
        <v>0</v>
      </c>
      <c r="AG22" s="7">
        <f>SUMIFS('3.4% HN 2'!AI:AI,'3.4% HN 2'!M:M,'Aug Payment'!$AG$4,'3.4% HN 2'!B:B,'Aug Payment'!B22)</f>
        <v>0</v>
      </c>
      <c r="AH22" s="5">
        <f t="shared" si="2"/>
        <v>107275.19777449949</v>
      </c>
      <c r="AI22" s="119">
        <v>106449.81999999995</v>
      </c>
      <c r="AJ22" s="364">
        <f t="shared" si="3"/>
        <v>825.37777449954592</v>
      </c>
      <c r="AK22" s="119"/>
      <c r="AL22" s="508">
        <v>0</v>
      </c>
      <c r="AM22" s="508">
        <v>106449.81999999995</v>
      </c>
      <c r="AN22" s="508">
        <v>106449.81999999995</v>
      </c>
      <c r="AO22" s="119">
        <v>106449.81999999995</v>
      </c>
      <c r="AP22" s="49">
        <v>825.37777449954592</v>
      </c>
      <c r="AQ22" s="481"/>
      <c r="AR22" s="463">
        <v>106449.81999999995</v>
      </c>
      <c r="AS22" s="49">
        <v>825.37777449954592</v>
      </c>
      <c r="AT22" s="5"/>
      <c r="AW22" s="119"/>
    </row>
    <row r="23" spans="1:50" x14ac:dyDescent="0.25">
      <c r="B23">
        <v>3022029</v>
      </c>
      <c r="C23">
        <v>2029</v>
      </c>
      <c r="D23" t="s">
        <v>100</v>
      </c>
      <c r="E23" t="s">
        <v>748</v>
      </c>
      <c r="G23" t="s">
        <v>101</v>
      </c>
      <c r="H23" t="s">
        <v>102</v>
      </c>
      <c r="I23" s="7">
        <f>IFERROR(_xlfn.XLOOKUP(G23,'APT 25-26'!D:D,'APT 25-26'!CT:CT),"")</f>
        <v>200606.73543245334</v>
      </c>
      <c r="J23" s="7">
        <f>SUMIFS(NurserySupplement!$Z:$Z,NurserySupplement!$M:$M,J$4,NurserySupplement!$B:$B,B23)</f>
        <v>0</v>
      </c>
      <c r="K23" s="7">
        <f>IFERROR(_xlfn.XLOOKUP(B23,'Cash Advance'!A:A,'Cash Advance'!O:O),0)</f>
        <v>0</v>
      </c>
      <c r="L23" s="7">
        <f>SUMIFS(HNPlaces!$AI:$AI,HNPlaces!$M:$M,L$4,HNPlaces!$Q:$Q,'Aug Payment'!$G23)</f>
        <v>0</v>
      </c>
      <c r="M23" s="7">
        <f>SUMIFS(HNPlaces!$AI:$AI,HNPlaces!$M:$M,M$4,HNPlaces!$Q:$Q,'Aug Payment'!$G23)</f>
        <v>0</v>
      </c>
      <c r="N23" s="7">
        <f>SUMIFS(HNPlaces!$AI:$AI,HNPlaces!$M:$M,N$4,HNPlaces!$Q:$Q,'Aug Payment'!$G23)</f>
        <v>0</v>
      </c>
      <c r="O23" s="7">
        <f>SUMIFS(HNPlaces!$AI:$AI,HNPlaces!$M:$M,O$4,HNPlaces!$Q:$Q,'Aug Payment'!$G23)</f>
        <v>0</v>
      </c>
      <c r="P23" s="7">
        <f>SUMIFS(HNPlaces!$AI:$AI,HNPlaces!$M:$M,P$4,HNPlaces!$Q:$Q,'Aug Payment'!$G23)</f>
        <v>0</v>
      </c>
      <c r="Q23" s="7">
        <f>SUMIFS(HNPlaces!$AI:$AI,HNPlaces!$M:$M,Q$4,HNPlaces!$Q:$Q,'Aug Payment'!$G23)</f>
        <v>0</v>
      </c>
      <c r="R23" s="7">
        <f>SUMIFS(HNPlaces!$AI:$AI,HNPlaces!$M:$M,R$4,HNPlaces!$Q:$Q,'Aug Payment'!$G23)</f>
        <v>0</v>
      </c>
      <c r="S23" s="7">
        <f>SUMIFS(HNTopUp!$AC:$AC,HNTopUp!$M:$M,S$4,HNTopUp!$B:$B,$B23)</f>
        <v>0</v>
      </c>
      <c r="T23" s="7">
        <f>SUMIFS(HNTopUp!$AI:$AI,HNTopUp!$M:$M,T$4,HNTopUp!$B:$B,$B23)</f>
        <v>17037.603820512821</v>
      </c>
      <c r="U23" s="7">
        <f>SUMIFS(HNTopUp!$AI:$AI,HNTopUp!$M:$M,U$4,HNTopUp!$B:$B,$B23)</f>
        <v>0</v>
      </c>
      <c r="V23" s="7">
        <f>SUMIFS(HNTopUp!$AI:$AI,HNTopUp!$M:$M,V$4,HNTopUp!$B:$B,$B23)</f>
        <v>0</v>
      </c>
      <c r="W23" s="7">
        <f>SUMIFS(HNTopUp!$AI:$AI,HNTopUp!$M:$M,W$4,HNTopUp!$B:$B,$B23)</f>
        <v>0</v>
      </c>
      <c r="X23" s="7">
        <f>SUMIFS(HNTopUp!$AC:$AC,HNTopUp!$M:$M,X$4,HNTopUp!$B:$B,$B23)</f>
        <v>0</v>
      </c>
      <c r="Y23" s="7">
        <f>SUMIFS(HNTopUp!$AC:$AC,HNTopUp!$M:$M,Y$4,HNTopUp!$B:$B,$B23)</f>
        <v>0</v>
      </c>
      <c r="Z23" s="7">
        <f>SUMIFS(POST16!$AI:$AI,POST16!$M:$M,Z$4,POST16!$Q:$Q,'Aug Payment'!$G23)</f>
        <v>0</v>
      </c>
      <c r="AA23" s="7">
        <f>SUMIFS(POST16!$AI:$AI,POST16!$M:$M,AA$4,POST16!$Q:$Q,'Aug Payment'!$G23)</f>
        <v>0</v>
      </c>
      <c r="AB23" s="7">
        <f>SUMIFS(POST16!$AI:$AI,POST16!$M:$M,AB$4,POST16!$Q:$Q,'Aug Payment'!$G23)</f>
        <v>0</v>
      </c>
      <c r="AC23" s="7">
        <f>SUMIFS(POST16!$AI:$AI,POST16!$M:$M,AC$4,POST16!$Q:$Q,'Aug Payment'!$G23)</f>
        <v>0</v>
      </c>
      <c r="AD23" s="7">
        <f>SUMIFS(POST16!$AI:$AI,POST16!$M:$M,AD$4,POST16!$Q:$Q,'Aug Payment'!$G23)</f>
        <v>0</v>
      </c>
      <c r="AE23" s="7">
        <f>SUMIFS(POST16!$AI:$AI,POST16!$M:$M,AE$4,POST16!$Q:$Q,'Aug Payment'!$G23)</f>
        <v>0</v>
      </c>
      <c r="AF23" s="7">
        <f>SUMIFS(TPG!AI:AI,TPG!M:M,'Aug Payment'!$AF$4,TPG!B:B,'Aug Payment'!B23)</f>
        <v>0</v>
      </c>
      <c r="AG23" s="7">
        <f>SUMIFS('3.4% HN 2'!AI:AI,'3.4% HN 2'!M:M,'Aug Payment'!$AG$4,'3.4% HN 2'!B:B,'Aug Payment'!B23)</f>
        <v>0</v>
      </c>
      <c r="AH23" s="5">
        <f t="shared" si="2"/>
        <v>217644.33925296617</v>
      </c>
      <c r="AI23" s="119">
        <v>217643.33925296617</v>
      </c>
      <c r="AJ23" s="364">
        <f t="shared" si="3"/>
        <v>1</v>
      </c>
      <c r="AK23" s="119"/>
      <c r="AL23" s="508">
        <v>0</v>
      </c>
      <c r="AM23" s="508">
        <v>230432.08000000007</v>
      </c>
      <c r="AN23" s="508">
        <v>230432.08000000007</v>
      </c>
      <c r="AO23" s="119">
        <v>217643.33925296617</v>
      </c>
      <c r="AP23" s="49">
        <v>1</v>
      </c>
      <c r="AQ23" s="481">
        <v>0</v>
      </c>
      <c r="AR23" s="463">
        <v>217643.33925296617</v>
      </c>
      <c r="AS23" s="49">
        <v>1</v>
      </c>
      <c r="AT23" s="5"/>
      <c r="AW23" s="119"/>
      <c r="AX23" s="481"/>
    </row>
    <row r="24" spans="1:50" x14ac:dyDescent="0.25">
      <c r="B24">
        <v>3022031</v>
      </c>
      <c r="C24">
        <v>2031</v>
      </c>
      <c r="D24" t="s">
        <v>151</v>
      </c>
      <c r="E24" t="s">
        <v>748</v>
      </c>
      <c r="G24" t="s">
        <v>152</v>
      </c>
      <c r="H24" t="s">
        <v>153</v>
      </c>
      <c r="I24" s="7">
        <f>IFERROR(_xlfn.XLOOKUP(G24,'APT 25-26'!D:D,'APT 25-26'!CT:CT),"")</f>
        <v>97746.568376381081</v>
      </c>
      <c r="J24" s="7">
        <f>SUMIFS(NurserySupplement!$Z:$Z,NurserySupplement!$M:$M,J$4,NurserySupplement!$B:$B,B24)</f>
        <v>0</v>
      </c>
      <c r="K24" s="7">
        <f>IFERROR(_xlfn.XLOOKUP(B24,'Cash Advance'!A:A,'Cash Advance'!O:O),0)</f>
        <v>0</v>
      </c>
      <c r="L24" s="7">
        <f>SUMIFS(HNPlaces!$AI:$AI,HNPlaces!$M:$M,L$4,HNPlaces!$Q:$Q,'Aug Payment'!$G24)</f>
        <v>0</v>
      </c>
      <c r="M24" s="7">
        <f>SUMIFS(HNPlaces!$AI:$AI,HNPlaces!$M:$M,M$4,HNPlaces!$Q:$Q,'Aug Payment'!$G24)</f>
        <v>0</v>
      </c>
      <c r="N24" s="7">
        <f>SUMIFS(HNPlaces!$AI:$AI,HNPlaces!$M:$M,N$4,HNPlaces!$Q:$Q,'Aug Payment'!$G24)</f>
        <v>0</v>
      </c>
      <c r="O24" s="7">
        <f>SUMIFS(HNPlaces!$AI:$AI,HNPlaces!$M:$M,O$4,HNPlaces!$Q:$Q,'Aug Payment'!$G24)</f>
        <v>0</v>
      </c>
      <c r="P24" s="7">
        <f>SUMIFS(HNPlaces!$AI:$AI,HNPlaces!$M:$M,P$4,HNPlaces!$Q:$Q,'Aug Payment'!$G24)</f>
        <v>0</v>
      </c>
      <c r="Q24" s="7">
        <f>SUMIFS(HNPlaces!$AI:$AI,HNPlaces!$M:$M,Q$4,HNPlaces!$Q:$Q,'Aug Payment'!$G24)</f>
        <v>0</v>
      </c>
      <c r="R24" s="7">
        <f>SUMIFS(HNPlaces!$AI:$AI,HNPlaces!$M:$M,R$4,HNPlaces!$Q:$Q,'Aug Payment'!$G24)</f>
        <v>0</v>
      </c>
      <c r="S24" s="7">
        <f>SUMIFS(HNTopUp!$AC:$AC,HNTopUp!$M:$M,S$4,HNTopUp!$B:$B,$B24)</f>
        <v>0</v>
      </c>
      <c r="T24" s="7">
        <f>SUMIFS(HNTopUp!$AI:$AI,HNTopUp!$M:$M,T$4,HNTopUp!$B:$B,$B24)</f>
        <v>9826.9586153846158</v>
      </c>
      <c r="U24" s="7">
        <f>SUMIFS(HNTopUp!$AI:$AI,HNTopUp!$M:$M,U$4,HNTopUp!$B:$B,$B24)</f>
        <v>0</v>
      </c>
      <c r="V24" s="7">
        <f>SUMIFS(HNTopUp!$AI:$AI,HNTopUp!$M:$M,V$4,HNTopUp!$B:$B,$B24)</f>
        <v>0</v>
      </c>
      <c r="W24" s="7">
        <f>SUMIFS(HNTopUp!$AI:$AI,HNTopUp!$M:$M,W$4,HNTopUp!$B:$B,$B24)</f>
        <v>83.7</v>
      </c>
      <c r="X24" s="7">
        <f>SUMIFS(HNTopUp!$AC:$AC,HNTopUp!$M:$M,X$4,HNTopUp!$B:$B,$B24)</f>
        <v>0</v>
      </c>
      <c r="Y24" s="7">
        <f>SUMIFS(HNTopUp!$AC:$AC,HNTopUp!$M:$M,Y$4,HNTopUp!$B:$B,$B24)</f>
        <v>0</v>
      </c>
      <c r="Z24" s="7">
        <f>SUMIFS(POST16!$AI:$AI,POST16!$M:$M,Z$4,POST16!$Q:$Q,'Aug Payment'!$G24)</f>
        <v>0</v>
      </c>
      <c r="AA24" s="7">
        <f>SUMIFS(POST16!$AI:$AI,POST16!$M:$M,AA$4,POST16!$Q:$Q,'Aug Payment'!$G24)</f>
        <v>0</v>
      </c>
      <c r="AB24" s="7">
        <f>SUMIFS(POST16!$AI:$AI,POST16!$M:$M,AB$4,POST16!$Q:$Q,'Aug Payment'!$G24)</f>
        <v>0</v>
      </c>
      <c r="AC24" s="7">
        <f>SUMIFS(POST16!$AI:$AI,POST16!$M:$M,AC$4,POST16!$Q:$Q,'Aug Payment'!$G24)</f>
        <v>0</v>
      </c>
      <c r="AD24" s="7">
        <f>SUMIFS(POST16!$AI:$AI,POST16!$M:$M,AD$4,POST16!$Q:$Q,'Aug Payment'!$G24)</f>
        <v>0</v>
      </c>
      <c r="AE24" s="7">
        <f>SUMIFS(POST16!$AI:$AI,POST16!$M:$M,AE$4,POST16!$Q:$Q,'Aug Payment'!$G24)</f>
        <v>0</v>
      </c>
      <c r="AF24" s="7">
        <f>SUMIFS(TPG!AI:AI,TPG!M:M,'Aug Payment'!$AF$4,TPG!B:B,'Aug Payment'!B24)</f>
        <v>0</v>
      </c>
      <c r="AG24" s="7">
        <f>SUMIFS('3.4% HN 2'!AI:AI,'3.4% HN 2'!M:M,'Aug Payment'!$AG$4,'3.4% HN 2'!B:B,'Aug Payment'!B24)</f>
        <v>0</v>
      </c>
      <c r="AH24" s="5">
        <f t="shared" si="2"/>
        <v>107657.2269917657</v>
      </c>
      <c r="AI24" s="119">
        <v>107656.2269917657</v>
      </c>
      <c r="AJ24" s="364">
        <f t="shared" si="3"/>
        <v>1</v>
      </c>
      <c r="AL24" s="508">
        <v>7609.2503798228572</v>
      </c>
      <c r="AM24" s="508">
        <v>126821.32</v>
      </c>
      <c r="AN24" s="508">
        <v>134430.57037982286</v>
      </c>
      <c r="AO24" s="119">
        <v>107656.2269917657</v>
      </c>
      <c r="AP24" s="49">
        <v>1</v>
      </c>
      <c r="AQ24" s="481">
        <v>0</v>
      </c>
      <c r="AR24" s="463">
        <v>107656.2269917657</v>
      </c>
      <c r="AS24" s="49">
        <v>1</v>
      </c>
      <c r="AT24" s="5"/>
      <c r="AW24" s="119"/>
    </row>
    <row r="25" spans="1:50" x14ac:dyDescent="0.25">
      <c r="B25">
        <v>3022032</v>
      </c>
      <c r="C25">
        <v>2032</v>
      </c>
      <c r="D25" t="s">
        <v>148</v>
      </c>
      <c r="E25" t="s">
        <v>748</v>
      </c>
      <c r="G25" t="s">
        <v>149</v>
      </c>
      <c r="H25" t="s">
        <v>150</v>
      </c>
      <c r="I25" s="7">
        <f>IFERROR(_xlfn.XLOOKUP(G25,'APT 25-26'!D:D,'APT 25-26'!CT:CT),"")</f>
        <v>167308.5323055074</v>
      </c>
      <c r="J25" s="7">
        <f>SUMIFS(NurserySupplement!$Z:$Z,NurserySupplement!$M:$M,J$4,NurserySupplement!$B:$B,B25)</f>
        <v>0</v>
      </c>
      <c r="K25" s="7">
        <f>IFERROR(_xlfn.XLOOKUP(B25,'Cash Advance'!A:A,'Cash Advance'!O:O),0)</f>
        <v>0</v>
      </c>
      <c r="L25" s="7">
        <f>SUMIFS(HNPlaces!$AI:$AI,HNPlaces!$M:$M,L$4,HNPlaces!$Q:$Q,'Aug Payment'!$G25)</f>
        <v>0</v>
      </c>
      <c r="M25" s="7">
        <f>SUMIFS(HNPlaces!$AI:$AI,HNPlaces!$M:$M,M$4,HNPlaces!$Q:$Q,'Aug Payment'!$G25)</f>
        <v>0</v>
      </c>
      <c r="N25" s="7">
        <f>SUMIFS(HNPlaces!$AI:$AI,HNPlaces!$M:$M,N$4,HNPlaces!$Q:$Q,'Aug Payment'!$G25)</f>
        <v>0</v>
      </c>
      <c r="O25" s="7">
        <f>SUMIFS(HNPlaces!$AI:$AI,HNPlaces!$M:$M,O$4,HNPlaces!$Q:$Q,'Aug Payment'!$G25)</f>
        <v>0</v>
      </c>
      <c r="P25" s="7">
        <f>SUMIFS(HNPlaces!$AI:$AI,HNPlaces!$M:$M,P$4,HNPlaces!$Q:$Q,'Aug Payment'!$G25)</f>
        <v>0</v>
      </c>
      <c r="Q25" s="7">
        <f>SUMIFS(HNPlaces!$AI:$AI,HNPlaces!$M:$M,Q$4,HNPlaces!$Q:$Q,'Aug Payment'!$G25)</f>
        <v>0</v>
      </c>
      <c r="R25" s="7">
        <f>SUMIFS(HNPlaces!$AI:$AI,HNPlaces!$M:$M,R$4,HNPlaces!$Q:$Q,'Aug Payment'!$G25)</f>
        <v>0</v>
      </c>
      <c r="S25" s="7">
        <f>SUMIFS(HNTopUp!$AC:$AC,HNTopUp!$M:$M,S$4,HNTopUp!$B:$B,$B25)</f>
        <v>0</v>
      </c>
      <c r="T25" s="7">
        <f>SUMIFS(HNTopUp!$AI:$AI,HNTopUp!$M:$M,T$4,HNTopUp!$B:$B,$B25)</f>
        <v>18240.485897435901</v>
      </c>
      <c r="U25" s="7">
        <f>SUMIFS(HNTopUp!$AI:$AI,HNTopUp!$M:$M,U$4,HNTopUp!$B:$B,$B25)</f>
        <v>0</v>
      </c>
      <c r="V25" s="7">
        <f>SUMIFS(HNTopUp!$AI:$AI,HNTopUp!$M:$M,V$4,HNTopUp!$B:$B,$B25)</f>
        <v>0</v>
      </c>
      <c r="W25" s="7">
        <f>SUMIFS(HNTopUp!$AI:$AI,HNTopUp!$M:$M,W$4,HNTopUp!$B:$B,$B25)</f>
        <v>165.46153846153848</v>
      </c>
      <c r="X25" s="7">
        <f>SUMIFS(HNTopUp!$AC:$AC,HNTopUp!$M:$M,X$4,HNTopUp!$B:$B,$B25)</f>
        <v>0</v>
      </c>
      <c r="Y25" s="7">
        <f>SUMIFS(HNTopUp!$AC:$AC,HNTopUp!$M:$M,Y$4,HNTopUp!$B:$B,$B25)</f>
        <v>0</v>
      </c>
      <c r="Z25" s="7">
        <f>SUMIFS(POST16!$AI:$AI,POST16!$M:$M,Z$4,POST16!$Q:$Q,'Aug Payment'!$G25)</f>
        <v>0</v>
      </c>
      <c r="AA25" s="7">
        <f>SUMIFS(POST16!$AI:$AI,POST16!$M:$M,AA$4,POST16!$Q:$Q,'Aug Payment'!$G25)</f>
        <v>0</v>
      </c>
      <c r="AB25" s="7">
        <f>SUMIFS(POST16!$AI:$AI,POST16!$M:$M,AB$4,POST16!$Q:$Q,'Aug Payment'!$G25)</f>
        <v>0</v>
      </c>
      <c r="AC25" s="7">
        <f>SUMIFS(POST16!$AI:$AI,POST16!$M:$M,AC$4,POST16!$Q:$Q,'Aug Payment'!$G25)</f>
        <v>0</v>
      </c>
      <c r="AD25" s="7">
        <f>SUMIFS(POST16!$AI:$AI,POST16!$M:$M,AD$4,POST16!$Q:$Q,'Aug Payment'!$G25)</f>
        <v>0</v>
      </c>
      <c r="AE25" s="7">
        <f>SUMIFS(POST16!$AI:$AI,POST16!$M:$M,AE$4,POST16!$Q:$Q,'Aug Payment'!$G25)</f>
        <v>0</v>
      </c>
      <c r="AF25" s="7">
        <f>SUMIFS(TPG!AI:AI,TPG!M:M,'Aug Payment'!$AF$4,TPG!B:B,'Aug Payment'!B25)</f>
        <v>0</v>
      </c>
      <c r="AG25" s="7">
        <f>SUMIFS('3.4% HN 2'!AI:AI,'3.4% HN 2'!M:M,'Aug Payment'!$AG$4,'3.4% HN 2'!B:B,'Aug Payment'!B25)</f>
        <v>0</v>
      </c>
      <c r="AH25" s="5">
        <f t="shared" si="2"/>
        <v>185714.47974140482</v>
      </c>
      <c r="AI25" s="119">
        <v>185713.47974140482</v>
      </c>
      <c r="AJ25" s="364">
        <f t="shared" si="3"/>
        <v>1</v>
      </c>
      <c r="AL25" s="508">
        <v>0</v>
      </c>
      <c r="AM25" s="508">
        <v>218517.81999999995</v>
      </c>
      <c r="AN25" s="508">
        <v>218517.81999999995</v>
      </c>
      <c r="AO25" s="119">
        <v>185713.47974140482</v>
      </c>
      <c r="AP25" s="49">
        <v>1</v>
      </c>
      <c r="AQ25" s="481"/>
      <c r="AR25" s="463">
        <v>185713.47974140482</v>
      </c>
      <c r="AS25" s="49">
        <v>1</v>
      </c>
      <c r="AT25" s="5"/>
      <c r="AW25" s="119"/>
    </row>
    <row r="26" spans="1:50" x14ac:dyDescent="0.25">
      <c r="B26">
        <v>3022036</v>
      </c>
      <c r="C26">
        <v>2036</v>
      </c>
      <c r="D26" t="s">
        <v>175</v>
      </c>
      <c r="E26" t="s">
        <v>748</v>
      </c>
      <c r="G26" t="s">
        <v>176</v>
      </c>
      <c r="H26" t="s">
        <v>177</v>
      </c>
      <c r="I26" s="7">
        <f>IFERROR(_xlfn.XLOOKUP(G26,'APT 25-26'!D:D,'APT 25-26'!CT:CT),"")</f>
        <v>106651.83065310649</v>
      </c>
      <c r="J26" s="7">
        <f>SUMIFS(NurserySupplement!$Z:$Z,NurserySupplement!$M:$M,J$4,NurserySupplement!$B:$B,B26)</f>
        <v>0</v>
      </c>
      <c r="K26" s="7">
        <f>IFERROR(_xlfn.XLOOKUP(B26,'Cash Advance'!A:A,'Cash Advance'!O:O),0)</f>
        <v>0</v>
      </c>
      <c r="L26" s="7">
        <f>SUMIFS(HNPlaces!$AI:$AI,HNPlaces!$M:$M,L$4,HNPlaces!$Q:$Q,'Aug Payment'!$G26)</f>
        <v>0</v>
      </c>
      <c r="M26" s="7">
        <f>SUMIFS(HNPlaces!$AI:$AI,HNPlaces!$M:$M,M$4,HNPlaces!$Q:$Q,'Aug Payment'!$G26)</f>
        <v>0</v>
      </c>
      <c r="N26" s="7">
        <f>SUMIFS(HNPlaces!$AI:$AI,HNPlaces!$M:$M,N$4,HNPlaces!$Q:$Q,'Aug Payment'!$G26)</f>
        <v>0</v>
      </c>
      <c r="O26" s="7">
        <f>SUMIFS(HNPlaces!$AI:$AI,HNPlaces!$M:$M,O$4,HNPlaces!$Q:$Q,'Aug Payment'!$G26)</f>
        <v>0</v>
      </c>
      <c r="P26" s="7">
        <f>SUMIFS(HNPlaces!$AI:$AI,HNPlaces!$M:$M,P$4,HNPlaces!$Q:$Q,'Aug Payment'!$G26)</f>
        <v>0</v>
      </c>
      <c r="Q26" s="7">
        <f>SUMIFS(HNPlaces!$AI:$AI,HNPlaces!$M:$M,Q$4,HNPlaces!$Q:$Q,'Aug Payment'!$G26)</f>
        <v>7384.6153846153848</v>
      </c>
      <c r="R26" s="7">
        <f>SUMIFS(HNPlaces!$AI:$AI,HNPlaces!$M:$M,R$4,HNPlaces!$Q:$Q,'Aug Payment'!$G26)</f>
        <v>11150.307692307691</v>
      </c>
      <c r="S26" s="7">
        <f>SUMIFS(HNTopUp!$AC:$AC,HNTopUp!$M:$M,S$4,HNTopUp!$B:$B,$B26)</f>
        <v>0</v>
      </c>
      <c r="T26" s="7">
        <f>SUMIFS(HNTopUp!$AI:$AI,HNTopUp!$M:$M,T$4,HNTopUp!$B:$B,$B26)</f>
        <v>10761.417923076922</v>
      </c>
      <c r="U26" s="7">
        <f>SUMIFS(HNTopUp!$AI:$AI,HNTopUp!$M:$M,U$4,HNTopUp!$B:$B,$B26)</f>
        <v>0</v>
      </c>
      <c r="V26" s="7">
        <f>SUMIFS(HNTopUp!$AI:$AI,HNTopUp!$M:$M,V$4,HNTopUp!$B:$B,$B26)</f>
        <v>24363.75</v>
      </c>
      <c r="W26" s="7">
        <f>SUMIFS(HNTopUp!$AI:$AI,HNTopUp!$M:$M,W$4,HNTopUp!$B:$B,$B26)</f>
        <v>100.4</v>
      </c>
      <c r="X26" s="7">
        <f>SUMIFS(HNTopUp!$AC:$AC,HNTopUp!$M:$M,X$4,HNTopUp!$B:$B,$B26)</f>
        <v>0</v>
      </c>
      <c r="Y26" s="7">
        <f>SUMIFS(HNTopUp!$AC:$AC,HNTopUp!$M:$M,Y$4,HNTopUp!$B:$B,$B26)</f>
        <v>0</v>
      </c>
      <c r="Z26" s="7">
        <f>SUMIFS(POST16!$AI:$AI,POST16!$M:$M,Z$4,POST16!$Q:$Q,'Aug Payment'!$G26)</f>
        <v>0</v>
      </c>
      <c r="AA26" s="7">
        <f>SUMIFS(POST16!$AI:$AI,POST16!$M:$M,AA$4,POST16!$Q:$Q,'Aug Payment'!$G26)</f>
        <v>0</v>
      </c>
      <c r="AB26" s="7">
        <f>SUMIFS(POST16!$AI:$AI,POST16!$M:$M,AB$4,POST16!$Q:$Q,'Aug Payment'!$G26)</f>
        <v>0</v>
      </c>
      <c r="AC26" s="7">
        <f>SUMIFS(POST16!$AI:$AI,POST16!$M:$M,AC$4,POST16!$Q:$Q,'Aug Payment'!$G26)</f>
        <v>0</v>
      </c>
      <c r="AD26" s="7">
        <f>SUMIFS(POST16!$AI:$AI,POST16!$M:$M,AD$4,POST16!$Q:$Q,'Aug Payment'!$G26)</f>
        <v>0</v>
      </c>
      <c r="AE26" s="7">
        <f>SUMIFS(POST16!$AI:$AI,POST16!$M:$M,AE$4,POST16!$Q:$Q,'Aug Payment'!$G26)</f>
        <v>0</v>
      </c>
      <c r="AF26" s="7">
        <f>SUMIFS(TPG!AI:AI,TPG!M:M,'Aug Payment'!$AF$4,TPG!B:B,'Aug Payment'!B26)</f>
        <v>0</v>
      </c>
      <c r="AG26" s="7">
        <f>SUMIFS('3.4% HN 2'!AI:AI,'3.4% HN 2'!M:M,'Aug Payment'!$AG$4,'3.4% HN 2'!B:B,'Aug Payment'!B26)</f>
        <v>0</v>
      </c>
      <c r="AH26" s="5">
        <f t="shared" si="2"/>
        <v>160412.32165310648</v>
      </c>
      <c r="AI26" s="119">
        <v>160411.32165310648</v>
      </c>
      <c r="AJ26" s="364">
        <f t="shared" si="3"/>
        <v>1</v>
      </c>
      <c r="AL26" s="508">
        <v>0</v>
      </c>
      <c r="AM26" s="508">
        <v>187115.29000000004</v>
      </c>
      <c r="AN26" s="508">
        <v>187115.29000000004</v>
      </c>
      <c r="AO26" s="119">
        <v>160411.32165310648</v>
      </c>
      <c r="AP26" s="49">
        <v>1</v>
      </c>
      <c r="AQ26" s="481"/>
      <c r="AR26" s="463">
        <v>160411.32165310648</v>
      </c>
      <c r="AS26" s="49">
        <v>1</v>
      </c>
      <c r="AT26" s="5"/>
      <c r="AW26" s="119"/>
    </row>
    <row r="27" spans="1:50" x14ac:dyDescent="0.25">
      <c r="B27">
        <v>3022037</v>
      </c>
      <c r="C27">
        <v>2037</v>
      </c>
      <c r="D27" t="s">
        <v>130</v>
      </c>
      <c r="E27" t="s">
        <v>748</v>
      </c>
      <c r="G27" t="s">
        <v>131</v>
      </c>
      <c r="H27" t="s">
        <v>132</v>
      </c>
      <c r="I27" s="7">
        <f>IFERROR(_xlfn.XLOOKUP(G27,'APT 25-26'!D:D,'APT 25-26'!CT:CT),"")</f>
        <v>94221.683623077566</v>
      </c>
      <c r="J27" s="7">
        <f>SUMIFS(NurserySupplement!$Z:$Z,NurserySupplement!$M:$M,J$4,NurserySupplement!$B:$B,B27)</f>
        <v>0</v>
      </c>
      <c r="K27" s="7">
        <f>IFERROR(_xlfn.XLOOKUP(B27,'Cash Advance'!A:A,'Cash Advance'!O:O),0)</f>
        <v>0</v>
      </c>
      <c r="L27" s="7">
        <f>SUMIFS(HNPlaces!$AI:$AI,HNPlaces!$M:$M,L$4,HNPlaces!$Q:$Q,'Aug Payment'!$G27)</f>
        <v>0</v>
      </c>
      <c r="M27" s="7">
        <f>SUMIFS(HNPlaces!$AI:$AI,HNPlaces!$M:$M,M$4,HNPlaces!$Q:$Q,'Aug Payment'!$G27)</f>
        <v>0</v>
      </c>
      <c r="N27" s="7">
        <f>SUMIFS(HNPlaces!$AI:$AI,HNPlaces!$M:$M,N$4,HNPlaces!$Q:$Q,'Aug Payment'!$G27)</f>
        <v>0</v>
      </c>
      <c r="O27" s="7">
        <f>SUMIFS(HNPlaces!$AI:$AI,HNPlaces!$M:$M,O$4,HNPlaces!$Q:$Q,'Aug Payment'!$G27)</f>
        <v>0</v>
      </c>
      <c r="P27" s="7">
        <f>SUMIFS(HNPlaces!$AI:$AI,HNPlaces!$M:$M,P$4,HNPlaces!$Q:$Q,'Aug Payment'!$G27)</f>
        <v>0</v>
      </c>
      <c r="Q27" s="7">
        <f>SUMIFS(HNPlaces!$AI:$AI,HNPlaces!$M:$M,Q$4,HNPlaces!$Q:$Q,'Aug Payment'!$G27)</f>
        <v>0</v>
      </c>
      <c r="R27" s="7">
        <f>SUMIFS(HNPlaces!$AI:$AI,HNPlaces!$M:$M,R$4,HNPlaces!$Q:$Q,'Aug Payment'!$G27)</f>
        <v>0</v>
      </c>
      <c r="S27" s="7">
        <f>SUMIFS(HNTopUp!$AC:$AC,HNTopUp!$M:$M,S$4,HNTopUp!$B:$B,$B27)</f>
        <v>0</v>
      </c>
      <c r="T27" s="7">
        <f>SUMIFS(HNTopUp!$AI:$AI,HNTopUp!$M:$M,T$4,HNTopUp!$B:$B,$B27)</f>
        <v>9215.072538461538</v>
      </c>
      <c r="U27" s="7">
        <f>SUMIFS(HNTopUp!$AI:$AI,HNTopUp!$M:$M,U$4,HNTopUp!$B:$B,$B27)</f>
        <v>0</v>
      </c>
      <c r="V27" s="7">
        <f>SUMIFS(HNTopUp!$AI:$AI,HNTopUp!$M:$M,V$4,HNTopUp!$B:$B,$B27)</f>
        <v>0</v>
      </c>
      <c r="W27" s="7">
        <f>SUMIFS(HNTopUp!$AI:$AI,HNTopUp!$M:$M,W$4,HNTopUp!$B:$B,$B27)</f>
        <v>198.53846153846152</v>
      </c>
      <c r="X27" s="7">
        <f>SUMIFS(HNTopUp!$AC:$AC,HNTopUp!$M:$M,X$4,HNTopUp!$B:$B,$B27)</f>
        <v>0</v>
      </c>
      <c r="Y27" s="7">
        <f>SUMIFS(HNTopUp!$AC:$AC,HNTopUp!$M:$M,Y$4,HNTopUp!$B:$B,$B27)</f>
        <v>0</v>
      </c>
      <c r="Z27" s="7">
        <f>SUMIFS(POST16!$AI:$AI,POST16!$M:$M,Z$4,POST16!$Q:$Q,'Aug Payment'!$G27)</f>
        <v>0</v>
      </c>
      <c r="AA27" s="7">
        <f>SUMIFS(POST16!$AI:$AI,POST16!$M:$M,AA$4,POST16!$Q:$Q,'Aug Payment'!$G27)</f>
        <v>0</v>
      </c>
      <c r="AB27" s="7">
        <f>SUMIFS(POST16!$AI:$AI,POST16!$M:$M,AB$4,POST16!$Q:$Q,'Aug Payment'!$G27)</f>
        <v>0</v>
      </c>
      <c r="AC27" s="7">
        <f>SUMIFS(POST16!$AI:$AI,POST16!$M:$M,AC$4,POST16!$Q:$Q,'Aug Payment'!$G27)</f>
        <v>0</v>
      </c>
      <c r="AD27" s="7">
        <f>SUMIFS(POST16!$AI:$AI,POST16!$M:$M,AD$4,POST16!$Q:$Q,'Aug Payment'!$G27)</f>
        <v>0</v>
      </c>
      <c r="AE27" s="7">
        <f>SUMIFS(POST16!$AI:$AI,POST16!$M:$M,AE$4,POST16!$Q:$Q,'Aug Payment'!$G27)</f>
        <v>0</v>
      </c>
      <c r="AF27" s="7">
        <f>SUMIFS(TPG!AI:AI,TPG!M:M,'Aug Payment'!$AF$4,TPG!B:B,'Aug Payment'!B27)</f>
        <v>0</v>
      </c>
      <c r="AG27" s="7">
        <f>SUMIFS('3.4% HN 2'!AI:AI,'3.4% HN 2'!M:M,'Aug Payment'!$AG$4,'3.4% HN 2'!B:B,'Aug Payment'!B27)</f>
        <v>0</v>
      </c>
      <c r="AH27" s="5">
        <f t="shared" si="2"/>
        <v>103635.29462307757</v>
      </c>
      <c r="AI27" s="119">
        <v>103634.29462307757</v>
      </c>
      <c r="AJ27" s="364">
        <f t="shared" si="3"/>
        <v>1</v>
      </c>
      <c r="AK27" s="5"/>
      <c r="AL27" s="508">
        <v>12197.428911794806</v>
      </c>
      <c r="AM27" s="508">
        <v>129100.6</v>
      </c>
      <c r="AN27" s="508">
        <v>141298.02891179483</v>
      </c>
      <c r="AO27" s="119">
        <v>103634.29462307757</v>
      </c>
      <c r="AP27" s="49">
        <v>1</v>
      </c>
      <c r="AQ27" s="481">
        <v>0</v>
      </c>
      <c r="AR27" s="463">
        <v>103634.29462307757</v>
      </c>
      <c r="AS27" s="49">
        <v>1</v>
      </c>
      <c r="AT27" s="5"/>
      <c r="AW27" s="119"/>
    </row>
    <row r="28" spans="1:50" ht="15" customHeight="1" x14ac:dyDescent="0.25">
      <c r="B28">
        <v>3022042</v>
      </c>
      <c r="C28">
        <v>2042</v>
      </c>
      <c r="D28" t="s">
        <v>22</v>
      </c>
      <c r="G28" t="s">
        <v>23</v>
      </c>
      <c r="H28" t="s">
        <v>24</v>
      </c>
      <c r="I28" s="7">
        <f>IFERROR(_xlfn.XLOOKUP(G28,'APT 25-26'!D:D,'APT 25-26'!CT:CT),"")</f>
        <v>161929.39122599052</v>
      </c>
      <c r="J28" s="7">
        <f>SUMIFS(NurserySupplement!$Z:$Z,NurserySupplement!$M:$M,J$4,NurserySupplement!$B:$B,B28)</f>
        <v>0</v>
      </c>
      <c r="K28" s="7">
        <f>IFERROR(_xlfn.XLOOKUP(B28,'Cash Advance'!A:A,'Cash Advance'!O:O),0)</f>
        <v>0</v>
      </c>
      <c r="L28" s="7">
        <f>SUMIFS(HNPlaces!$AI:$AI,HNPlaces!$M:$M,L$4,HNPlaces!$Q:$Q,'Aug Payment'!$G28)</f>
        <v>0</v>
      </c>
      <c r="M28" s="7">
        <f>SUMIFS(HNPlaces!$AI:$AI,HNPlaces!$M:$M,M$4,HNPlaces!$Q:$Q,'Aug Payment'!$G28)</f>
        <v>0</v>
      </c>
      <c r="N28" s="7">
        <f>SUMIFS(HNPlaces!$AI:$AI,HNPlaces!$M:$M,N$4,HNPlaces!$Q:$Q,'Aug Payment'!$G28)</f>
        <v>0</v>
      </c>
      <c r="O28" s="7">
        <f>SUMIFS(HNPlaces!$AI:$AI,HNPlaces!$M:$M,O$4,HNPlaces!$Q:$Q,'Aug Payment'!$G28)</f>
        <v>0</v>
      </c>
      <c r="P28" s="7">
        <f>SUMIFS(HNPlaces!$AI:$AI,HNPlaces!$M:$M,P$4,HNPlaces!$Q:$Q,'Aug Payment'!$G28)</f>
        <v>0</v>
      </c>
      <c r="Q28" s="7">
        <f>SUMIFS(HNPlaces!$AI:$AI,HNPlaces!$M:$M,Q$4,HNPlaces!$Q:$Q,'Aug Payment'!$G28)</f>
        <v>0</v>
      </c>
      <c r="R28" s="7">
        <f>SUMIFS(HNPlaces!$AI:$AI,HNPlaces!$M:$M,R$4,HNPlaces!$Q:$Q,'Aug Payment'!$G28)</f>
        <v>0</v>
      </c>
      <c r="S28" s="7">
        <f>SUMIFS(HNTopUp!$AC:$AC,HNTopUp!$M:$M,S$4,HNTopUp!$B:$B,$B28)</f>
        <v>0</v>
      </c>
      <c r="T28" s="7">
        <f>SUMIFS(HNTopUp!$AI:$AI,HNTopUp!$M:$M,T$4,HNTopUp!$B:$B,$B28)</f>
        <v>10238.583076923078</v>
      </c>
      <c r="U28" s="7">
        <f>SUMIFS(HNTopUp!$AI:$AI,HNTopUp!$M:$M,U$4,HNTopUp!$B:$B,$B28)</f>
        <v>0</v>
      </c>
      <c r="V28" s="7">
        <f>SUMIFS(HNTopUp!$AI:$AI,HNTopUp!$M:$M,V$4,HNTopUp!$B:$B,$B28)</f>
        <v>0</v>
      </c>
      <c r="W28" s="7">
        <f>SUMIFS(HNTopUp!$AI:$AI,HNTopUp!$M:$M,W$4,HNTopUp!$B:$B,$B28)</f>
        <v>0</v>
      </c>
      <c r="X28" s="7">
        <f>SUMIFS(HNTopUp!$AC:$AC,HNTopUp!$M:$M,X$4,HNTopUp!$B:$B,$B28)</f>
        <v>0</v>
      </c>
      <c r="Y28" s="7">
        <f>SUMIFS(HNTopUp!$AC:$AC,HNTopUp!$M:$M,Y$4,HNTopUp!$B:$B,$B28)</f>
        <v>0</v>
      </c>
      <c r="Z28" s="7">
        <f>SUMIFS(POST16!$AI:$AI,POST16!$M:$M,Z$4,POST16!$Q:$Q,'Aug Payment'!$G28)</f>
        <v>0</v>
      </c>
      <c r="AA28" s="7">
        <f>SUMIFS(POST16!$AI:$AI,POST16!$M:$M,AA$4,POST16!$Q:$Q,'Aug Payment'!$G28)</f>
        <v>0</v>
      </c>
      <c r="AB28" s="7">
        <f>SUMIFS(POST16!$AI:$AI,POST16!$M:$M,AB$4,POST16!$Q:$Q,'Aug Payment'!$G28)</f>
        <v>0</v>
      </c>
      <c r="AC28" s="7">
        <f>SUMIFS(POST16!$AI:$AI,POST16!$M:$M,AC$4,POST16!$Q:$Q,'Aug Payment'!$G28)</f>
        <v>0</v>
      </c>
      <c r="AD28" s="7">
        <f>SUMIFS(POST16!$AI:$AI,POST16!$M:$M,AD$4,POST16!$Q:$Q,'Aug Payment'!$G28)</f>
        <v>0</v>
      </c>
      <c r="AE28" s="7">
        <f>SUMIFS(POST16!$AI:$AI,POST16!$M:$M,AE$4,POST16!$Q:$Q,'Aug Payment'!$G28)</f>
        <v>0</v>
      </c>
      <c r="AF28" s="7">
        <f>SUMIFS(TPG!AI:AI,TPG!M:M,'Aug Payment'!$AF$4,TPG!B:B,'Aug Payment'!B28)</f>
        <v>0</v>
      </c>
      <c r="AG28" s="7">
        <f>SUMIFS('3.4% HN 2'!AI:AI,'3.4% HN 2'!M:M,'Aug Payment'!$AG$4,'3.4% HN 2'!B:B,'Aug Payment'!B28)</f>
        <v>0</v>
      </c>
      <c r="AH28" s="5">
        <f t="shared" si="2"/>
        <v>172167.97430291359</v>
      </c>
      <c r="AI28" s="119"/>
      <c r="AJ28" s="364">
        <f t="shared" si="3"/>
        <v>172167.97430291359</v>
      </c>
      <c r="AL28" s="508" t="s">
        <v>398</v>
      </c>
      <c r="AM28" s="508" t="s">
        <v>24732</v>
      </c>
      <c r="AN28" s="508"/>
      <c r="AP28" s="383"/>
      <c r="AQ28" s="5"/>
      <c r="AS28" s="286"/>
      <c r="AT28" s="5"/>
    </row>
    <row r="29" spans="1:50" x14ac:dyDescent="0.25">
      <c r="A29">
        <v>3022044</v>
      </c>
      <c r="B29">
        <v>3022043</v>
      </c>
      <c r="C29">
        <v>2043</v>
      </c>
      <c r="D29" t="s">
        <v>23974</v>
      </c>
      <c r="E29" t="s">
        <v>748</v>
      </c>
      <c r="G29" t="s">
        <v>199</v>
      </c>
      <c r="H29" t="s">
        <v>200</v>
      </c>
      <c r="I29" s="7">
        <f>IFERROR(_xlfn.XLOOKUP(G29,'APT 25-26'!D:D,'APT 25-26'!CT:CT),"")</f>
        <v>340134.85489964427</v>
      </c>
      <c r="J29" s="7">
        <f>SUMIFS(NurserySupplement!$Z:$Z,NurserySupplement!$M:$M,J$4,NurserySupplement!$B:$B,B29)</f>
        <v>0</v>
      </c>
      <c r="K29" s="7">
        <f>IFERROR(_xlfn.XLOOKUP(B29,'Cash Advance'!A:A,'Cash Advance'!O:O),0)</f>
        <v>0</v>
      </c>
      <c r="L29" s="7">
        <f>SUMIFS(HNPlaces!$AI:$AI,HNPlaces!$M:$M,L$4,HNPlaces!$Q:$Q,'Aug Payment'!$G29)</f>
        <v>0</v>
      </c>
      <c r="M29" s="7">
        <f>SUMIFS(HNPlaces!$AI:$AI,HNPlaces!$M:$M,M$4,HNPlaces!$Q:$Q,'Aug Payment'!$G29)</f>
        <v>0</v>
      </c>
      <c r="N29" s="7">
        <f>SUMIFS(HNPlaces!$AI:$AI,HNPlaces!$M:$M,N$4,HNPlaces!$Q:$Q,'Aug Payment'!$G29)</f>
        <v>0</v>
      </c>
      <c r="O29" s="7">
        <f>SUMIFS(HNPlaces!$AI:$AI,HNPlaces!$M:$M,O$4,HNPlaces!$Q:$Q,'Aug Payment'!$G29)</f>
        <v>0</v>
      </c>
      <c r="P29" s="7">
        <f>SUMIFS(HNPlaces!$AI:$AI,HNPlaces!$M:$M,P$4,HNPlaces!$Q:$Q,'Aug Payment'!$G29)</f>
        <v>0</v>
      </c>
      <c r="Q29" s="7">
        <f>SUMIFS(HNPlaces!$AI:$AI,HNPlaces!$M:$M,Q$4,HNPlaces!$Q:$Q,'Aug Payment'!$G29)</f>
        <v>0</v>
      </c>
      <c r="R29" s="7">
        <f>SUMIFS(HNPlaces!$AI:$AI,HNPlaces!$M:$M,R$4,HNPlaces!$Q:$Q,'Aug Payment'!$G29)</f>
        <v>0</v>
      </c>
      <c r="S29" s="7">
        <f>SUMIFS(HNTopUp!$AC:$AC,HNTopUp!$M:$M,S$4,HNTopUp!$B:$B,$B29)</f>
        <v>0</v>
      </c>
      <c r="T29" s="527">
        <v>25135.9</v>
      </c>
      <c r="U29" s="7">
        <f>SUMIFS(HNTopUp!$AI:$AI,HNTopUp!$M:$M,U$4,HNTopUp!$B:$B,$B29)</f>
        <v>0</v>
      </c>
      <c r="V29" s="7">
        <f>SUMIFS(HNTopUp!$AI:$AI,HNTopUp!$M:$M,V$4,HNTopUp!$B:$B,$B29)</f>
        <v>0</v>
      </c>
      <c r="W29" s="7">
        <f>SUMIFS(HNTopUp!$AI:$AI,HNTopUp!$M:$M,W$4,HNTopUp!$B:$B,$B29)</f>
        <v>0</v>
      </c>
      <c r="X29" s="7">
        <f>SUMIFS(HNTopUp!$AC:$AC,HNTopUp!$M:$M,X$4,HNTopUp!$B:$B,$B29)</f>
        <v>0</v>
      </c>
      <c r="Y29" s="7">
        <f>SUMIFS(HNTopUp!$AC:$AC,HNTopUp!$M:$M,Y$4,HNTopUp!$B:$B,$B29)</f>
        <v>0</v>
      </c>
      <c r="Z29" s="7">
        <f>SUMIFS(POST16!$AI:$AI,POST16!$M:$M,Z$4,POST16!$Q:$Q,'Aug Payment'!$G29)</f>
        <v>0</v>
      </c>
      <c r="AA29" s="7">
        <f>SUMIFS(POST16!$AI:$AI,POST16!$M:$M,AA$4,POST16!$Q:$Q,'Aug Payment'!$G29)</f>
        <v>0</v>
      </c>
      <c r="AB29" s="7">
        <f>SUMIFS(POST16!$AI:$AI,POST16!$M:$M,AB$4,POST16!$Q:$Q,'Aug Payment'!$G29)</f>
        <v>0</v>
      </c>
      <c r="AC29" s="7">
        <f>SUMIFS(POST16!$AI:$AI,POST16!$M:$M,AC$4,POST16!$Q:$Q,'Aug Payment'!$G29)</f>
        <v>0</v>
      </c>
      <c r="AD29" s="7">
        <f>SUMIFS(POST16!$AI:$AI,POST16!$M:$M,AD$4,POST16!$Q:$Q,'Aug Payment'!$G29)</f>
        <v>0</v>
      </c>
      <c r="AE29" s="7">
        <f>SUMIFS(POST16!$AI:$AI,POST16!$M:$M,AE$4,POST16!$Q:$Q,'Aug Payment'!$G29)</f>
        <v>0</v>
      </c>
      <c r="AF29" s="7">
        <f>SUMIFS(TPG!AI:AI,TPG!M:M,'Aug Payment'!$AF$4,TPG!B:B,'Aug Payment'!B29)</f>
        <v>0</v>
      </c>
      <c r="AG29" s="7">
        <f>SUMIFS('3.4% HN 2'!AI:AI,'3.4% HN 2'!M:M,'Aug Payment'!$AG$4,'3.4% HN 2'!B:B,'Aug Payment'!B29)</f>
        <v>0</v>
      </c>
      <c r="AH29" s="5">
        <f t="shared" si="2"/>
        <v>365270.75489964429</v>
      </c>
      <c r="AI29" s="119">
        <v>326383.28000000003</v>
      </c>
      <c r="AJ29" s="364">
        <f t="shared" si="3"/>
        <v>38887.474899644265</v>
      </c>
      <c r="AK29" s="119"/>
      <c r="AL29" s="508" t="s">
        <v>398</v>
      </c>
      <c r="AM29" s="508">
        <v>326383.28000000003</v>
      </c>
      <c r="AN29" s="542">
        <v>326383.28000000003</v>
      </c>
      <c r="AO29" s="119">
        <v>326383.28000000003</v>
      </c>
      <c r="AP29" s="49">
        <v>38887.474899644265</v>
      </c>
      <c r="AQ29" s="481"/>
      <c r="AR29" s="463">
        <v>326383.28000000003</v>
      </c>
      <c r="AS29" s="49">
        <v>38887.474899644265</v>
      </c>
      <c r="AT29" s="5"/>
      <c r="AX29" s="481"/>
    </row>
    <row r="30" spans="1:50" x14ac:dyDescent="0.25">
      <c r="B30">
        <v>3022045</v>
      </c>
      <c r="C30">
        <v>2045</v>
      </c>
      <c r="D30" t="s">
        <v>43</v>
      </c>
      <c r="E30" t="s">
        <v>748</v>
      </c>
      <c r="G30" t="s">
        <v>44</v>
      </c>
      <c r="H30" t="s">
        <v>45</v>
      </c>
      <c r="I30" s="7">
        <f>IFERROR(_xlfn.XLOOKUP(G30,'APT 25-26'!D:D,'APT 25-26'!CT:CT),"")</f>
        <v>98437.396184029305</v>
      </c>
      <c r="J30" s="7">
        <f>SUMIFS(NurserySupplement!$Z:$Z,NurserySupplement!$M:$M,J$4,NurserySupplement!$B:$B,B30)</f>
        <v>0</v>
      </c>
      <c r="K30" s="7">
        <f>IFERROR(_xlfn.XLOOKUP(B30,'Cash Advance'!A:A,'Cash Advance'!O:O),0)</f>
        <v>0</v>
      </c>
      <c r="L30" s="7">
        <f>SUMIFS(HNPlaces!$AI:$AI,HNPlaces!$M:$M,L$4,HNPlaces!$Q:$Q,'Aug Payment'!$G30)</f>
        <v>0</v>
      </c>
      <c r="M30" s="7">
        <f>SUMIFS(HNPlaces!$AI:$AI,HNPlaces!$M:$M,M$4,HNPlaces!$Q:$Q,'Aug Payment'!$G30)</f>
        <v>0</v>
      </c>
      <c r="N30" s="7">
        <f>SUMIFS(HNPlaces!$AI:$AI,HNPlaces!$M:$M,N$4,HNPlaces!$Q:$Q,'Aug Payment'!$G30)</f>
        <v>0</v>
      </c>
      <c r="O30" s="7">
        <f>SUMIFS(HNPlaces!$AI:$AI,HNPlaces!$M:$M,O$4,HNPlaces!$Q:$Q,'Aug Payment'!$G30)</f>
        <v>0</v>
      </c>
      <c r="P30" s="7">
        <f>SUMIFS(HNPlaces!$AI:$AI,HNPlaces!$M:$M,P$4,HNPlaces!$Q:$Q,'Aug Payment'!$G30)</f>
        <v>0</v>
      </c>
      <c r="Q30" s="7">
        <f>SUMIFS(HNPlaces!$AI:$AI,HNPlaces!$M:$M,Q$4,HNPlaces!$Q:$Q,'Aug Payment'!$G30)</f>
        <v>0</v>
      </c>
      <c r="R30" s="7">
        <f>SUMIFS(HNPlaces!$AI:$AI,HNPlaces!$M:$M,R$4,HNPlaces!$Q:$Q,'Aug Payment'!$G30)</f>
        <v>0</v>
      </c>
      <c r="S30" s="7">
        <f>SUMIFS(HNTopUp!$AC:$AC,HNTopUp!$M:$M,S$4,HNTopUp!$B:$B,$B30)</f>
        <v>0</v>
      </c>
      <c r="T30" s="7">
        <f>SUMIFS(HNTopUp!$AI:$AI,HNTopUp!$M:$M,T$4,HNTopUp!$B:$B,$B30)</f>
        <v>11207.721333333331</v>
      </c>
      <c r="U30" s="7">
        <f>SUMIFS(HNTopUp!$AI:$AI,HNTopUp!$M:$M,U$4,HNTopUp!$B:$B,$B30)</f>
        <v>0</v>
      </c>
      <c r="V30" s="7">
        <f>SUMIFS(HNTopUp!$AI:$AI,HNTopUp!$M:$M,V$4,HNTopUp!$B:$B,$B30)</f>
        <v>0</v>
      </c>
      <c r="W30" s="7">
        <f>SUMIFS(HNTopUp!$AI:$AI,HNTopUp!$M:$M,W$4,HNTopUp!$B:$B,$B30)</f>
        <v>0</v>
      </c>
      <c r="X30" s="7">
        <f>SUMIFS(HNTopUp!$AC:$AC,HNTopUp!$M:$M,X$4,HNTopUp!$B:$B,$B30)</f>
        <v>0</v>
      </c>
      <c r="Y30" s="7">
        <f>SUMIFS(HNTopUp!$AC:$AC,HNTopUp!$M:$M,Y$4,HNTopUp!$B:$B,$B30)</f>
        <v>0</v>
      </c>
      <c r="Z30" s="7">
        <f>SUMIFS(POST16!$AI:$AI,POST16!$M:$M,Z$4,POST16!$Q:$Q,'Aug Payment'!$G30)</f>
        <v>0</v>
      </c>
      <c r="AA30" s="7">
        <f>SUMIFS(POST16!$AI:$AI,POST16!$M:$M,AA$4,POST16!$Q:$Q,'Aug Payment'!$G30)</f>
        <v>0</v>
      </c>
      <c r="AB30" s="7">
        <f>SUMIFS(POST16!$AI:$AI,POST16!$M:$M,AB$4,POST16!$Q:$Q,'Aug Payment'!$G30)</f>
        <v>0</v>
      </c>
      <c r="AC30" s="7">
        <f>SUMIFS(POST16!$AI:$AI,POST16!$M:$M,AC$4,POST16!$Q:$Q,'Aug Payment'!$G30)</f>
        <v>0</v>
      </c>
      <c r="AD30" s="7">
        <f>SUMIFS(POST16!$AI:$AI,POST16!$M:$M,AD$4,POST16!$Q:$Q,'Aug Payment'!$G30)</f>
        <v>0</v>
      </c>
      <c r="AE30" s="7">
        <f>SUMIFS(POST16!$AI:$AI,POST16!$M:$M,AE$4,POST16!$Q:$Q,'Aug Payment'!$G30)</f>
        <v>0</v>
      </c>
      <c r="AF30" s="7">
        <f>SUMIFS(TPG!AI:AI,TPG!M:M,'Aug Payment'!$AF$4,TPG!B:B,'Aug Payment'!B30)</f>
        <v>0</v>
      </c>
      <c r="AG30" s="7">
        <f>SUMIFS('3.4% HN 2'!AI:AI,'3.4% HN 2'!M:M,'Aug Payment'!$AG$4,'3.4% HN 2'!B:B,'Aug Payment'!B30)</f>
        <v>0</v>
      </c>
      <c r="AH30" s="5">
        <f t="shared" si="2"/>
        <v>109645.11751736264</v>
      </c>
      <c r="AI30" s="119">
        <v>109644.11751736264</v>
      </c>
      <c r="AJ30" s="364">
        <f t="shared" si="3"/>
        <v>1</v>
      </c>
      <c r="AK30" s="5"/>
      <c r="AL30" s="508">
        <v>84528.965814920492</v>
      </c>
      <c r="AM30" s="508">
        <v>131115.17000000004</v>
      </c>
      <c r="AN30" s="508">
        <v>215644.13581492053</v>
      </c>
      <c r="AO30" s="119">
        <v>109644.11751736264</v>
      </c>
      <c r="AP30" s="49">
        <v>1</v>
      </c>
      <c r="AQ30" s="481">
        <v>0</v>
      </c>
      <c r="AR30" s="463">
        <v>109644.11751736264</v>
      </c>
      <c r="AS30" s="49">
        <v>1</v>
      </c>
      <c r="AT30" s="5"/>
      <c r="AW30" s="119"/>
    </row>
    <row r="31" spans="1:50" x14ac:dyDescent="0.25">
      <c r="B31">
        <v>3022053</v>
      </c>
      <c r="C31">
        <v>2053</v>
      </c>
      <c r="D31" t="s">
        <v>31</v>
      </c>
      <c r="G31" t="s">
        <v>32</v>
      </c>
      <c r="H31" t="s">
        <v>33</v>
      </c>
      <c r="I31" s="7">
        <f>IFERROR(_xlfn.XLOOKUP(G31,'APT 25-26'!D:D,'APT 25-26'!CT:CT),"")</f>
        <v>85278.365307134896</v>
      </c>
      <c r="J31" s="7">
        <f>SUMIFS(NurserySupplement!$Z:$Z,NurserySupplement!$M:$M,J$4,NurserySupplement!$B:$B,B31)</f>
        <v>0</v>
      </c>
      <c r="K31" s="7">
        <f>IFERROR(_xlfn.XLOOKUP(B31,'Cash Advance'!A:A,'Cash Advance'!O:O),0)</f>
        <v>-2569.44</v>
      </c>
      <c r="L31" s="7">
        <f>SUMIFS(HNPlaces!$AI:$AI,HNPlaces!$M:$M,L$4,HNPlaces!$Q:$Q,'Aug Payment'!$G31)</f>
        <v>0</v>
      </c>
      <c r="M31" s="7">
        <f>SUMIFS(HNPlaces!$AI:$AI,HNPlaces!$M:$M,M$4,HNPlaces!$Q:$Q,'Aug Payment'!$G31)</f>
        <v>0</v>
      </c>
      <c r="N31" s="7">
        <f>SUMIFS(HNPlaces!$AI:$AI,HNPlaces!$M:$M,N$4,HNPlaces!$Q:$Q,'Aug Payment'!$G31)</f>
        <v>0</v>
      </c>
      <c r="O31" s="7">
        <f>SUMIFS(HNPlaces!$AI:$AI,HNPlaces!$M:$M,O$4,HNPlaces!$Q:$Q,'Aug Payment'!$G31)</f>
        <v>0</v>
      </c>
      <c r="P31" s="7">
        <f>SUMIFS(HNPlaces!$AI:$AI,HNPlaces!$M:$M,P$4,HNPlaces!$Q:$Q,'Aug Payment'!$G31)</f>
        <v>0</v>
      </c>
      <c r="Q31" s="7">
        <f>SUMIFS(HNPlaces!$AI:$AI,HNPlaces!$M:$M,Q$4,HNPlaces!$Q:$Q,'Aug Payment'!$G31)</f>
        <v>0</v>
      </c>
      <c r="R31" s="7">
        <f>SUMIFS(HNPlaces!$AI:$AI,HNPlaces!$M:$M,R$4,HNPlaces!$Q:$Q,'Aug Payment'!$G31)</f>
        <v>0</v>
      </c>
      <c r="S31" s="7">
        <f>SUMIFS(HNTopUp!$AC:$AC,HNTopUp!$M:$M,S$4,HNTopUp!$B:$B,$B31)</f>
        <v>0</v>
      </c>
      <c r="T31" s="7">
        <f>SUMIFS(HNTopUp!$AI:$AI,HNTopUp!$M:$M,T$4,HNTopUp!$B:$B,$B31)</f>
        <v>9255.1102307692308</v>
      </c>
      <c r="U31" s="7">
        <f>SUMIFS(HNTopUp!$AI:$AI,HNTopUp!$M:$M,U$4,HNTopUp!$B:$B,$B31)</f>
        <v>0</v>
      </c>
      <c r="V31" s="7">
        <f>SUMIFS(HNTopUp!$AI:$AI,HNTopUp!$M:$M,V$4,HNTopUp!$B:$B,$B31)</f>
        <v>0</v>
      </c>
      <c r="W31" s="7">
        <f>SUMIFS(HNTopUp!$AI:$AI,HNTopUp!$M:$M,W$4,HNTopUp!$B:$B,$B31)</f>
        <v>110.30769230769231</v>
      </c>
      <c r="X31" s="7">
        <f>SUMIFS(HNTopUp!$AC:$AC,HNTopUp!$M:$M,X$4,HNTopUp!$B:$B,$B31)</f>
        <v>0</v>
      </c>
      <c r="Y31" s="7">
        <f>SUMIFS(HNTopUp!$AC:$AC,HNTopUp!$M:$M,Y$4,HNTopUp!$B:$B,$B31)</f>
        <v>0</v>
      </c>
      <c r="Z31" s="7">
        <f>SUMIFS(POST16!$AI:$AI,POST16!$M:$M,Z$4,POST16!$Q:$Q,'Aug Payment'!$G31)</f>
        <v>0</v>
      </c>
      <c r="AA31" s="7">
        <f>SUMIFS(POST16!$AI:$AI,POST16!$M:$M,AA$4,POST16!$Q:$Q,'Aug Payment'!$G31)</f>
        <v>0</v>
      </c>
      <c r="AB31" s="7">
        <f>SUMIFS(POST16!$AI:$AI,POST16!$M:$M,AB$4,POST16!$Q:$Q,'Aug Payment'!$G31)</f>
        <v>0</v>
      </c>
      <c r="AC31" s="7">
        <f>SUMIFS(POST16!$AI:$AI,POST16!$M:$M,AC$4,POST16!$Q:$Q,'Aug Payment'!$G31)</f>
        <v>0</v>
      </c>
      <c r="AD31" s="7">
        <f>SUMIFS(POST16!$AI:$AI,POST16!$M:$M,AD$4,POST16!$Q:$Q,'Aug Payment'!$G31)</f>
        <v>0</v>
      </c>
      <c r="AE31" s="7">
        <f>SUMIFS(POST16!$AI:$AI,POST16!$M:$M,AE$4,POST16!$Q:$Q,'Aug Payment'!$G31)</f>
        <v>0</v>
      </c>
      <c r="AF31" s="7">
        <f>SUMIFS(TPG!AI:AI,TPG!M:M,'Aug Payment'!$AF$4,TPG!B:B,'Aug Payment'!B31)</f>
        <v>0</v>
      </c>
      <c r="AG31" s="7">
        <f>SUMIFS('3.4% HN 2'!AI:AI,'3.4% HN 2'!M:M,'Aug Payment'!$AG$4,'3.4% HN 2'!B:B,'Aug Payment'!B31)</f>
        <v>0</v>
      </c>
      <c r="AH31" s="5">
        <f t="shared" si="2"/>
        <v>92074.343230211816</v>
      </c>
      <c r="AI31" s="119"/>
      <c r="AJ31" s="364">
        <f t="shared" si="3"/>
        <v>92074.343230211816</v>
      </c>
      <c r="AL31" s="508" t="s">
        <v>398</v>
      </c>
      <c r="AM31" s="508" t="s">
        <v>24732</v>
      </c>
      <c r="AN31" s="508"/>
      <c r="AP31" s="383"/>
      <c r="AQ31" s="5"/>
      <c r="AS31" s="286"/>
      <c r="AT31" s="5"/>
    </row>
    <row r="32" spans="1:50" x14ac:dyDescent="0.25">
      <c r="B32">
        <v>3022054</v>
      </c>
      <c r="C32">
        <v>2054</v>
      </c>
      <c r="D32" t="s">
        <v>79</v>
      </c>
      <c r="E32" t="s">
        <v>748</v>
      </c>
      <c r="G32" t="s">
        <v>80</v>
      </c>
      <c r="H32" t="s">
        <v>81</v>
      </c>
      <c r="I32" s="7">
        <f>IFERROR(_xlfn.XLOOKUP(G32,'APT 25-26'!D:D,'APT 25-26'!CT:CT),"")</f>
        <v>88905.950154853606</v>
      </c>
      <c r="J32" s="7">
        <f>SUMIFS(NurserySupplement!$Z:$Z,NurserySupplement!$M:$M,J$4,NurserySupplement!$B:$B,B32)</f>
        <v>0</v>
      </c>
      <c r="K32" s="7">
        <f>IFERROR(_xlfn.XLOOKUP(B32,'Cash Advance'!A:A,'Cash Advance'!O:O),0)</f>
        <v>0</v>
      </c>
      <c r="L32" s="7">
        <f>SUMIFS(HNPlaces!$AI:$AI,HNPlaces!$M:$M,L$4,HNPlaces!$Q:$Q,'Aug Payment'!$G32)</f>
        <v>0</v>
      </c>
      <c r="M32" s="7">
        <f>SUMIFS(HNPlaces!$AI:$AI,HNPlaces!$M:$M,M$4,HNPlaces!$Q:$Q,'Aug Payment'!$G32)</f>
        <v>0</v>
      </c>
      <c r="N32" s="7">
        <f>SUMIFS(HNPlaces!$AI:$AI,HNPlaces!$M:$M,N$4,HNPlaces!$Q:$Q,'Aug Payment'!$G32)</f>
        <v>0</v>
      </c>
      <c r="O32" s="7">
        <f>SUMIFS(HNPlaces!$AI:$AI,HNPlaces!$M:$M,O$4,HNPlaces!$Q:$Q,'Aug Payment'!$G32)</f>
        <v>0</v>
      </c>
      <c r="P32" s="7">
        <f>SUMIFS(HNPlaces!$AI:$AI,HNPlaces!$M:$M,P$4,HNPlaces!$Q:$Q,'Aug Payment'!$G32)</f>
        <v>0</v>
      </c>
      <c r="Q32" s="7">
        <f>SUMIFS(HNPlaces!$AI:$AI,HNPlaces!$M:$M,Q$4,HNPlaces!$Q:$Q,'Aug Payment'!$G32)</f>
        <v>0</v>
      </c>
      <c r="R32" s="7">
        <f>SUMIFS(HNPlaces!$AI:$AI,HNPlaces!$M:$M,R$4,HNPlaces!$Q:$Q,'Aug Payment'!$G32)</f>
        <v>0</v>
      </c>
      <c r="S32" s="7">
        <f>SUMIFS(HNTopUp!$AC:$AC,HNTopUp!$M:$M,S$4,HNTopUp!$B:$B,$B32)</f>
        <v>0</v>
      </c>
      <c r="T32" s="7">
        <f>SUMIFS(HNTopUp!$AI:$AI,HNTopUp!$M:$M,T$4,HNTopUp!$B:$B,$B32)</f>
        <v>5278.8461538461543</v>
      </c>
      <c r="U32" s="7">
        <f>SUMIFS(HNTopUp!$AI:$AI,HNTopUp!$M:$M,U$4,HNTopUp!$B:$B,$B32)</f>
        <v>0</v>
      </c>
      <c r="V32" s="7">
        <f>SUMIFS(HNTopUp!$AI:$AI,HNTopUp!$M:$M,V$4,HNTopUp!$B:$B,$B32)</f>
        <v>0</v>
      </c>
      <c r="W32" s="7">
        <f>SUMIFS(HNTopUp!$AI:$AI,HNTopUp!$M:$M,W$4,HNTopUp!$B:$B,$B32)</f>
        <v>0</v>
      </c>
      <c r="X32" s="7">
        <f>SUMIFS(HNTopUp!$AC:$AC,HNTopUp!$M:$M,X$4,HNTopUp!$B:$B,$B32)</f>
        <v>0</v>
      </c>
      <c r="Y32" s="7">
        <f>SUMIFS(HNTopUp!$AC:$AC,HNTopUp!$M:$M,Y$4,HNTopUp!$B:$B,$B32)</f>
        <v>0</v>
      </c>
      <c r="Z32" s="7">
        <f>SUMIFS(POST16!$AI:$AI,POST16!$M:$M,Z$4,POST16!$Q:$Q,'Aug Payment'!$G32)</f>
        <v>0</v>
      </c>
      <c r="AA32" s="7">
        <f>SUMIFS(POST16!$AI:$AI,POST16!$M:$M,AA$4,POST16!$Q:$Q,'Aug Payment'!$G32)</f>
        <v>0</v>
      </c>
      <c r="AB32" s="7">
        <f>SUMIFS(POST16!$AI:$AI,POST16!$M:$M,AB$4,POST16!$Q:$Q,'Aug Payment'!$G32)</f>
        <v>0</v>
      </c>
      <c r="AC32" s="7">
        <f>SUMIFS(POST16!$AI:$AI,POST16!$M:$M,AC$4,POST16!$Q:$Q,'Aug Payment'!$G32)</f>
        <v>0</v>
      </c>
      <c r="AD32" s="7">
        <f>SUMIFS(POST16!$AI:$AI,POST16!$M:$M,AD$4,POST16!$Q:$Q,'Aug Payment'!$G32)</f>
        <v>0</v>
      </c>
      <c r="AE32" s="7">
        <f>SUMIFS(POST16!$AI:$AI,POST16!$M:$M,AE$4,POST16!$Q:$Q,'Aug Payment'!$G32)</f>
        <v>0</v>
      </c>
      <c r="AF32" s="7">
        <f>SUMIFS(TPG!AI:AI,TPG!M:M,'Aug Payment'!$AF$4,TPG!B:B,'Aug Payment'!B32)</f>
        <v>0</v>
      </c>
      <c r="AG32" s="7">
        <f>SUMIFS('3.4% HN 2'!AI:AI,'3.4% HN 2'!M:M,'Aug Payment'!$AG$4,'3.4% HN 2'!B:B,'Aug Payment'!B32)</f>
        <v>0</v>
      </c>
      <c r="AH32" s="5">
        <f t="shared" si="2"/>
        <v>94184.796308699762</v>
      </c>
      <c r="AI32" s="119">
        <v>91824.159999999989</v>
      </c>
      <c r="AJ32" s="364">
        <f t="shared" si="3"/>
        <v>2360.6363086997735</v>
      </c>
      <c r="AK32" s="119"/>
      <c r="AL32" s="508">
        <v>0</v>
      </c>
      <c r="AM32" s="508">
        <v>91824.159999999989</v>
      </c>
      <c r="AN32" s="508">
        <v>91824.159999999989</v>
      </c>
      <c r="AO32" s="119">
        <v>91824.159999999989</v>
      </c>
      <c r="AP32" s="49">
        <v>2360.6363086997735</v>
      </c>
      <c r="AQ32" s="481"/>
      <c r="AR32" s="463">
        <v>91824.159999999989</v>
      </c>
      <c r="AS32" s="49">
        <v>2360.6363086997735</v>
      </c>
      <c r="AT32" s="5"/>
      <c r="AW32" s="119"/>
    </row>
    <row r="33" spans="1:50" x14ac:dyDescent="0.25">
      <c r="B33">
        <v>3022055</v>
      </c>
      <c r="C33">
        <v>2055</v>
      </c>
      <c r="D33" t="s">
        <v>37</v>
      </c>
      <c r="E33" t="s">
        <v>748</v>
      </c>
      <c r="G33" t="s">
        <v>38</v>
      </c>
      <c r="H33" t="s">
        <v>39</v>
      </c>
      <c r="I33" s="7">
        <f>IFERROR(_xlfn.XLOOKUP(G33,'APT 25-26'!D:D,'APT 25-26'!CT:CT),"")</f>
        <v>88836.181547917105</v>
      </c>
      <c r="J33" s="7">
        <f>SUMIFS(NurserySupplement!$Z:$Z,NurserySupplement!$M:$M,J$4,NurserySupplement!$B:$B,B33)</f>
        <v>0</v>
      </c>
      <c r="K33" s="7">
        <f>IFERROR(_xlfn.XLOOKUP(B33,'Cash Advance'!A:A,'Cash Advance'!O:O),0)</f>
        <v>0</v>
      </c>
      <c r="L33" s="7">
        <f>SUMIFS(HNPlaces!$AI:$AI,HNPlaces!$M:$M,L$4,HNPlaces!$Q:$Q,'Aug Payment'!$G33)</f>
        <v>0</v>
      </c>
      <c r="M33" s="7">
        <f>SUMIFS(HNPlaces!$AI:$AI,HNPlaces!$M:$M,M$4,HNPlaces!$Q:$Q,'Aug Payment'!$G33)</f>
        <v>0</v>
      </c>
      <c r="N33" s="7">
        <f>SUMIFS(HNPlaces!$AI:$AI,HNPlaces!$M:$M,N$4,HNPlaces!$Q:$Q,'Aug Payment'!$G33)</f>
        <v>0</v>
      </c>
      <c r="O33" s="7">
        <f>SUMIFS(HNPlaces!$AI:$AI,HNPlaces!$M:$M,O$4,HNPlaces!$Q:$Q,'Aug Payment'!$G33)</f>
        <v>0</v>
      </c>
      <c r="P33" s="7">
        <f>SUMIFS(HNPlaces!$AI:$AI,HNPlaces!$M:$M,P$4,HNPlaces!$Q:$Q,'Aug Payment'!$G33)</f>
        <v>0</v>
      </c>
      <c r="Q33" s="7">
        <f>SUMIFS(HNPlaces!$AI:$AI,HNPlaces!$M:$M,Q$4,HNPlaces!$Q:$Q,'Aug Payment'!$G33)</f>
        <v>0</v>
      </c>
      <c r="R33" s="7">
        <f>SUMIFS(HNPlaces!$AI:$AI,HNPlaces!$M:$M,R$4,HNPlaces!$Q:$Q,'Aug Payment'!$G33)</f>
        <v>0</v>
      </c>
      <c r="S33" s="7">
        <f>SUMIFS(HNTopUp!$AC:$AC,HNTopUp!$M:$M,S$4,HNTopUp!$B:$B,$B33)</f>
        <v>0</v>
      </c>
      <c r="T33" s="7">
        <f>SUMIFS(HNTopUp!$AI:$AI,HNTopUp!$M:$M,T$4,HNTopUp!$B:$B,$B33)</f>
        <v>7664.4679487179501</v>
      </c>
      <c r="U33" s="7">
        <f>SUMIFS(HNTopUp!$AI:$AI,HNTopUp!$M:$M,U$4,HNTopUp!$B:$B,$B33)</f>
        <v>0</v>
      </c>
      <c r="V33" s="7">
        <f>SUMIFS(HNTopUp!$AI:$AI,HNTopUp!$M:$M,V$4,HNTopUp!$B:$B,$B33)</f>
        <v>0</v>
      </c>
      <c r="W33" s="7">
        <f>SUMIFS(HNTopUp!$AI:$AI,HNTopUp!$M:$M,W$4,HNTopUp!$B:$B,$B33)</f>
        <v>0</v>
      </c>
      <c r="X33" s="7">
        <f>SUMIFS(HNTopUp!$AC:$AC,HNTopUp!$M:$M,X$4,HNTopUp!$B:$B,$B33)</f>
        <v>0</v>
      </c>
      <c r="Y33" s="7">
        <f>SUMIFS(HNTopUp!$AC:$AC,HNTopUp!$M:$M,Y$4,HNTopUp!$B:$B,$B33)</f>
        <v>0</v>
      </c>
      <c r="Z33" s="7">
        <f>SUMIFS(POST16!$AI:$AI,POST16!$M:$M,Z$4,POST16!$Q:$Q,'Aug Payment'!$G33)</f>
        <v>0</v>
      </c>
      <c r="AA33" s="7">
        <f>SUMIFS(POST16!$AI:$AI,POST16!$M:$M,AA$4,POST16!$Q:$Q,'Aug Payment'!$G33)</f>
        <v>0</v>
      </c>
      <c r="AB33" s="7">
        <f>SUMIFS(POST16!$AI:$AI,POST16!$M:$M,AB$4,POST16!$Q:$Q,'Aug Payment'!$G33)</f>
        <v>0</v>
      </c>
      <c r="AC33" s="7">
        <f>SUMIFS(POST16!$AI:$AI,POST16!$M:$M,AC$4,POST16!$Q:$Q,'Aug Payment'!$G33)</f>
        <v>0</v>
      </c>
      <c r="AD33" s="7">
        <f>SUMIFS(POST16!$AI:$AI,POST16!$M:$M,AD$4,POST16!$Q:$Q,'Aug Payment'!$G33)</f>
        <v>0</v>
      </c>
      <c r="AE33" s="7">
        <f>SUMIFS(POST16!$AI:$AI,POST16!$M:$M,AE$4,POST16!$Q:$Q,'Aug Payment'!$G33)</f>
        <v>0</v>
      </c>
      <c r="AF33" s="7">
        <f>SUMIFS(TPG!AI:AI,TPG!M:M,'Aug Payment'!$AF$4,TPG!B:B,'Aug Payment'!B33)</f>
        <v>0</v>
      </c>
      <c r="AG33" s="7">
        <f>SUMIFS('3.4% HN 2'!AI:AI,'3.4% HN 2'!M:M,'Aug Payment'!$AG$4,'3.4% HN 2'!B:B,'Aug Payment'!B33)</f>
        <v>0</v>
      </c>
      <c r="AH33" s="5">
        <f t="shared" si="2"/>
        <v>96500.649496635058</v>
      </c>
      <c r="AI33" s="119">
        <v>96499.649496635058</v>
      </c>
      <c r="AJ33" s="364">
        <f t="shared" si="3"/>
        <v>1</v>
      </c>
      <c r="AL33" s="508">
        <v>0</v>
      </c>
      <c r="AM33" s="508">
        <v>122428.98</v>
      </c>
      <c r="AN33" s="508">
        <v>122428.98</v>
      </c>
      <c r="AO33" s="119">
        <v>96499.649496635058</v>
      </c>
      <c r="AP33" s="49">
        <v>1</v>
      </c>
      <c r="AQ33" s="481">
        <v>0</v>
      </c>
      <c r="AR33" s="463">
        <v>96499.649496635058</v>
      </c>
      <c r="AS33" s="49">
        <v>1</v>
      </c>
      <c r="AT33" s="5"/>
      <c r="AW33" s="119"/>
    </row>
    <row r="34" spans="1:50" x14ac:dyDescent="0.25">
      <c r="B34">
        <v>3022057</v>
      </c>
      <c r="C34">
        <v>2057</v>
      </c>
      <c r="D34" t="s">
        <v>226</v>
      </c>
      <c r="G34" t="s">
        <v>227</v>
      </c>
      <c r="H34" t="s">
        <v>228</v>
      </c>
      <c r="I34" s="7">
        <f>IFERROR(_xlfn.XLOOKUP(G34,'APT 25-26'!D:D,'APT 25-26'!CT:CT),"")</f>
        <v>207788.33890569737</v>
      </c>
      <c r="J34" s="7">
        <f>SUMIFS(NurserySupplement!$Z:$Z,NurserySupplement!$M:$M,J$4,NurserySupplement!$B:$B,B34)</f>
        <v>0</v>
      </c>
      <c r="K34" s="7">
        <f>IFERROR(_xlfn.XLOOKUP(B34,'Cash Advance'!A:A,'Cash Advance'!O:O),0)</f>
        <v>0</v>
      </c>
      <c r="L34" s="7">
        <f>SUMIFS(HNPlaces!$AI:$AI,HNPlaces!$M:$M,L$4,HNPlaces!$Q:$Q,'Aug Payment'!$G34)</f>
        <v>0</v>
      </c>
      <c r="M34" s="7">
        <f>SUMIFS(HNPlaces!$AI:$AI,HNPlaces!$M:$M,M$4,HNPlaces!$Q:$Q,'Aug Payment'!$G34)</f>
        <v>0</v>
      </c>
      <c r="N34" s="7">
        <f>SUMIFS(HNPlaces!$AI:$AI,HNPlaces!$M:$M,N$4,HNPlaces!$Q:$Q,'Aug Payment'!$G34)</f>
        <v>0</v>
      </c>
      <c r="O34" s="7">
        <f>SUMIFS(HNPlaces!$AI:$AI,HNPlaces!$M:$M,O$4,HNPlaces!$Q:$Q,'Aug Payment'!$G34)</f>
        <v>0</v>
      </c>
      <c r="P34" s="7">
        <f>SUMIFS(HNPlaces!$AI:$AI,HNPlaces!$M:$M,P$4,HNPlaces!$Q:$Q,'Aug Payment'!$G34)</f>
        <v>0</v>
      </c>
      <c r="Q34" s="7">
        <f>SUMIFS(HNPlaces!$AI:$AI,HNPlaces!$M:$M,Q$4,HNPlaces!$Q:$Q,'Aug Payment'!$G34)</f>
        <v>0</v>
      </c>
      <c r="R34" s="7">
        <f>SUMIFS(HNPlaces!$AI:$AI,HNPlaces!$M:$M,R$4,HNPlaces!$Q:$Q,'Aug Payment'!$G34)</f>
        <v>0</v>
      </c>
      <c r="S34" s="7">
        <f>SUMIFS(HNTopUp!$AC:$AC,HNTopUp!$M:$M,S$4,HNTopUp!$B:$B,$B34)</f>
        <v>0</v>
      </c>
      <c r="T34" s="7">
        <f>SUMIFS(HNTopUp!$AI:$AI,HNTopUp!$M:$M,T$4,HNTopUp!$B:$B,$B34)</f>
        <v>18792.172846153844</v>
      </c>
      <c r="U34" s="7">
        <f>SUMIFS(HNTopUp!$AI:$AI,HNTopUp!$M:$M,U$4,HNTopUp!$B:$B,$B34)</f>
        <v>0</v>
      </c>
      <c r="V34" s="7">
        <f>SUMIFS(HNTopUp!$AI:$AI,HNTopUp!$M:$M,V$4,HNTopUp!$B:$B,$B34)</f>
        <v>0</v>
      </c>
      <c r="W34" s="7">
        <f>SUMIFS(HNTopUp!$AI:$AI,HNTopUp!$M:$M,W$4,HNTopUp!$B:$B,$B34)</f>
        <v>0</v>
      </c>
      <c r="X34" s="7">
        <f>SUMIFS(HNTopUp!$AC:$AC,HNTopUp!$M:$M,X$4,HNTopUp!$B:$B,$B34)</f>
        <v>0</v>
      </c>
      <c r="Y34" s="7">
        <f>SUMIFS(HNTopUp!$AC:$AC,HNTopUp!$M:$M,Y$4,HNTopUp!$B:$B,$B34)</f>
        <v>0</v>
      </c>
      <c r="Z34" s="7">
        <f>SUMIFS(POST16!$AI:$AI,POST16!$M:$M,Z$4,POST16!$Q:$Q,'Aug Payment'!$G34)</f>
        <v>0</v>
      </c>
      <c r="AA34" s="7">
        <f>SUMIFS(POST16!$AI:$AI,POST16!$M:$M,AA$4,POST16!$Q:$Q,'Aug Payment'!$G34)</f>
        <v>0</v>
      </c>
      <c r="AB34" s="7">
        <f>SUMIFS(POST16!$AI:$AI,POST16!$M:$M,AB$4,POST16!$Q:$Q,'Aug Payment'!$G34)</f>
        <v>0</v>
      </c>
      <c r="AC34" s="7">
        <f>SUMIFS(POST16!$AI:$AI,POST16!$M:$M,AC$4,POST16!$Q:$Q,'Aug Payment'!$G34)</f>
        <v>0</v>
      </c>
      <c r="AD34" s="7">
        <f>SUMIFS(POST16!$AI:$AI,POST16!$M:$M,AD$4,POST16!$Q:$Q,'Aug Payment'!$G34)</f>
        <v>0</v>
      </c>
      <c r="AE34" s="7">
        <f>SUMIFS(POST16!$AI:$AI,POST16!$M:$M,AE$4,POST16!$Q:$Q,'Aug Payment'!$G34)</f>
        <v>0</v>
      </c>
      <c r="AF34" s="7">
        <f>SUMIFS(TPG!AI:AI,TPG!M:M,'Aug Payment'!$AF$4,TPG!B:B,'Aug Payment'!B34)</f>
        <v>0</v>
      </c>
      <c r="AG34" s="7">
        <f>SUMIFS('3.4% HN 2'!AI:AI,'3.4% HN 2'!M:M,'Aug Payment'!$AG$4,'3.4% HN 2'!B:B,'Aug Payment'!B34)</f>
        <v>0</v>
      </c>
      <c r="AH34" s="5">
        <f t="shared" si="2"/>
        <v>226580.51175185121</v>
      </c>
      <c r="AI34" s="119"/>
      <c r="AJ34" s="364">
        <f t="shared" si="3"/>
        <v>226580.51175185121</v>
      </c>
      <c r="AL34" s="508" t="s">
        <v>398</v>
      </c>
      <c r="AM34" s="508" t="s">
        <v>24732</v>
      </c>
      <c r="AN34" s="508"/>
      <c r="AP34" s="383"/>
      <c r="AQ34" s="5"/>
      <c r="AS34" s="286"/>
      <c r="AT34" s="5"/>
    </row>
    <row r="35" spans="1:50" x14ac:dyDescent="0.25">
      <c r="B35">
        <v>3022060</v>
      </c>
      <c r="C35">
        <v>2060</v>
      </c>
      <c r="D35" t="s">
        <v>250</v>
      </c>
      <c r="E35" t="s">
        <v>748</v>
      </c>
      <c r="G35" t="s">
        <v>251</v>
      </c>
      <c r="H35" t="s">
        <v>252</v>
      </c>
      <c r="I35" s="7">
        <f>IFERROR(_xlfn.XLOOKUP(G35,'APT 25-26'!D:D,'APT 25-26'!CT:CT),"")</f>
        <v>201678.02780690105</v>
      </c>
      <c r="J35" s="7">
        <f>SUMIFS(NurserySupplement!$Z:$Z,NurserySupplement!$M:$M,J$4,NurserySupplement!$B:$B,B35)</f>
        <v>0</v>
      </c>
      <c r="K35" s="7">
        <f>IFERROR(_xlfn.XLOOKUP(B35,'Cash Advance'!A:A,'Cash Advance'!O:O),0)</f>
        <v>0</v>
      </c>
      <c r="L35" s="7">
        <f>SUMIFS(HNPlaces!$AI:$AI,HNPlaces!$M:$M,L$4,HNPlaces!$Q:$Q,'Aug Payment'!$G35)</f>
        <v>0</v>
      </c>
      <c r="M35" s="7">
        <f>SUMIFS(HNPlaces!$AI:$AI,HNPlaces!$M:$M,M$4,HNPlaces!$Q:$Q,'Aug Payment'!$G35)</f>
        <v>0</v>
      </c>
      <c r="N35" s="7">
        <f>SUMIFS(HNPlaces!$AI:$AI,HNPlaces!$M:$M,N$4,HNPlaces!$Q:$Q,'Aug Payment'!$G35)</f>
        <v>0</v>
      </c>
      <c r="O35" s="7">
        <f>SUMIFS(HNPlaces!$AI:$AI,HNPlaces!$M:$M,O$4,HNPlaces!$Q:$Q,'Aug Payment'!$G35)</f>
        <v>0</v>
      </c>
      <c r="P35" s="7">
        <f>SUMIFS(HNPlaces!$AI:$AI,HNPlaces!$M:$M,P$4,HNPlaces!$Q:$Q,'Aug Payment'!$G35)</f>
        <v>0</v>
      </c>
      <c r="Q35" s="7">
        <f>SUMIFS(HNPlaces!$AI:$AI,HNPlaces!$M:$M,Q$4,HNPlaces!$Q:$Q,'Aug Payment'!$G35)</f>
        <v>0</v>
      </c>
      <c r="R35" s="7">
        <f>SUMIFS(HNPlaces!$AI:$AI,HNPlaces!$M:$M,R$4,HNPlaces!$Q:$Q,'Aug Payment'!$G35)</f>
        <v>0</v>
      </c>
      <c r="S35" s="7">
        <f>SUMIFS(HNTopUp!$AC:$AC,HNTopUp!$M:$M,S$4,HNTopUp!$B:$B,$B35)</f>
        <v>0</v>
      </c>
      <c r="T35" s="7">
        <f>SUMIFS(HNTopUp!$AI:$AI,HNTopUp!$M:$M,T$4,HNTopUp!$B:$B,$B35)</f>
        <v>23877.76856410256</v>
      </c>
      <c r="U35" s="7">
        <f>SUMIFS(HNTopUp!$AI:$AI,HNTopUp!$M:$M,U$4,HNTopUp!$B:$B,$B35)</f>
        <v>0</v>
      </c>
      <c r="V35" s="7">
        <f>SUMIFS(HNTopUp!$AI:$AI,HNTopUp!$M:$M,V$4,HNTopUp!$B:$B,$B35)</f>
        <v>0</v>
      </c>
      <c r="W35" s="7">
        <f>SUMIFS(HNTopUp!$AI:$AI,HNTopUp!$M:$M,W$4,HNTopUp!$B:$B,$B35)</f>
        <v>198.53846153846152</v>
      </c>
      <c r="X35" s="7">
        <f>SUMIFS(HNTopUp!$AC:$AC,HNTopUp!$M:$M,X$4,HNTopUp!$B:$B,$B35)</f>
        <v>0</v>
      </c>
      <c r="Y35" s="7">
        <f>SUMIFS(HNTopUp!$AC:$AC,HNTopUp!$M:$M,Y$4,HNTopUp!$B:$B,$B35)</f>
        <v>0</v>
      </c>
      <c r="Z35" s="7">
        <f>SUMIFS(POST16!$AI:$AI,POST16!$M:$M,Z$4,POST16!$Q:$Q,'Aug Payment'!$G35)</f>
        <v>0</v>
      </c>
      <c r="AA35" s="7">
        <f>SUMIFS(POST16!$AI:$AI,POST16!$M:$M,AA$4,POST16!$Q:$Q,'Aug Payment'!$G35)</f>
        <v>0</v>
      </c>
      <c r="AB35" s="7">
        <f>SUMIFS(POST16!$AI:$AI,POST16!$M:$M,AB$4,POST16!$Q:$Q,'Aug Payment'!$G35)</f>
        <v>0</v>
      </c>
      <c r="AC35" s="7">
        <f>SUMIFS(POST16!$AI:$AI,POST16!$M:$M,AC$4,POST16!$Q:$Q,'Aug Payment'!$G35)</f>
        <v>0</v>
      </c>
      <c r="AD35" s="7">
        <f>SUMIFS(POST16!$AI:$AI,POST16!$M:$M,AD$4,POST16!$Q:$Q,'Aug Payment'!$G35)</f>
        <v>0</v>
      </c>
      <c r="AE35" s="7">
        <f>SUMIFS(POST16!$AI:$AI,POST16!$M:$M,AE$4,POST16!$Q:$Q,'Aug Payment'!$G35)</f>
        <v>0</v>
      </c>
      <c r="AF35" s="7">
        <f>SUMIFS(TPG!AI:AI,TPG!M:M,'Aug Payment'!$AF$4,TPG!B:B,'Aug Payment'!B35)</f>
        <v>0</v>
      </c>
      <c r="AG35" s="7">
        <f>SUMIFS('3.4% HN 2'!AI:AI,'3.4% HN 2'!M:M,'Aug Payment'!$AG$4,'3.4% HN 2'!B:B,'Aug Payment'!B35)</f>
        <v>0</v>
      </c>
      <c r="AH35" s="5">
        <f t="shared" si="2"/>
        <v>225754.33483254208</v>
      </c>
      <c r="AI35" s="119"/>
      <c r="AJ35" s="364">
        <f t="shared" si="3"/>
        <v>225754.33483254208</v>
      </c>
      <c r="AL35" s="508">
        <v>0</v>
      </c>
      <c r="AM35" s="508">
        <v>0</v>
      </c>
      <c r="AN35" s="508"/>
      <c r="AO35" s="119"/>
      <c r="AP35" s="49"/>
      <c r="AQ35" s="481"/>
      <c r="AR35" s="463"/>
      <c r="AS35" s="5"/>
      <c r="AT35" s="5"/>
      <c r="AW35" s="119"/>
    </row>
    <row r="36" spans="1:50" x14ac:dyDescent="0.25">
      <c r="B36">
        <v>3022067</v>
      </c>
      <c r="C36">
        <v>2067</v>
      </c>
      <c r="D36" t="s">
        <v>49</v>
      </c>
      <c r="E36" t="s">
        <v>748</v>
      </c>
      <c r="G36" t="s">
        <v>50</v>
      </c>
      <c r="H36" t="s">
        <v>51</v>
      </c>
      <c r="I36" s="7">
        <f>IFERROR(_xlfn.XLOOKUP(G36,'APT 25-26'!D:D,'APT 25-26'!CT:CT),"")</f>
        <v>100714.31775381087</v>
      </c>
      <c r="J36" s="7">
        <f>SUMIFS(NurserySupplement!$Z:$Z,NurserySupplement!$M:$M,J$4,NurserySupplement!$B:$B,B36)</f>
        <v>0</v>
      </c>
      <c r="K36" s="7">
        <f>IFERROR(_xlfn.XLOOKUP(B36,'Cash Advance'!A:A,'Cash Advance'!O:O),0)</f>
        <v>0</v>
      </c>
      <c r="L36" s="7">
        <f>SUMIFS(HNPlaces!$AI:$AI,HNPlaces!$M:$M,L$4,HNPlaces!$Q:$Q,'Aug Payment'!$G36)</f>
        <v>0</v>
      </c>
      <c r="M36" s="7">
        <f>SUMIFS(HNPlaces!$AI:$AI,HNPlaces!$M:$M,M$4,HNPlaces!$Q:$Q,'Aug Payment'!$G36)</f>
        <v>0</v>
      </c>
      <c r="N36" s="7">
        <f>SUMIFS(HNPlaces!$AI:$AI,HNPlaces!$M:$M,N$4,HNPlaces!$Q:$Q,'Aug Payment'!$G36)</f>
        <v>0</v>
      </c>
      <c r="O36" s="7">
        <f>SUMIFS(HNPlaces!$AI:$AI,HNPlaces!$M:$M,O$4,HNPlaces!$Q:$Q,'Aug Payment'!$G36)</f>
        <v>0</v>
      </c>
      <c r="P36" s="7">
        <f>SUMIFS(HNPlaces!$AI:$AI,HNPlaces!$M:$M,P$4,HNPlaces!$Q:$Q,'Aug Payment'!$G36)</f>
        <v>0</v>
      </c>
      <c r="Q36" s="7">
        <f>SUMIFS(HNPlaces!$AI:$AI,HNPlaces!$M:$M,Q$4,HNPlaces!$Q:$Q,'Aug Payment'!$G36)</f>
        <v>6461.5384615384619</v>
      </c>
      <c r="R36" s="7">
        <f>SUMIFS(HNPlaces!$AI:$AI,HNPlaces!$M:$M,R$4,HNPlaces!$Q:$Q,'Aug Payment'!$G36)</f>
        <v>0</v>
      </c>
      <c r="S36" s="7">
        <f>SUMIFS(HNTopUp!$AC:$AC,HNTopUp!$M:$M,S$4,HNTopUp!$B:$B,$B36)</f>
        <v>0</v>
      </c>
      <c r="T36" s="7">
        <f>SUMIFS(HNTopUp!$AI:$AI,HNTopUp!$M:$M,T$4,HNTopUp!$B:$B,$B36)</f>
        <v>6551.966307692308</v>
      </c>
      <c r="U36" s="7">
        <f>SUMIFS(HNTopUp!$AI:$AI,HNTopUp!$M:$M,U$4,HNTopUp!$B:$B,$B36)</f>
        <v>0</v>
      </c>
      <c r="V36" s="7">
        <f>SUMIFS(HNTopUp!$AI:$AI,HNTopUp!$M:$M,V$4,HNTopUp!$B:$B,$B36)</f>
        <v>21791.153846153844</v>
      </c>
      <c r="W36" s="7">
        <f>SUMIFS(HNTopUp!$AI:$AI,HNTopUp!$M:$M,W$4,HNTopUp!$B:$B,$B36)</f>
        <v>0</v>
      </c>
      <c r="X36" s="7">
        <f>SUMIFS(HNTopUp!$AC:$AC,HNTopUp!$M:$M,X$4,HNTopUp!$B:$B,$B36)</f>
        <v>0</v>
      </c>
      <c r="Y36" s="7">
        <f>SUMIFS(HNTopUp!$AC:$AC,HNTopUp!$M:$M,Y$4,HNTopUp!$B:$B,$B36)</f>
        <v>0</v>
      </c>
      <c r="Z36" s="7">
        <f>SUMIFS(POST16!$AI:$AI,POST16!$M:$M,Z$4,POST16!$Q:$Q,'Aug Payment'!$G36)</f>
        <v>0</v>
      </c>
      <c r="AA36" s="7">
        <f>SUMIFS(POST16!$AI:$AI,POST16!$M:$M,AA$4,POST16!$Q:$Q,'Aug Payment'!$G36)</f>
        <v>0</v>
      </c>
      <c r="AB36" s="7">
        <f>SUMIFS(POST16!$AI:$AI,POST16!$M:$M,AB$4,POST16!$Q:$Q,'Aug Payment'!$G36)</f>
        <v>0</v>
      </c>
      <c r="AC36" s="7">
        <f>SUMIFS(POST16!$AI:$AI,POST16!$M:$M,AC$4,POST16!$Q:$Q,'Aug Payment'!$G36)</f>
        <v>0</v>
      </c>
      <c r="AD36" s="7">
        <f>SUMIFS(POST16!$AI:$AI,POST16!$M:$M,AD$4,POST16!$Q:$Q,'Aug Payment'!$G36)</f>
        <v>0</v>
      </c>
      <c r="AE36" s="7">
        <f>SUMIFS(POST16!$AI:$AI,POST16!$M:$M,AE$4,POST16!$Q:$Q,'Aug Payment'!$G36)</f>
        <v>0</v>
      </c>
      <c r="AF36" s="7">
        <f>SUMIFS(TPG!AI:AI,TPG!M:M,'Aug Payment'!$AF$4,TPG!B:B,'Aug Payment'!B36)</f>
        <v>0</v>
      </c>
      <c r="AG36" s="7">
        <f>SUMIFS('3.4% HN 2'!AI:AI,'3.4% HN 2'!M:M,'Aug Payment'!$AG$4,'3.4% HN 2'!B:B,'Aug Payment'!B36)</f>
        <v>0</v>
      </c>
      <c r="AH36" s="5">
        <f t="shared" si="2"/>
        <v>135518.9763691955</v>
      </c>
      <c r="AI36" s="119">
        <v>135304.52999999997</v>
      </c>
      <c r="AJ36" s="364">
        <f t="shared" si="3"/>
        <v>214.44636919553159</v>
      </c>
      <c r="AK36" s="119"/>
      <c r="AL36" s="508">
        <v>0</v>
      </c>
      <c r="AM36" s="508">
        <v>135304.52999999997</v>
      </c>
      <c r="AN36" s="508">
        <v>135304.52999999997</v>
      </c>
      <c r="AO36" s="119">
        <v>135304.52999999997</v>
      </c>
      <c r="AP36" s="49">
        <v>214.44636919553159</v>
      </c>
      <c r="AQ36" s="481"/>
      <c r="AR36" s="463">
        <v>135304.52999999997</v>
      </c>
      <c r="AS36" s="49">
        <v>214.44636919553159</v>
      </c>
      <c r="AT36" s="5"/>
      <c r="AW36" s="119"/>
    </row>
    <row r="37" spans="1:50" x14ac:dyDescent="0.25">
      <c r="B37">
        <v>3022070</v>
      </c>
      <c r="C37">
        <v>2070</v>
      </c>
      <c r="D37" t="s">
        <v>210</v>
      </c>
      <c r="G37" t="s">
        <v>211</v>
      </c>
      <c r="H37" t="s">
        <v>212</v>
      </c>
      <c r="I37" s="7">
        <f>IFERROR(_xlfn.XLOOKUP(G37,'APT 25-26'!D:D,'APT 25-26'!CT:CT),"")</f>
        <v>101117.74134706979</v>
      </c>
      <c r="J37" s="7">
        <f>SUMIFS(NurserySupplement!$Z:$Z,NurserySupplement!$M:$M,J$4,NurserySupplement!$B:$B,B37)</f>
        <v>0</v>
      </c>
      <c r="K37" s="7">
        <f>IFERROR(_xlfn.XLOOKUP(B37,'Cash Advance'!A:A,'Cash Advance'!O:O),0)</f>
        <v>0</v>
      </c>
      <c r="L37" s="7">
        <f>SUMIFS(HNPlaces!$AI:$AI,HNPlaces!$M:$M,L$4,HNPlaces!$Q:$Q,'Aug Payment'!$G37)</f>
        <v>0</v>
      </c>
      <c r="M37" s="7">
        <f>SUMIFS(HNPlaces!$AI:$AI,HNPlaces!$M:$M,M$4,HNPlaces!$Q:$Q,'Aug Payment'!$G37)</f>
        <v>0</v>
      </c>
      <c r="N37" s="7">
        <f>SUMIFS(HNPlaces!$AI:$AI,HNPlaces!$M:$M,N$4,HNPlaces!$Q:$Q,'Aug Payment'!$G37)</f>
        <v>0</v>
      </c>
      <c r="O37" s="7">
        <f>SUMIFS(HNPlaces!$AI:$AI,HNPlaces!$M:$M,O$4,HNPlaces!$Q:$Q,'Aug Payment'!$G37)</f>
        <v>0</v>
      </c>
      <c r="P37" s="7">
        <f>SUMIFS(HNPlaces!$AI:$AI,HNPlaces!$M:$M,P$4,HNPlaces!$Q:$Q,'Aug Payment'!$G37)</f>
        <v>0</v>
      </c>
      <c r="Q37" s="7">
        <f>SUMIFS(HNPlaces!$AI:$AI,HNPlaces!$M:$M,Q$4,HNPlaces!$Q:$Q,'Aug Payment'!$G37)</f>
        <v>0</v>
      </c>
      <c r="R37" s="7">
        <f>SUMIFS(HNPlaces!$AI:$AI,HNPlaces!$M:$M,R$4,HNPlaces!$Q:$Q,'Aug Payment'!$G37)</f>
        <v>0</v>
      </c>
      <c r="S37" s="7">
        <f>SUMIFS(HNTopUp!$AC:$AC,HNTopUp!$M:$M,S$4,HNTopUp!$B:$B,$B37)</f>
        <v>0</v>
      </c>
      <c r="T37" s="7">
        <f>SUMIFS(HNTopUp!$AI:$AI,HNTopUp!$M:$M,T$4,HNTopUp!$B:$B,$B37)</f>
        <v>12907.113000000001</v>
      </c>
      <c r="U37" s="7">
        <f>SUMIFS(HNTopUp!$AI:$AI,HNTopUp!$M:$M,U$4,HNTopUp!$B:$B,$B37)</f>
        <v>0</v>
      </c>
      <c r="V37" s="7">
        <f>SUMIFS(HNTopUp!$AI:$AI,HNTopUp!$M:$M,V$4,HNTopUp!$B:$B,$B37)</f>
        <v>0</v>
      </c>
      <c r="W37" s="7">
        <f>SUMIFS(HNTopUp!$AI:$AI,HNTopUp!$M:$M,W$4,HNTopUp!$B:$B,$B37)</f>
        <v>110.30769230769231</v>
      </c>
      <c r="X37" s="7">
        <f>SUMIFS(HNTopUp!$AC:$AC,HNTopUp!$M:$M,X$4,HNTopUp!$B:$B,$B37)</f>
        <v>0</v>
      </c>
      <c r="Y37" s="7">
        <f>SUMIFS(HNTopUp!$AC:$AC,HNTopUp!$M:$M,Y$4,HNTopUp!$B:$B,$B37)</f>
        <v>0</v>
      </c>
      <c r="Z37" s="7">
        <f>SUMIFS(POST16!$AI:$AI,POST16!$M:$M,Z$4,POST16!$Q:$Q,'Aug Payment'!$G37)</f>
        <v>0</v>
      </c>
      <c r="AA37" s="7">
        <f>SUMIFS(POST16!$AI:$AI,POST16!$M:$M,AA$4,POST16!$Q:$Q,'Aug Payment'!$G37)</f>
        <v>0</v>
      </c>
      <c r="AB37" s="7">
        <f>SUMIFS(POST16!$AI:$AI,POST16!$M:$M,AB$4,POST16!$Q:$Q,'Aug Payment'!$G37)</f>
        <v>0</v>
      </c>
      <c r="AC37" s="7">
        <f>SUMIFS(POST16!$AI:$AI,POST16!$M:$M,AC$4,POST16!$Q:$Q,'Aug Payment'!$G37)</f>
        <v>0</v>
      </c>
      <c r="AD37" s="7">
        <f>SUMIFS(POST16!$AI:$AI,POST16!$M:$M,AD$4,POST16!$Q:$Q,'Aug Payment'!$G37)</f>
        <v>0</v>
      </c>
      <c r="AE37" s="7">
        <f>SUMIFS(POST16!$AI:$AI,POST16!$M:$M,AE$4,POST16!$Q:$Q,'Aug Payment'!$G37)</f>
        <v>0</v>
      </c>
      <c r="AF37" s="7">
        <f>SUMIFS(TPG!AI:AI,TPG!M:M,'Aug Payment'!$AF$4,TPG!B:B,'Aug Payment'!B37)</f>
        <v>0</v>
      </c>
      <c r="AG37" s="7">
        <f>SUMIFS('3.4% HN 2'!AI:AI,'3.4% HN 2'!M:M,'Aug Payment'!$AG$4,'3.4% HN 2'!B:B,'Aug Payment'!B37)</f>
        <v>0</v>
      </c>
      <c r="AH37" s="5">
        <f t="shared" si="2"/>
        <v>114135.16203937748</v>
      </c>
      <c r="AI37" s="119"/>
      <c r="AJ37" s="364">
        <f t="shared" si="3"/>
        <v>114135.16203937748</v>
      </c>
      <c r="AL37" s="508" t="s">
        <v>398</v>
      </c>
      <c r="AM37" s="508" t="s">
        <v>24732</v>
      </c>
      <c r="AN37" s="508"/>
      <c r="AP37" s="383"/>
      <c r="AQ37" s="5"/>
      <c r="AS37" s="286"/>
      <c r="AT37" s="5"/>
    </row>
    <row r="38" spans="1:50" x14ac:dyDescent="0.25">
      <c r="A38">
        <v>3022071</v>
      </c>
      <c r="B38">
        <v>3022072</v>
      </c>
      <c r="C38">
        <v>2071</v>
      </c>
      <c r="D38" t="s">
        <v>746</v>
      </c>
      <c r="G38" t="s">
        <v>53</v>
      </c>
      <c r="H38" t="s">
        <v>54</v>
      </c>
      <c r="I38" s="7">
        <f>IFERROR(_xlfn.XLOOKUP(G38,'APT 25-26'!D:D,'APT 25-26'!CT:CT),"")</f>
        <v>207037.88344591227</v>
      </c>
      <c r="J38" s="7">
        <f>SUMIFS(NurserySupplement!$Z:$Z,NurserySupplement!$M:$M,J$4,NurserySupplement!$B:$B,B38)</f>
        <v>0</v>
      </c>
      <c r="K38" s="7">
        <f>IFERROR(_xlfn.XLOOKUP(B38,'Cash Advance'!A:A,'Cash Advance'!O:O),0)</f>
        <v>0</v>
      </c>
      <c r="L38" s="7">
        <f>SUMIFS(HNPlaces!$AI:$AI,HNPlaces!$M:$M,L$4,HNPlaces!$Q:$Q,'Aug Payment'!$G38)</f>
        <v>0</v>
      </c>
      <c r="M38" s="7">
        <f>SUMIFS(HNPlaces!$AI:$AI,HNPlaces!$M:$M,M$4,HNPlaces!$Q:$Q,'Aug Payment'!$G38)</f>
        <v>0</v>
      </c>
      <c r="N38" s="7">
        <f>SUMIFS(HNPlaces!$AI:$AI,HNPlaces!$M:$M,N$4,HNPlaces!$Q:$Q,'Aug Payment'!$G38)</f>
        <v>0</v>
      </c>
      <c r="O38" s="7">
        <f>SUMIFS(HNPlaces!$AI:$AI,HNPlaces!$M:$M,O$4,HNPlaces!$Q:$Q,'Aug Payment'!$G38)</f>
        <v>0</v>
      </c>
      <c r="P38" s="7">
        <f>SUMIFS(HNPlaces!$AI:$AI,HNPlaces!$M:$M,P$4,HNPlaces!$Q:$Q,'Aug Payment'!$G38)</f>
        <v>0</v>
      </c>
      <c r="Q38" s="7">
        <f>SUMIFS(HNPlaces!$AI:$AI,HNPlaces!$M:$M,Q$4,HNPlaces!$Q:$Q,'Aug Payment'!$G38)</f>
        <v>14307.692307692307</v>
      </c>
      <c r="R38" s="7">
        <f>SUMIFS(HNPlaces!$AI:$AI,HNPlaces!$M:$M,R$4,HNPlaces!$Q:$Q,'Aug Payment'!$G38)</f>
        <v>0</v>
      </c>
      <c r="S38" s="7">
        <f>SUMIFS(HNTopUp!$AC:$AC,HNTopUp!$M:$M,S$4,HNTopUp!$B:$B,$B38)</f>
        <v>0</v>
      </c>
      <c r="T38" s="7">
        <f>SUMIFS(HNTopUp!$AI:$AI,HNTopUp!$M:$M,T$4,HNTopUp!$B:$B,$B38)</f>
        <v>27463.410897435893</v>
      </c>
      <c r="U38" s="7">
        <f>SUMIFS(HNTopUp!$AI:$AI,HNTopUp!$M:$M,U$4,HNTopUp!$B:$B,$B38)</f>
        <v>0</v>
      </c>
      <c r="V38" s="7">
        <f>SUMIFS(HNTopUp!$AI:$AI,HNTopUp!$M:$M,V$4,HNTopUp!$B:$B,$B38)</f>
        <v>40754.961538461539</v>
      </c>
      <c r="W38" s="7">
        <f>SUMIFS(HNTopUp!$AI:$AI,HNTopUp!$M:$M,W$4,HNTopUp!$B:$B,$B38)</f>
        <v>315.5</v>
      </c>
      <c r="X38" s="7">
        <f>SUMIFS(HNTopUp!$AC:$AC,HNTopUp!$M:$M,X$4,HNTopUp!$B:$B,$B38)</f>
        <v>0</v>
      </c>
      <c r="Y38" s="7">
        <f>SUMIFS(HNTopUp!$AC:$AC,HNTopUp!$M:$M,Y$4,HNTopUp!$B:$B,$B38)</f>
        <v>0</v>
      </c>
      <c r="Z38" s="7">
        <f>SUMIFS(POST16!$AI:$AI,POST16!$M:$M,Z$4,POST16!$Q:$Q,'Aug Payment'!$G38)</f>
        <v>0</v>
      </c>
      <c r="AA38" s="7">
        <f>SUMIFS(POST16!$AI:$AI,POST16!$M:$M,AA$4,POST16!$Q:$Q,'Aug Payment'!$G38)</f>
        <v>0</v>
      </c>
      <c r="AB38" s="7">
        <f>SUMIFS(POST16!$AI:$AI,POST16!$M:$M,AB$4,POST16!$Q:$Q,'Aug Payment'!$G38)</f>
        <v>0</v>
      </c>
      <c r="AC38" s="7">
        <f>SUMIFS(POST16!$AI:$AI,POST16!$M:$M,AC$4,POST16!$Q:$Q,'Aug Payment'!$G38)</f>
        <v>0</v>
      </c>
      <c r="AD38" s="7">
        <f>SUMIFS(POST16!$AI:$AI,POST16!$M:$M,AD$4,POST16!$Q:$Q,'Aug Payment'!$G38)</f>
        <v>0</v>
      </c>
      <c r="AE38" s="7">
        <f>SUMIFS(POST16!$AI:$AI,POST16!$M:$M,AE$4,POST16!$Q:$Q,'Aug Payment'!$G38)</f>
        <v>0</v>
      </c>
      <c r="AF38" s="7">
        <f>SUMIFS(TPG!AI:AI,TPG!M:M,'Aug Payment'!$AF$4,TPG!B:B,'Aug Payment'!B38)</f>
        <v>0</v>
      </c>
      <c r="AG38" s="7">
        <f>SUMIFS('3.4% HN 2'!AI:AI,'3.4% HN 2'!M:M,'Aug Payment'!$AG$4,'3.4% HN 2'!B:B,'Aug Payment'!B38)</f>
        <v>0</v>
      </c>
      <c r="AH38" s="5">
        <f t="shared" si="2"/>
        <v>289879.448189502</v>
      </c>
      <c r="AI38" s="119"/>
      <c r="AJ38" s="364">
        <f t="shared" si="3"/>
        <v>289879.448189502</v>
      </c>
      <c r="AL38" s="508" t="s">
        <v>398</v>
      </c>
      <c r="AM38" s="508" t="s">
        <v>24732</v>
      </c>
      <c r="AN38" s="508"/>
      <c r="AP38" s="383"/>
      <c r="AQ38" s="5"/>
      <c r="AS38" s="286"/>
      <c r="AT38" s="5"/>
    </row>
    <row r="39" spans="1:50" x14ac:dyDescent="0.25">
      <c r="B39">
        <v>3022073</v>
      </c>
      <c r="C39">
        <v>2073</v>
      </c>
      <c r="D39" t="s">
        <v>256</v>
      </c>
      <c r="G39" t="s">
        <v>257</v>
      </c>
      <c r="H39" t="s">
        <v>258</v>
      </c>
      <c r="I39" s="7">
        <f>IFERROR(_xlfn.XLOOKUP(G39,'APT 25-26'!D:D,'APT 25-26'!CT:CT),"")</f>
        <v>279347.12094316527</v>
      </c>
      <c r="J39" s="7">
        <f>SUMIFS(NurserySupplement!$Z:$Z,NurserySupplement!$M:$M,J$4,NurserySupplement!$B:$B,B39)</f>
        <v>0</v>
      </c>
      <c r="K39" s="7">
        <f>IFERROR(_xlfn.XLOOKUP(B39,'Cash Advance'!A:A,'Cash Advance'!O:O),0)</f>
        <v>0</v>
      </c>
      <c r="L39" s="7">
        <f>SUMIFS(HNPlaces!$AI:$AI,HNPlaces!$M:$M,L$4,HNPlaces!$Q:$Q,'Aug Payment'!$G39)</f>
        <v>0</v>
      </c>
      <c r="M39" s="7">
        <f>SUMIFS(HNPlaces!$AI:$AI,HNPlaces!$M:$M,M$4,HNPlaces!$Q:$Q,'Aug Payment'!$G39)</f>
        <v>0</v>
      </c>
      <c r="N39" s="7">
        <f>SUMIFS(HNPlaces!$AI:$AI,HNPlaces!$M:$M,N$4,HNPlaces!$Q:$Q,'Aug Payment'!$G39)</f>
        <v>0</v>
      </c>
      <c r="O39" s="7">
        <f>SUMIFS(HNPlaces!$AI:$AI,HNPlaces!$M:$M,O$4,HNPlaces!$Q:$Q,'Aug Payment'!$G39)</f>
        <v>0</v>
      </c>
      <c r="P39" s="7">
        <f>SUMIFS(HNPlaces!$AI:$AI,HNPlaces!$M:$M,P$4,HNPlaces!$Q:$Q,'Aug Payment'!$G39)</f>
        <v>0</v>
      </c>
      <c r="Q39" s="7">
        <f>SUMIFS(HNPlaces!$AI:$AI,HNPlaces!$M:$M,Q$4,HNPlaces!$Q:$Q,'Aug Payment'!$G39)</f>
        <v>0</v>
      </c>
      <c r="R39" s="7">
        <f>SUMIFS(HNPlaces!$AI:$AI,HNPlaces!$M:$M,R$4,HNPlaces!$Q:$Q,'Aug Payment'!$G39)</f>
        <v>0</v>
      </c>
      <c r="S39" s="7">
        <f>SUMIFS(HNTopUp!$AC:$AC,HNTopUp!$M:$M,S$4,HNTopUp!$B:$B,$B39)</f>
        <v>0</v>
      </c>
      <c r="T39" s="7">
        <f>SUMIFS(HNTopUp!$AI:$AI,HNTopUp!$M:$M,T$4,HNTopUp!$B:$B,$B39)</f>
        <v>30607.196487179492</v>
      </c>
      <c r="U39" s="7">
        <f>SUMIFS(HNTopUp!$AI:$AI,HNTopUp!$M:$M,U$4,HNTopUp!$B:$B,$B39)</f>
        <v>0</v>
      </c>
      <c r="V39" s="7">
        <f>SUMIFS(HNTopUp!$AI:$AI,HNTopUp!$M:$M,V$4,HNTopUp!$B:$B,$B39)</f>
        <v>0</v>
      </c>
      <c r="W39" s="7">
        <f>SUMIFS(HNTopUp!$AI:$AI,HNTopUp!$M:$M,W$4,HNTopUp!$B:$B,$B39)</f>
        <v>0</v>
      </c>
      <c r="X39" s="7">
        <f>SUMIFS(HNTopUp!$AC:$AC,HNTopUp!$M:$M,X$4,HNTopUp!$B:$B,$B39)</f>
        <v>0</v>
      </c>
      <c r="Y39" s="7">
        <f>SUMIFS(HNTopUp!$AC:$AC,HNTopUp!$M:$M,Y$4,HNTopUp!$B:$B,$B39)</f>
        <v>0</v>
      </c>
      <c r="Z39" s="7">
        <f>SUMIFS(POST16!$AI:$AI,POST16!$M:$M,Z$4,POST16!$Q:$Q,'Aug Payment'!$G39)</f>
        <v>0</v>
      </c>
      <c r="AA39" s="7">
        <f>SUMIFS(POST16!$AI:$AI,POST16!$M:$M,AA$4,POST16!$Q:$Q,'Aug Payment'!$G39)</f>
        <v>0</v>
      </c>
      <c r="AB39" s="7">
        <f>SUMIFS(POST16!$AI:$AI,POST16!$M:$M,AB$4,POST16!$Q:$Q,'Aug Payment'!$G39)</f>
        <v>0</v>
      </c>
      <c r="AC39" s="7">
        <f>SUMIFS(POST16!$AI:$AI,POST16!$M:$M,AC$4,POST16!$Q:$Q,'Aug Payment'!$G39)</f>
        <v>0</v>
      </c>
      <c r="AD39" s="7">
        <f>SUMIFS(POST16!$AI:$AI,POST16!$M:$M,AD$4,POST16!$Q:$Q,'Aug Payment'!$G39)</f>
        <v>0</v>
      </c>
      <c r="AE39" s="7">
        <f>SUMIFS(POST16!$AI:$AI,POST16!$M:$M,AE$4,POST16!$Q:$Q,'Aug Payment'!$G39)</f>
        <v>0</v>
      </c>
      <c r="AF39" s="7">
        <f>SUMIFS(TPG!AI:AI,TPG!M:M,'Aug Payment'!$AF$4,TPG!B:B,'Aug Payment'!B39)</f>
        <v>0</v>
      </c>
      <c r="AG39" s="7">
        <f>SUMIFS('3.4% HN 2'!AI:AI,'3.4% HN 2'!M:M,'Aug Payment'!$AG$4,'3.4% HN 2'!B:B,'Aug Payment'!B39)</f>
        <v>0</v>
      </c>
      <c r="AH39" s="5">
        <f t="shared" si="2"/>
        <v>309954.31743034476</v>
      </c>
      <c r="AI39" s="119"/>
      <c r="AJ39" s="364">
        <f t="shared" si="3"/>
        <v>309954.31743034476</v>
      </c>
      <c r="AL39" s="508" t="s">
        <v>398</v>
      </c>
      <c r="AM39" s="508" t="s">
        <v>24732</v>
      </c>
      <c r="AN39" s="508"/>
      <c r="AP39" s="383"/>
      <c r="AQ39" s="5"/>
      <c r="AS39" s="286"/>
      <c r="AT39" s="5"/>
    </row>
    <row r="40" spans="1:50" x14ac:dyDescent="0.25">
      <c r="B40">
        <v>3022076</v>
      </c>
      <c r="C40">
        <v>2076</v>
      </c>
      <c r="D40" t="s">
        <v>127</v>
      </c>
      <c r="G40" t="s">
        <v>128</v>
      </c>
      <c r="H40" t="s">
        <v>129</v>
      </c>
      <c r="I40" s="7">
        <f>IFERROR(_xlfn.XLOOKUP(G40,'APT 25-26'!D:D,'APT 25-26'!CT:CT),"")</f>
        <v>114322.57412184379</v>
      </c>
      <c r="J40" s="7">
        <f>SUMIFS(NurserySupplement!$Z:$Z,NurserySupplement!$M:$M,J$4,NurserySupplement!$B:$B,B40)</f>
        <v>0</v>
      </c>
      <c r="K40" s="7">
        <f>IFERROR(_xlfn.XLOOKUP(B40,'Cash Advance'!A:A,'Cash Advance'!O:O),0)</f>
        <v>0</v>
      </c>
      <c r="L40" s="7">
        <f>SUMIFS(HNPlaces!$AI:$AI,HNPlaces!$M:$M,L$4,HNPlaces!$Q:$Q,'Aug Payment'!$G40)</f>
        <v>0</v>
      </c>
      <c r="M40" s="7">
        <f>SUMIFS(HNPlaces!$AI:$AI,HNPlaces!$M:$M,M$4,HNPlaces!$Q:$Q,'Aug Payment'!$G40)</f>
        <v>0</v>
      </c>
      <c r="N40" s="7">
        <f>SUMIFS(HNPlaces!$AI:$AI,HNPlaces!$M:$M,N$4,HNPlaces!$Q:$Q,'Aug Payment'!$G40)</f>
        <v>0</v>
      </c>
      <c r="O40" s="7">
        <f>SUMIFS(HNPlaces!$AI:$AI,HNPlaces!$M:$M,O$4,HNPlaces!$Q:$Q,'Aug Payment'!$G40)</f>
        <v>0</v>
      </c>
      <c r="P40" s="7">
        <f>SUMIFS(HNPlaces!$AI:$AI,HNPlaces!$M:$M,P$4,HNPlaces!$Q:$Q,'Aug Payment'!$G40)</f>
        <v>0</v>
      </c>
      <c r="Q40" s="7">
        <f>SUMIFS(HNPlaces!$AI:$AI,HNPlaces!$M:$M,Q$4,HNPlaces!$Q:$Q,'Aug Payment'!$G40)</f>
        <v>0</v>
      </c>
      <c r="R40" s="7">
        <f>SUMIFS(HNPlaces!$AI:$AI,HNPlaces!$M:$M,R$4,HNPlaces!$Q:$Q,'Aug Payment'!$G40)</f>
        <v>0</v>
      </c>
      <c r="S40" s="7">
        <f>SUMIFS(HNTopUp!$AC:$AC,HNTopUp!$M:$M,S$4,HNTopUp!$B:$B,$B40)</f>
        <v>0</v>
      </c>
      <c r="T40" s="7">
        <f>SUMIFS(HNTopUp!$AI:$AI,HNTopUp!$M:$M,T$4,HNTopUp!$B:$B,$B40)</f>
        <v>15545.966641025641</v>
      </c>
      <c r="U40" s="7">
        <f>SUMIFS(HNTopUp!$AI:$AI,HNTopUp!$M:$M,U$4,HNTopUp!$B:$B,$B40)</f>
        <v>0</v>
      </c>
      <c r="V40" s="7">
        <f>SUMIFS(HNTopUp!$AI:$AI,HNTopUp!$M:$M,V$4,HNTopUp!$B:$B,$B40)</f>
        <v>0</v>
      </c>
      <c r="W40" s="7">
        <f>SUMIFS(HNTopUp!$AI:$AI,HNTopUp!$M:$M,W$4,HNTopUp!$B:$B,$B40)</f>
        <v>0</v>
      </c>
      <c r="X40" s="7">
        <f>SUMIFS(HNTopUp!$AC:$AC,HNTopUp!$M:$M,X$4,HNTopUp!$B:$B,$B40)</f>
        <v>0</v>
      </c>
      <c r="Y40" s="7">
        <f>SUMIFS(HNTopUp!$AC:$AC,HNTopUp!$M:$M,Y$4,HNTopUp!$B:$B,$B40)</f>
        <v>0</v>
      </c>
      <c r="Z40" s="7">
        <f>SUMIFS(POST16!$AI:$AI,POST16!$M:$M,Z$4,POST16!$Q:$Q,'Aug Payment'!$G40)</f>
        <v>0</v>
      </c>
      <c r="AA40" s="7">
        <f>SUMIFS(POST16!$AI:$AI,POST16!$M:$M,AA$4,POST16!$Q:$Q,'Aug Payment'!$G40)</f>
        <v>0</v>
      </c>
      <c r="AB40" s="7">
        <f>SUMIFS(POST16!$AI:$AI,POST16!$M:$M,AB$4,POST16!$Q:$Q,'Aug Payment'!$G40)</f>
        <v>0</v>
      </c>
      <c r="AC40" s="7">
        <f>SUMIFS(POST16!$AI:$AI,POST16!$M:$M,AC$4,POST16!$Q:$Q,'Aug Payment'!$G40)</f>
        <v>0</v>
      </c>
      <c r="AD40" s="7">
        <f>SUMIFS(POST16!$AI:$AI,POST16!$M:$M,AD$4,POST16!$Q:$Q,'Aug Payment'!$G40)</f>
        <v>0</v>
      </c>
      <c r="AE40" s="7">
        <f>SUMIFS(POST16!$AI:$AI,POST16!$M:$M,AE$4,POST16!$Q:$Q,'Aug Payment'!$G40)</f>
        <v>0</v>
      </c>
      <c r="AF40" s="7">
        <f>SUMIFS(TPG!AI:AI,TPG!M:M,'Aug Payment'!$AF$4,TPG!B:B,'Aug Payment'!B40)</f>
        <v>0</v>
      </c>
      <c r="AG40" s="7">
        <f>SUMIFS('3.4% HN 2'!AI:AI,'3.4% HN 2'!M:M,'Aug Payment'!$AG$4,'3.4% HN 2'!B:B,'Aug Payment'!B40)</f>
        <v>0</v>
      </c>
      <c r="AH40" s="5">
        <f t="shared" si="2"/>
        <v>129868.54076286944</v>
      </c>
      <c r="AI40" s="119"/>
      <c r="AJ40" s="364">
        <f t="shared" si="3"/>
        <v>129868.54076286944</v>
      </c>
      <c r="AL40" s="508" t="s">
        <v>398</v>
      </c>
      <c r="AM40" s="508" t="s">
        <v>24732</v>
      </c>
      <c r="AN40" s="508"/>
      <c r="AP40" s="383"/>
      <c r="AQ40" s="5"/>
      <c r="AS40" s="286"/>
      <c r="AT40" s="5"/>
    </row>
    <row r="41" spans="1:50" x14ac:dyDescent="0.25">
      <c r="B41">
        <v>3022077</v>
      </c>
      <c r="C41">
        <v>2077</v>
      </c>
      <c r="D41" t="s">
        <v>58</v>
      </c>
      <c r="E41" t="s">
        <v>748</v>
      </c>
      <c r="G41" t="s">
        <v>59</v>
      </c>
      <c r="H41" t="s">
        <v>23816</v>
      </c>
      <c r="I41" s="7">
        <f>IFERROR(_xlfn.XLOOKUP(G41,'APT 25-26'!D:D,'APT 25-26'!CT:CT),"")</f>
        <v>426177.40838126373</v>
      </c>
      <c r="J41" s="7">
        <f>SUMIFS(NurserySupplement!$Z:$Z,NurserySupplement!$M:$M,J$4,NurserySupplement!$B:$B,B41)</f>
        <v>0</v>
      </c>
      <c r="K41" s="7">
        <f>IFERROR(_xlfn.XLOOKUP(B41,'Cash Advance'!A:A,'Cash Advance'!O:O),0)</f>
        <v>0</v>
      </c>
      <c r="L41" s="7">
        <f>SUMIFS(HNPlaces!$AI:$AI,HNPlaces!$M:$M,L$4,HNPlaces!$Q:$Q,'Aug Payment'!$G41)</f>
        <v>0</v>
      </c>
      <c r="M41" s="7">
        <f>SUMIFS(HNPlaces!$AI:$AI,HNPlaces!$M:$M,M$4,HNPlaces!$Q:$Q,'Aug Payment'!$G41)</f>
        <v>0</v>
      </c>
      <c r="N41" s="7">
        <f>SUMIFS(HNPlaces!$AI:$AI,HNPlaces!$M:$M,N$4,HNPlaces!$Q:$Q,'Aug Payment'!$G41)</f>
        <v>0</v>
      </c>
      <c r="O41" s="7">
        <f>SUMIFS(HNPlaces!$AI:$AI,HNPlaces!$M:$M,O$4,HNPlaces!$Q:$Q,'Aug Payment'!$G41)</f>
        <v>0</v>
      </c>
      <c r="P41" s="7">
        <f>SUMIFS(HNPlaces!$AI:$AI,HNPlaces!$M:$M,P$4,HNPlaces!$Q:$Q,'Aug Payment'!$G41)</f>
        <v>0</v>
      </c>
      <c r="Q41" s="7">
        <f>SUMIFS(HNPlaces!$AI:$AI,HNPlaces!$M:$M,Q$4,HNPlaces!$Q:$Q,'Aug Payment'!$G41)</f>
        <v>9692.3076923076915</v>
      </c>
      <c r="R41" s="7">
        <f>SUMIFS(HNPlaces!$AI:$AI,HNPlaces!$M:$M,R$4,HNPlaces!$Q:$Q,'Aug Payment'!$G41)</f>
        <v>0</v>
      </c>
      <c r="S41" s="7">
        <f>SUMIFS(HNTopUp!$AC:$AC,HNTopUp!$M:$M,S$4,HNTopUp!$B:$B,$B41)</f>
        <v>0</v>
      </c>
      <c r="T41" s="7">
        <f>SUMIFS(HNTopUp!$AI:$AI,HNTopUp!$M:$M,T$4,HNTopUp!$B:$B,$B41)</f>
        <v>38569.277692307696</v>
      </c>
      <c r="U41" s="7">
        <f>SUMIFS(HNTopUp!$AI:$AI,HNTopUp!$M:$M,U$4,HNTopUp!$B:$B,$B41)</f>
        <v>0</v>
      </c>
      <c r="V41" s="7">
        <f>SUMIFS(HNTopUp!$AI:$AI,HNTopUp!$M:$M,V$4,HNTopUp!$B:$B,$B41)</f>
        <v>30055.846153846156</v>
      </c>
      <c r="W41" s="7">
        <f>SUMIFS(HNTopUp!$AI:$AI,HNTopUp!$M:$M,W$4,HNTopUp!$B:$B,$B41)</f>
        <v>359.48461538461538</v>
      </c>
      <c r="X41" s="7">
        <f>SUMIFS(HNTopUp!$AC:$AC,HNTopUp!$M:$M,X$4,HNTopUp!$B:$B,$B41)</f>
        <v>0</v>
      </c>
      <c r="Y41" s="7">
        <f>SUMIFS(HNTopUp!$AC:$AC,HNTopUp!$M:$M,Y$4,HNTopUp!$B:$B,$B41)</f>
        <v>0</v>
      </c>
      <c r="Z41" s="7">
        <f>SUMIFS(POST16!$AI:$AI,POST16!$M:$M,Z$4,POST16!$Q:$Q,'Aug Payment'!$G41)</f>
        <v>0</v>
      </c>
      <c r="AA41" s="7">
        <f>SUMIFS(POST16!$AI:$AI,POST16!$M:$M,AA$4,POST16!$Q:$Q,'Aug Payment'!$G41)</f>
        <v>0</v>
      </c>
      <c r="AB41" s="7">
        <f>SUMIFS(POST16!$AI:$AI,POST16!$M:$M,AB$4,POST16!$Q:$Q,'Aug Payment'!$G41)</f>
        <v>0</v>
      </c>
      <c r="AC41" s="7">
        <f>SUMIFS(POST16!$AI:$AI,POST16!$M:$M,AC$4,POST16!$Q:$Q,'Aug Payment'!$G41)</f>
        <v>0</v>
      </c>
      <c r="AD41" s="7">
        <f>SUMIFS(POST16!$AI:$AI,POST16!$M:$M,AD$4,POST16!$Q:$Q,'Aug Payment'!$G41)</f>
        <v>0</v>
      </c>
      <c r="AE41" s="7">
        <f>SUMIFS(POST16!$AI:$AI,POST16!$M:$M,AE$4,POST16!$Q:$Q,'Aug Payment'!$G41)</f>
        <v>0</v>
      </c>
      <c r="AF41" s="7">
        <f>SUMIFS(TPG!AI:AI,TPG!M:M,'Aug Payment'!$AF$4,TPG!B:B,'Aug Payment'!B41)</f>
        <v>0</v>
      </c>
      <c r="AG41" s="7">
        <f>SUMIFS('3.4% HN 2'!AI:AI,'3.4% HN 2'!M:M,'Aug Payment'!$AG$4,'3.4% HN 2'!B:B,'Aug Payment'!B41)</f>
        <v>0</v>
      </c>
      <c r="AH41" s="5">
        <f t="shared" si="2"/>
        <v>504854.32453510992</v>
      </c>
      <c r="AI41" s="119">
        <v>504853.32453510992</v>
      </c>
      <c r="AJ41" s="364">
        <f t="shared" si="3"/>
        <v>1</v>
      </c>
      <c r="AK41" s="5"/>
      <c r="AL41" s="508">
        <v>0</v>
      </c>
      <c r="AM41" s="508">
        <v>603305.44000000029</v>
      </c>
      <c r="AN41" s="508">
        <v>603305.44000000029</v>
      </c>
      <c r="AO41" s="119">
        <v>504853.32453510992</v>
      </c>
      <c r="AP41" s="49">
        <v>1</v>
      </c>
      <c r="AQ41" s="481">
        <v>0</v>
      </c>
      <c r="AR41" s="463">
        <v>504853.32453510992</v>
      </c>
      <c r="AS41" s="49">
        <v>1</v>
      </c>
      <c r="AT41" s="5"/>
      <c r="AW41" s="119"/>
    </row>
    <row r="42" spans="1:50" x14ac:dyDescent="0.25">
      <c r="B42">
        <v>3022078</v>
      </c>
      <c r="C42">
        <v>2078</v>
      </c>
      <c r="D42" t="s">
        <v>232</v>
      </c>
      <c r="E42" t="s">
        <v>748</v>
      </c>
      <c r="G42" t="s">
        <v>233</v>
      </c>
      <c r="H42" t="s">
        <v>234</v>
      </c>
      <c r="I42" s="7">
        <f>IFERROR(_xlfn.XLOOKUP(G42,'APT 25-26'!D:D,'APT 25-26'!CT:CT),"")</f>
        <v>136823.87535155576</v>
      </c>
      <c r="J42" s="7">
        <f>SUMIFS(NurserySupplement!$Z:$Z,NurserySupplement!$M:$M,J$4,NurserySupplement!$B:$B,B42)</f>
        <v>0</v>
      </c>
      <c r="K42" s="7">
        <f>IFERROR(_xlfn.XLOOKUP(B42,'Cash Advance'!A:A,'Cash Advance'!O:O),0)</f>
        <v>0</v>
      </c>
      <c r="L42" s="7">
        <f>SUMIFS(HNPlaces!$AI:$AI,HNPlaces!$M:$M,L$4,HNPlaces!$Q:$Q,'Aug Payment'!$G42)</f>
        <v>0</v>
      </c>
      <c r="M42" s="7">
        <f>SUMIFS(HNPlaces!$AI:$AI,HNPlaces!$M:$M,M$4,HNPlaces!$Q:$Q,'Aug Payment'!$G42)</f>
        <v>0</v>
      </c>
      <c r="N42" s="7">
        <f>SUMIFS(HNPlaces!$AI:$AI,HNPlaces!$M:$M,N$4,HNPlaces!$Q:$Q,'Aug Payment'!$G42)</f>
        <v>0</v>
      </c>
      <c r="O42" s="7">
        <f>SUMIFS(HNPlaces!$AI:$AI,HNPlaces!$M:$M,O$4,HNPlaces!$Q:$Q,'Aug Payment'!$G42)</f>
        <v>0</v>
      </c>
      <c r="P42" s="7">
        <f>SUMIFS(HNPlaces!$AI:$AI,HNPlaces!$M:$M,P$4,HNPlaces!$Q:$Q,'Aug Payment'!$G42)</f>
        <v>0</v>
      </c>
      <c r="Q42" s="7">
        <f>SUMIFS(HNPlaces!$AI:$AI,HNPlaces!$M:$M,Q$4,HNPlaces!$Q:$Q,'Aug Payment'!$G42)</f>
        <v>0</v>
      </c>
      <c r="R42" s="7">
        <f>SUMIFS(HNPlaces!$AI:$AI,HNPlaces!$M:$M,R$4,HNPlaces!$Q:$Q,'Aug Payment'!$G42)</f>
        <v>0</v>
      </c>
      <c r="S42" s="7">
        <f>SUMIFS(HNTopUp!$AC:$AC,HNTopUp!$M:$M,S$4,HNTopUp!$B:$B,$B42)</f>
        <v>0</v>
      </c>
      <c r="T42" s="7">
        <f>SUMIFS(HNTopUp!$AI:$AI,HNTopUp!$M:$M,T$4,HNTopUp!$B:$B,$B42)</f>
        <v>3450.4615384615381</v>
      </c>
      <c r="U42" s="7">
        <f>SUMIFS(HNTopUp!$AI:$AI,HNTopUp!$M:$M,U$4,HNTopUp!$B:$B,$B42)</f>
        <v>0</v>
      </c>
      <c r="V42" s="7">
        <f>SUMIFS(HNTopUp!$AI:$AI,HNTopUp!$M:$M,V$4,HNTopUp!$B:$B,$B42)</f>
        <v>0</v>
      </c>
      <c r="W42" s="7">
        <f>SUMIFS(HNTopUp!$AI:$AI,HNTopUp!$M:$M,W$4,HNTopUp!$B:$B,$B42)</f>
        <v>0</v>
      </c>
      <c r="X42" s="7">
        <f>SUMIFS(HNTopUp!$AC:$AC,HNTopUp!$M:$M,X$4,HNTopUp!$B:$B,$B42)</f>
        <v>0</v>
      </c>
      <c r="Y42" s="7">
        <f>SUMIFS(HNTopUp!$AC:$AC,HNTopUp!$M:$M,Y$4,HNTopUp!$B:$B,$B42)</f>
        <v>0</v>
      </c>
      <c r="Z42" s="7">
        <f>SUMIFS(POST16!$AI:$AI,POST16!$M:$M,Z$4,POST16!$Q:$Q,'Aug Payment'!$G42)</f>
        <v>0</v>
      </c>
      <c r="AA42" s="7">
        <f>SUMIFS(POST16!$AI:$AI,POST16!$M:$M,AA$4,POST16!$Q:$Q,'Aug Payment'!$G42)</f>
        <v>0</v>
      </c>
      <c r="AB42" s="7">
        <f>SUMIFS(POST16!$AI:$AI,POST16!$M:$M,AB$4,POST16!$Q:$Q,'Aug Payment'!$G42)</f>
        <v>0</v>
      </c>
      <c r="AC42" s="7">
        <f>SUMIFS(POST16!$AI:$AI,POST16!$M:$M,AC$4,POST16!$Q:$Q,'Aug Payment'!$G42)</f>
        <v>0</v>
      </c>
      <c r="AD42" s="7">
        <f>SUMIFS(POST16!$AI:$AI,POST16!$M:$M,AD$4,POST16!$Q:$Q,'Aug Payment'!$G42)</f>
        <v>0</v>
      </c>
      <c r="AE42" s="7">
        <f>SUMIFS(POST16!$AI:$AI,POST16!$M:$M,AE$4,POST16!$Q:$Q,'Aug Payment'!$G42)</f>
        <v>0</v>
      </c>
      <c r="AF42" s="7">
        <f>SUMIFS(TPG!AI:AI,TPG!M:M,'Aug Payment'!$AF$4,TPG!B:B,'Aug Payment'!B42)</f>
        <v>0</v>
      </c>
      <c r="AG42" s="7">
        <f>SUMIFS('3.4% HN 2'!AI:AI,'3.4% HN 2'!M:M,'Aug Payment'!$AG$4,'3.4% HN 2'!B:B,'Aug Payment'!B42)</f>
        <v>0</v>
      </c>
      <c r="AH42" s="5">
        <f t="shared" si="2"/>
        <v>140274.33689001729</v>
      </c>
      <c r="AI42" s="119">
        <v>140273.33689001729</v>
      </c>
      <c r="AJ42" s="364">
        <f t="shared" si="3"/>
        <v>1</v>
      </c>
      <c r="AK42" s="119"/>
      <c r="AL42" s="508">
        <v>0</v>
      </c>
      <c r="AM42" s="508">
        <v>149287.80000000005</v>
      </c>
      <c r="AN42" s="508">
        <v>149287.80000000005</v>
      </c>
      <c r="AO42" s="119">
        <v>140273.33689001729</v>
      </c>
      <c r="AP42" s="49">
        <v>1</v>
      </c>
      <c r="AQ42" s="481"/>
      <c r="AR42" s="463">
        <v>140273.33689001729</v>
      </c>
      <c r="AS42" s="49">
        <v>1</v>
      </c>
      <c r="AT42" s="5"/>
      <c r="AW42" s="119"/>
    </row>
    <row r="43" spans="1:50" x14ac:dyDescent="0.25">
      <c r="B43">
        <v>3022079</v>
      </c>
      <c r="C43">
        <v>2079</v>
      </c>
      <c r="D43" t="s">
        <v>16</v>
      </c>
      <c r="E43" t="s">
        <v>748</v>
      </c>
      <c r="G43" t="s">
        <v>17</v>
      </c>
      <c r="H43" t="s">
        <v>18</v>
      </c>
      <c r="I43" s="7">
        <f>IFERROR(_xlfn.XLOOKUP(G43,'APT 25-26'!D:D,'APT 25-26'!CT:CT),"")</f>
        <v>154184.09384615385</v>
      </c>
      <c r="J43" s="7">
        <f>SUMIFS(NurserySupplement!$Z:$Z,NurserySupplement!$M:$M,J$4,NurserySupplement!$B:$B,B43)</f>
        <v>0</v>
      </c>
      <c r="K43" s="7">
        <f>IFERROR(_xlfn.XLOOKUP(B43,'Cash Advance'!A:A,'Cash Advance'!O:O),0)</f>
        <v>0</v>
      </c>
      <c r="L43" s="7">
        <f>SUMIFS(HNPlaces!$AI:$AI,HNPlaces!$M:$M,L$4,HNPlaces!$Q:$Q,'Aug Payment'!$G43)</f>
        <v>0</v>
      </c>
      <c r="M43" s="7">
        <f>SUMIFS(HNPlaces!$AI:$AI,HNPlaces!$M:$M,M$4,HNPlaces!$Q:$Q,'Aug Payment'!$G43)</f>
        <v>0</v>
      </c>
      <c r="N43" s="7">
        <f>SUMIFS(HNPlaces!$AI:$AI,HNPlaces!$M:$M,N$4,HNPlaces!$Q:$Q,'Aug Payment'!$G43)</f>
        <v>0</v>
      </c>
      <c r="O43" s="7">
        <f>SUMIFS(HNPlaces!$AI:$AI,HNPlaces!$M:$M,O$4,HNPlaces!$Q:$Q,'Aug Payment'!$G43)</f>
        <v>0</v>
      </c>
      <c r="P43" s="7">
        <f>SUMIFS(HNPlaces!$AI:$AI,HNPlaces!$M:$M,P$4,HNPlaces!$Q:$Q,'Aug Payment'!$G43)</f>
        <v>0</v>
      </c>
      <c r="Q43" s="7">
        <f>SUMIFS(HNPlaces!$AI:$AI,HNPlaces!$M:$M,Q$4,HNPlaces!$Q:$Q,'Aug Payment'!$G43)</f>
        <v>0</v>
      </c>
      <c r="R43" s="7">
        <f>SUMIFS(HNPlaces!$AI:$AI,HNPlaces!$M:$M,R$4,HNPlaces!$Q:$Q,'Aug Payment'!$G43)</f>
        <v>0</v>
      </c>
      <c r="S43" s="7">
        <f>SUMIFS(HNTopUp!$AC:$AC,HNTopUp!$M:$M,S$4,HNTopUp!$B:$B,$B43)</f>
        <v>0</v>
      </c>
      <c r="T43" s="7">
        <f>SUMIFS(HNTopUp!$AI:$AI,HNTopUp!$M:$M,T$4,HNTopUp!$B:$B,$B43)</f>
        <v>3450.4615384615381</v>
      </c>
      <c r="U43" s="7">
        <f>SUMIFS(HNTopUp!$AI:$AI,HNTopUp!$M:$M,U$4,HNTopUp!$B:$B,$B43)</f>
        <v>0</v>
      </c>
      <c r="V43" s="7">
        <f>SUMIFS(HNTopUp!$AI:$AI,HNTopUp!$M:$M,V$4,HNTopUp!$B:$B,$B43)</f>
        <v>0</v>
      </c>
      <c r="W43" s="7">
        <f>SUMIFS(HNTopUp!$AI:$AI,HNTopUp!$M:$M,W$4,HNTopUp!$B:$B,$B43)</f>
        <v>0</v>
      </c>
      <c r="X43" s="7">
        <f>SUMIFS(HNTopUp!$AC:$AC,HNTopUp!$M:$M,X$4,HNTopUp!$B:$B,$B43)</f>
        <v>0</v>
      </c>
      <c r="Y43" s="7">
        <f>SUMIFS(HNTopUp!$AC:$AC,HNTopUp!$M:$M,Y$4,HNTopUp!$B:$B,$B43)</f>
        <v>0</v>
      </c>
      <c r="Z43" s="7">
        <f>SUMIFS(POST16!$AI:$AI,POST16!$M:$M,Z$4,POST16!$Q:$Q,'Aug Payment'!$G43)</f>
        <v>0</v>
      </c>
      <c r="AA43" s="7">
        <f>SUMIFS(POST16!$AI:$AI,POST16!$M:$M,AA$4,POST16!$Q:$Q,'Aug Payment'!$G43)</f>
        <v>0</v>
      </c>
      <c r="AB43" s="7">
        <f>SUMIFS(POST16!$AI:$AI,POST16!$M:$M,AB$4,POST16!$Q:$Q,'Aug Payment'!$G43)</f>
        <v>0</v>
      </c>
      <c r="AC43" s="7">
        <f>SUMIFS(POST16!$AI:$AI,POST16!$M:$M,AC$4,POST16!$Q:$Q,'Aug Payment'!$G43)</f>
        <v>0</v>
      </c>
      <c r="AD43" s="7">
        <f>SUMIFS(POST16!$AI:$AI,POST16!$M:$M,AD$4,POST16!$Q:$Q,'Aug Payment'!$G43)</f>
        <v>0</v>
      </c>
      <c r="AE43" s="7">
        <f>SUMIFS(POST16!$AI:$AI,POST16!$M:$M,AE$4,POST16!$Q:$Q,'Aug Payment'!$G43)</f>
        <v>0</v>
      </c>
      <c r="AF43" s="7">
        <f>SUMIFS(TPG!AI:AI,TPG!M:M,'Aug Payment'!$AF$4,TPG!B:B,'Aug Payment'!B43)</f>
        <v>0</v>
      </c>
      <c r="AG43" s="7">
        <f>SUMIFS('3.4% HN 2'!AI:AI,'3.4% HN 2'!M:M,'Aug Payment'!$AG$4,'3.4% HN 2'!B:B,'Aug Payment'!B43)</f>
        <v>0</v>
      </c>
      <c r="AH43" s="5">
        <f t="shared" si="2"/>
        <v>157634.55538461538</v>
      </c>
      <c r="AI43" s="119">
        <v>157633.55538461538</v>
      </c>
      <c r="AJ43" s="364">
        <f t="shared" si="3"/>
        <v>1</v>
      </c>
      <c r="AK43" s="119"/>
      <c r="AL43" s="508">
        <v>0</v>
      </c>
      <c r="AM43" s="508">
        <v>176071.60999999993</v>
      </c>
      <c r="AN43" s="508">
        <v>176071.60999999993</v>
      </c>
      <c r="AO43" s="119">
        <v>157633.55538461538</v>
      </c>
      <c r="AP43" s="49">
        <v>1</v>
      </c>
      <c r="AQ43" s="481">
        <v>0</v>
      </c>
      <c r="AR43" s="463">
        <v>157633.55538461538</v>
      </c>
      <c r="AS43" s="49">
        <v>1</v>
      </c>
      <c r="AT43" s="5"/>
      <c r="AW43" s="119"/>
      <c r="AX43" s="481"/>
    </row>
    <row r="44" spans="1:50" x14ac:dyDescent="0.25">
      <c r="B44">
        <v>3023300</v>
      </c>
      <c r="C44">
        <v>3300</v>
      </c>
      <c r="D44" t="s">
        <v>112</v>
      </c>
      <c r="E44" t="s">
        <v>748</v>
      </c>
      <c r="G44" t="s">
        <v>113</v>
      </c>
      <c r="H44" t="s">
        <v>114</v>
      </c>
      <c r="I44" s="7">
        <f>IFERROR(_xlfn.XLOOKUP(G44,'APT 25-26'!D:D,'APT 25-26'!CT:CT),"")</f>
        <v>94254.823784997614</v>
      </c>
      <c r="J44" s="7">
        <f>SUMIFS(NurserySupplement!$Z:$Z,NurserySupplement!$M:$M,J$4,NurserySupplement!$B:$B,B44)</f>
        <v>0</v>
      </c>
      <c r="K44" s="7">
        <f>IFERROR(_xlfn.XLOOKUP(B44,'Cash Advance'!A:A,'Cash Advance'!O:O),0)</f>
        <v>0</v>
      </c>
      <c r="L44" s="7">
        <f>SUMIFS(HNPlaces!$AI:$AI,HNPlaces!$M:$M,L$4,HNPlaces!$Q:$Q,'Aug Payment'!$G44)</f>
        <v>0</v>
      </c>
      <c r="M44" s="7">
        <f>SUMIFS(HNPlaces!$AI:$AI,HNPlaces!$M:$M,M$4,HNPlaces!$Q:$Q,'Aug Payment'!$G44)</f>
        <v>0</v>
      </c>
      <c r="N44" s="7">
        <f>SUMIFS(HNPlaces!$AI:$AI,HNPlaces!$M:$M,N$4,HNPlaces!$Q:$Q,'Aug Payment'!$G44)</f>
        <v>0</v>
      </c>
      <c r="O44" s="7">
        <f>SUMIFS(HNPlaces!$AI:$AI,HNPlaces!$M:$M,O$4,HNPlaces!$Q:$Q,'Aug Payment'!$G44)</f>
        <v>0</v>
      </c>
      <c r="P44" s="7">
        <f>SUMIFS(HNPlaces!$AI:$AI,HNPlaces!$M:$M,P$4,HNPlaces!$Q:$Q,'Aug Payment'!$G44)</f>
        <v>0</v>
      </c>
      <c r="Q44" s="7">
        <f>SUMIFS(HNPlaces!$AI:$AI,HNPlaces!$M:$M,Q$4,HNPlaces!$Q:$Q,'Aug Payment'!$G44)</f>
        <v>0</v>
      </c>
      <c r="R44" s="7">
        <f>SUMIFS(HNPlaces!$AI:$AI,HNPlaces!$M:$M,R$4,HNPlaces!$Q:$Q,'Aug Payment'!$G44)</f>
        <v>0</v>
      </c>
      <c r="S44" s="7">
        <f>SUMIFS(HNTopUp!$AC:$AC,HNTopUp!$M:$M,S$4,HNTopUp!$B:$B,$B44)</f>
        <v>0</v>
      </c>
      <c r="T44" s="7">
        <f>SUMIFS(HNTopUp!$AI:$AI,HNTopUp!$M:$M,T$4,HNTopUp!$B:$B,$B44)</f>
        <v>6814.7384615384608</v>
      </c>
      <c r="U44" s="7">
        <f>SUMIFS(HNTopUp!$AI:$AI,HNTopUp!$M:$M,U$4,HNTopUp!$B:$B,$B44)</f>
        <v>0</v>
      </c>
      <c r="V44" s="7">
        <f>SUMIFS(HNTopUp!$AI:$AI,HNTopUp!$M:$M,V$4,HNTopUp!$B:$B,$B44)</f>
        <v>0</v>
      </c>
      <c r="W44" s="7">
        <f>SUMIFS(HNTopUp!$AI:$AI,HNTopUp!$M:$M,W$4,HNTopUp!$B:$B,$B44)</f>
        <v>0</v>
      </c>
      <c r="X44" s="7">
        <f>SUMIFS(HNTopUp!$AC:$AC,HNTopUp!$M:$M,X$4,HNTopUp!$B:$B,$B44)</f>
        <v>0</v>
      </c>
      <c r="Y44" s="7">
        <f>SUMIFS(HNTopUp!$AC:$AC,HNTopUp!$M:$M,Y$4,HNTopUp!$B:$B,$B44)</f>
        <v>0</v>
      </c>
      <c r="Z44" s="7">
        <f>SUMIFS(POST16!$AI:$AI,POST16!$M:$M,Z$4,POST16!$Q:$Q,'Aug Payment'!$G44)</f>
        <v>0</v>
      </c>
      <c r="AA44" s="7">
        <f>SUMIFS(POST16!$AI:$AI,POST16!$M:$M,AA$4,POST16!$Q:$Q,'Aug Payment'!$G44)</f>
        <v>0</v>
      </c>
      <c r="AB44" s="7">
        <f>SUMIFS(POST16!$AI:$AI,POST16!$M:$M,AB$4,POST16!$Q:$Q,'Aug Payment'!$G44)</f>
        <v>0</v>
      </c>
      <c r="AC44" s="7">
        <f>SUMIFS(POST16!$AI:$AI,POST16!$M:$M,AC$4,POST16!$Q:$Q,'Aug Payment'!$G44)</f>
        <v>0</v>
      </c>
      <c r="AD44" s="7">
        <f>SUMIFS(POST16!$AI:$AI,POST16!$M:$M,AD$4,POST16!$Q:$Q,'Aug Payment'!$G44)</f>
        <v>0</v>
      </c>
      <c r="AE44" s="7">
        <f>SUMIFS(POST16!$AI:$AI,POST16!$M:$M,AE$4,POST16!$Q:$Q,'Aug Payment'!$G44)</f>
        <v>0</v>
      </c>
      <c r="AF44" s="7">
        <f>SUMIFS(TPG!AI:AI,TPG!M:M,'Aug Payment'!$AF$4,TPG!B:B,'Aug Payment'!B44)</f>
        <v>0</v>
      </c>
      <c r="AG44" s="7">
        <f>SUMIFS('3.4% HN 2'!AI:AI,'3.4% HN 2'!M:M,'Aug Payment'!$AG$4,'3.4% HN 2'!B:B,'Aug Payment'!B44)</f>
        <v>0</v>
      </c>
      <c r="AH44" s="5">
        <f t="shared" si="2"/>
        <v>101069.56224653608</v>
      </c>
      <c r="AI44" s="119"/>
      <c r="AJ44" s="364">
        <f t="shared" si="3"/>
        <v>101069.56224653608</v>
      </c>
      <c r="AL44" s="508" t="s">
        <v>398</v>
      </c>
      <c r="AM44" s="508" t="s">
        <v>24732</v>
      </c>
      <c r="AN44" s="508"/>
      <c r="AP44" s="383"/>
      <c r="AQ44" s="5"/>
      <c r="AS44" s="286"/>
      <c r="AT44" s="5"/>
    </row>
    <row r="45" spans="1:50" x14ac:dyDescent="0.25">
      <c r="B45">
        <v>3023302</v>
      </c>
      <c r="C45">
        <v>3302</v>
      </c>
      <c r="D45" t="s">
        <v>67</v>
      </c>
      <c r="G45" t="s">
        <v>68</v>
      </c>
      <c r="H45" t="s">
        <v>69</v>
      </c>
      <c r="I45" s="7">
        <f>IFERROR(_xlfn.XLOOKUP(G45,'APT 25-26'!D:D,'APT 25-26'!CT:CT),"")</f>
        <v>85313.355646681171</v>
      </c>
      <c r="J45" s="7">
        <f>SUMIFS(NurserySupplement!$Z:$Z,NurserySupplement!$M:$M,J$4,NurserySupplement!$B:$B,B45)</f>
        <v>0</v>
      </c>
      <c r="K45" s="7">
        <f>IFERROR(_xlfn.XLOOKUP(B45,'Cash Advance'!A:A,'Cash Advance'!O:O),0)</f>
        <v>0</v>
      </c>
      <c r="L45" s="7">
        <f>SUMIFS(HNPlaces!$AI:$AI,HNPlaces!$M:$M,L$4,HNPlaces!$Q:$Q,'Aug Payment'!$G45)</f>
        <v>0</v>
      </c>
      <c r="M45" s="7">
        <f>SUMIFS(HNPlaces!$AI:$AI,HNPlaces!$M:$M,M$4,HNPlaces!$Q:$Q,'Aug Payment'!$G45)</f>
        <v>0</v>
      </c>
      <c r="N45" s="7">
        <f>SUMIFS(HNPlaces!$AI:$AI,HNPlaces!$M:$M,N$4,HNPlaces!$Q:$Q,'Aug Payment'!$G45)</f>
        <v>0</v>
      </c>
      <c r="O45" s="7">
        <f>SUMIFS(HNPlaces!$AI:$AI,HNPlaces!$M:$M,O$4,HNPlaces!$Q:$Q,'Aug Payment'!$G45)</f>
        <v>0</v>
      </c>
      <c r="P45" s="7">
        <f>SUMIFS(HNPlaces!$AI:$AI,HNPlaces!$M:$M,P$4,HNPlaces!$Q:$Q,'Aug Payment'!$G45)</f>
        <v>0</v>
      </c>
      <c r="Q45" s="7">
        <f>SUMIFS(HNPlaces!$AI:$AI,HNPlaces!$M:$M,Q$4,HNPlaces!$Q:$Q,'Aug Payment'!$G45)</f>
        <v>0</v>
      </c>
      <c r="R45" s="7">
        <f>SUMIFS(HNPlaces!$AI:$AI,HNPlaces!$M:$M,R$4,HNPlaces!$Q:$Q,'Aug Payment'!$G45)</f>
        <v>0</v>
      </c>
      <c r="S45" s="7">
        <f>SUMIFS(HNTopUp!$AC:$AC,HNTopUp!$M:$M,S$4,HNTopUp!$B:$B,$B45)</f>
        <v>0</v>
      </c>
      <c r="T45" s="7">
        <f>SUMIFS(HNTopUp!$AI:$AI,HNTopUp!$M:$M,T$4,HNTopUp!$B:$B,$B45)</f>
        <v>7720.1983846153844</v>
      </c>
      <c r="U45" s="7">
        <f>SUMIFS(HNTopUp!$AI:$AI,HNTopUp!$M:$M,U$4,HNTopUp!$B:$B,$B45)</f>
        <v>0</v>
      </c>
      <c r="V45" s="7">
        <f>SUMIFS(HNTopUp!$AI:$AI,HNTopUp!$M:$M,V$4,HNTopUp!$B:$B,$B45)</f>
        <v>0</v>
      </c>
      <c r="W45" s="7">
        <f>SUMIFS(HNTopUp!$AI:$AI,HNTopUp!$M:$M,W$4,HNTopUp!$B:$B,$B45)</f>
        <v>0</v>
      </c>
      <c r="X45" s="7">
        <f>SUMIFS(HNTopUp!$AC:$AC,HNTopUp!$M:$M,X$4,HNTopUp!$B:$B,$B45)</f>
        <v>0</v>
      </c>
      <c r="Y45" s="7">
        <f>SUMIFS(HNTopUp!$AC:$AC,HNTopUp!$M:$M,Y$4,HNTopUp!$B:$B,$B45)</f>
        <v>0</v>
      </c>
      <c r="Z45" s="7">
        <f>SUMIFS(POST16!$AI:$AI,POST16!$M:$M,Z$4,POST16!$Q:$Q,'Aug Payment'!$G45)</f>
        <v>0</v>
      </c>
      <c r="AA45" s="7">
        <f>SUMIFS(POST16!$AI:$AI,POST16!$M:$M,AA$4,POST16!$Q:$Q,'Aug Payment'!$G45)</f>
        <v>0</v>
      </c>
      <c r="AB45" s="7">
        <f>SUMIFS(POST16!$AI:$AI,POST16!$M:$M,AB$4,POST16!$Q:$Q,'Aug Payment'!$G45)</f>
        <v>0</v>
      </c>
      <c r="AC45" s="7">
        <f>SUMIFS(POST16!$AI:$AI,POST16!$M:$M,AC$4,POST16!$Q:$Q,'Aug Payment'!$G45)</f>
        <v>0</v>
      </c>
      <c r="AD45" s="7">
        <f>SUMIFS(POST16!$AI:$AI,POST16!$M:$M,AD$4,POST16!$Q:$Q,'Aug Payment'!$G45)</f>
        <v>0</v>
      </c>
      <c r="AE45" s="7">
        <f>SUMIFS(POST16!$AI:$AI,POST16!$M:$M,AE$4,POST16!$Q:$Q,'Aug Payment'!$G45)</f>
        <v>0</v>
      </c>
      <c r="AF45" s="7">
        <f>SUMIFS(TPG!AI:AI,TPG!M:M,'Aug Payment'!$AF$4,TPG!B:B,'Aug Payment'!B45)</f>
        <v>0</v>
      </c>
      <c r="AG45" s="7">
        <f>SUMIFS('3.4% HN 2'!AI:AI,'3.4% HN 2'!M:M,'Aug Payment'!$AG$4,'3.4% HN 2'!B:B,'Aug Payment'!B45)</f>
        <v>0</v>
      </c>
      <c r="AH45" s="5">
        <f t="shared" si="2"/>
        <v>93033.55403129656</v>
      </c>
      <c r="AI45" s="119"/>
      <c r="AJ45" s="364">
        <f t="shared" si="3"/>
        <v>93033.55403129656</v>
      </c>
      <c r="AL45" s="508" t="s">
        <v>398</v>
      </c>
      <c r="AM45" s="508" t="s">
        <v>24732</v>
      </c>
      <c r="AN45" s="508"/>
      <c r="AP45" s="383"/>
      <c r="AQ45" s="5"/>
      <c r="AS45" s="286"/>
      <c r="AT45" s="5"/>
    </row>
    <row r="46" spans="1:50" x14ac:dyDescent="0.25">
      <c r="B46">
        <v>3023304</v>
      </c>
      <c r="C46">
        <v>3304</v>
      </c>
      <c r="D46" t="s">
        <v>34</v>
      </c>
      <c r="E46" t="s">
        <v>748</v>
      </c>
      <c r="G46" t="s">
        <v>35</v>
      </c>
      <c r="H46" t="s">
        <v>36</v>
      </c>
      <c r="I46" s="7">
        <f>IFERROR(_xlfn.XLOOKUP(G46,'APT 25-26'!D:D,'APT 25-26'!CT:CT),"")</f>
        <v>89185.263950794062</v>
      </c>
      <c r="J46" s="7">
        <f>SUMIFS(NurserySupplement!$Z:$Z,NurserySupplement!$M:$M,J$4,NurserySupplement!$B:$B,B46)</f>
        <v>0</v>
      </c>
      <c r="K46" s="7">
        <f>IFERROR(_xlfn.XLOOKUP(B46,'Cash Advance'!A:A,'Cash Advance'!O:O),0)</f>
        <v>0</v>
      </c>
      <c r="L46" s="7">
        <f>SUMIFS(HNPlaces!$AI:$AI,HNPlaces!$M:$M,L$4,HNPlaces!$Q:$Q,'Aug Payment'!$G46)</f>
        <v>0</v>
      </c>
      <c r="M46" s="7">
        <f>SUMIFS(HNPlaces!$AI:$AI,HNPlaces!$M:$M,M$4,HNPlaces!$Q:$Q,'Aug Payment'!$G46)</f>
        <v>0</v>
      </c>
      <c r="N46" s="7">
        <f>SUMIFS(HNPlaces!$AI:$AI,HNPlaces!$M:$M,N$4,HNPlaces!$Q:$Q,'Aug Payment'!$G46)</f>
        <v>0</v>
      </c>
      <c r="O46" s="7">
        <f>SUMIFS(HNPlaces!$AI:$AI,HNPlaces!$M:$M,O$4,HNPlaces!$Q:$Q,'Aug Payment'!$G46)</f>
        <v>0</v>
      </c>
      <c r="P46" s="7">
        <f>SUMIFS(HNPlaces!$AI:$AI,HNPlaces!$M:$M,P$4,HNPlaces!$Q:$Q,'Aug Payment'!$G46)</f>
        <v>0</v>
      </c>
      <c r="Q46" s="7">
        <f>SUMIFS(HNPlaces!$AI:$AI,HNPlaces!$M:$M,Q$4,HNPlaces!$Q:$Q,'Aug Payment'!$G46)</f>
        <v>0</v>
      </c>
      <c r="R46" s="7">
        <f>SUMIFS(HNPlaces!$AI:$AI,HNPlaces!$M:$M,R$4,HNPlaces!$Q:$Q,'Aug Payment'!$G46)</f>
        <v>0</v>
      </c>
      <c r="S46" s="7">
        <f>SUMIFS(HNTopUp!$AC:$AC,HNTopUp!$M:$M,S$4,HNTopUp!$B:$B,$B46)</f>
        <v>0</v>
      </c>
      <c r="T46" s="7">
        <f>SUMIFS(HNTopUp!$AI:$AI,HNTopUp!$M:$M,T$4,HNTopUp!$B:$B,$B46)</f>
        <v>11061.70546153846</v>
      </c>
      <c r="U46" s="7">
        <f>SUMIFS(HNTopUp!$AI:$AI,HNTopUp!$M:$M,U$4,HNTopUp!$B:$B,$B46)</f>
        <v>0</v>
      </c>
      <c r="V46" s="7">
        <f>SUMIFS(HNTopUp!$AI:$AI,HNTopUp!$M:$M,V$4,HNTopUp!$B:$B,$B46)</f>
        <v>0</v>
      </c>
      <c r="W46" s="7">
        <f>SUMIFS(HNTopUp!$AI:$AI,HNTopUp!$M:$M,W$4,HNTopUp!$B:$B,$B46)</f>
        <v>125.5</v>
      </c>
      <c r="X46" s="7">
        <f>SUMIFS(HNTopUp!$AC:$AC,HNTopUp!$M:$M,X$4,HNTopUp!$B:$B,$B46)</f>
        <v>0</v>
      </c>
      <c r="Y46" s="7">
        <f>SUMIFS(HNTopUp!$AC:$AC,HNTopUp!$M:$M,Y$4,HNTopUp!$B:$B,$B46)</f>
        <v>0</v>
      </c>
      <c r="Z46" s="7">
        <f>SUMIFS(POST16!$AI:$AI,POST16!$M:$M,Z$4,POST16!$Q:$Q,'Aug Payment'!$G46)</f>
        <v>0</v>
      </c>
      <c r="AA46" s="7">
        <f>SUMIFS(POST16!$AI:$AI,POST16!$M:$M,AA$4,POST16!$Q:$Q,'Aug Payment'!$G46)</f>
        <v>0</v>
      </c>
      <c r="AB46" s="7">
        <f>SUMIFS(POST16!$AI:$AI,POST16!$M:$M,AB$4,POST16!$Q:$Q,'Aug Payment'!$G46)</f>
        <v>0</v>
      </c>
      <c r="AC46" s="7">
        <f>SUMIFS(POST16!$AI:$AI,POST16!$M:$M,AC$4,POST16!$Q:$Q,'Aug Payment'!$G46)</f>
        <v>0</v>
      </c>
      <c r="AD46" s="7">
        <f>SUMIFS(POST16!$AI:$AI,POST16!$M:$M,AD$4,POST16!$Q:$Q,'Aug Payment'!$G46)</f>
        <v>0</v>
      </c>
      <c r="AE46" s="7">
        <f>SUMIFS(POST16!$AI:$AI,POST16!$M:$M,AE$4,POST16!$Q:$Q,'Aug Payment'!$G46)</f>
        <v>0</v>
      </c>
      <c r="AF46" s="7">
        <f>SUMIFS(TPG!AI:AI,TPG!M:M,'Aug Payment'!$AF$4,TPG!B:B,'Aug Payment'!B46)</f>
        <v>0</v>
      </c>
      <c r="AG46" s="7">
        <f>SUMIFS('3.4% HN 2'!AI:AI,'3.4% HN 2'!M:M,'Aug Payment'!$AG$4,'3.4% HN 2'!B:B,'Aug Payment'!B46)</f>
        <v>0</v>
      </c>
      <c r="AH46" s="5">
        <f t="shared" si="2"/>
        <v>100372.46941233252</v>
      </c>
      <c r="AI46" s="119">
        <v>98865.930000000008</v>
      </c>
      <c r="AJ46" s="364">
        <f t="shared" si="3"/>
        <v>1506.5394123325095</v>
      </c>
      <c r="AK46" s="119"/>
      <c r="AL46" s="508">
        <v>0</v>
      </c>
      <c r="AM46" s="508">
        <v>98865.930000000008</v>
      </c>
      <c r="AN46" s="508">
        <v>98865.930000000008</v>
      </c>
      <c r="AO46" s="119">
        <v>98865.930000000008</v>
      </c>
      <c r="AP46" s="49">
        <v>1506.5394123325095</v>
      </c>
      <c r="AQ46" s="481"/>
      <c r="AR46" s="463">
        <v>98865.930000000008</v>
      </c>
      <c r="AS46" s="49">
        <v>1506.5394123325095</v>
      </c>
      <c r="AT46" s="5"/>
      <c r="AW46" s="119"/>
    </row>
    <row r="47" spans="1:50" x14ac:dyDescent="0.25">
      <c r="B47">
        <v>3023305</v>
      </c>
      <c r="C47">
        <v>3305</v>
      </c>
      <c r="D47" t="s">
        <v>163</v>
      </c>
      <c r="G47" t="s">
        <v>164</v>
      </c>
      <c r="H47" t="s">
        <v>165</v>
      </c>
      <c r="I47" s="7">
        <f>IFERROR(_xlfn.XLOOKUP(G47,'APT 25-26'!D:D,'APT 25-26'!CT:CT),"")</f>
        <v>68251.374506969529</v>
      </c>
      <c r="J47" s="7">
        <f>SUMIFS(NurserySupplement!$Z:$Z,NurserySupplement!$M:$M,J$4,NurserySupplement!$B:$B,B47)</f>
        <v>0</v>
      </c>
      <c r="K47" s="7">
        <f>IFERROR(_xlfn.XLOOKUP(B47,'Cash Advance'!A:A,'Cash Advance'!O:O),0)</f>
        <v>0</v>
      </c>
      <c r="L47" s="7">
        <f>SUMIFS(HNPlaces!$AI:$AI,HNPlaces!$M:$M,L$4,HNPlaces!$Q:$Q,'Aug Payment'!$G47)</f>
        <v>0</v>
      </c>
      <c r="M47" s="7">
        <f>SUMIFS(HNPlaces!$AI:$AI,HNPlaces!$M:$M,M$4,HNPlaces!$Q:$Q,'Aug Payment'!$G47)</f>
        <v>0</v>
      </c>
      <c r="N47" s="7">
        <f>SUMIFS(HNPlaces!$AI:$AI,HNPlaces!$M:$M,N$4,HNPlaces!$Q:$Q,'Aug Payment'!$G47)</f>
        <v>0</v>
      </c>
      <c r="O47" s="7">
        <f>SUMIFS(HNPlaces!$AI:$AI,HNPlaces!$M:$M,O$4,HNPlaces!$Q:$Q,'Aug Payment'!$G47)</f>
        <v>0</v>
      </c>
      <c r="P47" s="7">
        <f>SUMIFS(HNPlaces!$AI:$AI,HNPlaces!$M:$M,P$4,HNPlaces!$Q:$Q,'Aug Payment'!$G47)</f>
        <v>0</v>
      </c>
      <c r="Q47" s="7">
        <f>SUMIFS(HNPlaces!$AI:$AI,HNPlaces!$M:$M,Q$4,HNPlaces!$Q:$Q,'Aug Payment'!$G47)</f>
        <v>0</v>
      </c>
      <c r="R47" s="7">
        <f>SUMIFS(HNPlaces!$AI:$AI,HNPlaces!$M:$M,R$4,HNPlaces!$Q:$Q,'Aug Payment'!$G47)</f>
        <v>0</v>
      </c>
      <c r="S47" s="7">
        <f>SUMIFS(HNTopUp!$AC:$AC,HNTopUp!$M:$M,S$4,HNTopUp!$B:$B,$B47)</f>
        <v>0</v>
      </c>
      <c r="T47" s="7">
        <f>SUMIFS(HNTopUp!$AI:$AI,HNTopUp!$M:$M,T$4,HNTopUp!$B:$B,$B47)</f>
        <v>3002.3846153846157</v>
      </c>
      <c r="U47" s="7">
        <f>SUMIFS(HNTopUp!$AI:$AI,HNTopUp!$M:$M,U$4,HNTopUp!$B:$B,$B47)</f>
        <v>0</v>
      </c>
      <c r="V47" s="7">
        <f>SUMIFS(HNTopUp!$AI:$AI,HNTopUp!$M:$M,V$4,HNTopUp!$B:$B,$B47)</f>
        <v>0</v>
      </c>
      <c r="W47" s="7">
        <f>SUMIFS(HNTopUp!$AI:$AI,HNTopUp!$M:$M,W$4,HNTopUp!$B:$B,$B47)</f>
        <v>0</v>
      </c>
      <c r="X47" s="7">
        <f>SUMIFS(HNTopUp!$AC:$AC,HNTopUp!$M:$M,X$4,HNTopUp!$B:$B,$B47)</f>
        <v>0</v>
      </c>
      <c r="Y47" s="7">
        <f>SUMIFS(HNTopUp!$AC:$AC,HNTopUp!$M:$M,Y$4,HNTopUp!$B:$B,$B47)</f>
        <v>0</v>
      </c>
      <c r="Z47" s="7">
        <f>SUMIFS(POST16!$AI:$AI,POST16!$M:$M,Z$4,POST16!$Q:$Q,'Aug Payment'!$G47)</f>
        <v>0</v>
      </c>
      <c r="AA47" s="7">
        <f>SUMIFS(POST16!$AI:$AI,POST16!$M:$M,AA$4,POST16!$Q:$Q,'Aug Payment'!$G47)</f>
        <v>0</v>
      </c>
      <c r="AB47" s="7">
        <f>SUMIFS(POST16!$AI:$AI,POST16!$M:$M,AB$4,POST16!$Q:$Q,'Aug Payment'!$G47)</f>
        <v>0</v>
      </c>
      <c r="AC47" s="7">
        <f>SUMIFS(POST16!$AI:$AI,POST16!$M:$M,AC$4,POST16!$Q:$Q,'Aug Payment'!$G47)</f>
        <v>0</v>
      </c>
      <c r="AD47" s="7">
        <f>SUMIFS(POST16!$AI:$AI,POST16!$M:$M,AD$4,POST16!$Q:$Q,'Aug Payment'!$G47)</f>
        <v>0</v>
      </c>
      <c r="AE47" s="7">
        <f>SUMIFS(POST16!$AI:$AI,POST16!$M:$M,AE$4,POST16!$Q:$Q,'Aug Payment'!$G47)</f>
        <v>0</v>
      </c>
      <c r="AF47" s="7">
        <f>SUMIFS(TPG!AI:AI,TPG!M:M,'Aug Payment'!$AF$4,TPG!B:B,'Aug Payment'!B47)</f>
        <v>0</v>
      </c>
      <c r="AG47" s="7">
        <f>SUMIFS('3.4% HN 2'!AI:AI,'3.4% HN 2'!M:M,'Aug Payment'!$AG$4,'3.4% HN 2'!B:B,'Aug Payment'!B47)</f>
        <v>0</v>
      </c>
      <c r="AH47" s="5">
        <f t="shared" si="2"/>
        <v>71253.759122354139</v>
      </c>
      <c r="AI47" s="119"/>
      <c r="AJ47" s="364">
        <f t="shared" si="3"/>
        <v>71253.759122354139</v>
      </c>
      <c r="AL47" s="508" t="s">
        <v>398</v>
      </c>
      <c r="AM47" s="508" t="s">
        <v>24732</v>
      </c>
      <c r="AN47" s="508"/>
      <c r="AP47" s="383"/>
      <c r="AQ47" s="5"/>
      <c r="AS47" s="286"/>
      <c r="AT47" s="5"/>
    </row>
    <row r="48" spans="1:50" x14ac:dyDescent="0.25">
      <c r="B48">
        <v>3023307</v>
      </c>
      <c r="C48">
        <v>3307</v>
      </c>
      <c r="D48" t="s">
        <v>154</v>
      </c>
      <c r="E48" t="s">
        <v>748</v>
      </c>
      <c r="G48" t="s">
        <v>155</v>
      </c>
      <c r="H48" t="s">
        <v>156</v>
      </c>
      <c r="I48" s="7">
        <f>IFERROR(_xlfn.XLOOKUP(G48,'APT 25-26'!D:D,'APT 25-26'!CT:CT),"")</f>
        <v>92712.620594969005</v>
      </c>
      <c r="J48" s="7">
        <f>SUMIFS(NurserySupplement!$Z:$Z,NurserySupplement!$M:$M,J$4,NurserySupplement!$B:$B,B48)</f>
        <v>0</v>
      </c>
      <c r="K48" s="7">
        <f>IFERROR(_xlfn.XLOOKUP(B48,'Cash Advance'!A:A,'Cash Advance'!O:O),0)</f>
        <v>0</v>
      </c>
      <c r="L48" s="7">
        <f>SUMIFS(HNPlaces!$AI:$AI,HNPlaces!$M:$M,L$4,HNPlaces!$Q:$Q,'Aug Payment'!$G48)</f>
        <v>0</v>
      </c>
      <c r="M48" s="7">
        <f>SUMIFS(HNPlaces!$AI:$AI,HNPlaces!$M:$M,M$4,HNPlaces!$Q:$Q,'Aug Payment'!$G48)</f>
        <v>0</v>
      </c>
      <c r="N48" s="7">
        <f>SUMIFS(HNPlaces!$AI:$AI,HNPlaces!$M:$M,N$4,HNPlaces!$Q:$Q,'Aug Payment'!$G48)</f>
        <v>0</v>
      </c>
      <c r="O48" s="7">
        <f>SUMIFS(HNPlaces!$AI:$AI,HNPlaces!$M:$M,O$4,HNPlaces!$Q:$Q,'Aug Payment'!$G48)</f>
        <v>0</v>
      </c>
      <c r="P48" s="7">
        <f>SUMIFS(HNPlaces!$AI:$AI,HNPlaces!$M:$M,P$4,HNPlaces!$Q:$Q,'Aug Payment'!$G48)</f>
        <v>0</v>
      </c>
      <c r="Q48" s="7">
        <f>SUMIFS(HNPlaces!$AI:$AI,HNPlaces!$M:$M,Q$4,HNPlaces!$Q:$Q,'Aug Payment'!$G48)</f>
        <v>0</v>
      </c>
      <c r="R48" s="7">
        <f>SUMIFS(HNPlaces!$AI:$AI,HNPlaces!$M:$M,R$4,HNPlaces!$Q:$Q,'Aug Payment'!$G48)</f>
        <v>0</v>
      </c>
      <c r="S48" s="7">
        <f>SUMIFS(HNTopUp!$AC:$AC,HNTopUp!$M:$M,S$4,HNTopUp!$B:$B,$B48)</f>
        <v>0</v>
      </c>
      <c r="T48" s="7">
        <f>SUMIFS(HNTopUp!$AI:$AI,HNTopUp!$M:$M,T$4,HNTopUp!$B:$B,$B48)</f>
        <v>4829.9769230769234</v>
      </c>
      <c r="U48" s="7">
        <f>SUMIFS(HNTopUp!$AI:$AI,HNTopUp!$M:$M,U$4,HNTopUp!$B:$B,$B48)</f>
        <v>0</v>
      </c>
      <c r="V48" s="7">
        <f>SUMIFS(HNTopUp!$AI:$AI,HNTopUp!$M:$M,V$4,HNTopUp!$B:$B,$B48)</f>
        <v>0</v>
      </c>
      <c r="W48" s="7">
        <f>SUMIFS(HNTopUp!$AI:$AI,HNTopUp!$M:$M,W$4,HNTopUp!$B:$B,$B48)</f>
        <v>0</v>
      </c>
      <c r="X48" s="7">
        <f>SUMIFS(HNTopUp!$AC:$AC,HNTopUp!$M:$M,X$4,HNTopUp!$B:$B,$B48)</f>
        <v>0</v>
      </c>
      <c r="Y48" s="7">
        <f>SUMIFS(HNTopUp!$AC:$AC,HNTopUp!$M:$M,Y$4,HNTopUp!$B:$B,$B48)</f>
        <v>0</v>
      </c>
      <c r="Z48" s="7">
        <f>SUMIFS(POST16!$AI:$AI,POST16!$M:$M,Z$4,POST16!$Q:$Q,'Aug Payment'!$G48)</f>
        <v>0</v>
      </c>
      <c r="AA48" s="7">
        <f>SUMIFS(POST16!$AI:$AI,POST16!$M:$M,AA$4,POST16!$Q:$Q,'Aug Payment'!$G48)</f>
        <v>0</v>
      </c>
      <c r="AB48" s="7">
        <f>SUMIFS(POST16!$AI:$AI,POST16!$M:$M,AB$4,POST16!$Q:$Q,'Aug Payment'!$G48)</f>
        <v>0</v>
      </c>
      <c r="AC48" s="7">
        <f>SUMIFS(POST16!$AI:$AI,POST16!$M:$M,AC$4,POST16!$Q:$Q,'Aug Payment'!$G48)</f>
        <v>0</v>
      </c>
      <c r="AD48" s="7">
        <f>SUMIFS(POST16!$AI:$AI,POST16!$M:$M,AD$4,POST16!$Q:$Q,'Aug Payment'!$G48)</f>
        <v>0</v>
      </c>
      <c r="AE48" s="7">
        <f>SUMIFS(POST16!$AI:$AI,POST16!$M:$M,AE$4,POST16!$Q:$Q,'Aug Payment'!$G48)</f>
        <v>0</v>
      </c>
      <c r="AF48" s="7">
        <f>SUMIFS(TPG!AI:AI,TPG!M:M,'Aug Payment'!$AF$4,TPG!B:B,'Aug Payment'!B48)</f>
        <v>0</v>
      </c>
      <c r="AG48" s="7">
        <f>SUMIFS('3.4% HN 2'!AI:AI,'3.4% HN 2'!M:M,'Aug Payment'!$AG$4,'3.4% HN 2'!B:B,'Aug Payment'!B48)</f>
        <v>0</v>
      </c>
      <c r="AH48" s="5">
        <f t="shared" si="2"/>
        <v>97542.597518045921</v>
      </c>
      <c r="AI48" s="119">
        <v>97209.330000000045</v>
      </c>
      <c r="AJ48" s="364">
        <f t="shared" si="3"/>
        <v>333.26751804587548</v>
      </c>
      <c r="AK48" s="119"/>
      <c r="AL48" s="508">
        <v>0</v>
      </c>
      <c r="AM48" s="508">
        <v>97209.330000000045</v>
      </c>
      <c r="AN48" s="508">
        <v>97209.330000000045</v>
      </c>
      <c r="AO48" s="119">
        <v>97209.330000000045</v>
      </c>
      <c r="AP48" s="49">
        <v>333.26751804587548</v>
      </c>
      <c r="AQ48" s="481"/>
      <c r="AR48" s="463">
        <v>97209.330000000045</v>
      </c>
      <c r="AS48" s="49">
        <v>333.26751804587548</v>
      </c>
      <c r="AT48" s="5"/>
      <c r="AW48" s="119"/>
    </row>
    <row r="49" spans="2:50" x14ac:dyDescent="0.25">
      <c r="B49">
        <v>3023309</v>
      </c>
      <c r="C49">
        <v>3309</v>
      </c>
      <c r="D49" t="s">
        <v>28</v>
      </c>
      <c r="G49" t="s">
        <v>29</v>
      </c>
      <c r="H49" t="s">
        <v>30</v>
      </c>
      <c r="I49" s="7">
        <f>IFERROR(_xlfn.XLOOKUP(G49,'APT 25-26'!D:D,'APT 25-26'!CT:CT),"")</f>
        <v>90151.678316131452</v>
      </c>
      <c r="J49" s="7">
        <f>SUMIFS(NurserySupplement!$Z:$Z,NurserySupplement!$M:$M,J$4,NurserySupplement!$B:$B,B49)</f>
        <v>0</v>
      </c>
      <c r="K49" s="7">
        <f>IFERROR(_xlfn.XLOOKUP(B49,'Cash Advance'!A:A,'Cash Advance'!O:O),0)</f>
        <v>0</v>
      </c>
      <c r="L49" s="7">
        <f>SUMIFS(HNPlaces!$AI:$AI,HNPlaces!$M:$M,L$4,HNPlaces!$Q:$Q,'Aug Payment'!$G49)</f>
        <v>0</v>
      </c>
      <c r="M49" s="7">
        <f>SUMIFS(HNPlaces!$AI:$AI,HNPlaces!$M:$M,M$4,HNPlaces!$Q:$Q,'Aug Payment'!$G49)</f>
        <v>0</v>
      </c>
      <c r="N49" s="7">
        <f>SUMIFS(HNPlaces!$AI:$AI,HNPlaces!$M:$M,N$4,HNPlaces!$Q:$Q,'Aug Payment'!$G49)</f>
        <v>0</v>
      </c>
      <c r="O49" s="7">
        <f>SUMIFS(HNPlaces!$AI:$AI,HNPlaces!$M:$M,O$4,HNPlaces!$Q:$Q,'Aug Payment'!$G49)</f>
        <v>0</v>
      </c>
      <c r="P49" s="7">
        <f>SUMIFS(HNPlaces!$AI:$AI,HNPlaces!$M:$M,P$4,HNPlaces!$Q:$Q,'Aug Payment'!$G49)</f>
        <v>0</v>
      </c>
      <c r="Q49" s="7">
        <f>SUMIFS(HNPlaces!$AI:$AI,HNPlaces!$M:$M,Q$4,HNPlaces!$Q:$Q,'Aug Payment'!$G49)</f>
        <v>0</v>
      </c>
      <c r="R49" s="7">
        <f>SUMIFS(HNPlaces!$AI:$AI,HNPlaces!$M:$M,R$4,HNPlaces!$Q:$Q,'Aug Payment'!$G49)</f>
        <v>0</v>
      </c>
      <c r="S49" s="7">
        <f>SUMIFS(HNTopUp!$AC:$AC,HNTopUp!$M:$M,S$4,HNTopUp!$B:$B,$B49)</f>
        <v>0</v>
      </c>
      <c r="T49" s="7">
        <f>SUMIFS(HNTopUp!$AI:$AI,HNTopUp!$M:$M,T$4,HNTopUp!$B:$B,$B49)</f>
        <v>7313.1384615384613</v>
      </c>
      <c r="U49" s="7">
        <f>SUMIFS(HNTopUp!$AI:$AI,HNTopUp!$M:$M,U$4,HNTopUp!$B:$B,$B49)</f>
        <v>0</v>
      </c>
      <c r="V49" s="7">
        <f>SUMIFS(HNTopUp!$AI:$AI,HNTopUp!$M:$M,V$4,HNTopUp!$B:$B,$B49)</f>
        <v>0</v>
      </c>
      <c r="W49" s="7">
        <f>SUMIFS(HNTopUp!$AI:$AI,HNTopUp!$M:$M,W$4,HNTopUp!$B:$B,$B49)</f>
        <v>0</v>
      </c>
      <c r="X49" s="7">
        <f>SUMIFS(HNTopUp!$AC:$AC,HNTopUp!$M:$M,X$4,HNTopUp!$B:$B,$B49)</f>
        <v>0</v>
      </c>
      <c r="Y49" s="7">
        <f>SUMIFS(HNTopUp!$AC:$AC,HNTopUp!$M:$M,Y$4,HNTopUp!$B:$B,$B49)</f>
        <v>0</v>
      </c>
      <c r="Z49" s="7">
        <f>SUMIFS(POST16!$AI:$AI,POST16!$M:$M,Z$4,POST16!$Q:$Q,'Aug Payment'!$G49)</f>
        <v>0</v>
      </c>
      <c r="AA49" s="7">
        <f>SUMIFS(POST16!$AI:$AI,POST16!$M:$M,AA$4,POST16!$Q:$Q,'Aug Payment'!$G49)</f>
        <v>0</v>
      </c>
      <c r="AB49" s="7">
        <f>SUMIFS(POST16!$AI:$AI,POST16!$M:$M,AB$4,POST16!$Q:$Q,'Aug Payment'!$G49)</f>
        <v>0</v>
      </c>
      <c r="AC49" s="7">
        <f>SUMIFS(POST16!$AI:$AI,POST16!$M:$M,AC$4,POST16!$Q:$Q,'Aug Payment'!$G49)</f>
        <v>0</v>
      </c>
      <c r="AD49" s="7">
        <f>SUMIFS(POST16!$AI:$AI,POST16!$M:$M,AD$4,POST16!$Q:$Q,'Aug Payment'!$G49)</f>
        <v>0</v>
      </c>
      <c r="AE49" s="7">
        <f>SUMIFS(POST16!$AI:$AI,POST16!$M:$M,AE$4,POST16!$Q:$Q,'Aug Payment'!$G49)</f>
        <v>0</v>
      </c>
      <c r="AF49" s="7">
        <f>SUMIFS(TPG!AI:AI,TPG!M:M,'Aug Payment'!$AF$4,TPG!B:B,'Aug Payment'!B49)</f>
        <v>0</v>
      </c>
      <c r="AG49" s="7">
        <f>SUMIFS('3.4% HN 2'!AI:AI,'3.4% HN 2'!M:M,'Aug Payment'!$AG$4,'3.4% HN 2'!B:B,'Aug Payment'!B49)</f>
        <v>0</v>
      </c>
      <c r="AH49" s="5">
        <f t="shared" si="2"/>
        <v>97464.816777669912</v>
      </c>
      <c r="AI49" s="119"/>
      <c r="AJ49" s="364">
        <f t="shared" si="3"/>
        <v>97464.816777669912</v>
      </c>
      <c r="AL49" s="508" t="s">
        <v>398</v>
      </c>
      <c r="AM49" s="508" t="s">
        <v>24732</v>
      </c>
      <c r="AN49" s="508"/>
      <c r="AP49" s="383"/>
      <c r="AQ49" s="5"/>
      <c r="AS49" s="286"/>
      <c r="AT49" s="5"/>
    </row>
    <row r="50" spans="2:50" x14ac:dyDescent="0.25">
      <c r="B50">
        <v>3023311</v>
      </c>
      <c r="C50">
        <v>3311</v>
      </c>
      <c r="D50" t="s">
        <v>215</v>
      </c>
      <c r="E50" t="s">
        <v>748</v>
      </c>
      <c r="G50" t="s">
        <v>216</v>
      </c>
      <c r="H50" t="s">
        <v>217</v>
      </c>
      <c r="I50" s="7">
        <f>IFERROR(_xlfn.XLOOKUP(G50,'APT 25-26'!D:D,'APT 25-26'!CT:CT),"")</f>
        <v>159919.72921409007</v>
      </c>
      <c r="J50" s="7">
        <f>SUMIFS(NurserySupplement!$Z:$Z,NurserySupplement!$M:$M,J$4,NurserySupplement!$B:$B,B50)</f>
        <v>0</v>
      </c>
      <c r="K50" s="7">
        <f>IFERROR(_xlfn.XLOOKUP(B50,'Cash Advance'!A:A,'Cash Advance'!O:O),0)</f>
        <v>0</v>
      </c>
      <c r="L50" s="7">
        <f>SUMIFS(HNPlaces!$AI:$AI,HNPlaces!$M:$M,L$4,HNPlaces!$Q:$Q,'Aug Payment'!$G50)</f>
        <v>0</v>
      </c>
      <c r="M50" s="7">
        <f>SUMIFS(HNPlaces!$AI:$AI,HNPlaces!$M:$M,M$4,HNPlaces!$Q:$Q,'Aug Payment'!$G50)</f>
        <v>0</v>
      </c>
      <c r="N50" s="7">
        <f>SUMIFS(HNPlaces!$AI:$AI,HNPlaces!$M:$M,N$4,HNPlaces!$Q:$Q,'Aug Payment'!$G50)</f>
        <v>0</v>
      </c>
      <c r="O50" s="7">
        <f>SUMIFS(HNPlaces!$AI:$AI,HNPlaces!$M:$M,O$4,HNPlaces!$Q:$Q,'Aug Payment'!$G50)</f>
        <v>0</v>
      </c>
      <c r="P50" s="7">
        <f>SUMIFS(HNPlaces!$AI:$AI,HNPlaces!$M:$M,P$4,HNPlaces!$Q:$Q,'Aug Payment'!$G50)</f>
        <v>0</v>
      </c>
      <c r="Q50" s="7">
        <f>SUMIFS(HNPlaces!$AI:$AI,HNPlaces!$M:$M,Q$4,HNPlaces!$Q:$Q,'Aug Payment'!$G50)</f>
        <v>0</v>
      </c>
      <c r="R50" s="7">
        <f>SUMIFS(HNPlaces!$AI:$AI,HNPlaces!$M:$M,R$4,HNPlaces!$Q:$Q,'Aug Payment'!$G50)</f>
        <v>0</v>
      </c>
      <c r="S50" s="7">
        <f>SUMIFS(HNTopUp!$AC:$AC,HNTopUp!$M:$M,S$4,HNTopUp!$B:$B,$B50)</f>
        <v>0</v>
      </c>
      <c r="T50" s="7">
        <f>SUMIFS(HNTopUp!$AI:$AI,HNTopUp!$M:$M,T$4,HNTopUp!$B:$B,$B50)</f>
        <v>6724.7685384615397</v>
      </c>
      <c r="U50" s="7">
        <f>SUMIFS(HNTopUp!$AI:$AI,HNTopUp!$M:$M,U$4,HNTopUp!$B:$B,$B50)</f>
        <v>0</v>
      </c>
      <c r="V50" s="7">
        <f>SUMIFS(HNTopUp!$AI:$AI,HNTopUp!$M:$M,V$4,HNTopUp!$B:$B,$B50)</f>
        <v>0</v>
      </c>
      <c r="W50" s="7">
        <f>SUMIFS(HNTopUp!$AI:$AI,HNTopUp!$M:$M,W$4,HNTopUp!$B:$B,$B50)</f>
        <v>248.23076923076923</v>
      </c>
      <c r="X50" s="7">
        <f>SUMIFS(HNTopUp!$AC:$AC,HNTopUp!$M:$M,X$4,HNTopUp!$B:$B,$B50)</f>
        <v>0</v>
      </c>
      <c r="Y50" s="7">
        <f>SUMIFS(HNTopUp!$AC:$AC,HNTopUp!$M:$M,Y$4,HNTopUp!$B:$B,$B50)</f>
        <v>0</v>
      </c>
      <c r="Z50" s="7">
        <f>SUMIFS(POST16!$AI:$AI,POST16!$M:$M,Z$4,POST16!$Q:$Q,'Aug Payment'!$G50)</f>
        <v>0</v>
      </c>
      <c r="AA50" s="7">
        <f>SUMIFS(POST16!$AI:$AI,POST16!$M:$M,AA$4,POST16!$Q:$Q,'Aug Payment'!$G50)</f>
        <v>0</v>
      </c>
      <c r="AB50" s="7">
        <f>SUMIFS(POST16!$AI:$AI,POST16!$M:$M,AB$4,POST16!$Q:$Q,'Aug Payment'!$G50)</f>
        <v>0</v>
      </c>
      <c r="AC50" s="7">
        <f>SUMIFS(POST16!$AI:$AI,POST16!$M:$M,AC$4,POST16!$Q:$Q,'Aug Payment'!$G50)</f>
        <v>0</v>
      </c>
      <c r="AD50" s="7">
        <f>SUMIFS(POST16!$AI:$AI,POST16!$M:$M,AD$4,POST16!$Q:$Q,'Aug Payment'!$G50)</f>
        <v>0</v>
      </c>
      <c r="AE50" s="7">
        <f>SUMIFS(POST16!$AI:$AI,POST16!$M:$M,AE$4,POST16!$Q:$Q,'Aug Payment'!$G50)</f>
        <v>0</v>
      </c>
      <c r="AF50" s="7">
        <f>SUMIFS(TPG!AI:AI,TPG!M:M,'Aug Payment'!$AF$4,TPG!B:B,'Aug Payment'!B50)</f>
        <v>0</v>
      </c>
      <c r="AG50" s="7">
        <f>SUMIFS('3.4% HN 2'!AI:AI,'3.4% HN 2'!M:M,'Aug Payment'!$AG$4,'3.4% HN 2'!B:B,'Aug Payment'!B50)</f>
        <v>0</v>
      </c>
      <c r="AH50" s="5">
        <f t="shared" si="2"/>
        <v>166892.72852178238</v>
      </c>
      <c r="AI50" s="119"/>
      <c r="AJ50" s="364">
        <f t="shared" si="3"/>
        <v>166892.72852178238</v>
      </c>
      <c r="AL50" s="508">
        <v>0</v>
      </c>
      <c r="AM50" s="508">
        <v>0</v>
      </c>
      <c r="AN50" s="508"/>
      <c r="AP50" s="383"/>
      <c r="AQ50" s="5"/>
      <c r="AS50" s="286"/>
      <c r="AT50" s="5"/>
    </row>
    <row r="51" spans="2:50" x14ac:dyDescent="0.25">
      <c r="B51">
        <v>3023312</v>
      </c>
      <c r="C51">
        <v>3312</v>
      </c>
      <c r="D51" t="s">
        <v>181</v>
      </c>
      <c r="E51" t="s">
        <v>748</v>
      </c>
      <c r="G51" t="s">
        <v>182</v>
      </c>
      <c r="H51" t="s">
        <v>183</v>
      </c>
      <c r="I51" s="7">
        <f>IFERROR(_xlfn.XLOOKUP(G51,'APT 25-26'!D:D,'APT 25-26'!CT:CT),"")</f>
        <v>92085.397638081122</v>
      </c>
      <c r="J51" s="7">
        <f>SUMIFS(NurserySupplement!$Z:$Z,NurserySupplement!$M:$M,J$4,NurserySupplement!$B:$B,B51)</f>
        <v>0</v>
      </c>
      <c r="K51" s="7">
        <f>IFERROR(_xlfn.XLOOKUP(B51,'Cash Advance'!A:A,'Cash Advance'!O:O),0)</f>
        <v>0</v>
      </c>
      <c r="L51" s="7">
        <f>SUMIFS(HNPlaces!$AI:$AI,HNPlaces!$M:$M,L$4,HNPlaces!$Q:$Q,'Aug Payment'!$G51)</f>
        <v>0</v>
      </c>
      <c r="M51" s="7">
        <f>SUMIFS(HNPlaces!$AI:$AI,HNPlaces!$M:$M,M$4,HNPlaces!$Q:$Q,'Aug Payment'!$G51)</f>
        <v>0</v>
      </c>
      <c r="N51" s="7">
        <f>SUMIFS(HNPlaces!$AI:$AI,HNPlaces!$M:$M,N$4,HNPlaces!$Q:$Q,'Aug Payment'!$G51)</f>
        <v>0</v>
      </c>
      <c r="O51" s="7">
        <f>SUMIFS(HNPlaces!$AI:$AI,HNPlaces!$M:$M,O$4,HNPlaces!$Q:$Q,'Aug Payment'!$G51)</f>
        <v>0</v>
      </c>
      <c r="P51" s="7">
        <f>SUMIFS(HNPlaces!$AI:$AI,HNPlaces!$M:$M,P$4,HNPlaces!$Q:$Q,'Aug Payment'!$G51)</f>
        <v>0</v>
      </c>
      <c r="Q51" s="7">
        <f>SUMIFS(HNPlaces!$AI:$AI,HNPlaces!$M:$M,Q$4,HNPlaces!$Q:$Q,'Aug Payment'!$G51)</f>
        <v>0</v>
      </c>
      <c r="R51" s="7">
        <f>SUMIFS(HNPlaces!$AI:$AI,HNPlaces!$M:$M,R$4,HNPlaces!$Q:$Q,'Aug Payment'!$G51)</f>
        <v>0</v>
      </c>
      <c r="S51" s="7">
        <f>SUMIFS(HNTopUp!$AC:$AC,HNTopUp!$M:$M,S$4,HNTopUp!$B:$B,$B51)</f>
        <v>0</v>
      </c>
      <c r="T51" s="7">
        <f>SUMIFS(HNTopUp!$AI:$AI,HNTopUp!$M:$M,T$4,HNTopUp!$B:$B,$B51)</f>
        <v>9753.7820512820508</v>
      </c>
      <c r="U51" s="7">
        <f>SUMIFS(HNTopUp!$AI:$AI,HNTopUp!$M:$M,U$4,HNTopUp!$B:$B,$B51)</f>
        <v>0</v>
      </c>
      <c r="V51" s="7">
        <f>SUMIFS(HNTopUp!$AI:$AI,HNTopUp!$M:$M,V$4,HNTopUp!$B:$B,$B51)</f>
        <v>0</v>
      </c>
      <c r="W51" s="7">
        <f>SUMIFS(HNTopUp!$AI:$AI,HNTopUp!$M:$M,W$4,HNTopUp!$B:$B,$B51)</f>
        <v>0</v>
      </c>
      <c r="X51" s="7">
        <f>SUMIFS(HNTopUp!$AC:$AC,HNTopUp!$M:$M,X$4,HNTopUp!$B:$B,$B51)</f>
        <v>0</v>
      </c>
      <c r="Y51" s="7">
        <f>SUMIFS(HNTopUp!$AC:$AC,HNTopUp!$M:$M,Y$4,HNTopUp!$B:$B,$B51)</f>
        <v>0</v>
      </c>
      <c r="Z51" s="7">
        <f>SUMIFS(POST16!$AI:$AI,POST16!$M:$M,Z$4,POST16!$Q:$Q,'Aug Payment'!$G51)</f>
        <v>0</v>
      </c>
      <c r="AA51" s="7">
        <f>SUMIFS(POST16!$AI:$AI,POST16!$M:$M,AA$4,POST16!$Q:$Q,'Aug Payment'!$G51)</f>
        <v>0</v>
      </c>
      <c r="AB51" s="7">
        <f>SUMIFS(POST16!$AI:$AI,POST16!$M:$M,AB$4,POST16!$Q:$Q,'Aug Payment'!$G51)</f>
        <v>0</v>
      </c>
      <c r="AC51" s="7">
        <f>SUMIFS(POST16!$AI:$AI,POST16!$M:$M,AC$4,POST16!$Q:$Q,'Aug Payment'!$G51)</f>
        <v>0</v>
      </c>
      <c r="AD51" s="7">
        <f>SUMIFS(POST16!$AI:$AI,POST16!$M:$M,AD$4,POST16!$Q:$Q,'Aug Payment'!$G51)</f>
        <v>0</v>
      </c>
      <c r="AE51" s="7">
        <f>SUMIFS(POST16!$AI:$AI,POST16!$M:$M,AE$4,POST16!$Q:$Q,'Aug Payment'!$G51)</f>
        <v>0</v>
      </c>
      <c r="AF51" s="7">
        <f>SUMIFS(TPG!AI:AI,TPG!M:M,'Aug Payment'!$AF$4,TPG!B:B,'Aug Payment'!B51)</f>
        <v>0</v>
      </c>
      <c r="AG51" s="7">
        <f>SUMIFS('3.4% HN 2'!AI:AI,'3.4% HN 2'!M:M,'Aug Payment'!$AG$4,'3.4% HN 2'!B:B,'Aug Payment'!B51)</f>
        <v>0</v>
      </c>
      <c r="AH51" s="5">
        <f t="shared" si="2"/>
        <v>101839.17968936317</v>
      </c>
      <c r="AI51" s="119">
        <v>101838.17968936317</v>
      </c>
      <c r="AJ51" s="364">
        <f t="shared" si="3"/>
        <v>1</v>
      </c>
      <c r="AK51" s="5"/>
      <c r="AL51" s="508">
        <v>0</v>
      </c>
      <c r="AM51" s="508">
        <v>111044.78000000003</v>
      </c>
      <c r="AN51" s="508">
        <v>111044.78000000003</v>
      </c>
      <c r="AO51" s="119">
        <v>101838.17968936317</v>
      </c>
      <c r="AP51" s="49">
        <v>1</v>
      </c>
      <c r="AQ51" s="481"/>
      <c r="AR51" s="463">
        <v>101838.17968936317</v>
      </c>
      <c r="AS51" s="49">
        <v>1</v>
      </c>
      <c r="AT51" s="5"/>
      <c r="AW51" s="119"/>
    </row>
    <row r="52" spans="2:50" x14ac:dyDescent="0.25">
      <c r="B52">
        <v>3023313</v>
      </c>
      <c r="C52">
        <v>3313</v>
      </c>
      <c r="D52" t="s">
        <v>247</v>
      </c>
      <c r="E52" t="s">
        <v>748</v>
      </c>
      <c r="G52" t="s">
        <v>248</v>
      </c>
      <c r="H52" t="s">
        <v>249</v>
      </c>
      <c r="I52" s="7">
        <f>IFERROR(_xlfn.XLOOKUP(G52,'APT 25-26'!D:D,'APT 25-26'!CT:CT),"")</f>
        <v>89099.781494739596</v>
      </c>
      <c r="J52" s="7">
        <f>SUMIFS(NurserySupplement!$Z:$Z,NurserySupplement!$M:$M,J$4,NurserySupplement!$B:$B,B52)</f>
        <v>0</v>
      </c>
      <c r="K52" s="7">
        <f>IFERROR(_xlfn.XLOOKUP(B52,'Cash Advance'!A:A,'Cash Advance'!O:O),0)</f>
        <v>0</v>
      </c>
      <c r="L52" s="7">
        <f>SUMIFS(HNPlaces!$AI:$AI,HNPlaces!$M:$M,L$4,HNPlaces!$Q:$Q,'Aug Payment'!$G52)</f>
        <v>0</v>
      </c>
      <c r="M52" s="7">
        <f>SUMIFS(HNPlaces!$AI:$AI,HNPlaces!$M:$M,M$4,HNPlaces!$Q:$Q,'Aug Payment'!$G52)</f>
        <v>0</v>
      </c>
      <c r="N52" s="7">
        <f>SUMIFS(HNPlaces!$AI:$AI,HNPlaces!$M:$M,N$4,HNPlaces!$Q:$Q,'Aug Payment'!$G52)</f>
        <v>0</v>
      </c>
      <c r="O52" s="7">
        <f>SUMIFS(HNPlaces!$AI:$AI,HNPlaces!$M:$M,O$4,HNPlaces!$Q:$Q,'Aug Payment'!$G52)</f>
        <v>0</v>
      </c>
      <c r="P52" s="7">
        <f>SUMIFS(HNPlaces!$AI:$AI,HNPlaces!$M:$M,P$4,HNPlaces!$Q:$Q,'Aug Payment'!$G52)</f>
        <v>0</v>
      </c>
      <c r="Q52" s="7">
        <f>SUMIFS(HNPlaces!$AI:$AI,HNPlaces!$M:$M,Q$4,HNPlaces!$Q:$Q,'Aug Payment'!$G52)</f>
        <v>0</v>
      </c>
      <c r="R52" s="7">
        <f>SUMIFS(HNPlaces!$AI:$AI,HNPlaces!$M:$M,R$4,HNPlaces!$Q:$Q,'Aug Payment'!$G52)</f>
        <v>0</v>
      </c>
      <c r="S52" s="7">
        <f>SUMIFS(HNTopUp!$AC:$AC,HNTopUp!$M:$M,S$4,HNTopUp!$B:$B,$B52)</f>
        <v>0</v>
      </c>
      <c r="T52" s="7">
        <f>SUMIFS(HNTopUp!$AI:$AI,HNTopUp!$M:$M,T$4,HNTopUp!$B:$B,$B52)</f>
        <v>8884.6522307692321</v>
      </c>
      <c r="U52" s="7">
        <f>SUMIFS(HNTopUp!$AI:$AI,HNTopUp!$M:$M,U$4,HNTopUp!$B:$B,$B52)</f>
        <v>0</v>
      </c>
      <c r="V52" s="7">
        <f>SUMIFS(HNTopUp!$AI:$AI,HNTopUp!$M:$M,V$4,HNTopUp!$B:$B,$B52)</f>
        <v>0</v>
      </c>
      <c r="W52" s="7">
        <f>SUMIFS(HNTopUp!$AI:$AI,HNTopUp!$M:$M,W$4,HNTopUp!$B:$B,$B52)</f>
        <v>0</v>
      </c>
      <c r="X52" s="7">
        <f>SUMIFS(HNTopUp!$AC:$AC,HNTopUp!$M:$M,X$4,HNTopUp!$B:$B,$B52)</f>
        <v>0</v>
      </c>
      <c r="Y52" s="7">
        <f>SUMIFS(HNTopUp!$AC:$AC,HNTopUp!$M:$M,Y$4,HNTopUp!$B:$B,$B52)</f>
        <v>0</v>
      </c>
      <c r="Z52" s="7">
        <f>SUMIFS(POST16!$AI:$AI,POST16!$M:$M,Z$4,POST16!$Q:$Q,'Aug Payment'!$G52)</f>
        <v>0</v>
      </c>
      <c r="AA52" s="7">
        <f>SUMIFS(POST16!$AI:$AI,POST16!$M:$M,AA$4,POST16!$Q:$Q,'Aug Payment'!$G52)</f>
        <v>0</v>
      </c>
      <c r="AB52" s="7">
        <f>SUMIFS(POST16!$AI:$AI,POST16!$M:$M,AB$4,POST16!$Q:$Q,'Aug Payment'!$G52)</f>
        <v>0</v>
      </c>
      <c r="AC52" s="7">
        <f>SUMIFS(POST16!$AI:$AI,POST16!$M:$M,AC$4,POST16!$Q:$Q,'Aug Payment'!$G52)</f>
        <v>0</v>
      </c>
      <c r="AD52" s="7">
        <f>SUMIFS(POST16!$AI:$AI,POST16!$M:$M,AD$4,POST16!$Q:$Q,'Aug Payment'!$G52)</f>
        <v>0</v>
      </c>
      <c r="AE52" s="7">
        <f>SUMIFS(POST16!$AI:$AI,POST16!$M:$M,AE$4,POST16!$Q:$Q,'Aug Payment'!$G52)</f>
        <v>0</v>
      </c>
      <c r="AF52" s="7">
        <f>SUMIFS(TPG!AI:AI,TPG!M:M,'Aug Payment'!$AF$4,TPG!B:B,'Aug Payment'!B52)</f>
        <v>0</v>
      </c>
      <c r="AG52" s="7">
        <f>SUMIFS('3.4% HN 2'!AI:AI,'3.4% HN 2'!M:M,'Aug Payment'!$AG$4,'3.4% HN 2'!B:B,'Aug Payment'!B52)</f>
        <v>0</v>
      </c>
      <c r="AH52" s="5">
        <f t="shared" si="2"/>
        <v>97984.433725508832</v>
      </c>
      <c r="AI52" s="119">
        <v>97983.433725508832</v>
      </c>
      <c r="AJ52" s="364">
        <f t="shared" si="3"/>
        <v>1</v>
      </c>
      <c r="AL52" s="508">
        <v>0</v>
      </c>
      <c r="AM52" s="508">
        <v>113408.88000000002</v>
      </c>
      <c r="AN52" s="508">
        <v>113408.88000000002</v>
      </c>
      <c r="AO52" s="119">
        <v>97983.433725508832</v>
      </c>
      <c r="AP52" s="49">
        <v>1</v>
      </c>
      <c r="AQ52" s="481"/>
      <c r="AR52" s="463">
        <v>97983.433725508832</v>
      </c>
      <c r="AS52" s="49">
        <v>1</v>
      </c>
      <c r="AT52" s="5"/>
      <c r="AW52" s="119"/>
    </row>
    <row r="53" spans="2:50" x14ac:dyDescent="0.25">
      <c r="B53">
        <v>3023314</v>
      </c>
      <c r="C53">
        <v>3314</v>
      </c>
      <c r="D53" t="s">
        <v>97</v>
      </c>
      <c r="E53" t="s">
        <v>748</v>
      </c>
      <c r="G53" t="s">
        <v>98</v>
      </c>
      <c r="H53" t="s">
        <v>99</v>
      </c>
      <c r="I53" s="7">
        <f>IFERROR(_xlfn.XLOOKUP(G53,'APT 25-26'!D:D,'APT 25-26'!CT:CT),"")</f>
        <v>91618.662483489199</v>
      </c>
      <c r="J53" s="7">
        <f>SUMIFS(NurserySupplement!$Z:$Z,NurserySupplement!$M:$M,J$4,NurserySupplement!$B:$B,B53)</f>
        <v>0</v>
      </c>
      <c r="K53" s="7">
        <f>IFERROR(_xlfn.XLOOKUP(B53,'Cash Advance'!A:A,'Cash Advance'!O:O),0)</f>
        <v>0</v>
      </c>
      <c r="L53" s="7">
        <f>SUMIFS(HNPlaces!$AI:$AI,HNPlaces!$M:$M,L$4,HNPlaces!$Q:$Q,'Aug Payment'!$G53)</f>
        <v>0</v>
      </c>
      <c r="M53" s="7">
        <f>SUMIFS(HNPlaces!$AI:$AI,HNPlaces!$M:$M,M$4,HNPlaces!$Q:$Q,'Aug Payment'!$G53)</f>
        <v>0</v>
      </c>
      <c r="N53" s="7">
        <f>SUMIFS(HNPlaces!$AI:$AI,HNPlaces!$M:$M,N$4,HNPlaces!$Q:$Q,'Aug Payment'!$G53)</f>
        <v>0</v>
      </c>
      <c r="O53" s="7">
        <f>SUMIFS(HNPlaces!$AI:$AI,HNPlaces!$M:$M,O$4,HNPlaces!$Q:$Q,'Aug Payment'!$G53)</f>
        <v>0</v>
      </c>
      <c r="P53" s="7">
        <f>SUMIFS(HNPlaces!$AI:$AI,HNPlaces!$M:$M,P$4,HNPlaces!$Q:$Q,'Aug Payment'!$G53)</f>
        <v>0</v>
      </c>
      <c r="Q53" s="7">
        <f>SUMIFS(HNPlaces!$AI:$AI,HNPlaces!$M:$M,Q$4,HNPlaces!$Q:$Q,'Aug Payment'!$G53)</f>
        <v>0</v>
      </c>
      <c r="R53" s="7">
        <f>SUMIFS(HNPlaces!$AI:$AI,HNPlaces!$M:$M,R$4,HNPlaces!$Q:$Q,'Aug Payment'!$G53)</f>
        <v>0</v>
      </c>
      <c r="S53" s="7">
        <f>SUMIFS(HNTopUp!$AC:$AC,HNTopUp!$M:$M,S$4,HNTopUp!$B:$B,$B53)</f>
        <v>0</v>
      </c>
      <c r="T53" s="7">
        <f>SUMIFS(HNTopUp!$AI:$AI,HNTopUp!$M:$M,T$4,HNTopUp!$B:$B,$B53)</f>
        <v>7132.6410256410263</v>
      </c>
      <c r="U53" s="7">
        <f>SUMIFS(HNTopUp!$AI:$AI,HNTopUp!$M:$M,U$4,HNTopUp!$B:$B,$B53)</f>
        <v>0</v>
      </c>
      <c r="V53" s="7">
        <f>SUMIFS(HNTopUp!$AI:$AI,HNTopUp!$M:$M,V$4,HNTopUp!$B:$B,$B53)</f>
        <v>0</v>
      </c>
      <c r="W53" s="7">
        <f>SUMIFS(HNTopUp!$AI:$AI,HNTopUp!$M:$M,W$4,HNTopUp!$B:$B,$B53)</f>
        <v>0</v>
      </c>
      <c r="X53" s="7">
        <f>SUMIFS(HNTopUp!$AC:$AC,HNTopUp!$M:$M,X$4,HNTopUp!$B:$B,$B53)</f>
        <v>0</v>
      </c>
      <c r="Y53" s="7">
        <f>SUMIFS(HNTopUp!$AC:$AC,HNTopUp!$M:$M,Y$4,HNTopUp!$B:$B,$B53)</f>
        <v>0</v>
      </c>
      <c r="Z53" s="7">
        <f>SUMIFS(POST16!$AI:$AI,POST16!$M:$M,Z$4,POST16!$Q:$Q,'Aug Payment'!$G53)</f>
        <v>0</v>
      </c>
      <c r="AA53" s="7">
        <f>SUMIFS(POST16!$AI:$AI,POST16!$M:$M,AA$4,POST16!$Q:$Q,'Aug Payment'!$G53)</f>
        <v>0</v>
      </c>
      <c r="AB53" s="7">
        <f>SUMIFS(POST16!$AI:$AI,POST16!$M:$M,AB$4,POST16!$Q:$Q,'Aug Payment'!$G53)</f>
        <v>0</v>
      </c>
      <c r="AC53" s="7">
        <f>SUMIFS(POST16!$AI:$AI,POST16!$M:$M,AC$4,POST16!$Q:$Q,'Aug Payment'!$G53)</f>
        <v>0</v>
      </c>
      <c r="AD53" s="7">
        <f>SUMIFS(POST16!$AI:$AI,POST16!$M:$M,AD$4,POST16!$Q:$Q,'Aug Payment'!$G53)</f>
        <v>0</v>
      </c>
      <c r="AE53" s="7">
        <f>SUMIFS(POST16!$AI:$AI,POST16!$M:$M,AE$4,POST16!$Q:$Q,'Aug Payment'!$G53)</f>
        <v>0</v>
      </c>
      <c r="AF53" s="7">
        <f>SUMIFS(TPG!AI:AI,TPG!M:M,'Aug Payment'!$AF$4,TPG!B:B,'Aug Payment'!B53)</f>
        <v>0</v>
      </c>
      <c r="AG53" s="7">
        <f>SUMIFS('3.4% HN 2'!AI:AI,'3.4% HN 2'!M:M,'Aug Payment'!$AG$4,'3.4% HN 2'!B:B,'Aug Payment'!B53)</f>
        <v>0</v>
      </c>
      <c r="AH53" s="5">
        <f t="shared" si="2"/>
        <v>98751.30350913023</v>
      </c>
      <c r="AI53" s="119"/>
      <c r="AJ53" s="364">
        <f t="shared" si="3"/>
        <v>98751.30350913023</v>
      </c>
      <c r="AL53" s="508">
        <v>0</v>
      </c>
      <c r="AM53" s="508">
        <v>0</v>
      </c>
      <c r="AN53" s="508"/>
      <c r="AP53" s="383"/>
      <c r="AQ53" s="5"/>
      <c r="AS53" s="286"/>
      <c r="AT53" s="5"/>
    </row>
    <row r="54" spans="2:50" x14ac:dyDescent="0.25">
      <c r="B54">
        <v>3023315</v>
      </c>
      <c r="C54">
        <v>3315</v>
      </c>
      <c r="D54" t="s">
        <v>229</v>
      </c>
      <c r="G54" t="s">
        <v>230</v>
      </c>
      <c r="H54" t="s">
        <v>231</v>
      </c>
      <c r="I54" s="7">
        <f>IFERROR(_xlfn.XLOOKUP(G54,'APT 25-26'!D:D,'APT 25-26'!CT:CT),"")</f>
        <v>85331.676533136968</v>
      </c>
      <c r="J54" s="7">
        <f>SUMIFS(NurserySupplement!$Z:$Z,NurserySupplement!$M:$M,J$4,NurserySupplement!$B:$B,B54)</f>
        <v>0</v>
      </c>
      <c r="K54" s="7">
        <f>IFERROR(_xlfn.XLOOKUP(B54,'Cash Advance'!A:A,'Cash Advance'!O:O),0)</f>
        <v>0</v>
      </c>
      <c r="L54" s="7">
        <f>SUMIFS(HNPlaces!$AI:$AI,HNPlaces!$M:$M,L$4,HNPlaces!$Q:$Q,'Aug Payment'!$G54)</f>
        <v>0</v>
      </c>
      <c r="M54" s="7">
        <f>SUMIFS(HNPlaces!$AI:$AI,HNPlaces!$M:$M,M$4,HNPlaces!$Q:$Q,'Aug Payment'!$G54)</f>
        <v>0</v>
      </c>
      <c r="N54" s="7">
        <f>SUMIFS(HNPlaces!$AI:$AI,HNPlaces!$M:$M,N$4,HNPlaces!$Q:$Q,'Aug Payment'!$G54)</f>
        <v>0</v>
      </c>
      <c r="O54" s="7">
        <f>SUMIFS(HNPlaces!$AI:$AI,HNPlaces!$M:$M,O$4,HNPlaces!$Q:$Q,'Aug Payment'!$G54)</f>
        <v>0</v>
      </c>
      <c r="P54" s="7">
        <f>SUMIFS(HNPlaces!$AI:$AI,HNPlaces!$M:$M,P$4,HNPlaces!$Q:$Q,'Aug Payment'!$G54)</f>
        <v>0</v>
      </c>
      <c r="Q54" s="7">
        <f>SUMIFS(HNPlaces!$AI:$AI,HNPlaces!$M:$M,Q$4,HNPlaces!$Q:$Q,'Aug Payment'!$G54)</f>
        <v>0</v>
      </c>
      <c r="R54" s="7">
        <f>SUMIFS(HNPlaces!$AI:$AI,HNPlaces!$M:$M,R$4,HNPlaces!$Q:$Q,'Aug Payment'!$G54)</f>
        <v>0</v>
      </c>
      <c r="S54" s="7">
        <f>SUMIFS(HNTopUp!$AC:$AC,HNTopUp!$M:$M,S$4,HNTopUp!$B:$B,$B54)</f>
        <v>0</v>
      </c>
      <c r="T54" s="7">
        <f>SUMIFS(HNTopUp!$AI:$AI,HNTopUp!$M:$M,T$4,HNTopUp!$B:$B,$B54)</f>
        <v>1864.1538461538462</v>
      </c>
      <c r="U54" s="7">
        <f>SUMIFS(HNTopUp!$AI:$AI,HNTopUp!$M:$M,U$4,HNTopUp!$B:$B,$B54)</f>
        <v>0</v>
      </c>
      <c r="V54" s="7">
        <f>SUMIFS(HNTopUp!$AI:$AI,HNTopUp!$M:$M,V$4,HNTopUp!$B:$B,$B54)</f>
        <v>0</v>
      </c>
      <c r="W54" s="7">
        <f>SUMIFS(HNTopUp!$AI:$AI,HNTopUp!$M:$M,W$4,HNTopUp!$B:$B,$B54)</f>
        <v>0</v>
      </c>
      <c r="X54" s="7">
        <f>SUMIFS(HNTopUp!$AC:$AC,HNTopUp!$M:$M,X$4,HNTopUp!$B:$B,$B54)</f>
        <v>0</v>
      </c>
      <c r="Y54" s="7">
        <f>SUMIFS(HNTopUp!$AC:$AC,HNTopUp!$M:$M,Y$4,HNTopUp!$B:$B,$B54)</f>
        <v>0</v>
      </c>
      <c r="Z54" s="7">
        <f>SUMIFS(POST16!$AI:$AI,POST16!$M:$M,Z$4,POST16!$Q:$Q,'Aug Payment'!$G54)</f>
        <v>0</v>
      </c>
      <c r="AA54" s="7">
        <f>SUMIFS(POST16!$AI:$AI,POST16!$M:$M,AA$4,POST16!$Q:$Q,'Aug Payment'!$G54)</f>
        <v>0</v>
      </c>
      <c r="AB54" s="7">
        <f>SUMIFS(POST16!$AI:$AI,POST16!$M:$M,AB$4,POST16!$Q:$Q,'Aug Payment'!$G54)</f>
        <v>0</v>
      </c>
      <c r="AC54" s="7">
        <f>SUMIFS(POST16!$AI:$AI,POST16!$M:$M,AC$4,POST16!$Q:$Q,'Aug Payment'!$G54)</f>
        <v>0</v>
      </c>
      <c r="AD54" s="7">
        <f>SUMIFS(POST16!$AI:$AI,POST16!$M:$M,AD$4,POST16!$Q:$Q,'Aug Payment'!$G54)</f>
        <v>0</v>
      </c>
      <c r="AE54" s="7">
        <f>SUMIFS(POST16!$AI:$AI,POST16!$M:$M,AE$4,POST16!$Q:$Q,'Aug Payment'!$G54)</f>
        <v>0</v>
      </c>
      <c r="AF54" s="7">
        <f>SUMIFS(TPG!AI:AI,TPG!M:M,'Aug Payment'!$AF$4,TPG!B:B,'Aug Payment'!B54)</f>
        <v>0</v>
      </c>
      <c r="AG54" s="7">
        <f>SUMIFS('3.4% HN 2'!AI:AI,'3.4% HN 2'!M:M,'Aug Payment'!$AG$4,'3.4% HN 2'!B:B,'Aug Payment'!B54)</f>
        <v>0</v>
      </c>
      <c r="AH54" s="5">
        <f t="shared" si="2"/>
        <v>87195.830379290812</v>
      </c>
      <c r="AI54" s="119"/>
      <c r="AJ54" s="364">
        <f t="shared" si="3"/>
        <v>87195.830379290812</v>
      </c>
      <c r="AL54" s="508" t="s">
        <v>398</v>
      </c>
      <c r="AM54" s="508" t="s">
        <v>24732</v>
      </c>
      <c r="AN54" s="508"/>
      <c r="AP54" s="383"/>
      <c r="AQ54" s="5"/>
      <c r="AS54" s="286"/>
      <c r="AT54" s="5"/>
    </row>
    <row r="55" spans="2:50" x14ac:dyDescent="0.25">
      <c r="B55">
        <v>3023316</v>
      </c>
      <c r="C55">
        <v>3316</v>
      </c>
      <c r="D55" t="s">
        <v>157</v>
      </c>
      <c r="E55" t="s">
        <v>748</v>
      </c>
      <c r="G55" t="s">
        <v>158</v>
      </c>
      <c r="H55" t="s">
        <v>159</v>
      </c>
      <c r="I55" s="7">
        <f>IFERROR(_xlfn.XLOOKUP(G55,'APT 25-26'!D:D,'APT 25-26'!CT:CT),"")</f>
        <v>89192.260774573762</v>
      </c>
      <c r="J55" s="7">
        <f>SUMIFS(NurserySupplement!$Z:$Z,NurserySupplement!$M:$M,J$4,NurserySupplement!$B:$B,B55)</f>
        <v>0</v>
      </c>
      <c r="K55" s="7">
        <f>IFERROR(_xlfn.XLOOKUP(B55,'Cash Advance'!A:A,'Cash Advance'!O:O),0)</f>
        <v>0</v>
      </c>
      <c r="L55" s="7">
        <f>SUMIFS(HNPlaces!$AI:$AI,HNPlaces!$M:$M,L$4,HNPlaces!$Q:$Q,'Aug Payment'!$G55)</f>
        <v>0</v>
      </c>
      <c r="M55" s="7">
        <f>SUMIFS(HNPlaces!$AI:$AI,HNPlaces!$M:$M,M$4,HNPlaces!$Q:$Q,'Aug Payment'!$G55)</f>
        <v>0</v>
      </c>
      <c r="N55" s="7">
        <f>SUMIFS(HNPlaces!$AI:$AI,HNPlaces!$M:$M,N$4,HNPlaces!$Q:$Q,'Aug Payment'!$G55)</f>
        <v>0</v>
      </c>
      <c r="O55" s="7">
        <f>SUMIFS(HNPlaces!$AI:$AI,HNPlaces!$M:$M,O$4,HNPlaces!$Q:$Q,'Aug Payment'!$G55)</f>
        <v>0</v>
      </c>
      <c r="P55" s="7">
        <f>SUMIFS(HNPlaces!$AI:$AI,HNPlaces!$M:$M,P$4,HNPlaces!$Q:$Q,'Aug Payment'!$G55)</f>
        <v>0</v>
      </c>
      <c r="Q55" s="7">
        <f>SUMIFS(HNPlaces!$AI:$AI,HNPlaces!$M:$M,Q$4,HNPlaces!$Q:$Q,'Aug Payment'!$G55)</f>
        <v>0</v>
      </c>
      <c r="R55" s="7">
        <f>SUMIFS(HNPlaces!$AI:$AI,HNPlaces!$M:$M,R$4,HNPlaces!$Q:$Q,'Aug Payment'!$G55)</f>
        <v>0</v>
      </c>
      <c r="S55" s="7">
        <f>SUMIFS(HNTopUp!$AC:$AC,HNTopUp!$M:$M,S$4,HNTopUp!$B:$B,$B55)</f>
        <v>0</v>
      </c>
      <c r="T55" s="7">
        <f>SUMIFS(HNTopUp!$AI:$AI,HNTopUp!$M:$M,T$4,HNTopUp!$B:$B,$B55)</f>
        <v>6248.2692307692314</v>
      </c>
      <c r="U55" s="7">
        <f>SUMIFS(HNTopUp!$AI:$AI,HNTopUp!$M:$M,U$4,HNTopUp!$B:$B,$B55)</f>
        <v>0</v>
      </c>
      <c r="V55" s="7">
        <f>SUMIFS(HNTopUp!$AI:$AI,HNTopUp!$M:$M,V$4,HNTopUp!$B:$B,$B55)</f>
        <v>0</v>
      </c>
      <c r="W55" s="7">
        <f>SUMIFS(HNTopUp!$AI:$AI,HNTopUp!$M:$M,W$4,HNTopUp!$B:$B,$B55)</f>
        <v>0</v>
      </c>
      <c r="X55" s="7">
        <f>SUMIFS(HNTopUp!$AC:$AC,HNTopUp!$M:$M,X$4,HNTopUp!$B:$B,$B55)</f>
        <v>0</v>
      </c>
      <c r="Y55" s="7">
        <f>SUMIFS(HNTopUp!$AC:$AC,HNTopUp!$M:$M,Y$4,HNTopUp!$B:$B,$B55)</f>
        <v>0</v>
      </c>
      <c r="Z55" s="7">
        <f>SUMIFS(POST16!$AI:$AI,POST16!$M:$M,Z$4,POST16!$Q:$Q,'Aug Payment'!$G55)</f>
        <v>0</v>
      </c>
      <c r="AA55" s="7">
        <f>SUMIFS(POST16!$AI:$AI,POST16!$M:$M,AA$4,POST16!$Q:$Q,'Aug Payment'!$G55)</f>
        <v>0</v>
      </c>
      <c r="AB55" s="7">
        <f>SUMIFS(POST16!$AI:$AI,POST16!$M:$M,AB$4,POST16!$Q:$Q,'Aug Payment'!$G55)</f>
        <v>0</v>
      </c>
      <c r="AC55" s="7">
        <f>SUMIFS(POST16!$AI:$AI,POST16!$M:$M,AC$4,POST16!$Q:$Q,'Aug Payment'!$G55)</f>
        <v>0</v>
      </c>
      <c r="AD55" s="7">
        <f>SUMIFS(POST16!$AI:$AI,POST16!$M:$M,AD$4,POST16!$Q:$Q,'Aug Payment'!$G55)</f>
        <v>0</v>
      </c>
      <c r="AE55" s="7">
        <f>SUMIFS(POST16!$AI:$AI,POST16!$M:$M,AE$4,POST16!$Q:$Q,'Aug Payment'!$G55)</f>
        <v>0</v>
      </c>
      <c r="AF55" s="7">
        <f>SUMIFS(TPG!AI:AI,TPG!M:M,'Aug Payment'!$AF$4,TPG!B:B,'Aug Payment'!B55)</f>
        <v>0</v>
      </c>
      <c r="AG55" s="7">
        <f>SUMIFS('3.4% HN 2'!AI:AI,'3.4% HN 2'!M:M,'Aug Payment'!$AG$4,'3.4% HN 2'!B:B,'Aug Payment'!B55)</f>
        <v>0</v>
      </c>
      <c r="AH55" s="5">
        <f t="shared" si="2"/>
        <v>95440.530005342996</v>
      </c>
      <c r="AI55" s="119">
        <v>95439.530005342996</v>
      </c>
      <c r="AJ55" s="364">
        <f t="shared" si="3"/>
        <v>1</v>
      </c>
      <c r="AK55" s="119"/>
      <c r="AL55" s="508">
        <v>0</v>
      </c>
      <c r="AM55" s="508">
        <v>101887.04999999999</v>
      </c>
      <c r="AN55" s="508">
        <v>101887.04999999999</v>
      </c>
      <c r="AO55" s="119">
        <v>95439.530005342996</v>
      </c>
      <c r="AP55" s="49">
        <v>1</v>
      </c>
      <c r="AQ55" s="481"/>
      <c r="AR55" s="463">
        <v>95439.530005342996</v>
      </c>
      <c r="AS55" s="49">
        <v>1</v>
      </c>
      <c r="AT55" s="5"/>
      <c r="AX55" s="481"/>
    </row>
    <row r="56" spans="2:50" x14ac:dyDescent="0.25">
      <c r="B56">
        <v>3023317</v>
      </c>
      <c r="C56">
        <v>3317</v>
      </c>
      <c r="D56" t="s">
        <v>133</v>
      </c>
      <c r="E56" t="s">
        <v>748</v>
      </c>
      <c r="G56" t="s">
        <v>134</v>
      </c>
      <c r="H56" t="s">
        <v>135</v>
      </c>
      <c r="I56" s="7">
        <f>IFERROR(_xlfn.XLOOKUP(G56,'APT 25-26'!D:D,'APT 25-26'!CT:CT),"")</f>
        <v>92193.447196396563</v>
      </c>
      <c r="J56" s="7">
        <f>SUMIFS(NurserySupplement!$Z:$Z,NurserySupplement!$M:$M,J$4,NurserySupplement!$B:$B,B56)</f>
        <v>0</v>
      </c>
      <c r="K56" s="7">
        <f>IFERROR(_xlfn.XLOOKUP(B56,'Cash Advance'!A:A,'Cash Advance'!O:O),0)</f>
        <v>0</v>
      </c>
      <c r="L56" s="7">
        <f>SUMIFS(HNPlaces!$AI:$AI,HNPlaces!$M:$M,L$4,HNPlaces!$Q:$Q,'Aug Payment'!$G56)</f>
        <v>0</v>
      </c>
      <c r="M56" s="7">
        <f>SUMIFS(HNPlaces!$AI:$AI,HNPlaces!$M:$M,M$4,HNPlaces!$Q:$Q,'Aug Payment'!$G56)</f>
        <v>0</v>
      </c>
      <c r="N56" s="7">
        <f>SUMIFS(HNPlaces!$AI:$AI,HNPlaces!$M:$M,N$4,HNPlaces!$Q:$Q,'Aug Payment'!$G56)</f>
        <v>0</v>
      </c>
      <c r="O56" s="7">
        <f>SUMIFS(HNPlaces!$AI:$AI,HNPlaces!$M:$M,O$4,HNPlaces!$Q:$Q,'Aug Payment'!$G56)</f>
        <v>0</v>
      </c>
      <c r="P56" s="7">
        <f>SUMIFS(HNPlaces!$AI:$AI,HNPlaces!$M:$M,P$4,HNPlaces!$Q:$Q,'Aug Payment'!$G56)</f>
        <v>0</v>
      </c>
      <c r="Q56" s="7">
        <f>SUMIFS(HNPlaces!$AI:$AI,HNPlaces!$M:$M,Q$4,HNPlaces!$Q:$Q,'Aug Payment'!$G56)</f>
        <v>0</v>
      </c>
      <c r="R56" s="7">
        <f>SUMIFS(HNPlaces!$AI:$AI,HNPlaces!$M:$M,R$4,HNPlaces!$Q:$Q,'Aug Payment'!$G56)</f>
        <v>0</v>
      </c>
      <c r="S56" s="7">
        <f>SUMIFS(HNTopUp!$AC:$AC,HNTopUp!$M:$M,S$4,HNTopUp!$B:$B,$B56)</f>
        <v>0</v>
      </c>
      <c r="T56" s="7">
        <f>SUMIFS(HNTopUp!$AI:$AI,HNTopUp!$M:$M,T$4,HNTopUp!$B:$B,$B56)</f>
        <v>14294.642641025643</v>
      </c>
      <c r="U56" s="7">
        <f>SUMIFS(HNTopUp!$AI:$AI,HNTopUp!$M:$M,U$4,HNTopUp!$B:$B,$B56)</f>
        <v>0</v>
      </c>
      <c r="V56" s="7">
        <f>SUMIFS(HNTopUp!$AI:$AI,HNTopUp!$M:$M,V$4,HNTopUp!$B:$B,$B56)</f>
        <v>0</v>
      </c>
      <c r="W56" s="7">
        <f>SUMIFS(HNTopUp!$AI:$AI,HNTopUp!$M:$M,W$4,HNTopUp!$B:$B,$B56)</f>
        <v>88.230769230769241</v>
      </c>
      <c r="X56" s="7">
        <f>SUMIFS(HNTopUp!$AC:$AC,HNTopUp!$M:$M,X$4,HNTopUp!$B:$B,$B56)</f>
        <v>0</v>
      </c>
      <c r="Y56" s="7">
        <f>SUMIFS(HNTopUp!$AC:$AC,HNTopUp!$M:$M,Y$4,HNTopUp!$B:$B,$B56)</f>
        <v>0</v>
      </c>
      <c r="Z56" s="7">
        <f>SUMIFS(POST16!$AI:$AI,POST16!$M:$M,Z$4,POST16!$Q:$Q,'Aug Payment'!$G56)</f>
        <v>0</v>
      </c>
      <c r="AA56" s="7">
        <f>SUMIFS(POST16!$AI:$AI,POST16!$M:$M,AA$4,POST16!$Q:$Q,'Aug Payment'!$G56)</f>
        <v>0</v>
      </c>
      <c r="AB56" s="7">
        <f>SUMIFS(POST16!$AI:$AI,POST16!$M:$M,AB$4,POST16!$Q:$Q,'Aug Payment'!$G56)</f>
        <v>0</v>
      </c>
      <c r="AC56" s="7">
        <f>SUMIFS(POST16!$AI:$AI,POST16!$M:$M,AC$4,POST16!$Q:$Q,'Aug Payment'!$G56)</f>
        <v>0</v>
      </c>
      <c r="AD56" s="7">
        <f>SUMIFS(POST16!$AI:$AI,POST16!$M:$M,AD$4,POST16!$Q:$Q,'Aug Payment'!$G56)</f>
        <v>0</v>
      </c>
      <c r="AE56" s="7">
        <f>SUMIFS(POST16!$AI:$AI,POST16!$M:$M,AE$4,POST16!$Q:$Q,'Aug Payment'!$G56)</f>
        <v>0</v>
      </c>
      <c r="AF56" s="7">
        <f>SUMIFS(TPG!AI:AI,TPG!M:M,'Aug Payment'!$AF$4,TPG!B:B,'Aug Payment'!B56)</f>
        <v>0</v>
      </c>
      <c r="AG56" s="7">
        <f>SUMIFS('3.4% HN 2'!AI:AI,'3.4% HN 2'!M:M,'Aug Payment'!$AG$4,'3.4% HN 2'!B:B,'Aug Payment'!B56)</f>
        <v>0</v>
      </c>
      <c r="AH56" s="5">
        <f t="shared" si="2"/>
        <v>106576.32060665297</v>
      </c>
      <c r="AI56" s="119">
        <v>106575.32060665297</v>
      </c>
      <c r="AJ56" s="364">
        <f t="shared" si="3"/>
        <v>1</v>
      </c>
      <c r="AL56" s="508">
        <v>0</v>
      </c>
      <c r="AM56" s="508">
        <v>111666.79999999999</v>
      </c>
      <c r="AN56" s="508">
        <v>111666.79999999999</v>
      </c>
      <c r="AO56" s="119">
        <v>106575.32060665297</v>
      </c>
      <c r="AP56" s="49">
        <v>1</v>
      </c>
      <c r="AQ56" s="481"/>
      <c r="AR56" s="463">
        <v>106575.32060665297</v>
      </c>
      <c r="AS56" s="49">
        <v>1</v>
      </c>
      <c r="AT56" s="5"/>
      <c r="AW56" s="119"/>
    </row>
    <row r="57" spans="2:50" x14ac:dyDescent="0.25">
      <c r="B57">
        <v>3023500</v>
      </c>
      <c r="C57">
        <v>3500</v>
      </c>
      <c r="D57" t="s">
        <v>124</v>
      </c>
      <c r="E57" t="s">
        <v>748</v>
      </c>
      <c r="G57" t="s">
        <v>125</v>
      </c>
      <c r="H57" t="s">
        <v>126</v>
      </c>
      <c r="I57" s="7">
        <f>IFERROR(_xlfn.XLOOKUP(G57,'APT 25-26'!D:D,'APT 25-26'!CT:CT),"")</f>
        <v>76385.349984805303</v>
      </c>
      <c r="J57" s="7">
        <f>SUMIFS(NurserySupplement!$Z:$Z,NurserySupplement!$M:$M,J$4,NurserySupplement!$B:$B,B57)</f>
        <v>0</v>
      </c>
      <c r="K57" s="7">
        <f>IFERROR(_xlfn.XLOOKUP(B57,'Cash Advance'!A:A,'Cash Advance'!O:O),0)</f>
        <v>0</v>
      </c>
      <c r="L57" s="7">
        <f>SUMIFS(HNPlaces!$AI:$AI,HNPlaces!$M:$M,L$4,HNPlaces!$Q:$Q,'Aug Payment'!$G57)</f>
        <v>0</v>
      </c>
      <c r="M57" s="7">
        <f>SUMIFS(HNPlaces!$AI:$AI,HNPlaces!$M:$M,M$4,HNPlaces!$Q:$Q,'Aug Payment'!$G57)</f>
        <v>0</v>
      </c>
      <c r="N57" s="7">
        <f>SUMIFS(HNPlaces!$AI:$AI,HNPlaces!$M:$M,N$4,HNPlaces!$Q:$Q,'Aug Payment'!$G57)</f>
        <v>0</v>
      </c>
      <c r="O57" s="7">
        <f>SUMIFS(HNPlaces!$AI:$AI,HNPlaces!$M:$M,O$4,HNPlaces!$Q:$Q,'Aug Payment'!$G57)</f>
        <v>0</v>
      </c>
      <c r="P57" s="7">
        <f>SUMIFS(HNPlaces!$AI:$AI,HNPlaces!$M:$M,P$4,HNPlaces!$Q:$Q,'Aug Payment'!$G57)</f>
        <v>0</v>
      </c>
      <c r="Q57" s="7">
        <f>SUMIFS(HNPlaces!$AI:$AI,HNPlaces!$M:$M,Q$4,HNPlaces!$Q:$Q,'Aug Payment'!$G57)</f>
        <v>0</v>
      </c>
      <c r="R57" s="7">
        <f>SUMIFS(HNPlaces!$AI:$AI,HNPlaces!$M:$M,R$4,HNPlaces!$Q:$Q,'Aug Payment'!$G57)</f>
        <v>0</v>
      </c>
      <c r="S57" s="7">
        <f>SUMIFS(HNTopUp!$AC:$AC,HNTopUp!$M:$M,S$4,HNTopUp!$B:$B,$B57)</f>
        <v>0</v>
      </c>
      <c r="T57" s="7">
        <f>SUMIFS(HNTopUp!$AI:$AI,HNTopUp!$M:$M,T$4,HNTopUp!$B:$B,$B57)</f>
        <v>7702.5776923076919</v>
      </c>
      <c r="U57" s="7">
        <f>SUMIFS(HNTopUp!$AI:$AI,HNTopUp!$M:$M,U$4,HNTopUp!$B:$B,$B57)</f>
        <v>0</v>
      </c>
      <c r="V57" s="7">
        <f>SUMIFS(HNTopUp!$AI:$AI,HNTopUp!$M:$M,V$4,HNTopUp!$B:$B,$B57)</f>
        <v>0</v>
      </c>
      <c r="W57" s="7">
        <f>SUMIFS(HNTopUp!$AI:$AI,HNTopUp!$M:$M,W$4,HNTopUp!$B:$B,$B57)</f>
        <v>0</v>
      </c>
      <c r="X57" s="7">
        <f>SUMIFS(HNTopUp!$AC:$AC,HNTopUp!$M:$M,X$4,HNTopUp!$B:$B,$B57)</f>
        <v>0</v>
      </c>
      <c r="Y57" s="7">
        <f>SUMIFS(HNTopUp!$AC:$AC,HNTopUp!$M:$M,Y$4,HNTopUp!$B:$B,$B57)</f>
        <v>0</v>
      </c>
      <c r="Z57" s="7">
        <f>SUMIFS(POST16!$AI:$AI,POST16!$M:$M,Z$4,POST16!$Q:$Q,'Aug Payment'!$G57)</f>
        <v>0</v>
      </c>
      <c r="AA57" s="7">
        <f>SUMIFS(POST16!$AI:$AI,POST16!$M:$M,AA$4,POST16!$Q:$Q,'Aug Payment'!$G57)</f>
        <v>0</v>
      </c>
      <c r="AB57" s="7">
        <f>SUMIFS(POST16!$AI:$AI,POST16!$M:$M,AB$4,POST16!$Q:$Q,'Aug Payment'!$G57)</f>
        <v>0</v>
      </c>
      <c r="AC57" s="7">
        <f>SUMIFS(POST16!$AI:$AI,POST16!$M:$M,AC$4,POST16!$Q:$Q,'Aug Payment'!$G57)</f>
        <v>0</v>
      </c>
      <c r="AD57" s="7">
        <f>SUMIFS(POST16!$AI:$AI,POST16!$M:$M,AD$4,POST16!$Q:$Q,'Aug Payment'!$G57)</f>
        <v>0</v>
      </c>
      <c r="AE57" s="7">
        <f>SUMIFS(POST16!$AI:$AI,POST16!$M:$M,AE$4,POST16!$Q:$Q,'Aug Payment'!$G57)</f>
        <v>0</v>
      </c>
      <c r="AF57" s="7">
        <f>SUMIFS(TPG!AI:AI,TPG!M:M,'Aug Payment'!$AF$4,TPG!B:B,'Aug Payment'!B57)</f>
        <v>0</v>
      </c>
      <c r="AG57" s="7">
        <f>SUMIFS('3.4% HN 2'!AI:AI,'3.4% HN 2'!M:M,'Aug Payment'!$AG$4,'3.4% HN 2'!B:B,'Aug Payment'!B57)</f>
        <v>0</v>
      </c>
      <c r="AH57" s="5">
        <f t="shared" si="2"/>
        <v>84087.927677112995</v>
      </c>
      <c r="AI57" s="119">
        <v>61716.969999999987</v>
      </c>
      <c r="AJ57" s="364">
        <f t="shared" si="3"/>
        <v>22370.957677113009</v>
      </c>
      <c r="AK57" s="119"/>
      <c r="AL57" s="508">
        <v>0</v>
      </c>
      <c r="AM57" s="508">
        <v>61716.969999999987</v>
      </c>
      <c r="AN57" s="508">
        <v>61716.969999999987</v>
      </c>
      <c r="AO57" s="119">
        <v>61716.969999999987</v>
      </c>
      <c r="AP57" s="49">
        <v>22370.957677113009</v>
      </c>
      <c r="AQ57" s="481">
        <v>0</v>
      </c>
      <c r="AR57" s="463">
        <v>61716.969999999987</v>
      </c>
      <c r="AS57" s="49">
        <v>22370.957677113009</v>
      </c>
      <c r="AT57" s="5"/>
      <c r="AX57" s="481"/>
    </row>
    <row r="58" spans="2:50" x14ac:dyDescent="0.25">
      <c r="B58">
        <v>3023501</v>
      </c>
      <c r="C58">
        <v>3501</v>
      </c>
      <c r="D58" t="s">
        <v>121</v>
      </c>
      <c r="E58" t="s">
        <v>748</v>
      </c>
      <c r="G58" t="s">
        <v>122</v>
      </c>
      <c r="H58" t="s">
        <v>123</v>
      </c>
      <c r="I58" s="7">
        <f>IFERROR(_xlfn.XLOOKUP(G58,'APT 25-26'!D:D,'APT 25-26'!CT:CT),"")</f>
        <v>85905.929217619996</v>
      </c>
      <c r="J58" s="7">
        <f>SUMIFS(NurserySupplement!$Z:$Z,NurserySupplement!$M:$M,J$4,NurserySupplement!$B:$B,B58)</f>
        <v>0</v>
      </c>
      <c r="K58" s="7">
        <f>IFERROR(_xlfn.XLOOKUP(B58,'Cash Advance'!A:A,'Cash Advance'!O:O),0)</f>
        <v>0</v>
      </c>
      <c r="L58" s="7">
        <f>SUMIFS(HNPlaces!$AI:$AI,HNPlaces!$M:$M,L$4,HNPlaces!$Q:$Q,'Aug Payment'!$G58)</f>
        <v>0</v>
      </c>
      <c r="M58" s="7">
        <f>SUMIFS(HNPlaces!$AI:$AI,HNPlaces!$M:$M,M$4,HNPlaces!$Q:$Q,'Aug Payment'!$G58)</f>
        <v>0</v>
      </c>
      <c r="N58" s="7">
        <f>SUMIFS(HNPlaces!$AI:$AI,HNPlaces!$M:$M,N$4,HNPlaces!$Q:$Q,'Aug Payment'!$G58)</f>
        <v>0</v>
      </c>
      <c r="O58" s="7">
        <f>SUMIFS(HNPlaces!$AI:$AI,HNPlaces!$M:$M,O$4,HNPlaces!$Q:$Q,'Aug Payment'!$G58)</f>
        <v>0</v>
      </c>
      <c r="P58" s="7">
        <f>SUMIFS(HNPlaces!$AI:$AI,HNPlaces!$M:$M,P$4,HNPlaces!$Q:$Q,'Aug Payment'!$G58)</f>
        <v>0</v>
      </c>
      <c r="Q58" s="7">
        <f>SUMIFS(HNPlaces!$AI:$AI,HNPlaces!$M:$M,Q$4,HNPlaces!$Q:$Q,'Aug Payment'!$G58)</f>
        <v>0</v>
      </c>
      <c r="R58" s="7">
        <f>SUMIFS(HNPlaces!$AI:$AI,HNPlaces!$M:$M,R$4,HNPlaces!$Q:$Q,'Aug Payment'!$G58)</f>
        <v>0</v>
      </c>
      <c r="S58" s="7">
        <f>SUMIFS(HNTopUp!$AC:$AC,HNTopUp!$M:$M,S$4,HNTopUp!$B:$B,$B58)</f>
        <v>0</v>
      </c>
      <c r="T58" s="7">
        <f>SUMIFS(HNTopUp!$AI:$AI,HNTopUp!$M:$M,T$4,HNTopUp!$B:$B,$B58)</f>
        <v>9359.6449230769249</v>
      </c>
      <c r="U58" s="7">
        <f>SUMIFS(HNTopUp!$AI:$AI,HNTopUp!$M:$M,U$4,HNTopUp!$B:$B,$B58)</f>
        <v>0</v>
      </c>
      <c r="V58" s="7">
        <f>SUMIFS(HNTopUp!$AI:$AI,HNTopUp!$M:$M,V$4,HNTopUp!$B:$B,$B58)</f>
        <v>0</v>
      </c>
      <c r="W58" s="7">
        <f>SUMIFS(HNTopUp!$AI:$AI,HNTopUp!$M:$M,W$4,HNTopUp!$B:$B,$B58)</f>
        <v>407.02307692307693</v>
      </c>
      <c r="X58" s="7">
        <f>SUMIFS(HNTopUp!$AC:$AC,HNTopUp!$M:$M,X$4,HNTopUp!$B:$B,$B58)</f>
        <v>0</v>
      </c>
      <c r="Y58" s="7">
        <f>SUMIFS(HNTopUp!$AC:$AC,HNTopUp!$M:$M,Y$4,HNTopUp!$B:$B,$B58)</f>
        <v>0</v>
      </c>
      <c r="Z58" s="7">
        <f>SUMIFS(POST16!$AI:$AI,POST16!$M:$M,Z$4,POST16!$Q:$Q,'Aug Payment'!$G58)</f>
        <v>0</v>
      </c>
      <c r="AA58" s="7">
        <f>SUMIFS(POST16!$AI:$AI,POST16!$M:$M,AA$4,POST16!$Q:$Q,'Aug Payment'!$G58)</f>
        <v>0</v>
      </c>
      <c r="AB58" s="7">
        <f>SUMIFS(POST16!$AI:$AI,POST16!$M:$M,AB$4,POST16!$Q:$Q,'Aug Payment'!$G58)</f>
        <v>0</v>
      </c>
      <c r="AC58" s="7">
        <f>SUMIFS(POST16!$AI:$AI,POST16!$M:$M,AC$4,POST16!$Q:$Q,'Aug Payment'!$G58)</f>
        <v>0</v>
      </c>
      <c r="AD58" s="7">
        <f>SUMIFS(POST16!$AI:$AI,POST16!$M:$M,AD$4,POST16!$Q:$Q,'Aug Payment'!$G58)</f>
        <v>0</v>
      </c>
      <c r="AE58" s="7">
        <f>SUMIFS(POST16!$AI:$AI,POST16!$M:$M,AE$4,POST16!$Q:$Q,'Aug Payment'!$G58)</f>
        <v>0</v>
      </c>
      <c r="AF58" s="7">
        <f>SUMIFS(TPG!AI:AI,TPG!M:M,'Aug Payment'!$AF$4,TPG!B:B,'Aug Payment'!B58)</f>
        <v>0</v>
      </c>
      <c r="AG58" s="7">
        <f>SUMIFS('3.4% HN 2'!AI:AI,'3.4% HN 2'!M:M,'Aug Payment'!$AG$4,'3.4% HN 2'!B:B,'Aug Payment'!B58)</f>
        <v>0</v>
      </c>
      <c r="AH58" s="5">
        <f t="shared" si="2"/>
        <v>95672.597217620001</v>
      </c>
      <c r="AI58" s="119">
        <v>95671.597217620001</v>
      </c>
      <c r="AJ58" s="364">
        <f t="shared" si="3"/>
        <v>1</v>
      </c>
      <c r="AL58" s="508">
        <v>0</v>
      </c>
      <c r="AM58" s="508">
        <v>108482.76</v>
      </c>
      <c r="AN58" s="508">
        <v>108482.76</v>
      </c>
      <c r="AO58" s="119">
        <v>95671.597217620001</v>
      </c>
      <c r="AP58" s="49">
        <v>1</v>
      </c>
      <c r="AQ58" s="481"/>
      <c r="AR58" s="463">
        <v>95671.597217620001</v>
      </c>
      <c r="AS58" s="49">
        <v>1</v>
      </c>
      <c r="AT58" s="5"/>
      <c r="AW58" s="119"/>
    </row>
    <row r="59" spans="2:50" x14ac:dyDescent="0.25">
      <c r="B59">
        <v>3023502</v>
      </c>
      <c r="C59">
        <v>3502</v>
      </c>
      <c r="D59" t="s">
        <v>136</v>
      </c>
      <c r="E59" t="s">
        <v>748</v>
      </c>
      <c r="G59" t="s">
        <v>137</v>
      </c>
      <c r="H59" t="s">
        <v>138</v>
      </c>
      <c r="I59" s="7">
        <f>IFERROR(_xlfn.XLOOKUP(G59,'APT 25-26'!D:D,'APT 25-26'!CT:CT),"")</f>
        <v>183013.22442332006</v>
      </c>
      <c r="J59" s="7">
        <f>SUMIFS(NurserySupplement!$Z:$Z,NurserySupplement!$M:$M,J$4,NurserySupplement!$B:$B,B59)</f>
        <v>0</v>
      </c>
      <c r="K59" s="7">
        <f>IFERROR(_xlfn.XLOOKUP(B59,'Cash Advance'!A:A,'Cash Advance'!O:O),0)</f>
        <v>0</v>
      </c>
      <c r="L59" s="7">
        <f>SUMIFS(HNPlaces!$AI:$AI,HNPlaces!$M:$M,L$4,HNPlaces!$Q:$Q,'Aug Payment'!$G59)</f>
        <v>0</v>
      </c>
      <c r="M59" s="7">
        <f>SUMIFS(HNPlaces!$AI:$AI,HNPlaces!$M:$M,M$4,HNPlaces!$Q:$Q,'Aug Payment'!$G59)</f>
        <v>0</v>
      </c>
      <c r="N59" s="7">
        <f>SUMIFS(HNPlaces!$AI:$AI,HNPlaces!$M:$M,N$4,HNPlaces!$Q:$Q,'Aug Payment'!$G59)</f>
        <v>0</v>
      </c>
      <c r="O59" s="7">
        <f>SUMIFS(HNPlaces!$AI:$AI,HNPlaces!$M:$M,O$4,HNPlaces!$Q:$Q,'Aug Payment'!$G59)</f>
        <v>0</v>
      </c>
      <c r="P59" s="7">
        <f>SUMIFS(HNPlaces!$AI:$AI,HNPlaces!$M:$M,P$4,HNPlaces!$Q:$Q,'Aug Payment'!$G59)</f>
        <v>0</v>
      </c>
      <c r="Q59" s="7">
        <f>SUMIFS(HNPlaces!$AI:$AI,HNPlaces!$M:$M,Q$4,HNPlaces!$Q:$Q,'Aug Payment'!$G59)</f>
        <v>0</v>
      </c>
      <c r="R59" s="7">
        <f>SUMIFS(HNPlaces!$AI:$AI,HNPlaces!$M:$M,R$4,HNPlaces!$Q:$Q,'Aug Payment'!$G59)</f>
        <v>0</v>
      </c>
      <c r="S59" s="7">
        <f>SUMIFS(HNTopUp!$AC:$AC,HNTopUp!$M:$M,S$4,HNTopUp!$B:$B,$B59)</f>
        <v>0</v>
      </c>
      <c r="T59" s="7">
        <f>SUMIFS(HNTopUp!$AI:$AI,HNTopUp!$M:$M,T$4,HNTopUp!$B:$B,$B59)</f>
        <v>11483.658923076922</v>
      </c>
      <c r="U59" s="7">
        <f>SUMIFS(HNTopUp!$AI:$AI,HNTopUp!$M:$M,U$4,HNTopUp!$B:$B,$B59)</f>
        <v>0</v>
      </c>
      <c r="V59" s="7">
        <f>SUMIFS(HNTopUp!$AI:$AI,HNTopUp!$M:$M,V$4,HNTopUp!$B:$B,$B59)</f>
        <v>0</v>
      </c>
      <c r="W59" s="7">
        <f>SUMIFS(HNTopUp!$AI:$AI,HNTopUp!$M:$M,W$4,HNTopUp!$B:$B,$B59)</f>
        <v>0</v>
      </c>
      <c r="X59" s="7">
        <f>SUMIFS(HNTopUp!$AC:$AC,HNTopUp!$M:$M,X$4,HNTopUp!$B:$B,$B59)</f>
        <v>0</v>
      </c>
      <c r="Y59" s="7">
        <f>SUMIFS(HNTopUp!$AC:$AC,HNTopUp!$M:$M,Y$4,HNTopUp!$B:$B,$B59)</f>
        <v>0</v>
      </c>
      <c r="Z59" s="7">
        <f>SUMIFS(POST16!$AI:$AI,POST16!$M:$M,Z$4,POST16!$Q:$Q,'Aug Payment'!$G59)</f>
        <v>0</v>
      </c>
      <c r="AA59" s="7">
        <f>SUMIFS(POST16!$AI:$AI,POST16!$M:$M,AA$4,POST16!$Q:$Q,'Aug Payment'!$G59)</f>
        <v>0</v>
      </c>
      <c r="AB59" s="7">
        <f>SUMIFS(POST16!$AI:$AI,POST16!$M:$M,AB$4,POST16!$Q:$Q,'Aug Payment'!$G59)</f>
        <v>0</v>
      </c>
      <c r="AC59" s="7">
        <f>SUMIFS(POST16!$AI:$AI,POST16!$M:$M,AC$4,POST16!$Q:$Q,'Aug Payment'!$G59)</f>
        <v>0</v>
      </c>
      <c r="AD59" s="7">
        <f>SUMIFS(POST16!$AI:$AI,POST16!$M:$M,AD$4,POST16!$Q:$Q,'Aug Payment'!$G59)</f>
        <v>0</v>
      </c>
      <c r="AE59" s="7">
        <f>SUMIFS(POST16!$AI:$AI,POST16!$M:$M,AE$4,POST16!$Q:$Q,'Aug Payment'!$G59)</f>
        <v>0</v>
      </c>
      <c r="AF59" s="7">
        <f>SUMIFS(TPG!AI:AI,TPG!M:M,'Aug Payment'!$AF$4,TPG!B:B,'Aug Payment'!B59)</f>
        <v>0</v>
      </c>
      <c r="AG59" s="7">
        <f>SUMIFS('3.4% HN 2'!AI:AI,'3.4% HN 2'!M:M,'Aug Payment'!$AG$4,'3.4% HN 2'!B:B,'Aug Payment'!B59)</f>
        <v>0</v>
      </c>
      <c r="AH59" s="5">
        <f t="shared" si="2"/>
        <v>194496.88334639699</v>
      </c>
      <c r="AI59" s="119">
        <v>194495.88334639699</v>
      </c>
      <c r="AJ59" s="364">
        <f t="shared" si="3"/>
        <v>1</v>
      </c>
      <c r="AL59" s="508">
        <v>0</v>
      </c>
      <c r="AM59" s="508">
        <v>214108.99999999994</v>
      </c>
      <c r="AN59" s="508">
        <v>214108.99999999994</v>
      </c>
      <c r="AO59" s="119">
        <v>194495.88334639699</v>
      </c>
      <c r="AP59" s="49">
        <v>1</v>
      </c>
      <c r="AQ59" s="481"/>
      <c r="AR59" s="463">
        <v>194495.88334639699</v>
      </c>
      <c r="AS59" s="49">
        <v>1</v>
      </c>
      <c r="AT59" s="5"/>
      <c r="AW59" s="119"/>
    </row>
    <row r="60" spans="2:50" x14ac:dyDescent="0.25">
      <c r="B60">
        <v>3023504</v>
      </c>
      <c r="C60">
        <v>3504</v>
      </c>
      <c r="D60" t="s">
        <v>238</v>
      </c>
      <c r="E60" t="s">
        <v>748</v>
      </c>
      <c r="G60" t="s">
        <v>239</v>
      </c>
      <c r="H60" t="s">
        <v>240</v>
      </c>
      <c r="I60" s="7">
        <f>IFERROR(_xlfn.XLOOKUP(G60,'APT 25-26'!D:D,'APT 25-26'!CT:CT),"")</f>
        <v>167135.40457029056</v>
      </c>
      <c r="J60" s="7">
        <f>SUMIFS(NurserySupplement!$Z:$Z,NurserySupplement!$M:$M,J$4,NurserySupplement!$B:$B,B60)</f>
        <v>0</v>
      </c>
      <c r="K60" s="7">
        <f>IFERROR(_xlfn.XLOOKUP(B60,'Cash Advance'!A:A,'Cash Advance'!O:O),0)</f>
        <v>0</v>
      </c>
      <c r="L60" s="7">
        <f>SUMIFS(HNPlaces!$AI:$AI,HNPlaces!$M:$M,L$4,HNPlaces!$Q:$Q,'Aug Payment'!$G60)</f>
        <v>0</v>
      </c>
      <c r="M60" s="7">
        <f>SUMIFS(HNPlaces!$AI:$AI,HNPlaces!$M:$M,M$4,HNPlaces!$Q:$Q,'Aug Payment'!$G60)</f>
        <v>0</v>
      </c>
      <c r="N60" s="7">
        <f>SUMIFS(HNPlaces!$AI:$AI,HNPlaces!$M:$M,N$4,HNPlaces!$Q:$Q,'Aug Payment'!$G60)</f>
        <v>0</v>
      </c>
      <c r="O60" s="7">
        <f>SUMIFS(HNPlaces!$AI:$AI,HNPlaces!$M:$M,O$4,HNPlaces!$Q:$Q,'Aug Payment'!$G60)</f>
        <v>0</v>
      </c>
      <c r="P60" s="7">
        <f>SUMIFS(HNPlaces!$AI:$AI,HNPlaces!$M:$M,P$4,HNPlaces!$Q:$Q,'Aug Payment'!$G60)</f>
        <v>0</v>
      </c>
      <c r="Q60" s="7">
        <f>SUMIFS(HNPlaces!$AI:$AI,HNPlaces!$M:$M,Q$4,HNPlaces!$Q:$Q,'Aug Payment'!$G60)</f>
        <v>0</v>
      </c>
      <c r="R60" s="7">
        <f>SUMIFS(HNPlaces!$AI:$AI,HNPlaces!$M:$M,R$4,HNPlaces!$Q:$Q,'Aug Payment'!$G60)</f>
        <v>0</v>
      </c>
      <c r="S60" s="7">
        <f>SUMIFS(HNTopUp!$AC:$AC,HNTopUp!$M:$M,S$4,HNTopUp!$B:$B,$B60)</f>
        <v>0</v>
      </c>
      <c r="T60" s="7">
        <f>SUMIFS(HNTopUp!$AI:$AI,HNTopUp!$M:$M,T$4,HNTopUp!$B:$B,$B60)</f>
        <v>5278.8461538461543</v>
      </c>
      <c r="U60" s="7">
        <f>SUMIFS(HNTopUp!$AI:$AI,HNTopUp!$M:$M,U$4,HNTopUp!$B:$B,$B60)</f>
        <v>0</v>
      </c>
      <c r="V60" s="7">
        <f>SUMIFS(HNTopUp!$AI:$AI,HNTopUp!$M:$M,V$4,HNTopUp!$B:$B,$B60)</f>
        <v>0</v>
      </c>
      <c r="W60" s="7">
        <f>SUMIFS(HNTopUp!$AI:$AI,HNTopUp!$M:$M,W$4,HNTopUp!$B:$B,$B60)</f>
        <v>220.61538461538461</v>
      </c>
      <c r="X60" s="7">
        <f>SUMIFS(HNTopUp!$AC:$AC,HNTopUp!$M:$M,X$4,HNTopUp!$B:$B,$B60)</f>
        <v>0</v>
      </c>
      <c r="Y60" s="7">
        <f>SUMIFS(HNTopUp!$AC:$AC,HNTopUp!$M:$M,Y$4,HNTopUp!$B:$B,$B60)</f>
        <v>0</v>
      </c>
      <c r="Z60" s="7">
        <f>SUMIFS(POST16!$AI:$AI,POST16!$M:$M,Z$4,POST16!$Q:$Q,'Aug Payment'!$G60)</f>
        <v>0</v>
      </c>
      <c r="AA60" s="7">
        <f>SUMIFS(POST16!$AI:$AI,POST16!$M:$M,AA$4,POST16!$Q:$Q,'Aug Payment'!$G60)</f>
        <v>0</v>
      </c>
      <c r="AB60" s="7">
        <f>SUMIFS(POST16!$AI:$AI,POST16!$M:$M,AB$4,POST16!$Q:$Q,'Aug Payment'!$G60)</f>
        <v>0</v>
      </c>
      <c r="AC60" s="7">
        <f>SUMIFS(POST16!$AI:$AI,POST16!$M:$M,AC$4,POST16!$Q:$Q,'Aug Payment'!$G60)</f>
        <v>0</v>
      </c>
      <c r="AD60" s="7">
        <f>SUMIFS(POST16!$AI:$AI,POST16!$M:$M,AD$4,POST16!$Q:$Q,'Aug Payment'!$G60)</f>
        <v>0</v>
      </c>
      <c r="AE60" s="7">
        <f>SUMIFS(POST16!$AI:$AI,POST16!$M:$M,AE$4,POST16!$Q:$Q,'Aug Payment'!$G60)</f>
        <v>0</v>
      </c>
      <c r="AF60" s="7">
        <f>SUMIFS(TPG!AI:AI,TPG!M:M,'Aug Payment'!$AF$4,TPG!B:B,'Aug Payment'!B60)</f>
        <v>0</v>
      </c>
      <c r="AG60" s="7">
        <f>SUMIFS('3.4% HN 2'!AI:AI,'3.4% HN 2'!M:M,'Aug Payment'!$AG$4,'3.4% HN 2'!B:B,'Aug Payment'!B60)</f>
        <v>0</v>
      </c>
      <c r="AH60" s="5">
        <f t="shared" si="2"/>
        <v>172634.86610875209</v>
      </c>
      <c r="AI60" s="119">
        <v>172633.86610875209</v>
      </c>
      <c r="AJ60" s="364">
        <f t="shared" si="3"/>
        <v>1</v>
      </c>
      <c r="AK60" s="5"/>
      <c r="AL60" s="508">
        <v>20825.060499691986</v>
      </c>
      <c r="AM60" s="508">
        <v>210853.93000000005</v>
      </c>
      <c r="AN60" s="508">
        <v>231678.99049969204</v>
      </c>
      <c r="AO60" s="119">
        <v>172633.86610875209</v>
      </c>
      <c r="AP60" s="49">
        <v>1</v>
      </c>
      <c r="AQ60" s="481">
        <v>0</v>
      </c>
      <c r="AR60" s="463">
        <v>172633.86610875209</v>
      </c>
      <c r="AS60" s="49">
        <v>1</v>
      </c>
      <c r="AT60" s="5"/>
      <c r="AW60" s="119"/>
    </row>
    <row r="61" spans="2:50" x14ac:dyDescent="0.25">
      <c r="B61">
        <v>3023506</v>
      </c>
      <c r="C61">
        <v>3506</v>
      </c>
      <c r="D61" t="s">
        <v>103</v>
      </c>
      <c r="E61" t="s">
        <v>748</v>
      </c>
      <c r="G61" t="s">
        <v>104</v>
      </c>
      <c r="H61" t="s">
        <v>105</v>
      </c>
      <c r="I61" s="7">
        <f>IFERROR(_xlfn.XLOOKUP(G61,'APT 25-26'!D:D,'APT 25-26'!CT:CT),"")</f>
        <v>120747.58737906411</v>
      </c>
      <c r="J61" s="7">
        <f>SUMIFS(NurserySupplement!$Z:$Z,NurserySupplement!$M:$M,J$4,NurserySupplement!$B:$B,B61)</f>
        <v>0</v>
      </c>
      <c r="K61" s="7">
        <f>IFERROR(_xlfn.XLOOKUP(B61,'Cash Advance'!A:A,'Cash Advance'!O:O),0)</f>
        <v>0</v>
      </c>
      <c r="L61" s="7">
        <f>SUMIFS(HNPlaces!$AI:$AI,HNPlaces!$M:$M,L$4,HNPlaces!$Q:$Q,'Aug Payment'!$G61)</f>
        <v>0</v>
      </c>
      <c r="M61" s="7">
        <f>SUMIFS(HNPlaces!$AI:$AI,HNPlaces!$M:$M,M$4,HNPlaces!$Q:$Q,'Aug Payment'!$G61)</f>
        <v>0</v>
      </c>
      <c r="N61" s="7">
        <f>SUMIFS(HNPlaces!$AI:$AI,HNPlaces!$M:$M,N$4,HNPlaces!$Q:$Q,'Aug Payment'!$G61)</f>
        <v>0</v>
      </c>
      <c r="O61" s="7">
        <f>SUMIFS(HNPlaces!$AI:$AI,HNPlaces!$M:$M,O$4,HNPlaces!$Q:$Q,'Aug Payment'!$G61)</f>
        <v>0</v>
      </c>
      <c r="P61" s="7">
        <f>SUMIFS(HNPlaces!$AI:$AI,HNPlaces!$M:$M,P$4,HNPlaces!$Q:$Q,'Aug Payment'!$G61)</f>
        <v>0</v>
      </c>
      <c r="Q61" s="7">
        <f>SUMIFS(HNPlaces!$AI:$AI,HNPlaces!$M:$M,Q$4,HNPlaces!$Q:$Q,'Aug Payment'!$G61)</f>
        <v>0</v>
      </c>
      <c r="R61" s="7">
        <f>SUMIFS(HNPlaces!$AI:$AI,HNPlaces!$M:$M,R$4,HNPlaces!$Q:$Q,'Aug Payment'!$G61)</f>
        <v>0</v>
      </c>
      <c r="S61" s="7">
        <f>SUMIFS(HNTopUp!$AC:$AC,HNTopUp!$M:$M,S$4,HNTopUp!$B:$B,$B61)</f>
        <v>0</v>
      </c>
      <c r="T61" s="7">
        <f>SUMIFS(HNTopUp!$AI:$AI,HNTopUp!$M:$M,T$4,HNTopUp!$B:$B,$B61)</f>
        <v>14785.448384615385</v>
      </c>
      <c r="U61" s="7">
        <f>SUMIFS(HNTopUp!$AI:$AI,HNTopUp!$M:$M,U$4,HNTopUp!$B:$B,$B61)</f>
        <v>0</v>
      </c>
      <c r="V61" s="7">
        <f>SUMIFS(HNTopUp!$AI:$AI,HNTopUp!$M:$M,V$4,HNTopUp!$B:$B,$B61)</f>
        <v>0</v>
      </c>
      <c r="W61" s="7">
        <f>SUMIFS(HNTopUp!$AI:$AI,HNTopUp!$M:$M,W$4,HNTopUp!$B:$B,$B61)</f>
        <v>263.88461538461536</v>
      </c>
      <c r="X61" s="7">
        <f>SUMIFS(HNTopUp!$AC:$AC,HNTopUp!$M:$M,X$4,HNTopUp!$B:$B,$B61)</f>
        <v>0</v>
      </c>
      <c r="Y61" s="7">
        <f>SUMIFS(HNTopUp!$AC:$AC,HNTopUp!$M:$M,Y$4,HNTopUp!$B:$B,$B61)</f>
        <v>0</v>
      </c>
      <c r="Z61" s="7">
        <f>SUMIFS(POST16!$AI:$AI,POST16!$M:$M,Z$4,POST16!$Q:$Q,'Aug Payment'!$G61)</f>
        <v>0</v>
      </c>
      <c r="AA61" s="7">
        <f>SUMIFS(POST16!$AI:$AI,POST16!$M:$M,AA$4,POST16!$Q:$Q,'Aug Payment'!$G61)</f>
        <v>0</v>
      </c>
      <c r="AB61" s="7">
        <f>SUMIFS(POST16!$AI:$AI,POST16!$M:$M,AB$4,POST16!$Q:$Q,'Aug Payment'!$G61)</f>
        <v>0</v>
      </c>
      <c r="AC61" s="7">
        <f>SUMIFS(POST16!$AI:$AI,POST16!$M:$M,AC$4,POST16!$Q:$Q,'Aug Payment'!$G61)</f>
        <v>0</v>
      </c>
      <c r="AD61" s="7">
        <f>SUMIFS(POST16!$AI:$AI,POST16!$M:$M,AD$4,POST16!$Q:$Q,'Aug Payment'!$G61)</f>
        <v>0</v>
      </c>
      <c r="AE61" s="7">
        <f>SUMIFS(POST16!$AI:$AI,POST16!$M:$M,AE$4,POST16!$Q:$Q,'Aug Payment'!$G61)</f>
        <v>0</v>
      </c>
      <c r="AF61" s="7">
        <f>SUMIFS(TPG!AI:AI,TPG!M:M,'Aug Payment'!$AF$4,TPG!B:B,'Aug Payment'!B61)</f>
        <v>0</v>
      </c>
      <c r="AG61" s="7">
        <f>SUMIFS('3.4% HN 2'!AI:AI,'3.4% HN 2'!M:M,'Aug Payment'!$AG$4,'3.4% HN 2'!B:B,'Aug Payment'!B61)</f>
        <v>0</v>
      </c>
      <c r="AH61" s="5">
        <f t="shared" si="2"/>
        <v>135796.9203790641</v>
      </c>
      <c r="AI61" s="119">
        <v>135795.9203790641</v>
      </c>
      <c r="AJ61" s="364">
        <f t="shared" si="3"/>
        <v>1</v>
      </c>
      <c r="AK61" s="119"/>
      <c r="AL61" s="508">
        <v>0</v>
      </c>
      <c r="AM61" s="508">
        <v>144181.28000000003</v>
      </c>
      <c r="AN61" s="508">
        <v>144181.28000000003</v>
      </c>
      <c r="AO61" s="119">
        <v>135795.9203790641</v>
      </c>
      <c r="AP61" s="49">
        <v>1</v>
      </c>
      <c r="AQ61" s="481"/>
      <c r="AR61" s="463">
        <v>135795.9203790641</v>
      </c>
      <c r="AS61" s="49">
        <v>1</v>
      </c>
      <c r="AT61" s="5"/>
      <c r="AW61" s="119"/>
    </row>
    <row r="62" spans="2:50" x14ac:dyDescent="0.25">
      <c r="B62">
        <v>3023507</v>
      </c>
      <c r="C62">
        <v>3507</v>
      </c>
      <c r="D62" t="s">
        <v>82</v>
      </c>
      <c r="E62" t="s">
        <v>748</v>
      </c>
      <c r="G62" t="s">
        <v>83</v>
      </c>
      <c r="H62" t="s">
        <v>84</v>
      </c>
      <c r="I62" s="7">
        <f>IFERROR(_xlfn.XLOOKUP(G62,'APT 25-26'!D:D,'APT 25-26'!CT:CT),"")</f>
        <v>76506.750375765405</v>
      </c>
      <c r="J62" s="7">
        <f>SUMIFS(NurserySupplement!$Z:$Z,NurserySupplement!$M:$M,J$4,NurserySupplement!$B:$B,B62)</f>
        <v>0</v>
      </c>
      <c r="K62" s="7">
        <f>IFERROR(_xlfn.XLOOKUP(B62,'Cash Advance'!A:A,'Cash Advance'!O:O),0)</f>
        <v>0</v>
      </c>
      <c r="L62" s="7">
        <f>SUMIFS(HNPlaces!$AI:$AI,HNPlaces!$M:$M,L$4,HNPlaces!$Q:$Q,'Aug Payment'!$G62)</f>
        <v>0</v>
      </c>
      <c r="M62" s="7">
        <f>SUMIFS(HNPlaces!$AI:$AI,HNPlaces!$M:$M,M$4,HNPlaces!$Q:$Q,'Aug Payment'!$G62)</f>
        <v>0</v>
      </c>
      <c r="N62" s="7">
        <f>SUMIFS(HNPlaces!$AI:$AI,HNPlaces!$M:$M,N$4,HNPlaces!$Q:$Q,'Aug Payment'!$G62)</f>
        <v>0</v>
      </c>
      <c r="O62" s="7">
        <f>SUMIFS(HNPlaces!$AI:$AI,HNPlaces!$M:$M,O$4,HNPlaces!$Q:$Q,'Aug Payment'!$G62)</f>
        <v>0</v>
      </c>
      <c r="P62" s="7">
        <f>SUMIFS(HNPlaces!$AI:$AI,HNPlaces!$M:$M,P$4,HNPlaces!$Q:$Q,'Aug Payment'!$G62)</f>
        <v>0</v>
      </c>
      <c r="Q62" s="7">
        <f>SUMIFS(HNPlaces!$AI:$AI,HNPlaces!$M:$M,Q$4,HNPlaces!$Q:$Q,'Aug Payment'!$G62)</f>
        <v>0</v>
      </c>
      <c r="R62" s="7">
        <f>SUMIFS(HNPlaces!$AI:$AI,HNPlaces!$M:$M,R$4,HNPlaces!$Q:$Q,'Aug Payment'!$G62)</f>
        <v>0</v>
      </c>
      <c r="S62" s="7">
        <f>SUMIFS(HNTopUp!$AC:$AC,HNTopUp!$M:$M,S$4,HNTopUp!$B:$B,$B62)</f>
        <v>0</v>
      </c>
      <c r="T62" s="7">
        <f>SUMIFS(HNTopUp!$AI:$AI,HNTopUp!$M:$M,T$4,HNTopUp!$B:$B,$B62)</f>
        <v>10216.923076923078</v>
      </c>
      <c r="U62" s="7">
        <f>SUMIFS(HNTopUp!$AI:$AI,HNTopUp!$M:$M,U$4,HNTopUp!$B:$B,$B62)</f>
        <v>0</v>
      </c>
      <c r="V62" s="7">
        <f>SUMIFS(HNTopUp!$AI:$AI,HNTopUp!$M:$M,V$4,HNTopUp!$B:$B,$B62)</f>
        <v>0</v>
      </c>
      <c r="W62" s="7">
        <f>SUMIFS(HNTopUp!$AI:$AI,HNTopUp!$M:$M,W$4,HNTopUp!$B:$B,$B62)</f>
        <v>0</v>
      </c>
      <c r="X62" s="7">
        <f>SUMIFS(HNTopUp!$AC:$AC,HNTopUp!$M:$M,X$4,HNTopUp!$B:$B,$B62)</f>
        <v>0</v>
      </c>
      <c r="Y62" s="7">
        <f>SUMIFS(HNTopUp!$AC:$AC,HNTopUp!$M:$M,Y$4,HNTopUp!$B:$B,$B62)</f>
        <v>0</v>
      </c>
      <c r="Z62" s="7">
        <f>SUMIFS(POST16!$AI:$AI,POST16!$M:$M,Z$4,POST16!$Q:$Q,'Aug Payment'!$G62)</f>
        <v>0</v>
      </c>
      <c r="AA62" s="7">
        <f>SUMIFS(POST16!$AI:$AI,POST16!$M:$M,AA$4,POST16!$Q:$Q,'Aug Payment'!$G62)</f>
        <v>0</v>
      </c>
      <c r="AB62" s="7">
        <f>SUMIFS(POST16!$AI:$AI,POST16!$M:$M,AB$4,POST16!$Q:$Q,'Aug Payment'!$G62)</f>
        <v>0</v>
      </c>
      <c r="AC62" s="7">
        <f>SUMIFS(POST16!$AI:$AI,POST16!$M:$M,AC$4,POST16!$Q:$Q,'Aug Payment'!$G62)</f>
        <v>0</v>
      </c>
      <c r="AD62" s="7">
        <f>SUMIFS(POST16!$AI:$AI,POST16!$M:$M,AD$4,POST16!$Q:$Q,'Aug Payment'!$G62)</f>
        <v>0</v>
      </c>
      <c r="AE62" s="7">
        <f>SUMIFS(POST16!$AI:$AI,POST16!$M:$M,AE$4,POST16!$Q:$Q,'Aug Payment'!$G62)</f>
        <v>0</v>
      </c>
      <c r="AF62" s="7">
        <f>SUMIFS(TPG!AI:AI,TPG!M:M,'Aug Payment'!$AF$4,TPG!B:B,'Aug Payment'!B62)</f>
        <v>0</v>
      </c>
      <c r="AG62" s="7">
        <f>SUMIFS('3.4% HN 2'!AI:AI,'3.4% HN 2'!M:M,'Aug Payment'!$AG$4,'3.4% HN 2'!B:B,'Aug Payment'!B62)</f>
        <v>0</v>
      </c>
      <c r="AH62" s="5">
        <f t="shared" si="2"/>
        <v>86723.673452688483</v>
      </c>
      <c r="AI62" s="119">
        <v>68048.69</v>
      </c>
      <c r="AJ62" s="364">
        <f t="shared" si="3"/>
        <v>18674.983452688481</v>
      </c>
      <c r="AK62" s="119"/>
      <c r="AL62" s="508">
        <v>0</v>
      </c>
      <c r="AM62" s="508">
        <v>68048.69</v>
      </c>
      <c r="AN62" s="508">
        <v>68048.69</v>
      </c>
      <c r="AO62" s="119">
        <v>68048.69</v>
      </c>
      <c r="AP62" s="49">
        <v>18674.983452688481</v>
      </c>
      <c r="AQ62" s="481"/>
      <c r="AR62" s="463">
        <v>68048.69</v>
      </c>
      <c r="AS62" s="49">
        <v>18674.983452688481</v>
      </c>
      <c r="AT62" s="5"/>
      <c r="AX62" s="481"/>
    </row>
    <row r="63" spans="2:50" x14ac:dyDescent="0.25">
      <c r="B63">
        <v>3023509</v>
      </c>
      <c r="C63">
        <v>3509</v>
      </c>
      <c r="D63" t="s">
        <v>206</v>
      </c>
      <c r="E63" t="s">
        <v>748</v>
      </c>
      <c r="G63" t="s">
        <v>207</v>
      </c>
      <c r="H63" t="s">
        <v>208</v>
      </c>
      <c r="I63" s="7">
        <f>IFERROR(_xlfn.XLOOKUP(G63,'APT 25-26'!D:D,'APT 25-26'!CT:CT),"")</f>
        <v>199771.12852255401</v>
      </c>
      <c r="J63" s="7">
        <f>SUMIFS(NurserySupplement!$Z:$Z,NurserySupplement!$M:$M,J$4,NurserySupplement!$B:$B,B63)</f>
        <v>0</v>
      </c>
      <c r="K63" s="7">
        <f>IFERROR(_xlfn.XLOOKUP(B63,'Cash Advance'!A:A,'Cash Advance'!O:O),0)</f>
        <v>0</v>
      </c>
      <c r="L63" s="7">
        <f>SUMIFS(HNPlaces!$AI:$AI,HNPlaces!$M:$M,L$4,HNPlaces!$Q:$Q,'Aug Payment'!$G63)</f>
        <v>0</v>
      </c>
      <c r="M63" s="7">
        <f>SUMIFS(HNPlaces!$AI:$AI,HNPlaces!$M:$M,M$4,HNPlaces!$Q:$Q,'Aug Payment'!$G63)</f>
        <v>0</v>
      </c>
      <c r="N63" s="7">
        <f>SUMIFS(HNPlaces!$AI:$AI,HNPlaces!$M:$M,N$4,HNPlaces!$Q:$Q,'Aug Payment'!$G63)</f>
        <v>0</v>
      </c>
      <c r="O63" s="7">
        <f>SUMIFS(HNPlaces!$AI:$AI,HNPlaces!$M:$M,O$4,HNPlaces!$Q:$Q,'Aug Payment'!$G63)</f>
        <v>0</v>
      </c>
      <c r="P63" s="7">
        <f>SUMIFS(HNPlaces!$AI:$AI,HNPlaces!$M:$M,P$4,HNPlaces!$Q:$Q,'Aug Payment'!$G63)</f>
        <v>0</v>
      </c>
      <c r="Q63" s="7">
        <f>SUMIFS(HNPlaces!$AI:$AI,HNPlaces!$M:$M,Q$4,HNPlaces!$Q:$Q,'Aug Payment'!$G63)</f>
        <v>0</v>
      </c>
      <c r="R63" s="7">
        <f>SUMIFS(HNPlaces!$AI:$AI,HNPlaces!$M:$M,R$4,HNPlaces!$Q:$Q,'Aug Payment'!$G63)</f>
        <v>0</v>
      </c>
      <c r="S63" s="7">
        <f>SUMIFS(HNTopUp!$AC:$AC,HNTopUp!$M:$M,S$4,HNTopUp!$B:$B,$B63)</f>
        <v>0</v>
      </c>
      <c r="T63" s="7">
        <f>SUMIFS(HNTopUp!$AI:$AI,HNTopUp!$M:$M,T$4,HNTopUp!$B:$B,$B63)</f>
        <v>20568.23076923077</v>
      </c>
      <c r="U63" s="7">
        <f>SUMIFS(HNTopUp!$AI:$AI,HNTopUp!$M:$M,U$4,HNTopUp!$B:$B,$B63)</f>
        <v>0</v>
      </c>
      <c r="V63" s="7">
        <f>SUMIFS(HNTopUp!$AI:$AI,HNTopUp!$M:$M,V$4,HNTopUp!$B:$B,$B63)</f>
        <v>0</v>
      </c>
      <c r="W63" s="7">
        <f>SUMIFS(HNTopUp!$AI:$AI,HNTopUp!$M:$M,W$4,HNTopUp!$B:$B,$B63)</f>
        <v>132.38461538461539</v>
      </c>
      <c r="X63" s="7">
        <f>SUMIFS(HNTopUp!$AC:$AC,HNTopUp!$M:$M,X$4,HNTopUp!$B:$B,$B63)</f>
        <v>0</v>
      </c>
      <c r="Y63" s="7">
        <f>SUMIFS(HNTopUp!$AC:$AC,HNTopUp!$M:$M,Y$4,HNTopUp!$B:$B,$B63)</f>
        <v>0</v>
      </c>
      <c r="Z63" s="7">
        <f>SUMIFS(POST16!$AI:$AI,POST16!$M:$M,Z$4,POST16!$Q:$Q,'Aug Payment'!$G63)</f>
        <v>0</v>
      </c>
      <c r="AA63" s="7">
        <f>SUMIFS(POST16!$AI:$AI,POST16!$M:$M,AA$4,POST16!$Q:$Q,'Aug Payment'!$G63)</f>
        <v>0</v>
      </c>
      <c r="AB63" s="7">
        <f>SUMIFS(POST16!$AI:$AI,POST16!$M:$M,AB$4,POST16!$Q:$Q,'Aug Payment'!$G63)</f>
        <v>0</v>
      </c>
      <c r="AC63" s="7">
        <f>SUMIFS(POST16!$AI:$AI,POST16!$M:$M,AC$4,POST16!$Q:$Q,'Aug Payment'!$G63)</f>
        <v>0</v>
      </c>
      <c r="AD63" s="7">
        <f>SUMIFS(POST16!$AI:$AI,POST16!$M:$M,AD$4,POST16!$Q:$Q,'Aug Payment'!$G63)</f>
        <v>0</v>
      </c>
      <c r="AE63" s="7">
        <f>SUMIFS(POST16!$AI:$AI,POST16!$M:$M,AE$4,POST16!$Q:$Q,'Aug Payment'!$G63)</f>
        <v>0</v>
      </c>
      <c r="AF63" s="7">
        <f>SUMIFS(TPG!AI:AI,TPG!M:M,'Aug Payment'!$AF$4,TPG!B:B,'Aug Payment'!B63)</f>
        <v>0</v>
      </c>
      <c r="AG63" s="7">
        <f>SUMIFS('3.4% HN 2'!AI:AI,'3.4% HN 2'!M:M,'Aug Payment'!$AG$4,'3.4% HN 2'!B:B,'Aug Payment'!B63)</f>
        <v>0</v>
      </c>
      <c r="AH63" s="5">
        <f t="shared" si="2"/>
        <v>220471.74390716941</v>
      </c>
      <c r="AI63" s="119">
        <v>178305.56</v>
      </c>
      <c r="AJ63" s="364">
        <f t="shared" si="3"/>
        <v>42166.183907169412</v>
      </c>
      <c r="AK63" s="119"/>
      <c r="AL63" s="508">
        <v>0</v>
      </c>
      <c r="AM63" s="508">
        <v>178305.56</v>
      </c>
      <c r="AN63" s="508">
        <v>178305.56</v>
      </c>
      <c r="AO63" s="119">
        <v>178305.56</v>
      </c>
      <c r="AP63" s="49">
        <v>42166.183907169412</v>
      </c>
      <c r="AQ63" s="481"/>
      <c r="AR63" s="463">
        <v>178305.56</v>
      </c>
      <c r="AS63" s="49">
        <v>42166.183907169412</v>
      </c>
      <c r="AT63" s="5"/>
      <c r="AW63" s="119"/>
    </row>
    <row r="64" spans="2:50" x14ac:dyDescent="0.25">
      <c r="B64">
        <v>3023510</v>
      </c>
      <c r="C64">
        <v>3510</v>
      </c>
      <c r="D64" t="s">
        <v>235</v>
      </c>
      <c r="E64" t="s">
        <v>748</v>
      </c>
      <c r="G64" t="s">
        <v>236</v>
      </c>
      <c r="H64" t="s">
        <v>237</v>
      </c>
      <c r="I64" s="7">
        <f>IFERROR(_xlfn.XLOOKUP(G64,'APT 25-26'!D:D,'APT 25-26'!CT:CT),"")</f>
        <v>162834.914204256</v>
      </c>
      <c r="J64" s="7">
        <f>SUMIFS(NurserySupplement!$Z:$Z,NurserySupplement!$M:$M,J$4,NurserySupplement!$B:$B,B64)</f>
        <v>0</v>
      </c>
      <c r="K64" s="7">
        <f>IFERROR(_xlfn.XLOOKUP(B64,'Cash Advance'!A:A,'Cash Advance'!O:O),0)</f>
        <v>0</v>
      </c>
      <c r="L64" s="7">
        <f>SUMIFS(HNPlaces!$AI:$AI,HNPlaces!$M:$M,L$4,HNPlaces!$Q:$Q,'Aug Payment'!$G64)</f>
        <v>0</v>
      </c>
      <c r="M64" s="7">
        <f>SUMIFS(HNPlaces!$AI:$AI,HNPlaces!$M:$M,M$4,HNPlaces!$Q:$Q,'Aug Payment'!$G64)</f>
        <v>0</v>
      </c>
      <c r="N64" s="7">
        <f>SUMIFS(HNPlaces!$AI:$AI,HNPlaces!$M:$M,N$4,HNPlaces!$Q:$Q,'Aug Payment'!$G64)</f>
        <v>0</v>
      </c>
      <c r="O64" s="7">
        <f>SUMIFS(HNPlaces!$AI:$AI,HNPlaces!$M:$M,O$4,HNPlaces!$Q:$Q,'Aug Payment'!$G64)</f>
        <v>0</v>
      </c>
      <c r="P64" s="7">
        <f>SUMIFS(HNPlaces!$AI:$AI,HNPlaces!$M:$M,P$4,HNPlaces!$Q:$Q,'Aug Payment'!$G64)</f>
        <v>0</v>
      </c>
      <c r="Q64" s="7">
        <f>SUMIFS(HNPlaces!$AI:$AI,HNPlaces!$M:$M,Q$4,HNPlaces!$Q:$Q,'Aug Payment'!$G64)</f>
        <v>0</v>
      </c>
      <c r="R64" s="7">
        <f>SUMIFS(HNPlaces!$AI:$AI,HNPlaces!$M:$M,R$4,HNPlaces!$Q:$Q,'Aug Payment'!$G64)</f>
        <v>0</v>
      </c>
      <c r="S64" s="7">
        <f>SUMIFS(HNTopUp!$AC:$AC,HNTopUp!$M:$M,S$4,HNTopUp!$B:$B,$B64)</f>
        <v>0</v>
      </c>
      <c r="T64" s="7">
        <f>SUMIFS(HNTopUp!$AI:$AI,HNTopUp!$M:$M,T$4,HNTopUp!$B:$B,$B64)</f>
        <v>6136.6923076923076</v>
      </c>
      <c r="U64" s="7">
        <f>SUMIFS(HNTopUp!$AI:$AI,HNTopUp!$M:$M,U$4,HNTopUp!$B:$B,$B64)</f>
        <v>0</v>
      </c>
      <c r="V64" s="7">
        <f>SUMIFS(HNTopUp!$AI:$AI,HNTopUp!$M:$M,V$4,HNTopUp!$B:$B,$B64)</f>
        <v>0</v>
      </c>
      <c r="W64" s="7">
        <f>SUMIFS(HNTopUp!$AI:$AI,HNTopUp!$M:$M,W$4,HNTopUp!$B:$B,$B64)</f>
        <v>0</v>
      </c>
      <c r="X64" s="7">
        <f>SUMIFS(HNTopUp!$AC:$AC,HNTopUp!$M:$M,X$4,HNTopUp!$B:$B,$B64)</f>
        <v>0</v>
      </c>
      <c r="Y64" s="7">
        <f>SUMIFS(HNTopUp!$AC:$AC,HNTopUp!$M:$M,Y$4,HNTopUp!$B:$B,$B64)</f>
        <v>0</v>
      </c>
      <c r="Z64" s="7">
        <f>SUMIFS(POST16!$AI:$AI,POST16!$M:$M,Z$4,POST16!$Q:$Q,'Aug Payment'!$G64)</f>
        <v>0</v>
      </c>
      <c r="AA64" s="7">
        <f>SUMIFS(POST16!$AI:$AI,POST16!$M:$M,AA$4,POST16!$Q:$Q,'Aug Payment'!$G64)</f>
        <v>0</v>
      </c>
      <c r="AB64" s="7">
        <f>SUMIFS(POST16!$AI:$AI,POST16!$M:$M,AB$4,POST16!$Q:$Q,'Aug Payment'!$G64)</f>
        <v>0</v>
      </c>
      <c r="AC64" s="7">
        <f>SUMIFS(POST16!$AI:$AI,POST16!$M:$M,AC$4,POST16!$Q:$Q,'Aug Payment'!$G64)</f>
        <v>0</v>
      </c>
      <c r="AD64" s="7">
        <f>SUMIFS(POST16!$AI:$AI,POST16!$M:$M,AD$4,POST16!$Q:$Q,'Aug Payment'!$G64)</f>
        <v>0</v>
      </c>
      <c r="AE64" s="7">
        <f>SUMIFS(POST16!$AI:$AI,POST16!$M:$M,AE$4,POST16!$Q:$Q,'Aug Payment'!$G64)</f>
        <v>0</v>
      </c>
      <c r="AF64" s="7">
        <f>SUMIFS(TPG!AI:AI,TPG!M:M,'Aug Payment'!$AF$4,TPG!B:B,'Aug Payment'!B64)</f>
        <v>0</v>
      </c>
      <c r="AG64" s="7">
        <f>SUMIFS('3.4% HN 2'!AI:AI,'3.4% HN 2'!M:M,'Aug Payment'!$AG$4,'3.4% HN 2'!B:B,'Aug Payment'!B64)</f>
        <v>0</v>
      </c>
      <c r="AH64" s="5">
        <f t="shared" si="2"/>
        <v>168971.60651194831</v>
      </c>
      <c r="AI64" s="119">
        <v>161182.74000000002</v>
      </c>
      <c r="AJ64" s="364">
        <f t="shared" si="3"/>
        <v>7788.8665119482903</v>
      </c>
      <c r="AK64" s="119"/>
      <c r="AL64" s="508">
        <v>0</v>
      </c>
      <c r="AM64" s="508">
        <v>161182.74000000002</v>
      </c>
      <c r="AN64" s="508">
        <v>161182.74000000002</v>
      </c>
      <c r="AO64" s="119">
        <v>161182.74000000002</v>
      </c>
      <c r="AP64" s="49">
        <v>7788.8665119482903</v>
      </c>
      <c r="AQ64" s="481"/>
      <c r="AR64" s="463">
        <v>161182.74000000002</v>
      </c>
      <c r="AS64" s="49">
        <v>7788.8665119482903</v>
      </c>
      <c r="AT64" s="5"/>
      <c r="AW64" s="119"/>
    </row>
    <row r="65" spans="1:50" x14ac:dyDescent="0.25">
      <c r="B65">
        <v>3023511</v>
      </c>
      <c r="C65">
        <v>3511</v>
      </c>
      <c r="D65" t="s">
        <v>64</v>
      </c>
      <c r="E65" t="s">
        <v>748</v>
      </c>
      <c r="G65" t="s">
        <v>65</v>
      </c>
      <c r="H65" t="s">
        <v>66</v>
      </c>
      <c r="I65" s="7">
        <f>IFERROR(_xlfn.XLOOKUP(G65,'APT 25-26'!D:D,'APT 25-26'!CT:CT),"")</f>
        <v>185691.73191512443</v>
      </c>
      <c r="J65" s="7">
        <f>SUMIFS(NurserySupplement!$Z:$Z,NurserySupplement!$M:$M,J$4,NurserySupplement!$B:$B,B65)</f>
        <v>0</v>
      </c>
      <c r="K65" s="7">
        <f>IFERROR(_xlfn.XLOOKUP(B65,'Cash Advance'!A:A,'Cash Advance'!O:O),0)</f>
        <v>0</v>
      </c>
      <c r="L65" s="7">
        <f>SUMIFS(HNPlaces!$AI:$AI,HNPlaces!$M:$M,L$4,HNPlaces!$Q:$Q,'Aug Payment'!$G65)</f>
        <v>0</v>
      </c>
      <c r="M65" s="7">
        <f>SUMIFS(HNPlaces!$AI:$AI,HNPlaces!$M:$M,M$4,HNPlaces!$Q:$Q,'Aug Payment'!$G65)</f>
        <v>0</v>
      </c>
      <c r="N65" s="7">
        <f>SUMIFS(HNPlaces!$AI:$AI,HNPlaces!$M:$M,N$4,HNPlaces!$Q:$Q,'Aug Payment'!$G65)</f>
        <v>0</v>
      </c>
      <c r="O65" s="7">
        <f>SUMIFS(HNPlaces!$AI:$AI,HNPlaces!$M:$M,O$4,HNPlaces!$Q:$Q,'Aug Payment'!$G65)</f>
        <v>0</v>
      </c>
      <c r="P65" s="7">
        <f>SUMIFS(HNPlaces!$AI:$AI,HNPlaces!$M:$M,P$4,HNPlaces!$Q:$Q,'Aug Payment'!$G65)</f>
        <v>0</v>
      </c>
      <c r="Q65" s="7">
        <f>SUMIFS(HNPlaces!$AI:$AI,HNPlaces!$M:$M,Q$4,HNPlaces!$Q:$Q,'Aug Payment'!$G65)</f>
        <v>0</v>
      </c>
      <c r="R65" s="7">
        <f>SUMIFS(HNPlaces!$AI:$AI,HNPlaces!$M:$M,R$4,HNPlaces!$Q:$Q,'Aug Payment'!$G65)</f>
        <v>0</v>
      </c>
      <c r="S65" s="7">
        <f>SUMIFS(HNTopUp!$AC:$AC,HNTopUp!$M:$M,S$4,HNTopUp!$B:$B,$B65)</f>
        <v>0</v>
      </c>
      <c r="T65" s="7">
        <f>SUMIFS(HNTopUp!$AI:$AI,HNTopUp!$M:$M,T$4,HNTopUp!$B:$B,$B65)</f>
        <v>11717.76923076923</v>
      </c>
      <c r="U65" s="7">
        <f>SUMIFS(HNTopUp!$AI:$AI,HNTopUp!$M:$M,U$4,HNTopUp!$B:$B,$B65)</f>
        <v>0</v>
      </c>
      <c r="V65" s="7">
        <f>SUMIFS(HNTopUp!$AI:$AI,HNTopUp!$M:$M,V$4,HNTopUp!$B:$B,$B65)</f>
        <v>0</v>
      </c>
      <c r="W65" s="7">
        <f>SUMIFS(HNTopUp!$AI:$AI,HNTopUp!$M:$M,W$4,HNTopUp!$B:$B,$B65)</f>
        <v>562.61538461538453</v>
      </c>
      <c r="X65" s="7">
        <f>SUMIFS(HNTopUp!$AC:$AC,HNTopUp!$M:$M,X$4,HNTopUp!$B:$B,$B65)</f>
        <v>0</v>
      </c>
      <c r="Y65" s="7">
        <f>SUMIFS(HNTopUp!$AC:$AC,HNTopUp!$M:$M,Y$4,HNTopUp!$B:$B,$B65)</f>
        <v>0</v>
      </c>
      <c r="Z65" s="7">
        <f>SUMIFS(POST16!$AI:$AI,POST16!$M:$M,Z$4,POST16!$Q:$Q,'Aug Payment'!$G65)</f>
        <v>0</v>
      </c>
      <c r="AA65" s="7">
        <f>SUMIFS(POST16!$AI:$AI,POST16!$M:$M,AA$4,POST16!$Q:$Q,'Aug Payment'!$G65)</f>
        <v>0</v>
      </c>
      <c r="AB65" s="7">
        <f>SUMIFS(POST16!$AI:$AI,POST16!$M:$M,AB$4,POST16!$Q:$Q,'Aug Payment'!$G65)</f>
        <v>0</v>
      </c>
      <c r="AC65" s="7">
        <f>SUMIFS(POST16!$AI:$AI,POST16!$M:$M,AC$4,POST16!$Q:$Q,'Aug Payment'!$G65)</f>
        <v>0</v>
      </c>
      <c r="AD65" s="7">
        <f>SUMIFS(POST16!$AI:$AI,POST16!$M:$M,AD$4,POST16!$Q:$Q,'Aug Payment'!$G65)</f>
        <v>0</v>
      </c>
      <c r="AE65" s="7">
        <f>SUMIFS(POST16!$AI:$AI,POST16!$M:$M,AE$4,POST16!$Q:$Q,'Aug Payment'!$G65)</f>
        <v>0</v>
      </c>
      <c r="AF65" s="7">
        <f>SUMIFS(TPG!AI:AI,TPG!M:M,'Aug Payment'!$AF$4,TPG!B:B,'Aug Payment'!B65)</f>
        <v>0</v>
      </c>
      <c r="AG65" s="7">
        <f>SUMIFS('3.4% HN 2'!AI:AI,'3.4% HN 2'!M:M,'Aug Payment'!$AG$4,'3.4% HN 2'!B:B,'Aug Payment'!B65)</f>
        <v>0</v>
      </c>
      <c r="AH65" s="5">
        <f t="shared" si="2"/>
        <v>197972.11653050903</v>
      </c>
      <c r="AI65" s="119">
        <v>175283.81999999995</v>
      </c>
      <c r="AJ65" s="364">
        <f t="shared" si="3"/>
        <v>22688.296530509077</v>
      </c>
      <c r="AK65" s="119"/>
      <c r="AL65" s="508">
        <v>0</v>
      </c>
      <c r="AM65" s="508">
        <v>175283.81999999995</v>
      </c>
      <c r="AN65" s="508">
        <v>175283.81999999995</v>
      </c>
      <c r="AO65" s="119">
        <v>175283.81999999995</v>
      </c>
      <c r="AP65" s="49">
        <v>22688.296530509077</v>
      </c>
      <c r="AQ65" s="481"/>
      <c r="AR65" s="463">
        <v>175283.81999999995</v>
      </c>
      <c r="AS65" s="49">
        <v>22688.296530509077</v>
      </c>
      <c r="AT65" s="5"/>
      <c r="AW65" s="119"/>
    </row>
    <row r="66" spans="1:50" x14ac:dyDescent="0.25">
      <c r="B66">
        <v>3023512</v>
      </c>
      <c r="C66">
        <v>3512</v>
      </c>
      <c r="D66" t="s">
        <v>166</v>
      </c>
      <c r="G66" t="s">
        <v>167</v>
      </c>
      <c r="H66" t="s">
        <v>168</v>
      </c>
      <c r="I66" s="7">
        <f>IFERROR(_xlfn.XLOOKUP(G66,'APT 25-26'!D:D,'APT 25-26'!CT:CT),"")</f>
        <v>133408.86292560364</v>
      </c>
      <c r="J66" s="7">
        <f>SUMIFS(NurserySupplement!$Z:$Z,NurserySupplement!$M:$M,J$4,NurserySupplement!$B:$B,B66)</f>
        <v>0</v>
      </c>
      <c r="K66" s="7">
        <f>IFERROR(_xlfn.XLOOKUP(B66,'Cash Advance'!A:A,'Cash Advance'!O:O),0)</f>
        <v>0</v>
      </c>
      <c r="L66" s="7">
        <f>SUMIFS(HNPlaces!$AI:$AI,HNPlaces!$M:$M,L$4,HNPlaces!$Q:$Q,'Aug Payment'!$G66)</f>
        <v>0</v>
      </c>
      <c r="M66" s="7">
        <f>SUMIFS(HNPlaces!$AI:$AI,HNPlaces!$M:$M,M$4,HNPlaces!$Q:$Q,'Aug Payment'!$G66)</f>
        <v>0</v>
      </c>
      <c r="N66" s="7">
        <f>SUMIFS(HNPlaces!$AI:$AI,HNPlaces!$M:$M,N$4,HNPlaces!$Q:$Q,'Aug Payment'!$G66)</f>
        <v>0</v>
      </c>
      <c r="O66" s="7">
        <f>SUMIFS(HNPlaces!$AI:$AI,HNPlaces!$M:$M,O$4,HNPlaces!$Q:$Q,'Aug Payment'!$G66)</f>
        <v>0</v>
      </c>
      <c r="P66" s="7">
        <f>SUMIFS(HNPlaces!$AI:$AI,HNPlaces!$M:$M,P$4,HNPlaces!$Q:$Q,'Aug Payment'!$G66)</f>
        <v>0</v>
      </c>
      <c r="Q66" s="7">
        <f>SUMIFS(HNPlaces!$AI:$AI,HNPlaces!$M:$M,Q$4,HNPlaces!$Q:$Q,'Aug Payment'!$G66)</f>
        <v>0</v>
      </c>
      <c r="R66" s="7">
        <f>SUMIFS(HNPlaces!$AI:$AI,HNPlaces!$M:$M,R$4,HNPlaces!$Q:$Q,'Aug Payment'!$G66)</f>
        <v>0</v>
      </c>
      <c r="S66" s="7">
        <f>SUMIFS(HNTopUp!$AC:$AC,HNTopUp!$M:$M,S$4,HNTopUp!$B:$B,$B66)</f>
        <v>0</v>
      </c>
      <c r="T66" s="7">
        <f>SUMIFS(HNTopUp!$AI:$AI,HNTopUp!$M:$M,T$4,HNTopUp!$B:$B,$B66)</f>
        <v>4888.121538461538</v>
      </c>
      <c r="U66" s="7">
        <f>SUMIFS(HNTopUp!$AI:$AI,HNTopUp!$M:$M,U$4,HNTopUp!$B:$B,$B66)</f>
        <v>0</v>
      </c>
      <c r="V66" s="7">
        <f>SUMIFS(HNTopUp!$AI:$AI,HNTopUp!$M:$M,V$4,HNTopUp!$B:$B,$B66)</f>
        <v>0</v>
      </c>
      <c r="W66" s="7">
        <f>SUMIFS(HNTopUp!$AI:$AI,HNTopUp!$M:$M,W$4,HNTopUp!$B:$B,$B66)</f>
        <v>0</v>
      </c>
      <c r="X66" s="7">
        <f>SUMIFS(HNTopUp!$AC:$AC,HNTopUp!$M:$M,X$4,HNTopUp!$B:$B,$B66)</f>
        <v>0</v>
      </c>
      <c r="Y66" s="7">
        <f>SUMIFS(HNTopUp!$AC:$AC,HNTopUp!$M:$M,Y$4,HNTopUp!$B:$B,$B66)</f>
        <v>0</v>
      </c>
      <c r="Z66" s="7">
        <f>SUMIFS(POST16!$AI:$AI,POST16!$M:$M,Z$4,POST16!$Q:$Q,'Aug Payment'!$G66)</f>
        <v>0</v>
      </c>
      <c r="AA66" s="7">
        <f>SUMIFS(POST16!$AI:$AI,POST16!$M:$M,AA$4,POST16!$Q:$Q,'Aug Payment'!$G66)</f>
        <v>0</v>
      </c>
      <c r="AB66" s="7">
        <f>SUMIFS(POST16!$AI:$AI,POST16!$M:$M,AB$4,POST16!$Q:$Q,'Aug Payment'!$G66)</f>
        <v>0</v>
      </c>
      <c r="AC66" s="7">
        <f>SUMIFS(POST16!$AI:$AI,POST16!$M:$M,AC$4,POST16!$Q:$Q,'Aug Payment'!$G66)</f>
        <v>0</v>
      </c>
      <c r="AD66" s="7">
        <f>SUMIFS(POST16!$AI:$AI,POST16!$M:$M,AD$4,POST16!$Q:$Q,'Aug Payment'!$G66)</f>
        <v>0</v>
      </c>
      <c r="AE66" s="7">
        <f>SUMIFS(POST16!$AI:$AI,POST16!$M:$M,AE$4,POST16!$Q:$Q,'Aug Payment'!$G66)</f>
        <v>0</v>
      </c>
      <c r="AF66" s="7">
        <f>SUMIFS(TPG!AI:AI,TPG!M:M,'Aug Payment'!$AF$4,TPG!B:B,'Aug Payment'!B66)</f>
        <v>0</v>
      </c>
      <c r="AG66" s="7">
        <f>SUMIFS('3.4% HN 2'!AI:AI,'3.4% HN 2'!M:M,'Aug Payment'!$AG$4,'3.4% HN 2'!B:B,'Aug Payment'!B66)</f>
        <v>0</v>
      </c>
      <c r="AH66" s="5">
        <f t="shared" si="2"/>
        <v>138296.98446406517</v>
      </c>
      <c r="AI66" s="119"/>
      <c r="AJ66" s="364">
        <f t="shared" si="3"/>
        <v>138296.98446406517</v>
      </c>
      <c r="AL66" s="508" t="s">
        <v>398</v>
      </c>
      <c r="AM66" s="508" t="s">
        <v>24732</v>
      </c>
      <c r="AN66" s="508"/>
      <c r="AP66" s="383"/>
      <c r="AQ66" s="5"/>
      <c r="AS66" s="286"/>
      <c r="AT66" s="5"/>
    </row>
    <row r="67" spans="1:50" x14ac:dyDescent="0.25">
      <c r="A67">
        <v>3022061</v>
      </c>
      <c r="B67">
        <v>3023513</v>
      </c>
      <c r="C67">
        <v>3513</v>
      </c>
      <c r="D67" t="s">
        <v>76</v>
      </c>
      <c r="G67" t="s">
        <v>77</v>
      </c>
      <c r="H67" t="s">
        <v>78</v>
      </c>
      <c r="I67" s="7">
        <f>IFERROR(_xlfn.XLOOKUP(G67,'APT 25-26'!D:D,'APT 25-26'!CT:CT),"")</f>
        <v>154495.30312693011</v>
      </c>
      <c r="J67" s="7">
        <f>SUMIFS(NurserySupplement!$Z:$Z,NurserySupplement!$M:$M,J$4,NurserySupplement!$B:$B,B67)</f>
        <v>0</v>
      </c>
      <c r="K67" s="7">
        <f>IFERROR(_xlfn.XLOOKUP(B67,'Cash Advance'!A:A,'Cash Advance'!O:O),0)</f>
        <v>0</v>
      </c>
      <c r="L67" s="7">
        <f>SUMIFS(HNPlaces!$AI:$AI,HNPlaces!$M:$M,L$4,HNPlaces!$Q:$Q,'Aug Payment'!$G67)</f>
        <v>0</v>
      </c>
      <c r="M67" s="7">
        <f>SUMIFS(HNPlaces!$AI:$AI,HNPlaces!$M:$M,M$4,HNPlaces!$Q:$Q,'Aug Payment'!$G67)</f>
        <v>0</v>
      </c>
      <c r="N67" s="7">
        <f>SUMIFS(HNPlaces!$AI:$AI,HNPlaces!$M:$M,N$4,HNPlaces!$Q:$Q,'Aug Payment'!$G67)</f>
        <v>0</v>
      </c>
      <c r="O67" s="7">
        <f>SUMIFS(HNPlaces!$AI:$AI,HNPlaces!$M:$M,O$4,HNPlaces!$Q:$Q,'Aug Payment'!$G67)</f>
        <v>0</v>
      </c>
      <c r="P67" s="7">
        <f>SUMIFS(HNPlaces!$AI:$AI,HNPlaces!$M:$M,P$4,HNPlaces!$Q:$Q,'Aug Payment'!$G67)</f>
        <v>0</v>
      </c>
      <c r="Q67" s="7">
        <f>SUMIFS(HNPlaces!$AI:$AI,HNPlaces!$M:$M,Q$4,HNPlaces!$Q:$Q,'Aug Payment'!$G67)</f>
        <v>0</v>
      </c>
      <c r="R67" s="7">
        <f>SUMIFS(HNPlaces!$AI:$AI,HNPlaces!$M:$M,R$4,HNPlaces!$Q:$Q,'Aug Payment'!$G67)</f>
        <v>0</v>
      </c>
      <c r="S67" s="7">
        <f>SUMIFS(HNTopUp!$AC:$AC,HNTopUp!$M:$M,S$4,HNTopUp!$B:$B,$B67)</f>
        <v>0</v>
      </c>
      <c r="T67" s="7">
        <f>SUMIFS(HNTopUp!$AI:$AI,HNTopUp!$M:$M,T$4,HNTopUp!$B:$B,$B67)</f>
        <v>7106.3794615384613</v>
      </c>
      <c r="U67" s="7">
        <f>SUMIFS(HNTopUp!$AI:$AI,HNTopUp!$M:$M,U$4,HNTopUp!$B:$B,$B67)</f>
        <v>0</v>
      </c>
      <c r="V67" s="7">
        <f>SUMIFS(HNTopUp!$AI:$AI,HNTopUp!$M:$M,V$4,HNTopUp!$B:$B,$B67)</f>
        <v>0</v>
      </c>
      <c r="W67" s="7">
        <f>SUMIFS(HNTopUp!$AI:$AI,HNTopUp!$M:$M,W$4,HNTopUp!$B:$B,$B67)</f>
        <v>0</v>
      </c>
      <c r="X67" s="7">
        <f>SUMIFS(HNTopUp!$AC:$AC,HNTopUp!$M:$M,X$4,HNTopUp!$B:$B,$B67)</f>
        <v>0</v>
      </c>
      <c r="Y67" s="7">
        <f>SUMIFS(HNTopUp!$AC:$AC,HNTopUp!$M:$M,Y$4,HNTopUp!$B:$B,$B67)</f>
        <v>0</v>
      </c>
      <c r="Z67" s="7">
        <f>SUMIFS(POST16!$AI:$AI,POST16!$M:$M,Z$4,POST16!$Q:$Q,'Aug Payment'!$G67)</f>
        <v>0</v>
      </c>
      <c r="AA67" s="7">
        <f>SUMIFS(POST16!$AI:$AI,POST16!$M:$M,AA$4,POST16!$Q:$Q,'Aug Payment'!$G67)</f>
        <v>0</v>
      </c>
      <c r="AB67" s="7">
        <f>SUMIFS(POST16!$AI:$AI,POST16!$M:$M,AB$4,POST16!$Q:$Q,'Aug Payment'!$G67)</f>
        <v>0</v>
      </c>
      <c r="AC67" s="7">
        <f>SUMIFS(POST16!$AI:$AI,POST16!$M:$M,AC$4,POST16!$Q:$Q,'Aug Payment'!$G67)</f>
        <v>0</v>
      </c>
      <c r="AD67" s="7">
        <f>SUMIFS(POST16!$AI:$AI,POST16!$M:$M,AD$4,POST16!$Q:$Q,'Aug Payment'!$G67)</f>
        <v>0</v>
      </c>
      <c r="AE67" s="7">
        <f>SUMIFS(POST16!$AI:$AI,POST16!$M:$M,AE$4,POST16!$Q:$Q,'Aug Payment'!$G67)</f>
        <v>0</v>
      </c>
      <c r="AF67" s="7">
        <f>SUMIFS(TPG!AI:AI,TPG!M:M,'Aug Payment'!$AF$4,TPG!B:B,'Aug Payment'!B67)</f>
        <v>0</v>
      </c>
      <c r="AG67" s="7">
        <f>SUMIFS('3.4% HN 2'!AI:AI,'3.4% HN 2'!M:M,'Aug Payment'!$AG$4,'3.4% HN 2'!B:B,'Aug Payment'!B67)</f>
        <v>0</v>
      </c>
      <c r="AH67" s="5">
        <f t="shared" si="2"/>
        <v>161601.68258846857</v>
      </c>
      <c r="AI67" s="119">
        <v>161600.68258846857</v>
      </c>
      <c r="AJ67" s="364">
        <f t="shared" si="3"/>
        <v>1</v>
      </c>
      <c r="AK67" s="119"/>
      <c r="AL67" s="508" t="s">
        <v>398</v>
      </c>
      <c r="AM67" s="508">
        <v>168885.14999999988</v>
      </c>
      <c r="AN67" s="542">
        <v>168885.14999999988</v>
      </c>
      <c r="AO67" s="119">
        <v>161600.68258846857</v>
      </c>
      <c r="AP67" s="49">
        <v>1</v>
      </c>
      <c r="AQ67" s="481"/>
      <c r="AR67" s="463">
        <v>161600.68258846857</v>
      </c>
      <c r="AS67" s="49">
        <v>1</v>
      </c>
      <c r="AT67" s="5"/>
      <c r="AW67" s="119"/>
    </row>
    <row r="68" spans="1:50" x14ac:dyDescent="0.25">
      <c r="B68">
        <v>3023514</v>
      </c>
      <c r="C68">
        <v>3514</v>
      </c>
      <c r="D68" t="s">
        <v>193</v>
      </c>
      <c r="E68" t="s">
        <v>748</v>
      </c>
      <c r="G68" t="s">
        <v>194</v>
      </c>
      <c r="H68" t="s">
        <v>195</v>
      </c>
      <c r="I68" s="7">
        <f>IFERROR(_xlfn.XLOOKUP(G68,'APT 25-26'!D:D,'APT 25-26'!CT:CT),"")</f>
        <v>83436.595260503556</v>
      </c>
      <c r="J68" s="7">
        <f>SUMIFS(NurserySupplement!$Z:$Z,NurserySupplement!$M:$M,J$4,NurserySupplement!$B:$B,B68)</f>
        <v>0</v>
      </c>
      <c r="K68" s="7">
        <f>IFERROR(_xlfn.XLOOKUP(B68,'Cash Advance'!A:A,'Cash Advance'!O:O),0)</f>
        <v>0</v>
      </c>
      <c r="L68" s="7">
        <f>SUMIFS(HNPlaces!$AI:$AI,HNPlaces!$M:$M,L$4,HNPlaces!$Q:$Q,'Aug Payment'!$G68)</f>
        <v>0</v>
      </c>
      <c r="M68" s="7">
        <f>SUMIFS(HNPlaces!$AI:$AI,HNPlaces!$M:$M,M$4,HNPlaces!$Q:$Q,'Aug Payment'!$G68)</f>
        <v>0</v>
      </c>
      <c r="N68" s="7">
        <f>SUMIFS(HNPlaces!$AI:$AI,HNPlaces!$M:$M,N$4,HNPlaces!$Q:$Q,'Aug Payment'!$G68)</f>
        <v>0</v>
      </c>
      <c r="O68" s="7">
        <f>SUMIFS(HNPlaces!$AI:$AI,HNPlaces!$M:$M,O$4,HNPlaces!$Q:$Q,'Aug Payment'!$G68)</f>
        <v>0</v>
      </c>
      <c r="P68" s="7">
        <f>SUMIFS(HNPlaces!$AI:$AI,HNPlaces!$M:$M,P$4,HNPlaces!$Q:$Q,'Aug Payment'!$G68)</f>
        <v>0</v>
      </c>
      <c r="Q68" s="7">
        <f>SUMIFS(HNPlaces!$AI:$AI,HNPlaces!$M:$M,Q$4,HNPlaces!$Q:$Q,'Aug Payment'!$G68)</f>
        <v>0</v>
      </c>
      <c r="R68" s="7">
        <f>SUMIFS(HNPlaces!$AI:$AI,HNPlaces!$M:$M,R$4,HNPlaces!$Q:$Q,'Aug Payment'!$G68)</f>
        <v>0</v>
      </c>
      <c r="S68" s="7">
        <f>SUMIFS(HNTopUp!$AC:$AC,HNTopUp!$M:$M,S$4,HNTopUp!$B:$B,$B68)</f>
        <v>0</v>
      </c>
      <c r="T68" s="7">
        <f>SUMIFS(HNTopUp!$AI:$AI,HNTopUp!$M:$M,T$4,HNTopUp!$B:$B,$B68)</f>
        <v>3934.3846153846157</v>
      </c>
      <c r="U68" s="7">
        <f>SUMIFS(HNTopUp!$AI:$AI,HNTopUp!$M:$M,U$4,HNTopUp!$B:$B,$B68)</f>
        <v>0</v>
      </c>
      <c r="V68" s="7">
        <f>SUMIFS(HNTopUp!$AI:$AI,HNTopUp!$M:$M,V$4,HNTopUp!$B:$B,$B68)</f>
        <v>0</v>
      </c>
      <c r="W68" s="7">
        <f>SUMIFS(HNTopUp!$AI:$AI,HNTopUp!$M:$M,W$4,HNTopUp!$B:$B,$B68)</f>
        <v>0</v>
      </c>
      <c r="X68" s="7">
        <f>SUMIFS(HNTopUp!$AC:$AC,HNTopUp!$M:$M,X$4,HNTopUp!$B:$B,$B68)</f>
        <v>0</v>
      </c>
      <c r="Y68" s="7">
        <f>SUMIFS(HNTopUp!$AC:$AC,HNTopUp!$M:$M,Y$4,HNTopUp!$B:$B,$B68)</f>
        <v>0</v>
      </c>
      <c r="Z68" s="7">
        <f>SUMIFS(POST16!$AI:$AI,POST16!$M:$M,Z$4,POST16!$Q:$Q,'Aug Payment'!$G68)</f>
        <v>0</v>
      </c>
      <c r="AA68" s="7">
        <f>SUMIFS(POST16!$AI:$AI,POST16!$M:$M,AA$4,POST16!$Q:$Q,'Aug Payment'!$G68)</f>
        <v>0</v>
      </c>
      <c r="AB68" s="7">
        <f>SUMIFS(POST16!$AI:$AI,POST16!$M:$M,AB$4,POST16!$Q:$Q,'Aug Payment'!$G68)</f>
        <v>0</v>
      </c>
      <c r="AC68" s="7">
        <f>SUMIFS(POST16!$AI:$AI,POST16!$M:$M,AC$4,POST16!$Q:$Q,'Aug Payment'!$G68)</f>
        <v>0</v>
      </c>
      <c r="AD68" s="7">
        <f>SUMIFS(POST16!$AI:$AI,POST16!$M:$M,AD$4,POST16!$Q:$Q,'Aug Payment'!$G68)</f>
        <v>0</v>
      </c>
      <c r="AE68" s="7">
        <f>SUMIFS(POST16!$AI:$AI,POST16!$M:$M,AE$4,POST16!$Q:$Q,'Aug Payment'!$G68)</f>
        <v>0</v>
      </c>
      <c r="AF68" s="7">
        <f>SUMIFS(TPG!AI:AI,TPG!M:M,'Aug Payment'!$AF$4,TPG!B:B,'Aug Payment'!B68)</f>
        <v>0</v>
      </c>
      <c r="AG68" s="7">
        <f>SUMIFS('3.4% HN 2'!AI:AI,'3.4% HN 2'!M:M,'Aug Payment'!$AG$4,'3.4% HN 2'!B:B,'Aug Payment'!B68)</f>
        <v>0</v>
      </c>
      <c r="AH68" s="5">
        <f t="shared" si="2"/>
        <v>87370.979875888166</v>
      </c>
      <c r="AI68" s="119">
        <v>79085.249999999956</v>
      </c>
      <c r="AJ68" s="364">
        <f t="shared" si="3"/>
        <v>8285.7298758882098</v>
      </c>
      <c r="AL68" s="508">
        <v>0</v>
      </c>
      <c r="AM68" s="508">
        <v>79085.249999999956</v>
      </c>
      <c r="AN68" s="508">
        <v>79085.249999999956</v>
      </c>
      <c r="AO68" s="119">
        <v>79085.249999999956</v>
      </c>
      <c r="AP68" s="49">
        <v>8285.7298758882098</v>
      </c>
      <c r="AQ68" s="481">
        <v>0</v>
      </c>
      <c r="AR68" s="463">
        <v>79085.249999999956</v>
      </c>
      <c r="AS68" s="49">
        <v>8285.7298758882098</v>
      </c>
      <c r="AT68" s="5"/>
      <c r="AW68" s="481"/>
      <c r="AX68" s="481"/>
    </row>
    <row r="69" spans="1:50" x14ac:dyDescent="0.25">
      <c r="B69">
        <v>3023516</v>
      </c>
      <c r="C69">
        <v>3516</v>
      </c>
      <c r="D69" t="s">
        <v>19</v>
      </c>
      <c r="E69" t="s">
        <v>748</v>
      </c>
      <c r="G69" t="s">
        <v>20</v>
      </c>
      <c r="H69" t="s">
        <v>21</v>
      </c>
      <c r="I69" s="7">
        <f>IFERROR(_xlfn.XLOOKUP(G69,'APT 25-26'!D:D,'APT 25-26'!CT:CT),"")</f>
        <v>81326.421366395502</v>
      </c>
      <c r="J69" s="7">
        <f>SUMIFS(NurserySupplement!$Z:$Z,NurserySupplement!$M:$M,J$4,NurserySupplement!$B:$B,B69)</f>
        <v>0</v>
      </c>
      <c r="K69" s="7">
        <f>IFERROR(_xlfn.XLOOKUP(B69,'Cash Advance'!A:A,'Cash Advance'!O:O),0)</f>
        <v>0</v>
      </c>
      <c r="L69" s="7">
        <f>SUMIFS(HNPlaces!$AI:$AI,HNPlaces!$M:$M,L$4,HNPlaces!$Q:$Q,'Aug Payment'!$G69)</f>
        <v>0</v>
      </c>
      <c r="M69" s="7">
        <f>SUMIFS(HNPlaces!$AI:$AI,HNPlaces!$M:$M,M$4,HNPlaces!$Q:$Q,'Aug Payment'!$G69)</f>
        <v>0</v>
      </c>
      <c r="N69" s="7">
        <f>SUMIFS(HNPlaces!$AI:$AI,HNPlaces!$M:$M,N$4,HNPlaces!$Q:$Q,'Aug Payment'!$G69)</f>
        <v>0</v>
      </c>
      <c r="O69" s="7">
        <f>SUMIFS(HNPlaces!$AI:$AI,HNPlaces!$M:$M,O$4,HNPlaces!$Q:$Q,'Aug Payment'!$G69)</f>
        <v>0</v>
      </c>
      <c r="P69" s="7">
        <f>SUMIFS(HNPlaces!$AI:$AI,HNPlaces!$M:$M,P$4,HNPlaces!$Q:$Q,'Aug Payment'!$G69)</f>
        <v>0</v>
      </c>
      <c r="Q69" s="7">
        <f>SUMIFS(HNPlaces!$AI:$AI,HNPlaces!$M:$M,Q$4,HNPlaces!$Q:$Q,'Aug Payment'!$G69)</f>
        <v>0</v>
      </c>
      <c r="R69" s="7">
        <f>SUMIFS(HNPlaces!$AI:$AI,HNPlaces!$M:$M,R$4,HNPlaces!$Q:$Q,'Aug Payment'!$G69)</f>
        <v>0</v>
      </c>
      <c r="S69" s="7">
        <f>SUMIFS(HNTopUp!$AC:$AC,HNTopUp!$M:$M,S$4,HNTopUp!$B:$B,$B69)</f>
        <v>0</v>
      </c>
      <c r="T69" s="7">
        <f>SUMIFS(HNTopUp!$AI:$AI,HNTopUp!$M:$M,T$4,HNTopUp!$B:$B,$B69)</f>
        <v>11855.429769230768</v>
      </c>
      <c r="U69" s="7">
        <f>SUMIFS(HNTopUp!$AI:$AI,HNTopUp!$M:$M,U$4,HNTopUp!$B:$B,$B69)</f>
        <v>0</v>
      </c>
      <c r="V69" s="7">
        <f>SUMIFS(HNTopUp!$AI:$AI,HNTopUp!$M:$M,V$4,HNTopUp!$B:$B,$B69)</f>
        <v>0</v>
      </c>
      <c r="W69" s="7">
        <f>SUMIFS(HNTopUp!$AI:$AI,HNTopUp!$M:$M,W$4,HNTopUp!$B:$B,$B69)</f>
        <v>0</v>
      </c>
      <c r="X69" s="7">
        <f>SUMIFS(HNTopUp!$AC:$AC,HNTopUp!$M:$M,X$4,HNTopUp!$B:$B,$B69)</f>
        <v>0</v>
      </c>
      <c r="Y69" s="7">
        <f>SUMIFS(HNTopUp!$AC:$AC,HNTopUp!$M:$M,Y$4,HNTopUp!$B:$B,$B69)</f>
        <v>0</v>
      </c>
      <c r="Z69" s="7">
        <f>SUMIFS(POST16!$AI:$AI,POST16!$M:$M,Z$4,POST16!$Q:$Q,'Aug Payment'!$G69)</f>
        <v>0</v>
      </c>
      <c r="AA69" s="7">
        <f>SUMIFS(POST16!$AI:$AI,POST16!$M:$M,AA$4,POST16!$Q:$Q,'Aug Payment'!$G69)</f>
        <v>0</v>
      </c>
      <c r="AB69" s="7">
        <f>SUMIFS(POST16!$AI:$AI,POST16!$M:$M,AB$4,POST16!$Q:$Q,'Aug Payment'!$G69)</f>
        <v>0</v>
      </c>
      <c r="AC69" s="7">
        <f>SUMIFS(POST16!$AI:$AI,POST16!$M:$M,AC$4,POST16!$Q:$Q,'Aug Payment'!$G69)</f>
        <v>0</v>
      </c>
      <c r="AD69" s="7">
        <f>SUMIFS(POST16!$AI:$AI,POST16!$M:$M,AD$4,POST16!$Q:$Q,'Aug Payment'!$G69)</f>
        <v>0</v>
      </c>
      <c r="AE69" s="7">
        <f>SUMIFS(POST16!$AI:$AI,POST16!$M:$M,AE$4,POST16!$Q:$Q,'Aug Payment'!$G69)</f>
        <v>0</v>
      </c>
      <c r="AF69" s="7">
        <f>SUMIFS(TPG!AI:AI,TPG!M:M,'Aug Payment'!$AF$4,TPG!B:B,'Aug Payment'!B69)</f>
        <v>0</v>
      </c>
      <c r="AG69" s="7">
        <f>SUMIFS('3.4% HN 2'!AI:AI,'3.4% HN 2'!M:M,'Aug Payment'!$AG$4,'3.4% HN 2'!B:B,'Aug Payment'!B69)</f>
        <v>0</v>
      </c>
      <c r="AH69" s="5">
        <f t="shared" si="2"/>
        <v>93181.851135626275</v>
      </c>
      <c r="AI69" s="119">
        <v>93180.851135626275</v>
      </c>
      <c r="AJ69" s="364">
        <f t="shared" si="3"/>
        <v>1</v>
      </c>
      <c r="AK69" s="5"/>
      <c r="AL69" s="508">
        <v>224679.55866779966</v>
      </c>
      <c r="AM69" s="508">
        <v>130084.4</v>
      </c>
      <c r="AN69" s="508">
        <v>354763.95866779966</v>
      </c>
      <c r="AO69" s="119">
        <v>93180.851135626275</v>
      </c>
      <c r="AP69" s="49">
        <v>1</v>
      </c>
      <c r="AQ69" s="481">
        <v>0</v>
      </c>
      <c r="AR69" s="463">
        <v>93180.851135626275</v>
      </c>
      <c r="AS69" s="49">
        <v>1</v>
      </c>
      <c r="AT69" s="5"/>
      <c r="AW69" s="119"/>
    </row>
    <row r="70" spans="1:50" x14ac:dyDescent="0.25">
      <c r="B70">
        <v>3023518</v>
      </c>
      <c r="C70">
        <v>3518</v>
      </c>
      <c r="D70" t="s">
        <v>172</v>
      </c>
      <c r="G70" t="s">
        <v>173</v>
      </c>
      <c r="H70" t="s">
        <v>174</v>
      </c>
      <c r="I70" s="7">
        <f>IFERROR(_xlfn.XLOOKUP(G70,'APT 25-26'!D:D,'APT 25-26'!CT:CT),"")</f>
        <v>182129.44212989847</v>
      </c>
      <c r="J70" s="7">
        <f>SUMIFS(NurserySupplement!$Z:$Z,NurserySupplement!$M:$M,J$4,NurserySupplement!$B:$B,B70)</f>
        <v>0</v>
      </c>
      <c r="K70" s="7">
        <f>IFERROR(_xlfn.XLOOKUP(B70,'Cash Advance'!A:A,'Cash Advance'!O:O),0)</f>
        <v>0</v>
      </c>
      <c r="L70" s="7">
        <f>SUMIFS(HNPlaces!$AI:$AI,HNPlaces!$M:$M,L$4,HNPlaces!$Q:$Q,'Aug Payment'!$G70)</f>
        <v>0</v>
      </c>
      <c r="M70" s="7">
        <f>SUMIFS(HNPlaces!$AI:$AI,HNPlaces!$M:$M,M$4,HNPlaces!$Q:$Q,'Aug Payment'!$G70)</f>
        <v>0</v>
      </c>
      <c r="N70" s="7">
        <f>SUMIFS(HNPlaces!$AI:$AI,HNPlaces!$M:$M,N$4,HNPlaces!$Q:$Q,'Aug Payment'!$G70)</f>
        <v>0</v>
      </c>
      <c r="O70" s="7">
        <f>SUMIFS(HNPlaces!$AI:$AI,HNPlaces!$M:$M,O$4,HNPlaces!$Q:$Q,'Aug Payment'!$G70)</f>
        <v>0</v>
      </c>
      <c r="P70" s="7">
        <f>SUMIFS(HNPlaces!$AI:$AI,HNPlaces!$M:$M,P$4,HNPlaces!$Q:$Q,'Aug Payment'!$G70)</f>
        <v>0</v>
      </c>
      <c r="Q70" s="7">
        <f>SUMIFS(HNPlaces!$AI:$AI,HNPlaces!$M:$M,Q$4,HNPlaces!$Q:$Q,'Aug Payment'!$G70)</f>
        <v>0</v>
      </c>
      <c r="R70" s="7">
        <f>SUMIFS(HNPlaces!$AI:$AI,HNPlaces!$M:$M,R$4,HNPlaces!$Q:$Q,'Aug Payment'!$G70)</f>
        <v>0</v>
      </c>
      <c r="S70" s="7">
        <f>SUMIFS(HNTopUp!$AC:$AC,HNTopUp!$M:$M,S$4,HNTopUp!$B:$B,$B70)</f>
        <v>0</v>
      </c>
      <c r="T70" s="7">
        <f>SUMIFS(HNTopUp!$AI:$AI,HNTopUp!$M:$M,T$4,HNTopUp!$B:$B,$B70)</f>
        <v>14817.11053846154</v>
      </c>
      <c r="U70" s="7">
        <f>SUMIFS(HNTopUp!$AI:$AI,HNTopUp!$M:$M,U$4,HNTopUp!$B:$B,$B70)</f>
        <v>0</v>
      </c>
      <c r="V70" s="7">
        <f>SUMIFS(HNTopUp!$AI:$AI,HNTopUp!$M:$M,V$4,HNTopUp!$B:$B,$B70)</f>
        <v>0</v>
      </c>
      <c r="W70" s="7">
        <f>SUMIFS(HNTopUp!$AI:$AI,HNTopUp!$M:$M,W$4,HNTopUp!$B:$B,$B70)</f>
        <v>0</v>
      </c>
      <c r="X70" s="7">
        <f>SUMIFS(HNTopUp!$AC:$AC,HNTopUp!$M:$M,X$4,HNTopUp!$B:$B,$B70)</f>
        <v>0</v>
      </c>
      <c r="Y70" s="7">
        <f>SUMIFS(HNTopUp!$AC:$AC,HNTopUp!$M:$M,Y$4,HNTopUp!$B:$B,$B70)</f>
        <v>0</v>
      </c>
      <c r="Z70" s="7">
        <f>SUMIFS(POST16!$AI:$AI,POST16!$M:$M,Z$4,POST16!$Q:$Q,'Aug Payment'!$G70)</f>
        <v>0</v>
      </c>
      <c r="AA70" s="7">
        <f>SUMIFS(POST16!$AI:$AI,POST16!$M:$M,AA$4,POST16!$Q:$Q,'Aug Payment'!$G70)</f>
        <v>0</v>
      </c>
      <c r="AB70" s="7">
        <f>SUMIFS(POST16!$AI:$AI,POST16!$M:$M,AB$4,POST16!$Q:$Q,'Aug Payment'!$G70)</f>
        <v>0</v>
      </c>
      <c r="AC70" s="7">
        <f>SUMIFS(POST16!$AI:$AI,POST16!$M:$M,AC$4,POST16!$Q:$Q,'Aug Payment'!$G70)</f>
        <v>0</v>
      </c>
      <c r="AD70" s="7">
        <f>SUMIFS(POST16!$AI:$AI,POST16!$M:$M,AD$4,POST16!$Q:$Q,'Aug Payment'!$G70)</f>
        <v>0</v>
      </c>
      <c r="AE70" s="7">
        <f>SUMIFS(POST16!$AI:$AI,POST16!$M:$M,AE$4,POST16!$Q:$Q,'Aug Payment'!$G70)</f>
        <v>0</v>
      </c>
      <c r="AF70" s="7">
        <f>SUMIFS(TPG!AI:AI,TPG!M:M,'Aug Payment'!$AF$4,TPG!B:B,'Aug Payment'!B70)</f>
        <v>0</v>
      </c>
      <c r="AG70" s="7">
        <f>SUMIFS('3.4% HN 2'!AI:AI,'3.4% HN 2'!M:M,'Aug Payment'!$AG$4,'3.4% HN 2'!B:B,'Aug Payment'!B70)</f>
        <v>0</v>
      </c>
      <c r="AH70" s="5">
        <f t="shared" si="2"/>
        <v>196946.55266836</v>
      </c>
      <c r="AI70" s="119"/>
      <c r="AJ70" s="364">
        <f t="shared" si="3"/>
        <v>196946.55266836</v>
      </c>
      <c r="AL70" s="508" t="s">
        <v>398</v>
      </c>
      <c r="AM70" s="508" t="s">
        <v>24732</v>
      </c>
      <c r="AN70" s="508"/>
      <c r="AP70" s="383"/>
      <c r="AQ70" s="5"/>
      <c r="AS70" s="286"/>
      <c r="AT70" s="5"/>
    </row>
    <row r="71" spans="1:50" x14ac:dyDescent="0.25">
      <c r="B71">
        <v>3023520</v>
      </c>
      <c r="C71">
        <v>3520</v>
      </c>
      <c r="D71" t="s">
        <v>145</v>
      </c>
      <c r="E71" t="s">
        <v>748</v>
      </c>
      <c r="G71" t="s">
        <v>146</v>
      </c>
      <c r="H71" t="s">
        <v>147</v>
      </c>
      <c r="I71" s="7">
        <f>IFERROR(_xlfn.XLOOKUP(G71,'APT 25-26'!D:D,'APT 25-26'!CT:CT),"")</f>
        <v>157573.87153846154</v>
      </c>
      <c r="J71" s="7">
        <f>SUMIFS(NurserySupplement!$Z:$Z,NurserySupplement!$M:$M,J$4,NurserySupplement!$B:$B,B71)</f>
        <v>0</v>
      </c>
      <c r="K71" s="7">
        <f>IFERROR(_xlfn.XLOOKUP(B71,'Cash Advance'!A:A,'Cash Advance'!O:O),0)</f>
        <v>0</v>
      </c>
      <c r="L71" s="7">
        <f>SUMIFS(HNPlaces!$AI:$AI,HNPlaces!$M:$M,L$4,HNPlaces!$Q:$Q,'Aug Payment'!$G71)</f>
        <v>0</v>
      </c>
      <c r="M71" s="7">
        <f>SUMIFS(HNPlaces!$AI:$AI,HNPlaces!$M:$M,M$4,HNPlaces!$Q:$Q,'Aug Payment'!$G71)</f>
        <v>0</v>
      </c>
      <c r="N71" s="7">
        <f>SUMIFS(HNPlaces!$AI:$AI,HNPlaces!$M:$M,N$4,HNPlaces!$Q:$Q,'Aug Payment'!$G71)</f>
        <v>0</v>
      </c>
      <c r="O71" s="7">
        <f>SUMIFS(HNPlaces!$AI:$AI,HNPlaces!$M:$M,O$4,HNPlaces!$Q:$Q,'Aug Payment'!$G71)</f>
        <v>0</v>
      </c>
      <c r="P71" s="7">
        <f>SUMIFS(HNPlaces!$AI:$AI,HNPlaces!$M:$M,P$4,HNPlaces!$Q:$Q,'Aug Payment'!$G71)</f>
        <v>0</v>
      </c>
      <c r="Q71" s="7">
        <f>SUMIFS(HNPlaces!$AI:$AI,HNPlaces!$M:$M,Q$4,HNPlaces!$Q:$Q,'Aug Payment'!$G71)</f>
        <v>0</v>
      </c>
      <c r="R71" s="7">
        <f>SUMIFS(HNPlaces!$AI:$AI,HNPlaces!$M:$M,R$4,HNPlaces!$Q:$Q,'Aug Payment'!$G71)</f>
        <v>0</v>
      </c>
      <c r="S71" s="7">
        <f>SUMIFS(HNTopUp!$AC:$AC,HNTopUp!$M:$M,S$4,HNTopUp!$B:$B,$B71)</f>
        <v>0</v>
      </c>
      <c r="T71" s="7">
        <f>SUMIFS(HNTopUp!$AI:$AI,HNTopUp!$M:$M,T$4,HNTopUp!$B:$B,$B71)</f>
        <v>10735.720512820513</v>
      </c>
      <c r="U71" s="7">
        <f>SUMIFS(HNTopUp!$AI:$AI,HNTopUp!$M:$M,U$4,HNTopUp!$B:$B,$B71)</f>
        <v>0</v>
      </c>
      <c r="V71" s="7">
        <f>SUMIFS(HNTopUp!$AI:$AI,HNTopUp!$M:$M,V$4,HNTopUp!$B:$B,$B71)</f>
        <v>0</v>
      </c>
      <c r="W71" s="7">
        <f>SUMIFS(HNTopUp!$AI:$AI,HNTopUp!$M:$M,W$4,HNTopUp!$B:$B,$B71)</f>
        <v>0</v>
      </c>
      <c r="X71" s="7">
        <f>SUMIFS(HNTopUp!$AC:$AC,HNTopUp!$M:$M,X$4,HNTopUp!$B:$B,$B71)</f>
        <v>0</v>
      </c>
      <c r="Y71" s="7">
        <f>SUMIFS(HNTopUp!$AC:$AC,HNTopUp!$M:$M,Y$4,HNTopUp!$B:$B,$B71)</f>
        <v>0</v>
      </c>
      <c r="Z71" s="7">
        <f>SUMIFS(POST16!$AI:$AI,POST16!$M:$M,Z$4,POST16!$Q:$Q,'Aug Payment'!$G71)</f>
        <v>0</v>
      </c>
      <c r="AA71" s="7">
        <f>SUMIFS(POST16!$AI:$AI,POST16!$M:$M,AA$4,POST16!$Q:$Q,'Aug Payment'!$G71)</f>
        <v>0</v>
      </c>
      <c r="AB71" s="7">
        <f>SUMIFS(POST16!$AI:$AI,POST16!$M:$M,AB$4,POST16!$Q:$Q,'Aug Payment'!$G71)</f>
        <v>0</v>
      </c>
      <c r="AC71" s="7">
        <f>SUMIFS(POST16!$AI:$AI,POST16!$M:$M,AC$4,POST16!$Q:$Q,'Aug Payment'!$G71)</f>
        <v>0</v>
      </c>
      <c r="AD71" s="7">
        <f>SUMIFS(POST16!$AI:$AI,POST16!$M:$M,AD$4,POST16!$Q:$Q,'Aug Payment'!$G71)</f>
        <v>0</v>
      </c>
      <c r="AE71" s="7">
        <f>SUMIFS(POST16!$AI:$AI,POST16!$M:$M,AE$4,POST16!$Q:$Q,'Aug Payment'!$G71)</f>
        <v>0</v>
      </c>
      <c r="AF71" s="7">
        <f>SUMIFS(TPG!AI:AI,TPG!M:M,'Aug Payment'!$AF$4,TPG!B:B,'Aug Payment'!B71)</f>
        <v>0</v>
      </c>
      <c r="AG71" s="7">
        <f>SUMIFS('3.4% HN 2'!AI:AI,'3.4% HN 2'!M:M,'Aug Payment'!$AG$4,'3.4% HN 2'!B:B,'Aug Payment'!B71)</f>
        <v>0</v>
      </c>
      <c r="AH71" s="5">
        <f t="shared" si="2"/>
        <v>168309.59205128206</v>
      </c>
      <c r="AI71" s="119">
        <v>168308.59205128206</v>
      </c>
      <c r="AJ71" s="364">
        <f t="shared" si="3"/>
        <v>1</v>
      </c>
      <c r="AK71" s="5"/>
      <c r="AL71" s="508">
        <v>0</v>
      </c>
      <c r="AM71" s="508">
        <v>189946.84999999995</v>
      </c>
      <c r="AN71" s="508">
        <v>189946.84999999995</v>
      </c>
      <c r="AO71" s="119">
        <v>168308.59205128206</v>
      </c>
      <c r="AP71" s="49">
        <v>1</v>
      </c>
      <c r="AQ71" s="481"/>
      <c r="AR71" s="463">
        <v>168308.59205128206</v>
      </c>
      <c r="AS71" s="49">
        <v>1</v>
      </c>
      <c r="AT71" s="5"/>
      <c r="AW71" s="119"/>
    </row>
    <row r="72" spans="1:50" x14ac:dyDescent="0.25">
      <c r="B72">
        <v>3023523</v>
      </c>
      <c r="C72">
        <v>3523</v>
      </c>
      <c r="D72" t="s">
        <v>203</v>
      </c>
      <c r="G72" t="s">
        <v>204</v>
      </c>
      <c r="H72" t="s">
        <v>205</v>
      </c>
      <c r="I72" s="7">
        <f>IFERROR(_xlfn.XLOOKUP(G72,'APT 25-26'!D:D,'APT 25-26'!CT:CT),"")</f>
        <v>268666.63042020414</v>
      </c>
      <c r="J72" s="7">
        <f>SUMIFS(NurserySupplement!$Z:$Z,NurserySupplement!$M:$M,J$4,NurserySupplement!$B:$B,B72)</f>
        <v>0</v>
      </c>
      <c r="K72" s="7">
        <f>IFERROR(_xlfn.XLOOKUP(B72,'Cash Advance'!A:A,'Cash Advance'!O:O),0)</f>
        <v>0</v>
      </c>
      <c r="L72" s="7">
        <f>SUMIFS(HNPlaces!$AI:$AI,HNPlaces!$M:$M,L$4,HNPlaces!$Q:$Q,'Aug Payment'!$G72)</f>
        <v>0</v>
      </c>
      <c r="M72" s="7">
        <f>SUMIFS(HNPlaces!$AI:$AI,HNPlaces!$M:$M,M$4,HNPlaces!$Q:$Q,'Aug Payment'!$G72)</f>
        <v>0</v>
      </c>
      <c r="N72" s="7">
        <f>SUMIFS(HNPlaces!$AI:$AI,HNPlaces!$M:$M,N$4,HNPlaces!$Q:$Q,'Aug Payment'!$G72)</f>
        <v>0</v>
      </c>
      <c r="O72" s="7">
        <f>SUMIFS(HNPlaces!$AI:$AI,HNPlaces!$M:$M,O$4,HNPlaces!$Q:$Q,'Aug Payment'!$G72)</f>
        <v>0</v>
      </c>
      <c r="P72" s="7">
        <f>SUMIFS(HNPlaces!$AI:$AI,HNPlaces!$M:$M,P$4,HNPlaces!$Q:$Q,'Aug Payment'!$G72)</f>
        <v>0</v>
      </c>
      <c r="Q72" s="7">
        <f>SUMIFS(HNPlaces!$AI:$AI,HNPlaces!$M:$M,Q$4,HNPlaces!$Q:$Q,'Aug Payment'!$G72)</f>
        <v>0</v>
      </c>
      <c r="R72" s="7">
        <f>SUMIFS(HNPlaces!$AI:$AI,HNPlaces!$M:$M,R$4,HNPlaces!$Q:$Q,'Aug Payment'!$G72)</f>
        <v>0</v>
      </c>
      <c r="S72" s="7">
        <f>SUMIFS(HNTopUp!$AC:$AC,HNTopUp!$M:$M,S$4,HNTopUp!$B:$B,$B72)</f>
        <v>0</v>
      </c>
      <c r="T72" s="7">
        <f>SUMIFS(HNTopUp!$AI:$AI,HNTopUp!$M:$M,T$4,HNTopUp!$B:$B,$B72)</f>
        <v>18608.594230769228</v>
      </c>
      <c r="U72" s="7">
        <f>SUMIFS(HNTopUp!$AI:$AI,HNTopUp!$M:$M,U$4,HNTopUp!$B:$B,$B72)</f>
        <v>0</v>
      </c>
      <c r="V72" s="7">
        <f>SUMIFS(HNTopUp!$AI:$AI,HNTopUp!$M:$M,V$4,HNTopUp!$B:$B,$B72)</f>
        <v>0</v>
      </c>
      <c r="W72" s="7">
        <f>SUMIFS(HNTopUp!$AI:$AI,HNTopUp!$M:$M,W$4,HNTopUp!$B:$B,$B72)</f>
        <v>-118.58076923076923</v>
      </c>
      <c r="X72" s="7">
        <f>SUMIFS(HNTopUp!$AC:$AC,HNTopUp!$M:$M,X$4,HNTopUp!$B:$B,$B72)</f>
        <v>0</v>
      </c>
      <c r="Y72" s="7">
        <f>SUMIFS(HNTopUp!$AC:$AC,HNTopUp!$M:$M,Y$4,HNTopUp!$B:$B,$B72)</f>
        <v>0</v>
      </c>
      <c r="Z72" s="7">
        <f>SUMIFS(POST16!$AI:$AI,POST16!$M:$M,Z$4,POST16!$Q:$Q,'Aug Payment'!$G72)</f>
        <v>0</v>
      </c>
      <c r="AA72" s="7">
        <f>SUMIFS(POST16!$AI:$AI,POST16!$M:$M,AA$4,POST16!$Q:$Q,'Aug Payment'!$G72)</f>
        <v>0</v>
      </c>
      <c r="AB72" s="7">
        <f>SUMIFS(POST16!$AI:$AI,POST16!$M:$M,AB$4,POST16!$Q:$Q,'Aug Payment'!$G72)</f>
        <v>0</v>
      </c>
      <c r="AC72" s="7">
        <f>SUMIFS(POST16!$AI:$AI,POST16!$M:$M,AC$4,POST16!$Q:$Q,'Aug Payment'!$G72)</f>
        <v>0</v>
      </c>
      <c r="AD72" s="7">
        <f>SUMIFS(POST16!$AI:$AI,POST16!$M:$M,AD$4,POST16!$Q:$Q,'Aug Payment'!$G72)</f>
        <v>0</v>
      </c>
      <c r="AE72" s="7">
        <f>SUMIFS(POST16!$AI:$AI,POST16!$M:$M,AE$4,POST16!$Q:$Q,'Aug Payment'!$G72)</f>
        <v>0</v>
      </c>
      <c r="AF72" s="7">
        <f>SUMIFS(TPG!AI:AI,TPG!M:M,'Aug Payment'!$AF$4,TPG!B:B,'Aug Payment'!B72)</f>
        <v>0</v>
      </c>
      <c r="AG72" s="7">
        <f>SUMIFS('3.4% HN 2'!AI:AI,'3.4% HN 2'!M:M,'Aug Payment'!$AG$4,'3.4% HN 2'!B:B,'Aug Payment'!B72)</f>
        <v>0</v>
      </c>
      <c r="AH72" s="5">
        <f t="shared" ref="AH72:AH91" si="4">SUM(I72:AG72)</f>
        <v>287156.64388174255</v>
      </c>
      <c r="AI72" s="119"/>
      <c r="AJ72" s="364">
        <f t="shared" si="3"/>
        <v>287156.64388174255</v>
      </c>
      <c r="AL72" s="508" t="s">
        <v>398</v>
      </c>
      <c r="AM72" s="508" t="s">
        <v>24732</v>
      </c>
      <c r="AN72" s="508"/>
      <c r="AP72" s="383"/>
      <c r="AQ72" s="5"/>
      <c r="AS72" s="286"/>
      <c r="AT72" s="5"/>
    </row>
    <row r="73" spans="1:50" x14ac:dyDescent="0.25">
      <c r="B73">
        <v>3023524</v>
      </c>
      <c r="C73">
        <v>3524</v>
      </c>
      <c r="D73" t="s">
        <v>187</v>
      </c>
      <c r="E73" t="s">
        <v>748</v>
      </c>
      <c r="G73" t="s">
        <v>188</v>
      </c>
      <c r="H73" t="s">
        <v>189</v>
      </c>
      <c r="I73" s="7">
        <f>IFERROR(_xlfn.XLOOKUP(G73,'APT 25-26'!D:D,'APT 25-26'!CT:CT),"")</f>
        <v>85419.528801783759</v>
      </c>
      <c r="J73" s="7">
        <f>SUMIFS(NurserySupplement!$Z:$Z,NurserySupplement!$M:$M,J$4,NurserySupplement!$B:$B,B73)</f>
        <v>0</v>
      </c>
      <c r="K73" s="7">
        <f>IFERROR(_xlfn.XLOOKUP(B73,'Cash Advance'!A:A,'Cash Advance'!O:O),0)</f>
        <v>0</v>
      </c>
      <c r="L73" s="7">
        <f>SUMIFS(HNPlaces!$AI:$AI,HNPlaces!$M:$M,L$4,HNPlaces!$Q:$Q,'Aug Payment'!$G73)</f>
        <v>0</v>
      </c>
      <c r="M73" s="7">
        <f>SUMIFS(HNPlaces!$AI:$AI,HNPlaces!$M:$M,M$4,HNPlaces!$Q:$Q,'Aug Payment'!$G73)</f>
        <v>0</v>
      </c>
      <c r="N73" s="7">
        <f>SUMIFS(HNPlaces!$AI:$AI,HNPlaces!$M:$M,N$4,HNPlaces!$Q:$Q,'Aug Payment'!$G73)</f>
        <v>0</v>
      </c>
      <c r="O73" s="7">
        <f>SUMIFS(HNPlaces!$AI:$AI,HNPlaces!$M:$M,O$4,HNPlaces!$Q:$Q,'Aug Payment'!$G73)</f>
        <v>0</v>
      </c>
      <c r="P73" s="7">
        <f>SUMIFS(HNPlaces!$AI:$AI,HNPlaces!$M:$M,P$4,HNPlaces!$Q:$Q,'Aug Payment'!$G73)</f>
        <v>0</v>
      </c>
      <c r="Q73" s="7">
        <f>SUMIFS(HNPlaces!$AI:$AI,HNPlaces!$M:$M,Q$4,HNPlaces!$Q:$Q,'Aug Payment'!$G73)</f>
        <v>0</v>
      </c>
      <c r="R73" s="7">
        <f>SUMIFS(HNPlaces!$AI:$AI,HNPlaces!$M:$M,R$4,HNPlaces!$Q:$Q,'Aug Payment'!$G73)</f>
        <v>0</v>
      </c>
      <c r="S73" s="7">
        <f>SUMIFS(HNTopUp!$AC:$AC,HNTopUp!$M:$M,S$4,HNTopUp!$B:$B,$B73)</f>
        <v>0</v>
      </c>
      <c r="T73" s="7">
        <f>SUMIFS(HNTopUp!$AI:$AI,HNTopUp!$M:$M,T$4,HNTopUp!$B:$B,$B73)</f>
        <v>6626.7692307692314</v>
      </c>
      <c r="U73" s="7">
        <f>SUMIFS(HNTopUp!$AI:$AI,HNTopUp!$M:$M,U$4,HNTopUp!$B:$B,$B73)</f>
        <v>0</v>
      </c>
      <c r="V73" s="7">
        <f>SUMIFS(HNTopUp!$AI:$AI,HNTopUp!$M:$M,V$4,HNTopUp!$B:$B,$B73)</f>
        <v>0</v>
      </c>
      <c r="W73" s="7">
        <f>SUMIFS(HNTopUp!$AI:$AI,HNTopUp!$M:$M,W$4,HNTopUp!$B:$B,$B73)</f>
        <v>114.7</v>
      </c>
      <c r="X73" s="7">
        <f>SUMIFS(HNTopUp!$AC:$AC,HNTopUp!$M:$M,X$4,HNTopUp!$B:$B,$B73)</f>
        <v>0</v>
      </c>
      <c r="Y73" s="7">
        <f>SUMIFS(HNTopUp!$AC:$AC,HNTopUp!$M:$M,Y$4,HNTopUp!$B:$B,$B73)</f>
        <v>0</v>
      </c>
      <c r="Z73" s="7">
        <f>SUMIFS(POST16!$AI:$AI,POST16!$M:$M,Z$4,POST16!$Q:$Q,'Aug Payment'!$G73)</f>
        <v>0</v>
      </c>
      <c r="AA73" s="7">
        <f>SUMIFS(POST16!$AI:$AI,POST16!$M:$M,AA$4,POST16!$Q:$Q,'Aug Payment'!$G73)</f>
        <v>0</v>
      </c>
      <c r="AB73" s="7">
        <f>SUMIFS(POST16!$AI:$AI,POST16!$M:$M,AB$4,POST16!$Q:$Q,'Aug Payment'!$G73)</f>
        <v>0</v>
      </c>
      <c r="AC73" s="7">
        <f>SUMIFS(POST16!$AI:$AI,POST16!$M:$M,AC$4,POST16!$Q:$Q,'Aug Payment'!$G73)</f>
        <v>0</v>
      </c>
      <c r="AD73" s="7">
        <f>SUMIFS(POST16!$AI:$AI,POST16!$M:$M,AD$4,POST16!$Q:$Q,'Aug Payment'!$G73)</f>
        <v>0</v>
      </c>
      <c r="AE73" s="7">
        <f>SUMIFS(POST16!$AI:$AI,POST16!$M:$M,AE$4,POST16!$Q:$Q,'Aug Payment'!$G73)</f>
        <v>0</v>
      </c>
      <c r="AF73" s="7">
        <f>SUMIFS(TPG!AI:AI,TPG!M:M,'Aug Payment'!$AF$4,TPG!B:B,'Aug Payment'!B73)</f>
        <v>0</v>
      </c>
      <c r="AG73" s="7">
        <f>SUMIFS('3.4% HN 2'!AI:AI,'3.4% HN 2'!M:M,'Aug Payment'!$AG$4,'3.4% HN 2'!B:B,'Aug Payment'!B73)</f>
        <v>0</v>
      </c>
      <c r="AH73" s="5">
        <f t="shared" si="4"/>
        <v>92160.99803255299</v>
      </c>
      <c r="AI73" s="119">
        <v>92159.99803255299</v>
      </c>
      <c r="AJ73" s="364">
        <f t="shared" ref="AJ73:AJ91" si="5">AH73-AI73</f>
        <v>1</v>
      </c>
      <c r="AK73" s="5"/>
      <c r="AL73" s="508">
        <v>399269.01617785194</v>
      </c>
      <c r="AM73" s="508">
        <v>139525.31000000003</v>
      </c>
      <c r="AN73" s="508">
        <v>538794.326177852</v>
      </c>
      <c r="AO73" s="119">
        <v>92159.99803255299</v>
      </c>
      <c r="AP73" s="49">
        <v>1</v>
      </c>
      <c r="AQ73" s="481">
        <v>0</v>
      </c>
      <c r="AR73" s="463">
        <v>92159.99803255299</v>
      </c>
      <c r="AS73" s="49">
        <v>1</v>
      </c>
      <c r="AT73" s="5"/>
      <c r="AW73" s="119"/>
    </row>
    <row r="74" spans="1:50" x14ac:dyDescent="0.25">
      <c r="B74">
        <v>3025948</v>
      </c>
      <c r="C74">
        <v>5948</v>
      </c>
      <c r="D74" t="s">
        <v>70</v>
      </c>
      <c r="G74" t="s">
        <v>71</v>
      </c>
      <c r="H74" t="s">
        <v>72</v>
      </c>
      <c r="I74" s="7">
        <f>IFERROR(_xlfn.XLOOKUP(G74,'APT 25-26'!D:D,'APT 25-26'!CT:CT),"")</f>
        <v>78417.433723076931</v>
      </c>
      <c r="J74" s="7">
        <f>SUMIFS(NurserySupplement!$Z:$Z,NurserySupplement!$M:$M,J$4,NurserySupplement!$B:$B,B74)</f>
        <v>0</v>
      </c>
      <c r="K74" s="7">
        <f>IFERROR(_xlfn.XLOOKUP(B74,'Cash Advance'!A:A,'Cash Advance'!O:O),0)</f>
        <v>0</v>
      </c>
      <c r="L74" s="7">
        <f>SUMIFS(HNPlaces!$AI:$AI,HNPlaces!$M:$M,L$4,HNPlaces!$Q:$Q,'Aug Payment'!$G74)</f>
        <v>0</v>
      </c>
      <c r="M74" s="7">
        <f>SUMIFS(HNPlaces!$AI:$AI,HNPlaces!$M:$M,M$4,HNPlaces!$Q:$Q,'Aug Payment'!$G74)</f>
        <v>0</v>
      </c>
      <c r="N74" s="7">
        <f>SUMIFS(HNPlaces!$AI:$AI,HNPlaces!$M:$M,N$4,HNPlaces!$Q:$Q,'Aug Payment'!$G74)</f>
        <v>0</v>
      </c>
      <c r="O74" s="7">
        <f>SUMIFS(HNPlaces!$AI:$AI,HNPlaces!$M:$M,O$4,HNPlaces!$Q:$Q,'Aug Payment'!$G74)</f>
        <v>0</v>
      </c>
      <c r="P74" s="7">
        <f>SUMIFS(HNPlaces!$AI:$AI,HNPlaces!$M:$M,P$4,HNPlaces!$Q:$Q,'Aug Payment'!$G74)</f>
        <v>0</v>
      </c>
      <c r="Q74" s="7">
        <f>SUMIFS(HNPlaces!$AI:$AI,HNPlaces!$M:$M,Q$4,HNPlaces!$Q:$Q,'Aug Payment'!$G74)</f>
        <v>0</v>
      </c>
      <c r="R74" s="7">
        <f>SUMIFS(HNPlaces!$AI:$AI,HNPlaces!$M:$M,R$4,HNPlaces!$Q:$Q,'Aug Payment'!$G74)</f>
        <v>0</v>
      </c>
      <c r="S74" s="7">
        <f>SUMIFS(HNTopUp!$AC:$AC,HNTopUp!$M:$M,S$4,HNTopUp!$B:$B,$B74)</f>
        <v>0</v>
      </c>
      <c r="T74" s="7">
        <f>SUMIFS(HNTopUp!$AI:$AI,HNTopUp!$M:$M,T$4,HNTopUp!$B:$B,$B74)</f>
        <v>5556.6153846153848</v>
      </c>
      <c r="U74" s="7">
        <f>SUMIFS(HNTopUp!$AI:$AI,HNTopUp!$M:$M,U$4,HNTopUp!$B:$B,$B74)</f>
        <v>0</v>
      </c>
      <c r="V74" s="7">
        <f>SUMIFS(HNTopUp!$AI:$AI,HNTopUp!$M:$M,V$4,HNTopUp!$B:$B,$B74)</f>
        <v>0</v>
      </c>
      <c r="W74" s="7">
        <f>SUMIFS(HNTopUp!$AI:$AI,HNTopUp!$M:$M,W$4,HNTopUp!$B:$B,$B74)</f>
        <v>0</v>
      </c>
      <c r="X74" s="7">
        <f>SUMIFS(HNTopUp!$AC:$AC,HNTopUp!$M:$M,X$4,HNTopUp!$B:$B,$B74)</f>
        <v>0</v>
      </c>
      <c r="Y74" s="7">
        <f>SUMIFS(HNTopUp!$AC:$AC,HNTopUp!$M:$M,Y$4,HNTopUp!$B:$B,$B74)</f>
        <v>0</v>
      </c>
      <c r="Z74" s="7">
        <f>SUMIFS(POST16!$AI:$AI,POST16!$M:$M,Z$4,POST16!$Q:$Q,'Aug Payment'!$G74)</f>
        <v>0</v>
      </c>
      <c r="AA74" s="7">
        <f>SUMIFS(POST16!$AI:$AI,POST16!$M:$M,AA$4,POST16!$Q:$Q,'Aug Payment'!$G74)</f>
        <v>0</v>
      </c>
      <c r="AB74" s="7">
        <f>SUMIFS(POST16!$AI:$AI,POST16!$M:$M,AB$4,POST16!$Q:$Q,'Aug Payment'!$G74)</f>
        <v>0</v>
      </c>
      <c r="AC74" s="7">
        <f>SUMIFS(POST16!$AI:$AI,POST16!$M:$M,AC$4,POST16!$Q:$Q,'Aug Payment'!$G74)</f>
        <v>0</v>
      </c>
      <c r="AD74" s="7">
        <f>SUMIFS(POST16!$AI:$AI,POST16!$M:$M,AD$4,POST16!$Q:$Q,'Aug Payment'!$G74)</f>
        <v>0</v>
      </c>
      <c r="AE74" s="7">
        <f>SUMIFS(POST16!$AI:$AI,POST16!$M:$M,AE$4,POST16!$Q:$Q,'Aug Payment'!$G74)</f>
        <v>0</v>
      </c>
      <c r="AF74" s="7">
        <f>SUMIFS(TPG!AI:AI,TPG!M:M,'Aug Payment'!$AF$4,TPG!B:B,'Aug Payment'!B74)</f>
        <v>0</v>
      </c>
      <c r="AG74" s="7">
        <f>SUMIFS('3.4% HN 2'!AI:AI,'3.4% HN 2'!M:M,'Aug Payment'!$AG$4,'3.4% HN 2'!B:B,'Aug Payment'!B74)</f>
        <v>0</v>
      </c>
      <c r="AH74" s="5">
        <f t="shared" si="4"/>
        <v>83974.049107692321</v>
      </c>
      <c r="AI74" s="119"/>
      <c r="AJ74" s="364">
        <f t="shared" si="5"/>
        <v>83974.049107692321</v>
      </c>
      <c r="AL74" s="508" t="s">
        <v>398</v>
      </c>
      <c r="AM74" s="508" t="s">
        <v>24732</v>
      </c>
      <c r="AN74" s="508"/>
      <c r="AP74" s="383"/>
      <c r="AQ74" s="7"/>
      <c r="AS74" s="286"/>
      <c r="AT74" s="286"/>
    </row>
    <row r="75" spans="1:50" x14ac:dyDescent="0.25">
      <c r="B75">
        <v>3025949</v>
      </c>
      <c r="C75">
        <v>5949</v>
      </c>
      <c r="D75" t="s">
        <v>85</v>
      </c>
      <c r="G75" t="s">
        <v>86</v>
      </c>
      <c r="H75" t="s">
        <v>87</v>
      </c>
      <c r="I75" s="7">
        <f>IFERROR(_xlfn.XLOOKUP(G75,'APT 25-26'!D:D,'APT 25-26'!CT:CT),"")</f>
        <v>114033.19943479977</v>
      </c>
      <c r="J75" s="7">
        <f>SUMIFS(NurserySupplement!$Z:$Z,NurserySupplement!$M:$M,J$4,NurserySupplement!$B:$B,B75)</f>
        <v>0</v>
      </c>
      <c r="K75" s="7">
        <f>IFERROR(_xlfn.XLOOKUP(B75,'Cash Advance'!A:A,'Cash Advance'!O:O),0)</f>
        <v>0</v>
      </c>
      <c r="L75" s="7">
        <f>SUMIFS(HNPlaces!$AI:$AI,HNPlaces!$M:$M,L$4,HNPlaces!$Q:$Q,'Aug Payment'!$G75)</f>
        <v>0</v>
      </c>
      <c r="M75" s="7">
        <f>SUMIFS(HNPlaces!$AI:$AI,HNPlaces!$M:$M,M$4,HNPlaces!$Q:$Q,'Aug Payment'!$G75)</f>
        <v>0</v>
      </c>
      <c r="N75" s="7">
        <f>SUMIFS(HNPlaces!$AI:$AI,HNPlaces!$M:$M,N$4,HNPlaces!$Q:$Q,'Aug Payment'!$G75)</f>
        <v>0</v>
      </c>
      <c r="O75" s="7">
        <f>SUMIFS(HNPlaces!$AI:$AI,HNPlaces!$M:$M,O$4,HNPlaces!$Q:$Q,'Aug Payment'!$G75)</f>
        <v>0</v>
      </c>
      <c r="P75" s="7">
        <f>SUMIFS(HNPlaces!$AI:$AI,HNPlaces!$M:$M,P$4,HNPlaces!$Q:$Q,'Aug Payment'!$G75)</f>
        <v>0</v>
      </c>
      <c r="Q75" s="7">
        <f>SUMIFS(HNPlaces!$AI:$AI,HNPlaces!$M:$M,Q$4,HNPlaces!$Q:$Q,'Aug Payment'!$G75)</f>
        <v>0</v>
      </c>
      <c r="R75" s="7">
        <f>SUMIFS(HNPlaces!$AI:$AI,HNPlaces!$M:$M,R$4,HNPlaces!$Q:$Q,'Aug Payment'!$G75)</f>
        <v>0</v>
      </c>
      <c r="S75" s="7">
        <f>SUMIFS(HNTopUp!$AC:$AC,HNTopUp!$M:$M,S$4,HNTopUp!$B:$B,$B75)</f>
        <v>0</v>
      </c>
      <c r="T75" s="7">
        <f>SUMIFS(HNTopUp!$AI:$AI,HNTopUp!$M:$M,T$4,HNTopUp!$B:$B,$B75)</f>
        <v>8456.306076923076</v>
      </c>
      <c r="U75" s="7">
        <f>SUMIFS(HNTopUp!$AI:$AI,HNTopUp!$M:$M,U$4,HNTopUp!$B:$B,$B75)</f>
        <v>0</v>
      </c>
      <c r="V75" s="7">
        <f>SUMIFS(HNTopUp!$AI:$AI,HNTopUp!$M:$M,V$4,HNTopUp!$B:$B,$B75)</f>
        <v>0</v>
      </c>
      <c r="W75" s="7">
        <f>SUMIFS(HNTopUp!$AI:$AI,HNTopUp!$M:$M,W$4,HNTopUp!$B:$B,$B75)</f>
        <v>0</v>
      </c>
      <c r="X75" s="7">
        <f>SUMIFS(HNTopUp!$AC:$AC,HNTopUp!$M:$M,X$4,HNTopUp!$B:$B,$B75)</f>
        <v>0</v>
      </c>
      <c r="Y75" s="7">
        <f>SUMIFS(HNTopUp!$AC:$AC,HNTopUp!$M:$M,Y$4,HNTopUp!$B:$B,$B75)</f>
        <v>0</v>
      </c>
      <c r="Z75" s="7">
        <f>SUMIFS(POST16!$AI:$AI,POST16!$M:$M,Z$4,POST16!$Q:$Q,'Aug Payment'!$G75)</f>
        <v>0</v>
      </c>
      <c r="AA75" s="7">
        <f>SUMIFS(POST16!$AI:$AI,POST16!$M:$M,AA$4,POST16!$Q:$Q,'Aug Payment'!$G75)</f>
        <v>0</v>
      </c>
      <c r="AB75" s="7">
        <f>SUMIFS(POST16!$AI:$AI,POST16!$M:$M,AB$4,POST16!$Q:$Q,'Aug Payment'!$G75)</f>
        <v>0</v>
      </c>
      <c r="AC75" s="7">
        <f>SUMIFS(POST16!$AI:$AI,POST16!$M:$M,AC$4,POST16!$Q:$Q,'Aug Payment'!$G75)</f>
        <v>0</v>
      </c>
      <c r="AD75" s="7">
        <f>SUMIFS(POST16!$AI:$AI,POST16!$M:$M,AD$4,POST16!$Q:$Q,'Aug Payment'!$G75)</f>
        <v>0</v>
      </c>
      <c r="AE75" s="7">
        <f>SUMIFS(POST16!$AI:$AI,POST16!$M:$M,AE$4,POST16!$Q:$Q,'Aug Payment'!$G75)</f>
        <v>0</v>
      </c>
      <c r="AF75" s="7">
        <f>SUMIFS(TPG!AI:AI,TPG!M:M,'Aug Payment'!$AF$4,TPG!B:B,'Aug Payment'!B75)</f>
        <v>0</v>
      </c>
      <c r="AG75" s="7">
        <f>SUMIFS('3.4% HN 2'!AI:AI,'3.4% HN 2'!M:M,'Aug Payment'!$AG$4,'3.4% HN 2'!B:B,'Aug Payment'!B75)</f>
        <v>0</v>
      </c>
      <c r="AH75" s="5">
        <f t="shared" si="4"/>
        <v>122489.50551172285</v>
      </c>
      <c r="AI75" s="119"/>
      <c r="AJ75" s="364">
        <f t="shared" si="5"/>
        <v>122489.50551172285</v>
      </c>
      <c r="AL75" s="508" t="s">
        <v>398</v>
      </c>
      <c r="AM75" s="508" t="s">
        <v>24732</v>
      </c>
      <c r="AN75" s="508"/>
      <c r="AP75" s="383"/>
      <c r="AQ75" s="7"/>
      <c r="AS75" s="286"/>
      <c r="AT75" s="286"/>
    </row>
    <row r="76" spans="1:50" x14ac:dyDescent="0.25">
      <c r="B76">
        <v>3024003</v>
      </c>
      <c r="C76">
        <v>4003</v>
      </c>
      <c r="D76" t="s">
        <v>184</v>
      </c>
      <c r="G76" t="s">
        <v>185</v>
      </c>
      <c r="H76" t="s">
        <v>186</v>
      </c>
      <c r="I76" s="7">
        <f>IFERROR(_xlfn.XLOOKUP(G76,'APT 25-26'!D:D,'APT 25-26'!CT:CT),"")</f>
        <v>423246.0988426265</v>
      </c>
      <c r="J76" s="7">
        <f>SUMIFS(NurserySupplement!$Z:$Z,NurserySupplement!$M:$M,J$4,NurserySupplement!$B:$B,B76)</f>
        <v>0</v>
      </c>
      <c r="K76" s="7">
        <f>IFERROR(_xlfn.XLOOKUP(B76,'Cash Advance'!A:A,'Cash Advance'!O:O),0)</f>
        <v>0</v>
      </c>
      <c r="L76" s="7">
        <f>SUMIFS(HNPlaces!$AI:$AI,HNPlaces!$M:$M,L$4,HNPlaces!$Q:$Q,'Aug Payment'!$G76)</f>
        <v>0</v>
      </c>
      <c r="M76" s="7">
        <f>SUMIFS(HNPlaces!$AI:$AI,HNPlaces!$M:$M,M$4,HNPlaces!$Q:$Q,'Aug Payment'!$G76)</f>
        <v>0</v>
      </c>
      <c r="N76" s="7">
        <f>SUMIFS(HNPlaces!$AI:$AI,HNPlaces!$M:$M,N$4,HNPlaces!$Q:$Q,'Aug Payment'!$G76)</f>
        <v>0</v>
      </c>
      <c r="O76" s="7">
        <f>SUMIFS(HNPlaces!$AI:$AI,HNPlaces!$M:$M,O$4,HNPlaces!$Q:$Q,'Aug Payment'!$G76)</f>
        <v>0</v>
      </c>
      <c r="P76" s="7">
        <f>SUMIFS(HNPlaces!$AI:$AI,HNPlaces!$M:$M,P$4,HNPlaces!$Q:$Q,'Aug Payment'!$G76)</f>
        <v>0</v>
      </c>
      <c r="Q76" s="7">
        <f>SUMIFS(HNPlaces!$AI:$AI,HNPlaces!$M:$M,Q$4,HNPlaces!$Q:$Q,'Aug Payment'!$G76)</f>
        <v>6923.076923076922</v>
      </c>
      <c r="R76" s="7">
        <f>SUMIFS(HNPlaces!$AI:$AI,HNPlaces!$M:$M,R$4,HNPlaces!$Q:$Q,'Aug Payment'!$G76)</f>
        <v>0</v>
      </c>
      <c r="S76" s="7">
        <f>SUMIFS(HNTopUp!$AC:$AC,HNTopUp!$M:$M,S$4,HNTopUp!$B:$B,$B76)</f>
        <v>0</v>
      </c>
      <c r="T76" s="7">
        <f>SUMIFS(HNTopUp!$AI:$AI,HNTopUp!$M:$M,T$4,HNTopUp!$B:$B,$B76)</f>
        <v>9007.076923076922</v>
      </c>
      <c r="U76" s="7">
        <f>SUMIFS(HNTopUp!$AI:$AI,HNTopUp!$M:$M,U$4,HNTopUp!$B:$B,$B76)</f>
        <v>0</v>
      </c>
      <c r="V76" s="7">
        <f>SUMIFS(HNTopUp!$AI:$AI,HNTopUp!$M:$M,V$4,HNTopUp!$B:$B,$B76)</f>
        <v>21285.814769230765</v>
      </c>
      <c r="W76" s="7">
        <f>SUMIFS(HNTopUp!$AI:$AI,HNTopUp!$M:$M,W$4,HNTopUp!$B:$B,$B76)</f>
        <v>0</v>
      </c>
      <c r="X76" s="7">
        <f>SUMIFS(HNTopUp!$AC:$AC,HNTopUp!$M:$M,X$4,HNTopUp!$B:$B,$B76)</f>
        <v>0</v>
      </c>
      <c r="Y76" s="7">
        <f>SUMIFS(HNTopUp!$AC:$AC,HNTopUp!$M:$M,Y$4,HNTopUp!$B:$B,$B76)</f>
        <v>0</v>
      </c>
      <c r="Z76" s="7">
        <f>SUMIFS(POST16!$AI:$AI,POST16!$M:$M,Z$4,POST16!$Q:$Q,'Aug Payment'!$G76)</f>
        <v>0</v>
      </c>
      <c r="AA76" s="7">
        <f>SUMIFS(POST16!$AI:$AI,POST16!$M:$M,AA$4,POST16!$Q:$Q,'Aug Payment'!$G76)</f>
        <v>0</v>
      </c>
      <c r="AB76" s="7">
        <f>SUMIFS(POST16!$AI:$AI,POST16!$M:$M,AB$4,POST16!$Q:$Q,'Aug Payment'!$G76)</f>
        <v>0</v>
      </c>
      <c r="AC76" s="7">
        <f>SUMIFS(POST16!$AI:$AI,POST16!$M:$M,AC$4,POST16!$Q:$Q,'Aug Payment'!$G76)</f>
        <v>0</v>
      </c>
      <c r="AD76" s="7">
        <f>SUMIFS(POST16!$AI:$AI,POST16!$M:$M,AD$4,POST16!$Q:$Q,'Aug Payment'!$G76)</f>
        <v>0</v>
      </c>
      <c r="AE76" s="7">
        <f>SUMIFS(POST16!$AI:$AI,POST16!$M:$M,AE$4,POST16!$Q:$Q,'Aug Payment'!$G76)</f>
        <v>0</v>
      </c>
      <c r="AF76" s="7">
        <f>SUMIFS(TPG!AI:AI,TPG!M:M,'Aug Payment'!$AF$4,TPG!B:B,'Aug Payment'!B76)</f>
        <v>0</v>
      </c>
      <c r="AG76" s="7">
        <f>SUMIFS('3.4% HN 2'!AI:AI,'3.4% HN 2'!M:M,'Aug Payment'!$AG$4,'3.4% HN 2'!B:B,'Aug Payment'!B76)</f>
        <v>0</v>
      </c>
      <c r="AH76" s="5">
        <f t="shared" si="4"/>
        <v>460462.06745801115</v>
      </c>
      <c r="AI76" s="119"/>
      <c r="AJ76" s="364">
        <f t="shared" si="5"/>
        <v>460462.06745801115</v>
      </c>
      <c r="AL76" s="508" t="s">
        <v>398</v>
      </c>
      <c r="AM76" s="508" t="s">
        <v>24732</v>
      </c>
      <c r="AN76" s="508"/>
      <c r="AO76" s="7"/>
      <c r="AP76" s="383"/>
      <c r="AQ76" s="7"/>
      <c r="AS76" s="286"/>
      <c r="AT76" s="286"/>
    </row>
    <row r="77" spans="1:50" x14ac:dyDescent="0.25">
      <c r="B77">
        <v>3024004</v>
      </c>
      <c r="C77">
        <v>4004</v>
      </c>
      <c r="D77" t="s">
        <v>106</v>
      </c>
      <c r="G77" t="s">
        <v>107</v>
      </c>
      <c r="H77" t="s">
        <v>108</v>
      </c>
      <c r="I77" s="7">
        <f>IFERROR(_xlfn.XLOOKUP(G77,'APT 25-26'!D:D,'APT 25-26'!CT:CT),"")</f>
        <v>168426.94400997931</v>
      </c>
      <c r="J77" s="7">
        <f>SUMIFS(NurserySupplement!$Z:$Z,NurserySupplement!$M:$M,J$4,NurserySupplement!$B:$B,B77)</f>
        <v>0</v>
      </c>
      <c r="K77" s="7">
        <f>IFERROR(_xlfn.XLOOKUP(B77,'Cash Advance'!A:A,'Cash Advance'!O:O),0)</f>
        <v>0</v>
      </c>
      <c r="L77" s="7">
        <f>SUMIFS(HNPlaces!$AI:$AI,HNPlaces!$M:$M,L$4,HNPlaces!$Q:$Q,'Aug Payment'!$G77)</f>
        <v>0</v>
      </c>
      <c r="M77" s="7">
        <f>SUMIFS(HNPlaces!$AI:$AI,HNPlaces!$M:$M,M$4,HNPlaces!$Q:$Q,'Aug Payment'!$G77)</f>
        <v>0</v>
      </c>
      <c r="N77" s="7">
        <f>SUMIFS(HNPlaces!$AI:$AI,HNPlaces!$M:$M,N$4,HNPlaces!$Q:$Q,'Aug Payment'!$G77)</f>
        <v>0</v>
      </c>
      <c r="O77" s="7">
        <f>SUMIFS(HNPlaces!$AI:$AI,HNPlaces!$M:$M,O$4,HNPlaces!$Q:$Q,'Aug Payment'!$G77)</f>
        <v>0</v>
      </c>
      <c r="P77" s="7">
        <f>SUMIFS(HNPlaces!$AI:$AI,HNPlaces!$M:$M,P$4,HNPlaces!$Q:$Q,'Aug Payment'!$G77)</f>
        <v>0</v>
      </c>
      <c r="Q77" s="7">
        <f>SUMIFS(HNPlaces!$AI:$AI,HNPlaces!$M:$M,Q$4,HNPlaces!$Q:$Q,'Aug Payment'!$G77)</f>
        <v>0</v>
      </c>
      <c r="R77" s="7">
        <f>SUMIFS(HNPlaces!$AI:$AI,HNPlaces!$M:$M,R$4,HNPlaces!$Q:$Q,'Aug Payment'!$G77)</f>
        <v>0</v>
      </c>
      <c r="S77" s="7">
        <f>SUMIFS(HNTopUp!$AC:$AC,HNTopUp!$M:$M,S$4,HNTopUp!$B:$B,$B77)</f>
        <v>0</v>
      </c>
      <c r="T77" s="7">
        <f>SUMIFS(HNTopUp!$AI:$AI,HNTopUp!$M:$M,T$4,HNTopUp!$B:$B,$B77)</f>
        <v>9526.6153846153848</v>
      </c>
      <c r="U77" s="7">
        <f>SUMIFS(HNTopUp!$AI:$AI,HNTopUp!$M:$M,U$4,HNTopUp!$B:$B,$B77)</f>
        <v>0</v>
      </c>
      <c r="V77" s="7">
        <f>SUMIFS(HNTopUp!$AI:$AI,HNTopUp!$M:$M,V$4,HNTopUp!$B:$B,$B77)</f>
        <v>0</v>
      </c>
      <c r="W77" s="7">
        <f>SUMIFS(HNTopUp!$AI:$AI,HNTopUp!$M:$M,W$4,HNTopUp!$B:$B,$B77)</f>
        <v>0</v>
      </c>
      <c r="X77" s="7">
        <f>SUMIFS(HNTopUp!$AC:$AC,HNTopUp!$M:$M,X$4,HNTopUp!$B:$B,$B77)</f>
        <v>0</v>
      </c>
      <c r="Y77" s="7">
        <f>SUMIFS(HNTopUp!$AC:$AC,HNTopUp!$M:$M,Y$4,HNTopUp!$B:$B,$B77)</f>
        <v>0</v>
      </c>
      <c r="Z77" s="7">
        <f>SUMIFS(POST16!$AI:$AI,POST16!$M:$M,Z$4,POST16!$Q:$Q,'Aug Payment'!$G77)</f>
        <v>35858.666666666664</v>
      </c>
      <c r="AA77" s="7">
        <f>SUMIFS(POST16!$AI:$AI,POST16!$M:$M,AA$4,POST16!$Q:$Q,'Aug Payment'!$G77)</f>
        <v>44.416666666666664</v>
      </c>
      <c r="AB77" s="7">
        <f>SUMIFS(POST16!$AI:$AI,POST16!$M:$M,AB$4,POST16!$Q:$Q,'Aug Payment'!$G77)</f>
        <v>750</v>
      </c>
      <c r="AC77" s="7">
        <f>SUMIFS(POST16!$AI:$AI,POST16!$M:$M,AC$4,POST16!$Q:$Q,'Aug Payment'!$G77)</f>
        <v>1100</v>
      </c>
      <c r="AD77" s="7">
        <f>SUMIFS(POST16!$AI:$AI,POST16!$M:$M,AD$4,POST16!$Q:$Q,'Aug Payment'!$G77)</f>
        <v>0</v>
      </c>
      <c r="AE77" s="7">
        <f>SUMIFS(POST16!$AI:$AI,POST16!$M:$M,AE$4,POST16!$Q:$Q,'Aug Payment'!$G77)</f>
        <v>0</v>
      </c>
      <c r="AF77" s="7">
        <f>SUMIFS(TPG!AI:AI,TPG!M:M,'Aug Payment'!$AF$4,TPG!B:B,'Aug Payment'!B77)</f>
        <v>0</v>
      </c>
      <c r="AG77" s="7">
        <f>SUMIFS('3.4% HN 2'!AI:AI,'3.4% HN 2'!M:M,'Aug Payment'!$AG$4,'3.4% HN 2'!B:B,'Aug Payment'!B77)</f>
        <v>0</v>
      </c>
      <c r="AH77" s="5">
        <f t="shared" si="4"/>
        <v>215706.642727928</v>
      </c>
      <c r="AI77" s="119"/>
      <c r="AJ77" s="364">
        <f t="shared" si="5"/>
        <v>215706.642727928</v>
      </c>
      <c r="AL77" s="508" t="s">
        <v>398</v>
      </c>
      <c r="AM77" s="508" t="s">
        <v>24732</v>
      </c>
      <c r="AN77" s="508"/>
      <c r="AP77" s="383"/>
      <c r="AQ77" s="7"/>
      <c r="AS77" s="286"/>
      <c r="AT77" s="286"/>
    </row>
    <row r="78" spans="1:50" x14ac:dyDescent="0.25">
      <c r="B78">
        <v>3025404</v>
      </c>
      <c r="C78">
        <v>5404</v>
      </c>
      <c r="D78" t="s">
        <v>118</v>
      </c>
      <c r="G78" t="s">
        <v>119</v>
      </c>
      <c r="H78" t="s">
        <v>120</v>
      </c>
      <c r="I78" s="7">
        <f>IFERROR(_xlfn.XLOOKUP(G78,'APT 25-26'!D:D,'APT 25-26'!CT:CT),"")</f>
        <v>342475.04676153848</v>
      </c>
      <c r="J78" s="7">
        <f>SUMIFS(NurserySupplement!$Z:$Z,NurserySupplement!$M:$M,J$4,NurserySupplement!$B:$B,B78)</f>
        <v>0</v>
      </c>
      <c r="K78" s="7">
        <f>IFERROR(_xlfn.XLOOKUP(B78,'Cash Advance'!A:A,'Cash Advance'!O:O),0)</f>
        <v>0</v>
      </c>
      <c r="L78" s="7">
        <f>SUMIFS(HNPlaces!$AI:$AI,HNPlaces!$M:$M,L$4,HNPlaces!$Q:$Q,'Aug Payment'!$G78)</f>
        <v>0</v>
      </c>
      <c r="M78" s="7">
        <f>SUMIFS(HNPlaces!$AI:$AI,HNPlaces!$M:$M,M$4,HNPlaces!$Q:$Q,'Aug Payment'!$G78)</f>
        <v>0</v>
      </c>
      <c r="N78" s="7">
        <f>SUMIFS(HNPlaces!$AI:$AI,HNPlaces!$M:$M,N$4,HNPlaces!$Q:$Q,'Aug Payment'!$G78)</f>
        <v>0</v>
      </c>
      <c r="O78" s="7">
        <f>SUMIFS(HNPlaces!$AI:$AI,HNPlaces!$M:$M,O$4,HNPlaces!$Q:$Q,'Aug Payment'!$G78)</f>
        <v>0</v>
      </c>
      <c r="P78" s="7">
        <f>SUMIFS(HNPlaces!$AI:$AI,HNPlaces!$M:$M,P$4,HNPlaces!$Q:$Q,'Aug Payment'!$G78)</f>
        <v>0</v>
      </c>
      <c r="Q78" s="7">
        <f>SUMIFS(HNPlaces!$AI:$AI,HNPlaces!$M:$M,Q$4,HNPlaces!$Q:$Q,'Aug Payment'!$G78)</f>
        <v>0</v>
      </c>
      <c r="R78" s="7">
        <f>SUMIFS(HNPlaces!$AI:$AI,HNPlaces!$M:$M,R$4,HNPlaces!$Q:$Q,'Aug Payment'!$G78)</f>
        <v>0</v>
      </c>
      <c r="S78" s="7">
        <f>SUMIFS(HNTopUp!$AC:$AC,HNTopUp!$M:$M,S$4,HNTopUp!$B:$B,$B78)</f>
        <v>0</v>
      </c>
      <c r="T78" s="7">
        <f>SUMIFS(HNTopUp!$AI:$AI,HNTopUp!$M:$M,T$4,HNTopUp!$B:$B,$B78)</f>
        <v>2846.2807692307697</v>
      </c>
      <c r="U78" s="7">
        <f>SUMIFS(HNTopUp!$AI:$AI,HNTopUp!$M:$M,U$4,HNTopUp!$B:$B,$B78)</f>
        <v>0</v>
      </c>
      <c r="V78" s="7">
        <f>SUMIFS(HNTopUp!$AI:$AI,HNTopUp!$M:$M,V$4,HNTopUp!$B:$B,$B78)</f>
        <v>0</v>
      </c>
      <c r="W78" s="7">
        <f>SUMIFS(HNTopUp!$AI:$AI,HNTopUp!$M:$M,W$4,HNTopUp!$B:$B,$B78)</f>
        <v>0</v>
      </c>
      <c r="X78" s="7">
        <f>SUMIFS(HNTopUp!$AC:$AC,HNTopUp!$M:$M,X$4,HNTopUp!$B:$B,$B78)</f>
        <v>0</v>
      </c>
      <c r="Y78" s="7">
        <f>SUMIFS(HNTopUp!$AC:$AC,HNTopUp!$M:$M,Y$4,HNTopUp!$B:$B,$B78)</f>
        <v>0</v>
      </c>
      <c r="Z78" s="7">
        <f>SUMIFS(POST16!$AI:$AI,POST16!$M:$M,Z$4,POST16!$Q:$Q,'Aug Payment'!$G78)</f>
        <v>126802.33333333333</v>
      </c>
      <c r="AA78" s="7">
        <f>SUMIFS(POST16!$AI:$AI,POST16!$M:$M,AA$4,POST16!$Q:$Q,'Aug Payment'!$G78)</f>
        <v>1546.6666666666665</v>
      </c>
      <c r="AB78" s="7">
        <f>SUMIFS(POST16!$AI:$AI,POST16!$M:$M,AB$4,POST16!$Q:$Q,'Aug Payment'!$G78)</f>
        <v>9525</v>
      </c>
      <c r="AC78" s="7">
        <f>SUMIFS(POST16!$AI:$AI,POST16!$M:$M,AC$4,POST16!$Q:$Q,'Aug Payment'!$G78)</f>
        <v>6100</v>
      </c>
      <c r="AD78" s="7">
        <f>SUMIFS(POST16!$AI:$AI,POST16!$M:$M,AD$4,POST16!$Q:$Q,'Aug Payment'!$G78)</f>
        <v>0</v>
      </c>
      <c r="AE78" s="7">
        <f>SUMIFS(POST16!$AI:$AI,POST16!$M:$M,AE$4,POST16!$Q:$Q,'Aug Payment'!$G78)</f>
        <v>0</v>
      </c>
      <c r="AF78" s="7">
        <f>SUMIFS(TPG!AI:AI,TPG!M:M,'Aug Payment'!$AF$4,TPG!B:B,'Aug Payment'!B78)</f>
        <v>0</v>
      </c>
      <c r="AG78" s="7">
        <f>SUMIFS('3.4% HN 2'!AI:AI,'3.4% HN 2'!M:M,'Aug Payment'!$AG$4,'3.4% HN 2'!B:B,'Aug Payment'!B78)</f>
        <v>0</v>
      </c>
      <c r="AH78" s="5">
        <f t="shared" si="4"/>
        <v>489295.32753076928</v>
      </c>
      <c r="AI78" s="119"/>
      <c r="AJ78" s="364">
        <f t="shared" si="5"/>
        <v>489295.32753076928</v>
      </c>
      <c r="AL78" s="508" t="s">
        <v>398</v>
      </c>
      <c r="AM78" s="508" t="s">
        <v>24732</v>
      </c>
      <c r="AN78" s="508"/>
      <c r="AP78" s="383"/>
      <c r="AQ78" s="7"/>
      <c r="AS78" s="286"/>
      <c r="AT78" s="286"/>
    </row>
    <row r="79" spans="1:50" x14ac:dyDescent="0.25">
      <c r="B79">
        <v>3025405</v>
      </c>
      <c r="C79">
        <v>5405</v>
      </c>
      <c r="D79" t="s">
        <v>220</v>
      </c>
      <c r="G79" t="s">
        <v>221</v>
      </c>
      <c r="H79" t="s">
        <v>222</v>
      </c>
      <c r="I79" s="7">
        <f>IFERROR(_xlfn.XLOOKUP(G79,'APT 25-26'!D:D,'APT 25-26'!CT:CT),"")</f>
        <v>491449.60952130082</v>
      </c>
      <c r="J79" s="7">
        <f>SUMIFS(NurserySupplement!$Z:$Z,NurserySupplement!$M:$M,J$4,NurserySupplement!$B:$B,B79)</f>
        <v>0</v>
      </c>
      <c r="K79" s="7">
        <f>IFERROR(_xlfn.XLOOKUP(B79,'Cash Advance'!A:A,'Cash Advance'!O:O),0)</f>
        <v>0</v>
      </c>
      <c r="L79" s="7">
        <f>SUMIFS(HNPlaces!$AI:$AI,HNPlaces!$M:$M,L$4,HNPlaces!$Q:$Q,'Aug Payment'!$G79)</f>
        <v>0</v>
      </c>
      <c r="M79" s="7">
        <f>SUMIFS(HNPlaces!$AI:$AI,HNPlaces!$M:$M,M$4,HNPlaces!$Q:$Q,'Aug Payment'!$G79)</f>
        <v>0</v>
      </c>
      <c r="N79" s="7">
        <f>SUMIFS(HNPlaces!$AI:$AI,HNPlaces!$M:$M,N$4,HNPlaces!$Q:$Q,'Aug Payment'!$G79)</f>
        <v>0</v>
      </c>
      <c r="O79" s="7">
        <f>SUMIFS(HNPlaces!$AI:$AI,HNPlaces!$M:$M,O$4,HNPlaces!$Q:$Q,'Aug Payment'!$G79)</f>
        <v>0</v>
      </c>
      <c r="P79" s="7">
        <f>SUMIFS(HNPlaces!$AI:$AI,HNPlaces!$M:$M,P$4,HNPlaces!$Q:$Q,'Aug Payment'!$G79)</f>
        <v>0</v>
      </c>
      <c r="Q79" s="7">
        <f>SUMIFS(HNPlaces!$AI:$AI,HNPlaces!$M:$M,Q$4,HNPlaces!$Q:$Q,'Aug Payment'!$G79)</f>
        <v>0</v>
      </c>
      <c r="R79" s="7">
        <f>SUMIFS(HNPlaces!$AI:$AI,HNPlaces!$M:$M,R$4,HNPlaces!$Q:$Q,'Aug Payment'!$G79)</f>
        <v>0</v>
      </c>
      <c r="S79" s="7">
        <f>SUMIFS(HNTopUp!$AC:$AC,HNTopUp!$M:$M,S$4,HNTopUp!$B:$B,$B79)</f>
        <v>0</v>
      </c>
      <c r="T79" s="7">
        <f>SUMIFS(HNTopUp!$AI:$AI,HNTopUp!$M:$M,T$4,HNTopUp!$B:$B,$B79)</f>
        <v>16078.538461538463</v>
      </c>
      <c r="U79" s="7">
        <f>SUMIFS(HNTopUp!$AI:$AI,HNTopUp!$M:$M,U$4,HNTopUp!$B:$B,$B79)</f>
        <v>0</v>
      </c>
      <c r="V79" s="7">
        <f>SUMIFS(HNTopUp!$AI:$AI,HNTopUp!$M:$M,V$4,HNTopUp!$B:$B,$B79)</f>
        <v>0</v>
      </c>
      <c r="W79" s="7">
        <f>SUMIFS(HNTopUp!$AI:$AI,HNTopUp!$M:$M,W$4,HNTopUp!$B:$B,$B79)</f>
        <v>0</v>
      </c>
      <c r="X79" s="7">
        <f>SUMIFS(HNTopUp!$AC:$AC,HNTopUp!$M:$M,X$4,HNTopUp!$B:$B,$B79)</f>
        <v>0</v>
      </c>
      <c r="Y79" s="7">
        <f>SUMIFS(HNTopUp!$AC:$AC,HNTopUp!$M:$M,Y$4,HNTopUp!$B:$B,$B79)</f>
        <v>0</v>
      </c>
      <c r="Z79" s="7">
        <f>SUMIFS(POST16!$AI:$AI,POST16!$M:$M,Z$4,POST16!$Q:$Q,'Aug Payment'!$G79)</f>
        <v>151182.33333333331</v>
      </c>
      <c r="AA79" s="7">
        <f>SUMIFS(POST16!$AI:$AI,POST16!$M:$M,AA$4,POST16!$Q:$Q,'Aug Payment'!$G79)</f>
        <v>1038.8333333333333</v>
      </c>
      <c r="AB79" s="7">
        <f>SUMIFS(POST16!$AI:$AI,POST16!$M:$M,AB$4,POST16!$Q:$Q,'Aug Payment'!$G79)</f>
        <v>2250</v>
      </c>
      <c r="AC79" s="7">
        <f>SUMIFS(POST16!$AI:$AI,POST16!$M:$M,AC$4,POST16!$Q:$Q,'Aug Payment'!$G79)</f>
        <v>4350</v>
      </c>
      <c r="AD79" s="7">
        <f>SUMIFS(POST16!$AI:$AI,POST16!$M:$M,AD$4,POST16!$Q:$Q,'Aug Payment'!$G79)</f>
        <v>0</v>
      </c>
      <c r="AE79" s="7">
        <f>SUMIFS(POST16!$AI:$AI,POST16!$M:$M,AE$4,POST16!$Q:$Q,'Aug Payment'!$G79)</f>
        <v>0</v>
      </c>
      <c r="AF79" s="7">
        <f>SUMIFS(TPG!AI:AI,TPG!M:M,'Aug Payment'!$AF$4,TPG!B:B,'Aug Payment'!B79)</f>
        <v>0</v>
      </c>
      <c r="AG79" s="7">
        <f>SUMIFS('3.4% HN 2'!AI:AI,'3.4% HN 2'!M:M,'Aug Payment'!$AG$4,'3.4% HN 2'!B:B,'Aug Payment'!B79)</f>
        <v>0</v>
      </c>
      <c r="AH79" s="5">
        <f t="shared" si="4"/>
        <v>666349.31464950589</v>
      </c>
      <c r="AI79" s="119"/>
      <c r="AJ79" s="364">
        <f t="shared" si="5"/>
        <v>666349.31464950589</v>
      </c>
      <c r="AL79" s="508" t="s">
        <v>398</v>
      </c>
      <c r="AM79" s="508" t="s">
        <v>24732</v>
      </c>
      <c r="AN79" s="508"/>
      <c r="AP79" s="383"/>
      <c r="AQ79" s="7"/>
      <c r="AS79" s="286"/>
      <c r="AT79" s="286"/>
    </row>
    <row r="80" spans="1:50" x14ac:dyDescent="0.25">
      <c r="B80">
        <v>3025407</v>
      </c>
      <c r="C80">
        <v>5407</v>
      </c>
      <c r="D80" t="s">
        <v>55</v>
      </c>
      <c r="G80" t="s">
        <v>56</v>
      </c>
      <c r="H80" t="s">
        <v>57</v>
      </c>
      <c r="I80" s="7">
        <f>IFERROR(_xlfn.XLOOKUP(G80,'APT 25-26'!D:D,'APT 25-26'!CT:CT),"")</f>
        <v>643482.55681602284</v>
      </c>
      <c r="J80" s="7">
        <f>SUMIFS(NurserySupplement!$Z:$Z,NurserySupplement!$M:$M,J$4,NurserySupplement!$B:$B,B80)</f>
        <v>0</v>
      </c>
      <c r="K80" s="7">
        <f>IFERROR(_xlfn.XLOOKUP(B80,'Cash Advance'!A:A,'Cash Advance'!O:O),0)</f>
        <v>0</v>
      </c>
      <c r="L80" s="7">
        <f>SUMIFS(HNPlaces!$AI:$AI,HNPlaces!$M:$M,L$4,HNPlaces!$Q:$Q,'Aug Payment'!$G80)</f>
        <v>0</v>
      </c>
      <c r="M80" s="7">
        <f>SUMIFS(HNPlaces!$AI:$AI,HNPlaces!$M:$M,M$4,HNPlaces!$Q:$Q,'Aug Payment'!$G80)</f>
        <v>0</v>
      </c>
      <c r="N80" s="7">
        <f>SUMIFS(HNPlaces!$AI:$AI,HNPlaces!$M:$M,N$4,HNPlaces!$Q:$Q,'Aug Payment'!$G80)</f>
        <v>0</v>
      </c>
      <c r="O80" s="7">
        <f>SUMIFS(HNPlaces!$AI:$AI,HNPlaces!$M:$M,O$4,HNPlaces!$Q:$Q,'Aug Payment'!$G80)</f>
        <v>0</v>
      </c>
      <c r="P80" s="7">
        <f>SUMIFS(HNPlaces!$AI:$AI,HNPlaces!$M:$M,P$4,HNPlaces!$Q:$Q,'Aug Payment'!$G80)</f>
        <v>0</v>
      </c>
      <c r="Q80" s="7">
        <f>SUMIFS(HNPlaces!$AI:$AI,HNPlaces!$M:$M,Q$4,HNPlaces!$Q:$Q,'Aug Payment'!$G80)</f>
        <v>0</v>
      </c>
      <c r="R80" s="7">
        <f>SUMIFS(HNPlaces!$AI:$AI,HNPlaces!$M:$M,R$4,HNPlaces!$Q:$Q,'Aug Payment'!$G80)</f>
        <v>0</v>
      </c>
      <c r="S80" s="7">
        <f>SUMIFS(HNTopUp!$AC:$AC,HNTopUp!$M:$M,S$4,HNTopUp!$B:$B,$B80)</f>
        <v>0</v>
      </c>
      <c r="T80" s="7">
        <f>SUMIFS(HNTopUp!$AI:$AI,HNTopUp!$M:$M,T$4,HNTopUp!$B:$B,$B80)</f>
        <v>15147.877923076925</v>
      </c>
      <c r="U80" s="7">
        <f>SUMIFS(HNTopUp!$AI:$AI,HNTopUp!$M:$M,U$4,HNTopUp!$B:$B,$B80)</f>
        <v>0</v>
      </c>
      <c r="V80" s="7">
        <f>SUMIFS(HNTopUp!$AI:$AI,HNTopUp!$M:$M,V$4,HNTopUp!$B:$B,$B80)</f>
        <v>0</v>
      </c>
      <c r="W80" s="7">
        <f>SUMIFS(HNTopUp!$AI:$AI,HNTopUp!$M:$M,W$4,HNTopUp!$B:$B,$B80)</f>
        <v>0</v>
      </c>
      <c r="X80" s="7">
        <f>SUMIFS(HNTopUp!$AC:$AC,HNTopUp!$M:$M,X$4,HNTopUp!$B:$B,$B80)</f>
        <v>0</v>
      </c>
      <c r="Y80" s="7">
        <f>SUMIFS(HNTopUp!$AC:$AC,HNTopUp!$M:$M,Y$4,HNTopUp!$B:$B,$B80)</f>
        <v>0</v>
      </c>
      <c r="Z80" s="7">
        <f>SUMIFS(POST16!$AI:$AI,POST16!$M:$M,Z$4,POST16!$Q:$Q,'Aug Payment'!$G80)</f>
        <v>105162.58333333333</v>
      </c>
      <c r="AA80" s="7">
        <f>SUMIFS(POST16!$AI:$AI,POST16!$M:$M,AA$4,POST16!$Q:$Q,'Aug Payment'!$G80)</f>
        <v>1323.5833333333333</v>
      </c>
      <c r="AB80" s="7">
        <f>SUMIFS(POST16!$AI:$AI,POST16!$M:$M,AB$4,POST16!$Q:$Q,'Aug Payment'!$G80)</f>
        <v>0</v>
      </c>
      <c r="AC80" s="7">
        <f>SUMIFS(POST16!$AI:$AI,POST16!$M:$M,AC$4,POST16!$Q:$Q,'Aug Payment'!$G80)</f>
        <v>2950</v>
      </c>
      <c r="AD80" s="7">
        <f>SUMIFS(POST16!$AI:$AI,POST16!$M:$M,AD$4,POST16!$Q:$Q,'Aug Payment'!$G80)</f>
        <v>0</v>
      </c>
      <c r="AE80" s="7">
        <f>SUMIFS(POST16!$AI:$AI,POST16!$M:$M,AE$4,POST16!$Q:$Q,'Aug Payment'!$G80)</f>
        <v>0</v>
      </c>
      <c r="AF80" s="7">
        <f>SUMIFS(TPG!AI:AI,TPG!M:M,'Aug Payment'!$AF$4,TPG!B:B,'Aug Payment'!B80)</f>
        <v>0</v>
      </c>
      <c r="AG80" s="7">
        <f>SUMIFS('3.4% HN 2'!AI:AI,'3.4% HN 2'!M:M,'Aug Payment'!$AG$4,'3.4% HN 2'!B:B,'Aug Payment'!B80)</f>
        <v>0</v>
      </c>
      <c r="AH80" s="5">
        <f t="shared" si="4"/>
        <v>768066.60140576656</v>
      </c>
      <c r="AI80" s="119"/>
      <c r="AJ80" s="364">
        <f t="shared" si="5"/>
        <v>768066.60140576656</v>
      </c>
      <c r="AL80" s="508" t="s">
        <v>398</v>
      </c>
      <c r="AM80" s="508" t="s">
        <v>24732</v>
      </c>
      <c r="AN80" s="508"/>
      <c r="AP80" s="383"/>
      <c r="AQ80" s="7"/>
      <c r="AS80" s="286"/>
      <c r="AT80" s="286"/>
    </row>
    <row r="81" spans="2:46" x14ac:dyDescent="0.25">
      <c r="B81">
        <v>3025427</v>
      </c>
      <c r="C81">
        <v>5427</v>
      </c>
      <c r="D81" t="s">
        <v>169</v>
      </c>
      <c r="G81" t="s">
        <v>170</v>
      </c>
      <c r="H81" t="s">
        <v>171</v>
      </c>
      <c r="I81" s="7">
        <f>IFERROR(_xlfn.XLOOKUP(G81,'APT 25-26'!D:D,'APT 25-26'!CT:CT),"")</f>
        <v>582766.56478653266</v>
      </c>
      <c r="J81" s="7">
        <f>SUMIFS(NurserySupplement!$Z:$Z,NurserySupplement!$M:$M,J$4,NurserySupplement!$B:$B,B81)</f>
        <v>0</v>
      </c>
      <c r="K81" s="7">
        <f>IFERROR(_xlfn.XLOOKUP(B81,'Cash Advance'!A:A,'Cash Advance'!O:O),0)</f>
        <v>0</v>
      </c>
      <c r="L81" s="7">
        <f>SUMIFS(HNPlaces!$AI:$AI,HNPlaces!$M:$M,L$4,HNPlaces!$Q:$Q,'Aug Payment'!$G81)</f>
        <v>0</v>
      </c>
      <c r="M81" s="7">
        <f>SUMIFS(HNPlaces!$AI:$AI,HNPlaces!$M:$M,M$4,HNPlaces!$Q:$Q,'Aug Payment'!$G81)</f>
        <v>0</v>
      </c>
      <c r="N81" s="7">
        <f>SUMIFS(HNPlaces!$AI:$AI,HNPlaces!$M:$M,N$4,HNPlaces!$Q:$Q,'Aug Payment'!$G81)</f>
        <v>0</v>
      </c>
      <c r="O81" s="7">
        <f>SUMIFS(HNPlaces!$AI:$AI,HNPlaces!$M:$M,O$4,HNPlaces!$Q:$Q,'Aug Payment'!$G81)</f>
        <v>0</v>
      </c>
      <c r="P81" s="7">
        <f>SUMIFS(HNPlaces!$AI:$AI,HNPlaces!$M:$M,P$4,HNPlaces!$Q:$Q,'Aug Payment'!$G81)</f>
        <v>0</v>
      </c>
      <c r="Q81" s="7">
        <f>SUMIFS(HNPlaces!$AI:$AI,HNPlaces!$M:$M,Q$4,HNPlaces!$Q:$Q,'Aug Payment'!$G81)</f>
        <v>23538.461538461539</v>
      </c>
      <c r="R81" s="7">
        <f>SUMIFS(HNPlaces!$AI:$AI,HNPlaces!$M:$M,R$4,HNPlaces!$Q:$Q,'Aug Payment'!$G81)</f>
        <v>0</v>
      </c>
      <c r="S81" s="7">
        <f>SUMIFS(HNTopUp!$AC:$AC,HNTopUp!$M:$M,S$4,HNTopUp!$B:$B,$B81)</f>
        <v>0</v>
      </c>
      <c r="T81" s="7">
        <f>SUMIFS(HNTopUp!$AI:$AI,HNTopUp!$M:$M,T$4,HNTopUp!$B:$B,$B81)</f>
        <v>21698.224358974356</v>
      </c>
      <c r="U81" s="7">
        <f>SUMIFS(HNTopUp!$AI:$AI,HNTopUp!$M:$M,U$4,HNTopUp!$B:$B,$B81)</f>
        <v>0</v>
      </c>
      <c r="V81" s="7">
        <f>SUMIFS(HNTopUp!$AI:$AI,HNTopUp!$M:$M,V$4,HNTopUp!$B:$B,$B81)</f>
        <v>75915.225961538468</v>
      </c>
      <c r="W81" s="7">
        <f>SUMIFS(HNTopUp!$AI:$AI,HNTopUp!$M:$M,W$4,HNTopUp!$B:$B,$B81)</f>
        <v>0</v>
      </c>
      <c r="X81" s="7">
        <f>SUMIFS(HNTopUp!$AC:$AC,HNTopUp!$M:$M,X$4,HNTopUp!$B:$B,$B81)</f>
        <v>0</v>
      </c>
      <c r="Y81" s="7">
        <f>SUMIFS(HNTopUp!$AC:$AC,HNTopUp!$M:$M,Y$4,HNTopUp!$B:$B,$B81)</f>
        <v>0</v>
      </c>
      <c r="Z81" s="7">
        <f>SUMIFS(POST16!$AI:$AI,POST16!$M:$M,Z$4,POST16!$Q:$Q,'Aug Payment'!$G81)</f>
        <v>178871.41666666666</v>
      </c>
      <c r="AA81" s="7">
        <f>SUMIFS(POST16!$AI:$AI,POST16!$M:$M,AA$4,POST16!$Q:$Q,'Aug Payment'!$G81)</f>
        <v>1199.5</v>
      </c>
      <c r="AB81" s="7">
        <f>SUMIFS(POST16!$AI:$AI,POST16!$M:$M,AB$4,POST16!$Q:$Q,'Aug Payment'!$G81)</f>
        <v>0</v>
      </c>
      <c r="AC81" s="7">
        <f>SUMIFS(POST16!$AI:$AI,POST16!$M:$M,AC$4,POST16!$Q:$Q,'Aug Payment'!$G81)</f>
        <v>4450</v>
      </c>
      <c r="AD81" s="7">
        <f>SUMIFS(POST16!$AI:$AI,POST16!$M:$M,AD$4,POST16!$Q:$Q,'Aug Payment'!$G81)</f>
        <v>1260.4166666666665</v>
      </c>
      <c r="AE81" s="7">
        <f>SUMIFS(POST16!$AI:$AI,POST16!$M:$M,AE$4,POST16!$Q:$Q,'Aug Payment'!$G81)</f>
        <v>0</v>
      </c>
      <c r="AF81" s="7">
        <f>SUMIFS(TPG!AI:AI,TPG!M:M,'Aug Payment'!$AF$4,TPG!B:B,'Aug Payment'!B81)</f>
        <v>0</v>
      </c>
      <c r="AG81" s="7">
        <f>SUMIFS('3.4% HN 2'!AI:AI,'3.4% HN 2'!M:M,'Aug Payment'!$AG$4,'3.4% HN 2'!B:B,'Aug Payment'!B81)</f>
        <v>0</v>
      </c>
      <c r="AH81" s="5">
        <f t="shared" si="4"/>
        <v>889699.80997884029</v>
      </c>
      <c r="AI81" s="119"/>
      <c r="AJ81" s="364">
        <f t="shared" si="5"/>
        <v>889699.80997884029</v>
      </c>
      <c r="AL81" s="508" t="s">
        <v>398</v>
      </c>
      <c r="AM81" s="508" t="s">
        <v>24732</v>
      </c>
      <c r="AN81" s="508"/>
      <c r="AP81" s="383"/>
      <c r="AQ81" s="7"/>
      <c r="AS81" s="286"/>
      <c r="AT81" s="286"/>
    </row>
    <row r="82" spans="2:46" x14ac:dyDescent="0.25">
      <c r="B82">
        <v>3023521</v>
      </c>
      <c r="C82">
        <v>3521</v>
      </c>
      <c r="D82" t="s">
        <v>190</v>
      </c>
      <c r="G82" t="s">
        <v>191</v>
      </c>
      <c r="H82" t="s">
        <v>192</v>
      </c>
      <c r="I82" s="7">
        <f>IFERROR(_xlfn.XLOOKUP(G82,'APT 25-26'!D:D,'APT 25-26'!CT:CT),"")</f>
        <v>868649.11207267782</v>
      </c>
      <c r="J82" s="7">
        <f>SUMIFS(NurserySupplement!$Z:$Z,NurserySupplement!$M:$M,J$4,NurserySupplement!$B:$B,B82)</f>
        <v>0</v>
      </c>
      <c r="K82" s="7">
        <f>IFERROR(_xlfn.XLOOKUP(B82,'Cash Advance'!A:A,'Cash Advance'!O:O),0)</f>
        <v>0</v>
      </c>
      <c r="L82" s="7">
        <f>SUMIFS(HNPlaces!$AI:$AI,HNPlaces!$M:$M,L$4,HNPlaces!$Q:$Q,'Aug Payment'!$G82)</f>
        <v>0</v>
      </c>
      <c r="M82" s="7">
        <f>SUMIFS(HNPlaces!$AI:$AI,HNPlaces!$M:$M,M$4,HNPlaces!$Q:$Q,'Aug Payment'!$G82)</f>
        <v>0</v>
      </c>
      <c r="N82" s="7">
        <f>SUMIFS(HNPlaces!$AI:$AI,HNPlaces!$M:$M,N$4,HNPlaces!$Q:$Q,'Aug Payment'!$G82)</f>
        <v>0</v>
      </c>
      <c r="O82" s="7">
        <f>SUMIFS(HNPlaces!$AI:$AI,HNPlaces!$M:$M,O$4,HNPlaces!$Q:$Q,'Aug Payment'!$G82)</f>
        <v>0</v>
      </c>
      <c r="P82" s="7">
        <f>SUMIFS(HNPlaces!$AI:$AI,HNPlaces!$M:$M,P$4,HNPlaces!$Q:$Q,'Aug Payment'!$G82)</f>
        <v>0</v>
      </c>
      <c r="Q82" s="7">
        <f>SUMIFS(HNPlaces!$AI:$AI,HNPlaces!$M:$M,Q$4,HNPlaces!$Q:$Q,'Aug Payment'!$G82)</f>
        <v>0</v>
      </c>
      <c r="R82" s="7">
        <f>SUMIFS(HNPlaces!$AI:$AI,HNPlaces!$M:$M,R$4,HNPlaces!$Q:$Q,'Aug Payment'!$G82)</f>
        <v>0</v>
      </c>
      <c r="S82" s="7">
        <f>SUMIFS(HNTopUp!$AC:$AC,HNTopUp!$M:$M,S$4,HNTopUp!$B:$B,$B82)</f>
        <v>0</v>
      </c>
      <c r="T82" s="7">
        <f>SUMIFS(HNTopUp!$AI:$AI,HNTopUp!$M:$M,T$4,HNTopUp!$B:$B,$B82)</f>
        <v>40259.546461538463</v>
      </c>
      <c r="U82" s="7">
        <f>SUMIFS(HNTopUp!$AI:$AI,HNTopUp!$M:$M,U$4,HNTopUp!$B:$B,$B82)</f>
        <v>0</v>
      </c>
      <c r="V82" s="7">
        <f>SUMIFS(HNTopUp!$AI:$AI,HNTopUp!$M:$M,V$4,HNTopUp!$B:$B,$B82)</f>
        <v>0</v>
      </c>
      <c r="W82" s="7">
        <f>SUMIFS(HNTopUp!$AI:$AI,HNTopUp!$M:$M,W$4,HNTopUp!$B:$B,$B82)</f>
        <v>0</v>
      </c>
      <c r="X82" s="7">
        <f>SUMIFS(HNTopUp!$AC:$AC,HNTopUp!$M:$M,X$4,HNTopUp!$B:$B,$B82)</f>
        <v>0</v>
      </c>
      <c r="Y82" s="7">
        <f>SUMIFS(HNTopUp!$AC:$AC,HNTopUp!$M:$M,Y$4,HNTopUp!$B:$B,$B82)</f>
        <v>0</v>
      </c>
      <c r="Z82" s="7">
        <f>SUMIFS(POST16!$AI:$AI,POST16!$M:$M,Z$4,POST16!$Q:$Q,'Aug Payment'!$G82)</f>
        <v>61970.75</v>
      </c>
      <c r="AA82" s="7">
        <f>SUMIFS(POST16!$AI:$AI,POST16!$M:$M,AA$4,POST16!$Q:$Q,'Aug Payment'!$G82)</f>
        <v>352.5</v>
      </c>
      <c r="AB82" s="7">
        <f>SUMIFS(POST16!$AI:$AI,POST16!$M:$M,AB$4,POST16!$Q:$Q,'Aug Payment'!$G82)</f>
        <v>2775</v>
      </c>
      <c r="AC82" s="7">
        <f>SUMIFS(POST16!$AI:$AI,POST16!$M:$M,AC$4,POST16!$Q:$Q,'Aug Payment'!$G82)</f>
        <v>3200</v>
      </c>
      <c r="AD82" s="7">
        <f>SUMIFS(POST16!$AI:$AI,POST16!$M:$M,AD$4,POST16!$Q:$Q,'Aug Payment'!$G82)</f>
        <v>0</v>
      </c>
      <c r="AE82" s="7">
        <f>SUMIFS(POST16!$AI:$AI,POST16!$M:$M,AE$4,POST16!$Q:$Q,'Aug Payment'!$G82)</f>
        <v>0</v>
      </c>
      <c r="AF82" s="7">
        <f>SUMIFS(TPG!AI:AI,TPG!M:M,'Aug Payment'!$AF$4,TPG!B:B,'Aug Payment'!B82)</f>
        <v>0</v>
      </c>
      <c r="AG82" s="7">
        <f>SUMIFS('3.4% HN 2'!AI:AI,'3.4% HN 2'!M:M,'Aug Payment'!$AG$4,'3.4% HN 2'!B:B,'Aug Payment'!B82)</f>
        <v>0</v>
      </c>
      <c r="AH82" s="5">
        <f t="shared" si="4"/>
        <v>977206.90853421623</v>
      </c>
      <c r="AI82" s="119"/>
      <c r="AJ82" s="364">
        <f t="shared" si="5"/>
        <v>977206.90853421623</v>
      </c>
      <c r="AL82" s="508" t="s">
        <v>398</v>
      </c>
      <c r="AM82" s="508" t="s">
        <v>24732</v>
      </c>
      <c r="AN82" s="508"/>
      <c r="AP82" s="383"/>
      <c r="AQ82" s="7"/>
      <c r="AS82" s="286"/>
      <c r="AT82" s="286"/>
    </row>
    <row r="83" spans="2:46" x14ac:dyDescent="0.25">
      <c r="B83">
        <v>3021001</v>
      </c>
      <c r="C83">
        <v>1001</v>
      </c>
      <c r="D83" s="98" t="s">
        <v>357</v>
      </c>
      <c r="G83" t="s">
        <v>356</v>
      </c>
      <c r="H83" t="s">
        <v>805</v>
      </c>
      <c r="I83" s="7" t="str">
        <f>IFERROR(_xlfn.XLOOKUP(G83,'APT 25-26'!D:D,'APT 25-26'!CR:CR),"")</f>
        <v/>
      </c>
      <c r="J83" s="7">
        <f>SUMIFS(NurserySupplement!$AI:$AI,NurserySupplement!$M:$M,J$4,NurserySupplement!$B:$B,B83)</f>
        <v>17330.192307692305</v>
      </c>
      <c r="K83" s="7">
        <f>IFERROR(_xlfn.XLOOKUP(B83,'Cash Advance'!A:A,'Cash Advance'!O:O),0)</f>
        <v>0</v>
      </c>
      <c r="L83" s="7">
        <f>SUMIFS(HNPlaces!$AI:$AI,HNPlaces!$M:$M,L$4,HNPlaces!$Q:$Q,'Aug Payment'!$G83)</f>
        <v>0</v>
      </c>
      <c r="M83" s="7">
        <f>SUMIFS(HNPlaces!$AI:$AI,HNPlaces!$M:$M,M$4,HNPlaces!$Q:$Q,'Aug Payment'!$G83)</f>
        <v>0</v>
      </c>
      <c r="N83" s="7">
        <f>SUMIFS(HNPlaces!$AI:$AI,HNPlaces!$M:$M,N$4,HNPlaces!$Q:$Q,'Aug Payment'!$G83)</f>
        <v>0</v>
      </c>
      <c r="O83" s="7">
        <f>SUMIFS(HNPlaces!$AI:$AI,HNPlaces!$M:$M,O$4,HNPlaces!$Q:$Q,'Aug Payment'!$G83)</f>
        <v>0</v>
      </c>
      <c r="P83" s="7">
        <f>SUMIFS(HNPlaces!$AI:$AI,HNPlaces!$M:$M,P$4,HNPlaces!$Q:$Q,'Aug Payment'!$G83)</f>
        <v>0</v>
      </c>
      <c r="Q83" s="7">
        <f>SUMIFS(HNPlaces!$AI:$AI,HNPlaces!$M:$M,Q$4,HNPlaces!$Q:$Q,'Aug Payment'!$G83)</f>
        <v>0</v>
      </c>
      <c r="R83" s="7">
        <f>SUMIFS(HNPlaces!$AI:$AI,HNPlaces!$M:$M,R$4,HNPlaces!$Q:$Q,'Aug Payment'!$G83)</f>
        <v>0</v>
      </c>
      <c r="S83" s="7">
        <f>SUMIFS(HNTopUp!$AC:$AC,HNTopUp!$M:$M,S$4,HNTopUp!$B:$B,$B83)</f>
        <v>0</v>
      </c>
      <c r="T83" s="7">
        <f>SUMIFS(HNTopUp!$AI:$AI,HNTopUp!$M:$M,T$4,HNTopUp!$B:$B,$B83)</f>
        <v>2453.888307692308</v>
      </c>
      <c r="U83" s="7">
        <f>SUMIFS(HNTopUp!$AI:$AI,HNTopUp!$M:$M,U$4,HNTopUp!$B:$B,$B83)</f>
        <v>0</v>
      </c>
      <c r="V83" s="7">
        <f>SUMIFS(HNTopUp!$AI:$AI,HNTopUp!$M:$M,V$4,HNTopUp!$B:$B,$B83)</f>
        <v>0</v>
      </c>
      <c r="W83" s="7">
        <f>SUMIFS(HNTopUp!$AI:$AI,HNTopUp!$M:$M,W$4,HNTopUp!$B:$B,$B83)</f>
        <v>215.1</v>
      </c>
      <c r="X83" s="7">
        <f>SUMIFS(HNTopUp!$AC:$AC,HNTopUp!$M:$M,X$4,HNTopUp!$B:$B,$B83)</f>
        <v>0</v>
      </c>
      <c r="Y83" s="7">
        <f>SUMIFS(HNTopUp!$AC:$AC,HNTopUp!$M:$M,Y$4,HNTopUp!$B:$B,$B83)</f>
        <v>0</v>
      </c>
      <c r="Z83" s="7">
        <f>SUMIFS(POST16!$AI:$AI,POST16!$M:$M,Z$4,POST16!$Q:$Q,'Aug Payment'!$G83)</f>
        <v>0</v>
      </c>
      <c r="AA83" s="7">
        <f>SUMIFS(POST16!$AI:$AI,POST16!$M:$M,AA$4,POST16!$Q:$Q,'Aug Payment'!$G83)</f>
        <v>0</v>
      </c>
      <c r="AB83" s="7">
        <f>SUMIFS(POST16!$AI:$AI,POST16!$M:$M,AB$4,POST16!$Q:$Q,'Aug Payment'!$G83)</f>
        <v>0</v>
      </c>
      <c r="AC83" s="7">
        <f>SUMIFS(POST16!$AI:$AI,POST16!$M:$M,AC$4,POST16!$Q:$Q,'Aug Payment'!$G83)</f>
        <v>0</v>
      </c>
      <c r="AD83" s="7">
        <f>SUMIFS(POST16!$AI:$AI,POST16!$M:$M,AD$4,POST16!$Q:$Q,'Aug Payment'!$G83)</f>
        <v>0</v>
      </c>
      <c r="AE83" s="7">
        <f>SUMIFS(POST16!$AI:$AI,POST16!$M:$M,AE$4,POST16!$Q:$Q,'Aug Payment'!$G83)</f>
        <v>0</v>
      </c>
      <c r="AF83" s="7">
        <f>SUMIFS(TPG!AI:AI,TPG!M:M,'Aug Payment'!$AF$4,TPG!B:B,'Aug Payment'!B83)</f>
        <v>0</v>
      </c>
      <c r="AG83" s="7">
        <f>SUMIFS('3.4% HN 2'!AI:AI,'3.4% HN 2'!M:M,'Aug Payment'!$AG$4,'3.4% HN 2'!B:B,'Aug Payment'!B83)</f>
        <v>0</v>
      </c>
      <c r="AH83" s="5">
        <f t="shared" si="4"/>
        <v>19999.180615384612</v>
      </c>
      <c r="AI83" s="119"/>
      <c r="AJ83" s="364">
        <f t="shared" si="5"/>
        <v>19999.180615384612</v>
      </c>
      <c r="AL83" s="508" t="str">
        <f>IFERROR(_xlfn.XLOOKUP(B83,'Monthly Payroll Deductions'!B:B,'Monthly Payroll Deductions'!AR:AR),"")</f>
        <v/>
      </c>
      <c r="AM83" s="508"/>
      <c r="AN83" s="508"/>
      <c r="AP83" s="383"/>
      <c r="AQ83" s="7"/>
      <c r="AS83" s="286"/>
      <c r="AT83" s="286"/>
    </row>
    <row r="84" spans="2:46" x14ac:dyDescent="0.25">
      <c r="B84">
        <v>3021003</v>
      </c>
      <c r="C84">
        <v>1003</v>
      </c>
      <c r="D84" s="98" t="s">
        <v>357</v>
      </c>
      <c r="G84" t="s">
        <v>356</v>
      </c>
      <c r="H84" t="s">
        <v>805</v>
      </c>
      <c r="I84" s="7" t="str">
        <f>IFERROR(_xlfn.XLOOKUP(G84,'APT 25-26'!D:D,'APT 25-26'!CR:CR),"")</f>
        <v/>
      </c>
      <c r="J84" s="7">
        <f>SUMIFS(NurserySupplement!$AI:$AI,NurserySupplement!$M:$M,J$4,NurserySupplement!$B:$B,B84)</f>
        <v>20103.023076923077</v>
      </c>
      <c r="K84" s="7">
        <f>IFERROR(_xlfn.XLOOKUP(B84,'Cash Advance'!A:A,'Cash Advance'!O:O),0)</f>
        <v>0</v>
      </c>
      <c r="L84" s="7">
        <f>SUMIFS(HNPlaces!$AI:$AI,HNPlaces!$M:$M,L$4,HNPlaces!$Q:$Q,'Aug Payment'!$G84)</f>
        <v>0</v>
      </c>
      <c r="M84" s="7">
        <f>SUMIFS(HNPlaces!$AI:$AI,HNPlaces!$M:$M,M$4,HNPlaces!$Q:$Q,'Aug Payment'!$G84)</f>
        <v>0</v>
      </c>
      <c r="N84" s="7">
        <f>SUMIFS(HNPlaces!$AI:$AI,HNPlaces!$M:$M,N$4,HNPlaces!$Q:$Q,'Aug Payment'!$G84)</f>
        <v>0</v>
      </c>
      <c r="O84" s="7">
        <f>SUMIFS(HNPlaces!$AI:$AI,HNPlaces!$M:$M,O$4,HNPlaces!$Q:$Q,'Aug Payment'!$G84)</f>
        <v>0</v>
      </c>
      <c r="P84" s="7">
        <f>SUMIFS(HNPlaces!$AI:$AI,HNPlaces!$M:$M,P$4,HNPlaces!$Q:$Q,'Aug Payment'!$G84)</f>
        <v>0</v>
      </c>
      <c r="Q84" s="7">
        <f>SUMIFS(HNPlaces!$AI:$AI,HNPlaces!$M:$M,Q$4,HNPlaces!$Q:$Q,'Aug Payment'!$G84)</f>
        <v>0</v>
      </c>
      <c r="R84" s="7">
        <f>SUMIFS(HNPlaces!$AI:$AI,HNPlaces!$M:$M,R$4,HNPlaces!$Q:$Q,'Aug Payment'!$G84)</f>
        <v>0</v>
      </c>
      <c r="S84" s="7">
        <f>SUMIFS(HNTopUp!$AC:$AC,HNTopUp!$M:$M,S$4,HNTopUp!$B:$B,$B84)</f>
        <v>0</v>
      </c>
      <c r="T84" s="7">
        <f>SUMIFS(HNTopUp!$AI:$AI,HNTopUp!$M:$M,T$4,HNTopUp!$B:$B,$B84)</f>
        <v>1646.1150000000002</v>
      </c>
      <c r="U84" s="7">
        <f>SUMIFS(HNTopUp!$AI:$AI,HNTopUp!$M:$M,U$4,HNTopUp!$B:$B,$B84)</f>
        <v>0</v>
      </c>
      <c r="V84" s="7">
        <f>SUMIFS(HNTopUp!$AI:$AI,HNTopUp!$M:$M,V$4,HNTopUp!$B:$B,$B84)</f>
        <v>0</v>
      </c>
      <c r="W84" s="7">
        <f>SUMIFS(HNTopUp!$AI:$AI,HNTopUp!$M:$M,W$4,HNTopUp!$B:$B,$B84)</f>
        <v>1493.75</v>
      </c>
      <c r="X84" s="7">
        <f>SUMIFS(HNTopUp!$AC:$AC,HNTopUp!$M:$M,X$4,HNTopUp!$B:$B,$B84)</f>
        <v>0</v>
      </c>
      <c r="Y84" s="7">
        <f>SUMIFS(HNTopUp!$AC:$AC,HNTopUp!$M:$M,Y$4,HNTopUp!$B:$B,$B84)</f>
        <v>0</v>
      </c>
      <c r="Z84" s="7">
        <f>SUMIFS(POST16!$AI:$AI,POST16!$M:$M,Z$4,POST16!$Q:$Q,'Aug Payment'!$G84)</f>
        <v>0</v>
      </c>
      <c r="AA84" s="7">
        <f>SUMIFS(POST16!$AI:$AI,POST16!$M:$M,AA$4,POST16!$Q:$Q,'Aug Payment'!$G84)</f>
        <v>0</v>
      </c>
      <c r="AB84" s="7">
        <f>SUMIFS(POST16!$AI:$AI,POST16!$M:$M,AB$4,POST16!$Q:$Q,'Aug Payment'!$G84)</f>
        <v>0</v>
      </c>
      <c r="AC84" s="7">
        <f>SUMIFS(POST16!$AI:$AI,POST16!$M:$M,AC$4,POST16!$Q:$Q,'Aug Payment'!$G84)</f>
        <v>0</v>
      </c>
      <c r="AD84" s="7">
        <f>SUMIFS(POST16!$AI:$AI,POST16!$M:$M,AD$4,POST16!$Q:$Q,'Aug Payment'!$G84)</f>
        <v>0</v>
      </c>
      <c r="AE84" s="7">
        <f>SUMIFS(POST16!$AI:$AI,POST16!$M:$M,AE$4,POST16!$Q:$Q,'Aug Payment'!$G84)</f>
        <v>0</v>
      </c>
      <c r="AF84" s="7">
        <f>SUMIFS(TPG!AI:AI,TPG!M:M,'Aug Payment'!$AF$4,TPG!B:B,'Aug Payment'!B84)</f>
        <v>0</v>
      </c>
      <c r="AG84" s="7">
        <f>SUMIFS('3.4% HN 2'!AI:AI,'3.4% HN 2'!M:M,'Aug Payment'!$AG$4,'3.4% HN 2'!B:B,'Aug Payment'!B84)</f>
        <v>0</v>
      </c>
      <c r="AH84" s="5">
        <f t="shared" si="4"/>
        <v>23242.888076923078</v>
      </c>
      <c r="AI84" s="119"/>
      <c r="AJ84" s="364">
        <f t="shared" si="5"/>
        <v>23242.888076923078</v>
      </c>
      <c r="AL84" s="508" t="str">
        <f>IFERROR(_xlfn.XLOOKUP(B84,'Monthly Payroll Deductions'!B:B,'Monthly Payroll Deductions'!AR:AR),"")</f>
        <v/>
      </c>
      <c r="AM84" s="508"/>
      <c r="AN84" s="508"/>
      <c r="AP84" s="383"/>
      <c r="AQ84" s="7"/>
      <c r="AS84" s="286"/>
      <c r="AT84" s="286"/>
    </row>
    <row r="85" spans="2:46" x14ac:dyDescent="0.25">
      <c r="B85">
        <v>3021002</v>
      </c>
      <c r="C85">
        <v>1002</v>
      </c>
      <c r="D85" t="s">
        <v>355</v>
      </c>
      <c r="E85" t="s">
        <v>390</v>
      </c>
      <c r="G85" t="s">
        <v>354</v>
      </c>
      <c r="H85" t="s">
        <v>200</v>
      </c>
      <c r="I85" s="7" t="str">
        <f>IFERROR(_xlfn.XLOOKUP(G85,'APT 25-26'!D:D,'APT 25-26'!CR:CR),"")</f>
        <v/>
      </c>
      <c r="J85" s="7">
        <f>SUMIFS(NurserySupplement!$AI:$AI,NurserySupplement!$M:$M,J$4,NurserySupplement!$B:$B,B85)</f>
        <v>17561.261538461535</v>
      </c>
      <c r="K85" s="7">
        <f>IFERROR(_xlfn.XLOOKUP(B85,'Cash Advance'!A:A,'Cash Advance'!O:O),0)</f>
        <v>0</v>
      </c>
      <c r="L85" s="7">
        <f>SUMIFS(HNPlaces!$AI:$AI,HNPlaces!$M:$M,L$4,HNPlaces!$Q:$Q,'Aug Payment'!$G85)</f>
        <v>0</v>
      </c>
      <c r="M85" s="7">
        <f>SUMIFS(HNPlaces!$AI:$AI,HNPlaces!$M:$M,M$4,HNPlaces!$Q:$Q,'Aug Payment'!$G85)</f>
        <v>0</v>
      </c>
      <c r="N85" s="7">
        <f>SUMIFS(HNPlaces!$AI:$AI,HNPlaces!$M:$M,N$4,HNPlaces!$Q:$Q,'Aug Payment'!$G85)</f>
        <v>0</v>
      </c>
      <c r="O85" s="7">
        <f>SUMIFS(HNPlaces!$AI:$AI,HNPlaces!$M:$M,O$4,HNPlaces!$Q:$Q,'Aug Payment'!$G85)</f>
        <v>0</v>
      </c>
      <c r="P85" s="7">
        <f>SUMIFS(HNPlaces!$AI:$AI,HNPlaces!$M:$M,P$4,HNPlaces!$Q:$Q,'Aug Payment'!$G85)</f>
        <v>0</v>
      </c>
      <c r="Q85" s="7">
        <f>SUMIFS(HNPlaces!$AI:$AI,HNPlaces!$M:$M,Q$4,HNPlaces!$Q:$Q,'Aug Payment'!$G85)</f>
        <v>0</v>
      </c>
      <c r="R85" s="7">
        <f>SUMIFS(HNPlaces!$AI:$AI,HNPlaces!$M:$M,R$4,HNPlaces!$Q:$Q,'Aug Payment'!$G85)</f>
        <v>0</v>
      </c>
      <c r="S85" s="7">
        <f>SUMIFS(HNTopUp!$AC:$AC,HNTopUp!$M:$M,S$4,HNTopUp!$B:$B,$B85)</f>
        <v>0</v>
      </c>
      <c r="T85" s="7">
        <f>SUMIFS(HNTopUp!$AI:$AI,HNTopUp!$M:$M,T$4,HNTopUp!$B:$B,$B85)</f>
        <v>0</v>
      </c>
      <c r="U85" s="7">
        <f>SUMIFS(HNTopUp!$AI:$AI,HNTopUp!$M:$M,U$4,HNTopUp!$B:$B,$B85)</f>
        <v>0</v>
      </c>
      <c r="V85" s="7">
        <f>SUMIFS(HNTopUp!$AI:$AI,HNTopUp!$M:$M,V$4,HNTopUp!$B:$B,$B85)</f>
        <v>0</v>
      </c>
      <c r="W85" s="7">
        <f>SUMIFS(HNTopUp!$AI:$AI,HNTopUp!$M:$M,W$4,HNTopUp!$B:$B,$B85)</f>
        <v>364</v>
      </c>
      <c r="X85" s="7">
        <f>SUMIFS(HNTopUp!$AC:$AC,HNTopUp!$M:$M,X$4,HNTopUp!$B:$B,$B85)</f>
        <v>0</v>
      </c>
      <c r="Y85" s="7">
        <f>SUMIFS(HNTopUp!$AC:$AC,HNTopUp!$M:$M,Y$4,HNTopUp!$B:$B,$B85)</f>
        <v>0</v>
      </c>
      <c r="Z85" s="7">
        <f>SUMIFS(POST16!$AI:$AI,POST16!$M:$M,Z$4,POST16!$Q:$Q,'Aug Payment'!$G85)</f>
        <v>0</v>
      </c>
      <c r="AA85" s="7">
        <f>SUMIFS(POST16!$AI:$AI,POST16!$M:$M,AA$4,POST16!$Q:$Q,'Aug Payment'!$G85)</f>
        <v>0</v>
      </c>
      <c r="AB85" s="7">
        <f>SUMIFS(POST16!$AI:$AI,POST16!$M:$M,AB$4,POST16!$Q:$Q,'Aug Payment'!$G85)</f>
        <v>0</v>
      </c>
      <c r="AC85" s="7">
        <f>SUMIFS(POST16!$AI:$AI,POST16!$M:$M,AC$4,POST16!$Q:$Q,'Aug Payment'!$G85)</f>
        <v>0</v>
      </c>
      <c r="AD85" s="7">
        <f>SUMIFS(POST16!$AI:$AI,POST16!$M:$M,AD$4,POST16!$Q:$Q,'Aug Payment'!$G85)</f>
        <v>0</v>
      </c>
      <c r="AE85" s="7">
        <f>SUMIFS(POST16!$AI:$AI,POST16!$M:$M,AE$4,POST16!$Q:$Q,'Aug Payment'!$G85)</f>
        <v>0</v>
      </c>
      <c r="AF85" s="7">
        <f>SUMIFS(TPG!AI:AI,TPG!M:M,'Aug Payment'!$AF$4,TPG!B:B,'Aug Payment'!B85)</f>
        <v>0</v>
      </c>
      <c r="AG85" s="7">
        <f>SUMIFS('3.4% HN 2'!AI:AI,'3.4% HN 2'!M:M,'Aug Payment'!$AG$4,'3.4% HN 2'!B:B,'Aug Payment'!B85)</f>
        <v>0</v>
      </c>
      <c r="AH85" s="5">
        <f t="shared" si="4"/>
        <v>17925.261538461535</v>
      </c>
      <c r="AI85" s="119"/>
      <c r="AJ85" s="364">
        <f t="shared" si="5"/>
        <v>17925.261538461535</v>
      </c>
      <c r="AL85" s="508"/>
      <c r="AM85" s="508"/>
      <c r="AN85" s="508"/>
      <c r="AP85" s="383"/>
      <c r="AQ85" s="7"/>
      <c r="AS85" s="286"/>
      <c r="AT85" s="286"/>
    </row>
    <row r="86" spans="2:46" x14ac:dyDescent="0.25">
      <c r="B86">
        <v>3021000</v>
      </c>
      <c r="C86">
        <v>1000</v>
      </c>
      <c r="D86" s="98" t="s">
        <v>357</v>
      </c>
      <c r="G86" t="s">
        <v>356</v>
      </c>
      <c r="H86" t="s">
        <v>805</v>
      </c>
      <c r="I86" s="7" t="str">
        <f>IFERROR(_xlfn.XLOOKUP(G86,'APT 25-26'!D:D,'APT 25-26'!CR:CR),"")</f>
        <v/>
      </c>
      <c r="J86" s="7">
        <f>SUMIFS(NurserySupplement!$AI:$AI,NurserySupplement!$M:$M,J$4,NurserySupplement!$B:$B,B86)</f>
        <v>21027.299999999996</v>
      </c>
      <c r="K86" s="7">
        <f>IFERROR(_xlfn.XLOOKUP(B86,'Cash Advance'!A:A,'Cash Advance'!O:O),0)</f>
        <v>0</v>
      </c>
      <c r="L86" s="7">
        <f>SUMIFS(HNPlaces!$AI:$AI,HNPlaces!$M:$M,L$4,HNPlaces!$Q:$Q,'Aug Payment'!$G86)</f>
        <v>0</v>
      </c>
      <c r="M86" s="7">
        <f>SUMIFS(HNPlaces!$AI:$AI,HNPlaces!$M:$M,M$4,HNPlaces!$Q:$Q,'Aug Payment'!$G86)</f>
        <v>0</v>
      </c>
      <c r="N86" s="7">
        <f>SUMIFS(HNPlaces!$AI:$AI,HNPlaces!$M:$M,N$4,HNPlaces!$Q:$Q,'Aug Payment'!$G86)</f>
        <v>0</v>
      </c>
      <c r="O86" s="7">
        <f>SUMIFS(HNPlaces!$AI:$AI,HNPlaces!$M:$M,O$4,HNPlaces!$Q:$Q,'Aug Payment'!$G86)</f>
        <v>0</v>
      </c>
      <c r="P86" s="7">
        <f>SUMIFS(HNPlaces!$AI:$AI,HNPlaces!$M:$M,P$4,HNPlaces!$Q:$Q,'Aug Payment'!$G86)</f>
        <v>0</v>
      </c>
      <c r="Q86" s="7">
        <f>SUMIFS(HNPlaces!$AI:$AI,HNPlaces!$M:$M,Q$4,HNPlaces!$Q:$Q,'Aug Payment'!$G86)</f>
        <v>0</v>
      </c>
      <c r="R86" s="7">
        <f>SUMIFS(HNPlaces!$AI:$AI,HNPlaces!$M:$M,R$4,HNPlaces!$Q:$Q,'Aug Payment'!$G86)</f>
        <v>0</v>
      </c>
      <c r="S86" s="7">
        <f>SUMIFS(HNTopUp!$AC:$AC,HNTopUp!$M:$M,S$4,HNTopUp!$B:$B,$B86)</f>
        <v>0</v>
      </c>
      <c r="T86" s="7">
        <f>SUMIFS(HNTopUp!$AI:$AI,HNTopUp!$M:$M,T$4,HNTopUp!$B:$B,$B86)</f>
        <v>409.4823076923077</v>
      </c>
      <c r="U86" s="7">
        <f>SUMIFS(HNTopUp!$AI:$AI,HNTopUp!$M:$M,U$4,HNTopUp!$B:$B,$B86)</f>
        <v>0</v>
      </c>
      <c r="V86" s="7">
        <f>SUMIFS(HNTopUp!$AI:$AI,HNTopUp!$M:$M,V$4,HNTopUp!$B:$B,$B86)</f>
        <v>0</v>
      </c>
      <c r="W86" s="7">
        <f>SUMIFS(HNTopUp!$AI:$AI,HNTopUp!$M:$M,W$4,HNTopUp!$B:$B,$B86)</f>
        <v>463.30769230769226</v>
      </c>
      <c r="X86" s="7">
        <f>SUMIFS(HNTopUp!$AC:$AC,HNTopUp!$M:$M,X$4,HNTopUp!$B:$B,$B86)</f>
        <v>0</v>
      </c>
      <c r="Y86" s="7">
        <f>SUMIFS(HNTopUp!$AC:$AC,HNTopUp!$M:$M,Y$4,HNTopUp!$B:$B,$B86)</f>
        <v>0</v>
      </c>
      <c r="Z86" s="7">
        <f>SUMIFS(POST16!$AI:$AI,POST16!$M:$M,Z$4,POST16!$Q:$Q,'Aug Payment'!$G86)</f>
        <v>0</v>
      </c>
      <c r="AA86" s="7">
        <f>SUMIFS(POST16!$AI:$AI,POST16!$M:$M,AA$4,POST16!$Q:$Q,'Aug Payment'!$G86)</f>
        <v>0</v>
      </c>
      <c r="AB86" s="7">
        <f>SUMIFS(POST16!$AI:$AI,POST16!$M:$M,AB$4,POST16!$Q:$Q,'Aug Payment'!$G86)</f>
        <v>0</v>
      </c>
      <c r="AC86" s="7">
        <f>SUMIFS(POST16!$AI:$AI,POST16!$M:$M,AC$4,POST16!$Q:$Q,'Aug Payment'!$G86)</f>
        <v>0</v>
      </c>
      <c r="AD86" s="7">
        <f>SUMIFS(POST16!$AI:$AI,POST16!$M:$M,AD$4,POST16!$Q:$Q,'Aug Payment'!$G86)</f>
        <v>0</v>
      </c>
      <c r="AE86" s="7">
        <f>SUMIFS(POST16!$AI:$AI,POST16!$M:$M,AE$4,POST16!$Q:$Q,'Aug Payment'!$G86)</f>
        <v>0</v>
      </c>
      <c r="AF86" s="7">
        <f>SUMIFS(TPG!AI:AI,TPG!M:M,'Aug Payment'!$AF$4,TPG!B:B,'Aug Payment'!B86)</f>
        <v>0</v>
      </c>
      <c r="AG86" s="7">
        <f>SUMIFS('3.4% HN 2'!AI:AI,'3.4% HN 2'!M:M,'Aug Payment'!$AG$4,'3.4% HN 2'!B:B,'Aug Payment'!B86)</f>
        <v>0</v>
      </c>
      <c r="AH86" s="5">
        <f t="shared" si="4"/>
        <v>21900.089999999997</v>
      </c>
      <c r="AI86" s="119"/>
      <c r="AJ86" s="364">
        <f t="shared" si="5"/>
        <v>21900.089999999997</v>
      </c>
      <c r="AL86" s="508"/>
      <c r="AM86" s="508"/>
      <c r="AN86" s="508"/>
      <c r="AP86" s="383"/>
      <c r="AQ86" s="7"/>
      <c r="AS86" s="286"/>
      <c r="AT86" s="286"/>
    </row>
    <row r="87" spans="2:46" x14ac:dyDescent="0.25">
      <c r="B87">
        <v>3021100</v>
      </c>
      <c r="C87">
        <v>1100</v>
      </c>
      <c r="D87" s="4" t="s">
        <v>262</v>
      </c>
      <c r="E87" t="s">
        <v>535</v>
      </c>
      <c r="G87" t="s">
        <v>263</v>
      </c>
      <c r="H87" t="s">
        <v>264</v>
      </c>
      <c r="I87" s="7" t="str">
        <f>IFERROR(_xlfn.XLOOKUP(G87,'APT 25-26'!D:D,'APT 25-26'!CR:CR),"")</f>
        <v/>
      </c>
      <c r="J87" s="7">
        <f>SUMIFS(NurserySupplement!$Z:$Z,NurserySupplement!$M:$M,J$4,NurserySupplement!$B:$B,B87)</f>
        <v>0</v>
      </c>
      <c r="K87" s="7">
        <f>IFERROR(_xlfn.XLOOKUP(B87,'Cash Advance'!A:A,'Cash Advance'!O:O),0)</f>
        <v>0</v>
      </c>
      <c r="L87" s="7">
        <f>SUMIFS(HNPlaces!$AI:$AI,HNPlaces!$M:$M,L$4,HNPlaces!$Q:$Q,'Aug Payment'!$G87)</f>
        <v>97692.307692307688</v>
      </c>
      <c r="M87" s="7">
        <f>SUMIFS(HNPlaces!$AI:$AI,HNPlaces!$M:$M,M$4,HNPlaces!$Q:$Q,'Aug Payment'!$G87)</f>
        <v>7692.3076923076924</v>
      </c>
      <c r="N87" s="7">
        <f>SUMIFS(HNPlaces!$AI:$AI,HNPlaces!$M:$M,N$4,HNPlaces!$Q:$Q,'Aug Payment'!$G87)</f>
        <v>23895.384615384617</v>
      </c>
      <c r="O87" s="7">
        <f>SUMIFS(HNPlaces!$AI:$AI,HNPlaces!$M:$M,O$4,HNPlaces!$Q:$Q,'Aug Payment'!$G87)</f>
        <v>0</v>
      </c>
      <c r="P87" s="7">
        <f>SUMIFS(HNPlaces!$AI:$AI,HNPlaces!$M:$M,P$4,HNPlaces!$Q:$Q,'Aug Payment'!$G87)</f>
        <v>0</v>
      </c>
      <c r="Q87" s="7">
        <f>SUMIFS(HNPlaces!$AI:$AI,HNPlaces!$M:$M,Q$4,HNPlaces!$Q:$Q,'Aug Payment'!$G87)</f>
        <v>0</v>
      </c>
      <c r="R87" s="7">
        <f>SUMIFS(HNPlaces!$AI:$AI,HNPlaces!$M:$M,R$4,HNPlaces!$Q:$Q,'Aug Payment'!$G87)</f>
        <v>0</v>
      </c>
      <c r="S87" s="7">
        <f>SUMIFS(HNTopUp!$AC:$AC,HNTopUp!$M:$M,S$4,HNTopUp!$B:$B,$B87)</f>
        <v>0</v>
      </c>
      <c r="T87" s="7">
        <f>SUMIFS(HNTopUp!$AI:$AI,HNTopUp!$M:$M,T$4,HNTopUp!$B:$B,$B87)</f>
        <v>0</v>
      </c>
      <c r="U87" s="7">
        <f>SUMIFS(HNTopUp!$AI:$AI,HNTopUp!$M:$M,U$4,HNTopUp!$B:$B,$B87)</f>
        <v>0</v>
      </c>
      <c r="V87" s="7">
        <f>SUMIFS(HNTopUp!$AI:$AI,HNTopUp!$M:$M,V$4,HNTopUp!$B:$B,$B87)</f>
        <v>0</v>
      </c>
      <c r="W87" s="7">
        <f>SUMIFS(HNTopUp!$AI:$AI,HNTopUp!$M:$M,W$4,HNTopUp!$B:$B,$B87)</f>
        <v>0</v>
      </c>
      <c r="X87" s="7">
        <f>SUMIFS(HNTopUp!$AC:$AC,HNTopUp!$M:$M,X$4,HNTopUp!$B:$B,$B87)</f>
        <v>91446.092615384638</v>
      </c>
      <c r="Y87" s="7">
        <f>SUMIFS(HNTopUp!$AC:$AC,HNTopUp!$M:$M,Y$4,HNTopUp!$B:$B,$B87)</f>
        <v>0</v>
      </c>
      <c r="Z87" s="7">
        <f>SUMIFS(POST16!$AI:$AI,POST16!$M:$M,Z$4,POST16!$Q:$Q,'Aug Payment'!$G87)</f>
        <v>0</v>
      </c>
      <c r="AA87" s="7">
        <f>SUMIFS(POST16!$AI:$AI,POST16!$M:$M,AA$4,POST16!$Q:$Q,'Aug Payment'!$G87)</f>
        <v>0</v>
      </c>
      <c r="AB87" s="7">
        <f>SUMIFS(POST16!$AI:$AI,POST16!$M:$M,AB$4,POST16!$Q:$Q,'Aug Payment'!$G87)</f>
        <v>0</v>
      </c>
      <c r="AC87" s="7">
        <f>SUMIFS(POST16!$AI:$AI,POST16!$M:$M,AC$4,POST16!$Q:$Q,'Aug Payment'!$G87)</f>
        <v>0</v>
      </c>
      <c r="AD87" s="7">
        <f>SUMIFS(POST16!$AI:$AI,POST16!$M:$M,AD$4,POST16!$Q:$Q,'Aug Payment'!$G87)</f>
        <v>0</v>
      </c>
      <c r="AE87" s="7">
        <f>SUMIFS(POST16!$AI:$AI,POST16!$M:$M,AE$4,POST16!$Q:$Q,'Aug Payment'!$G87)</f>
        <v>0</v>
      </c>
      <c r="AF87" s="7">
        <f>SUMIFS(TPG!AI:AI,TPG!M:M,'Aug Payment'!$AF$4,TPG!B:B,'Aug Payment'!B87)</f>
        <v>124174</v>
      </c>
      <c r="AG87" s="7">
        <f>SUMIFS('3.4% HN 2'!AI:AI,'3.4% HN 2'!M:M,'Aug Payment'!$AG$4,'3.4% HN 2'!B:B,'Aug Payment'!B87)</f>
        <v>90325</v>
      </c>
      <c r="AH87" s="5">
        <f t="shared" si="4"/>
        <v>435225.09261538461</v>
      </c>
      <c r="AI87" s="119"/>
      <c r="AJ87" s="364">
        <f t="shared" si="5"/>
        <v>435225.09261538461</v>
      </c>
      <c r="AL87" s="508"/>
      <c r="AM87" s="508"/>
      <c r="AN87" s="508"/>
      <c r="AP87" s="383"/>
      <c r="AQ87" s="7"/>
      <c r="AS87" s="286"/>
      <c r="AT87" s="286"/>
    </row>
    <row r="88" spans="2:46" x14ac:dyDescent="0.25">
      <c r="B88">
        <v>3021102</v>
      </c>
      <c r="C88">
        <v>1102</v>
      </c>
      <c r="D88" t="s">
        <v>259</v>
      </c>
      <c r="E88" t="s">
        <v>535</v>
      </c>
      <c r="G88" t="s">
        <v>260</v>
      </c>
      <c r="H88" t="s">
        <v>261</v>
      </c>
      <c r="I88" s="7" t="str">
        <f>IFERROR(_xlfn.XLOOKUP(G88,'APT 25-26'!D:D,'APT 25-26'!CR:CR),"")</f>
        <v/>
      </c>
      <c r="J88" s="7">
        <f>SUMIFS(NurserySupplement!$Z:$Z,NurserySupplement!$M:$M,J$4,NurserySupplement!$B:$B,B88)</f>
        <v>0</v>
      </c>
      <c r="K88" s="7">
        <f>IFERROR(_xlfn.XLOOKUP(B88,'Cash Advance'!A:A,'Cash Advance'!O:O),0)</f>
        <v>0</v>
      </c>
      <c r="L88" s="7">
        <f>SUMIFS(HNPlaces!$AI:$AI,HNPlaces!$M:$M,L$4,HNPlaces!$Q:$Q,'Aug Payment'!$G88)</f>
        <v>9230.7692307692305</v>
      </c>
      <c r="M88" s="7">
        <f>SUMIFS(HNPlaces!$AI:$AI,HNPlaces!$M:$M,M$4,HNPlaces!$Q:$Q,'Aug Payment'!$G88)</f>
        <v>0</v>
      </c>
      <c r="N88" s="7">
        <f>SUMIFS(HNPlaces!$AI:$AI,HNPlaces!$M:$M,N$4,HNPlaces!$Q:$Q,'Aug Payment'!$G88)</f>
        <v>29434.846153846152</v>
      </c>
      <c r="O88" s="7">
        <f>SUMIFS(HNPlaces!$AI:$AI,HNPlaces!$M:$M,O$4,HNPlaces!$Q:$Q,'Aug Payment'!$G88)</f>
        <v>0</v>
      </c>
      <c r="P88" s="7">
        <f>SUMIFS(HNPlaces!$AI:$AI,HNPlaces!$M:$M,P$4,HNPlaces!$Q:$Q,'Aug Payment'!$G88)</f>
        <v>0</v>
      </c>
      <c r="Q88" s="7">
        <f>SUMIFS(HNPlaces!$AI:$AI,HNPlaces!$M:$M,Q$4,HNPlaces!$Q:$Q,'Aug Payment'!$G88)</f>
        <v>0</v>
      </c>
      <c r="R88" s="7">
        <f>SUMIFS(HNPlaces!$AI:$AI,HNPlaces!$M:$M,R$4,HNPlaces!$Q:$Q,'Aug Payment'!$G88)</f>
        <v>0</v>
      </c>
      <c r="S88" s="7">
        <f>SUMIFS(HNTopUp!$AC:$AC,HNTopUp!$M:$M,S$4,HNTopUp!$B:$B,$B88)</f>
        <v>0</v>
      </c>
      <c r="T88" s="7">
        <f>SUMIFS(HNTopUp!$AI:$AI,HNTopUp!$M:$M,T$4,HNTopUp!$B:$B,$B88)</f>
        <v>0</v>
      </c>
      <c r="U88" s="7">
        <f>SUMIFS(HNTopUp!$AI:$AI,HNTopUp!$M:$M,U$4,HNTopUp!$B:$B,$B88)</f>
        <v>0</v>
      </c>
      <c r="V88" s="7">
        <f>SUMIFS(HNTopUp!$AI:$AI,HNTopUp!$M:$M,V$4,HNTopUp!$B:$B,$B88)</f>
        <v>0</v>
      </c>
      <c r="W88" s="7">
        <f>SUMIFS(HNTopUp!$AI:$AI,HNTopUp!$M:$M,W$4,HNTopUp!$B:$B,$B88)</f>
        <v>0</v>
      </c>
      <c r="X88" s="7">
        <f>SUMIFS(HNTopUp!$AC:$AC,HNTopUp!$M:$M,X$4,HNTopUp!$B:$B,$B88)</f>
        <v>1911.8461538461538</v>
      </c>
      <c r="Y88" s="7">
        <f>SUMIFS(HNTopUp!$AC:$AC,HNTopUp!$M:$M,Y$4,HNTopUp!$B:$B,$B88)</f>
        <v>0</v>
      </c>
      <c r="Z88" s="7">
        <f>SUMIFS(POST16!$AI:$AI,POST16!$M:$M,Z$4,POST16!$Q:$Q,'Aug Payment'!$G88)</f>
        <v>0</v>
      </c>
      <c r="AA88" s="7">
        <f>SUMIFS(POST16!$AI:$AI,POST16!$M:$M,AA$4,POST16!$Q:$Q,'Aug Payment'!$G88)</f>
        <v>0</v>
      </c>
      <c r="AB88" s="7">
        <f>SUMIFS(POST16!$AI:$AI,POST16!$M:$M,AB$4,POST16!$Q:$Q,'Aug Payment'!$G88)</f>
        <v>0</v>
      </c>
      <c r="AC88" s="7">
        <f>SUMIFS(POST16!$AI:$AI,POST16!$M:$M,AC$4,POST16!$Q:$Q,'Aug Payment'!$G88)</f>
        <v>0</v>
      </c>
      <c r="AD88" s="7">
        <f>SUMIFS(POST16!$AI:$AI,POST16!$M:$M,AD$4,POST16!$Q:$Q,'Aug Payment'!$G88)</f>
        <v>0</v>
      </c>
      <c r="AE88" s="7">
        <f>SUMIFS(POST16!$AI:$AI,POST16!$M:$M,AE$4,POST16!$Q:$Q,'Aug Payment'!$G88)</f>
        <v>0</v>
      </c>
      <c r="AF88" s="7">
        <f>SUMIFS(TPG!AI:AI,TPG!M:M,'Aug Payment'!$AF$4,TPG!B:B,'Aug Payment'!B88)</f>
        <v>29042</v>
      </c>
      <c r="AG88" s="7">
        <f>SUMIFS('3.4% HN 2'!AI:AI,'3.4% HN 2'!M:M,'Aug Payment'!$AG$4,'3.4% HN 2'!B:B,'Aug Payment'!B88)</f>
        <v>18364</v>
      </c>
      <c r="AH88" s="5">
        <f t="shared" si="4"/>
        <v>87983.461538461532</v>
      </c>
      <c r="AI88" s="119"/>
      <c r="AJ88" s="364">
        <f t="shared" si="5"/>
        <v>87983.461538461532</v>
      </c>
      <c r="AL88" s="508"/>
      <c r="AM88" s="508"/>
      <c r="AN88" s="508"/>
      <c r="AP88" s="383"/>
      <c r="AQ88" s="7"/>
      <c r="AS88" s="286"/>
      <c r="AT88" s="286"/>
    </row>
    <row r="89" spans="2:46" x14ac:dyDescent="0.25">
      <c r="B89">
        <v>3027005</v>
      </c>
      <c r="C89">
        <v>7005</v>
      </c>
      <c r="D89" t="s">
        <v>218</v>
      </c>
      <c r="E89" t="s">
        <v>556</v>
      </c>
      <c r="G89" t="s">
        <v>219</v>
      </c>
      <c r="H89" t="s">
        <v>180</v>
      </c>
      <c r="I89" s="7" t="str">
        <f>IFERROR(_xlfn.XLOOKUP(G89,'APT 25-26'!D:D,'APT 25-26'!CR:CR),"")</f>
        <v/>
      </c>
      <c r="J89" s="7">
        <f>SUMIFS(NurserySupplement!$Z:$Z,NurserySupplement!$M:$M,J$4,NurserySupplement!$B:$B,B89)</f>
        <v>0</v>
      </c>
      <c r="K89" s="7">
        <f>IFERROR(_xlfn.XLOOKUP(B89,'Cash Advance'!A:A,'Cash Advance'!O:O),0)</f>
        <v>0</v>
      </c>
      <c r="L89" s="7">
        <f>SUMIFS(HNPlaces!$AI:$AI,HNPlaces!$M:$M,L$4,HNPlaces!$Q:$Q,'Aug Payment'!$G89)</f>
        <v>0</v>
      </c>
      <c r="M89" s="7">
        <f>SUMIFS(HNPlaces!$AI:$AI,HNPlaces!$M:$M,M$4,HNPlaces!$Q:$Q,'Aug Payment'!$G89)</f>
        <v>0</v>
      </c>
      <c r="N89" s="7">
        <f>SUMIFS(HNPlaces!$AI:$AI,HNPlaces!$M:$M,N$4,HNPlaces!$Q:$Q,'Aug Payment'!$G89)</f>
        <v>0</v>
      </c>
      <c r="O89" s="7">
        <f>SUMIFS(HNPlaces!$AI:$AI,HNPlaces!$M:$M,O$4,HNPlaces!$Q:$Q,'Aug Payment'!$G89)</f>
        <v>136025.64102564103</v>
      </c>
      <c r="P89" s="7">
        <f>SUMIFS(HNPlaces!$AI:$AI,HNPlaces!$M:$M,P$4,HNPlaces!$Q:$Q,'Aug Payment'!$G89)</f>
        <v>0</v>
      </c>
      <c r="Q89" s="7">
        <f>SUMIFS(HNPlaces!$AI:$AI,HNPlaces!$M:$M,Q$4,HNPlaces!$Q:$Q,'Aug Payment'!$G89)</f>
        <v>0</v>
      </c>
      <c r="R89" s="7">
        <f>SUMIFS(HNPlaces!$AI:$AI,HNPlaces!$M:$M,R$4,HNPlaces!$Q:$Q,'Aug Payment'!$G89)</f>
        <v>0</v>
      </c>
      <c r="S89" s="7">
        <f>SUMIFS(HNTopUp!$AC:$AC,HNTopUp!$M:$M,S$4,HNTopUp!$B:$B,$B89)</f>
        <v>0</v>
      </c>
      <c r="T89" s="7">
        <f>SUMIFS(HNTopUp!$AI:$AI,HNTopUp!$M:$M,T$4,HNTopUp!$B:$B,$B89)</f>
        <v>0</v>
      </c>
      <c r="U89" s="7">
        <f>SUMIFS(HNTopUp!$AI:$AI,HNTopUp!$M:$M,U$4,HNTopUp!$B:$B,$B89)</f>
        <v>0</v>
      </c>
      <c r="V89" s="7">
        <f>SUMIFS(HNTopUp!$AI:$AI,HNTopUp!$M:$M,V$4,HNTopUp!$B:$B,$B89)</f>
        <v>0</v>
      </c>
      <c r="W89" s="7">
        <f>SUMIFS(HNTopUp!$AI:$AI,HNTopUp!$M:$M,W$4,HNTopUp!$B:$B,$B89)</f>
        <v>0</v>
      </c>
      <c r="X89" s="7">
        <f>SUMIFS(HNTopUp!$AC:$AC,HNTopUp!$M:$M,X$4,HNTopUp!$B:$B,$B89)</f>
        <v>0</v>
      </c>
      <c r="Y89" s="7">
        <f>SUMIFS(HNTopUp!$AC:$AC,HNTopUp!$M:$M,Y$4,HNTopUp!$B:$B,$B89)</f>
        <v>192859.05333333337</v>
      </c>
      <c r="Z89" s="7">
        <f>SUMIFS(POST16!$AI:$AI,POST16!$M:$M,Z$4,POST16!$Q:$Q,'Aug Payment'!$G89)</f>
        <v>0</v>
      </c>
      <c r="AA89" s="7">
        <f>SUMIFS(POST16!$AI:$AI,POST16!$M:$M,AA$4,POST16!$Q:$Q,'Aug Payment'!$G89)</f>
        <v>0</v>
      </c>
      <c r="AB89" s="7">
        <f>SUMIFS(POST16!$AI:$AI,POST16!$M:$M,AB$4,POST16!$Q:$Q,'Aug Payment'!$G89)</f>
        <v>0</v>
      </c>
      <c r="AC89" s="7">
        <f>SUMIFS(POST16!$AI:$AI,POST16!$M:$M,AC$4,POST16!$Q:$Q,'Aug Payment'!$G89)</f>
        <v>0</v>
      </c>
      <c r="AD89" s="7">
        <f>SUMIFS(POST16!$AI:$AI,POST16!$M:$M,AD$4,POST16!$Q:$Q,'Aug Payment'!$G89)</f>
        <v>0</v>
      </c>
      <c r="AE89" s="7">
        <f>SUMIFS(POST16!$AI:$AI,POST16!$M:$M,AE$4,POST16!$Q:$Q,'Aug Payment'!$G89)</f>
        <v>0</v>
      </c>
      <c r="AF89" s="7">
        <f>SUMIFS(TPG!AI:AI,TPG!M:M,'Aug Payment'!$AF$4,TPG!B:B,'Aug Payment'!B89)</f>
        <v>129230</v>
      </c>
      <c r="AG89" s="7">
        <f>SUMIFS('3.4% HN 2'!AI:AI,'3.4% HN 2'!M:M,'Aug Payment'!$AG$4,'3.4% HN 2'!B:B,'Aug Payment'!B89)</f>
        <v>149724</v>
      </c>
      <c r="AH89" s="5">
        <f t="shared" si="4"/>
        <v>607838.69435897446</v>
      </c>
      <c r="AI89" s="119"/>
      <c r="AJ89" s="364">
        <f t="shared" si="5"/>
        <v>607838.69435897446</v>
      </c>
      <c r="AL89" s="508"/>
      <c r="AM89" s="508"/>
      <c r="AN89" s="508"/>
      <c r="AP89" s="383"/>
      <c r="AQ89" s="7"/>
      <c r="AS89" s="286"/>
      <c r="AT89" s="286"/>
    </row>
    <row r="90" spans="2:46" x14ac:dyDescent="0.25">
      <c r="B90">
        <v>3027010</v>
      </c>
      <c r="C90">
        <v>7010</v>
      </c>
      <c r="D90" t="s">
        <v>223</v>
      </c>
      <c r="G90" t="s">
        <v>224</v>
      </c>
      <c r="H90" t="s">
        <v>225</v>
      </c>
      <c r="I90" s="7" t="str">
        <f>IFERROR(_xlfn.XLOOKUP(G90,'APT 25-26'!D:D,'APT 25-26'!CR:CR),"")</f>
        <v/>
      </c>
      <c r="J90" s="7">
        <f>SUMIFS(NurserySupplement!$Z:$Z,NurserySupplement!$M:$M,J$4,NurserySupplement!$B:$B,B90)</f>
        <v>0</v>
      </c>
      <c r="K90" s="7">
        <f>IFERROR(_xlfn.XLOOKUP(B90,'Cash Advance'!A:A,'Cash Advance'!O:O),0)</f>
        <v>0</v>
      </c>
      <c r="L90" s="7">
        <f>SUMIFS(HNPlaces!$AI:$AI,HNPlaces!$M:$M,L$4,HNPlaces!$Q:$Q,'Aug Payment'!$G90)</f>
        <v>0</v>
      </c>
      <c r="M90" s="7">
        <f>SUMIFS(HNPlaces!$AI:$AI,HNPlaces!$M:$M,M$4,HNPlaces!$Q:$Q,'Aug Payment'!$G90)</f>
        <v>0</v>
      </c>
      <c r="N90" s="7">
        <f>SUMIFS(HNPlaces!$AI:$AI,HNPlaces!$M:$M,N$4,HNPlaces!$Q:$Q,'Aug Payment'!$G90)</f>
        <v>0</v>
      </c>
      <c r="O90" s="7">
        <f>SUMIFS(HNPlaces!$AI:$AI,HNPlaces!$M:$M,O$4,HNPlaces!$Q:$Q,'Aug Payment'!$G90)</f>
        <v>88461.538461538468</v>
      </c>
      <c r="P90" s="7">
        <f>SUMIFS(HNPlaces!$AI:$AI,HNPlaces!$M:$M,P$4,HNPlaces!$Q:$Q,'Aug Payment'!$G90)</f>
        <v>0</v>
      </c>
      <c r="Q90" s="7">
        <f>SUMIFS(HNPlaces!$AI:$AI,HNPlaces!$M:$M,Q$4,HNPlaces!$Q:$Q,'Aug Payment'!$G90)</f>
        <v>0</v>
      </c>
      <c r="R90" s="7">
        <f>SUMIFS(HNPlaces!$AI:$AI,HNPlaces!$M:$M,R$4,HNPlaces!$Q:$Q,'Aug Payment'!$G90)</f>
        <v>0</v>
      </c>
      <c r="S90" s="7">
        <f>SUMIFS(HNTopUp!$AC:$AC,HNTopUp!$M:$M,S$4,HNTopUp!$B:$B,$B90)</f>
        <v>0</v>
      </c>
      <c r="T90" s="7">
        <f>SUMIFS(HNTopUp!$AI:$AI,HNTopUp!$M:$M,T$4,HNTopUp!$B:$B,$B90)</f>
        <v>0</v>
      </c>
      <c r="U90" s="7">
        <f>SUMIFS(HNTopUp!$AI:$AI,HNTopUp!$M:$M,U$4,HNTopUp!$B:$B,$B90)</f>
        <v>0</v>
      </c>
      <c r="V90" s="7">
        <f>SUMIFS(HNTopUp!$AI:$AI,HNTopUp!$M:$M,V$4,HNTopUp!$B:$B,$B90)</f>
        <v>0</v>
      </c>
      <c r="W90" s="7">
        <f>SUMIFS(HNTopUp!$AI:$AI,HNTopUp!$M:$M,W$4,HNTopUp!$B:$B,$B90)</f>
        <v>0</v>
      </c>
      <c r="X90" s="7">
        <f>SUMIFS(HNTopUp!$AC:$AC,HNTopUp!$M:$M,X$4,HNTopUp!$B:$B,$B90)</f>
        <v>0</v>
      </c>
      <c r="Y90" s="7">
        <f>SUMIFS(HNTopUp!$AC:$AC,HNTopUp!$M:$M,Y$4,HNTopUp!$B:$B,$B90)</f>
        <v>217176.76923076925</v>
      </c>
      <c r="Z90" s="7">
        <f>SUMIFS(POST16!$AI:$AI,POST16!$M:$M,Z$4,POST16!$Q:$Q,'Aug Payment'!$G90)</f>
        <v>0</v>
      </c>
      <c r="AA90" s="7">
        <f>SUMIFS(POST16!$AI:$AI,POST16!$M:$M,AA$4,POST16!$Q:$Q,'Aug Payment'!$G90)</f>
        <v>0</v>
      </c>
      <c r="AB90" s="7">
        <f>SUMIFS(POST16!$AI:$AI,POST16!$M:$M,AB$4,POST16!$Q:$Q,'Aug Payment'!$G90)</f>
        <v>0</v>
      </c>
      <c r="AC90" s="7">
        <f>SUMIFS(POST16!$AI:$AI,POST16!$M:$M,AC$4,POST16!$Q:$Q,'Aug Payment'!$G90)</f>
        <v>0</v>
      </c>
      <c r="AD90" s="7">
        <f>SUMIFS(POST16!$AI:$AI,POST16!$M:$M,AD$4,POST16!$Q:$Q,'Aug Payment'!$G90)</f>
        <v>0</v>
      </c>
      <c r="AE90" s="7">
        <f>SUMIFS(POST16!$AI:$AI,POST16!$M:$M,AE$4,POST16!$Q:$Q,'Aug Payment'!$G90)</f>
        <v>0</v>
      </c>
      <c r="AF90" s="7">
        <f>SUMIFS(TPG!AI:AI,TPG!M:M,'Aug Payment'!$AF$4,TPG!B:B,'Aug Payment'!B90)</f>
        <v>92887</v>
      </c>
      <c r="AG90" s="7">
        <f>SUMIFS('3.4% HN 2'!AI:AI,'3.4% HN 2'!M:M,'Aug Payment'!$AG$4,'3.4% HN 2'!B:B,'Aug Payment'!B90)</f>
        <v>135866</v>
      </c>
      <c r="AH90" s="5">
        <f t="shared" si="4"/>
        <v>534391.30769230775</v>
      </c>
      <c r="AI90" s="119"/>
      <c r="AJ90" s="364">
        <f t="shared" si="5"/>
        <v>534391.30769230775</v>
      </c>
      <c r="AL90" s="508" t="str">
        <f>IFERROR(_xlfn.XLOOKUP(B90,'Monthly Payroll Deductions'!B:B,'Monthly Payroll Deductions'!AR:AR),"")</f>
        <v/>
      </c>
      <c r="AM90" s="508" t="str">
        <f>IFERROR(_xlfn.XLOOKUP(G90,'Monthly Payroll Deductions'!E:E,'Monthly Payroll Deductions'!AS:AS)," ")</f>
        <v xml:space="preserve"> </v>
      </c>
      <c r="AN90" s="508"/>
      <c r="AP90" s="383"/>
      <c r="AQ90" s="7"/>
      <c r="AS90" s="286"/>
      <c r="AT90" s="286"/>
    </row>
    <row r="91" spans="2:46" x14ac:dyDescent="0.25">
      <c r="B91">
        <v>3027009</v>
      </c>
      <c r="C91">
        <v>7009</v>
      </c>
      <c r="D91" t="s">
        <v>25</v>
      </c>
      <c r="G91" t="s">
        <v>26</v>
      </c>
      <c r="H91" t="s">
        <v>27</v>
      </c>
      <c r="I91" s="7" t="str">
        <f>IFERROR(_xlfn.XLOOKUP(G91,'APT 25-26'!D:D,'APT 25-26'!CR:CR),"")</f>
        <v/>
      </c>
      <c r="J91" s="7">
        <f>SUMIFS(NurserySupplement!$Z:$Z,NurserySupplement!$M:$M,J$4,NurserySupplement!$B:$B,B91)</f>
        <v>0</v>
      </c>
      <c r="K91" s="7">
        <f>IFERROR(_xlfn.XLOOKUP(B91,'Cash Advance'!A:A,'Cash Advance'!O:O),0)</f>
        <v>0</v>
      </c>
      <c r="L91" s="7">
        <f>SUMIFS(HNPlaces!$AI:$AI,HNPlaces!$M:$M,L$4,HNPlaces!$Q:$Q,'Aug Payment'!$G91)</f>
        <v>0</v>
      </c>
      <c r="M91" s="7">
        <f>SUMIFS(HNPlaces!$AI:$AI,HNPlaces!$M:$M,M$4,HNPlaces!$Q:$Q,'Aug Payment'!$G91)</f>
        <v>0</v>
      </c>
      <c r="N91" s="7">
        <f>SUMIFS(HNPlaces!$AI:$AI,HNPlaces!$M:$M,N$4,HNPlaces!$Q:$Q,'Aug Payment'!$G91)</f>
        <v>0</v>
      </c>
      <c r="O91" s="7">
        <f>SUMIFS(HNPlaces!$AI:$AI,HNPlaces!$M:$M,O$4,HNPlaces!$Q:$Q,'Aug Payment'!$G91)</f>
        <v>102051.28205128206</v>
      </c>
      <c r="P91" s="7">
        <f>SUMIFS(HNPlaces!$AI:$AI,HNPlaces!$M:$M,P$4,HNPlaces!$Q:$Q,'Aug Payment'!$G91)</f>
        <v>48435.692307692305</v>
      </c>
      <c r="Q91" s="7">
        <f>SUMIFS(HNPlaces!$AI:$AI,HNPlaces!$M:$M,Q$4,HNPlaces!$Q:$Q,'Aug Payment'!$G91)</f>
        <v>0</v>
      </c>
      <c r="R91" s="7">
        <f>SUMIFS(HNPlaces!$AI:$AI,HNPlaces!$M:$M,R$4,HNPlaces!$Q:$Q,'Aug Payment'!$G91)</f>
        <v>0</v>
      </c>
      <c r="S91" s="7">
        <f>SUMIFS(HNTopUp!$AC:$AC,HNTopUp!$M:$M,S$4,HNTopUp!$B:$B,$B91)</f>
        <v>0</v>
      </c>
      <c r="T91" s="7">
        <f>SUMIFS(HNTopUp!$AI:$AI,HNTopUp!$M:$M,T$4,HNTopUp!$B:$B,$B91)</f>
        <v>0</v>
      </c>
      <c r="U91" s="7">
        <f>SUMIFS(HNTopUp!$AI:$AI,HNTopUp!$M:$M,U$4,HNTopUp!$B:$B,$B91)</f>
        <v>0</v>
      </c>
      <c r="V91" s="7">
        <f>SUMIFS(HNTopUp!$AI:$AI,HNTopUp!$M:$M,V$4,HNTopUp!$B:$B,$B91)</f>
        <v>0</v>
      </c>
      <c r="W91" s="7">
        <f>SUMIFS(HNTopUp!$AI:$AI,HNTopUp!$M:$M,W$4,HNTopUp!$B:$B,$B91)</f>
        <v>0</v>
      </c>
      <c r="X91" s="7">
        <f>SUMIFS(HNTopUp!$AC:$AC,HNTopUp!$M:$M,X$4,HNTopUp!$B:$B,$B91)</f>
        <v>0</v>
      </c>
      <c r="Y91" s="7">
        <f>SUMIFS(HNTopUp!$AC:$AC,HNTopUp!$M:$M,Y$4,HNTopUp!$B:$B,$B91)</f>
        <v>189735.46735897433</v>
      </c>
      <c r="Z91" s="7">
        <f>SUMIFS(POST16!$AI:$AI,POST16!$M:$M,Z$4,POST16!$Q:$Q,'Aug Payment'!$G91)</f>
        <v>0</v>
      </c>
      <c r="AA91" s="7">
        <f>SUMIFS(POST16!$AI:$AI,POST16!$M:$M,AA$4,POST16!$Q:$Q,'Aug Payment'!$G91)</f>
        <v>0</v>
      </c>
      <c r="AB91" s="7">
        <f>SUMIFS(POST16!$AI:$AI,POST16!$M:$M,AB$4,POST16!$Q:$Q,'Aug Payment'!$G91)</f>
        <v>0</v>
      </c>
      <c r="AC91" s="7">
        <f>SUMIFS(POST16!$AI:$AI,POST16!$M:$M,AC$4,POST16!$Q:$Q,'Aug Payment'!$G91)</f>
        <v>0</v>
      </c>
      <c r="AD91" s="7">
        <f>SUMIFS(POST16!$AI:$AI,POST16!$M:$M,AD$4,POST16!$Q:$Q,'Aug Payment'!$G91)</f>
        <v>0</v>
      </c>
      <c r="AE91" s="7">
        <f>SUMIFS(POST16!$AI:$AI,POST16!$M:$M,AE$4,POST16!$Q:$Q,'Aug Payment'!$G91)</f>
        <v>0</v>
      </c>
      <c r="AF91" s="7">
        <f>SUMIFS(TPG!AI:AI,TPG!M:M,'Aug Payment'!$AF$4,TPG!B:B,'Aug Payment'!B91)</f>
        <v>153707</v>
      </c>
      <c r="AG91" s="7">
        <f>SUMIFS('3.4% HN 2'!AI:AI,'3.4% HN 2'!M:M,'Aug Payment'!$AG$4,'3.4% HN 2'!B:B,'Aug Payment'!B91)</f>
        <v>152574</v>
      </c>
      <c r="AH91" s="5">
        <f t="shared" si="4"/>
        <v>646503.44171794876</v>
      </c>
      <c r="AI91" s="119"/>
      <c r="AJ91" s="364">
        <f t="shared" si="5"/>
        <v>646503.44171794876</v>
      </c>
      <c r="AK91" s="508"/>
      <c r="AL91" s="508" t="str">
        <f>IFERROR(_xlfn.XLOOKUP(B91,'Monthly Payroll Deductions'!B:B,'Monthly Payroll Deductions'!AR:AR),"")</f>
        <v/>
      </c>
      <c r="AM91" s="508" t="str">
        <f>IFERROR(_xlfn.XLOOKUP(G91,'Monthly Payroll Deductions'!E:E,'Monthly Payroll Deductions'!AS:AS)," ")</f>
        <v xml:space="preserve"> </v>
      </c>
      <c r="AN91" s="508"/>
      <c r="AP91" s="383"/>
      <c r="AQ91" s="7"/>
      <c r="AS91" s="286"/>
      <c r="AT91" s="286"/>
    </row>
    <row r="92" spans="2:46" ht="15.75" thickBot="1" x14ac:dyDescent="0.3">
      <c r="D92" t="s">
        <v>23770</v>
      </c>
      <c r="I92" s="280">
        <f t="shared" ref="I92:AJ92" si="6">SUM(I7:I91)</f>
        <v>13095607.586099127</v>
      </c>
      <c r="J92" s="280">
        <f t="shared" si="6"/>
        <v>76021.776923076919</v>
      </c>
      <c r="K92" s="280">
        <f t="shared" si="6"/>
        <v>-16180.44</v>
      </c>
      <c r="L92" s="281">
        <f t="shared" si="6"/>
        <v>106923.07692307692</v>
      </c>
      <c r="M92" s="281">
        <f t="shared" si="6"/>
        <v>7692.3076923076924</v>
      </c>
      <c r="N92" s="281">
        <f t="shared" si="6"/>
        <v>53330.230769230766</v>
      </c>
      <c r="O92" s="281">
        <f t="shared" si="6"/>
        <v>326538.46153846156</v>
      </c>
      <c r="P92" s="281">
        <f t="shared" si="6"/>
        <v>48435.692307692305</v>
      </c>
      <c r="Q92" s="281">
        <f t="shared" si="6"/>
        <v>78000</v>
      </c>
      <c r="R92" s="281">
        <f t="shared" si="6"/>
        <v>11150.307692307691</v>
      </c>
      <c r="S92" s="282">
        <f t="shared" si="6"/>
        <v>0</v>
      </c>
      <c r="T92" s="282">
        <f>SUM(T7:T91)</f>
        <v>915366.04420512822</v>
      </c>
      <c r="U92" s="282">
        <f t="shared" si="6"/>
        <v>0</v>
      </c>
      <c r="V92" s="282">
        <f t="shared" si="6"/>
        <v>244233.98303846153</v>
      </c>
      <c r="W92" s="282">
        <f t="shared" si="6"/>
        <v>8275.5538461538454</v>
      </c>
      <c r="X92" s="282">
        <f t="shared" si="6"/>
        <v>93357.938769230794</v>
      </c>
      <c r="Y92" s="282">
        <f t="shared" si="6"/>
        <v>599771.28992307698</v>
      </c>
      <c r="Z92" s="283">
        <f t="shared" si="6"/>
        <v>659848.08333333326</v>
      </c>
      <c r="AA92" s="283">
        <f t="shared" si="6"/>
        <v>5505.5</v>
      </c>
      <c r="AB92" s="283">
        <f t="shared" si="6"/>
        <v>15300</v>
      </c>
      <c r="AC92" s="283">
        <f t="shared" si="6"/>
        <v>22150</v>
      </c>
      <c r="AD92" s="283">
        <f t="shared" si="6"/>
        <v>1260.4166666666665</v>
      </c>
      <c r="AE92" s="283">
        <f t="shared" si="6"/>
        <v>0</v>
      </c>
      <c r="AF92" s="477">
        <f>SUM(AF7:AF91)</f>
        <v>529040</v>
      </c>
      <c r="AG92" s="477">
        <f t="shared" si="6"/>
        <v>546853</v>
      </c>
      <c r="AH92" s="388">
        <f t="shared" si="6"/>
        <v>17428480.80972733</v>
      </c>
      <c r="AI92" s="388">
        <f>SUM(AI7:AI91)</f>
        <v>6045443.744583549</v>
      </c>
      <c r="AJ92" s="388">
        <f t="shared" si="6"/>
        <v>11383037.065143783</v>
      </c>
      <c r="AK92" s="508"/>
      <c r="AL92" s="508"/>
      <c r="AM92" s="508"/>
      <c r="AQ92"/>
      <c r="AS92" s="286"/>
      <c r="AT92" s="286"/>
    </row>
    <row r="93" spans="2:46" x14ac:dyDescent="0.25">
      <c r="D93" s="370" t="s">
        <v>23872</v>
      </c>
      <c r="I93" s="7">
        <f>'APT 25-26'!CU4</f>
        <v>13095607.586099127</v>
      </c>
      <c r="J93" s="367">
        <f>NurserySupplement!AI5</f>
        <v>76021.776923076919</v>
      </c>
      <c r="K93" s="7">
        <f>'Cash Advance'!O7</f>
        <v>-16180.44</v>
      </c>
      <c r="L93" s="7">
        <f>SUMIFS(HNPlaces!$AI:$AI,HNPlaces!$M:$M,'Aug Payment'!L4,HNPlaces!$E:$E,"M")</f>
        <v>106923.07692307692</v>
      </c>
      <c r="M93" s="7">
        <f>SUMIFS(HNPlaces!$AI:$AI,HNPlaces!$M:$M,'Aug Payment'!M4,HNPlaces!$E:$E,"M")</f>
        <v>7692.3076923076924</v>
      </c>
      <c r="N93" s="7">
        <f>SUMIFS(HNPlaces!$AI:$AI,HNPlaces!$M:$M,'Aug Payment'!N4,HNPlaces!$E:$E,"M")</f>
        <v>53330.230769230766</v>
      </c>
      <c r="O93" s="7">
        <f>SUMIFS(HNPlaces!$AI:$AI,HNPlaces!$M:$M,'Aug Payment'!O4,HNPlaces!$E:$E,"M")</f>
        <v>326538.46153846156</v>
      </c>
      <c r="P93" s="7">
        <f>SUMIFS(HNPlaces!$AI:$AI,HNPlaces!$M:$M,'Aug Payment'!P4,HNPlaces!$E:$E,"M")</f>
        <v>48435.692307692305</v>
      </c>
      <c r="Q93" s="7">
        <f>SUMIFS(HNPlaces!$AI:$AI,HNPlaces!$M:$M,'Aug Payment'!Q4,HNPlaces!$E:$E,"M")</f>
        <v>78000</v>
      </c>
      <c r="R93" s="7">
        <f>SUMIFS(HNPlaces!$AI:$AI,HNPlaces!$M:$M,'Aug Payment'!R4,HNPlaces!$E:$E,"M")</f>
        <v>11150.307692307691</v>
      </c>
      <c r="S93" s="7">
        <f>SUMIFS(HNTopUp!$Z:$Z,HNTopUp!$E:$E,"M",HNTopUp!$M:$M,'Aug Payment'!S$4)</f>
        <v>0</v>
      </c>
      <c r="T93" s="7">
        <f>SUMIFS(HNTopUp!$AC:$AC,HNTopUp!$E:$E,"M",HNTopUp!$M:$M,'Aug Payment'!T$4)</f>
        <v>915366.04805128218</v>
      </c>
      <c r="U93" s="7">
        <f>SUMIFS(HNTopUp!$AC:$AC,HNTopUp!$E:$E,"M",HNTopUp!$M:$M,'Aug Payment'!U$4)</f>
        <v>0</v>
      </c>
      <c r="V93" s="7">
        <f>SUMIFS(HNTopUp!$AC:$AC,HNTopUp!$E:$E,"M",HNTopUp!$M:$M,'Aug Payment'!V$4)</f>
        <v>244233.98303846153</v>
      </c>
      <c r="W93" s="7">
        <f>SUMIFS(HNTopUp!$AC:$AC,HNTopUp!$E:$E,"M",HNTopUp!$M:$M,'Aug Payment'!W$4)</f>
        <v>8275.5538461538454</v>
      </c>
      <c r="X93" s="7">
        <f>SUMIFS(HNTopUp!$AC:$AC,HNTopUp!$E:$E,"M",HNTopUp!$M:$M,'Aug Payment'!X$4)</f>
        <v>93357.938769230794</v>
      </c>
      <c r="Y93" s="7">
        <f>SUMIFS(HNTopUp!$AC:$AC,HNTopUp!$E:$E,"M",HNTopUp!$M:$M,'Aug Payment'!Y$4)</f>
        <v>599771.28992307698</v>
      </c>
      <c r="Z93" s="7">
        <f>SUMIFS(POST16!$AI:$AI,POST16!$E:$E,"M",POST16!$M:$M,'Aug Payment'!Z$4)</f>
        <v>597877.33333333337</v>
      </c>
      <c r="AA93" s="7">
        <f>SUMIFS(POST16!$AI:$AI,POST16!$E:$E,"M",POST16!$M:$M,'Aug Payment'!AA$4)</f>
        <v>5152.9999999999991</v>
      </c>
      <c r="AB93" s="7">
        <f>SUMIFS(POST16!$AI:$AI,POST16!$E:$E,"M",POST16!$M:$M,'Aug Payment'!AB$4)</f>
        <v>12525</v>
      </c>
      <c r="AC93" s="7">
        <f>SUMIFS(POST16!$AI:$AI,POST16!$E:$E,"M",POST16!$M:$M,'Aug Payment'!AC$4)</f>
        <v>18950</v>
      </c>
      <c r="AD93" s="7">
        <f>SUMIFS(POST16!$AI:$AI,POST16!$E:$E,"M",POST16!$M:$M,'Aug Payment'!AD$4)</f>
        <v>1260.4166666666665</v>
      </c>
      <c r="AE93" s="7">
        <f>SUMIFS(POST16!$AC:$AC,POST16!$E:$E,"M",POST16!$M:$M,'Aug Payment'!AE$4)</f>
        <v>0</v>
      </c>
      <c r="AF93" s="7">
        <f>SUMIF(TPG!M:M,'Aug Payment'!AF4,TPG!AI:AI)</f>
        <v>804236</v>
      </c>
      <c r="AG93" s="7">
        <f>SUMIF('3.4% HN 2'!M:M,'Aug Payment'!AG4,'3.4% HN 2'!AI:AI)</f>
        <v>899103</v>
      </c>
      <c r="AH93" s="7"/>
      <c r="AI93" s="7"/>
      <c r="AJ93" s="262"/>
      <c r="AP93" s="384"/>
      <c r="AQ93"/>
      <c r="AS93" s="286"/>
      <c r="AT93" s="286"/>
    </row>
    <row r="94" spans="2:46" x14ac:dyDescent="0.25">
      <c r="D94" s="7" t="s">
        <v>23873</v>
      </c>
      <c r="H94" s="7" t="s">
        <v>751</v>
      </c>
      <c r="I94" s="7">
        <f t="shared" ref="I94:AE94" si="7">I5-I93</f>
        <v>0</v>
      </c>
      <c r="J94" s="7">
        <f t="shared" si="7"/>
        <v>0</v>
      </c>
      <c r="K94" s="7">
        <f t="shared" si="7"/>
        <v>0</v>
      </c>
      <c r="L94" s="7">
        <f t="shared" si="7"/>
        <v>0</v>
      </c>
      <c r="M94" s="7">
        <f t="shared" si="7"/>
        <v>0</v>
      </c>
      <c r="N94" s="7">
        <f t="shared" si="7"/>
        <v>0</v>
      </c>
      <c r="O94" s="7">
        <f t="shared" si="7"/>
        <v>0</v>
      </c>
      <c r="P94" s="7">
        <f t="shared" si="7"/>
        <v>0</v>
      </c>
      <c r="Q94" s="7">
        <f>Q5-Q93</f>
        <v>0</v>
      </c>
      <c r="R94" s="7">
        <f t="shared" si="7"/>
        <v>0</v>
      </c>
      <c r="S94" s="7">
        <f t="shared" si="7"/>
        <v>0</v>
      </c>
      <c r="T94" s="7">
        <f t="shared" si="7"/>
        <v>-3.8461539661511779E-3</v>
      </c>
      <c r="U94" s="7">
        <f t="shared" si="7"/>
        <v>0</v>
      </c>
      <c r="V94" s="7">
        <f t="shared" si="7"/>
        <v>0</v>
      </c>
      <c r="W94" s="7">
        <f t="shared" si="7"/>
        <v>0</v>
      </c>
      <c r="X94" s="7">
        <f t="shared" si="7"/>
        <v>0</v>
      </c>
      <c r="Y94" s="7">
        <f t="shared" si="7"/>
        <v>0</v>
      </c>
      <c r="Z94" s="7">
        <f t="shared" si="7"/>
        <v>61970.749999999884</v>
      </c>
      <c r="AA94" s="7">
        <f t="shared" si="7"/>
        <v>352.50000000000091</v>
      </c>
      <c r="AB94" s="7">
        <f t="shared" si="7"/>
        <v>2775</v>
      </c>
      <c r="AC94" s="7">
        <f t="shared" si="7"/>
        <v>3200</v>
      </c>
      <c r="AD94" s="7">
        <f t="shared" si="7"/>
        <v>0</v>
      </c>
      <c r="AE94" s="7">
        <f t="shared" si="7"/>
        <v>0</v>
      </c>
      <c r="AF94" s="7">
        <f t="shared" ref="AF94:AG94" si="8">AF5-AF93</f>
        <v>-275196</v>
      </c>
      <c r="AG94" s="7">
        <f t="shared" si="8"/>
        <v>-352250</v>
      </c>
      <c r="AJ94" s="366"/>
      <c r="AP94" s="384"/>
      <c r="AQ94"/>
      <c r="AS94" s="286"/>
      <c r="AT94" s="286"/>
    </row>
    <row r="95" spans="2:46" x14ac:dyDescent="0.25">
      <c r="D95" s="107" t="s">
        <v>23771</v>
      </c>
      <c r="I95" s="107">
        <f>SUMIF('APT 25-26'!D:D,"A",'APT 25-26'!CR:CR)</f>
        <v>0</v>
      </c>
      <c r="J95" s="107">
        <f>SUMIF(NurserySupplement!E:E,"A",NurserySupplement!Z:Z)</f>
        <v>0</v>
      </c>
      <c r="K95" s="107">
        <f>SUMIF('Cash Advance'!F:F,"A",'Cash Advance'!O:O)</f>
        <v>0</v>
      </c>
      <c r="L95" s="107">
        <f>SUMIFS(HNPlaces!$Z:$Z,HNPlaces!$M:$M,'Aug Payment'!L4,HNPlaces!$E:$E,"A")</f>
        <v>0</v>
      </c>
      <c r="M95" s="107">
        <f>SUMIFS(HNPlaces!$Z:$Z,HNPlaces!$M:$M,'Aug Payment'!M4,HNPlaces!$E:$E,"A")</f>
        <v>0</v>
      </c>
      <c r="N95" s="107">
        <f>SUMIFS(HNPlaces!$Z:$Z,HNPlaces!$M:$M,'Aug Payment'!N4,HNPlaces!$E:$E,"A")</f>
        <v>0</v>
      </c>
      <c r="O95" s="107">
        <f>SUMIFS(HNPlaces!$Z:$Z,HNPlaces!$M:$M,'Aug Payment'!O4,HNPlaces!$E:$E,"A")</f>
        <v>0</v>
      </c>
      <c r="P95" s="107">
        <f>SUMIFS(HNPlaces!$Z:$Z,HNPlaces!$M:$M,'Aug Payment'!P4,HNPlaces!$E:$E,"A")</f>
        <v>0</v>
      </c>
      <c r="Q95" s="107">
        <f>SUMIFS(HNPlaces!$AI:$AI,HNPlaces!$M:$M,'Aug Payment'!Q4,HNPlaces!$E:$E,"A")</f>
        <v>5538.4615384615381</v>
      </c>
      <c r="R95" s="107">
        <f>SUMIFS(HNPlaces!$Z:$Z,HNPlaces!$M:$M,'Aug Payment'!R4,HNPlaces!$E:$E,"A")</f>
        <v>0</v>
      </c>
      <c r="S95" s="107">
        <f>SUMIFS(HNTopUp!$AC:$AC,HNTopUp!$M:$M,'Aug Payment'!S4,HNTopUp!$E:$E,"A")</f>
        <v>0</v>
      </c>
      <c r="T95" s="107">
        <f>SUMIFS(HNTopUp!$AC:$AC,HNTopUp!$M:$M,'Aug Payment'!T4,HNTopUp!$E:$E,"A")</f>
        <v>669154.50964102568</v>
      </c>
      <c r="U95" s="107">
        <f>SUMIFS(HNTopUp!$AC:$AC,HNTopUp!$M:$M,'Aug Payment'!U4,HNTopUp!$E:$E,"A")</f>
        <v>0</v>
      </c>
      <c r="V95" s="107">
        <f>SUMIFS(HNTopUp!$AC:$AC,HNTopUp!$M:$M,'Aug Payment'!V4,HNTopUp!$E:$E,"A")</f>
        <v>174692.71997435897</v>
      </c>
      <c r="W95" s="107">
        <f>SUMIFS(HNTopUp!$AC:$AC,HNTopUp!$M:$M,'Aug Payment'!W4,HNTopUp!$E:$E,"A")</f>
        <v>1255.6923076923076</v>
      </c>
      <c r="X95" s="107">
        <f>SUMIFS(HNTopUp!$AC:$AC,HNTopUp!$M:$M,'Aug Payment'!X4,HNTopUp!$E:$E,"A")</f>
        <v>0</v>
      </c>
      <c r="Y95" s="107">
        <f>SUMIFS(HNTopUp!$AC:$AC,HNTopUp!$M:$M,'Aug Payment'!Y4,HNTopUp!$E:$E,"A")</f>
        <v>474208.89502564096</v>
      </c>
      <c r="Z95" s="107">
        <f>SUMIFS(POST16!$AI:$AI,POST16!$E:$E,"A",POST16!$M:$M,'Aug Payment'!Z$4)</f>
        <v>61970.75</v>
      </c>
      <c r="AA95" s="107">
        <f>SUMIFS(POST16!$AI:$AI,POST16!$E:$E,"A",POST16!$M:$M,'Aug Payment'!AA$4)</f>
        <v>352.5</v>
      </c>
      <c r="AB95" s="107">
        <f>SUMIFS(POST16!$AI:$AI,POST16!$E:$E,"A",POST16!$M:$M,'Aug Payment'!AB$4)</f>
        <v>2775</v>
      </c>
      <c r="AC95" s="107">
        <f>SUMIFS(POST16!$AI:$AI,POST16!$E:$E,"A",POST16!$M:$M,'Aug Payment'!AI$4)</f>
        <v>0</v>
      </c>
      <c r="AD95" s="107">
        <f>SUMIFS(POST16!$AI:$AI,POST16!$E:$E,"A",POST16!$M:$M,'Aug Payment'!AD$4)</f>
        <v>0</v>
      </c>
      <c r="AE95" s="107">
        <f>SUMIFS(POST16!$AC:$AC,POST16!$E:$E,"A",POST16!$M:$M,'Aug Payment'!AE$4)</f>
        <v>0</v>
      </c>
      <c r="AF95" s="7">
        <f>SUMIFS(TPG!AI:AI,TPG!M:M,'Aug Payment'!AF4,TPG!E:E, "A")</f>
        <v>275196</v>
      </c>
      <c r="AG95" s="7">
        <f>SUMIFS('3.4% HN 2'!AI:AI,'3.4% HN 2'!M:M,'Aug Payment'!AG4,'3.4% HN 2'!E:E, "A")</f>
        <v>352250</v>
      </c>
      <c r="AH95" s="5">
        <f>SUM(I95:AG95)</f>
        <v>2017394.5284871794</v>
      </c>
      <c r="AI95" s="5"/>
      <c r="AJ95" s="368">
        <f>AH95-AI95</f>
        <v>2017394.5284871794</v>
      </c>
      <c r="AP95" s="385"/>
      <c r="AQ95"/>
      <c r="AS95" s="286"/>
      <c r="AT95" s="286"/>
    </row>
    <row r="96" spans="2:46" x14ac:dyDescent="0.25">
      <c r="AJ96" s="368"/>
      <c r="AN96" s="121"/>
      <c r="AP96" s="385"/>
    </row>
    <row r="97" spans="4:42" ht="15.75" thickBot="1" x14ac:dyDescent="0.3">
      <c r="D97" s="368" t="s">
        <v>23772</v>
      </c>
      <c r="I97" s="369">
        <f>I92+I95</f>
        <v>13095607.586099127</v>
      </c>
      <c r="J97" s="369">
        <f t="shared" ref="J97:AJ97" si="9">J92+J95</f>
        <v>76021.776923076919</v>
      </c>
      <c r="K97" s="369">
        <f t="shared" si="9"/>
        <v>-16180.44</v>
      </c>
      <c r="L97" s="369">
        <f t="shared" si="9"/>
        <v>106923.07692307692</v>
      </c>
      <c r="M97" s="369">
        <f t="shared" si="9"/>
        <v>7692.3076923076924</v>
      </c>
      <c r="N97" s="369">
        <f t="shared" si="9"/>
        <v>53330.230769230766</v>
      </c>
      <c r="O97" s="369">
        <f t="shared" si="9"/>
        <v>326538.46153846156</v>
      </c>
      <c r="P97" s="369">
        <f t="shared" si="9"/>
        <v>48435.692307692305</v>
      </c>
      <c r="Q97" s="369">
        <f t="shared" si="9"/>
        <v>83538.461538461532</v>
      </c>
      <c r="R97" s="369">
        <f t="shared" si="9"/>
        <v>11150.307692307691</v>
      </c>
      <c r="S97" s="369">
        <f t="shared" si="9"/>
        <v>0</v>
      </c>
      <c r="T97" s="369">
        <f t="shared" si="9"/>
        <v>1584520.5538461539</v>
      </c>
      <c r="U97" s="369">
        <f t="shared" si="9"/>
        <v>0</v>
      </c>
      <c r="V97" s="369">
        <f t="shared" si="9"/>
        <v>418926.70301282051</v>
      </c>
      <c r="W97" s="369">
        <f t="shared" si="9"/>
        <v>9531.2461538461539</v>
      </c>
      <c r="X97" s="369">
        <f t="shared" si="9"/>
        <v>93357.938769230794</v>
      </c>
      <c r="Y97" s="369">
        <f t="shared" si="9"/>
        <v>1073980.1849487179</v>
      </c>
      <c r="Z97" s="369">
        <f t="shared" si="9"/>
        <v>721818.83333333326</v>
      </c>
      <c r="AA97" s="369">
        <f t="shared" si="9"/>
        <v>5858</v>
      </c>
      <c r="AB97" s="369">
        <f t="shared" si="9"/>
        <v>18075</v>
      </c>
      <c r="AC97" s="369">
        <f t="shared" si="9"/>
        <v>22150</v>
      </c>
      <c r="AD97" s="369">
        <f t="shared" si="9"/>
        <v>1260.4166666666665</v>
      </c>
      <c r="AE97" s="369">
        <f t="shared" si="9"/>
        <v>0</v>
      </c>
      <c r="AF97" s="369">
        <f>AF92+AF95</f>
        <v>804236</v>
      </c>
      <c r="AG97" s="369">
        <f t="shared" si="9"/>
        <v>899103</v>
      </c>
      <c r="AH97" s="369">
        <f>AH92+AH95</f>
        <v>19445875.338214509</v>
      </c>
      <c r="AI97" s="369">
        <f>-(AI92+AI95)</f>
        <v>-6045443.744583549</v>
      </c>
      <c r="AJ97" s="369">
        <f t="shared" si="9"/>
        <v>13400431.593630962</v>
      </c>
      <c r="AP97" s="386"/>
    </row>
    <row r="98" spans="4:42" x14ac:dyDescent="0.25">
      <c r="Q98" s="7"/>
      <c r="AJ98" s="364">
        <f>'QA Sheet'!L60</f>
        <v>13335451.930000002</v>
      </c>
    </row>
    <row r="99" spans="4:42" x14ac:dyDescent="0.25">
      <c r="D99" t="s">
        <v>23870</v>
      </c>
      <c r="I99" s="7">
        <f>_xlfn.XLOOKUP(I4,'QA Sheet'!$C:$C,'QA Sheet'!$L:$L)</f>
        <v>13095607.586099127</v>
      </c>
      <c r="J99" s="119">
        <f>NurserySupplement!AI5</f>
        <v>76021.776923076919</v>
      </c>
      <c r="K99" s="5">
        <f>'Cash Advance'!O7</f>
        <v>-16180.44</v>
      </c>
      <c r="L99" s="381">
        <f>_xlfn.XLOOKUP(L4,'QA Sheet'!$C:$C,'QA Sheet'!$L:$L)</f>
        <v>106923.07692307692</v>
      </c>
      <c r="M99" s="381">
        <f>_xlfn.XLOOKUP(M4,'QA Sheet'!$C:$C,'QA Sheet'!$L:$L)</f>
        <v>7692.3076923076924</v>
      </c>
      <c r="N99" s="381">
        <f>_xlfn.XLOOKUP(N4,'QA Sheet'!$C:$C,'QA Sheet'!$L:$L)</f>
        <v>53330.230769230766</v>
      </c>
      <c r="O99" s="381">
        <f>_xlfn.XLOOKUP(O4,'QA Sheet'!$C:$C,'QA Sheet'!$L:$L)</f>
        <v>326538.46153846156</v>
      </c>
      <c r="P99" s="381">
        <f>_xlfn.XLOOKUP(P4,'QA Sheet'!$C:$C,'QA Sheet'!$L:$L)</f>
        <v>48435.692307692305</v>
      </c>
      <c r="Q99" s="381">
        <f>_xlfn.XLOOKUP(Q4,'QA Sheet'!$C:$C,'QA Sheet'!$L:$L)</f>
        <v>83538.461538461546</v>
      </c>
      <c r="R99" s="381">
        <f>_xlfn.XLOOKUP(R4,'QA Sheet'!$C:$C,'QA Sheet'!$L:$L)</f>
        <v>11150.307692307691</v>
      </c>
      <c r="S99" s="381">
        <f>_xlfn.XLOOKUP(S4,'QA Sheet'!$C:$C,'QA Sheet'!$L:$L)</f>
        <v>0</v>
      </c>
      <c r="T99" s="381">
        <f>_xlfn.XLOOKUP(T4,'QA Sheet'!$C:$C,'QA Sheet'!$L:$L)</f>
        <v>1584520.5576923084</v>
      </c>
      <c r="U99" s="381">
        <f>_xlfn.XLOOKUP(U4,'QA Sheet'!$C:$C,'QA Sheet'!$L:$L)</f>
        <v>0</v>
      </c>
      <c r="V99" s="381">
        <f>_xlfn.XLOOKUP(V4,'QA Sheet'!$C:$C,'QA Sheet'!$L:$L)</f>
        <v>418926.70301282057</v>
      </c>
      <c r="W99" s="381">
        <f>_xlfn.XLOOKUP(W4,'QA Sheet'!$C:$C,'QA Sheet'!$L:$L)</f>
        <v>9531.2461538461539</v>
      </c>
      <c r="X99" s="381">
        <f>_xlfn.XLOOKUP(X4,'QA Sheet'!$C:$C,'QA Sheet'!$L:$L)</f>
        <v>93357.938769230794</v>
      </c>
      <c r="Y99" s="381">
        <f>_xlfn.XLOOKUP(Y4,'QA Sheet'!$C:$C,'QA Sheet'!$L:$L)</f>
        <v>1073980.1849487179</v>
      </c>
      <c r="Z99" s="381">
        <f>_xlfn.XLOOKUP(Z4,'QA Sheet'!$C:$C,'QA Sheet'!$L:$L)</f>
        <v>659848.08333333337</v>
      </c>
      <c r="AA99" s="381">
        <f>_xlfn.XLOOKUP(AA4,'QA Sheet'!$C:$C,'QA Sheet'!$L:$L)</f>
        <v>5505.4999999999991</v>
      </c>
      <c r="AB99" s="381">
        <f>_xlfn.XLOOKUP(AB4,'QA Sheet'!$C:$C,'QA Sheet'!$L:$L)</f>
        <v>15300</v>
      </c>
      <c r="AC99" s="381">
        <f>_xlfn.XLOOKUP(AC4,'QA Sheet'!$C:$C,'QA Sheet'!$L:$L)</f>
        <v>22150</v>
      </c>
      <c r="AD99" s="381">
        <f>_xlfn.XLOOKUP(AD4,'QA Sheet'!$C:$C,'QA Sheet'!$L:$L)</f>
        <v>1260.4166666666665</v>
      </c>
      <c r="AE99" s="381">
        <f>_xlfn.XLOOKUP(AE4,'QA Sheet'!$C:$C,'QA Sheet'!$L:$L)</f>
        <v>0</v>
      </c>
      <c r="AF99" s="381">
        <f>_xlfn.XLOOKUP(AF4,'QA Sheet'!$C:$C,'QA Sheet'!$L:$L)</f>
        <v>804236</v>
      </c>
      <c r="AG99" s="381">
        <f>_xlfn.XLOOKUP(AG4,'QA Sheet'!$C:$C,'QA Sheet'!$L:$L)</f>
        <v>899103</v>
      </c>
      <c r="AH99" s="381">
        <f>SUM(I99:AG99)</f>
        <v>19380777.092060667</v>
      </c>
      <c r="AI99" s="381">
        <f>AI97+AI95</f>
        <v>-6045443.744583549</v>
      </c>
      <c r="AJ99" s="364">
        <f>SUM(AH99:AI99)</f>
        <v>13335333.347477118</v>
      </c>
    </row>
    <row r="100" spans="4:42" x14ac:dyDescent="0.25">
      <c r="D100" t="s">
        <v>23871</v>
      </c>
      <c r="I100" s="5">
        <f>I97-I99</f>
        <v>0</v>
      </c>
      <c r="J100" s="5">
        <f>J97-J99</f>
        <v>0</v>
      </c>
      <c r="K100" s="5">
        <f>K97-K99</f>
        <v>0</v>
      </c>
      <c r="L100" s="5">
        <f>L97-L99</f>
        <v>0</v>
      </c>
      <c r="M100" s="5">
        <f t="shared" ref="M100:AI100" si="10">M97-M99</f>
        <v>0</v>
      </c>
      <c r="N100" s="5">
        <f t="shared" si="10"/>
        <v>0</v>
      </c>
      <c r="O100" s="5">
        <f t="shared" si="10"/>
        <v>0</v>
      </c>
      <c r="P100" s="5">
        <f t="shared" si="10"/>
        <v>0</v>
      </c>
      <c r="Q100" s="5">
        <f t="shared" si="10"/>
        <v>0</v>
      </c>
      <c r="R100" s="5">
        <f t="shared" si="10"/>
        <v>0</v>
      </c>
      <c r="S100" s="5">
        <f t="shared" si="10"/>
        <v>0</v>
      </c>
      <c r="T100" s="5">
        <f t="shared" si="10"/>
        <v>-3.846154548227787E-3</v>
      </c>
      <c r="U100" s="5">
        <f t="shared" si="10"/>
        <v>0</v>
      </c>
      <c r="V100" s="5">
        <f t="shared" si="10"/>
        <v>0</v>
      </c>
      <c r="W100" s="5">
        <f t="shared" si="10"/>
        <v>0</v>
      </c>
      <c r="X100" s="5">
        <f t="shared" si="10"/>
        <v>0</v>
      </c>
      <c r="Y100" s="5">
        <f>Y97-Y99</f>
        <v>0</v>
      </c>
      <c r="Z100" s="5">
        <f t="shared" si="10"/>
        <v>61970.749999999884</v>
      </c>
      <c r="AA100" s="5">
        <f t="shared" si="10"/>
        <v>352.50000000000091</v>
      </c>
      <c r="AB100" s="5">
        <f t="shared" si="10"/>
        <v>2775</v>
      </c>
      <c r="AC100" s="5">
        <f t="shared" si="10"/>
        <v>0</v>
      </c>
      <c r="AD100" s="5">
        <f t="shared" si="10"/>
        <v>0</v>
      </c>
      <c r="AE100" s="5">
        <f t="shared" si="10"/>
        <v>0</v>
      </c>
      <c r="AF100" s="5">
        <f t="shared" si="10"/>
        <v>0</v>
      </c>
      <c r="AG100" s="5">
        <f t="shared" si="10"/>
        <v>0</v>
      </c>
      <c r="AH100" s="5">
        <f t="shared" si="10"/>
        <v>65098.246153842658</v>
      </c>
      <c r="AI100" s="5">
        <f t="shared" si="10"/>
        <v>0</v>
      </c>
      <c r="AJ100" s="5">
        <f>AJ97-AJ99</f>
        <v>65098.24615384452</v>
      </c>
    </row>
    <row r="101" spans="4:42" x14ac:dyDescent="0.25">
      <c r="AH101" s="5"/>
      <c r="AI101" s="5"/>
      <c r="AJ101" s="119"/>
    </row>
    <row r="102" spans="4:42" x14ac:dyDescent="0.25">
      <c r="AJ102" s="119"/>
    </row>
    <row r="103" spans="4:42" x14ac:dyDescent="0.25">
      <c r="AJ103" s="119"/>
    </row>
  </sheetData>
  <autoFilter ref="A6:BE95" xr:uid="{3406F665-8408-4F7C-8DEE-9456C07F8327}"/>
  <mergeCells count="7">
    <mergeCell ref="AL2:AS2"/>
    <mergeCell ref="AW2:AX2"/>
    <mergeCell ref="AW5:AX5"/>
    <mergeCell ref="I2:K2"/>
    <mergeCell ref="L2:R2"/>
    <mergeCell ref="S2:Y2"/>
    <mergeCell ref="Z2:AE2"/>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6D46-4234-4AF9-B8F0-9FB54ACC9337}">
  <sheetPr codeName="Sheet1">
    <tabColor rgb="FF00B2A9"/>
    <pageSetUpPr fitToPage="1"/>
  </sheetPr>
  <dimension ref="B1:U80"/>
  <sheetViews>
    <sheetView showGridLines="0" zoomScale="89" zoomScaleNormal="100" zoomScaleSheetLayoutView="100" workbookViewId="0">
      <pane xSplit="3" ySplit="12" topLeftCell="D73" activePane="bottomRight" state="frozen"/>
      <selection activeCell="H3422" sqref="H3422"/>
      <selection pane="topRight" activeCell="H3422" sqref="H3422"/>
      <selection pane="bottomLeft" activeCell="H3422" sqref="H3422"/>
      <selection pane="bottomRight" activeCell="H3422" sqref="H3422"/>
    </sheetView>
  </sheetViews>
  <sheetFormatPr defaultColWidth="9.140625" defaultRowHeight="15.75" x14ac:dyDescent="0.25"/>
  <cols>
    <col min="1" max="1" width="2.7109375" style="162" customWidth="1"/>
    <col min="2" max="2" width="61.7109375" style="162" customWidth="1"/>
    <col min="3" max="3" width="34.85546875" style="162" bestFit="1" customWidth="1"/>
    <col min="4" max="4" width="16.5703125" style="162" bestFit="1" customWidth="1"/>
    <col min="5" max="15" width="14.5703125" style="162" bestFit="1" customWidth="1"/>
    <col min="16" max="16" width="18" style="162" bestFit="1" customWidth="1"/>
    <col min="17" max="17" width="14.85546875" style="162" customWidth="1"/>
    <col min="18" max="18" width="18" style="162" bestFit="1" customWidth="1"/>
    <col min="19" max="19" width="3" style="162" customWidth="1"/>
    <col min="20" max="20" width="21.7109375" style="302" customWidth="1"/>
    <col min="21" max="21" width="16.5703125" style="163" bestFit="1" customWidth="1"/>
    <col min="22" max="22" width="16.5703125" style="162" bestFit="1" customWidth="1"/>
    <col min="23" max="23" width="11.5703125" style="162" bestFit="1" customWidth="1"/>
    <col min="24" max="16384" width="9.140625" style="162"/>
  </cols>
  <sheetData>
    <row r="1" spans="2:21" s="235" customFormat="1" ht="18.75" x14ac:dyDescent="0.3">
      <c r="B1" s="231" t="s">
        <v>24147</v>
      </c>
      <c r="C1" s="232"/>
      <c r="D1" s="232"/>
      <c r="E1" s="232"/>
      <c r="F1" s="232"/>
      <c r="G1" s="232"/>
      <c r="H1" s="232"/>
      <c r="I1" s="232"/>
      <c r="J1" s="232"/>
      <c r="K1" s="232"/>
      <c r="L1" s="232"/>
      <c r="M1" s="233"/>
      <c r="N1" s="233"/>
      <c r="O1" s="232"/>
      <c r="P1" s="232"/>
      <c r="Q1" s="232"/>
      <c r="R1" s="232"/>
      <c r="S1" s="234"/>
      <c r="T1" s="301"/>
      <c r="U1" s="236"/>
    </row>
    <row r="2" spans="2:21" s="235" customFormat="1" ht="18.75" x14ac:dyDescent="0.3">
      <c r="B2" s="237" t="str">
        <f>Remittances!B2</f>
        <v>As at July 2025</v>
      </c>
      <c r="C2" s="238"/>
      <c r="D2" s="238"/>
      <c r="E2" s="238"/>
      <c r="F2" s="238"/>
      <c r="G2" s="238"/>
      <c r="H2" s="238"/>
      <c r="I2" s="238"/>
      <c r="J2" s="238"/>
      <c r="K2" s="238"/>
      <c r="L2" s="238"/>
      <c r="M2" s="238"/>
      <c r="N2" s="238"/>
      <c r="O2" s="238"/>
      <c r="P2" s="238"/>
      <c r="Q2" s="238"/>
      <c r="R2" s="238"/>
      <c r="S2" s="239"/>
      <c r="T2" s="301"/>
      <c r="U2" s="236"/>
    </row>
    <row r="3" spans="2:21" s="235" customFormat="1" ht="19.5" thickBot="1" x14ac:dyDescent="0.35">
      <c r="B3" s="240" t="s">
        <v>0</v>
      </c>
      <c r="C3" s="241" t="str">
        <f>Remittances!C3</f>
        <v>XXXXXX</v>
      </c>
      <c r="D3" s="238"/>
      <c r="E3" s="238"/>
      <c r="F3" s="238"/>
      <c r="G3" s="238"/>
      <c r="H3" s="238"/>
      <c r="I3" s="238"/>
      <c r="J3" s="238"/>
      <c r="K3" s="238"/>
      <c r="L3" s="238"/>
      <c r="M3" s="238"/>
      <c r="N3" s="238"/>
      <c r="O3" s="238"/>
      <c r="P3" s="238"/>
      <c r="Q3" s="238"/>
      <c r="R3" s="238"/>
      <c r="S3" s="239"/>
      <c r="T3" s="301"/>
      <c r="U3" s="236"/>
    </row>
    <row r="4" spans="2:21" s="235" customFormat="1" ht="19.5" hidden="1" thickBot="1" x14ac:dyDescent="0.35">
      <c r="B4" s="240" t="s">
        <v>1</v>
      </c>
      <c r="C4" s="238">
        <f>Remittances!C4</f>
        <v>0</v>
      </c>
      <c r="D4" s="238"/>
      <c r="E4" s="238"/>
      <c r="F4" s="238"/>
      <c r="G4" s="238"/>
      <c r="H4" s="238"/>
      <c r="I4" s="238"/>
      <c r="J4" s="238"/>
      <c r="K4" s="238"/>
      <c r="L4" s="238"/>
      <c r="M4" s="238"/>
      <c r="N4" s="238"/>
      <c r="O4" s="238"/>
      <c r="P4" s="238"/>
      <c r="Q4" s="238"/>
      <c r="R4" s="238"/>
      <c r="S4" s="239"/>
      <c r="T4" s="301"/>
      <c r="U4" s="236"/>
    </row>
    <row r="5" spans="2:21" s="235" customFormat="1" ht="19.5" hidden="1" thickBot="1" x14ac:dyDescent="0.35">
      <c r="B5" s="240" t="s">
        <v>745</v>
      </c>
      <c r="C5" s="238"/>
      <c r="D5" s="238"/>
      <c r="E5" s="238"/>
      <c r="F5" s="238"/>
      <c r="G5" s="238"/>
      <c r="H5" s="238"/>
      <c r="I5" s="238"/>
      <c r="J5" s="238"/>
      <c r="K5" s="238"/>
      <c r="L5" s="238"/>
      <c r="M5" s="238"/>
      <c r="N5" s="238"/>
      <c r="O5" s="238"/>
      <c r="P5" s="238"/>
      <c r="Q5" s="238"/>
      <c r="R5" s="238"/>
      <c r="S5" s="239"/>
      <c r="T5" s="301"/>
      <c r="U5" s="236"/>
    </row>
    <row r="6" spans="2:21" s="235" customFormat="1" ht="19.5" thickBot="1" x14ac:dyDescent="0.35">
      <c r="B6" s="240" t="s">
        <v>2</v>
      </c>
      <c r="C6" s="556" t="str">
        <f>IF(Remittances!C6="Select school from dropdown","Please select school name from Remittances Sheet",Remittances!C6)</f>
        <v>Please select school name from Remittances Sheet</v>
      </c>
      <c r="D6" s="557"/>
      <c r="E6" s="557"/>
      <c r="F6" s="557"/>
      <c r="G6" s="557"/>
      <c r="H6" s="558"/>
      <c r="I6" s="238"/>
      <c r="J6" s="238"/>
      <c r="K6" s="238"/>
      <c r="L6" s="238"/>
      <c r="M6" s="238"/>
      <c r="N6" s="238"/>
      <c r="O6" s="238"/>
      <c r="P6" s="238"/>
      <c r="Q6" s="238"/>
      <c r="R6" s="238"/>
      <c r="S6" s="239"/>
      <c r="T6" s="301"/>
      <c r="U6" s="236"/>
    </row>
    <row r="7" spans="2:21" s="235" customFormat="1" ht="19.5" thickBot="1" x14ac:dyDescent="0.35">
      <c r="B7" s="247"/>
      <c r="C7" s="248"/>
      <c r="D7" s="248"/>
      <c r="E7" s="248"/>
      <c r="F7" s="248"/>
      <c r="G7" s="248"/>
      <c r="H7" s="248"/>
      <c r="I7" s="248"/>
      <c r="J7" s="248"/>
      <c r="K7" s="248"/>
      <c r="L7" s="248"/>
      <c r="M7" s="248"/>
      <c r="N7" s="248"/>
      <c r="O7" s="248"/>
      <c r="P7" s="248"/>
      <c r="Q7" s="248"/>
      <c r="R7" s="248"/>
      <c r="S7" s="249"/>
      <c r="T7" s="301"/>
      <c r="U7" s="236"/>
    </row>
    <row r="8" spans="2:21" ht="16.5" thickBot="1" x14ac:dyDescent="0.3">
      <c r="B8" s="167"/>
      <c r="C8" s="163"/>
    </row>
    <row r="9" spans="2:21" ht="16.5" thickBot="1" x14ac:dyDescent="0.3">
      <c r="B9" s="168"/>
      <c r="C9" s="169"/>
      <c r="D9" s="169"/>
      <c r="E9" s="169"/>
      <c r="F9" s="169"/>
      <c r="G9" s="170"/>
      <c r="H9" s="171"/>
      <c r="I9" s="171"/>
      <c r="J9" s="171"/>
      <c r="K9" s="171"/>
      <c r="L9" s="171"/>
      <c r="M9" s="171"/>
      <c r="N9" s="171"/>
      <c r="O9" s="171"/>
      <c r="P9" s="171"/>
      <c r="Q9" s="171"/>
      <c r="R9" s="171"/>
      <c r="S9" s="172"/>
    </row>
    <row r="10" spans="2:21" x14ac:dyDescent="0.25">
      <c r="B10" s="250" t="s">
        <v>804</v>
      </c>
      <c r="C10" s="554" t="s">
        <v>5</v>
      </c>
      <c r="D10" s="175">
        <v>45748</v>
      </c>
      <c r="E10" s="175">
        <v>45778</v>
      </c>
      <c r="F10" s="175">
        <v>45809</v>
      </c>
      <c r="G10" s="175">
        <v>45839</v>
      </c>
      <c r="H10" s="175">
        <v>45870</v>
      </c>
      <c r="I10" s="175">
        <v>45901</v>
      </c>
      <c r="J10" s="175">
        <v>45931</v>
      </c>
      <c r="K10" s="175">
        <v>45962</v>
      </c>
      <c r="L10" s="175">
        <v>45992</v>
      </c>
      <c r="M10" s="175">
        <v>46023</v>
      </c>
      <c r="N10" s="175">
        <v>46054</v>
      </c>
      <c r="O10" s="175">
        <v>46082</v>
      </c>
      <c r="P10" s="176" t="s">
        <v>799</v>
      </c>
      <c r="Q10" s="176" t="s">
        <v>801</v>
      </c>
      <c r="R10" s="177" t="s">
        <v>7</v>
      </c>
      <c r="S10" s="165"/>
    </row>
    <row r="11" spans="2:21" ht="31.5" customHeight="1" x14ac:dyDescent="0.25">
      <c r="B11" s="178"/>
      <c r="C11" s="555"/>
      <c r="D11" s="209" t="s">
        <v>8</v>
      </c>
      <c r="E11" s="209" t="s">
        <v>8</v>
      </c>
      <c r="F11" s="209" t="s">
        <v>8</v>
      </c>
      <c r="G11" s="209" t="s">
        <v>8</v>
      </c>
      <c r="H11" s="209" t="s">
        <v>8</v>
      </c>
      <c r="I11" s="181" t="s">
        <v>920</v>
      </c>
      <c r="J11" s="181" t="s">
        <v>920</v>
      </c>
      <c r="K11" s="181" t="s">
        <v>920</v>
      </c>
      <c r="L11" s="181" t="s">
        <v>920</v>
      </c>
      <c r="M11" s="181" t="s">
        <v>920</v>
      </c>
      <c r="N11" s="181" t="s">
        <v>920</v>
      </c>
      <c r="O11" s="181" t="s">
        <v>920</v>
      </c>
      <c r="P11" s="181" t="s">
        <v>920</v>
      </c>
      <c r="Q11" s="181" t="s">
        <v>802</v>
      </c>
      <c r="R11" s="182" t="s">
        <v>800</v>
      </c>
      <c r="S11" s="165"/>
      <c r="T11" s="303" t="s">
        <v>23714</v>
      </c>
      <c r="U11" s="163" t="s">
        <v>751</v>
      </c>
    </row>
    <row r="12" spans="2:21" x14ac:dyDescent="0.25">
      <c r="B12" s="178" t="s">
        <v>925</v>
      </c>
      <c r="C12" s="210"/>
      <c r="D12" s="211"/>
      <c r="E12" s="211"/>
      <c r="F12" s="211"/>
      <c r="G12" s="211"/>
      <c r="H12" s="211"/>
      <c r="I12" s="211"/>
      <c r="J12" s="211"/>
      <c r="K12" s="211"/>
      <c r="L12" s="211"/>
      <c r="M12" s="211"/>
      <c r="N12" s="211"/>
      <c r="O12" s="211"/>
      <c r="P12" s="211"/>
      <c r="Q12" s="251"/>
      <c r="R12" s="212"/>
      <c r="S12" s="165"/>
    </row>
    <row r="13" spans="2:21" x14ac:dyDescent="0.25">
      <c r="B13" s="194" t="s">
        <v>9</v>
      </c>
      <c r="C13" s="213" t="s">
        <v>994</v>
      </c>
      <c r="D13" s="390">
        <f>SUMIF('APT 25-26'!$C:$C,'Funding Allocation'!$C$3,'APT 25-26'!DI:DI)</f>
        <v>0</v>
      </c>
      <c r="E13" s="390">
        <f>SUMIF('APT 25-26'!$C:$C,'Funding Allocation'!$C$3,'APT 25-26'!DJ:DJ)</f>
        <v>0</v>
      </c>
      <c r="F13" s="390">
        <f>SUMIF('APT 25-26'!$C:$C,'Funding Allocation'!$C$3,'APT 25-26'!DK:DK)</f>
        <v>0</v>
      </c>
      <c r="G13" s="390">
        <f>SUMIF('APT 25-26'!$C:$C,'Funding Allocation'!$C$3,'APT 25-26'!DL:DL)</f>
        <v>0</v>
      </c>
      <c r="H13" s="390">
        <f>SUMIF('APT 25-26'!$C:$C,'Funding Allocation'!$C$3,'APT 25-26'!DM:DM)</f>
        <v>0</v>
      </c>
      <c r="I13" s="390">
        <f>SUMIF('APT 25-26'!$C:$C,'Funding Allocation'!$C$3,'APT 25-26'!DN:DN)</f>
        <v>0</v>
      </c>
      <c r="J13" s="390">
        <f>SUMIF('APT 25-26'!$C:$C,'Funding Allocation'!$C$3,'APT 25-26'!DO:DO)</f>
        <v>0</v>
      </c>
      <c r="K13" s="390">
        <f>SUMIF('APT 25-26'!$C:$C,'Funding Allocation'!$C$3,'APT 25-26'!DP:DP)</f>
        <v>0</v>
      </c>
      <c r="L13" s="390">
        <f>SUMIF('APT 25-26'!$C:$C,'Funding Allocation'!$C$3,'APT 25-26'!DQ:DQ)</f>
        <v>0</v>
      </c>
      <c r="M13" s="390">
        <f>SUMIF('APT 25-26'!$C:$C,'Funding Allocation'!$C$3,'APT 25-26'!DR:DR)</f>
        <v>0</v>
      </c>
      <c r="N13" s="390">
        <f>SUMIF('APT 25-26'!$C:$C,'Funding Allocation'!$C$3,'APT 25-26'!DS:DS)</f>
        <v>0</v>
      </c>
      <c r="O13" s="390">
        <f>SUMIF('APT 25-26'!$C:$C,'Funding Allocation'!$C$3,'APT 25-26'!DT:DT)</f>
        <v>0</v>
      </c>
      <c r="P13" s="391">
        <f>SUM(D13:O13)</f>
        <v>0</v>
      </c>
      <c r="Q13" s="392"/>
      <c r="R13" s="393">
        <f>SUM(P13:Q13)</f>
        <v>0</v>
      </c>
      <c r="S13" s="394"/>
      <c r="T13" s="507">
        <v>100367</v>
      </c>
      <c r="U13" s="304">
        <f>T13-R13</f>
        <v>100367</v>
      </c>
    </row>
    <row r="14" spans="2:21" x14ac:dyDescent="0.25">
      <c r="B14" s="214" t="s">
        <v>931</v>
      </c>
      <c r="C14" s="213" t="s">
        <v>994</v>
      </c>
      <c r="D14" s="395">
        <f>SUMIFS(NurserySupplement!W:W,NurserySupplement!$B:$B,$C$3,NurserySupplement!$M:$M,$C14)</f>
        <v>0</v>
      </c>
      <c r="E14" s="395">
        <f>SUMIFS(NurserySupplement!Z:Z,NurserySupplement!$B:$B,$C$3,NurserySupplement!$M:$M,$C14)</f>
        <v>0</v>
      </c>
      <c r="F14" s="395">
        <f>SUMIFS(NurserySupplement!AC:AC,NurserySupplement!$B:$B,$C$3,NurserySupplement!$M:$M,$C14)</f>
        <v>0</v>
      </c>
      <c r="G14" s="395">
        <f>SUMIFS(NurserySupplement!AF:AF,NurserySupplement!$B:$B,$C$3,NurserySupplement!$M:$M,$C14)</f>
        <v>0</v>
      </c>
      <c r="H14" s="395">
        <f>SUMIFS(NurserySupplement!AI:AI,NurserySupplement!$B:$B,$C$3,NurserySupplement!$M:$M,$C14)</f>
        <v>0</v>
      </c>
      <c r="I14" s="395">
        <f>SUMIFS(NurserySupplement!AL:AL,NurserySupplement!$B:$B,$C$3,NurserySupplement!$M:$M,$C14)</f>
        <v>0</v>
      </c>
      <c r="J14" s="395">
        <f>SUMIFS(NurserySupplement!AO:AO,NurserySupplement!$B:$B,$C$3,NurserySupplement!$M:$M,$C14)</f>
        <v>0</v>
      </c>
      <c r="K14" s="395">
        <f>SUMIFS(NurserySupplement!AR:AR,NurserySupplement!$B:$B,$C$3,NurserySupplement!$M:$M,$C14)</f>
        <v>0</v>
      </c>
      <c r="L14" s="395">
        <f>SUMIFS(NurserySupplement!AU:AU,NurserySupplement!$B:$B,$C$3,NurserySupplement!$M:$M,$C14)</f>
        <v>0</v>
      </c>
      <c r="M14" s="395">
        <f>SUMIFS(NurserySupplement!AX:AX,NurserySupplement!$B:$B,$C$3,NurserySupplement!$M:$M,$C14)</f>
        <v>0</v>
      </c>
      <c r="N14" s="395">
        <f>SUMIFS(NurserySupplement!BA:BA,NurserySupplement!$B:$B,$C$3,NurserySupplement!$M:$M,$C14)</f>
        <v>0</v>
      </c>
      <c r="O14" s="395">
        <f>SUMIFS(NurserySupplement!W:W,NurserySupplement!$B:$B,$C$3,NurserySupplement!$M:$M,$C14)</f>
        <v>0</v>
      </c>
      <c r="P14" s="391">
        <f>SUM(D14:O14)</f>
        <v>0</v>
      </c>
      <c r="Q14" s="392"/>
      <c r="R14" s="393">
        <f>SUM(P14:Q14)</f>
        <v>0</v>
      </c>
      <c r="S14" s="394"/>
      <c r="T14" s="507">
        <f>R13-T13</f>
        <v>-100367</v>
      </c>
      <c r="U14" s="304">
        <f t="shared" ref="U14:U60" si="0">T14-R14</f>
        <v>-100367</v>
      </c>
    </row>
    <row r="15" spans="2:21" x14ac:dyDescent="0.25">
      <c r="B15" s="194" t="s">
        <v>23651</v>
      </c>
      <c r="C15" s="213" t="s">
        <v>952</v>
      </c>
      <c r="D15" s="395">
        <f>SUMIFS(HNPlaces!W:W,HNPlaces!$A:$A,$C$3,HNPlaces!$M:$M,$C15)</f>
        <v>0</v>
      </c>
      <c r="E15" s="395">
        <f>SUMIFS(HNPlaces!Z:Z,HNPlaces!$A:$A,$C$3,HNPlaces!$M:$M,$C15)</f>
        <v>0</v>
      </c>
      <c r="F15" s="395">
        <f>SUMIFS(HNPlaces!AC:AC,HNPlaces!$A:$A,$C$3,HNPlaces!$M:$M,$C15)</f>
        <v>0</v>
      </c>
      <c r="G15" s="395">
        <f>SUMIFS(HNPlaces!AF:AF,HNPlaces!$A:$A,$C$3,HNPlaces!$M:$M,$C15)</f>
        <v>0</v>
      </c>
      <c r="H15" s="395">
        <f>SUMIFS(HNPlaces!AI:AI,HNPlaces!$A:$A,$C$3,HNPlaces!$M:$M,$C15)</f>
        <v>0</v>
      </c>
      <c r="I15" s="395">
        <f>SUMIFS(HNPlaces!AL:AL,HNPlaces!$A:$A,$C$3,HNPlaces!$M:$M,$C15)</f>
        <v>0</v>
      </c>
      <c r="J15" s="395">
        <f>SUMIFS(HNPlaces!AO:AO,HNPlaces!$A:$A,$C$3,HNPlaces!$M:$M,$C15)</f>
        <v>0</v>
      </c>
      <c r="K15" s="395">
        <f>SUMIFS(HNPlaces!AR:AR,HNPlaces!$A:$A,$C$3,HNPlaces!$M:$M,$C15)</f>
        <v>0</v>
      </c>
      <c r="L15" s="395">
        <f>SUMIFS(HNPlaces!AU:AU,HNPlaces!$A:$A,$C$3,HNPlaces!$M:$M,$C15)</f>
        <v>0</v>
      </c>
      <c r="M15" s="395">
        <f>SUMIFS(HNPlaces!AX:AX,HNPlaces!$A:$A,$C$3,HNPlaces!$M:$M,$C15)</f>
        <v>0</v>
      </c>
      <c r="N15" s="395">
        <f>SUMIFS(HNPlaces!BA:BA,HNPlaces!$A:$A,$C$3,HNPlaces!$M:$M,$C15)</f>
        <v>0</v>
      </c>
      <c r="O15" s="395">
        <f>SUMIFS(HNPlaces!W:W,HNPlaces!$A:$A,$C$3,HNPlaces!$M:$M,$C15)</f>
        <v>0</v>
      </c>
      <c r="P15" s="391">
        <f t="shared" ref="P15:P29" si="1">SUM(D15:O15)</f>
        <v>0</v>
      </c>
      <c r="Q15" s="392"/>
      <c r="R15" s="393">
        <f t="shared" ref="R15:R29" si="2">SUM(P15:Q15)</f>
        <v>0</v>
      </c>
      <c r="S15" s="394"/>
      <c r="T15" s="302">
        <f>SUMIFS(HNPlaces!BE:BE,HNPlaces!$A:$A,$C$3,HNPlaces!$M:$M,$C15)</f>
        <v>0</v>
      </c>
      <c r="U15" s="304">
        <f t="shared" si="0"/>
        <v>0</v>
      </c>
    </row>
    <row r="16" spans="2:21" x14ac:dyDescent="0.25">
      <c r="B16" s="194" t="s">
        <v>23651</v>
      </c>
      <c r="C16" s="213" t="s">
        <v>954</v>
      </c>
      <c r="D16" s="395">
        <f>SUMIFS(HNPlaces!W:W,HNPlaces!$A:$A,$C$3,HNPlaces!$M:$M,$C16)</f>
        <v>0</v>
      </c>
      <c r="E16" s="395">
        <f>SUMIFS(HNPlaces!Z:Z,HNPlaces!$A:$A,$C$3,HNPlaces!$M:$M,$C16)</f>
        <v>0</v>
      </c>
      <c r="F16" s="395">
        <f>SUMIFS(HNPlaces!AC:AC,HNPlaces!$A:$A,$C$3,HNPlaces!$M:$M,$C16)</f>
        <v>0</v>
      </c>
      <c r="G16" s="395">
        <f>SUMIFS(HNPlaces!AF:AF,HNPlaces!$A:$A,$C$3,HNPlaces!$M:$M,$C16)</f>
        <v>0</v>
      </c>
      <c r="H16" s="395">
        <f>SUMIFS(HNPlaces!AI:AI,HNPlaces!$A:$A,$C$3,HNPlaces!$M:$M,$C16)</f>
        <v>0</v>
      </c>
      <c r="I16" s="395">
        <f>SUMIFS(HNPlaces!AL:AL,HNPlaces!$A:$A,$C$3,HNPlaces!$M:$M,$C16)</f>
        <v>0</v>
      </c>
      <c r="J16" s="395">
        <f>SUMIFS(HNPlaces!AO:AO,HNPlaces!$A:$A,$C$3,HNPlaces!$M:$M,$C16)</f>
        <v>0</v>
      </c>
      <c r="K16" s="395">
        <f>SUMIFS(HNPlaces!AR:AR,HNPlaces!$A:$A,$C$3,HNPlaces!$M:$M,$C16)</f>
        <v>0</v>
      </c>
      <c r="L16" s="395">
        <f>SUMIFS(HNPlaces!AU:AU,HNPlaces!$A:$A,$C$3,HNPlaces!$M:$M,$C16)</f>
        <v>0</v>
      </c>
      <c r="M16" s="395">
        <f>SUMIFS(HNPlaces!AX:AX,HNPlaces!$A:$A,$C$3,HNPlaces!$M:$M,$C16)</f>
        <v>0</v>
      </c>
      <c r="N16" s="395">
        <f>SUMIFS(HNPlaces!BA:BA,HNPlaces!$A:$A,$C$3,HNPlaces!$M:$M,$C16)</f>
        <v>0</v>
      </c>
      <c r="O16" s="395">
        <f>SUMIFS(HNPlaces!W:W,HNPlaces!$A:$A,$C$3,HNPlaces!$M:$M,$C16)</f>
        <v>0</v>
      </c>
      <c r="P16" s="391">
        <f t="shared" si="1"/>
        <v>0</v>
      </c>
      <c r="Q16" s="392"/>
      <c r="R16" s="393">
        <f t="shared" si="2"/>
        <v>0</v>
      </c>
      <c r="S16" s="394"/>
      <c r="T16" s="302">
        <f>SUMIFS(HNPlaces!BE:BE,HNPlaces!$A:$A,$C$3,HNPlaces!$M:$M,$C16)</f>
        <v>0</v>
      </c>
      <c r="U16" s="304">
        <f t="shared" si="0"/>
        <v>0</v>
      </c>
    </row>
    <row r="17" spans="2:21" x14ac:dyDescent="0.25">
      <c r="B17" s="194" t="s">
        <v>963</v>
      </c>
      <c r="C17" s="213" t="s">
        <v>953</v>
      </c>
      <c r="D17" s="395">
        <f>SUMIFS(HNPlaces!W:W,HNPlaces!$A:$A,$C$3,HNPlaces!$M:$M,$C17)</f>
        <v>0</v>
      </c>
      <c r="E17" s="395">
        <f>SUMIFS(HNPlaces!Z:Z,HNPlaces!$A:$A,$C$3,HNPlaces!$M:$M,$C17)</f>
        <v>0</v>
      </c>
      <c r="F17" s="395">
        <f>SUMIFS(HNPlaces!AC:AC,HNPlaces!$A:$A,$C$3,HNPlaces!$M:$M,$C17)</f>
        <v>0</v>
      </c>
      <c r="G17" s="395">
        <f>SUMIFS(HNPlaces!AF:AF,HNPlaces!$A:$A,$C$3,HNPlaces!$M:$M,$C17)</f>
        <v>0</v>
      </c>
      <c r="H17" s="395">
        <f>SUMIFS(HNPlaces!AI:AI,HNPlaces!$A:$A,$C$3,HNPlaces!$M:$M,$C17)</f>
        <v>0</v>
      </c>
      <c r="I17" s="395">
        <f>SUMIFS(HNPlaces!AL:AL,HNPlaces!$A:$A,$C$3,HNPlaces!$M:$M,$C17)</f>
        <v>0</v>
      </c>
      <c r="J17" s="395">
        <f>SUMIFS(HNPlaces!AO:AO,HNPlaces!$A:$A,$C$3,HNPlaces!$M:$M,$C17)</f>
        <v>0</v>
      </c>
      <c r="K17" s="395">
        <f>SUMIFS(HNPlaces!AR:AR,HNPlaces!$A:$A,$C$3,HNPlaces!$M:$M,$C17)</f>
        <v>0</v>
      </c>
      <c r="L17" s="395">
        <f>SUMIFS(HNPlaces!AU:AU,HNPlaces!$A:$A,$C$3,HNPlaces!$M:$M,$C17)</f>
        <v>0</v>
      </c>
      <c r="M17" s="395">
        <f>SUMIFS(HNPlaces!AX:AX,HNPlaces!$A:$A,$C$3,HNPlaces!$M:$M,$C17)</f>
        <v>0</v>
      </c>
      <c r="N17" s="395">
        <f>SUMIFS(HNPlaces!BA:BA,HNPlaces!$A:$A,$C$3,HNPlaces!$M:$M,$C17)</f>
        <v>0</v>
      </c>
      <c r="O17" s="395">
        <f>SUMIFS(HNPlaces!W:W,HNPlaces!$A:$A,$C$3,HNPlaces!$M:$M,$C17)</f>
        <v>0</v>
      </c>
      <c r="P17" s="391">
        <f t="shared" si="1"/>
        <v>0</v>
      </c>
      <c r="Q17" s="392"/>
      <c r="R17" s="393">
        <f t="shared" si="2"/>
        <v>0</v>
      </c>
      <c r="S17" s="394"/>
      <c r="T17" s="302">
        <f>SUMIFS(HNPlaces!BE:BE,HNPlaces!$A:$A,$C$3,HNPlaces!$M:$M,$C17)</f>
        <v>0</v>
      </c>
      <c r="U17" s="304">
        <f t="shared" si="0"/>
        <v>0</v>
      </c>
    </row>
    <row r="18" spans="2:21" x14ac:dyDescent="0.25">
      <c r="B18" s="194" t="s">
        <v>961</v>
      </c>
      <c r="C18" s="213" t="s">
        <v>955</v>
      </c>
      <c r="D18" s="395">
        <f>SUMIFS(HNPlaces!W:W,HNPlaces!$A:$A,$C$3,HNPlaces!$M:$M,$C18)</f>
        <v>0</v>
      </c>
      <c r="E18" s="395">
        <f>SUMIFS(HNPlaces!Z:Z,HNPlaces!$A:$A,$C$3,HNPlaces!$M:$M,$C18)</f>
        <v>0</v>
      </c>
      <c r="F18" s="395">
        <f>SUMIFS(HNPlaces!AC:AC,HNPlaces!$A:$A,$C$3,HNPlaces!$M:$M,$C18)</f>
        <v>0</v>
      </c>
      <c r="G18" s="395">
        <f>SUMIFS(HNPlaces!AF:AF,HNPlaces!$A:$A,$C$3,HNPlaces!$M:$M,$C18)</f>
        <v>0</v>
      </c>
      <c r="H18" s="395">
        <f>SUMIFS(HNPlaces!AI:AI,HNPlaces!$A:$A,$C$3,HNPlaces!$M:$M,$C18)</f>
        <v>0</v>
      </c>
      <c r="I18" s="395">
        <f>SUMIFS(HNPlaces!AL:AL,HNPlaces!$A:$A,$C$3,HNPlaces!$M:$M,$C18)</f>
        <v>0</v>
      </c>
      <c r="J18" s="395">
        <f>SUMIFS(HNPlaces!AO:AO,HNPlaces!$A:$A,$C$3,HNPlaces!$M:$M,$C18)</f>
        <v>0</v>
      </c>
      <c r="K18" s="395">
        <f>SUMIFS(HNPlaces!AR:AR,HNPlaces!$A:$A,$C$3,HNPlaces!$M:$M,$C18)</f>
        <v>0</v>
      </c>
      <c r="L18" s="395">
        <f>SUMIFS(HNPlaces!AU:AU,HNPlaces!$A:$A,$C$3,HNPlaces!$M:$M,$C18)</f>
        <v>0</v>
      </c>
      <c r="M18" s="395">
        <f>SUMIFS(HNPlaces!AX:AX,HNPlaces!$A:$A,$C$3,HNPlaces!$M:$M,$C18)</f>
        <v>0</v>
      </c>
      <c r="N18" s="395">
        <f>SUMIFS(HNPlaces!BA:BA,HNPlaces!$A:$A,$C$3,HNPlaces!$M:$M,$C18)</f>
        <v>0</v>
      </c>
      <c r="O18" s="395">
        <f>SUMIFS(HNPlaces!W:W,HNPlaces!$A:$A,$C$3,HNPlaces!$M:$M,$C18)</f>
        <v>0</v>
      </c>
      <c r="P18" s="391">
        <f t="shared" si="1"/>
        <v>0</v>
      </c>
      <c r="Q18" s="392"/>
      <c r="R18" s="393">
        <f t="shared" si="2"/>
        <v>0</v>
      </c>
      <c r="S18" s="394"/>
      <c r="T18" s="302">
        <f>SUMIFS(HNPlaces!BE:BE,HNPlaces!$A:$A,$C$3,HNPlaces!$M:$M,$C18)</f>
        <v>0</v>
      </c>
      <c r="U18" s="304">
        <f t="shared" si="0"/>
        <v>0</v>
      </c>
    </row>
    <row r="19" spans="2:21" x14ac:dyDescent="0.25">
      <c r="B19" s="194" t="s">
        <v>962</v>
      </c>
      <c r="C19" s="213" t="s">
        <v>956</v>
      </c>
      <c r="D19" s="395">
        <f>SUMIFS(HNPlaces!W:W,HNPlaces!$A:$A,$C$3,HNPlaces!$M:$M,$C19)</f>
        <v>0</v>
      </c>
      <c r="E19" s="395">
        <f>SUMIFS(HNPlaces!Z:Z,HNPlaces!$A:$A,$C$3,HNPlaces!$M:$M,$C19)</f>
        <v>0</v>
      </c>
      <c r="F19" s="395">
        <f>SUMIFS(HNPlaces!AC:AC,HNPlaces!$A:$A,$C$3,HNPlaces!$M:$M,$C19)</f>
        <v>0</v>
      </c>
      <c r="G19" s="395">
        <f>SUMIFS(HNPlaces!AF:AF,HNPlaces!$A:$A,$C$3,HNPlaces!$M:$M,$C19)</f>
        <v>0</v>
      </c>
      <c r="H19" s="395">
        <f>SUMIFS(HNPlaces!AI:AI,HNPlaces!$A:$A,$C$3,HNPlaces!$M:$M,$C19)</f>
        <v>0</v>
      </c>
      <c r="I19" s="395">
        <f>SUMIFS(HNPlaces!AL:AL,HNPlaces!$A:$A,$C$3,HNPlaces!$M:$M,$C19)</f>
        <v>0</v>
      </c>
      <c r="J19" s="395">
        <f>SUMIFS(HNPlaces!AO:AO,HNPlaces!$A:$A,$C$3,HNPlaces!$M:$M,$C19)</f>
        <v>0</v>
      </c>
      <c r="K19" s="395">
        <f>SUMIFS(HNPlaces!AR:AR,HNPlaces!$A:$A,$C$3,HNPlaces!$M:$M,$C19)</f>
        <v>0</v>
      </c>
      <c r="L19" s="395">
        <f>SUMIFS(HNPlaces!AU:AU,HNPlaces!$A:$A,$C$3,HNPlaces!$M:$M,$C19)</f>
        <v>0</v>
      </c>
      <c r="M19" s="395">
        <f>SUMIFS(HNPlaces!AX:AX,HNPlaces!$A:$A,$C$3,HNPlaces!$M:$M,$C19)</f>
        <v>0</v>
      </c>
      <c r="N19" s="395">
        <f>SUMIFS(HNPlaces!BA:BA,HNPlaces!$A:$A,$C$3,HNPlaces!$M:$M,$C19)</f>
        <v>0</v>
      </c>
      <c r="O19" s="395">
        <f>SUMIFS(HNPlaces!W:W,HNPlaces!$A:$A,$C$3,HNPlaces!$M:$M,$C19)</f>
        <v>0</v>
      </c>
      <c r="P19" s="391">
        <f t="shared" si="1"/>
        <v>0</v>
      </c>
      <c r="Q19" s="392"/>
      <c r="R19" s="393">
        <f t="shared" si="2"/>
        <v>0</v>
      </c>
      <c r="S19" s="394"/>
      <c r="T19" s="302">
        <f>SUMIFS(HNPlaces!BE:BE,HNPlaces!$A:$A,$C$3,HNPlaces!$M:$M,$C19)</f>
        <v>0</v>
      </c>
      <c r="U19" s="304">
        <f t="shared" si="0"/>
        <v>0</v>
      </c>
    </row>
    <row r="20" spans="2:21" x14ac:dyDescent="0.25">
      <c r="B20" s="194" t="s">
        <v>959</v>
      </c>
      <c r="C20" s="213" t="s">
        <v>957</v>
      </c>
      <c r="D20" s="395">
        <f>SUMIFS(HNPlaces!W:W,HNPlaces!$A:$A,$C$3,HNPlaces!$M:$M,$C20)</f>
        <v>0</v>
      </c>
      <c r="E20" s="395">
        <f>SUMIFS(HNPlaces!Z:Z,HNPlaces!$A:$A,$C$3,HNPlaces!$M:$M,$C20)</f>
        <v>0</v>
      </c>
      <c r="F20" s="395">
        <f>SUMIFS(HNPlaces!AC:AC,HNPlaces!$A:$A,$C$3,HNPlaces!$M:$M,$C20)</f>
        <v>0</v>
      </c>
      <c r="G20" s="395">
        <f>SUMIFS(HNPlaces!AF:AF,HNPlaces!$A:$A,$C$3,HNPlaces!$M:$M,$C20)</f>
        <v>0</v>
      </c>
      <c r="H20" s="395">
        <f>SUMIFS(HNPlaces!AI:AI,HNPlaces!$A:$A,$C$3,HNPlaces!$M:$M,$C20)</f>
        <v>0</v>
      </c>
      <c r="I20" s="395">
        <f>SUMIFS(HNPlaces!AL:AL,HNPlaces!$A:$A,$C$3,HNPlaces!$M:$M,$C20)</f>
        <v>0</v>
      </c>
      <c r="J20" s="395">
        <f>SUMIFS(HNPlaces!AO:AO,HNPlaces!$A:$A,$C$3,HNPlaces!$M:$M,$C20)</f>
        <v>0</v>
      </c>
      <c r="K20" s="395">
        <f>SUMIFS(HNPlaces!AR:AR,HNPlaces!$A:$A,$C$3,HNPlaces!$M:$M,$C20)</f>
        <v>0</v>
      </c>
      <c r="L20" s="395">
        <f>SUMIFS(HNPlaces!AU:AU,HNPlaces!$A:$A,$C$3,HNPlaces!$M:$M,$C20)</f>
        <v>0</v>
      </c>
      <c r="M20" s="395">
        <f>SUMIFS(HNPlaces!AX:AX,HNPlaces!$A:$A,$C$3,HNPlaces!$M:$M,$C20)</f>
        <v>0</v>
      </c>
      <c r="N20" s="395">
        <f>SUMIFS(HNPlaces!BA:BA,HNPlaces!$A:$A,$C$3,HNPlaces!$M:$M,$C20)</f>
        <v>0</v>
      </c>
      <c r="O20" s="395">
        <f>SUMIFS(HNPlaces!W:W,HNPlaces!$A:$A,$C$3,HNPlaces!$M:$M,$C20)</f>
        <v>0</v>
      </c>
      <c r="P20" s="391">
        <f t="shared" si="1"/>
        <v>0</v>
      </c>
      <c r="Q20" s="392"/>
      <c r="R20" s="393">
        <f t="shared" si="2"/>
        <v>0</v>
      </c>
      <c r="S20" s="394"/>
      <c r="T20" s="302">
        <f>SUMIFS(HNPlaces!BE:BE,HNPlaces!$A:$A,$C$3,HNPlaces!$M:$M,$C20)</f>
        <v>0</v>
      </c>
      <c r="U20" s="304">
        <f t="shared" si="0"/>
        <v>0</v>
      </c>
    </row>
    <row r="21" spans="2:21" x14ac:dyDescent="0.25">
      <c r="B21" s="214" t="s">
        <v>960</v>
      </c>
      <c r="C21" s="213" t="s">
        <v>958</v>
      </c>
      <c r="D21" s="395">
        <f>SUMIFS(HNPlaces!W:W,HNPlaces!$A:$A,$C$3,HNPlaces!$M:$M,$C21)</f>
        <v>0</v>
      </c>
      <c r="E21" s="395">
        <f>SUMIFS(HNPlaces!Z:Z,HNPlaces!$A:$A,$C$3,HNPlaces!$M:$M,$C21)</f>
        <v>0</v>
      </c>
      <c r="F21" s="395">
        <f>SUMIFS(HNPlaces!AC:AC,HNPlaces!$A:$A,$C$3,HNPlaces!$M:$M,$C21)</f>
        <v>0</v>
      </c>
      <c r="G21" s="395">
        <f>SUMIFS(HNPlaces!AF:AF,HNPlaces!$A:$A,$C$3,HNPlaces!$M:$M,$C21)</f>
        <v>0</v>
      </c>
      <c r="H21" s="395">
        <f>SUMIFS(HNPlaces!AI:AI,HNPlaces!$A:$A,$C$3,HNPlaces!$M:$M,$C21)</f>
        <v>0</v>
      </c>
      <c r="I21" s="395">
        <f>SUMIFS(HNPlaces!AL:AL,HNPlaces!$A:$A,$C$3,HNPlaces!$M:$M,$C21)</f>
        <v>0</v>
      </c>
      <c r="J21" s="395">
        <f>SUMIFS(HNPlaces!AO:AO,HNPlaces!$A:$A,$C$3,HNPlaces!$M:$M,$C21)</f>
        <v>0</v>
      </c>
      <c r="K21" s="395">
        <f>SUMIFS(HNPlaces!AR:AR,HNPlaces!$A:$A,$C$3,HNPlaces!$M:$M,$C21)</f>
        <v>0</v>
      </c>
      <c r="L21" s="395">
        <f>SUMIFS(HNPlaces!AU:AU,HNPlaces!$A:$A,$C$3,HNPlaces!$M:$M,$C21)</f>
        <v>0</v>
      </c>
      <c r="M21" s="395">
        <f>SUMIFS(HNPlaces!AX:AX,HNPlaces!$A:$A,$C$3,HNPlaces!$M:$M,$C21)</f>
        <v>0</v>
      </c>
      <c r="N21" s="395">
        <f>SUMIFS(HNPlaces!BA:BA,HNPlaces!$A:$A,$C$3,HNPlaces!$M:$M,$C21)</f>
        <v>0</v>
      </c>
      <c r="O21" s="395">
        <f>SUMIFS(HNPlaces!W:W,HNPlaces!$A:$A,$C$3,HNPlaces!$M:$M,$C21)</f>
        <v>0</v>
      </c>
      <c r="P21" s="391">
        <f t="shared" si="1"/>
        <v>0</v>
      </c>
      <c r="Q21" s="392"/>
      <c r="R21" s="393">
        <f t="shared" si="2"/>
        <v>0</v>
      </c>
      <c r="S21" s="394"/>
      <c r="T21" s="302">
        <f>SUMIFS(HNPlaces!BE:BE,HNPlaces!$A:$A,$C$3,HNPlaces!$M:$M,$C21)</f>
        <v>0</v>
      </c>
      <c r="U21" s="304">
        <f>T21-R21</f>
        <v>0</v>
      </c>
    </row>
    <row r="22" spans="2:21" x14ac:dyDescent="0.25">
      <c r="B22" s="214" t="s">
        <v>23689</v>
      </c>
      <c r="C22" s="213" t="s">
        <v>23696</v>
      </c>
      <c r="D22" s="395">
        <f>SUMIFS('3.4% HN 2'!W:W,'3.4% HN 2'!$A:$A,$C$3,'3.4% HN 2'!$M:$M,$C22)</f>
        <v>0</v>
      </c>
      <c r="E22" s="395">
        <f>SUMIFS('3.4% HN 2'!Z:Z,'3.4% HN 2'!$A:$A,$C$3,'3.4% HN 2'!$M:$M,$C22)</f>
        <v>0</v>
      </c>
      <c r="F22" s="395">
        <f>SUMIFS('3.4% HN 2'!AC:AC,'3.4% HN 2'!$A:$A,$C$3,'3.4% HN 2'!$M:$M,$C22)</f>
        <v>0</v>
      </c>
      <c r="G22" s="395">
        <f>SUMIFS('3.4% HN 2'!AF:AF,'3.4% HN 2'!$A:$A,$C$3,'3.4% HN 2'!$M:$M,$C22)</f>
        <v>0</v>
      </c>
      <c r="H22" s="395">
        <f>SUMIFS('3.4% HN 2'!AI:AI,'3.4% HN 2'!$A:$A,$C$3,'3.4% HN 2'!$M:$M,$C22)</f>
        <v>0</v>
      </c>
      <c r="I22" s="395">
        <f>SUMIFS('3.4% HN 2'!AL:AL,'3.4% HN 2'!$A:$A,$C$3,'3.4% HN 2'!$M:$M,$C22)</f>
        <v>0</v>
      </c>
      <c r="J22" s="395">
        <f>SUMIFS('3.4% HN 2'!AO:AO,'3.4% HN 2'!$A:$A,$C$3,'3.4% HN 2'!$M:$M,$C22)</f>
        <v>0</v>
      </c>
      <c r="K22" s="395">
        <f>SUMIFS('3.4% HN 2'!AR:AR,'3.4% HN 2'!$A:$A,$C$3,'3.4% HN 2'!$M:$M,$C22)</f>
        <v>0</v>
      </c>
      <c r="L22" s="395">
        <f>SUMIFS('3.4% HN 2'!AU:AU,'3.4% HN 2'!$A:$A,$C$3,'3.4% HN 2'!$M:$M,$C22)</f>
        <v>0</v>
      </c>
      <c r="M22" s="395">
        <f>SUMIFS('3.4% HN 2'!AX:AX,'3.4% HN 2'!$A:$A,$C$3,'3.4% HN 2'!$M:$M,$C22)</f>
        <v>0</v>
      </c>
      <c r="N22" s="395">
        <f>SUMIFS('3.4% HN 2'!BA:BA,'3.4% HN 2'!$A:$A,$C$3,'3.4% HN 2'!$M:$M,$C22)</f>
        <v>0</v>
      </c>
      <c r="O22" s="395">
        <f>SUMIFS('3.4% HN 2'!W:W,'3.4% HN 2'!$A:$A,$C$3,'3.4% HN 2'!$M:$M,$C22)</f>
        <v>0</v>
      </c>
      <c r="P22" s="391">
        <f t="shared" si="1"/>
        <v>0</v>
      </c>
      <c r="Q22" s="392"/>
      <c r="R22" s="393">
        <f t="shared" si="2"/>
        <v>0</v>
      </c>
      <c r="S22" s="394"/>
      <c r="T22" s="302" t="e">
        <f>SUMIFS(#REF!,#REF!,Remittances!C3,#REF!,'Funding Allocation'!C22)</f>
        <v>#REF!</v>
      </c>
      <c r="U22" s="304" t="e">
        <f t="shared" si="0"/>
        <v>#REF!</v>
      </c>
    </row>
    <row r="23" spans="2:21" x14ac:dyDescent="0.25">
      <c r="B23" s="214" t="s">
        <v>24737</v>
      </c>
      <c r="C23" s="213" t="s">
        <v>23695</v>
      </c>
      <c r="D23" s="395">
        <f>SUMIFS(TPG!W:W,TPG!$A:$A,$C$3,TPG!$M:$M,$C23)</f>
        <v>0</v>
      </c>
      <c r="E23" s="395">
        <f>SUMIFS(TPG!Z:Z,TPG!$A:$A,$C$3,TPG!$M:$M,$C23)</f>
        <v>0</v>
      </c>
      <c r="F23" s="395">
        <f>SUMIFS(TPG!AC:AC,TPG!$A:$A,$C$3,TPG!$M:$M,$C23)</f>
        <v>0</v>
      </c>
      <c r="G23" s="395">
        <f>SUMIFS(TPG!AF:AF,TPG!$A:$A,$C$3,TPG!$M:$M,$C23)</f>
        <v>0</v>
      </c>
      <c r="H23" s="395">
        <f>SUMIFS(TPG!AI:AI,TPG!$A:$A,$C$3,TPG!$M:$M,$C23)</f>
        <v>0</v>
      </c>
      <c r="I23" s="395">
        <f>SUMIFS(TPG!AL:AL,TPG!$A:$A,$C$3,TPG!$M:$M,$C23)</f>
        <v>0</v>
      </c>
      <c r="J23" s="395">
        <f>SUMIFS(TPG!AO:AO,TPG!$A:$A,$C$3,TPG!$M:$M,$C23)</f>
        <v>0</v>
      </c>
      <c r="K23" s="395">
        <f>SUMIFS(TPG!AR:AR,TPG!$A:$A,$C$3,TPG!$M:$M,$C23)</f>
        <v>0</v>
      </c>
      <c r="L23" s="395">
        <f>SUMIFS(TPG!AU:AU,TPG!$A:$A,$C$3,TPG!$M:$M,$C23)</f>
        <v>0</v>
      </c>
      <c r="M23" s="395">
        <f>SUMIFS(TPG!AX:AX,TPG!$A:$A,$C$3,TPG!$M:$M,$C23)</f>
        <v>0</v>
      </c>
      <c r="N23" s="395">
        <f>SUMIFS(TPG!BA:BA,TPG!$A:$A,$C$3,TPG!$M:$M,$C23)</f>
        <v>0</v>
      </c>
      <c r="O23" s="395">
        <f>SUMIFS(TPG!W:W,TPG!$A:$A,$C$3,TPG!$M:$M,$C23)</f>
        <v>0</v>
      </c>
      <c r="P23" s="391"/>
      <c r="Q23" s="392"/>
      <c r="R23" s="393"/>
      <c r="S23" s="394"/>
      <c r="U23" s="304"/>
    </row>
    <row r="24" spans="2:21" x14ac:dyDescent="0.25">
      <c r="B24" s="214" t="s">
        <v>23673</v>
      </c>
      <c r="C24" s="213" t="s">
        <v>23671</v>
      </c>
      <c r="D24" s="395">
        <f>SUMIFS(MISC!W:W,MISC!$B:$B,$C$3,MISC!$M:$M,$C24)</f>
        <v>0</v>
      </c>
      <c r="E24" s="395">
        <f>SUMIFS(MISC!Z:Z,MISC!$B:$B,$C$3,MISC!$M:$M,$C24)</f>
        <v>0</v>
      </c>
      <c r="F24" s="395">
        <f>SUMIFS(MISC!AC:AC,MISC!$B:$B,$C$3,MISC!$M:$M,$C24)</f>
        <v>0</v>
      </c>
      <c r="G24" s="395">
        <f>SUMIFS(MISC!AF:AF,MISC!$B:$B,$C$3,MISC!$M:$M,$C24)</f>
        <v>0</v>
      </c>
      <c r="H24" s="395">
        <f>SUMIFS(MISC!AI:AI,MISC!$B:$B,$C$3,MISC!$M:$M,$C24)</f>
        <v>0</v>
      </c>
      <c r="I24" s="395">
        <f>SUMIFS(MISC!AL:AL,MISC!$B:$B,$C$3,MISC!$M:$M,$C24)</f>
        <v>0</v>
      </c>
      <c r="J24" s="395">
        <f>SUMIFS(MISC!AO:AO,MISC!$B:$B,$C$3,MISC!$M:$M,$C24)</f>
        <v>0</v>
      </c>
      <c r="K24" s="395">
        <f>SUMIFS(MISC!AR:AR,MISC!$B:$B,$C$3,MISC!$M:$M,$C24)</f>
        <v>0</v>
      </c>
      <c r="L24" s="395">
        <f>SUMIFS(MISC!AU:AU,MISC!$B:$B,$C$3,MISC!$M:$M,$C24)</f>
        <v>0</v>
      </c>
      <c r="M24" s="395">
        <f>SUMIFS(MISC!AX:AX,MISC!$B:$B,$C$3,MISC!$M:$M,$C24)</f>
        <v>0</v>
      </c>
      <c r="N24" s="395">
        <f>SUMIFS(MISC!BA:BA,MISC!$B:$B,$C$3,MISC!$M:$M,$C24)</f>
        <v>0</v>
      </c>
      <c r="O24" s="395">
        <f>SUMIFS(MISC!W:W,MISC!$B:$B,$C$3,MISC!$M:$M,$C24)</f>
        <v>0</v>
      </c>
      <c r="P24" s="391">
        <f t="shared" si="1"/>
        <v>0</v>
      </c>
      <c r="Q24" s="392"/>
      <c r="R24" s="393">
        <f t="shared" si="2"/>
        <v>0</v>
      </c>
      <c r="S24" s="394"/>
      <c r="T24" s="302">
        <f>SUMIFS(MISC!BE:BE,MISC!$B:$B,$C$3,MISC!$M:$M,$C24)</f>
        <v>0</v>
      </c>
      <c r="U24" s="304">
        <f t="shared" si="0"/>
        <v>0</v>
      </c>
    </row>
    <row r="25" spans="2:21" x14ac:dyDescent="0.25">
      <c r="B25" s="214" t="s">
        <v>23895</v>
      </c>
      <c r="C25" s="226" t="s">
        <v>23893</v>
      </c>
      <c r="D25" s="396">
        <f>SUMIFS(CSBG!W:W,CSBG!$A:$A,Remittances!$C$3,CSBG!$M:$M,C25)</f>
        <v>0</v>
      </c>
      <c r="E25" s="396">
        <f>SUMIFS(CSBG!Z:Z,CSBG!$A:$A,Remittances!$C$3,CSBG!$M:$M,Remittances!$C50)</f>
        <v>0</v>
      </c>
      <c r="F25" s="396">
        <f>SUMIFS(CSBG!AC:AC,CSBG!$A:$A,Remittances!$C$3,CSBG!$M:$M,Remittances!$C50)</f>
        <v>0</v>
      </c>
      <c r="G25" s="396">
        <f>SUMIFS(CSBG!AD:AD,CSBG!$A:$A,Remittances!$C$3,CSBG!$M:$M,Remittances!$C50)</f>
        <v>0</v>
      </c>
      <c r="H25" s="396">
        <f>SUMIFS(CSBG!AE:AE,CSBG!$A:$A,Remittances!$C$3,CSBG!$M:$M,Remittances!$C50)</f>
        <v>0</v>
      </c>
      <c r="I25" s="396">
        <f>SUMIFS(CSBG!AF:AF,CSBG!$A:$A,Remittances!$C$3,CSBG!$M:$M,Remittances!$C50)</f>
        <v>0</v>
      </c>
      <c r="J25" s="396">
        <f>SUMIFS(CSBG!AC:AC,CSBG!$A:$A,Remittances!$C$3,CSBG!$M:$M,I25)</f>
        <v>0</v>
      </c>
      <c r="K25" s="396">
        <f>SUMIFS(CSBG!AF:AF,CSBG!$A:$A,Remittances!$C$3,CSBG!$M:$M,Remittances!$C50)</f>
        <v>0</v>
      </c>
      <c r="L25" s="396">
        <f>SUMIFS(CSBG!AI:AI,CSBG!$A:$A,Remittances!$C$3,CSBG!$M:$M,Remittances!$C50)</f>
        <v>0</v>
      </c>
      <c r="M25" s="396">
        <f>SUMIFS(CSBG!AF:AF,CSBG!$A:$A,Remittances!$C$3,CSBG!$M:$M,Remittances!$C50)</f>
        <v>0</v>
      </c>
      <c r="N25" s="396">
        <f>SUMIFS(CSBG!AG:AG,CSBG!$A:$A,Remittances!$C$3,CSBG!$M:$M,Remittances!$C50)</f>
        <v>0</v>
      </c>
      <c r="O25" s="396">
        <f>SUMIFS(CSBG!AH:AH,CSBG!$A:$A,Remittances!$C$3,CSBG!$M:$M,Remittances!$C50)</f>
        <v>0</v>
      </c>
      <c r="P25" s="391">
        <f t="shared" si="1"/>
        <v>0</v>
      </c>
      <c r="Q25" s="392"/>
      <c r="R25" s="393">
        <f t="shared" si="2"/>
        <v>0</v>
      </c>
      <c r="S25" s="394"/>
      <c r="U25" s="304"/>
    </row>
    <row r="26" spans="2:21" x14ac:dyDescent="0.25">
      <c r="B26" s="214" t="s">
        <v>23649</v>
      </c>
      <c r="C26" s="226" t="s">
        <v>999</v>
      </c>
      <c r="D26" s="396">
        <f>SUMIFS(MISC!W:W,MISC!$A:$A,$C$3,MISC!$M:$M,$C26)</f>
        <v>0</v>
      </c>
      <c r="E26" s="396">
        <f>SUMIFS(MISC!Z:Z,MISC!$A:$A,$C$3,MISC!$M:$M,$C26)</f>
        <v>0</v>
      </c>
      <c r="F26" s="396">
        <f>SUMIFS(MISC!AC:AC,MISC!$A:$A,$C$3,MISC!$M:$M,$C26)</f>
        <v>0</v>
      </c>
      <c r="G26" s="396">
        <f>SUMIFS(MISC!AF:AF,MISC!$A:$A,$C$3,MISC!$M:$M,$C26)</f>
        <v>0</v>
      </c>
      <c r="H26" s="396">
        <f>SUMIFS(MISC!AI:AI,MISC!$A:$A,$C$3,MISC!$M:$M,$C26)</f>
        <v>0</v>
      </c>
      <c r="I26" s="396">
        <f>SUMIFS(MISC!AL:AL,MISC!$B:$B,$C$3,MISC!$M:$M,$C26)</f>
        <v>0</v>
      </c>
      <c r="J26" s="396">
        <f>SUMIFS(MISC!AO:AO,MISC!$B:$B,$C$3,MISC!$M:$M,$C26)</f>
        <v>0</v>
      </c>
      <c r="K26" s="396">
        <f>SUMIFS(MISC!AR:AR,MISC!$A:$A,$C$3,MISC!$M:$M,$C26)</f>
        <v>0</v>
      </c>
      <c r="L26" s="396">
        <f>SUMIFS(MISC!AU:AU,MISC!$A:$A,$C$3,MISC!$M:$M,$C26)</f>
        <v>0</v>
      </c>
      <c r="M26" s="396">
        <f>SUMIFS(MISC!AX:AX,MISC!$B:$B,$C$3,MISC!$M:$M,$C26)</f>
        <v>0</v>
      </c>
      <c r="N26" s="396">
        <f>SUMIFS(MISC!BA:BA,MISC!$B:$B,$C$3,MISC!$M:$M,$C26)</f>
        <v>0</v>
      </c>
      <c r="O26" s="396">
        <f>SUMIFS(MISC!W:W,MISC!$B:$B,$C$3,MISC!$M:$M,$C26)</f>
        <v>0</v>
      </c>
      <c r="P26" s="391">
        <f t="shared" si="1"/>
        <v>0</v>
      </c>
      <c r="Q26" s="392"/>
      <c r="R26" s="393">
        <f t="shared" si="2"/>
        <v>0</v>
      </c>
      <c r="S26" s="394"/>
      <c r="T26" s="302">
        <f>SUMIFS(MISC!BE:BE,MISC!$B:$B,$C$3,MISC!$M:$M,$C26)</f>
        <v>0</v>
      </c>
      <c r="U26" s="304">
        <f t="shared" si="0"/>
        <v>0</v>
      </c>
    </row>
    <row r="27" spans="2:21" x14ac:dyDescent="0.25">
      <c r="B27" s="214" t="s">
        <v>23765</v>
      </c>
      <c r="C27" s="226" t="s">
        <v>23754</v>
      </c>
      <c r="D27" s="396">
        <f>SUMIFS(MISC!W:W,MISC!$A:$A,$C$3,MISC!$M:$M,$C27)</f>
        <v>0</v>
      </c>
      <c r="E27" s="396">
        <f>SUMIFS(MISC!Z:Z,MISC!$A:$A,$C$3,MISC!$M:$M,$C27)</f>
        <v>0</v>
      </c>
      <c r="F27" s="396">
        <f>SUMIFS(MISC!AC:AC,MISC!$A:$A,$C$3,MISC!$M:$M,$C27)</f>
        <v>0</v>
      </c>
      <c r="G27" s="396">
        <f>SUMIFS(MISC!AF:AF,MISC!$A:$A,$C$3,MISC!$M:$M,$C27)</f>
        <v>0</v>
      </c>
      <c r="H27" s="396">
        <f>SUMIFS(MISC!AI:AI,MISC!$A:$A,$C$3,MISC!$M:$M,$C27)</f>
        <v>0</v>
      </c>
      <c r="I27" s="396">
        <f>SUMIFS(MISC!AL:AL,MISC!$A:$A,$C$3,MISC!$M:$M,$C27)</f>
        <v>0</v>
      </c>
      <c r="J27" s="396">
        <f>SUMIFS(MISC!AO:AO,MISC!$A:$A,$C$3,MISC!$M:$M,$C27)</f>
        <v>0</v>
      </c>
      <c r="K27" s="396">
        <f>SUMIFS(MISC!AR:AR,MISC!$A:$A,$C$3,MISC!$M:$M,$C27)</f>
        <v>0</v>
      </c>
      <c r="L27" s="396">
        <f>SUMIFS(MISC!AU:AU,MISC!$A:$A,$C$3,MISC!$M:$M,$C27)</f>
        <v>0</v>
      </c>
      <c r="M27" s="396">
        <f>SUMIFS(MISC!AX:AX,MISC!$B:$B,$C$3,MISC!$M:$M,$C27)</f>
        <v>0</v>
      </c>
      <c r="N27" s="396">
        <f>SUMIFS(MISC!BA:BA,MISC!$B:$B,$C$3,MISC!$M:$M,$C27)</f>
        <v>0</v>
      </c>
      <c r="O27" s="396">
        <f>SUMIFS(MISC!W:W,MISC!$B:$B,$C$3,MISC!$M:$M,$C27)</f>
        <v>0</v>
      </c>
      <c r="P27" s="391">
        <f t="shared" si="1"/>
        <v>0</v>
      </c>
      <c r="Q27" s="392"/>
      <c r="R27" s="393">
        <f t="shared" si="2"/>
        <v>0</v>
      </c>
      <c r="S27" s="394"/>
      <c r="U27" s="304"/>
    </row>
    <row r="28" spans="2:21" x14ac:dyDescent="0.25">
      <c r="B28" s="214" t="s">
        <v>24691</v>
      </c>
      <c r="C28" s="226" t="s">
        <v>23755</v>
      </c>
      <c r="D28" s="396">
        <f>SUMIFS(MISC!W:W,MISC!$A:$A,$C$3,MISC!$M:$M,$C28)</f>
        <v>0</v>
      </c>
      <c r="E28" s="396">
        <f>SUMIFS(MISC!Z:Z,MISC!$A:$A,$C$3,MISC!$M:$M,$C28)</f>
        <v>0</v>
      </c>
      <c r="F28" s="396">
        <f>SUMIFS(MISC!AC:AC,MISC!$A:$A,$C$3,MISC!$M:$M,$C28)</f>
        <v>0</v>
      </c>
      <c r="G28" s="396">
        <f>SUMIFS(MISC!AF:AF,MISC!$A:$A,$C$3,MISC!$M:$M,$C28)</f>
        <v>0</v>
      </c>
      <c r="H28" s="396">
        <f>SUMIFS(MISC!AI:AI,MISC!$A:$A,$C$3,MISC!$M:$M,$C28)</f>
        <v>0</v>
      </c>
      <c r="I28" s="396">
        <f>SUMIFS(MISC!AL:AL,MISC!$A:$A,$C$3,MISC!$M:$M,$C28)</f>
        <v>0</v>
      </c>
      <c r="J28" s="396">
        <f>SUMIFS(MISC!AO:AO,MISC!$A:$A,$C$3,MISC!$M:$M,$C28)</f>
        <v>0</v>
      </c>
      <c r="K28" s="396">
        <f>SUMIFS(MISC!AR:AR,MISC!$A:$A,$C$3,MISC!$M:$M,$C28)</f>
        <v>0</v>
      </c>
      <c r="L28" s="396">
        <f>SUMIFS(MISC!AU:AU,MISC!$A:$A,$C$3,MISC!$M:$M,$C28)</f>
        <v>0</v>
      </c>
      <c r="M28" s="396">
        <f>SUMIFS(MISC!AX:AX,MISC!$B:$B,$C$3,MISC!$M:$M,$C28)</f>
        <v>0</v>
      </c>
      <c r="N28" s="396">
        <f>SUMIFS(MISC!BA:BA,MISC!$B:$B,$C$3,MISC!$M:$M,$C28)</f>
        <v>0</v>
      </c>
      <c r="O28" s="396">
        <f>SUMIFS(MISC!W:W,MISC!$B:$B,$C$3,MISC!$M:$M,$C28)</f>
        <v>0</v>
      </c>
      <c r="P28" s="391">
        <f t="shared" si="1"/>
        <v>0</v>
      </c>
      <c r="Q28" s="392"/>
      <c r="R28" s="393">
        <f t="shared" si="2"/>
        <v>0</v>
      </c>
      <c r="S28" s="394"/>
      <c r="U28" s="304"/>
    </row>
    <row r="29" spans="2:21" x14ac:dyDescent="0.25">
      <c r="B29" s="214" t="s">
        <v>23650</v>
      </c>
      <c r="C29" s="226" t="s">
        <v>1000</v>
      </c>
      <c r="D29" s="396">
        <f>SUMIFS(MISC!W:W,MISC!$A:$A,$C$3,MISC!$M:$M,$C29)</f>
        <v>0</v>
      </c>
      <c r="E29" s="396">
        <f>SUMIFS(MISC!Z:Z,MISC!$A:$A,$C$3,MISC!$M:$M,$C29)</f>
        <v>0</v>
      </c>
      <c r="F29" s="396">
        <f>SUMIFS(MISC!AC:AC,MISC!$A:$A,$C$3,MISC!$M:$M,$C29)</f>
        <v>0</v>
      </c>
      <c r="G29" s="396">
        <f>SUMIFS(MISC!AF:AF,MISC!$A:$A,$C$3,MISC!$M:$M,$C29)</f>
        <v>0</v>
      </c>
      <c r="H29" s="396">
        <f>SUMIFS(MISC!AI:AI,MISC!$A:$A,$C$3,MISC!$M:$M,$C29)</f>
        <v>0</v>
      </c>
      <c r="I29" s="396">
        <f>SUMIFS(MISC!AL:AL,MISC!$B:$B,$C$3,MISC!$M:$M,$C29)</f>
        <v>0</v>
      </c>
      <c r="J29" s="396">
        <f>SUMIFS(MISC!AO:AO,MISC!$B:$B,$C$3,MISC!$M:$M,$C29)</f>
        <v>0</v>
      </c>
      <c r="K29" s="396">
        <f>SUMIFS(MISC!AR:AR,MISC!$A:$A,$C$3,MISC!$M:$M,$C29)</f>
        <v>0</v>
      </c>
      <c r="L29" s="396">
        <f>SUMIFS(MISC!AU:AU,MISC!$A:$A,$C$3,MISC!$M:$M,$C29)</f>
        <v>0</v>
      </c>
      <c r="M29" s="396">
        <f>SUMIFS(MISC!AX:AX,MISC!$B:$B,$C$3,MISC!$M:$M,$C29)</f>
        <v>0</v>
      </c>
      <c r="N29" s="396">
        <f>SUMIFS(MISC!BA:BA,MISC!$B:$B,$C$3,MISC!$M:$M,$C29)</f>
        <v>0</v>
      </c>
      <c r="O29" s="396">
        <f>SUMIFS(MISC!W:W,MISC!$B:$B,$C$3,MISC!$M:$M,$C29)</f>
        <v>0</v>
      </c>
      <c r="P29" s="391">
        <f t="shared" si="1"/>
        <v>0</v>
      </c>
      <c r="Q29" s="392"/>
      <c r="R29" s="393">
        <f t="shared" si="2"/>
        <v>0</v>
      </c>
      <c r="S29" s="394"/>
      <c r="T29" s="302">
        <f>SUMIFS(MISC!BE:BE,MISC!$B:$B,$C$3,MISC!$M:$M,$C29)</f>
        <v>0</v>
      </c>
      <c r="U29" s="304">
        <f t="shared" si="0"/>
        <v>0</v>
      </c>
    </row>
    <row r="30" spans="2:21" x14ac:dyDescent="0.25">
      <c r="B30" s="215" t="s">
        <v>798</v>
      </c>
      <c r="C30" s="218" t="s">
        <v>10</v>
      </c>
      <c r="D30" s="397">
        <f t="shared" ref="D30:R30" si="3">SUM(D13:D29)</f>
        <v>0</v>
      </c>
      <c r="E30" s="397">
        <f t="shared" si="3"/>
        <v>0</v>
      </c>
      <c r="F30" s="397">
        <f t="shared" si="3"/>
        <v>0</v>
      </c>
      <c r="G30" s="397">
        <f t="shared" si="3"/>
        <v>0</v>
      </c>
      <c r="H30" s="397">
        <f>SUM(H13:H29)</f>
        <v>0</v>
      </c>
      <c r="I30" s="397">
        <f t="shared" si="3"/>
        <v>0</v>
      </c>
      <c r="J30" s="397">
        <f t="shared" si="3"/>
        <v>0</v>
      </c>
      <c r="K30" s="397">
        <f t="shared" si="3"/>
        <v>0</v>
      </c>
      <c r="L30" s="397">
        <f t="shared" si="3"/>
        <v>0</v>
      </c>
      <c r="M30" s="397">
        <f t="shared" si="3"/>
        <v>0</v>
      </c>
      <c r="N30" s="397">
        <f t="shared" si="3"/>
        <v>0</v>
      </c>
      <c r="O30" s="397">
        <f t="shared" si="3"/>
        <v>0</v>
      </c>
      <c r="P30" s="397">
        <f t="shared" si="3"/>
        <v>0</v>
      </c>
      <c r="Q30" s="398">
        <f t="shared" si="3"/>
        <v>0</v>
      </c>
      <c r="R30" s="399">
        <f t="shared" si="3"/>
        <v>0</v>
      </c>
      <c r="S30" s="394"/>
      <c r="U30" s="304"/>
    </row>
    <row r="31" spans="2:21" x14ac:dyDescent="0.25">
      <c r="B31" s="200"/>
      <c r="C31" s="216"/>
      <c r="D31" s="400"/>
      <c r="E31" s="400"/>
      <c r="F31" s="400"/>
      <c r="G31" s="400"/>
      <c r="H31" s="400"/>
      <c r="I31" s="400"/>
      <c r="J31" s="400"/>
      <c r="K31" s="400"/>
      <c r="L31" s="400"/>
      <c r="M31" s="400"/>
      <c r="N31" s="400"/>
      <c r="O31" s="400"/>
      <c r="P31" s="401"/>
      <c r="Q31" s="402"/>
      <c r="R31" s="403"/>
      <c r="S31" s="394"/>
      <c r="U31" s="304">
        <f t="shared" si="0"/>
        <v>0</v>
      </c>
    </row>
    <row r="32" spans="2:21" x14ac:dyDescent="0.25">
      <c r="B32" s="194" t="s">
        <v>787</v>
      </c>
      <c r="C32" s="221" t="s">
        <v>982</v>
      </c>
      <c r="D32" s="395">
        <f>SUMIFS(POST16!W:W,POST16!$A:$A,$C$3,POST16!$M:$M,$C32)</f>
        <v>0</v>
      </c>
      <c r="E32" s="395">
        <f>SUMIFS(POST16!Z:Z,POST16!$A:$A,$C$3,POST16!$M:$M,$C32)</f>
        <v>0</v>
      </c>
      <c r="F32" s="395">
        <f>SUMIFS(POST16!AC:AC,POST16!$A:$A,$C$3,POST16!$M:$M,$C32)</f>
        <v>0</v>
      </c>
      <c r="G32" s="395">
        <f>SUMIFS(POST16!AF:AF,POST16!$A:$A,$C$3,POST16!$M:$M,$C32)</f>
        <v>0</v>
      </c>
      <c r="H32" s="395">
        <f>SUMIFS(POST16!AI:AI,POST16!$A:$A,$C$3,POST16!$M:$M,$C32)</f>
        <v>0</v>
      </c>
      <c r="I32" s="395">
        <f>SUMIFS(POST16!AL:AL,POST16!$B:$B,$C$3,POST16!$M:$M,$C32)</f>
        <v>0</v>
      </c>
      <c r="J32" s="395">
        <f>SUMIFS(POST16!AO:AO,POST16!$B:$B,$C$3,POST16!$M:$M,$C32)</f>
        <v>0</v>
      </c>
      <c r="K32" s="395">
        <f>SUMIFS(POST16!AR:AR,POST16!$B:$B,$C$3,POST16!$M:$M,$C32)</f>
        <v>0</v>
      </c>
      <c r="L32" s="395">
        <f>SUMIFS(POST16!AU:AU,POST16!$B:$B,$C$3,POST16!$M:$M,$C32)</f>
        <v>0</v>
      </c>
      <c r="M32" s="395">
        <f>SUMIFS(POST16!AX:AX,POST16!$B:$B,$C$3,POST16!$M:$M,$C32)</f>
        <v>0</v>
      </c>
      <c r="N32" s="395">
        <f>SUMIFS(POST16!BA:BA,POST16!$B:$B,$C$3,POST16!$M:$M,$C32)</f>
        <v>0</v>
      </c>
      <c r="O32" s="395">
        <f>SUMIFS(POST16!W:W,POST16!$B:$B,$C$3,POST16!$M:$M,$C32)</f>
        <v>0</v>
      </c>
      <c r="P32" s="391">
        <f t="shared" ref="P32:P37" si="4">SUM(D32:O32)</f>
        <v>0</v>
      </c>
      <c r="Q32" s="404"/>
      <c r="R32" s="393">
        <f t="shared" ref="R32:R37" si="5">SUM(P32:Q32)</f>
        <v>0</v>
      </c>
      <c r="S32" s="394"/>
      <c r="T32" s="302">
        <f>SUMIFS(POST16!BE:BE,POST16!$B:$B,$C$3,POST16!$M:$M,$C32)</f>
        <v>0</v>
      </c>
      <c r="U32" s="304">
        <f t="shared" si="0"/>
        <v>0</v>
      </c>
    </row>
    <row r="33" spans="2:21" x14ac:dyDescent="0.25">
      <c r="B33" s="194" t="s">
        <v>788</v>
      </c>
      <c r="C33" s="221" t="s">
        <v>983</v>
      </c>
      <c r="D33" s="395">
        <f>SUMIFS(POST16!W:W,POST16!$A:$A,$C$3,POST16!$M:$M,$C33)</f>
        <v>0</v>
      </c>
      <c r="E33" s="395">
        <f>SUMIFS(POST16!Z:Z,POST16!$A:$A,$C$3,POST16!$M:$M,$C33)</f>
        <v>0</v>
      </c>
      <c r="F33" s="395">
        <f>SUMIFS(POST16!AC:AC,POST16!$A:$A,$C$3,POST16!$M:$M,$C33)</f>
        <v>0</v>
      </c>
      <c r="G33" s="395">
        <f>SUMIFS(POST16!AF:AF,POST16!$A:$A,$C$3,POST16!$M:$M,$C33)</f>
        <v>0</v>
      </c>
      <c r="H33" s="395">
        <f>SUMIFS(POST16!AI:AI,POST16!$A:$A,$C$3,POST16!$M:$M,$C33)</f>
        <v>0</v>
      </c>
      <c r="I33" s="395">
        <f>SUMIFS(POST16!AL:AL,POST16!$B:$B,$C$3,POST16!$M:$M,$C33)</f>
        <v>0</v>
      </c>
      <c r="J33" s="395">
        <f>SUMIFS(POST16!AO:AO,POST16!$B:$B,$C$3,POST16!$M:$M,$C33)</f>
        <v>0</v>
      </c>
      <c r="K33" s="395">
        <f>SUMIFS(POST16!AR:AR,POST16!$B:$B,$C$3,POST16!$M:$M,$C33)</f>
        <v>0</v>
      </c>
      <c r="L33" s="395">
        <f>SUMIFS(POST16!AU:AU,POST16!$B:$B,$C$3,POST16!$M:$M,$C33)</f>
        <v>0</v>
      </c>
      <c r="M33" s="395">
        <f>SUMIFS(POST16!AX:AX,POST16!$B:$B,$C$3,POST16!$M:$M,$C33)</f>
        <v>0</v>
      </c>
      <c r="N33" s="395">
        <f>SUMIFS(POST16!BA:BA,POST16!$B:$B,$C$3,POST16!$M:$M,$C33)</f>
        <v>0</v>
      </c>
      <c r="O33" s="395">
        <f>SUMIFS(POST16!W:W,POST16!$B:$B,$C$3,POST16!$M:$M,$C33)</f>
        <v>0</v>
      </c>
      <c r="P33" s="391">
        <f t="shared" si="4"/>
        <v>0</v>
      </c>
      <c r="Q33" s="404"/>
      <c r="R33" s="393">
        <f t="shared" si="5"/>
        <v>0</v>
      </c>
      <c r="S33" s="394"/>
      <c r="T33" s="302">
        <f>SUMIFS(POST16!BE:BE,POST16!$B:$B,$C$3,POST16!$M:$M,$C33)</f>
        <v>0</v>
      </c>
      <c r="U33" s="304">
        <f t="shared" si="0"/>
        <v>0</v>
      </c>
    </row>
    <row r="34" spans="2:21" x14ac:dyDescent="0.25">
      <c r="B34" s="194" t="s">
        <v>789</v>
      </c>
      <c r="C34" s="221" t="s">
        <v>984</v>
      </c>
      <c r="D34" s="395">
        <f>SUMIFS(POST16!W:W,POST16!$A:$A,$C$3,POST16!$M:$M,$C34)</f>
        <v>0</v>
      </c>
      <c r="E34" s="395">
        <f>SUMIFS(POST16!Z:Z,POST16!$A:$A,$C$3,POST16!$M:$M,$C34)</f>
        <v>0</v>
      </c>
      <c r="F34" s="395">
        <f>SUMIFS(POST16!AC:AC,POST16!$A:$A,$C$3,POST16!$M:$M,$C34)</f>
        <v>0</v>
      </c>
      <c r="G34" s="395">
        <f>SUMIFS(POST16!AF:AF,POST16!$A:$A,$C$3,POST16!$M:$M,$C34)</f>
        <v>0</v>
      </c>
      <c r="H34" s="395">
        <f>SUMIFS(POST16!AI:AI,POST16!$A:$A,$C$3,POST16!$M:$M,$C34)</f>
        <v>0</v>
      </c>
      <c r="I34" s="395">
        <f>SUMIFS(POST16!AL:AL,POST16!$B:$B,$C$3,POST16!$M:$M,$C34)</f>
        <v>0</v>
      </c>
      <c r="J34" s="395">
        <f>SUMIFS(POST16!AO:AO,POST16!$B:$B,$C$3,POST16!$M:$M,$C34)</f>
        <v>0</v>
      </c>
      <c r="K34" s="395">
        <f>SUMIFS(POST16!AR:AR,POST16!$B:$B,$C$3,POST16!$M:$M,$C34)</f>
        <v>0</v>
      </c>
      <c r="L34" s="395">
        <f>SUMIFS(POST16!AU:AU,POST16!$B:$B,$C$3,POST16!$M:$M,$C34)</f>
        <v>0</v>
      </c>
      <c r="M34" s="395">
        <f>SUMIFS(POST16!AX:AX,POST16!$B:$B,$C$3,POST16!$M:$M,$C34)</f>
        <v>0</v>
      </c>
      <c r="N34" s="395">
        <f>SUMIFS(POST16!BA:BA,POST16!$B:$B,$C$3,POST16!$M:$M,$C34)</f>
        <v>0</v>
      </c>
      <c r="O34" s="395">
        <f>SUMIFS(POST16!W:W,POST16!$B:$B,$C$3,POST16!$M:$M,$C34)</f>
        <v>0</v>
      </c>
      <c r="P34" s="391">
        <f t="shared" si="4"/>
        <v>0</v>
      </c>
      <c r="Q34" s="404"/>
      <c r="R34" s="393">
        <f t="shared" si="5"/>
        <v>0</v>
      </c>
      <c r="S34" s="394"/>
      <c r="T34" s="302">
        <f>SUMIFS(POST16!BE:BE,POST16!$B:$B,$C$3,POST16!$M:$M,$C34)</f>
        <v>0</v>
      </c>
      <c r="U34" s="304">
        <f t="shared" si="0"/>
        <v>0</v>
      </c>
    </row>
    <row r="35" spans="2:21" x14ac:dyDescent="0.25">
      <c r="B35" s="194" t="s">
        <v>790</v>
      </c>
      <c r="C35" s="221" t="s">
        <v>985</v>
      </c>
      <c r="D35" s="395">
        <f>SUMIFS(POST16!W:W,POST16!$A:$A,$C$3,POST16!$M:$M,$C35)</f>
        <v>0</v>
      </c>
      <c r="E35" s="395">
        <f>SUMIFS(POST16!Z:Z,POST16!$A:$A,$C$3,POST16!$M:$M,$C35)</f>
        <v>0</v>
      </c>
      <c r="F35" s="395">
        <f>SUMIFS(POST16!AC:AC,POST16!$A:$A,$C$3,POST16!$M:$M,$C35)</f>
        <v>0</v>
      </c>
      <c r="G35" s="395">
        <f>SUMIFS(POST16!AF:AF,POST16!$A:$A,$C$3,POST16!$M:$M,$C35)</f>
        <v>0</v>
      </c>
      <c r="H35" s="395">
        <f>SUMIFS(POST16!AI:AI,POST16!$A:$A,$C$3,POST16!$M:$M,$C35)</f>
        <v>0</v>
      </c>
      <c r="I35" s="395">
        <f>SUMIFS(POST16!AL:AL,POST16!$B:$B,$C$3,POST16!$M:$M,$C35)</f>
        <v>0</v>
      </c>
      <c r="J35" s="395">
        <f>SUMIFS(POST16!AO:AO,POST16!$B:$B,$C$3,POST16!$M:$M,$C35)</f>
        <v>0</v>
      </c>
      <c r="K35" s="395">
        <f>SUMIFS(POST16!AR:AR,POST16!$B:$B,$C$3,POST16!$M:$M,$C35)</f>
        <v>0</v>
      </c>
      <c r="L35" s="395">
        <f>SUMIFS(POST16!AU:AU,POST16!$B:$B,$C$3,POST16!$M:$M,$C35)</f>
        <v>0</v>
      </c>
      <c r="M35" s="395">
        <f>SUMIFS(POST16!AX:AX,POST16!$B:$B,$C$3,POST16!$M:$M,$C35)</f>
        <v>0</v>
      </c>
      <c r="N35" s="395">
        <f>SUMIFS(POST16!BA:BA,POST16!$B:$B,$C$3,POST16!$M:$M,$C35)</f>
        <v>0</v>
      </c>
      <c r="O35" s="395">
        <f>SUMIFS(POST16!W:W,POST16!$B:$B,$C$3,POST16!$M:$M,$C35)</f>
        <v>0</v>
      </c>
      <c r="P35" s="391">
        <f t="shared" si="4"/>
        <v>0</v>
      </c>
      <c r="Q35" s="404"/>
      <c r="R35" s="393">
        <f t="shared" si="5"/>
        <v>0</v>
      </c>
      <c r="S35" s="394"/>
      <c r="T35" s="302">
        <f>SUMIFS(POST16!BE:BE,POST16!$B:$B,$C$3,POST16!$M:$M,$C35)</f>
        <v>0</v>
      </c>
      <c r="U35" s="304">
        <f t="shared" si="0"/>
        <v>0</v>
      </c>
    </row>
    <row r="36" spans="2:21" x14ac:dyDescent="0.25">
      <c r="B36" s="194" t="s">
        <v>23788</v>
      </c>
      <c r="C36" s="221" t="s">
        <v>23789</v>
      </c>
      <c r="D36" s="395">
        <f>SUMIFS(POST16!W:W,POST16!$A:$A,$C$3,POST16!$M:$M,$C36)</f>
        <v>0</v>
      </c>
      <c r="E36" s="395">
        <f>SUMIFS(POST16!Z:Z,POST16!$A:$A,$C$3,POST16!$M:$M,$C36)</f>
        <v>0</v>
      </c>
      <c r="F36" s="395">
        <f>SUMIFS(POST16!AC:AC,POST16!$A:$A,$C$3,POST16!$M:$M,$C36)</f>
        <v>0</v>
      </c>
      <c r="G36" s="395">
        <f>SUMIFS(POST16!AF:AF,POST16!$A:$A,$C$3,POST16!$M:$M,$C36)</f>
        <v>0</v>
      </c>
      <c r="H36" s="395">
        <f>SUMIFS(POST16!AI:AI,POST16!$A:$A,$C$3,POST16!$M:$M,$C36)</f>
        <v>0</v>
      </c>
      <c r="I36" s="395">
        <f>SUMIFS(POST16!AL:AL,POST16!$B:$B,$C$3,POST16!$M:$M,$C36)</f>
        <v>0</v>
      </c>
      <c r="J36" s="395">
        <f>SUMIFS(POST16!AO:AO,POST16!$B:$B,$C$3,POST16!$M:$M,$C36)</f>
        <v>0</v>
      </c>
      <c r="K36" s="395">
        <f>SUMIFS(POST16!AR:AR,POST16!$B:$B,$C$3,POST16!$M:$M,$C36)</f>
        <v>0</v>
      </c>
      <c r="L36" s="395">
        <f>SUMIFS(POST16!AU:AU,POST16!$B:$B,$C$3,POST16!$M:$M,$C36)</f>
        <v>0</v>
      </c>
      <c r="M36" s="395">
        <f>SUMIFS(POST16!AX:AX,POST16!$B:$B,$C$3,POST16!$M:$M,$C36)</f>
        <v>0</v>
      </c>
      <c r="N36" s="395">
        <f>SUMIFS(POST16!BA:BA,POST16!$B:$B,$C$3,POST16!$M:$M,$C36)</f>
        <v>0</v>
      </c>
      <c r="O36" s="395">
        <f>SUMIFS(POST16!W:W,POST16!$B:$B,$C$3,POST16!$M:$M,$C36)</f>
        <v>0</v>
      </c>
      <c r="P36" s="391">
        <f t="shared" si="4"/>
        <v>0</v>
      </c>
      <c r="Q36" s="404"/>
      <c r="R36" s="393">
        <f t="shared" si="5"/>
        <v>0</v>
      </c>
      <c r="S36" s="394"/>
      <c r="U36" s="304"/>
    </row>
    <row r="37" spans="2:21" x14ac:dyDescent="0.25">
      <c r="B37" s="203" t="s">
        <v>24699</v>
      </c>
      <c r="C37" s="526" t="s">
        <v>24700</v>
      </c>
      <c r="D37" s="192">
        <f>SUMIFS('POST16 SBG'!W:W,'POST16 SBG'!$A:$A,$C$3,'POST16 SBG'!$M:$M,$C$37)</f>
        <v>0</v>
      </c>
      <c r="E37" s="192">
        <f>SUMIFS('POST16 SBG'!X:X,'POST16 SBG'!$A:$A,$C$3,'POST16 SBG'!$M:$M,$C$37)</f>
        <v>0</v>
      </c>
      <c r="F37" s="192">
        <f>SUMIFS('POST16 SBG'!Y:Y,'POST16 SBG'!$A:$A,$C$3,'POST16 SBG'!$M:$M,$C$37)</f>
        <v>0</v>
      </c>
      <c r="G37" s="192">
        <f>SUMIFS('POST16 SBG'!AF:AF,'POST16 SBG'!$A:$A,$C$3,'POST16 SBG'!$M:$M,$C$37)</f>
        <v>0</v>
      </c>
      <c r="H37" s="192">
        <f>SUMIFS('POST16 SBG'!AA:AA,'POST16 SBG'!$A:$A,$C$3,'POST16 SBG'!$M:$M,$C$37)</f>
        <v>0</v>
      </c>
      <c r="I37" s="192">
        <f>SUMIFS('POST16 SBG'!AB:AB,'POST16 SBG'!$A:$A,$C$3,'POST16 SBG'!$M:$M,$C$37)</f>
        <v>0</v>
      </c>
      <c r="J37" s="192">
        <f>SUMIFS('POST16 SBG'!AC:AC,'POST16 SBG'!$A:$A,$C$3,'POST16 SBG'!$M:$M,$C$37)</f>
        <v>0</v>
      </c>
      <c r="K37" s="192">
        <f>SUMIFS('POST16 SBG'!AD:AD,'POST16 SBG'!$A:$A,J3,'POST16 SBG'!$I:$I,$C$37)</f>
        <v>0</v>
      </c>
      <c r="L37" s="192">
        <f>SUMIFS('POST16 SBG'!AE:AE,'POST16 SBG'!$A:$A,K3,'POST16 SBG'!$I:$I,$C$37)</f>
        <v>0</v>
      </c>
      <c r="M37" s="192">
        <f>SUMIFS('POST16 SBG'!AF:AF,'POST16 SBG'!$A:$A,L3,'POST16 SBG'!$I:$I,$C$37)</f>
        <v>0</v>
      </c>
      <c r="N37" s="192">
        <f>SUMIFS('POST16 SBG'!AG:AG,'POST16 SBG'!$A:$A,M3,'POST16 SBG'!$I:$I,$C$37)</f>
        <v>0</v>
      </c>
      <c r="O37" s="192">
        <f>SUMIFS('POST16 SBG'!AH:AH,'POST16 SBG'!$A:$A,N3,'POST16 SBG'!$I:$I,$C$37)</f>
        <v>0</v>
      </c>
      <c r="P37" s="391">
        <f t="shared" si="4"/>
        <v>0</v>
      </c>
      <c r="Q37" s="412"/>
      <c r="R37" s="393">
        <f t="shared" si="5"/>
        <v>0</v>
      </c>
      <c r="S37" s="394"/>
      <c r="U37" s="304"/>
    </row>
    <row r="38" spans="2:21" x14ac:dyDescent="0.25">
      <c r="B38" s="215" t="s">
        <v>797</v>
      </c>
      <c r="C38" s="218" t="s">
        <v>11</v>
      </c>
      <c r="D38" s="397">
        <f t="shared" ref="D38:R38" si="6">SUM(D32:D36)</f>
        <v>0</v>
      </c>
      <c r="E38" s="397">
        <f t="shared" si="6"/>
        <v>0</v>
      </c>
      <c r="F38" s="397">
        <f t="shared" si="6"/>
        <v>0</v>
      </c>
      <c r="G38" s="397">
        <f>SUM(G32:G37)</f>
        <v>0</v>
      </c>
      <c r="H38" s="397">
        <f>SUM(H32:H37)</f>
        <v>0</v>
      </c>
      <c r="I38" s="397">
        <f t="shared" si="6"/>
        <v>0</v>
      </c>
      <c r="J38" s="397">
        <f t="shared" si="6"/>
        <v>0</v>
      </c>
      <c r="K38" s="397">
        <f t="shared" si="6"/>
        <v>0</v>
      </c>
      <c r="L38" s="397">
        <f t="shared" si="6"/>
        <v>0</v>
      </c>
      <c r="M38" s="397">
        <f t="shared" si="6"/>
        <v>0</v>
      </c>
      <c r="N38" s="397">
        <f t="shared" si="6"/>
        <v>0</v>
      </c>
      <c r="O38" s="397">
        <f t="shared" si="6"/>
        <v>0</v>
      </c>
      <c r="P38" s="397">
        <f t="shared" si="6"/>
        <v>0</v>
      </c>
      <c r="Q38" s="398">
        <f t="shared" si="6"/>
        <v>0</v>
      </c>
      <c r="R38" s="399">
        <f t="shared" si="6"/>
        <v>0</v>
      </c>
      <c r="S38" s="394"/>
      <c r="U38" s="304"/>
    </row>
    <row r="39" spans="2:21" x14ac:dyDescent="0.25">
      <c r="B39" s="200"/>
      <c r="C39" s="216"/>
      <c r="D39" s="400"/>
      <c r="E39" s="400"/>
      <c r="F39" s="400"/>
      <c r="G39" s="400"/>
      <c r="H39" s="400"/>
      <c r="I39" s="400"/>
      <c r="J39" s="400"/>
      <c r="K39" s="400"/>
      <c r="L39" s="400"/>
      <c r="M39" s="400"/>
      <c r="N39" s="400"/>
      <c r="O39" s="400"/>
      <c r="P39" s="401"/>
      <c r="Q39" s="402"/>
      <c r="R39" s="403"/>
      <c r="S39" s="394"/>
      <c r="U39" s="304">
        <f t="shared" si="0"/>
        <v>0</v>
      </c>
    </row>
    <row r="40" spans="2:21" x14ac:dyDescent="0.25">
      <c r="B40" s="194" t="s">
        <v>924</v>
      </c>
      <c r="C40" s="213" t="s">
        <v>966</v>
      </c>
      <c r="D40" s="395">
        <f>SUMIFS(HNTopUp!W:W,HNTopUp!$A:$A,$C$3,HNTopUp!$M:$M,$C40)</f>
        <v>0</v>
      </c>
      <c r="E40" s="395">
        <f>SUMIFS(HNTopUp!Z:Z,HNTopUp!$A:$A,$C$3,HNTopUp!$M:$M,$C40)</f>
        <v>0</v>
      </c>
      <c r="F40" s="395">
        <f>SUMIFS(HNTopUp!AC:AC,HNTopUp!$A:$A,$C$3,HNTopUp!$M:$M,$C40)</f>
        <v>0</v>
      </c>
      <c r="G40" s="395">
        <f>SUMIFS(HNTopUp!AF:AF,HNTopUp!$A:$A,$C$3,HNTopUp!$M:$M,$C40)</f>
        <v>0</v>
      </c>
      <c r="H40" s="395">
        <f>SUMIFS(HNTopUp!AI:AI,HNTopUp!$A:$A,$C$3,HNTopUp!$M:$M,$C40)</f>
        <v>0</v>
      </c>
      <c r="I40" s="395"/>
      <c r="J40" s="395"/>
      <c r="K40" s="395"/>
      <c r="L40" s="395"/>
      <c r="M40" s="395"/>
      <c r="N40" s="395"/>
      <c r="O40" s="395"/>
      <c r="P40" s="391">
        <f t="shared" ref="P40:P46" si="7">SUM(D40:O40)</f>
        <v>0</v>
      </c>
      <c r="Q40" s="404"/>
      <c r="R40" s="393">
        <f>SUM(P40:Q40)</f>
        <v>0</v>
      </c>
      <c r="S40" s="394"/>
      <c r="T40" s="302" t="e">
        <f>SUMIFS(#REF!,#REF!,$C$3,#REF!,$C40)</f>
        <v>#REF!</v>
      </c>
      <c r="U40" s="304" t="e">
        <f t="shared" si="0"/>
        <v>#REF!</v>
      </c>
    </row>
    <row r="41" spans="2:21" x14ac:dyDescent="0.25">
      <c r="B41" s="194" t="s">
        <v>972</v>
      </c>
      <c r="C41" s="213" t="s">
        <v>968</v>
      </c>
      <c r="D41" s="395">
        <f>SUMIFS(HNTopUp!W:W,HNTopUp!$A:$A,$C$3,HNTopUp!$M:$M,$C41)</f>
        <v>0</v>
      </c>
      <c r="E41" s="395">
        <f>SUMIFS(HNTopUp!Z:Z,HNTopUp!$A:$A,$C$3,HNTopUp!$M:$M,$C41)</f>
        <v>0</v>
      </c>
      <c r="F41" s="395">
        <f>SUMIFS(HNTopUp!AC:AC,HNTopUp!$A:$A,$C$3,HNTopUp!$M:$M,$C41)</f>
        <v>0</v>
      </c>
      <c r="G41" s="395">
        <f>SUMIFS(HNTopUp!AF:AF,HNTopUp!$A:$A,$C$3,HNTopUp!$M:$M,$C41)</f>
        <v>0</v>
      </c>
      <c r="H41" s="395">
        <f>SUMIFS(HNTopUp!AI:AI,HNTopUp!$A:$A,$C$3,HNTopUp!$M:$M,$C41)</f>
        <v>0</v>
      </c>
      <c r="I41" s="395"/>
      <c r="J41" s="395"/>
      <c r="K41" s="395"/>
      <c r="L41" s="395"/>
      <c r="M41" s="395"/>
      <c r="N41" s="395"/>
      <c r="O41" s="395"/>
      <c r="P41" s="391">
        <f t="shared" si="7"/>
        <v>0</v>
      </c>
      <c r="Q41" s="404"/>
      <c r="R41" s="393">
        <f t="shared" ref="R41:R46" si="8">SUM(P41:Q41)</f>
        <v>0</v>
      </c>
      <c r="S41" s="394"/>
      <c r="T41" s="302" t="e">
        <f>SUMIFS(#REF!,#REF!,$C$3,#REF!,$C41)</f>
        <v>#REF!</v>
      </c>
      <c r="U41" s="304" t="e">
        <f t="shared" si="0"/>
        <v>#REF!</v>
      </c>
    </row>
    <row r="42" spans="2:21" x14ac:dyDescent="0.25">
      <c r="B42" s="194" t="s">
        <v>973</v>
      </c>
      <c r="C42" s="213" t="s">
        <v>970</v>
      </c>
      <c r="D42" s="395">
        <f>SUMIFS(HNTopUp!W:W,HNTopUp!$A:$A,$C$3,HNTopUp!$M:$M,$C42)</f>
        <v>0</v>
      </c>
      <c r="E42" s="395">
        <f>SUMIFS(HNTopUp!Z:Z,HNTopUp!$A:$A,$C$3,HNTopUp!$M:$M,$C42)</f>
        <v>0</v>
      </c>
      <c r="F42" s="395">
        <f>SUMIFS(HNTopUp!AC:AC,HNTopUp!$A:$A,$C$3,HNTopUp!$M:$M,$C42)</f>
        <v>0</v>
      </c>
      <c r="G42" s="395">
        <f>SUMIFS(HNTopUp!AF:AF,HNTopUp!$A:$A,$C$3,HNTopUp!$M:$M,$C42)</f>
        <v>0</v>
      </c>
      <c r="H42" s="395">
        <f>SUMIFS(HNTopUp!AI:AI,HNTopUp!$A:$A,$C$3,HNTopUp!$M:$M,$C42)</f>
        <v>0</v>
      </c>
      <c r="I42" s="395"/>
      <c r="J42" s="395"/>
      <c r="K42" s="395"/>
      <c r="L42" s="395"/>
      <c r="M42" s="395"/>
      <c r="N42" s="395"/>
      <c r="O42" s="395"/>
      <c r="P42" s="391">
        <f t="shared" si="7"/>
        <v>0</v>
      </c>
      <c r="Q42" s="404"/>
      <c r="R42" s="393">
        <f t="shared" si="8"/>
        <v>0</v>
      </c>
      <c r="S42" s="394"/>
      <c r="T42" s="302" t="e">
        <f>SUMIFS(#REF!,#REF!,$C$3,#REF!,$C42)</f>
        <v>#REF!</v>
      </c>
      <c r="U42" s="304" t="e">
        <f t="shared" si="0"/>
        <v>#REF!</v>
      </c>
    </row>
    <row r="43" spans="2:21" x14ac:dyDescent="0.25">
      <c r="B43" s="194" t="s">
        <v>772</v>
      </c>
      <c r="C43" s="213" t="s">
        <v>969</v>
      </c>
      <c r="D43" s="395">
        <f>SUMIFS(HNTopUp!W:W,HNTopUp!$A:$A,$C$3,HNTopUp!$M:$M,$C43)</f>
        <v>0</v>
      </c>
      <c r="E43" s="395">
        <f>SUMIFS(HNTopUp!Z:Z,HNTopUp!$A:$A,$C$3,HNTopUp!$M:$M,$C43)</f>
        <v>0</v>
      </c>
      <c r="F43" s="395">
        <f>SUMIFS(HNTopUp!AC:AC,HNTopUp!$A:$A,$C$3,HNTopUp!$M:$M,$C43)</f>
        <v>0</v>
      </c>
      <c r="G43" s="395">
        <f>SUMIFS(HNTopUp!AF:AF,HNTopUp!$A:$A,$C$3,HNTopUp!$M:$M,$C43)</f>
        <v>0</v>
      </c>
      <c r="H43" s="395">
        <f>SUMIFS(HNTopUp!AI:AI,HNTopUp!$A:$A,$C$3,HNTopUp!$M:$M,$C43)</f>
        <v>0</v>
      </c>
      <c r="I43" s="395"/>
      <c r="J43" s="395"/>
      <c r="K43" s="395"/>
      <c r="L43" s="395"/>
      <c r="M43" s="395"/>
      <c r="N43" s="395"/>
      <c r="O43" s="395"/>
      <c r="P43" s="391">
        <f t="shared" si="7"/>
        <v>0</v>
      </c>
      <c r="Q43" s="404"/>
      <c r="R43" s="393">
        <f t="shared" si="8"/>
        <v>0</v>
      </c>
      <c r="S43" s="394"/>
      <c r="T43" s="302" t="e">
        <f>SUMIFS(#REF!,#REF!,$C$3,#REF!,$C43)</f>
        <v>#REF!</v>
      </c>
      <c r="U43" s="304" t="e">
        <f t="shared" si="0"/>
        <v>#REF!</v>
      </c>
    </row>
    <row r="44" spans="2:21" x14ac:dyDescent="0.25">
      <c r="B44" s="194" t="s">
        <v>773</v>
      </c>
      <c r="C44" s="213" t="s">
        <v>965</v>
      </c>
      <c r="D44" s="395">
        <f>SUMIFS(HNTopUp!W:W,HNTopUp!$A:$A,$C$3,HNTopUp!$M:$M,$C44)</f>
        <v>0</v>
      </c>
      <c r="E44" s="395">
        <f>SUMIFS(HNTopUp!Z:Z,HNTopUp!$A:$A,$C$3,HNTopUp!$M:$M,$C44)</f>
        <v>0</v>
      </c>
      <c r="F44" s="395">
        <f>SUMIFS(HNTopUp!AC:AC,HNTopUp!$A:$A,$C$3,HNTopUp!$M:$M,$C44)</f>
        <v>0</v>
      </c>
      <c r="G44" s="395">
        <f>SUMIFS(HNTopUp!AF:AF,HNTopUp!$A:$A,$C$3,HNTopUp!$M:$M,$C44)</f>
        <v>0</v>
      </c>
      <c r="H44" s="395">
        <f>SUMIFS(HNTopUp!AI:AI,HNTopUp!$A:$A,$C$3,HNTopUp!$M:$M,$C44)</f>
        <v>0</v>
      </c>
      <c r="I44" s="395"/>
      <c r="J44" s="395"/>
      <c r="K44" s="395"/>
      <c r="L44" s="395"/>
      <c r="M44" s="395"/>
      <c r="N44" s="395"/>
      <c r="O44" s="395"/>
      <c r="P44" s="391">
        <f t="shared" si="7"/>
        <v>0</v>
      </c>
      <c r="Q44" s="404"/>
      <c r="R44" s="393">
        <f t="shared" si="8"/>
        <v>0</v>
      </c>
      <c r="S44" s="394"/>
      <c r="T44" s="302" t="e">
        <f>SUMIFS(#REF!,#REF!,$C$3,#REF!,$C44)</f>
        <v>#REF!</v>
      </c>
      <c r="U44" s="304" t="e">
        <f t="shared" si="0"/>
        <v>#REF!</v>
      </c>
    </row>
    <row r="45" spans="2:21" x14ac:dyDescent="0.25">
      <c r="B45" s="194" t="s">
        <v>23652</v>
      </c>
      <c r="C45" s="213" t="s">
        <v>967</v>
      </c>
      <c r="D45" s="395">
        <f>SUMIFS(HNTopUp!W:W,HNTopUp!$A:$A,$C$3,HNTopUp!$M:$M,$C45)</f>
        <v>0</v>
      </c>
      <c r="E45" s="395">
        <f>SUMIFS(HNTopUp!Z:Z,HNTopUp!$A:$A,$C$3,HNTopUp!$M:$M,$C45)</f>
        <v>0</v>
      </c>
      <c r="F45" s="395">
        <f>SUMIFS(HNTopUp!AC:AC,HNTopUp!$A:$A,$C$3,HNTopUp!$M:$M,$C45)</f>
        <v>0</v>
      </c>
      <c r="G45" s="395">
        <f>SUMIFS(HNTopUp!AF:AF,HNTopUp!$A:$A,$C$3,HNTopUp!$M:$M,$C45)</f>
        <v>0</v>
      </c>
      <c r="H45" s="395">
        <f>SUMIFS(HNTopUp!AI:AI,HNTopUp!$A:$A,$C$3,HNTopUp!$M:$M,$C45)</f>
        <v>0</v>
      </c>
      <c r="I45" s="395"/>
      <c r="J45" s="395"/>
      <c r="K45" s="395"/>
      <c r="L45" s="395"/>
      <c r="M45" s="395"/>
      <c r="N45" s="395"/>
      <c r="O45" s="395"/>
      <c r="P45" s="391">
        <f t="shared" si="7"/>
        <v>0</v>
      </c>
      <c r="Q45" s="404"/>
      <c r="R45" s="393">
        <f t="shared" si="8"/>
        <v>0</v>
      </c>
      <c r="S45" s="394"/>
      <c r="T45" s="302" t="e">
        <f>SUMIFS(#REF!,#REF!,$C$3,#REF!,$C45)</f>
        <v>#REF!</v>
      </c>
      <c r="U45" s="304" t="e">
        <f t="shared" si="0"/>
        <v>#REF!</v>
      </c>
    </row>
    <row r="46" spans="2:21" x14ac:dyDescent="0.25">
      <c r="B46" s="194" t="s">
        <v>975</v>
      </c>
      <c r="C46" s="213" t="s">
        <v>971</v>
      </c>
      <c r="D46" s="395">
        <f>SUMIFS(HNTopUp!W:W,HNTopUp!$A:$A,$C$3,HNTopUp!$M:$M,$C46)</f>
        <v>0</v>
      </c>
      <c r="E46" s="395">
        <f>SUMIFS(HNTopUp!Z:Z,HNTopUp!$A:$A,$C$3,HNTopUp!$M:$M,$C46)</f>
        <v>0</v>
      </c>
      <c r="F46" s="395">
        <f>SUMIFS(HNTopUp!AC:AC,HNTopUp!$A:$A,$C$3,HNTopUp!$M:$M,$C46)</f>
        <v>0</v>
      </c>
      <c r="G46" s="395">
        <f>SUMIFS(HNTopUp!AF:AF,HNTopUp!$A:$A,$C$3,HNTopUp!$M:$M,$C46)</f>
        <v>0</v>
      </c>
      <c r="H46" s="395">
        <f>SUMIFS(HNTopUp!AI:AI,HNTopUp!$A:$A,$C$3,HNTopUp!$M:$M,$C46)</f>
        <v>0</v>
      </c>
      <c r="I46" s="395"/>
      <c r="J46" s="395"/>
      <c r="K46" s="395"/>
      <c r="L46" s="395"/>
      <c r="M46" s="395"/>
      <c r="N46" s="395"/>
      <c r="O46" s="395"/>
      <c r="P46" s="391">
        <f t="shared" si="7"/>
        <v>0</v>
      </c>
      <c r="Q46" s="404"/>
      <c r="R46" s="393">
        <f t="shared" si="8"/>
        <v>0</v>
      </c>
      <c r="S46" s="394"/>
      <c r="T46" s="302" t="e">
        <f>SUMIFS(#REF!,#REF!,$C$3,#REF!,$C46)</f>
        <v>#REF!</v>
      </c>
      <c r="U46" s="304" t="e">
        <f t="shared" si="0"/>
        <v>#REF!</v>
      </c>
    </row>
    <row r="47" spans="2:21" x14ac:dyDescent="0.25">
      <c r="B47" s="215" t="s">
        <v>796</v>
      </c>
      <c r="C47" s="218" t="s">
        <v>12</v>
      </c>
      <c r="D47" s="397">
        <f>SUM(D40:D46)</f>
        <v>0</v>
      </c>
      <c r="E47" s="397">
        <f t="shared" ref="E47:R47" si="9">SUM(E40:E46)</f>
        <v>0</v>
      </c>
      <c r="F47" s="397">
        <f t="shared" si="9"/>
        <v>0</v>
      </c>
      <c r="G47" s="397">
        <f t="shared" si="9"/>
        <v>0</v>
      </c>
      <c r="H47" s="397">
        <f>SUM(H40:H46)</f>
        <v>0</v>
      </c>
      <c r="I47" s="397">
        <f t="shared" si="9"/>
        <v>0</v>
      </c>
      <c r="J47" s="397">
        <f t="shared" si="9"/>
        <v>0</v>
      </c>
      <c r="K47" s="397">
        <f t="shared" si="9"/>
        <v>0</v>
      </c>
      <c r="L47" s="397">
        <f t="shared" si="9"/>
        <v>0</v>
      </c>
      <c r="M47" s="397">
        <f t="shared" si="9"/>
        <v>0</v>
      </c>
      <c r="N47" s="397">
        <f t="shared" si="9"/>
        <v>0</v>
      </c>
      <c r="O47" s="397">
        <f t="shared" si="9"/>
        <v>0</v>
      </c>
      <c r="P47" s="397">
        <f t="shared" si="9"/>
        <v>0</v>
      </c>
      <c r="Q47" s="398">
        <f t="shared" si="9"/>
        <v>0</v>
      </c>
      <c r="R47" s="399">
        <f t="shared" si="9"/>
        <v>0</v>
      </c>
      <c r="S47" s="394"/>
      <c r="U47" s="304"/>
    </row>
    <row r="48" spans="2:21" x14ac:dyDescent="0.25">
      <c r="B48" s="219"/>
      <c r="C48" s="220"/>
      <c r="D48" s="396"/>
      <c r="E48" s="396"/>
      <c r="F48" s="396"/>
      <c r="G48" s="396"/>
      <c r="H48" s="396"/>
      <c r="I48" s="396"/>
      <c r="J48" s="396"/>
      <c r="K48" s="396"/>
      <c r="L48" s="396"/>
      <c r="M48" s="396"/>
      <c r="N48" s="396"/>
      <c r="O48" s="396"/>
      <c r="P48" s="405"/>
      <c r="Q48" s="406"/>
      <c r="R48" s="407"/>
      <c r="S48" s="394"/>
      <c r="U48" s="304">
        <f t="shared" si="0"/>
        <v>0</v>
      </c>
    </row>
    <row r="49" spans="2:21" x14ac:dyDescent="0.25">
      <c r="B49" s="200" t="s">
        <v>23680</v>
      </c>
      <c r="C49" s="292" t="s">
        <v>23693</v>
      </c>
      <c r="D49" s="396">
        <f>SUMIFS(PPG!W:W,PPG!A:A,'Funding Allocation'!C3,PPG!M:M,'Funding Allocation'!C49)</f>
        <v>0</v>
      </c>
      <c r="E49" s="396">
        <f>SUMIFS(PPG!Z:Z,PPG!A:A,'Funding Allocation'!C3,PPG!M:M,'Funding Allocation'!C49)</f>
        <v>0</v>
      </c>
      <c r="F49" s="396">
        <f>SUMIFS(PPG!AC:AC,PPG!A:A,'Funding Allocation'!C3,PPG!M:M,'Funding Allocation'!C49)</f>
        <v>0</v>
      </c>
      <c r="G49" s="396">
        <f>SUMIFS(PPG!AF:AF,PPG!A:A,'Funding Allocation'!C3,PPG!M:M,'Funding Allocation'!C49)</f>
        <v>0</v>
      </c>
      <c r="H49" s="396">
        <f>SUMIFS(PPG!AI:AI,PPG!A:A,'Funding Allocation'!C3,PPG!M:M,'Funding Allocation'!C49)</f>
        <v>0</v>
      </c>
      <c r="I49" s="396">
        <f>SUMIFS(PPG!AL:AL,PPG!A:A,'Funding Allocation'!C3,PPG!M:M,'Funding Allocation'!C49)</f>
        <v>0</v>
      </c>
      <c r="J49" s="396">
        <f>SUMIFS(PPG!AO:AO,PPG!A:A,'Funding Allocation'!C3,PPG!M:M,'Funding Allocation'!C49)</f>
        <v>0</v>
      </c>
      <c r="K49" s="396">
        <f>SUMIFS(PPG!AR:AR,PPG!A:A,'Funding Allocation'!C3,PPG!M:M,'Funding Allocation'!C49)</f>
        <v>0</v>
      </c>
      <c r="L49" s="396">
        <f>SUMIFS(PPG!AU:AU,PPG!A:A,'Funding Allocation'!C3,PPG!M:M,'Funding Allocation'!C49)</f>
        <v>0</v>
      </c>
      <c r="M49" s="396">
        <f>SUMIFS(PPG!AX:AX,PPG!A:A,'Funding Allocation'!C3,PPG!M:M,'Funding Allocation'!C49)</f>
        <v>0</v>
      </c>
      <c r="N49" s="396">
        <f>SUMIFS(PPG!BA:BA,PPG!A:A,'Funding Allocation'!C3,PPG!M:M,'Funding Allocation'!C49)</f>
        <v>0</v>
      </c>
      <c r="O49" s="396">
        <f>SUMIFS(PPG!BJ:BJ,PPG!A:A,'Funding Allocation'!C3,PPG!M:M,'Funding Allocation'!C49)</f>
        <v>0</v>
      </c>
      <c r="P49" s="391">
        <f>SUM(D49:O49)</f>
        <v>0</v>
      </c>
      <c r="Q49" s="408"/>
      <c r="R49" s="393">
        <f>SUM(P49:Q49)</f>
        <v>0</v>
      </c>
      <c r="S49" s="394"/>
      <c r="T49" s="302">
        <f>SUMIFS(PPG!W:W,PPG!A:A,'Funding Allocation'!C3,PPG!M:M,'Funding Allocation'!C49)</f>
        <v>0</v>
      </c>
      <c r="U49" s="304">
        <f t="shared" si="0"/>
        <v>0</v>
      </c>
    </row>
    <row r="50" spans="2:21" x14ac:dyDescent="0.25">
      <c r="B50" s="200" t="s">
        <v>23682</v>
      </c>
      <c r="C50" s="292" t="s">
        <v>23694</v>
      </c>
      <c r="D50" s="396">
        <f>SUMIFS(PPG!W:W,PPG!A:A,'Funding Allocation'!C3,PPG!M:M,'Funding Allocation'!C50)</f>
        <v>0</v>
      </c>
      <c r="E50" s="396">
        <f>SUMIFS(PPG!Z:Z,PPG!A:A,'Funding Allocation'!C3,PPG!M:M,'Funding Allocation'!C50)</f>
        <v>0</v>
      </c>
      <c r="F50" s="396">
        <f>SUMIFS(PPG!AC:AC,PPG!A:A,'Funding Allocation'!C3,PPG!M:M,'Funding Allocation'!C50)</f>
        <v>0</v>
      </c>
      <c r="G50" s="396">
        <f>SUMIFS(PPG!AF:AF,PPG!A:A,'Funding Allocation'!C3,PPG!M:M,'Funding Allocation'!C50)</f>
        <v>0</v>
      </c>
      <c r="H50" s="396">
        <f>SUMIFS(PPG!AI:AI,PPG!A:A,'Funding Allocation'!C3,PPG!M:M,'Funding Allocation'!C50)</f>
        <v>0</v>
      </c>
      <c r="I50" s="396">
        <f>SUMIFS(PPG!AL:AL,PPG!A:A,'Funding Allocation'!C3,PPG!M:M,'Funding Allocation'!C50)</f>
        <v>0</v>
      </c>
      <c r="J50" s="396">
        <f>SUMIFS(PPG!AO:AO,PPG!A:A,'Funding Allocation'!C3,PPG!M:M,'Funding Allocation'!C50)</f>
        <v>0</v>
      </c>
      <c r="K50" s="396">
        <f>SUMIFS(PPG!AR:AR,PPG!A:A,'Funding Allocation'!C3,PPG!M:M,'Funding Allocation'!C50)</f>
        <v>0</v>
      </c>
      <c r="L50" s="396">
        <f>SUMIFS(PPG!AU:AU,PPG!A:A,'Funding Allocation'!C3,PPG!M:M,'Funding Allocation'!C50)</f>
        <v>0</v>
      </c>
      <c r="M50" s="396">
        <f>SUMIFS(PPG!AX:AX,PPG!A:A,'Funding Allocation'!C3,PPG!M:M,'Funding Allocation'!C50)</f>
        <v>0</v>
      </c>
      <c r="N50" s="396">
        <f>SUMIFS(PPG!BA:BA,PPG!A:A,'Funding Allocation'!C3,PPG!M:M,'Funding Allocation'!C50)</f>
        <v>0</v>
      </c>
      <c r="O50" s="396">
        <f>SUMIFS(PPG!BJ:BJ,PPG!A:A,'Funding Allocation'!C3,PPG!M:M,'Funding Allocation'!C50)</f>
        <v>0</v>
      </c>
      <c r="P50" s="391">
        <f>SUM(D50:O50)</f>
        <v>0</v>
      </c>
      <c r="Q50" s="408"/>
      <c r="R50" s="393">
        <f>SUM(P50:Q50)</f>
        <v>0</v>
      </c>
      <c r="S50" s="394"/>
      <c r="T50" s="302">
        <f>SUMIFS(PPG!W:W,PPG!A:A,'Funding Allocation'!C3,PPG!M:M,'Funding Allocation'!C50)</f>
        <v>0</v>
      </c>
      <c r="U50" s="304">
        <f t="shared" si="0"/>
        <v>0</v>
      </c>
    </row>
    <row r="51" spans="2:21" x14ac:dyDescent="0.25">
      <c r="B51" s="215" t="s">
        <v>23712</v>
      </c>
      <c r="C51" s="218" t="s">
        <v>23672</v>
      </c>
      <c r="D51" s="397">
        <f t="shared" ref="D51:R51" si="10">SUM(D49:D50)</f>
        <v>0</v>
      </c>
      <c r="E51" s="397">
        <f t="shared" si="10"/>
        <v>0</v>
      </c>
      <c r="F51" s="397">
        <f t="shared" si="10"/>
        <v>0</v>
      </c>
      <c r="G51" s="397">
        <f t="shared" si="10"/>
        <v>0</v>
      </c>
      <c r="H51" s="397">
        <f t="shared" si="10"/>
        <v>0</v>
      </c>
      <c r="I51" s="397">
        <f t="shared" si="10"/>
        <v>0</v>
      </c>
      <c r="J51" s="397">
        <f t="shared" si="10"/>
        <v>0</v>
      </c>
      <c r="K51" s="397">
        <f t="shared" si="10"/>
        <v>0</v>
      </c>
      <c r="L51" s="397">
        <f t="shared" si="10"/>
        <v>0</v>
      </c>
      <c r="M51" s="397">
        <f t="shared" si="10"/>
        <v>0</v>
      </c>
      <c r="N51" s="397">
        <f t="shared" si="10"/>
        <v>0</v>
      </c>
      <c r="O51" s="397">
        <f t="shared" si="10"/>
        <v>0</v>
      </c>
      <c r="P51" s="397">
        <f t="shared" si="10"/>
        <v>0</v>
      </c>
      <c r="Q51" s="398">
        <f t="shared" si="10"/>
        <v>0</v>
      </c>
      <c r="R51" s="399">
        <f t="shared" si="10"/>
        <v>0</v>
      </c>
      <c r="S51" s="394"/>
      <c r="U51" s="304"/>
    </row>
    <row r="52" spans="2:21" x14ac:dyDescent="0.25">
      <c r="B52" s="200"/>
      <c r="C52" s="292"/>
      <c r="D52" s="396"/>
      <c r="E52" s="396"/>
      <c r="F52" s="396"/>
      <c r="G52" s="396"/>
      <c r="H52" s="396"/>
      <c r="I52" s="396"/>
      <c r="J52" s="396"/>
      <c r="K52" s="396"/>
      <c r="L52" s="396"/>
      <c r="M52" s="396"/>
      <c r="N52" s="396"/>
      <c r="O52" s="396"/>
      <c r="P52" s="409"/>
      <c r="Q52" s="408"/>
      <c r="R52" s="410"/>
      <c r="S52" s="394"/>
      <c r="U52" s="304">
        <f t="shared" si="0"/>
        <v>0</v>
      </c>
    </row>
    <row r="53" spans="2:21" x14ac:dyDescent="0.25">
      <c r="B53" s="194" t="s">
        <v>23648</v>
      </c>
      <c r="C53" s="213" t="s">
        <v>992</v>
      </c>
      <c r="D53" s="396">
        <f>SUMIFS(SMHL!W:W,SMHL!$A:$A,$C$3,SMHL!$M:$M,$C53)</f>
        <v>0</v>
      </c>
      <c r="E53" s="396">
        <f>SUMIFS(SMHL!Z:Z,SMHL!$A:$A,$C$3,SMHL!$M:$M,$C53)</f>
        <v>0</v>
      </c>
      <c r="F53" s="396">
        <f>SUMIFS(SMHL!AC:AC,SMHL!$A:$A,$C$3,SMHL!$M:$M,$C53)</f>
        <v>0</v>
      </c>
      <c r="G53" s="396">
        <f>SUMIFS(SMHL!AF:AF,SMHL!$A:$A,$C$3,SMHL!$M:$M,$C53)</f>
        <v>0</v>
      </c>
      <c r="H53" s="396">
        <f>SUMIFS(SMHL!AI:AI,SMHL!$A:$A,$C$3,SMHL!$M:$M,$C53)</f>
        <v>0</v>
      </c>
      <c r="I53" s="396">
        <f>SUMIFS(SMHL!AL:AL,SMHL!$B:$B,$C$3,SMHL!$M:$M,$C53)</f>
        <v>0</v>
      </c>
      <c r="J53" s="396">
        <f>SUMIFS(SMHL!AO:AO,SMHL!$A:$A,$C$3,SMHL!$M:$M,$C53)</f>
        <v>0</v>
      </c>
      <c r="K53" s="396">
        <f>SUMIFS(SMHL!AR:AR,SMHL!$A:$A,$C$3,SMHL!$M:$M,$C53)</f>
        <v>0</v>
      </c>
      <c r="L53" s="396">
        <f>SUMIFS(SMHL!AU:AU,SMHL!$B:$B,$C$3,SMHL!$M:$M,$C53)</f>
        <v>0</v>
      </c>
      <c r="M53" s="396">
        <f>SUMIFS(SMHL!AX:AX,SMHL!$B:$B,$C$3,SMHL!$M:$M,$C53)</f>
        <v>0</v>
      </c>
      <c r="N53" s="396">
        <f>SUMIFS(SMHL!BA:BA,SMHL!$B:$B,$C$3,SMHL!$M:$M,$C53)</f>
        <v>0</v>
      </c>
      <c r="O53" s="396">
        <f>SUMIFS(SMHL!W:W,SMHL!$B:$B,$C$3,SMHL!$M:$M,$C53)</f>
        <v>0</v>
      </c>
      <c r="P53" s="391">
        <f t="shared" ref="P53:P61" si="11">SUM(D53:O53)</f>
        <v>0</v>
      </c>
      <c r="Q53" s="404"/>
      <c r="R53" s="393">
        <f t="shared" ref="R53:R61" si="12">SUM(P53:Q53)</f>
        <v>0</v>
      </c>
      <c r="S53" s="394"/>
      <c r="T53" s="302">
        <f>SUMIFS(SMHL!BE:BE,SMHL!$B:$B,$C$3,SMHL!$M:$M,$C53)</f>
        <v>0</v>
      </c>
      <c r="U53" s="304">
        <f t="shared" si="0"/>
        <v>0</v>
      </c>
    </row>
    <row r="54" spans="2:21" x14ac:dyDescent="0.25">
      <c r="B54" s="194" t="s">
        <v>902</v>
      </c>
      <c r="C54" s="213" t="s">
        <v>991</v>
      </c>
      <c r="D54" s="396">
        <f>SUMIFS(Asylum!W:W,Asylum!$A:$A,$C$3,Asylum!$M:$M,$C54)</f>
        <v>0</v>
      </c>
      <c r="E54" s="396">
        <f>SUMIFS(Asylum!Z:Z,Asylum!$A:$A,$C$3,Asylum!$M:$M,$C54)</f>
        <v>0</v>
      </c>
      <c r="F54" s="396">
        <f>SUMIFS(Asylum!AC:AC,Asylum!$A:$A,$C$3,Asylum!$M:$M,$C54)</f>
        <v>0</v>
      </c>
      <c r="G54" s="396">
        <f>SUMIFS(Asylum!AF:AF,Asylum!$A:$A,$C$3,Asylum!$M:$M,$C54)</f>
        <v>0</v>
      </c>
      <c r="H54" s="396">
        <f>SUMIFS(Asylum!AI:AI,Asylum!$A:$A,$C$3,Asylum!$M:$M,$C54)</f>
        <v>0</v>
      </c>
      <c r="I54" s="396">
        <f>SUMIFS(Asylum!AL:AL,Asylum!$B:$B,$C$3,Asylum!$M:$M,$C54)</f>
        <v>0</v>
      </c>
      <c r="J54" s="396">
        <f>SUMIFS(Asylum!AO:AO,Asylum!$B:$B,$C$3,Asylum!$M:$M,$C54)</f>
        <v>0</v>
      </c>
      <c r="K54" s="396">
        <f>SUMIFS(Asylum!AR:AR,Asylum!$A:$A,$C$3,Asylum!$M:$M,$C54)</f>
        <v>0</v>
      </c>
      <c r="L54" s="396">
        <f>SUMIFS(Asylum!AU:AU,Asylum!$B:$B,$C$3,Asylum!$M:$M,$C54)</f>
        <v>0</v>
      </c>
      <c r="M54" s="396">
        <f>SUMIFS(Asylum!AX:AX,Asylum!$B:$B,$C$3,Asylum!$M:$M,$C54)</f>
        <v>0</v>
      </c>
      <c r="N54" s="396">
        <f>SUMIFS(Asylum!BA:BA,Asylum!$B:$B,$C$3,Asylum!$M:$M,$C54)</f>
        <v>0</v>
      </c>
      <c r="O54" s="396">
        <f>SUMIFS(Asylum!W:W,Asylum!$B:$B,$C$3,Asylum!$M:$M,$C54)</f>
        <v>0</v>
      </c>
      <c r="P54" s="391">
        <f t="shared" si="11"/>
        <v>0</v>
      </c>
      <c r="Q54" s="404"/>
      <c r="R54" s="393">
        <f t="shared" si="12"/>
        <v>0</v>
      </c>
      <c r="S54" s="394"/>
      <c r="T54" s="302">
        <f>SUMIFS(Asylum!BE:BE,Asylum!$B:$B,$C$3,Asylum!$M:$M,$C54)</f>
        <v>0</v>
      </c>
      <c r="U54" s="304">
        <f t="shared" si="0"/>
        <v>0</v>
      </c>
    </row>
    <row r="55" spans="2:21" x14ac:dyDescent="0.25">
      <c r="B55" s="194" t="s">
        <v>23620</v>
      </c>
      <c r="C55" s="213" t="s">
        <v>23647</v>
      </c>
      <c r="D55" s="396">
        <f>SUMIFS(SMHL!W:W,SMHL!$A:$A,$C$3,SMHL!$M:$M,$C55)</f>
        <v>0</v>
      </c>
      <c r="E55" s="396">
        <f>SUMIFS(SMHL!Z:Z,SMHL!$A:$A,$C$3,SMHL!$M:$M,$C55)</f>
        <v>0</v>
      </c>
      <c r="F55" s="396">
        <f>SUMIFS('UFSM KS2'!AC:AC,'UFSM KS2'!A:A,$C$3,'UFSM KS2'!M:M,$C55)</f>
        <v>0</v>
      </c>
      <c r="G55" s="396">
        <f>SUMIFS(SMHL!AF:AF,SMHL!$A:$A,$C$3,SMHL!$M:$M,$C55)</f>
        <v>0</v>
      </c>
      <c r="H55" s="396">
        <f>SUMIFS(SMHL!AI:AI,SMHL!$A:$A,$C$3,SMHL!$M:$M,$C55)</f>
        <v>0</v>
      </c>
      <c r="I55" s="396">
        <f>SUMIFS(SMHL!AL:AL,SMHL!$B:$B,$C$3,SMHL!$M:$M,$C55)</f>
        <v>0</v>
      </c>
      <c r="J55" s="396">
        <f>SUMIFS(SMHL!AO:AO,SMHL!$B:$B,$C$3,SMHL!$M:$M,$C55)</f>
        <v>0</v>
      </c>
      <c r="K55" s="396">
        <f>SUMIFS(SMHL!AR:AR,SMHL!$A:$A,$C$3,SMHL!$M:$M,$C55)</f>
        <v>0</v>
      </c>
      <c r="L55" s="396">
        <f>SUMIFS(SMHL!AU:AU,SMHL!$B:$B,$C$3,SMHL!$M:$M,$C55)</f>
        <v>0</v>
      </c>
      <c r="M55" s="396">
        <f>SUMIFS(SMHL!AX:AX,SMHL!$B:$B,$C$3,SMHL!$M:$M,$C55)</f>
        <v>0</v>
      </c>
      <c r="N55" s="396">
        <f>SUMIFS(SMHL!BA:BA,SMHL!$B:$B,$C$3,SMHL!$M:$M,$C55)</f>
        <v>0</v>
      </c>
      <c r="O55" s="396">
        <f>SUMIFS(SMHL!W:W,SMHL!$B:$B,$C$3,SMHL!$M:$M,$C55)</f>
        <v>0</v>
      </c>
      <c r="P55" s="391">
        <f t="shared" si="11"/>
        <v>0</v>
      </c>
      <c r="Q55" s="404"/>
      <c r="R55" s="393">
        <f t="shared" si="12"/>
        <v>0</v>
      </c>
      <c r="S55" s="394"/>
      <c r="T55" s="302">
        <f>SUMIFS(SMHL!BE:BE,SMHL!$B:$B,$C$3,SMHL!$M:$M,$C55)</f>
        <v>0</v>
      </c>
      <c r="U55" s="304">
        <f t="shared" si="0"/>
        <v>0</v>
      </c>
    </row>
    <row r="56" spans="2:21" x14ac:dyDescent="0.25">
      <c r="B56" s="194" t="s">
        <v>24702</v>
      </c>
      <c r="C56" s="213" t="s">
        <v>24721</v>
      </c>
      <c r="D56" s="396">
        <f>SUMIFS('NTP recovery'!X:X, 'NTP recovery'!$A:$A, $C$3, 'NTP recovery'!$M:$M, $C56)</f>
        <v>0</v>
      </c>
      <c r="E56" s="396">
        <f>SUMIFS('NTP recovery'!AA:AA, 'NTP recovery'!$A:$A, $C$3, 'NTP recovery'!$M:$M, $C56)</f>
        <v>0</v>
      </c>
      <c r="F56" s="396">
        <f>SUMIFS('NTP recovery'!AD:AD, 'NTP recovery'!$A:$A, $C$3, 'NTP recovery'!$M:$M, $C56)</f>
        <v>0</v>
      </c>
      <c r="G56" s="396">
        <f>SUMIFS('NTP recovery'!AG:AG, 'NTP recovery'!$A:$A, $C$3, 'NTP recovery'!$M:$M, $C56)</f>
        <v>0</v>
      </c>
      <c r="H56" s="396">
        <f>SUMIFS('NTP recovery'!AJ:AJ, 'NTP recovery'!$A:$A, $C$3, 'NTP recovery'!$M:$M, $C56)</f>
        <v>0</v>
      </c>
      <c r="I56" s="396">
        <f>SUMIFS('NTP recovery'!AM:AM, 'NTP recovery'!$B:$B, $C$3, 'NTP recovery'!$M:$M, $C56)</f>
        <v>0</v>
      </c>
      <c r="J56" s="396">
        <f>SUMIFS('NTP recovery'!AP:AP, 'NTP recovery'!$B:$B, $C$3, 'NTP recovery'!$M:$M, $C56)</f>
        <v>0</v>
      </c>
      <c r="K56" s="396">
        <f>SUMIFS('NTP recovery'!AS:AS, 'NTP recovery'!$A:$A, $C$3, 'NTP recovery'!$M:$M, $C56)</f>
        <v>0</v>
      </c>
      <c r="L56" s="396">
        <f>SUMIFS('NTP recovery'!AV:AV, 'NTP recovery'!$B:$B, $C$3, 'NTP recovery'!$M:$M, $C56)</f>
        <v>0</v>
      </c>
      <c r="M56" s="396">
        <f>SUMIFS('NTP recovery'!AY:AY, 'NTP recovery'!$B:$B, $C$3, 'NTP recovery'!$M:$M, $C56)</f>
        <v>0</v>
      </c>
      <c r="N56" s="396">
        <f>SUMIFS('NTP recovery'!BB:BB, 'NTP recovery'!$B:$B, $C$3, 'NTP recovery'!$M:$M, $C56)</f>
        <v>0</v>
      </c>
      <c r="O56" s="396">
        <f>SUMIFS('NTP recovery'!X:X, 'NTP recovery'!$B:$B, $C$3, 'NTP recovery'!$M:$M, $C56)</f>
        <v>0</v>
      </c>
      <c r="P56" s="391">
        <f t="shared" si="11"/>
        <v>0</v>
      </c>
      <c r="Q56" s="404"/>
      <c r="R56" s="393">
        <f t="shared" si="12"/>
        <v>0</v>
      </c>
      <c r="S56" s="394"/>
      <c r="T56" s="302">
        <f>SUMIFS('NTP recovery'!BF:BF, 'NTP recovery'!$B:$B, $C$3, 'NTP recovery'!$M:$M, $C56)</f>
        <v>0</v>
      </c>
      <c r="U56" s="304">
        <f>T56-R56</f>
        <v>0</v>
      </c>
    </row>
    <row r="57" spans="2:21" x14ac:dyDescent="0.25">
      <c r="B57" s="194" t="s">
        <v>24701</v>
      </c>
      <c r="C57" s="213" t="s">
        <v>24720</v>
      </c>
      <c r="D57" s="396">
        <f>SUMIFS('NTP recovery'!X:X, 'NTP recovery'!$A:$A, $C$3, 'NTP recovery'!$M:$M, $C57)</f>
        <v>0</v>
      </c>
      <c r="E57" s="396">
        <f>SUMIFS('NTP recovery'!AA:AA, 'NTP recovery'!$A:$A, $C$3, 'NTP recovery'!$M:$M, $C57)</f>
        <v>0</v>
      </c>
      <c r="F57" s="396">
        <f>SUMIFS('NTP recovery'!AD:AD, 'NTP recovery'!$A:$A, $C$3, 'NTP recovery'!$M:$M, $C57)</f>
        <v>0</v>
      </c>
      <c r="G57" s="396">
        <f>SUMIFS('NTP recovery'!AG:AG, 'NTP recovery'!$A:$A, $C$3, 'NTP recovery'!$M:$M, $C57)</f>
        <v>0</v>
      </c>
      <c r="H57" s="396">
        <f>SUMIFS('NTP recovery'!AJ:AJ, 'NTP recovery'!$A:$A, $C$3, 'NTP recovery'!$M:$M, $C57)</f>
        <v>0</v>
      </c>
      <c r="I57" s="396">
        <f>SUMIFS('NTP recovery'!AM:AM, 'NTP recovery'!$B:$B, $C$3, 'NTP recovery'!$M:$M, $C57)</f>
        <v>0</v>
      </c>
      <c r="J57" s="396">
        <f>SUMIFS('NTP recovery'!AP:AP, 'NTP recovery'!$B:$B, $C$3, 'NTP recovery'!$M:$M, $C57)</f>
        <v>0</v>
      </c>
      <c r="K57" s="396">
        <f>SUMIFS('NTP recovery'!AS:AS, 'NTP recovery'!$A:$A, $C$3, 'NTP recovery'!$M:$M, $C57)</f>
        <v>0</v>
      </c>
      <c r="L57" s="396">
        <f>SUMIFS('NTP recovery'!AV:AV, 'NTP recovery'!$B:$B, $C$3, 'NTP recovery'!$M:$M, $C57)</f>
        <v>0</v>
      </c>
      <c r="M57" s="396">
        <f>SUMIFS('NTP recovery'!AY:AY, 'NTP recovery'!$B:$B, $C$3, 'NTP recovery'!$M:$M, $C57)</f>
        <v>0</v>
      </c>
      <c r="N57" s="396">
        <f>SUMIFS('NTP recovery'!BB:BB, 'NTP recovery'!$B:$B, $C$3, 'NTP recovery'!$M:$M, $C57)</f>
        <v>0</v>
      </c>
      <c r="O57" s="396">
        <f>SUMIFS('NTP recovery'!X:X, 'NTP recovery'!$B:$B, $C$3, 'NTP recovery'!$M:$M, $C57)</f>
        <v>0</v>
      </c>
      <c r="P57" s="391">
        <f t="shared" ref="P57" si="13">SUM(D57:O57)</f>
        <v>0</v>
      </c>
      <c r="Q57" s="404"/>
      <c r="R57" s="393">
        <f t="shared" ref="R57" si="14">SUM(P57:Q57)</f>
        <v>0</v>
      </c>
      <c r="S57" s="394"/>
      <c r="U57" s="304"/>
    </row>
    <row r="58" spans="2:21" x14ac:dyDescent="0.25">
      <c r="B58" s="194" t="s">
        <v>24705</v>
      </c>
      <c r="C58" s="213" t="s">
        <v>24270</v>
      </c>
      <c r="D58" s="396">
        <f>SUMIFS(UIFSM!W:W,UIFSM!$A:$A,$C$3,UIFSM!$M:$M,$C58)</f>
        <v>0</v>
      </c>
      <c r="E58" s="396">
        <f>SUMIFS(UIFSM!Z:Z,UIFSM!$A:$A,$C$3,UIFSM!$M:$M,$C58)</f>
        <v>0</v>
      </c>
      <c r="F58" s="396">
        <f>SUMIFS(UIFSM!AC:AC,UIFSM!$A:$A,$C$3,UIFSM!$M:$M,$C58)</f>
        <v>0</v>
      </c>
      <c r="G58" s="396">
        <f>SUMIFS(UIFSM!AF:AF,UIFSM!$A:$A,$C$3,UIFSM!$M:$M,$C58)</f>
        <v>0</v>
      </c>
      <c r="H58" s="396">
        <f>SUMIFS(UIFSM!AI:AI,UIFSM!$A:$A,$C$3,UIFSM!$M:$M,$C58)</f>
        <v>0</v>
      </c>
      <c r="I58" s="396">
        <f>SUMIFS(UIFSM!AL:AL,UIFSM!$A:$A,$C$3,UIFSM!$M:$M,$C58)</f>
        <v>0</v>
      </c>
      <c r="J58" s="396">
        <f>SUMIFS(UIFSM!AO:AO,UIFSM!$A:$A,$C$3,UIFSM!$M:$M,$C58)</f>
        <v>0</v>
      </c>
      <c r="K58" s="396">
        <f>SUMIFS(UIFSM!AR:AR,UIFSM!$A:$A,$C$3,UIFSM!$M:$M,$C58)</f>
        <v>0</v>
      </c>
      <c r="L58" s="396">
        <f>SUMIFS(UIFSM!AU:AU,UIFSM!$A:$A,$C$3,UIFSM!$M:$M,$C58)</f>
        <v>0</v>
      </c>
      <c r="M58" s="396">
        <f>SUMIFS('NTP recovery'!AY:AY, 'NTP recovery'!$B:$B, $C$3, 'NTP recovery'!$M:$M, $C58)</f>
        <v>0</v>
      </c>
      <c r="N58" s="396">
        <f>SUMIFS('NTP recovery'!BB:BB, 'NTP recovery'!$B:$B, $C$3, 'NTP recovery'!$M:$M, $C58)</f>
        <v>0</v>
      </c>
      <c r="O58" s="396">
        <f>SUMIFS('NTP recovery'!X:X, 'NTP recovery'!$B:$B, $C$3, 'NTP recovery'!$M:$M, $C58)</f>
        <v>0</v>
      </c>
      <c r="P58" s="391">
        <f t="shared" si="11"/>
        <v>0</v>
      </c>
      <c r="Q58" s="404"/>
      <c r="R58" s="393">
        <f t="shared" si="12"/>
        <v>0</v>
      </c>
      <c r="S58" s="394"/>
      <c r="U58" s="304"/>
    </row>
    <row r="59" spans="2:21" x14ac:dyDescent="0.25">
      <c r="B59" s="194" t="s">
        <v>24706</v>
      </c>
      <c r="C59" s="213" t="s">
        <v>24265</v>
      </c>
      <c r="D59" s="396">
        <f>SUMIFS(UIFSM!W:W,UIFSM!$A:$A,$C$3,UIFSM!$M:$M,$C59)</f>
        <v>0</v>
      </c>
      <c r="E59" s="396">
        <f>SUMIFS(UIFSM!Z:Z,UIFSM!$A:$A,$C$3,UIFSM!$M:$M,$C59)</f>
        <v>0</v>
      </c>
      <c r="F59" s="396">
        <f>SUMIFS(UIFSM!AC:AC,UIFSM!$A:$A,$C$3,UIFSM!$M:$M,$C59)</f>
        <v>0</v>
      </c>
      <c r="G59" s="396">
        <f>SUMIFS(UIFSM!AF:AF,UIFSM!$A:$A,$C$3,UIFSM!$M:$M,$C59)</f>
        <v>0</v>
      </c>
      <c r="H59" s="396">
        <f>SUMIFS(UIFSM!AI:AI,UIFSM!$A:$A,$C$3,UIFSM!$M:$M,$C59)</f>
        <v>0</v>
      </c>
      <c r="I59" s="396">
        <f>SUMIFS(UIFSM!AL:AL,UIFSM!$A:$A,$C$3,UIFSM!$M:$M,$C59)</f>
        <v>0</v>
      </c>
      <c r="J59" s="396">
        <f>SUMIFS(UIFSM!AO:AO,UIFSM!$A:$A,$C$3,UIFSM!$M:$M,$C59)</f>
        <v>0</v>
      </c>
      <c r="K59" s="396">
        <f>SUMIFS(UIFSM!AR:AR,UIFSM!$A:$A,$C$3,UIFSM!$M:$M,$C59)</f>
        <v>0</v>
      </c>
      <c r="L59" s="396">
        <f>SUMIFS(UIFSM!AU:AU,UIFSM!$A:$A,$C$3,UIFSM!$M:$M,$C59)</f>
        <v>0</v>
      </c>
      <c r="M59" s="396">
        <f>SUMIFS('NTP recovery'!AY:AY, 'NTP recovery'!$B:$B, $C$3, 'NTP recovery'!$M:$M, $C59)</f>
        <v>0</v>
      </c>
      <c r="N59" s="396">
        <f>SUMIFS('NTP recovery'!BB:BB, 'NTP recovery'!$B:$B, $C$3, 'NTP recovery'!$M:$M, $C59)</f>
        <v>0</v>
      </c>
      <c r="O59" s="396">
        <f>SUMIFS('NTP recovery'!X:X, 'NTP recovery'!$B:$B, $C$3, 'NTP recovery'!$M:$M, $C59)</f>
        <v>0</v>
      </c>
      <c r="P59" s="391">
        <f t="shared" ref="P59" si="15">SUM(D59:O59)</f>
        <v>0</v>
      </c>
      <c r="Q59" s="404"/>
      <c r="R59" s="393">
        <f t="shared" ref="R59" si="16">SUM(P59:Q59)</f>
        <v>0</v>
      </c>
      <c r="S59" s="394"/>
      <c r="U59" s="304"/>
    </row>
    <row r="60" spans="2:21" x14ac:dyDescent="0.25">
      <c r="B60" s="194" t="s">
        <v>23646</v>
      </c>
      <c r="C60" s="213" t="s">
        <v>24264</v>
      </c>
      <c r="D60" s="396">
        <f>SUMIFS(PESports!W:W, PESports!$A:$A, $C$3, PESports!$M:$M, $C60)</f>
        <v>0</v>
      </c>
      <c r="E60" s="396">
        <f>SUMIFS(PESports!Z:Z, PESports!$A:$A, $C$3, PESports!$M:$M, $C60)</f>
        <v>0</v>
      </c>
      <c r="F60" s="396">
        <f>SUMIFS(PESports!AC:AC, PESports!$A:$A, $C$3, PESports!$M:$M, $C60)</f>
        <v>0</v>
      </c>
      <c r="G60" s="396">
        <f>SUMIFS(PESports!AF:AF, PESports!$A:$A, $C$3, PESports!$M:$M, $C60)</f>
        <v>0</v>
      </c>
      <c r="H60" s="396">
        <f>SUMIFS(PESports!AI:AI, PESports!$A:$A, $C$3, PESports!$M:$M, $C60)</f>
        <v>0</v>
      </c>
      <c r="I60" s="396">
        <f>SUMIFS(PESports!AL:AL, PESports!$B:$B, $C$3, PESports!$M:$M, $C60)</f>
        <v>0</v>
      </c>
      <c r="J60" s="396">
        <f>SUMIFS(PESports!AO:AO, PESports!$B:$B, $C$3, PESports!$M:$M, $C60)</f>
        <v>0</v>
      </c>
      <c r="K60" s="396">
        <f>SUMIFS(PESports!AR:AR, PESports!$A:$A, $C$3, PESports!$M:$M, $C60)</f>
        <v>0</v>
      </c>
      <c r="L60" s="396">
        <f>SUMIFS(PESports!AU:AU, PESports!$B:$B, $C$3, PESports!$M:$M, $C60)</f>
        <v>0</v>
      </c>
      <c r="M60" s="396">
        <f>SUMIFS(PESports!AX:AX, PESports!$B:$B, $C$3, PESports!$M:$M, $C60)</f>
        <v>0</v>
      </c>
      <c r="N60" s="396">
        <f>SUMIFS(PESports!BA:BA, PESports!$B:$B, $C$3, PESports!$M:$M, $C60)</f>
        <v>0</v>
      </c>
      <c r="O60" s="396">
        <f>SUMIFS(PESports!W:W, PESports!$B:$B, $C$3, PESports!$M:$M, $C60)</f>
        <v>0</v>
      </c>
      <c r="P60" s="391">
        <f t="shared" si="11"/>
        <v>0</v>
      </c>
      <c r="Q60" s="404"/>
      <c r="R60" s="393">
        <f t="shared" si="12"/>
        <v>0</v>
      </c>
      <c r="S60" s="394"/>
      <c r="T60" s="302">
        <f>SUMIFS(PESports!BE:BE, PESports!$B:$B, $C$3, PESports!$M:$M, $C60)</f>
        <v>0</v>
      </c>
      <c r="U60" s="304">
        <f t="shared" si="0"/>
        <v>0</v>
      </c>
    </row>
    <row r="61" spans="2:21" x14ac:dyDescent="0.25">
      <c r="B61" s="203" t="s">
        <v>24267</v>
      </c>
      <c r="C61" s="217" t="s">
        <v>24268</v>
      </c>
      <c r="D61" s="411">
        <f>SUMIFS(MISC!W:W,MISC!$A:$A,$C$3,MISC!$M:$M,$C61)</f>
        <v>0</v>
      </c>
      <c r="E61" s="411">
        <f>SUMIFS(MISC!Z:Z,MISC!$A:$A,$C$3,MISC!$M:$M,$C61)</f>
        <v>0</v>
      </c>
      <c r="F61" s="411">
        <f>SUMIFS(MISC!AC:AC,MISC!$A:$A,$C$3,MISC!$M:$M,$C61)</f>
        <v>0</v>
      </c>
      <c r="G61" s="411">
        <f>SUMIFS(MISC!AF:AF,MISC!$A:$A,$C$3,MISC!$M:$M,$C61)</f>
        <v>0</v>
      </c>
      <c r="H61" s="411">
        <f>SUMIFS(MISC!AI:AI,MISC!$A:$A,$C$3,MISC!$M:$M,$C61)</f>
        <v>0</v>
      </c>
      <c r="I61" s="411">
        <f>SUMIFS(MISC!AL:AL,MISC!$B:$B,$C$3,MISC!$M:$M,$C61)</f>
        <v>0</v>
      </c>
      <c r="J61" s="411">
        <f>SUMIFS(MISC!AO:AO,MISC!$B:$B,$C$3,MISC!$M:$M,$C61)</f>
        <v>0</v>
      </c>
      <c r="K61" s="411">
        <f>SUMIFS(MISC!AR:AR,MISC!$A:$A,$C$3,MISC!$M:$M,$C61)</f>
        <v>0</v>
      </c>
      <c r="L61" s="411">
        <f>SUMIFS(MISC!AU:AU,MISC!$A:$A,$C$3,MISC!$M:$M,$C61)</f>
        <v>0</v>
      </c>
      <c r="M61" s="411">
        <f>SUMIFS(MISC!AX:AX,MISC!$B:$B,$C$3,MISC!$M:$M,$C61)</f>
        <v>0</v>
      </c>
      <c r="N61" s="411">
        <f>SUMIFS(MISC!BA:BA,MISC!$B:$B,$C$3,MISC!$M:$M,$C61)</f>
        <v>0</v>
      </c>
      <c r="O61" s="411">
        <f>SUMIFS(MISC!W:W,MISC!$B:$B,$C$3,MISC!$M:$M,$C61)</f>
        <v>0</v>
      </c>
      <c r="P61" s="391">
        <f t="shared" si="11"/>
        <v>0</v>
      </c>
      <c r="Q61" s="412"/>
      <c r="R61" s="393">
        <f t="shared" si="12"/>
        <v>0</v>
      </c>
      <c r="S61" s="394"/>
      <c r="U61" s="304"/>
    </row>
    <row r="62" spans="2:21" s="167" customFormat="1" x14ac:dyDescent="0.25">
      <c r="B62" s="215" t="s">
        <v>922</v>
      </c>
      <c r="C62" s="218"/>
      <c r="D62" s="397">
        <f t="shared" ref="D62:Q62" si="17">SUM(D53:D60)</f>
        <v>0</v>
      </c>
      <c r="E62" s="397">
        <f t="shared" si="17"/>
        <v>0</v>
      </c>
      <c r="F62" s="397">
        <f t="shared" si="17"/>
        <v>0</v>
      </c>
      <c r="G62" s="397">
        <f t="shared" si="17"/>
        <v>0</v>
      </c>
      <c r="H62" s="397">
        <f t="shared" si="17"/>
        <v>0</v>
      </c>
      <c r="I62" s="397">
        <f t="shared" si="17"/>
        <v>0</v>
      </c>
      <c r="J62" s="397">
        <f t="shared" si="17"/>
        <v>0</v>
      </c>
      <c r="K62" s="397">
        <f t="shared" si="17"/>
        <v>0</v>
      </c>
      <c r="L62" s="397">
        <f t="shared" si="17"/>
        <v>0</v>
      </c>
      <c r="M62" s="397">
        <f t="shared" si="17"/>
        <v>0</v>
      </c>
      <c r="N62" s="397">
        <f t="shared" si="17"/>
        <v>0</v>
      </c>
      <c r="O62" s="397">
        <f t="shared" si="17"/>
        <v>0</v>
      </c>
      <c r="P62" s="397">
        <f>SUM(P53:P61)</f>
        <v>0</v>
      </c>
      <c r="Q62" s="398">
        <f t="shared" si="17"/>
        <v>0</v>
      </c>
      <c r="R62" s="399">
        <f>SUM(R54:R61)</f>
        <v>0</v>
      </c>
      <c r="S62" s="413"/>
      <c r="T62" s="305"/>
      <c r="U62" s="304"/>
    </row>
    <row r="63" spans="2:21" x14ac:dyDescent="0.25">
      <c r="B63" s="200"/>
      <c r="C63" s="292"/>
      <c r="D63" s="396"/>
      <c r="E63" s="396"/>
      <c r="F63" s="396"/>
      <c r="G63" s="396"/>
      <c r="H63" s="396"/>
      <c r="I63" s="396"/>
      <c r="J63" s="396"/>
      <c r="K63" s="396"/>
      <c r="L63" s="396"/>
      <c r="M63" s="396"/>
      <c r="N63" s="396"/>
      <c r="O63" s="396"/>
      <c r="P63" s="409"/>
      <c r="Q63" s="408"/>
      <c r="R63" s="410"/>
      <c r="S63" s="394"/>
      <c r="U63" s="304"/>
    </row>
    <row r="64" spans="2:21" x14ac:dyDescent="0.25">
      <c r="B64" s="214" t="s">
        <v>23811</v>
      </c>
      <c r="C64" s="213" t="s">
        <v>23865</v>
      </c>
      <c r="D64" s="395">
        <f>SUMIFS(DFC!W:W,DFC!$A:$A,$C$3,DFC!$M:$M,$C64)</f>
        <v>0</v>
      </c>
      <c r="E64" s="395">
        <f>SUMIFS(DFC!Z:Z,DFC!$A:$A,$C$3,DFC!$M:$M,$C64)</f>
        <v>0</v>
      </c>
      <c r="F64" s="395">
        <f>SUMIFS(DFC!AC:AC,DFC!$A:$A,$C$3,DFC!$M:$M,$C64)</f>
        <v>0</v>
      </c>
      <c r="G64" s="395">
        <f>SUMIFS(DFC!AF:AF,DFC!$A:$A,$C$3,DFC!$M:$M,$C64)</f>
        <v>0</v>
      </c>
      <c r="H64" s="395">
        <f>SUMIFS(DFC!AI:AI,DFC!$A:$A,$C$3,DFC!$M:$M,$C64)</f>
        <v>0</v>
      </c>
      <c r="I64" s="395">
        <f>SUMIFS(DFC!AL:AL,DFC!$A:$A,$C$3,DFC!$M:$M,$C64)</f>
        <v>0</v>
      </c>
      <c r="J64" s="395">
        <f>SUMIFS(DFC!AO:AO,DFC!$A:$A,$C$3,DFC!$M:$M,$C64)</f>
        <v>0</v>
      </c>
      <c r="K64" s="395">
        <f>SUMIFS(DFC!AR:AR,DFC!$A:$A,$C$3,DFC!$M:$M,$C64)</f>
        <v>0</v>
      </c>
      <c r="L64" s="395">
        <f>SUMIFS(DFC!AU:AU,DFC!$A:$A,$C$3,DFC!$M:$M,$C64)</f>
        <v>0</v>
      </c>
      <c r="M64" s="395">
        <f>SUMIFS(DFC!AX:AX,DFC!$A:$A,$C$3,DFC!$M:$M,$C64)</f>
        <v>0</v>
      </c>
      <c r="N64" s="395">
        <f>SUMIFS(DFC!BA:BA,DFC!$A:$A,$C$3,DFC!$M:$M,$C64)</f>
        <v>0</v>
      </c>
      <c r="O64" s="395">
        <f>SUMIFS(DFC!W:W,DFC!$A:$A,$C$3,DFC!$M:$M,$C64)</f>
        <v>0</v>
      </c>
      <c r="P64" s="391">
        <f>SUM(D64:O64)</f>
        <v>0</v>
      </c>
      <c r="Q64" s="412"/>
      <c r="R64" s="393">
        <f>SUM(P64:Q64)</f>
        <v>0</v>
      </c>
      <c r="S64" s="394"/>
      <c r="U64" s="304"/>
    </row>
    <row r="65" spans="2:21" s="167" customFormat="1" x14ac:dyDescent="0.25">
      <c r="B65" s="215" t="s">
        <v>23866</v>
      </c>
      <c r="C65" s="218"/>
      <c r="D65" s="397">
        <f t="shared" ref="D65:L65" si="18">SUM(D64)</f>
        <v>0</v>
      </c>
      <c r="E65" s="397">
        <f t="shared" si="18"/>
        <v>0</v>
      </c>
      <c r="F65" s="397">
        <f t="shared" si="18"/>
        <v>0</v>
      </c>
      <c r="G65" s="397">
        <f t="shared" si="18"/>
        <v>0</v>
      </c>
      <c r="H65" s="397">
        <f t="shared" si="18"/>
        <v>0</v>
      </c>
      <c r="I65" s="397">
        <f t="shared" si="18"/>
        <v>0</v>
      </c>
      <c r="J65" s="397">
        <f t="shared" si="18"/>
        <v>0</v>
      </c>
      <c r="K65" s="397">
        <f t="shared" si="18"/>
        <v>0</v>
      </c>
      <c r="L65" s="397">
        <f t="shared" si="18"/>
        <v>0</v>
      </c>
      <c r="M65" s="397">
        <f>SUM(M64:M64)</f>
        <v>0</v>
      </c>
      <c r="N65" s="397">
        <f>SUM(N64)</f>
        <v>0</v>
      </c>
      <c r="O65" s="397">
        <f>SUM(O64)</f>
        <v>0</v>
      </c>
      <c r="P65" s="397">
        <f>SUM(P64:P64)</f>
        <v>0</v>
      </c>
      <c r="Q65" s="398">
        <f>SUM(Q64)</f>
        <v>0</v>
      </c>
      <c r="R65" s="399">
        <f>SUM(R64:R64)</f>
        <v>0</v>
      </c>
      <c r="S65" s="413"/>
      <c r="T65" s="305"/>
      <c r="U65" s="304"/>
    </row>
    <row r="66" spans="2:21" x14ac:dyDescent="0.25">
      <c r="B66" s="203"/>
      <c r="C66" s="217"/>
      <c r="D66" s="411"/>
      <c r="E66" s="411"/>
      <c r="F66" s="411"/>
      <c r="G66" s="414"/>
      <c r="H66" s="414"/>
      <c r="I66" s="414"/>
      <c r="J66" s="414"/>
      <c r="K66" s="414"/>
      <c r="L66" s="414"/>
      <c r="M66" s="414"/>
      <c r="N66" s="414"/>
      <c r="O66" s="415"/>
      <c r="P66" s="416"/>
      <c r="Q66" s="417"/>
      <c r="R66" s="418"/>
      <c r="S66" s="394"/>
      <c r="U66" s="304"/>
    </row>
    <row r="67" spans="2:21" s="167" customFormat="1" ht="16.5" thickBot="1" x14ac:dyDescent="0.3">
      <c r="B67" s="222" t="s">
        <v>652</v>
      </c>
      <c r="C67" s="223"/>
      <c r="D67" s="419">
        <f t="shared" ref="D67:R67" si="19">D62+D30+D47+D38+D51+D65</f>
        <v>0</v>
      </c>
      <c r="E67" s="419">
        <f t="shared" si="19"/>
        <v>0</v>
      </c>
      <c r="F67" s="419">
        <f t="shared" si="19"/>
        <v>0</v>
      </c>
      <c r="G67" s="419">
        <f>G62+G30+G47+G38+G51+G65</f>
        <v>0</v>
      </c>
      <c r="H67" s="419">
        <f t="shared" si="19"/>
        <v>0</v>
      </c>
      <c r="I67" s="419">
        <f t="shared" si="19"/>
        <v>0</v>
      </c>
      <c r="J67" s="419">
        <f t="shared" si="19"/>
        <v>0</v>
      </c>
      <c r="K67" s="419">
        <f t="shared" si="19"/>
        <v>0</v>
      </c>
      <c r="L67" s="419">
        <f t="shared" si="19"/>
        <v>0</v>
      </c>
      <c r="M67" s="419">
        <f t="shared" si="19"/>
        <v>0</v>
      </c>
      <c r="N67" s="419">
        <f t="shared" si="19"/>
        <v>0</v>
      </c>
      <c r="O67" s="419">
        <f t="shared" si="19"/>
        <v>0</v>
      </c>
      <c r="P67" s="419">
        <f t="shared" si="19"/>
        <v>0</v>
      </c>
      <c r="Q67" s="420">
        <f t="shared" si="19"/>
        <v>0</v>
      </c>
      <c r="R67" s="421">
        <f t="shared" si="19"/>
        <v>0</v>
      </c>
      <c r="S67" s="413"/>
      <c r="T67" s="305"/>
      <c r="U67" s="304"/>
    </row>
    <row r="68" spans="2:21" ht="16.5" thickBot="1" x14ac:dyDescent="0.3">
      <c r="B68" s="164"/>
      <c r="C68" s="252"/>
      <c r="D68" s="422"/>
      <c r="E68" s="422"/>
      <c r="F68" s="422"/>
      <c r="G68" s="422"/>
      <c r="H68" s="422"/>
      <c r="I68" s="422"/>
      <c r="J68" s="422"/>
      <c r="K68" s="422"/>
      <c r="L68" s="422"/>
      <c r="M68" s="422"/>
      <c r="N68" s="422"/>
      <c r="O68" s="422"/>
      <c r="P68" s="422"/>
      <c r="Q68" s="422"/>
      <c r="R68" s="423"/>
      <c r="S68" s="394"/>
      <c r="U68" s="304"/>
    </row>
    <row r="69" spans="2:21" x14ac:dyDescent="0.25">
      <c r="B69" s="224" t="s">
        <v>930</v>
      </c>
      <c r="C69" s="225"/>
      <c r="D69" s="424"/>
      <c r="E69" s="424"/>
      <c r="F69" s="424"/>
      <c r="G69" s="425"/>
      <c r="H69" s="425"/>
      <c r="I69" s="425"/>
      <c r="J69" s="425"/>
      <c r="K69" s="425"/>
      <c r="L69" s="425"/>
      <c r="M69" s="425"/>
      <c r="N69" s="425"/>
      <c r="O69" s="425"/>
      <c r="P69" s="426"/>
      <c r="Q69" s="427"/>
      <c r="R69" s="428"/>
      <c r="S69" s="394"/>
      <c r="U69" s="304"/>
    </row>
    <row r="70" spans="2:21" x14ac:dyDescent="0.25">
      <c r="B70" s="194" t="s">
        <v>603</v>
      </c>
      <c r="C70" s="213" t="s">
        <v>597</v>
      </c>
      <c r="D70" s="396">
        <f t="shared" ref="D70:D76" si="20">P70/13*2</f>
        <v>0</v>
      </c>
      <c r="E70" s="396">
        <f t="shared" ref="E70:O76" si="21">$P70/13</f>
        <v>0</v>
      </c>
      <c r="F70" s="396">
        <f t="shared" si="21"/>
        <v>0</v>
      </c>
      <c r="G70" s="396">
        <f t="shared" si="21"/>
        <v>0</v>
      </c>
      <c r="H70" s="396">
        <f t="shared" si="21"/>
        <v>0</v>
      </c>
      <c r="I70" s="396">
        <f t="shared" si="21"/>
        <v>0</v>
      </c>
      <c r="J70" s="396">
        <f t="shared" si="21"/>
        <v>0</v>
      </c>
      <c r="K70" s="396">
        <f t="shared" si="21"/>
        <v>0</v>
      </c>
      <c r="L70" s="396">
        <f t="shared" si="21"/>
        <v>0</v>
      </c>
      <c r="M70" s="396">
        <f t="shared" si="21"/>
        <v>0</v>
      </c>
      <c r="N70" s="396">
        <f t="shared" si="21"/>
        <v>0</v>
      </c>
      <c r="O70" s="396">
        <f t="shared" si="21"/>
        <v>0</v>
      </c>
      <c r="P70" s="391">
        <f>SUMIF('APT 25-26'!C:C,'Funding Allocation'!C3,'APT 25-26'!CF:CF)+SUMIF('APT 25-26'!C:C,'Funding Allocation'!C3,'APT 25-26'!CG:CG)</f>
        <v>0</v>
      </c>
      <c r="Q70" s="392"/>
      <c r="R70" s="393">
        <f t="shared" ref="R70:R76" si="22">SUM(P70:Q70)</f>
        <v>0</v>
      </c>
      <c r="S70" s="394"/>
      <c r="U70" s="304"/>
    </row>
    <row r="71" spans="2:21" x14ac:dyDescent="0.25">
      <c r="B71" s="194" t="s">
        <v>604</v>
      </c>
      <c r="C71" s="213" t="s">
        <v>14</v>
      </c>
      <c r="D71" s="396">
        <f t="shared" si="20"/>
        <v>0</v>
      </c>
      <c r="E71" s="396">
        <f t="shared" si="21"/>
        <v>0</v>
      </c>
      <c r="F71" s="396">
        <f t="shared" si="21"/>
        <v>0</v>
      </c>
      <c r="G71" s="396">
        <f t="shared" si="21"/>
        <v>0</v>
      </c>
      <c r="H71" s="396">
        <f t="shared" si="21"/>
        <v>0</v>
      </c>
      <c r="I71" s="396">
        <f t="shared" si="21"/>
        <v>0</v>
      </c>
      <c r="J71" s="396">
        <f t="shared" si="21"/>
        <v>0</v>
      </c>
      <c r="K71" s="396">
        <f t="shared" si="21"/>
        <v>0</v>
      </c>
      <c r="L71" s="396">
        <f t="shared" si="21"/>
        <v>0</v>
      </c>
      <c r="M71" s="396">
        <f t="shared" si="21"/>
        <v>0</v>
      </c>
      <c r="N71" s="396">
        <f t="shared" si="21"/>
        <v>0</v>
      </c>
      <c r="O71" s="396">
        <f t="shared" si="21"/>
        <v>0</v>
      </c>
      <c r="P71" s="391">
        <f>SUMIF('APT 25-26'!C:C,'Funding Allocation'!C3,'APT 25-26'!CJ:CJ)+SUMIF('APT 25-26'!C:C,'Funding Allocation'!C3,'APT 25-26'!CK:CK)</f>
        <v>0</v>
      </c>
      <c r="Q71" s="392"/>
      <c r="R71" s="393">
        <f t="shared" si="22"/>
        <v>0</v>
      </c>
      <c r="S71" s="394"/>
      <c r="U71" s="304"/>
    </row>
    <row r="72" spans="2:21" x14ac:dyDescent="0.25">
      <c r="B72" s="194" t="s">
        <v>599</v>
      </c>
      <c r="C72" s="213" t="s">
        <v>14</v>
      </c>
      <c r="D72" s="396">
        <f t="shared" si="20"/>
        <v>0</v>
      </c>
      <c r="E72" s="396">
        <f t="shared" si="21"/>
        <v>0</v>
      </c>
      <c r="F72" s="396">
        <f t="shared" si="21"/>
        <v>0</v>
      </c>
      <c r="G72" s="396">
        <f t="shared" si="21"/>
        <v>0</v>
      </c>
      <c r="H72" s="396">
        <f t="shared" si="21"/>
        <v>0</v>
      </c>
      <c r="I72" s="396">
        <f t="shared" si="21"/>
        <v>0</v>
      </c>
      <c r="J72" s="396">
        <f t="shared" si="21"/>
        <v>0</v>
      </c>
      <c r="K72" s="396">
        <f t="shared" si="21"/>
        <v>0</v>
      </c>
      <c r="L72" s="396">
        <f t="shared" si="21"/>
        <v>0</v>
      </c>
      <c r="M72" s="396">
        <f t="shared" si="21"/>
        <v>0</v>
      </c>
      <c r="N72" s="396">
        <f t="shared" si="21"/>
        <v>0</v>
      </c>
      <c r="O72" s="396">
        <f t="shared" si="21"/>
        <v>0</v>
      </c>
      <c r="P72" s="391">
        <f>SUMIF('APT 25-26'!C:C,'Funding Allocation'!C3,'APT 25-26'!CH:CH)+SUMIF('APT 25-26'!C:C,'Funding Allocation'!C3,'APT 25-26'!CI:CI)</f>
        <v>0</v>
      </c>
      <c r="Q72" s="392"/>
      <c r="R72" s="393">
        <f t="shared" si="22"/>
        <v>0</v>
      </c>
      <c r="S72" s="394"/>
      <c r="U72" s="304"/>
    </row>
    <row r="73" spans="2:21" x14ac:dyDescent="0.25">
      <c r="B73" s="194" t="s">
        <v>602</v>
      </c>
      <c r="C73" s="213" t="s">
        <v>598</v>
      </c>
      <c r="D73" s="396">
        <f t="shared" si="20"/>
        <v>0</v>
      </c>
      <c r="E73" s="396">
        <f t="shared" si="21"/>
        <v>0</v>
      </c>
      <c r="F73" s="396">
        <f t="shared" si="21"/>
        <v>0</v>
      </c>
      <c r="G73" s="396">
        <f t="shared" si="21"/>
        <v>0</v>
      </c>
      <c r="H73" s="396">
        <f t="shared" si="21"/>
        <v>0</v>
      </c>
      <c r="I73" s="396">
        <f t="shared" si="21"/>
        <v>0</v>
      </c>
      <c r="J73" s="396">
        <f t="shared" si="21"/>
        <v>0</v>
      </c>
      <c r="K73" s="396">
        <f t="shared" si="21"/>
        <v>0</v>
      </c>
      <c r="L73" s="396">
        <f t="shared" si="21"/>
        <v>0</v>
      </c>
      <c r="M73" s="396">
        <f t="shared" si="21"/>
        <v>0</v>
      </c>
      <c r="N73" s="396">
        <f t="shared" si="21"/>
        <v>0</v>
      </c>
      <c r="O73" s="396">
        <f t="shared" si="21"/>
        <v>0</v>
      </c>
      <c r="P73" s="391">
        <f>SUMIF('APT 25-26'!C:C,'Funding Allocation'!C3,'APT 25-26'!CD:CD)+SUMIF('APT 25-26'!C:C,'Funding Allocation'!C3,'APT 25-26'!CE:CE)</f>
        <v>0</v>
      </c>
      <c r="Q73" s="392"/>
      <c r="R73" s="393">
        <f t="shared" si="22"/>
        <v>0</v>
      </c>
      <c r="S73" s="394"/>
      <c r="U73" s="304"/>
    </row>
    <row r="74" spans="2:21" x14ac:dyDescent="0.25">
      <c r="B74" s="194" t="s">
        <v>601</v>
      </c>
      <c r="C74" s="213" t="s">
        <v>14</v>
      </c>
      <c r="D74" s="396">
        <f t="shared" si="20"/>
        <v>0</v>
      </c>
      <c r="E74" s="396">
        <f t="shared" si="21"/>
        <v>0</v>
      </c>
      <c r="F74" s="396">
        <f t="shared" si="21"/>
        <v>0</v>
      </c>
      <c r="G74" s="396">
        <f t="shared" si="21"/>
        <v>0</v>
      </c>
      <c r="H74" s="396">
        <f t="shared" si="21"/>
        <v>0</v>
      </c>
      <c r="I74" s="396">
        <f t="shared" si="21"/>
        <v>0</v>
      </c>
      <c r="J74" s="396">
        <f t="shared" si="21"/>
        <v>0</v>
      </c>
      <c r="K74" s="396">
        <f t="shared" si="21"/>
        <v>0</v>
      </c>
      <c r="L74" s="396">
        <f t="shared" si="21"/>
        <v>0</v>
      </c>
      <c r="M74" s="396">
        <f t="shared" si="21"/>
        <v>0</v>
      </c>
      <c r="N74" s="396">
        <f t="shared" si="21"/>
        <v>0</v>
      </c>
      <c r="O74" s="396">
        <f t="shared" si="21"/>
        <v>0</v>
      </c>
      <c r="P74" s="391">
        <f>SUMIF('APT 25-26'!C:C,'Funding Allocation'!C3,'APT 25-26'!CL:CL)+SUMIF('APT 25-26'!C:C,'Funding Allocation'!C3,'APT 25-26'!CM:CM)</f>
        <v>0</v>
      </c>
      <c r="Q74" s="392"/>
      <c r="R74" s="393">
        <f t="shared" si="22"/>
        <v>0</v>
      </c>
      <c r="S74" s="394"/>
      <c r="U74" s="304"/>
    </row>
    <row r="75" spans="2:21" x14ac:dyDescent="0.25">
      <c r="B75" s="194" t="s">
        <v>600</v>
      </c>
      <c r="C75" s="213" t="s">
        <v>14</v>
      </c>
      <c r="D75" s="396">
        <f t="shared" si="20"/>
        <v>0</v>
      </c>
      <c r="E75" s="396">
        <f t="shared" si="21"/>
        <v>0</v>
      </c>
      <c r="F75" s="396">
        <f t="shared" si="21"/>
        <v>0</v>
      </c>
      <c r="G75" s="396">
        <f t="shared" si="21"/>
        <v>0</v>
      </c>
      <c r="H75" s="396">
        <f t="shared" si="21"/>
        <v>0</v>
      </c>
      <c r="I75" s="396">
        <f t="shared" si="21"/>
        <v>0</v>
      </c>
      <c r="J75" s="396">
        <f t="shared" si="21"/>
        <v>0</v>
      </c>
      <c r="K75" s="396">
        <f t="shared" si="21"/>
        <v>0</v>
      </c>
      <c r="L75" s="396">
        <f t="shared" si="21"/>
        <v>0</v>
      </c>
      <c r="M75" s="396">
        <f t="shared" si="21"/>
        <v>0</v>
      </c>
      <c r="N75" s="396">
        <f t="shared" si="21"/>
        <v>0</v>
      </c>
      <c r="O75" s="396">
        <f t="shared" si="21"/>
        <v>0</v>
      </c>
      <c r="P75" s="391">
        <f>-SUMIF('APT 25-26'!C:C,'Funding Allocation'!C3,'APT 25-26'!BW:BW)</f>
        <v>0</v>
      </c>
      <c r="Q75" s="392"/>
      <c r="R75" s="393">
        <f t="shared" si="22"/>
        <v>0</v>
      </c>
      <c r="S75" s="394"/>
      <c r="U75" s="304"/>
    </row>
    <row r="76" spans="2:21" x14ac:dyDescent="0.25">
      <c r="B76" s="214" t="s">
        <v>3</v>
      </c>
      <c r="C76" s="226" t="s">
        <v>13</v>
      </c>
      <c r="D76" s="429">
        <f t="shared" si="20"/>
        <v>0</v>
      </c>
      <c r="E76" s="429">
        <f t="shared" si="21"/>
        <v>0</v>
      </c>
      <c r="F76" s="429">
        <f t="shared" si="21"/>
        <v>0</v>
      </c>
      <c r="G76" s="429">
        <f t="shared" si="21"/>
        <v>0</v>
      </c>
      <c r="H76" s="429">
        <f t="shared" si="21"/>
        <v>0</v>
      </c>
      <c r="I76" s="429">
        <f t="shared" si="21"/>
        <v>0</v>
      </c>
      <c r="J76" s="429">
        <f t="shared" si="21"/>
        <v>0</v>
      </c>
      <c r="K76" s="429">
        <f t="shared" si="21"/>
        <v>0</v>
      </c>
      <c r="L76" s="429">
        <f t="shared" si="21"/>
        <v>0</v>
      </c>
      <c r="M76" s="429">
        <f t="shared" si="21"/>
        <v>0</v>
      </c>
      <c r="N76" s="429">
        <f t="shared" si="21"/>
        <v>0</v>
      </c>
      <c r="O76" s="429">
        <f t="shared" si="21"/>
        <v>0</v>
      </c>
      <c r="P76" s="430">
        <f>SUMIF('APT 25-26'!C:C,'Funding Allocation'!C3,'APT 25-26'!BY:BY)</f>
        <v>0</v>
      </c>
      <c r="Q76" s="431"/>
      <c r="R76" s="432">
        <f t="shared" si="22"/>
        <v>0</v>
      </c>
      <c r="S76" s="394"/>
      <c r="U76" s="304"/>
    </row>
    <row r="77" spans="2:21" ht="16.5" thickBot="1" x14ac:dyDescent="0.3">
      <c r="B77" s="222" t="s">
        <v>923</v>
      </c>
      <c r="C77" s="227"/>
      <c r="D77" s="419">
        <f>SUM(D70:D76)</f>
        <v>0</v>
      </c>
      <c r="E77" s="419">
        <f t="shared" ref="E77:R77" si="23">SUM(E69:E76)</f>
        <v>0</v>
      </c>
      <c r="F77" s="419">
        <f t="shared" si="23"/>
        <v>0</v>
      </c>
      <c r="G77" s="419">
        <f t="shared" si="23"/>
        <v>0</v>
      </c>
      <c r="H77" s="419">
        <f t="shared" si="23"/>
        <v>0</v>
      </c>
      <c r="I77" s="419">
        <f t="shared" si="23"/>
        <v>0</v>
      </c>
      <c r="J77" s="419">
        <f t="shared" si="23"/>
        <v>0</v>
      </c>
      <c r="K77" s="419">
        <f t="shared" si="23"/>
        <v>0</v>
      </c>
      <c r="L77" s="419">
        <f t="shared" si="23"/>
        <v>0</v>
      </c>
      <c r="M77" s="419">
        <f t="shared" si="23"/>
        <v>0</v>
      </c>
      <c r="N77" s="419">
        <f t="shared" si="23"/>
        <v>0</v>
      </c>
      <c r="O77" s="419">
        <f t="shared" si="23"/>
        <v>0</v>
      </c>
      <c r="P77" s="419">
        <f t="shared" si="23"/>
        <v>0</v>
      </c>
      <c r="Q77" s="420">
        <f t="shared" si="23"/>
        <v>0</v>
      </c>
      <c r="R77" s="421">
        <f t="shared" si="23"/>
        <v>0</v>
      </c>
      <c r="S77" s="394"/>
    </row>
    <row r="78" spans="2:21" ht="16.5" thickBot="1" x14ac:dyDescent="0.3">
      <c r="B78" s="166"/>
      <c r="C78" s="228"/>
      <c r="D78" s="433"/>
      <c r="E78" s="433"/>
      <c r="F78" s="433"/>
      <c r="G78" s="434"/>
      <c r="H78" s="434"/>
      <c r="I78" s="434"/>
      <c r="J78" s="434"/>
      <c r="K78" s="434"/>
      <c r="L78" s="434"/>
      <c r="M78" s="434"/>
      <c r="N78" s="434"/>
      <c r="O78" s="434"/>
      <c r="P78" s="434"/>
      <c r="Q78" s="434"/>
      <c r="R78" s="434"/>
      <c r="S78" s="394"/>
    </row>
    <row r="79" spans="2:21" x14ac:dyDescent="0.25">
      <c r="C79" s="293" t="s">
        <v>23715</v>
      </c>
      <c r="D79" s="230">
        <f>Remittances!D54+'Funding Allocation'!D77</f>
        <v>0</v>
      </c>
      <c r="E79" s="230">
        <f>Remittances!E54+'Funding Allocation'!E77</f>
        <v>0</v>
      </c>
      <c r="F79" s="230">
        <f>Remittances!F54+'Funding Allocation'!F77</f>
        <v>0</v>
      </c>
      <c r="G79" s="230">
        <f>Remittances!G54+'Funding Allocation'!G77</f>
        <v>0</v>
      </c>
      <c r="H79" s="230">
        <f>Remittances!H54+'Funding Allocation'!H77</f>
        <v>0</v>
      </c>
      <c r="I79" s="230"/>
      <c r="J79" s="230"/>
      <c r="K79" s="230"/>
      <c r="L79" s="230"/>
      <c r="M79" s="230"/>
      <c r="N79" s="230"/>
      <c r="O79" s="230"/>
      <c r="P79" s="229"/>
      <c r="Q79" s="229"/>
      <c r="R79" s="229"/>
      <c r="S79" s="230"/>
    </row>
    <row r="80" spans="2:21" x14ac:dyDescent="0.25">
      <c r="C80" s="204" t="s">
        <v>23726</v>
      </c>
      <c r="D80" s="411">
        <f>D67-D79</f>
        <v>0</v>
      </c>
      <c r="E80" s="411">
        <f>E67-E79</f>
        <v>0</v>
      </c>
      <c r="F80" s="411">
        <f>F67-F79</f>
        <v>0</v>
      </c>
      <c r="G80" s="411">
        <f>G67-G79</f>
        <v>0</v>
      </c>
      <c r="H80" s="411">
        <f>H67-H79</f>
        <v>0</v>
      </c>
      <c r="I80" s="411"/>
      <c r="J80" s="411"/>
      <c r="K80" s="411"/>
      <c r="L80" s="411"/>
      <c r="M80" s="411"/>
      <c r="N80" s="411"/>
      <c r="O80" s="411"/>
      <c r="P80" s="435"/>
      <c r="Q80" s="229"/>
      <c r="R80" s="229"/>
      <c r="S80" s="230"/>
    </row>
  </sheetData>
  <sheetProtection algorithmName="SHA-512" hashValue="NEr4lDc2h7nsS9gWsmvADjk/+tza2qrd+f4m2UTrOp+6k6krk9KYyYYdpnB7We1jlmW/fp+jis74VVKn81rE1A==" saltValue="Lza9g5S+u6ZvYYrw4BzCPQ==" spinCount="100000" sheet="1" objects="1" scenarios="1"/>
  <mergeCells count="2">
    <mergeCell ref="C10:C11"/>
    <mergeCell ref="C6:H6"/>
  </mergeCells>
  <phoneticPr fontId="7" type="noConversion"/>
  <pageMargins left="0.25" right="0.25" top="0.75" bottom="0.75" header="0.3" footer="0.3"/>
  <pageSetup paperSize="9" scale="37" orientation="landscape"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28022-4164-4F7B-B1D4-F90D161862DC}">
  <sheetPr filterMode="1">
    <tabColor rgb="FF782170"/>
  </sheetPr>
  <dimension ref="A1:BE103"/>
  <sheetViews>
    <sheetView zoomScale="76" zoomScaleNormal="107" workbookViewId="0">
      <pane xSplit="6" topLeftCell="AJ1" activePane="topRight" state="frozen"/>
      <selection activeCell="H3422" sqref="H3422"/>
      <selection pane="topRight" activeCell="H3422" sqref="H3422"/>
    </sheetView>
  </sheetViews>
  <sheetFormatPr defaultRowHeight="15" x14ac:dyDescent="0.25"/>
  <cols>
    <col min="1" max="1" width="19.85546875" bestFit="1" customWidth="1"/>
    <col min="2" max="2" width="11.85546875" customWidth="1"/>
    <col min="4" max="4" width="39.85546875" bestFit="1" customWidth="1"/>
    <col min="5" max="5" width="18" bestFit="1" customWidth="1"/>
    <col min="7" max="7" width="12.28515625" bestFit="1" customWidth="1"/>
    <col min="9" max="9" width="15.7109375" bestFit="1" customWidth="1"/>
    <col min="10" max="10" width="12.42578125" bestFit="1" customWidth="1"/>
    <col min="11" max="11" width="14.42578125" bestFit="1" customWidth="1"/>
    <col min="12" max="12" width="12.7109375" bestFit="1" customWidth="1"/>
    <col min="13" max="13" width="12.42578125" customWidth="1"/>
    <col min="14" max="14" width="11.5703125" bestFit="1" customWidth="1"/>
    <col min="15" max="15" width="12.7109375" bestFit="1" customWidth="1"/>
    <col min="16" max="16" width="11.140625" bestFit="1" customWidth="1"/>
    <col min="17" max="17" width="11.5703125" bestFit="1" customWidth="1"/>
    <col min="18" max="18" width="11.140625" bestFit="1" customWidth="1"/>
    <col min="19" max="19" width="11.28515625" bestFit="1" customWidth="1"/>
    <col min="20" max="20" width="14.28515625" bestFit="1" customWidth="1"/>
    <col min="21" max="22" width="12.140625" bestFit="1" customWidth="1"/>
    <col min="23" max="23" width="11.140625" bestFit="1" customWidth="1"/>
    <col min="24" max="24" width="12.28515625" bestFit="1" customWidth="1"/>
    <col min="25" max="25" width="13.85546875" bestFit="1" customWidth="1"/>
    <col min="26" max="26" width="12.5703125" bestFit="1" customWidth="1"/>
    <col min="27" max="27" width="10.28515625" bestFit="1" customWidth="1"/>
    <col min="28" max="28" width="11.42578125" bestFit="1" customWidth="1"/>
    <col min="29" max="29" width="14.28515625" bestFit="1" customWidth="1"/>
    <col min="30" max="30" width="11.42578125" customWidth="1"/>
    <col min="31" max="31" width="9.140625" bestFit="1" customWidth="1"/>
    <col min="32" max="33" width="15.5703125" customWidth="1"/>
    <col min="34" max="34" width="20.85546875" bestFit="1" customWidth="1"/>
    <col min="35" max="35" width="20.85546875" customWidth="1"/>
    <col min="36" max="36" width="20" bestFit="1" customWidth="1"/>
    <col min="37" max="38" width="14.28515625" bestFit="1" customWidth="1"/>
    <col min="39" max="39" width="14.5703125" bestFit="1" customWidth="1"/>
    <col min="40" max="40" width="15.5703125" bestFit="1" customWidth="1"/>
    <col min="41" max="41" width="16.42578125" customWidth="1"/>
    <col min="42" max="42" width="14.28515625" bestFit="1" customWidth="1"/>
    <col min="43" max="43" width="15" style="49" customWidth="1"/>
    <col min="44" max="44" width="15.85546875" style="462" customWidth="1"/>
    <col min="45" max="45" width="13.85546875" bestFit="1" customWidth="1"/>
    <col min="46" max="47" width="13.42578125" bestFit="1" customWidth="1"/>
    <col min="49" max="49" width="13.42578125" bestFit="1" customWidth="1"/>
    <col min="50" max="50" width="10.85546875" bestFit="1" customWidth="1"/>
    <col min="54" max="54" width="15.5703125" bestFit="1" customWidth="1"/>
    <col min="55" max="56" width="12.5703125" bestFit="1" customWidth="1"/>
    <col min="57" max="57" width="15.5703125" bestFit="1" customWidth="1"/>
  </cols>
  <sheetData>
    <row r="1" spans="1:57" x14ac:dyDescent="0.25">
      <c r="AL1" s="49"/>
      <c r="AM1" s="49"/>
      <c r="AN1" s="49"/>
      <c r="AO1" s="49"/>
      <c r="AP1" s="49"/>
      <c r="AR1" s="49"/>
      <c r="AS1" s="49"/>
    </row>
    <row r="2" spans="1:57" ht="60" customHeight="1" x14ac:dyDescent="0.25">
      <c r="A2" s="470"/>
      <c r="B2" s="471"/>
      <c r="C2" s="471"/>
      <c r="D2" s="471"/>
      <c r="E2" s="471"/>
      <c r="F2" s="471"/>
      <c r="G2" s="471"/>
      <c r="I2" s="582" t="str">
        <f>"Total School &amp; Nursery Budget Share = £ "&amp; ROUND( SUM(I5:K5),2)</f>
        <v>Total School &amp; Nursery Budget Share = £ 12286799.81</v>
      </c>
      <c r="J2" s="583"/>
      <c r="K2" s="584"/>
      <c r="L2" s="582" t="str">
        <f>"High Needs Places = £ "&amp; ROUND( SUM(L5:R5),2)</f>
        <v>High Needs Places = £ 632070.08</v>
      </c>
      <c r="M2" s="583"/>
      <c r="N2" s="583"/>
      <c r="O2" s="583"/>
      <c r="P2" s="583"/>
      <c r="Q2" s="583"/>
      <c r="R2" s="584"/>
      <c r="S2" s="582" t="str">
        <f>"High Needs Top Up = £ "&amp; ROUND( SUM(S5:Y5),2)</f>
        <v>High Needs Top Up = £ 1861004.81</v>
      </c>
      <c r="T2" s="583"/>
      <c r="U2" s="583"/>
      <c r="V2" s="583"/>
      <c r="W2" s="583"/>
      <c r="X2" s="583"/>
      <c r="Y2" s="584"/>
      <c r="Z2" s="581" t="str">
        <f>"Post 16 Total Payments = £ "&amp; ROUND(SUM(Z5:AE5), 2)</f>
        <v>Post 16 Total Payments = £ 635765.75</v>
      </c>
      <c r="AA2" s="581"/>
      <c r="AB2" s="581"/>
      <c r="AC2" s="581"/>
      <c r="AD2" s="581"/>
      <c r="AE2" s="581"/>
      <c r="AF2" s="540" t="str">
        <f>"TPG =£ "&amp; ROUND(SUM(AF5), 2)</f>
        <v>TPG =£ 5000</v>
      </c>
      <c r="AG2" s="541" t="str">
        <f>"3.% HN 2 =£ "&amp; ROUND(SUM(AG5), 2)</f>
        <v>3.% HN 2 =£ 0</v>
      </c>
      <c r="AH2" s="529"/>
      <c r="AI2" s="529"/>
      <c r="AJ2" s="530"/>
      <c r="AL2" s="588"/>
      <c r="AM2" s="588"/>
      <c r="AN2" s="588"/>
      <c r="AO2" s="588"/>
      <c r="AP2" s="588"/>
      <c r="AQ2" s="588"/>
      <c r="AR2" s="588"/>
      <c r="AS2" s="588"/>
      <c r="AT2" s="509"/>
      <c r="AU2" s="509"/>
      <c r="AW2" s="577"/>
      <c r="AX2" s="577"/>
      <c r="BB2" s="97"/>
      <c r="BC2" s="97"/>
      <c r="BD2" s="97"/>
      <c r="BE2" s="97"/>
    </row>
    <row r="3" spans="1:57" ht="120" x14ac:dyDescent="0.25">
      <c r="C3" t="s">
        <v>381</v>
      </c>
      <c r="D3" s="10" t="s">
        <v>265</v>
      </c>
      <c r="E3" s="10" t="s">
        <v>276</v>
      </c>
      <c r="F3" s="10" t="s">
        <v>273</v>
      </c>
      <c r="G3" s="10" t="s">
        <v>266</v>
      </c>
      <c r="H3" s="137" t="s">
        <v>267</v>
      </c>
      <c r="I3" s="285" t="s">
        <v>23703</v>
      </c>
      <c r="J3" s="285" t="s">
        <v>23704</v>
      </c>
      <c r="K3" s="285" t="s">
        <v>23702</v>
      </c>
      <c r="L3" s="278" t="s">
        <v>964</v>
      </c>
      <c r="M3" s="278" t="s">
        <v>964</v>
      </c>
      <c r="N3" s="278" t="s">
        <v>963</v>
      </c>
      <c r="O3" s="278" t="s">
        <v>961</v>
      </c>
      <c r="P3" s="278" t="s">
        <v>962</v>
      </c>
      <c r="Q3" s="278" t="s">
        <v>959</v>
      </c>
      <c r="R3" s="278" t="s">
        <v>960</v>
      </c>
      <c r="S3" s="278" t="s">
        <v>924</v>
      </c>
      <c r="T3" s="278" t="s">
        <v>972</v>
      </c>
      <c r="U3" s="278" t="s">
        <v>973</v>
      </c>
      <c r="V3" s="278" t="s">
        <v>772</v>
      </c>
      <c r="W3" s="278" t="s">
        <v>773</v>
      </c>
      <c r="X3" s="278" t="s">
        <v>974</v>
      </c>
      <c r="Y3" s="278" t="s">
        <v>975</v>
      </c>
      <c r="Z3" s="278" t="s">
        <v>268</v>
      </c>
      <c r="AA3" s="278" t="s">
        <v>269</v>
      </c>
      <c r="AB3" s="278" t="s">
        <v>270</v>
      </c>
      <c r="AC3" s="278" t="s">
        <v>271</v>
      </c>
      <c r="AD3" s="278" t="s">
        <v>24727</v>
      </c>
      <c r="AE3" s="278" t="s">
        <v>23790</v>
      </c>
      <c r="AF3" s="525" t="s">
        <v>583</v>
      </c>
      <c r="AG3" s="525" t="s">
        <v>24731</v>
      </c>
      <c r="AH3" s="490" t="s">
        <v>928</v>
      </c>
      <c r="AI3" s="490" t="s">
        <v>24736</v>
      </c>
      <c r="AJ3" s="491" t="s">
        <v>886</v>
      </c>
      <c r="AL3" s="503" t="s">
        <v>24177</v>
      </c>
      <c r="AM3" s="503" t="s">
        <v>24733</v>
      </c>
      <c r="AN3" s="503" t="s">
        <v>24123</v>
      </c>
      <c r="AO3" s="503" t="s">
        <v>24734</v>
      </c>
      <c r="AP3" s="504" t="s">
        <v>24735</v>
      </c>
      <c r="AQ3" s="503" t="s">
        <v>24127</v>
      </c>
      <c r="AR3" s="503" t="s">
        <v>24130</v>
      </c>
      <c r="AS3" s="504" t="s">
        <v>886</v>
      </c>
      <c r="AT3" s="362"/>
      <c r="AW3" s="266"/>
      <c r="AX3" s="266"/>
      <c r="BB3" s="97"/>
      <c r="BC3" s="97"/>
      <c r="BD3" s="97"/>
      <c r="BE3" s="97"/>
    </row>
    <row r="4" spans="1:57" ht="30" x14ac:dyDescent="0.25">
      <c r="D4" s="10"/>
      <c r="E4" s="10"/>
      <c r="F4" s="10"/>
      <c r="G4" s="10"/>
      <c r="H4" s="10"/>
      <c r="I4" s="11" t="s">
        <v>994</v>
      </c>
      <c r="J4" s="11" t="s">
        <v>994</v>
      </c>
      <c r="K4" s="11" t="s">
        <v>24707</v>
      </c>
      <c r="L4" s="11" t="s">
        <v>952</v>
      </c>
      <c r="M4" s="11" t="s">
        <v>954</v>
      </c>
      <c r="N4" s="11" t="s">
        <v>953</v>
      </c>
      <c r="O4" s="11" t="s">
        <v>955</v>
      </c>
      <c r="P4" s="11" t="s">
        <v>956</v>
      </c>
      <c r="Q4" s="11" t="s">
        <v>957</v>
      </c>
      <c r="R4" s="11" t="s">
        <v>958</v>
      </c>
      <c r="S4" s="11" t="s">
        <v>966</v>
      </c>
      <c r="T4" s="11" t="s">
        <v>968</v>
      </c>
      <c r="U4" s="11" t="s">
        <v>970</v>
      </c>
      <c r="V4" s="11" t="s">
        <v>969</v>
      </c>
      <c r="W4" s="11" t="s">
        <v>965</v>
      </c>
      <c r="X4" s="11" t="s">
        <v>967</v>
      </c>
      <c r="Y4" s="11" t="s">
        <v>971</v>
      </c>
      <c r="Z4" s="11" t="s">
        <v>982</v>
      </c>
      <c r="AA4" s="11" t="s">
        <v>983</v>
      </c>
      <c r="AB4" s="11" t="s">
        <v>984</v>
      </c>
      <c r="AC4" s="11" t="s">
        <v>985</v>
      </c>
      <c r="AD4" s="11" t="s">
        <v>24726</v>
      </c>
      <c r="AE4" s="11" t="s">
        <v>23789</v>
      </c>
      <c r="AF4" s="11" t="s">
        <v>23671</v>
      </c>
      <c r="AG4" s="11"/>
      <c r="AH4" s="11"/>
      <c r="AI4" s="11"/>
      <c r="AJ4" s="363"/>
      <c r="AL4" s="364">
        <f>SUM(AL7:AL91)</f>
        <v>1297765.1054998394</v>
      </c>
      <c r="AM4" s="364">
        <f>SUM(AM7:AM91)</f>
        <v>6697890.1899999995</v>
      </c>
      <c r="AN4" s="364">
        <f>SUM(AN7:AN91)</f>
        <v>7995655.2954998389</v>
      </c>
      <c r="AO4" s="364">
        <f>SUM(AO6:AO90)</f>
        <v>6066010.7245782055</v>
      </c>
      <c r="AP4" s="364">
        <f>SUM(AP6:AP90)</f>
        <v>206939.72369851463</v>
      </c>
      <c r="AQ4" s="364">
        <f>SUM(AQ6:AQ90)</f>
        <v>0</v>
      </c>
      <c r="AR4" s="364">
        <f>SUM(AR6:AR90)</f>
        <v>6066010.7245782055</v>
      </c>
      <c r="AS4" s="364">
        <f>SUM(AS6:AS90)</f>
        <v>206939.72369851463</v>
      </c>
      <c r="AT4" s="364"/>
      <c r="AU4" s="364"/>
      <c r="AV4" s="364"/>
      <c r="AW4" s="364"/>
      <c r="AX4" s="364"/>
      <c r="BB4" s="99"/>
      <c r="BC4" s="99"/>
      <c r="BD4" s="99"/>
      <c r="BE4" s="99"/>
    </row>
    <row r="5" spans="1:57" x14ac:dyDescent="0.25">
      <c r="I5" s="284">
        <f t="shared" ref="I5:AJ5" si="0">SUM(I7:I91)</f>
        <v>12226958.474026449</v>
      </c>
      <c r="J5" s="284">
        <f t="shared" si="0"/>
        <v>76021.776923076919</v>
      </c>
      <c r="K5" s="284">
        <f t="shared" si="0"/>
        <v>-16180.44</v>
      </c>
      <c r="L5" s="284">
        <f t="shared" si="0"/>
        <v>106923.07692307692</v>
      </c>
      <c r="M5" s="284">
        <f t="shared" si="0"/>
        <v>7692.3076923076924</v>
      </c>
      <c r="N5" s="284">
        <f t="shared" si="0"/>
        <v>53330.230769230766</v>
      </c>
      <c r="O5" s="284">
        <f t="shared" si="0"/>
        <v>326538.46153846156</v>
      </c>
      <c r="P5" s="284">
        <f t="shared" si="0"/>
        <v>48435.692307692305</v>
      </c>
      <c r="Q5" s="284">
        <f>SUM(Q7:Q91)</f>
        <v>78000</v>
      </c>
      <c r="R5" s="284">
        <f t="shared" si="0"/>
        <v>11150.307692307691</v>
      </c>
      <c r="S5" s="284">
        <f t="shared" si="0"/>
        <v>0</v>
      </c>
      <c r="T5" s="284">
        <f t="shared" si="0"/>
        <v>915366.04420512822</v>
      </c>
      <c r="U5" s="284">
        <f t="shared" si="0"/>
        <v>0</v>
      </c>
      <c r="V5" s="284">
        <f t="shared" si="0"/>
        <v>244233.98303846153</v>
      </c>
      <c r="W5" s="284">
        <f t="shared" si="0"/>
        <v>8275.5538461538454</v>
      </c>
      <c r="X5" s="284">
        <f t="shared" si="0"/>
        <v>93357.938769230794</v>
      </c>
      <c r="Y5" s="284">
        <f t="shared" si="0"/>
        <v>599771.28992307698</v>
      </c>
      <c r="Z5" s="284">
        <f t="shared" si="0"/>
        <v>597877.33333333326</v>
      </c>
      <c r="AA5" s="284">
        <f t="shared" si="0"/>
        <v>5153</v>
      </c>
      <c r="AB5" s="284">
        <f t="shared" si="0"/>
        <v>12525</v>
      </c>
      <c r="AC5" s="284">
        <f t="shared" si="0"/>
        <v>18950</v>
      </c>
      <c r="AD5" s="284">
        <f t="shared" si="0"/>
        <v>1260.4166666666665</v>
      </c>
      <c r="AE5" s="284">
        <f t="shared" si="0"/>
        <v>0</v>
      </c>
      <c r="AF5" s="284">
        <f>SUM(AF7:AF91)</f>
        <v>5000</v>
      </c>
      <c r="AG5" s="284">
        <f t="shared" ref="AG5" si="1">SUM(AG7:AG91)</f>
        <v>0</v>
      </c>
      <c r="AH5" s="284">
        <f t="shared" si="0"/>
        <v>15420640.447654655</v>
      </c>
      <c r="AI5" s="284">
        <f>SUM(AI7:AI91)</f>
        <v>6066010.7245782055</v>
      </c>
      <c r="AJ5" s="284">
        <f t="shared" si="0"/>
        <v>9354629.7230764478</v>
      </c>
      <c r="AK5" s="364"/>
      <c r="AO5" s="284"/>
      <c r="AP5" s="284"/>
      <c r="AR5" s="284"/>
      <c r="AS5" s="364"/>
      <c r="AT5" s="364"/>
      <c r="AW5" s="578"/>
      <c r="AX5" s="579"/>
    </row>
    <row r="6" spans="1:57" x14ac:dyDescent="0.25">
      <c r="D6" s="8"/>
      <c r="E6" s="8"/>
      <c r="F6" s="8"/>
      <c r="G6" s="8"/>
      <c r="H6" s="8"/>
      <c r="I6" s="9"/>
      <c r="J6" s="9"/>
      <c r="K6" s="9"/>
      <c r="L6" s="9"/>
      <c r="M6" s="9"/>
      <c r="N6" s="9"/>
      <c r="O6" s="9"/>
      <c r="P6" s="9"/>
      <c r="Q6" s="9"/>
      <c r="R6" s="9"/>
      <c r="S6" s="9"/>
      <c r="T6" s="9"/>
      <c r="U6" s="9"/>
      <c r="V6" s="9"/>
      <c r="W6" s="9"/>
      <c r="X6" s="9"/>
      <c r="Y6" s="9"/>
      <c r="Z6" s="8"/>
      <c r="AA6" s="8"/>
      <c r="AB6" s="8"/>
      <c r="AC6" s="8"/>
      <c r="AD6" s="8"/>
      <c r="AE6" s="8"/>
      <c r="AF6" s="8"/>
      <c r="AG6" s="8"/>
      <c r="AH6" s="8"/>
      <c r="AI6" s="8"/>
      <c r="AJ6" s="365"/>
    </row>
    <row r="7" spans="1:57" hidden="1" x14ac:dyDescent="0.25">
      <c r="B7">
        <v>3022002</v>
      </c>
      <c r="C7">
        <v>2002</v>
      </c>
      <c r="D7" t="s">
        <v>139</v>
      </c>
      <c r="G7" t="s">
        <v>140</v>
      </c>
      <c r="H7" t="s">
        <v>141</v>
      </c>
      <c r="I7" s="7">
        <f>IFERROR(_xlfn.XLOOKUP(G7,'APT 25-26'!D:D,'APT 25-26'!CV:CV),"")</f>
        <v>194271.28551925544</v>
      </c>
      <c r="J7" s="7">
        <f>SUMIFS(NurserySupplement!$AL:$AL,NurserySupplement!$M:$M,J$4,NurserySupplement!$B:$B,B7)</f>
        <v>0</v>
      </c>
      <c r="K7" s="7">
        <f>IFERROR(_xlfn.XLOOKUP(B7,'Cash Advance'!A:A,'Cash Advance'!P:P),0)</f>
        <v>0</v>
      </c>
      <c r="L7" s="7">
        <f>SUMIFS(HNPlaces!$AL:$AL,HNPlaces!$M:$M,L$4,HNPlaces!$Q:$Q,'Sep Payment'!$G7)</f>
        <v>0</v>
      </c>
      <c r="M7" s="7">
        <f>SUMIFS(HNPlaces!$AL:$AL,HNPlaces!$M:$M,M$4,HNPlaces!$Q:$Q,'Sep Payment'!$G7)</f>
        <v>0</v>
      </c>
      <c r="N7" s="7">
        <f>SUMIFS(HNPlaces!$AL:$AL,HNPlaces!$M:$M,N$4,HNPlaces!$Q:$Q,'Sep Payment'!$G7)</f>
        <v>0</v>
      </c>
      <c r="O7" s="7">
        <f>SUMIFS(HNPlaces!$AL:$AL,HNPlaces!$M:$M,O$4,HNPlaces!$Q:$Q,'Sep Payment'!$G7)</f>
        <v>0</v>
      </c>
      <c r="P7" s="7">
        <f>SUMIFS(HNPlaces!$AL:$AL,HNPlaces!$M:$M,P$4,HNPlaces!$Q:$Q,'Sep Payment'!$G7)</f>
        <v>0</v>
      </c>
      <c r="Q7" s="7">
        <f>SUMIFS(HNPlaces!$AL:$AL,HNPlaces!$M:$M,Q$4,HNPlaces!$Q:$Q,'Sep Payment'!$G7)</f>
        <v>0</v>
      </c>
      <c r="R7" s="7">
        <f>SUMIFS(HNPlaces!$AL:$AL,HNPlaces!$M:$M,R$4,HNPlaces!$Q:$Q,'Sep Payment'!$G7)</f>
        <v>0</v>
      </c>
      <c r="S7" s="7">
        <f>SUMIFS(HNTopUp!$AL:$AL,HNTopUp!$M:$M,S$4,HNTopUp!$B:$B,$B7)</f>
        <v>0</v>
      </c>
      <c r="T7" s="7">
        <f>SUMIFS(HNTopUp!$AL:$AL,HNTopUp!$M:$M,T$4,HNTopUp!$B:$B,$B7)</f>
        <v>19013.117435897435</v>
      </c>
      <c r="U7" s="7">
        <f>SUMIFS(HNTopUp!$AL:$AL,HNTopUp!$M:$M,U$4,HNTopUp!$B:$B,$B7)</f>
        <v>0</v>
      </c>
      <c r="V7" s="7">
        <f>SUMIFS(HNTopUp!$AL:$AL,HNTopUp!$M:$M,V$4,HNTopUp!$B:$B,$B7)</f>
        <v>0</v>
      </c>
      <c r="W7" s="7">
        <f>SUMIFS(HNTopUp!$AL:$AL,HNTopUp!$M:$M,W$4,HNTopUp!$B:$B,$B7)</f>
        <v>339.7076923076923</v>
      </c>
      <c r="X7" s="7">
        <f>SUMIFS(HNTopUp!$AL:$AL,HNTopUp!$M:$M,X$4,HNTopUp!$B:$B,$B7)</f>
        <v>0</v>
      </c>
      <c r="Y7" s="7">
        <f>SUMIFS(HNTopUp!$AL:$AL,HNTopUp!$M:$M,Y$4,HNTopUp!$B:$B,$B7)</f>
        <v>0</v>
      </c>
      <c r="Z7" s="7">
        <f>SUMIFS(POST16!$AL:$AL,POST16!$M:$M,Z$4,POST16!$Q:$Q,'Sep Payment'!$G7)</f>
        <v>0</v>
      </c>
      <c r="AA7" s="7">
        <f>SUMIFS(POST16!$AL:$AL,POST16!$M:$M,AA$4,POST16!$Q:$Q,'Sep Payment'!$G7)</f>
        <v>0</v>
      </c>
      <c r="AB7" s="7">
        <f>SUMIFS(POST16!$AL:$AL,POST16!$M:$M,AB$4,POST16!$Q:$Q,'Sep Payment'!$G7)</f>
        <v>0</v>
      </c>
      <c r="AC7" s="7">
        <f>SUMIFS(POST16!$AL:$AL,POST16!$M:$M,AC$4,POST16!$Q:$Q,'Sep Payment'!$G7)</f>
        <v>0</v>
      </c>
      <c r="AD7" s="7">
        <f>SUMIFS(POST16!$AL:$AL,POST16!$M:$M,AD$4,POST16!$Q:$Q,'Sep Payment'!$G7)</f>
        <v>0</v>
      </c>
      <c r="AE7" s="7">
        <f>SUMIFS(POST16!$AL:$AL,POST16!$M:$M,AE$4,POST16!$Q:$Q,'Sep Payment'!$G7)</f>
        <v>0</v>
      </c>
      <c r="AF7" s="7">
        <f>SUMIFS(MISC!$AL:$AL,MISC!$M:$M,AF$4,MISC!$Q:$Q,'Sep Payment'!$G7)</f>
        <v>0</v>
      </c>
      <c r="AG7" s="7">
        <f>SUMIFS('3.4% HN 2'!AL:AL,'3.4% HN 2'!M:M,'Sep Payment'!$AG$4,'3.4% HN 2'!B:B,'Sep Payment'!B7)</f>
        <v>0</v>
      </c>
      <c r="AH7" s="5">
        <f>SUM(I7:AG7)</f>
        <v>213624.11064746056</v>
      </c>
      <c r="AI7" s="119"/>
      <c r="AJ7" s="364">
        <f>AH7-AI7</f>
        <v>213624.11064746056</v>
      </c>
      <c r="AL7" s="508" t="str">
        <f>IFERROR(_xlfn.XLOOKUP(B7,'Monthly Payroll Deductions'!B:B,'Monthly Payroll Deductions'!AZ:AZ),"")</f>
        <v/>
      </c>
      <c r="AM7" s="508" t="str">
        <f>IFERROR(_xlfn.XLOOKUP(G7,'Monthly Payroll Deductions'!E:E,'Monthly Payroll Deductions'!AS:AS)," ")</f>
        <v xml:space="preserve"> </v>
      </c>
      <c r="AN7" s="508"/>
      <c r="AO7" s="119"/>
      <c r="AP7" s="49"/>
      <c r="AQ7" s="481"/>
    </row>
    <row r="8" spans="1:57" hidden="1" x14ac:dyDescent="0.25">
      <c r="B8">
        <v>3022007</v>
      </c>
      <c r="C8">
        <v>2007</v>
      </c>
      <c r="D8" t="s">
        <v>73</v>
      </c>
      <c r="G8" t="s">
        <v>74</v>
      </c>
      <c r="H8" t="s">
        <v>75</v>
      </c>
      <c r="I8" s="7">
        <f>IFERROR(_xlfn.XLOOKUP(G8,'APT 25-26'!D:D,'APT 25-26'!CV:CV),"")</f>
        <v>150667.5201423367</v>
      </c>
      <c r="J8" s="7">
        <f>SUMIFS(NurserySupplement!$AL:$AL,NurserySupplement!$M:$M,J$4,NurserySupplement!$B:$B,B8)</f>
        <v>0</v>
      </c>
      <c r="K8" s="7">
        <f>IFERROR(_xlfn.XLOOKUP(B8,'Cash Advance'!A:A,'Cash Advance'!P:P),0)</f>
        <v>0</v>
      </c>
      <c r="L8" s="7">
        <f>SUMIFS(HNPlaces!$AL:$AL,HNPlaces!$M:$M,L$4,HNPlaces!$Q:$Q,'Sep Payment'!$G8)</f>
        <v>0</v>
      </c>
      <c r="M8" s="7">
        <f>SUMIFS(HNPlaces!$AL:$AL,HNPlaces!$M:$M,M$4,HNPlaces!$Q:$Q,'Sep Payment'!$G8)</f>
        <v>0</v>
      </c>
      <c r="N8" s="7">
        <f>SUMIFS(HNPlaces!$AL:$AL,HNPlaces!$M:$M,N$4,HNPlaces!$Q:$Q,'Sep Payment'!$G8)</f>
        <v>0</v>
      </c>
      <c r="O8" s="7">
        <f>SUMIFS(HNPlaces!$AL:$AL,HNPlaces!$M:$M,O$4,HNPlaces!$Q:$Q,'Sep Payment'!$G8)</f>
        <v>0</v>
      </c>
      <c r="P8" s="7">
        <f>SUMIFS(HNPlaces!$AL:$AL,HNPlaces!$M:$M,P$4,HNPlaces!$Q:$Q,'Sep Payment'!$G8)</f>
        <v>0</v>
      </c>
      <c r="Q8" s="7">
        <f>SUMIFS(HNPlaces!$AL:$AL,HNPlaces!$M:$M,Q$4,HNPlaces!$Q:$Q,'Sep Payment'!$G8)</f>
        <v>0</v>
      </c>
      <c r="R8" s="7">
        <f>SUMIFS(HNPlaces!$AL:$AL,HNPlaces!$M:$M,R$4,HNPlaces!$Q:$Q,'Sep Payment'!$G8)</f>
        <v>0</v>
      </c>
      <c r="S8" s="7">
        <f>SUMIFS(HNTopUp!$AC:$AC,HNTopUp!$M:$M,S$4,HNTopUp!$B:$B,$B8)</f>
        <v>0</v>
      </c>
      <c r="T8" s="7">
        <f>SUMIFS(HNTopUp!$AL:$AL,HNTopUp!$M:$M,T$4,HNTopUp!$B:$B,$B8)</f>
        <v>12045.076923076922</v>
      </c>
      <c r="U8" s="7">
        <f>SUMIFS(HNTopUp!$AL:$AL,HNTopUp!$M:$M,U$4,HNTopUp!$B:$B,$B8)</f>
        <v>0</v>
      </c>
      <c r="V8" s="7">
        <f>SUMIFS(HNTopUp!$AL:$AL,HNTopUp!$M:$M,V$4,HNTopUp!$B:$B,$B8)</f>
        <v>0</v>
      </c>
      <c r="W8" s="7">
        <f>SUMIFS(HNTopUp!$AL:$AL,HNTopUp!$M:$M,W$4,HNTopUp!$B:$B,$B8)</f>
        <v>0</v>
      </c>
      <c r="X8" s="7">
        <f>SUMIFS(HNTopUp!$AC:$AC,HNTopUp!$M:$M,X$4,HNTopUp!$B:$B,$B8)</f>
        <v>0</v>
      </c>
      <c r="Y8" s="7">
        <f>SUMIFS(HNTopUp!$AC:$AC,HNTopUp!$M:$M,Y$4,HNTopUp!$B:$B,$B8)</f>
        <v>0</v>
      </c>
      <c r="Z8" s="7">
        <f>SUMIFS(POST16!$AL:$AL,POST16!$M:$M,Z$4,POST16!$Q:$Q,'Sep Payment'!$G8)</f>
        <v>0</v>
      </c>
      <c r="AA8" s="7">
        <f>SUMIFS(POST16!$AL:$AL,POST16!$M:$M,AA$4,POST16!$Q:$Q,'Sep Payment'!$G8)</f>
        <v>0</v>
      </c>
      <c r="AB8" s="7">
        <f>SUMIFS(POST16!$AL:$AL,POST16!$M:$M,AB$4,POST16!$Q:$Q,'Sep Payment'!$G8)</f>
        <v>0</v>
      </c>
      <c r="AC8" s="7">
        <f>SUMIFS(POST16!$AL:$AL,POST16!$M:$M,AC$4,POST16!$Q:$Q,'Sep Payment'!$G8)</f>
        <v>0</v>
      </c>
      <c r="AD8" s="7">
        <f>SUMIFS(POST16!$AL:$AL,POST16!$M:$M,AD$4,POST16!$Q:$Q,'Sep Payment'!$G8)</f>
        <v>0</v>
      </c>
      <c r="AE8" s="7">
        <f>SUMIFS(POST16!$AL:$AL,POST16!$M:$M,AE$4,POST16!$Q:$Q,'Sep Payment'!$G8)</f>
        <v>0</v>
      </c>
      <c r="AF8" s="7">
        <f>SUMIFS(MISC!$AL:$AL,MISC!$M:$M,AF$4,MISC!$Q:$Q,'Sep Payment'!$G8)</f>
        <v>0</v>
      </c>
      <c r="AG8" s="7">
        <f>SUMIFS('3.4% HN 2'!AL:AL,'3.4% HN 2'!M:M,'Sep Payment'!$AG$4,'3.4% HN 2'!B:B,'Sep Payment'!B8)</f>
        <v>0</v>
      </c>
      <c r="AH8" s="5">
        <f t="shared" ref="AH8:AH71" si="2">SUM(I8:AG8)</f>
        <v>162712.5970654136</v>
      </c>
      <c r="AI8" s="119"/>
      <c r="AJ8" s="364">
        <f>AH8-AI8</f>
        <v>162712.5970654136</v>
      </c>
      <c r="AK8" s="5"/>
      <c r="AL8" s="508" t="str">
        <f>IFERROR(_xlfn.XLOOKUP(B8,'Monthly Payroll Deductions'!B:B,'Monthly Payroll Deductions'!AZ:AZ),"")</f>
        <v/>
      </c>
      <c r="AM8" s="508" t="str">
        <f>IFERROR(_xlfn.XLOOKUP(G8,'Monthly Payroll Deductions'!E:E,'Monthly Payroll Deductions'!AS:AS)," ")</f>
        <v xml:space="preserve"> </v>
      </c>
      <c r="AN8" s="508"/>
      <c r="AO8" s="119"/>
      <c r="AP8" s="49"/>
      <c r="AQ8" s="481"/>
    </row>
    <row r="9" spans="1:57" hidden="1" x14ac:dyDescent="0.25">
      <c r="B9">
        <v>3022008</v>
      </c>
      <c r="C9">
        <v>2008</v>
      </c>
      <c r="D9" t="s">
        <v>213</v>
      </c>
      <c r="G9" t="s">
        <v>214</v>
      </c>
      <c r="H9" t="s">
        <v>75</v>
      </c>
      <c r="I9" s="7">
        <f>IFERROR(_xlfn.XLOOKUP(G9,'APT 25-26'!D:D,'APT 25-26'!CV:CV),"")</f>
        <v>120957.89475553113</v>
      </c>
      <c r="J9" s="7">
        <f>SUMIFS(NurserySupplement!$AL:$AL,NurserySupplement!$M:$M,J$4,NurserySupplement!$B:$B,B9)</f>
        <v>0</v>
      </c>
      <c r="K9" s="7">
        <f>IFERROR(_xlfn.XLOOKUP(B9,'Cash Advance'!A:A,'Cash Advance'!P:P),0)</f>
        <v>0</v>
      </c>
      <c r="L9" s="7">
        <f>SUMIFS(HNPlaces!$AL:$AL,HNPlaces!$M:$M,L$4,HNPlaces!$Q:$Q,'Sep Payment'!$G9)</f>
        <v>0</v>
      </c>
      <c r="M9" s="7">
        <f>SUMIFS(HNPlaces!$AL:$AL,HNPlaces!$M:$M,M$4,HNPlaces!$Q:$Q,'Sep Payment'!$G9)</f>
        <v>0</v>
      </c>
      <c r="N9" s="7">
        <f>SUMIFS(HNPlaces!$AL:$AL,HNPlaces!$M:$M,N$4,HNPlaces!$Q:$Q,'Sep Payment'!$G9)</f>
        <v>0</v>
      </c>
      <c r="O9" s="7">
        <f>SUMIFS(HNPlaces!$AL:$AL,HNPlaces!$M:$M,O$4,HNPlaces!$Q:$Q,'Sep Payment'!$G9)</f>
        <v>0</v>
      </c>
      <c r="P9" s="7">
        <f>SUMIFS(HNPlaces!$AL:$AL,HNPlaces!$M:$M,P$4,HNPlaces!$Q:$Q,'Sep Payment'!$G9)</f>
        <v>0</v>
      </c>
      <c r="Q9" s="7">
        <f>SUMIFS(HNPlaces!$AL:$AL,HNPlaces!$M:$M,Q$4,HNPlaces!$Q:$Q,'Sep Payment'!$G9)</f>
        <v>0</v>
      </c>
      <c r="R9" s="7">
        <f>SUMIFS(HNPlaces!$AL:$AL,HNPlaces!$M:$M,R$4,HNPlaces!$Q:$Q,'Sep Payment'!$G9)</f>
        <v>0</v>
      </c>
      <c r="S9" s="7">
        <f>SUMIFS(HNTopUp!$AC:$AC,HNTopUp!$M:$M,S$4,HNTopUp!$B:$B,$B9)</f>
        <v>0</v>
      </c>
      <c r="T9" s="7">
        <f>SUMIFS(HNTopUp!$AL:$AL,HNTopUp!$M:$M,T$4,HNTopUp!$B:$B,$B9)</f>
        <v>11019.286435897437</v>
      </c>
      <c r="U9" s="7">
        <f>SUMIFS(HNTopUp!$AL:$AL,HNTopUp!$M:$M,U$4,HNTopUp!$B:$B,$B9)</f>
        <v>0</v>
      </c>
      <c r="V9" s="7">
        <f>SUMIFS(HNTopUp!$AL:$AL,HNTopUp!$M:$M,V$4,HNTopUp!$B:$B,$B9)</f>
        <v>0</v>
      </c>
      <c r="W9" s="7">
        <f>SUMIFS(HNTopUp!$AL:$AL,HNTopUp!$M:$M,W$4,HNTopUp!$B:$B,$B9)</f>
        <v>0</v>
      </c>
      <c r="X9" s="7">
        <f>SUMIFS(HNTopUp!$AC:$AC,HNTopUp!$M:$M,X$4,HNTopUp!$B:$B,$B9)</f>
        <v>0</v>
      </c>
      <c r="Y9" s="7">
        <f>SUMIFS(HNTopUp!$AC:$AC,HNTopUp!$M:$M,Y$4,HNTopUp!$B:$B,$B9)</f>
        <v>0</v>
      </c>
      <c r="Z9" s="7">
        <f>SUMIFS(POST16!$AL:$AL,POST16!$M:$M,Z$4,POST16!$Q:$Q,'Sep Payment'!$G9)</f>
        <v>0</v>
      </c>
      <c r="AA9" s="7">
        <f>SUMIFS(POST16!$AL:$AL,POST16!$M:$M,AA$4,POST16!$Q:$Q,'Sep Payment'!$G9)</f>
        <v>0</v>
      </c>
      <c r="AB9" s="7">
        <f>SUMIFS(POST16!$AL:$AL,POST16!$M:$M,AB$4,POST16!$Q:$Q,'Sep Payment'!$G9)</f>
        <v>0</v>
      </c>
      <c r="AC9" s="7">
        <f>SUMIFS(POST16!$AL:$AL,POST16!$M:$M,AC$4,POST16!$Q:$Q,'Sep Payment'!$G9)</f>
        <v>0</v>
      </c>
      <c r="AD9" s="7">
        <f>SUMIFS(POST16!$AL:$AL,POST16!$M:$M,AD$4,POST16!$Q:$Q,'Sep Payment'!$G9)</f>
        <v>0</v>
      </c>
      <c r="AE9" s="7">
        <f>SUMIFS(POST16!$AL:$AL,POST16!$M:$M,AE$4,POST16!$Q:$Q,'Sep Payment'!$G9)</f>
        <v>0</v>
      </c>
      <c r="AF9" s="7">
        <f>SUMIFS(MISC!$AL:$AL,MISC!$M:$M,AF$4,MISC!$Q:$Q,'Sep Payment'!$G9)</f>
        <v>0</v>
      </c>
      <c r="AG9" s="7">
        <f>SUMIFS('3.4% HN 2'!AL:AL,'3.4% HN 2'!M:M,'Sep Payment'!$AG$4,'3.4% HN 2'!B:B,'Sep Payment'!B9)</f>
        <v>0</v>
      </c>
      <c r="AH9" s="5">
        <f t="shared" si="2"/>
        <v>131977.18119142856</v>
      </c>
      <c r="AI9" s="119"/>
      <c r="AJ9" s="364">
        <f t="shared" ref="AJ9:AJ72" si="3">AH9-AI9</f>
        <v>131977.18119142856</v>
      </c>
      <c r="AL9" s="508" t="str">
        <f>IFERROR(_xlfn.XLOOKUP(B9,'Monthly Payroll Deductions'!B:B,'Monthly Payroll Deductions'!AZ:AZ),"")</f>
        <v/>
      </c>
      <c r="AM9" s="508" t="str">
        <f>IFERROR(_xlfn.XLOOKUP(G9,'Monthly Payroll Deductions'!E:E,'Monthly Payroll Deductions'!AS:AS)," ")</f>
        <v xml:space="preserve"> </v>
      </c>
      <c r="AN9" s="508"/>
      <c r="AO9" s="119"/>
      <c r="AP9" s="49"/>
      <c r="AQ9" s="481"/>
    </row>
    <row r="10" spans="1:57" x14ac:dyDescent="0.25">
      <c r="B10">
        <v>3022009</v>
      </c>
      <c r="C10">
        <v>2009</v>
      </c>
      <c r="D10" t="s">
        <v>253</v>
      </c>
      <c r="E10" t="s">
        <v>748</v>
      </c>
      <c r="G10" t="s">
        <v>254</v>
      </c>
      <c r="H10" t="s">
        <v>255</v>
      </c>
      <c r="I10" s="7">
        <f>IFERROR(_xlfn.XLOOKUP(G10,'APT 25-26'!D:D,'APT 25-26'!CV:CV),"")</f>
        <v>178160.52602548184</v>
      </c>
      <c r="J10" s="7">
        <f>SUMIFS(NurserySupplement!$AL:$AL,NurserySupplement!$M:$M,J$4,NurserySupplement!$B:$B,B10)</f>
        <v>0</v>
      </c>
      <c r="K10" s="7">
        <f>IFERROR(_xlfn.XLOOKUP(B10,'Cash Advance'!A:A,'Cash Advance'!P:P),0)</f>
        <v>0</v>
      </c>
      <c r="L10" s="7">
        <f>SUMIFS(HNPlaces!$AL:$AL,HNPlaces!$M:$M,L$4,HNPlaces!$Q:$Q,'Sep Payment'!$G10)</f>
        <v>0</v>
      </c>
      <c r="M10" s="7">
        <f>SUMIFS(HNPlaces!$AL:$AL,HNPlaces!$M:$M,M$4,HNPlaces!$Q:$Q,'Sep Payment'!$G10)</f>
        <v>0</v>
      </c>
      <c r="N10" s="7">
        <f>SUMIFS(HNPlaces!$AL:$AL,HNPlaces!$M:$M,N$4,HNPlaces!$Q:$Q,'Sep Payment'!$G10)</f>
        <v>0</v>
      </c>
      <c r="O10" s="7">
        <f>SUMIFS(HNPlaces!$AL:$AL,HNPlaces!$M:$M,O$4,HNPlaces!$Q:$Q,'Sep Payment'!$G10)</f>
        <v>0</v>
      </c>
      <c r="P10" s="7">
        <f>SUMIFS(HNPlaces!$AL:$AL,HNPlaces!$M:$M,P$4,HNPlaces!$Q:$Q,'Sep Payment'!$G10)</f>
        <v>0</v>
      </c>
      <c r="Q10" s="7">
        <f>SUMIFS(HNPlaces!$AL:$AL,HNPlaces!$M:$M,Q$4,HNPlaces!$Q:$Q,'Sep Payment'!$G10)</f>
        <v>0</v>
      </c>
      <c r="R10" s="7">
        <f>SUMIFS(HNPlaces!$AL:$AL,HNPlaces!$M:$M,R$4,HNPlaces!$Q:$Q,'Sep Payment'!$G10)</f>
        <v>0</v>
      </c>
      <c r="S10" s="7">
        <f>SUMIFS(HNTopUp!$AC:$AC,HNTopUp!$M:$M,S$4,HNTopUp!$B:$B,$B10)</f>
        <v>0</v>
      </c>
      <c r="T10" s="7">
        <f>SUMIFS(HNTopUp!$AL:$AL,HNTopUp!$M:$M,T$4,HNTopUp!$B:$B,$B10)</f>
        <v>19848.454999999998</v>
      </c>
      <c r="U10" s="7">
        <f>SUMIFS(HNTopUp!$AL:$AL,HNTopUp!$M:$M,U$4,HNTopUp!$B:$B,$B10)</f>
        <v>0</v>
      </c>
      <c r="V10" s="7">
        <f>SUMIFS(HNTopUp!$AL:$AL,HNTopUp!$M:$M,V$4,HNTopUp!$B:$B,$B10)</f>
        <v>0</v>
      </c>
      <c r="W10" s="7">
        <f>SUMIFS(HNTopUp!$AL:$AL,HNTopUp!$M:$M,W$4,HNTopUp!$B:$B,$B10)</f>
        <v>0</v>
      </c>
      <c r="X10" s="7">
        <f>SUMIFS(HNTopUp!$AC:$AC,HNTopUp!$M:$M,X$4,HNTopUp!$B:$B,$B10)</f>
        <v>0</v>
      </c>
      <c r="Y10" s="7">
        <f>SUMIFS(HNTopUp!$AC:$AC,HNTopUp!$M:$M,Y$4,HNTopUp!$B:$B,$B10)</f>
        <v>0</v>
      </c>
      <c r="Z10" s="7">
        <f>SUMIFS(POST16!$AL:$AL,POST16!$M:$M,Z$4,POST16!$Q:$Q,'Sep Payment'!$G10)</f>
        <v>0</v>
      </c>
      <c r="AA10" s="7">
        <f>SUMIFS(POST16!$AL:$AL,POST16!$M:$M,AA$4,POST16!$Q:$Q,'Sep Payment'!$G10)</f>
        <v>0</v>
      </c>
      <c r="AB10" s="7">
        <f>SUMIFS(POST16!$AL:$AL,POST16!$M:$M,AB$4,POST16!$Q:$Q,'Sep Payment'!$G10)</f>
        <v>0</v>
      </c>
      <c r="AC10" s="7">
        <f>SUMIFS(POST16!$AL:$AL,POST16!$M:$M,AC$4,POST16!$Q:$Q,'Sep Payment'!$G10)</f>
        <v>0</v>
      </c>
      <c r="AD10" s="7">
        <f>SUMIFS(POST16!$AL:$AL,POST16!$M:$M,AD$4,POST16!$Q:$Q,'Sep Payment'!$G10)</f>
        <v>0</v>
      </c>
      <c r="AE10" s="7">
        <f>SUMIFS(POST16!$AL:$AL,POST16!$M:$M,AE$4,POST16!$Q:$Q,'Sep Payment'!$G10)</f>
        <v>0</v>
      </c>
      <c r="AF10" s="7">
        <f>SUMIFS(MISC!$AL:$AL,MISC!$M:$M,AF$4,MISC!$Q:$Q,'Sep Payment'!$G10)</f>
        <v>0</v>
      </c>
      <c r="AG10" s="7">
        <f>SUMIFS('3.4% HN 2'!AL:AL,'3.4% HN 2'!M:M,'Sep Payment'!$AG$4,'3.4% HN 2'!B:B,'Sep Payment'!B10)</f>
        <v>0</v>
      </c>
      <c r="AH10" s="5">
        <f t="shared" si="2"/>
        <v>198008.98102548183</v>
      </c>
      <c r="AI10" s="119">
        <f t="shared" ref="AI10:AI71" si="4">AR10</f>
        <v>198007.98102548183</v>
      </c>
      <c r="AJ10" s="364">
        <f t="shared" si="3"/>
        <v>1</v>
      </c>
      <c r="AK10" s="5"/>
      <c r="AL10" s="508">
        <f>IFERROR(_xlfn.XLOOKUP(B10,'Monthly Payroll Deductions'!B:B,'Monthly Payroll Deductions'!AZ:AZ),"")</f>
        <v>148889.2592392723</v>
      </c>
      <c r="AM10" s="508">
        <f>IFERROR(_xlfn.XLOOKUP(G10,'Monthly Payroll Deductions'!E:E,'Monthly Payroll Deductions'!BA:BA)," ")</f>
        <v>249811.38999999996</v>
      </c>
      <c r="AN10" s="508">
        <f>AL10+AM10</f>
        <v>398700.64923927223</v>
      </c>
      <c r="AO10" s="119">
        <f>IFERROR(IF(AH10&gt;AM10,AM10,AH10-1),"")</f>
        <v>198007.98102548183</v>
      </c>
      <c r="AP10" s="49">
        <f t="shared" ref="AP10" si="5">AH10-AO10</f>
        <v>1</v>
      </c>
      <c r="AQ10" s="481">
        <f>IFERROR(IF(AP10&gt;AL10,AL10,AP10-1),"")</f>
        <v>0</v>
      </c>
      <c r="AR10" s="463">
        <f>AO10+AQ10</f>
        <v>198007.98102548183</v>
      </c>
      <c r="AS10" s="49">
        <f>AP10-AQ10</f>
        <v>1</v>
      </c>
      <c r="AT10" s="5"/>
      <c r="AW10" s="119"/>
    </row>
    <row r="11" spans="1:57" x14ac:dyDescent="0.25">
      <c r="B11">
        <v>3022011</v>
      </c>
      <c r="C11">
        <v>2011</v>
      </c>
      <c r="D11" t="s">
        <v>46</v>
      </c>
      <c r="E11" t="s">
        <v>748</v>
      </c>
      <c r="G11" t="s">
        <v>47</v>
      </c>
      <c r="H11" t="s">
        <v>48</v>
      </c>
      <c r="I11" s="7">
        <f>IFERROR(_xlfn.XLOOKUP(G11,'APT 25-26'!D:D,'APT 25-26'!CV:CV),"")</f>
        <v>90552.234555968156</v>
      </c>
      <c r="J11" s="7">
        <f>SUMIFS(NurserySupplement!$AL:$AL,NurserySupplement!$M:$M,J$4,NurserySupplement!$B:$B,B11)</f>
        <v>0</v>
      </c>
      <c r="K11" s="7">
        <f>IFERROR(_xlfn.XLOOKUP(B11,'Cash Advance'!A:A,'Cash Advance'!P:P),0)</f>
        <v>0</v>
      </c>
      <c r="L11" s="7">
        <f>SUMIFS(HNPlaces!$AL:$AL,HNPlaces!$M:$M,L$4,HNPlaces!$Q:$Q,'Sep Payment'!$G11)</f>
        <v>0</v>
      </c>
      <c r="M11" s="7">
        <f>SUMIFS(HNPlaces!$AL:$AL,HNPlaces!$M:$M,M$4,HNPlaces!$Q:$Q,'Sep Payment'!$G11)</f>
        <v>0</v>
      </c>
      <c r="N11" s="7">
        <f>SUMIFS(HNPlaces!$AL:$AL,HNPlaces!$M:$M,N$4,HNPlaces!$Q:$Q,'Sep Payment'!$G11)</f>
        <v>0</v>
      </c>
      <c r="O11" s="7">
        <f>SUMIFS(HNPlaces!$AL:$AL,HNPlaces!$M:$M,O$4,HNPlaces!$Q:$Q,'Sep Payment'!$G11)</f>
        <v>0</v>
      </c>
      <c r="P11" s="7">
        <f>SUMIFS(HNPlaces!$AL:$AL,HNPlaces!$M:$M,P$4,HNPlaces!$Q:$Q,'Sep Payment'!$G11)</f>
        <v>0</v>
      </c>
      <c r="Q11" s="7">
        <f>SUMIFS(HNPlaces!$AL:$AL,HNPlaces!$M:$M,Q$4,HNPlaces!$Q:$Q,'Sep Payment'!$G11)</f>
        <v>0</v>
      </c>
      <c r="R11" s="7">
        <f>SUMIFS(HNPlaces!$AL:$AL,HNPlaces!$M:$M,R$4,HNPlaces!$Q:$Q,'Sep Payment'!$G11)</f>
        <v>0</v>
      </c>
      <c r="S11" s="7">
        <f>SUMIFS(HNTopUp!$AC:$AC,HNTopUp!$M:$M,S$4,HNTopUp!$B:$B,$B11)</f>
        <v>0</v>
      </c>
      <c r="T11" s="7">
        <f>SUMIFS(HNTopUp!$AL:$AL,HNTopUp!$M:$M,T$4,HNTopUp!$B:$B,$B11)</f>
        <v>5930.8692307692309</v>
      </c>
      <c r="U11" s="7">
        <f>SUMIFS(HNTopUp!$AL:$AL,HNTopUp!$M:$M,U$4,HNTopUp!$B:$B,$B11)</f>
        <v>0</v>
      </c>
      <c r="V11" s="7">
        <f>SUMIFS(HNTopUp!$AL:$AL,HNTopUp!$M:$M,V$4,HNTopUp!$B:$B,$B11)</f>
        <v>0</v>
      </c>
      <c r="W11" s="7">
        <f>SUMIFS(HNTopUp!$AL:$AL,HNTopUp!$M:$M,W$4,HNTopUp!$B:$B,$B11)</f>
        <v>0</v>
      </c>
      <c r="X11" s="7">
        <f>SUMIFS(HNTopUp!$AC:$AC,HNTopUp!$M:$M,X$4,HNTopUp!$B:$B,$B11)</f>
        <v>0</v>
      </c>
      <c r="Y11" s="7">
        <f>SUMIFS(HNTopUp!$AC:$AC,HNTopUp!$M:$M,Y$4,HNTopUp!$B:$B,$B11)</f>
        <v>0</v>
      </c>
      <c r="Z11" s="7">
        <f>SUMIFS(POST16!$AL:$AL,POST16!$M:$M,Z$4,POST16!$Q:$Q,'Sep Payment'!$G11)</f>
        <v>0</v>
      </c>
      <c r="AA11" s="7">
        <f>SUMIFS(POST16!$AL:$AL,POST16!$M:$M,AA$4,POST16!$Q:$Q,'Sep Payment'!$G11)</f>
        <v>0</v>
      </c>
      <c r="AB11" s="7">
        <f>SUMIFS(POST16!$AL:$AL,POST16!$M:$M,AB$4,POST16!$Q:$Q,'Sep Payment'!$G11)</f>
        <v>0</v>
      </c>
      <c r="AC11" s="7">
        <f>SUMIFS(POST16!$AL:$AL,POST16!$M:$M,AC$4,POST16!$Q:$Q,'Sep Payment'!$G11)</f>
        <v>0</v>
      </c>
      <c r="AD11" s="7">
        <f>SUMIFS(POST16!$AL:$AL,POST16!$M:$M,AD$4,POST16!$Q:$Q,'Sep Payment'!$G11)</f>
        <v>0</v>
      </c>
      <c r="AE11" s="7">
        <f>SUMIFS(POST16!$AL:$AL,POST16!$M:$M,AE$4,POST16!$Q:$Q,'Sep Payment'!$G11)</f>
        <v>0</v>
      </c>
      <c r="AF11" s="7">
        <f>SUMIFS(MISC!$AL:$AL,MISC!$M:$M,AF$4,MISC!$Q:$Q,'Sep Payment'!$G11)</f>
        <v>0</v>
      </c>
      <c r="AG11" s="7">
        <f>SUMIFS('3.4% HN 2'!AL:AL,'3.4% HN 2'!M:M,'Sep Payment'!$AG$4,'3.4% HN 2'!B:B,'Sep Payment'!B11)</f>
        <v>0</v>
      </c>
      <c r="AH11" s="5">
        <f t="shared" si="2"/>
        <v>96483.103786737382</v>
      </c>
      <c r="AI11" s="119">
        <f t="shared" si="4"/>
        <v>86264.560000000012</v>
      </c>
      <c r="AJ11" s="364">
        <f t="shared" si="3"/>
        <v>10218.543786737369</v>
      </c>
      <c r="AK11" s="119"/>
      <c r="AL11" s="508">
        <f>IFERROR(_xlfn.XLOOKUP(B11,'Monthly Payroll Deductions'!B:B,'Monthly Payroll Deductions'!AZ:AZ),"")</f>
        <v>0</v>
      </c>
      <c r="AM11" s="508">
        <f>IFERROR(_xlfn.XLOOKUP(G11,'Monthly Payroll Deductions'!E:E,'Monthly Payroll Deductions'!BA:BA)," ")</f>
        <v>86264.560000000012</v>
      </c>
      <c r="AN11" s="508">
        <f>AL11+AM11</f>
        <v>86264.560000000012</v>
      </c>
      <c r="AO11" s="119">
        <f t="shared" ref="AO11:AO33" si="6">IFERROR(IF(AH11&gt;AM11,AM11,AH11-1),"")</f>
        <v>86264.560000000012</v>
      </c>
      <c r="AP11" s="49">
        <f>AH11-AO11</f>
        <v>10218.543786737369</v>
      </c>
      <c r="AQ11" s="481"/>
      <c r="AR11" s="463">
        <f>AO11+AQ11</f>
        <v>86264.560000000012</v>
      </c>
      <c r="AS11" s="49">
        <f>AP11-AQ11</f>
        <v>10218.543786737369</v>
      </c>
      <c r="AT11" s="5"/>
      <c r="AW11" s="119"/>
    </row>
    <row r="12" spans="1:57" hidden="1" x14ac:dyDescent="0.25">
      <c r="B12">
        <v>3022014</v>
      </c>
      <c r="C12">
        <v>2014</v>
      </c>
      <c r="D12" t="s">
        <v>91</v>
      </c>
      <c r="G12" t="s">
        <v>92</v>
      </c>
      <c r="H12" t="s">
        <v>93</v>
      </c>
      <c r="I12" s="7">
        <f>IFERROR(_xlfn.XLOOKUP(G12,'APT 25-26'!D:D,'APT 25-26'!CV:CV),"")</f>
        <v>280888.24330821878</v>
      </c>
      <c r="J12" s="7">
        <f>SUMIFS(NurserySupplement!$AL:$AL,NurserySupplement!$M:$M,J$4,NurserySupplement!$B:$B,B12)</f>
        <v>0</v>
      </c>
      <c r="K12" s="7">
        <f>IFERROR(_xlfn.XLOOKUP(B12,'Cash Advance'!A:A,'Cash Advance'!P:P),0)</f>
        <v>0</v>
      </c>
      <c r="L12" s="7">
        <f>SUMIFS(HNPlaces!$AL:$AL,HNPlaces!$M:$M,L$4,HNPlaces!$Q:$Q,'Sep Payment'!$G12)</f>
        <v>0</v>
      </c>
      <c r="M12" s="7">
        <f>SUMIFS(HNPlaces!$AL:$AL,HNPlaces!$M:$M,M$4,HNPlaces!$Q:$Q,'Sep Payment'!$G12)</f>
        <v>0</v>
      </c>
      <c r="N12" s="7">
        <f>SUMIFS(HNPlaces!$AL:$AL,HNPlaces!$M:$M,N$4,HNPlaces!$Q:$Q,'Sep Payment'!$G12)</f>
        <v>0</v>
      </c>
      <c r="O12" s="7">
        <f>SUMIFS(HNPlaces!$AL:$AL,HNPlaces!$M:$M,O$4,HNPlaces!$Q:$Q,'Sep Payment'!$G12)</f>
        <v>0</v>
      </c>
      <c r="P12" s="7">
        <f>SUMIFS(HNPlaces!$AL:$AL,HNPlaces!$M:$M,P$4,HNPlaces!$Q:$Q,'Sep Payment'!$G12)</f>
        <v>0</v>
      </c>
      <c r="Q12" s="7">
        <f>SUMIFS(HNPlaces!$AL:$AL,HNPlaces!$M:$M,Q$4,HNPlaces!$Q:$Q,'Sep Payment'!$G12)</f>
        <v>2307.6923076923076</v>
      </c>
      <c r="R12" s="7">
        <f>SUMIFS(HNPlaces!$AL:$AL,HNPlaces!$M:$M,R$4,HNPlaces!$Q:$Q,'Sep Payment'!$G12)</f>
        <v>0</v>
      </c>
      <c r="S12" s="7">
        <f>SUMIFS(HNTopUp!$AC:$AC,HNTopUp!$M:$M,S$4,HNTopUp!$B:$B,$B12)</f>
        <v>0</v>
      </c>
      <c r="T12" s="7">
        <f>SUMIFS(HNTopUp!$AL:$AL,HNTopUp!$M:$M,T$4,HNTopUp!$B:$B,$B12)</f>
        <v>20000.143794871798</v>
      </c>
      <c r="U12" s="7">
        <f>SUMIFS(HNTopUp!$AL:$AL,HNTopUp!$M:$M,U$4,HNTopUp!$B:$B,$B12)</f>
        <v>0</v>
      </c>
      <c r="V12" s="7">
        <f>SUMIFS(HNTopUp!$AL:$AL,HNTopUp!$M:$M,V$4,HNTopUp!$B:$B,$B12)</f>
        <v>9911.5384615384628</v>
      </c>
      <c r="W12" s="7">
        <f>SUMIFS(HNTopUp!$AL:$AL,HNTopUp!$M:$M,W$4,HNTopUp!$B:$B,$B12)</f>
        <v>442.2</v>
      </c>
      <c r="X12" s="7">
        <f>SUMIFS(HNTopUp!$AC:$AC,HNTopUp!$M:$M,X$4,HNTopUp!$B:$B,$B12)</f>
        <v>0</v>
      </c>
      <c r="Y12" s="7">
        <f>SUMIFS(HNTopUp!$AC:$AC,HNTopUp!$M:$M,Y$4,HNTopUp!$B:$B,$B12)</f>
        <v>0</v>
      </c>
      <c r="Z12" s="7">
        <f>SUMIFS(POST16!$AL:$AL,POST16!$M:$M,Z$4,POST16!$Q:$Q,'Sep Payment'!$G12)</f>
        <v>0</v>
      </c>
      <c r="AA12" s="7">
        <f>SUMIFS(POST16!$AL:$AL,POST16!$M:$M,AA$4,POST16!$Q:$Q,'Sep Payment'!$G12)</f>
        <v>0</v>
      </c>
      <c r="AB12" s="7">
        <f>SUMIFS(POST16!$AL:$AL,POST16!$M:$M,AB$4,POST16!$Q:$Q,'Sep Payment'!$G12)</f>
        <v>0</v>
      </c>
      <c r="AC12" s="7">
        <f>SUMIFS(POST16!$AL:$AL,POST16!$M:$M,AC$4,POST16!$Q:$Q,'Sep Payment'!$G12)</f>
        <v>0</v>
      </c>
      <c r="AD12" s="7">
        <f>SUMIFS(POST16!$AL:$AL,POST16!$M:$M,AD$4,POST16!$Q:$Q,'Sep Payment'!$G12)</f>
        <v>0</v>
      </c>
      <c r="AE12" s="7">
        <f>SUMIFS(POST16!$AL:$AL,POST16!$M:$M,AE$4,POST16!$Q:$Q,'Sep Payment'!$G12)</f>
        <v>0</v>
      </c>
      <c r="AF12" s="7">
        <f>SUMIFS(MISC!$AL:$AL,MISC!$M:$M,AF$4,MISC!$Q:$Q,'Sep Payment'!$G12)</f>
        <v>0</v>
      </c>
      <c r="AG12" s="7">
        <f>SUMIFS('3.4% HN 2'!AL:AL,'3.4% HN 2'!M:M,'Sep Payment'!$AG$4,'3.4% HN 2'!B:B,'Sep Payment'!B12)</f>
        <v>0</v>
      </c>
      <c r="AH12" s="5">
        <f t="shared" si="2"/>
        <v>313549.81787232135</v>
      </c>
      <c r="AI12" s="119"/>
      <c r="AJ12" s="364">
        <f t="shared" si="3"/>
        <v>313549.81787232135</v>
      </c>
      <c r="AL12" s="508" t="str">
        <f>IFERROR(_xlfn.XLOOKUP(B12,'Monthly Payroll Deductions'!B:B,'Monthly Payroll Deductions'!AZ:AZ),"")</f>
        <v/>
      </c>
      <c r="AM12" s="508" t="str">
        <f>IFERROR(_xlfn.XLOOKUP(G12,'Monthly Payroll Deductions'!E:E,'Monthly Payroll Deductions'!BA:BA)," ")</f>
        <v xml:space="preserve"> </v>
      </c>
      <c r="AN12" s="508"/>
      <c r="AP12" s="383"/>
      <c r="AQ12" s="481"/>
      <c r="AS12" s="286"/>
      <c r="AT12" s="5"/>
    </row>
    <row r="13" spans="1:57" x14ac:dyDescent="0.25">
      <c r="B13">
        <v>3022015</v>
      </c>
      <c r="C13">
        <v>2015</v>
      </c>
      <c r="D13" t="s">
        <v>241</v>
      </c>
      <c r="E13" t="s">
        <v>748</v>
      </c>
      <c r="G13" t="s">
        <v>242</v>
      </c>
      <c r="H13" t="s">
        <v>243</v>
      </c>
      <c r="I13" s="7">
        <f>IFERROR(_xlfn.XLOOKUP(G13,'APT 25-26'!D:D,'APT 25-26'!CV:CV),"")</f>
        <v>93508.556152435165</v>
      </c>
      <c r="J13" s="7">
        <f>SUMIFS(NurserySupplement!$AL:$AL,NurserySupplement!$M:$M,J$4,NurserySupplement!$B:$B,B13)</f>
        <v>0</v>
      </c>
      <c r="K13" s="7">
        <f>IFERROR(_xlfn.XLOOKUP(B13,'Cash Advance'!A:A,'Cash Advance'!P:P),0)</f>
        <v>0</v>
      </c>
      <c r="L13" s="7">
        <f>SUMIFS(HNPlaces!$AL:$AL,HNPlaces!$M:$M,L$4,HNPlaces!$Q:$Q,'Sep Payment'!$G13)</f>
        <v>0</v>
      </c>
      <c r="M13" s="7">
        <f>SUMIFS(HNPlaces!$AL:$AL,HNPlaces!$M:$M,M$4,HNPlaces!$Q:$Q,'Sep Payment'!$G13)</f>
        <v>0</v>
      </c>
      <c r="N13" s="7">
        <f>SUMIFS(HNPlaces!$AL:$AL,HNPlaces!$M:$M,N$4,HNPlaces!$Q:$Q,'Sep Payment'!$G13)</f>
        <v>0</v>
      </c>
      <c r="O13" s="7">
        <f>SUMIFS(HNPlaces!$AL:$AL,HNPlaces!$M:$M,O$4,HNPlaces!$Q:$Q,'Sep Payment'!$G13)</f>
        <v>0</v>
      </c>
      <c r="P13" s="7">
        <f>SUMIFS(HNPlaces!$AL:$AL,HNPlaces!$M:$M,P$4,HNPlaces!$Q:$Q,'Sep Payment'!$G13)</f>
        <v>0</v>
      </c>
      <c r="Q13" s="7">
        <f>SUMIFS(HNPlaces!$AL:$AL,HNPlaces!$M:$M,Q$4,HNPlaces!$Q:$Q,'Sep Payment'!$G13)</f>
        <v>7384.6153846153848</v>
      </c>
      <c r="R13" s="7">
        <f>SUMIFS(HNPlaces!$AL:$AL,HNPlaces!$M:$M,R$4,HNPlaces!$Q:$Q,'Sep Payment'!$G13)</f>
        <v>0</v>
      </c>
      <c r="S13" s="7">
        <f>SUMIFS(HNTopUp!$AC:$AC,HNTopUp!$M:$M,S$4,HNTopUp!$B:$B,$B13)</f>
        <v>0</v>
      </c>
      <c r="T13" s="7">
        <f>SUMIFS(HNTopUp!$AL:$AL,HNTopUp!$M:$M,T$4,HNTopUp!$B:$B,$B13)</f>
        <v>8558.923076923078</v>
      </c>
      <c r="U13" s="7">
        <f>SUMIFS(HNTopUp!$AL:$AL,HNTopUp!$M:$M,U$4,HNTopUp!$B:$B,$B13)</f>
        <v>0</v>
      </c>
      <c r="V13" s="7">
        <f>SUMIFS(HNTopUp!$AL:$AL,HNTopUp!$M:$M,V$4,HNTopUp!$B:$B,$B13)</f>
        <v>20155.692307692305</v>
      </c>
      <c r="W13" s="7">
        <f>SUMIFS(HNTopUp!$AL:$AL,HNTopUp!$M:$M,W$4,HNTopUp!$B:$B,$B13)</f>
        <v>0</v>
      </c>
      <c r="X13" s="7">
        <f>SUMIFS(HNTopUp!$AC:$AC,HNTopUp!$M:$M,X$4,HNTopUp!$B:$B,$B13)</f>
        <v>0</v>
      </c>
      <c r="Y13" s="7">
        <f>SUMIFS(HNTopUp!$AC:$AC,HNTopUp!$M:$M,Y$4,HNTopUp!$B:$B,$B13)</f>
        <v>0</v>
      </c>
      <c r="Z13" s="7">
        <f>SUMIFS(POST16!$AL:$AL,POST16!$M:$M,Z$4,POST16!$Q:$Q,'Sep Payment'!$G13)</f>
        <v>0</v>
      </c>
      <c r="AA13" s="7">
        <f>SUMIFS(POST16!$AL:$AL,POST16!$M:$M,AA$4,POST16!$Q:$Q,'Sep Payment'!$G13)</f>
        <v>0</v>
      </c>
      <c r="AB13" s="7">
        <f>SUMIFS(POST16!$AL:$AL,POST16!$M:$M,AB$4,POST16!$Q:$Q,'Sep Payment'!$G13)</f>
        <v>0</v>
      </c>
      <c r="AC13" s="7">
        <f>SUMIFS(POST16!$AL:$AL,POST16!$M:$M,AC$4,POST16!$Q:$Q,'Sep Payment'!$G13)</f>
        <v>0</v>
      </c>
      <c r="AD13" s="7">
        <f>SUMIFS(POST16!$AL:$AL,POST16!$M:$M,AD$4,POST16!$Q:$Q,'Sep Payment'!$G13)</f>
        <v>0</v>
      </c>
      <c r="AE13" s="7">
        <f>SUMIFS(POST16!$AL:$AL,POST16!$M:$M,AE$4,POST16!$Q:$Q,'Sep Payment'!$G13)</f>
        <v>0</v>
      </c>
      <c r="AF13" s="7">
        <f>SUMIFS(MISC!$AL:$AL,MISC!$M:$M,AF$4,MISC!$Q:$Q,'Sep Payment'!$G13)</f>
        <v>0</v>
      </c>
      <c r="AG13" s="7">
        <f>SUMIFS('3.4% HN 2'!AL:AL,'3.4% HN 2'!M:M,'Sep Payment'!$AG$4,'3.4% HN 2'!B:B,'Sep Payment'!B13)</f>
        <v>0</v>
      </c>
      <c r="AH13" s="5">
        <f t="shared" si="2"/>
        <v>129607.78692166595</v>
      </c>
      <c r="AI13" s="119">
        <f t="shared" si="4"/>
        <v>129606.78692166595</v>
      </c>
      <c r="AJ13" s="364">
        <f t="shared" si="3"/>
        <v>1</v>
      </c>
      <c r="AK13" s="5"/>
      <c r="AL13" s="508">
        <f>IFERROR(_xlfn.XLOOKUP(B13,'Monthly Payroll Deductions'!B:B,'Monthly Payroll Deductions'!AZ:AZ),"")</f>
        <v>148930.8621053735</v>
      </c>
      <c r="AM13" s="508">
        <f>IFERROR(_xlfn.XLOOKUP(G13,'Monthly Payroll Deductions'!E:E,'Monthly Payroll Deductions'!BA:BA)," ")</f>
        <v>180019.48000000004</v>
      </c>
      <c r="AN13" s="508">
        <f t="shared" ref="AN13:AN69" si="7">AL13+AM13</f>
        <v>328950.34210537351</v>
      </c>
      <c r="AO13" s="119">
        <f t="shared" si="6"/>
        <v>129606.78692166595</v>
      </c>
      <c r="AP13" s="49">
        <f>AH13-AO13</f>
        <v>1</v>
      </c>
      <c r="AQ13" s="481">
        <f>IFERROR(IF(AP13&gt;AL13,AL13,AP13-1),"")</f>
        <v>0</v>
      </c>
      <c r="AR13" s="463">
        <f t="shared" ref="AR13:AR16" si="8">AO13+AQ13</f>
        <v>129606.78692166595</v>
      </c>
      <c r="AS13" s="49">
        <f t="shared" ref="AS13:AS16" si="9">AP13-AQ13</f>
        <v>1</v>
      </c>
      <c r="AT13" s="5"/>
      <c r="AW13" s="119"/>
    </row>
    <row r="14" spans="1:57" x14ac:dyDescent="0.25">
      <c r="B14">
        <v>3022016</v>
      </c>
      <c r="C14">
        <v>2016</v>
      </c>
      <c r="D14" t="s">
        <v>160</v>
      </c>
      <c r="E14" t="s">
        <v>748</v>
      </c>
      <c r="G14" t="s">
        <v>161</v>
      </c>
      <c r="H14" t="s">
        <v>162</v>
      </c>
      <c r="I14" s="7">
        <f>IFERROR(_xlfn.XLOOKUP(G14,'APT 25-26'!D:D,'APT 25-26'!CV:CV),"")</f>
        <v>92023.076570340054</v>
      </c>
      <c r="J14" s="7">
        <f>SUMIFS(NurserySupplement!$AL:$AL,NurserySupplement!$M:$M,J$4,NurserySupplement!$B:$B,B14)</f>
        <v>0</v>
      </c>
      <c r="K14" s="7">
        <f>IFERROR(_xlfn.XLOOKUP(B14,'Cash Advance'!A:A,'Cash Advance'!P:P),0)</f>
        <v>0</v>
      </c>
      <c r="L14" s="7">
        <f>SUMIFS(HNPlaces!$AL:$AL,HNPlaces!$M:$M,L$4,HNPlaces!$Q:$Q,'Sep Payment'!$G14)</f>
        <v>0</v>
      </c>
      <c r="M14" s="7">
        <f>SUMIFS(HNPlaces!$AL:$AL,HNPlaces!$M:$M,M$4,HNPlaces!$Q:$Q,'Sep Payment'!$G14)</f>
        <v>0</v>
      </c>
      <c r="N14" s="7">
        <f>SUMIFS(HNPlaces!$AL:$AL,HNPlaces!$M:$M,N$4,HNPlaces!$Q:$Q,'Sep Payment'!$G14)</f>
        <v>0</v>
      </c>
      <c r="O14" s="7">
        <f>SUMIFS(HNPlaces!$AL:$AL,HNPlaces!$M:$M,O$4,HNPlaces!$Q:$Q,'Sep Payment'!$G14)</f>
        <v>0</v>
      </c>
      <c r="P14" s="7">
        <f>SUMIFS(HNPlaces!$AL:$AL,HNPlaces!$M:$M,P$4,HNPlaces!$Q:$Q,'Sep Payment'!$G14)</f>
        <v>0</v>
      </c>
      <c r="Q14" s="7">
        <f>SUMIFS(HNPlaces!$AL:$AL,HNPlaces!$M:$M,Q$4,HNPlaces!$Q:$Q,'Sep Payment'!$G14)</f>
        <v>0</v>
      </c>
      <c r="R14" s="7">
        <f>SUMIFS(HNPlaces!$AL:$AL,HNPlaces!$M:$M,R$4,HNPlaces!$Q:$Q,'Sep Payment'!$G14)</f>
        <v>0</v>
      </c>
      <c r="S14" s="7">
        <f>SUMIFS(HNTopUp!$AC:$AC,HNTopUp!$M:$M,S$4,HNTopUp!$B:$B,$B14)</f>
        <v>0</v>
      </c>
      <c r="T14" s="7">
        <f>SUMIFS(HNTopUp!$AL:$AL,HNTopUp!$M:$M,T$4,HNTopUp!$B:$B,$B14)</f>
        <v>8816.9423846153841</v>
      </c>
      <c r="U14" s="7">
        <f>SUMIFS(HNTopUp!$AL:$AL,HNTopUp!$M:$M,U$4,HNTopUp!$B:$B,$B14)</f>
        <v>0</v>
      </c>
      <c r="V14" s="7">
        <f>SUMIFS(HNTopUp!$AL:$AL,HNTopUp!$M:$M,V$4,HNTopUp!$B:$B,$B14)</f>
        <v>0</v>
      </c>
      <c r="W14" s="7">
        <f>SUMIFS(HNTopUp!$AL:$AL,HNTopUp!$M:$M,W$4,HNTopUp!$B:$B,$B14)</f>
        <v>0</v>
      </c>
      <c r="X14" s="7">
        <f>SUMIFS(HNTopUp!$AC:$AC,HNTopUp!$M:$M,X$4,HNTopUp!$B:$B,$B14)</f>
        <v>0</v>
      </c>
      <c r="Y14" s="7">
        <f>SUMIFS(HNTopUp!$AC:$AC,HNTopUp!$M:$M,Y$4,HNTopUp!$B:$B,$B14)</f>
        <v>0</v>
      </c>
      <c r="Z14" s="7">
        <f>SUMIFS(POST16!$AL:$AL,POST16!$M:$M,Z$4,POST16!$Q:$Q,'Sep Payment'!$G14)</f>
        <v>0</v>
      </c>
      <c r="AA14" s="7">
        <f>SUMIFS(POST16!$AL:$AL,POST16!$M:$M,AA$4,POST16!$Q:$Q,'Sep Payment'!$G14)</f>
        <v>0</v>
      </c>
      <c r="AB14" s="7">
        <f>SUMIFS(POST16!$AL:$AL,POST16!$M:$M,AB$4,POST16!$Q:$Q,'Sep Payment'!$G14)</f>
        <v>0</v>
      </c>
      <c r="AC14" s="7">
        <f>SUMIFS(POST16!$AL:$AL,POST16!$M:$M,AC$4,POST16!$Q:$Q,'Sep Payment'!$G14)</f>
        <v>0</v>
      </c>
      <c r="AD14" s="7">
        <f>SUMIFS(POST16!$AL:$AL,POST16!$M:$M,AD$4,POST16!$Q:$Q,'Sep Payment'!$G14)</f>
        <v>0</v>
      </c>
      <c r="AE14" s="7">
        <f>SUMIFS(POST16!$AL:$AL,POST16!$M:$M,AE$4,POST16!$Q:$Q,'Sep Payment'!$G14)</f>
        <v>0</v>
      </c>
      <c r="AF14" s="7">
        <f>SUMIFS(MISC!$AL:$AL,MISC!$M:$M,AF$4,MISC!$Q:$Q,'Sep Payment'!$G14)</f>
        <v>0</v>
      </c>
      <c r="AG14" s="7">
        <f>SUMIFS('3.4% HN 2'!AL:AL,'3.4% HN 2'!M:M,'Sep Payment'!$AG$4,'3.4% HN 2'!B:B,'Sep Payment'!B14)</f>
        <v>0</v>
      </c>
      <c r="AH14" s="5">
        <f t="shared" si="2"/>
        <v>100840.01895495543</v>
      </c>
      <c r="AI14" s="119">
        <f t="shared" si="4"/>
        <v>96627.399999999921</v>
      </c>
      <c r="AJ14" s="364">
        <f t="shared" si="3"/>
        <v>4212.6189549555129</v>
      </c>
      <c r="AK14" s="119"/>
      <c r="AL14" s="508">
        <f>IFERROR(_xlfn.XLOOKUP(B14,'Monthly Payroll Deductions'!B:B,'Monthly Payroll Deductions'!AZ:AZ),"")</f>
        <v>0</v>
      </c>
      <c r="AM14" s="508">
        <f>IFERROR(_xlfn.XLOOKUP(G14,'Monthly Payroll Deductions'!E:E,'Monthly Payroll Deductions'!BA:BA)," ")</f>
        <v>96627.399999999921</v>
      </c>
      <c r="AN14" s="508">
        <f t="shared" si="7"/>
        <v>96627.399999999921</v>
      </c>
      <c r="AO14" s="119">
        <f t="shared" si="6"/>
        <v>96627.399999999921</v>
      </c>
      <c r="AP14" s="49">
        <f>AH14-AO14</f>
        <v>4212.6189549555129</v>
      </c>
      <c r="AQ14" s="481"/>
      <c r="AR14" s="463">
        <f t="shared" si="8"/>
        <v>96627.399999999921</v>
      </c>
      <c r="AS14" s="49">
        <f t="shared" si="9"/>
        <v>4212.6189549555129</v>
      </c>
      <c r="AT14" s="5"/>
      <c r="AW14" s="119"/>
    </row>
    <row r="15" spans="1:57" x14ac:dyDescent="0.25">
      <c r="B15">
        <v>3022017</v>
      </c>
      <c r="C15">
        <v>2017</v>
      </c>
      <c r="D15" t="s">
        <v>61</v>
      </c>
      <c r="E15" t="s">
        <v>748</v>
      </c>
      <c r="G15" t="s">
        <v>62</v>
      </c>
      <c r="H15" t="s">
        <v>63</v>
      </c>
      <c r="I15" s="7">
        <f>IFERROR(_xlfn.XLOOKUP(G15,'APT 25-26'!D:D,'APT 25-26'!CV:CV),"")</f>
        <v>171829.00494787676</v>
      </c>
      <c r="J15" s="7">
        <f>SUMIFS(NurserySupplement!$AL:$AL,NurserySupplement!$M:$M,J$4,NurserySupplement!$B:$B,B15)</f>
        <v>0</v>
      </c>
      <c r="K15" s="7">
        <f>IFERROR(_xlfn.XLOOKUP(B15,'Cash Advance'!A:A,'Cash Advance'!P:P),0)</f>
        <v>0</v>
      </c>
      <c r="L15" s="7">
        <f>SUMIFS(HNPlaces!$AL:$AL,HNPlaces!$M:$M,L$4,HNPlaces!$Q:$Q,'Sep Payment'!$G15)</f>
        <v>0</v>
      </c>
      <c r="M15" s="7">
        <f>SUMIFS(HNPlaces!$AL:$AL,HNPlaces!$M:$M,M$4,HNPlaces!$Q:$Q,'Sep Payment'!$G15)</f>
        <v>0</v>
      </c>
      <c r="N15" s="7">
        <f>SUMIFS(HNPlaces!$AL:$AL,HNPlaces!$M:$M,N$4,HNPlaces!$Q:$Q,'Sep Payment'!$G15)</f>
        <v>0</v>
      </c>
      <c r="O15" s="7">
        <f>SUMIFS(HNPlaces!$AL:$AL,HNPlaces!$M:$M,O$4,HNPlaces!$Q:$Q,'Sep Payment'!$G15)</f>
        <v>0</v>
      </c>
      <c r="P15" s="7">
        <f>SUMIFS(HNPlaces!$AL:$AL,HNPlaces!$M:$M,P$4,HNPlaces!$Q:$Q,'Sep Payment'!$G15)</f>
        <v>0</v>
      </c>
      <c r="Q15" s="7">
        <f>SUMIFS(HNPlaces!$AL:$AL,HNPlaces!$M:$M,Q$4,HNPlaces!$Q:$Q,'Sep Payment'!$G15)</f>
        <v>0</v>
      </c>
      <c r="R15" s="7">
        <f>SUMIFS(HNPlaces!$AL:$AL,HNPlaces!$M:$M,R$4,HNPlaces!$Q:$Q,'Sep Payment'!$G15)</f>
        <v>0</v>
      </c>
      <c r="S15" s="7">
        <f>SUMIFS(HNTopUp!$AC:$AC,HNTopUp!$M:$M,S$4,HNTopUp!$B:$B,$B15)</f>
        <v>0</v>
      </c>
      <c r="T15" s="7">
        <f>SUMIFS(HNTopUp!$AL:$AL,HNTopUp!$M:$M,T$4,HNTopUp!$B:$B,$B15)</f>
        <v>19000.366641025641</v>
      </c>
      <c r="U15" s="7">
        <f>SUMIFS(HNTopUp!$AL:$AL,HNTopUp!$M:$M,U$4,HNTopUp!$B:$B,$B15)</f>
        <v>0</v>
      </c>
      <c r="V15" s="7">
        <f>SUMIFS(HNTopUp!$AL:$AL,HNTopUp!$M:$M,V$4,HNTopUp!$B:$B,$B15)</f>
        <v>0</v>
      </c>
      <c r="W15" s="7">
        <f>SUMIFS(HNTopUp!$AL:$AL,HNTopUp!$M:$M,W$4,HNTopUp!$B:$B,$B15)</f>
        <v>0</v>
      </c>
      <c r="X15" s="7">
        <f>SUMIFS(HNTopUp!$AC:$AC,HNTopUp!$M:$M,X$4,HNTopUp!$B:$B,$B15)</f>
        <v>0</v>
      </c>
      <c r="Y15" s="7">
        <f>SUMIFS(HNTopUp!$AC:$AC,HNTopUp!$M:$M,Y$4,HNTopUp!$B:$B,$B15)</f>
        <v>0</v>
      </c>
      <c r="Z15" s="7">
        <f>SUMIFS(POST16!$AL:$AL,POST16!$M:$M,Z$4,POST16!$Q:$Q,'Sep Payment'!$G15)</f>
        <v>0</v>
      </c>
      <c r="AA15" s="7">
        <f>SUMIFS(POST16!$AL:$AL,POST16!$M:$M,AA$4,POST16!$Q:$Q,'Sep Payment'!$G15)</f>
        <v>0</v>
      </c>
      <c r="AB15" s="7">
        <f>SUMIFS(POST16!$AL:$AL,POST16!$M:$M,AB$4,POST16!$Q:$Q,'Sep Payment'!$G15)</f>
        <v>0</v>
      </c>
      <c r="AC15" s="7">
        <f>SUMIFS(POST16!$AL:$AL,POST16!$M:$M,AC$4,POST16!$Q:$Q,'Sep Payment'!$G15)</f>
        <v>0</v>
      </c>
      <c r="AD15" s="7">
        <f>SUMIFS(POST16!$AL:$AL,POST16!$M:$M,AD$4,POST16!$Q:$Q,'Sep Payment'!$G15)</f>
        <v>0</v>
      </c>
      <c r="AE15" s="7">
        <f>SUMIFS(POST16!$AL:$AL,POST16!$M:$M,AE$4,POST16!$Q:$Q,'Sep Payment'!$G15)</f>
        <v>0</v>
      </c>
      <c r="AF15" s="7">
        <f>SUMIFS(MISC!$AL:$AL,MISC!$M:$M,AF$4,MISC!$Q:$Q,'Sep Payment'!$G15)</f>
        <v>0</v>
      </c>
      <c r="AG15" s="7">
        <f>SUMIFS('3.4% HN 2'!AL:AL,'3.4% HN 2'!M:M,'Sep Payment'!$AG$4,'3.4% HN 2'!B:B,'Sep Payment'!B15)</f>
        <v>0</v>
      </c>
      <c r="AH15" s="5">
        <f t="shared" si="2"/>
        <v>190829.3715889024</v>
      </c>
      <c r="AI15" s="119">
        <f t="shared" si="4"/>
        <v>190279.65999999997</v>
      </c>
      <c r="AJ15" s="364">
        <f t="shared" si="3"/>
        <v>549.71158890242805</v>
      </c>
      <c r="AK15" s="119"/>
      <c r="AL15" s="508">
        <f>IFERROR(_xlfn.XLOOKUP(B15,'Monthly Payroll Deductions'!B:B,'Monthly Payroll Deductions'!AZ:AZ),"")</f>
        <v>0</v>
      </c>
      <c r="AM15" s="508">
        <f>IFERROR(_xlfn.XLOOKUP(G15,'Monthly Payroll Deductions'!E:E,'Monthly Payroll Deductions'!BA:BA)," ")</f>
        <v>190279.65999999997</v>
      </c>
      <c r="AN15" s="508">
        <f t="shared" si="7"/>
        <v>190279.65999999997</v>
      </c>
      <c r="AO15" s="119">
        <f t="shared" si="6"/>
        <v>190279.65999999997</v>
      </c>
      <c r="AP15" s="49">
        <f>AH15-AO15</f>
        <v>549.71158890242805</v>
      </c>
      <c r="AQ15" s="481"/>
      <c r="AR15" s="463">
        <f t="shared" si="8"/>
        <v>190279.65999999997</v>
      </c>
      <c r="AS15" s="49">
        <f t="shared" si="9"/>
        <v>549.71158890242805</v>
      </c>
      <c r="AT15" s="5"/>
      <c r="AW15" s="119"/>
    </row>
    <row r="16" spans="1:57" x14ac:dyDescent="0.25">
      <c r="B16">
        <v>3022019</v>
      </c>
      <c r="C16">
        <v>2019</v>
      </c>
      <c r="D16" t="s">
        <v>40</v>
      </c>
      <c r="E16" t="s">
        <v>748</v>
      </c>
      <c r="G16" t="s">
        <v>41</v>
      </c>
      <c r="H16" t="s">
        <v>42</v>
      </c>
      <c r="I16" s="7">
        <f>IFERROR(_xlfn.XLOOKUP(G16,'APT 25-26'!D:D,'APT 25-26'!CV:CV),"")</f>
        <v>88173.359373626387</v>
      </c>
      <c r="J16" s="7">
        <f>SUMIFS(NurserySupplement!$AL:$AL,NurserySupplement!$M:$M,J$4,NurserySupplement!$B:$B,B16)</f>
        <v>0</v>
      </c>
      <c r="K16" s="7">
        <f>IFERROR(_xlfn.XLOOKUP(B16,'Cash Advance'!A:A,'Cash Advance'!P:P),0)</f>
        <v>0</v>
      </c>
      <c r="L16" s="7">
        <f>SUMIFS(HNPlaces!$AL:$AL,HNPlaces!$M:$M,L$4,HNPlaces!$Q:$Q,'Sep Payment'!$G16)</f>
        <v>0</v>
      </c>
      <c r="M16" s="7">
        <f>SUMIFS(HNPlaces!$AL:$AL,HNPlaces!$M:$M,M$4,HNPlaces!$Q:$Q,'Sep Payment'!$G16)</f>
        <v>0</v>
      </c>
      <c r="N16" s="7">
        <f>SUMIFS(HNPlaces!$AL:$AL,HNPlaces!$M:$M,N$4,HNPlaces!$Q:$Q,'Sep Payment'!$G16)</f>
        <v>0</v>
      </c>
      <c r="O16" s="7">
        <f>SUMIFS(HNPlaces!$AL:$AL,HNPlaces!$M:$M,O$4,HNPlaces!$Q:$Q,'Sep Payment'!$G16)</f>
        <v>0</v>
      </c>
      <c r="P16" s="7">
        <f>SUMIFS(HNPlaces!$AL:$AL,HNPlaces!$M:$M,P$4,HNPlaces!$Q:$Q,'Sep Payment'!$G16)</f>
        <v>0</v>
      </c>
      <c r="Q16" s="7">
        <f>SUMIFS(HNPlaces!$AL:$AL,HNPlaces!$M:$M,Q$4,HNPlaces!$Q:$Q,'Sep Payment'!$G16)</f>
        <v>0</v>
      </c>
      <c r="R16" s="7">
        <f>SUMIFS(HNPlaces!$AL:$AL,HNPlaces!$M:$M,R$4,HNPlaces!$Q:$Q,'Sep Payment'!$G16)</f>
        <v>0</v>
      </c>
      <c r="S16" s="7">
        <f>SUMIFS(HNTopUp!$AC:$AC,HNTopUp!$M:$M,S$4,HNTopUp!$B:$B,$B16)</f>
        <v>0</v>
      </c>
      <c r="T16" s="7">
        <f>SUMIFS(HNTopUp!$AL:$AL,HNTopUp!$M:$M,T$4,HNTopUp!$B:$B,$B16)</f>
        <v>6780.6863333333331</v>
      </c>
      <c r="U16" s="7">
        <f>SUMIFS(HNTopUp!$AL:$AL,HNTopUp!$M:$M,U$4,HNTopUp!$B:$B,$B16)</f>
        <v>0</v>
      </c>
      <c r="V16" s="7">
        <f>SUMIFS(HNTopUp!$AL:$AL,HNTopUp!$M:$M,V$4,HNTopUp!$B:$B,$B16)</f>
        <v>0</v>
      </c>
      <c r="W16" s="7">
        <f>SUMIFS(HNTopUp!$AL:$AL,HNTopUp!$M:$M,W$4,HNTopUp!$B:$B,$B16)</f>
        <v>292.32307692307688</v>
      </c>
      <c r="X16" s="7">
        <f>SUMIFS(HNTopUp!$AC:$AC,HNTopUp!$M:$M,X$4,HNTopUp!$B:$B,$B16)</f>
        <v>0</v>
      </c>
      <c r="Y16" s="7">
        <f>SUMIFS(HNTopUp!$AC:$AC,HNTopUp!$M:$M,Y$4,HNTopUp!$B:$B,$B16)</f>
        <v>0</v>
      </c>
      <c r="Z16" s="7">
        <f>SUMIFS(POST16!$AL:$AL,POST16!$M:$M,Z$4,POST16!$Q:$Q,'Sep Payment'!$G16)</f>
        <v>0</v>
      </c>
      <c r="AA16" s="7">
        <f>SUMIFS(POST16!$AL:$AL,POST16!$M:$M,AA$4,POST16!$Q:$Q,'Sep Payment'!$G16)</f>
        <v>0</v>
      </c>
      <c r="AB16" s="7">
        <f>SUMIFS(POST16!$AL:$AL,POST16!$M:$M,AB$4,POST16!$Q:$Q,'Sep Payment'!$G16)</f>
        <v>0</v>
      </c>
      <c r="AC16" s="7">
        <f>SUMIFS(POST16!$AL:$AL,POST16!$M:$M,AC$4,POST16!$Q:$Q,'Sep Payment'!$G16)</f>
        <v>0</v>
      </c>
      <c r="AD16" s="7">
        <f>SUMIFS(POST16!$AL:$AL,POST16!$M:$M,AD$4,POST16!$Q:$Q,'Sep Payment'!$G16)</f>
        <v>0</v>
      </c>
      <c r="AE16" s="7">
        <f>SUMIFS(POST16!$AL:$AL,POST16!$M:$M,AE$4,POST16!$Q:$Q,'Sep Payment'!$G16)</f>
        <v>0</v>
      </c>
      <c r="AF16" s="7">
        <f>SUMIFS(MISC!$AL:$AL,MISC!$M:$M,AF$4,MISC!$Q:$Q,'Sep Payment'!$G16)</f>
        <v>0</v>
      </c>
      <c r="AG16" s="7">
        <f>SUMIFS('3.4% HN 2'!AL:AL,'3.4% HN 2'!M:M,'Sep Payment'!$AG$4,'3.4% HN 2'!B:B,'Sep Payment'!B16)</f>
        <v>0</v>
      </c>
      <c r="AH16" s="5">
        <f t="shared" si="2"/>
        <v>95246.36878388279</v>
      </c>
      <c r="AI16" s="119">
        <f t="shared" si="4"/>
        <v>95245.36878388279</v>
      </c>
      <c r="AJ16" s="364">
        <f t="shared" si="3"/>
        <v>1</v>
      </c>
      <c r="AK16" s="5"/>
      <c r="AL16" s="508">
        <f>IFERROR(_xlfn.XLOOKUP(B16,'Monthly Payroll Deductions'!B:B,'Monthly Payroll Deductions'!AZ:AZ),"")</f>
        <v>163021.21224174462</v>
      </c>
      <c r="AM16" s="508">
        <f>IFERROR(_xlfn.XLOOKUP(G16,'Monthly Payroll Deductions'!E:E,'Monthly Payroll Deductions'!BA:BA)," ")</f>
        <v>121014.11999999997</v>
      </c>
      <c r="AN16" s="508">
        <f t="shared" si="7"/>
        <v>284035.33224174462</v>
      </c>
      <c r="AO16" s="119">
        <f t="shared" si="6"/>
        <v>95245.36878388279</v>
      </c>
      <c r="AP16" s="49">
        <f>AH16-AO16</f>
        <v>1</v>
      </c>
      <c r="AQ16" s="481">
        <f>IFERROR(IF(AP16&gt;AL16,AL16,AP16-1),"")</f>
        <v>0</v>
      </c>
      <c r="AR16" s="463">
        <f t="shared" si="8"/>
        <v>95245.36878388279</v>
      </c>
      <c r="AS16" s="49">
        <f t="shared" si="9"/>
        <v>1</v>
      </c>
      <c r="AT16" s="5"/>
      <c r="AW16" s="119"/>
    </row>
    <row r="17" spans="1:50" hidden="1" x14ac:dyDescent="0.25">
      <c r="B17">
        <v>3022023</v>
      </c>
      <c r="C17">
        <v>2023</v>
      </c>
      <c r="D17" t="s">
        <v>88</v>
      </c>
      <c r="G17" t="s">
        <v>89</v>
      </c>
      <c r="H17" t="s">
        <v>90</v>
      </c>
      <c r="I17" s="7">
        <f>IFERROR(_xlfn.XLOOKUP(G17,'APT 25-26'!D:D,'APT 25-26'!CV:CV),"")</f>
        <v>191092.62049254688</v>
      </c>
      <c r="J17" s="7">
        <f>SUMIFS(NurserySupplement!$AL:$AL,NurserySupplement!$M:$M,J$4,NurserySupplement!$B:$B,B17)</f>
        <v>0</v>
      </c>
      <c r="K17" s="7">
        <f>IFERROR(_xlfn.XLOOKUP(B17,'Cash Advance'!A:A,'Cash Advance'!P:P),0)</f>
        <v>-2500</v>
      </c>
      <c r="L17" s="7">
        <f>SUMIFS(HNPlaces!$AL:$AL,HNPlaces!$M:$M,L$4,HNPlaces!$Q:$Q,'Sep Payment'!$G17)</f>
        <v>0</v>
      </c>
      <c r="M17" s="7">
        <f>SUMIFS(HNPlaces!$AL:$AL,HNPlaces!$M:$M,M$4,HNPlaces!$Q:$Q,'Sep Payment'!$G17)</f>
        <v>0</v>
      </c>
      <c r="N17" s="7">
        <f>SUMIFS(HNPlaces!$AL:$AL,HNPlaces!$M:$M,N$4,HNPlaces!$Q:$Q,'Sep Payment'!$G17)</f>
        <v>0</v>
      </c>
      <c r="O17" s="7">
        <f>SUMIFS(HNPlaces!$AL:$AL,HNPlaces!$M:$M,O$4,HNPlaces!$Q:$Q,'Sep Payment'!$G17)</f>
        <v>0</v>
      </c>
      <c r="P17" s="7">
        <f>SUMIFS(HNPlaces!$AL:$AL,HNPlaces!$M:$M,P$4,HNPlaces!$Q:$Q,'Sep Payment'!$G17)</f>
        <v>0</v>
      </c>
      <c r="Q17" s="7">
        <f>SUMIFS(HNPlaces!$AL:$AL,HNPlaces!$M:$M,Q$4,HNPlaces!$Q:$Q,'Sep Payment'!$G17)</f>
        <v>0</v>
      </c>
      <c r="R17" s="7">
        <f>SUMIFS(HNPlaces!$AL:$AL,HNPlaces!$M:$M,R$4,HNPlaces!$Q:$Q,'Sep Payment'!$G17)</f>
        <v>0</v>
      </c>
      <c r="S17" s="7">
        <f>SUMIFS(HNTopUp!$AC:$AC,HNTopUp!$M:$M,S$4,HNTopUp!$B:$B,$B17)</f>
        <v>0</v>
      </c>
      <c r="T17" s="7">
        <f>SUMIFS(HNTopUp!$AL:$AL,HNTopUp!$M:$M,T$4,HNTopUp!$B:$B,$B17)</f>
        <v>11733.280076923078</v>
      </c>
      <c r="U17" s="7">
        <f>SUMIFS(HNTopUp!$AL:$AL,HNTopUp!$M:$M,U$4,HNTopUp!$B:$B,$B17)</f>
        <v>0</v>
      </c>
      <c r="V17" s="7">
        <f>SUMIFS(HNTopUp!$AL:$AL,HNTopUp!$M:$M,V$4,HNTopUp!$B:$B,$B17)</f>
        <v>0</v>
      </c>
      <c r="W17" s="7">
        <f>SUMIFS(HNTopUp!$AL:$AL,HNTopUp!$M:$M,W$4,HNTopUp!$B:$B,$B17)</f>
        <v>0</v>
      </c>
      <c r="X17" s="7">
        <f>SUMIFS(HNTopUp!$AC:$AC,HNTopUp!$M:$M,X$4,HNTopUp!$B:$B,$B17)</f>
        <v>0</v>
      </c>
      <c r="Y17" s="7">
        <f>SUMIFS(HNTopUp!$AC:$AC,HNTopUp!$M:$M,Y$4,HNTopUp!$B:$B,$B17)</f>
        <v>0</v>
      </c>
      <c r="Z17" s="7">
        <f>SUMIFS(POST16!$AL:$AL,POST16!$M:$M,Z$4,POST16!$Q:$Q,'Sep Payment'!$G17)</f>
        <v>0</v>
      </c>
      <c r="AA17" s="7">
        <f>SUMIFS(POST16!$AL:$AL,POST16!$M:$M,AA$4,POST16!$Q:$Q,'Sep Payment'!$G17)</f>
        <v>0</v>
      </c>
      <c r="AB17" s="7">
        <f>SUMIFS(POST16!$AL:$AL,POST16!$M:$M,AB$4,POST16!$Q:$Q,'Sep Payment'!$G17)</f>
        <v>0</v>
      </c>
      <c r="AC17" s="7">
        <f>SUMIFS(POST16!$AL:$AL,POST16!$M:$M,AC$4,POST16!$Q:$Q,'Sep Payment'!$G17)</f>
        <v>0</v>
      </c>
      <c r="AD17" s="7">
        <f>SUMIFS(POST16!$AL:$AL,POST16!$M:$M,AD$4,POST16!$Q:$Q,'Sep Payment'!$G17)</f>
        <v>0</v>
      </c>
      <c r="AE17" s="7">
        <f>SUMIFS(POST16!$AL:$AL,POST16!$M:$M,AE$4,POST16!$Q:$Q,'Sep Payment'!$G17)</f>
        <v>0</v>
      </c>
      <c r="AF17" s="7">
        <f>SUMIFS(MISC!$AL:$AL,MISC!$M:$M,AF$4,MISC!$Q:$Q,'Sep Payment'!$G17)</f>
        <v>0</v>
      </c>
      <c r="AG17" s="7">
        <f>SUMIFS('3.4% HN 2'!AL:AL,'3.4% HN 2'!M:M,'Sep Payment'!$AG$4,'3.4% HN 2'!B:B,'Sep Payment'!B17)</f>
        <v>0</v>
      </c>
      <c r="AH17" s="5">
        <f t="shared" si="2"/>
        <v>200325.90056946996</v>
      </c>
      <c r="AI17" s="119"/>
      <c r="AJ17" s="364">
        <f t="shared" si="3"/>
        <v>200325.90056946996</v>
      </c>
      <c r="AL17" s="508" t="str">
        <f>IFERROR(_xlfn.XLOOKUP(B17,'Monthly Payroll Deductions'!B:B,'Monthly Payroll Deductions'!AZ:AZ),"")</f>
        <v/>
      </c>
      <c r="AM17" s="508" t="str">
        <f>IFERROR(_xlfn.XLOOKUP(G17,'Monthly Payroll Deductions'!E:E,'Monthly Payroll Deductions'!BA:BA)," ")</f>
        <v xml:space="preserve"> </v>
      </c>
      <c r="AN17" s="508"/>
      <c r="AP17" s="383"/>
      <c r="AQ17" s="481"/>
      <c r="AS17" s="286"/>
      <c r="AT17" s="5"/>
    </row>
    <row r="18" spans="1:50" x14ac:dyDescent="0.25">
      <c r="B18">
        <v>3022024</v>
      </c>
      <c r="C18">
        <v>2024</v>
      </c>
      <c r="D18" t="s">
        <v>178</v>
      </c>
      <c r="E18" t="s">
        <v>748</v>
      </c>
      <c r="G18" t="s">
        <v>179</v>
      </c>
      <c r="H18" t="s">
        <v>180</v>
      </c>
      <c r="I18" s="7">
        <f>IFERROR(_xlfn.XLOOKUP(G18,'APT 25-26'!D:D,'APT 25-26'!CV:CV),"")</f>
        <v>98769.909103435435</v>
      </c>
      <c r="J18" s="7">
        <f>SUMIFS(NurserySupplement!$AL:$AL,NurserySupplement!$M:$M,J$4,NurserySupplement!$B:$B,B18)</f>
        <v>0</v>
      </c>
      <c r="K18" s="7">
        <f>IFERROR(_xlfn.XLOOKUP(B18,'Cash Advance'!A:A,'Cash Advance'!P:P),0)</f>
        <v>0</v>
      </c>
      <c r="L18" s="7">
        <f>SUMIFS(HNPlaces!$AL:$AL,HNPlaces!$M:$M,L$4,HNPlaces!$Q:$Q,'Sep Payment'!$G18)</f>
        <v>0</v>
      </c>
      <c r="M18" s="7">
        <f>SUMIFS(HNPlaces!$AL:$AL,HNPlaces!$M:$M,M$4,HNPlaces!$Q:$Q,'Sep Payment'!$G18)</f>
        <v>0</v>
      </c>
      <c r="N18" s="7">
        <f>SUMIFS(HNPlaces!$AL:$AL,HNPlaces!$M:$M,N$4,HNPlaces!$Q:$Q,'Sep Payment'!$G18)</f>
        <v>0</v>
      </c>
      <c r="O18" s="7">
        <f>SUMIFS(HNPlaces!$AL:$AL,HNPlaces!$M:$M,O$4,HNPlaces!$Q:$Q,'Sep Payment'!$G18)</f>
        <v>0</v>
      </c>
      <c r="P18" s="7">
        <f>SUMIFS(HNPlaces!$AL:$AL,HNPlaces!$M:$M,P$4,HNPlaces!$Q:$Q,'Sep Payment'!$G18)</f>
        <v>0</v>
      </c>
      <c r="Q18" s="7">
        <f>SUMIFS(HNPlaces!$AL:$AL,HNPlaces!$M:$M,Q$4,HNPlaces!$Q:$Q,'Sep Payment'!$G18)</f>
        <v>0</v>
      </c>
      <c r="R18" s="7">
        <f>SUMIFS(HNPlaces!$AL:$AL,HNPlaces!$M:$M,R$4,HNPlaces!$Q:$Q,'Sep Payment'!$G18)</f>
        <v>0</v>
      </c>
      <c r="S18" s="7">
        <f>SUMIFS(HNTopUp!$AC:$AC,HNTopUp!$M:$M,S$4,HNTopUp!$B:$B,$B18)</f>
        <v>0</v>
      </c>
      <c r="T18" s="7">
        <f>SUMIFS(HNTopUp!$AL:$AL,HNTopUp!$M:$M,T$4,HNTopUp!$B:$B,$B18)</f>
        <v>9272.602230769231</v>
      </c>
      <c r="U18" s="7">
        <f>SUMIFS(HNTopUp!$AL:$AL,HNTopUp!$M:$M,U$4,HNTopUp!$B:$B,$B18)</f>
        <v>0</v>
      </c>
      <c r="V18" s="7">
        <f>SUMIFS(HNTopUp!$AL:$AL,HNTopUp!$M:$M,V$4,HNTopUp!$B:$B,$B18)</f>
        <v>0</v>
      </c>
      <c r="W18" s="7">
        <f>SUMIFS(HNTopUp!$AL:$AL,HNTopUp!$M:$M,W$4,HNTopUp!$B:$B,$B18)</f>
        <v>679.52307692307693</v>
      </c>
      <c r="X18" s="7">
        <f>SUMIFS(HNTopUp!$AC:$AC,HNTopUp!$M:$M,X$4,HNTopUp!$B:$B,$B18)</f>
        <v>0</v>
      </c>
      <c r="Y18" s="7">
        <f>SUMIFS(HNTopUp!$AC:$AC,HNTopUp!$M:$M,Y$4,HNTopUp!$B:$B,$B18)</f>
        <v>0</v>
      </c>
      <c r="Z18" s="7">
        <f>SUMIFS(POST16!$AL:$AL,POST16!$M:$M,Z$4,POST16!$Q:$Q,'Sep Payment'!$G18)</f>
        <v>0</v>
      </c>
      <c r="AA18" s="7">
        <f>SUMIFS(POST16!$AL:$AL,POST16!$M:$M,AA$4,POST16!$Q:$Q,'Sep Payment'!$G18)</f>
        <v>0</v>
      </c>
      <c r="AB18" s="7">
        <f>SUMIFS(POST16!$AL:$AL,POST16!$M:$M,AB$4,POST16!$Q:$Q,'Sep Payment'!$G18)</f>
        <v>0</v>
      </c>
      <c r="AC18" s="7">
        <f>SUMIFS(POST16!$AL:$AL,POST16!$M:$M,AC$4,POST16!$Q:$Q,'Sep Payment'!$G18)</f>
        <v>0</v>
      </c>
      <c r="AD18" s="7">
        <f>SUMIFS(POST16!$AL:$AL,POST16!$M:$M,AD$4,POST16!$Q:$Q,'Sep Payment'!$G18)</f>
        <v>0</v>
      </c>
      <c r="AE18" s="7">
        <f>SUMIFS(POST16!$AL:$AL,POST16!$M:$M,AE$4,POST16!$Q:$Q,'Sep Payment'!$G18)</f>
        <v>0</v>
      </c>
      <c r="AF18" s="7">
        <f>SUMIFS(MISC!$AL:$AL,MISC!$M:$M,AF$4,MISC!$Q:$Q,'Sep Payment'!$G18)</f>
        <v>0</v>
      </c>
      <c r="AG18" s="7">
        <f>SUMIFS('3.4% HN 2'!AL:AL,'3.4% HN 2'!M:M,'Sep Payment'!$AG$4,'3.4% HN 2'!B:B,'Sep Payment'!B18)</f>
        <v>0</v>
      </c>
      <c r="AH18" s="5">
        <f t="shared" si="2"/>
        <v>108722.03441112775</v>
      </c>
      <c r="AI18" s="119">
        <f t="shared" si="4"/>
        <v>108721.03441112775</v>
      </c>
      <c r="AJ18" s="364">
        <f t="shared" si="3"/>
        <v>1</v>
      </c>
      <c r="AK18" s="5"/>
      <c r="AL18" s="508">
        <f>IFERROR(_xlfn.XLOOKUP(B18,'Monthly Payroll Deductions'!B:B,'Monthly Payroll Deductions'!AZ:AZ),"")</f>
        <v>87814.491461567261</v>
      </c>
      <c r="AM18" s="508">
        <f>IFERROR(_xlfn.XLOOKUP(G18,'Monthly Payroll Deductions'!E:E,'Monthly Payroll Deductions'!BA:BA)," ")</f>
        <v>136369.12000000002</v>
      </c>
      <c r="AN18" s="508">
        <f t="shared" si="7"/>
        <v>224183.61146156729</v>
      </c>
      <c r="AO18" s="119">
        <f t="shared" si="6"/>
        <v>108721.03441112775</v>
      </c>
      <c r="AP18" s="49">
        <f>AH18-AO18</f>
        <v>1</v>
      </c>
      <c r="AQ18" s="481">
        <f>IFERROR(IF(AP18&gt;AL18,AL18,AP18-1),"")</f>
        <v>0</v>
      </c>
      <c r="AR18" s="463">
        <f t="shared" ref="AR18:AR19" si="10">AO18+AQ18</f>
        <v>108721.03441112775</v>
      </c>
      <c r="AS18" s="49">
        <f t="shared" ref="AS18:AS19" si="11">AP18-AQ18</f>
        <v>1</v>
      </c>
      <c r="AT18" s="5"/>
      <c r="AW18" s="119"/>
    </row>
    <row r="19" spans="1:50" x14ac:dyDescent="0.25">
      <c r="B19">
        <v>3022025</v>
      </c>
      <c r="C19">
        <v>2025</v>
      </c>
      <c r="D19" t="s">
        <v>244</v>
      </c>
      <c r="E19" t="s">
        <v>748</v>
      </c>
      <c r="G19" t="s">
        <v>245</v>
      </c>
      <c r="H19" t="s">
        <v>246</v>
      </c>
      <c r="I19" s="7">
        <f>IFERROR(_xlfn.XLOOKUP(G19,'APT 25-26'!D:D,'APT 25-26'!CV:CV),"")</f>
        <v>125106.91946869709</v>
      </c>
      <c r="J19" s="7">
        <f>SUMIFS(NurserySupplement!$AL:$AL,NurserySupplement!$M:$M,J$4,NurserySupplement!$B:$B,B19)</f>
        <v>0</v>
      </c>
      <c r="K19" s="7">
        <f>IFERROR(_xlfn.XLOOKUP(B19,'Cash Advance'!A:A,'Cash Advance'!P:P),0)</f>
        <v>0</v>
      </c>
      <c r="L19" s="7">
        <f>SUMIFS(HNPlaces!$AL:$AL,HNPlaces!$M:$M,L$4,HNPlaces!$Q:$Q,'Sep Payment'!$G19)</f>
        <v>0</v>
      </c>
      <c r="M19" s="7">
        <f>SUMIFS(HNPlaces!$AL:$AL,HNPlaces!$M:$M,M$4,HNPlaces!$Q:$Q,'Sep Payment'!$G19)</f>
        <v>0</v>
      </c>
      <c r="N19" s="7">
        <f>SUMIFS(HNPlaces!$AL:$AL,HNPlaces!$M:$M,N$4,HNPlaces!$Q:$Q,'Sep Payment'!$G19)</f>
        <v>0</v>
      </c>
      <c r="O19" s="7">
        <f>SUMIFS(HNPlaces!$AL:$AL,HNPlaces!$M:$M,O$4,HNPlaces!$Q:$Q,'Sep Payment'!$G19)</f>
        <v>0</v>
      </c>
      <c r="P19" s="7">
        <f>SUMIFS(HNPlaces!$AL:$AL,HNPlaces!$M:$M,P$4,HNPlaces!$Q:$Q,'Sep Payment'!$G19)</f>
        <v>0</v>
      </c>
      <c r="Q19" s="7">
        <f>SUMIFS(HNPlaces!$AL:$AL,HNPlaces!$M:$M,Q$4,HNPlaces!$Q:$Q,'Sep Payment'!$G19)</f>
        <v>0</v>
      </c>
      <c r="R19" s="7">
        <f>SUMIFS(HNPlaces!$AL:$AL,HNPlaces!$M:$M,R$4,HNPlaces!$Q:$Q,'Sep Payment'!$G19)</f>
        <v>0</v>
      </c>
      <c r="S19" s="7">
        <f>SUMIFS(HNTopUp!$AC:$AC,HNTopUp!$M:$M,S$4,HNTopUp!$B:$B,$B19)</f>
        <v>0</v>
      </c>
      <c r="T19" s="7">
        <f>SUMIFS(HNTopUp!$AL:$AL,HNTopUp!$M:$M,T$4,HNTopUp!$B:$B,$B19)</f>
        <v>8095.0830000000005</v>
      </c>
      <c r="U19" s="7">
        <f>SUMIFS(HNTopUp!$AL:$AL,HNTopUp!$M:$M,U$4,HNTopUp!$B:$B,$B19)</f>
        <v>0</v>
      </c>
      <c r="V19" s="7">
        <f>SUMIFS(HNTopUp!$AL:$AL,HNTopUp!$M:$M,V$4,HNTopUp!$B:$B,$B19)</f>
        <v>0</v>
      </c>
      <c r="W19" s="7">
        <f>SUMIFS(HNTopUp!$AL:$AL,HNTopUp!$M:$M,W$4,HNTopUp!$B:$B,$B19)</f>
        <v>0</v>
      </c>
      <c r="X19" s="7">
        <f>SUMIFS(HNTopUp!$AC:$AC,HNTopUp!$M:$M,X$4,HNTopUp!$B:$B,$B19)</f>
        <v>0</v>
      </c>
      <c r="Y19" s="7">
        <f>SUMIFS(HNTopUp!$AC:$AC,HNTopUp!$M:$M,Y$4,HNTopUp!$B:$B,$B19)</f>
        <v>0</v>
      </c>
      <c r="Z19" s="7">
        <f>SUMIFS(POST16!$AL:$AL,POST16!$M:$M,Z$4,POST16!$Q:$Q,'Sep Payment'!$G19)</f>
        <v>0</v>
      </c>
      <c r="AA19" s="7">
        <f>SUMIFS(POST16!$AL:$AL,POST16!$M:$M,AA$4,POST16!$Q:$Q,'Sep Payment'!$G19)</f>
        <v>0</v>
      </c>
      <c r="AB19" s="7">
        <f>SUMIFS(POST16!$AL:$AL,POST16!$M:$M,AB$4,POST16!$Q:$Q,'Sep Payment'!$G19)</f>
        <v>0</v>
      </c>
      <c r="AC19" s="7">
        <f>SUMIFS(POST16!$AL:$AL,POST16!$M:$M,AC$4,POST16!$Q:$Q,'Sep Payment'!$G19)</f>
        <v>0</v>
      </c>
      <c r="AD19" s="7">
        <f>SUMIFS(POST16!$AL:$AL,POST16!$M:$M,AD$4,POST16!$Q:$Q,'Sep Payment'!$G19)</f>
        <v>0</v>
      </c>
      <c r="AE19" s="7">
        <f>SUMIFS(POST16!$AL:$AL,POST16!$M:$M,AE$4,POST16!$Q:$Q,'Sep Payment'!$G19)</f>
        <v>0</v>
      </c>
      <c r="AF19" s="7">
        <f>SUMIFS(MISC!$AL:$AL,MISC!$M:$M,AF$4,MISC!$Q:$Q,'Sep Payment'!$G19)</f>
        <v>0</v>
      </c>
      <c r="AG19" s="7">
        <f>SUMIFS('3.4% HN 2'!AL:AL,'3.4% HN 2'!M:M,'Sep Payment'!$AG$4,'3.4% HN 2'!B:B,'Sep Payment'!B19)</f>
        <v>0</v>
      </c>
      <c r="AH19" s="5">
        <f t="shared" si="2"/>
        <v>133202.00246869709</v>
      </c>
      <c r="AI19" s="119">
        <f t="shared" si="4"/>
        <v>133201.00246869709</v>
      </c>
      <c r="AJ19" s="364">
        <f t="shared" si="3"/>
        <v>1</v>
      </c>
      <c r="AK19" s="5"/>
      <c r="AL19" s="508">
        <f>IFERROR(_xlfn.XLOOKUP(B19,'Monthly Payroll Deductions'!B:B,'Monthly Payroll Deductions'!AZ:AZ),"")</f>
        <v>0</v>
      </c>
      <c r="AM19" s="508">
        <f>IFERROR(_xlfn.XLOOKUP(G19,'Monthly Payroll Deductions'!E:E,'Monthly Payroll Deductions'!BA:BA)," ")</f>
        <v>137283.19999999998</v>
      </c>
      <c r="AN19" s="508">
        <f t="shared" si="7"/>
        <v>137283.19999999998</v>
      </c>
      <c r="AO19" s="119">
        <f t="shared" si="6"/>
        <v>133201.00246869709</v>
      </c>
      <c r="AP19" s="49">
        <f>AH19-AO19</f>
        <v>1</v>
      </c>
      <c r="AQ19" s="481"/>
      <c r="AR19" s="463">
        <f t="shared" si="10"/>
        <v>133201.00246869709</v>
      </c>
      <c r="AS19" s="49">
        <f t="shared" si="11"/>
        <v>1</v>
      </c>
      <c r="AT19" s="5"/>
      <c r="AW19" s="119"/>
    </row>
    <row r="20" spans="1:50" hidden="1" x14ac:dyDescent="0.25">
      <c r="B20">
        <v>3022026</v>
      </c>
      <c r="C20">
        <v>2026</v>
      </c>
      <c r="D20" t="s">
        <v>115</v>
      </c>
      <c r="E20" t="s">
        <v>748</v>
      </c>
      <c r="G20" t="s">
        <v>116</v>
      </c>
      <c r="H20" t="s">
        <v>117</v>
      </c>
      <c r="I20" s="7">
        <f>IFERROR(_xlfn.XLOOKUP(G20,'APT 25-26'!D:D,'APT 25-26'!CV:CV),"")</f>
        <v>172643.97859668548</v>
      </c>
      <c r="J20" s="7">
        <f>SUMIFS(NurserySupplement!$AL:$AL,NurserySupplement!$M:$M,J$4,NurserySupplement!$B:$B,B20)</f>
        <v>0</v>
      </c>
      <c r="K20" s="7">
        <f>IFERROR(_xlfn.XLOOKUP(B20,'Cash Advance'!A:A,'Cash Advance'!P:P),0)</f>
        <v>-11111</v>
      </c>
      <c r="L20" s="7">
        <f>SUMIFS(HNPlaces!$AL:$AL,HNPlaces!$M:$M,L$4,HNPlaces!$Q:$Q,'Sep Payment'!$G20)</f>
        <v>0</v>
      </c>
      <c r="M20" s="7">
        <f>SUMIFS(HNPlaces!$AL:$AL,HNPlaces!$M:$M,M$4,HNPlaces!$Q:$Q,'Sep Payment'!$G20)</f>
        <v>0</v>
      </c>
      <c r="N20" s="7">
        <f>SUMIFS(HNPlaces!$AL:$AL,HNPlaces!$M:$M,N$4,HNPlaces!$Q:$Q,'Sep Payment'!$G20)</f>
        <v>0</v>
      </c>
      <c r="O20" s="7">
        <f>SUMIFS(HNPlaces!$AL:$AL,HNPlaces!$M:$M,O$4,HNPlaces!$Q:$Q,'Sep Payment'!$G20)</f>
        <v>0</v>
      </c>
      <c r="P20" s="7">
        <f>SUMIFS(HNPlaces!$AL:$AL,HNPlaces!$M:$M,P$4,HNPlaces!$Q:$Q,'Sep Payment'!$G20)</f>
        <v>0</v>
      </c>
      <c r="Q20" s="7">
        <f>SUMIFS(HNPlaces!$AL:$AL,HNPlaces!$M:$M,Q$4,HNPlaces!$Q:$Q,'Sep Payment'!$G20)</f>
        <v>0</v>
      </c>
      <c r="R20" s="7">
        <f>SUMIFS(HNPlaces!$AL:$AL,HNPlaces!$M:$M,R$4,HNPlaces!$Q:$Q,'Sep Payment'!$G20)</f>
        <v>0</v>
      </c>
      <c r="S20" s="7">
        <f>SUMIFS(HNTopUp!$AC:$AC,HNTopUp!$M:$M,S$4,HNTopUp!$B:$B,$B20)</f>
        <v>0</v>
      </c>
      <c r="T20" s="7">
        <f>SUMIFS(HNTopUp!$AL:$AL,HNTopUp!$M:$M,T$4,HNTopUp!$B:$B,$B20)</f>
        <v>9772.9623076923071</v>
      </c>
      <c r="U20" s="7">
        <f>SUMIFS(HNTopUp!$AL:$AL,HNTopUp!$M:$M,U$4,HNTopUp!$B:$B,$B20)</f>
        <v>0</v>
      </c>
      <c r="V20" s="7">
        <f>SUMIFS(HNTopUp!$AL:$AL,HNTopUp!$M:$M,V$4,HNTopUp!$B:$B,$B20)</f>
        <v>0</v>
      </c>
      <c r="W20" s="7">
        <f>SUMIFS(HNTopUp!$AL:$AL,HNTopUp!$M:$M,W$4,HNTopUp!$B:$B,$B20)</f>
        <v>298.8</v>
      </c>
      <c r="X20" s="7">
        <f>SUMIFS(HNTopUp!$AC:$AC,HNTopUp!$M:$M,X$4,HNTopUp!$B:$B,$B20)</f>
        <v>0</v>
      </c>
      <c r="Y20" s="7">
        <f>SUMIFS(HNTopUp!$AC:$AC,HNTopUp!$M:$M,Y$4,HNTopUp!$B:$B,$B20)</f>
        <v>0</v>
      </c>
      <c r="Z20" s="7">
        <f>SUMIFS(POST16!$AL:$AL,POST16!$M:$M,Z$4,POST16!$Q:$Q,'Sep Payment'!$G20)</f>
        <v>0</v>
      </c>
      <c r="AA20" s="7">
        <f>SUMIFS(POST16!$AL:$AL,POST16!$M:$M,AA$4,POST16!$Q:$Q,'Sep Payment'!$G20)</f>
        <v>0</v>
      </c>
      <c r="AB20" s="7">
        <f>SUMIFS(POST16!$AL:$AL,POST16!$M:$M,AB$4,POST16!$Q:$Q,'Sep Payment'!$G20)</f>
        <v>0</v>
      </c>
      <c r="AC20" s="7">
        <f>SUMIFS(POST16!$AL:$AL,POST16!$M:$M,AC$4,POST16!$Q:$Q,'Sep Payment'!$G20)</f>
        <v>0</v>
      </c>
      <c r="AD20" s="7">
        <f>SUMIFS(POST16!$AL:$AL,POST16!$M:$M,AD$4,POST16!$Q:$Q,'Sep Payment'!$G20)</f>
        <v>0</v>
      </c>
      <c r="AE20" s="7">
        <f>SUMIFS(POST16!$AL:$AL,POST16!$M:$M,AE$4,POST16!$Q:$Q,'Sep Payment'!$G20)</f>
        <v>0</v>
      </c>
      <c r="AF20" s="7">
        <f>SUMIFS(MISC!$AL:$AL,MISC!$M:$M,AF$4,MISC!$Q:$Q,'Sep Payment'!$G20)</f>
        <v>0</v>
      </c>
      <c r="AG20" s="7">
        <f>SUMIFS('3.4% HN 2'!AL:AL,'3.4% HN 2'!M:M,'Sep Payment'!$AG$4,'3.4% HN 2'!B:B,'Sep Payment'!B20)</f>
        <v>0</v>
      </c>
      <c r="AH20" s="5">
        <f t="shared" si="2"/>
        <v>171604.74090437777</v>
      </c>
      <c r="AI20" s="119"/>
      <c r="AJ20" s="364">
        <f t="shared" si="3"/>
        <v>171604.74090437777</v>
      </c>
      <c r="AK20" s="5"/>
      <c r="AL20" s="508">
        <f>IFERROR(_xlfn.XLOOKUP(B20,'Monthly Payroll Deductions'!B:B,'Monthly Payroll Deductions'!AZ:AZ),"")</f>
        <v>0</v>
      </c>
      <c r="AM20" s="508">
        <f>IFERROR(_xlfn.XLOOKUP(G20,'Monthly Payroll Deductions'!E:E,'Monthly Payroll Deductions'!BA:BA)," ")</f>
        <v>0</v>
      </c>
      <c r="AN20" s="508"/>
      <c r="AO20" s="119"/>
      <c r="AP20" s="49"/>
      <c r="AQ20" s="481"/>
      <c r="AR20" s="463"/>
      <c r="AS20" s="5"/>
      <c r="AT20" s="5"/>
      <c r="AW20" s="119"/>
    </row>
    <row r="21" spans="1:50" x14ac:dyDescent="0.25">
      <c r="B21">
        <v>3022027</v>
      </c>
      <c r="C21">
        <v>2027</v>
      </c>
      <c r="D21" t="s">
        <v>201</v>
      </c>
      <c r="E21" t="s">
        <v>748</v>
      </c>
      <c r="G21" t="s">
        <v>202</v>
      </c>
      <c r="H21" t="s">
        <v>96</v>
      </c>
      <c r="I21" s="7">
        <f>IFERROR(_xlfn.XLOOKUP(G21,'APT 25-26'!D:D,'APT 25-26'!CV:CV),"")</f>
        <v>155746.10450945777</v>
      </c>
      <c r="J21" s="7">
        <f>SUMIFS(NurserySupplement!$AL:$AL,NurserySupplement!$M:$M,J$4,NurserySupplement!$B:$B,B21)</f>
        <v>0</v>
      </c>
      <c r="K21" s="7">
        <f>IFERROR(_xlfn.XLOOKUP(B21,'Cash Advance'!A:A,'Cash Advance'!P:P),0)</f>
        <v>0</v>
      </c>
      <c r="L21" s="7">
        <f>SUMIFS(HNPlaces!$AL:$AL,HNPlaces!$M:$M,L$4,HNPlaces!$Q:$Q,'Sep Payment'!$G21)</f>
        <v>0</v>
      </c>
      <c r="M21" s="7">
        <f>SUMIFS(HNPlaces!$AL:$AL,HNPlaces!$M:$M,M$4,HNPlaces!$Q:$Q,'Sep Payment'!$G21)</f>
        <v>0</v>
      </c>
      <c r="N21" s="7">
        <f>SUMIFS(HNPlaces!$AL:$AL,HNPlaces!$M:$M,N$4,HNPlaces!$Q:$Q,'Sep Payment'!$G21)</f>
        <v>0</v>
      </c>
      <c r="O21" s="7">
        <f>SUMIFS(HNPlaces!$AL:$AL,HNPlaces!$M:$M,O$4,HNPlaces!$Q:$Q,'Sep Payment'!$G21)</f>
        <v>0</v>
      </c>
      <c r="P21" s="7">
        <f>SUMIFS(HNPlaces!$AL:$AL,HNPlaces!$M:$M,P$4,HNPlaces!$Q:$Q,'Sep Payment'!$G21)</f>
        <v>0</v>
      </c>
      <c r="Q21" s="7">
        <f>SUMIFS(HNPlaces!$AL:$AL,HNPlaces!$M:$M,Q$4,HNPlaces!$Q:$Q,'Sep Payment'!$G21)</f>
        <v>0</v>
      </c>
      <c r="R21" s="7">
        <f>SUMIFS(HNPlaces!$AL:$AL,HNPlaces!$M:$M,R$4,HNPlaces!$Q:$Q,'Sep Payment'!$G21)</f>
        <v>0</v>
      </c>
      <c r="S21" s="7">
        <f>SUMIFS(HNTopUp!$AC:$AC,HNTopUp!$M:$M,S$4,HNTopUp!$B:$B,$B21)</f>
        <v>0</v>
      </c>
      <c r="T21" s="7">
        <f>SUMIFS(HNTopUp!$AL:$AL,HNTopUp!$M:$M,T$4,HNTopUp!$B:$B,$B21)</f>
        <v>13833.334615384616</v>
      </c>
      <c r="U21" s="7">
        <f>SUMIFS(HNTopUp!$AL:$AL,HNTopUp!$M:$M,U$4,HNTopUp!$B:$B,$B21)</f>
        <v>0</v>
      </c>
      <c r="V21" s="7">
        <f>SUMIFS(HNTopUp!$AL:$AL,HNTopUp!$M:$M,V$4,HNTopUp!$B:$B,$B21)</f>
        <v>0</v>
      </c>
      <c r="W21" s="7">
        <f>SUMIFS(HNTopUp!$AL:$AL,HNTopUp!$M:$M,W$4,HNTopUp!$B:$B,$B21)</f>
        <v>0</v>
      </c>
      <c r="X21" s="7">
        <f>SUMIFS(HNTopUp!$AC:$AC,HNTopUp!$M:$M,X$4,HNTopUp!$B:$B,$B21)</f>
        <v>0</v>
      </c>
      <c r="Y21" s="7">
        <f>SUMIFS(HNTopUp!$AC:$AC,HNTopUp!$M:$M,Y$4,HNTopUp!$B:$B,$B21)</f>
        <v>0</v>
      </c>
      <c r="Z21" s="7">
        <f>SUMIFS(POST16!$AL:$AL,POST16!$M:$M,Z$4,POST16!$Q:$Q,'Sep Payment'!$G21)</f>
        <v>0</v>
      </c>
      <c r="AA21" s="7">
        <f>SUMIFS(POST16!$AL:$AL,POST16!$M:$M,AA$4,POST16!$Q:$Q,'Sep Payment'!$G21)</f>
        <v>0</v>
      </c>
      <c r="AB21" s="7">
        <f>SUMIFS(POST16!$AL:$AL,POST16!$M:$M,AB$4,POST16!$Q:$Q,'Sep Payment'!$G21)</f>
        <v>0</v>
      </c>
      <c r="AC21" s="7">
        <f>SUMIFS(POST16!$AL:$AL,POST16!$M:$M,AC$4,POST16!$Q:$Q,'Sep Payment'!$G21)</f>
        <v>0</v>
      </c>
      <c r="AD21" s="7">
        <f>SUMIFS(POST16!$AL:$AL,POST16!$M:$M,AD$4,POST16!$Q:$Q,'Sep Payment'!$G21)</f>
        <v>0</v>
      </c>
      <c r="AE21" s="7">
        <f>SUMIFS(POST16!$AL:$AL,POST16!$M:$M,AE$4,POST16!$Q:$Q,'Sep Payment'!$G21)</f>
        <v>0</v>
      </c>
      <c r="AF21" s="7">
        <f>SUMIFS(MISC!$AL:$AL,MISC!$M:$M,AF$4,MISC!$Q:$Q,'Sep Payment'!$G21)</f>
        <v>0</v>
      </c>
      <c r="AG21" s="7">
        <f>SUMIFS('3.4% HN 2'!AL:AL,'3.4% HN 2'!M:M,'Sep Payment'!$AG$4,'3.4% HN 2'!B:B,'Sep Payment'!B21)</f>
        <v>0</v>
      </c>
      <c r="AH21" s="5">
        <f t="shared" si="2"/>
        <v>169579.43912484238</v>
      </c>
      <c r="AI21" s="119">
        <f t="shared" si="4"/>
        <v>122660.85000000011</v>
      </c>
      <c r="AJ21" s="364">
        <f t="shared" si="3"/>
        <v>46918.58912484227</v>
      </c>
      <c r="AK21" s="119"/>
      <c r="AL21" s="508">
        <f>IFERROR(_xlfn.XLOOKUP(B21,'Monthly Payroll Deductions'!B:B,'Monthly Payroll Deductions'!AZ:AZ),"")</f>
        <v>0</v>
      </c>
      <c r="AM21" s="508">
        <f>IFERROR(_xlfn.XLOOKUP(G21,'Monthly Payroll Deductions'!E:E,'Monthly Payroll Deductions'!BA:BA)," ")</f>
        <v>122660.85000000011</v>
      </c>
      <c r="AN21" s="508">
        <f t="shared" si="7"/>
        <v>122660.85000000011</v>
      </c>
      <c r="AO21" s="119">
        <f t="shared" si="6"/>
        <v>122660.85000000011</v>
      </c>
      <c r="AP21" s="49">
        <f t="shared" ref="AP21:AP27" si="12">AH21-AO21</f>
        <v>46918.58912484227</v>
      </c>
      <c r="AQ21" s="481"/>
      <c r="AR21" s="463">
        <f t="shared" ref="AR21:AR27" si="13">AO21+AQ21</f>
        <v>122660.85000000011</v>
      </c>
      <c r="AS21" s="49">
        <f t="shared" ref="AS21:AS27" si="14">AP21-AQ21</f>
        <v>46918.58912484227</v>
      </c>
      <c r="AT21" s="5"/>
      <c r="AX21" s="481"/>
    </row>
    <row r="22" spans="1:50" x14ac:dyDescent="0.25">
      <c r="B22">
        <v>3022028</v>
      </c>
      <c r="C22">
        <v>2028</v>
      </c>
      <c r="D22" t="s">
        <v>94</v>
      </c>
      <c r="E22" t="s">
        <v>748</v>
      </c>
      <c r="G22" t="s">
        <v>95</v>
      </c>
      <c r="H22" t="s">
        <v>96</v>
      </c>
      <c r="I22" s="7">
        <f>IFERROR(_xlfn.XLOOKUP(G22,'APT 25-26'!D:D,'APT 25-26'!CV:CV),"")</f>
        <v>95262.166697576409</v>
      </c>
      <c r="J22" s="7">
        <f>SUMIFS(NurserySupplement!$AL:$AL,NurserySupplement!$M:$M,J$4,NurserySupplement!$B:$B,B22)</f>
        <v>0</v>
      </c>
      <c r="K22" s="7">
        <f>IFERROR(_xlfn.XLOOKUP(B22,'Cash Advance'!A:A,'Cash Advance'!P:P),0)</f>
        <v>0</v>
      </c>
      <c r="L22" s="7">
        <f>SUMIFS(HNPlaces!$AL:$AL,HNPlaces!$M:$M,L$4,HNPlaces!$Q:$Q,'Sep Payment'!$G22)</f>
        <v>0</v>
      </c>
      <c r="M22" s="7">
        <f>SUMIFS(HNPlaces!$AL:$AL,HNPlaces!$M:$M,M$4,HNPlaces!$Q:$Q,'Sep Payment'!$G22)</f>
        <v>0</v>
      </c>
      <c r="N22" s="7">
        <f>SUMIFS(HNPlaces!$AL:$AL,HNPlaces!$M:$M,N$4,HNPlaces!$Q:$Q,'Sep Payment'!$G22)</f>
        <v>0</v>
      </c>
      <c r="O22" s="7">
        <f>SUMIFS(HNPlaces!$AL:$AL,HNPlaces!$M:$M,O$4,HNPlaces!$Q:$Q,'Sep Payment'!$G22)</f>
        <v>0</v>
      </c>
      <c r="P22" s="7">
        <f>SUMIFS(HNPlaces!$AL:$AL,HNPlaces!$M:$M,P$4,HNPlaces!$Q:$Q,'Sep Payment'!$G22)</f>
        <v>0</v>
      </c>
      <c r="Q22" s="7">
        <f>SUMIFS(HNPlaces!$AL:$AL,HNPlaces!$M:$M,Q$4,HNPlaces!$Q:$Q,'Sep Payment'!$G22)</f>
        <v>0</v>
      </c>
      <c r="R22" s="7">
        <f>SUMIFS(HNPlaces!$AL:$AL,HNPlaces!$M:$M,R$4,HNPlaces!$Q:$Q,'Sep Payment'!$G22)</f>
        <v>0</v>
      </c>
      <c r="S22" s="7">
        <f>SUMIFS(HNTopUp!$AC:$AC,HNTopUp!$M:$M,S$4,HNTopUp!$B:$B,$B22)</f>
        <v>0</v>
      </c>
      <c r="T22" s="7">
        <f>SUMIFS(HNTopUp!$AL:$AL,HNTopUp!$M:$M,T$4,HNTopUp!$B:$B,$B22)</f>
        <v>12013.03107692308</v>
      </c>
      <c r="U22" s="7">
        <f>SUMIFS(HNTopUp!$AL:$AL,HNTopUp!$M:$M,U$4,HNTopUp!$B:$B,$B22)</f>
        <v>0</v>
      </c>
      <c r="V22" s="7">
        <f>SUMIFS(HNTopUp!$AL:$AL,HNTopUp!$M:$M,V$4,HNTopUp!$B:$B,$B22)</f>
        <v>0</v>
      </c>
      <c r="W22" s="7">
        <f>SUMIFS(HNTopUp!$AL:$AL,HNTopUp!$M:$M,W$4,HNTopUp!$B:$B,$B22)</f>
        <v>0</v>
      </c>
      <c r="X22" s="7">
        <f>SUMIFS(HNTopUp!$AC:$AC,HNTopUp!$M:$M,X$4,HNTopUp!$B:$B,$B22)</f>
        <v>0</v>
      </c>
      <c r="Y22" s="7">
        <f>SUMIFS(HNTopUp!$AC:$AC,HNTopUp!$M:$M,Y$4,HNTopUp!$B:$B,$B22)</f>
        <v>0</v>
      </c>
      <c r="Z22" s="7">
        <f>SUMIFS(POST16!$AL:$AL,POST16!$M:$M,Z$4,POST16!$Q:$Q,'Sep Payment'!$G22)</f>
        <v>0</v>
      </c>
      <c r="AA22" s="7">
        <f>SUMIFS(POST16!$AL:$AL,POST16!$M:$M,AA$4,POST16!$Q:$Q,'Sep Payment'!$G22)</f>
        <v>0</v>
      </c>
      <c r="AB22" s="7">
        <f>SUMIFS(POST16!$AL:$AL,POST16!$M:$M,AB$4,POST16!$Q:$Q,'Sep Payment'!$G22)</f>
        <v>0</v>
      </c>
      <c r="AC22" s="7">
        <f>SUMIFS(POST16!$AL:$AL,POST16!$M:$M,AC$4,POST16!$Q:$Q,'Sep Payment'!$G22)</f>
        <v>0</v>
      </c>
      <c r="AD22" s="7">
        <f>SUMIFS(POST16!$AL:$AL,POST16!$M:$M,AD$4,POST16!$Q:$Q,'Sep Payment'!$G22)</f>
        <v>0</v>
      </c>
      <c r="AE22" s="7">
        <f>SUMIFS(POST16!$AL:$AL,POST16!$M:$M,AE$4,POST16!$Q:$Q,'Sep Payment'!$G22)</f>
        <v>0</v>
      </c>
      <c r="AF22" s="7">
        <f>SUMIFS(MISC!$AL:$AL,MISC!$M:$M,AF$4,MISC!$Q:$Q,'Sep Payment'!$G22)</f>
        <v>0</v>
      </c>
      <c r="AG22" s="7">
        <f>SUMIFS('3.4% HN 2'!AL:AL,'3.4% HN 2'!M:M,'Sep Payment'!$AG$4,'3.4% HN 2'!B:B,'Sep Payment'!B22)</f>
        <v>0</v>
      </c>
      <c r="AH22" s="5">
        <f t="shared" si="2"/>
        <v>107275.19777449949</v>
      </c>
      <c r="AI22" s="119">
        <f t="shared" si="4"/>
        <v>106345.15999999997</v>
      </c>
      <c r="AJ22" s="364">
        <f t="shared" si="3"/>
        <v>930.03777449952031</v>
      </c>
      <c r="AK22" s="119"/>
      <c r="AL22" s="508">
        <f>IFERROR(_xlfn.XLOOKUP(B22,'Monthly Payroll Deductions'!B:B,'Monthly Payroll Deductions'!AZ:AZ),"")</f>
        <v>0</v>
      </c>
      <c r="AM22" s="508">
        <f>IFERROR(_xlfn.XLOOKUP(G22,'Monthly Payroll Deductions'!E:E,'Monthly Payroll Deductions'!BA:BA)," ")</f>
        <v>106345.15999999997</v>
      </c>
      <c r="AN22" s="508">
        <f t="shared" si="7"/>
        <v>106345.15999999997</v>
      </c>
      <c r="AO22" s="119">
        <f t="shared" si="6"/>
        <v>106345.15999999997</v>
      </c>
      <c r="AP22" s="49">
        <f t="shared" si="12"/>
        <v>930.03777449952031</v>
      </c>
      <c r="AQ22" s="481"/>
      <c r="AR22" s="463">
        <f t="shared" si="13"/>
        <v>106345.15999999997</v>
      </c>
      <c r="AS22" s="49">
        <f t="shared" si="14"/>
        <v>930.03777449952031</v>
      </c>
      <c r="AT22" s="5"/>
      <c r="AW22" s="119"/>
    </row>
    <row r="23" spans="1:50" x14ac:dyDescent="0.25">
      <c r="B23">
        <v>3022029</v>
      </c>
      <c r="C23">
        <v>2029</v>
      </c>
      <c r="D23" t="s">
        <v>100</v>
      </c>
      <c r="E23" t="s">
        <v>748</v>
      </c>
      <c r="G23" t="s">
        <v>101</v>
      </c>
      <c r="H23" t="s">
        <v>102</v>
      </c>
      <c r="I23" s="7">
        <f>IFERROR(_xlfn.XLOOKUP(G23,'APT 25-26'!D:D,'APT 25-26'!CV:CV),"")</f>
        <v>200606.73543245334</v>
      </c>
      <c r="J23" s="7">
        <f>SUMIFS(NurserySupplement!$AL:$AL,NurserySupplement!$M:$M,J$4,NurserySupplement!$B:$B,B23)</f>
        <v>0</v>
      </c>
      <c r="K23" s="7">
        <f>IFERROR(_xlfn.XLOOKUP(B23,'Cash Advance'!A:A,'Cash Advance'!P:P),0)</f>
        <v>0</v>
      </c>
      <c r="L23" s="7">
        <f>SUMIFS(HNPlaces!$AL:$AL,HNPlaces!$M:$M,L$4,HNPlaces!$Q:$Q,'Sep Payment'!$G23)</f>
        <v>0</v>
      </c>
      <c r="M23" s="7">
        <f>SUMIFS(HNPlaces!$AL:$AL,HNPlaces!$M:$M,M$4,HNPlaces!$Q:$Q,'Sep Payment'!$G23)</f>
        <v>0</v>
      </c>
      <c r="N23" s="7">
        <f>SUMIFS(HNPlaces!$AL:$AL,HNPlaces!$M:$M,N$4,HNPlaces!$Q:$Q,'Sep Payment'!$G23)</f>
        <v>0</v>
      </c>
      <c r="O23" s="7">
        <f>SUMIFS(HNPlaces!$AL:$AL,HNPlaces!$M:$M,O$4,HNPlaces!$Q:$Q,'Sep Payment'!$G23)</f>
        <v>0</v>
      </c>
      <c r="P23" s="7">
        <f>SUMIFS(HNPlaces!$AL:$AL,HNPlaces!$M:$M,P$4,HNPlaces!$Q:$Q,'Sep Payment'!$G23)</f>
        <v>0</v>
      </c>
      <c r="Q23" s="7">
        <f>SUMIFS(HNPlaces!$AL:$AL,HNPlaces!$M:$M,Q$4,HNPlaces!$Q:$Q,'Sep Payment'!$G23)</f>
        <v>0</v>
      </c>
      <c r="R23" s="7">
        <f>SUMIFS(HNPlaces!$AL:$AL,HNPlaces!$M:$M,R$4,HNPlaces!$Q:$Q,'Sep Payment'!$G23)</f>
        <v>0</v>
      </c>
      <c r="S23" s="7">
        <f>SUMIFS(HNTopUp!$AC:$AC,HNTopUp!$M:$M,S$4,HNTopUp!$B:$B,$B23)</f>
        <v>0</v>
      </c>
      <c r="T23" s="7">
        <f>SUMIFS(HNTopUp!$AL:$AL,HNTopUp!$M:$M,T$4,HNTopUp!$B:$B,$B23)</f>
        <v>17037.603820512821</v>
      </c>
      <c r="U23" s="7">
        <f>SUMIFS(HNTopUp!$AL:$AL,HNTopUp!$M:$M,U$4,HNTopUp!$B:$B,$B23)</f>
        <v>0</v>
      </c>
      <c r="V23" s="7">
        <f>SUMIFS(HNTopUp!$AL:$AL,HNTopUp!$M:$M,V$4,HNTopUp!$B:$B,$B23)</f>
        <v>0</v>
      </c>
      <c r="W23" s="7">
        <f>SUMIFS(HNTopUp!$AL:$AL,HNTopUp!$M:$M,W$4,HNTopUp!$B:$B,$B23)</f>
        <v>0</v>
      </c>
      <c r="X23" s="7">
        <f>SUMIFS(HNTopUp!$AC:$AC,HNTopUp!$M:$M,X$4,HNTopUp!$B:$B,$B23)</f>
        <v>0</v>
      </c>
      <c r="Y23" s="7">
        <f>SUMIFS(HNTopUp!$AC:$AC,HNTopUp!$M:$M,Y$4,HNTopUp!$B:$B,$B23)</f>
        <v>0</v>
      </c>
      <c r="Z23" s="7">
        <f>SUMIFS(POST16!$AL:$AL,POST16!$M:$M,Z$4,POST16!$Q:$Q,'Sep Payment'!$G23)</f>
        <v>0</v>
      </c>
      <c r="AA23" s="7">
        <f>SUMIFS(POST16!$AL:$AL,POST16!$M:$M,AA$4,POST16!$Q:$Q,'Sep Payment'!$G23)</f>
        <v>0</v>
      </c>
      <c r="AB23" s="7">
        <f>SUMIFS(POST16!$AL:$AL,POST16!$M:$M,AB$4,POST16!$Q:$Q,'Sep Payment'!$G23)</f>
        <v>0</v>
      </c>
      <c r="AC23" s="7">
        <f>SUMIFS(POST16!$AL:$AL,POST16!$M:$M,AC$4,POST16!$Q:$Q,'Sep Payment'!$G23)</f>
        <v>0</v>
      </c>
      <c r="AD23" s="7">
        <f>SUMIFS(POST16!$AL:$AL,POST16!$M:$M,AD$4,POST16!$Q:$Q,'Sep Payment'!$G23)</f>
        <v>0</v>
      </c>
      <c r="AE23" s="7">
        <f>SUMIFS(POST16!$AL:$AL,POST16!$M:$M,AE$4,POST16!$Q:$Q,'Sep Payment'!$G23)</f>
        <v>0</v>
      </c>
      <c r="AF23" s="7">
        <f>SUMIFS(MISC!$AL:$AL,MISC!$M:$M,AF$4,MISC!$Q:$Q,'Sep Payment'!$G23)</f>
        <v>0</v>
      </c>
      <c r="AG23" s="7">
        <f>SUMIFS('3.4% HN 2'!AL:AL,'3.4% HN 2'!M:M,'Sep Payment'!$AG$4,'3.4% HN 2'!B:B,'Sep Payment'!B23)</f>
        <v>0</v>
      </c>
      <c r="AH23" s="5">
        <f t="shared" si="2"/>
        <v>217644.33925296617</v>
      </c>
      <c r="AI23" s="119">
        <f t="shared" si="4"/>
        <v>217643.33925296617</v>
      </c>
      <c r="AJ23" s="364">
        <f t="shared" si="3"/>
        <v>1</v>
      </c>
      <c r="AK23" s="119"/>
      <c r="AL23" s="508">
        <f>IFERROR(_xlfn.XLOOKUP(B23,'Monthly Payroll Deductions'!B:B,'Monthly Payroll Deductions'!AZ:AZ),"")</f>
        <v>0</v>
      </c>
      <c r="AM23" s="508">
        <f>IFERROR(_xlfn.XLOOKUP(G23,'Monthly Payroll Deductions'!E:E,'Monthly Payroll Deductions'!BA:BA)," ")</f>
        <v>231413.31000000008</v>
      </c>
      <c r="AN23" s="508">
        <f t="shared" si="7"/>
        <v>231413.31000000008</v>
      </c>
      <c r="AO23" s="119">
        <f t="shared" si="6"/>
        <v>217643.33925296617</v>
      </c>
      <c r="AP23" s="49">
        <f t="shared" si="12"/>
        <v>1</v>
      </c>
      <c r="AQ23" s="481">
        <f>IF(AP23&gt;AL23,AL23,AP23-1)</f>
        <v>0</v>
      </c>
      <c r="AR23" s="463">
        <f t="shared" si="13"/>
        <v>217643.33925296617</v>
      </c>
      <c r="AS23" s="49">
        <f t="shared" si="14"/>
        <v>1</v>
      </c>
      <c r="AT23" s="5"/>
      <c r="AW23" s="119"/>
      <c r="AX23" s="481"/>
    </row>
    <row r="24" spans="1:50" x14ac:dyDescent="0.25">
      <c r="B24">
        <v>3022031</v>
      </c>
      <c r="C24">
        <v>2031</v>
      </c>
      <c r="D24" t="s">
        <v>151</v>
      </c>
      <c r="E24" t="s">
        <v>748</v>
      </c>
      <c r="G24" t="s">
        <v>152</v>
      </c>
      <c r="H24" t="s">
        <v>153</v>
      </c>
      <c r="I24" s="7">
        <f>IFERROR(_xlfn.XLOOKUP(G24,'APT 25-26'!D:D,'APT 25-26'!CV:CV),"")</f>
        <v>97746.568376381081</v>
      </c>
      <c r="J24" s="7">
        <f>SUMIFS(NurserySupplement!$AL:$AL,NurserySupplement!$M:$M,J$4,NurserySupplement!$B:$B,B24)</f>
        <v>0</v>
      </c>
      <c r="K24" s="7">
        <f>IFERROR(_xlfn.XLOOKUP(B24,'Cash Advance'!A:A,'Cash Advance'!P:P),0)</f>
        <v>0</v>
      </c>
      <c r="L24" s="7">
        <f>SUMIFS(HNPlaces!$AL:$AL,HNPlaces!$M:$M,L$4,HNPlaces!$Q:$Q,'Sep Payment'!$G24)</f>
        <v>0</v>
      </c>
      <c r="M24" s="7">
        <f>SUMIFS(HNPlaces!$AL:$AL,HNPlaces!$M:$M,M$4,HNPlaces!$Q:$Q,'Sep Payment'!$G24)</f>
        <v>0</v>
      </c>
      <c r="N24" s="7">
        <f>SUMIFS(HNPlaces!$AL:$AL,HNPlaces!$M:$M,N$4,HNPlaces!$Q:$Q,'Sep Payment'!$G24)</f>
        <v>0</v>
      </c>
      <c r="O24" s="7">
        <f>SUMIFS(HNPlaces!$AL:$AL,HNPlaces!$M:$M,O$4,HNPlaces!$Q:$Q,'Sep Payment'!$G24)</f>
        <v>0</v>
      </c>
      <c r="P24" s="7">
        <f>SUMIFS(HNPlaces!$AL:$AL,HNPlaces!$M:$M,P$4,HNPlaces!$Q:$Q,'Sep Payment'!$G24)</f>
        <v>0</v>
      </c>
      <c r="Q24" s="7">
        <f>SUMIFS(HNPlaces!$AL:$AL,HNPlaces!$M:$M,Q$4,HNPlaces!$Q:$Q,'Sep Payment'!$G24)</f>
        <v>0</v>
      </c>
      <c r="R24" s="7">
        <f>SUMIFS(HNPlaces!$AL:$AL,HNPlaces!$M:$M,R$4,HNPlaces!$Q:$Q,'Sep Payment'!$G24)</f>
        <v>0</v>
      </c>
      <c r="S24" s="7">
        <f>SUMIFS(HNTopUp!$AC:$AC,HNTopUp!$M:$M,S$4,HNTopUp!$B:$B,$B24)</f>
        <v>0</v>
      </c>
      <c r="T24" s="7">
        <f>SUMIFS(HNTopUp!$AL:$AL,HNTopUp!$M:$M,T$4,HNTopUp!$B:$B,$B24)</f>
        <v>9826.9586153846158</v>
      </c>
      <c r="U24" s="7">
        <f>SUMIFS(HNTopUp!$AL:$AL,HNTopUp!$M:$M,U$4,HNTopUp!$B:$B,$B24)</f>
        <v>0</v>
      </c>
      <c r="V24" s="7">
        <f>SUMIFS(HNTopUp!$AL:$AL,HNTopUp!$M:$M,V$4,HNTopUp!$B:$B,$B24)</f>
        <v>0</v>
      </c>
      <c r="W24" s="7">
        <f>SUMIFS(HNTopUp!$AL:$AL,HNTopUp!$M:$M,W$4,HNTopUp!$B:$B,$B24)</f>
        <v>83.7</v>
      </c>
      <c r="X24" s="7">
        <f>SUMIFS(HNTopUp!$AC:$AC,HNTopUp!$M:$M,X$4,HNTopUp!$B:$B,$B24)</f>
        <v>0</v>
      </c>
      <c r="Y24" s="7">
        <f>SUMIFS(HNTopUp!$AC:$AC,HNTopUp!$M:$M,Y$4,HNTopUp!$B:$B,$B24)</f>
        <v>0</v>
      </c>
      <c r="Z24" s="7">
        <f>SUMIFS(POST16!$AL:$AL,POST16!$M:$M,Z$4,POST16!$Q:$Q,'Sep Payment'!$G24)</f>
        <v>0</v>
      </c>
      <c r="AA24" s="7">
        <f>SUMIFS(POST16!$AL:$AL,POST16!$M:$M,AA$4,POST16!$Q:$Q,'Sep Payment'!$G24)</f>
        <v>0</v>
      </c>
      <c r="AB24" s="7">
        <f>SUMIFS(POST16!$AL:$AL,POST16!$M:$M,AB$4,POST16!$Q:$Q,'Sep Payment'!$G24)</f>
        <v>0</v>
      </c>
      <c r="AC24" s="7">
        <f>SUMIFS(POST16!$AL:$AL,POST16!$M:$M,AC$4,POST16!$Q:$Q,'Sep Payment'!$G24)</f>
        <v>0</v>
      </c>
      <c r="AD24" s="7">
        <f>SUMIFS(POST16!$AL:$AL,POST16!$M:$M,AD$4,POST16!$Q:$Q,'Sep Payment'!$G24)</f>
        <v>0</v>
      </c>
      <c r="AE24" s="7">
        <f>SUMIFS(POST16!$AL:$AL,POST16!$M:$M,AE$4,POST16!$Q:$Q,'Sep Payment'!$G24)</f>
        <v>0</v>
      </c>
      <c r="AF24" s="7">
        <f>SUMIFS(MISC!$AL:$AL,MISC!$M:$M,AF$4,MISC!$Q:$Q,'Sep Payment'!$G24)</f>
        <v>5000</v>
      </c>
      <c r="AG24" s="7">
        <f>SUMIFS('3.4% HN 2'!AL:AL,'3.4% HN 2'!M:M,'Sep Payment'!$AG$4,'3.4% HN 2'!B:B,'Sep Payment'!B24)</f>
        <v>0</v>
      </c>
      <c r="AH24" s="5">
        <f t="shared" si="2"/>
        <v>112657.2269917657</v>
      </c>
      <c r="AI24" s="119">
        <f t="shared" si="4"/>
        <v>112656.2269917657</v>
      </c>
      <c r="AJ24" s="364">
        <f t="shared" si="3"/>
        <v>1</v>
      </c>
      <c r="AL24" s="508">
        <f>IFERROR(_xlfn.XLOOKUP(B24,'Monthly Payroll Deductions'!B:B,'Monthly Payroll Deductions'!AZ:AZ),"")</f>
        <v>7609.2503798228572</v>
      </c>
      <c r="AM24" s="508">
        <f>IFERROR(_xlfn.XLOOKUP(G24,'Monthly Payroll Deductions'!E:E,'Monthly Payroll Deductions'!BA:BA)," ")</f>
        <v>121032.00000000001</v>
      </c>
      <c r="AN24" s="508">
        <f t="shared" si="7"/>
        <v>128641.25037982287</v>
      </c>
      <c r="AO24" s="119">
        <f t="shared" si="6"/>
        <v>112656.2269917657</v>
      </c>
      <c r="AP24" s="49">
        <f t="shared" si="12"/>
        <v>1</v>
      </c>
      <c r="AQ24" s="481">
        <f>IFERROR(IF(AP24&gt;AL24,AL24,AP24-1),"")</f>
        <v>0</v>
      </c>
      <c r="AR24" s="463">
        <f t="shared" si="13"/>
        <v>112656.2269917657</v>
      </c>
      <c r="AS24" s="49">
        <f t="shared" si="14"/>
        <v>1</v>
      </c>
      <c r="AT24" s="5"/>
      <c r="AW24" s="119"/>
    </row>
    <row r="25" spans="1:50" x14ac:dyDescent="0.25">
      <c r="B25">
        <v>3022032</v>
      </c>
      <c r="C25">
        <v>2032</v>
      </c>
      <c r="D25" t="s">
        <v>148</v>
      </c>
      <c r="E25" t="s">
        <v>748</v>
      </c>
      <c r="G25" t="s">
        <v>149</v>
      </c>
      <c r="H25" t="s">
        <v>150</v>
      </c>
      <c r="I25" s="7">
        <f>IFERROR(_xlfn.XLOOKUP(G25,'APT 25-26'!D:D,'APT 25-26'!CV:CV),"")</f>
        <v>167308.5323055074</v>
      </c>
      <c r="J25" s="7">
        <f>SUMIFS(NurserySupplement!$AL:$AL,NurserySupplement!$M:$M,J$4,NurserySupplement!$B:$B,B25)</f>
        <v>0</v>
      </c>
      <c r="K25" s="7">
        <f>IFERROR(_xlfn.XLOOKUP(B25,'Cash Advance'!A:A,'Cash Advance'!P:P),0)</f>
        <v>0</v>
      </c>
      <c r="L25" s="7">
        <f>SUMIFS(HNPlaces!$AL:$AL,HNPlaces!$M:$M,L$4,HNPlaces!$Q:$Q,'Sep Payment'!$G25)</f>
        <v>0</v>
      </c>
      <c r="M25" s="7">
        <f>SUMIFS(HNPlaces!$AL:$AL,HNPlaces!$M:$M,M$4,HNPlaces!$Q:$Q,'Sep Payment'!$G25)</f>
        <v>0</v>
      </c>
      <c r="N25" s="7">
        <f>SUMIFS(HNPlaces!$AL:$AL,HNPlaces!$M:$M,N$4,HNPlaces!$Q:$Q,'Sep Payment'!$G25)</f>
        <v>0</v>
      </c>
      <c r="O25" s="7">
        <f>SUMIFS(HNPlaces!$AL:$AL,HNPlaces!$M:$M,O$4,HNPlaces!$Q:$Q,'Sep Payment'!$G25)</f>
        <v>0</v>
      </c>
      <c r="P25" s="7">
        <f>SUMIFS(HNPlaces!$AL:$AL,HNPlaces!$M:$M,P$4,HNPlaces!$Q:$Q,'Sep Payment'!$G25)</f>
        <v>0</v>
      </c>
      <c r="Q25" s="7">
        <f>SUMIFS(HNPlaces!$AL:$AL,HNPlaces!$M:$M,Q$4,HNPlaces!$Q:$Q,'Sep Payment'!$G25)</f>
        <v>0</v>
      </c>
      <c r="R25" s="7">
        <f>SUMIFS(HNPlaces!$AL:$AL,HNPlaces!$M:$M,R$4,HNPlaces!$Q:$Q,'Sep Payment'!$G25)</f>
        <v>0</v>
      </c>
      <c r="S25" s="7">
        <f>SUMIFS(HNTopUp!$AC:$AC,HNTopUp!$M:$M,S$4,HNTopUp!$B:$B,$B25)</f>
        <v>0</v>
      </c>
      <c r="T25" s="7">
        <f>SUMIFS(HNTopUp!$AL:$AL,HNTopUp!$M:$M,T$4,HNTopUp!$B:$B,$B25)</f>
        <v>18240.485897435901</v>
      </c>
      <c r="U25" s="7">
        <f>SUMIFS(HNTopUp!$AL:$AL,HNTopUp!$M:$M,U$4,HNTopUp!$B:$B,$B25)</f>
        <v>0</v>
      </c>
      <c r="V25" s="7">
        <f>SUMIFS(HNTopUp!$AL:$AL,HNTopUp!$M:$M,V$4,HNTopUp!$B:$B,$B25)</f>
        <v>0</v>
      </c>
      <c r="W25" s="7">
        <f>SUMIFS(HNTopUp!$AL:$AL,HNTopUp!$M:$M,W$4,HNTopUp!$B:$B,$B25)</f>
        <v>165.46153846153848</v>
      </c>
      <c r="X25" s="7">
        <f>SUMIFS(HNTopUp!$AC:$AC,HNTopUp!$M:$M,X$4,HNTopUp!$B:$B,$B25)</f>
        <v>0</v>
      </c>
      <c r="Y25" s="7">
        <f>SUMIFS(HNTopUp!$AC:$AC,HNTopUp!$M:$M,Y$4,HNTopUp!$B:$B,$B25)</f>
        <v>0</v>
      </c>
      <c r="Z25" s="7">
        <f>SUMIFS(POST16!$AL:$AL,POST16!$M:$M,Z$4,POST16!$Q:$Q,'Sep Payment'!$G25)</f>
        <v>0</v>
      </c>
      <c r="AA25" s="7">
        <f>SUMIFS(POST16!$AL:$AL,POST16!$M:$M,AA$4,POST16!$Q:$Q,'Sep Payment'!$G25)</f>
        <v>0</v>
      </c>
      <c r="AB25" s="7">
        <f>SUMIFS(POST16!$AL:$AL,POST16!$M:$M,AB$4,POST16!$Q:$Q,'Sep Payment'!$G25)</f>
        <v>0</v>
      </c>
      <c r="AC25" s="7">
        <f>SUMIFS(POST16!$AL:$AL,POST16!$M:$M,AC$4,POST16!$Q:$Q,'Sep Payment'!$G25)</f>
        <v>0</v>
      </c>
      <c r="AD25" s="7">
        <f>SUMIFS(POST16!$AL:$AL,POST16!$M:$M,AD$4,POST16!$Q:$Q,'Sep Payment'!$G25)</f>
        <v>0</v>
      </c>
      <c r="AE25" s="7">
        <f>SUMIFS(POST16!$AL:$AL,POST16!$M:$M,AE$4,POST16!$Q:$Q,'Sep Payment'!$G25)</f>
        <v>0</v>
      </c>
      <c r="AF25" s="7">
        <f>SUMIFS(MISC!$AL:$AL,MISC!$M:$M,AF$4,MISC!$Q:$Q,'Sep Payment'!$G25)</f>
        <v>0</v>
      </c>
      <c r="AG25" s="7">
        <f>SUMIFS('3.4% HN 2'!AL:AL,'3.4% HN 2'!M:M,'Sep Payment'!$AG$4,'3.4% HN 2'!B:B,'Sep Payment'!B25)</f>
        <v>0</v>
      </c>
      <c r="AH25" s="5">
        <f t="shared" si="2"/>
        <v>185714.47974140482</v>
      </c>
      <c r="AI25" s="119">
        <f t="shared" si="4"/>
        <v>185713.47974140482</v>
      </c>
      <c r="AJ25" s="364">
        <f t="shared" si="3"/>
        <v>1</v>
      </c>
      <c r="AL25" s="508">
        <f>IFERROR(_xlfn.XLOOKUP(B25,'Monthly Payroll Deductions'!B:B,'Monthly Payroll Deductions'!AZ:AZ),"")</f>
        <v>0</v>
      </c>
      <c r="AM25" s="508">
        <f>IFERROR(_xlfn.XLOOKUP(G25,'Monthly Payroll Deductions'!E:E,'Monthly Payroll Deductions'!BA:BA)," ")</f>
        <v>208513.82999999987</v>
      </c>
      <c r="AN25" s="508">
        <f t="shared" si="7"/>
        <v>208513.82999999987</v>
      </c>
      <c r="AO25" s="119">
        <f t="shared" si="6"/>
        <v>185713.47974140482</v>
      </c>
      <c r="AP25" s="49">
        <f t="shared" si="12"/>
        <v>1</v>
      </c>
      <c r="AQ25" s="481"/>
      <c r="AR25" s="463">
        <f t="shared" si="13"/>
        <v>185713.47974140482</v>
      </c>
      <c r="AS25" s="49">
        <f t="shared" si="14"/>
        <v>1</v>
      </c>
      <c r="AT25" s="5"/>
      <c r="AW25" s="119"/>
    </row>
    <row r="26" spans="1:50" x14ac:dyDescent="0.25">
      <c r="B26">
        <v>3022036</v>
      </c>
      <c r="C26">
        <v>2036</v>
      </c>
      <c r="D26" t="s">
        <v>175</v>
      </c>
      <c r="E26" t="s">
        <v>748</v>
      </c>
      <c r="G26" t="s">
        <v>176</v>
      </c>
      <c r="H26" t="s">
        <v>177</v>
      </c>
      <c r="I26" s="7">
        <f>IFERROR(_xlfn.XLOOKUP(G26,'APT 25-26'!D:D,'APT 25-26'!CV:CV),"")</f>
        <v>106651.83065310649</v>
      </c>
      <c r="J26" s="7">
        <f>SUMIFS(NurserySupplement!$AL:$AL,NurserySupplement!$M:$M,J$4,NurserySupplement!$B:$B,B26)</f>
        <v>0</v>
      </c>
      <c r="K26" s="7">
        <f>IFERROR(_xlfn.XLOOKUP(B26,'Cash Advance'!A:A,'Cash Advance'!P:P),0)</f>
        <v>0</v>
      </c>
      <c r="L26" s="7">
        <f>SUMIFS(HNPlaces!$AL:$AL,HNPlaces!$M:$M,L$4,HNPlaces!$Q:$Q,'Sep Payment'!$G26)</f>
        <v>0</v>
      </c>
      <c r="M26" s="7">
        <f>SUMIFS(HNPlaces!$AL:$AL,HNPlaces!$M:$M,M$4,HNPlaces!$Q:$Q,'Sep Payment'!$G26)</f>
        <v>0</v>
      </c>
      <c r="N26" s="7">
        <f>SUMIFS(HNPlaces!$AL:$AL,HNPlaces!$M:$M,N$4,HNPlaces!$Q:$Q,'Sep Payment'!$G26)</f>
        <v>0</v>
      </c>
      <c r="O26" s="7">
        <f>SUMIFS(HNPlaces!$AL:$AL,HNPlaces!$M:$M,O$4,HNPlaces!$Q:$Q,'Sep Payment'!$G26)</f>
        <v>0</v>
      </c>
      <c r="P26" s="7">
        <f>SUMIFS(HNPlaces!$AL:$AL,HNPlaces!$M:$M,P$4,HNPlaces!$Q:$Q,'Sep Payment'!$G26)</f>
        <v>0</v>
      </c>
      <c r="Q26" s="7">
        <f>SUMIFS(HNPlaces!$AL:$AL,HNPlaces!$M:$M,Q$4,HNPlaces!$Q:$Q,'Sep Payment'!$G26)</f>
        <v>7384.6153846153848</v>
      </c>
      <c r="R26" s="7">
        <f>SUMIFS(HNPlaces!$AL:$AL,HNPlaces!$M:$M,R$4,HNPlaces!$Q:$Q,'Sep Payment'!$G26)</f>
        <v>11150.307692307691</v>
      </c>
      <c r="S26" s="7">
        <f>SUMIFS(HNTopUp!$AC:$AC,HNTopUp!$M:$M,S$4,HNTopUp!$B:$B,$B26)</f>
        <v>0</v>
      </c>
      <c r="T26" s="7">
        <f>SUMIFS(HNTopUp!$AL:$AL,HNTopUp!$M:$M,T$4,HNTopUp!$B:$B,$B26)</f>
        <v>10761.417923076922</v>
      </c>
      <c r="U26" s="7">
        <f>SUMIFS(HNTopUp!$AL:$AL,HNTopUp!$M:$M,U$4,HNTopUp!$B:$B,$B26)</f>
        <v>0</v>
      </c>
      <c r="V26" s="7">
        <f>SUMIFS(HNTopUp!$AL:$AL,HNTopUp!$M:$M,V$4,HNTopUp!$B:$B,$B26)</f>
        <v>24363.75</v>
      </c>
      <c r="W26" s="7">
        <f>SUMIFS(HNTopUp!$AL:$AL,HNTopUp!$M:$M,W$4,HNTopUp!$B:$B,$B26)</f>
        <v>100.4</v>
      </c>
      <c r="X26" s="7">
        <f>SUMIFS(HNTopUp!$AC:$AC,HNTopUp!$M:$M,X$4,HNTopUp!$B:$B,$B26)</f>
        <v>0</v>
      </c>
      <c r="Y26" s="7">
        <f>SUMIFS(HNTopUp!$AC:$AC,HNTopUp!$M:$M,Y$4,HNTopUp!$B:$B,$B26)</f>
        <v>0</v>
      </c>
      <c r="Z26" s="7">
        <f>SUMIFS(POST16!$AL:$AL,POST16!$M:$M,Z$4,POST16!$Q:$Q,'Sep Payment'!$G26)</f>
        <v>0</v>
      </c>
      <c r="AA26" s="7">
        <f>SUMIFS(POST16!$AL:$AL,POST16!$M:$M,AA$4,POST16!$Q:$Q,'Sep Payment'!$G26)</f>
        <v>0</v>
      </c>
      <c r="AB26" s="7">
        <f>SUMIFS(POST16!$AL:$AL,POST16!$M:$M,AB$4,POST16!$Q:$Q,'Sep Payment'!$G26)</f>
        <v>0</v>
      </c>
      <c r="AC26" s="7">
        <f>SUMIFS(POST16!$AL:$AL,POST16!$M:$M,AC$4,POST16!$Q:$Q,'Sep Payment'!$G26)</f>
        <v>0</v>
      </c>
      <c r="AD26" s="7">
        <f>SUMIFS(POST16!$AL:$AL,POST16!$M:$M,AD$4,POST16!$Q:$Q,'Sep Payment'!$G26)</f>
        <v>0</v>
      </c>
      <c r="AE26" s="7">
        <f>SUMIFS(POST16!$AL:$AL,POST16!$M:$M,AE$4,POST16!$Q:$Q,'Sep Payment'!$G26)</f>
        <v>0</v>
      </c>
      <c r="AF26" s="7">
        <f>SUMIFS(MISC!$AL:$AL,MISC!$M:$M,AF$4,MISC!$Q:$Q,'Sep Payment'!$G26)</f>
        <v>0</v>
      </c>
      <c r="AG26" s="7">
        <f>SUMIFS('3.4% HN 2'!AL:AL,'3.4% HN 2'!M:M,'Sep Payment'!$AG$4,'3.4% HN 2'!B:B,'Sep Payment'!B26)</f>
        <v>0</v>
      </c>
      <c r="AH26" s="5">
        <f t="shared" si="2"/>
        <v>160412.32165310648</v>
      </c>
      <c r="AI26" s="119">
        <f t="shared" si="4"/>
        <v>160411.32165310648</v>
      </c>
      <c r="AJ26" s="364">
        <f t="shared" si="3"/>
        <v>1</v>
      </c>
      <c r="AL26" s="508">
        <f>IFERROR(_xlfn.XLOOKUP(B26,'Monthly Payroll Deductions'!B:B,'Monthly Payroll Deductions'!AZ:AZ),"")</f>
        <v>0</v>
      </c>
      <c r="AM26" s="508">
        <f>IFERROR(_xlfn.XLOOKUP(G26,'Monthly Payroll Deductions'!E:E,'Monthly Payroll Deductions'!BA:BA)," ")</f>
        <v>179088.55000000002</v>
      </c>
      <c r="AN26" s="508">
        <f t="shared" si="7"/>
        <v>179088.55000000002</v>
      </c>
      <c r="AO26" s="119">
        <f t="shared" si="6"/>
        <v>160411.32165310648</v>
      </c>
      <c r="AP26" s="49">
        <f t="shared" si="12"/>
        <v>1</v>
      </c>
      <c r="AQ26" s="481"/>
      <c r="AR26" s="463">
        <f t="shared" si="13"/>
        <v>160411.32165310648</v>
      </c>
      <c r="AS26" s="49">
        <f t="shared" si="14"/>
        <v>1</v>
      </c>
      <c r="AT26" s="5"/>
      <c r="AW26" s="119"/>
    </row>
    <row r="27" spans="1:50" x14ac:dyDescent="0.25">
      <c r="B27">
        <v>3022037</v>
      </c>
      <c r="C27">
        <v>2037</v>
      </c>
      <c r="D27" t="s">
        <v>130</v>
      </c>
      <c r="E27" t="s">
        <v>748</v>
      </c>
      <c r="G27" t="s">
        <v>131</v>
      </c>
      <c r="H27" t="s">
        <v>132</v>
      </c>
      <c r="I27" s="7">
        <f>IFERROR(_xlfn.XLOOKUP(G27,'APT 25-26'!D:D,'APT 25-26'!CV:CV),"")</f>
        <v>94221.683623077566</v>
      </c>
      <c r="J27" s="7">
        <f>SUMIFS(NurserySupplement!$AL:$AL,NurserySupplement!$M:$M,J$4,NurserySupplement!$B:$B,B27)</f>
        <v>0</v>
      </c>
      <c r="K27" s="7">
        <f>IFERROR(_xlfn.XLOOKUP(B27,'Cash Advance'!A:A,'Cash Advance'!P:P),0)</f>
        <v>0</v>
      </c>
      <c r="L27" s="7">
        <f>SUMIFS(HNPlaces!$AL:$AL,HNPlaces!$M:$M,L$4,HNPlaces!$Q:$Q,'Sep Payment'!$G27)</f>
        <v>0</v>
      </c>
      <c r="M27" s="7">
        <f>SUMIFS(HNPlaces!$AL:$AL,HNPlaces!$M:$M,M$4,HNPlaces!$Q:$Q,'Sep Payment'!$G27)</f>
        <v>0</v>
      </c>
      <c r="N27" s="7">
        <f>SUMIFS(HNPlaces!$AL:$AL,HNPlaces!$M:$M,N$4,HNPlaces!$Q:$Q,'Sep Payment'!$G27)</f>
        <v>0</v>
      </c>
      <c r="O27" s="7">
        <f>SUMIFS(HNPlaces!$AL:$AL,HNPlaces!$M:$M,O$4,HNPlaces!$Q:$Q,'Sep Payment'!$G27)</f>
        <v>0</v>
      </c>
      <c r="P27" s="7">
        <f>SUMIFS(HNPlaces!$AL:$AL,HNPlaces!$M:$M,P$4,HNPlaces!$Q:$Q,'Sep Payment'!$G27)</f>
        <v>0</v>
      </c>
      <c r="Q27" s="7">
        <f>SUMIFS(HNPlaces!$AL:$AL,HNPlaces!$M:$M,Q$4,HNPlaces!$Q:$Q,'Sep Payment'!$G27)</f>
        <v>0</v>
      </c>
      <c r="R27" s="7">
        <f>SUMIFS(HNPlaces!$AL:$AL,HNPlaces!$M:$M,R$4,HNPlaces!$Q:$Q,'Sep Payment'!$G27)</f>
        <v>0</v>
      </c>
      <c r="S27" s="7">
        <f>SUMIFS(HNTopUp!$AC:$AC,HNTopUp!$M:$M,S$4,HNTopUp!$B:$B,$B27)</f>
        <v>0</v>
      </c>
      <c r="T27" s="7">
        <f>SUMIFS(HNTopUp!$AL:$AL,HNTopUp!$M:$M,T$4,HNTopUp!$B:$B,$B27)</f>
        <v>9215.072538461538</v>
      </c>
      <c r="U27" s="7">
        <f>SUMIFS(HNTopUp!$AL:$AL,HNTopUp!$M:$M,U$4,HNTopUp!$B:$B,$B27)</f>
        <v>0</v>
      </c>
      <c r="V27" s="7">
        <f>SUMIFS(HNTopUp!$AL:$AL,HNTopUp!$M:$M,V$4,HNTopUp!$B:$B,$B27)</f>
        <v>0</v>
      </c>
      <c r="W27" s="7">
        <f>SUMIFS(HNTopUp!$AL:$AL,HNTopUp!$M:$M,W$4,HNTopUp!$B:$B,$B27)</f>
        <v>198.53846153846152</v>
      </c>
      <c r="X27" s="7">
        <f>SUMIFS(HNTopUp!$AC:$AC,HNTopUp!$M:$M,X$4,HNTopUp!$B:$B,$B27)</f>
        <v>0</v>
      </c>
      <c r="Y27" s="7">
        <f>SUMIFS(HNTopUp!$AC:$AC,HNTopUp!$M:$M,Y$4,HNTopUp!$B:$B,$B27)</f>
        <v>0</v>
      </c>
      <c r="Z27" s="7">
        <f>SUMIFS(POST16!$AL:$AL,POST16!$M:$M,Z$4,POST16!$Q:$Q,'Sep Payment'!$G27)</f>
        <v>0</v>
      </c>
      <c r="AA27" s="7">
        <f>SUMIFS(POST16!$AL:$AL,POST16!$M:$M,AA$4,POST16!$Q:$Q,'Sep Payment'!$G27)</f>
        <v>0</v>
      </c>
      <c r="AB27" s="7">
        <f>SUMIFS(POST16!$AL:$AL,POST16!$M:$M,AB$4,POST16!$Q:$Q,'Sep Payment'!$G27)</f>
        <v>0</v>
      </c>
      <c r="AC27" s="7">
        <f>SUMIFS(POST16!$AL:$AL,POST16!$M:$M,AC$4,POST16!$Q:$Q,'Sep Payment'!$G27)</f>
        <v>0</v>
      </c>
      <c r="AD27" s="7">
        <f>SUMIFS(POST16!$AL:$AL,POST16!$M:$M,AD$4,POST16!$Q:$Q,'Sep Payment'!$G27)</f>
        <v>0</v>
      </c>
      <c r="AE27" s="7">
        <f>SUMIFS(POST16!$AL:$AL,POST16!$M:$M,AE$4,POST16!$Q:$Q,'Sep Payment'!$G27)</f>
        <v>0</v>
      </c>
      <c r="AF27" s="7">
        <f>SUMIFS(MISC!$AL:$AL,MISC!$M:$M,AF$4,MISC!$Q:$Q,'Sep Payment'!$G27)</f>
        <v>0</v>
      </c>
      <c r="AG27" s="7">
        <f>SUMIFS('3.4% HN 2'!AL:AL,'3.4% HN 2'!M:M,'Sep Payment'!$AG$4,'3.4% HN 2'!B:B,'Sep Payment'!B27)</f>
        <v>0</v>
      </c>
      <c r="AH27" s="5">
        <f t="shared" si="2"/>
        <v>103635.29462307757</v>
      </c>
      <c r="AI27" s="119">
        <f t="shared" si="4"/>
        <v>103634.29462307757</v>
      </c>
      <c r="AJ27" s="364">
        <f t="shared" si="3"/>
        <v>1</v>
      </c>
      <c r="AK27" s="5"/>
      <c r="AL27" s="508">
        <f>IFERROR(_xlfn.XLOOKUP(B27,'Monthly Payroll Deductions'!B:B,'Monthly Payroll Deductions'!AZ:AZ),"")</f>
        <v>12197.428911794806</v>
      </c>
      <c r="AM27" s="508">
        <f>IFERROR(_xlfn.XLOOKUP(G27,'Monthly Payroll Deductions'!E:E,'Monthly Payroll Deductions'!BA:BA)," ")</f>
        <v>127437.21</v>
      </c>
      <c r="AN27" s="508">
        <f t="shared" si="7"/>
        <v>139634.63891179481</v>
      </c>
      <c r="AO27" s="119">
        <f t="shared" si="6"/>
        <v>103634.29462307757</v>
      </c>
      <c r="AP27" s="49">
        <f t="shared" si="12"/>
        <v>1</v>
      </c>
      <c r="AQ27" s="481">
        <f>IFERROR(IF(AP27&gt;AL27,AL27,AP27-1),"")</f>
        <v>0</v>
      </c>
      <c r="AR27" s="463">
        <f t="shared" si="13"/>
        <v>103634.29462307757</v>
      </c>
      <c r="AS27" s="49">
        <f t="shared" si="14"/>
        <v>1</v>
      </c>
      <c r="AT27" s="5"/>
      <c r="AW27" s="119"/>
    </row>
    <row r="28" spans="1:50" ht="15" hidden="1" customHeight="1" x14ac:dyDescent="0.25">
      <c r="B28">
        <v>3022042</v>
      </c>
      <c r="C28">
        <v>2042</v>
      </c>
      <c r="D28" t="s">
        <v>22</v>
      </c>
      <c r="G28" t="s">
        <v>23</v>
      </c>
      <c r="H28" t="s">
        <v>24</v>
      </c>
      <c r="I28" s="7">
        <f>IFERROR(_xlfn.XLOOKUP(G28,'APT 25-26'!D:D,'APT 25-26'!CV:CV),"")</f>
        <v>161929.39122599052</v>
      </c>
      <c r="J28" s="7">
        <f>SUMIFS(NurserySupplement!$AL:$AL,NurserySupplement!$M:$M,J$4,NurserySupplement!$B:$B,B28)</f>
        <v>0</v>
      </c>
      <c r="K28" s="7">
        <f>IFERROR(_xlfn.XLOOKUP(B28,'Cash Advance'!A:A,'Cash Advance'!P:P),0)</f>
        <v>0</v>
      </c>
      <c r="L28" s="7">
        <f>SUMIFS(HNPlaces!$AL:$AL,HNPlaces!$M:$M,L$4,HNPlaces!$Q:$Q,'Sep Payment'!$G28)</f>
        <v>0</v>
      </c>
      <c r="M28" s="7">
        <f>SUMIFS(HNPlaces!$AL:$AL,HNPlaces!$M:$M,M$4,HNPlaces!$Q:$Q,'Sep Payment'!$G28)</f>
        <v>0</v>
      </c>
      <c r="N28" s="7">
        <f>SUMIFS(HNPlaces!$AL:$AL,HNPlaces!$M:$M,N$4,HNPlaces!$Q:$Q,'Sep Payment'!$G28)</f>
        <v>0</v>
      </c>
      <c r="O28" s="7">
        <f>SUMIFS(HNPlaces!$AL:$AL,HNPlaces!$M:$M,O$4,HNPlaces!$Q:$Q,'Sep Payment'!$G28)</f>
        <v>0</v>
      </c>
      <c r="P28" s="7">
        <f>SUMIFS(HNPlaces!$AL:$AL,HNPlaces!$M:$M,P$4,HNPlaces!$Q:$Q,'Sep Payment'!$G28)</f>
        <v>0</v>
      </c>
      <c r="Q28" s="7">
        <f>SUMIFS(HNPlaces!$AL:$AL,HNPlaces!$M:$M,Q$4,HNPlaces!$Q:$Q,'Sep Payment'!$G28)</f>
        <v>0</v>
      </c>
      <c r="R28" s="7">
        <f>SUMIFS(HNPlaces!$AL:$AL,HNPlaces!$M:$M,R$4,HNPlaces!$Q:$Q,'Sep Payment'!$G28)</f>
        <v>0</v>
      </c>
      <c r="S28" s="7">
        <f>SUMIFS(HNTopUp!$AC:$AC,HNTopUp!$M:$M,S$4,HNTopUp!$B:$B,$B28)</f>
        <v>0</v>
      </c>
      <c r="T28" s="7">
        <f>SUMIFS(HNTopUp!$AL:$AL,HNTopUp!$M:$M,T$4,HNTopUp!$B:$B,$B28)</f>
        <v>10238.583076923078</v>
      </c>
      <c r="U28" s="7">
        <f>SUMIFS(HNTopUp!$AL:$AL,HNTopUp!$M:$M,U$4,HNTopUp!$B:$B,$B28)</f>
        <v>0</v>
      </c>
      <c r="V28" s="7">
        <f>SUMIFS(HNTopUp!$AL:$AL,HNTopUp!$M:$M,V$4,HNTopUp!$B:$B,$B28)</f>
        <v>0</v>
      </c>
      <c r="W28" s="7">
        <f>SUMIFS(HNTopUp!$AL:$AL,HNTopUp!$M:$M,W$4,HNTopUp!$B:$B,$B28)</f>
        <v>0</v>
      </c>
      <c r="X28" s="7">
        <f>SUMIFS(HNTopUp!$AC:$AC,HNTopUp!$M:$M,X$4,HNTopUp!$B:$B,$B28)</f>
        <v>0</v>
      </c>
      <c r="Y28" s="7">
        <f>SUMIFS(HNTopUp!$AC:$AC,HNTopUp!$M:$M,Y$4,HNTopUp!$B:$B,$B28)</f>
        <v>0</v>
      </c>
      <c r="Z28" s="7">
        <f>SUMIFS(POST16!$AL:$AL,POST16!$M:$M,Z$4,POST16!$Q:$Q,'Sep Payment'!$G28)</f>
        <v>0</v>
      </c>
      <c r="AA28" s="7">
        <f>SUMIFS(POST16!$AL:$AL,POST16!$M:$M,AA$4,POST16!$Q:$Q,'Sep Payment'!$G28)</f>
        <v>0</v>
      </c>
      <c r="AB28" s="7">
        <f>SUMIFS(POST16!$AL:$AL,POST16!$M:$M,AB$4,POST16!$Q:$Q,'Sep Payment'!$G28)</f>
        <v>0</v>
      </c>
      <c r="AC28" s="7">
        <f>SUMIFS(POST16!$AL:$AL,POST16!$M:$M,AC$4,POST16!$Q:$Q,'Sep Payment'!$G28)</f>
        <v>0</v>
      </c>
      <c r="AD28" s="7">
        <f>SUMIFS(POST16!$AL:$AL,POST16!$M:$M,AD$4,POST16!$Q:$Q,'Sep Payment'!$G28)</f>
        <v>0</v>
      </c>
      <c r="AE28" s="7">
        <f>SUMIFS(POST16!$AL:$AL,POST16!$M:$M,AE$4,POST16!$Q:$Q,'Sep Payment'!$G28)</f>
        <v>0</v>
      </c>
      <c r="AF28" s="7">
        <f>SUMIFS(MISC!$AL:$AL,MISC!$M:$M,AF$4,MISC!$Q:$Q,'Sep Payment'!$G28)</f>
        <v>0</v>
      </c>
      <c r="AG28" s="7">
        <f>SUMIFS('3.4% HN 2'!AL:AL,'3.4% HN 2'!M:M,'Sep Payment'!$AG$4,'3.4% HN 2'!B:B,'Sep Payment'!B28)</f>
        <v>0</v>
      </c>
      <c r="AH28" s="5">
        <f t="shared" si="2"/>
        <v>172167.97430291359</v>
      </c>
      <c r="AI28" s="119"/>
      <c r="AJ28" s="364">
        <f t="shared" si="3"/>
        <v>172167.97430291359</v>
      </c>
      <c r="AL28" s="508" t="str">
        <f>IFERROR(_xlfn.XLOOKUP(B28,'Monthly Payroll Deductions'!B:B,'Monthly Payroll Deductions'!AZ:AZ),"")</f>
        <v/>
      </c>
      <c r="AM28" s="508" t="str">
        <f>IFERROR(_xlfn.XLOOKUP(G28,'Monthly Payroll Deductions'!E:E,'Monthly Payroll Deductions'!BA:BA)," ")</f>
        <v xml:space="preserve"> </v>
      </c>
      <c r="AN28" s="508"/>
      <c r="AP28" s="383"/>
      <c r="AQ28" s="5"/>
      <c r="AS28" s="286"/>
      <c r="AT28" s="5"/>
    </row>
    <row r="29" spans="1:50" x14ac:dyDescent="0.25">
      <c r="A29">
        <v>3022044</v>
      </c>
      <c r="B29">
        <v>3022043</v>
      </c>
      <c r="C29">
        <v>2043</v>
      </c>
      <c r="D29" t="s">
        <v>23974</v>
      </c>
      <c r="E29" t="s">
        <v>748</v>
      </c>
      <c r="G29" t="s">
        <v>199</v>
      </c>
      <c r="H29" t="s">
        <v>200</v>
      </c>
      <c r="I29" s="7">
        <f>IFERROR(_xlfn.XLOOKUP(G29,'APT 25-26'!D:D,'APT 25-26'!CV:CV),"")</f>
        <v>340134.85489964427</v>
      </c>
      <c r="J29" s="7">
        <f>SUMIFS(NurserySupplement!$AL:$AL,NurserySupplement!$M:$M,J$4,NurserySupplement!$B:$B,B29)</f>
        <v>0</v>
      </c>
      <c r="K29" s="7">
        <f>IFERROR(_xlfn.XLOOKUP(B29,'Cash Advance'!A:A,'Cash Advance'!P:P),0)</f>
        <v>0</v>
      </c>
      <c r="L29" s="7">
        <f>SUMIFS(HNPlaces!$AL:$AL,HNPlaces!$M:$M,L$4,HNPlaces!$Q:$Q,'Sep Payment'!$G29)</f>
        <v>0</v>
      </c>
      <c r="M29" s="7">
        <f>SUMIFS(HNPlaces!$AL:$AL,HNPlaces!$M:$M,M$4,HNPlaces!$Q:$Q,'Sep Payment'!$G29)</f>
        <v>0</v>
      </c>
      <c r="N29" s="7">
        <f>SUMIFS(HNPlaces!$AL:$AL,HNPlaces!$M:$M,N$4,HNPlaces!$Q:$Q,'Sep Payment'!$G29)</f>
        <v>0</v>
      </c>
      <c r="O29" s="7">
        <f>SUMIFS(HNPlaces!$AL:$AL,HNPlaces!$M:$M,O$4,HNPlaces!$Q:$Q,'Sep Payment'!$G29)</f>
        <v>0</v>
      </c>
      <c r="P29" s="7">
        <f>SUMIFS(HNPlaces!$AL:$AL,HNPlaces!$M:$M,P$4,HNPlaces!$Q:$Q,'Sep Payment'!$G29)</f>
        <v>0</v>
      </c>
      <c r="Q29" s="7">
        <f>SUMIFS(HNPlaces!$AL:$AL,HNPlaces!$M:$M,Q$4,HNPlaces!$Q:$Q,'Sep Payment'!$G29)</f>
        <v>0</v>
      </c>
      <c r="R29" s="7">
        <f>SUMIFS(HNPlaces!$AL:$AL,HNPlaces!$M:$M,R$4,HNPlaces!$Q:$Q,'Sep Payment'!$G29)</f>
        <v>0</v>
      </c>
      <c r="S29" s="7">
        <f>SUMIFS(HNTopUp!$AC:$AC,HNTopUp!$M:$M,S$4,HNTopUp!$B:$B,$B29)</f>
        <v>0</v>
      </c>
      <c r="T29" s="527">
        <v>25135.9</v>
      </c>
      <c r="U29" s="7">
        <f>SUMIFS(HNTopUp!$AL:$AL,HNTopUp!$M:$M,U$4,HNTopUp!$B:$B,$B29)</f>
        <v>0</v>
      </c>
      <c r="V29" s="7">
        <f>SUMIFS(HNTopUp!$AL:$AL,HNTopUp!$M:$M,V$4,HNTopUp!$B:$B,$B29)</f>
        <v>0</v>
      </c>
      <c r="W29" s="7">
        <f>SUMIFS(HNTopUp!$AL:$AL,HNTopUp!$M:$M,W$4,HNTopUp!$B:$B,$B29)</f>
        <v>0</v>
      </c>
      <c r="X29" s="7">
        <f>SUMIFS(HNTopUp!$AC:$AC,HNTopUp!$M:$M,X$4,HNTopUp!$B:$B,$B29)</f>
        <v>0</v>
      </c>
      <c r="Y29" s="7">
        <f>SUMIFS(HNTopUp!$AC:$AC,HNTopUp!$M:$M,Y$4,HNTopUp!$B:$B,$B29)</f>
        <v>0</v>
      </c>
      <c r="Z29" s="7">
        <f>SUMIFS(POST16!$AL:$AL,POST16!$M:$M,Z$4,POST16!$Q:$Q,'Sep Payment'!$G29)</f>
        <v>0</v>
      </c>
      <c r="AA29" s="7">
        <f>SUMIFS(POST16!$AL:$AL,POST16!$M:$M,AA$4,POST16!$Q:$Q,'Sep Payment'!$G29)</f>
        <v>0</v>
      </c>
      <c r="AB29" s="7">
        <f>SUMIFS(POST16!$AL:$AL,POST16!$M:$M,AB$4,POST16!$Q:$Q,'Sep Payment'!$G29)</f>
        <v>0</v>
      </c>
      <c r="AC29" s="7">
        <f>SUMIFS(POST16!$AL:$AL,POST16!$M:$M,AC$4,POST16!$Q:$Q,'Sep Payment'!$G29)</f>
        <v>0</v>
      </c>
      <c r="AD29" s="7">
        <f>SUMIFS(POST16!$AL:$AL,POST16!$M:$M,AD$4,POST16!$Q:$Q,'Sep Payment'!$G29)</f>
        <v>0</v>
      </c>
      <c r="AE29" s="7">
        <f>SUMIFS(POST16!$AL:$AL,POST16!$M:$M,AE$4,POST16!$Q:$Q,'Sep Payment'!$G29)</f>
        <v>0</v>
      </c>
      <c r="AF29" s="7">
        <f>SUMIFS(MISC!$AL:$AL,MISC!$M:$M,AF$4,MISC!$Q:$Q,'Sep Payment'!$G29)</f>
        <v>0</v>
      </c>
      <c r="AG29" s="7">
        <f>SUMIFS('3.4% HN 2'!AL:AL,'3.4% HN 2'!M:M,'Sep Payment'!$AG$4,'3.4% HN 2'!B:B,'Sep Payment'!B29)</f>
        <v>0</v>
      </c>
      <c r="AH29" s="5">
        <f t="shared" si="2"/>
        <v>365270.75489964429</v>
      </c>
      <c r="AI29" s="119">
        <f t="shared" si="4"/>
        <v>351461.86</v>
      </c>
      <c r="AJ29" s="364">
        <f t="shared" si="3"/>
        <v>13808.894899644307</v>
      </c>
      <c r="AK29" s="119"/>
      <c r="AL29" s="508" t="str">
        <f>IFERROR(_xlfn.XLOOKUP(B29,'Monthly Payroll Deductions'!B:B,'Monthly Payroll Deductions'!AZ:AZ),"")</f>
        <v/>
      </c>
      <c r="AM29" s="508">
        <f>IFERROR(_xlfn.XLOOKUP(G29,'Monthly Payroll Deductions'!E:E,'Monthly Payroll Deductions'!BA:BA)," ")</f>
        <v>351461.86</v>
      </c>
      <c r="AN29" s="542">
        <v>351461.86</v>
      </c>
      <c r="AO29" s="119">
        <f t="shared" si="6"/>
        <v>351461.86</v>
      </c>
      <c r="AP29" s="49">
        <f>AH29-AO29</f>
        <v>13808.894899644307</v>
      </c>
      <c r="AQ29" s="481"/>
      <c r="AR29" s="463">
        <f t="shared" ref="AR29:AR30" si="15">AO29+AQ29</f>
        <v>351461.86</v>
      </c>
      <c r="AS29" s="49">
        <f t="shared" ref="AS29:AS30" si="16">AP29-AQ29</f>
        <v>13808.894899644307</v>
      </c>
      <c r="AT29" s="5"/>
      <c r="AX29" s="481"/>
    </row>
    <row r="30" spans="1:50" x14ac:dyDescent="0.25">
      <c r="B30">
        <v>3022045</v>
      </c>
      <c r="C30">
        <v>2045</v>
      </c>
      <c r="D30" t="s">
        <v>43</v>
      </c>
      <c r="E30" t="s">
        <v>748</v>
      </c>
      <c r="G30" t="s">
        <v>44</v>
      </c>
      <c r="H30" t="s">
        <v>45</v>
      </c>
      <c r="I30" s="7">
        <f>IFERROR(_xlfn.XLOOKUP(G30,'APT 25-26'!D:D,'APT 25-26'!CV:CV),"")</f>
        <v>98437.396184029305</v>
      </c>
      <c r="J30" s="7">
        <f>SUMIFS(NurserySupplement!$AL:$AL,NurserySupplement!$M:$M,J$4,NurserySupplement!$B:$B,B30)</f>
        <v>0</v>
      </c>
      <c r="K30" s="7">
        <f>IFERROR(_xlfn.XLOOKUP(B30,'Cash Advance'!A:A,'Cash Advance'!P:P),0)</f>
        <v>0</v>
      </c>
      <c r="L30" s="7">
        <f>SUMIFS(HNPlaces!$AL:$AL,HNPlaces!$M:$M,L$4,HNPlaces!$Q:$Q,'Sep Payment'!$G30)</f>
        <v>0</v>
      </c>
      <c r="M30" s="7">
        <f>SUMIFS(HNPlaces!$AL:$AL,HNPlaces!$M:$M,M$4,HNPlaces!$Q:$Q,'Sep Payment'!$G30)</f>
        <v>0</v>
      </c>
      <c r="N30" s="7">
        <f>SUMIFS(HNPlaces!$AL:$AL,HNPlaces!$M:$M,N$4,HNPlaces!$Q:$Q,'Sep Payment'!$G30)</f>
        <v>0</v>
      </c>
      <c r="O30" s="7">
        <f>SUMIFS(HNPlaces!$AL:$AL,HNPlaces!$M:$M,O$4,HNPlaces!$Q:$Q,'Sep Payment'!$G30)</f>
        <v>0</v>
      </c>
      <c r="P30" s="7">
        <f>SUMIFS(HNPlaces!$AL:$AL,HNPlaces!$M:$M,P$4,HNPlaces!$Q:$Q,'Sep Payment'!$G30)</f>
        <v>0</v>
      </c>
      <c r="Q30" s="7">
        <f>SUMIFS(HNPlaces!$AL:$AL,HNPlaces!$M:$M,Q$4,HNPlaces!$Q:$Q,'Sep Payment'!$G30)</f>
        <v>0</v>
      </c>
      <c r="R30" s="7">
        <f>SUMIFS(HNPlaces!$AL:$AL,HNPlaces!$M:$M,R$4,HNPlaces!$Q:$Q,'Sep Payment'!$G30)</f>
        <v>0</v>
      </c>
      <c r="S30" s="7">
        <f>SUMIFS(HNTopUp!$AC:$AC,HNTopUp!$M:$M,S$4,HNTopUp!$B:$B,$B30)</f>
        <v>0</v>
      </c>
      <c r="T30" s="7">
        <f>SUMIFS(HNTopUp!$AL:$AL,HNTopUp!$M:$M,T$4,HNTopUp!$B:$B,$B30)</f>
        <v>11207.721333333331</v>
      </c>
      <c r="U30" s="7">
        <f>SUMIFS(HNTopUp!$AL:$AL,HNTopUp!$M:$M,U$4,HNTopUp!$B:$B,$B30)</f>
        <v>0</v>
      </c>
      <c r="V30" s="7">
        <f>SUMIFS(HNTopUp!$AL:$AL,HNTopUp!$M:$M,V$4,HNTopUp!$B:$B,$B30)</f>
        <v>0</v>
      </c>
      <c r="W30" s="7">
        <f>SUMIFS(HNTopUp!$AL:$AL,HNTopUp!$M:$M,W$4,HNTopUp!$B:$B,$B30)</f>
        <v>0</v>
      </c>
      <c r="X30" s="7">
        <f>SUMIFS(HNTopUp!$AC:$AC,HNTopUp!$M:$M,X$4,HNTopUp!$B:$B,$B30)</f>
        <v>0</v>
      </c>
      <c r="Y30" s="7">
        <f>SUMIFS(HNTopUp!$AC:$AC,HNTopUp!$M:$M,Y$4,HNTopUp!$B:$B,$B30)</f>
        <v>0</v>
      </c>
      <c r="Z30" s="7">
        <f>SUMIFS(POST16!$AL:$AL,POST16!$M:$M,Z$4,POST16!$Q:$Q,'Sep Payment'!$G30)</f>
        <v>0</v>
      </c>
      <c r="AA30" s="7">
        <f>SUMIFS(POST16!$AL:$AL,POST16!$M:$M,AA$4,POST16!$Q:$Q,'Sep Payment'!$G30)</f>
        <v>0</v>
      </c>
      <c r="AB30" s="7">
        <f>SUMIFS(POST16!$AL:$AL,POST16!$M:$M,AB$4,POST16!$Q:$Q,'Sep Payment'!$G30)</f>
        <v>0</v>
      </c>
      <c r="AC30" s="7">
        <f>SUMIFS(POST16!$AL:$AL,POST16!$M:$M,AC$4,POST16!$Q:$Q,'Sep Payment'!$G30)</f>
        <v>0</v>
      </c>
      <c r="AD30" s="7">
        <f>SUMIFS(POST16!$AL:$AL,POST16!$M:$M,AD$4,POST16!$Q:$Q,'Sep Payment'!$G30)</f>
        <v>0</v>
      </c>
      <c r="AE30" s="7">
        <f>SUMIFS(POST16!$AL:$AL,POST16!$M:$M,AE$4,POST16!$Q:$Q,'Sep Payment'!$G30)</f>
        <v>0</v>
      </c>
      <c r="AF30" s="7">
        <f>SUMIFS(MISC!$AL:$AL,MISC!$M:$M,AF$4,MISC!$Q:$Q,'Sep Payment'!$G30)</f>
        <v>0</v>
      </c>
      <c r="AG30" s="7">
        <f>SUMIFS('3.4% HN 2'!AL:AL,'3.4% HN 2'!M:M,'Sep Payment'!$AG$4,'3.4% HN 2'!B:B,'Sep Payment'!B30)</f>
        <v>0</v>
      </c>
      <c r="AH30" s="5">
        <f t="shared" si="2"/>
        <v>109645.11751736264</v>
      </c>
      <c r="AI30" s="119">
        <f t="shared" si="4"/>
        <v>109644.11751736264</v>
      </c>
      <c r="AJ30" s="364">
        <f t="shared" si="3"/>
        <v>1</v>
      </c>
      <c r="AK30" s="5"/>
      <c r="AL30" s="508">
        <f>IFERROR(_xlfn.XLOOKUP(B30,'Monthly Payroll Deductions'!B:B,'Monthly Payroll Deductions'!AZ:AZ),"")</f>
        <v>84528.965814920492</v>
      </c>
      <c r="AM30" s="508">
        <f>IFERROR(_xlfn.XLOOKUP(G30,'Monthly Payroll Deductions'!E:E,'Monthly Payroll Deductions'!BA:BA)," ")</f>
        <v>126806.85999999996</v>
      </c>
      <c r="AN30" s="508">
        <f t="shared" si="7"/>
        <v>211335.82581492045</v>
      </c>
      <c r="AO30" s="119">
        <f t="shared" si="6"/>
        <v>109644.11751736264</v>
      </c>
      <c r="AP30" s="49">
        <f>AH30-AO30</f>
        <v>1</v>
      </c>
      <c r="AQ30" s="481">
        <f>IFERROR(IF(AP30&gt;AL30,AL30,AP30-1),"")</f>
        <v>0</v>
      </c>
      <c r="AR30" s="463">
        <f t="shared" si="15"/>
        <v>109644.11751736264</v>
      </c>
      <c r="AS30" s="49">
        <f t="shared" si="16"/>
        <v>1</v>
      </c>
      <c r="AT30" s="5"/>
      <c r="AW30" s="119"/>
    </row>
    <row r="31" spans="1:50" hidden="1" x14ac:dyDescent="0.25">
      <c r="B31">
        <v>3022053</v>
      </c>
      <c r="C31">
        <v>2053</v>
      </c>
      <c r="D31" t="s">
        <v>31</v>
      </c>
      <c r="G31" t="s">
        <v>32</v>
      </c>
      <c r="H31" t="s">
        <v>33</v>
      </c>
      <c r="I31" s="7">
        <f>IFERROR(_xlfn.XLOOKUP(G31,'APT 25-26'!D:D,'APT 25-26'!CV:CV),"")</f>
        <v>85278.365307134896</v>
      </c>
      <c r="J31" s="7">
        <f>SUMIFS(NurserySupplement!$AL:$AL,NurserySupplement!$M:$M,J$4,NurserySupplement!$B:$B,B31)</f>
        <v>0</v>
      </c>
      <c r="K31" s="7">
        <f>IFERROR(_xlfn.XLOOKUP(B31,'Cash Advance'!A:A,'Cash Advance'!P:P),0)</f>
        <v>-2569.44</v>
      </c>
      <c r="L31" s="7">
        <f>SUMIFS(HNPlaces!$AL:$AL,HNPlaces!$M:$M,L$4,HNPlaces!$Q:$Q,'Sep Payment'!$G31)</f>
        <v>0</v>
      </c>
      <c r="M31" s="7">
        <f>SUMIFS(HNPlaces!$AL:$AL,HNPlaces!$M:$M,M$4,HNPlaces!$Q:$Q,'Sep Payment'!$G31)</f>
        <v>0</v>
      </c>
      <c r="N31" s="7">
        <f>SUMIFS(HNPlaces!$AL:$AL,HNPlaces!$M:$M,N$4,HNPlaces!$Q:$Q,'Sep Payment'!$G31)</f>
        <v>0</v>
      </c>
      <c r="O31" s="7">
        <f>SUMIFS(HNPlaces!$AL:$AL,HNPlaces!$M:$M,O$4,HNPlaces!$Q:$Q,'Sep Payment'!$G31)</f>
        <v>0</v>
      </c>
      <c r="P31" s="7">
        <f>SUMIFS(HNPlaces!$AL:$AL,HNPlaces!$M:$M,P$4,HNPlaces!$Q:$Q,'Sep Payment'!$G31)</f>
        <v>0</v>
      </c>
      <c r="Q31" s="7">
        <f>SUMIFS(HNPlaces!$AL:$AL,HNPlaces!$M:$M,Q$4,HNPlaces!$Q:$Q,'Sep Payment'!$G31)</f>
        <v>0</v>
      </c>
      <c r="R31" s="7">
        <f>SUMIFS(HNPlaces!$AL:$AL,HNPlaces!$M:$M,R$4,HNPlaces!$Q:$Q,'Sep Payment'!$G31)</f>
        <v>0</v>
      </c>
      <c r="S31" s="7">
        <f>SUMIFS(HNTopUp!$AC:$AC,HNTopUp!$M:$M,S$4,HNTopUp!$B:$B,$B31)</f>
        <v>0</v>
      </c>
      <c r="T31" s="7">
        <f>SUMIFS(HNTopUp!$AL:$AL,HNTopUp!$M:$M,T$4,HNTopUp!$B:$B,$B31)</f>
        <v>9255.1102307692308</v>
      </c>
      <c r="U31" s="7">
        <f>SUMIFS(HNTopUp!$AL:$AL,HNTopUp!$M:$M,U$4,HNTopUp!$B:$B,$B31)</f>
        <v>0</v>
      </c>
      <c r="V31" s="7">
        <f>SUMIFS(HNTopUp!$AL:$AL,HNTopUp!$M:$M,V$4,HNTopUp!$B:$B,$B31)</f>
        <v>0</v>
      </c>
      <c r="W31" s="7">
        <f>SUMIFS(HNTopUp!$AL:$AL,HNTopUp!$M:$M,W$4,HNTopUp!$B:$B,$B31)</f>
        <v>110.30769230769231</v>
      </c>
      <c r="X31" s="7">
        <f>SUMIFS(HNTopUp!$AC:$AC,HNTopUp!$M:$M,X$4,HNTopUp!$B:$B,$B31)</f>
        <v>0</v>
      </c>
      <c r="Y31" s="7">
        <f>SUMIFS(HNTopUp!$AC:$AC,HNTopUp!$M:$M,Y$4,HNTopUp!$B:$B,$B31)</f>
        <v>0</v>
      </c>
      <c r="Z31" s="7">
        <f>SUMIFS(POST16!$AL:$AL,POST16!$M:$M,Z$4,POST16!$Q:$Q,'Sep Payment'!$G31)</f>
        <v>0</v>
      </c>
      <c r="AA31" s="7">
        <f>SUMIFS(POST16!$AL:$AL,POST16!$M:$M,AA$4,POST16!$Q:$Q,'Sep Payment'!$G31)</f>
        <v>0</v>
      </c>
      <c r="AB31" s="7">
        <f>SUMIFS(POST16!$AL:$AL,POST16!$M:$M,AB$4,POST16!$Q:$Q,'Sep Payment'!$G31)</f>
        <v>0</v>
      </c>
      <c r="AC31" s="7">
        <f>SUMIFS(POST16!$AL:$AL,POST16!$M:$M,AC$4,POST16!$Q:$Q,'Sep Payment'!$G31)</f>
        <v>0</v>
      </c>
      <c r="AD31" s="7">
        <f>SUMIFS(POST16!$AL:$AL,POST16!$M:$M,AD$4,POST16!$Q:$Q,'Sep Payment'!$G31)</f>
        <v>0</v>
      </c>
      <c r="AE31" s="7">
        <f>SUMIFS(POST16!$AL:$AL,POST16!$M:$M,AE$4,POST16!$Q:$Q,'Sep Payment'!$G31)</f>
        <v>0</v>
      </c>
      <c r="AF31" s="7">
        <f>SUMIFS(MISC!$AL:$AL,MISC!$M:$M,AF$4,MISC!$Q:$Q,'Sep Payment'!$G31)</f>
        <v>0</v>
      </c>
      <c r="AG31" s="7">
        <f>SUMIFS('3.4% HN 2'!AL:AL,'3.4% HN 2'!M:M,'Sep Payment'!$AG$4,'3.4% HN 2'!B:B,'Sep Payment'!B31)</f>
        <v>0</v>
      </c>
      <c r="AH31" s="5">
        <f t="shared" si="2"/>
        <v>92074.343230211816</v>
      </c>
      <c r="AI31" s="119"/>
      <c r="AJ31" s="364">
        <f t="shared" si="3"/>
        <v>92074.343230211816</v>
      </c>
      <c r="AL31" s="508" t="str">
        <f>IFERROR(_xlfn.XLOOKUP(B31,'Monthly Payroll Deductions'!B:B,'Monthly Payroll Deductions'!AZ:AZ),"")</f>
        <v/>
      </c>
      <c r="AM31" s="508" t="str">
        <f>IFERROR(_xlfn.XLOOKUP(G31,'Monthly Payroll Deductions'!E:E,'Monthly Payroll Deductions'!BA:BA)," ")</f>
        <v xml:space="preserve"> </v>
      </c>
      <c r="AN31" s="508"/>
      <c r="AP31" s="383"/>
      <c r="AQ31" s="5"/>
      <c r="AS31" s="286"/>
      <c r="AT31" s="5"/>
    </row>
    <row r="32" spans="1:50" x14ac:dyDescent="0.25">
      <c r="B32">
        <v>3022054</v>
      </c>
      <c r="C32">
        <v>2054</v>
      </c>
      <c r="D32" t="s">
        <v>79</v>
      </c>
      <c r="E32" t="s">
        <v>748</v>
      </c>
      <c r="G32" t="s">
        <v>80</v>
      </c>
      <c r="H32" t="s">
        <v>81</v>
      </c>
      <c r="I32" s="7">
        <f>IFERROR(_xlfn.XLOOKUP(G32,'APT 25-26'!D:D,'APT 25-26'!CV:CV),"")</f>
        <v>88905.950154853606</v>
      </c>
      <c r="J32" s="7">
        <f>SUMIFS(NurserySupplement!$AL:$AL,NurserySupplement!$M:$M,J$4,NurserySupplement!$B:$B,B32)</f>
        <v>0</v>
      </c>
      <c r="K32" s="7">
        <f>IFERROR(_xlfn.XLOOKUP(B32,'Cash Advance'!A:A,'Cash Advance'!P:P),0)</f>
        <v>0</v>
      </c>
      <c r="L32" s="7">
        <f>SUMIFS(HNPlaces!$AL:$AL,HNPlaces!$M:$M,L$4,HNPlaces!$Q:$Q,'Sep Payment'!$G32)</f>
        <v>0</v>
      </c>
      <c r="M32" s="7">
        <f>SUMIFS(HNPlaces!$AL:$AL,HNPlaces!$M:$M,M$4,HNPlaces!$Q:$Q,'Sep Payment'!$G32)</f>
        <v>0</v>
      </c>
      <c r="N32" s="7">
        <f>SUMIFS(HNPlaces!$AL:$AL,HNPlaces!$M:$M,N$4,HNPlaces!$Q:$Q,'Sep Payment'!$G32)</f>
        <v>0</v>
      </c>
      <c r="O32" s="7">
        <f>SUMIFS(HNPlaces!$AL:$AL,HNPlaces!$M:$M,O$4,HNPlaces!$Q:$Q,'Sep Payment'!$G32)</f>
        <v>0</v>
      </c>
      <c r="P32" s="7">
        <f>SUMIFS(HNPlaces!$AL:$AL,HNPlaces!$M:$M,P$4,HNPlaces!$Q:$Q,'Sep Payment'!$G32)</f>
        <v>0</v>
      </c>
      <c r="Q32" s="7">
        <f>SUMIFS(HNPlaces!$AL:$AL,HNPlaces!$M:$M,Q$4,HNPlaces!$Q:$Q,'Sep Payment'!$G32)</f>
        <v>0</v>
      </c>
      <c r="R32" s="7">
        <f>SUMIFS(HNPlaces!$AL:$AL,HNPlaces!$M:$M,R$4,HNPlaces!$Q:$Q,'Sep Payment'!$G32)</f>
        <v>0</v>
      </c>
      <c r="S32" s="7">
        <f>SUMIFS(HNTopUp!$AC:$AC,HNTopUp!$M:$M,S$4,HNTopUp!$B:$B,$B32)</f>
        <v>0</v>
      </c>
      <c r="T32" s="7">
        <f>SUMIFS(HNTopUp!$AL:$AL,HNTopUp!$M:$M,T$4,HNTopUp!$B:$B,$B32)</f>
        <v>5278.8461538461543</v>
      </c>
      <c r="U32" s="7">
        <f>SUMIFS(HNTopUp!$AL:$AL,HNTopUp!$M:$M,U$4,HNTopUp!$B:$B,$B32)</f>
        <v>0</v>
      </c>
      <c r="V32" s="7">
        <f>SUMIFS(HNTopUp!$AL:$AL,HNTopUp!$M:$M,V$4,HNTopUp!$B:$B,$B32)</f>
        <v>0</v>
      </c>
      <c r="W32" s="7">
        <f>SUMIFS(HNTopUp!$AL:$AL,HNTopUp!$M:$M,W$4,HNTopUp!$B:$B,$B32)</f>
        <v>0</v>
      </c>
      <c r="X32" s="7">
        <f>SUMIFS(HNTopUp!$AC:$AC,HNTopUp!$M:$M,X$4,HNTopUp!$B:$B,$B32)</f>
        <v>0</v>
      </c>
      <c r="Y32" s="7">
        <f>SUMIFS(HNTopUp!$AC:$AC,HNTopUp!$M:$M,Y$4,HNTopUp!$B:$B,$B32)</f>
        <v>0</v>
      </c>
      <c r="Z32" s="7">
        <f>SUMIFS(POST16!$AL:$AL,POST16!$M:$M,Z$4,POST16!$Q:$Q,'Sep Payment'!$G32)</f>
        <v>0</v>
      </c>
      <c r="AA32" s="7">
        <f>SUMIFS(POST16!$AL:$AL,POST16!$M:$M,AA$4,POST16!$Q:$Q,'Sep Payment'!$G32)</f>
        <v>0</v>
      </c>
      <c r="AB32" s="7">
        <f>SUMIFS(POST16!$AL:$AL,POST16!$M:$M,AB$4,POST16!$Q:$Q,'Sep Payment'!$G32)</f>
        <v>0</v>
      </c>
      <c r="AC32" s="7">
        <f>SUMIFS(POST16!$AL:$AL,POST16!$M:$M,AC$4,POST16!$Q:$Q,'Sep Payment'!$G32)</f>
        <v>0</v>
      </c>
      <c r="AD32" s="7">
        <f>SUMIFS(POST16!$AL:$AL,POST16!$M:$M,AD$4,POST16!$Q:$Q,'Sep Payment'!$G32)</f>
        <v>0</v>
      </c>
      <c r="AE32" s="7">
        <f>SUMIFS(POST16!$AL:$AL,POST16!$M:$M,AE$4,POST16!$Q:$Q,'Sep Payment'!$G32)</f>
        <v>0</v>
      </c>
      <c r="AF32" s="7">
        <f>SUMIFS(MISC!$AL:$AL,MISC!$M:$M,AF$4,MISC!$Q:$Q,'Sep Payment'!$G32)</f>
        <v>0</v>
      </c>
      <c r="AG32" s="7">
        <f>SUMIFS('3.4% HN 2'!AL:AL,'3.4% HN 2'!M:M,'Sep Payment'!$AG$4,'3.4% HN 2'!B:B,'Sep Payment'!B32)</f>
        <v>0</v>
      </c>
      <c r="AH32" s="5">
        <f t="shared" si="2"/>
        <v>94184.796308699762</v>
      </c>
      <c r="AI32" s="119">
        <f t="shared" si="4"/>
        <v>86851.59</v>
      </c>
      <c r="AJ32" s="364">
        <f t="shared" si="3"/>
        <v>7333.2063086997659</v>
      </c>
      <c r="AK32" s="119"/>
      <c r="AL32" s="508">
        <f>IFERROR(_xlfn.XLOOKUP(B32,'Monthly Payroll Deductions'!B:B,'Monthly Payroll Deductions'!AZ:AZ),"")</f>
        <v>0</v>
      </c>
      <c r="AM32" s="508">
        <f>IFERROR(_xlfn.XLOOKUP(G32,'Monthly Payroll Deductions'!E:E,'Monthly Payroll Deductions'!BA:BA)," ")</f>
        <v>86851.59</v>
      </c>
      <c r="AN32" s="508">
        <f t="shared" si="7"/>
        <v>86851.59</v>
      </c>
      <c r="AO32" s="119">
        <f t="shared" si="6"/>
        <v>86851.59</v>
      </c>
      <c r="AP32" s="49">
        <f>AH32-AO32</f>
        <v>7333.2063086997659</v>
      </c>
      <c r="AQ32" s="481"/>
      <c r="AR32" s="463">
        <f t="shared" ref="AR32:AR33" si="17">AO32+AQ32</f>
        <v>86851.59</v>
      </c>
      <c r="AS32" s="49">
        <f t="shared" ref="AS32:AS33" si="18">AP32-AQ32</f>
        <v>7333.2063086997659</v>
      </c>
      <c r="AT32" s="5"/>
      <c r="AW32" s="119"/>
    </row>
    <row r="33" spans="1:50" x14ac:dyDescent="0.25">
      <c r="B33">
        <v>3022055</v>
      </c>
      <c r="C33">
        <v>2055</v>
      </c>
      <c r="D33" t="s">
        <v>37</v>
      </c>
      <c r="E33" t="s">
        <v>748</v>
      </c>
      <c r="G33" t="s">
        <v>38</v>
      </c>
      <c r="H33" t="s">
        <v>39</v>
      </c>
      <c r="I33" s="7">
        <f>IFERROR(_xlfn.XLOOKUP(G33,'APT 25-26'!D:D,'APT 25-26'!CV:CV),"")</f>
        <v>88836.181547917105</v>
      </c>
      <c r="J33" s="7">
        <f>SUMIFS(NurserySupplement!$AL:$AL,NurserySupplement!$M:$M,J$4,NurserySupplement!$B:$B,B33)</f>
        <v>0</v>
      </c>
      <c r="K33" s="7">
        <f>IFERROR(_xlfn.XLOOKUP(B33,'Cash Advance'!A:A,'Cash Advance'!P:P),0)</f>
        <v>0</v>
      </c>
      <c r="L33" s="7">
        <f>SUMIFS(HNPlaces!$AL:$AL,HNPlaces!$M:$M,L$4,HNPlaces!$Q:$Q,'Sep Payment'!$G33)</f>
        <v>0</v>
      </c>
      <c r="M33" s="7">
        <f>SUMIFS(HNPlaces!$AL:$AL,HNPlaces!$M:$M,M$4,HNPlaces!$Q:$Q,'Sep Payment'!$G33)</f>
        <v>0</v>
      </c>
      <c r="N33" s="7">
        <f>SUMIFS(HNPlaces!$AL:$AL,HNPlaces!$M:$M,N$4,HNPlaces!$Q:$Q,'Sep Payment'!$G33)</f>
        <v>0</v>
      </c>
      <c r="O33" s="7">
        <f>SUMIFS(HNPlaces!$AL:$AL,HNPlaces!$M:$M,O$4,HNPlaces!$Q:$Q,'Sep Payment'!$G33)</f>
        <v>0</v>
      </c>
      <c r="P33" s="7">
        <f>SUMIFS(HNPlaces!$AL:$AL,HNPlaces!$M:$M,P$4,HNPlaces!$Q:$Q,'Sep Payment'!$G33)</f>
        <v>0</v>
      </c>
      <c r="Q33" s="7">
        <f>SUMIFS(HNPlaces!$AL:$AL,HNPlaces!$M:$M,Q$4,HNPlaces!$Q:$Q,'Sep Payment'!$G33)</f>
        <v>0</v>
      </c>
      <c r="R33" s="7">
        <f>SUMIFS(HNPlaces!$AL:$AL,HNPlaces!$M:$M,R$4,HNPlaces!$Q:$Q,'Sep Payment'!$G33)</f>
        <v>0</v>
      </c>
      <c r="S33" s="7">
        <f>SUMIFS(HNTopUp!$AC:$AC,HNTopUp!$M:$M,S$4,HNTopUp!$B:$B,$B33)</f>
        <v>0</v>
      </c>
      <c r="T33" s="7">
        <f>SUMIFS(HNTopUp!$AL:$AL,HNTopUp!$M:$M,T$4,HNTopUp!$B:$B,$B33)</f>
        <v>7664.4679487179501</v>
      </c>
      <c r="U33" s="7">
        <f>SUMIFS(HNTopUp!$AL:$AL,HNTopUp!$M:$M,U$4,HNTopUp!$B:$B,$B33)</f>
        <v>0</v>
      </c>
      <c r="V33" s="7">
        <f>SUMIFS(HNTopUp!$AL:$AL,HNTopUp!$M:$M,V$4,HNTopUp!$B:$B,$B33)</f>
        <v>0</v>
      </c>
      <c r="W33" s="7">
        <f>SUMIFS(HNTopUp!$AL:$AL,HNTopUp!$M:$M,W$4,HNTopUp!$B:$B,$B33)</f>
        <v>0</v>
      </c>
      <c r="X33" s="7">
        <f>SUMIFS(HNTopUp!$AC:$AC,HNTopUp!$M:$M,X$4,HNTopUp!$B:$B,$B33)</f>
        <v>0</v>
      </c>
      <c r="Y33" s="7">
        <f>SUMIFS(HNTopUp!$AC:$AC,HNTopUp!$M:$M,Y$4,HNTopUp!$B:$B,$B33)</f>
        <v>0</v>
      </c>
      <c r="Z33" s="7">
        <f>SUMIFS(POST16!$AL:$AL,POST16!$M:$M,Z$4,POST16!$Q:$Q,'Sep Payment'!$G33)</f>
        <v>0</v>
      </c>
      <c r="AA33" s="7">
        <f>SUMIFS(POST16!$AL:$AL,POST16!$M:$M,AA$4,POST16!$Q:$Q,'Sep Payment'!$G33)</f>
        <v>0</v>
      </c>
      <c r="AB33" s="7">
        <f>SUMIFS(POST16!$AL:$AL,POST16!$M:$M,AB$4,POST16!$Q:$Q,'Sep Payment'!$G33)</f>
        <v>0</v>
      </c>
      <c r="AC33" s="7">
        <f>SUMIFS(POST16!$AL:$AL,POST16!$M:$M,AC$4,POST16!$Q:$Q,'Sep Payment'!$G33)</f>
        <v>0</v>
      </c>
      <c r="AD33" s="7">
        <f>SUMIFS(POST16!$AL:$AL,POST16!$M:$M,AD$4,POST16!$Q:$Q,'Sep Payment'!$G33)</f>
        <v>0</v>
      </c>
      <c r="AE33" s="7">
        <f>SUMIFS(POST16!$AL:$AL,POST16!$M:$M,AE$4,POST16!$Q:$Q,'Sep Payment'!$G33)</f>
        <v>0</v>
      </c>
      <c r="AF33" s="7">
        <f>SUMIFS(MISC!$AL:$AL,MISC!$M:$M,AF$4,MISC!$Q:$Q,'Sep Payment'!$G33)</f>
        <v>0</v>
      </c>
      <c r="AG33" s="7">
        <f>SUMIFS('3.4% HN 2'!AL:AL,'3.4% HN 2'!M:M,'Sep Payment'!$AG$4,'3.4% HN 2'!B:B,'Sep Payment'!B33)</f>
        <v>0</v>
      </c>
      <c r="AH33" s="5">
        <f t="shared" si="2"/>
        <v>96500.649496635058</v>
      </c>
      <c r="AI33" s="119">
        <f t="shared" si="4"/>
        <v>96499.649496635058</v>
      </c>
      <c r="AJ33" s="364">
        <f t="shared" si="3"/>
        <v>1</v>
      </c>
      <c r="AL33" s="508">
        <f>IFERROR(_xlfn.XLOOKUP(B33,'Monthly Payroll Deductions'!B:B,'Monthly Payroll Deductions'!AZ:AZ),"")</f>
        <v>0</v>
      </c>
      <c r="AM33" s="508">
        <f>IFERROR(_xlfn.XLOOKUP(G33,'Monthly Payroll Deductions'!E:E,'Monthly Payroll Deductions'!BA:BA)," ")</f>
        <v>118680.43999999999</v>
      </c>
      <c r="AN33" s="508">
        <f t="shared" si="7"/>
        <v>118680.43999999999</v>
      </c>
      <c r="AO33" s="119">
        <f t="shared" si="6"/>
        <v>96499.649496635058</v>
      </c>
      <c r="AP33" s="49">
        <f>AH33-AO33</f>
        <v>1</v>
      </c>
      <c r="AQ33" s="481">
        <f t="shared" ref="AQ33" si="19">IF(AP33&gt;AL33,AL33,AP33-1)</f>
        <v>0</v>
      </c>
      <c r="AR33" s="463">
        <f t="shared" si="17"/>
        <v>96499.649496635058</v>
      </c>
      <c r="AS33" s="49">
        <f t="shared" si="18"/>
        <v>1</v>
      </c>
      <c r="AT33" s="5"/>
      <c r="AW33" s="119"/>
    </row>
    <row r="34" spans="1:50" hidden="1" x14ac:dyDescent="0.25">
      <c r="B34">
        <v>3022057</v>
      </c>
      <c r="C34">
        <v>2057</v>
      </c>
      <c r="D34" t="s">
        <v>226</v>
      </c>
      <c r="G34" t="s">
        <v>227</v>
      </c>
      <c r="H34" t="s">
        <v>228</v>
      </c>
      <c r="I34" s="7">
        <f>IFERROR(_xlfn.XLOOKUP(G34,'APT 25-26'!D:D,'APT 25-26'!CV:CV),"")</f>
        <v>207788.33890569737</v>
      </c>
      <c r="J34" s="7">
        <f>SUMIFS(NurserySupplement!$AL:$AL,NurserySupplement!$M:$M,J$4,NurserySupplement!$B:$B,B34)</f>
        <v>0</v>
      </c>
      <c r="K34" s="7">
        <f>IFERROR(_xlfn.XLOOKUP(B34,'Cash Advance'!A:A,'Cash Advance'!P:P),0)</f>
        <v>0</v>
      </c>
      <c r="L34" s="7">
        <f>SUMIFS(HNPlaces!$AL:$AL,HNPlaces!$M:$M,L$4,HNPlaces!$Q:$Q,'Sep Payment'!$G34)</f>
        <v>0</v>
      </c>
      <c r="M34" s="7">
        <f>SUMIFS(HNPlaces!$AL:$AL,HNPlaces!$M:$M,M$4,HNPlaces!$Q:$Q,'Sep Payment'!$G34)</f>
        <v>0</v>
      </c>
      <c r="N34" s="7">
        <f>SUMIFS(HNPlaces!$AL:$AL,HNPlaces!$M:$M,N$4,HNPlaces!$Q:$Q,'Sep Payment'!$G34)</f>
        <v>0</v>
      </c>
      <c r="O34" s="7">
        <f>SUMIFS(HNPlaces!$AL:$AL,HNPlaces!$M:$M,O$4,HNPlaces!$Q:$Q,'Sep Payment'!$G34)</f>
        <v>0</v>
      </c>
      <c r="P34" s="7">
        <f>SUMIFS(HNPlaces!$AL:$AL,HNPlaces!$M:$M,P$4,HNPlaces!$Q:$Q,'Sep Payment'!$G34)</f>
        <v>0</v>
      </c>
      <c r="Q34" s="7">
        <f>SUMIFS(HNPlaces!$AL:$AL,HNPlaces!$M:$M,Q$4,HNPlaces!$Q:$Q,'Sep Payment'!$G34)</f>
        <v>0</v>
      </c>
      <c r="R34" s="7">
        <f>SUMIFS(HNPlaces!$AL:$AL,HNPlaces!$M:$M,R$4,HNPlaces!$Q:$Q,'Sep Payment'!$G34)</f>
        <v>0</v>
      </c>
      <c r="S34" s="7">
        <f>SUMIFS(HNTopUp!$AC:$AC,HNTopUp!$M:$M,S$4,HNTopUp!$B:$B,$B34)</f>
        <v>0</v>
      </c>
      <c r="T34" s="7">
        <f>SUMIFS(HNTopUp!$AL:$AL,HNTopUp!$M:$M,T$4,HNTopUp!$B:$B,$B34)</f>
        <v>18792.172846153844</v>
      </c>
      <c r="U34" s="7">
        <f>SUMIFS(HNTopUp!$AL:$AL,HNTopUp!$M:$M,U$4,HNTopUp!$B:$B,$B34)</f>
        <v>0</v>
      </c>
      <c r="V34" s="7">
        <f>SUMIFS(HNTopUp!$AL:$AL,HNTopUp!$M:$M,V$4,HNTopUp!$B:$B,$B34)</f>
        <v>0</v>
      </c>
      <c r="W34" s="7">
        <f>SUMIFS(HNTopUp!$AL:$AL,HNTopUp!$M:$M,W$4,HNTopUp!$B:$B,$B34)</f>
        <v>0</v>
      </c>
      <c r="X34" s="7">
        <f>SUMIFS(HNTopUp!$AC:$AC,HNTopUp!$M:$M,X$4,HNTopUp!$B:$B,$B34)</f>
        <v>0</v>
      </c>
      <c r="Y34" s="7">
        <f>SUMIFS(HNTopUp!$AC:$AC,HNTopUp!$M:$M,Y$4,HNTopUp!$B:$B,$B34)</f>
        <v>0</v>
      </c>
      <c r="Z34" s="7">
        <f>SUMIFS(POST16!$AL:$AL,POST16!$M:$M,Z$4,POST16!$Q:$Q,'Sep Payment'!$G34)</f>
        <v>0</v>
      </c>
      <c r="AA34" s="7">
        <f>SUMIFS(POST16!$AL:$AL,POST16!$M:$M,AA$4,POST16!$Q:$Q,'Sep Payment'!$G34)</f>
        <v>0</v>
      </c>
      <c r="AB34" s="7">
        <f>SUMIFS(POST16!$AL:$AL,POST16!$M:$M,AB$4,POST16!$Q:$Q,'Sep Payment'!$G34)</f>
        <v>0</v>
      </c>
      <c r="AC34" s="7">
        <f>SUMIFS(POST16!$AL:$AL,POST16!$M:$M,AC$4,POST16!$Q:$Q,'Sep Payment'!$G34)</f>
        <v>0</v>
      </c>
      <c r="AD34" s="7">
        <f>SUMIFS(POST16!$AL:$AL,POST16!$M:$M,AD$4,POST16!$Q:$Q,'Sep Payment'!$G34)</f>
        <v>0</v>
      </c>
      <c r="AE34" s="7">
        <f>SUMIFS(POST16!$AL:$AL,POST16!$M:$M,AE$4,POST16!$Q:$Q,'Sep Payment'!$G34)</f>
        <v>0</v>
      </c>
      <c r="AF34" s="7">
        <f>SUMIFS(MISC!$AL:$AL,MISC!$M:$M,AF$4,MISC!$Q:$Q,'Sep Payment'!$G34)</f>
        <v>0</v>
      </c>
      <c r="AG34" s="7">
        <f>SUMIFS('3.4% HN 2'!AL:AL,'3.4% HN 2'!M:M,'Sep Payment'!$AG$4,'3.4% HN 2'!B:B,'Sep Payment'!B34)</f>
        <v>0</v>
      </c>
      <c r="AH34" s="5">
        <f t="shared" si="2"/>
        <v>226580.51175185121</v>
      </c>
      <c r="AI34" s="119"/>
      <c r="AJ34" s="364">
        <f t="shared" si="3"/>
        <v>226580.51175185121</v>
      </c>
      <c r="AL34" s="508" t="str">
        <f>IFERROR(_xlfn.XLOOKUP(B34,'Monthly Payroll Deductions'!B:B,'Monthly Payroll Deductions'!AZ:AZ),"")</f>
        <v/>
      </c>
      <c r="AM34" s="508" t="str">
        <f>IFERROR(_xlfn.XLOOKUP(G34,'Monthly Payroll Deductions'!E:E,'Monthly Payroll Deductions'!BA:BA)," ")</f>
        <v xml:space="preserve"> </v>
      </c>
      <c r="AN34" s="508"/>
      <c r="AP34" s="383"/>
      <c r="AQ34" s="5"/>
      <c r="AS34" s="286"/>
      <c r="AT34" s="5"/>
    </row>
    <row r="35" spans="1:50" hidden="1" x14ac:dyDescent="0.25">
      <c r="B35">
        <v>3022060</v>
      </c>
      <c r="C35">
        <v>2060</v>
      </c>
      <c r="D35" t="s">
        <v>250</v>
      </c>
      <c r="E35" t="s">
        <v>748</v>
      </c>
      <c r="G35" t="s">
        <v>251</v>
      </c>
      <c r="H35" t="s">
        <v>252</v>
      </c>
      <c r="I35" s="7">
        <f>IFERROR(_xlfn.XLOOKUP(G35,'APT 25-26'!D:D,'APT 25-26'!CV:CV),"")</f>
        <v>201678.02780690105</v>
      </c>
      <c r="J35" s="7">
        <f>SUMIFS(NurserySupplement!$AL:$AL,NurserySupplement!$M:$M,J$4,NurserySupplement!$B:$B,B35)</f>
        <v>0</v>
      </c>
      <c r="K35" s="7">
        <f>IFERROR(_xlfn.XLOOKUP(B35,'Cash Advance'!A:A,'Cash Advance'!P:P),0)</f>
        <v>0</v>
      </c>
      <c r="L35" s="7">
        <f>SUMIFS(HNPlaces!$AL:$AL,HNPlaces!$M:$M,L$4,HNPlaces!$Q:$Q,'Sep Payment'!$G35)</f>
        <v>0</v>
      </c>
      <c r="M35" s="7">
        <f>SUMIFS(HNPlaces!$AL:$AL,HNPlaces!$M:$M,M$4,HNPlaces!$Q:$Q,'Sep Payment'!$G35)</f>
        <v>0</v>
      </c>
      <c r="N35" s="7">
        <f>SUMIFS(HNPlaces!$AL:$AL,HNPlaces!$M:$M,N$4,HNPlaces!$Q:$Q,'Sep Payment'!$G35)</f>
        <v>0</v>
      </c>
      <c r="O35" s="7">
        <f>SUMIFS(HNPlaces!$AL:$AL,HNPlaces!$M:$M,O$4,HNPlaces!$Q:$Q,'Sep Payment'!$G35)</f>
        <v>0</v>
      </c>
      <c r="P35" s="7">
        <f>SUMIFS(HNPlaces!$AL:$AL,HNPlaces!$M:$M,P$4,HNPlaces!$Q:$Q,'Sep Payment'!$G35)</f>
        <v>0</v>
      </c>
      <c r="Q35" s="7">
        <f>SUMIFS(HNPlaces!$AL:$AL,HNPlaces!$M:$M,Q$4,HNPlaces!$Q:$Q,'Sep Payment'!$G35)</f>
        <v>0</v>
      </c>
      <c r="R35" s="7">
        <f>SUMIFS(HNPlaces!$AL:$AL,HNPlaces!$M:$M,R$4,HNPlaces!$Q:$Q,'Sep Payment'!$G35)</f>
        <v>0</v>
      </c>
      <c r="S35" s="7">
        <f>SUMIFS(HNTopUp!$AC:$AC,HNTopUp!$M:$M,S$4,HNTopUp!$B:$B,$B35)</f>
        <v>0</v>
      </c>
      <c r="T35" s="7">
        <f>SUMIFS(HNTopUp!$AL:$AL,HNTopUp!$M:$M,T$4,HNTopUp!$B:$B,$B35)</f>
        <v>23877.76856410256</v>
      </c>
      <c r="U35" s="7">
        <f>SUMIFS(HNTopUp!$AL:$AL,HNTopUp!$M:$M,U$4,HNTopUp!$B:$B,$B35)</f>
        <v>0</v>
      </c>
      <c r="V35" s="7">
        <f>SUMIFS(HNTopUp!$AL:$AL,HNTopUp!$M:$M,V$4,HNTopUp!$B:$B,$B35)</f>
        <v>0</v>
      </c>
      <c r="W35" s="7">
        <f>SUMIFS(HNTopUp!$AL:$AL,HNTopUp!$M:$M,W$4,HNTopUp!$B:$B,$B35)</f>
        <v>198.53846153846152</v>
      </c>
      <c r="X35" s="7">
        <f>SUMIFS(HNTopUp!$AC:$AC,HNTopUp!$M:$M,X$4,HNTopUp!$B:$B,$B35)</f>
        <v>0</v>
      </c>
      <c r="Y35" s="7">
        <f>SUMIFS(HNTopUp!$AC:$AC,HNTopUp!$M:$M,Y$4,HNTopUp!$B:$B,$B35)</f>
        <v>0</v>
      </c>
      <c r="Z35" s="7">
        <f>SUMIFS(POST16!$AL:$AL,POST16!$M:$M,Z$4,POST16!$Q:$Q,'Sep Payment'!$G35)</f>
        <v>0</v>
      </c>
      <c r="AA35" s="7">
        <f>SUMIFS(POST16!$AL:$AL,POST16!$M:$M,AA$4,POST16!$Q:$Q,'Sep Payment'!$G35)</f>
        <v>0</v>
      </c>
      <c r="AB35" s="7">
        <f>SUMIFS(POST16!$AL:$AL,POST16!$M:$M,AB$4,POST16!$Q:$Q,'Sep Payment'!$G35)</f>
        <v>0</v>
      </c>
      <c r="AC35" s="7">
        <f>SUMIFS(POST16!$AL:$AL,POST16!$M:$M,AC$4,POST16!$Q:$Q,'Sep Payment'!$G35)</f>
        <v>0</v>
      </c>
      <c r="AD35" s="7">
        <f>SUMIFS(POST16!$AL:$AL,POST16!$M:$M,AD$4,POST16!$Q:$Q,'Sep Payment'!$G35)</f>
        <v>0</v>
      </c>
      <c r="AE35" s="7">
        <f>SUMIFS(POST16!$AL:$AL,POST16!$M:$M,AE$4,POST16!$Q:$Q,'Sep Payment'!$G35)</f>
        <v>0</v>
      </c>
      <c r="AF35" s="7">
        <f>SUMIFS(MISC!$AL:$AL,MISC!$M:$M,AF$4,MISC!$Q:$Q,'Sep Payment'!$G35)</f>
        <v>0</v>
      </c>
      <c r="AG35" s="7">
        <f>SUMIFS('3.4% HN 2'!AL:AL,'3.4% HN 2'!M:M,'Sep Payment'!$AG$4,'3.4% HN 2'!B:B,'Sep Payment'!B35)</f>
        <v>0</v>
      </c>
      <c r="AH35" s="5">
        <f t="shared" si="2"/>
        <v>225754.33483254208</v>
      </c>
      <c r="AI35" s="119"/>
      <c r="AJ35" s="364">
        <f t="shared" si="3"/>
        <v>225754.33483254208</v>
      </c>
      <c r="AL35" s="508">
        <f>IFERROR(_xlfn.XLOOKUP(B35,'Monthly Payroll Deductions'!B:B,'Monthly Payroll Deductions'!AZ:AZ),"")</f>
        <v>0</v>
      </c>
      <c r="AM35" s="508">
        <f>IFERROR(_xlfn.XLOOKUP(G35,'Monthly Payroll Deductions'!E:E,'Monthly Payroll Deductions'!BA:BA)," ")</f>
        <v>0</v>
      </c>
      <c r="AN35" s="508"/>
      <c r="AO35" s="119"/>
      <c r="AP35" s="49"/>
      <c r="AQ35" s="481"/>
      <c r="AR35" s="463"/>
      <c r="AS35" s="5"/>
      <c r="AT35" s="5"/>
      <c r="AW35" s="119"/>
    </row>
    <row r="36" spans="1:50" x14ac:dyDescent="0.25">
      <c r="B36">
        <v>3022067</v>
      </c>
      <c r="C36">
        <v>2067</v>
      </c>
      <c r="D36" t="s">
        <v>49</v>
      </c>
      <c r="E36" t="s">
        <v>748</v>
      </c>
      <c r="G36" t="s">
        <v>50</v>
      </c>
      <c r="H36" t="s">
        <v>51</v>
      </c>
      <c r="I36" s="7">
        <f>IFERROR(_xlfn.XLOOKUP(G36,'APT 25-26'!D:D,'APT 25-26'!CV:CV),"")</f>
        <v>100714.31775381087</v>
      </c>
      <c r="J36" s="7">
        <f>SUMIFS(NurserySupplement!$AL:$AL,NurserySupplement!$M:$M,J$4,NurserySupplement!$B:$B,B36)</f>
        <v>0</v>
      </c>
      <c r="K36" s="7">
        <f>IFERROR(_xlfn.XLOOKUP(B36,'Cash Advance'!A:A,'Cash Advance'!P:P),0)</f>
        <v>0</v>
      </c>
      <c r="L36" s="7">
        <f>SUMIFS(HNPlaces!$AL:$AL,HNPlaces!$M:$M,L$4,HNPlaces!$Q:$Q,'Sep Payment'!$G36)</f>
        <v>0</v>
      </c>
      <c r="M36" s="7">
        <f>SUMIFS(HNPlaces!$AL:$AL,HNPlaces!$M:$M,M$4,HNPlaces!$Q:$Q,'Sep Payment'!$G36)</f>
        <v>0</v>
      </c>
      <c r="N36" s="7">
        <f>SUMIFS(HNPlaces!$AL:$AL,HNPlaces!$M:$M,N$4,HNPlaces!$Q:$Q,'Sep Payment'!$G36)</f>
        <v>0</v>
      </c>
      <c r="O36" s="7">
        <f>SUMIFS(HNPlaces!$AL:$AL,HNPlaces!$M:$M,O$4,HNPlaces!$Q:$Q,'Sep Payment'!$G36)</f>
        <v>0</v>
      </c>
      <c r="P36" s="7">
        <f>SUMIFS(HNPlaces!$AL:$AL,HNPlaces!$M:$M,P$4,HNPlaces!$Q:$Q,'Sep Payment'!$G36)</f>
        <v>0</v>
      </c>
      <c r="Q36" s="7">
        <f>SUMIFS(HNPlaces!$AL:$AL,HNPlaces!$M:$M,Q$4,HNPlaces!$Q:$Q,'Sep Payment'!$G36)</f>
        <v>6461.5384615384619</v>
      </c>
      <c r="R36" s="7">
        <f>SUMIFS(HNPlaces!$AL:$AL,HNPlaces!$M:$M,R$4,HNPlaces!$Q:$Q,'Sep Payment'!$G36)</f>
        <v>0</v>
      </c>
      <c r="S36" s="7">
        <f>SUMIFS(HNTopUp!$AC:$AC,HNTopUp!$M:$M,S$4,HNTopUp!$B:$B,$B36)</f>
        <v>0</v>
      </c>
      <c r="T36" s="7">
        <f>SUMIFS(HNTopUp!$AL:$AL,HNTopUp!$M:$M,T$4,HNTopUp!$B:$B,$B36)</f>
        <v>6551.966307692308</v>
      </c>
      <c r="U36" s="7">
        <f>SUMIFS(HNTopUp!$AL:$AL,HNTopUp!$M:$M,U$4,HNTopUp!$B:$B,$B36)</f>
        <v>0</v>
      </c>
      <c r="V36" s="7">
        <f>SUMIFS(HNTopUp!$AL:$AL,HNTopUp!$M:$M,V$4,HNTopUp!$B:$B,$B36)</f>
        <v>21791.153846153844</v>
      </c>
      <c r="W36" s="7">
        <f>SUMIFS(HNTopUp!$AL:$AL,HNTopUp!$M:$M,W$4,HNTopUp!$B:$B,$B36)</f>
        <v>0</v>
      </c>
      <c r="X36" s="7">
        <f>SUMIFS(HNTopUp!$AC:$AC,HNTopUp!$M:$M,X$4,HNTopUp!$B:$B,$B36)</f>
        <v>0</v>
      </c>
      <c r="Y36" s="7">
        <f>SUMIFS(HNTopUp!$AC:$AC,HNTopUp!$M:$M,Y$4,HNTopUp!$B:$B,$B36)</f>
        <v>0</v>
      </c>
      <c r="Z36" s="7">
        <f>SUMIFS(POST16!$AL:$AL,POST16!$M:$M,Z$4,POST16!$Q:$Q,'Sep Payment'!$G36)</f>
        <v>0</v>
      </c>
      <c r="AA36" s="7">
        <f>SUMIFS(POST16!$AL:$AL,POST16!$M:$M,AA$4,POST16!$Q:$Q,'Sep Payment'!$G36)</f>
        <v>0</v>
      </c>
      <c r="AB36" s="7">
        <f>SUMIFS(POST16!$AL:$AL,POST16!$M:$M,AB$4,POST16!$Q:$Q,'Sep Payment'!$G36)</f>
        <v>0</v>
      </c>
      <c r="AC36" s="7">
        <f>SUMIFS(POST16!$AL:$AL,POST16!$M:$M,AC$4,POST16!$Q:$Q,'Sep Payment'!$G36)</f>
        <v>0</v>
      </c>
      <c r="AD36" s="7">
        <f>SUMIFS(POST16!$AL:$AL,POST16!$M:$M,AD$4,POST16!$Q:$Q,'Sep Payment'!$G36)</f>
        <v>0</v>
      </c>
      <c r="AE36" s="7">
        <f>SUMIFS(POST16!$AL:$AL,POST16!$M:$M,AE$4,POST16!$Q:$Q,'Sep Payment'!$G36)</f>
        <v>0</v>
      </c>
      <c r="AF36" s="7">
        <f>SUMIFS(MISC!$AL:$AL,MISC!$M:$M,AF$4,MISC!$Q:$Q,'Sep Payment'!$G36)</f>
        <v>0</v>
      </c>
      <c r="AG36" s="7">
        <f>SUMIFS('3.4% HN 2'!AL:AL,'3.4% HN 2'!M:M,'Sep Payment'!$AG$4,'3.4% HN 2'!B:B,'Sep Payment'!B36)</f>
        <v>0</v>
      </c>
      <c r="AH36" s="5">
        <f t="shared" si="2"/>
        <v>135518.9763691955</v>
      </c>
      <c r="AI36" s="119">
        <f t="shared" si="4"/>
        <v>134291.51999999996</v>
      </c>
      <c r="AJ36" s="364">
        <f t="shared" si="3"/>
        <v>1227.4563691955409</v>
      </c>
      <c r="AK36" s="119"/>
      <c r="AL36" s="508">
        <f>IFERROR(_xlfn.XLOOKUP(B36,'Monthly Payroll Deductions'!B:B,'Monthly Payroll Deductions'!AZ:AZ),"")</f>
        <v>0</v>
      </c>
      <c r="AM36" s="508">
        <f>IFERROR(_xlfn.XLOOKUP(G36,'Monthly Payroll Deductions'!E:E,'Monthly Payroll Deductions'!BA:BA)," ")</f>
        <v>134291.51999999996</v>
      </c>
      <c r="AN36" s="508">
        <f>AL36+AM36</f>
        <v>134291.51999999996</v>
      </c>
      <c r="AO36" s="119">
        <f t="shared" ref="AO36" si="20">IFERROR(IF(AH36&gt;AM36,AM36,AH36-1),"")</f>
        <v>134291.51999999996</v>
      </c>
      <c r="AP36" s="49">
        <f>AH36-AO36</f>
        <v>1227.4563691955409</v>
      </c>
      <c r="AQ36" s="481"/>
      <c r="AR36" s="463">
        <f>AO36+AQ36</f>
        <v>134291.51999999996</v>
      </c>
      <c r="AS36" s="49">
        <f>AP36-AQ36</f>
        <v>1227.4563691955409</v>
      </c>
      <c r="AT36" s="5"/>
      <c r="AW36" s="119"/>
    </row>
    <row r="37" spans="1:50" hidden="1" x14ac:dyDescent="0.25">
      <c r="B37">
        <v>3022070</v>
      </c>
      <c r="C37">
        <v>2070</v>
      </c>
      <c r="D37" t="s">
        <v>210</v>
      </c>
      <c r="G37" t="s">
        <v>211</v>
      </c>
      <c r="H37" t="s">
        <v>212</v>
      </c>
      <c r="I37" s="7">
        <f>IFERROR(_xlfn.XLOOKUP(G37,'APT 25-26'!D:D,'APT 25-26'!CV:CV),"")</f>
        <v>101117.74134706979</v>
      </c>
      <c r="J37" s="7">
        <f>SUMIFS(NurserySupplement!$AL:$AL,NurserySupplement!$M:$M,J$4,NurserySupplement!$B:$B,B37)</f>
        <v>0</v>
      </c>
      <c r="K37" s="7">
        <f>IFERROR(_xlfn.XLOOKUP(B37,'Cash Advance'!A:A,'Cash Advance'!P:P),0)</f>
        <v>0</v>
      </c>
      <c r="L37" s="7">
        <f>SUMIFS(HNPlaces!$AL:$AL,HNPlaces!$M:$M,L$4,HNPlaces!$Q:$Q,'Sep Payment'!$G37)</f>
        <v>0</v>
      </c>
      <c r="M37" s="7">
        <f>SUMIFS(HNPlaces!$AL:$AL,HNPlaces!$M:$M,M$4,HNPlaces!$Q:$Q,'Sep Payment'!$G37)</f>
        <v>0</v>
      </c>
      <c r="N37" s="7">
        <f>SUMIFS(HNPlaces!$AL:$AL,HNPlaces!$M:$M,N$4,HNPlaces!$Q:$Q,'Sep Payment'!$G37)</f>
        <v>0</v>
      </c>
      <c r="O37" s="7">
        <f>SUMIFS(HNPlaces!$AL:$AL,HNPlaces!$M:$M,O$4,HNPlaces!$Q:$Q,'Sep Payment'!$G37)</f>
        <v>0</v>
      </c>
      <c r="P37" s="7">
        <f>SUMIFS(HNPlaces!$AL:$AL,HNPlaces!$M:$M,P$4,HNPlaces!$Q:$Q,'Sep Payment'!$G37)</f>
        <v>0</v>
      </c>
      <c r="Q37" s="7">
        <f>SUMIFS(HNPlaces!$AL:$AL,HNPlaces!$M:$M,Q$4,HNPlaces!$Q:$Q,'Sep Payment'!$G37)</f>
        <v>0</v>
      </c>
      <c r="R37" s="7">
        <f>SUMIFS(HNPlaces!$AL:$AL,HNPlaces!$M:$M,R$4,HNPlaces!$Q:$Q,'Sep Payment'!$G37)</f>
        <v>0</v>
      </c>
      <c r="S37" s="7">
        <f>SUMIFS(HNTopUp!$AC:$AC,HNTopUp!$M:$M,S$4,HNTopUp!$B:$B,$B37)</f>
        <v>0</v>
      </c>
      <c r="T37" s="7">
        <f>SUMIFS(HNTopUp!$AL:$AL,HNTopUp!$M:$M,T$4,HNTopUp!$B:$B,$B37)</f>
        <v>12907.113000000001</v>
      </c>
      <c r="U37" s="7">
        <f>SUMIFS(HNTopUp!$AL:$AL,HNTopUp!$M:$M,U$4,HNTopUp!$B:$B,$B37)</f>
        <v>0</v>
      </c>
      <c r="V37" s="7">
        <f>SUMIFS(HNTopUp!$AL:$AL,HNTopUp!$M:$M,V$4,HNTopUp!$B:$B,$B37)</f>
        <v>0</v>
      </c>
      <c r="W37" s="7">
        <f>SUMIFS(HNTopUp!$AL:$AL,HNTopUp!$M:$M,W$4,HNTopUp!$B:$B,$B37)</f>
        <v>110.30769230769231</v>
      </c>
      <c r="X37" s="7">
        <f>SUMIFS(HNTopUp!$AC:$AC,HNTopUp!$M:$M,X$4,HNTopUp!$B:$B,$B37)</f>
        <v>0</v>
      </c>
      <c r="Y37" s="7">
        <f>SUMIFS(HNTopUp!$AC:$AC,HNTopUp!$M:$M,Y$4,HNTopUp!$B:$B,$B37)</f>
        <v>0</v>
      </c>
      <c r="Z37" s="7">
        <f>SUMIFS(POST16!$AL:$AL,POST16!$M:$M,Z$4,POST16!$Q:$Q,'Sep Payment'!$G37)</f>
        <v>0</v>
      </c>
      <c r="AA37" s="7">
        <f>SUMIFS(POST16!$AL:$AL,POST16!$M:$M,AA$4,POST16!$Q:$Q,'Sep Payment'!$G37)</f>
        <v>0</v>
      </c>
      <c r="AB37" s="7">
        <f>SUMIFS(POST16!$AL:$AL,POST16!$M:$M,AB$4,POST16!$Q:$Q,'Sep Payment'!$G37)</f>
        <v>0</v>
      </c>
      <c r="AC37" s="7">
        <f>SUMIFS(POST16!$AL:$AL,POST16!$M:$M,AC$4,POST16!$Q:$Q,'Sep Payment'!$G37)</f>
        <v>0</v>
      </c>
      <c r="AD37" s="7">
        <f>SUMIFS(POST16!$AL:$AL,POST16!$M:$M,AD$4,POST16!$Q:$Q,'Sep Payment'!$G37)</f>
        <v>0</v>
      </c>
      <c r="AE37" s="7">
        <f>SUMIFS(POST16!$AL:$AL,POST16!$M:$M,AE$4,POST16!$Q:$Q,'Sep Payment'!$G37)</f>
        <v>0</v>
      </c>
      <c r="AF37" s="7">
        <f>SUMIFS(MISC!$AL:$AL,MISC!$M:$M,AF$4,MISC!$Q:$Q,'Sep Payment'!$G37)</f>
        <v>0</v>
      </c>
      <c r="AG37" s="7">
        <f>SUMIFS('3.4% HN 2'!AL:AL,'3.4% HN 2'!M:M,'Sep Payment'!$AG$4,'3.4% HN 2'!B:B,'Sep Payment'!B37)</f>
        <v>0</v>
      </c>
      <c r="AH37" s="5">
        <f t="shared" si="2"/>
        <v>114135.16203937748</v>
      </c>
      <c r="AI37" s="119"/>
      <c r="AJ37" s="364">
        <f t="shared" si="3"/>
        <v>114135.16203937748</v>
      </c>
      <c r="AL37" s="508" t="str">
        <f>IFERROR(_xlfn.XLOOKUP(B37,'Monthly Payroll Deductions'!B:B,'Monthly Payroll Deductions'!AZ:AZ),"")</f>
        <v/>
      </c>
      <c r="AM37" s="508" t="str">
        <f>IFERROR(_xlfn.XLOOKUP(G37,'Monthly Payroll Deductions'!E:E,'Monthly Payroll Deductions'!BA:BA)," ")</f>
        <v xml:space="preserve"> </v>
      </c>
      <c r="AN37" s="508"/>
      <c r="AP37" s="383"/>
      <c r="AQ37" s="5"/>
      <c r="AS37" s="286"/>
      <c r="AT37" s="5"/>
    </row>
    <row r="38" spans="1:50" hidden="1" x14ac:dyDescent="0.25">
      <c r="A38">
        <v>3022071</v>
      </c>
      <c r="B38">
        <v>3022072</v>
      </c>
      <c r="C38">
        <v>2071</v>
      </c>
      <c r="D38" t="s">
        <v>746</v>
      </c>
      <c r="G38" t="s">
        <v>53</v>
      </c>
      <c r="H38" t="s">
        <v>54</v>
      </c>
      <c r="I38" s="7">
        <f>IFERROR(_xlfn.XLOOKUP(G38,'APT 25-26'!D:D,'APT 25-26'!CV:CV),"")</f>
        <v>207037.88344591227</v>
      </c>
      <c r="J38" s="7">
        <f>SUMIFS(NurserySupplement!$AL:$AL,NurserySupplement!$M:$M,J$4,NurserySupplement!$B:$B,B38)</f>
        <v>0</v>
      </c>
      <c r="K38" s="7">
        <f>IFERROR(_xlfn.XLOOKUP(B38,'Cash Advance'!A:A,'Cash Advance'!P:P),0)</f>
        <v>0</v>
      </c>
      <c r="L38" s="7">
        <f>SUMIFS(HNPlaces!$AL:$AL,HNPlaces!$M:$M,L$4,HNPlaces!$Q:$Q,'Sep Payment'!$G38)</f>
        <v>0</v>
      </c>
      <c r="M38" s="7">
        <f>SUMIFS(HNPlaces!$AL:$AL,HNPlaces!$M:$M,M$4,HNPlaces!$Q:$Q,'Sep Payment'!$G38)</f>
        <v>0</v>
      </c>
      <c r="N38" s="7">
        <f>SUMIFS(HNPlaces!$AL:$AL,HNPlaces!$M:$M,N$4,HNPlaces!$Q:$Q,'Sep Payment'!$G38)</f>
        <v>0</v>
      </c>
      <c r="O38" s="7">
        <f>SUMIFS(HNPlaces!$AL:$AL,HNPlaces!$M:$M,O$4,HNPlaces!$Q:$Q,'Sep Payment'!$G38)</f>
        <v>0</v>
      </c>
      <c r="P38" s="7">
        <f>SUMIFS(HNPlaces!$AL:$AL,HNPlaces!$M:$M,P$4,HNPlaces!$Q:$Q,'Sep Payment'!$G38)</f>
        <v>0</v>
      </c>
      <c r="Q38" s="7">
        <f>SUMIFS(HNPlaces!$AL:$AL,HNPlaces!$M:$M,Q$4,HNPlaces!$Q:$Q,'Sep Payment'!$G38)</f>
        <v>14307.692307692307</v>
      </c>
      <c r="R38" s="7">
        <f>SUMIFS(HNPlaces!$AL:$AL,HNPlaces!$M:$M,R$4,HNPlaces!$Q:$Q,'Sep Payment'!$G38)</f>
        <v>0</v>
      </c>
      <c r="S38" s="7">
        <f>SUMIFS(HNTopUp!$AC:$AC,HNTopUp!$M:$M,S$4,HNTopUp!$B:$B,$B38)</f>
        <v>0</v>
      </c>
      <c r="T38" s="7">
        <f>SUMIFS(HNTopUp!$AL:$AL,HNTopUp!$M:$M,T$4,HNTopUp!$B:$B,$B38)</f>
        <v>27463.410897435893</v>
      </c>
      <c r="U38" s="7">
        <f>SUMIFS(HNTopUp!$AL:$AL,HNTopUp!$M:$M,U$4,HNTopUp!$B:$B,$B38)</f>
        <v>0</v>
      </c>
      <c r="V38" s="7">
        <f>SUMIFS(HNTopUp!$AL:$AL,HNTopUp!$M:$M,V$4,HNTopUp!$B:$B,$B38)</f>
        <v>40754.961538461539</v>
      </c>
      <c r="W38" s="7">
        <f>SUMIFS(HNTopUp!$AL:$AL,HNTopUp!$M:$M,W$4,HNTopUp!$B:$B,$B38)</f>
        <v>315.5</v>
      </c>
      <c r="X38" s="7">
        <f>SUMIFS(HNTopUp!$AC:$AC,HNTopUp!$M:$M,X$4,HNTopUp!$B:$B,$B38)</f>
        <v>0</v>
      </c>
      <c r="Y38" s="7">
        <f>SUMIFS(HNTopUp!$AC:$AC,HNTopUp!$M:$M,Y$4,HNTopUp!$B:$B,$B38)</f>
        <v>0</v>
      </c>
      <c r="Z38" s="7">
        <f>SUMIFS(POST16!$AL:$AL,POST16!$M:$M,Z$4,POST16!$Q:$Q,'Sep Payment'!$G38)</f>
        <v>0</v>
      </c>
      <c r="AA38" s="7">
        <f>SUMIFS(POST16!$AL:$AL,POST16!$M:$M,AA$4,POST16!$Q:$Q,'Sep Payment'!$G38)</f>
        <v>0</v>
      </c>
      <c r="AB38" s="7">
        <f>SUMIFS(POST16!$AL:$AL,POST16!$M:$M,AB$4,POST16!$Q:$Q,'Sep Payment'!$G38)</f>
        <v>0</v>
      </c>
      <c r="AC38" s="7">
        <f>SUMIFS(POST16!$AL:$AL,POST16!$M:$M,AC$4,POST16!$Q:$Q,'Sep Payment'!$G38)</f>
        <v>0</v>
      </c>
      <c r="AD38" s="7">
        <f>SUMIFS(POST16!$AL:$AL,POST16!$M:$M,AD$4,POST16!$Q:$Q,'Sep Payment'!$G38)</f>
        <v>0</v>
      </c>
      <c r="AE38" s="7">
        <f>SUMIFS(POST16!$AL:$AL,POST16!$M:$M,AE$4,POST16!$Q:$Q,'Sep Payment'!$G38)</f>
        <v>0</v>
      </c>
      <c r="AF38" s="7">
        <f>SUMIFS(MISC!$AL:$AL,MISC!$M:$M,AF$4,MISC!$Q:$Q,'Sep Payment'!$G38)</f>
        <v>0</v>
      </c>
      <c r="AG38" s="7">
        <f>SUMIFS('3.4% HN 2'!AL:AL,'3.4% HN 2'!M:M,'Sep Payment'!$AG$4,'3.4% HN 2'!B:B,'Sep Payment'!B38)</f>
        <v>0</v>
      </c>
      <c r="AH38" s="5">
        <f t="shared" si="2"/>
        <v>289879.448189502</v>
      </c>
      <c r="AI38" s="119"/>
      <c r="AJ38" s="364">
        <f t="shared" si="3"/>
        <v>289879.448189502</v>
      </c>
      <c r="AL38" s="508" t="str">
        <f>IFERROR(_xlfn.XLOOKUP(B38,'Monthly Payroll Deductions'!B:B,'Monthly Payroll Deductions'!AZ:AZ),"")</f>
        <v/>
      </c>
      <c r="AM38" s="508" t="str">
        <f>IFERROR(_xlfn.XLOOKUP(G38,'Monthly Payroll Deductions'!E:E,'Monthly Payroll Deductions'!BA:BA)," ")</f>
        <v xml:space="preserve"> </v>
      </c>
      <c r="AN38" s="508"/>
      <c r="AP38" s="383"/>
      <c r="AQ38" s="5"/>
      <c r="AS38" s="286"/>
      <c r="AT38" s="5"/>
    </row>
    <row r="39" spans="1:50" hidden="1" x14ac:dyDescent="0.25">
      <c r="B39">
        <v>3022073</v>
      </c>
      <c r="C39">
        <v>2073</v>
      </c>
      <c r="D39" t="s">
        <v>256</v>
      </c>
      <c r="G39" t="s">
        <v>257</v>
      </c>
      <c r="H39" t="s">
        <v>258</v>
      </c>
      <c r="I39" s="7">
        <f>IFERROR(_xlfn.XLOOKUP(G39,'APT 25-26'!D:D,'APT 25-26'!CV:CV),"")</f>
        <v>279347.12094316527</v>
      </c>
      <c r="J39" s="7">
        <f>SUMIFS(NurserySupplement!$AL:$AL,NurserySupplement!$M:$M,J$4,NurserySupplement!$B:$B,B39)</f>
        <v>0</v>
      </c>
      <c r="K39" s="7">
        <f>IFERROR(_xlfn.XLOOKUP(B39,'Cash Advance'!A:A,'Cash Advance'!P:P),0)</f>
        <v>0</v>
      </c>
      <c r="L39" s="7">
        <f>SUMIFS(HNPlaces!$AL:$AL,HNPlaces!$M:$M,L$4,HNPlaces!$Q:$Q,'Sep Payment'!$G39)</f>
        <v>0</v>
      </c>
      <c r="M39" s="7">
        <f>SUMIFS(HNPlaces!$AL:$AL,HNPlaces!$M:$M,M$4,HNPlaces!$Q:$Q,'Sep Payment'!$G39)</f>
        <v>0</v>
      </c>
      <c r="N39" s="7">
        <f>SUMIFS(HNPlaces!$AL:$AL,HNPlaces!$M:$M,N$4,HNPlaces!$Q:$Q,'Sep Payment'!$G39)</f>
        <v>0</v>
      </c>
      <c r="O39" s="7">
        <f>SUMIFS(HNPlaces!$AL:$AL,HNPlaces!$M:$M,O$4,HNPlaces!$Q:$Q,'Sep Payment'!$G39)</f>
        <v>0</v>
      </c>
      <c r="P39" s="7">
        <f>SUMIFS(HNPlaces!$AL:$AL,HNPlaces!$M:$M,P$4,HNPlaces!$Q:$Q,'Sep Payment'!$G39)</f>
        <v>0</v>
      </c>
      <c r="Q39" s="7">
        <f>SUMIFS(HNPlaces!$AL:$AL,HNPlaces!$M:$M,Q$4,HNPlaces!$Q:$Q,'Sep Payment'!$G39)</f>
        <v>0</v>
      </c>
      <c r="R39" s="7">
        <f>SUMIFS(HNPlaces!$AL:$AL,HNPlaces!$M:$M,R$4,HNPlaces!$Q:$Q,'Sep Payment'!$G39)</f>
        <v>0</v>
      </c>
      <c r="S39" s="7">
        <f>SUMIFS(HNTopUp!$AC:$AC,HNTopUp!$M:$M,S$4,HNTopUp!$B:$B,$B39)</f>
        <v>0</v>
      </c>
      <c r="T39" s="7">
        <f>SUMIFS(HNTopUp!$AL:$AL,HNTopUp!$M:$M,T$4,HNTopUp!$B:$B,$B39)</f>
        <v>30607.196487179492</v>
      </c>
      <c r="U39" s="7">
        <f>SUMIFS(HNTopUp!$AL:$AL,HNTopUp!$M:$M,U$4,HNTopUp!$B:$B,$B39)</f>
        <v>0</v>
      </c>
      <c r="V39" s="7">
        <f>SUMIFS(HNTopUp!$AL:$AL,HNTopUp!$M:$M,V$4,HNTopUp!$B:$B,$B39)</f>
        <v>0</v>
      </c>
      <c r="W39" s="7">
        <f>SUMIFS(HNTopUp!$AL:$AL,HNTopUp!$M:$M,W$4,HNTopUp!$B:$B,$B39)</f>
        <v>0</v>
      </c>
      <c r="X39" s="7">
        <f>SUMIFS(HNTopUp!$AC:$AC,HNTopUp!$M:$M,X$4,HNTopUp!$B:$B,$B39)</f>
        <v>0</v>
      </c>
      <c r="Y39" s="7">
        <f>SUMIFS(HNTopUp!$AC:$AC,HNTopUp!$M:$M,Y$4,HNTopUp!$B:$B,$B39)</f>
        <v>0</v>
      </c>
      <c r="Z39" s="7">
        <f>SUMIFS(POST16!$AL:$AL,POST16!$M:$M,Z$4,POST16!$Q:$Q,'Sep Payment'!$G39)</f>
        <v>0</v>
      </c>
      <c r="AA39" s="7">
        <f>SUMIFS(POST16!$AL:$AL,POST16!$M:$M,AA$4,POST16!$Q:$Q,'Sep Payment'!$G39)</f>
        <v>0</v>
      </c>
      <c r="AB39" s="7">
        <f>SUMIFS(POST16!$AL:$AL,POST16!$M:$M,AB$4,POST16!$Q:$Q,'Sep Payment'!$G39)</f>
        <v>0</v>
      </c>
      <c r="AC39" s="7">
        <f>SUMIFS(POST16!$AL:$AL,POST16!$M:$M,AC$4,POST16!$Q:$Q,'Sep Payment'!$G39)</f>
        <v>0</v>
      </c>
      <c r="AD39" s="7">
        <f>SUMIFS(POST16!$AL:$AL,POST16!$M:$M,AD$4,POST16!$Q:$Q,'Sep Payment'!$G39)</f>
        <v>0</v>
      </c>
      <c r="AE39" s="7">
        <f>SUMIFS(POST16!$AL:$AL,POST16!$M:$M,AE$4,POST16!$Q:$Q,'Sep Payment'!$G39)</f>
        <v>0</v>
      </c>
      <c r="AF39" s="7">
        <f>SUMIFS(MISC!$AL:$AL,MISC!$M:$M,AF$4,MISC!$Q:$Q,'Sep Payment'!$G39)</f>
        <v>0</v>
      </c>
      <c r="AG39" s="7">
        <f>SUMIFS('3.4% HN 2'!AL:AL,'3.4% HN 2'!M:M,'Sep Payment'!$AG$4,'3.4% HN 2'!B:B,'Sep Payment'!B39)</f>
        <v>0</v>
      </c>
      <c r="AH39" s="5">
        <f t="shared" si="2"/>
        <v>309954.31743034476</v>
      </c>
      <c r="AI39" s="119"/>
      <c r="AJ39" s="364">
        <f t="shared" si="3"/>
        <v>309954.31743034476</v>
      </c>
      <c r="AL39" s="508" t="str">
        <f>IFERROR(_xlfn.XLOOKUP(B39,'Monthly Payroll Deductions'!B:B,'Monthly Payroll Deductions'!AZ:AZ),"")</f>
        <v/>
      </c>
      <c r="AM39" s="508" t="str">
        <f>IFERROR(_xlfn.XLOOKUP(G39,'Monthly Payroll Deductions'!E:E,'Monthly Payroll Deductions'!BA:BA)," ")</f>
        <v xml:space="preserve"> </v>
      </c>
      <c r="AN39" s="508"/>
      <c r="AP39" s="383"/>
      <c r="AQ39" s="5"/>
      <c r="AS39" s="286"/>
      <c r="AT39" s="5"/>
    </row>
    <row r="40" spans="1:50" hidden="1" x14ac:dyDescent="0.25">
      <c r="B40">
        <v>3022076</v>
      </c>
      <c r="C40">
        <v>2076</v>
      </c>
      <c r="D40" t="s">
        <v>127</v>
      </c>
      <c r="G40" t="s">
        <v>128</v>
      </c>
      <c r="H40" t="s">
        <v>129</v>
      </c>
      <c r="I40" s="7">
        <f>IFERROR(_xlfn.XLOOKUP(G40,'APT 25-26'!D:D,'APT 25-26'!CV:CV),"")</f>
        <v>114322.57412184379</v>
      </c>
      <c r="J40" s="7">
        <f>SUMIFS(NurserySupplement!$AL:$AL,NurserySupplement!$M:$M,J$4,NurserySupplement!$B:$B,B40)</f>
        <v>0</v>
      </c>
      <c r="K40" s="7">
        <f>IFERROR(_xlfn.XLOOKUP(B40,'Cash Advance'!A:A,'Cash Advance'!P:P),0)</f>
        <v>0</v>
      </c>
      <c r="L40" s="7">
        <f>SUMIFS(HNPlaces!$AL:$AL,HNPlaces!$M:$M,L$4,HNPlaces!$Q:$Q,'Sep Payment'!$G40)</f>
        <v>0</v>
      </c>
      <c r="M40" s="7">
        <f>SUMIFS(HNPlaces!$AL:$AL,HNPlaces!$M:$M,M$4,HNPlaces!$Q:$Q,'Sep Payment'!$G40)</f>
        <v>0</v>
      </c>
      <c r="N40" s="7">
        <f>SUMIFS(HNPlaces!$AL:$AL,HNPlaces!$M:$M,N$4,HNPlaces!$Q:$Q,'Sep Payment'!$G40)</f>
        <v>0</v>
      </c>
      <c r="O40" s="7">
        <f>SUMIFS(HNPlaces!$AL:$AL,HNPlaces!$M:$M,O$4,HNPlaces!$Q:$Q,'Sep Payment'!$G40)</f>
        <v>0</v>
      </c>
      <c r="P40" s="7">
        <f>SUMIFS(HNPlaces!$AL:$AL,HNPlaces!$M:$M,P$4,HNPlaces!$Q:$Q,'Sep Payment'!$G40)</f>
        <v>0</v>
      </c>
      <c r="Q40" s="7">
        <f>SUMIFS(HNPlaces!$AL:$AL,HNPlaces!$M:$M,Q$4,HNPlaces!$Q:$Q,'Sep Payment'!$G40)</f>
        <v>0</v>
      </c>
      <c r="R40" s="7">
        <f>SUMIFS(HNPlaces!$AL:$AL,HNPlaces!$M:$M,R$4,HNPlaces!$Q:$Q,'Sep Payment'!$G40)</f>
        <v>0</v>
      </c>
      <c r="S40" s="7">
        <f>SUMIFS(HNTopUp!$AC:$AC,HNTopUp!$M:$M,S$4,HNTopUp!$B:$B,$B40)</f>
        <v>0</v>
      </c>
      <c r="T40" s="7">
        <f>SUMIFS(HNTopUp!$AL:$AL,HNTopUp!$M:$M,T$4,HNTopUp!$B:$B,$B40)</f>
        <v>15545.966641025641</v>
      </c>
      <c r="U40" s="7">
        <f>SUMIFS(HNTopUp!$AL:$AL,HNTopUp!$M:$M,U$4,HNTopUp!$B:$B,$B40)</f>
        <v>0</v>
      </c>
      <c r="V40" s="7">
        <f>SUMIFS(HNTopUp!$AL:$AL,HNTopUp!$M:$M,V$4,HNTopUp!$B:$B,$B40)</f>
        <v>0</v>
      </c>
      <c r="W40" s="7">
        <f>SUMIFS(HNTopUp!$AL:$AL,HNTopUp!$M:$M,W$4,HNTopUp!$B:$B,$B40)</f>
        <v>0</v>
      </c>
      <c r="X40" s="7">
        <f>SUMIFS(HNTopUp!$AC:$AC,HNTopUp!$M:$M,X$4,HNTopUp!$B:$B,$B40)</f>
        <v>0</v>
      </c>
      <c r="Y40" s="7">
        <f>SUMIFS(HNTopUp!$AC:$AC,HNTopUp!$M:$M,Y$4,HNTopUp!$B:$B,$B40)</f>
        <v>0</v>
      </c>
      <c r="Z40" s="7">
        <f>SUMIFS(POST16!$AL:$AL,POST16!$M:$M,Z$4,POST16!$Q:$Q,'Sep Payment'!$G40)</f>
        <v>0</v>
      </c>
      <c r="AA40" s="7">
        <f>SUMIFS(POST16!$AL:$AL,POST16!$M:$M,AA$4,POST16!$Q:$Q,'Sep Payment'!$G40)</f>
        <v>0</v>
      </c>
      <c r="AB40" s="7">
        <f>SUMIFS(POST16!$AL:$AL,POST16!$M:$M,AB$4,POST16!$Q:$Q,'Sep Payment'!$G40)</f>
        <v>0</v>
      </c>
      <c r="AC40" s="7">
        <f>SUMIFS(POST16!$AL:$AL,POST16!$M:$M,AC$4,POST16!$Q:$Q,'Sep Payment'!$G40)</f>
        <v>0</v>
      </c>
      <c r="AD40" s="7">
        <f>SUMIFS(POST16!$AL:$AL,POST16!$M:$M,AD$4,POST16!$Q:$Q,'Sep Payment'!$G40)</f>
        <v>0</v>
      </c>
      <c r="AE40" s="7">
        <f>SUMIFS(POST16!$AL:$AL,POST16!$M:$M,AE$4,POST16!$Q:$Q,'Sep Payment'!$G40)</f>
        <v>0</v>
      </c>
      <c r="AF40" s="7">
        <f>SUMIFS(MISC!$AL:$AL,MISC!$M:$M,AF$4,MISC!$Q:$Q,'Sep Payment'!$G40)</f>
        <v>0</v>
      </c>
      <c r="AG40" s="7">
        <f>SUMIFS('3.4% HN 2'!AL:AL,'3.4% HN 2'!M:M,'Sep Payment'!$AG$4,'3.4% HN 2'!B:B,'Sep Payment'!B40)</f>
        <v>0</v>
      </c>
      <c r="AH40" s="5">
        <f t="shared" si="2"/>
        <v>129868.54076286944</v>
      </c>
      <c r="AI40" s="119"/>
      <c r="AJ40" s="364">
        <f t="shared" si="3"/>
        <v>129868.54076286944</v>
      </c>
      <c r="AL40" s="508" t="str">
        <f>IFERROR(_xlfn.XLOOKUP(B40,'Monthly Payroll Deductions'!B:B,'Monthly Payroll Deductions'!AZ:AZ),"")</f>
        <v/>
      </c>
      <c r="AM40" s="508" t="str">
        <f>IFERROR(_xlfn.XLOOKUP(G40,'Monthly Payroll Deductions'!E:E,'Monthly Payroll Deductions'!BA:BA)," ")</f>
        <v xml:space="preserve"> </v>
      </c>
      <c r="AN40" s="508"/>
      <c r="AP40" s="383"/>
      <c r="AQ40" s="5"/>
      <c r="AS40" s="286"/>
      <c r="AT40" s="5"/>
    </row>
    <row r="41" spans="1:50" x14ac:dyDescent="0.25">
      <c r="B41">
        <v>3022077</v>
      </c>
      <c r="C41">
        <v>2077</v>
      </c>
      <c r="D41" t="s">
        <v>58</v>
      </c>
      <c r="E41" t="s">
        <v>748</v>
      </c>
      <c r="G41" t="s">
        <v>59</v>
      </c>
      <c r="H41" t="s">
        <v>23816</v>
      </c>
      <c r="I41" s="7">
        <f>IFERROR(_xlfn.XLOOKUP(G41,'APT 25-26'!D:D,'APT 25-26'!CV:CV),"")</f>
        <v>426177.40838126373</v>
      </c>
      <c r="J41" s="7">
        <f>SUMIFS(NurserySupplement!$AL:$AL,NurserySupplement!$M:$M,J$4,NurserySupplement!$B:$B,B41)</f>
        <v>0</v>
      </c>
      <c r="K41" s="7">
        <f>IFERROR(_xlfn.XLOOKUP(B41,'Cash Advance'!A:A,'Cash Advance'!P:P),0)</f>
        <v>0</v>
      </c>
      <c r="L41" s="7">
        <f>SUMIFS(HNPlaces!$AL:$AL,HNPlaces!$M:$M,L$4,HNPlaces!$Q:$Q,'Sep Payment'!$G41)</f>
        <v>0</v>
      </c>
      <c r="M41" s="7">
        <f>SUMIFS(HNPlaces!$AL:$AL,HNPlaces!$M:$M,M$4,HNPlaces!$Q:$Q,'Sep Payment'!$G41)</f>
        <v>0</v>
      </c>
      <c r="N41" s="7">
        <f>SUMIFS(HNPlaces!$AL:$AL,HNPlaces!$M:$M,N$4,HNPlaces!$Q:$Q,'Sep Payment'!$G41)</f>
        <v>0</v>
      </c>
      <c r="O41" s="7">
        <f>SUMIFS(HNPlaces!$AL:$AL,HNPlaces!$M:$M,O$4,HNPlaces!$Q:$Q,'Sep Payment'!$G41)</f>
        <v>0</v>
      </c>
      <c r="P41" s="7">
        <f>SUMIFS(HNPlaces!$AL:$AL,HNPlaces!$M:$M,P$4,HNPlaces!$Q:$Q,'Sep Payment'!$G41)</f>
        <v>0</v>
      </c>
      <c r="Q41" s="7">
        <f>SUMIFS(HNPlaces!$AL:$AL,HNPlaces!$M:$M,Q$4,HNPlaces!$Q:$Q,'Sep Payment'!$G41)</f>
        <v>9692.3076923076915</v>
      </c>
      <c r="R41" s="7">
        <f>SUMIFS(HNPlaces!$AL:$AL,HNPlaces!$M:$M,R$4,HNPlaces!$Q:$Q,'Sep Payment'!$G41)</f>
        <v>0</v>
      </c>
      <c r="S41" s="7">
        <f>SUMIFS(HNTopUp!$AC:$AC,HNTopUp!$M:$M,S$4,HNTopUp!$B:$B,$B41)</f>
        <v>0</v>
      </c>
      <c r="T41" s="7">
        <f>SUMIFS(HNTopUp!$AL:$AL,HNTopUp!$M:$M,T$4,HNTopUp!$B:$B,$B41)</f>
        <v>38569.277692307696</v>
      </c>
      <c r="U41" s="7">
        <f>SUMIFS(HNTopUp!$AL:$AL,HNTopUp!$M:$M,U$4,HNTopUp!$B:$B,$B41)</f>
        <v>0</v>
      </c>
      <c r="V41" s="7">
        <f>SUMIFS(HNTopUp!$AL:$AL,HNTopUp!$M:$M,V$4,HNTopUp!$B:$B,$B41)</f>
        <v>30055.846153846156</v>
      </c>
      <c r="W41" s="7">
        <f>SUMIFS(HNTopUp!$AL:$AL,HNTopUp!$M:$M,W$4,HNTopUp!$B:$B,$B41)</f>
        <v>359.48461538461538</v>
      </c>
      <c r="X41" s="7">
        <f>SUMIFS(HNTopUp!$AC:$AC,HNTopUp!$M:$M,X$4,HNTopUp!$B:$B,$B41)</f>
        <v>0</v>
      </c>
      <c r="Y41" s="7">
        <f>SUMIFS(HNTopUp!$AC:$AC,HNTopUp!$M:$M,Y$4,HNTopUp!$B:$B,$B41)</f>
        <v>0</v>
      </c>
      <c r="Z41" s="7">
        <f>SUMIFS(POST16!$AL:$AL,POST16!$M:$M,Z$4,POST16!$Q:$Q,'Sep Payment'!$G41)</f>
        <v>0</v>
      </c>
      <c r="AA41" s="7">
        <f>SUMIFS(POST16!$AL:$AL,POST16!$M:$M,AA$4,POST16!$Q:$Q,'Sep Payment'!$G41)</f>
        <v>0</v>
      </c>
      <c r="AB41" s="7">
        <f>SUMIFS(POST16!$AL:$AL,POST16!$M:$M,AB$4,POST16!$Q:$Q,'Sep Payment'!$G41)</f>
        <v>0</v>
      </c>
      <c r="AC41" s="7">
        <f>SUMIFS(POST16!$AL:$AL,POST16!$M:$M,AC$4,POST16!$Q:$Q,'Sep Payment'!$G41)</f>
        <v>0</v>
      </c>
      <c r="AD41" s="7">
        <f>SUMIFS(POST16!$AL:$AL,POST16!$M:$M,AD$4,POST16!$Q:$Q,'Sep Payment'!$G41)</f>
        <v>0</v>
      </c>
      <c r="AE41" s="7">
        <f>SUMIFS(POST16!$AL:$AL,POST16!$M:$M,AE$4,POST16!$Q:$Q,'Sep Payment'!$G41)</f>
        <v>0</v>
      </c>
      <c r="AF41" s="7">
        <f>SUMIFS(MISC!$AL:$AL,MISC!$M:$M,AF$4,MISC!$Q:$Q,'Sep Payment'!$G41)</f>
        <v>0</v>
      </c>
      <c r="AG41" s="7">
        <f>SUMIFS('3.4% HN 2'!AL:AL,'3.4% HN 2'!M:M,'Sep Payment'!$AG$4,'3.4% HN 2'!B:B,'Sep Payment'!B41)</f>
        <v>0</v>
      </c>
      <c r="AH41" s="5">
        <f t="shared" si="2"/>
        <v>504854.32453510992</v>
      </c>
      <c r="AI41" s="119">
        <f t="shared" si="4"/>
        <v>504853.32453510992</v>
      </c>
      <c r="AJ41" s="364">
        <f t="shared" si="3"/>
        <v>1</v>
      </c>
      <c r="AK41" s="5"/>
      <c r="AL41" s="508">
        <f>IFERROR(_xlfn.XLOOKUP(B41,'Monthly Payroll Deductions'!B:B,'Monthly Payroll Deductions'!AZ:AZ),"")</f>
        <v>0</v>
      </c>
      <c r="AM41" s="508">
        <f>IFERROR(_xlfn.XLOOKUP(G41,'Monthly Payroll Deductions'!E:E,'Monthly Payroll Deductions'!BA:BA)," ")</f>
        <v>604639.79000000015</v>
      </c>
      <c r="AN41" s="508">
        <f t="shared" si="7"/>
        <v>604639.79000000015</v>
      </c>
      <c r="AO41" s="119">
        <f t="shared" ref="AO41:AO43" si="21">IFERROR(IF(AH41&gt;AM41,AM41,AH41-1),"")</f>
        <v>504853.32453510992</v>
      </c>
      <c r="AP41" s="49">
        <f>AH41-AO41</f>
        <v>1</v>
      </c>
      <c r="AQ41" s="481">
        <f t="shared" ref="AQ41" si="22">IF(AP41&gt;AL41,AL41,AP41-1)</f>
        <v>0</v>
      </c>
      <c r="AR41" s="463">
        <f t="shared" ref="AR41:AR43" si="23">AO41+AQ41</f>
        <v>504853.32453510992</v>
      </c>
      <c r="AS41" s="49">
        <f t="shared" ref="AS41:AS43" si="24">AP41-AQ41</f>
        <v>1</v>
      </c>
      <c r="AT41" s="5"/>
      <c r="AW41" s="119"/>
    </row>
    <row r="42" spans="1:50" x14ac:dyDescent="0.25">
      <c r="B42">
        <v>3022078</v>
      </c>
      <c r="C42">
        <v>2078</v>
      </c>
      <c r="D42" t="s">
        <v>232</v>
      </c>
      <c r="E42" t="s">
        <v>748</v>
      </c>
      <c r="G42" t="s">
        <v>233</v>
      </c>
      <c r="H42" t="s">
        <v>234</v>
      </c>
      <c r="I42" s="7">
        <f>IFERROR(_xlfn.XLOOKUP(G42,'APT 25-26'!D:D,'APT 25-26'!CV:CV),"")</f>
        <v>136823.87535155576</v>
      </c>
      <c r="J42" s="7">
        <f>SUMIFS(NurserySupplement!$AL:$AL,NurserySupplement!$M:$M,J$4,NurserySupplement!$B:$B,B42)</f>
        <v>0</v>
      </c>
      <c r="K42" s="7">
        <f>IFERROR(_xlfn.XLOOKUP(B42,'Cash Advance'!A:A,'Cash Advance'!P:P),0)</f>
        <v>0</v>
      </c>
      <c r="L42" s="7">
        <f>SUMIFS(HNPlaces!$AL:$AL,HNPlaces!$M:$M,L$4,HNPlaces!$Q:$Q,'Sep Payment'!$G42)</f>
        <v>0</v>
      </c>
      <c r="M42" s="7">
        <f>SUMIFS(HNPlaces!$AL:$AL,HNPlaces!$M:$M,M$4,HNPlaces!$Q:$Q,'Sep Payment'!$G42)</f>
        <v>0</v>
      </c>
      <c r="N42" s="7">
        <f>SUMIFS(HNPlaces!$AL:$AL,HNPlaces!$M:$M,N$4,HNPlaces!$Q:$Q,'Sep Payment'!$G42)</f>
        <v>0</v>
      </c>
      <c r="O42" s="7">
        <f>SUMIFS(HNPlaces!$AL:$AL,HNPlaces!$M:$M,O$4,HNPlaces!$Q:$Q,'Sep Payment'!$G42)</f>
        <v>0</v>
      </c>
      <c r="P42" s="7">
        <f>SUMIFS(HNPlaces!$AL:$AL,HNPlaces!$M:$M,P$4,HNPlaces!$Q:$Q,'Sep Payment'!$G42)</f>
        <v>0</v>
      </c>
      <c r="Q42" s="7">
        <f>SUMIFS(HNPlaces!$AL:$AL,HNPlaces!$M:$M,Q$4,HNPlaces!$Q:$Q,'Sep Payment'!$G42)</f>
        <v>0</v>
      </c>
      <c r="R42" s="7">
        <f>SUMIFS(HNPlaces!$AL:$AL,HNPlaces!$M:$M,R$4,HNPlaces!$Q:$Q,'Sep Payment'!$G42)</f>
        <v>0</v>
      </c>
      <c r="S42" s="7">
        <f>SUMIFS(HNTopUp!$AC:$AC,HNTopUp!$M:$M,S$4,HNTopUp!$B:$B,$B42)</f>
        <v>0</v>
      </c>
      <c r="T42" s="7">
        <f>SUMIFS(HNTopUp!$AL:$AL,HNTopUp!$M:$M,T$4,HNTopUp!$B:$B,$B42)</f>
        <v>3450.4615384615381</v>
      </c>
      <c r="U42" s="7">
        <f>SUMIFS(HNTopUp!$AL:$AL,HNTopUp!$M:$M,U$4,HNTopUp!$B:$B,$B42)</f>
        <v>0</v>
      </c>
      <c r="V42" s="7">
        <f>SUMIFS(HNTopUp!$AL:$AL,HNTopUp!$M:$M,V$4,HNTopUp!$B:$B,$B42)</f>
        <v>0</v>
      </c>
      <c r="W42" s="7">
        <f>SUMIFS(HNTopUp!$AL:$AL,HNTopUp!$M:$M,W$4,HNTopUp!$B:$B,$B42)</f>
        <v>0</v>
      </c>
      <c r="X42" s="7">
        <f>SUMIFS(HNTopUp!$AC:$AC,HNTopUp!$M:$M,X$4,HNTopUp!$B:$B,$B42)</f>
        <v>0</v>
      </c>
      <c r="Y42" s="7">
        <f>SUMIFS(HNTopUp!$AC:$AC,HNTopUp!$M:$M,Y$4,HNTopUp!$B:$B,$B42)</f>
        <v>0</v>
      </c>
      <c r="Z42" s="7">
        <f>SUMIFS(POST16!$AL:$AL,POST16!$M:$M,Z$4,POST16!$Q:$Q,'Sep Payment'!$G42)</f>
        <v>0</v>
      </c>
      <c r="AA42" s="7">
        <f>SUMIFS(POST16!$AL:$AL,POST16!$M:$M,AA$4,POST16!$Q:$Q,'Sep Payment'!$G42)</f>
        <v>0</v>
      </c>
      <c r="AB42" s="7">
        <f>SUMIFS(POST16!$AL:$AL,POST16!$M:$M,AB$4,POST16!$Q:$Q,'Sep Payment'!$G42)</f>
        <v>0</v>
      </c>
      <c r="AC42" s="7">
        <f>SUMIFS(POST16!$AL:$AL,POST16!$M:$M,AC$4,POST16!$Q:$Q,'Sep Payment'!$G42)</f>
        <v>0</v>
      </c>
      <c r="AD42" s="7">
        <f>SUMIFS(POST16!$AL:$AL,POST16!$M:$M,AD$4,POST16!$Q:$Q,'Sep Payment'!$G42)</f>
        <v>0</v>
      </c>
      <c r="AE42" s="7">
        <f>SUMIFS(POST16!$AL:$AL,POST16!$M:$M,AE$4,POST16!$Q:$Q,'Sep Payment'!$G42)</f>
        <v>0</v>
      </c>
      <c r="AF42" s="7">
        <f>SUMIFS(MISC!$AL:$AL,MISC!$M:$M,AF$4,MISC!$Q:$Q,'Sep Payment'!$G42)</f>
        <v>0</v>
      </c>
      <c r="AG42" s="7">
        <f>SUMIFS('3.4% HN 2'!AL:AL,'3.4% HN 2'!M:M,'Sep Payment'!$AG$4,'3.4% HN 2'!B:B,'Sep Payment'!B42)</f>
        <v>0</v>
      </c>
      <c r="AH42" s="5">
        <f t="shared" si="2"/>
        <v>140274.33689001729</v>
      </c>
      <c r="AI42" s="119">
        <f t="shared" si="4"/>
        <v>140273.33689001729</v>
      </c>
      <c r="AJ42" s="364">
        <f t="shared" si="3"/>
        <v>1</v>
      </c>
      <c r="AK42" s="119"/>
      <c r="AL42" s="508">
        <f>IFERROR(_xlfn.XLOOKUP(B42,'Monthly Payroll Deductions'!B:B,'Monthly Payroll Deductions'!AZ:AZ),"")</f>
        <v>0</v>
      </c>
      <c r="AM42" s="508">
        <f>IFERROR(_xlfn.XLOOKUP(G42,'Monthly Payroll Deductions'!E:E,'Monthly Payroll Deductions'!BA:BA)," ")</f>
        <v>150750.38000000003</v>
      </c>
      <c r="AN42" s="508">
        <f t="shared" si="7"/>
        <v>150750.38000000003</v>
      </c>
      <c r="AO42" s="119">
        <f t="shared" si="21"/>
        <v>140273.33689001729</v>
      </c>
      <c r="AP42" s="49">
        <f>AH42-AO42</f>
        <v>1</v>
      </c>
      <c r="AQ42" s="481"/>
      <c r="AR42" s="463">
        <f t="shared" si="23"/>
        <v>140273.33689001729</v>
      </c>
      <c r="AS42" s="49">
        <f t="shared" si="24"/>
        <v>1</v>
      </c>
      <c r="AT42" s="5"/>
      <c r="AW42" s="119"/>
    </row>
    <row r="43" spans="1:50" x14ac:dyDescent="0.25">
      <c r="B43">
        <v>3022079</v>
      </c>
      <c r="C43">
        <v>2079</v>
      </c>
      <c r="D43" t="s">
        <v>16</v>
      </c>
      <c r="E43" t="s">
        <v>748</v>
      </c>
      <c r="G43" t="s">
        <v>17</v>
      </c>
      <c r="H43" t="s">
        <v>18</v>
      </c>
      <c r="I43" s="7">
        <f>IFERROR(_xlfn.XLOOKUP(G43,'APT 25-26'!D:D,'APT 25-26'!CV:CV),"")</f>
        <v>154184.09384615385</v>
      </c>
      <c r="J43" s="7">
        <f>SUMIFS(NurserySupplement!$AL:$AL,NurserySupplement!$M:$M,J$4,NurserySupplement!$B:$B,B43)</f>
        <v>0</v>
      </c>
      <c r="K43" s="7">
        <f>IFERROR(_xlfn.XLOOKUP(B43,'Cash Advance'!A:A,'Cash Advance'!P:P),0)</f>
        <v>0</v>
      </c>
      <c r="L43" s="7">
        <f>SUMIFS(HNPlaces!$AL:$AL,HNPlaces!$M:$M,L$4,HNPlaces!$Q:$Q,'Sep Payment'!$G43)</f>
        <v>0</v>
      </c>
      <c r="M43" s="7">
        <f>SUMIFS(HNPlaces!$AL:$AL,HNPlaces!$M:$M,M$4,HNPlaces!$Q:$Q,'Sep Payment'!$G43)</f>
        <v>0</v>
      </c>
      <c r="N43" s="7">
        <f>SUMIFS(HNPlaces!$AL:$AL,HNPlaces!$M:$M,N$4,HNPlaces!$Q:$Q,'Sep Payment'!$G43)</f>
        <v>0</v>
      </c>
      <c r="O43" s="7">
        <f>SUMIFS(HNPlaces!$AL:$AL,HNPlaces!$M:$M,O$4,HNPlaces!$Q:$Q,'Sep Payment'!$G43)</f>
        <v>0</v>
      </c>
      <c r="P43" s="7">
        <f>SUMIFS(HNPlaces!$AL:$AL,HNPlaces!$M:$M,P$4,HNPlaces!$Q:$Q,'Sep Payment'!$G43)</f>
        <v>0</v>
      </c>
      <c r="Q43" s="7">
        <f>SUMIFS(HNPlaces!$AL:$AL,HNPlaces!$M:$M,Q$4,HNPlaces!$Q:$Q,'Sep Payment'!$G43)</f>
        <v>0</v>
      </c>
      <c r="R43" s="7">
        <f>SUMIFS(HNPlaces!$AL:$AL,HNPlaces!$M:$M,R$4,HNPlaces!$Q:$Q,'Sep Payment'!$G43)</f>
        <v>0</v>
      </c>
      <c r="S43" s="7">
        <f>SUMIFS(HNTopUp!$AC:$AC,HNTopUp!$M:$M,S$4,HNTopUp!$B:$B,$B43)</f>
        <v>0</v>
      </c>
      <c r="T43" s="7">
        <f>SUMIFS(HNTopUp!$AL:$AL,HNTopUp!$M:$M,T$4,HNTopUp!$B:$B,$B43)</f>
        <v>3450.4615384615381</v>
      </c>
      <c r="U43" s="7">
        <f>SUMIFS(HNTopUp!$AL:$AL,HNTopUp!$M:$M,U$4,HNTopUp!$B:$B,$B43)</f>
        <v>0</v>
      </c>
      <c r="V43" s="7">
        <f>SUMIFS(HNTopUp!$AL:$AL,HNTopUp!$M:$M,V$4,HNTopUp!$B:$B,$B43)</f>
        <v>0</v>
      </c>
      <c r="W43" s="7">
        <f>SUMIFS(HNTopUp!$AL:$AL,HNTopUp!$M:$M,W$4,HNTopUp!$B:$B,$B43)</f>
        <v>0</v>
      </c>
      <c r="X43" s="7">
        <f>SUMIFS(HNTopUp!$AC:$AC,HNTopUp!$M:$M,X$4,HNTopUp!$B:$B,$B43)</f>
        <v>0</v>
      </c>
      <c r="Y43" s="7">
        <f>SUMIFS(HNTopUp!$AC:$AC,HNTopUp!$M:$M,Y$4,HNTopUp!$B:$B,$B43)</f>
        <v>0</v>
      </c>
      <c r="Z43" s="7">
        <f>SUMIFS(POST16!$AL:$AL,POST16!$M:$M,Z$4,POST16!$Q:$Q,'Sep Payment'!$G43)</f>
        <v>0</v>
      </c>
      <c r="AA43" s="7">
        <f>SUMIFS(POST16!$AL:$AL,POST16!$M:$M,AA$4,POST16!$Q:$Q,'Sep Payment'!$G43)</f>
        <v>0</v>
      </c>
      <c r="AB43" s="7">
        <f>SUMIFS(POST16!$AL:$AL,POST16!$M:$M,AB$4,POST16!$Q:$Q,'Sep Payment'!$G43)</f>
        <v>0</v>
      </c>
      <c r="AC43" s="7">
        <f>SUMIFS(POST16!$AL:$AL,POST16!$M:$M,AC$4,POST16!$Q:$Q,'Sep Payment'!$G43)</f>
        <v>0</v>
      </c>
      <c r="AD43" s="7">
        <f>SUMIFS(POST16!$AL:$AL,POST16!$M:$M,AD$4,POST16!$Q:$Q,'Sep Payment'!$G43)</f>
        <v>0</v>
      </c>
      <c r="AE43" s="7">
        <f>SUMIFS(POST16!$AL:$AL,POST16!$M:$M,AE$4,POST16!$Q:$Q,'Sep Payment'!$G43)</f>
        <v>0</v>
      </c>
      <c r="AF43" s="7">
        <f>SUMIFS(MISC!$AL:$AL,MISC!$M:$M,AF$4,MISC!$Q:$Q,'Sep Payment'!$G43)</f>
        <v>0</v>
      </c>
      <c r="AG43" s="7">
        <f>SUMIFS('3.4% HN 2'!AL:AL,'3.4% HN 2'!M:M,'Sep Payment'!$AG$4,'3.4% HN 2'!B:B,'Sep Payment'!B43)</f>
        <v>0</v>
      </c>
      <c r="AH43" s="5">
        <f t="shared" si="2"/>
        <v>157634.55538461538</v>
      </c>
      <c r="AI43" s="119">
        <f t="shared" si="4"/>
        <v>157633.55538461538</v>
      </c>
      <c r="AJ43" s="364">
        <f t="shared" si="3"/>
        <v>1</v>
      </c>
      <c r="AK43" s="119"/>
      <c r="AL43" s="508">
        <f>IFERROR(_xlfn.XLOOKUP(B43,'Monthly Payroll Deductions'!B:B,'Monthly Payroll Deductions'!AZ:AZ),"")</f>
        <v>0</v>
      </c>
      <c r="AM43" s="508">
        <f>IFERROR(_xlfn.XLOOKUP(G43,'Monthly Payroll Deductions'!E:E,'Monthly Payroll Deductions'!BA:BA)," ")</f>
        <v>181861.16999999998</v>
      </c>
      <c r="AN43" s="508">
        <f t="shared" si="7"/>
        <v>181861.16999999998</v>
      </c>
      <c r="AO43" s="119">
        <f t="shared" si="21"/>
        <v>157633.55538461538</v>
      </c>
      <c r="AP43" s="49">
        <f>AH43-AO43</f>
        <v>1</v>
      </c>
      <c r="AQ43" s="481">
        <f>IF(AP43&gt;AL43,AL43,AP43-1)</f>
        <v>0</v>
      </c>
      <c r="AR43" s="463">
        <f t="shared" si="23"/>
        <v>157633.55538461538</v>
      </c>
      <c r="AS43" s="49">
        <f t="shared" si="24"/>
        <v>1</v>
      </c>
      <c r="AT43" s="5"/>
      <c r="AW43" s="119"/>
      <c r="AX43" s="481"/>
    </row>
    <row r="44" spans="1:50" hidden="1" x14ac:dyDescent="0.25">
      <c r="B44">
        <v>3023300</v>
      </c>
      <c r="C44">
        <v>3300</v>
      </c>
      <c r="D44" t="s">
        <v>112</v>
      </c>
      <c r="E44" t="s">
        <v>748</v>
      </c>
      <c r="G44" t="s">
        <v>113</v>
      </c>
      <c r="H44" t="s">
        <v>114</v>
      </c>
      <c r="I44" s="7">
        <f>IFERROR(_xlfn.XLOOKUP(G44,'APT 25-26'!D:D,'APT 25-26'!CV:CV),"")</f>
        <v>94254.823784997614</v>
      </c>
      <c r="J44" s="7">
        <f>SUMIFS(NurserySupplement!$AL:$AL,NurserySupplement!$M:$M,J$4,NurserySupplement!$B:$B,B44)</f>
        <v>0</v>
      </c>
      <c r="K44" s="7">
        <f>IFERROR(_xlfn.XLOOKUP(B44,'Cash Advance'!A:A,'Cash Advance'!P:P),0)</f>
        <v>0</v>
      </c>
      <c r="L44" s="7">
        <f>SUMIFS(HNPlaces!$AL:$AL,HNPlaces!$M:$M,L$4,HNPlaces!$Q:$Q,'Sep Payment'!$G44)</f>
        <v>0</v>
      </c>
      <c r="M44" s="7">
        <f>SUMIFS(HNPlaces!$AL:$AL,HNPlaces!$M:$M,M$4,HNPlaces!$Q:$Q,'Sep Payment'!$G44)</f>
        <v>0</v>
      </c>
      <c r="N44" s="7">
        <f>SUMIFS(HNPlaces!$AL:$AL,HNPlaces!$M:$M,N$4,HNPlaces!$Q:$Q,'Sep Payment'!$G44)</f>
        <v>0</v>
      </c>
      <c r="O44" s="7">
        <f>SUMIFS(HNPlaces!$AL:$AL,HNPlaces!$M:$M,O$4,HNPlaces!$Q:$Q,'Sep Payment'!$G44)</f>
        <v>0</v>
      </c>
      <c r="P44" s="7">
        <f>SUMIFS(HNPlaces!$AL:$AL,HNPlaces!$M:$M,P$4,HNPlaces!$Q:$Q,'Sep Payment'!$G44)</f>
        <v>0</v>
      </c>
      <c r="Q44" s="7">
        <f>SUMIFS(HNPlaces!$AL:$AL,HNPlaces!$M:$M,Q$4,HNPlaces!$Q:$Q,'Sep Payment'!$G44)</f>
        <v>0</v>
      </c>
      <c r="R44" s="7">
        <f>SUMIFS(HNPlaces!$AL:$AL,HNPlaces!$M:$M,R$4,HNPlaces!$Q:$Q,'Sep Payment'!$G44)</f>
        <v>0</v>
      </c>
      <c r="S44" s="7">
        <f>SUMIFS(HNTopUp!$AC:$AC,HNTopUp!$M:$M,S$4,HNTopUp!$B:$B,$B44)</f>
        <v>0</v>
      </c>
      <c r="T44" s="7">
        <f>SUMIFS(HNTopUp!$AL:$AL,HNTopUp!$M:$M,T$4,HNTopUp!$B:$B,$B44)</f>
        <v>6814.7384615384608</v>
      </c>
      <c r="U44" s="7">
        <f>SUMIFS(HNTopUp!$AL:$AL,HNTopUp!$M:$M,U$4,HNTopUp!$B:$B,$B44)</f>
        <v>0</v>
      </c>
      <c r="V44" s="7">
        <f>SUMIFS(HNTopUp!$AL:$AL,HNTopUp!$M:$M,V$4,HNTopUp!$B:$B,$B44)</f>
        <v>0</v>
      </c>
      <c r="W44" s="7">
        <f>SUMIFS(HNTopUp!$AL:$AL,HNTopUp!$M:$M,W$4,HNTopUp!$B:$B,$B44)</f>
        <v>0</v>
      </c>
      <c r="X44" s="7">
        <f>SUMIFS(HNTopUp!$AC:$AC,HNTopUp!$M:$M,X$4,HNTopUp!$B:$B,$B44)</f>
        <v>0</v>
      </c>
      <c r="Y44" s="7">
        <f>SUMIFS(HNTopUp!$AC:$AC,HNTopUp!$M:$M,Y$4,HNTopUp!$B:$B,$B44)</f>
        <v>0</v>
      </c>
      <c r="Z44" s="7">
        <f>SUMIFS(POST16!$AL:$AL,POST16!$M:$M,Z$4,POST16!$Q:$Q,'Sep Payment'!$G44)</f>
        <v>0</v>
      </c>
      <c r="AA44" s="7">
        <f>SUMIFS(POST16!$AL:$AL,POST16!$M:$M,AA$4,POST16!$Q:$Q,'Sep Payment'!$G44)</f>
        <v>0</v>
      </c>
      <c r="AB44" s="7">
        <f>SUMIFS(POST16!$AL:$AL,POST16!$M:$M,AB$4,POST16!$Q:$Q,'Sep Payment'!$G44)</f>
        <v>0</v>
      </c>
      <c r="AC44" s="7">
        <f>SUMIFS(POST16!$AL:$AL,POST16!$M:$M,AC$4,POST16!$Q:$Q,'Sep Payment'!$G44)</f>
        <v>0</v>
      </c>
      <c r="AD44" s="7">
        <f>SUMIFS(POST16!$AL:$AL,POST16!$M:$M,AD$4,POST16!$Q:$Q,'Sep Payment'!$G44)</f>
        <v>0</v>
      </c>
      <c r="AE44" s="7">
        <f>SUMIFS(POST16!$AL:$AL,POST16!$M:$M,AE$4,POST16!$Q:$Q,'Sep Payment'!$G44)</f>
        <v>0</v>
      </c>
      <c r="AF44" s="7">
        <f>SUMIFS(MISC!$AL:$AL,MISC!$M:$M,AF$4,MISC!$Q:$Q,'Sep Payment'!$G44)</f>
        <v>0</v>
      </c>
      <c r="AG44" s="7">
        <f>SUMIFS('3.4% HN 2'!AL:AL,'3.4% HN 2'!M:M,'Sep Payment'!$AG$4,'3.4% HN 2'!B:B,'Sep Payment'!B44)</f>
        <v>0</v>
      </c>
      <c r="AH44" s="5">
        <f t="shared" si="2"/>
        <v>101069.56224653608</v>
      </c>
      <c r="AI44" s="119"/>
      <c r="AJ44" s="364">
        <f t="shared" si="3"/>
        <v>101069.56224653608</v>
      </c>
      <c r="AL44" s="508" t="str">
        <f>IFERROR(_xlfn.XLOOKUP(B44,'Monthly Payroll Deductions'!B:B,'Monthly Payroll Deductions'!AZ:AZ),"")</f>
        <v/>
      </c>
      <c r="AM44" s="508" t="str">
        <f>IFERROR(_xlfn.XLOOKUP(G44,'Monthly Payroll Deductions'!E:E,'Monthly Payroll Deductions'!BA:BA)," ")</f>
        <v xml:space="preserve"> </v>
      </c>
      <c r="AN44" s="508"/>
      <c r="AP44" s="383"/>
      <c r="AQ44" s="5"/>
      <c r="AS44" s="286"/>
      <c r="AT44" s="5"/>
    </row>
    <row r="45" spans="1:50" hidden="1" x14ac:dyDescent="0.25">
      <c r="B45">
        <v>3023302</v>
      </c>
      <c r="C45">
        <v>3302</v>
      </c>
      <c r="D45" t="s">
        <v>67</v>
      </c>
      <c r="G45" t="s">
        <v>68</v>
      </c>
      <c r="H45" t="s">
        <v>69</v>
      </c>
      <c r="I45" s="7">
        <f>IFERROR(_xlfn.XLOOKUP(G45,'APT 25-26'!D:D,'APT 25-26'!CV:CV),"")</f>
        <v>85313.355646681171</v>
      </c>
      <c r="J45" s="7">
        <f>SUMIFS(NurserySupplement!$AL:$AL,NurserySupplement!$M:$M,J$4,NurserySupplement!$B:$B,B45)</f>
        <v>0</v>
      </c>
      <c r="K45" s="7">
        <f>IFERROR(_xlfn.XLOOKUP(B45,'Cash Advance'!A:A,'Cash Advance'!P:P),0)</f>
        <v>0</v>
      </c>
      <c r="L45" s="7">
        <f>SUMIFS(HNPlaces!$AL:$AL,HNPlaces!$M:$M,L$4,HNPlaces!$Q:$Q,'Sep Payment'!$G45)</f>
        <v>0</v>
      </c>
      <c r="M45" s="7">
        <f>SUMIFS(HNPlaces!$AL:$AL,HNPlaces!$M:$M,M$4,HNPlaces!$Q:$Q,'Sep Payment'!$G45)</f>
        <v>0</v>
      </c>
      <c r="N45" s="7">
        <f>SUMIFS(HNPlaces!$AL:$AL,HNPlaces!$M:$M,N$4,HNPlaces!$Q:$Q,'Sep Payment'!$G45)</f>
        <v>0</v>
      </c>
      <c r="O45" s="7">
        <f>SUMIFS(HNPlaces!$AL:$AL,HNPlaces!$M:$M,O$4,HNPlaces!$Q:$Q,'Sep Payment'!$G45)</f>
        <v>0</v>
      </c>
      <c r="P45" s="7">
        <f>SUMIFS(HNPlaces!$AL:$AL,HNPlaces!$M:$M,P$4,HNPlaces!$Q:$Q,'Sep Payment'!$G45)</f>
        <v>0</v>
      </c>
      <c r="Q45" s="7">
        <f>SUMIFS(HNPlaces!$AL:$AL,HNPlaces!$M:$M,Q$4,HNPlaces!$Q:$Q,'Sep Payment'!$G45)</f>
        <v>0</v>
      </c>
      <c r="R45" s="7">
        <f>SUMIFS(HNPlaces!$AL:$AL,HNPlaces!$M:$M,R$4,HNPlaces!$Q:$Q,'Sep Payment'!$G45)</f>
        <v>0</v>
      </c>
      <c r="S45" s="7">
        <f>SUMIFS(HNTopUp!$AC:$AC,HNTopUp!$M:$M,S$4,HNTopUp!$B:$B,$B45)</f>
        <v>0</v>
      </c>
      <c r="T45" s="7">
        <f>SUMIFS(HNTopUp!$AL:$AL,HNTopUp!$M:$M,T$4,HNTopUp!$B:$B,$B45)</f>
        <v>7720.1983846153844</v>
      </c>
      <c r="U45" s="7">
        <f>SUMIFS(HNTopUp!$AL:$AL,HNTopUp!$M:$M,U$4,HNTopUp!$B:$B,$B45)</f>
        <v>0</v>
      </c>
      <c r="V45" s="7">
        <f>SUMIFS(HNTopUp!$AL:$AL,HNTopUp!$M:$M,V$4,HNTopUp!$B:$B,$B45)</f>
        <v>0</v>
      </c>
      <c r="W45" s="7">
        <f>SUMIFS(HNTopUp!$AL:$AL,HNTopUp!$M:$M,W$4,HNTopUp!$B:$B,$B45)</f>
        <v>0</v>
      </c>
      <c r="X45" s="7">
        <f>SUMIFS(HNTopUp!$AC:$AC,HNTopUp!$M:$M,X$4,HNTopUp!$B:$B,$B45)</f>
        <v>0</v>
      </c>
      <c r="Y45" s="7">
        <f>SUMIFS(HNTopUp!$AC:$AC,HNTopUp!$M:$M,Y$4,HNTopUp!$B:$B,$B45)</f>
        <v>0</v>
      </c>
      <c r="Z45" s="7">
        <f>SUMIFS(POST16!$AL:$AL,POST16!$M:$M,Z$4,POST16!$Q:$Q,'Sep Payment'!$G45)</f>
        <v>0</v>
      </c>
      <c r="AA45" s="7">
        <f>SUMIFS(POST16!$AL:$AL,POST16!$M:$M,AA$4,POST16!$Q:$Q,'Sep Payment'!$G45)</f>
        <v>0</v>
      </c>
      <c r="AB45" s="7">
        <f>SUMIFS(POST16!$AL:$AL,POST16!$M:$M,AB$4,POST16!$Q:$Q,'Sep Payment'!$G45)</f>
        <v>0</v>
      </c>
      <c r="AC45" s="7">
        <f>SUMIFS(POST16!$AL:$AL,POST16!$M:$M,AC$4,POST16!$Q:$Q,'Sep Payment'!$G45)</f>
        <v>0</v>
      </c>
      <c r="AD45" s="7">
        <f>SUMIFS(POST16!$AL:$AL,POST16!$M:$M,AD$4,POST16!$Q:$Q,'Sep Payment'!$G45)</f>
        <v>0</v>
      </c>
      <c r="AE45" s="7">
        <f>SUMIFS(POST16!$AL:$AL,POST16!$M:$M,AE$4,POST16!$Q:$Q,'Sep Payment'!$G45)</f>
        <v>0</v>
      </c>
      <c r="AF45" s="7">
        <f>SUMIFS(MISC!$AL:$AL,MISC!$M:$M,AF$4,MISC!$Q:$Q,'Sep Payment'!$G45)</f>
        <v>0</v>
      </c>
      <c r="AG45" s="7">
        <f>SUMIFS('3.4% HN 2'!AL:AL,'3.4% HN 2'!M:M,'Sep Payment'!$AG$4,'3.4% HN 2'!B:B,'Sep Payment'!B45)</f>
        <v>0</v>
      </c>
      <c r="AH45" s="5">
        <f t="shared" si="2"/>
        <v>93033.55403129656</v>
      </c>
      <c r="AI45" s="119"/>
      <c r="AJ45" s="364">
        <f t="shared" si="3"/>
        <v>93033.55403129656</v>
      </c>
      <c r="AL45" s="508" t="str">
        <f>IFERROR(_xlfn.XLOOKUP(B45,'Monthly Payroll Deductions'!B:B,'Monthly Payroll Deductions'!AZ:AZ),"")</f>
        <v/>
      </c>
      <c r="AM45" s="508" t="str">
        <f>IFERROR(_xlfn.XLOOKUP(G45,'Monthly Payroll Deductions'!E:E,'Monthly Payroll Deductions'!BA:BA)," ")</f>
        <v xml:space="preserve"> </v>
      </c>
      <c r="AN45" s="508"/>
      <c r="AP45" s="383"/>
      <c r="AQ45" s="5"/>
      <c r="AS45" s="286"/>
      <c r="AT45" s="5"/>
    </row>
    <row r="46" spans="1:50" x14ac:dyDescent="0.25">
      <c r="B46">
        <v>3023304</v>
      </c>
      <c r="C46">
        <v>3304</v>
      </c>
      <c r="D46" t="s">
        <v>34</v>
      </c>
      <c r="E46" t="s">
        <v>748</v>
      </c>
      <c r="G46" t="s">
        <v>35</v>
      </c>
      <c r="H46" t="s">
        <v>36</v>
      </c>
      <c r="I46" s="7">
        <f>IFERROR(_xlfn.XLOOKUP(G46,'APT 25-26'!D:D,'APT 25-26'!CV:CV),"")</f>
        <v>89185.263950794062</v>
      </c>
      <c r="J46" s="7">
        <f>SUMIFS(NurserySupplement!$AL:$AL,NurserySupplement!$M:$M,J$4,NurserySupplement!$B:$B,B46)</f>
        <v>0</v>
      </c>
      <c r="K46" s="7">
        <f>IFERROR(_xlfn.XLOOKUP(B46,'Cash Advance'!A:A,'Cash Advance'!P:P),0)</f>
        <v>0</v>
      </c>
      <c r="L46" s="7">
        <f>SUMIFS(HNPlaces!$AL:$AL,HNPlaces!$M:$M,L$4,HNPlaces!$Q:$Q,'Sep Payment'!$G46)</f>
        <v>0</v>
      </c>
      <c r="M46" s="7">
        <f>SUMIFS(HNPlaces!$AL:$AL,HNPlaces!$M:$M,M$4,HNPlaces!$Q:$Q,'Sep Payment'!$G46)</f>
        <v>0</v>
      </c>
      <c r="N46" s="7">
        <f>SUMIFS(HNPlaces!$AL:$AL,HNPlaces!$M:$M,N$4,HNPlaces!$Q:$Q,'Sep Payment'!$G46)</f>
        <v>0</v>
      </c>
      <c r="O46" s="7">
        <f>SUMIFS(HNPlaces!$AL:$AL,HNPlaces!$M:$M,O$4,HNPlaces!$Q:$Q,'Sep Payment'!$G46)</f>
        <v>0</v>
      </c>
      <c r="P46" s="7">
        <f>SUMIFS(HNPlaces!$AL:$AL,HNPlaces!$M:$M,P$4,HNPlaces!$Q:$Q,'Sep Payment'!$G46)</f>
        <v>0</v>
      </c>
      <c r="Q46" s="7">
        <f>SUMIFS(HNPlaces!$AL:$AL,HNPlaces!$M:$M,Q$4,HNPlaces!$Q:$Q,'Sep Payment'!$G46)</f>
        <v>0</v>
      </c>
      <c r="R46" s="7">
        <f>SUMIFS(HNPlaces!$AL:$AL,HNPlaces!$M:$M,R$4,HNPlaces!$Q:$Q,'Sep Payment'!$G46)</f>
        <v>0</v>
      </c>
      <c r="S46" s="7">
        <f>SUMIFS(HNTopUp!$AC:$AC,HNTopUp!$M:$M,S$4,HNTopUp!$B:$B,$B46)</f>
        <v>0</v>
      </c>
      <c r="T46" s="7">
        <f>SUMIFS(HNTopUp!$AL:$AL,HNTopUp!$M:$M,T$4,HNTopUp!$B:$B,$B46)</f>
        <v>11061.70546153846</v>
      </c>
      <c r="U46" s="7">
        <f>SUMIFS(HNTopUp!$AL:$AL,HNTopUp!$M:$M,U$4,HNTopUp!$B:$B,$B46)</f>
        <v>0</v>
      </c>
      <c r="V46" s="7">
        <f>SUMIFS(HNTopUp!$AL:$AL,HNTopUp!$M:$M,V$4,HNTopUp!$B:$B,$B46)</f>
        <v>0</v>
      </c>
      <c r="W46" s="7">
        <f>SUMIFS(HNTopUp!$AL:$AL,HNTopUp!$M:$M,W$4,HNTopUp!$B:$B,$B46)</f>
        <v>125.5</v>
      </c>
      <c r="X46" s="7">
        <f>SUMIFS(HNTopUp!$AC:$AC,HNTopUp!$M:$M,X$4,HNTopUp!$B:$B,$B46)</f>
        <v>0</v>
      </c>
      <c r="Y46" s="7">
        <f>SUMIFS(HNTopUp!$AC:$AC,HNTopUp!$M:$M,Y$4,HNTopUp!$B:$B,$B46)</f>
        <v>0</v>
      </c>
      <c r="Z46" s="7">
        <f>SUMIFS(POST16!$AL:$AL,POST16!$M:$M,Z$4,POST16!$Q:$Q,'Sep Payment'!$G46)</f>
        <v>0</v>
      </c>
      <c r="AA46" s="7">
        <f>SUMIFS(POST16!$AL:$AL,POST16!$M:$M,AA$4,POST16!$Q:$Q,'Sep Payment'!$G46)</f>
        <v>0</v>
      </c>
      <c r="AB46" s="7">
        <f>SUMIFS(POST16!$AL:$AL,POST16!$M:$M,AB$4,POST16!$Q:$Q,'Sep Payment'!$G46)</f>
        <v>0</v>
      </c>
      <c r="AC46" s="7">
        <f>SUMIFS(POST16!$AL:$AL,POST16!$M:$M,AC$4,POST16!$Q:$Q,'Sep Payment'!$G46)</f>
        <v>0</v>
      </c>
      <c r="AD46" s="7">
        <f>SUMIFS(POST16!$AL:$AL,POST16!$M:$M,AD$4,POST16!$Q:$Q,'Sep Payment'!$G46)</f>
        <v>0</v>
      </c>
      <c r="AE46" s="7">
        <f>SUMIFS(POST16!$AL:$AL,POST16!$M:$M,AE$4,POST16!$Q:$Q,'Sep Payment'!$G46)</f>
        <v>0</v>
      </c>
      <c r="AF46" s="7">
        <f>SUMIFS(MISC!$AL:$AL,MISC!$M:$M,AF$4,MISC!$Q:$Q,'Sep Payment'!$G46)</f>
        <v>0</v>
      </c>
      <c r="AG46" s="7">
        <f>SUMIFS('3.4% HN 2'!AL:AL,'3.4% HN 2'!M:M,'Sep Payment'!$AG$4,'3.4% HN 2'!B:B,'Sep Payment'!B46)</f>
        <v>0</v>
      </c>
      <c r="AH46" s="5">
        <f t="shared" si="2"/>
        <v>100372.46941233252</v>
      </c>
      <c r="AI46" s="119">
        <f t="shared" si="4"/>
        <v>91249.56</v>
      </c>
      <c r="AJ46" s="364">
        <f t="shared" si="3"/>
        <v>9122.9094123325194</v>
      </c>
      <c r="AK46" s="119"/>
      <c r="AL46" s="508">
        <f>IFERROR(_xlfn.XLOOKUP(B46,'Monthly Payroll Deductions'!B:B,'Monthly Payroll Deductions'!AZ:AZ),"")</f>
        <v>0</v>
      </c>
      <c r="AM46" s="508">
        <f>IFERROR(_xlfn.XLOOKUP(G46,'Monthly Payroll Deductions'!E:E,'Monthly Payroll Deductions'!BA:BA)," ")</f>
        <v>91249.56</v>
      </c>
      <c r="AN46" s="508">
        <f>AL46+AM46</f>
        <v>91249.56</v>
      </c>
      <c r="AO46" s="119">
        <f t="shared" ref="AO46" si="25">IFERROR(IF(AH46&gt;AM46,AM46,AH46-1),"")</f>
        <v>91249.56</v>
      </c>
      <c r="AP46" s="49">
        <f>AH46-AO46</f>
        <v>9122.9094123325194</v>
      </c>
      <c r="AQ46" s="481"/>
      <c r="AR46" s="463">
        <f>AO46+AQ46</f>
        <v>91249.56</v>
      </c>
      <c r="AS46" s="49">
        <f>AP46-AQ46</f>
        <v>9122.9094123325194</v>
      </c>
      <c r="AT46" s="5"/>
      <c r="AW46" s="119"/>
    </row>
    <row r="47" spans="1:50" hidden="1" x14ac:dyDescent="0.25">
      <c r="B47">
        <v>3023305</v>
      </c>
      <c r="C47">
        <v>3305</v>
      </c>
      <c r="D47" t="s">
        <v>163</v>
      </c>
      <c r="G47" t="s">
        <v>164</v>
      </c>
      <c r="H47" t="s">
        <v>165</v>
      </c>
      <c r="I47" s="7">
        <f>IFERROR(_xlfn.XLOOKUP(G47,'APT 25-26'!D:D,'APT 25-26'!CV:CV),"")</f>
        <v>68251.374506969529</v>
      </c>
      <c r="J47" s="7">
        <f>SUMIFS(NurserySupplement!$AL:$AL,NurserySupplement!$M:$M,J$4,NurserySupplement!$B:$B,B47)</f>
        <v>0</v>
      </c>
      <c r="K47" s="7">
        <f>IFERROR(_xlfn.XLOOKUP(B47,'Cash Advance'!A:A,'Cash Advance'!P:P),0)</f>
        <v>0</v>
      </c>
      <c r="L47" s="7">
        <f>SUMIFS(HNPlaces!$AL:$AL,HNPlaces!$M:$M,L$4,HNPlaces!$Q:$Q,'Sep Payment'!$G47)</f>
        <v>0</v>
      </c>
      <c r="M47" s="7">
        <f>SUMIFS(HNPlaces!$AL:$AL,HNPlaces!$M:$M,M$4,HNPlaces!$Q:$Q,'Sep Payment'!$G47)</f>
        <v>0</v>
      </c>
      <c r="N47" s="7">
        <f>SUMIFS(HNPlaces!$AL:$AL,HNPlaces!$M:$M,N$4,HNPlaces!$Q:$Q,'Sep Payment'!$G47)</f>
        <v>0</v>
      </c>
      <c r="O47" s="7">
        <f>SUMIFS(HNPlaces!$AL:$AL,HNPlaces!$M:$M,O$4,HNPlaces!$Q:$Q,'Sep Payment'!$G47)</f>
        <v>0</v>
      </c>
      <c r="P47" s="7">
        <f>SUMIFS(HNPlaces!$AL:$AL,HNPlaces!$M:$M,P$4,HNPlaces!$Q:$Q,'Sep Payment'!$G47)</f>
        <v>0</v>
      </c>
      <c r="Q47" s="7">
        <f>SUMIFS(HNPlaces!$AL:$AL,HNPlaces!$M:$M,Q$4,HNPlaces!$Q:$Q,'Sep Payment'!$G47)</f>
        <v>0</v>
      </c>
      <c r="R47" s="7">
        <f>SUMIFS(HNPlaces!$AL:$AL,HNPlaces!$M:$M,R$4,HNPlaces!$Q:$Q,'Sep Payment'!$G47)</f>
        <v>0</v>
      </c>
      <c r="S47" s="7">
        <f>SUMIFS(HNTopUp!$AC:$AC,HNTopUp!$M:$M,S$4,HNTopUp!$B:$B,$B47)</f>
        <v>0</v>
      </c>
      <c r="T47" s="7">
        <f>SUMIFS(HNTopUp!$AL:$AL,HNTopUp!$M:$M,T$4,HNTopUp!$B:$B,$B47)</f>
        <v>3002.3846153846157</v>
      </c>
      <c r="U47" s="7">
        <f>SUMIFS(HNTopUp!$AL:$AL,HNTopUp!$M:$M,U$4,HNTopUp!$B:$B,$B47)</f>
        <v>0</v>
      </c>
      <c r="V47" s="7">
        <f>SUMIFS(HNTopUp!$AL:$AL,HNTopUp!$M:$M,V$4,HNTopUp!$B:$B,$B47)</f>
        <v>0</v>
      </c>
      <c r="W47" s="7">
        <f>SUMIFS(HNTopUp!$AL:$AL,HNTopUp!$M:$M,W$4,HNTopUp!$B:$B,$B47)</f>
        <v>0</v>
      </c>
      <c r="X47" s="7">
        <f>SUMIFS(HNTopUp!$AC:$AC,HNTopUp!$M:$M,X$4,HNTopUp!$B:$B,$B47)</f>
        <v>0</v>
      </c>
      <c r="Y47" s="7">
        <f>SUMIFS(HNTopUp!$AC:$AC,HNTopUp!$M:$M,Y$4,HNTopUp!$B:$B,$B47)</f>
        <v>0</v>
      </c>
      <c r="Z47" s="7">
        <f>SUMIFS(POST16!$AL:$AL,POST16!$M:$M,Z$4,POST16!$Q:$Q,'Sep Payment'!$G47)</f>
        <v>0</v>
      </c>
      <c r="AA47" s="7">
        <f>SUMIFS(POST16!$AL:$AL,POST16!$M:$M,AA$4,POST16!$Q:$Q,'Sep Payment'!$G47)</f>
        <v>0</v>
      </c>
      <c r="AB47" s="7">
        <f>SUMIFS(POST16!$AL:$AL,POST16!$M:$M,AB$4,POST16!$Q:$Q,'Sep Payment'!$G47)</f>
        <v>0</v>
      </c>
      <c r="AC47" s="7">
        <f>SUMIFS(POST16!$AL:$AL,POST16!$M:$M,AC$4,POST16!$Q:$Q,'Sep Payment'!$G47)</f>
        <v>0</v>
      </c>
      <c r="AD47" s="7">
        <f>SUMIFS(POST16!$AL:$AL,POST16!$M:$M,AD$4,POST16!$Q:$Q,'Sep Payment'!$G47)</f>
        <v>0</v>
      </c>
      <c r="AE47" s="7">
        <f>SUMIFS(POST16!$AL:$AL,POST16!$M:$M,AE$4,POST16!$Q:$Q,'Sep Payment'!$G47)</f>
        <v>0</v>
      </c>
      <c r="AF47" s="7">
        <f>SUMIFS(MISC!$AL:$AL,MISC!$M:$M,AF$4,MISC!$Q:$Q,'Sep Payment'!$G47)</f>
        <v>0</v>
      </c>
      <c r="AG47" s="7">
        <f>SUMIFS('3.4% HN 2'!AL:AL,'3.4% HN 2'!M:M,'Sep Payment'!$AG$4,'3.4% HN 2'!B:B,'Sep Payment'!B47)</f>
        <v>0</v>
      </c>
      <c r="AH47" s="5">
        <f t="shared" si="2"/>
        <v>71253.759122354139</v>
      </c>
      <c r="AI47" s="119"/>
      <c r="AJ47" s="364">
        <f t="shared" si="3"/>
        <v>71253.759122354139</v>
      </c>
      <c r="AL47" s="508" t="str">
        <f>IFERROR(_xlfn.XLOOKUP(B47,'Monthly Payroll Deductions'!B:B,'Monthly Payroll Deductions'!AZ:AZ),"")</f>
        <v/>
      </c>
      <c r="AM47" s="508" t="str">
        <f>IFERROR(_xlfn.XLOOKUP(G47,'Monthly Payroll Deductions'!E:E,'Monthly Payroll Deductions'!BA:BA)," ")</f>
        <v xml:space="preserve"> </v>
      </c>
      <c r="AN47" s="508"/>
      <c r="AP47" s="383"/>
      <c r="AQ47" s="5"/>
      <c r="AS47" s="286"/>
      <c r="AT47" s="5"/>
    </row>
    <row r="48" spans="1:50" x14ac:dyDescent="0.25">
      <c r="B48">
        <v>3023307</v>
      </c>
      <c r="C48">
        <v>3307</v>
      </c>
      <c r="D48" t="s">
        <v>154</v>
      </c>
      <c r="E48" t="s">
        <v>748</v>
      </c>
      <c r="G48" t="s">
        <v>155</v>
      </c>
      <c r="H48" t="s">
        <v>156</v>
      </c>
      <c r="I48" s="7">
        <f>IFERROR(_xlfn.XLOOKUP(G48,'APT 25-26'!D:D,'APT 25-26'!CV:CV),"")</f>
        <v>92712.620594969005</v>
      </c>
      <c r="J48" s="7">
        <f>SUMIFS(NurserySupplement!$AL:$AL,NurserySupplement!$M:$M,J$4,NurserySupplement!$B:$B,B48)</f>
        <v>0</v>
      </c>
      <c r="K48" s="7">
        <f>IFERROR(_xlfn.XLOOKUP(B48,'Cash Advance'!A:A,'Cash Advance'!P:P),0)</f>
        <v>0</v>
      </c>
      <c r="L48" s="7">
        <f>SUMIFS(HNPlaces!$AL:$AL,HNPlaces!$M:$M,L$4,HNPlaces!$Q:$Q,'Sep Payment'!$G48)</f>
        <v>0</v>
      </c>
      <c r="M48" s="7">
        <f>SUMIFS(HNPlaces!$AL:$AL,HNPlaces!$M:$M,M$4,HNPlaces!$Q:$Q,'Sep Payment'!$G48)</f>
        <v>0</v>
      </c>
      <c r="N48" s="7">
        <f>SUMIFS(HNPlaces!$AL:$AL,HNPlaces!$M:$M,N$4,HNPlaces!$Q:$Q,'Sep Payment'!$G48)</f>
        <v>0</v>
      </c>
      <c r="O48" s="7">
        <f>SUMIFS(HNPlaces!$AL:$AL,HNPlaces!$M:$M,O$4,HNPlaces!$Q:$Q,'Sep Payment'!$G48)</f>
        <v>0</v>
      </c>
      <c r="P48" s="7">
        <f>SUMIFS(HNPlaces!$AL:$AL,HNPlaces!$M:$M,P$4,HNPlaces!$Q:$Q,'Sep Payment'!$G48)</f>
        <v>0</v>
      </c>
      <c r="Q48" s="7">
        <f>SUMIFS(HNPlaces!$AL:$AL,HNPlaces!$M:$M,Q$4,HNPlaces!$Q:$Q,'Sep Payment'!$G48)</f>
        <v>0</v>
      </c>
      <c r="R48" s="7">
        <f>SUMIFS(HNPlaces!$AL:$AL,HNPlaces!$M:$M,R$4,HNPlaces!$Q:$Q,'Sep Payment'!$G48)</f>
        <v>0</v>
      </c>
      <c r="S48" s="7">
        <f>SUMIFS(HNTopUp!$AC:$AC,HNTopUp!$M:$M,S$4,HNTopUp!$B:$B,$B48)</f>
        <v>0</v>
      </c>
      <c r="T48" s="7">
        <f>SUMIFS(HNTopUp!$AL:$AL,HNTopUp!$M:$M,T$4,HNTopUp!$B:$B,$B48)</f>
        <v>4829.9769230769234</v>
      </c>
      <c r="U48" s="7">
        <f>SUMIFS(HNTopUp!$AL:$AL,HNTopUp!$M:$M,U$4,HNTopUp!$B:$B,$B48)</f>
        <v>0</v>
      </c>
      <c r="V48" s="7">
        <f>SUMIFS(HNTopUp!$AL:$AL,HNTopUp!$M:$M,V$4,HNTopUp!$B:$B,$B48)</f>
        <v>0</v>
      </c>
      <c r="W48" s="7">
        <f>SUMIFS(HNTopUp!$AL:$AL,HNTopUp!$M:$M,W$4,HNTopUp!$B:$B,$B48)</f>
        <v>0</v>
      </c>
      <c r="X48" s="7">
        <f>SUMIFS(HNTopUp!$AC:$AC,HNTopUp!$M:$M,X$4,HNTopUp!$B:$B,$B48)</f>
        <v>0</v>
      </c>
      <c r="Y48" s="7">
        <f>SUMIFS(HNTopUp!$AC:$AC,HNTopUp!$M:$M,Y$4,HNTopUp!$B:$B,$B48)</f>
        <v>0</v>
      </c>
      <c r="Z48" s="7">
        <f>SUMIFS(POST16!$AL:$AL,POST16!$M:$M,Z$4,POST16!$Q:$Q,'Sep Payment'!$G48)</f>
        <v>0</v>
      </c>
      <c r="AA48" s="7">
        <f>SUMIFS(POST16!$AL:$AL,POST16!$M:$M,AA$4,POST16!$Q:$Q,'Sep Payment'!$G48)</f>
        <v>0</v>
      </c>
      <c r="AB48" s="7">
        <f>SUMIFS(POST16!$AL:$AL,POST16!$M:$M,AB$4,POST16!$Q:$Q,'Sep Payment'!$G48)</f>
        <v>0</v>
      </c>
      <c r="AC48" s="7">
        <f>SUMIFS(POST16!$AL:$AL,POST16!$M:$M,AC$4,POST16!$Q:$Q,'Sep Payment'!$G48)</f>
        <v>0</v>
      </c>
      <c r="AD48" s="7">
        <f>SUMIFS(POST16!$AL:$AL,POST16!$M:$M,AD$4,POST16!$Q:$Q,'Sep Payment'!$G48)</f>
        <v>0</v>
      </c>
      <c r="AE48" s="7">
        <f>SUMIFS(POST16!$AL:$AL,POST16!$M:$M,AE$4,POST16!$Q:$Q,'Sep Payment'!$G48)</f>
        <v>0</v>
      </c>
      <c r="AF48" s="7">
        <f>SUMIFS(MISC!$AL:$AL,MISC!$M:$M,AF$4,MISC!$Q:$Q,'Sep Payment'!$G48)</f>
        <v>0</v>
      </c>
      <c r="AG48" s="7">
        <f>SUMIFS('3.4% HN 2'!AL:AL,'3.4% HN 2'!M:M,'Sep Payment'!$AG$4,'3.4% HN 2'!B:B,'Sep Payment'!B48)</f>
        <v>0</v>
      </c>
      <c r="AH48" s="5">
        <f t="shared" si="2"/>
        <v>97542.597518045921</v>
      </c>
      <c r="AI48" s="119">
        <f t="shared" si="4"/>
        <v>91118.450000000026</v>
      </c>
      <c r="AJ48" s="364">
        <f t="shared" si="3"/>
        <v>6424.1475180458947</v>
      </c>
      <c r="AK48" s="119"/>
      <c r="AL48" s="508">
        <f>IFERROR(_xlfn.XLOOKUP(B48,'Monthly Payroll Deductions'!B:B,'Monthly Payroll Deductions'!AZ:AZ),"")</f>
        <v>0</v>
      </c>
      <c r="AM48" s="508">
        <f>IFERROR(_xlfn.XLOOKUP(G48,'Monthly Payroll Deductions'!E:E,'Monthly Payroll Deductions'!BA:BA)," ")</f>
        <v>91118.450000000026</v>
      </c>
      <c r="AN48" s="508">
        <f>AL48+AM48</f>
        <v>91118.450000000026</v>
      </c>
      <c r="AO48" s="119">
        <f t="shared" ref="AO48" si="26">IFERROR(IF(AH48&gt;AM48,AM48,AH48-1),"")</f>
        <v>91118.450000000026</v>
      </c>
      <c r="AP48" s="49">
        <f>AH48-AO48</f>
        <v>6424.1475180458947</v>
      </c>
      <c r="AQ48" s="481"/>
      <c r="AR48" s="463">
        <f>AO48+AQ48</f>
        <v>91118.450000000026</v>
      </c>
      <c r="AS48" s="49">
        <f>AP48-AQ48</f>
        <v>6424.1475180458947</v>
      </c>
      <c r="AT48" s="5"/>
      <c r="AW48" s="119"/>
    </row>
    <row r="49" spans="2:50" hidden="1" x14ac:dyDescent="0.25">
      <c r="B49">
        <v>3023309</v>
      </c>
      <c r="C49">
        <v>3309</v>
      </c>
      <c r="D49" t="s">
        <v>28</v>
      </c>
      <c r="G49" t="s">
        <v>29</v>
      </c>
      <c r="H49" t="s">
        <v>30</v>
      </c>
      <c r="I49" s="7">
        <f>IFERROR(_xlfn.XLOOKUP(G49,'APT 25-26'!D:D,'APT 25-26'!CV:CV),"")</f>
        <v>90151.678316131452</v>
      </c>
      <c r="J49" s="7">
        <f>SUMIFS(NurserySupplement!$AL:$AL,NurserySupplement!$M:$M,J$4,NurserySupplement!$B:$B,B49)</f>
        <v>0</v>
      </c>
      <c r="K49" s="7">
        <f>IFERROR(_xlfn.XLOOKUP(B49,'Cash Advance'!A:A,'Cash Advance'!P:P),0)</f>
        <v>0</v>
      </c>
      <c r="L49" s="7">
        <f>SUMIFS(HNPlaces!$AL:$AL,HNPlaces!$M:$M,L$4,HNPlaces!$Q:$Q,'Sep Payment'!$G49)</f>
        <v>0</v>
      </c>
      <c r="M49" s="7">
        <f>SUMIFS(HNPlaces!$AL:$AL,HNPlaces!$M:$M,M$4,HNPlaces!$Q:$Q,'Sep Payment'!$G49)</f>
        <v>0</v>
      </c>
      <c r="N49" s="7">
        <f>SUMIFS(HNPlaces!$AL:$AL,HNPlaces!$M:$M,N$4,HNPlaces!$Q:$Q,'Sep Payment'!$G49)</f>
        <v>0</v>
      </c>
      <c r="O49" s="7">
        <f>SUMIFS(HNPlaces!$AL:$AL,HNPlaces!$M:$M,O$4,HNPlaces!$Q:$Q,'Sep Payment'!$G49)</f>
        <v>0</v>
      </c>
      <c r="P49" s="7">
        <f>SUMIFS(HNPlaces!$AL:$AL,HNPlaces!$M:$M,P$4,HNPlaces!$Q:$Q,'Sep Payment'!$G49)</f>
        <v>0</v>
      </c>
      <c r="Q49" s="7">
        <f>SUMIFS(HNPlaces!$AL:$AL,HNPlaces!$M:$M,Q$4,HNPlaces!$Q:$Q,'Sep Payment'!$G49)</f>
        <v>0</v>
      </c>
      <c r="R49" s="7">
        <f>SUMIFS(HNPlaces!$AL:$AL,HNPlaces!$M:$M,R$4,HNPlaces!$Q:$Q,'Sep Payment'!$G49)</f>
        <v>0</v>
      </c>
      <c r="S49" s="7">
        <f>SUMIFS(HNTopUp!$AC:$AC,HNTopUp!$M:$M,S$4,HNTopUp!$B:$B,$B49)</f>
        <v>0</v>
      </c>
      <c r="T49" s="7">
        <f>SUMIFS(HNTopUp!$AL:$AL,HNTopUp!$M:$M,T$4,HNTopUp!$B:$B,$B49)</f>
        <v>7313.1384615384613</v>
      </c>
      <c r="U49" s="7">
        <f>SUMIFS(HNTopUp!$AL:$AL,HNTopUp!$M:$M,U$4,HNTopUp!$B:$B,$B49)</f>
        <v>0</v>
      </c>
      <c r="V49" s="7">
        <f>SUMIFS(HNTopUp!$AL:$AL,HNTopUp!$M:$M,V$4,HNTopUp!$B:$B,$B49)</f>
        <v>0</v>
      </c>
      <c r="W49" s="7">
        <f>SUMIFS(HNTopUp!$AL:$AL,HNTopUp!$M:$M,W$4,HNTopUp!$B:$B,$B49)</f>
        <v>0</v>
      </c>
      <c r="X49" s="7">
        <f>SUMIFS(HNTopUp!$AC:$AC,HNTopUp!$M:$M,X$4,HNTopUp!$B:$B,$B49)</f>
        <v>0</v>
      </c>
      <c r="Y49" s="7">
        <f>SUMIFS(HNTopUp!$AC:$AC,HNTopUp!$M:$M,Y$4,HNTopUp!$B:$B,$B49)</f>
        <v>0</v>
      </c>
      <c r="Z49" s="7">
        <f>SUMIFS(POST16!$AL:$AL,POST16!$M:$M,Z$4,POST16!$Q:$Q,'Sep Payment'!$G49)</f>
        <v>0</v>
      </c>
      <c r="AA49" s="7">
        <f>SUMIFS(POST16!$AL:$AL,POST16!$M:$M,AA$4,POST16!$Q:$Q,'Sep Payment'!$G49)</f>
        <v>0</v>
      </c>
      <c r="AB49" s="7">
        <f>SUMIFS(POST16!$AL:$AL,POST16!$M:$M,AB$4,POST16!$Q:$Q,'Sep Payment'!$G49)</f>
        <v>0</v>
      </c>
      <c r="AC49" s="7">
        <f>SUMIFS(POST16!$AL:$AL,POST16!$M:$M,AC$4,POST16!$Q:$Q,'Sep Payment'!$G49)</f>
        <v>0</v>
      </c>
      <c r="AD49" s="7">
        <f>SUMIFS(POST16!$AL:$AL,POST16!$M:$M,AD$4,POST16!$Q:$Q,'Sep Payment'!$G49)</f>
        <v>0</v>
      </c>
      <c r="AE49" s="7">
        <f>SUMIFS(POST16!$AL:$AL,POST16!$M:$M,AE$4,POST16!$Q:$Q,'Sep Payment'!$G49)</f>
        <v>0</v>
      </c>
      <c r="AF49" s="7">
        <f>SUMIFS(MISC!$AL:$AL,MISC!$M:$M,AF$4,MISC!$Q:$Q,'Sep Payment'!$G49)</f>
        <v>0</v>
      </c>
      <c r="AG49" s="7">
        <f>SUMIFS('3.4% HN 2'!AL:AL,'3.4% HN 2'!M:M,'Sep Payment'!$AG$4,'3.4% HN 2'!B:B,'Sep Payment'!B49)</f>
        <v>0</v>
      </c>
      <c r="AH49" s="5">
        <f t="shared" si="2"/>
        <v>97464.816777669912</v>
      </c>
      <c r="AI49" s="119"/>
      <c r="AJ49" s="364">
        <f t="shared" si="3"/>
        <v>97464.816777669912</v>
      </c>
      <c r="AL49" s="508" t="str">
        <f>IFERROR(_xlfn.XLOOKUP(B49,'Monthly Payroll Deductions'!B:B,'Monthly Payroll Deductions'!AZ:AZ),"")</f>
        <v/>
      </c>
      <c r="AM49" s="508" t="str">
        <f>IFERROR(_xlfn.XLOOKUP(G49,'Monthly Payroll Deductions'!E:E,'Monthly Payroll Deductions'!BA:BA)," ")</f>
        <v xml:space="preserve"> </v>
      </c>
      <c r="AN49" s="508"/>
      <c r="AP49" s="383"/>
      <c r="AQ49" s="5"/>
      <c r="AS49" s="286"/>
      <c r="AT49" s="5"/>
    </row>
    <row r="50" spans="2:50" hidden="1" x14ac:dyDescent="0.25">
      <c r="B50">
        <v>3023311</v>
      </c>
      <c r="C50">
        <v>3311</v>
      </c>
      <c r="D50" t="s">
        <v>215</v>
      </c>
      <c r="E50" t="s">
        <v>748</v>
      </c>
      <c r="G50" t="s">
        <v>216</v>
      </c>
      <c r="H50" t="s">
        <v>217</v>
      </c>
      <c r="I50" s="7">
        <f>IFERROR(_xlfn.XLOOKUP(G50,'APT 25-26'!D:D,'APT 25-26'!CV:CV),"")</f>
        <v>159919.72921409007</v>
      </c>
      <c r="J50" s="7">
        <f>SUMIFS(NurserySupplement!$AL:$AL,NurserySupplement!$M:$M,J$4,NurserySupplement!$B:$B,B50)</f>
        <v>0</v>
      </c>
      <c r="K50" s="7">
        <f>IFERROR(_xlfn.XLOOKUP(B50,'Cash Advance'!A:A,'Cash Advance'!P:P),0)</f>
        <v>0</v>
      </c>
      <c r="L50" s="7">
        <f>SUMIFS(HNPlaces!$AL:$AL,HNPlaces!$M:$M,L$4,HNPlaces!$Q:$Q,'Sep Payment'!$G50)</f>
        <v>0</v>
      </c>
      <c r="M50" s="7">
        <f>SUMIFS(HNPlaces!$AL:$AL,HNPlaces!$M:$M,M$4,HNPlaces!$Q:$Q,'Sep Payment'!$G50)</f>
        <v>0</v>
      </c>
      <c r="N50" s="7">
        <f>SUMIFS(HNPlaces!$AL:$AL,HNPlaces!$M:$M,N$4,HNPlaces!$Q:$Q,'Sep Payment'!$G50)</f>
        <v>0</v>
      </c>
      <c r="O50" s="7">
        <f>SUMIFS(HNPlaces!$AL:$AL,HNPlaces!$M:$M,O$4,HNPlaces!$Q:$Q,'Sep Payment'!$G50)</f>
        <v>0</v>
      </c>
      <c r="P50" s="7">
        <f>SUMIFS(HNPlaces!$AL:$AL,HNPlaces!$M:$M,P$4,HNPlaces!$Q:$Q,'Sep Payment'!$G50)</f>
        <v>0</v>
      </c>
      <c r="Q50" s="7">
        <f>SUMIFS(HNPlaces!$AL:$AL,HNPlaces!$M:$M,Q$4,HNPlaces!$Q:$Q,'Sep Payment'!$G50)</f>
        <v>0</v>
      </c>
      <c r="R50" s="7">
        <f>SUMIFS(HNPlaces!$AL:$AL,HNPlaces!$M:$M,R$4,HNPlaces!$Q:$Q,'Sep Payment'!$G50)</f>
        <v>0</v>
      </c>
      <c r="S50" s="7">
        <f>SUMIFS(HNTopUp!$AC:$AC,HNTopUp!$M:$M,S$4,HNTopUp!$B:$B,$B50)</f>
        <v>0</v>
      </c>
      <c r="T50" s="7">
        <f>SUMIFS(HNTopUp!$AL:$AL,HNTopUp!$M:$M,T$4,HNTopUp!$B:$B,$B50)</f>
        <v>6724.7685384615397</v>
      </c>
      <c r="U50" s="7">
        <f>SUMIFS(HNTopUp!$AL:$AL,HNTopUp!$M:$M,U$4,HNTopUp!$B:$B,$B50)</f>
        <v>0</v>
      </c>
      <c r="V50" s="7">
        <f>SUMIFS(HNTopUp!$AL:$AL,HNTopUp!$M:$M,V$4,HNTopUp!$B:$B,$B50)</f>
        <v>0</v>
      </c>
      <c r="W50" s="7">
        <f>SUMIFS(HNTopUp!$AL:$AL,HNTopUp!$M:$M,W$4,HNTopUp!$B:$B,$B50)</f>
        <v>248.23076923076923</v>
      </c>
      <c r="X50" s="7">
        <f>SUMIFS(HNTopUp!$AC:$AC,HNTopUp!$M:$M,X$4,HNTopUp!$B:$B,$B50)</f>
        <v>0</v>
      </c>
      <c r="Y50" s="7">
        <f>SUMIFS(HNTopUp!$AC:$AC,HNTopUp!$M:$M,Y$4,HNTopUp!$B:$B,$B50)</f>
        <v>0</v>
      </c>
      <c r="Z50" s="7">
        <f>SUMIFS(POST16!$AL:$AL,POST16!$M:$M,Z$4,POST16!$Q:$Q,'Sep Payment'!$G50)</f>
        <v>0</v>
      </c>
      <c r="AA50" s="7">
        <f>SUMIFS(POST16!$AL:$AL,POST16!$M:$M,AA$4,POST16!$Q:$Q,'Sep Payment'!$G50)</f>
        <v>0</v>
      </c>
      <c r="AB50" s="7">
        <f>SUMIFS(POST16!$AL:$AL,POST16!$M:$M,AB$4,POST16!$Q:$Q,'Sep Payment'!$G50)</f>
        <v>0</v>
      </c>
      <c r="AC50" s="7">
        <f>SUMIFS(POST16!$AL:$AL,POST16!$M:$M,AC$4,POST16!$Q:$Q,'Sep Payment'!$G50)</f>
        <v>0</v>
      </c>
      <c r="AD50" s="7">
        <f>SUMIFS(POST16!$AL:$AL,POST16!$M:$M,AD$4,POST16!$Q:$Q,'Sep Payment'!$G50)</f>
        <v>0</v>
      </c>
      <c r="AE50" s="7">
        <f>SUMIFS(POST16!$AL:$AL,POST16!$M:$M,AE$4,POST16!$Q:$Q,'Sep Payment'!$G50)</f>
        <v>0</v>
      </c>
      <c r="AF50" s="7">
        <f>SUMIFS(MISC!$AL:$AL,MISC!$M:$M,AF$4,MISC!$Q:$Q,'Sep Payment'!$G50)</f>
        <v>0</v>
      </c>
      <c r="AG50" s="7">
        <f>SUMIFS('3.4% HN 2'!AL:AL,'3.4% HN 2'!M:M,'Sep Payment'!$AG$4,'3.4% HN 2'!B:B,'Sep Payment'!B50)</f>
        <v>0</v>
      </c>
      <c r="AH50" s="5">
        <f t="shared" si="2"/>
        <v>166892.72852178238</v>
      </c>
      <c r="AI50" s="119"/>
      <c r="AJ50" s="364">
        <f t="shared" si="3"/>
        <v>166892.72852178238</v>
      </c>
      <c r="AL50" s="508">
        <f>IFERROR(_xlfn.XLOOKUP(B50,'Monthly Payroll Deductions'!B:B,'Monthly Payroll Deductions'!AZ:AZ),"")</f>
        <v>0</v>
      </c>
      <c r="AM50" s="508">
        <f>IFERROR(_xlfn.XLOOKUP(G50,'Monthly Payroll Deductions'!E:E,'Monthly Payroll Deductions'!BA:BA)," ")</f>
        <v>0</v>
      </c>
      <c r="AN50" s="508"/>
      <c r="AP50" s="383"/>
      <c r="AQ50" s="5"/>
      <c r="AS50" s="286"/>
      <c r="AT50" s="5"/>
    </row>
    <row r="51" spans="2:50" x14ac:dyDescent="0.25">
      <c r="B51">
        <v>3023312</v>
      </c>
      <c r="C51">
        <v>3312</v>
      </c>
      <c r="D51" t="s">
        <v>181</v>
      </c>
      <c r="E51" t="s">
        <v>748</v>
      </c>
      <c r="G51" t="s">
        <v>182</v>
      </c>
      <c r="H51" t="s">
        <v>183</v>
      </c>
      <c r="I51" s="7">
        <f>IFERROR(_xlfn.XLOOKUP(G51,'APT 25-26'!D:D,'APT 25-26'!CV:CV),"")</f>
        <v>92085.397638081122</v>
      </c>
      <c r="J51" s="7">
        <f>SUMIFS(NurserySupplement!$AL:$AL,NurserySupplement!$M:$M,J$4,NurserySupplement!$B:$B,B51)</f>
        <v>0</v>
      </c>
      <c r="K51" s="7">
        <f>IFERROR(_xlfn.XLOOKUP(B51,'Cash Advance'!A:A,'Cash Advance'!P:P),0)</f>
        <v>0</v>
      </c>
      <c r="L51" s="7">
        <f>SUMIFS(HNPlaces!$AL:$AL,HNPlaces!$M:$M,L$4,HNPlaces!$Q:$Q,'Sep Payment'!$G51)</f>
        <v>0</v>
      </c>
      <c r="M51" s="7">
        <f>SUMIFS(HNPlaces!$AL:$AL,HNPlaces!$M:$M,M$4,HNPlaces!$Q:$Q,'Sep Payment'!$G51)</f>
        <v>0</v>
      </c>
      <c r="N51" s="7">
        <f>SUMIFS(HNPlaces!$AL:$AL,HNPlaces!$M:$M,N$4,HNPlaces!$Q:$Q,'Sep Payment'!$G51)</f>
        <v>0</v>
      </c>
      <c r="O51" s="7">
        <f>SUMIFS(HNPlaces!$AL:$AL,HNPlaces!$M:$M,O$4,HNPlaces!$Q:$Q,'Sep Payment'!$G51)</f>
        <v>0</v>
      </c>
      <c r="P51" s="7">
        <f>SUMIFS(HNPlaces!$AL:$AL,HNPlaces!$M:$M,P$4,HNPlaces!$Q:$Q,'Sep Payment'!$G51)</f>
        <v>0</v>
      </c>
      <c r="Q51" s="7">
        <f>SUMIFS(HNPlaces!$AL:$AL,HNPlaces!$M:$M,Q$4,HNPlaces!$Q:$Q,'Sep Payment'!$G51)</f>
        <v>0</v>
      </c>
      <c r="R51" s="7">
        <f>SUMIFS(HNPlaces!$AL:$AL,HNPlaces!$M:$M,R$4,HNPlaces!$Q:$Q,'Sep Payment'!$G51)</f>
        <v>0</v>
      </c>
      <c r="S51" s="7">
        <f>SUMIFS(HNTopUp!$AC:$AC,HNTopUp!$M:$M,S$4,HNTopUp!$B:$B,$B51)</f>
        <v>0</v>
      </c>
      <c r="T51" s="7">
        <f>SUMIFS(HNTopUp!$AL:$AL,HNTopUp!$M:$M,T$4,HNTopUp!$B:$B,$B51)</f>
        <v>9753.7820512820508</v>
      </c>
      <c r="U51" s="7">
        <f>SUMIFS(HNTopUp!$AL:$AL,HNTopUp!$M:$M,U$4,HNTopUp!$B:$B,$B51)</f>
        <v>0</v>
      </c>
      <c r="V51" s="7">
        <f>SUMIFS(HNTopUp!$AL:$AL,HNTopUp!$M:$M,V$4,HNTopUp!$B:$B,$B51)</f>
        <v>0</v>
      </c>
      <c r="W51" s="7">
        <f>SUMIFS(HNTopUp!$AL:$AL,HNTopUp!$M:$M,W$4,HNTopUp!$B:$B,$B51)</f>
        <v>0</v>
      </c>
      <c r="X51" s="7">
        <f>SUMIFS(HNTopUp!$AC:$AC,HNTopUp!$M:$M,X$4,HNTopUp!$B:$B,$B51)</f>
        <v>0</v>
      </c>
      <c r="Y51" s="7">
        <f>SUMIFS(HNTopUp!$AC:$AC,HNTopUp!$M:$M,Y$4,HNTopUp!$B:$B,$B51)</f>
        <v>0</v>
      </c>
      <c r="Z51" s="7">
        <f>SUMIFS(POST16!$AL:$AL,POST16!$M:$M,Z$4,POST16!$Q:$Q,'Sep Payment'!$G51)</f>
        <v>0</v>
      </c>
      <c r="AA51" s="7">
        <f>SUMIFS(POST16!$AL:$AL,POST16!$M:$M,AA$4,POST16!$Q:$Q,'Sep Payment'!$G51)</f>
        <v>0</v>
      </c>
      <c r="AB51" s="7">
        <f>SUMIFS(POST16!$AL:$AL,POST16!$M:$M,AB$4,POST16!$Q:$Q,'Sep Payment'!$G51)</f>
        <v>0</v>
      </c>
      <c r="AC51" s="7">
        <f>SUMIFS(POST16!$AL:$AL,POST16!$M:$M,AC$4,POST16!$Q:$Q,'Sep Payment'!$G51)</f>
        <v>0</v>
      </c>
      <c r="AD51" s="7">
        <f>SUMIFS(POST16!$AL:$AL,POST16!$M:$M,AD$4,POST16!$Q:$Q,'Sep Payment'!$G51)</f>
        <v>0</v>
      </c>
      <c r="AE51" s="7">
        <f>SUMIFS(POST16!$AL:$AL,POST16!$M:$M,AE$4,POST16!$Q:$Q,'Sep Payment'!$G51)</f>
        <v>0</v>
      </c>
      <c r="AF51" s="7">
        <f>SUMIFS(MISC!$AL:$AL,MISC!$M:$M,AF$4,MISC!$Q:$Q,'Sep Payment'!$G51)</f>
        <v>0</v>
      </c>
      <c r="AG51" s="7">
        <f>SUMIFS('3.4% HN 2'!AL:AL,'3.4% HN 2'!M:M,'Sep Payment'!$AG$4,'3.4% HN 2'!B:B,'Sep Payment'!B51)</f>
        <v>0</v>
      </c>
      <c r="AH51" s="5">
        <f t="shared" si="2"/>
        <v>101839.17968936317</v>
      </c>
      <c r="AI51" s="119">
        <f t="shared" si="4"/>
        <v>101838.17968936317</v>
      </c>
      <c r="AJ51" s="364">
        <f t="shared" si="3"/>
        <v>1</v>
      </c>
      <c r="AK51" s="5"/>
      <c r="AL51" s="508">
        <f>IFERROR(_xlfn.XLOOKUP(B51,'Monthly Payroll Deductions'!B:B,'Monthly Payroll Deductions'!AZ:AZ),"")</f>
        <v>0</v>
      </c>
      <c r="AM51" s="508">
        <f>IFERROR(_xlfn.XLOOKUP(G51,'Monthly Payroll Deductions'!E:E,'Monthly Payroll Deductions'!BA:BA)," ")</f>
        <v>107868.16000000002</v>
      </c>
      <c r="AN51" s="508">
        <f t="shared" si="7"/>
        <v>107868.16000000002</v>
      </c>
      <c r="AO51" s="119">
        <f t="shared" ref="AO51:AO52" si="27">IFERROR(IF(AH51&gt;AM51,AM51,AH51-1),"")</f>
        <v>101838.17968936317</v>
      </c>
      <c r="AP51" s="49">
        <f>AH51-AO51</f>
        <v>1</v>
      </c>
      <c r="AQ51" s="481"/>
      <c r="AR51" s="463">
        <f t="shared" ref="AR51:AR52" si="28">AO51+AQ51</f>
        <v>101838.17968936317</v>
      </c>
      <c r="AS51" s="49">
        <f t="shared" ref="AS51:AS52" si="29">AP51-AQ51</f>
        <v>1</v>
      </c>
      <c r="AT51" s="5"/>
      <c r="AW51" s="119"/>
    </row>
    <row r="52" spans="2:50" x14ac:dyDescent="0.25">
      <c r="B52">
        <v>3023313</v>
      </c>
      <c r="C52">
        <v>3313</v>
      </c>
      <c r="D52" t="s">
        <v>247</v>
      </c>
      <c r="E52" t="s">
        <v>748</v>
      </c>
      <c r="G52" t="s">
        <v>248</v>
      </c>
      <c r="H52" t="s">
        <v>249</v>
      </c>
      <c r="I52" s="7">
        <f>IFERROR(_xlfn.XLOOKUP(G52,'APT 25-26'!D:D,'APT 25-26'!CV:CV),"")</f>
        <v>89099.781494739596</v>
      </c>
      <c r="J52" s="7">
        <f>SUMIFS(NurserySupplement!$AL:$AL,NurserySupplement!$M:$M,J$4,NurserySupplement!$B:$B,B52)</f>
        <v>0</v>
      </c>
      <c r="K52" s="7">
        <f>IFERROR(_xlfn.XLOOKUP(B52,'Cash Advance'!A:A,'Cash Advance'!P:P),0)</f>
        <v>0</v>
      </c>
      <c r="L52" s="7">
        <f>SUMIFS(HNPlaces!$AL:$AL,HNPlaces!$M:$M,L$4,HNPlaces!$Q:$Q,'Sep Payment'!$G52)</f>
        <v>0</v>
      </c>
      <c r="M52" s="7">
        <f>SUMIFS(HNPlaces!$AL:$AL,HNPlaces!$M:$M,M$4,HNPlaces!$Q:$Q,'Sep Payment'!$G52)</f>
        <v>0</v>
      </c>
      <c r="N52" s="7">
        <f>SUMIFS(HNPlaces!$AL:$AL,HNPlaces!$M:$M,N$4,HNPlaces!$Q:$Q,'Sep Payment'!$G52)</f>
        <v>0</v>
      </c>
      <c r="O52" s="7">
        <f>SUMIFS(HNPlaces!$AL:$AL,HNPlaces!$M:$M,O$4,HNPlaces!$Q:$Q,'Sep Payment'!$G52)</f>
        <v>0</v>
      </c>
      <c r="P52" s="7">
        <f>SUMIFS(HNPlaces!$AL:$AL,HNPlaces!$M:$M,P$4,HNPlaces!$Q:$Q,'Sep Payment'!$G52)</f>
        <v>0</v>
      </c>
      <c r="Q52" s="7">
        <f>SUMIFS(HNPlaces!$AL:$AL,HNPlaces!$M:$M,Q$4,HNPlaces!$Q:$Q,'Sep Payment'!$G52)</f>
        <v>0</v>
      </c>
      <c r="R52" s="7">
        <f>SUMIFS(HNPlaces!$AL:$AL,HNPlaces!$M:$M,R$4,HNPlaces!$Q:$Q,'Sep Payment'!$G52)</f>
        <v>0</v>
      </c>
      <c r="S52" s="7">
        <f>SUMIFS(HNTopUp!$AC:$AC,HNTopUp!$M:$M,S$4,HNTopUp!$B:$B,$B52)</f>
        <v>0</v>
      </c>
      <c r="T52" s="7">
        <f>SUMIFS(HNTopUp!$AL:$AL,HNTopUp!$M:$M,T$4,HNTopUp!$B:$B,$B52)</f>
        <v>8884.6522307692321</v>
      </c>
      <c r="U52" s="7">
        <f>SUMIFS(HNTopUp!$AL:$AL,HNTopUp!$M:$M,U$4,HNTopUp!$B:$B,$B52)</f>
        <v>0</v>
      </c>
      <c r="V52" s="7">
        <f>SUMIFS(HNTopUp!$AL:$AL,HNTopUp!$M:$M,V$4,HNTopUp!$B:$B,$B52)</f>
        <v>0</v>
      </c>
      <c r="W52" s="7">
        <f>SUMIFS(HNTopUp!$AL:$AL,HNTopUp!$M:$M,W$4,HNTopUp!$B:$B,$B52)</f>
        <v>0</v>
      </c>
      <c r="X52" s="7">
        <f>SUMIFS(HNTopUp!$AC:$AC,HNTopUp!$M:$M,X$4,HNTopUp!$B:$B,$B52)</f>
        <v>0</v>
      </c>
      <c r="Y52" s="7">
        <f>SUMIFS(HNTopUp!$AC:$AC,HNTopUp!$M:$M,Y$4,HNTopUp!$B:$B,$B52)</f>
        <v>0</v>
      </c>
      <c r="Z52" s="7">
        <f>SUMIFS(POST16!$AL:$AL,POST16!$M:$M,Z$4,POST16!$Q:$Q,'Sep Payment'!$G52)</f>
        <v>0</v>
      </c>
      <c r="AA52" s="7">
        <f>SUMIFS(POST16!$AL:$AL,POST16!$M:$M,AA$4,POST16!$Q:$Q,'Sep Payment'!$G52)</f>
        <v>0</v>
      </c>
      <c r="AB52" s="7">
        <f>SUMIFS(POST16!$AL:$AL,POST16!$M:$M,AB$4,POST16!$Q:$Q,'Sep Payment'!$G52)</f>
        <v>0</v>
      </c>
      <c r="AC52" s="7">
        <f>SUMIFS(POST16!$AL:$AL,POST16!$M:$M,AC$4,POST16!$Q:$Q,'Sep Payment'!$G52)</f>
        <v>0</v>
      </c>
      <c r="AD52" s="7">
        <f>SUMIFS(POST16!$AL:$AL,POST16!$M:$M,AD$4,POST16!$Q:$Q,'Sep Payment'!$G52)</f>
        <v>0</v>
      </c>
      <c r="AE52" s="7">
        <f>SUMIFS(POST16!$AL:$AL,POST16!$M:$M,AE$4,POST16!$Q:$Q,'Sep Payment'!$G52)</f>
        <v>0</v>
      </c>
      <c r="AF52" s="7">
        <f>SUMIFS(MISC!$AL:$AL,MISC!$M:$M,AF$4,MISC!$Q:$Q,'Sep Payment'!$G52)</f>
        <v>0</v>
      </c>
      <c r="AG52" s="7">
        <f>SUMIFS('3.4% HN 2'!AL:AL,'3.4% HN 2'!M:M,'Sep Payment'!$AG$4,'3.4% HN 2'!B:B,'Sep Payment'!B52)</f>
        <v>0</v>
      </c>
      <c r="AH52" s="5">
        <f t="shared" si="2"/>
        <v>97984.433725508832</v>
      </c>
      <c r="AI52" s="119">
        <f t="shared" si="4"/>
        <v>97983.433725508832</v>
      </c>
      <c r="AJ52" s="364">
        <f t="shared" si="3"/>
        <v>1</v>
      </c>
      <c r="AL52" s="508">
        <f>IFERROR(_xlfn.XLOOKUP(B52,'Monthly Payroll Deductions'!B:B,'Monthly Payroll Deductions'!AZ:AZ),"")</f>
        <v>0</v>
      </c>
      <c r="AM52" s="508">
        <f>IFERROR(_xlfn.XLOOKUP(G52,'Monthly Payroll Deductions'!E:E,'Monthly Payroll Deductions'!BA:BA)," ")</f>
        <v>112808.35000000005</v>
      </c>
      <c r="AN52" s="508">
        <f t="shared" si="7"/>
        <v>112808.35000000005</v>
      </c>
      <c r="AO52" s="119">
        <f t="shared" si="27"/>
        <v>97983.433725508832</v>
      </c>
      <c r="AP52" s="49">
        <f>AH52-AO52</f>
        <v>1</v>
      </c>
      <c r="AQ52" s="481"/>
      <c r="AR52" s="463">
        <f t="shared" si="28"/>
        <v>97983.433725508832</v>
      </c>
      <c r="AS52" s="49">
        <f t="shared" si="29"/>
        <v>1</v>
      </c>
      <c r="AT52" s="5"/>
      <c r="AW52" s="119"/>
    </row>
    <row r="53" spans="2:50" hidden="1" x14ac:dyDescent="0.25">
      <c r="B53">
        <v>3023314</v>
      </c>
      <c r="C53">
        <v>3314</v>
      </c>
      <c r="D53" t="s">
        <v>97</v>
      </c>
      <c r="E53" t="s">
        <v>748</v>
      </c>
      <c r="G53" t="s">
        <v>98</v>
      </c>
      <c r="H53" t="s">
        <v>99</v>
      </c>
      <c r="I53" s="7">
        <f>IFERROR(_xlfn.XLOOKUP(G53,'APT 25-26'!D:D,'APT 25-26'!CV:CV),"")</f>
        <v>91618.662483489199</v>
      </c>
      <c r="J53" s="7">
        <f>SUMIFS(NurserySupplement!$AL:$AL,NurserySupplement!$M:$M,J$4,NurserySupplement!$B:$B,B53)</f>
        <v>0</v>
      </c>
      <c r="K53" s="7">
        <f>IFERROR(_xlfn.XLOOKUP(B53,'Cash Advance'!A:A,'Cash Advance'!P:P),0)</f>
        <v>0</v>
      </c>
      <c r="L53" s="7">
        <f>SUMIFS(HNPlaces!$AL:$AL,HNPlaces!$M:$M,L$4,HNPlaces!$Q:$Q,'Sep Payment'!$G53)</f>
        <v>0</v>
      </c>
      <c r="M53" s="7">
        <f>SUMIFS(HNPlaces!$AL:$AL,HNPlaces!$M:$M,M$4,HNPlaces!$Q:$Q,'Sep Payment'!$G53)</f>
        <v>0</v>
      </c>
      <c r="N53" s="7">
        <f>SUMIFS(HNPlaces!$AL:$AL,HNPlaces!$M:$M,N$4,HNPlaces!$Q:$Q,'Sep Payment'!$G53)</f>
        <v>0</v>
      </c>
      <c r="O53" s="7">
        <f>SUMIFS(HNPlaces!$AL:$AL,HNPlaces!$M:$M,O$4,HNPlaces!$Q:$Q,'Sep Payment'!$G53)</f>
        <v>0</v>
      </c>
      <c r="P53" s="7">
        <f>SUMIFS(HNPlaces!$AL:$AL,HNPlaces!$M:$M,P$4,HNPlaces!$Q:$Q,'Sep Payment'!$G53)</f>
        <v>0</v>
      </c>
      <c r="Q53" s="7">
        <f>SUMIFS(HNPlaces!$AL:$AL,HNPlaces!$M:$M,Q$4,HNPlaces!$Q:$Q,'Sep Payment'!$G53)</f>
        <v>0</v>
      </c>
      <c r="R53" s="7">
        <f>SUMIFS(HNPlaces!$AL:$AL,HNPlaces!$M:$M,R$4,HNPlaces!$Q:$Q,'Sep Payment'!$G53)</f>
        <v>0</v>
      </c>
      <c r="S53" s="7">
        <f>SUMIFS(HNTopUp!$AC:$AC,HNTopUp!$M:$M,S$4,HNTopUp!$B:$B,$B53)</f>
        <v>0</v>
      </c>
      <c r="T53" s="7">
        <f>SUMIFS(HNTopUp!$AL:$AL,HNTopUp!$M:$M,T$4,HNTopUp!$B:$B,$B53)</f>
        <v>7132.6410256410263</v>
      </c>
      <c r="U53" s="7">
        <f>SUMIFS(HNTopUp!$AL:$AL,HNTopUp!$M:$M,U$4,HNTopUp!$B:$B,$B53)</f>
        <v>0</v>
      </c>
      <c r="V53" s="7">
        <f>SUMIFS(HNTopUp!$AL:$AL,HNTopUp!$M:$M,V$4,HNTopUp!$B:$B,$B53)</f>
        <v>0</v>
      </c>
      <c r="W53" s="7">
        <f>SUMIFS(HNTopUp!$AL:$AL,HNTopUp!$M:$M,W$4,HNTopUp!$B:$B,$B53)</f>
        <v>0</v>
      </c>
      <c r="X53" s="7">
        <f>SUMIFS(HNTopUp!$AC:$AC,HNTopUp!$M:$M,X$4,HNTopUp!$B:$B,$B53)</f>
        <v>0</v>
      </c>
      <c r="Y53" s="7">
        <f>SUMIFS(HNTopUp!$AC:$AC,HNTopUp!$M:$M,Y$4,HNTopUp!$B:$B,$B53)</f>
        <v>0</v>
      </c>
      <c r="Z53" s="7">
        <f>SUMIFS(POST16!$AL:$AL,POST16!$M:$M,Z$4,POST16!$Q:$Q,'Sep Payment'!$G53)</f>
        <v>0</v>
      </c>
      <c r="AA53" s="7">
        <f>SUMIFS(POST16!$AL:$AL,POST16!$M:$M,AA$4,POST16!$Q:$Q,'Sep Payment'!$G53)</f>
        <v>0</v>
      </c>
      <c r="AB53" s="7">
        <f>SUMIFS(POST16!$AL:$AL,POST16!$M:$M,AB$4,POST16!$Q:$Q,'Sep Payment'!$G53)</f>
        <v>0</v>
      </c>
      <c r="AC53" s="7">
        <f>SUMIFS(POST16!$AL:$AL,POST16!$M:$M,AC$4,POST16!$Q:$Q,'Sep Payment'!$G53)</f>
        <v>0</v>
      </c>
      <c r="AD53" s="7">
        <f>SUMIFS(POST16!$AL:$AL,POST16!$M:$M,AD$4,POST16!$Q:$Q,'Sep Payment'!$G53)</f>
        <v>0</v>
      </c>
      <c r="AE53" s="7">
        <f>SUMIFS(POST16!$AL:$AL,POST16!$M:$M,AE$4,POST16!$Q:$Q,'Sep Payment'!$G53)</f>
        <v>0</v>
      </c>
      <c r="AF53" s="7">
        <f>SUMIFS(MISC!$AL:$AL,MISC!$M:$M,AF$4,MISC!$Q:$Q,'Sep Payment'!$G53)</f>
        <v>0</v>
      </c>
      <c r="AG53" s="7">
        <f>SUMIFS('3.4% HN 2'!AL:AL,'3.4% HN 2'!M:M,'Sep Payment'!$AG$4,'3.4% HN 2'!B:B,'Sep Payment'!B53)</f>
        <v>0</v>
      </c>
      <c r="AH53" s="5">
        <f t="shared" si="2"/>
        <v>98751.30350913023</v>
      </c>
      <c r="AI53" s="119"/>
      <c r="AJ53" s="364">
        <f t="shared" si="3"/>
        <v>98751.30350913023</v>
      </c>
      <c r="AL53" s="508">
        <f>IFERROR(_xlfn.XLOOKUP(B53,'Monthly Payroll Deductions'!B:B,'Monthly Payroll Deductions'!AZ:AZ),"")</f>
        <v>0</v>
      </c>
      <c r="AM53" s="508">
        <f>IFERROR(_xlfn.XLOOKUP(G53,'Monthly Payroll Deductions'!E:E,'Monthly Payroll Deductions'!BA:BA)," ")</f>
        <v>0</v>
      </c>
      <c r="AN53" s="508"/>
      <c r="AP53" s="383"/>
      <c r="AQ53" s="5"/>
      <c r="AS53" s="286"/>
      <c r="AT53" s="5"/>
    </row>
    <row r="54" spans="2:50" hidden="1" x14ac:dyDescent="0.25">
      <c r="B54">
        <v>3023315</v>
      </c>
      <c r="C54">
        <v>3315</v>
      </c>
      <c r="D54" t="s">
        <v>229</v>
      </c>
      <c r="G54" t="s">
        <v>230</v>
      </c>
      <c r="H54" t="s">
        <v>231</v>
      </c>
      <c r="I54" s="7">
        <f>IFERROR(_xlfn.XLOOKUP(G54,'APT 25-26'!D:D,'APT 25-26'!CV:CV),"")</f>
        <v>85331.676533136968</v>
      </c>
      <c r="J54" s="7">
        <f>SUMIFS(NurserySupplement!$AL:$AL,NurserySupplement!$M:$M,J$4,NurserySupplement!$B:$B,B54)</f>
        <v>0</v>
      </c>
      <c r="K54" s="7">
        <f>IFERROR(_xlfn.XLOOKUP(B54,'Cash Advance'!A:A,'Cash Advance'!P:P),0)</f>
        <v>0</v>
      </c>
      <c r="L54" s="7">
        <f>SUMIFS(HNPlaces!$AL:$AL,HNPlaces!$M:$M,L$4,HNPlaces!$Q:$Q,'Sep Payment'!$G54)</f>
        <v>0</v>
      </c>
      <c r="M54" s="7">
        <f>SUMIFS(HNPlaces!$AL:$AL,HNPlaces!$M:$M,M$4,HNPlaces!$Q:$Q,'Sep Payment'!$G54)</f>
        <v>0</v>
      </c>
      <c r="N54" s="7">
        <f>SUMIFS(HNPlaces!$AL:$AL,HNPlaces!$M:$M,N$4,HNPlaces!$Q:$Q,'Sep Payment'!$G54)</f>
        <v>0</v>
      </c>
      <c r="O54" s="7">
        <f>SUMIFS(HNPlaces!$AL:$AL,HNPlaces!$M:$M,O$4,HNPlaces!$Q:$Q,'Sep Payment'!$G54)</f>
        <v>0</v>
      </c>
      <c r="P54" s="7">
        <f>SUMIFS(HNPlaces!$AL:$AL,HNPlaces!$M:$M,P$4,HNPlaces!$Q:$Q,'Sep Payment'!$G54)</f>
        <v>0</v>
      </c>
      <c r="Q54" s="7">
        <f>SUMIFS(HNPlaces!$AL:$AL,HNPlaces!$M:$M,Q$4,HNPlaces!$Q:$Q,'Sep Payment'!$G54)</f>
        <v>0</v>
      </c>
      <c r="R54" s="7">
        <f>SUMIFS(HNPlaces!$AL:$AL,HNPlaces!$M:$M,R$4,HNPlaces!$Q:$Q,'Sep Payment'!$G54)</f>
        <v>0</v>
      </c>
      <c r="S54" s="7">
        <f>SUMIFS(HNTopUp!$AC:$AC,HNTopUp!$M:$M,S$4,HNTopUp!$B:$B,$B54)</f>
        <v>0</v>
      </c>
      <c r="T54" s="7">
        <f>SUMIFS(HNTopUp!$AL:$AL,HNTopUp!$M:$M,T$4,HNTopUp!$B:$B,$B54)</f>
        <v>1864.1538461538462</v>
      </c>
      <c r="U54" s="7">
        <f>SUMIFS(HNTopUp!$AL:$AL,HNTopUp!$M:$M,U$4,HNTopUp!$B:$B,$B54)</f>
        <v>0</v>
      </c>
      <c r="V54" s="7">
        <f>SUMIFS(HNTopUp!$AL:$AL,HNTopUp!$M:$M,V$4,HNTopUp!$B:$B,$B54)</f>
        <v>0</v>
      </c>
      <c r="W54" s="7">
        <f>SUMIFS(HNTopUp!$AL:$AL,HNTopUp!$M:$M,W$4,HNTopUp!$B:$B,$B54)</f>
        <v>0</v>
      </c>
      <c r="X54" s="7">
        <f>SUMIFS(HNTopUp!$AC:$AC,HNTopUp!$M:$M,X$4,HNTopUp!$B:$B,$B54)</f>
        <v>0</v>
      </c>
      <c r="Y54" s="7">
        <f>SUMIFS(HNTopUp!$AC:$AC,HNTopUp!$M:$M,Y$4,HNTopUp!$B:$B,$B54)</f>
        <v>0</v>
      </c>
      <c r="Z54" s="7">
        <f>SUMIFS(POST16!$AL:$AL,POST16!$M:$M,Z$4,POST16!$Q:$Q,'Sep Payment'!$G54)</f>
        <v>0</v>
      </c>
      <c r="AA54" s="7">
        <f>SUMIFS(POST16!$AL:$AL,POST16!$M:$M,AA$4,POST16!$Q:$Q,'Sep Payment'!$G54)</f>
        <v>0</v>
      </c>
      <c r="AB54" s="7">
        <f>SUMIFS(POST16!$AL:$AL,POST16!$M:$M,AB$4,POST16!$Q:$Q,'Sep Payment'!$G54)</f>
        <v>0</v>
      </c>
      <c r="AC54" s="7">
        <f>SUMIFS(POST16!$AL:$AL,POST16!$M:$M,AC$4,POST16!$Q:$Q,'Sep Payment'!$G54)</f>
        <v>0</v>
      </c>
      <c r="AD54" s="7">
        <f>SUMIFS(POST16!$AL:$AL,POST16!$M:$M,AD$4,POST16!$Q:$Q,'Sep Payment'!$G54)</f>
        <v>0</v>
      </c>
      <c r="AE54" s="7">
        <f>SUMIFS(POST16!$AL:$AL,POST16!$M:$M,AE$4,POST16!$Q:$Q,'Sep Payment'!$G54)</f>
        <v>0</v>
      </c>
      <c r="AF54" s="7">
        <f>SUMIFS(MISC!$AL:$AL,MISC!$M:$M,AF$4,MISC!$Q:$Q,'Sep Payment'!$G54)</f>
        <v>0</v>
      </c>
      <c r="AG54" s="7">
        <f>SUMIFS('3.4% HN 2'!AL:AL,'3.4% HN 2'!M:M,'Sep Payment'!$AG$4,'3.4% HN 2'!B:B,'Sep Payment'!B54)</f>
        <v>0</v>
      </c>
      <c r="AH54" s="5">
        <f t="shared" si="2"/>
        <v>87195.830379290812</v>
      </c>
      <c r="AI54" s="119"/>
      <c r="AJ54" s="364">
        <f t="shared" si="3"/>
        <v>87195.830379290812</v>
      </c>
      <c r="AL54" s="508" t="str">
        <f>IFERROR(_xlfn.XLOOKUP(B54,'Monthly Payroll Deductions'!B:B,'Monthly Payroll Deductions'!AZ:AZ),"")</f>
        <v/>
      </c>
      <c r="AM54" s="508" t="str">
        <f>IFERROR(_xlfn.XLOOKUP(G54,'Monthly Payroll Deductions'!E:E,'Monthly Payroll Deductions'!BA:BA)," ")</f>
        <v xml:space="preserve"> </v>
      </c>
      <c r="AN54" s="508"/>
      <c r="AP54" s="383"/>
      <c r="AQ54" s="5"/>
      <c r="AS54" s="286"/>
      <c r="AT54" s="5"/>
    </row>
    <row r="55" spans="2:50" x14ac:dyDescent="0.25">
      <c r="B55">
        <v>3023316</v>
      </c>
      <c r="C55">
        <v>3316</v>
      </c>
      <c r="D55" t="s">
        <v>157</v>
      </c>
      <c r="E55" t="s">
        <v>748</v>
      </c>
      <c r="G55" t="s">
        <v>158</v>
      </c>
      <c r="H55" t="s">
        <v>159</v>
      </c>
      <c r="I55" s="7">
        <f>IFERROR(_xlfn.XLOOKUP(G55,'APT 25-26'!D:D,'APT 25-26'!CV:CV),"")</f>
        <v>89192.260774573762</v>
      </c>
      <c r="J55" s="7">
        <f>SUMIFS(NurserySupplement!$AL:$AL,NurserySupplement!$M:$M,J$4,NurserySupplement!$B:$B,B55)</f>
        <v>0</v>
      </c>
      <c r="K55" s="7">
        <f>IFERROR(_xlfn.XLOOKUP(B55,'Cash Advance'!A:A,'Cash Advance'!P:P),0)</f>
        <v>0</v>
      </c>
      <c r="L55" s="7">
        <f>SUMIFS(HNPlaces!$AL:$AL,HNPlaces!$M:$M,L$4,HNPlaces!$Q:$Q,'Sep Payment'!$G55)</f>
        <v>0</v>
      </c>
      <c r="M55" s="7">
        <f>SUMIFS(HNPlaces!$AL:$AL,HNPlaces!$M:$M,M$4,HNPlaces!$Q:$Q,'Sep Payment'!$G55)</f>
        <v>0</v>
      </c>
      <c r="N55" s="7">
        <f>SUMIFS(HNPlaces!$AL:$AL,HNPlaces!$M:$M,N$4,HNPlaces!$Q:$Q,'Sep Payment'!$G55)</f>
        <v>0</v>
      </c>
      <c r="O55" s="7">
        <f>SUMIFS(HNPlaces!$AL:$AL,HNPlaces!$M:$M,O$4,HNPlaces!$Q:$Q,'Sep Payment'!$G55)</f>
        <v>0</v>
      </c>
      <c r="P55" s="7">
        <f>SUMIFS(HNPlaces!$AL:$AL,HNPlaces!$M:$M,P$4,HNPlaces!$Q:$Q,'Sep Payment'!$G55)</f>
        <v>0</v>
      </c>
      <c r="Q55" s="7">
        <f>SUMIFS(HNPlaces!$AL:$AL,HNPlaces!$M:$M,Q$4,HNPlaces!$Q:$Q,'Sep Payment'!$G55)</f>
        <v>0</v>
      </c>
      <c r="R55" s="7">
        <f>SUMIFS(HNPlaces!$AL:$AL,HNPlaces!$M:$M,R$4,HNPlaces!$Q:$Q,'Sep Payment'!$G55)</f>
        <v>0</v>
      </c>
      <c r="S55" s="7">
        <f>SUMIFS(HNTopUp!$AC:$AC,HNTopUp!$M:$M,S$4,HNTopUp!$B:$B,$B55)</f>
        <v>0</v>
      </c>
      <c r="T55" s="7">
        <f>SUMIFS(HNTopUp!$AL:$AL,HNTopUp!$M:$M,T$4,HNTopUp!$B:$B,$B55)</f>
        <v>6248.2692307692314</v>
      </c>
      <c r="U55" s="7">
        <f>SUMIFS(HNTopUp!$AL:$AL,HNTopUp!$M:$M,U$4,HNTopUp!$B:$B,$B55)</f>
        <v>0</v>
      </c>
      <c r="V55" s="7">
        <f>SUMIFS(HNTopUp!$AL:$AL,HNTopUp!$M:$M,V$4,HNTopUp!$B:$B,$B55)</f>
        <v>0</v>
      </c>
      <c r="W55" s="7">
        <f>SUMIFS(HNTopUp!$AL:$AL,HNTopUp!$M:$M,W$4,HNTopUp!$B:$B,$B55)</f>
        <v>0</v>
      </c>
      <c r="X55" s="7">
        <f>SUMIFS(HNTopUp!$AC:$AC,HNTopUp!$M:$M,X$4,HNTopUp!$B:$B,$B55)</f>
        <v>0</v>
      </c>
      <c r="Y55" s="7">
        <f>SUMIFS(HNTopUp!$AC:$AC,HNTopUp!$M:$M,Y$4,HNTopUp!$B:$B,$B55)</f>
        <v>0</v>
      </c>
      <c r="Z55" s="7">
        <f>SUMIFS(POST16!$AL:$AL,POST16!$M:$M,Z$4,POST16!$Q:$Q,'Sep Payment'!$G55)</f>
        <v>0</v>
      </c>
      <c r="AA55" s="7">
        <f>SUMIFS(POST16!$AL:$AL,POST16!$M:$M,AA$4,POST16!$Q:$Q,'Sep Payment'!$G55)</f>
        <v>0</v>
      </c>
      <c r="AB55" s="7">
        <f>SUMIFS(POST16!$AL:$AL,POST16!$M:$M,AB$4,POST16!$Q:$Q,'Sep Payment'!$G55)</f>
        <v>0</v>
      </c>
      <c r="AC55" s="7">
        <f>SUMIFS(POST16!$AL:$AL,POST16!$M:$M,AC$4,POST16!$Q:$Q,'Sep Payment'!$G55)</f>
        <v>0</v>
      </c>
      <c r="AD55" s="7">
        <f>SUMIFS(POST16!$AL:$AL,POST16!$M:$M,AD$4,POST16!$Q:$Q,'Sep Payment'!$G55)</f>
        <v>0</v>
      </c>
      <c r="AE55" s="7">
        <f>SUMIFS(POST16!$AL:$AL,POST16!$M:$M,AE$4,POST16!$Q:$Q,'Sep Payment'!$G55)</f>
        <v>0</v>
      </c>
      <c r="AF55" s="7">
        <f>SUMIFS(MISC!$AL:$AL,MISC!$M:$M,AF$4,MISC!$Q:$Q,'Sep Payment'!$G55)</f>
        <v>0</v>
      </c>
      <c r="AG55" s="7">
        <f>SUMIFS('3.4% HN 2'!AL:AL,'3.4% HN 2'!M:M,'Sep Payment'!$AG$4,'3.4% HN 2'!B:B,'Sep Payment'!B55)</f>
        <v>0</v>
      </c>
      <c r="AH55" s="5">
        <f t="shared" si="2"/>
        <v>95440.530005342996</v>
      </c>
      <c r="AI55" s="119">
        <f t="shared" si="4"/>
        <v>93831.409999999974</v>
      </c>
      <c r="AJ55" s="364">
        <f t="shared" si="3"/>
        <v>1609.1200053430221</v>
      </c>
      <c r="AK55" s="119"/>
      <c r="AL55" s="508">
        <f>IFERROR(_xlfn.XLOOKUP(B55,'Monthly Payroll Deductions'!B:B,'Monthly Payroll Deductions'!AZ:AZ),"")</f>
        <v>0</v>
      </c>
      <c r="AM55" s="508">
        <f>IFERROR(_xlfn.XLOOKUP(G55,'Monthly Payroll Deductions'!E:E,'Monthly Payroll Deductions'!BA:BA)," ")</f>
        <v>93831.409999999974</v>
      </c>
      <c r="AN55" s="508">
        <f t="shared" si="7"/>
        <v>93831.409999999974</v>
      </c>
      <c r="AO55" s="119">
        <f t="shared" ref="AO55:AO65" si="30">IFERROR(IF(AH55&gt;AM55,AM55,AH55-1),"")</f>
        <v>93831.409999999974</v>
      </c>
      <c r="AP55" s="49">
        <f t="shared" ref="AP55:AP65" si="31">AH55-AO55</f>
        <v>1609.1200053430221</v>
      </c>
      <c r="AQ55" s="481"/>
      <c r="AR55" s="463">
        <f t="shared" ref="AR55:AR65" si="32">AO55+AQ55</f>
        <v>93831.409999999974</v>
      </c>
      <c r="AS55" s="49">
        <f t="shared" ref="AS55:AS65" si="33">AP55-AQ55</f>
        <v>1609.1200053430221</v>
      </c>
      <c r="AT55" s="5"/>
      <c r="AX55" s="481"/>
    </row>
    <row r="56" spans="2:50" x14ac:dyDescent="0.25">
      <c r="B56">
        <v>3023317</v>
      </c>
      <c r="C56">
        <v>3317</v>
      </c>
      <c r="D56" t="s">
        <v>133</v>
      </c>
      <c r="E56" t="s">
        <v>748</v>
      </c>
      <c r="G56" t="s">
        <v>134</v>
      </c>
      <c r="H56" t="s">
        <v>135</v>
      </c>
      <c r="I56" s="7">
        <f>IFERROR(_xlfn.XLOOKUP(G56,'APT 25-26'!D:D,'APT 25-26'!CV:CV),"")</f>
        <v>92193.447196396563</v>
      </c>
      <c r="J56" s="7">
        <f>SUMIFS(NurserySupplement!$AL:$AL,NurserySupplement!$M:$M,J$4,NurserySupplement!$B:$B,B56)</f>
        <v>0</v>
      </c>
      <c r="K56" s="7">
        <f>IFERROR(_xlfn.XLOOKUP(B56,'Cash Advance'!A:A,'Cash Advance'!P:P),0)</f>
        <v>0</v>
      </c>
      <c r="L56" s="7">
        <f>SUMIFS(HNPlaces!$AL:$AL,HNPlaces!$M:$M,L$4,HNPlaces!$Q:$Q,'Sep Payment'!$G56)</f>
        <v>0</v>
      </c>
      <c r="M56" s="7">
        <f>SUMIFS(HNPlaces!$AL:$AL,HNPlaces!$M:$M,M$4,HNPlaces!$Q:$Q,'Sep Payment'!$G56)</f>
        <v>0</v>
      </c>
      <c r="N56" s="7">
        <f>SUMIFS(HNPlaces!$AL:$AL,HNPlaces!$M:$M,N$4,HNPlaces!$Q:$Q,'Sep Payment'!$G56)</f>
        <v>0</v>
      </c>
      <c r="O56" s="7">
        <f>SUMIFS(HNPlaces!$AL:$AL,HNPlaces!$M:$M,O$4,HNPlaces!$Q:$Q,'Sep Payment'!$G56)</f>
        <v>0</v>
      </c>
      <c r="P56" s="7">
        <f>SUMIFS(HNPlaces!$AL:$AL,HNPlaces!$M:$M,P$4,HNPlaces!$Q:$Q,'Sep Payment'!$G56)</f>
        <v>0</v>
      </c>
      <c r="Q56" s="7">
        <f>SUMIFS(HNPlaces!$AL:$AL,HNPlaces!$M:$M,Q$4,HNPlaces!$Q:$Q,'Sep Payment'!$G56)</f>
        <v>0</v>
      </c>
      <c r="R56" s="7">
        <f>SUMIFS(HNPlaces!$AL:$AL,HNPlaces!$M:$M,R$4,HNPlaces!$Q:$Q,'Sep Payment'!$G56)</f>
        <v>0</v>
      </c>
      <c r="S56" s="7">
        <f>SUMIFS(HNTopUp!$AC:$AC,HNTopUp!$M:$M,S$4,HNTopUp!$B:$B,$B56)</f>
        <v>0</v>
      </c>
      <c r="T56" s="7">
        <f>SUMIFS(HNTopUp!$AL:$AL,HNTopUp!$M:$M,T$4,HNTopUp!$B:$B,$B56)</f>
        <v>14294.642641025643</v>
      </c>
      <c r="U56" s="7">
        <f>SUMIFS(HNTopUp!$AL:$AL,HNTopUp!$M:$M,U$4,HNTopUp!$B:$B,$B56)</f>
        <v>0</v>
      </c>
      <c r="V56" s="7">
        <f>SUMIFS(HNTopUp!$AL:$AL,HNTopUp!$M:$M,V$4,HNTopUp!$B:$B,$B56)</f>
        <v>0</v>
      </c>
      <c r="W56" s="7">
        <f>SUMIFS(HNTopUp!$AL:$AL,HNTopUp!$M:$M,W$4,HNTopUp!$B:$B,$B56)</f>
        <v>88.230769230769241</v>
      </c>
      <c r="X56" s="7">
        <f>SUMIFS(HNTopUp!$AC:$AC,HNTopUp!$M:$M,X$4,HNTopUp!$B:$B,$B56)</f>
        <v>0</v>
      </c>
      <c r="Y56" s="7">
        <f>SUMIFS(HNTopUp!$AC:$AC,HNTopUp!$M:$M,Y$4,HNTopUp!$B:$B,$B56)</f>
        <v>0</v>
      </c>
      <c r="Z56" s="7">
        <f>SUMIFS(POST16!$AL:$AL,POST16!$M:$M,Z$4,POST16!$Q:$Q,'Sep Payment'!$G56)</f>
        <v>0</v>
      </c>
      <c r="AA56" s="7">
        <f>SUMIFS(POST16!$AL:$AL,POST16!$M:$M,AA$4,POST16!$Q:$Q,'Sep Payment'!$G56)</f>
        <v>0</v>
      </c>
      <c r="AB56" s="7">
        <f>SUMIFS(POST16!$AL:$AL,POST16!$M:$M,AB$4,POST16!$Q:$Q,'Sep Payment'!$G56)</f>
        <v>0</v>
      </c>
      <c r="AC56" s="7">
        <f>SUMIFS(POST16!$AL:$AL,POST16!$M:$M,AC$4,POST16!$Q:$Q,'Sep Payment'!$G56)</f>
        <v>0</v>
      </c>
      <c r="AD56" s="7">
        <f>SUMIFS(POST16!$AL:$AL,POST16!$M:$M,AD$4,POST16!$Q:$Q,'Sep Payment'!$G56)</f>
        <v>0</v>
      </c>
      <c r="AE56" s="7">
        <f>SUMIFS(POST16!$AL:$AL,POST16!$M:$M,AE$4,POST16!$Q:$Q,'Sep Payment'!$G56)</f>
        <v>0</v>
      </c>
      <c r="AF56" s="7">
        <f>SUMIFS(MISC!$AL:$AL,MISC!$M:$M,AF$4,MISC!$Q:$Q,'Sep Payment'!$G56)</f>
        <v>0</v>
      </c>
      <c r="AG56" s="7">
        <f>SUMIFS('3.4% HN 2'!AL:AL,'3.4% HN 2'!M:M,'Sep Payment'!$AG$4,'3.4% HN 2'!B:B,'Sep Payment'!B56)</f>
        <v>0</v>
      </c>
      <c r="AH56" s="5">
        <f t="shared" si="2"/>
        <v>106576.32060665297</v>
      </c>
      <c r="AI56" s="119">
        <f t="shared" si="4"/>
        <v>106575.32060665297</v>
      </c>
      <c r="AJ56" s="364">
        <f t="shared" si="3"/>
        <v>1</v>
      </c>
      <c r="AL56" s="508">
        <f>IFERROR(_xlfn.XLOOKUP(B56,'Monthly Payroll Deductions'!B:B,'Monthly Payroll Deductions'!AZ:AZ),"")</f>
        <v>0</v>
      </c>
      <c r="AM56" s="508">
        <f>IFERROR(_xlfn.XLOOKUP(G56,'Monthly Payroll Deductions'!E:E,'Monthly Payroll Deductions'!BA:BA)," ")</f>
        <v>113789.98999999999</v>
      </c>
      <c r="AN56" s="508">
        <f t="shared" si="7"/>
        <v>113789.98999999999</v>
      </c>
      <c r="AO56" s="119">
        <f t="shared" si="30"/>
        <v>106575.32060665297</v>
      </c>
      <c r="AP56" s="49">
        <f t="shared" si="31"/>
        <v>1</v>
      </c>
      <c r="AQ56" s="481"/>
      <c r="AR56" s="463">
        <f t="shared" si="32"/>
        <v>106575.32060665297</v>
      </c>
      <c r="AS56" s="49">
        <f t="shared" si="33"/>
        <v>1</v>
      </c>
      <c r="AT56" s="5"/>
      <c r="AW56" s="119"/>
    </row>
    <row r="57" spans="2:50" x14ac:dyDescent="0.25">
      <c r="B57">
        <v>3023500</v>
      </c>
      <c r="C57">
        <v>3500</v>
      </c>
      <c r="D57" t="s">
        <v>124</v>
      </c>
      <c r="E57" t="s">
        <v>748</v>
      </c>
      <c r="G57" t="s">
        <v>125</v>
      </c>
      <c r="H57" t="s">
        <v>126</v>
      </c>
      <c r="I57" s="7">
        <f>IFERROR(_xlfn.XLOOKUP(G57,'APT 25-26'!D:D,'APT 25-26'!CV:CV),"")</f>
        <v>76385.349984805303</v>
      </c>
      <c r="J57" s="7">
        <f>SUMIFS(NurserySupplement!$AL:$AL,NurserySupplement!$M:$M,J$4,NurserySupplement!$B:$B,B57)</f>
        <v>0</v>
      </c>
      <c r="K57" s="7">
        <f>IFERROR(_xlfn.XLOOKUP(B57,'Cash Advance'!A:A,'Cash Advance'!P:P),0)</f>
        <v>0</v>
      </c>
      <c r="L57" s="7">
        <f>SUMIFS(HNPlaces!$AL:$AL,HNPlaces!$M:$M,L$4,HNPlaces!$Q:$Q,'Sep Payment'!$G57)</f>
        <v>0</v>
      </c>
      <c r="M57" s="7">
        <f>SUMIFS(HNPlaces!$AL:$AL,HNPlaces!$M:$M,M$4,HNPlaces!$Q:$Q,'Sep Payment'!$G57)</f>
        <v>0</v>
      </c>
      <c r="N57" s="7">
        <f>SUMIFS(HNPlaces!$AL:$AL,HNPlaces!$M:$M,N$4,HNPlaces!$Q:$Q,'Sep Payment'!$G57)</f>
        <v>0</v>
      </c>
      <c r="O57" s="7">
        <f>SUMIFS(HNPlaces!$AL:$AL,HNPlaces!$M:$M,O$4,HNPlaces!$Q:$Q,'Sep Payment'!$G57)</f>
        <v>0</v>
      </c>
      <c r="P57" s="7">
        <f>SUMIFS(HNPlaces!$AL:$AL,HNPlaces!$M:$M,P$4,HNPlaces!$Q:$Q,'Sep Payment'!$G57)</f>
        <v>0</v>
      </c>
      <c r="Q57" s="7">
        <f>SUMIFS(HNPlaces!$AL:$AL,HNPlaces!$M:$M,Q$4,HNPlaces!$Q:$Q,'Sep Payment'!$G57)</f>
        <v>0</v>
      </c>
      <c r="R57" s="7">
        <f>SUMIFS(HNPlaces!$AL:$AL,HNPlaces!$M:$M,R$4,HNPlaces!$Q:$Q,'Sep Payment'!$G57)</f>
        <v>0</v>
      </c>
      <c r="S57" s="7">
        <f>SUMIFS(HNTopUp!$AC:$AC,HNTopUp!$M:$M,S$4,HNTopUp!$B:$B,$B57)</f>
        <v>0</v>
      </c>
      <c r="T57" s="7">
        <f>SUMIFS(HNTopUp!$AL:$AL,HNTopUp!$M:$M,T$4,HNTopUp!$B:$B,$B57)</f>
        <v>7702.5776923076919</v>
      </c>
      <c r="U57" s="7">
        <f>SUMIFS(HNTopUp!$AL:$AL,HNTopUp!$M:$M,U$4,HNTopUp!$B:$B,$B57)</f>
        <v>0</v>
      </c>
      <c r="V57" s="7">
        <f>SUMIFS(HNTopUp!$AL:$AL,HNTopUp!$M:$M,V$4,HNTopUp!$B:$B,$B57)</f>
        <v>0</v>
      </c>
      <c r="W57" s="7">
        <f>SUMIFS(HNTopUp!$AL:$AL,HNTopUp!$M:$M,W$4,HNTopUp!$B:$B,$B57)</f>
        <v>0</v>
      </c>
      <c r="X57" s="7">
        <f>SUMIFS(HNTopUp!$AC:$AC,HNTopUp!$M:$M,X$4,HNTopUp!$B:$B,$B57)</f>
        <v>0</v>
      </c>
      <c r="Y57" s="7">
        <f>SUMIFS(HNTopUp!$AC:$AC,HNTopUp!$M:$M,Y$4,HNTopUp!$B:$B,$B57)</f>
        <v>0</v>
      </c>
      <c r="Z57" s="7">
        <f>SUMIFS(POST16!$AL:$AL,POST16!$M:$M,Z$4,POST16!$Q:$Q,'Sep Payment'!$G57)</f>
        <v>0</v>
      </c>
      <c r="AA57" s="7">
        <f>SUMIFS(POST16!$AL:$AL,POST16!$M:$M,AA$4,POST16!$Q:$Q,'Sep Payment'!$G57)</f>
        <v>0</v>
      </c>
      <c r="AB57" s="7">
        <f>SUMIFS(POST16!$AL:$AL,POST16!$M:$M,AB$4,POST16!$Q:$Q,'Sep Payment'!$G57)</f>
        <v>0</v>
      </c>
      <c r="AC57" s="7">
        <f>SUMIFS(POST16!$AL:$AL,POST16!$M:$M,AC$4,POST16!$Q:$Q,'Sep Payment'!$G57)</f>
        <v>0</v>
      </c>
      <c r="AD57" s="7">
        <f>SUMIFS(POST16!$AL:$AL,POST16!$M:$M,AD$4,POST16!$Q:$Q,'Sep Payment'!$G57)</f>
        <v>0</v>
      </c>
      <c r="AE57" s="7">
        <f>SUMIFS(POST16!$AL:$AL,POST16!$M:$M,AE$4,POST16!$Q:$Q,'Sep Payment'!$G57)</f>
        <v>0</v>
      </c>
      <c r="AF57" s="7">
        <f>SUMIFS(MISC!$AL:$AL,MISC!$M:$M,AF$4,MISC!$Q:$Q,'Sep Payment'!$G57)</f>
        <v>0</v>
      </c>
      <c r="AG57" s="7">
        <f>SUMIFS('3.4% HN 2'!AL:AL,'3.4% HN 2'!M:M,'Sep Payment'!$AG$4,'3.4% HN 2'!B:B,'Sep Payment'!B57)</f>
        <v>0</v>
      </c>
      <c r="AH57" s="5">
        <f t="shared" si="2"/>
        <v>84087.927677112995</v>
      </c>
      <c r="AI57" s="119">
        <f t="shared" si="4"/>
        <v>61329.860000000008</v>
      </c>
      <c r="AJ57" s="364">
        <f t="shared" si="3"/>
        <v>22758.067677112987</v>
      </c>
      <c r="AK57" s="119"/>
      <c r="AL57" s="508">
        <f>IFERROR(_xlfn.XLOOKUP(B57,'Monthly Payroll Deductions'!B:B,'Monthly Payroll Deductions'!AZ:AZ),"")</f>
        <v>0</v>
      </c>
      <c r="AM57" s="508">
        <f>IFERROR(_xlfn.XLOOKUP(G57,'Monthly Payroll Deductions'!E:E,'Monthly Payroll Deductions'!BA:BA)," ")</f>
        <v>61329.860000000008</v>
      </c>
      <c r="AN57" s="508">
        <f t="shared" si="7"/>
        <v>61329.860000000008</v>
      </c>
      <c r="AO57" s="119">
        <f t="shared" si="30"/>
        <v>61329.860000000008</v>
      </c>
      <c r="AP57" s="49">
        <f t="shared" si="31"/>
        <v>22758.067677112987</v>
      </c>
      <c r="AQ57" s="481">
        <f>IF(AP57&gt;AL57,AL57,AP57-1)</f>
        <v>0</v>
      </c>
      <c r="AR57" s="463">
        <f t="shared" si="32"/>
        <v>61329.860000000008</v>
      </c>
      <c r="AS57" s="49">
        <f t="shared" si="33"/>
        <v>22758.067677112987</v>
      </c>
      <c r="AT57" s="5"/>
      <c r="AX57" s="481"/>
    </row>
    <row r="58" spans="2:50" x14ac:dyDescent="0.25">
      <c r="B58">
        <v>3023501</v>
      </c>
      <c r="C58">
        <v>3501</v>
      </c>
      <c r="D58" t="s">
        <v>121</v>
      </c>
      <c r="E58" t="s">
        <v>748</v>
      </c>
      <c r="G58" t="s">
        <v>122</v>
      </c>
      <c r="H58" t="s">
        <v>123</v>
      </c>
      <c r="I58" s="7">
        <f>IFERROR(_xlfn.XLOOKUP(G58,'APT 25-26'!D:D,'APT 25-26'!CV:CV),"")</f>
        <v>85905.929217619996</v>
      </c>
      <c r="J58" s="7">
        <f>SUMIFS(NurserySupplement!$AL:$AL,NurserySupplement!$M:$M,J$4,NurserySupplement!$B:$B,B58)</f>
        <v>0</v>
      </c>
      <c r="K58" s="7">
        <f>IFERROR(_xlfn.XLOOKUP(B58,'Cash Advance'!A:A,'Cash Advance'!P:P),0)</f>
        <v>0</v>
      </c>
      <c r="L58" s="7">
        <f>SUMIFS(HNPlaces!$AL:$AL,HNPlaces!$M:$M,L$4,HNPlaces!$Q:$Q,'Sep Payment'!$G58)</f>
        <v>0</v>
      </c>
      <c r="M58" s="7">
        <f>SUMIFS(HNPlaces!$AL:$AL,HNPlaces!$M:$M,M$4,HNPlaces!$Q:$Q,'Sep Payment'!$G58)</f>
        <v>0</v>
      </c>
      <c r="N58" s="7">
        <f>SUMIFS(HNPlaces!$AL:$AL,HNPlaces!$M:$M,N$4,HNPlaces!$Q:$Q,'Sep Payment'!$G58)</f>
        <v>0</v>
      </c>
      <c r="O58" s="7">
        <f>SUMIFS(HNPlaces!$AL:$AL,HNPlaces!$M:$M,O$4,HNPlaces!$Q:$Q,'Sep Payment'!$G58)</f>
        <v>0</v>
      </c>
      <c r="P58" s="7">
        <f>SUMIFS(HNPlaces!$AL:$AL,HNPlaces!$M:$M,P$4,HNPlaces!$Q:$Q,'Sep Payment'!$G58)</f>
        <v>0</v>
      </c>
      <c r="Q58" s="7">
        <f>SUMIFS(HNPlaces!$AL:$AL,HNPlaces!$M:$M,Q$4,HNPlaces!$Q:$Q,'Sep Payment'!$G58)</f>
        <v>0</v>
      </c>
      <c r="R58" s="7">
        <f>SUMIFS(HNPlaces!$AL:$AL,HNPlaces!$M:$M,R$4,HNPlaces!$Q:$Q,'Sep Payment'!$G58)</f>
        <v>0</v>
      </c>
      <c r="S58" s="7">
        <f>SUMIFS(HNTopUp!$AC:$AC,HNTopUp!$M:$M,S$4,HNTopUp!$B:$B,$B58)</f>
        <v>0</v>
      </c>
      <c r="T58" s="7">
        <f>SUMIFS(HNTopUp!$AL:$AL,HNTopUp!$M:$M,T$4,HNTopUp!$B:$B,$B58)</f>
        <v>9359.6449230769249</v>
      </c>
      <c r="U58" s="7">
        <f>SUMIFS(HNTopUp!$AL:$AL,HNTopUp!$M:$M,U$4,HNTopUp!$B:$B,$B58)</f>
        <v>0</v>
      </c>
      <c r="V58" s="7">
        <f>SUMIFS(HNTopUp!$AL:$AL,HNTopUp!$M:$M,V$4,HNTopUp!$B:$B,$B58)</f>
        <v>0</v>
      </c>
      <c r="W58" s="7">
        <f>SUMIFS(HNTopUp!$AL:$AL,HNTopUp!$M:$M,W$4,HNTopUp!$B:$B,$B58)</f>
        <v>407.02307692307693</v>
      </c>
      <c r="X58" s="7">
        <f>SUMIFS(HNTopUp!$AC:$AC,HNTopUp!$M:$M,X$4,HNTopUp!$B:$B,$B58)</f>
        <v>0</v>
      </c>
      <c r="Y58" s="7">
        <f>SUMIFS(HNTopUp!$AC:$AC,HNTopUp!$M:$M,Y$4,HNTopUp!$B:$B,$B58)</f>
        <v>0</v>
      </c>
      <c r="Z58" s="7">
        <f>SUMIFS(POST16!$AL:$AL,POST16!$M:$M,Z$4,POST16!$Q:$Q,'Sep Payment'!$G58)</f>
        <v>0</v>
      </c>
      <c r="AA58" s="7">
        <f>SUMIFS(POST16!$AL:$AL,POST16!$M:$M,AA$4,POST16!$Q:$Q,'Sep Payment'!$G58)</f>
        <v>0</v>
      </c>
      <c r="AB58" s="7">
        <f>SUMIFS(POST16!$AL:$AL,POST16!$M:$M,AB$4,POST16!$Q:$Q,'Sep Payment'!$G58)</f>
        <v>0</v>
      </c>
      <c r="AC58" s="7">
        <f>SUMIFS(POST16!$AL:$AL,POST16!$M:$M,AC$4,POST16!$Q:$Q,'Sep Payment'!$G58)</f>
        <v>0</v>
      </c>
      <c r="AD58" s="7">
        <f>SUMIFS(POST16!$AL:$AL,POST16!$M:$M,AD$4,POST16!$Q:$Q,'Sep Payment'!$G58)</f>
        <v>0</v>
      </c>
      <c r="AE58" s="7">
        <f>SUMIFS(POST16!$AL:$AL,POST16!$M:$M,AE$4,POST16!$Q:$Q,'Sep Payment'!$G58)</f>
        <v>0</v>
      </c>
      <c r="AF58" s="7">
        <f>SUMIFS(MISC!$AL:$AL,MISC!$M:$M,AF$4,MISC!$Q:$Q,'Sep Payment'!$G58)</f>
        <v>0</v>
      </c>
      <c r="AG58" s="7">
        <f>SUMIFS('3.4% HN 2'!AL:AL,'3.4% HN 2'!M:M,'Sep Payment'!$AG$4,'3.4% HN 2'!B:B,'Sep Payment'!B58)</f>
        <v>0</v>
      </c>
      <c r="AH58" s="5">
        <f t="shared" si="2"/>
        <v>95672.597217620001</v>
      </c>
      <c r="AI58" s="119">
        <f t="shared" si="4"/>
        <v>95671.597217620001</v>
      </c>
      <c r="AJ58" s="364">
        <f t="shared" si="3"/>
        <v>1</v>
      </c>
      <c r="AL58" s="508">
        <f>IFERROR(_xlfn.XLOOKUP(B58,'Monthly Payroll Deductions'!B:B,'Monthly Payroll Deductions'!AZ:AZ),"")</f>
        <v>0</v>
      </c>
      <c r="AM58" s="508">
        <f>IFERROR(_xlfn.XLOOKUP(G58,'Monthly Payroll Deductions'!E:E,'Monthly Payroll Deductions'!BA:BA)," ")</f>
        <v>111320.52999999998</v>
      </c>
      <c r="AN58" s="508">
        <f t="shared" si="7"/>
        <v>111320.52999999998</v>
      </c>
      <c r="AO58" s="119">
        <f t="shared" si="30"/>
        <v>95671.597217620001</v>
      </c>
      <c r="AP58" s="49">
        <f t="shared" si="31"/>
        <v>1</v>
      </c>
      <c r="AQ58" s="481"/>
      <c r="AR58" s="463">
        <f t="shared" si="32"/>
        <v>95671.597217620001</v>
      </c>
      <c r="AS58" s="49">
        <f t="shared" si="33"/>
        <v>1</v>
      </c>
      <c r="AT58" s="5"/>
      <c r="AW58" s="119"/>
    </row>
    <row r="59" spans="2:50" x14ac:dyDescent="0.25">
      <c r="B59">
        <v>3023502</v>
      </c>
      <c r="C59">
        <v>3502</v>
      </c>
      <c r="D59" t="s">
        <v>136</v>
      </c>
      <c r="E59" t="s">
        <v>748</v>
      </c>
      <c r="G59" t="s">
        <v>137</v>
      </c>
      <c r="H59" t="s">
        <v>138</v>
      </c>
      <c r="I59" s="7">
        <f>IFERROR(_xlfn.XLOOKUP(G59,'APT 25-26'!D:D,'APT 25-26'!CV:CV),"")</f>
        <v>183013.22442332006</v>
      </c>
      <c r="J59" s="7">
        <f>SUMIFS(NurserySupplement!$AL:$AL,NurserySupplement!$M:$M,J$4,NurserySupplement!$B:$B,B59)</f>
        <v>0</v>
      </c>
      <c r="K59" s="7">
        <f>IFERROR(_xlfn.XLOOKUP(B59,'Cash Advance'!A:A,'Cash Advance'!P:P),0)</f>
        <v>0</v>
      </c>
      <c r="L59" s="7">
        <f>SUMIFS(HNPlaces!$AL:$AL,HNPlaces!$M:$M,L$4,HNPlaces!$Q:$Q,'Sep Payment'!$G59)</f>
        <v>0</v>
      </c>
      <c r="M59" s="7">
        <f>SUMIFS(HNPlaces!$AL:$AL,HNPlaces!$M:$M,M$4,HNPlaces!$Q:$Q,'Sep Payment'!$G59)</f>
        <v>0</v>
      </c>
      <c r="N59" s="7">
        <f>SUMIFS(HNPlaces!$AL:$AL,HNPlaces!$M:$M,N$4,HNPlaces!$Q:$Q,'Sep Payment'!$G59)</f>
        <v>0</v>
      </c>
      <c r="O59" s="7">
        <f>SUMIFS(HNPlaces!$AL:$AL,HNPlaces!$M:$M,O$4,HNPlaces!$Q:$Q,'Sep Payment'!$G59)</f>
        <v>0</v>
      </c>
      <c r="P59" s="7">
        <f>SUMIFS(HNPlaces!$AL:$AL,HNPlaces!$M:$M,P$4,HNPlaces!$Q:$Q,'Sep Payment'!$G59)</f>
        <v>0</v>
      </c>
      <c r="Q59" s="7">
        <f>SUMIFS(HNPlaces!$AL:$AL,HNPlaces!$M:$M,Q$4,HNPlaces!$Q:$Q,'Sep Payment'!$G59)</f>
        <v>0</v>
      </c>
      <c r="R59" s="7">
        <f>SUMIFS(HNPlaces!$AL:$AL,HNPlaces!$M:$M,R$4,HNPlaces!$Q:$Q,'Sep Payment'!$G59)</f>
        <v>0</v>
      </c>
      <c r="S59" s="7">
        <f>SUMIFS(HNTopUp!$AC:$AC,HNTopUp!$M:$M,S$4,HNTopUp!$B:$B,$B59)</f>
        <v>0</v>
      </c>
      <c r="T59" s="7">
        <f>SUMIFS(HNTopUp!$AL:$AL,HNTopUp!$M:$M,T$4,HNTopUp!$B:$B,$B59)</f>
        <v>11483.658923076922</v>
      </c>
      <c r="U59" s="7">
        <f>SUMIFS(HNTopUp!$AL:$AL,HNTopUp!$M:$M,U$4,HNTopUp!$B:$B,$B59)</f>
        <v>0</v>
      </c>
      <c r="V59" s="7">
        <f>SUMIFS(HNTopUp!$AL:$AL,HNTopUp!$M:$M,V$4,HNTopUp!$B:$B,$B59)</f>
        <v>0</v>
      </c>
      <c r="W59" s="7">
        <f>SUMIFS(HNTopUp!$AL:$AL,HNTopUp!$M:$M,W$4,HNTopUp!$B:$B,$B59)</f>
        <v>0</v>
      </c>
      <c r="X59" s="7">
        <f>SUMIFS(HNTopUp!$AC:$AC,HNTopUp!$M:$M,X$4,HNTopUp!$B:$B,$B59)</f>
        <v>0</v>
      </c>
      <c r="Y59" s="7">
        <f>SUMIFS(HNTopUp!$AC:$AC,HNTopUp!$M:$M,Y$4,HNTopUp!$B:$B,$B59)</f>
        <v>0</v>
      </c>
      <c r="Z59" s="7">
        <f>SUMIFS(POST16!$AL:$AL,POST16!$M:$M,Z$4,POST16!$Q:$Q,'Sep Payment'!$G59)</f>
        <v>0</v>
      </c>
      <c r="AA59" s="7">
        <f>SUMIFS(POST16!$AL:$AL,POST16!$M:$M,AA$4,POST16!$Q:$Q,'Sep Payment'!$G59)</f>
        <v>0</v>
      </c>
      <c r="AB59" s="7">
        <f>SUMIFS(POST16!$AL:$AL,POST16!$M:$M,AB$4,POST16!$Q:$Q,'Sep Payment'!$G59)</f>
        <v>0</v>
      </c>
      <c r="AC59" s="7">
        <f>SUMIFS(POST16!$AL:$AL,POST16!$M:$M,AC$4,POST16!$Q:$Q,'Sep Payment'!$G59)</f>
        <v>0</v>
      </c>
      <c r="AD59" s="7">
        <f>SUMIFS(POST16!$AL:$AL,POST16!$M:$M,AD$4,POST16!$Q:$Q,'Sep Payment'!$G59)</f>
        <v>0</v>
      </c>
      <c r="AE59" s="7">
        <f>SUMIFS(POST16!$AL:$AL,POST16!$M:$M,AE$4,POST16!$Q:$Q,'Sep Payment'!$G59)</f>
        <v>0</v>
      </c>
      <c r="AF59" s="7">
        <f>SUMIFS(MISC!$AL:$AL,MISC!$M:$M,AF$4,MISC!$Q:$Q,'Sep Payment'!$G59)</f>
        <v>0</v>
      </c>
      <c r="AG59" s="7">
        <f>SUMIFS('3.4% HN 2'!AL:AL,'3.4% HN 2'!M:M,'Sep Payment'!$AG$4,'3.4% HN 2'!B:B,'Sep Payment'!B59)</f>
        <v>0</v>
      </c>
      <c r="AH59" s="5">
        <f t="shared" si="2"/>
        <v>194496.88334639699</v>
      </c>
      <c r="AI59" s="119">
        <f t="shared" si="4"/>
        <v>194495.88334639699</v>
      </c>
      <c r="AJ59" s="364">
        <f t="shared" si="3"/>
        <v>1</v>
      </c>
      <c r="AL59" s="508">
        <f>IFERROR(_xlfn.XLOOKUP(B59,'Monthly Payroll Deductions'!B:B,'Monthly Payroll Deductions'!AZ:AZ),"")</f>
        <v>0</v>
      </c>
      <c r="AM59" s="508">
        <f>IFERROR(_xlfn.XLOOKUP(G59,'Monthly Payroll Deductions'!E:E,'Monthly Payroll Deductions'!BA:BA)," ")</f>
        <v>218159.36999999991</v>
      </c>
      <c r="AN59" s="508">
        <f t="shared" si="7"/>
        <v>218159.36999999991</v>
      </c>
      <c r="AO59" s="119">
        <f t="shared" si="30"/>
        <v>194495.88334639699</v>
      </c>
      <c r="AP59" s="49">
        <f t="shared" si="31"/>
        <v>1</v>
      </c>
      <c r="AQ59" s="481"/>
      <c r="AR59" s="463">
        <f t="shared" si="32"/>
        <v>194495.88334639699</v>
      </c>
      <c r="AS59" s="49">
        <f t="shared" si="33"/>
        <v>1</v>
      </c>
      <c r="AT59" s="5"/>
      <c r="AW59" s="119"/>
    </row>
    <row r="60" spans="2:50" x14ac:dyDescent="0.25">
      <c r="B60">
        <v>3023504</v>
      </c>
      <c r="C60">
        <v>3504</v>
      </c>
      <c r="D60" t="s">
        <v>238</v>
      </c>
      <c r="E60" t="s">
        <v>748</v>
      </c>
      <c r="G60" t="s">
        <v>239</v>
      </c>
      <c r="H60" t="s">
        <v>240</v>
      </c>
      <c r="I60" s="7">
        <f>IFERROR(_xlfn.XLOOKUP(G60,'APT 25-26'!D:D,'APT 25-26'!CV:CV),"")</f>
        <v>167135.40457029056</v>
      </c>
      <c r="J60" s="7">
        <f>SUMIFS(NurserySupplement!$AL:$AL,NurserySupplement!$M:$M,J$4,NurserySupplement!$B:$B,B60)</f>
        <v>0</v>
      </c>
      <c r="K60" s="7">
        <f>IFERROR(_xlfn.XLOOKUP(B60,'Cash Advance'!A:A,'Cash Advance'!P:P),0)</f>
        <v>0</v>
      </c>
      <c r="L60" s="7">
        <f>SUMIFS(HNPlaces!$AL:$AL,HNPlaces!$M:$M,L$4,HNPlaces!$Q:$Q,'Sep Payment'!$G60)</f>
        <v>0</v>
      </c>
      <c r="M60" s="7">
        <f>SUMIFS(HNPlaces!$AL:$AL,HNPlaces!$M:$M,M$4,HNPlaces!$Q:$Q,'Sep Payment'!$G60)</f>
        <v>0</v>
      </c>
      <c r="N60" s="7">
        <f>SUMIFS(HNPlaces!$AL:$AL,HNPlaces!$M:$M,N$4,HNPlaces!$Q:$Q,'Sep Payment'!$G60)</f>
        <v>0</v>
      </c>
      <c r="O60" s="7">
        <f>SUMIFS(HNPlaces!$AL:$AL,HNPlaces!$M:$M,O$4,HNPlaces!$Q:$Q,'Sep Payment'!$G60)</f>
        <v>0</v>
      </c>
      <c r="P60" s="7">
        <f>SUMIFS(HNPlaces!$AL:$AL,HNPlaces!$M:$M,P$4,HNPlaces!$Q:$Q,'Sep Payment'!$G60)</f>
        <v>0</v>
      </c>
      <c r="Q60" s="7">
        <f>SUMIFS(HNPlaces!$AL:$AL,HNPlaces!$M:$M,Q$4,HNPlaces!$Q:$Q,'Sep Payment'!$G60)</f>
        <v>0</v>
      </c>
      <c r="R60" s="7">
        <f>SUMIFS(HNPlaces!$AL:$AL,HNPlaces!$M:$M,R$4,HNPlaces!$Q:$Q,'Sep Payment'!$G60)</f>
        <v>0</v>
      </c>
      <c r="S60" s="7">
        <f>SUMIFS(HNTopUp!$AC:$AC,HNTopUp!$M:$M,S$4,HNTopUp!$B:$B,$B60)</f>
        <v>0</v>
      </c>
      <c r="T60" s="7">
        <f>SUMIFS(HNTopUp!$AL:$AL,HNTopUp!$M:$M,T$4,HNTopUp!$B:$B,$B60)</f>
        <v>5278.8461538461543</v>
      </c>
      <c r="U60" s="7">
        <f>SUMIFS(HNTopUp!$AL:$AL,HNTopUp!$M:$M,U$4,HNTopUp!$B:$B,$B60)</f>
        <v>0</v>
      </c>
      <c r="V60" s="7">
        <f>SUMIFS(HNTopUp!$AL:$AL,HNTopUp!$M:$M,V$4,HNTopUp!$B:$B,$B60)</f>
        <v>0</v>
      </c>
      <c r="W60" s="7">
        <f>SUMIFS(HNTopUp!$AL:$AL,HNTopUp!$M:$M,W$4,HNTopUp!$B:$B,$B60)</f>
        <v>220.61538461538461</v>
      </c>
      <c r="X60" s="7">
        <f>SUMIFS(HNTopUp!$AC:$AC,HNTopUp!$M:$M,X$4,HNTopUp!$B:$B,$B60)</f>
        <v>0</v>
      </c>
      <c r="Y60" s="7">
        <f>SUMIFS(HNTopUp!$AC:$AC,HNTopUp!$M:$M,Y$4,HNTopUp!$B:$B,$B60)</f>
        <v>0</v>
      </c>
      <c r="Z60" s="7">
        <f>SUMIFS(POST16!$AL:$AL,POST16!$M:$M,Z$4,POST16!$Q:$Q,'Sep Payment'!$G60)</f>
        <v>0</v>
      </c>
      <c r="AA60" s="7">
        <f>SUMIFS(POST16!$AL:$AL,POST16!$M:$M,AA$4,POST16!$Q:$Q,'Sep Payment'!$G60)</f>
        <v>0</v>
      </c>
      <c r="AB60" s="7">
        <f>SUMIFS(POST16!$AL:$AL,POST16!$M:$M,AB$4,POST16!$Q:$Q,'Sep Payment'!$G60)</f>
        <v>0</v>
      </c>
      <c r="AC60" s="7">
        <f>SUMIFS(POST16!$AL:$AL,POST16!$M:$M,AC$4,POST16!$Q:$Q,'Sep Payment'!$G60)</f>
        <v>0</v>
      </c>
      <c r="AD60" s="7">
        <f>SUMIFS(POST16!$AL:$AL,POST16!$M:$M,AD$4,POST16!$Q:$Q,'Sep Payment'!$G60)</f>
        <v>0</v>
      </c>
      <c r="AE60" s="7">
        <f>SUMIFS(POST16!$AL:$AL,POST16!$M:$M,AE$4,POST16!$Q:$Q,'Sep Payment'!$G60)</f>
        <v>0</v>
      </c>
      <c r="AF60" s="7">
        <f>SUMIFS(MISC!$AL:$AL,MISC!$M:$M,AF$4,MISC!$Q:$Q,'Sep Payment'!$G60)</f>
        <v>0</v>
      </c>
      <c r="AG60" s="7">
        <f>SUMIFS('3.4% HN 2'!AL:AL,'3.4% HN 2'!M:M,'Sep Payment'!$AG$4,'3.4% HN 2'!B:B,'Sep Payment'!B60)</f>
        <v>0</v>
      </c>
      <c r="AH60" s="5">
        <f t="shared" si="2"/>
        <v>172634.86610875209</v>
      </c>
      <c r="AI60" s="119">
        <f t="shared" si="4"/>
        <v>172633.86610875209</v>
      </c>
      <c r="AJ60" s="364">
        <f t="shared" si="3"/>
        <v>1</v>
      </c>
      <c r="AK60" s="5"/>
      <c r="AL60" s="508">
        <f>IFERROR(_xlfn.XLOOKUP(B60,'Monthly Payroll Deductions'!B:B,'Monthly Payroll Deductions'!AZ:AZ),"")</f>
        <v>20825.060499691986</v>
      </c>
      <c r="AM60" s="508">
        <f>IFERROR(_xlfn.XLOOKUP(G60,'Monthly Payroll Deductions'!E:E,'Monthly Payroll Deductions'!BA:BA)," ")</f>
        <v>214063.69999999995</v>
      </c>
      <c r="AN60" s="508">
        <f t="shared" si="7"/>
        <v>234888.76049969194</v>
      </c>
      <c r="AO60" s="119">
        <f t="shared" si="30"/>
        <v>172633.86610875209</v>
      </c>
      <c r="AP60" s="49">
        <f t="shared" si="31"/>
        <v>1</v>
      </c>
      <c r="AQ60" s="481">
        <f>IFERROR(IF(AP60&gt;AL60,AL60,AP60-1),"")</f>
        <v>0</v>
      </c>
      <c r="AR60" s="463">
        <f t="shared" si="32"/>
        <v>172633.86610875209</v>
      </c>
      <c r="AS60" s="49">
        <f t="shared" si="33"/>
        <v>1</v>
      </c>
      <c r="AT60" s="5"/>
      <c r="AW60" s="119"/>
    </row>
    <row r="61" spans="2:50" x14ac:dyDescent="0.25">
      <c r="B61">
        <v>3023506</v>
      </c>
      <c r="C61">
        <v>3506</v>
      </c>
      <c r="D61" t="s">
        <v>103</v>
      </c>
      <c r="E61" t="s">
        <v>748</v>
      </c>
      <c r="G61" t="s">
        <v>104</v>
      </c>
      <c r="H61" t="s">
        <v>105</v>
      </c>
      <c r="I61" s="7">
        <f>IFERROR(_xlfn.XLOOKUP(G61,'APT 25-26'!D:D,'APT 25-26'!CV:CV),"")</f>
        <v>120747.58737906411</v>
      </c>
      <c r="J61" s="7">
        <f>SUMIFS(NurserySupplement!$AL:$AL,NurserySupplement!$M:$M,J$4,NurserySupplement!$B:$B,B61)</f>
        <v>0</v>
      </c>
      <c r="K61" s="7">
        <f>IFERROR(_xlfn.XLOOKUP(B61,'Cash Advance'!A:A,'Cash Advance'!P:P),0)</f>
        <v>0</v>
      </c>
      <c r="L61" s="7">
        <f>SUMIFS(HNPlaces!$AL:$AL,HNPlaces!$M:$M,L$4,HNPlaces!$Q:$Q,'Sep Payment'!$G61)</f>
        <v>0</v>
      </c>
      <c r="M61" s="7">
        <f>SUMIFS(HNPlaces!$AL:$AL,HNPlaces!$M:$M,M$4,HNPlaces!$Q:$Q,'Sep Payment'!$G61)</f>
        <v>0</v>
      </c>
      <c r="N61" s="7">
        <f>SUMIFS(HNPlaces!$AL:$AL,HNPlaces!$M:$M,N$4,HNPlaces!$Q:$Q,'Sep Payment'!$G61)</f>
        <v>0</v>
      </c>
      <c r="O61" s="7">
        <f>SUMIFS(HNPlaces!$AL:$AL,HNPlaces!$M:$M,O$4,HNPlaces!$Q:$Q,'Sep Payment'!$G61)</f>
        <v>0</v>
      </c>
      <c r="P61" s="7">
        <f>SUMIFS(HNPlaces!$AL:$AL,HNPlaces!$M:$M,P$4,HNPlaces!$Q:$Q,'Sep Payment'!$G61)</f>
        <v>0</v>
      </c>
      <c r="Q61" s="7">
        <f>SUMIFS(HNPlaces!$AL:$AL,HNPlaces!$M:$M,Q$4,HNPlaces!$Q:$Q,'Sep Payment'!$G61)</f>
        <v>0</v>
      </c>
      <c r="R61" s="7">
        <f>SUMIFS(HNPlaces!$AL:$AL,HNPlaces!$M:$M,R$4,HNPlaces!$Q:$Q,'Sep Payment'!$G61)</f>
        <v>0</v>
      </c>
      <c r="S61" s="7">
        <f>SUMIFS(HNTopUp!$AC:$AC,HNTopUp!$M:$M,S$4,HNTopUp!$B:$B,$B61)</f>
        <v>0</v>
      </c>
      <c r="T61" s="7">
        <f>SUMIFS(HNTopUp!$AL:$AL,HNTopUp!$M:$M,T$4,HNTopUp!$B:$B,$B61)</f>
        <v>14785.448384615385</v>
      </c>
      <c r="U61" s="7">
        <f>SUMIFS(HNTopUp!$AL:$AL,HNTopUp!$M:$M,U$4,HNTopUp!$B:$B,$B61)</f>
        <v>0</v>
      </c>
      <c r="V61" s="7">
        <f>SUMIFS(HNTopUp!$AL:$AL,HNTopUp!$M:$M,V$4,HNTopUp!$B:$B,$B61)</f>
        <v>0</v>
      </c>
      <c r="W61" s="7">
        <f>SUMIFS(HNTopUp!$AL:$AL,HNTopUp!$M:$M,W$4,HNTopUp!$B:$B,$B61)</f>
        <v>263.88461538461536</v>
      </c>
      <c r="X61" s="7">
        <f>SUMIFS(HNTopUp!$AC:$AC,HNTopUp!$M:$M,X$4,HNTopUp!$B:$B,$B61)</f>
        <v>0</v>
      </c>
      <c r="Y61" s="7">
        <f>SUMIFS(HNTopUp!$AC:$AC,HNTopUp!$M:$M,Y$4,HNTopUp!$B:$B,$B61)</f>
        <v>0</v>
      </c>
      <c r="Z61" s="7">
        <f>SUMIFS(POST16!$AL:$AL,POST16!$M:$M,Z$4,POST16!$Q:$Q,'Sep Payment'!$G61)</f>
        <v>0</v>
      </c>
      <c r="AA61" s="7">
        <f>SUMIFS(POST16!$AL:$AL,POST16!$M:$M,AA$4,POST16!$Q:$Q,'Sep Payment'!$G61)</f>
        <v>0</v>
      </c>
      <c r="AB61" s="7">
        <f>SUMIFS(POST16!$AL:$AL,POST16!$M:$M,AB$4,POST16!$Q:$Q,'Sep Payment'!$G61)</f>
        <v>0</v>
      </c>
      <c r="AC61" s="7">
        <f>SUMIFS(POST16!$AL:$AL,POST16!$M:$M,AC$4,POST16!$Q:$Q,'Sep Payment'!$G61)</f>
        <v>0</v>
      </c>
      <c r="AD61" s="7">
        <f>SUMIFS(POST16!$AL:$AL,POST16!$M:$M,AD$4,POST16!$Q:$Q,'Sep Payment'!$G61)</f>
        <v>0</v>
      </c>
      <c r="AE61" s="7">
        <f>SUMIFS(POST16!$AL:$AL,POST16!$M:$M,AE$4,POST16!$Q:$Q,'Sep Payment'!$G61)</f>
        <v>0</v>
      </c>
      <c r="AF61" s="7">
        <f>SUMIFS(MISC!$AL:$AL,MISC!$M:$M,AF$4,MISC!$Q:$Q,'Sep Payment'!$G61)</f>
        <v>0</v>
      </c>
      <c r="AG61" s="7">
        <f>SUMIFS('3.4% HN 2'!AL:AL,'3.4% HN 2'!M:M,'Sep Payment'!$AG$4,'3.4% HN 2'!B:B,'Sep Payment'!B61)</f>
        <v>0</v>
      </c>
      <c r="AH61" s="5">
        <f t="shared" si="2"/>
        <v>135796.9203790641</v>
      </c>
      <c r="AI61" s="119">
        <f t="shared" si="4"/>
        <v>135795.9203790641</v>
      </c>
      <c r="AJ61" s="364">
        <f t="shared" si="3"/>
        <v>1</v>
      </c>
      <c r="AK61" s="119"/>
      <c r="AL61" s="508">
        <f>IFERROR(_xlfn.XLOOKUP(B61,'Monthly Payroll Deductions'!B:B,'Monthly Payroll Deductions'!AZ:AZ),"")</f>
        <v>0</v>
      </c>
      <c r="AM61" s="508">
        <f>IFERROR(_xlfn.XLOOKUP(G61,'Monthly Payroll Deductions'!E:E,'Monthly Payroll Deductions'!BA:BA)," ")</f>
        <v>140092.29000000004</v>
      </c>
      <c r="AN61" s="508">
        <f t="shared" si="7"/>
        <v>140092.29000000004</v>
      </c>
      <c r="AO61" s="119">
        <f t="shared" si="30"/>
        <v>135795.9203790641</v>
      </c>
      <c r="AP61" s="49">
        <f t="shared" si="31"/>
        <v>1</v>
      </c>
      <c r="AQ61" s="481"/>
      <c r="AR61" s="463">
        <f t="shared" si="32"/>
        <v>135795.9203790641</v>
      </c>
      <c r="AS61" s="49">
        <f t="shared" si="33"/>
        <v>1</v>
      </c>
      <c r="AT61" s="5"/>
      <c r="AW61" s="119"/>
    </row>
    <row r="62" spans="2:50" x14ac:dyDescent="0.25">
      <c r="B62">
        <v>3023507</v>
      </c>
      <c r="C62">
        <v>3507</v>
      </c>
      <c r="D62" t="s">
        <v>82</v>
      </c>
      <c r="E62" t="s">
        <v>748</v>
      </c>
      <c r="G62" t="s">
        <v>83</v>
      </c>
      <c r="H62" t="s">
        <v>84</v>
      </c>
      <c r="I62" s="7">
        <f>IFERROR(_xlfn.XLOOKUP(G62,'APT 25-26'!D:D,'APT 25-26'!CV:CV),"")</f>
        <v>76506.750375765405</v>
      </c>
      <c r="J62" s="7">
        <f>SUMIFS(NurserySupplement!$AL:$AL,NurserySupplement!$M:$M,J$4,NurserySupplement!$B:$B,B62)</f>
        <v>0</v>
      </c>
      <c r="K62" s="7">
        <f>IFERROR(_xlfn.XLOOKUP(B62,'Cash Advance'!A:A,'Cash Advance'!P:P),0)</f>
        <v>0</v>
      </c>
      <c r="L62" s="7">
        <f>SUMIFS(HNPlaces!$AL:$AL,HNPlaces!$M:$M,L$4,HNPlaces!$Q:$Q,'Sep Payment'!$G62)</f>
        <v>0</v>
      </c>
      <c r="M62" s="7">
        <f>SUMIFS(HNPlaces!$AL:$AL,HNPlaces!$M:$M,M$4,HNPlaces!$Q:$Q,'Sep Payment'!$G62)</f>
        <v>0</v>
      </c>
      <c r="N62" s="7">
        <f>SUMIFS(HNPlaces!$AL:$AL,HNPlaces!$M:$M,N$4,HNPlaces!$Q:$Q,'Sep Payment'!$G62)</f>
        <v>0</v>
      </c>
      <c r="O62" s="7">
        <f>SUMIFS(HNPlaces!$AL:$AL,HNPlaces!$M:$M,O$4,HNPlaces!$Q:$Q,'Sep Payment'!$G62)</f>
        <v>0</v>
      </c>
      <c r="P62" s="7">
        <f>SUMIFS(HNPlaces!$AL:$AL,HNPlaces!$M:$M,P$4,HNPlaces!$Q:$Q,'Sep Payment'!$G62)</f>
        <v>0</v>
      </c>
      <c r="Q62" s="7">
        <f>SUMIFS(HNPlaces!$AL:$AL,HNPlaces!$M:$M,Q$4,HNPlaces!$Q:$Q,'Sep Payment'!$G62)</f>
        <v>0</v>
      </c>
      <c r="R62" s="7">
        <f>SUMIFS(HNPlaces!$AL:$AL,HNPlaces!$M:$M,R$4,HNPlaces!$Q:$Q,'Sep Payment'!$G62)</f>
        <v>0</v>
      </c>
      <c r="S62" s="7">
        <f>SUMIFS(HNTopUp!$AC:$AC,HNTopUp!$M:$M,S$4,HNTopUp!$B:$B,$B62)</f>
        <v>0</v>
      </c>
      <c r="T62" s="7">
        <f>SUMIFS(HNTopUp!$AL:$AL,HNTopUp!$M:$M,T$4,HNTopUp!$B:$B,$B62)</f>
        <v>10216.923076923078</v>
      </c>
      <c r="U62" s="7">
        <f>SUMIFS(HNTopUp!$AL:$AL,HNTopUp!$M:$M,U$4,HNTopUp!$B:$B,$B62)</f>
        <v>0</v>
      </c>
      <c r="V62" s="7">
        <f>SUMIFS(HNTopUp!$AL:$AL,HNTopUp!$M:$M,V$4,HNTopUp!$B:$B,$B62)</f>
        <v>0</v>
      </c>
      <c r="W62" s="7">
        <f>SUMIFS(HNTopUp!$AL:$AL,HNTopUp!$M:$M,W$4,HNTopUp!$B:$B,$B62)</f>
        <v>0</v>
      </c>
      <c r="X62" s="7">
        <f>SUMIFS(HNTopUp!$AC:$AC,HNTopUp!$M:$M,X$4,HNTopUp!$B:$B,$B62)</f>
        <v>0</v>
      </c>
      <c r="Y62" s="7">
        <f>SUMIFS(HNTopUp!$AC:$AC,HNTopUp!$M:$M,Y$4,HNTopUp!$B:$B,$B62)</f>
        <v>0</v>
      </c>
      <c r="Z62" s="7">
        <f>SUMIFS(POST16!$AL:$AL,POST16!$M:$M,Z$4,POST16!$Q:$Q,'Sep Payment'!$G62)</f>
        <v>0</v>
      </c>
      <c r="AA62" s="7">
        <f>SUMIFS(POST16!$AL:$AL,POST16!$M:$M,AA$4,POST16!$Q:$Q,'Sep Payment'!$G62)</f>
        <v>0</v>
      </c>
      <c r="AB62" s="7">
        <f>SUMIFS(POST16!$AL:$AL,POST16!$M:$M,AB$4,POST16!$Q:$Q,'Sep Payment'!$G62)</f>
        <v>0</v>
      </c>
      <c r="AC62" s="7">
        <f>SUMIFS(POST16!$AL:$AL,POST16!$M:$M,AC$4,POST16!$Q:$Q,'Sep Payment'!$G62)</f>
        <v>0</v>
      </c>
      <c r="AD62" s="7">
        <f>SUMIFS(POST16!$AL:$AL,POST16!$M:$M,AD$4,POST16!$Q:$Q,'Sep Payment'!$G62)</f>
        <v>0</v>
      </c>
      <c r="AE62" s="7">
        <f>SUMIFS(POST16!$AL:$AL,POST16!$M:$M,AE$4,POST16!$Q:$Q,'Sep Payment'!$G62)</f>
        <v>0</v>
      </c>
      <c r="AF62" s="7">
        <f>SUMIFS(MISC!$AL:$AL,MISC!$M:$M,AF$4,MISC!$Q:$Q,'Sep Payment'!$G62)</f>
        <v>0</v>
      </c>
      <c r="AG62" s="7">
        <f>SUMIFS('3.4% HN 2'!AL:AL,'3.4% HN 2'!M:M,'Sep Payment'!$AG$4,'3.4% HN 2'!B:B,'Sep Payment'!B62)</f>
        <v>0</v>
      </c>
      <c r="AH62" s="5">
        <f t="shared" si="2"/>
        <v>86723.673452688483</v>
      </c>
      <c r="AI62" s="119">
        <f t="shared" si="4"/>
        <v>79887.83</v>
      </c>
      <c r="AJ62" s="364">
        <f t="shared" si="3"/>
        <v>6835.8434526884812</v>
      </c>
      <c r="AK62" s="119"/>
      <c r="AL62" s="508">
        <f>IFERROR(_xlfn.XLOOKUP(B62,'Monthly Payroll Deductions'!B:B,'Monthly Payroll Deductions'!AZ:AZ),"")</f>
        <v>0</v>
      </c>
      <c r="AM62" s="508">
        <f>IFERROR(_xlfn.XLOOKUP(G62,'Monthly Payroll Deductions'!E:E,'Monthly Payroll Deductions'!BA:BA)," ")</f>
        <v>79887.83</v>
      </c>
      <c r="AN62" s="508">
        <f t="shared" si="7"/>
        <v>79887.83</v>
      </c>
      <c r="AO62" s="119">
        <f t="shared" si="30"/>
        <v>79887.83</v>
      </c>
      <c r="AP62" s="49">
        <f t="shared" si="31"/>
        <v>6835.8434526884812</v>
      </c>
      <c r="AQ62" s="481"/>
      <c r="AR62" s="463">
        <f t="shared" si="32"/>
        <v>79887.83</v>
      </c>
      <c r="AS62" s="49">
        <f t="shared" si="33"/>
        <v>6835.8434526884812</v>
      </c>
      <c r="AT62" s="5"/>
      <c r="AX62" s="481"/>
    </row>
    <row r="63" spans="2:50" x14ac:dyDescent="0.25">
      <c r="B63">
        <v>3023509</v>
      </c>
      <c r="C63">
        <v>3509</v>
      </c>
      <c r="D63" t="s">
        <v>206</v>
      </c>
      <c r="E63" t="s">
        <v>748</v>
      </c>
      <c r="G63" t="s">
        <v>207</v>
      </c>
      <c r="H63" t="s">
        <v>208</v>
      </c>
      <c r="I63" s="7">
        <f>IFERROR(_xlfn.XLOOKUP(G63,'APT 25-26'!D:D,'APT 25-26'!CV:CV),"")</f>
        <v>199771.12852255401</v>
      </c>
      <c r="J63" s="7">
        <f>SUMIFS(NurserySupplement!$AL:$AL,NurserySupplement!$M:$M,J$4,NurserySupplement!$B:$B,B63)</f>
        <v>0</v>
      </c>
      <c r="K63" s="7">
        <f>IFERROR(_xlfn.XLOOKUP(B63,'Cash Advance'!A:A,'Cash Advance'!P:P),0)</f>
        <v>0</v>
      </c>
      <c r="L63" s="7">
        <f>SUMIFS(HNPlaces!$AL:$AL,HNPlaces!$M:$M,L$4,HNPlaces!$Q:$Q,'Sep Payment'!$G63)</f>
        <v>0</v>
      </c>
      <c r="M63" s="7">
        <f>SUMIFS(HNPlaces!$AL:$AL,HNPlaces!$M:$M,M$4,HNPlaces!$Q:$Q,'Sep Payment'!$G63)</f>
        <v>0</v>
      </c>
      <c r="N63" s="7">
        <f>SUMIFS(HNPlaces!$AL:$AL,HNPlaces!$M:$M,N$4,HNPlaces!$Q:$Q,'Sep Payment'!$G63)</f>
        <v>0</v>
      </c>
      <c r="O63" s="7">
        <f>SUMIFS(HNPlaces!$AL:$AL,HNPlaces!$M:$M,O$4,HNPlaces!$Q:$Q,'Sep Payment'!$G63)</f>
        <v>0</v>
      </c>
      <c r="P63" s="7">
        <f>SUMIFS(HNPlaces!$AL:$AL,HNPlaces!$M:$M,P$4,HNPlaces!$Q:$Q,'Sep Payment'!$G63)</f>
        <v>0</v>
      </c>
      <c r="Q63" s="7">
        <f>SUMIFS(HNPlaces!$AL:$AL,HNPlaces!$M:$M,Q$4,HNPlaces!$Q:$Q,'Sep Payment'!$G63)</f>
        <v>0</v>
      </c>
      <c r="R63" s="7">
        <f>SUMIFS(HNPlaces!$AL:$AL,HNPlaces!$M:$M,R$4,HNPlaces!$Q:$Q,'Sep Payment'!$G63)</f>
        <v>0</v>
      </c>
      <c r="S63" s="7">
        <f>SUMIFS(HNTopUp!$AC:$AC,HNTopUp!$M:$M,S$4,HNTopUp!$B:$B,$B63)</f>
        <v>0</v>
      </c>
      <c r="T63" s="7">
        <f>SUMIFS(HNTopUp!$AL:$AL,HNTopUp!$M:$M,T$4,HNTopUp!$B:$B,$B63)</f>
        <v>20568.23076923077</v>
      </c>
      <c r="U63" s="7">
        <f>SUMIFS(HNTopUp!$AL:$AL,HNTopUp!$M:$M,U$4,HNTopUp!$B:$B,$B63)</f>
        <v>0</v>
      </c>
      <c r="V63" s="7">
        <f>SUMIFS(HNTopUp!$AL:$AL,HNTopUp!$M:$M,V$4,HNTopUp!$B:$B,$B63)</f>
        <v>0</v>
      </c>
      <c r="W63" s="7">
        <f>SUMIFS(HNTopUp!$AL:$AL,HNTopUp!$M:$M,W$4,HNTopUp!$B:$B,$B63)</f>
        <v>132.38461538461539</v>
      </c>
      <c r="X63" s="7">
        <f>SUMIFS(HNTopUp!$AC:$AC,HNTopUp!$M:$M,X$4,HNTopUp!$B:$B,$B63)</f>
        <v>0</v>
      </c>
      <c r="Y63" s="7">
        <f>SUMIFS(HNTopUp!$AC:$AC,HNTopUp!$M:$M,Y$4,HNTopUp!$B:$B,$B63)</f>
        <v>0</v>
      </c>
      <c r="Z63" s="7">
        <f>SUMIFS(POST16!$AL:$AL,POST16!$M:$M,Z$4,POST16!$Q:$Q,'Sep Payment'!$G63)</f>
        <v>0</v>
      </c>
      <c r="AA63" s="7">
        <f>SUMIFS(POST16!$AL:$AL,POST16!$M:$M,AA$4,POST16!$Q:$Q,'Sep Payment'!$G63)</f>
        <v>0</v>
      </c>
      <c r="AB63" s="7">
        <f>SUMIFS(POST16!$AL:$AL,POST16!$M:$M,AB$4,POST16!$Q:$Q,'Sep Payment'!$G63)</f>
        <v>0</v>
      </c>
      <c r="AC63" s="7">
        <f>SUMIFS(POST16!$AL:$AL,POST16!$M:$M,AC$4,POST16!$Q:$Q,'Sep Payment'!$G63)</f>
        <v>0</v>
      </c>
      <c r="AD63" s="7">
        <f>SUMIFS(POST16!$AL:$AL,POST16!$M:$M,AD$4,POST16!$Q:$Q,'Sep Payment'!$G63)</f>
        <v>0</v>
      </c>
      <c r="AE63" s="7">
        <f>SUMIFS(POST16!$AL:$AL,POST16!$M:$M,AE$4,POST16!$Q:$Q,'Sep Payment'!$G63)</f>
        <v>0</v>
      </c>
      <c r="AF63" s="7">
        <f>SUMIFS(MISC!$AL:$AL,MISC!$M:$M,AF$4,MISC!$Q:$Q,'Sep Payment'!$G63)</f>
        <v>0</v>
      </c>
      <c r="AG63" s="7">
        <f>SUMIFS('3.4% HN 2'!AL:AL,'3.4% HN 2'!M:M,'Sep Payment'!$AG$4,'3.4% HN 2'!B:B,'Sep Payment'!B63)</f>
        <v>0</v>
      </c>
      <c r="AH63" s="5">
        <f t="shared" si="2"/>
        <v>220471.74390716941</v>
      </c>
      <c r="AI63" s="119">
        <f t="shared" si="4"/>
        <v>185196.48000000004</v>
      </c>
      <c r="AJ63" s="364">
        <f t="shared" si="3"/>
        <v>35275.26390716937</v>
      </c>
      <c r="AK63" s="119"/>
      <c r="AL63" s="508">
        <f>IFERROR(_xlfn.XLOOKUP(B63,'Monthly Payroll Deductions'!B:B,'Monthly Payroll Deductions'!AZ:AZ),"")</f>
        <v>0</v>
      </c>
      <c r="AM63" s="508">
        <f>IFERROR(_xlfn.XLOOKUP(G63,'Monthly Payroll Deductions'!E:E,'Monthly Payroll Deductions'!BA:BA)," ")</f>
        <v>185196.48000000004</v>
      </c>
      <c r="AN63" s="508">
        <f t="shared" si="7"/>
        <v>185196.48000000004</v>
      </c>
      <c r="AO63" s="119">
        <f t="shared" si="30"/>
        <v>185196.48000000004</v>
      </c>
      <c r="AP63" s="49">
        <f t="shared" si="31"/>
        <v>35275.26390716937</v>
      </c>
      <c r="AQ63" s="481"/>
      <c r="AR63" s="463">
        <f t="shared" si="32"/>
        <v>185196.48000000004</v>
      </c>
      <c r="AS63" s="49">
        <f t="shared" si="33"/>
        <v>35275.26390716937</v>
      </c>
      <c r="AT63" s="5"/>
      <c r="AW63" s="119"/>
    </row>
    <row r="64" spans="2:50" x14ac:dyDescent="0.25">
      <c r="B64">
        <v>3023510</v>
      </c>
      <c r="C64">
        <v>3510</v>
      </c>
      <c r="D64" t="s">
        <v>235</v>
      </c>
      <c r="E64" t="s">
        <v>748</v>
      </c>
      <c r="G64" t="s">
        <v>236</v>
      </c>
      <c r="H64" t="s">
        <v>237</v>
      </c>
      <c r="I64" s="7">
        <f>IFERROR(_xlfn.XLOOKUP(G64,'APT 25-26'!D:D,'APT 25-26'!CV:CV),"")</f>
        <v>162834.914204256</v>
      </c>
      <c r="J64" s="7">
        <f>SUMIFS(NurserySupplement!$AL:$AL,NurserySupplement!$M:$M,J$4,NurserySupplement!$B:$B,B64)</f>
        <v>0</v>
      </c>
      <c r="K64" s="7">
        <f>IFERROR(_xlfn.XLOOKUP(B64,'Cash Advance'!A:A,'Cash Advance'!P:P),0)</f>
        <v>0</v>
      </c>
      <c r="L64" s="7">
        <f>SUMIFS(HNPlaces!$AL:$AL,HNPlaces!$M:$M,L$4,HNPlaces!$Q:$Q,'Sep Payment'!$G64)</f>
        <v>0</v>
      </c>
      <c r="M64" s="7">
        <f>SUMIFS(HNPlaces!$AL:$AL,HNPlaces!$M:$M,M$4,HNPlaces!$Q:$Q,'Sep Payment'!$G64)</f>
        <v>0</v>
      </c>
      <c r="N64" s="7">
        <f>SUMIFS(HNPlaces!$AL:$AL,HNPlaces!$M:$M,N$4,HNPlaces!$Q:$Q,'Sep Payment'!$G64)</f>
        <v>0</v>
      </c>
      <c r="O64" s="7">
        <f>SUMIFS(HNPlaces!$AL:$AL,HNPlaces!$M:$M,O$4,HNPlaces!$Q:$Q,'Sep Payment'!$G64)</f>
        <v>0</v>
      </c>
      <c r="P64" s="7">
        <f>SUMIFS(HNPlaces!$AL:$AL,HNPlaces!$M:$M,P$4,HNPlaces!$Q:$Q,'Sep Payment'!$G64)</f>
        <v>0</v>
      </c>
      <c r="Q64" s="7">
        <f>SUMIFS(HNPlaces!$AL:$AL,HNPlaces!$M:$M,Q$4,HNPlaces!$Q:$Q,'Sep Payment'!$G64)</f>
        <v>0</v>
      </c>
      <c r="R64" s="7">
        <f>SUMIFS(HNPlaces!$AL:$AL,HNPlaces!$M:$M,R$4,HNPlaces!$Q:$Q,'Sep Payment'!$G64)</f>
        <v>0</v>
      </c>
      <c r="S64" s="7">
        <f>SUMIFS(HNTopUp!$AC:$AC,HNTopUp!$M:$M,S$4,HNTopUp!$B:$B,$B64)</f>
        <v>0</v>
      </c>
      <c r="T64" s="7">
        <f>SUMIFS(HNTopUp!$AL:$AL,HNTopUp!$M:$M,T$4,HNTopUp!$B:$B,$B64)</f>
        <v>6136.6923076923076</v>
      </c>
      <c r="U64" s="7">
        <f>SUMIFS(HNTopUp!$AL:$AL,HNTopUp!$M:$M,U$4,HNTopUp!$B:$B,$B64)</f>
        <v>0</v>
      </c>
      <c r="V64" s="7">
        <f>SUMIFS(HNTopUp!$AL:$AL,HNTopUp!$M:$M,V$4,HNTopUp!$B:$B,$B64)</f>
        <v>0</v>
      </c>
      <c r="W64" s="7">
        <f>SUMIFS(HNTopUp!$AL:$AL,HNTopUp!$M:$M,W$4,HNTopUp!$B:$B,$B64)</f>
        <v>0</v>
      </c>
      <c r="X64" s="7">
        <f>SUMIFS(HNTopUp!$AC:$AC,HNTopUp!$M:$M,X$4,HNTopUp!$B:$B,$B64)</f>
        <v>0</v>
      </c>
      <c r="Y64" s="7">
        <f>SUMIFS(HNTopUp!$AC:$AC,HNTopUp!$M:$M,Y$4,HNTopUp!$B:$B,$B64)</f>
        <v>0</v>
      </c>
      <c r="Z64" s="7">
        <f>SUMIFS(POST16!$AL:$AL,POST16!$M:$M,Z$4,POST16!$Q:$Q,'Sep Payment'!$G64)</f>
        <v>0</v>
      </c>
      <c r="AA64" s="7">
        <f>SUMIFS(POST16!$AL:$AL,POST16!$M:$M,AA$4,POST16!$Q:$Q,'Sep Payment'!$G64)</f>
        <v>0</v>
      </c>
      <c r="AB64" s="7">
        <f>SUMIFS(POST16!$AL:$AL,POST16!$M:$M,AB$4,POST16!$Q:$Q,'Sep Payment'!$G64)</f>
        <v>0</v>
      </c>
      <c r="AC64" s="7">
        <f>SUMIFS(POST16!$AL:$AL,POST16!$M:$M,AC$4,POST16!$Q:$Q,'Sep Payment'!$G64)</f>
        <v>0</v>
      </c>
      <c r="AD64" s="7">
        <f>SUMIFS(POST16!$AL:$AL,POST16!$M:$M,AD$4,POST16!$Q:$Q,'Sep Payment'!$G64)</f>
        <v>0</v>
      </c>
      <c r="AE64" s="7">
        <f>SUMIFS(POST16!$AL:$AL,POST16!$M:$M,AE$4,POST16!$Q:$Q,'Sep Payment'!$G64)</f>
        <v>0</v>
      </c>
      <c r="AF64" s="7">
        <f>SUMIFS(MISC!$AL:$AL,MISC!$M:$M,AF$4,MISC!$Q:$Q,'Sep Payment'!$G64)</f>
        <v>0</v>
      </c>
      <c r="AG64" s="7">
        <f>SUMIFS('3.4% HN 2'!AL:AL,'3.4% HN 2'!M:M,'Sep Payment'!$AG$4,'3.4% HN 2'!B:B,'Sep Payment'!B64)</f>
        <v>0</v>
      </c>
      <c r="AH64" s="5">
        <f t="shared" si="2"/>
        <v>168971.60651194831</v>
      </c>
      <c r="AI64" s="119">
        <f t="shared" si="4"/>
        <v>159091.84999999998</v>
      </c>
      <c r="AJ64" s="364">
        <f t="shared" si="3"/>
        <v>9879.7565119483334</v>
      </c>
      <c r="AK64" s="119"/>
      <c r="AL64" s="508">
        <f>IFERROR(_xlfn.XLOOKUP(B64,'Monthly Payroll Deductions'!B:B,'Monthly Payroll Deductions'!AZ:AZ),"")</f>
        <v>0</v>
      </c>
      <c r="AM64" s="508">
        <f>IFERROR(_xlfn.XLOOKUP(G64,'Monthly Payroll Deductions'!E:E,'Monthly Payroll Deductions'!BA:BA)," ")</f>
        <v>159091.84999999998</v>
      </c>
      <c r="AN64" s="508">
        <f t="shared" si="7"/>
        <v>159091.84999999998</v>
      </c>
      <c r="AO64" s="119">
        <f t="shared" si="30"/>
        <v>159091.84999999998</v>
      </c>
      <c r="AP64" s="49">
        <f t="shared" si="31"/>
        <v>9879.7565119483334</v>
      </c>
      <c r="AQ64" s="481"/>
      <c r="AR64" s="463">
        <f t="shared" si="32"/>
        <v>159091.84999999998</v>
      </c>
      <c r="AS64" s="49">
        <f t="shared" si="33"/>
        <v>9879.7565119483334</v>
      </c>
      <c r="AT64" s="5"/>
      <c r="AW64" s="119"/>
    </row>
    <row r="65" spans="1:50" x14ac:dyDescent="0.25">
      <c r="B65">
        <v>3023511</v>
      </c>
      <c r="C65">
        <v>3511</v>
      </c>
      <c r="D65" t="s">
        <v>64</v>
      </c>
      <c r="E65" t="s">
        <v>748</v>
      </c>
      <c r="G65" t="s">
        <v>65</v>
      </c>
      <c r="H65" t="s">
        <v>66</v>
      </c>
      <c r="I65" s="7">
        <f>IFERROR(_xlfn.XLOOKUP(G65,'APT 25-26'!D:D,'APT 25-26'!CV:CV),"")</f>
        <v>185691.73191512443</v>
      </c>
      <c r="J65" s="7">
        <f>SUMIFS(NurserySupplement!$AL:$AL,NurserySupplement!$M:$M,J$4,NurserySupplement!$B:$B,B65)</f>
        <v>0</v>
      </c>
      <c r="K65" s="7">
        <f>IFERROR(_xlfn.XLOOKUP(B65,'Cash Advance'!A:A,'Cash Advance'!P:P),0)</f>
        <v>0</v>
      </c>
      <c r="L65" s="7">
        <f>SUMIFS(HNPlaces!$AL:$AL,HNPlaces!$M:$M,L$4,HNPlaces!$Q:$Q,'Sep Payment'!$G65)</f>
        <v>0</v>
      </c>
      <c r="M65" s="7">
        <f>SUMIFS(HNPlaces!$AL:$AL,HNPlaces!$M:$M,M$4,HNPlaces!$Q:$Q,'Sep Payment'!$G65)</f>
        <v>0</v>
      </c>
      <c r="N65" s="7">
        <f>SUMIFS(HNPlaces!$AL:$AL,HNPlaces!$M:$M,N$4,HNPlaces!$Q:$Q,'Sep Payment'!$G65)</f>
        <v>0</v>
      </c>
      <c r="O65" s="7">
        <f>SUMIFS(HNPlaces!$AL:$AL,HNPlaces!$M:$M,O$4,HNPlaces!$Q:$Q,'Sep Payment'!$G65)</f>
        <v>0</v>
      </c>
      <c r="P65" s="7">
        <f>SUMIFS(HNPlaces!$AL:$AL,HNPlaces!$M:$M,P$4,HNPlaces!$Q:$Q,'Sep Payment'!$G65)</f>
        <v>0</v>
      </c>
      <c r="Q65" s="7">
        <f>SUMIFS(HNPlaces!$AL:$AL,HNPlaces!$M:$M,Q$4,HNPlaces!$Q:$Q,'Sep Payment'!$G65)</f>
        <v>0</v>
      </c>
      <c r="R65" s="7">
        <f>SUMIFS(HNPlaces!$AL:$AL,HNPlaces!$M:$M,R$4,HNPlaces!$Q:$Q,'Sep Payment'!$G65)</f>
        <v>0</v>
      </c>
      <c r="S65" s="7">
        <f>SUMIFS(HNTopUp!$AC:$AC,HNTopUp!$M:$M,S$4,HNTopUp!$B:$B,$B65)</f>
        <v>0</v>
      </c>
      <c r="T65" s="7">
        <f>SUMIFS(HNTopUp!$AL:$AL,HNTopUp!$M:$M,T$4,HNTopUp!$B:$B,$B65)</f>
        <v>11717.76923076923</v>
      </c>
      <c r="U65" s="7">
        <f>SUMIFS(HNTopUp!$AL:$AL,HNTopUp!$M:$M,U$4,HNTopUp!$B:$B,$B65)</f>
        <v>0</v>
      </c>
      <c r="V65" s="7">
        <f>SUMIFS(HNTopUp!$AL:$AL,HNTopUp!$M:$M,V$4,HNTopUp!$B:$B,$B65)</f>
        <v>0</v>
      </c>
      <c r="W65" s="7">
        <f>SUMIFS(HNTopUp!$AL:$AL,HNTopUp!$M:$M,W$4,HNTopUp!$B:$B,$B65)</f>
        <v>562.61538461538453</v>
      </c>
      <c r="X65" s="7">
        <f>SUMIFS(HNTopUp!$AC:$AC,HNTopUp!$M:$M,X$4,HNTopUp!$B:$B,$B65)</f>
        <v>0</v>
      </c>
      <c r="Y65" s="7">
        <f>SUMIFS(HNTopUp!$AC:$AC,HNTopUp!$M:$M,Y$4,HNTopUp!$B:$B,$B65)</f>
        <v>0</v>
      </c>
      <c r="Z65" s="7">
        <f>SUMIFS(POST16!$AL:$AL,POST16!$M:$M,Z$4,POST16!$Q:$Q,'Sep Payment'!$G65)</f>
        <v>0</v>
      </c>
      <c r="AA65" s="7">
        <f>SUMIFS(POST16!$AL:$AL,POST16!$M:$M,AA$4,POST16!$Q:$Q,'Sep Payment'!$G65)</f>
        <v>0</v>
      </c>
      <c r="AB65" s="7">
        <f>SUMIFS(POST16!$AL:$AL,POST16!$M:$M,AB$4,POST16!$Q:$Q,'Sep Payment'!$G65)</f>
        <v>0</v>
      </c>
      <c r="AC65" s="7">
        <f>SUMIFS(POST16!$AL:$AL,POST16!$M:$M,AC$4,POST16!$Q:$Q,'Sep Payment'!$G65)</f>
        <v>0</v>
      </c>
      <c r="AD65" s="7">
        <f>SUMIFS(POST16!$AL:$AL,POST16!$M:$M,AD$4,POST16!$Q:$Q,'Sep Payment'!$G65)</f>
        <v>0</v>
      </c>
      <c r="AE65" s="7">
        <f>SUMIFS(POST16!$AL:$AL,POST16!$M:$M,AE$4,POST16!$Q:$Q,'Sep Payment'!$G65)</f>
        <v>0</v>
      </c>
      <c r="AF65" s="7">
        <f>SUMIFS(MISC!$AL:$AL,MISC!$M:$M,AF$4,MISC!$Q:$Q,'Sep Payment'!$G65)</f>
        <v>0</v>
      </c>
      <c r="AG65" s="7">
        <f>SUMIFS('3.4% HN 2'!AL:AL,'3.4% HN 2'!M:M,'Sep Payment'!$AG$4,'3.4% HN 2'!B:B,'Sep Payment'!B65)</f>
        <v>0</v>
      </c>
      <c r="AH65" s="5">
        <f t="shared" si="2"/>
        <v>197972.11653050903</v>
      </c>
      <c r="AI65" s="119">
        <f t="shared" si="4"/>
        <v>175795.62999999995</v>
      </c>
      <c r="AJ65" s="364">
        <f t="shared" si="3"/>
        <v>22176.486530509079</v>
      </c>
      <c r="AK65" s="119"/>
      <c r="AL65" s="508">
        <f>IFERROR(_xlfn.XLOOKUP(B65,'Monthly Payroll Deductions'!B:B,'Monthly Payroll Deductions'!AZ:AZ),"")</f>
        <v>0</v>
      </c>
      <c r="AM65" s="508">
        <f>IFERROR(_xlfn.XLOOKUP(G65,'Monthly Payroll Deductions'!E:E,'Monthly Payroll Deductions'!BA:BA)," ")</f>
        <v>175795.62999999995</v>
      </c>
      <c r="AN65" s="508">
        <f t="shared" si="7"/>
        <v>175795.62999999995</v>
      </c>
      <c r="AO65" s="119">
        <f t="shared" si="30"/>
        <v>175795.62999999995</v>
      </c>
      <c r="AP65" s="49">
        <f t="shared" si="31"/>
        <v>22176.486530509079</v>
      </c>
      <c r="AQ65" s="481"/>
      <c r="AR65" s="463">
        <f t="shared" si="32"/>
        <v>175795.62999999995</v>
      </c>
      <c r="AS65" s="49">
        <f t="shared" si="33"/>
        <v>22176.486530509079</v>
      </c>
      <c r="AT65" s="5"/>
      <c r="AW65" s="119"/>
    </row>
    <row r="66" spans="1:50" hidden="1" x14ac:dyDescent="0.25">
      <c r="B66">
        <v>3023512</v>
      </c>
      <c r="C66">
        <v>3512</v>
      </c>
      <c r="D66" t="s">
        <v>166</v>
      </c>
      <c r="G66" t="s">
        <v>167</v>
      </c>
      <c r="H66" t="s">
        <v>168</v>
      </c>
      <c r="I66" s="7">
        <f>IFERROR(_xlfn.XLOOKUP(G66,'APT 25-26'!D:D,'APT 25-26'!CV:CV),"")</f>
        <v>133408.86292560364</v>
      </c>
      <c r="J66" s="7">
        <f>SUMIFS(NurserySupplement!$AL:$AL,NurserySupplement!$M:$M,J$4,NurserySupplement!$B:$B,B66)</f>
        <v>0</v>
      </c>
      <c r="K66" s="7">
        <f>IFERROR(_xlfn.XLOOKUP(B66,'Cash Advance'!A:A,'Cash Advance'!P:P),0)</f>
        <v>0</v>
      </c>
      <c r="L66" s="7">
        <f>SUMIFS(HNPlaces!$AL:$AL,HNPlaces!$M:$M,L$4,HNPlaces!$Q:$Q,'Sep Payment'!$G66)</f>
        <v>0</v>
      </c>
      <c r="M66" s="7">
        <f>SUMIFS(HNPlaces!$AL:$AL,HNPlaces!$M:$M,M$4,HNPlaces!$Q:$Q,'Sep Payment'!$G66)</f>
        <v>0</v>
      </c>
      <c r="N66" s="7">
        <f>SUMIFS(HNPlaces!$AL:$AL,HNPlaces!$M:$M,N$4,HNPlaces!$Q:$Q,'Sep Payment'!$G66)</f>
        <v>0</v>
      </c>
      <c r="O66" s="7">
        <f>SUMIFS(HNPlaces!$AL:$AL,HNPlaces!$M:$M,O$4,HNPlaces!$Q:$Q,'Sep Payment'!$G66)</f>
        <v>0</v>
      </c>
      <c r="P66" s="7">
        <f>SUMIFS(HNPlaces!$AL:$AL,HNPlaces!$M:$M,P$4,HNPlaces!$Q:$Q,'Sep Payment'!$G66)</f>
        <v>0</v>
      </c>
      <c r="Q66" s="7">
        <f>SUMIFS(HNPlaces!$AL:$AL,HNPlaces!$M:$M,Q$4,HNPlaces!$Q:$Q,'Sep Payment'!$G66)</f>
        <v>0</v>
      </c>
      <c r="R66" s="7">
        <f>SUMIFS(HNPlaces!$AL:$AL,HNPlaces!$M:$M,R$4,HNPlaces!$Q:$Q,'Sep Payment'!$G66)</f>
        <v>0</v>
      </c>
      <c r="S66" s="7">
        <f>SUMIFS(HNTopUp!$AC:$AC,HNTopUp!$M:$M,S$4,HNTopUp!$B:$B,$B66)</f>
        <v>0</v>
      </c>
      <c r="T66" s="7">
        <f>SUMIFS(HNTopUp!$AL:$AL,HNTopUp!$M:$M,T$4,HNTopUp!$B:$B,$B66)</f>
        <v>4888.121538461538</v>
      </c>
      <c r="U66" s="7">
        <f>SUMIFS(HNTopUp!$AL:$AL,HNTopUp!$M:$M,U$4,HNTopUp!$B:$B,$B66)</f>
        <v>0</v>
      </c>
      <c r="V66" s="7">
        <f>SUMIFS(HNTopUp!$AL:$AL,HNTopUp!$M:$M,V$4,HNTopUp!$B:$B,$B66)</f>
        <v>0</v>
      </c>
      <c r="W66" s="7">
        <f>SUMIFS(HNTopUp!$AL:$AL,HNTopUp!$M:$M,W$4,HNTopUp!$B:$B,$B66)</f>
        <v>0</v>
      </c>
      <c r="X66" s="7">
        <f>SUMIFS(HNTopUp!$AC:$AC,HNTopUp!$M:$M,X$4,HNTopUp!$B:$B,$B66)</f>
        <v>0</v>
      </c>
      <c r="Y66" s="7">
        <f>SUMIFS(HNTopUp!$AC:$AC,HNTopUp!$M:$M,Y$4,HNTopUp!$B:$B,$B66)</f>
        <v>0</v>
      </c>
      <c r="Z66" s="7">
        <f>SUMIFS(POST16!$AL:$AL,POST16!$M:$M,Z$4,POST16!$Q:$Q,'Sep Payment'!$G66)</f>
        <v>0</v>
      </c>
      <c r="AA66" s="7">
        <f>SUMIFS(POST16!$AL:$AL,POST16!$M:$M,AA$4,POST16!$Q:$Q,'Sep Payment'!$G66)</f>
        <v>0</v>
      </c>
      <c r="AB66" s="7">
        <f>SUMIFS(POST16!$AL:$AL,POST16!$M:$M,AB$4,POST16!$Q:$Q,'Sep Payment'!$G66)</f>
        <v>0</v>
      </c>
      <c r="AC66" s="7">
        <f>SUMIFS(POST16!$AL:$AL,POST16!$M:$M,AC$4,POST16!$Q:$Q,'Sep Payment'!$G66)</f>
        <v>0</v>
      </c>
      <c r="AD66" s="7">
        <f>SUMIFS(POST16!$AL:$AL,POST16!$M:$M,AD$4,POST16!$Q:$Q,'Sep Payment'!$G66)</f>
        <v>0</v>
      </c>
      <c r="AE66" s="7">
        <f>SUMIFS(POST16!$AL:$AL,POST16!$M:$M,AE$4,POST16!$Q:$Q,'Sep Payment'!$G66)</f>
        <v>0</v>
      </c>
      <c r="AF66" s="7">
        <f>SUMIFS(MISC!$AL:$AL,MISC!$M:$M,AF$4,MISC!$Q:$Q,'Sep Payment'!$G66)</f>
        <v>0</v>
      </c>
      <c r="AG66" s="7">
        <f>SUMIFS('3.4% HN 2'!AL:AL,'3.4% HN 2'!M:M,'Sep Payment'!$AG$4,'3.4% HN 2'!B:B,'Sep Payment'!B66)</f>
        <v>0</v>
      </c>
      <c r="AH66" s="5">
        <f t="shared" si="2"/>
        <v>138296.98446406517</v>
      </c>
      <c r="AI66" s="119"/>
      <c r="AJ66" s="364">
        <f t="shared" si="3"/>
        <v>138296.98446406517</v>
      </c>
      <c r="AL66" s="508" t="str">
        <f>IFERROR(_xlfn.XLOOKUP(B66,'Monthly Payroll Deductions'!B:B,'Monthly Payroll Deductions'!AZ:AZ),"")</f>
        <v/>
      </c>
      <c r="AM66" s="508" t="str">
        <f>IFERROR(_xlfn.XLOOKUP(G66,'Monthly Payroll Deductions'!E:E,'Monthly Payroll Deductions'!BA:BA)," ")</f>
        <v xml:space="preserve"> </v>
      </c>
      <c r="AN66" s="508"/>
      <c r="AP66" s="383"/>
      <c r="AQ66" s="5"/>
      <c r="AS66" s="286"/>
      <c r="AT66" s="5"/>
    </row>
    <row r="67" spans="1:50" x14ac:dyDescent="0.25">
      <c r="A67">
        <v>3022061</v>
      </c>
      <c r="B67">
        <v>3023513</v>
      </c>
      <c r="C67">
        <v>3513</v>
      </c>
      <c r="D67" t="s">
        <v>76</v>
      </c>
      <c r="G67" t="s">
        <v>77</v>
      </c>
      <c r="H67" t="s">
        <v>78</v>
      </c>
      <c r="I67" s="7">
        <f>IFERROR(_xlfn.XLOOKUP(G67,'APT 25-26'!D:D,'APT 25-26'!CV:CV),"")</f>
        <v>154495.30312693011</v>
      </c>
      <c r="J67" s="7">
        <f>SUMIFS(NurserySupplement!$AL:$AL,NurserySupplement!$M:$M,J$4,NurserySupplement!$B:$B,B67)</f>
        <v>0</v>
      </c>
      <c r="K67" s="7">
        <f>IFERROR(_xlfn.XLOOKUP(B67,'Cash Advance'!A:A,'Cash Advance'!P:P),0)</f>
        <v>0</v>
      </c>
      <c r="L67" s="7">
        <f>SUMIFS(HNPlaces!$AL:$AL,HNPlaces!$M:$M,L$4,HNPlaces!$Q:$Q,'Sep Payment'!$G67)</f>
        <v>0</v>
      </c>
      <c r="M67" s="7">
        <f>SUMIFS(HNPlaces!$AL:$AL,HNPlaces!$M:$M,M$4,HNPlaces!$Q:$Q,'Sep Payment'!$G67)</f>
        <v>0</v>
      </c>
      <c r="N67" s="7">
        <f>SUMIFS(HNPlaces!$AL:$AL,HNPlaces!$M:$M,N$4,HNPlaces!$Q:$Q,'Sep Payment'!$G67)</f>
        <v>0</v>
      </c>
      <c r="O67" s="7">
        <f>SUMIFS(HNPlaces!$AL:$AL,HNPlaces!$M:$M,O$4,HNPlaces!$Q:$Q,'Sep Payment'!$G67)</f>
        <v>0</v>
      </c>
      <c r="P67" s="7">
        <f>SUMIFS(HNPlaces!$AL:$AL,HNPlaces!$M:$M,P$4,HNPlaces!$Q:$Q,'Sep Payment'!$G67)</f>
        <v>0</v>
      </c>
      <c r="Q67" s="7">
        <f>SUMIFS(HNPlaces!$AL:$AL,HNPlaces!$M:$M,Q$4,HNPlaces!$Q:$Q,'Sep Payment'!$G67)</f>
        <v>0</v>
      </c>
      <c r="R67" s="7">
        <f>SUMIFS(HNPlaces!$AL:$AL,HNPlaces!$M:$M,R$4,HNPlaces!$Q:$Q,'Sep Payment'!$G67)</f>
        <v>0</v>
      </c>
      <c r="S67" s="7">
        <f>SUMIFS(HNTopUp!$AC:$AC,HNTopUp!$M:$M,S$4,HNTopUp!$B:$B,$B67)</f>
        <v>0</v>
      </c>
      <c r="T67" s="7">
        <f>SUMIFS(HNTopUp!$AL:$AL,HNTopUp!$M:$M,T$4,HNTopUp!$B:$B,$B67)</f>
        <v>7106.3794615384613</v>
      </c>
      <c r="U67" s="7">
        <f>SUMIFS(HNTopUp!$AL:$AL,HNTopUp!$M:$M,U$4,HNTopUp!$B:$B,$B67)</f>
        <v>0</v>
      </c>
      <c r="V67" s="7">
        <f>SUMIFS(HNTopUp!$AL:$AL,HNTopUp!$M:$M,V$4,HNTopUp!$B:$B,$B67)</f>
        <v>0</v>
      </c>
      <c r="W67" s="7">
        <f>SUMIFS(HNTopUp!$AL:$AL,HNTopUp!$M:$M,W$4,HNTopUp!$B:$B,$B67)</f>
        <v>0</v>
      </c>
      <c r="X67" s="7">
        <f>SUMIFS(HNTopUp!$AC:$AC,HNTopUp!$M:$M,X$4,HNTopUp!$B:$B,$B67)</f>
        <v>0</v>
      </c>
      <c r="Y67" s="7">
        <f>SUMIFS(HNTopUp!$AC:$AC,HNTopUp!$M:$M,Y$4,HNTopUp!$B:$B,$B67)</f>
        <v>0</v>
      </c>
      <c r="Z67" s="7">
        <f>SUMIFS(POST16!$AL:$AL,POST16!$M:$M,Z$4,POST16!$Q:$Q,'Sep Payment'!$G67)</f>
        <v>0</v>
      </c>
      <c r="AA67" s="7">
        <f>SUMIFS(POST16!$AL:$AL,POST16!$M:$M,AA$4,POST16!$Q:$Q,'Sep Payment'!$G67)</f>
        <v>0</v>
      </c>
      <c r="AB67" s="7">
        <f>SUMIFS(POST16!$AL:$AL,POST16!$M:$M,AB$4,POST16!$Q:$Q,'Sep Payment'!$G67)</f>
        <v>0</v>
      </c>
      <c r="AC67" s="7">
        <f>SUMIFS(POST16!$AL:$AL,POST16!$M:$M,AC$4,POST16!$Q:$Q,'Sep Payment'!$G67)</f>
        <v>0</v>
      </c>
      <c r="AD67" s="7">
        <f>SUMIFS(POST16!$AL:$AL,POST16!$M:$M,AD$4,POST16!$Q:$Q,'Sep Payment'!$G67)</f>
        <v>0</v>
      </c>
      <c r="AE67" s="7">
        <f>SUMIFS(POST16!$AL:$AL,POST16!$M:$M,AE$4,POST16!$Q:$Q,'Sep Payment'!$G67)</f>
        <v>0</v>
      </c>
      <c r="AF67" s="7">
        <f>SUMIFS(MISC!$AL:$AL,MISC!$M:$M,AF$4,MISC!$Q:$Q,'Sep Payment'!$G67)</f>
        <v>0</v>
      </c>
      <c r="AG67" s="7">
        <f>SUMIFS('3.4% HN 2'!AL:AL,'3.4% HN 2'!M:M,'Sep Payment'!$AG$4,'3.4% HN 2'!B:B,'Sep Payment'!B67)</f>
        <v>0</v>
      </c>
      <c r="AH67" s="5">
        <f t="shared" si="2"/>
        <v>161601.68258846857</v>
      </c>
      <c r="AI67" s="119">
        <f t="shared" si="4"/>
        <v>161600.68258846857</v>
      </c>
      <c r="AJ67" s="364">
        <f t="shared" si="3"/>
        <v>1</v>
      </c>
      <c r="AK67" s="119"/>
      <c r="AL67" s="508" t="str">
        <f>IFERROR(_xlfn.XLOOKUP(B67,'Monthly Payroll Deductions'!B:B,'Monthly Payroll Deductions'!AZ:AZ),"")</f>
        <v/>
      </c>
      <c r="AM67" s="508">
        <f>IFERROR(_xlfn.XLOOKUP(G67,'Monthly Payroll Deductions'!E:E,'Monthly Payroll Deductions'!BA:BA)," ")</f>
        <v>167737.74999999994</v>
      </c>
      <c r="AN67" s="542">
        <v>167737.74999999994</v>
      </c>
      <c r="AO67" s="119">
        <f t="shared" ref="AO67:AO69" si="34">IFERROR(IF(AH67&gt;AM67,AM67,AH67-1),"")</f>
        <v>161600.68258846857</v>
      </c>
      <c r="AP67" s="49">
        <f>AH67-AO67</f>
        <v>1</v>
      </c>
      <c r="AQ67" s="481"/>
      <c r="AR67" s="463">
        <f t="shared" ref="AR67:AR73" si="35">AO67+AQ67</f>
        <v>161600.68258846857</v>
      </c>
      <c r="AS67" s="49">
        <f t="shared" ref="AS67:AS69" si="36">AP67-AQ67</f>
        <v>1</v>
      </c>
      <c r="AT67" s="5"/>
      <c r="AW67" s="119"/>
    </row>
    <row r="68" spans="1:50" x14ac:dyDescent="0.25">
      <c r="B68">
        <v>3023514</v>
      </c>
      <c r="C68">
        <v>3514</v>
      </c>
      <c r="D68" t="s">
        <v>193</v>
      </c>
      <c r="E68" t="s">
        <v>748</v>
      </c>
      <c r="G68" t="s">
        <v>194</v>
      </c>
      <c r="H68" t="s">
        <v>195</v>
      </c>
      <c r="I68" s="7">
        <f>IFERROR(_xlfn.XLOOKUP(G68,'APT 25-26'!D:D,'APT 25-26'!CV:CV),"")</f>
        <v>83436.595260503556</v>
      </c>
      <c r="J68" s="7">
        <f>SUMIFS(NurserySupplement!$AL:$AL,NurserySupplement!$M:$M,J$4,NurserySupplement!$B:$B,B68)</f>
        <v>0</v>
      </c>
      <c r="K68" s="7">
        <f>IFERROR(_xlfn.XLOOKUP(B68,'Cash Advance'!A:A,'Cash Advance'!P:P),0)</f>
        <v>0</v>
      </c>
      <c r="L68" s="7">
        <f>SUMIFS(HNPlaces!$AL:$AL,HNPlaces!$M:$M,L$4,HNPlaces!$Q:$Q,'Sep Payment'!$G68)</f>
        <v>0</v>
      </c>
      <c r="M68" s="7">
        <f>SUMIFS(HNPlaces!$AL:$AL,HNPlaces!$M:$M,M$4,HNPlaces!$Q:$Q,'Sep Payment'!$G68)</f>
        <v>0</v>
      </c>
      <c r="N68" s="7">
        <f>SUMIFS(HNPlaces!$AL:$AL,HNPlaces!$M:$M,N$4,HNPlaces!$Q:$Q,'Sep Payment'!$G68)</f>
        <v>0</v>
      </c>
      <c r="O68" s="7">
        <f>SUMIFS(HNPlaces!$AL:$AL,HNPlaces!$M:$M,O$4,HNPlaces!$Q:$Q,'Sep Payment'!$G68)</f>
        <v>0</v>
      </c>
      <c r="P68" s="7">
        <f>SUMIFS(HNPlaces!$AL:$AL,HNPlaces!$M:$M,P$4,HNPlaces!$Q:$Q,'Sep Payment'!$G68)</f>
        <v>0</v>
      </c>
      <c r="Q68" s="7">
        <f>SUMIFS(HNPlaces!$AL:$AL,HNPlaces!$M:$M,Q$4,HNPlaces!$Q:$Q,'Sep Payment'!$G68)</f>
        <v>0</v>
      </c>
      <c r="R68" s="7">
        <f>SUMIFS(HNPlaces!$AL:$AL,HNPlaces!$M:$M,R$4,HNPlaces!$Q:$Q,'Sep Payment'!$G68)</f>
        <v>0</v>
      </c>
      <c r="S68" s="7">
        <f>SUMIFS(HNTopUp!$AC:$AC,HNTopUp!$M:$M,S$4,HNTopUp!$B:$B,$B68)</f>
        <v>0</v>
      </c>
      <c r="T68" s="7">
        <f>SUMIFS(HNTopUp!$AL:$AL,HNTopUp!$M:$M,T$4,HNTopUp!$B:$B,$B68)</f>
        <v>3934.3846153846157</v>
      </c>
      <c r="U68" s="7">
        <f>SUMIFS(HNTopUp!$AL:$AL,HNTopUp!$M:$M,U$4,HNTopUp!$B:$B,$B68)</f>
        <v>0</v>
      </c>
      <c r="V68" s="7">
        <f>SUMIFS(HNTopUp!$AL:$AL,HNTopUp!$M:$M,V$4,HNTopUp!$B:$B,$B68)</f>
        <v>0</v>
      </c>
      <c r="W68" s="7">
        <f>SUMIFS(HNTopUp!$AL:$AL,HNTopUp!$M:$M,W$4,HNTopUp!$B:$B,$B68)</f>
        <v>0</v>
      </c>
      <c r="X68" s="7">
        <f>SUMIFS(HNTopUp!$AC:$AC,HNTopUp!$M:$M,X$4,HNTopUp!$B:$B,$B68)</f>
        <v>0</v>
      </c>
      <c r="Y68" s="7">
        <f>SUMIFS(HNTopUp!$AC:$AC,HNTopUp!$M:$M,Y$4,HNTopUp!$B:$B,$B68)</f>
        <v>0</v>
      </c>
      <c r="Z68" s="7">
        <f>SUMIFS(POST16!$AL:$AL,POST16!$M:$M,Z$4,POST16!$Q:$Q,'Sep Payment'!$G68)</f>
        <v>0</v>
      </c>
      <c r="AA68" s="7">
        <f>SUMIFS(POST16!$AL:$AL,POST16!$M:$M,AA$4,POST16!$Q:$Q,'Sep Payment'!$G68)</f>
        <v>0</v>
      </c>
      <c r="AB68" s="7">
        <f>SUMIFS(POST16!$AL:$AL,POST16!$M:$M,AB$4,POST16!$Q:$Q,'Sep Payment'!$G68)</f>
        <v>0</v>
      </c>
      <c r="AC68" s="7">
        <f>SUMIFS(POST16!$AL:$AL,POST16!$M:$M,AC$4,POST16!$Q:$Q,'Sep Payment'!$G68)</f>
        <v>0</v>
      </c>
      <c r="AD68" s="7">
        <f>SUMIFS(POST16!$AL:$AL,POST16!$M:$M,AD$4,POST16!$Q:$Q,'Sep Payment'!$G68)</f>
        <v>0</v>
      </c>
      <c r="AE68" s="7">
        <f>SUMIFS(POST16!$AL:$AL,POST16!$M:$M,AE$4,POST16!$Q:$Q,'Sep Payment'!$G68)</f>
        <v>0</v>
      </c>
      <c r="AF68" s="7">
        <f>SUMIFS(MISC!$AL:$AL,MISC!$M:$M,AF$4,MISC!$Q:$Q,'Sep Payment'!$G68)</f>
        <v>0</v>
      </c>
      <c r="AG68" s="7">
        <f>SUMIFS('3.4% HN 2'!AL:AL,'3.4% HN 2'!M:M,'Sep Payment'!$AG$4,'3.4% HN 2'!B:B,'Sep Payment'!B68)</f>
        <v>0</v>
      </c>
      <c r="AH68" s="5">
        <f t="shared" si="2"/>
        <v>87370.979875888166</v>
      </c>
      <c r="AI68" s="119">
        <f t="shared" si="4"/>
        <v>79737.909999999931</v>
      </c>
      <c r="AJ68" s="364">
        <f t="shared" si="3"/>
        <v>7633.0698758882354</v>
      </c>
      <c r="AL68" s="508">
        <f>IFERROR(_xlfn.XLOOKUP(B68,'Monthly Payroll Deductions'!B:B,'Monthly Payroll Deductions'!AZ:AZ),"")</f>
        <v>0</v>
      </c>
      <c r="AM68" s="508">
        <f>IFERROR(_xlfn.XLOOKUP(G68,'Monthly Payroll Deductions'!E:E,'Monthly Payroll Deductions'!BA:BA)," ")</f>
        <v>79737.909999999931</v>
      </c>
      <c r="AN68" s="508">
        <f t="shared" si="7"/>
        <v>79737.909999999931</v>
      </c>
      <c r="AO68" s="119">
        <f t="shared" si="34"/>
        <v>79737.909999999931</v>
      </c>
      <c r="AP68" s="49">
        <f>AH68-AO68</f>
        <v>7633.0698758882354</v>
      </c>
      <c r="AQ68" s="481">
        <f>IF(AP68&gt;AL68,AL68,AP68-1)</f>
        <v>0</v>
      </c>
      <c r="AR68" s="463">
        <f t="shared" si="35"/>
        <v>79737.909999999931</v>
      </c>
      <c r="AS68" s="49">
        <f t="shared" si="36"/>
        <v>7633.0698758882354</v>
      </c>
      <c r="AT68" s="5"/>
      <c r="AW68" s="481"/>
      <c r="AX68" s="481"/>
    </row>
    <row r="69" spans="1:50" x14ac:dyDescent="0.25">
      <c r="B69">
        <v>3023516</v>
      </c>
      <c r="C69">
        <v>3516</v>
      </c>
      <c r="D69" t="s">
        <v>19</v>
      </c>
      <c r="E69" t="s">
        <v>748</v>
      </c>
      <c r="G69" t="s">
        <v>20</v>
      </c>
      <c r="H69" t="s">
        <v>21</v>
      </c>
      <c r="I69" s="7">
        <f>IFERROR(_xlfn.XLOOKUP(G69,'APT 25-26'!D:D,'APT 25-26'!CV:CV),"")</f>
        <v>81326.421366395502</v>
      </c>
      <c r="J69" s="7">
        <f>SUMIFS(NurserySupplement!$AL:$AL,NurserySupplement!$M:$M,J$4,NurserySupplement!$B:$B,B69)</f>
        <v>0</v>
      </c>
      <c r="K69" s="7">
        <f>IFERROR(_xlfn.XLOOKUP(B69,'Cash Advance'!A:A,'Cash Advance'!P:P),0)</f>
        <v>0</v>
      </c>
      <c r="L69" s="7">
        <f>SUMIFS(HNPlaces!$AL:$AL,HNPlaces!$M:$M,L$4,HNPlaces!$Q:$Q,'Sep Payment'!$G69)</f>
        <v>0</v>
      </c>
      <c r="M69" s="7">
        <f>SUMIFS(HNPlaces!$AL:$AL,HNPlaces!$M:$M,M$4,HNPlaces!$Q:$Q,'Sep Payment'!$G69)</f>
        <v>0</v>
      </c>
      <c r="N69" s="7">
        <f>SUMIFS(HNPlaces!$AL:$AL,HNPlaces!$M:$M,N$4,HNPlaces!$Q:$Q,'Sep Payment'!$G69)</f>
        <v>0</v>
      </c>
      <c r="O69" s="7">
        <f>SUMIFS(HNPlaces!$AL:$AL,HNPlaces!$M:$M,O$4,HNPlaces!$Q:$Q,'Sep Payment'!$G69)</f>
        <v>0</v>
      </c>
      <c r="P69" s="7">
        <f>SUMIFS(HNPlaces!$AL:$AL,HNPlaces!$M:$M,P$4,HNPlaces!$Q:$Q,'Sep Payment'!$G69)</f>
        <v>0</v>
      </c>
      <c r="Q69" s="7">
        <f>SUMIFS(HNPlaces!$AL:$AL,HNPlaces!$M:$M,Q$4,HNPlaces!$Q:$Q,'Sep Payment'!$G69)</f>
        <v>0</v>
      </c>
      <c r="R69" s="7">
        <f>SUMIFS(HNPlaces!$AL:$AL,HNPlaces!$M:$M,R$4,HNPlaces!$Q:$Q,'Sep Payment'!$G69)</f>
        <v>0</v>
      </c>
      <c r="S69" s="7">
        <f>SUMIFS(HNTopUp!$AC:$AC,HNTopUp!$M:$M,S$4,HNTopUp!$B:$B,$B69)</f>
        <v>0</v>
      </c>
      <c r="T69" s="7">
        <f>SUMIFS(HNTopUp!$AL:$AL,HNTopUp!$M:$M,T$4,HNTopUp!$B:$B,$B69)</f>
        <v>11855.429769230768</v>
      </c>
      <c r="U69" s="7">
        <f>SUMIFS(HNTopUp!$AL:$AL,HNTopUp!$M:$M,U$4,HNTopUp!$B:$B,$B69)</f>
        <v>0</v>
      </c>
      <c r="V69" s="7">
        <f>SUMIFS(HNTopUp!$AL:$AL,HNTopUp!$M:$M,V$4,HNTopUp!$B:$B,$B69)</f>
        <v>0</v>
      </c>
      <c r="W69" s="7">
        <f>SUMIFS(HNTopUp!$AL:$AL,HNTopUp!$M:$M,W$4,HNTopUp!$B:$B,$B69)</f>
        <v>0</v>
      </c>
      <c r="X69" s="7">
        <f>SUMIFS(HNTopUp!$AC:$AC,HNTopUp!$M:$M,X$4,HNTopUp!$B:$B,$B69)</f>
        <v>0</v>
      </c>
      <c r="Y69" s="7">
        <f>SUMIFS(HNTopUp!$AC:$AC,HNTopUp!$M:$M,Y$4,HNTopUp!$B:$B,$B69)</f>
        <v>0</v>
      </c>
      <c r="Z69" s="7">
        <f>SUMIFS(POST16!$AL:$AL,POST16!$M:$M,Z$4,POST16!$Q:$Q,'Sep Payment'!$G69)</f>
        <v>0</v>
      </c>
      <c r="AA69" s="7">
        <f>SUMIFS(POST16!$AL:$AL,POST16!$M:$M,AA$4,POST16!$Q:$Q,'Sep Payment'!$G69)</f>
        <v>0</v>
      </c>
      <c r="AB69" s="7">
        <f>SUMIFS(POST16!$AL:$AL,POST16!$M:$M,AB$4,POST16!$Q:$Q,'Sep Payment'!$G69)</f>
        <v>0</v>
      </c>
      <c r="AC69" s="7">
        <f>SUMIFS(POST16!$AL:$AL,POST16!$M:$M,AC$4,POST16!$Q:$Q,'Sep Payment'!$G69)</f>
        <v>0</v>
      </c>
      <c r="AD69" s="7">
        <f>SUMIFS(POST16!$AL:$AL,POST16!$M:$M,AD$4,POST16!$Q:$Q,'Sep Payment'!$G69)</f>
        <v>0</v>
      </c>
      <c r="AE69" s="7">
        <f>SUMIFS(POST16!$AL:$AL,POST16!$M:$M,AE$4,POST16!$Q:$Q,'Sep Payment'!$G69)</f>
        <v>0</v>
      </c>
      <c r="AF69" s="7">
        <f>SUMIFS(MISC!$AL:$AL,MISC!$M:$M,AF$4,MISC!$Q:$Q,'Sep Payment'!$G69)</f>
        <v>0</v>
      </c>
      <c r="AG69" s="7">
        <f>SUMIFS('3.4% HN 2'!AL:AL,'3.4% HN 2'!M:M,'Sep Payment'!$AG$4,'3.4% HN 2'!B:B,'Sep Payment'!B69)</f>
        <v>0</v>
      </c>
      <c r="AH69" s="5">
        <f t="shared" si="2"/>
        <v>93181.851135626275</v>
      </c>
      <c r="AI69" s="119">
        <f t="shared" si="4"/>
        <v>93180.851135626275</v>
      </c>
      <c r="AJ69" s="364">
        <f t="shared" si="3"/>
        <v>1</v>
      </c>
      <c r="AK69" s="5"/>
      <c r="AL69" s="508">
        <f>IFERROR(_xlfn.XLOOKUP(B69,'Monthly Payroll Deductions'!B:B,'Monthly Payroll Deductions'!AZ:AZ),"")</f>
        <v>224679.55866779966</v>
      </c>
      <c r="AM69" s="508">
        <f>IFERROR(_xlfn.XLOOKUP(G69,'Monthly Payroll Deductions'!E:E,'Monthly Payroll Deductions'!BA:BA)," ")</f>
        <v>129791.35000000002</v>
      </c>
      <c r="AN69" s="508">
        <f t="shared" si="7"/>
        <v>354470.90866779967</v>
      </c>
      <c r="AO69" s="119">
        <f t="shared" si="34"/>
        <v>93180.851135626275</v>
      </c>
      <c r="AP69" s="49">
        <f>AH69-AO69</f>
        <v>1</v>
      </c>
      <c r="AQ69" s="481">
        <f>IFERROR(IF(AP69&gt;AL69,AL69,AP69-1),"")</f>
        <v>0</v>
      </c>
      <c r="AR69" s="463">
        <f t="shared" si="35"/>
        <v>93180.851135626275</v>
      </c>
      <c r="AS69" s="49">
        <f t="shared" si="36"/>
        <v>1</v>
      </c>
      <c r="AT69" s="5"/>
      <c r="AW69" s="119"/>
    </row>
    <row r="70" spans="1:50" hidden="1" x14ac:dyDescent="0.25">
      <c r="B70">
        <v>3023518</v>
      </c>
      <c r="C70">
        <v>3518</v>
      </c>
      <c r="D70" t="s">
        <v>172</v>
      </c>
      <c r="G70" t="s">
        <v>173</v>
      </c>
      <c r="H70" t="s">
        <v>174</v>
      </c>
      <c r="I70" s="7">
        <f>IFERROR(_xlfn.XLOOKUP(G70,'APT 25-26'!D:D,'APT 25-26'!CV:CV),"")</f>
        <v>182129.44212989847</v>
      </c>
      <c r="J70" s="7">
        <f>SUMIFS(NurserySupplement!$AL:$AL,NurserySupplement!$M:$M,J$4,NurserySupplement!$B:$B,B70)</f>
        <v>0</v>
      </c>
      <c r="K70" s="7">
        <f>IFERROR(_xlfn.XLOOKUP(B70,'Cash Advance'!A:A,'Cash Advance'!P:P),0)</f>
        <v>0</v>
      </c>
      <c r="L70" s="7">
        <f>SUMIFS(HNPlaces!$AL:$AL,HNPlaces!$M:$M,L$4,HNPlaces!$Q:$Q,'Sep Payment'!$G70)</f>
        <v>0</v>
      </c>
      <c r="M70" s="7">
        <f>SUMIFS(HNPlaces!$AL:$AL,HNPlaces!$M:$M,M$4,HNPlaces!$Q:$Q,'Sep Payment'!$G70)</f>
        <v>0</v>
      </c>
      <c r="N70" s="7">
        <f>SUMIFS(HNPlaces!$AL:$AL,HNPlaces!$M:$M,N$4,HNPlaces!$Q:$Q,'Sep Payment'!$G70)</f>
        <v>0</v>
      </c>
      <c r="O70" s="7">
        <f>SUMIFS(HNPlaces!$AL:$AL,HNPlaces!$M:$M,O$4,HNPlaces!$Q:$Q,'Sep Payment'!$G70)</f>
        <v>0</v>
      </c>
      <c r="P70" s="7">
        <f>SUMIFS(HNPlaces!$AL:$AL,HNPlaces!$M:$M,P$4,HNPlaces!$Q:$Q,'Sep Payment'!$G70)</f>
        <v>0</v>
      </c>
      <c r="Q70" s="7">
        <f>SUMIFS(HNPlaces!$AL:$AL,HNPlaces!$M:$M,Q$4,HNPlaces!$Q:$Q,'Sep Payment'!$G70)</f>
        <v>0</v>
      </c>
      <c r="R70" s="7">
        <f>SUMIFS(HNPlaces!$AL:$AL,HNPlaces!$M:$M,R$4,HNPlaces!$Q:$Q,'Sep Payment'!$G70)</f>
        <v>0</v>
      </c>
      <c r="S70" s="7">
        <f>SUMIFS(HNTopUp!$AC:$AC,HNTopUp!$M:$M,S$4,HNTopUp!$B:$B,$B70)</f>
        <v>0</v>
      </c>
      <c r="T70" s="7">
        <f>SUMIFS(HNTopUp!$AL:$AL,HNTopUp!$M:$M,T$4,HNTopUp!$B:$B,$B70)</f>
        <v>14817.11053846154</v>
      </c>
      <c r="U70" s="7">
        <f>SUMIFS(HNTopUp!$AL:$AL,HNTopUp!$M:$M,U$4,HNTopUp!$B:$B,$B70)</f>
        <v>0</v>
      </c>
      <c r="V70" s="7">
        <f>SUMIFS(HNTopUp!$AL:$AL,HNTopUp!$M:$M,V$4,HNTopUp!$B:$B,$B70)</f>
        <v>0</v>
      </c>
      <c r="W70" s="7">
        <f>SUMIFS(HNTopUp!$AL:$AL,HNTopUp!$M:$M,W$4,HNTopUp!$B:$B,$B70)</f>
        <v>0</v>
      </c>
      <c r="X70" s="7">
        <f>SUMIFS(HNTopUp!$AC:$AC,HNTopUp!$M:$M,X$4,HNTopUp!$B:$B,$B70)</f>
        <v>0</v>
      </c>
      <c r="Y70" s="7">
        <f>SUMIFS(HNTopUp!$AC:$AC,HNTopUp!$M:$M,Y$4,HNTopUp!$B:$B,$B70)</f>
        <v>0</v>
      </c>
      <c r="Z70" s="7">
        <f>SUMIFS(POST16!$AL:$AL,POST16!$M:$M,Z$4,POST16!$Q:$Q,'Sep Payment'!$G70)</f>
        <v>0</v>
      </c>
      <c r="AA70" s="7">
        <f>SUMIFS(POST16!$AL:$AL,POST16!$M:$M,AA$4,POST16!$Q:$Q,'Sep Payment'!$G70)</f>
        <v>0</v>
      </c>
      <c r="AB70" s="7">
        <f>SUMIFS(POST16!$AL:$AL,POST16!$M:$M,AB$4,POST16!$Q:$Q,'Sep Payment'!$G70)</f>
        <v>0</v>
      </c>
      <c r="AC70" s="7">
        <f>SUMIFS(POST16!$AL:$AL,POST16!$M:$M,AC$4,POST16!$Q:$Q,'Sep Payment'!$G70)</f>
        <v>0</v>
      </c>
      <c r="AD70" s="7">
        <f>SUMIFS(POST16!$AL:$AL,POST16!$M:$M,AD$4,POST16!$Q:$Q,'Sep Payment'!$G70)</f>
        <v>0</v>
      </c>
      <c r="AE70" s="7">
        <f>SUMIFS(POST16!$AL:$AL,POST16!$M:$M,AE$4,POST16!$Q:$Q,'Sep Payment'!$G70)</f>
        <v>0</v>
      </c>
      <c r="AF70" s="7">
        <f>SUMIFS(MISC!$AL:$AL,MISC!$M:$M,AF$4,MISC!$Q:$Q,'Sep Payment'!$G70)</f>
        <v>0</v>
      </c>
      <c r="AG70" s="7">
        <f>SUMIFS('3.4% HN 2'!AL:AL,'3.4% HN 2'!M:M,'Sep Payment'!$AG$4,'3.4% HN 2'!B:B,'Sep Payment'!B70)</f>
        <v>0</v>
      </c>
      <c r="AH70" s="5">
        <f t="shared" si="2"/>
        <v>196946.55266836</v>
      </c>
      <c r="AI70" s="119"/>
      <c r="AJ70" s="364">
        <f t="shared" si="3"/>
        <v>196946.55266836</v>
      </c>
      <c r="AL70" s="508" t="str">
        <f>IFERROR(_xlfn.XLOOKUP(B70,'Monthly Payroll Deductions'!B:B,'Monthly Payroll Deductions'!AZ:AZ),"")</f>
        <v/>
      </c>
      <c r="AM70" s="508" t="str">
        <f>IFERROR(_xlfn.XLOOKUP(G70,'Monthly Payroll Deductions'!E:E,'Monthly Payroll Deductions'!BA:BA)," ")</f>
        <v xml:space="preserve"> </v>
      </c>
      <c r="AN70" s="508"/>
      <c r="AP70" s="383"/>
      <c r="AQ70" s="5"/>
      <c r="AS70" s="286"/>
      <c r="AT70" s="5"/>
    </row>
    <row r="71" spans="1:50" x14ac:dyDescent="0.25">
      <c r="B71">
        <v>3023520</v>
      </c>
      <c r="C71">
        <v>3520</v>
      </c>
      <c r="D71" t="s">
        <v>145</v>
      </c>
      <c r="E71" t="s">
        <v>748</v>
      </c>
      <c r="G71" t="s">
        <v>146</v>
      </c>
      <c r="H71" t="s">
        <v>147</v>
      </c>
      <c r="I71" s="7">
        <f>IFERROR(_xlfn.XLOOKUP(G71,'APT 25-26'!D:D,'APT 25-26'!CV:CV),"")</f>
        <v>157573.87153846154</v>
      </c>
      <c r="J71" s="7">
        <f>SUMIFS(NurserySupplement!$AL:$AL,NurserySupplement!$M:$M,J$4,NurserySupplement!$B:$B,B71)</f>
        <v>0</v>
      </c>
      <c r="K71" s="7">
        <f>IFERROR(_xlfn.XLOOKUP(B71,'Cash Advance'!A:A,'Cash Advance'!P:P),0)</f>
        <v>0</v>
      </c>
      <c r="L71" s="7">
        <f>SUMIFS(HNPlaces!$AL:$AL,HNPlaces!$M:$M,L$4,HNPlaces!$Q:$Q,'Sep Payment'!$G71)</f>
        <v>0</v>
      </c>
      <c r="M71" s="7">
        <f>SUMIFS(HNPlaces!$AL:$AL,HNPlaces!$M:$M,M$4,HNPlaces!$Q:$Q,'Sep Payment'!$G71)</f>
        <v>0</v>
      </c>
      <c r="N71" s="7">
        <f>SUMIFS(HNPlaces!$AL:$AL,HNPlaces!$M:$M,N$4,HNPlaces!$Q:$Q,'Sep Payment'!$G71)</f>
        <v>0</v>
      </c>
      <c r="O71" s="7">
        <f>SUMIFS(HNPlaces!$AL:$AL,HNPlaces!$M:$M,O$4,HNPlaces!$Q:$Q,'Sep Payment'!$G71)</f>
        <v>0</v>
      </c>
      <c r="P71" s="7">
        <f>SUMIFS(HNPlaces!$AL:$AL,HNPlaces!$M:$M,P$4,HNPlaces!$Q:$Q,'Sep Payment'!$G71)</f>
        <v>0</v>
      </c>
      <c r="Q71" s="7">
        <f>SUMIFS(HNPlaces!$AL:$AL,HNPlaces!$M:$M,Q$4,HNPlaces!$Q:$Q,'Sep Payment'!$G71)</f>
        <v>0</v>
      </c>
      <c r="R71" s="7">
        <f>SUMIFS(HNPlaces!$AL:$AL,HNPlaces!$M:$M,R$4,HNPlaces!$Q:$Q,'Sep Payment'!$G71)</f>
        <v>0</v>
      </c>
      <c r="S71" s="7">
        <f>SUMIFS(HNTopUp!$AC:$AC,HNTopUp!$M:$M,S$4,HNTopUp!$B:$B,$B71)</f>
        <v>0</v>
      </c>
      <c r="T71" s="7">
        <f>SUMIFS(HNTopUp!$AL:$AL,HNTopUp!$M:$M,T$4,HNTopUp!$B:$B,$B71)</f>
        <v>10735.720512820513</v>
      </c>
      <c r="U71" s="7">
        <f>SUMIFS(HNTopUp!$AL:$AL,HNTopUp!$M:$M,U$4,HNTopUp!$B:$B,$B71)</f>
        <v>0</v>
      </c>
      <c r="V71" s="7">
        <f>SUMIFS(HNTopUp!$AL:$AL,HNTopUp!$M:$M,V$4,HNTopUp!$B:$B,$B71)</f>
        <v>0</v>
      </c>
      <c r="W71" s="7">
        <f>SUMIFS(HNTopUp!$AL:$AL,HNTopUp!$M:$M,W$4,HNTopUp!$B:$B,$B71)</f>
        <v>0</v>
      </c>
      <c r="X71" s="7">
        <f>SUMIFS(HNTopUp!$AC:$AC,HNTopUp!$M:$M,X$4,HNTopUp!$B:$B,$B71)</f>
        <v>0</v>
      </c>
      <c r="Y71" s="7">
        <f>SUMIFS(HNTopUp!$AC:$AC,HNTopUp!$M:$M,Y$4,HNTopUp!$B:$B,$B71)</f>
        <v>0</v>
      </c>
      <c r="Z71" s="7">
        <f>SUMIFS(POST16!$AL:$AL,POST16!$M:$M,Z$4,POST16!$Q:$Q,'Sep Payment'!$G71)</f>
        <v>0</v>
      </c>
      <c r="AA71" s="7">
        <f>SUMIFS(POST16!$AL:$AL,POST16!$M:$M,AA$4,POST16!$Q:$Q,'Sep Payment'!$G71)</f>
        <v>0</v>
      </c>
      <c r="AB71" s="7">
        <f>SUMIFS(POST16!$AL:$AL,POST16!$M:$M,AB$4,POST16!$Q:$Q,'Sep Payment'!$G71)</f>
        <v>0</v>
      </c>
      <c r="AC71" s="7">
        <f>SUMIFS(POST16!$AL:$AL,POST16!$M:$M,AC$4,POST16!$Q:$Q,'Sep Payment'!$G71)</f>
        <v>0</v>
      </c>
      <c r="AD71" s="7">
        <f>SUMIFS(POST16!$AL:$AL,POST16!$M:$M,AD$4,POST16!$Q:$Q,'Sep Payment'!$G71)</f>
        <v>0</v>
      </c>
      <c r="AE71" s="7">
        <f>SUMIFS(POST16!$AL:$AL,POST16!$M:$M,AE$4,POST16!$Q:$Q,'Sep Payment'!$G71)</f>
        <v>0</v>
      </c>
      <c r="AF71" s="7">
        <f>SUMIFS(MISC!$AL:$AL,MISC!$M:$M,AF$4,MISC!$Q:$Q,'Sep Payment'!$G71)</f>
        <v>0</v>
      </c>
      <c r="AG71" s="7">
        <f>SUMIFS('3.4% HN 2'!AL:AL,'3.4% HN 2'!M:M,'Sep Payment'!$AG$4,'3.4% HN 2'!B:B,'Sep Payment'!B71)</f>
        <v>0</v>
      </c>
      <c r="AH71" s="5">
        <f t="shared" si="2"/>
        <v>168309.59205128206</v>
      </c>
      <c r="AI71" s="119">
        <f t="shared" si="4"/>
        <v>168308.59205128206</v>
      </c>
      <c r="AJ71" s="364">
        <f t="shared" si="3"/>
        <v>1</v>
      </c>
      <c r="AK71" s="5"/>
      <c r="AL71" s="508">
        <f>IFERROR(_xlfn.XLOOKUP(B71,'Monthly Payroll Deductions'!B:B,'Monthly Payroll Deductions'!AZ:AZ),"")</f>
        <v>0</v>
      </c>
      <c r="AM71" s="508">
        <f>IFERROR(_xlfn.XLOOKUP(G71,'Monthly Payroll Deductions'!E:E,'Monthly Payroll Deductions'!BA:BA)," ")</f>
        <v>182024.6</v>
      </c>
      <c r="AN71" s="508">
        <f>AL71+AM71</f>
        <v>182024.6</v>
      </c>
      <c r="AO71" s="119">
        <f t="shared" ref="AO71" si="37">IFERROR(IF(AH71&gt;AM71,AM71,AH71-1),"")</f>
        <v>168308.59205128206</v>
      </c>
      <c r="AP71" s="49">
        <f>AH71-AO71</f>
        <v>1</v>
      </c>
      <c r="AQ71" s="481"/>
      <c r="AR71" s="463">
        <f t="shared" si="35"/>
        <v>168308.59205128206</v>
      </c>
      <c r="AS71" s="49">
        <f>AP71-AQ71</f>
        <v>1</v>
      </c>
      <c r="AT71" s="5"/>
      <c r="AW71" s="119"/>
    </row>
    <row r="72" spans="1:50" hidden="1" x14ac:dyDescent="0.25">
      <c r="B72">
        <v>3023523</v>
      </c>
      <c r="C72">
        <v>3523</v>
      </c>
      <c r="D72" t="s">
        <v>203</v>
      </c>
      <c r="G72" t="s">
        <v>204</v>
      </c>
      <c r="H72" t="s">
        <v>205</v>
      </c>
      <c r="I72" s="7">
        <f>IFERROR(_xlfn.XLOOKUP(G72,'APT 25-26'!D:D,'APT 25-26'!CV:CV),"")</f>
        <v>268666.63042020414</v>
      </c>
      <c r="J72" s="7">
        <f>SUMIFS(NurserySupplement!$AL:$AL,NurserySupplement!$M:$M,J$4,NurserySupplement!$B:$B,B72)</f>
        <v>0</v>
      </c>
      <c r="K72" s="7">
        <f>IFERROR(_xlfn.XLOOKUP(B72,'Cash Advance'!A:A,'Cash Advance'!P:P),0)</f>
        <v>0</v>
      </c>
      <c r="L72" s="7">
        <f>SUMIFS(HNPlaces!$AL:$AL,HNPlaces!$M:$M,L$4,HNPlaces!$Q:$Q,'Sep Payment'!$G72)</f>
        <v>0</v>
      </c>
      <c r="M72" s="7">
        <f>SUMIFS(HNPlaces!$AL:$AL,HNPlaces!$M:$M,M$4,HNPlaces!$Q:$Q,'Sep Payment'!$G72)</f>
        <v>0</v>
      </c>
      <c r="N72" s="7">
        <f>SUMIFS(HNPlaces!$AL:$AL,HNPlaces!$M:$M,N$4,HNPlaces!$Q:$Q,'Sep Payment'!$G72)</f>
        <v>0</v>
      </c>
      <c r="O72" s="7">
        <f>SUMIFS(HNPlaces!$AL:$AL,HNPlaces!$M:$M,O$4,HNPlaces!$Q:$Q,'Sep Payment'!$G72)</f>
        <v>0</v>
      </c>
      <c r="P72" s="7">
        <f>SUMIFS(HNPlaces!$AL:$AL,HNPlaces!$M:$M,P$4,HNPlaces!$Q:$Q,'Sep Payment'!$G72)</f>
        <v>0</v>
      </c>
      <c r="Q72" s="7">
        <f>SUMIFS(HNPlaces!$AL:$AL,HNPlaces!$M:$M,Q$4,HNPlaces!$Q:$Q,'Sep Payment'!$G72)</f>
        <v>0</v>
      </c>
      <c r="R72" s="7">
        <f>SUMIFS(HNPlaces!$AL:$AL,HNPlaces!$M:$M,R$4,HNPlaces!$Q:$Q,'Sep Payment'!$G72)</f>
        <v>0</v>
      </c>
      <c r="S72" s="7">
        <f>SUMIFS(HNTopUp!$AC:$AC,HNTopUp!$M:$M,S$4,HNTopUp!$B:$B,$B72)</f>
        <v>0</v>
      </c>
      <c r="T72" s="7">
        <f>SUMIFS(HNTopUp!$AL:$AL,HNTopUp!$M:$M,T$4,HNTopUp!$B:$B,$B72)</f>
        <v>18608.594230769228</v>
      </c>
      <c r="U72" s="7">
        <f>SUMIFS(HNTopUp!$AL:$AL,HNTopUp!$M:$M,U$4,HNTopUp!$B:$B,$B72)</f>
        <v>0</v>
      </c>
      <c r="V72" s="7">
        <f>SUMIFS(HNTopUp!$AL:$AL,HNTopUp!$M:$M,V$4,HNTopUp!$B:$B,$B72)</f>
        <v>0</v>
      </c>
      <c r="W72" s="7">
        <f>SUMIFS(HNTopUp!$AL:$AL,HNTopUp!$M:$M,W$4,HNTopUp!$B:$B,$B72)</f>
        <v>-118.58076923076923</v>
      </c>
      <c r="X72" s="7">
        <f>SUMIFS(HNTopUp!$AC:$AC,HNTopUp!$M:$M,X$4,HNTopUp!$B:$B,$B72)</f>
        <v>0</v>
      </c>
      <c r="Y72" s="7">
        <f>SUMIFS(HNTopUp!$AC:$AC,HNTopUp!$M:$M,Y$4,HNTopUp!$B:$B,$B72)</f>
        <v>0</v>
      </c>
      <c r="Z72" s="7">
        <f>SUMIFS(POST16!$AL:$AL,POST16!$M:$M,Z$4,POST16!$Q:$Q,'Sep Payment'!$G72)</f>
        <v>0</v>
      </c>
      <c r="AA72" s="7">
        <f>SUMIFS(POST16!$AL:$AL,POST16!$M:$M,AA$4,POST16!$Q:$Q,'Sep Payment'!$G72)</f>
        <v>0</v>
      </c>
      <c r="AB72" s="7">
        <f>SUMIFS(POST16!$AL:$AL,POST16!$M:$M,AB$4,POST16!$Q:$Q,'Sep Payment'!$G72)</f>
        <v>0</v>
      </c>
      <c r="AC72" s="7">
        <f>SUMIFS(POST16!$AL:$AL,POST16!$M:$M,AC$4,POST16!$Q:$Q,'Sep Payment'!$G72)</f>
        <v>0</v>
      </c>
      <c r="AD72" s="7">
        <f>SUMIFS(POST16!$AL:$AL,POST16!$M:$M,AD$4,POST16!$Q:$Q,'Sep Payment'!$G72)</f>
        <v>0</v>
      </c>
      <c r="AE72" s="7">
        <f>SUMIFS(POST16!$AL:$AL,POST16!$M:$M,AE$4,POST16!$Q:$Q,'Sep Payment'!$G72)</f>
        <v>0</v>
      </c>
      <c r="AF72" s="7">
        <f>SUMIFS(MISC!$AL:$AL,MISC!$M:$M,AF$4,MISC!$Q:$Q,'Sep Payment'!$G72)</f>
        <v>0</v>
      </c>
      <c r="AG72" s="7">
        <f>SUMIFS('3.4% HN 2'!AL:AL,'3.4% HN 2'!M:M,'Sep Payment'!$AG$4,'3.4% HN 2'!B:B,'Sep Payment'!B72)</f>
        <v>0</v>
      </c>
      <c r="AH72" s="5">
        <f t="shared" ref="AH72:AH91" si="38">SUM(I72:AG72)</f>
        <v>287156.64388174255</v>
      </c>
      <c r="AI72" s="119"/>
      <c r="AJ72" s="364">
        <f t="shared" si="3"/>
        <v>287156.64388174255</v>
      </c>
      <c r="AL72" s="508" t="str">
        <f>IFERROR(_xlfn.XLOOKUP(B72,'Monthly Payroll Deductions'!B:B,'Monthly Payroll Deductions'!AZ:AZ),"")</f>
        <v/>
      </c>
      <c r="AM72" s="508" t="str">
        <f>IFERROR(_xlfn.XLOOKUP(G72,'Monthly Payroll Deductions'!E:E,'Monthly Payroll Deductions'!BA:BA)," ")</f>
        <v xml:space="preserve"> </v>
      </c>
      <c r="AN72" s="508"/>
      <c r="AP72" s="383"/>
      <c r="AQ72" s="5"/>
      <c r="AS72" s="286"/>
      <c r="AT72" s="5"/>
    </row>
    <row r="73" spans="1:50" x14ac:dyDescent="0.25">
      <c r="B73">
        <v>3023524</v>
      </c>
      <c r="C73">
        <v>3524</v>
      </c>
      <c r="D73" t="s">
        <v>187</v>
      </c>
      <c r="E73" t="s">
        <v>748</v>
      </c>
      <c r="G73" t="s">
        <v>188</v>
      </c>
      <c r="H73" t="s">
        <v>189</v>
      </c>
      <c r="I73" s="7">
        <f>IFERROR(_xlfn.XLOOKUP(G73,'APT 25-26'!D:D,'APT 25-26'!CV:CV),"")</f>
        <v>85419.528801783759</v>
      </c>
      <c r="J73" s="7">
        <f>SUMIFS(NurserySupplement!$AL:$AL,NurserySupplement!$M:$M,J$4,NurserySupplement!$B:$B,B73)</f>
        <v>0</v>
      </c>
      <c r="K73" s="7">
        <f>IFERROR(_xlfn.XLOOKUP(B73,'Cash Advance'!A:A,'Cash Advance'!P:P),0)</f>
        <v>0</v>
      </c>
      <c r="L73" s="7">
        <f>SUMIFS(HNPlaces!$AL:$AL,HNPlaces!$M:$M,L$4,HNPlaces!$Q:$Q,'Sep Payment'!$G73)</f>
        <v>0</v>
      </c>
      <c r="M73" s="7">
        <f>SUMIFS(HNPlaces!$AL:$AL,HNPlaces!$M:$M,M$4,HNPlaces!$Q:$Q,'Sep Payment'!$G73)</f>
        <v>0</v>
      </c>
      <c r="N73" s="7">
        <f>SUMIFS(HNPlaces!$AL:$AL,HNPlaces!$M:$M,N$4,HNPlaces!$Q:$Q,'Sep Payment'!$G73)</f>
        <v>0</v>
      </c>
      <c r="O73" s="7">
        <f>SUMIFS(HNPlaces!$AL:$AL,HNPlaces!$M:$M,O$4,HNPlaces!$Q:$Q,'Sep Payment'!$G73)</f>
        <v>0</v>
      </c>
      <c r="P73" s="7">
        <f>SUMIFS(HNPlaces!$AL:$AL,HNPlaces!$M:$M,P$4,HNPlaces!$Q:$Q,'Sep Payment'!$G73)</f>
        <v>0</v>
      </c>
      <c r="Q73" s="7">
        <f>SUMIFS(HNPlaces!$AL:$AL,HNPlaces!$M:$M,Q$4,HNPlaces!$Q:$Q,'Sep Payment'!$G73)</f>
        <v>0</v>
      </c>
      <c r="R73" s="7">
        <f>SUMIFS(HNPlaces!$AL:$AL,HNPlaces!$M:$M,R$4,HNPlaces!$Q:$Q,'Sep Payment'!$G73)</f>
        <v>0</v>
      </c>
      <c r="S73" s="7">
        <f>SUMIFS(HNTopUp!$AC:$AC,HNTopUp!$M:$M,S$4,HNTopUp!$B:$B,$B73)</f>
        <v>0</v>
      </c>
      <c r="T73" s="7">
        <f>SUMIFS(HNTopUp!$AL:$AL,HNTopUp!$M:$M,T$4,HNTopUp!$B:$B,$B73)</f>
        <v>6626.7692307692314</v>
      </c>
      <c r="U73" s="7">
        <f>SUMIFS(HNTopUp!$AL:$AL,HNTopUp!$M:$M,U$4,HNTopUp!$B:$B,$B73)</f>
        <v>0</v>
      </c>
      <c r="V73" s="7">
        <f>SUMIFS(HNTopUp!$AL:$AL,HNTopUp!$M:$M,V$4,HNTopUp!$B:$B,$B73)</f>
        <v>0</v>
      </c>
      <c r="W73" s="7">
        <f>SUMIFS(HNTopUp!$AL:$AL,HNTopUp!$M:$M,W$4,HNTopUp!$B:$B,$B73)</f>
        <v>114.7</v>
      </c>
      <c r="X73" s="7">
        <f>SUMIFS(HNTopUp!$AC:$AC,HNTopUp!$M:$M,X$4,HNTopUp!$B:$B,$B73)</f>
        <v>0</v>
      </c>
      <c r="Y73" s="7">
        <f>SUMIFS(HNTopUp!$AC:$AC,HNTopUp!$M:$M,Y$4,HNTopUp!$B:$B,$B73)</f>
        <v>0</v>
      </c>
      <c r="Z73" s="7">
        <f>SUMIFS(POST16!$AL:$AL,POST16!$M:$M,Z$4,POST16!$Q:$Q,'Sep Payment'!$G73)</f>
        <v>0</v>
      </c>
      <c r="AA73" s="7">
        <f>SUMIFS(POST16!$AL:$AL,POST16!$M:$M,AA$4,POST16!$Q:$Q,'Sep Payment'!$G73)</f>
        <v>0</v>
      </c>
      <c r="AB73" s="7">
        <f>SUMIFS(POST16!$AL:$AL,POST16!$M:$M,AB$4,POST16!$Q:$Q,'Sep Payment'!$G73)</f>
        <v>0</v>
      </c>
      <c r="AC73" s="7">
        <f>SUMIFS(POST16!$AL:$AL,POST16!$M:$M,AC$4,POST16!$Q:$Q,'Sep Payment'!$G73)</f>
        <v>0</v>
      </c>
      <c r="AD73" s="7">
        <f>SUMIFS(POST16!$AL:$AL,POST16!$M:$M,AD$4,POST16!$Q:$Q,'Sep Payment'!$G73)</f>
        <v>0</v>
      </c>
      <c r="AE73" s="7">
        <f>SUMIFS(POST16!$AL:$AL,POST16!$M:$M,AE$4,POST16!$Q:$Q,'Sep Payment'!$G73)</f>
        <v>0</v>
      </c>
      <c r="AF73" s="7">
        <f>SUMIFS(MISC!$AL:$AL,MISC!$M:$M,AF$4,MISC!$Q:$Q,'Sep Payment'!$G73)</f>
        <v>0</v>
      </c>
      <c r="AG73" s="7">
        <f>SUMIFS('3.4% HN 2'!AL:AL,'3.4% HN 2'!M:M,'Sep Payment'!$AG$4,'3.4% HN 2'!B:B,'Sep Payment'!B73)</f>
        <v>0</v>
      </c>
      <c r="AH73" s="5">
        <f t="shared" si="38"/>
        <v>92160.99803255299</v>
      </c>
      <c r="AI73" s="119">
        <f t="shared" ref="AI73" si="39">AR73</f>
        <v>92159.99803255299</v>
      </c>
      <c r="AJ73" s="364">
        <f t="shared" ref="AJ73:AJ91" si="40">AH73-AI73</f>
        <v>1</v>
      </c>
      <c r="AK73" s="5"/>
      <c r="AL73" s="508">
        <f>IFERROR(_xlfn.XLOOKUP(B73,'Monthly Payroll Deductions'!B:B,'Monthly Payroll Deductions'!AZ:AZ),"")</f>
        <v>399269.01617785194</v>
      </c>
      <c r="AM73" s="508">
        <f>IFERROR(_xlfn.XLOOKUP(G73,'Monthly Payroll Deductions'!E:E,'Monthly Payroll Deductions'!BA:BA)," ")</f>
        <v>133491.66999999998</v>
      </c>
      <c r="AN73" s="508">
        <f>AL73+AM73</f>
        <v>532760.68617785187</v>
      </c>
      <c r="AO73" s="119">
        <f t="shared" ref="AO73" si="41">IFERROR(IF(AH73&gt;AM73,AM73,AH73-1),"")</f>
        <v>92159.99803255299</v>
      </c>
      <c r="AP73" s="49">
        <f>AH73-AO73</f>
        <v>1</v>
      </c>
      <c r="AQ73" s="481">
        <f>IFERROR(IF(AP73&gt;AL73,AL73,AP73-1),"")</f>
        <v>0</v>
      </c>
      <c r="AR73" s="463">
        <f t="shared" si="35"/>
        <v>92159.99803255299</v>
      </c>
      <c r="AS73" s="49">
        <f>AP73-AQ73</f>
        <v>1</v>
      </c>
      <c r="AT73" s="5"/>
      <c r="AW73" s="119"/>
    </row>
    <row r="74" spans="1:50" hidden="1" x14ac:dyDescent="0.25">
      <c r="B74">
        <v>3025948</v>
      </c>
      <c r="C74">
        <v>5948</v>
      </c>
      <c r="D74" t="s">
        <v>70</v>
      </c>
      <c r="G74" t="s">
        <v>71</v>
      </c>
      <c r="H74" t="s">
        <v>72</v>
      </c>
      <c r="I74" s="7">
        <f>IFERROR(_xlfn.XLOOKUP(G74,'APT 25-26'!D:D,'APT 25-26'!CV:CV),"")</f>
        <v>78417.433723076931</v>
      </c>
      <c r="J74" s="7">
        <f>SUMIFS(NurserySupplement!$AL:$AL,NurserySupplement!$M:$M,J$4,NurserySupplement!$B:$B,B74)</f>
        <v>0</v>
      </c>
      <c r="K74" s="7">
        <f>IFERROR(_xlfn.XLOOKUP(B74,'Cash Advance'!A:A,'Cash Advance'!P:P),0)</f>
        <v>0</v>
      </c>
      <c r="L74" s="7">
        <f>SUMIFS(HNPlaces!$AL:$AL,HNPlaces!$M:$M,L$4,HNPlaces!$Q:$Q,'Sep Payment'!$G74)</f>
        <v>0</v>
      </c>
      <c r="M74" s="7">
        <f>SUMIFS(HNPlaces!$AL:$AL,HNPlaces!$M:$M,M$4,HNPlaces!$Q:$Q,'Sep Payment'!$G74)</f>
        <v>0</v>
      </c>
      <c r="N74" s="7">
        <f>SUMIFS(HNPlaces!$AL:$AL,HNPlaces!$M:$M,N$4,HNPlaces!$Q:$Q,'Sep Payment'!$G74)</f>
        <v>0</v>
      </c>
      <c r="O74" s="7">
        <f>SUMIFS(HNPlaces!$AL:$AL,HNPlaces!$M:$M,O$4,HNPlaces!$Q:$Q,'Sep Payment'!$G74)</f>
        <v>0</v>
      </c>
      <c r="P74" s="7">
        <f>SUMIFS(HNPlaces!$AL:$AL,HNPlaces!$M:$M,P$4,HNPlaces!$Q:$Q,'Sep Payment'!$G74)</f>
        <v>0</v>
      </c>
      <c r="Q74" s="7">
        <f>SUMIFS(HNPlaces!$AL:$AL,HNPlaces!$M:$M,Q$4,HNPlaces!$Q:$Q,'Sep Payment'!$G74)</f>
        <v>0</v>
      </c>
      <c r="R74" s="7">
        <f>SUMIFS(HNPlaces!$AL:$AL,HNPlaces!$M:$M,R$4,HNPlaces!$Q:$Q,'Sep Payment'!$G74)</f>
        <v>0</v>
      </c>
      <c r="S74" s="7">
        <f>SUMIFS(HNTopUp!$AC:$AC,HNTopUp!$M:$M,S$4,HNTopUp!$B:$B,$B74)</f>
        <v>0</v>
      </c>
      <c r="T74" s="7">
        <f>SUMIFS(HNTopUp!$AL:$AL,HNTopUp!$M:$M,T$4,HNTopUp!$B:$B,$B74)</f>
        <v>5556.6153846153848</v>
      </c>
      <c r="U74" s="7">
        <f>SUMIFS(HNTopUp!$AL:$AL,HNTopUp!$M:$M,U$4,HNTopUp!$B:$B,$B74)</f>
        <v>0</v>
      </c>
      <c r="V74" s="7">
        <f>SUMIFS(HNTopUp!$AL:$AL,HNTopUp!$M:$M,V$4,HNTopUp!$B:$B,$B74)</f>
        <v>0</v>
      </c>
      <c r="W74" s="7">
        <f>SUMIFS(HNTopUp!$AL:$AL,HNTopUp!$M:$M,W$4,HNTopUp!$B:$B,$B74)</f>
        <v>0</v>
      </c>
      <c r="X74" s="7">
        <f>SUMIFS(HNTopUp!$AC:$AC,HNTopUp!$M:$M,X$4,HNTopUp!$B:$B,$B74)</f>
        <v>0</v>
      </c>
      <c r="Y74" s="7">
        <f>SUMIFS(HNTopUp!$AC:$AC,HNTopUp!$M:$M,Y$4,HNTopUp!$B:$B,$B74)</f>
        <v>0</v>
      </c>
      <c r="Z74" s="7">
        <f>SUMIFS(POST16!$AL:$AL,POST16!$M:$M,Z$4,POST16!$Q:$Q,'Sep Payment'!$G74)</f>
        <v>0</v>
      </c>
      <c r="AA74" s="7">
        <f>SUMIFS(POST16!$AL:$AL,POST16!$M:$M,AA$4,POST16!$Q:$Q,'Sep Payment'!$G74)</f>
        <v>0</v>
      </c>
      <c r="AB74" s="7">
        <f>SUMIFS(POST16!$AL:$AL,POST16!$M:$M,AB$4,POST16!$Q:$Q,'Sep Payment'!$G74)</f>
        <v>0</v>
      </c>
      <c r="AC74" s="7">
        <f>SUMIFS(POST16!$AL:$AL,POST16!$M:$M,AC$4,POST16!$Q:$Q,'Sep Payment'!$G74)</f>
        <v>0</v>
      </c>
      <c r="AD74" s="7">
        <f>SUMIFS(POST16!$AL:$AL,POST16!$M:$M,AD$4,POST16!$Q:$Q,'Sep Payment'!$G74)</f>
        <v>0</v>
      </c>
      <c r="AE74" s="7">
        <f>SUMIFS(POST16!$AL:$AL,POST16!$M:$M,AE$4,POST16!$Q:$Q,'Sep Payment'!$G74)</f>
        <v>0</v>
      </c>
      <c r="AF74" s="7">
        <f>SUMIFS(MISC!$AL:$AL,MISC!$M:$M,AF$4,MISC!$Q:$Q,'Sep Payment'!$G74)</f>
        <v>0</v>
      </c>
      <c r="AG74" s="7">
        <f>SUMIFS('3.4% HN 2'!AL:AL,'3.4% HN 2'!M:M,'Sep Payment'!$AG$4,'3.4% HN 2'!B:B,'Sep Payment'!B74)</f>
        <v>0</v>
      </c>
      <c r="AH74" s="5">
        <f t="shared" si="38"/>
        <v>83974.049107692321</v>
      </c>
      <c r="AI74" s="119"/>
      <c r="AJ74" s="364">
        <f t="shared" si="40"/>
        <v>83974.049107692321</v>
      </c>
      <c r="AL74" s="508" t="str">
        <f>IFERROR(_xlfn.XLOOKUP(B74,'Monthly Payroll Deductions'!B:B,'Monthly Payroll Deductions'!AZ:AZ),"")</f>
        <v/>
      </c>
      <c r="AM74" s="508" t="str">
        <f>IFERROR(_xlfn.XLOOKUP(G74,'Monthly Payroll Deductions'!E:E,'Monthly Payroll Deductions'!BA:BA)," ")</f>
        <v xml:space="preserve"> </v>
      </c>
      <c r="AN74" s="508"/>
      <c r="AP74" s="383"/>
      <c r="AQ74" s="7"/>
      <c r="AS74" s="286"/>
      <c r="AT74" s="286"/>
    </row>
    <row r="75" spans="1:50" hidden="1" x14ac:dyDescent="0.25">
      <c r="B75">
        <v>3025949</v>
      </c>
      <c r="C75">
        <v>5949</v>
      </c>
      <c r="D75" t="s">
        <v>85</v>
      </c>
      <c r="G75" t="s">
        <v>86</v>
      </c>
      <c r="H75" t="s">
        <v>87</v>
      </c>
      <c r="I75" s="7">
        <f>IFERROR(_xlfn.XLOOKUP(G75,'APT 25-26'!D:D,'APT 25-26'!CV:CV),"")</f>
        <v>114033.19943479977</v>
      </c>
      <c r="J75" s="7">
        <f>SUMIFS(NurserySupplement!$AL:$AL,NurserySupplement!$M:$M,J$4,NurserySupplement!$B:$B,B75)</f>
        <v>0</v>
      </c>
      <c r="K75" s="7">
        <f>IFERROR(_xlfn.XLOOKUP(B75,'Cash Advance'!A:A,'Cash Advance'!P:P),0)</f>
        <v>0</v>
      </c>
      <c r="L75" s="7">
        <f>SUMIFS(HNPlaces!$AL:$AL,HNPlaces!$M:$M,L$4,HNPlaces!$Q:$Q,'Sep Payment'!$G75)</f>
        <v>0</v>
      </c>
      <c r="M75" s="7">
        <f>SUMIFS(HNPlaces!$AL:$AL,HNPlaces!$M:$M,M$4,HNPlaces!$Q:$Q,'Sep Payment'!$G75)</f>
        <v>0</v>
      </c>
      <c r="N75" s="7">
        <f>SUMIFS(HNPlaces!$AL:$AL,HNPlaces!$M:$M,N$4,HNPlaces!$Q:$Q,'Sep Payment'!$G75)</f>
        <v>0</v>
      </c>
      <c r="O75" s="7">
        <f>SUMIFS(HNPlaces!$AL:$AL,HNPlaces!$M:$M,O$4,HNPlaces!$Q:$Q,'Sep Payment'!$G75)</f>
        <v>0</v>
      </c>
      <c r="P75" s="7">
        <f>SUMIFS(HNPlaces!$AL:$AL,HNPlaces!$M:$M,P$4,HNPlaces!$Q:$Q,'Sep Payment'!$G75)</f>
        <v>0</v>
      </c>
      <c r="Q75" s="7">
        <f>SUMIFS(HNPlaces!$AL:$AL,HNPlaces!$M:$M,Q$4,HNPlaces!$Q:$Q,'Sep Payment'!$G75)</f>
        <v>0</v>
      </c>
      <c r="R75" s="7">
        <f>SUMIFS(HNPlaces!$AL:$AL,HNPlaces!$M:$M,R$4,HNPlaces!$Q:$Q,'Sep Payment'!$G75)</f>
        <v>0</v>
      </c>
      <c r="S75" s="7">
        <f>SUMIFS(HNTopUp!$AC:$AC,HNTopUp!$M:$M,S$4,HNTopUp!$B:$B,$B75)</f>
        <v>0</v>
      </c>
      <c r="T75" s="7">
        <f>SUMIFS(HNTopUp!$AL:$AL,HNTopUp!$M:$M,T$4,HNTopUp!$B:$B,$B75)</f>
        <v>8456.306076923076</v>
      </c>
      <c r="U75" s="7">
        <f>SUMIFS(HNTopUp!$AL:$AL,HNTopUp!$M:$M,U$4,HNTopUp!$B:$B,$B75)</f>
        <v>0</v>
      </c>
      <c r="V75" s="7">
        <f>SUMIFS(HNTopUp!$AL:$AL,HNTopUp!$M:$M,V$4,HNTopUp!$B:$B,$B75)</f>
        <v>0</v>
      </c>
      <c r="W75" s="7">
        <f>SUMIFS(HNTopUp!$AL:$AL,HNTopUp!$M:$M,W$4,HNTopUp!$B:$B,$B75)</f>
        <v>0</v>
      </c>
      <c r="X75" s="7">
        <f>SUMIFS(HNTopUp!$AC:$AC,HNTopUp!$M:$M,X$4,HNTopUp!$B:$B,$B75)</f>
        <v>0</v>
      </c>
      <c r="Y75" s="7">
        <f>SUMIFS(HNTopUp!$AC:$AC,HNTopUp!$M:$M,Y$4,HNTopUp!$B:$B,$B75)</f>
        <v>0</v>
      </c>
      <c r="Z75" s="7">
        <f>SUMIFS(POST16!$AL:$AL,POST16!$M:$M,Z$4,POST16!$Q:$Q,'Sep Payment'!$G75)</f>
        <v>0</v>
      </c>
      <c r="AA75" s="7">
        <f>SUMIFS(POST16!$AL:$AL,POST16!$M:$M,AA$4,POST16!$Q:$Q,'Sep Payment'!$G75)</f>
        <v>0</v>
      </c>
      <c r="AB75" s="7">
        <f>SUMIFS(POST16!$AL:$AL,POST16!$M:$M,AB$4,POST16!$Q:$Q,'Sep Payment'!$G75)</f>
        <v>0</v>
      </c>
      <c r="AC75" s="7">
        <f>SUMIFS(POST16!$AL:$AL,POST16!$M:$M,AC$4,POST16!$Q:$Q,'Sep Payment'!$G75)</f>
        <v>0</v>
      </c>
      <c r="AD75" s="7">
        <f>SUMIFS(POST16!$AL:$AL,POST16!$M:$M,AD$4,POST16!$Q:$Q,'Sep Payment'!$G75)</f>
        <v>0</v>
      </c>
      <c r="AE75" s="7">
        <f>SUMIFS(POST16!$AL:$AL,POST16!$M:$M,AE$4,POST16!$Q:$Q,'Sep Payment'!$G75)</f>
        <v>0</v>
      </c>
      <c r="AF75" s="7">
        <f>SUMIFS(MISC!$AL:$AL,MISC!$M:$M,AF$4,MISC!$Q:$Q,'Sep Payment'!$G75)</f>
        <v>0</v>
      </c>
      <c r="AG75" s="7">
        <f>SUMIFS('3.4% HN 2'!AL:AL,'3.4% HN 2'!M:M,'Sep Payment'!$AG$4,'3.4% HN 2'!B:B,'Sep Payment'!B75)</f>
        <v>0</v>
      </c>
      <c r="AH75" s="5">
        <f t="shared" si="38"/>
        <v>122489.50551172285</v>
      </c>
      <c r="AI75" s="119"/>
      <c r="AJ75" s="364">
        <f t="shared" si="40"/>
        <v>122489.50551172285</v>
      </c>
      <c r="AL75" s="508" t="str">
        <f>IFERROR(_xlfn.XLOOKUP(B75,'Monthly Payroll Deductions'!B:B,'Monthly Payroll Deductions'!AZ:AZ),"")</f>
        <v/>
      </c>
      <c r="AM75" s="508" t="str">
        <f>IFERROR(_xlfn.XLOOKUP(G75,'Monthly Payroll Deductions'!E:E,'Monthly Payroll Deductions'!BA:BA)," ")</f>
        <v xml:space="preserve"> </v>
      </c>
      <c r="AN75" s="508"/>
      <c r="AP75" s="383"/>
      <c r="AQ75" s="7"/>
      <c r="AS75" s="286"/>
      <c r="AT75" s="286"/>
    </row>
    <row r="76" spans="1:50" hidden="1" x14ac:dyDescent="0.25">
      <c r="B76">
        <v>3024003</v>
      </c>
      <c r="C76">
        <v>4003</v>
      </c>
      <c r="D76" t="s">
        <v>184</v>
      </c>
      <c r="G76" t="s">
        <v>185</v>
      </c>
      <c r="H76" t="s">
        <v>186</v>
      </c>
      <c r="I76" s="7">
        <f>IFERROR(_xlfn.XLOOKUP(G76,'APT 25-26'!D:D,'APT 25-26'!CV:CV),"")</f>
        <v>423246.0988426265</v>
      </c>
      <c r="J76" s="7">
        <f>SUMIFS(NurserySupplement!$AL:$AL,NurserySupplement!$M:$M,J$4,NurserySupplement!$B:$B,B76)</f>
        <v>0</v>
      </c>
      <c r="K76" s="7">
        <f>IFERROR(_xlfn.XLOOKUP(B76,'Cash Advance'!A:A,'Cash Advance'!P:P),0)</f>
        <v>0</v>
      </c>
      <c r="L76" s="7">
        <f>SUMIFS(HNPlaces!$AL:$AL,HNPlaces!$M:$M,L$4,HNPlaces!$Q:$Q,'Sep Payment'!$G76)</f>
        <v>0</v>
      </c>
      <c r="M76" s="7">
        <f>SUMIFS(HNPlaces!$AL:$AL,HNPlaces!$M:$M,M$4,HNPlaces!$Q:$Q,'Sep Payment'!$G76)</f>
        <v>0</v>
      </c>
      <c r="N76" s="7">
        <f>SUMIFS(HNPlaces!$AL:$AL,HNPlaces!$M:$M,N$4,HNPlaces!$Q:$Q,'Sep Payment'!$G76)</f>
        <v>0</v>
      </c>
      <c r="O76" s="7">
        <f>SUMIFS(HNPlaces!$AL:$AL,HNPlaces!$M:$M,O$4,HNPlaces!$Q:$Q,'Sep Payment'!$G76)</f>
        <v>0</v>
      </c>
      <c r="P76" s="7">
        <f>SUMIFS(HNPlaces!$AL:$AL,HNPlaces!$M:$M,P$4,HNPlaces!$Q:$Q,'Sep Payment'!$G76)</f>
        <v>0</v>
      </c>
      <c r="Q76" s="7">
        <f>SUMIFS(HNPlaces!$AL:$AL,HNPlaces!$M:$M,Q$4,HNPlaces!$Q:$Q,'Sep Payment'!$G76)</f>
        <v>6923.076923076922</v>
      </c>
      <c r="R76" s="7">
        <f>SUMIFS(HNPlaces!$AL:$AL,HNPlaces!$M:$M,R$4,HNPlaces!$Q:$Q,'Sep Payment'!$G76)</f>
        <v>0</v>
      </c>
      <c r="S76" s="7">
        <f>SUMIFS(HNTopUp!$AC:$AC,HNTopUp!$M:$M,S$4,HNTopUp!$B:$B,$B76)</f>
        <v>0</v>
      </c>
      <c r="T76" s="7">
        <f>SUMIFS(HNTopUp!$AL:$AL,HNTopUp!$M:$M,T$4,HNTopUp!$B:$B,$B76)</f>
        <v>9007.076923076922</v>
      </c>
      <c r="U76" s="7">
        <f>SUMIFS(HNTopUp!$AL:$AL,HNTopUp!$M:$M,U$4,HNTopUp!$B:$B,$B76)</f>
        <v>0</v>
      </c>
      <c r="V76" s="7">
        <f>SUMIFS(HNTopUp!$AL:$AL,HNTopUp!$M:$M,V$4,HNTopUp!$B:$B,$B76)</f>
        <v>21285.814769230765</v>
      </c>
      <c r="W76" s="7">
        <f>SUMIFS(HNTopUp!$AL:$AL,HNTopUp!$M:$M,W$4,HNTopUp!$B:$B,$B76)</f>
        <v>0</v>
      </c>
      <c r="X76" s="7">
        <f>SUMIFS(HNTopUp!$AC:$AC,HNTopUp!$M:$M,X$4,HNTopUp!$B:$B,$B76)</f>
        <v>0</v>
      </c>
      <c r="Y76" s="7">
        <f>SUMIFS(HNTopUp!$AC:$AC,HNTopUp!$M:$M,Y$4,HNTopUp!$B:$B,$B76)</f>
        <v>0</v>
      </c>
      <c r="Z76" s="7">
        <f>SUMIFS(POST16!$AL:$AL,POST16!$M:$M,Z$4,POST16!$Q:$Q,'Sep Payment'!$G76)</f>
        <v>0</v>
      </c>
      <c r="AA76" s="7">
        <f>SUMIFS(POST16!$AL:$AL,POST16!$M:$M,AA$4,POST16!$Q:$Q,'Sep Payment'!$G76)</f>
        <v>0</v>
      </c>
      <c r="AB76" s="7">
        <f>SUMIFS(POST16!$AL:$AL,POST16!$M:$M,AB$4,POST16!$Q:$Q,'Sep Payment'!$G76)</f>
        <v>0</v>
      </c>
      <c r="AC76" s="7">
        <f>SUMIFS(POST16!$AL:$AL,POST16!$M:$M,AC$4,POST16!$Q:$Q,'Sep Payment'!$G76)</f>
        <v>0</v>
      </c>
      <c r="AD76" s="7">
        <f>SUMIFS(POST16!$AL:$AL,POST16!$M:$M,AD$4,POST16!$Q:$Q,'Sep Payment'!$G76)</f>
        <v>0</v>
      </c>
      <c r="AE76" s="7">
        <f>SUMIFS(POST16!$AL:$AL,POST16!$M:$M,AE$4,POST16!$Q:$Q,'Sep Payment'!$G76)</f>
        <v>0</v>
      </c>
      <c r="AF76" s="7">
        <f>SUMIFS(MISC!$AL:$AL,MISC!$M:$M,AF$4,MISC!$Q:$Q,'Sep Payment'!$G76)</f>
        <v>0</v>
      </c>
      <c r="AG76" s="7">
        <f>SUMIFS('3.4% HN 2'!AL:AL,'3.4% HN 2'!M:M,'Sep Payment'!$AG$4,'3.4% HN 2'!B:B,'Sep Payment'!B76)</f>
        <v>0</v>
      </c>
      <c r="AH76" s="5">
        <f t="shared" si="38"/>
        <v>460462.06745801115</v>
      </c>
      <c r="AI76" s="119"/>
      <c r="AJ76" s="364">
        <f t="shared" si="40"/>
        <v>460462.06745801115</v>
      </c>
      <c r="AL76" s="508" t="str">
        <f>IFERROR(_xlfn.XLOOKUP(B76,'Monthly Payroll Deductions'!B:B,'Monthly Payroll Deductions'!AZ:AZ),"")</f>
        <v/>
      </c>
      <c r="AM76" s="508" t="str">
        <f>IFERROR(_xlfn.XLOOKUP(G76,'Monthly Payroll Deductions'!E:E,'Monthly Payroll Deductions'!BA:BA)," ")</f>
        <v xml:space="preserve"> </v>
      </c>
      <c r="AN76" s="508"/>
      <c r="AO76" s="7"/>
      <c r="AP76" s="383"/>
      <c r="AQ76" s="7"/>
      <c r="AS76" s="286"/>
      <c r="AT76" s="286"/>
    </row>
    <row r="77" spans="1:50" hidden="1" x14ac:dyDescent="0.25">
      <c r="B77">
        <v>3024004</v>
      </c>
      <c r="C77">
        <v>4004</v>
      </c>
      <c r="D77" t="s">
        <v>106</v>
      </c>
      <c r="G77" t="s">
        <v>107</v>
      </c>
      <c r="H77" t="s">
        <v>108</v>
      </c>
      <c r="I77" s="7">
        <f>IFERROR(_xlfn.XLOOKUP(G77,'APT 25-26'!D:D,'APT 25-26'!CV:CV),"")</f>
        <v>168426.94400997931</v>
      </c>
      <c r="J77" s="7">
        <f>SUMIFS(NurserySupplement!$AL:$AL,NurserySupplement!$M:$M,J$4,NurserySupplement!$B:$B,B77)</f>
        <v>0</v>
      </c>
      <c r="K77" s="7">
        <f>IFERROR(_xlfn.XLOOKUP(B77,'Cash Advance'!A:A,'Cash Advance'!P:P),0)</f>
        <v>0</v>
      </c>
      <c r="L77" s="7">
        <f>SUMIFS(HNPlaces!$AL:$AL,HNPlaces!$M:$M,L$4,HNPlaces!$Q:$Q,'Sep Payment'!$G77)</f>
        <v>0</v>
      </c>
      <c r="M77" s="7">
        <f>SUMIFS(HNPlaces!$AL:$AL,HNPlaces!$M:$M,M$4,HNPlaces!$Q:$Q,'Sep Payment'!$G77)</f>
        <v>0</v>
      </c>
      <c r="N77" s="7">
        <f>SUMIFS(HNPlaces!$AL:$AL,HNPlaces!$M:$M,N$4,HNPlaces!$Q:$Q,'Sep Payment'!$G77)</f>
        <v>0</v>
      </c>
      <c r="O77" s="7">
        <f>SUMIFS(HNPlaces!$AL:$AL,HNPlaces!$M:$M,O$4,HNPlaces!$Q:$Q,'Sep Payment'!$G77)</f>
        <v>0</v>
      </c>
      <c r="P77" s="7">
        <f>SUMIFS(HNPlaces!$AL:$AL,HNPlaces!$M:$M,P$4,HNPlaces!$Q:$Q,'Sep Payment'!$G77)</f>
        <v>0</v>
      </c>
      <c r="Q77" s="7">
        <f>SUMIFS(HNPlaces!$AL:$AL,HNPlaces!$M:$M,Q$4,HNPlaces!$Q:$Q,'Sep Payment'!$G77)</f>
        <v>0</v>
      </c>
      <c r="R77" s="7">
        <f>SUMIFS(HNPlaces!$AL:$AL,HNPlaces!$M:$M,R$4,HNPlaces!$Q:$Q,'Sep Payment'!$G77)</f>
        <v>0</v>
      </c>
      <c r="S77" s="7">
        <f>SUMIFS(HNTopUp!$AC:$AC,HNTopUp!$M:$M,S$4,HNTopUp!$B:$B,$B77)</f>
        <v>0</v>
      </c>
      <c r="T77" s="7">
        <f>SUMIFS(HNTopUp!$AL:$AL,HNTopUp!$M:$M,T$4,HNTopUp!$B:$B,$B77)</f>
        <v>9526.6153846153848</v>
      </c>
      <c r="U77" s="7">
        <f>SUMIFS(HNTopUp!$AL:$AL,HNTopUp!$M:$M,U$4,HNTopUp!$B:$B,$B77)</f>
        <v>0</v>
      </c>
      <c r="V77" s="7">
        <f>SUMIFS(HNTopUp!$AL:$AL,HNTopUp!$M:$M,V$4,HNTopUp!$B:$B,$B77)</f>
        <v>0</v>
      </c>
      <c r="W77" s="7">
        <f>SUMIFS(HNTopUp!$AL:$AL,HNTopUp!$M:$M,W$4,HNTopUp!$B:$B,$B77)</f>
        <v>0</v>
      </c>
      <c r="X77" s="7">
        <f>SUMIFS(HNTopUp!$AC:$AC,HNTopUp!$M:$M,X$4,HNTopUp!$B:$B,$B77)</f>
        <v>0</v>
      </c>
      <c r="Y77" s="7">
        <f>SUMIFS(HNTopUp!$AC:$AC,HNTopUp!$M:$M,Y$4,HNTopUp!$B:$B,$B77)</f>
        <v>0</v>
      </c>
      <c r="Z77" s="7">
        <f>SUMIFS(POST16!$AL:$AL,POST16!$M:$M,Z$4,POST16!$Q:$Q,'Sep Payment'!$G77)</f>
        <v>35858.666666666664</v>
      </c>
      <c r="AA77" s="7">
        <f>SUMIFS(POST16!$AL:$AL,POST16!$M:$M,AA$4,POST16!$Q:$Q,'Sep Payment'!$G77)</f>
        <v>44.416666666666664</v>
      </c>
      <c r="AB77" s="7">
        <f>SUMIFS(POST16!$AL:$AL,POST16!$M:$M,AB$4,POST16!$Q:$Q,'Sep Payment'!$G77)</f>
        <v>750</v>
      </c>
      <c r="AC77" s="7">
        <f>SUMIFS(POST16!$AL:$AL,POST16!$M:$M,AC$4,POST16!$Q:$Q,'Sep Payment'!$G77)</f>
        <v>1100</v>
      </c>
      <c r="AD77" s="7">
        <f>SUMIFS(POST16!$AL:$AL,POST16!$M:$M,AD$4,POST16!$Q:$Q,'Sep Payment'!$G77)</f>
        <v>0</v>
      </c>
      <c r="AE77" s="7">
        <f>SUMIFS(POST16!$AL:$AL,POST16!$M:$M,AE$4,POST16!$Q:$Q,'Sep Payment'!$G77)</f>
        <v>0</v>
      </c>
      <c r="AF77" s="7">
        <f>SUMIFS(MISC!$AL:$AL,MISC!$M:$M,AF$4,MISC!$Q:$Q,'Sep Payment'!$G77)</f>
        <v>0</v>
      </c>
      <c r="AG77" s="7">
        <f>SUMIFS('3.4% HN 2'!AL:AL,'3.4% HN 2'!M:M,'Sep Payment'!$AG$4,'3.4% HN 2'!B:B,'Sep Payment'!B77)</f>
        <v>0</v>
      </c>
      <c r="AH77" s="5">
        <f t="shared" si="38"/>
        <v>215706.642727928</v>
      </c>
      <c r="AI77" s="119"/>
      <c r="AJ77" s="364">
        <f t="shared" si="40"/>
        <v>215706.642727928</v>
      </c>
      <c r="AL77" s="508" t="str">
        <f>IFERROR(_xlfn.XLOOKUP(B77,'Monthly Payroll Deductions'!B:B,'Monthly Payroll Deductions'!AZ:AZ),"")</f>
        <v/>
      </c>
      <c r="AM77" s="508" t="str">
        <f>IFERROR(_xlfn.XLOOKUP(G77,'Monthly Payroll Deductions'!E:E,'Monthly Payroll Deductions'!BA:BA)," ")</f>
        <v xml:space="preserve"> </v>
      </c>
      <c r="AN77" s="508"/>
      <c r="AP77" s="383"/>
      <c r="AQ77" s="7"/>
      <c r="AS77" s="286"/>
      <c r="AT77" s="286"/>
    </row>
    <row r="78" spans="1:50" hidden="1" x14ac:dyDescent="0.25">
      <c r="B78">
        <v>3025404</v>
      </c>
      <c r="C78">
        <v>5404</v>
      </c>
      <c r="D78" t="s">
        <v>118</v>
      </c>
      <c r="G78" t="s">
        <v>119</v>
      </c>
      <c r="H78" t="s">
        <v>120</v>
      </c>
      <c r="I78" s="7">
        <f>IFERROR(_xlfn.XLOOKUP(G78,'APT 25-26'!D:D,'APT 25-26'!CV:CV),"")</f>
        <v>342475.04676153848</v>
      </c>
      <c r="J78" s="7">
        <f>SUMIFS(NurserySupplement!$AL:$AL,NurserySupplement!$M:$M,J$4,NurserySupplement!$B:$B,B78)</f>
        <v>0</v>
      </c>
      <c r="K78" s="7">
        <f>IFERROR(_xlfn.XLOOKUP(B78,'Cash Advance'!A:A,'Cash Advance'!P:P),0)</f>
        <v>0</v>
      </c>
      <c r="L78" s="7">
        <f>SUMIFS(HNPlaces!$AL:$AL,HNPlaces!$M:$M,L$4,HNPlaces!$Q:$Q,'Sep Payment'!$G78)</f>
        <v>0</v>
      </c>
      <c r="M78" s="7">
        <f>SUMIFS(HNPlaces!$AL:$AL,HNPlaces!$M:$M,M$4,HNPlaces!$Q:$Q,'Sep Payment'!$G78)</f>
        <v>0</v>
      </c>
      <c r="N78" s="7">
        <f>SUMIFS(HNPlaces!$AL:$AL,HNPlaces!$M:$M,N$4,HNPlaces!$Q:$Q,'Sep Payment'!$G78)</f>
        <v>0</v>
      </c>
      <c r="O78" s="7">
        <f>SUMIFS(HNPlaces!$AL:$AL,HNPlaces!$M:$M,O$4,HNPlaces!$Q:$Q,'Sep Payment'!$G78)</f>
        <v>0</v>
      </c>
      <c r="P78" s="7">
        <f>SUMIFS(HNPlaces!$AL:$AL,HNPlaces!$M:$M,P$4,HNPlaces!$Q:$Q,'Sep Payment'!$G78)</f>
        <v>0</v>
      </c>
      <c r="Q78" s="7">
        <f>SUMIFS(HNPlaces!$AL:$AL,HNPlaces!$M:$M,Q$4,HNPlaces!$Q:$Q,'Sep Payment'!$G78)</f>
        <v>0</v>
      </c>
      <c r="R78" s="7">
        <f>SUMIFS(HNPlaces!$AL:$AL,HNPlaces!$M:$M,R$4,HNPlaces!$Q:$Q,'Sep Payment'!$G78)</f>
        <v>0</v>
      </c>
      <c r="S78" s="7">
        <f>SUMIFS(HNTopUp!$AC:$AC,HNTopUp!$M:$M,S$4,HNTopUp!$B:$B,$B78)</f>
        <v>0</v>
      </c>
      <c r="T78" s="7">
        <f>SUMIFS(HNTopUp!$AL:$AL,HNTopUp!$M:$M,T$4,HNTopUp!$B:$B,$B78)</f>
        <v>2846.2807692307697</v>
      </c>
      <c r="U78" s="7">
        <f>SUMIFS(HNTopUp!$AL:$AL,HNTopUp!$M:$M,U$4,HNTopUp!$B:$B,$B78)</f>
        <v>0</v>
      </c>
      <c r="V78" s="7">
        <f>SUMIFS(HNTopUp!$AL:$AL,HNTopUp!$M:$M,V$4,HNTopUp!$B:$B,$B78)</f>
        <v>0</v>
      </c>
      <c r="W78" s="7">
        <f>SUMIFS(HNTopUp!$AL:$AL,HNTopUp!$M:$M,W$4,HNTopUp!$B:$B,$B78)</f>
        <v>0</v>
      </c>
      <c r="X78" s="7">
        <f>SUMIFS(HNTopUp!$AC:$AC,HNTopUp!$M:$M,X$4,HNTopUp!$B:$B,$B78)</f>
        <v>0</v>
      </c>
      <c r="Y78" s="7">
        <f>SUMIFS(HNTopUp!$AC:$AC,HNTopUp!$M:$M,Y$4,HNTopUp!$B:$B,$B78)</f>
        <v>0</v>
      </c>
      <c r="Z78" s="7">
        <f>SUMIFS(POST16!$AL:$AL,POST16!$M:$M,Z$4,POST16!$Q:$Q,'Sep Payment'!$G78)</f>
        <v>126802.33333333333</v>
      </c>
      <c r="AA78" s="7">
        <f>SUMIFS(POST16!$AL:$AL,POST16!$M:$M,AA$4,POST16!$Q:$Q,'Sep Payment'!$G78)</f>
        <v>1546.6666666666665</v>
      </c>
      <c r="AB78" s="7">
        <f>SUMIFS(POST16!$AL:$AL,POST16!$M:$M,AB$4,POST16!$Q:$Q,'Sep Payment'!$G78)</f>
        <v>9525</v>
      </c>
      <c r="AC78" s="7">
        <f>SUMIFS(POST16!$AL:$AL,POST16!$M:$M,AC$4,POST16!$Q:$Q,'Sep Payment'!$G78)</f>
        <v>6100</v>
      </c>
      <c r="AD78" s="7">
        <f>SUMIFS(POST16!$AL:$AL,POST16!$M:$M,AD$4,POST16!$Q:$Q,'Sep Payment'!$G78)</f>
        <v>0</v>
      </c>
      <c r="AE78" s="7">
        <f>SUMIFS(POST16!$AL:$AL,POST16!$M:$M,AE$4,POST16!$Q:$Q,'Sep Payment'!$G78)</f>
        <v>0</v>
      </c>
      <c r="AF78" s="7">
        <f>SUMIFS(MISC!$AL:$AL,MISC!$M:$M,AF$4,MISC!$Q:$Q,'Sep Payment'!$G78)</f>
        <v>0</v>
      </c>
      <c r="AG78" s="7">
        <f>SUMIFS('3.4% HN 2'!AL:AL,'3.4% HN 2'!M:M,'Sep Payment'!$AG$4,'3.4% HN 2'!B:B,'Sep Payment'!B78)</f>
        <v>0</v>
      </c>
      <c r="AH78" s="5">
        <f t="shared" si="38"/>
        <v>489295.32753076928</v>
      </c>
      <c r="AI78" s="119"/>
      <c r="AJ78" s="364">
        <f t="shared" si="40"/>
        <v>489295.32753076928</v>
      </c>
      <c r="AL78" s="508" t="str">
        <f>IFERROR(_xlfn.XLOOKUP(B78,'Monthly Payroll Deductions'!B:B,'Monthly Payroll Deductions'!AZ:AZ),"")</f>
        <v/>
      </c>
      <c r="AM78" s="508" t="str">
        <f>IFERROR(_xlfn.XLOOKUP(G78,'Monthly Payroll Deductions'!E:E,'Monthly Payroll Deductions'!BA:BA)," ")</f>
        <v xml:space="preserve"> </v>
      </c>
      <c r="AN78" s="508"/>
      <c r="AP78" s="383"/>
      <c r="AQ78" s="7"/>
      <c r="AS78" s="286"/>
      <c r="AT78" s="286"/>
    </row>
    <row r="79" spans="1:50" hidden="1" x14ac:dyDescent="0.25">
      <c r="B79">
        <v>3025405</v>
      </c>
      <c r="C79">
        <v>5405</v>
      </c>
      <c r="D79" t="s">
        <v>220</v>
      </c>
      <c r="G79" t="s">
        <v>221</v>
      </c>
      <c r="H79" t="s">
        <v>222</v>
      </c>
      <c r="I79" s="7">
        <f>IFERROR(_xlfn.XLOOKUP(G79,'APT 25-26'!D:D,'APT 25-26'!CV:CV),"")</f>
        <v>491449.60952130082</v>
      </c>
      <c r="J79" s="7">
        <f>SUMIFS(NurserySupplement!$AL:$AL,NurserySupplement!$M:$M,J$4,NurserySupplement!$B:$B,B79)</f>
        <v>0</v>
      </c>
      <c r="K79" s="7">
        <f>IFERROR(_xlfn.XLOOKUP(B79,'Cash Advance'!A:A,'Cash Advance'!P:P),0)</f>
        <v>0</v>
      </c>
      <c r="L79" s="7">
        <f>SUMIFS(HNPlaces!$AL:$AL,HNPlaces!$M:$M,L$4,HNPlaces!$Q:$Q,'Sep Payment'!$G79)</f>
        <v>0</v>
      </c>
      <c r="M79" s="7">
        <f>SUMIFS(HNPlaces!$AL:$AL,HNPlaces!$M:$M,M$4,HNPlaces!$Q:$Q,'Sep Payment'!$G79)</f>
        <v>0</v>
      </c>
      <c r="N79" s="7">
        <f>SUMIFS(HNPlaces!$AL:$AL,HNPlaces!$M:$M,N$4,HNPlaces!$Q:$Q,'Sep Payment'!$G79)</f>
        <v>0</v>
      </c>
      <c r="O79" s="7">
        <f>SUMIFS(HNPlaces!$AL:$AL,HNPlaces!$M:$M,O$4,HNPlaces!$Q:$Q,'Sep Payment'!$G79)</f>
        <v>0</v>
      </c>
      <c r="P79" s="7">
        <f>SUMIFS(HNPlaces!$AL:$AL,HNPlaces!$M:$M,P$4,HNPlaces!$Q:$Q,'Sep Payment'!$G79)</f>
        <v>0</v>
      </c>
      <c r="Q79" s="7">
        <f>SUMIFS(HNPlaces!$AL:$AL,HNPlaces!$M:$M,Q$4,HNPlaces!$Q:$Q,'Sep Payment'!$G79)</f>
        <v>0</v>
      </c>
      <c r="R79" s="7">
        <f>SUMIFS(HNPlaces!$AL:$AL,HNPlaces!$M:$M,R$4,HNPlaces!$Q:$Q,'Sep Payment'!$G79)</f>
        <v>0</v>
      </c>
      <c r="S79" s="7">
        <f>SUMIFS(HNTopUp!$AC:$AC,HNTopUp!$M:$M,S$4,HNTopUp!$B:$B,$B79)</f>
        <v>0</v>
      </c>
      <c r="T79" s="7">
        <f>SUMIFS(HNTopUp!$AL:$AL,HNTopUp!$M:$M,T$4,HNTopUp!$B:$B,$B79)</f>
        <v>16078.538461538463</v>
      </c>
      <c r="U79" s="7">
        <f>SUMIFS(HNTopUp!$AL:$AL,HNTopUp!$M:$M,U$4,HNTopUp!$B:$B,$B79)</f>
        <v>0</v>
      </c>
      <c r="V79" s="7">
        <f>SUMIFS(HNTopUp!$AL:$AL,HNTopUp!$M:$M,V$4,HNTopUp!$B:$B,$B79)</f>
        <v>0</v>
      </c>
      <c r="W79" s="7">
        <f>SUMIFS(HNTopUp!$AL:$AL,HNTopUp!$M:$M,W$4,HNTopUp!$B:$B,$B79)</f>
        <v>0</v>
      </c>
      <c r="X79" s="7">
        <f>SUMIFS(HNTopUp!$AC:$AC,HNTopUp!$M:$M,X$4,HNTopUp!$B:$B,$B79)</f>
        <v>0</v>
      </c>
      <c r="Y79" s="7">
        <f>SUMIFS(HNTopUp!$AC:$AC,HNTopUp!$M:$M,Y$4,HNTopUp!$B:$B,$B79)</f>
        <v>0</v>
      </c>
      <c r="Z79" s="7">
        <f>SUMIFS(POST16!$AL:$AL,POST16!$M:$M,Z$4,POST16!$Q:$Q,'Sep Payment'!$G79)</f>
        <v>151182.33333333331</v>
      </c>
      <c r="AA79" s="7">
        <f>SUMIFS(POST16!$AL:$AL,POST16!$M:$M,AA$4,POST16!$Q:$Q,'Sep Payment'!$G79)</f>
        <v>1038.8333333333333</v>
      </c>
      <c r="AB79" s="7">
        <f>SUMIFS(POST16!$AL:$AL,POST16!$M:$M,AB$4,POST16!$Q:$Q,'Sep Payment'!$G79)</f>
        <v>2250</v>
      </c>
      <c r="AC79" s="7">
        <f>SUMIFS(POST16!$AL:$AL,POST16!$M:$M,AC$4,POST16!$Q:$Q,'Sep Payment'!$G79)</f>
        <v>4350</v>
      </c>
      <c r="AD79" s="7">
        <f>SUMIFS(POST16!$AL:$AL,POST16!$M:$M,AD$4,POST16!$Q:$Q,'Sep Payment'!$G79)</f>
        <v>0</v>
      </c>
      <c r="AE79" s="7">
        <f>SUMIFS(POST16!$AL:$AL,POST16!$M:$M,AE$4,POST16!$Q:$Q,'Sep Payment'!$G79)</f>
        <v>0</v>
      </c>
      <c r="AF79" s="7">
        <f>SUMIFS(MISC!$AL:$AL,MISC!$M:$M,AF$4,MISC!$Q:$Q,'Sep Payment'!$G79)</f>
        <v>0</v>
      </c>
      <c r="AG79" s="7">
        <f>SUMIFS('3.4% HN 2'!AL:AL,'3.4% HN 2'!M:M,'Sep Payment'!$AG$4,'3.4% HN 2'!B:B,'Sep Payment'!B79)</f>
        <v>0</v>
      </c>
      <c r="AH79" s="5">
        <f t="shared" si="38"/>
        <v>666349.31464950589</v>
      </c>
      <c r="AI79" s="119"/>
      <c r="AJ79" s="364">
        <f t="shared" si="40"/>
        <v>666349.31464950589</v>
      </c>
      <c r="AL79" s="508" t="str">
        <f>IFERROR(_xlfn.XLOOKUP(B79,'Monthly Payroll Deductions'!B:B,'Monthly Payroll Deductions'!AZ:AZ),"")</f>
        <v/>
      </c>
      <c r="AM79" s="508" t="str">
        <f>IFERROR(_xlfn.XLOOKUP(G79,'Monthly Payroll Deductions'!E:E,'Monthly Payroll Deductions'!BA:BA)," ")</f>
        <v xml:space="preserve"> </v>
      </c>
      <c r="AN79" s="508"/>
      <c r="AP79" s="383"/>
      <c r="AQ79" s="7"/>
      <c r="AS79" s="286"/>
      <c r="AT79" s="286"/>
    </row>
    <row r="80" spans="1:50" hidden="1" x14ac:dyDescent="0.25">
      <c r="B80">
        <v>3025407</v>
      </c>
      <c r="C80">
        <v>5407</v>
      </c>
      <c r="D80" t="s">
        <v>55</v>
      </c>
      <c r="G80" t="s">
        <v>56</v>
      </c>
      <c r="H80" t="s">
        <v>57</v>
      </c>
      <c r="I80" s="7">
        <f>IFERROR(_xlfn.XLOOKUP(G80,'APT 25-26'!D:D,'APT 25-26'!CV:CV),"")</f>
        <v>643482.55681602284</v>
      </c>
      <c r="J80" s="7">
        <f>SUMIFS(NurserySupplement!$AL:$AL,NurserySupplement!$M:$M,J$4,NurserySupplement!$B:$B,B80)</f>
        <v>0</v>
      </c>
      <c r="K80" s="7">
        <f>IFERROR(_xlfn.XLOOKUP(B80,'Cash Advance'!A:A,'Cash Advance'!P:P),0)</f>
        <v>0</v>
      </c>
      <c r="L80" s="7">
        <f>SUMIFS(HNPlaces!$AL:$AL,HNPlaces!$M:$M,L$4,HNPlaces!$Q:$Q,'Sep Payment'!$G80)</f>
        <v>0</v>
      </c>
      <c r="M80" s="7">
        <f>SUMIFS(HNPlaces!$AL:$AL,HNPlaces!$M:$M,M$4,HNPlaces!$Q:$Q,'Sep Payment'!$G80)</f>
        <v>0</v>
      </c>
      <c r="N80" s="7">
        <f>SUMIFS(HNPlaces!$AL:$AL,HNPlaces!$M:$M,N$4,HNPlaces!$Q:$Q,'Sep Payment'!$G80)</f>
        <v>0</v>
      </c>
      <c r="O80" s="7">
        <f>SUMIFS(HNPlaces!$AL:$AL,HNPlaces!$M:$M,O$4,HNPlaces!$Q:$Q,'Sep Payment'!$G80)</f>
        <v>0</v>
      </c>
      <c r="P80" s="7">
        <f>SUMIFS(HNPlaces!$AL:$AL,HNPlaces!$M:$M,P$4,HNPlaces!$Q:$Q,'Sep Payment'!$G80)</f>
        <v>0</v>
      </c>
      <c r="Q80" s="7">
        <f>SUMIFS(HNPlaces!$AL:$AL,HNPlaces!$M:$M,Q$4,HNPlaces!$Q:$Q,'Sep Payment'!$G80)</f>
        <v>0</v>
      </c>
      <c r="R80" s="7">
        <f>SUMIFS(HNPlaces!$AL:$AL,HNPlaces!$M:$M,R$4,HNPlaces!$Q:$Q,'Sep Payment'!$G80)</f>
        <v>0</v>
      </c>
      <c r="S80" s="7">
        <f>SUMIFS(HNTopUp!$AC:$AC,HNTopUp!$M:$M,S$4,HNTopUp!$B:$B,$B80)</f>
        <v>0</v>
      </c>
      <c r="T80" s="7">
        <f>SUMIFS(HNTopUp!$AL:$AL,HNTopUp!$M:$M,T$4,HNTopUp!$B:$B,$B80)</f>
        <v>15147.877923076925</v>
      </c>
      <c r="U80" s="7">
        <f>SUMIFS(HNTopUp!$AL:$AL,HNTopUp!$M:$M,U$4,HNTopUp!$B:$B,$B80)</f>
        <v>0</v>
      </c>
      <c r="V80" s="7">
        <f>SUMIFS(HNTopUp!$AL:$AL,HNTopUp!$M:$M,V$4,HNTopUp!$B:$B,$B80)</f>
        <v>0</v>
      </c>
      <c r="W80" s="7">
        <f>SUMIFS(HNTopUp!$AL:$AL,HNTopUp!$M:$M,W$4,HNTopUp!$B:$B,$B80)</f>
        <v>0</v>
      </c>
      <c r="X80" s="7">
        <f>SUMIFS(HNTopUp!$AC:$AC,HNTopUp!$M:$M,X$4,HNTopUp!$B:$B,$B80)</f>
        <v>0</v>
      </c>
      <c r="Y80" s="7">
        <f>SUMIFS(HNTopUp!$AC:$AC,HNTopUp!$M:$M,Y$4,HNTopUp!$B:$B,$B80)</f>
        <v>0</v>
      </c>
      <c r="Z80" s="7">
        <f>SUMIFS(POST16!$AL:$AL,POST16!$M:$M,Z$4,POST16!$Q:$Q,'Sep Payment'!$G80)</f>
        <v>105162.58333333333</v>
      </c>
      <c r="AA80" s="7">
        <f>SUMIFS(POST16!$AL:$AL,POST16!$M:$M,AA$4,POST16!$Q:$Q,'Sep Payment'!$G80)</f>
        <v>1323.5833333333333</v>
      </c>
      <c r="AB80" s="7">
        <f>SUMIFS(POST16!$AL:$AL,POST16!$M:$M,AB$4,POST16!$Q:$Q,'Sep Payment'!$G80)</f>
        <v>0</v>
      </c>
      <c r="AC80" s="7">
        <f>SUMIFS(POST16!$AL:$AL,POST16!$M:$M,AC$4,POST16!$Q:$Q,'Sep Payment'!$G80)</f>
        <v>2950</v>
      </c>
      <c r="AD80" s="7">
        <f>SUMIFS(POST16!$AL:$AL,POST16!$M:$M,AD$4,POST16!$Q:$Q,'Sep Payment'!$G80)</f>
        <v>0</v>
      </c>
      <c r="AE80" s="7">
        <f>SUMIFS(POST16!$AL:$AL,POST16!$M:$M,AE$4,POST16!$Q:$Q,'Sep Payment'!$G80)</f>
        <v>0</v>
      </c>
      <c r="AF80" s="7">
        <f>SUMIFS(MISC!$AL:$AL,MISC!$M:$M,AF$4,MISC!$Q:$Q,'Sep Payment'!$G80)</f>
        <v>0</v>
      </c>
      <c r="AG80" s="7">
        <f>SUMIFS('3.4% HN 2'!AL:AL,'3.4% HN 2'!M:M,'Sep Payment'!$AG$4,'3.4% HN 2'!B:B,'Sep Payment'!B80)</f>
        <v>0</v>
      </c>
      <c r="AH80" s="5">
        <f t="shared" si="38"/>
        <v>768066.60140576656</v>
      </c>
      <c r="AI80" s="119"/>
      <c r="AJ80" s="364">
        <f t="shared" si="40"/>
        <v>768066.60140576656</v>
      </c>
      <c r="AL80" s="508" t="str">
        <f>IFERROR(_xlfn.XLOOKUP(B80,'Monthly Payroll Deductions'!B:B,'Monthly Payroll Deductions'!AZ:AZ),"")</f>
        <v/>
      </c>
      <c r="AM80" s="508" t="str">
        <f>IFERROR(_xlfn.XLOOKUP(G80,'Monthly Payroll Deductions'!E:E,'Monthly Payroll Deductions'!BA:BA)," ")</f>
        <v xml:space="preserve"> </v>
      </c>
      <c r="AN80" s="508"/>
      <c r="AP80" s="383"/>
      <c r="AQ80" s="7"/>
      <c r="AS80" s="286"/>
      <c r="AT80" s="286"/>
    </row>
    <row r="81" spans="2:46" hidden="1" x14ac:dyDescent="0.25">
      <c r="B81">
        <v>3025427</v>
      </c>
      <c r="C81">
        <v>5427</v>
      </c>
      <c r="D81" t="s">
        <v>169</v>
      </c>
      <c r="G81" t="s">
        <v>170</v>
      </c>
      <c r="H81" t="s">
        <v>171</v>
      </c>
      <c r="I81" s="7">
        <f>IFERROR(_xlfn.XLOOKUP(G81,'APT 25-26'!D:D,'APT 25-26'!CV:CV),"")</f>
        <v>582766.56478653266</v>
      </c>
      <c r="J81" s="7">
        <f>SUMIFS(NurserySupplement!$AL:$AL,NurserySupplement!$M:$M,J$4,NurserySupplement!$B:$B,B81)</f>
        <v>0</v>
      </c>
      <c r="K81" s="7">
        <f>IFERROR(_xlfn.XLOOKUP(B81,'Cash Advance'!A:A,'Cash Advance'!P:P),0)</f>
        <v>0</v>
      </c>
      <c r="L81" s="7">
        <f>SUMIFS(HNPlaces!$AL:$AL,HNPlaces!$M:$M,L$4,HNPlaces!$Q:$Q,'Sep Payment'!$G81)</f>
        <v>0</v>
      </c>
      <c r="M81" s="7">
        <f>SUMIFS(HNPlaces!$AL:$AL,HNPlaces!$M:$M,M$4,HNPlaces!$Q:$Q,'Sep Payment'!$G81)</f>
        <v>0</v>
      </c>
      <c r="N81" s="7">
        <f>SUMIFS(HNPlaces!$AL:$AL,HNPlaces!$M:$M,N$4,HNPlaces!$Q:$Q,'Sep Payment'!$G81)</f>
        <v>0</v>
      </c>
      <c r="O81" s="7">
        <f>SUMIFS(HNPlaces!$AL:$AL,HNPlaces!$M:$M,O$4,HNPlaces!$Q:$Q,'Sep Payment'!$G81)</f>
        <v>0</v>
      </c>
      <c r="P81" s="7">
        <f>SUMIFS(HNPlaces!$AL:$AL,HNPlaces!$M:$M,P$4,HNPlaces!$Q:$Q,'Sep Payment'!$G81)</f>
        <v>0</v>
      </c>
      <c r="Q81" s="7">
        <f>SUMIFS(HNPlaces!$AL:$AL,HNPlaces!$M:$M,Q$4,HNPlaces!$Q:$Q,'Sep Payment'!$G81)</f>
        <v>23538.461538461539</v>
      </c>
      <c r="R81" s="7">
        <f>SUMIFS(HNPlaces!$AL:$AL,HNPlaces!$M:$M,R$4,HNPlaces!$Q:$Q,'Sep Payment'!$G81)</f>
        <v>0</v>
      </c>
      <c r="S81" s="7">
        <f>SUMIFS(HNTopUp!$AC:$AC,HNTopUp!$M:$M,S$4,HNTopUp!$B:$B,$B81)</f>
        <v>0</v>
      </c>
      <c r="T81" s="7">
        <f>SUMIFS(HNTopUp!$AL:$AL,HNTopUp!$M:$M,T$4,HNTopUp!$B:$B,$B81)</f>
        <v>21698.224358974356</v>
      </c>
      <c r="U81" s="7">
        <f>SUMIFS(HNTopUp!$AL:$AL,HNTopUp!$M:$M,U$4,HNTopUp!$B:$B,$B81)</f>
        <v>0</v>
      </c>
      <c r="V81" s="7">
        <f>SUMIFS(HNTopUp!$AL:$AL,HNTopUp!$M:$M,V$4,HNTopUp!$B:$B,$B81)</f>
        <v>75915.225961538468</v>
      </c>
      <c r="W81" s="7">
        <f>SUMIFS(HNTopUp!$AL:$AL,HNTopUp!$M:$M,W$4,HNTopUp!$B:$B,$B81)</f>
        <v>0</v>
      </c>
      <c r="X81" s="7">
        <f>SUMIFS(HNTopUp!$AC:$AC,HNTopUp!$M:$M,X$4,HNTopUp!$B:$B,$B81)</f>
        <v>0</v>
      </c>
      <c r="Y81" s="7">
        <f>SUMIFS(HNTopUp!$AC:$AC,HNTopUp!$M:$M,Y$4,HNTopUp!$B:$B,$B81)</f>
        <v>0</v>
      </c>
      <c r="Z81" s="7">
        <f>SUMIFS(POST16!$AL:$AL,POST16!$M:$M,Z$4,POST16!$Q:$Q,'Sep Payment'!$G81)</f>
        <v>178871.41666666666</v>
      </c>
      <c r="AA81" s="7">
        <f>SUMIFS(POST16!$AL:$AL,POST16!$M:$M,AA$4,POST16!$Q:$Q,'Sep Payment'!$G81)</f>
        <v>1199.5</v>
      </c>
      <c r="AB81" s="7">
        <f>SUMIFS(POST16!$AL:$AL,POST16!$M:$M,AB$4,POST16!$Q:$Q,'Sep Payment'!$G81)</f>
        <v>0</v>
      </c>
      <c r="AC81" s="7">
        <f>SUMIFS(POST16!$AL:$AL,POST16!$M:$M,AC$4,POST16!$Q:$Q,'Sep Payment'!$G81)</f>
        <v>4450</v>
      </c>
      <c r="AD81" s="7">
        <f>SUMIFS(POST16!$AL:$AL,POST16!$M:$M,AD$4,POST16!$Q:$Q,'Sep Payment'!$G81)</f>
        <v>1260.4166666666665</v>
      </c>
      <c r="AE81" s="7">
        <f>SUMIFS(POST16!$AL:$AL,POST16!$M:$M,AE$4,POST16!$Q:$Q,'Sep Payment'!$G81)</f>
        <v>0</v>
      </c>
      <c r="AF81" s="7">
        <f>SUMIFS(MISC!$AL:$AL,MISC!$M:$M,AF$4,MISC!$Q:$Q,'Sep Payment'!$G81)</f>
        <v>0</v>
      </c>
      <c r="AG81" s="7">
        <f>SUMIFS('3.4% HN 2'!AL:AL,'3.4% HN 2'!M:M,'Sep Payment'!$AG$4,'3.4% HN 2'!B:B,'Sep Payment'!B81)</f>
        <v>0</v>
      </c>
      <c r="AH81" s="5">
        <f t="shared" si="38"/>
        <v>889699.80997884029</v>
      </c>
      <c r="AI81" s="119"/>
      <c r="AJ81" s="364">
        <f t="shared" si="40"/>
        <v>889699.80997884029</v>
      </c>
      <c r="AL81" s="508" t="str">
        <f>IFERROR(_xlfn.XLOOKUP(B81,'Monthly Payroll Deductions'!B:B,'Monthly Payroll Deductions'!AZ:AZ),"")</f>
        <v/>
      </c>
      <c r="AM81" s="508" t="str">
        <f>IFERROR(_xlfn.XLOOKUP(G81,'Monthly Payroll Deductions'!E:E,'Monthly Payroll Deductions'!BA:BA)," ")</f>
        <v xml:space="preserve"> </v>
      </c>
      <c r="AN81" s="508"/>
      <c r="AP81" s="383"/>
      <c r="AQ81" s="7"/>
      <c r="AS81" s="286"/>
      <c r="AT81" s="286"/>
    </row>
    <row r="82" spans="2:46" hidden="1" x14ac:dyDescent="0.25">
      <c r="B82">
        <v>3023521</v>
      </c>
      <c r="C82">
        <v>3521</v>
      </c>
      <c r="D82" t="s">
        <v>190</v>
      </c>
      <c r="G82" t="s">
        <v>191</v>
      </c>
      <c r="H82" t="s">
        <v>192</v>
      </c>
      <c r="I82" s="7">
        <f>IFERROR(_xlfn.XLOOKUP(G82,'APT 25-26'!D:D,'APT 25-26'!CV:CV),"")</f>
        <v>0</v>
      </c>
      <c r="J82" s="7">
        <f>SUMIFS(NurserySupplement!$AL:$AL,NurserySupplement!$M:$M,J$4,NurserySupplement!$B:$B,B82)</f>
        <v>0</v>
      </c>
      <c r="K82" s="7">
        <f>IFERROR(_xlfn.XLOOKUP(B82,'Cash Advance'!A:A,'Cash Advance'!P:P),0)</f>
        <v>0</v>
      </c>
      <c r="L82" s="7">
        <f>SUMIFS(HNPlaces!$AL:$AL,HNPlaces!$M:$M,L$4,HNPlaces!$Q:$Q,'Sep Payment'!$G82)</f>
        <v>0</v>
      </c>
      <c r="M82" s="7">
        <f>SUMIFS(HNPlaces!$AL:$AL,HNPlaces!$M:$M,M$4,HNPlaces!$Q:$Q,'Sep Payment'!$G82)</f>
        <v>0</v>
      </c>
      <c r="N82" s="7">
        <f>SUMIFS(HNPlaces!$AL:$AL,HNPlaces!$M:$M,N$4,HNPlaces!$Q:$Q,'Sep Payment'!$G82)</f>
        <v>0</v>
      </c>
      <c r="O82" s="7">
        <f>SUMIFS(HNPlaces!$AL:$AL,HNPlaces!$M:$M,O$4,HNPlaces!$Q:$Q,'Sep Payment'!$G82)</f>
        <v>0</v>
      </c>
      <c r="P82" s="7">
        <f>SUMIFS(HNPlaces!$AL:$AL,HNPlaces!$M:$M,P$4,HNPlaces!$Q:$Q,'Sep Payment'!$G82)</f>
        <v>0</v>
      </c>
      <c r="Q82" s="7">
        <f>SUMIFS(HNPlaces!$AL:$AL,HNPlaces!$M:$M,Q$4,HNPlaces!$Q:$Q,'Sep Payment'!$G82)</f>
        <v>0</v>
      </c>
      <c r="R82" s="7">
        <f>SUMIFS(HNPlaces!$AL:$AL,HNPlaces!$M:$M,R$4,HNPlaces!$Q:$Q,'Sep Payment'!$G82)</f>
        <v>0</v>
      </c>
      <c r="S82" s="7">
        <f>SUMIFS(HNTopUp!$AC:$AC,HNTopUp!$M:$M,S$4,HNTopUp!$B:$B,$B82)</f>
        <v>0</v>
      </c>
      <c r="T82" s="7">
        <f>SUMIFS(HNTopUp!$AL:$AL,HNTopUp!$M:$M,T$4,HNTopUp!$B:$B,$B82)</f>
        <v>40259.546461538463</v>
      </c>
      <c r="U82" s="7">
        <f>SUMIFS(HNTopUp!$AL:$AL,HNTopUp!$M:$M,U$4,HNTopUp!$B:$B,$B82)</f>
        <v>0</v>
      </c>
      <c r="V82" s="7">
        <f>SUMIFS(HNTopUp!$AL:$AL,HNTopUp!$M:$M,V$4,HNTopUp!$B:$B,$B82)</f>
        <v>0</v>
      </c>
      <c r="W82" s="7">
        <f>SUMIFS(HNTopUp!$AL:$AL,HNTopUp!$M:$M,W$4,HNTopUp!$B:$B,$B82)</f>
        <v>0</v>
      </c>
      <c r="X82" s="7">
        <f>SUMIFS(HNTopUp!$AC:$AC,HNTopUp!$M:$M,X$4,HNTopUp!$B:$B,$B82)</f>
        <v>0</v>
      </c>
      <c r="Y82" s="7">
        <f>SUMIFS(HNTopUp!$AC:$AC,HNTopUp!$M:$M,Y$4,HNTopUp!$B:$B,$B82)</f>
        <v>0</v>
      </c>
      <c r="Z82" s="7">
        <f>SUMIFS(POST16!$AL:$AL,POST16!$M:$M,Z$4,POST16!$Q:$Q,'Sep Payment'!$G82)</f>
        <v>0</v>
      </c>
      <c r="AA82" s="7">
        <f>SUMIFS(POST16!$AL:$AL,POST16!$M:$M,AA$4,POST16!$Q:$Q,'Sep Payment'!$G82)</f>
        <v>0</v>
      </c>
      <c r="AB82" s="7">
        <f>SUMIFS(POST16!$AL:$AL,POST16!$M:$M,AB$4,POST16!$Q:$Q,'Sep Payment'!$G82)</f>
        <v>0</v>
      </c>
      <c r="AC82" s="7">
        <f>SUMIFS(POST16!$AL:$AL,POST16!$M:$M,AC$4,POST16!$Q:$Q,'Sep Payment'!$G82)</f>
        <v>0</v>
      </c>
      <c r="AD82" s="7">
        <f>SUMIFS(POST16!$AL:$AL,POST16!$M:$M,AD$4,POST16!$Q:$Q,'Sep Payment'!$G82)</f>
        <v>0</v>
      </c>
      <c r="AE82" s="7">
        <f>SUMIFS(POST16!$AL:$AL,POST16!$M:$M,AE$4,POST16!$Q:$Q,'Sep Payment'!$G82)</f>
        <v>0</v>
      </c>
      <c r="AF82" s="7">
        <f>SUMIFS(MISC!$AL:$AL,MISC!$M:$M,AF$4,MISC!$Q:$Q,'Sep Payment'!$G82)</f>
        <v>0</v>
      </c>
      <c r="AG82" s="7">
        <f>SUMIFS('3.4% HN 2'!AL:AL,'3.4% HN 2'!M:M,'Sep Payment'!$AG$4,'3.4% HN 2'!B:B,'Sep Payment'!B82)</f>
        <v>0</v>
      </c>
      <c r="AH82" s="5">
        <f t="shared" si="38"/>
        <v>40259.546461538463</v>
      </c>
      <c r="AI82" s="119"/>
      <c r="AJ82" s="364">
        <f t="shared" si="40"/>
        <v>40259.546461538463</v>
      </c>
      <c r="AL82" s="508" t="str">
        <f>IFERROR(_xlfn.XLOOKUP(B82,'Monthly Payroll Deductions'!B:B,'Monthly Payroll Deductions'!AZ:AZ),"")</f>
        <v/>
      </c>
      <c r="AM82" s="508" t="str">
        <f>IFERROR(_xlfn.XLOOKUP(G82,'Monthly Payroll Deductions'!E:E,'Monthly Payroll Deductions'!BA:BA)," ")</f>
        <v xml:space="preserve"> </v>
      </c>
      <c r="AN82" s="508"/>
      <c r="AP82" s="383"/>
      <c r="AQ82" s="7"/>
      <c r="AS82" s="286"/>
      <c r="AT82" s="286"/>
    </row>
    <row r="83" spans="2:46" hidden="1" x14ac:dyDescent="0.25">
      <c r="B83">
        <v>3021001</v>
      </c>
      <c r="C83">
        <v>1001</v>
      </c>
      <c r="D83" s="98" t="s">
        <v>357</v>
      </c>
      <c r="G83" t="s">
        <v>356</v>
      </c>
      <c r="H83" t="s">
        <v>805</v>
      </c>
      <c r="I83" s="7" t="str">
        <f>IFERROR(_xlfn.XLOOKUP(G83,'APT 25-26'!D:D,'APT 25-26'!CR:CR),"")</f>
        <v/>
      </c>
      <c r="J83" s="7">
        <f>SUMIFS(NurserySupplement!$AI:$AI,NurserySupplement!$M:$M,J$4,NurserySupplement!$B:$B,B83)</f>
        <v>17330.192307692305</v>
      </c>
      <c r="K83" s="7">
        <f>IFERROR(_xlfn.XLOOKUP(B83,'Cash Advance'!A:A,'Cash Advance'!P:P),0)</f>
        <v>0</v>
      </c>
      <c r="L83" s="7">
        <f>SUMIFS(HNPlaces!$AL:$AL,HNPlaces!$M:$M,L$4,HNPlaces!$Q:$Q,'Sep Payment'!$G83)</f>
        <v>0</v>
      </c>
      <c r="M83" s="7">
        <f>SUMIFS(HNPlaces!$AL:$AL,HNPlaces!$M:$M,M$4,HNPlaces!$Q:$Q,'Sep Payment'!$G83)</f>
        <v>0</v>
      </c>
      <c r="N83" s="7">
        <f>SUMIFS(HNPlaces!$AL:$AL,HNPlaces!$M:$M,N$4,HNPlaces!$Q:$Q,'Sep Payment'!$G83)</f>
        <v>0</v>
      </c>
      <c r="O83" s="7">
        <f>SUMIFS(HNPlaces!$AL:$AL,HNPlaces!$M:$M,O$4,HNPlaces!$Q:$Q,'Sep Payment'!$G83)</f>
        <v>0</v>
      </c>
      <c r="P83" s="7">
        <f>SUMIFS(HNPlaces!$AL:$AL,HNPlaces!$M:$M,P$4,HNPlaces!$Q:$Q,'Sep Payment'!$G83)</f>
        <v>0</v>
      </c>
      <c r="Q83" s="7">
        <f>SUMIFS(HNPlaces!$AL:$AL,HNPlaces!$M:$M,Q$4,HNPlaces!$Q:$Q,'Sep Payment'!$G83)</f>
        <v>0</v>
      </c>
      <c r="R83" s="7">
        <f>SUMIFS(HNPlaces!$AL:$AL,HNPlaces!$M:$M,R$4,HNPlaces!$Q:$Q,'Sep Payment'!$G83)</f>
        <v>0</v>
      </c>
      <c r="S83" s="7">
        <f>SUMIFS(HNTopUp!$AC:$AC,HNTopUp!$M:$M,S$4,HNTopUp!$B:$B,$B83)</f>
        <v>0</v>
      </c>
      <c r="T83" s="7">
        <f>SUMIFS(HNTopUp!$AL:$AL,HNTopUp!$M:$M,T$4,HNTopUp!$B:$B,$B83)</f>
        <v>2453.888307692308</v>
      </c>
      <c r="U83" s="7">
        <f>SUMIFS(HNTopUp!$AL:$AL,HNTopUp!$M:$M,U$4,HNTopUp!$B:$B,$B83)</f>
        <v>0</v>
      </c>
      <c r="V83" s="7">
        <f>SUMIFS(HNTopUp!$AL:$AL,HNTopUp!$M:$M,V$4,HNTopUp!$B:$B,$B83)</f>
        <v>0</v>
      </c>
      <c r="W83" s="7">
        <f>SUMIFS(HNTopUp!$AL:$AL,HNTopUp!$M:$M,W$4,HNTopUp!$B:$B,$B83)</f>
        <v>215.1</v>
      </c>
      <c r="X83" s="7">
        <f>SUMIFS(HNTopUp!$AC:$AC,HNTopUp!$M:$M,X$4,HNTopUp!$B:$B,$B83)</f>
        <v>0</v>
      </c>
      <c r="Y83" s="7">
        <f>SUMIFS(HNTopUp!$AC:$AC,HNTopUp!$M:$M,Y$4,HNTopUp!$B:$B,$B83)</f>
        <v>0</v>
      </c>
      <c r="Z83" s="7">
        <f>SUMIFS(POST16!$AL:$AL,POST16!$M:$M,Z$4,POST16!$Q:$Q,'Sep Payment'!$G83)</f>
        <v>0</v>
      </c>
      <c r="AA83" s="7">
        <f>SUMIFS(POST16!$AL:$AL,POST16!$M:$M,AA$4,POST16!$Q:$Q,'Sep Payment'!$G83)</f>
        <v>0</v>
      </c>
      <c r="AB83" s="7">
        <f>SUMIFS(POST16!$AL:$AL,POST16!$M:$M,AB$4,POST16!$Q:$Q,'Sep Payment'!$G83)</f>
        <v>0</v>
      </c>
      <c r="AC83" s="7">
        <f>SUMIFS(POST16!$AL:$AL,POST16!$M:$M,AC$4,POST16!$Q:$Q,'Sep Payment'!$G83)</f>
        <v>0</v>
      </c>
      <c r="AD83" s="7">
        <f>SUMIFS(POST16!$AL:$AL,POST16!$M:$M,AD$4,POST16!$Q:$Q,'Sep Payment'!$G83)</f>
        <v>0</v>
      </c>
      <c r="AE83" s="7">
        <f>SUMIFS(POST16!$AL:$AL,POST16!$M:$M,AE$4,POST16!$Q:$Q,'Sep Payment'!$G83)</f>
        <v>0</v>
      </c>
      <c r="AF83" s="7">
        <f>SUMIFS(MISC!$AL:$AL,MISC!$M:$M,AF$4,MISC!$Q:$Q,'Sep Payment'!$G83)</f>
        <v>0</v>
      </c>
      <c r="AG83" s="7">
        <f>SUMIFS('3.4% HN 2'!AL:AL,'3.4% HN 2'!M:M,'Sep Payment'!$AG$4,'3.4% HN 2'!B:B,'Sep Payment'!B83)</f>
        <v>0</v>
      </c>
      <c r="AH83" s="5">
        <f t="shared" si="38"/>
        <v>19999.180615384612</v>
      </c>
      <c r="AI83" s="119"/>
      <c r="AJ83" s="364">
        <f t="shared" si="40"/>
        <v>19999.180615384612</v>
      </c>
      <c r="AL83" s="508" t="str">
        <f>IFERROR(_xlfn.XLOOKUP(B83,'Monthly Payroll Deductions'!B:B,'Monthly Payroll Deductions'!AZ:AZ),"")</f>
        <v/>
      </c>
      <c r="AM83" s="508"/>
      <c r="AN83" s="508"/>
      <c r="AP83" s="383"/>
      <c r="AQ83" s="7"/>
      <c r="AS83" s="286"/>
      <c r="AT83" s="286"/>
    </row>
    <row r="84" spans="2:46" hidden="1" x14ac:dyDescent="0.25">
      <c r="B84">
        <v>3021003</v>
      </c>
      <c r="C84">
        <v>1003</v>
      </c>
      <c r="D84" s="98" t="s">
        <v>357</v>
      </c>
      <c r="G84" t="s">
        <v>356</v>
      </c>
      <c r="H84" t="s">
        <v>805</v>
      </c>
      <c r="I84" s="7" t="str">
        <f>IFERROR(_xlfn.XLOOKUP(G84,'APT 25-26'!D:D,'APT 25-26'!CR:CR),"")</f>
        <v/>
      </c>
      <c r="J84" s="7">
        <f>SUMIFS(NurserySupplement!$AI:$AI,NurserySupplement!$M:$M,J$4,NurserySupplement!$B:$B,B84)</f>
        <v>20103.023076923077</v>
      </c>
      <c r="K84" s="7">
        <f>IFERROR(_xlfn.XLOOKUP(B84,'Cash Advance'!A:A,'Cash Advance'!P:P),0)</f>
        <v>0</v>
      </c>
      <c r="L84" s="7">
        <f>SUMIFS(HNPlaces!$AL:$AL,HNPlaces!$M:$M,L$4,HNPlaces!$Q:$Q,'Sep Payment'!$G84)</f>
        <v>0</v>
      </c>
      <c r="M84" s="7">
        <f>SUMIFS(HNPlaces!$AL:$AL,HNPlaces!$M:$M,M$4,HNPlaces!$Q:$Q,'Sep Payment'!$G84)</f>
        <v>0</v>
      </c>
      <c r="N84" s="7">
        <f>SUMIFS(HNPlaces!$AL:$AL,HNPlaces!$M:$M,N$4,HNPlaces!$Q:$Q,'Sep Payment'!$G84)</f>
        <v>0</v>
      </c>
      <c r="O84" s="7">
        <f>SUMIFS(HNPlaces!$AL:$AL,HNPlaces!$M:$M,O$4,HNPlaces!$Q:$Q,'Sep Payment'!$G84)</f>
        <v>0</v>
      </c>
      <c r="P84" s="7">
        <f>SUMIFS(HNPlaces!$AL:$AL,HNPlaces!$M:$M,P$4,HNPlaces!$Q:$Q,'Sep Payment'!$G84)</f>
        <v>0</v>
      </c>
      <c r="Q84" s="7">
        <f>SUMIFS(HNPlaces!$AL:$AL,HNPlaces!$M:$M,Q$4,HNPlaces!$Q:$Q,'Sep Payment'!$G84)</f>
        <v>0</v>
      </c>
      <c r="R84" s="7">
        <f>SUMIFS(HNPlaces!$AL:$AL,HNPlaces!$M:$M,R$4,HNPlaces!$Q:$Q,'Sep Payment'!$G84)</f>
        <v>0</v>
      </c>
      <c r="S84" s="7">
        <f>SUMIFS(HNTopUp!$AC:$AC,HNTopUp!$M:$M,S$4,HNTopUp!$B:$B,$B84)</f>
        <v>0</v>
      </c>
      <c r="T84" s="7">
        <f>SUMIFS(HNTopUp!$AL:$AL,HNTopUp!$M:$M,T$4,HNTopUp!$B:$B,$B84)</f>
        <v>1646.1150000000002</v>
      </c>
      <c r="U84" s="7">
        <f>SUMIFS(HNTopUp!$AL:$AL,HNTopUp!$M:$M,U$4,HNTopUp!$B:$B,$B84)</f>
        <v>0</v>
      </c>
      <c r="V84" s="7">
        <f>SUMIFS(HNTopUp!$AL:$AL,HNTopUp!$M:$M,V$4,HNTopUp!$B:$B,$B84)</f>
        <v>0</v>
      </c>
      <c r="W84" s="7">
        <f>SUMIFS(HNTopUp!$AL:$AL,HNTopUp!$M:$M,W$4,HNTopUp!$B:$B,$B84)</f>
        <v>1493.75</v>
      </c>
      <c r="X84" s="7">
        <f>SUMIFS(HNTopUp!$AC:$AC,HNTopUp!$M:$M,X$4,HNTopUp!$B:$B,$B84)</f>
        <v>0</v>
      </c>
      <c r="Y84" s="7">
        <f>SUMIFS(HNTopUp!$AC:$AC,HNTopUp!$M:$M,Y$4,HNTopUp!$B:$B,$B84)</f>
        <v>0</v>
      </c>
      <c r="Z84" s="7">
        <f>SUMIFS(POST16!$AL:$AL,POST16!$M:$M,Z$4,POST16!$Q:$Q,'Sep Payment'!$G84)</f>
        <v>0</v>
      </c>
      <c r="AA84" s="7">
        <f>SUMIFS(POST16!$AL:$AL,POST16!$M:$M,AA$4,POST16!$Q:$Q,'Sep Payment'!$G84)</f>
        <v>0</v>
      </c>
      <c r="AB84" s="7">
        <f>SUMIFS(POST16!$AL:$AL,POST16!$M:$M,AB$4,POST16!$Q:$Q,'Sep Payment'!$G84)</f>
        <v>0</v>
      </c>
      <c r="AC84" s="7">
        <f>SUMIFS(POST16!$AL:$AL,POST16!$M:$M,AC$4,POST16!$Q:$Q,'Sep Payment'!$G84)</f>
        <v>0</v>
      </c>
      <c r="AD84" s="7">
        <f>SUMIFS(POST16!$AL:$AL,POST16!$M:$M,AD$4,POST16!$Q:$Q,'Sep Payment'!$G84)</f>
        <v>0</v>
      </c>
      <c r="AE84" s="7">
        <f>SUMIFS(POST16!$AL:$AL,POST16!$M:$M,AE$4,POST16!$Q:$Q,'Sep Payment'!$G84)</f>
        <v>0</v>
      </c>
      <c r="AF84" s="7">
        <f>SUMIFS(MISC!$AL:$AL,MISC!$M:$M,AF$4,MISC!$Q:$Q,'Sep Payment'!$G84)</f>
        <v>0</v>
      </c>
      <c r="AG84" s="7">
        <f>SUMIFS('3.4% HN 2'!AL:AL,'3.4% HN 2'!M:M,'Sep Payment'!$AG$4,'3.4% HN 2'!B:B,'Sep Payment'!B84)</f>
        <v>0</v>
      </c>
      <c r="AH84" s="5">
        <f t="shared" si="38"/>
        <v>23242.888076923078</v>
      </c>
      <c r="AI84" s="119"/>
      <c r="AJ84" s="364">
        <f t="shared" si="40"/>
        <v>23242.888076923078</v>
      </c>
      <c r="AL84" s="508" t="str">
        <f>IFERROR(_xlfn.XLOOKUP(B84,'Monthly Payroll Deductions'!B:B,'Monthly Payroll Deductions'!AZ:AZ),"")</f>
        <v/>
      </c>
      <c r="AM84" s="508"/>
      <c r="AN84" s="508"/>
      <c r="AP84" s="383"/>
      <c r="AQ84" s="7"/>
      <c r="AS84" s="286"/>
      <c r="AT84" s="286"/>
    </row>
    <row r="85" spans="2:46" hidden="1" x14ac:dyDescent="0.25">
      <c r="B85">
        <v>3021002</v>
      </c>
      <c r="C85">
        <v>1002</v>
      </c>
      <c r="D85" t="s">
        <v>355</v>
      </c>
      <c r="E85" t="s">
        <v>390</v>
      </c>
      <c r="G85" t="s">
        <v>354</v>
      </c>
      <c r="H85" t="s">
        <v>200</v>
      </c>
      <c r="I85" s="7" t="str">
        <f>IFERROR(_xlfn.XLOOKUP(G85,'APT 25-26'!D:D,'APT 25-26'!CR:CR),"")</f>
        <v/>
      </c>
      <c r="J85" s="7">
        <f>SUMIFS(NurserySupplement!$AI:$AI,NurserySupplement!$M:$M,J$4,NurserySupplement!$B:$B,B85)</f>
        <v>17561.261538461535</v>
      </c>
      <c r="K85" s="7">
        <f>IFERROR(_xlfn.XLOOKUP(B85,'Cash Advance'!A:A,'Cash Advance'!P:P),0)</f>
        <v>0</v>
      </c>
      <c r="L85" s="7">
        <f>SUMIFS(HNPlaces!$AL:$AL,HNPlaces!$M:$M,L$4,HNPlaces!$Q:$Q,'Sep Payment'!$G85)</f>
        <v>0</v>
      </c>
      <c r="M85" s="7">
        <f>SUMIFS(HNPlaces!$AL:$AL,HNPlaces!$M:$M,M$4,HNPlaces!$Q:$Q,'Sep Payment'!$G85)</f>
        <v>0</v>
      </c>
      <c r="N85" s="7">
        <f>SUMIFS(HNPlaces!$AL:$AL,HNPlaces!$M:$M,N$4,HNPlaces!$Q:$Q,'Sep Payment'!$G85)</f>
        <v>0</v>
      </c>
      <c r="O85" s="7">
        <f>SUMIFS(HNPlaces!$AL:$AL,HNPlaces!$M:$M,O$4,HNPlaces!$Q:$Q,'Sep Payment'!$G85)</f>
        <v>0</v>
      </c>
      <c r="P85" s="7">
        <f>SUMIFS(HNPlaces!$AL:$AL,HNPlaces!$M:$M,P$4,HNPlaces!$Q:$Q,'Sep Payment'!$G85)</f>
        <v>0</v>
      </c>
      <c r="Q85" s="7">
        <f>SUMIFS(HNPlaces!$AL:$AL,HNPlaces!$M:$M,Q$4,HNPlaces!$Q:$Q,'Sep Payment'!$G85)</f>
        <v>0</v>
      </c>
      <c r="R85" s="7">
        <f>SUMIFS(HNPlaces!$AL:$AL,HNPlaces!$M:$M,R$4,HNPlaces!$Q:$Q,'Sep Payment'!$G85)</f>
        <v>0</v>
      </c>
      <c r="S85" s="7">
        <f>SUMIFS(HNTopUp!$AC:$AC,HNTopUp!$M:$M,S$4,HNTopUp!$B:$B,$B85)</f>
        <v>0</v>
      </c>
      <c r="T85" s="7">
        <f>SUMIFS(HNTopUp!$AL:$AL,HNTopUp!$M:$M,T$4,HNTopUp!$B:$B,$B85)</f>
        <v>0</v>
      </c>
      <c r="U85" s="7">
        <f>SUMIFS(HNTopUp!$AL:$AL,HNTopUp!$M:$M,U$4,HNTopUp!$B:$B,$B85)</f>
        <v>0</v>
      </c>
      <c r="V85" s="7">
        <f>SUMIFS(HNTopUp!$AL:$AL,HNTopUp!$M:$M,V$4,HNTopUp!$B:$B,$B85)</f>
        <v>0</v>
      </c>
      <c r="W85" s="7">
        <f>SUMIFS(HNTopUp!$AL:$AL,HNTopUp!$M:$M,W$4,HNTopUp!$B:$B,$B85)</f>
        <v>364</v>
      </c>
      <c r="X85" s="7">
        <f>SUMIFS(HNTopUp!$AC:$AC,HNTopUp!$M:$M,X$4,HNTopUp!$B:$B,$B85)</f>
        <v>0</v>
      </c>
      <c r="Y85" s="7">
        <f>SUMIFS(HNTopUp!$AC:$AC,HNTopUp!$M:$M,Y$4,HNTopUp!$B:$B,$B85)</f>
        <v>0</v>
      </c>
      <c r="Z85" s="7">
        <f>SUMIFS(POST16!$AL:$AL,POST16!$M:$M,Z$4,POST16!$Q:$Q,'Sep Payment'!$G85)</f>
        <v>0</v>
      </c>
      <c r="AA85" s="7">
        <f>SUMIFS(POST16!$AL:$AL,POST16!$M:$M,AA$4,POST16!$Q:$Q,'Sep Payment'!$G85)</f>
        <v>0</v>
      </c>
      <c r="AB85" s="7">
        <f>SUMIFS(POST16!$AL:$AL,POST16!$M:$M,AB$4,POST16!$Q:$Q,'Sep Payment'!$G85)</f>
        <v>0</v>
      </c>
      <c r="AC85" s="7">
        <f>SUMIFS(POST16!$AL:$AL,POST16!$M:$M,AC$4,POST16!$Q:$Q,'Sep Payment'!$G85)</f>
        <v>0</v>
      </c>
      <c r="AD85" s="7">
        <f>SUMIFS(POST16!$AL:$AL,POST16!$M:$M,AD$4,POST16!$Q:$Q,'Sep Payment'!$G85)</f>
        <v>0</v>
      </c>
      <c r="AE85" s="7">
        <f>SUMIFS(POST16!$AL:$AL,POST16!$M:$M,AE$4,POST16!$Q:$Q,'Sep Payment'!$G85)</f>
        <v>0</v>
      </c>
      <c r="AF85" s="7">
        <f>SUMIFS(MISC!$AL:$AL,MISC!$M:$M,AF$4,MISC!$Q:$Q,'Sep Payment'!$G85)</f>
        <v>0</v>
      </c>
      <c r="AG85" s="7">
        <f>SUMIFS('3.4% HN 2'!AL:AL,'3.4% HN 2'!M:M,'Sep Payment'!$AG$4,'3.4% HN 2'!B:B,'Sep Payment'!B85)</f>
        <v>0</v>
      </c>
      <c r="AH85" s="5">
        <f t="shared" si="38"/>
        <v>17925.261538461535</v>
      </c>
      <c r="AI85" s="119"/>
      <c r="AJ85" s="364">
        <f t="shared" si="40"/>
        <v>17925.261538461535</v>
      </c>
      <c r="AL85" s="508"/>
      <c r="AM85" s="508"/>
      <c r="AN85" s="508"/>
      <c r="AP85" s="383"/>
      <c r="AQ85" s="7"/>
      <c r="AS85" s="286"/>
      <c r="AT85" s="286"/>
    </row>
    <row r="86" spans="2:46" hidden="1" x14ac:dyDescent="0.25">
      <c r="B86">
        <v>3021000</v>
      </c>
      <c r="C86">
        <v>1000</v>
      </c>
      <c r="D86" s="98" t="s">
        <v>357</v>
      </c>
      <c r="G86" t="s">
        <v>356</v>
      </c>
      <c r="H86" t="s">
        <v>805</v>
      </c>
      <c r="I86" s="7" t="str">
        <f>IFERROR(_xlfn.XLOOKUP(G86,'APT 25-26'!D:D,'APT 25-26'!CR:CR),"")</f>
        <v/>
      </c>
      <c r="J86" s="7">
        <f>SUMIFS(NurserySupplement!$AI:$AI,NurserySupplement!$M:$M,J$4,NurserySupplement!$B:$B,B86)</f>
        <v>21027.299999999996</v>
      </c>
      <c r="K86" s="7">
        <f>IFERROR(_xlfn.XLOOKUP(B86,'Cash Advance'!A:A,'Cash Advance'!P:P),0)</f>
        <v>0</v>
      </c>
      <c r="L86" s="7">
        <f>SUMIFS(HNPlaces!$AL:$AL,HNPlaces!$M:$M,L$4,HNPlaces!$Q:$Q,'Sep Payment'!$G86)</f>
        <v>0</v>
      </c>
      <c r="M86" s="7">
        <f>SUMIFS(HNPlaces!$AL:$AL,HNPlaces!$M:$M,M$4,HNPlaces!$Q:$Q,'Sep Payment'!$G86)</f>
        <v>0</v>
      </c>
      <c r="N86" s="7">
        <f>SUMIFS(HNPlaces!$AL:$AL,HNPlaces!$M:$M,N$4,HNPlaces!$Q:$Q,'Sep Payment'!$G86)</f>
        <v>0</v>
      </c>
      <c r="O86" s="7">
        <f>SUMIFS(HNPlaces!$AL:$AL,HNPlaces!$M:$M,O$4,HNPlaces!$Q:$Q,'Sep Payment'!$G86)</f>
        <v>0</v>
      </c>
      <c r="P86" s="7">
        <f>SUMIFS(HNPlaces!$AL:$AL,HNPlaces!$M:$M,P$4,HNPlaces!$Q:$Q,'Sep Payment'!$G86)</f>
        <v>0</v>
      </c>
      <c r="Q86" s="7">
        <f>SUMIFS(HNPlaces!$AL:$AL,HNPlaces!$M:$M,Q$4,HNPlaces!$Q:$Q,'Sep Payment'!$G86)</f>
        <v>0</v>
      </c>
      <c r="R86" s="7">
        <f>SUMIFS(HNPlaces!$AL:$AL,HNPlaces!$M:$M,R$4,HNPlaces!$Q:$Q,'Sep Payment'!$G86)</f>
        <v>0</v>
      </c>
      <c r="S86" s="7">
        <f>SUMIFS(HNTopUp!$AC:$AC,HNTopUp!$M:$M,S$4,HNTopUp!$B:$B,$B86)</f>
        <v>0</v>
      </c>
      <c r="T86" s="7">
        <f>SUMIFS(HNTopUp!$AL:$AL,HNTopUp!$M:$M,T$4,HNTopUp!$B:$B,$B86)</f>
        <v>409.4823076923077</v>
      </c>
      <c r="U86" s="7">
        <f>SUMIFS(HNTopUp!$AL:$AL,HNTopUp!$M:$M,U$4,HNTopUp!$B:$B,$B86)</f>
        <v>0</v>
      </c>
      <c r="V86" s="7">
        <f>SUMIFS(HNTopUp!$AL:$AL,HNTopUp!$M:$M,V$4,HNTopUp!$B:$B,$B86)</f>
        <v>0</v>
      </c>
      <c r="W86" s="7">
        <f>SUMIFS(HNTopUp!$AL:$AL,HNTopUp!$M:$M,W$4,HNTopUp!$B:$B,$B86)</f>
        <v>463.30769230769226</v>
      </c>
      <c r="X86" s="7">
        <f>SUMIFS(HNTopUp!$AC:$AC,HNTopUp!$M:$M,X$4,HNTopUp!$B:$B,$B86)</f>
        <v>0</v>
      </c>
      <c r="Y86" s="7">
        <f>SUMIFS(HNTopUp!$AC:$AC,HNTopUp!$M:$M,Y$4,HNTopUp!$B:$B,$B86)</f>
        <v>0</v>
      </c>
      <c r="Z86" s="7">
        <f>SUMIFS(POST16!$AL:$AL,POST16!$M:$M,Z$4,POST16!$Q:$Q,'Sep Payment'!$G86)</f>
        <v>0</v>
      </c>
      <c r="AA86" s="7">
        <f>SUMIFS(POST16!$AL:$AL,POST16!$M:$M,AA$4,POST16!$Q:$Q,'Sep Payment'!$G86)</f>
        <v>0</v>
      </c>
      <c r="AB86" s="7">
        <f>SUMIFS(POST16!$AL:$AL,POST16!$M:$M,AB$4,POST16!$Q:$Q,'Sep Payment'!$G86)</f>
        <v>0</v>
      </c>
      <c r="AC86" s="7">
        <f>SUMIFS(POST16!$AL:$AL,POST16!$M:$M,AC$4,POST16!$Q:$Q,'Sep Payment'!$G86)</f>
        <v>0</v>
      </c>
      <c r="AD86" s="7">
        <f>SUMIFS(POST16!$AL:$AL,POST16!$M:$M,AD$4,POST16!$Q:$Q,'Sep Payment'!$G86)</f>
        <v>0</v>
      </c>
      <c r="AE86" s="7">
        <f>SUMIFS(POST16!$AL:$AL,POST16!$M:$M,AE$4,POST16!$Q:$Q,'Sep Payment'!$G86)</f>
        <v>0</v>
      </c>
      <c r="AF86" s="7">
        <f>SUMIFS(MISC!$AL:$AL,MISC!$M:$M,AF$4,MISC!$Q:$Q,'Sep Payment'!$G86)</f>
        <v>0</v>
      </c>
      <c r="AG86" s="7">
        <f>SUMIFS('3.4% HN 2'!AL:AL,'3.4% HN 2'!M:M,'Sep Payment'!$AG$4,'3.4% HN 2'!B:B,'Sep Payment'!B86)</f>
        <v>0</v>
      </c>
      <c r="AH86" s="5">
        <f t="shared" si="38"/>
        <v>21900.089999999997</v>
      </c>
      <c r="AI86" s="119"/>
      <c r="AJ86" s="364">
        <f t="shared" si="40"/>
        <v>21900.089999999997</v>
      </c>
      <c r="AL86" s="508"/>
      <c r="AM86" s="508"/>
      <c r="AN86" s="508"/>
      <c r="AP86" s="383"/>
      <c r="AQ86" s="7"/>
      <c r="AS86" s="286"/>
      <c r="AT86" s="286"/>
    </row>
    <row r="87" spans="2:46" hidden="1" x14ac:dyDescent="0.25">
      <c r="B87">
        <v>3021100</v>
      </c>
      <c r="C87">
        <v>1100</v>
      </c>
      <c r="D87" s="4" t="s">
        <v>262</v>
      </c>
      <c r="E87" t="s">
        <v>535</v>
      </c>
      <c r="G87" t="s">
        <v>263</v>
      </c>
      <c r="H87" t="s">
        <v>264</v>
      </c>
      <c r="I87" s="7" t="str">
        <f>IFERROR(_xlfn.XLOOKUP(G87,'APT 25-26'!D:D,'APT 25-26'!CR:CR),"")</f>
        <v/>
      </c>
      <c r="J87" s="7">
        <f>SUMIFS(NurserySupplement!$AL:$AL,NurserySupplement!$M:$M,J$4,NurserySupplement!$B:$B,B87)</f>
        <v>0</v>
      </c>
      <c r="K87" s="7">
        <f>IFERROR(_xlfn.XLOOKUP(B87,'Cash Advance'!A:A,'Cash Advance'!P:P),0)</f>
        <v>0</v>
      </c>
      <c r="L87" s="7">
        <f>SUMIFS(HNPlaces!$AL:$AL,HNPlaces!$M:$M,L$4,HNPlaces!$Q:$Q,'Sep Payment'!$G87)</f>
        <v>97692.307692307688</v>
      </c>
      <c r="M87" s="7">
        <f>SUMIFS(HNPlaces!$AL:$AL,HNPlaces!$M:$M,M$4,HNPlaces!$Q:$Q,'Sep Payment'!$G87)</f>
        <v>7692.3076923076924</v>
      </c>
      <c r="N87" s="7">
        <f>SUMIFS(HNPlaces!$AL:$AL,HNPlaces!$M:$M,N$4,HNPlaces!$Q:$Q,'Sep Payment'!$G87)</f>
        <v>23895.384615384617</v>
      </c>
      <c r="O87" s="7">
        <f>SUMIFS(HNPlaces!$AL:$AL,HNPlaces!$M:$M,O$4,HNPlaces!$Q:$Q,'Sep Payment'!$G87)</f>
        <v>0</v>
      </c>
      <c r="P87" s="7">
        <f>SUMIFS(HNPlaces!$AL:$AL,HNPlaces!$M:$M,P$4,HNPlaces!$Q:$Q,'Sep Payment'!$G87)</f>
        <v>0</v>
      </c>
      <c r="Q87" s="7">
        <f>SUMIFS(HNPlaces!$AL:$AL,HNPlaces!$M:$M,Q$4,HNPlaces!$Q:$Q,'Sep Payment'!$G87)</f>
        <v>0</v>
      </c>
      <c r="R87" s="7">
        <f>SUMIFS(HNPlaces!$AL:$AL,HNPlaces!$M:$M,R$4,HNPlaces!$Q:$Q,'Sep Payment'!$G87)</f>
        <v>0</v>
      </c>
      <c r="S87" s="7">
        <f>SUMIFS(HNTopUp!$AC:$AC,HNTopUp!$M:$M,S$4,HNTopUp!$B:$B,$B87)</f>
        <v>0</v>
      </c>
      <c r="T87" s="7">
        <f>SUMIFS(HNTopUp!$AL:$AL,HNTopUp!$M:$M,T$4,HNTopUp!$B:$B,$B87)</f>
        <v>0</v>
      </c>
      <c r="U87" s="7">
        <f>SUMIFS(HNTopUp!$AL:$AL,HNTopUp!$M:$M,U$4,HNTopUp!$B:$B,$B87)</f>
        <v>0</v>
      </c>
      <c r="V87" s="7">
        <f>SUMIFS(HNTopUp!$AL:$AL,HNTopUp!$M:$M,V$4,HNTopUp!$B:$B,$B87)</f>
        <v>0</v>
      </c>
      <c r="W87" s="7">
        <f>SUMIFS(HNTopUp!$AL:$AL,HNTopUp!$M:$M,W$4,HNTopUp!$B:$B,$B87)</f>
        <v>0</v>
      </c>
      <c r="X87" s="7">
        <f>SUMIFS(HNTopUp!$AC:$AC,HNTopUp!$M:$M,X$4,HNTopUp!$B:$B,$B87)</f>
        <v>91446.092615384638</v>
      </c>
      <c r="Y87" s="7">
        <f>SUMIFS(HNTopUp!$AC:$AC,HNTopUp!$M:$M,Y$4,HNTopUp!$B:$B,$B87)</f>
        <v>0</v>
      </c>
      <c r="Z87" s="7">
        <f>SUMIFS(POST16!$AL:$AL,POST16!$M:$M,Z$4,POST16!$Q:$Q,'Sep Payment'!$G87)</f>
        <v>0</v>
      </c>
      <c r="AA87" s="7">
        <f>SUMIFS(POST16!$AL:$AL,POST16!$M:$M,AA$4,POST16!$Q:$Q,'Sep Payment'!$G87)</f>
        <v>0</v>
      </c>
      <c r="AB87" s="7">
        <f>SUMIFS(POST16!$AL:$AL,POST16!$M:$M,AB$4,POST16!$Q:$Q,'Sep Payment'!$G87)</f>
        <v>0</v>
      </c>
      <c r="AC87" s="7">
        <f>SUMIFS(POST16!$AL:$AL,POST16!$M:$M,AC$4,POST16!$Q:$Q,'Sep Payment'!$G87)</f>
        <v>0</v>
      </c>
      <c r="AD87" s="7">
        <f>SUMIFS(POST16!$AL:$AL,POST16!$M:$M,AD$4,POST16!$Q:$Q,'Sep Payment'!$G87)</f>
        <v>0</v>
      </c>
      <c r="AE87" s="7">
        <f>SUMIFS(POST16!$AL:$AL,POST16!$M:$M,AE$4,POST16!$Q:$Q,'Sep Payment'!$G87)</f>
        <v>0</v>
      </c>
      <c r="AF87" s="7">
        <f>SUMIFS(MISC!$AL:$AL,MISC!$M:$M,AF$4,MISC!$Q:$Q,'Sep Payment'!$G87)</f>
        <v>0</v>
      </c>
      <c r="AG87" s="7">
        <f>SUMIFS('3.4% HN 2'!AL:AL,'3.4% HN 2'!M:M,'Sep Payment'!$AG$4,'3.4% HN 2'!B:B,'Sep Payment'!B87)</f>
        <v>0</v>
      </c>
      <c r="AH87" s="5">
        <f t="shared" si="38"/>
        <v>220726.09261538464</v>
      </c>
      <c r="AI87" s="119"/>
      <c r="AJ87" s="364">
        <f t="shared" si="40"/>
        <v>220726.09261538464</v>
      </c>
      <c r="AL87" s="508"/>
      <c r="AM87" s="508"/>
      <c r="AN87" s="508"/>
      <c r="AP87" s="383"/>
      <c r="AQ87" s="7"/>
      <c r="AS87" s="286"/>
      <c r="AT87" s="286"/>
    </row>
    <row r="88" spans="2:46" hidden="1" x14ac:dyDescent="0.25">
      <c r="B88">
        <v>3021102</v>
      </c>
      <c r="C88">
        <v>1102</v>
      </c>
      <c r="D88" t="s">
        <v>259</v>
      </c>
      <c r="E88" t="s">
        <v>535</v>
      </c>
      <c r="G88" t="s">
        <v>260</v>
      </c>
      <c r="H88" t="s">
        <v>261</v>
      </c>
      <c r="I88" s="7" t="str">
        <f>IFERROR(_xlfn.XLOOKUP(G88,'APT 25-26'!D:D,'APT 25-26'!CR:CR),"")</f>
        <v/>
      </c>
      <c r="J88" s="7">
        <f>SUMIFS(NurserySupplement!$AL:$AL,NurserySupplement!$M:$M,J$4,NurserySupplement!$B:$B,B88)</f>
        <v>0</v>
      </c>
      <c r="K88" s="7">
        <f>IFERROR(_xlfn.XLOOKUP(B88,'Cash Advance'!A:A,'Cash Advance'!P:P),0)</f>
        <v>0</v>
      </c>
      <c r="L88" s="7">
        <f>SUMIFS(HNPlaces!$AL:$AL,HNPlaces!$M:$M,L$4,HNPlaces!$Q:$Q,'Sep Payment'!$G88)</f>
        <v>9230.7692307692305</v>
      </c>
      <c r="M88" s="7">
        <f>SUMIFS(HNPlaces!$AL:$AL,HNPlaces!$M:$M,M$4,HNPlaces!$Q:$Q,'Sep Payment'!$G88)</f>
        <v>0</v>
      </c>
      <c r="N88" s="7">
        <f>SUMIFS(HNPlaces!$AL:$AL,HNPlaces!$M:$M,N$4,HNPlaces!$Q:$Q,'Sep Payment'!$G88)</f>
        <v>29434.846153846152</v>
      </c>
      <c r="O88" s="7">
        <f>SUMIFS(HNPlaces!$AL:$AL,HNPlaces!$M:$M,O$4,HNPlaces!$Q:$Q,'Sep Payment'!$G88)</f>
        <v>0</v>
      </c>
      <c r="P88" s="7">
        <f>SUMIFS(HNPlaces!$AL:$AL,HNPlaces!$M:$M,P$4,HNPlaces!$Q:$Q,'Sep Payment'!$G88)</f>
        <v>0</v>
      </c>
      <c r="Q88" s="7">
        <f>SUMIFS(HNPlaces!$AL:$AL,HNPlaces!$M:$M,Q$4,HNPlaces!$Q:$Q,'Sep Payment'!$G88)</f>
        <v>0</v>
      </c>
      <c r="R88" s="7">
        <f>SUMIFS(HNPlaces!$AL:$AL,HNPlaces!$M:$M,R$4,HNPlaces!$Q:$Q,'Sep Payment'!$G88)</f>
        <v>0</v>
      </c>
      <c r="S88" s="7">
        <f>SUMIFS(HNTopUp!$AC:$AC,HNTopUp!$M:$M,S$4,HNTopUp!$B:$B,$B88)</f>
        <v>0</v>
      </c>
      <c r="T88" s="7">
        <f>SUMIFS(HNTopUp!$AL:$AL,HNTopUp!$M:$M,T$4,HNTopUp!$B:$B,$B88)</f>
        <v>0</v>
      </c>
      <c r="U88" s="7">
        <f>SUMIFS(HNTopUp!$AL:$AL,HNTopUp!$M:$M,U$4,HNTopUp!$B:$B,$B88)</f>
        <v>0</v>
      </c>
      <c r="V88" s="7">
        <f>SUMIFS(HNTopUp!$AL:$AL,HNTopUp!$M:$M,V$4,HNTopUp!$B:$B,$B88)</f>
        <v>0</v>
      </c>
      <c r="W88" s="7">
        <f>SUMIFS(HNTopUp!$AL:$AL,HNTopUp!$M:$M,W$4,HNTopUp!$B:$B,$B88)</f>
        <v>0</v>
      </c>
      <c r="X88" s="7">
        <f>SUMIFS(HNTopUp!$AC:$AC,HNTopUp!$M:$M,X$4,HNTopUp!$B:$B,$B88)</f>
        <v>1911.8461538461538</v>
      </c>
      <c r="Y88" s="7">
        <f>SUMIFS(HNTopUp!$AC:$AC,HNTopUp!$M:$M,Y$4,HNTopUp!$B:$B,$B88)</f>
        <v>0</v>
      </c>
      <c r="Z88" s="7">
        <f>SUMIFS(POST16!$AL:$AL,POST16!$M:$M,Z$4,POST16!$Q:$Q,'Sep Payment'!$G88)</f>
        <v>0</v>
      </c>
      <c r="AA88" s="7">
        <f>SUMIFS(POST16!$AL:$AL,POST16!$M:$M,AA$4,POST16!$Q:$Q,'Sep Payment'!$G88)</f>
        <v>0</v>
      </c>
      <c r="AB88" s="7">
        <f>SUMIFS(POST16!$AL:$AL,POST16!$M:$M,AB$4,POST16!$Q:$Q,'Sep Payment'!$G88)</f>
        <v>0</v>
      </c>
      <c r="AC88" s="7">
        <f>SUMIFS(POST16!$AL:$AL,POST16!$M:$M,AC$4,POST16!$Q:$Q,'Sep Payment'!$G88)</f>
        <v>0</v>
      </c>
      <c r="AD88" s="7">
        <f>SUMIFS(POST16!$AL:$AL,POST16!$M:$M,AD$4,POST16!$Q:$Q,'Sep Payment'!$G88)</f>
        <v>0</v>
      </c>
      <c r="AE88" s="7">
        <f>SUMIFS(POST16!$AL:$AL,POST16!$M:$M,AE$4,POST16!$Q:$Q,'Sep Payment'!$G88)</f>
        <v>0</v>
      </c>
      <c r="AF88" s="7">
        <f>SUMIFS(MISC!$AL:$AL,MISC!$M:$M,AF$4,MISC!$Q:$Q,'Sep Payment'!$G88)</f>
        <v>0</v>
      </c>
      <c r="AG88" s="7">
        <f>SUMIFS('3.4% HN 2'!AL:AL,'3.4% HN 2'!M:M,'Sep Payment'!$AG$4,'3.4% HN 2'!B:B,'Sep Payment'!B88)</f>
        <v>0</v>
      </c>
      <c r="AH88" s="5">
        <f t="shared" si="38"/>
        <v>40577.461538461539</v>
      </c>
      <c r="AI88" s="119"/>
      <c r="AJ88" s="364">
        <f t="shared" si="40"/>
        <v>40577.461538461539</v>
      </c>
      <c r="AL88" s="508"/>
      <c r="AM88" s="508"/>
      <c r="AN88" s="508"/>
      <c r="AP88" s="383"/>
      <c r="AQ88" s="7"/>
      <c r="AS88" s="286"/>
      <c r="AT88" s="286"/>
    </row>
    <row r="89" spans="2:46" hidden="1" x14ac:dyDescent="0.25">
      <c r="B89">
        <v>3027005</v>
      </c>
      <c r="C89">
        <v>7005</v>
      </c>
      <c r="D89" t="s">
        <v>218</v>
      </c>
      <c r="E89" t="s">
        <v>556</v>
      </c>
      <c r="G89" t="s">
        <v>219</v>
      </c>
      <c r="H89" t="s">
        <v>180</v>
      </c>
      <c r="I89" s="7" t="str">
        <f>IFERROR(_xlfn.XLOOKUP(G89,'APT 25-26'!D:D,'APT 25-26'!CR:CR),"")</f>
        <v/>
      </c>
      <c r="J89" s="7">
        <f>SUMIFS(NurserySupplement!$AL:$AL,NurserySupplement!$M:$M,J$4,NurserySupplement!$B:$B,B89)</f>
        <v>0</v>
      </c>
      <c r="K89" s="7">
        <f>IFERROR(_xlfn.XLOOKUP(B89,'Cash Advance'!A:A,'Cash Advance'!P:P),0)</f>
        <v>0</v>
      </c>
      <c r="L89" s="7">
        <f>SUMIFS(HNPlaces!$AL:$AL,HNPlaces!$M:$M,L$4,HNPlaces!$Q:$Q,'Sep Payment'!$G89)</f>
        <v>0</v>
      </c>
      <c r="M89" s="7">
        <f>SUMIFS(HNPlaces!$AL:$AL,HNPlaces!$M:$M,M$4,HNPlaces!$Q:$Q,'Sep Payment'!$G89)</f>
        <v>0</v>
      </c>
      <c r="N89" s="7">
        <f>SUMIFS(HNPlaces!$AL:$AL,HNPlaces!$M:$M,N$4,HNPlaces!$Q:$Q,'Sep Payment'!$G89)</f>
        <v>0</v>
      </c>
      <c r="O89" s="7">
        <f>SUMIFS(HNPlaces!$AL:$AL,HNPlaces!$M:$M,O$4,HNPlaces!$Q:$Q,'Sep Payment'!$G89)</f>
        <v>136025.64102564103</v>
      </c>
      <c r="P89" s="7">
        <f>SUMIFS(HNPlaces!$AL:$AL,HNPlaces!$M:$M,P$4,HNPlaces!$Q:$Q,'Sep Payment'!$G89)</f>
        <v>0</v>
      </c>
      <c r="Q89" s="7">
        <f>SUMIFS(HNPlaces!$AL:$AL,HNPlaces!$M:$M,Q$4,HNPlaces!$Q:$Q,'Sep Payment'!$G89)</f>
        <v>0</v>
      </c>
      <c r="R89" s="7">
        <f>SUMIFS(HNPlaces!$AL:$AL,HNPlaces!$M:$M,R$4,HNPlaces!$Q:$Q,'Sep Payment'!$G89)</f>
        <v>0</v>
      </c>
      <c r="S89" s="7">
        <f>SUMIFS(HNTopUp!$AC:$AC,HNTopUp!$M:$M,S$4,HNTopUp!$B:$B,$B89)</f>
        <v>0</v>
      </c>
      <c r="T89" s="7">
        <f>SUMIFS(HNTopUp!$AL:$AL,HNTopUp!$M:$M,T$4,HNTopUp!$B:$B,$B89)</f>
        <v>0</v>
      </c>
      <c r="U89" s="7">
        <f>SUMIFS(HNTopUp!$AL:$AL,HNTopUp!$M:$M,U$4,HNTopUp!$B:$B,$B89)</f>
        <v>0</v>
      </c>
      <c r="V89" s="7">
        <f>SUMIFS(HNTopUp!$AL:$AL,HNTopUp!$M:$M,V$4,HNTopUp!$B:$B,$B89)</f>
        <v>0</v>
      </c>
      <c r="W89" s="7">
        <f>SUMIFS(HNTopUp!$AL:$AL,HNTopUp!$M:$M,W$4,HNTopUp!$B:$B,$B89)</f>
        <v>0</v>
      </c>
      <c r="X89" s="7">
        <f>SUMIFS(HNTopUp!$AC:$AC,HNTopUp!$M:$M,X$4,HNTopUp!$B:$B,$B89)</f>
        <v>0</v>
      </c>
      <c r="Y89" s="7">
        <f>SUMIFS(HNTopUp!$AC:$AC,HNTopUp!$M:$M,Y$4,HNTopUp!$B:$B,$B89)</f>
        <v>192859.05333333337</v>
      </c>
      <c r="Z89" s="7">
        <f>SUMIFS(POST16!$AL:$AL,POST16!$M:$M,Z$4,POST16!$Q:$Q,'Sep Payment'!$G89)</f>
        <v>0</v>
      </c>
      <c r="AA89" s="7">
        <f>SUMIFS(POST16!$AL:$AL,POST16!$M:$M,AA$4,POST16!$Q:$Q,'Sep Payment'!$G89)</f>
        <v>0</v>
      </c>
      <c r="AB89" s="7">
        <f>SUMIFS(POST16!$AL:$AL,POST16!$M:$M,AB$4,POST16!$Q:$Q,'Sep Payment'!$G89)</f>
        <v>0</v>
      </c>
      <c r="AC89" s="7">
        <f>SUMIFS(POST16!$AL:$AL,POST16!$M:$M,AC$4,POST16!$Q:$Q,'Sep Payment'!$G89)</f>
        <v>0</v>
      </c>
      <c r="AD89" s="7">
        <f>SUMIFS(POST16!$AL:$AL,POST16!$M:$M,AD$4,POST16!$Q:$Q,'Sep Payment'!$G89)</f>
        <v>0</v>
      </c>
      <c r="AE89" s="7">
        <f>SUMIFS(POST16!$AL:$AL,POST16!$M:$M,AE$4,POST16!$Q:$Q,'Sep Payment'!$G89)</f>
        <v>0</v>
      </c>
      <c r="AF89" s="7">
        <f>SUMIFS(MISC!$AL:$AL,MISC!$M:$M,AF$4,MISC!$Q:$Q,'Sep Payment'!$G89)</f>
        <v>0</v>
      </c>
      <c r="AG89" s="7">
        <f>SUMIFS('3.4% HN 2'!AL:AL,'3.4% HN 2'!M:M,'Sep Payment'!$AG$4,'3.4% HN 2'!B:B,'Sep Payment'!B89)</f>
        <v>0</v>
      </c>
      <c r="AH89" s="5">
        <f t="shared" si="38"/>
        <v>328884.6943589744</v>
      </c>
      <c r="AI89" s="119"/>
      <c r="AJ89" s="364">
        <f t="shared" si="40"/>
        <v>328884.6943589744</v>
      </c>
      <c r="AL89" s="508"/>
      <c r="AM89" s="508"/>
      <c r="AN89" s="508"/>
      <c r="AP89" s="383"/>
      <c r="AQ89" s="7"/>
      <c r="AS89" s="286"/>
      <c r="AT89" s="286"/>
    </row>
    <row r="90" spans="2:46" hidden="1" x14ac:dyDescent="0.25">
      <c r="B90">
        <v>3027010</v>
      </c>
      <c r="C90">
        <v>7010</v>
      </c>
      <c r="D90" t="s">
        <v>223</v>
      </c>
      <c r="G90" t="s">
        <v>224</v>
      </c>
      <c r="H90" t="s">
        <v>225</v>
      </c>
      <c r="I90" s="7" t="str">
        <f>IFERROR(_xlfn.XLOOKUP(G90,'APT 25-26'!D:D,'APT 25-26'!CR:CR),"")</f>
        <v/>
      </c>
      <c r="J90" s="7">
        <f>SUMIFS(NurserySupplement!$AL:$AL,NurserySupplement!$M:$M,J$4,NurserySupplement!$B:$B,B90)</f>
        <v>0</v>
      </c>
      <c r="K90" s="7">
        <f>IFERROR(_xlfn.XLOOKUP(B90,'Cash Advance'!A:A,'Cash Advance'!P:P),0)</f>
        <v>0</v>
      </c>
      <c r="L90" s="7">
        <f>SUMIFS(HNPlaces!$AL:$AL,HNPlaces!$M:$M,L$4,HNPlaces!$Q:$Q,'Sep Payment'!$G90)</f>
        <v>0</v>
      </c>
      <c r="M90" s="7">
        <f>SUMIFS(HNPlaces!$AL:$AL,HNPlaces!$M:$M,M$4,HNPlaces!$Q:$Q,'Sep Payment'!$G90)</f>
        <v>0</v>
      </c>
      <c r="N90" s="7">
        <f>SUMIFS(HNPlaces!$AL:$AL,HNPlaces!$M:$M,N$4,HNPlaces!$Q:$Q,'Sep Payment'!$G90)</f>
        <v>0</v>
      </c>
      <c r="O90" s="7">
        <f>SUMIFS(HNPlaces!$AL:$AL,HNPlaces!$M:$M,O$4,HNPlaces!$Q:$Q,'Sep Payment'!$G90)</f>
        <v>88461.538461538468</v>
      </c>
      <c r="P90" s="7">
        <f>SUMIFS(HNPlaces!$AL:$AL,HNPlaces!$M:$M,P$4,HNPlaces!$Q:$Q,'Sep Payment'!$G90)</f>
        <v>0</v>
      </c>
      <c r="Q90" s="7">
        <f>SUMIFS(HNPlaces!$AL:$AL,HNPlaces!$M:$M,Q$4,HNPlaces!$Q:$Q,'Sep Payment'!$G90)</f>
        <v>0</v>
      </c>
      <c r="R90" s="7">
        <f>SUMIFS(HNPlaces!$AL:$AL,HNPlaces!$M:$M,R$4,HNPlaces!$Q:$Q,'Sep Payment'!$G90)</f>
        <v>0</v>
      </c>
      <c r="S90" s="7">
        <f>SUMIFS(HNTopUp!$AC:$AC,HNTopUp!$M:$M,S$4,HNTopUp!$B:$B,$B90)</f>
        <v>0</v>
      </c>
      <c r="T90" s="7">
        <f>SUMIFS(HNTopUp!$AL:$AL,HNTopUp!$M:$M,T$4,HNTopUp!$B:$B,$B90)</f>
        <v>0</v>
      </c>
      <c r="U90" s="7">
        <f>SUMIFS(HNTopUp!$AL:$AL,HNTopUp!$M:$M,U$4,HNTopUp!$B:$B,$B90)</f>
        <v>0</v>
      </c>
      <c r="V90" s="7">
        <f>SUMIFS(HNTopUp!$AL:$AL,HNTopUp!$M:$M,V$4,HNTopUp!$B:$B,$B90)</f>
        <v>0</v>
      </c>
      <c r="W90" s="7">
        <f>SUMIFS(HNTopUp!$AL:$AL,HNTopUp!$M:$M,W$4,HNTopUp!$B:$B,$B90)</f>
        <v>0</v>
      </c>
      <c r="X90" s="7">
        <f>SUMIFS(HNTopUp!$AC:$AC,HNTopUp!$M:$M,X$4,HNTopUp!$B:$B,$B90)</f>
        <v>0</v>
      </c>
      <c r="Y90" s="7">
        <f>SUMIFS(HNTopUp!$AC:$AC,HNTopUp!$M:$M,Y$4,HNTopUp!$B:$B,$B90)</f>
        <v>217176.76923076925</v>
      </c>
      <c r="Z90" s="7">
        <f>SUMIFS(POST16!$AL:$AL,POST16!$M:$M,Z$4,POST16!$Q:$Q,'Sep Payment'!$G90)</f>
        <v>0</v>
      </c>
      <c r="AA90" s="7">
        <f>SUMIFS(POST16!$AL:$AL,POST16!$M:$M,AA$4,POST16!$Q:$Q,'Sep Payment'!$G90)</f>
        <v>0</v>
      </c>
      <c r="AB90" s="7">
        <f>SUMIFS(POST16!$AL:$AL,POST16!$M:$M,AB$4,POST16!$Q:$Q,'Sep Payment'!$G90)</f>
        <v>0</v>
      </c>
      <c r="AC90" s="7">
        <f>SUMIFS(POST16!$AL:$AL,POST16!$M:$M,AC$4,POST16!$Q:$Q,'Sep Payment'!$G90)</f>
        <v>0</v>
      </c>
      <c r="AD90" s="7">
        <f>SUMIFS(POST16!$AL:$AL,POST16!$M:$M,AD$4,POST16!$Q:$Q,'Sep Payment'!$G90)</f>
        <v>0</v>
      </c>
      <c r="AE90" s="7">
        <f>SUMIFS(POST16!$AL:$AL,POST16!$M:$M,AE$4,POST16!$Q:$Q,'Sep Payment'!$G90)</f>
        <v>0</v>
      </c>
      <c r="AF90" s="7">
        <f>SUMIFS(MISC!$AL:$AL,MISC!$M:$M,AF$4,MISC!$Q:$Q,'Sep Payment'!$G90)</f>
        <v>0</v>
      </c>
      <c r="AG90" s="7">
        <f>SUMIFS('3.4% HN 2'!AL:AL,'3.4% HN 2'!M:M,'Sep Payment'!$AG$4,'3.4% HN 2'!B:B,'Sep Payment'!B90)</f>
        <v>0</v>
      </c>
      <c r="AH90" s="5">
        <f t="shared" si="38"/>
        <v>305638.30769230775</v>
      </c>
      <c r="AI90" s="119"/>
      <c r="AJ90" s="364">
        <f t="shared" si="40"/>
        <v>305638.30769230775</v>
      </c>
      <c r="AL90" s="508" t="str">
        <f>IFERROR(_xlfn.XLOOKUP(B90,'Monthly Payroll Deductions'!B:B,'Monthly Payroll Deductions'!AZ:AZ),"")</f>
        <v/>
      </c>
      <c r="AM90" s="508" t="str">
        <f>IFERROR(_xlfn.XLOOKUP(G90,'Monthly Payroll Deductions'!E:E,'Monthly Payroll Deductions'!BA:BA)," ")</f>
        <v xml:space="preserve"> </v>
      </c>
      <c r="AN90" s="508"/>
      <c r="AP90" s="383"/>
      <c r="AQ90" s="7"/>
      <c r="AS90" s="286"/>
      <c r="AT90" s="286"/>
    </row>
    <row r="91" spans="2:46" hidden="1" x14ac:dyDescent="0.25">
      <c r="B91">
        <v>3027009</v>
      </c>
      <c r="C91">
        <v>7009</v>
      </c>
      <c r="D91" t="s">
        <v>25</v>
      </c>
      <c r="G91" t="s">
        <v>26</v>
      </c>
      <c r="H91" t="s">
        <v>27</v>
      </c>
      <c r="I91" s="7" t="str">
        <f>IFERROR(_xlfn.XLOOKUP(G91,'APT 25-26'!D:D,'APT 25-26'!CR:CR),"")</f>
        <v/>
      </c>
      <c r="J91" s="7">
        <f>SUMIFS(NurserySupplement!$AL:$AL,NurserySupplement!$M:$M,J$4,NurserySupplement!$B:$B,B91)</f>
        <v>0</v>
      </c>
      <c r="K91" s="7">
        <f>IFERROR(_xlfn.XLOOKUP(B91,'Cash Advance'!A:A,'Cash Advance'!P:P),0)</f>
        <v>0</v>
      </c>
      <c r="L91" s="7">
        <f>SUMIFS(HNPlaces!$AL:$AL,HNPlaces!$M:$M,L$4,HNPlaces!$Q:$Q,'Sep Payment'!$G91)</f>
        <v>0</v>
      </c>
      <c r="M91" s="7">
        <f>SUMIFS(HNPlaces!$AL:$AL,HNPlaces!$M:$M,M$4,HNPlaces!$Q:$Q,'Sep Payment'!$G91)</f>
        <v>0</v>
      </c>
      <c r="N91" s="7">
        <f>SUMIFS(HNPlaces!$AL:$AL,HNPlaces!$M:$M,N$4,HNPlaces!$Q:$Q,'Sep Payment'!$G91)</f>
        <v>0</v>
      </c>
      <c r="O91" s="7">
        <f>SUMIFS(HNPlaces!$AL:$AL,HNPlaces!$M:$M,O$4,HNPlaces!$Q:$Q,'Sep Payment'!$G91)</f>
        <v>102051.28205128206</v>
      </c>
      <c r="P91" s="7">
        <f>SUMIFS(HNPlaces!$AL:$AL,HNPlaces!$M:$M,P$4,HNPlaces!$Q:$Q,'Sep Payment'!$G91)</f>
        <v>48435.692307692305</v>
      </c>
      <c r="Q91" s="7">
        <f>SUMIFS(HNPlaces!$AL:$AL,HNPlaces!$M:$M,Q$4,HNPlaces!$Q:$Q,'Sep Payment'!$G91)</f>
        <v>0</v>
      </c>
      <c r="R91" s="7">
        <f>SUMIFS(HNPlaces!$AL:$AL,HNPlaces!$M:$M,R$4,HNPlaces!$Q:$Q,'Sep Payment'!$G91)</f>
        <v>0</v>
      </c>
      <c r="S91" s="7">
        <f>SUMIFS(HNTopUp!$AC:$AC,HNTopUp!$M:$M,S$4,HNTopUp!$B:$B,$B91)</f>
        <v>0</v>
      </c>
      <c r="T91" s="7">
        <f>SUMIFS(HNTopUp!$AL:$AL,HNTopUp!$M:$M,T$4,HNTopUp!$B:$B,$B91)</f>
        <v>0</v>
      </c>
      <c r="U91" s="7">
        <f>SUMIFS(HNTopUp!$AL:$AL,HNTopUp!$M:$M,U$4,HNTopUp!$B:$B,$B91)</f>
        <v>0</v>
      </c>
      <c r="V91" s="7">
        <f>SUMIFS(HNTopUp!$AL:$AL,HNTopUp!$M:$M,V$4,HNTopUp!$B:$B,$B91)</f>
        <v>0</v>
      </c>
      <c r="W91" s="7">
        <f>SUMIFS(HNTopUp!$AL:$AL,HNTopUp!$M:$M,W$4,HNTopUp!$B:$B,$B91)</f>
        <v>0</v>
      </c>
      <c r="X91" s="7">
        <f>SUMIFS(HNTopUp!$AC:$AC,HNTopUp!$M:$M,X$4,HNTopUp!$B:$B,$B91)</f>
        <v>0</v>
      </c>
      <c r="Y91" s="7">
        <f>SUMIFS(HNTopUp!$AC:$AC,HNTopUp!$M:$M,Y$4,HNTopUp!$B:$B,$B91)</f>
        <v>189735.46735897433</v>
      </c>
      <c r="Z91" s="7">
        <f>SUMIFS(POST16!$AL:$AL,POST16!$M:$M,Z$4,POST16!$Q:$Q,'Sep Payment'!$G91)</f>
        <v>0</v>
      </c>
      <c r="AA91" s="7">
        <f>SUMIFS(POST16!$AL:$AL,POST16!$M:$M,AA$4,POST16!$Q:$Q,'Sep Payment'!$G91)</f>
        <v>0</v>
      </c>
      <c r="AB91" s="7">
        <f>SUMIFS(POST16!$AL:$AL,POST16!$M:$M,AB$4,POST16!$Q:$Q,'Sep Payment'!$G91)</f>
        <v>0</v>
      </c>
      <c r="AC91" s="7">
        <f>SUMIFS(POST16!$AL:$AL,POST16!$M:$M,AC$4,POST16!$Q:$Q,'Sep Payment'!$G91)</f>
        <v>0</v>
      </c>
      <c r="AD91" s="7">
        <f>SUMIFS(POST16!$AL:$AL,POST16!$M:$M,AD$4,POST16!$Q:$Q,'Sep Payment'!$G91)</f>
        <v>0</v>
      </c>
      <c r="AE91" s="7">
        <f>SUMIFS(POST16!$AL:$AL,POST16!$M:$M,AE$4,POST16!$Q:$Q,'Sep Payment'!$G91)</f>
        <v>0</v>
      </c>
      <c r="AF91" s="7">
        <f>SUMIFS(MISC!$AL:$AL,MISC!$M:$M,AF$4,MISC!$Q:$Q,'Sep Payment'!$G91)</f>
        <v>0</v>
      </c>
      <c r="AG91" s="7">
        <f>SUMIFS('3.4% HN 2'!AL:AL,'3.4% HN 2'!M:M,'Sep Payment'!$AG$4,'3.4% HN 2'!B:B,'Sep Payment'!B91)</f>
        <v>0</v>
      </c>
      <c r="AH91" s="5">
        <f t="shared" si="38"/>
        <v>340222.44171794871</v>
      </c>
      <c r="AI91" s="119"/>
      <c r="AJ91" s="364">
        <f t="shared" si="40"/>
        <v>340222.44171794871</v>
      </c>
      <c r="AK91" s="508"/>
      <c r="AL91" s="508" t="str">
        <f>IFERROR(_xlfn.XLOOKUP(B91,'Monthly Payroll Deductions'!B:B,'Monthly Payroll Deductions'!AZ:AZ),"")</f>
        <v/>
      </c>
      <c r="AM91" s="508" t="str">
        <f>IFERROR(_xlfn.XLOOKUP(G91,'Monthly Payroll Deductions'!E:E,'Monthly Payroll Deductions'!BA:BA)," ")</f>
        <v xml:space="preserve"> </v>
      </c>
      <c r="AN91" s="508"/>
      <c r="AP91" s="383"/>
      <c r="AQ91" s="7"/>
      <c r="AS91" s="286"/>
      <c r="AT91" s="286"/>
    </row>
    <row r="92" spans="2:46" ht="15.75" hidden="1" thickBot="1" x14ac:dyDescent="0.3">
      <c r="D92" t="s">
        <v>23770</v>
      </c>
      <c r="I92" s="280">
        <f t="shared" ref="I92:AJ92" si="42">SUM(I7:I91)</f>
        <v>12226958.474026449</v>
      </c>
      <c r="J92" s="280">
        <f t="shared" si="42"/>
        <v>76021.776923076919</v>
      </c>
      <c r="K92" s="280">
        <f t="shared" si="42"/>
        <v>-16180.44</v>
      </c>
      <c r="L92" s="281">
        <f t="shared" si="42"/>
        <v>106923.07692307692</v>
      </c>
      <c r="M92" s="281">
        <f t="shared" si="42"/>
        <v>7692.3076923076924</v>
      </c>
      <c r="N92" s="281">
        <f t="shared" si="42"/>
        <v>53330.230769230766</v>
      </c>
      <c r="O92" s="281">
        <f t="shared" si="42"/>
        <v>326538.46153846156</v>
      </c>
      <c r="P92" s="281">
        <f t="shared" si="42"/>
        <v>48435.692307692305</v>
      </c>
      <c r="Q92" s="281">
        <f t="shared" si="42"/>
        <v>78000</v>
      </c>
      <c r="R92" s="281">
        <f t="shared" si="42"/>
        <v>11150.307692307691</v>
      </c>
      <c r="S92" s="282">
        <f t="shared" si="42"/>
        <v>0</v>
      </c>
      <c r="T92" s="282">
        <f>SUM(T7:T91)</f>
        <v>915366.04420512822</v>
      </c>
      <c r="U92" s="282">
        <f t="shared" si="42"/>
        <v>0</v>
      </c>
      <c r="V92" s="282">
        <f t="shared" si="42"/>
        <v>244233.98303846153</v>
      </c>
      <c r="W92" s="282">
        <f t="shared" si="42"/>
        <v>8275.5538461538454</v>
      </c>
      <c r="X92" s="282">
        <f t="shared" si="42"/>
        <v>93357.938769230794</v>
      </c>
      <c r="Y92" s="282">
        <f t="shared" si="42"/>
        <v>599771.28992307698</v>
      </c>
      <c r="Z92" s="283">
        <f t="shared" si="42"/>
        <v>597877.33333333326</v>
      </c>
      <c r="AA92" s="283">
        <f t="shared" si="42"/>
        <v>5153</v>
      </c>
      <c r="AB92" s="283">
        <f t="shared" si="42"/>
        <v>12525</v>
      </c>
      <c r="AC92" s="283">
        <f t="shared" si="42"/>
        <v>18950</v>
      </c>
      <c r="AD92" s="283">
        <f t="shared" si="42"/>
        <v>1260.4166666666665</v>
      </c>
      <c r="AE92" s="283">
        <f t="shared" si="42"/>
        <v>0</v>
      </c>
      <c r="AF92" s="477">
        <f>SUM(AF7:AF91)</f>
        <v>5000</v>
      </c>
      <c r="AG92" s="477">
        <f t="shared" si="42"/>
        <v>0</v>
      </c>
      <c r="AH92" s="388">
        <f t="shared" si="42"/>
        <v>15420640.447654655</v>
      </c>
      <c r="AI92" s="388">
        <f>SUM(AI7:AI91)</f>
        <v>6066010.7245782055</v>
      </c>
      <c r="AJ92" s="388">
        <f t="shared" si="42"/>
        <v>9354629.7230764478</v>
      </c>
      <c r="AK92" s="508"/>
      <c r="AL92" s="508"/>
      <c r="AM92" s="508"/>
      <c r="AQ92"/>
      <c r="AS92" s="286"/>
      <c r="AT92" s="286"/>
    </row>
    <row r="93" spans="2:46" hidden="1" x14ac:dyDescent="0.25">
      <c r="D93" s="370" t="s">
        <v>23872</v>
      </c>
      <c r="I93" s="7">
        <f>'APT 25-26'!CX4</f>
        <v>12226958.474026449</v>
      </c>
      <c r="J93" s="367">
        <f>NurserySupplement!AI5</f>
        <v>76021.776923076919</v>
      </c>
      <c r="K93" s="7">
        <f>'Cash Advance'!O7</f>
        <v>-16180.44</v>
      </c>
      <c r="L93" s="7">
        <f>SUMIFS(HNPlaces!$AI:$AI,HNPlaces!$M:$M,'Sep Payment'!L4,HNPlaces!$E:$E,"M")</f>
        <v>106923.07692307692</v>
      </c>
      <c r="M93" s="7">
        <f>SUMIFS(HNPlaces!$AI:$AI,HNPlaces!$M:$M,'Sep Payment'!M4,HNPlaces!$E:$E,"M")</f>
        <v>7692.3076923076924</v>
      </c>
      <c r="N93" s="7">
        <f>SUMIFS(HNPlaces!$AI:$AI,HNPlaces!$M:$M,'Sep Payment'!N4,HNPlaces!$E:$E,"M")</f>
        <v>53330.230769230766</v>
      </c>
      <c r="O93" s="7">
        <f>SUMIFS(HNPlaces!$AI:$AI,HNPlaces!$M:$M,'Sep Payment'!O4,HNPlaces!$E:$E,"M")</f>
        <v>326538.46153846156</v>
      </c>
      <c r="P93" s="7">
        <f>SUMIFS(HNPlaces!$AI:$AI,HNPlaces!$M:$M,'Sep Payment'!P4,HNPlaces!$E:$E,"M")</f>
        <v>48435.692307692305</v>
      </c>
      <c r="Q93" s="7">
        <f>SUMIFS(HNPlaces!$AI:$AI,HNPlaces!$M:$M,'Sep Payment'!Q4,HNPlaces!$E:$E,"M")</f>
        <v>78000</v>
      </c>
      <c r="R93" s="7">
        <f>SUMIFS(HNPlaces!$AI:$AI,HNPlaces!$M:$M,'Sep Payment'!R4,HNPlaces!$E:$E,"M")</f>
        <v>11150.307692307691</v>
      </c>
      <c r="S93" s="7">
        <f>SUMIFS(HNTopUp!$Z:$Z,HNTopUp!$E:$E,"M",HNTopUp!$M:$M,'Sep Payment'!S$4)</f>
        <v>0</v>
      </c>
      <c r="T93" s="7">
        <f>SUMIFS(HNTopUp!$AC:$AC,HNTopUp!$E:$E,"M",HNTopUp!$M:$M,'Sep Payment'!T$4)</f>
        <v>915366.04805128218</v>
      </c>
      <c r="U93" s="7">
        <f>SUMIFS(HNTopUp!$AC:$AC,HNTopUp!$E:$E,"M",HNTopUp!$M:$M,'Sep Payment'!U$4)</f>
        <v>0</v>
      </c>
      <c r="V93" s="7">
        <f>SUMIFS(HNTopUp!$AC:$AC,HNTopUp!$E:$E,"M",HNTopUp!$M:$M,'Sep Payment'!V$4)</f>
        <v>244233.98303846153</v>
      </c>
      <c r="W93" s="7">
        <f>SUMIFS(HNTopUp!$AC:$AC,HNTopUp!$E:$E,"M",HNTopUp!$M:$M,'Sep Payment'!W$4)</f>
        <v>8275.5538461538454</v>
      </c>
      <c r="X93" s="7">
        <f>SUMIFS(HNTopUp!$AC:$AC,HNTopUp!$E:$E,"M",HNTopUp!$M:$M,'Sep Payment'!X$4)</f>
        <v>93357.938769230794</v>
      </c>
      <c r="Y93" s="7">
        <f>SUMIFS(HNTopUp!$AC:$AC,HNTopUp!$E:$E,"M",HNTopUp!$M:$M,'Sep Payment'!Y$4)</f>
        <v>599771.28992307698</v>
      </c>
      <c r="Z93" s="7">
        <f>SUMIFS(POST16!$AI:$AI,POST16!$E:$E,"M",POST16!$M:$M,'Sep Payment'!Z$4)</f>
        <v>597877.33333333337</v>
      </c>
      <c r="AA93" s="7">
        <f>SUMIFS(POST16!$AI:$AI,POST16!$E:$E,"M",POST16!$M:$M,'Sep Payment'!AA$4)</f>
        <v>5152.9999999999991</v>
      </c>
      <c r="AB93" s="7">
        <f>SUMIFS(POST16!$AI:$AI,POST16!$E:$E,"M",POST16!$M:$M,'Sep Payment'!AB$4)</f>
        <v>12525</v>
      </c>
      <c r="AC93" s="7">
        <f>SUMIFS(POST16!$AI:$AI,POST16!$E:$E,"M",POST16!$M:$M,'Sep Payment'!AC$4)</f>
        <v>18950</v>
      </c>
      <c r="AD93" s="7">
        <f>SUMIFS(POST16!$AI:$AI,POST16!$E:$E,"M",POST16!$M:$M,'Sep Payment'!AD$4)</f>
        <v>1260.4166666666665</v>
      </c>
      <c r="AE93" s="7">
        <f>SUMIFS(POST16!$AC:$AC,POST16!$E:$E,"M",POST16!$M:$M,'Sep Payment'!AE$4)</f>
        <v>0</v>
      </c>
      <c r="AF93" s="7">
        <f>SUMIF(MISC!M:M,'Sep Payment'!AF4,MISC!AI:AI)</f>
        <v>0</v>
      </c>
      <c r="AG93" s="7">
        <f>SUMIF('3.4% HN 2'!M:M,'Sep Payment'!AG4,'3.4% HN 2'!AI:AI)</f>
        <v>0</v>
      </c>
      <c r="AH93" s="7"/>
      <c r="AI93" s="7"/>
      <c r="AJ93" s="262"/>
      <c r="AP93" s="384"/>
      <c r="AQ93"/>
      <c r="AS93" s="286"/>
      <c r="AT93" s="286"/>
    </row>
    <row r="94" spans="2:46" hidden="1" x14ac:dyDescent="0.25">
      <c r="D94" s="7" t="s">
        <v>23873</v>
      </c>
      <c r="H94" s="7" t="s">
        <v>751</v>
      </c>
      <c r="I94" s="7">
        <f t="shared" ref="I94:AG94" si="43">I5-I93</f>
        <v>0</v>
      </c>
      <c r="J94" s="7">
        <f t="shared" si="43"/>
        <v>0</v>
      </c>
      <c r="K94" s="7">
        <f t="shared" si="43"/>
        <v>0</v>
      </c>
      <c r="L94" s="7">
        <f t="shared" si="43"/>
        <v>0</v>
      </c>
      <c r="M94" s="7">
        <f t="shared" si="43"/>
        <v>0</v>
      </c>
      <c r="N94" s="7">
        <f t="shared" si="43"/>
        <v>0</v>
      </c>
      <c r="O94" s="7">
        <f t="shared" si="43"/>
        <v>0</v>
      </c>
      <c r="P94" s="7">
        <f t="shared" si="43"/>
        <v>0</v>
      </c>
      <c r="Q94" s="7">
        <f>Q5-Q93</f>
        <v>0</v>
      </c>
      <c r="R94" s="7">
        <f t="shared" si="43"/>
        <v>0</v>
      </c>
      <c r="S94" s="7">
        <f t="shared" si="43"/>
        <v>0</v>
      </c>
      <c r="T94" s="7">
        <f t="shared" si="43"/>
        <v>-3.8461539661511779E-3</v>
      </c>
      <c r="U94" s="7">
        <f t="shared" si="43"/>
        <v>0</v>
      </c>
      <c r="V94" s="7">
        <f t="shared" si="43"/>
        <v>0</v>
      </c>
      <c r="W94" s="7">
        <f t="shared" si="43"/>
        <v>0</v>
      </c>
      <c r="X94" s="7">
        <f t="shared" si="43"/>
        <v>0</v>
      </c>
      <c r="Y94" s="7">
        <f t="shared" si="43"/>
        <v>0</v>
      </c>
      <c r="Z94" s="7">
        <f t="shared" si="43"/>
        <v>0</v>
      </c>
      <c r="AA94" s="7">
        <f t="shared" si="43"/>
        <v>0</v>
      </c>
      <c r="AB94" s="7">
        <f t="shared" si="43"/>
        <v>0</v>
      </c>
      <c r="AC94" s="7">
        <f t="shared" si="43"/>
        <v>0</v>
      </c>
      <c r="AD94" s="7">
        <f t="shared" si="43"/>
        <v>0</v>
      </c>
      <c r="AE94" s="7">
        <f t="shared" si="43"/>
        <v>0</v>
      </c>
      <c r="AF94" s="7">
        <f t="shared" si="43"/>
        <v>5000</v>
      </c>
      <c r="AG94" s="7">
        <f t="shared" si="43"/>
        <v>0</v>
      </c>
      <c r="AJ94" s="366"/>
      <c r="AP94" s="384"/>
      <c r="AQ94"/>
      <c r="AS94" s="286"/>
      <c r="AT94" s="286"/>
    </row>
    <row r="95" spans="2:46" hidden="1" x14ac:dyDescent="0.25">
      <c r="D95" s="107" t="s">
        <v>23771</v>
      </c>
      <c r="I95" s="107">
        <f>SUMIF('APT 25-26'!D:D,"A",'APT 25-26'!CR:CR)</f>
        <v>0</v>
      </c>
      <c r="J95" s="107">
        <f>SUMIF(NurserySupplement!E:E,"A",NurserySupplement!Z:Z)</f>
        <v>0</v>
      </c>
      <c r="K95" s="107">
        <f>SUMIF('Cash Advance'!F:F,"A",'Cash Advance'!O:O)</f>
        <v>0</v>
      </c>
      <c r="L95" s="107">
        <f>SUMIFS(HNPlaces!$AL:$AL,HNPlaces!$M:$M,'Sep Payment'!L4,HNPlaces!$E:$E,"A")</f>
        <v>0</v>
      </c>
      <c r="M95" s="107">
        <f>SUMIFS(HNPlaces!$AL:$AL,HNPlaces!$M:$M,'Sep Payment'!M4,HNPlaces!$E:$E,"A")</f>
        <v>0</v>
      </c>
      <c r="N95" s="107">
        <f>SUMIFS(HNPlaces!$AL:$AL,HNPlaces!$M:$M,'Sep Payment'!N4,HNPlaces!$E:$E,"A")</f>
        <v>0</v>
      </c>
      <c r="O95" s="107">
        <f>SUMIFS(HNPlaces!$AL:$AL,HNPlaces!$M:$M,'Sep Payment'!O4,HNPlaces!$E:$E,"A")</f>
        <v>0</v>
      </c>
      <c r="P95" s="107">
        <f>SUMIFS(HNPlaces!$AL:$AL,HNPlaces!$M:$M,'Sep Payment'!P4,HNPlaces!$E:$E,"A")</f>
        <v>0</v>
      </c>
      <c r="Q95" s="107">
        <f>SUMIFS(HNPlaces!$AL:$AL,HNPlaces!$M:$M,'Sep Payment'!Q4,HNPlaces!$E:$E,"A")</f>
        <v>5538.4615384615381</v>
      </c>
      <c r="R95" s="107">
        <f>SUMIFS(HNPlaces!$AL:$AL,HNPlaces!$M:$M,'Sep Payment'!R4,HNPlaces!$E:$E,"A")</f>
        <v>0</v>
      </c>
      <c r="S95" s="107">
        <f>SUMIFS(HNTopUp!$AL:$AL,HNTopUp!$M:$M,'Sep Payment'!S4,HNTopUp!$E:$E,"A")</f>
        <v>0</v>
      </c>
      <c r="T95" s="107">
        <f>SUMIFS(HNTopUp!$AL:$AL,HNTopUp!$M:$M,'Sep Payment'!T4,HNTopUp!$E:$E,"A")</f>
        <v>669154.50964102568</v>
      </c>
      <c r="U95" s="107">
        <f>SUMIFS(HNTopUp!$AL:$AL,HNTopUp!$M:$M,'Sep Payment'!U4,HNTopUp!$E:$E,"A")</f>
        <v>0</v>
      </c>
      <c r="V95" s="107">
        <f>SUMIFS(HNTopUp!$AL:$AL,HNTopUp!$M:$M,'Sep Payment'!V4,HNTopUp!$E:$E,"A")</f>
        <v>174692.71997435897</v>
      </c>
      <c r="W95" s="107">
        <f>SUMIFS(HNTopUp!$AL:$AL,HNTopUp!$M:$M,'Sep Payment'!W4,HNTopUp!$E:$E,"A")</f>
        <v>1255.6923076923076</v>
      </c>
      <c r="X95" s="107">
        <f>SUMIFS(HNTopUp!$AL:$AL,HNTopUp!$M:$M,'Sep Payment'!X4,HNTopUp!$E:$E,"A")</f>
        <v>0</v>
      </c>
      <c r="Y95" s="107">
        <f>SUMIFS(HNTopUp!$AL:$AL,HNTopUp!$M:$M,'Sep Payment'!Y4,HNTopUp!$E:$E,"A")</f>
        <v>474208.89502564096</v>
      </c>
      <c r="Z95" s="107">
        <f>SUMIFS(POST16!$AL:$AL,POST16!$E:$E,"A",POST16!$M:$M,'Sep Payment'!Z$4)</f>
        <v>0</v>
      </c>
      <c r="AA95" s="107">
        <f>SUMIFS(POST16!$AL:$AL,POST16!$E:$E,"A",POST16!$M:$M,'Sep Payment'!AA$4)</f>
        <v>0</v>
      </c>
      <c r="AB95" s="107">
        <f>SUMIFS(POST16!$AL:$AL,POST16!$E:$E,"A",POST16!$M:$M,'Sep Payment'!AB$4)</f>
        <v>0</v>
      </c>
      <c r="AC95" s="107">
        <f>SUMIFS(POST16!$AL:$AL,POST16!$E:$E,"A",POST16!$M:$M,'Sep Payment'!AL$4)</f>
        <v>0</v>
      </c>
      <c r="AD95" s="107">
        <f>SUMIFS(POST16!$AL:$AL,POST16!$E:$E,"A",POST16!$M:$M,'Sep Payment'!AD$4)</f>
        <v>0</v>
      </c>
      <c r="AE95" s="107">
        <f>SUMIFS(POST16!$AC:$AC,POST16!$E:$E,"A",POST16!$M:$M,'Sep Payment'!AE$4)</f>
        <v>0</v>
      </c>
      <c r="AF95" s="7">
        <f>SUMIFS(MISC!AL:AL,MISC!M:M,'Sep Payment'!AF4,MISC!E:E, "A")</f>
        <v>0</v>
      </c>
      <c r="AG95" s="7">
        <f>SUMIFS('3.4% HN 2'!AL:AL,'3.4% HN 2'!M:M,'Sep Payment'!AG4,'3.4% HN 2'!E:E, "A")</f>
        <v>0</v>
      </c>
      <c r="AH95" s="5">
        <f>SUM(I95:AG95)</f>
        <v>1324850.2784871794</v>
      </c>
      <c r="AI95" s="5"/>
      <c r="AJ95" s="368">
        <f>AH95-AI95</f>
        <v>1324850.2784871794</v>
      </c>
      <c r="AP95" s="385"/>
      <c r="AQ95"/>
      <c r="AS95" s="286"/>
      <c r="AT95" s="286"/>
    </row>
    <row r="96" spans="2:46" x14ac:dyDescent="0.25">
      <c r="AJ96" s="368"/>
      <c r="AN96" s="121"/>
      <c r="AP96" s="385"/>
    </row>
    <row r="97" spans="4:42" ht="15.75" thickBot="1" x14ac:dyDescent="0.3">
      <c r="D97" s="368" t="s">
        <v>23772</v>
      </c>
      <c r="I97" s="369">
        <f>I92+I95</f>
        <v>12226958.474026449</v>
      </c>
      <c r="J97" s="369">
        <f t="shared" ref="J97:AJ97" si="44">J92+J95</f>
        <v>76021.776923076919</v>
      </c>
      <c r="K97" s="369">
        <f t="shared" si="44"/>
        <v>-16180.44</v>
      </c>
      <c r="L97" s="369">
        <f t="shared" si="44"/>
        <v>106923.07692307692</v>
      </c>
      <c r="M97" s="369">
        <f t="shared" si="44"/>
        <v>7692.3076923076924</v>
      </c>
      <c r="N97" s="369">
        <f t="shared" si="44"/>
        <v>53330.230769230766</v>
      </c>
      <c r="O97" s="369">
        <f t="shared" si="44"/>
        <v>326538.46153846156</v>
      </c>
      <c r="P97" s="369">
        <f t="shared" si="44"/>
        <v>48435.692307692305</v>
      </c>
      <c r="Q97" s="369">
        <f t="shared" si="44"/>
        <v>83538.461538461532</v>
      </c>
      <c r="R97" s="369">
        <f t="shared" si="44"/>
        <v>11150.307692307691</v>
      </c>
      <c r="S97" s="369">
        <f t="shared" si="44"/>
        <v>0</v>
      </c>
      <c r="T97" s="369">
        <f t="shared" si="44"/>
        <v>1584520.5538461539</v>
      </c>
      <c r="U97" s="369">
        <f t="shared" si="44"/>
        <v>0</v>
      </c>
      <c r="V97" s="369">
        <f t="shared" si="44"/>
        <v>418926.70301282051</v>
      </c>
      <c r="W97" s="369">
        <f t="shared" si="44"/>
        <v>9531.2461538461539</v>
      </c>
      <c r="X97" s="369">
        <f t="shared" si="44"/>
        <v>93357.938769230794</v>
      </c>
      <c r="Y97" s="369">
        <f t="shared" si="44"/>
        <v>1073980.1849487179</v>
      </c>
      <c r="Z97" s="369">
        <f t="shared" si="44"/>
        <v>597877.33333333326</v>
      </c>
      <c r="AA97" s="369">
        <f t="shared" si="44"/>
        <v>5153</v>
      </c>
      <c r="AB97" s="369">
        <f t="shared" si="44"/>
        <v>12525</v>
      </c>
      <c r="AC97" s="369">
        <f t="shared" si="44"/>
        <v>18950</v>
      </c>
      <c r="AD97" s="369">
        <f t="shared" si="44"/>
        <v>1260.4166666666665</v>
      </c>
      <c r="AE97" s="369">
        <f t="shared" si="44"/>
        <v>0</v>
      </c>
      <c r="AF97" s="369">
        <f>AF92+AF95</f>
        <v>5000</v>
      </c>
      <c r="AG97" s="369">
        <f t="shared" si="44"/>
        <v>0</v>
      </c>
      <c r="AH97" s="369">
        <f>AH92+AH95</f>
        <v>16745490.726141835</v>
      </c>
      <c r="AI97" s="369">
        <f>-(AI92+AI95)</f>
        <v>-6066010.7245782055</v>
      </c>
      <c r="AJ97" s="369">
        <f t="shared" si="44"/>
        <v>10679480.001563627</v>
      </c>
      <c r="AP97" s="386"/>
    </row>
    <row r="98" spans="4:42" x14ac:dyDescent="0.25">
      <c r="Q98" s="7"/>
      <c r="AJ98" s="364">
        <f>'QA Sheet'!N60</f>
        <v>12922565.560000001</v>
      </c>
    </row>
    <row r="99" spans="4:42" x14ac:dyDescent="0.25">
      <c r="D99" t="s">
        <v>23870</v>
      </c>
      <c r="I99" s="7">
        <f>_xlfn.XLOOKUP(I4,'QA Sheet'!$C:$C,'QA Sheet'!$N:$N)</f>
        <v>12226958.474026449</v>
      </c>
      <c r="J99" s="119">
        <f>NurserySupplement!AL5</f>
        <v>76021.776923076919</v>
      </c>
      <c r="K99" s="5">
        <f>'Cash Advance'!P7</f>
        <v>-16180.44</v>
      </c>
      <c r="L99" s="381">
        <f>_xlfn.XLOOKUP(L4,'QA Sheet'!$C:$C,'QA Sheet'!$N:$N)</f>
        <v>106923.07692307692</v>
      </c>
      <c r="M99" s="381">
        <f>_xlfn.XLOOKUP(M4,'QA Sheet'!$C:$C,'QA Sheet'!$N:$N)</f>
        <v>7692.3076923076924</v>
      </c>
      <c r="N99" s="381">
        <f>_xlfn.XLOOKUP(N4,'QA Sheet'!$C:$C,'QA Sheet'!$N:$N)</f>
        <v>53330.230769230766</v>
      </c>
      <c r="O99" s="381">
        <f>_xlfn.XLOOKUP(O4,'QA Sheet'!$C:$C,'QA Sheet'!$N:$N)</f>
        <v>326538.46153846156</v>
      </c>
      <c r="P99" s="381">
        <f>_xlfn.XLOOKUP(P4,'QA Sheet'!$C:$C,'QA Sheet'!$N:$N)</f>
        <v>48435.692307692305</v>
      </c>
      <c r="Q99" s="381">
        <f>_xlfn.XLOOKUP(Q4,'QA Sheet'!$C:$C,'QA Sheet'!$N:$N)</f>
        <v>83538.461538461546</v>
      </c>
      <c r="R99" s="381">
        <f>_xlfn.XLOOKUP(R4,'QA Sheet'!$C:$C,'QA Sheet'!$N:$N)</f>
        <v>11150.307692307691</v>
      </c>
      <c r="S99" s="381">
        <f>_xlfn.XLOOKUP(S4,'QA Sheet'!$C:$C,'QA Sheet'!$N:$N)</f>
        <v>0</v>
      </c>
      <c r="T99" s="381">
        <f>_xlfn.XLOOKUP(T4,'QA Sheet'!$C:$C,'QA Sheet'!$N:$N)</f>
        <v>1584520.5576923084</v>
      </c>
      <c r="U99" s="381">
        <f>_xlfn.XLOOKUP(U4,'QA Sheet'!$C:$C,'QA Sheet'!$N:$N)</f>
        <v>0</v>
      </c>
      <c r="V99" s="381">
        <f>_xlfn.XLOOKUP(V4,'QA Sheet'!$C:$C,'QA Sheet'!$N:$N)</f>
        <v>418926.70301282057</v>
      </c>
      <c r="W99" s="381">
        <f>_xlfn.XLOOKUP(W4,'QA Sheet'!$C:$C,'QA Sheet'!$N:$N)</f>
        <v>9531.2461538461539</v>
      </c>
      <c r="X99" s="381">
        <f>_xlfn.XLOOKUP(X4,'QA Sheet'!$C:$C,'QA Sheet'!$N:$N)</f>
        <v>93357.938769230794</v>
      </c>
      <c r="Y99" s="381">
        <f>_xlfn.XLOOKUP(Y4,'QA Sheet'!$C:$C,'QA Sheet'!$N:$N)</f>
        <v>1073980.1849487179</v>
      </c>
      <c r="Z99" s="381">
        <f>_xlfn.XLOOKUP(Z4,'QA Sheet'!$C:$C,'QA Sheet'!$N:$N)</f>
        <v>597877.33333333337</v>
      </c>
      <c r="AA99" s="381">
        <f>_xlfn.XLOOKUP(AA4,'QA Sheet'!$C:$C,'QA Sheet'!$N:$N)</f>
        <v>5152.9999999999991</v>
      </c>
      <c r="AB99" s="381">
        <f>_xlfn.XLOOKUP(AB4,'QA Sheet'!$C:$C,'QA Sheet'!$N:$N)</f>
        <v>12525</v>
      </c>
      <c r="AC99" s="381">
        <f>_xlfn.XLOOKUP(AC4,'QA Sheet'!$C:$C,'QA Sheet'!$N:$N)</f>
        <v>18950</v>
      </c>
      <c r="AD99" s="381">
        <f>_xlfn.XLOOKUP(AD4,'QA Sheet'!$C:$C,'QA Sheet'!$N:$N)</f>
        <v>1260.4166666666665</v>
      </c>
      <c r="AE99" s="381">
        <f>_xlfn.XLOOKUP(AE4,'QA Sheet'!$C:$C,'QA Sheet'!$N:$N)</f>
        <v>0</v>
      </c>
      <c r="AF99" s="381">
        <f>_xlfn.XLOOKUP(AF4,'QA Sheet'!$C:$C,'QA Sheet'!$N:$N)</f>
        <v>5000</v>
      </c>
      <c r="AG99" s="381"/>
      <c r="AH99" s="381">
        <f>SUM(I99:AG99)</f>
        <v>16745490.729987988</v>
      </c>
      <c r="AI99" s="381">
        <f>AI97+AI95</f>
        <v>-6066010.7245782055</v>
      </c>
      <c r="AJ99" s="364">
        <f>SUM(AH99:AI99)</f>
        <v>10679480.005409783</v>
      </c>
    </row>
    <row r="100" spans="4:42" x14ac:dyDescent="0.25">
      <c r="D100" t="s">
        <v>23871</v>
      </c>
      <c r="I100" s="5">
        <f>I97-I99</f>
        <v>0</v>
      </c>
      <c r="J100" s="5">
        <f>J97-J99</f>
        <v>0</v>
      </c>
      <c r="K100" s="5">
        <f>K97-K99</f>
        <v>0</v>
      </c>
      <c r="L100" s="5">
        <f>L97-L99</f>
        <v>0</v>
      </c>
      <c r="M100" s="5">
        <f t="shared" ref="M100:AI100" si="45">M97-M99</f>
        <v>0</v>
      </c>
      <c r="N100" s="5">
        <f t="shared" si="45"/>
        <v>0</v>
      </c>
      <c r="O100" s="5">
        <f t="shared" si="45"/>
        <v>0</v>
      </c>
      <c r="P100" s="5">
        <f t="shared" si="45"/>
        <v>0</v>
      </c>
      <c r="Q100" s="5">
        <f t="shared" si="45"/>
        <v>0</v>
      </c>
      <c r="R100" s="5">
        <f t="shared" si="45"/>
        <v>0</v>
      </c>
      <c r="S100" s="5">
        <f t="shared" si="45"/>
        <v>0</v>
      </c>
      <c r="T100" s="5">
        <f t="shared" si="45"/>
        <v>-3.846154548227787E-3</v>
      </c>
      <c r="U100" s="5">
        <f t="shared" si="45"/>
        <v>0</v>
      </c>
      <c r="V100" s="5">
        <f t="shared" si="45"/>
        <v>0</v>
      </c>
      <c r="W100" s="5">
        <f t="shared" si="45"/>
        <v>0</v>
      </c>
      <c r="X100" s="5">
        <f t="shared" si="45"/>
        <v>0</v>
      </c>
      <c r="Y100" s="5">
        <f>Y97-Y99</f>
        <v>0</v>
      </c>
      <c r="Z100" s="5">
        <f t="shared" si="45"/>
        <v>0</v>
      </c>
      <c r="AA100" s="5">
        <f t="shared" si="45"/>
        <v>0</v>
      </c>
      <c r="AB100" s="5">
        <f t="shared" si="45"/>
        <v>0</v>
      </c>
      <c r="AC100" s="5">
        <f t="shared" si="45"/>
        <v>0</v>
      </c>
      <c r="AD100" s="5">
        <f t="shared" si="45"/>
        <v>0</v>
      </c>
      <c r="AE100" s="5">
        <f t="shared" si="45"/>
        <v>0</v>
      </c>
      <c r="AF100" s="5">
        <f t="shared" si="45"/>
        <v>0</v>
      </c>
      <c r="AG100" s="5">
        <f t="shared" si="45"/>
        <v>0</v>
      </c>
      <c r="AH100" s="5">
        <f t="shared" si="45"/>
        <v>-3.8461536169052124E-3</v>
      </c>
      <c r="AI100" s="5">
        <f t="shared" si="45"/>
        <v>0</v>
      </c>
      <c r="AJ100" s="5">
        <f>AJ97-AJ99</f>
        <v>-3.8461554795503616E-3</v>
      </c>
    </row>
    <row r="101" spans="4:42" x14ac:dyDescent="0.25">
      <c r="AH101" s="5"/>
      <c r="AI101" s="5"/>
      <c r="AJ101" s="119"/>
    </row>
    <row r="102" spans="4:42" x14ac:dyDescent="0.25">
      <c r="AJ102" s="119"/>
    </row>
    <row r="103" spans="4:42" x14ac:dyDescent="0.25">
      <c r="AJ103" s="119"/>
    </row>
  </sheetData>
  <autoFilter ref="A6:BE95" xr:uid="{3406F665-8408-4F7C-8DEE-9456C07F8327}">
    <filterColumn colId="40">
      <customFilters>
        <customFilter operator="notEqual" val=" "/>
      </customFilters>
    </filterColumn>
  </autoFilter>
  <mergeCells count="7">
    <mergeCell ref="AW5:AX5"/>
    <mergeCell ref="I2:K2"/>
    <mergeCell ref="L2:R2"/>
    <mergeCell ref="S2:Y2"/>
    <mergeCell ref="Z2:AE2"/>
    <mergeCell ref="AL2:AS2"/>
    <mergeCell ref="AW2:AX2"/>
  </mergeCell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37EA-F80C-4292-948E-C827A02B5A8A}">
  <sheetPr codeName="Sheet20">
    <tabColor theme="0" tint="-0.499984740745262"/>
  </sheetPr>
  <dimension ref="B4:I92"/>
  <sheetViews>
    <sheetView topLeftCell="C1" workbookViewId="0">
      <selection activeCell="K10" sqref="K10"/>
    </sheetView>
  </sheetViews>
  <sheetFormatPr defaultRowHeight="15" x14ac:dyDescent="0.25"/>
  <cols>
    <col min="2" max="2" width="8" bestFit="1" customWidth="1"/>
    <col min="3" max="3" width="17.42578125" bestFit="1" customWidth="1"/>
    <col min="4" max="4" width="11" bestFit="1" customWidth="1"/>
    <col min="5" max="5" width="54.5703125" bestFit="1" customWidth="1"/>
    <col min="6" max="6" width="15.7109375" customWidth="1"/>
    <col min="7" max="7" width="50.7109375" customWidth="1"/>
    <col min="8" max="8" width="16.42578125" bestFit="1" customWidth="1"/>
  </cols>
  <sheetData>
    <row r="4" spans="2:9" ht="30" x14ac:dyDescent="0.25">
      <c r="B4" s="21" t="s">
        <v>387</v>
      </c>
      <c r="C4" s="21" t="s">
        <v>605</v>
      </c>
      <c r="D4" s="21" t="s">
        <v>745</v>
      </c>
      <c r="E4" s="21" t="s">
        <v>606</v>
      </c>
      <c r="F4" s="152" t="s">
        <v>384</v>
      </c>
      <c r="G4" s="21" t="s">
        <v>1015</v>
      </c>
      <c r="H4" s="21" t="s">
        <v>758</v>
      </c>
      <c r="I4" s="21" t="s">
        <v>5</v>
      </c>
    </row>
    <row r="5" spans="2:9" x14ac:dyDescent="0.25">
      <c r="B5" s="21"/>
      <c r="C5" s="21"/>
      <c r="D5" s="21"/>
      <c r="E5" s="21" t="s">
        <v>23619</v>
      </c>
      <c r="F5" s="161"/>
      <c r="G5" s="21"/>
      <c r="H5" s="21"/>
      <c r="I5" s="21"/>
    </row>
    <row r="6" spans="2:9" x14ac:dyDescent="0.25">
      <c r="B6" s="150">
        <v>135086</v>
      </c>
      <c r="C6" s="150">
        <v>3023520</v>
      </c>
      <c r="D6" s="150" t="s">
        <v>146</v>
      </c>
      <c r="E6" s="151" t="s">
        <v>145</v>
      </c>
      <c r="F6">
        <f>VLOOKUP(C6,'School Details'!A:A,1,FALSE)</f>
        <v>3023520</v>
      </c>
      <c r="G6" s="46" t="s">
        <v>993</v>
      </c>
      <c r="H6" s="46" t="s">
        <v>998</v>
      </c>
      <c r="I6" s="143" t="s">
        <v>10</v>
      </c>
    </row>
    <row r="7" spans="2:9" x14ac:dyDescent="0.25">
      <c r="B7" s="150">
        <v>101329</v>
      </c>
      <c r="C7" s="150">
        <v>3023317</v>
      </c>
      <c r="D7" s="150" t="s">
        <v>134</v>
      </c>
      <c r="E7" s="151" t="s">
        <v>730</v>
      </c>
      <c r="F7">
        <f>VLOOKUP(C7,'School Details'!A:A,1,FALSE)</f>
        <v>3023317</v>
      </c>
      <c r="G7" s="46" t="s">
        <v>931</v>
      </c>
      <c r="H7" s="46" t="s">
        <v>998</v>
      </c>
      <c r="I7" s="143" t="s">
        <v>10</v>
      </c>
    </row>
    <row r="8" spans="2:9" x14ac:dyDescent="0.25">
      <c r="B8" s="150">
        <v>101315</v>
      </c>
      <c r="C8" s="150">
        <v>3023300</v>
      </c>
      <c r="D8" s="150" t="s">
        <v>113</v>
      </c>
      <c r="E8" s="151" t="s">
        <v>718</v>
      </c>
      <c r="F8">
        <f>VLOOKUP(C8,'School Details'!A:A,1,FALSE)</f>
        <v>3023300</v>
      </c>
      <c r="G8" s="46" t="s">
        <v>964</v>
      </c>
      <c r="H8" s="46" t="s">
        <v>535</v>
      </c>
      <c r="I8" s="143" t="s">
        <v>10</v>
      </c>
    </row>
    <row r="9" spans="2:9" x14ac:dyDescent="0.25">
      <c r="B9" s="150">
        <v>101258</v>
      </c>
      <c r="C9" s="150">
        <v>3022002</v>
      </c>
      <c r="D9" s="150" t="s">
        <v>140</v>
      </c>
      <c r="E9" s="151" t="s">
        <v>699</v>
      </c>
      <c r="F9">
        <f>VLOOKUP(C9,'School Details'!A:A,1,FALSE)</f>
        <v>3022002</v>
      </c>
      <c r="G9" s="46" t="s">
        <v>964</v>
      </c>
      <c r="H9" s="46" t="s">
        <v>951</v>
      </c>
      <c r="I9" s="143" t="s">
        <v>10</v>
      </c>
    </row>
    <row r="10" spans="2:9" x14ac:dyDescent="0.25">
      <c r="B10" s="150">
        <v>133365</v>
      </c>
      <c r="C10" s="150">
        <v>3022079</v>
      </c>
      <c r="D10" s="150" t="s">
        <v>17</v>
      </c>
      <c r="E10" s="151" t="s">
        <v>717</v>
      </c>
      <c r="F10">
        <f>VLOOKUP(C10,'School Details'!A:A,1,FALSE)</f>
        <v>3022079</v>
      </c>
      <c r="G10" s="46" t="s">
        <v>963</v>
      </c>
      <c r="H10" s="46" t="s">
        <v>780</v>
      </c>
      <c r="I10" s="143" t="s">
        <v>10</v>
      </c>
    </row>
    <row r="11" spans="2:9" x14ac:dyDescent="0.25">
      <c r="B11" s="150">
        <v>136402</v>
      </c>
      <c r="C11" s="150">
        <v>3023524</v>
      </c>
      <c r="D11" s="150" t="s">
        <v>188</v>
      </c>
      <c r="E11" s="151" t="s">
        <v>187</v>
      </c>
      <c r="F11">
        <f>VLOOKUP(C11,'School Details'!A:A,1,FALSE)</f>
        <v>3023524</v>
      </c>
      <c r="G11" s="46" t="s">
        <v>961</v>
      </c>
      <c r="H11" s="46" t="s">
        <v>782</v>
      </c>
      <c r="I11" s="143" t="s">
        <v>10</v>
      </c>
    </row>
    <row r="12" spans="2:9" x14ac:dyDescent="0.25">
      <c r="B12" s="150">
        <v>101259</v>
      </c>
      <c r="C12" s="150">
        <v>3023511</v>
      </c>
      <c r="D12" s="150" t="s">
        <v>65</v>
      </c>
      <c r="E12" s="151" t="s">
        <v>737</v>
      </c>
      <c r="F12">
        <f>VLOOKUP(C12,'School Details'!A:A,1,FALSE)</f>
        <v>3023511</v>
      </c>
      <c r="G12" s="46" t="s">
        <v>962</v>
      </c>
      <c r="H12" s="46" t="s">
        <v>784</v>
      </c>
      <c r="I12" s="143" t="s">
        <v>10</v>
      </c>
    </row>
    <row r="13" spans="2:9" x14ac:dyDescent="0.25">
      <c r="B13" s="150">
        <v>101339</v>
      </c>
      <c r="C13" s="150">
        <v>3021000</v>
      </c>
      <c r="D13" s="150" t="s">
        <v>356</v>
      </c>
      <c r="E13" s="151" t="s">
        <v>404</v>
      </c>
      <c r="F13">
        <f>VLOOKUP(C13,'School Details'!A:A,1,FALSE)</f>
        <v>3021000</v>
      </c>
      <c r="G13" s="46" t="s">
        <v>959</v>
      </c>
      <c r="H13" s="46" t="s">
        <v>370</v>
      </c>
      <c r="I13" s="143" t="s">
        <v>10</v>
      </c>
    </row>
    <row r="14" spans="2:9" x14ac:dyDescent="0.25">
      <c r="B14" s="150"/>
      <c r="C14" s="150">
        <v>3022008</v>
      </c>
      <c r="D14" s="150" t="s">
        <v>214</v>
      </c>
      <c r="E14" s="151" t="s">
        <v>701</v>
      </c>
      <c r="F14">
        <f>VLOOKUP(C14,'School Details'!A:A,1,FALSE)</f>
        <v>3022008</v>
      </c>
      <c r="G14" s="46" t="s">
        <v>960</v>
      </c>
      <c r="H14" s="46" t="s">
        <v>786</v>
      </c>
      <c r="I14" s="143" t="s">
        <v>10</v>
      </c>
    </row>
    <row r="15" spans="2:9" x14ac:dyDescent="0.25">
      <c r="B15" s="150">
        <v>101263</v>
      </c>
      <c r="C15" s="150">
        <v>3022007</v>
      </c>
      <c r="D15" s="150" t="s">
        <v>74</v>
      </c>
      <c r="E15" s="151" t="s">
        <v>73</v>
      </c>
      <c r="F15">
        <f>VLOOKUP(C15,'School Details'!A:A,1,FALSE)</f>
        <v>3022007</v>
      </c>
      <c r="G15" s="46" t="s">
        <v>924</v>
      </c>
      <c r="H15" s="46" t="s">
        <v>280</v>
      </c>
      <c r="I15" s="143" t="s">
        <v>12</v>
      </c>
    </row>
    <row r="16" spans="2:9" x14ac:dyDescent="0.25">
      <c r="B16" s="150">
        <v>101262</v>
      </c>
      <c r="C16" s="150">
        <v>3022009</v>
      </c>
      <c r="D16" s="150" t="s">
        <v>254</v>
      </c>
      <c r="E16" s="151" t="s">
        <v>702</v>
      </c>
      <c r="F16">
        <f>VLOOKUP(C16,'School Details'!A:A,1,FALSE)</f>
        <v>3022009</v>
      </c>
      <c r="G16" s="46" t="s">
        <v>972</v>
      </c>
      <c r="H16" s="46" t="s">
        <v>279</v>
      </c>
      <c r="I16" s="143" t="s">
        <v>12</v>
      </c>
    </row>
    <row r="17" spans="2:9" x14ac:dyDescent="0.25">
      <c r="B17" s="150">
        <v>101264</v>
      </c>
      <c r="C17" s="150">
        <v>3022067</v>
      </c>
      <c r="D17" s="150" t="s">
        <v>50</v>
      </c>
      <c r="E17" s="151" t="s">
        <v>437</v>
      </c>
      <c r="F17">
        <f>VLOOKUP(C17,'School Details'!A:A,1,FALSE)</f>
        <v>3022067</v>
      </c>
      <c r="G17" s="46" t="s">
        <v>973</v>
      </c>
      <c r="H17" s="46" t="s">
        <v>884</v>
      </c>
      <c r="I17" s="143" t="s">
        <v>12</v>
      </c>
    </row>
    <row r="18" spans="2:9" x14ac:dyDescent="0.25">
      <c r="B18" s="150">
        <v>101309</v>
      </c>
      <c r="C18" s="150">
        <v>3023302</v>
      </c>
      <c r="D18" s="150" t="s">
        <v>68</v>
      </c>
      <c r="E18" s="151" t="s">
        <v>719</v>
      </c>
      <c r="F18">
        <f>VLOOKUP(C18,'School Details'!A:A,1,FALSE)</f>
        <v>3023302</v>
      </c>
      <c r="G18" s="46" t="s">
        <v>772</v>
      </c>
      <c r="H18" s="46" t="s">
        <v>278</v>
      </c>
      <c r="I18" s="143" t="s">
        <v>12</v>
      </c>
    </row>
    <row r="19" spans="2:9" x14ac:dyDescent="0.25">
      <c r="B19" s="150">
        <v>101316</v>
      </c>
      <c r="C19" s="150">
        <v>3022011</v>
      </c>
      <c r="D19" s="150" t="s">
        <v>47</v>
      </c>
      <c r="E19" s="151" t="s">
        <v>46</v>
      </c>
      <c r="F19">
        <f>VLOOKUP(C19,'School Details'!A:A,1,FALSE)</f>
        <v>3022011</v>
      </c>
      <c r="G19" s="46" t="s">
        <v>773</v>
      </c>
      <c r="H19" s="46" t="s">
        <v>282</v>
      </c>
      <c r="I19" s="143" t="s">
        <v>12</v>
      </c>
    </row>
    <row r="20" spans="2:9" x14ac:dyDescent="0.25">
      <c r="B20" s="150">
        <v>101266</v>
      </c>
      <c r="C20" s="150">
        <v>3022014</v>
      </c>
      <c r="D20" s="150" t="s">
        <v>92</v>
      </c>
      <c r="E20" s="151" t="s">
        <v>703</v>
      </c>
      <c r="F20">
        <f>VLOOKUP(C20,'School Details'!A:A,1,FALSE)</f>
        <v>3022014</v>
      </c>
      <c r="G20" s="46" t="s">
        <v>974</v>
      </c>
      <c r="H20" s="46" t="s">
        <v>281</v>
      </c>
      <c r="I20" s="143" t="s">
        <v>12</v>
      </c>
    </row>
    <row r="21" spans="2:9" x14ac:dyDescent="0.25">
      <c r="B21" s="150">
        <v>101269</v>
      </c>
      <c r="C21" s="150">
        <v>3022015</v>
      </c>
      <c r="D21" s="150" t="s">
        <v>242</v>
      </c>
      <c r="E21" s="151" t="s">
        <v>704</v>
      </c>
      <c r="F21">
        <f>VLOOKUP(C21,'School Details'!A:A,1,FALSE)</f>
        <v>3022015</v>
      </c>
      <c r="G21" s="46" t="s">
        <v>975</v>
      </c>
      <c r="H21" s="46" t="s">
        <v>283</v>
      </c>
      <c r="I21" s="143" t="s">
        <v>12</v>
      </c>
    </row>
    <row r="22" spans="2:9" x14ac:dyDescent="0.25">
      <c r="B22" s="150">
        <v>101270</v>
      </c>
      <c r="C22" s="150">
        <v>3022016</v>
      </c>
      <c r="D22" s="150" t="s">
        <v>161</v>
      </c>
      <c r="E22" s="151" t="s">
        <v>160</v>
      </c>
      <c r="F22">
        <f>VLOOKUP(C22,'School Details'!A:A,1,FALSE)</f>
        <v>3022016</v>
      </c>
      <c r="G22" s="46" t="s">
        <v>787</v>
      </c>
      <c r="H22" s="46" t="s">
        <v>791</v>
      </c>
      <c r="I22" s="143" t="s">
        <v>11</v>
      </c>
    </row>
    <row r="23" spans="2:9" x14ac:dyDescent="0.25">
      <c r="B23" s="150">
        <v>101271</v>
      </c>
      <c r="C23" s="150">
        <v>3022017</v>
      </c>
      <c r="D23" s="150" t="s">
        <v>62</v>
      </c>
      <c r="E23" s="151" t="s">
        <v>448</v>
      </c>
      <c r="F23">
        <f>VLOOKUP(C23,'School Details'!A:A,1,FALSE)</f>
        <v>3022017</v>
      </c>
      <c r="G23" s="46" t="s">
        <v>788</v>
      </c>
      <c r="H23" s="46" t="s">
        <v>792</v>
      </c>
      <c r="I23" s="143" t="s">
        <v>11</v>
      </c>
    </row>
    <row r="24" spans="2:9" x14ac:dyDescent="0.25">
      <c r="B24" s="150">
        <v>101272</v>
      </c>
      <c r="C24" s="150">
        <v>3022073</v>
      </c>
      <c r="D24" s="150" t="s">
        <v>257</v>
      </c>
      <c r="E24" s="151" t="s">
        <v>256</v>
      </c>
      <c r="F24">
        <f>VLOOKUP(C24,'School Details'!A:A,1,FALSE)</f>
        <v>3022073</v>
      </c>
      <c r="G24" s="46" t="s">
        <v>789</v>
      </c>
      <c r="H24" s="46" t="s">
        <v>793</v>
      </c>
      <c r="I24" s="143" t="s">
        <v>11</v>
      </c>
    </row>
    <row r="25" spans="2:9" x14ac:dyDescent="0.25">
      <c r="B25" s="150">
        <v>101314</v>
      </c>
      <c r="C25" s="150">
        <v>3022019</v>
      </c>
      <c r="D25" s="150" t="s">
        <v>41</v>
      </c>
      <c r="E25" s="151" t="s">
        <v>40</v>
      </c>
      <c r="F25">
        <f>VLOOKUP(C25,'School Details'!A:A,1,FALSE)</f>
        <v>3022019</v>
      </c>
      <c r="G25" s="46" t="s">
        <v>790</v>
      </c>
      <c r="H25" s="46" t="s">
        <v>794</v>
      </c>
      <c r="I25" s="143" t="s">
        <v>11</v>
      </c>
    </row>
    <row r="26" spans="2:9" x14ac:dyDescent="0.25">
      <c r="B26" s="150">
        <v>101274</v>
      </c>
      <c r="C26" s="150">
        <v>3022023</v>
      </c>
      <c r="D26" s="150" t="s">
        <v>89</v>
      </c>
      <c r="E26" s="151" t="s">
        <v>88</v>
      </c>
      <c r="F26">
        <f>VLOOKUP(C26,'School Details'!A:A,1,FALSE)</f>
        <v>3022023</v>
      </c>
      <c r="G26" s="46" t="s">
        <v>596</v>
      </c>
      <c r="H26" s="46" t="s">
        <v>795</v>
      </c>
      <c r="I26" s="143" t="s">
        <v>367</v>
      </c>
    </row>
    <row r="27" spans="2:9" x14ac:dyDescent="0.25">
      <c r="B27" s="150">
        <v>101275</v>
      </c>
      <c r="C27" s="150">
        <v>3022024</v>
      </c>
      <c r="D27" s="150" t="s">
        <v>179</v>
      </c>
      <c r="E27" s="151" t="s">
        <v>705</v>
      </c>
      <c r="F27">
        <f>VLOOKUP(C27,'School Details'!A:A,1,FALSE)</f>
        <v>3022024</v>
      </c>
      <c r="G27" s="46" t="s">
        <v>898</v>
      </c>
      <c r="H27" s="46" t="s">
        <v>366</v>
      </c>
      <c r="I27" s="143" t="s">
        <v>367</v>
      </c>
    </row>
    <row r="28" spans="2:9" x14ac:dyDescent="0.25">
      <c r="B28" s="150">
        <v>101277</v>
      </c>
      <c r="C28" s="150">
        <v>3025405</v>
      </c>
      <c r="D28" s="150" t="s">
        <v>221</v>
      </c>
      <c r="E28" s="151" t="s">
        <v>220</v>
      </c>
      <c r="F28">
        <f>VLOOKUP(C28,'School Details'!A:A,1,FALSE)</f>
        <v>3025405</v>
      </c>
      <c r="G28" s="46" t="s">
        <v>919</v>
      </c>
      <c r="H28" s="46" t="s">
        <v>368</v>
      </c>
      <c r="I28" s="143" t="s">
        <v>369</v>
      </c>
    </row>
    <row r="29" spans="2:9" x14ac:dyDescent="0.25">
      <c r="B29" s="150">
        <v>101278</v>
      </c>
      <c r="C29" s="150">
        <v>3022025</v>
      </c>
      <c r="D29" s="150" t="s">
        <v>245</v>
      </c>
      <c r="E29" s="151" t="s">
        <v>244</v>
      </c>
      <c r="F29">
        <f>VLOOKUP(C29,'School Details'!A:A,1,FALSE)</f>
        <v>3022025</v>
      </c>
      <c r="G29" s="46" t="s">
        <v>901</v>
      </c>
      <c r="H29" s="46" t="s">
        <v>901</v>
      </c>
      <c r="I29" s="143" t="s">
        <v>15</v>
      </c>
    </row>
    <row r="30" spans="2:9" x14ac:dyDescent="0.25">
      <c r="B30" s="150">
        <v>101362</v>
      </c>
      <c r="C30" s="150">
        <v>3024003</v>
      </c>
      <c r="D30" s="150" t="s">
        <v>185</v>
      </c>
      <c r="E30" s="151" t="s">
        <v>184</v>
      </c>
      <c r="F30">
        <f>VLOOKUP(C30,'School Details'!A:A,1,FALSE)</f>
        <v>3024003</v>
      </c>
      <c r="G30" s="46" t="s">
        <v>902</v>
      </c>
      <c r="H30" s="46" t="s">
        <v>903</v>
      </c>
      <c r="I30" s="143" t="s">
        <v>986</v>
      </c>
    </row>
    <row r="31" spans="2:9" x14ac:dyDescent="0.25">
      <c r="B31" s="150">
        <v>101279</v>
      </c>
      <c r="C31" s="150">
        <v>3022026</v>
      </c>
      <c r="D31" s="150" t="s">
        <v>116</v>
      </c>
      <c r="E31" s="151" t="s">
        <v>706</v>
      </c>
      <c r="F31">
        <f>VLOOKUP(C31,'School Details'!A:A,1,FALSE)</f>
        <v>3022026</v>
      </c>
      <c r="G31" s="46" t="s">
        <v>926</v>
      </c>
      <c r="H31" s="46" t="s">
        <v>913</v>
      </c>
      <c r="I31" s="143" t="s">
        <v>10</v>
      </c>
    </row>
    <row r="32" spans="2:9" x14ac:dyDescent="0.25">
      <c r="B32" s="150">
        <v>101345</v>
      </c>
      <c r="C32" s="150">
        <v>3022028</v>
      </c>
      <c r="D32" s="150" t="s">
        <v>95</v>
      </c>
      <c r="E32" s="151" t="s">
        <v>94</v>
      </c>
      <c r="F32">
        <f>VLOOKUP(C32,'School Details'!A:A,1,FALSE)</f>
        <v>3022028</v>
      </c>
      <c r="G32" s="46" t="s">
        <v>927</v>
      </c>
      <c r="H32" s="46" t="s">
        <v>914</v>
      </c>
      <c r="I32" s="143" t="s">
        <v>10</v>
      </c>
    </row>
    <row r="33" spans="2:9" x14ac:dyDescent="0.25">
      <c r="B33" s="150">
        <v>101280</v>
      </c>
      <c r="C33" s="150">
        <v>3022027</v>
      </c>
      <c r="D33" s="150" t="s">
        <v>202</v>
      </c>
      <c r="E33" s="151" t="s">
        <v>201</v>
      </c>
      <c r="F33">
        <f>VLOOKUP(C33,'School Details'!A:A,1,FALSE)</f>
        <v>3022027</v>
      </c>
      <c r="G33" s="46" t="s">
        <v>995</v>
      </c>
      <c r="H33" s="46" t="s">
        <v>987</v>
      </c>
      <c r="I33" s="143" t="s">
        <v>10</v>
      </c>
    </row>
    <row r="34" spans="2:9" x14ac:dyDescent="0.25">
      <c r="B34" s="150">
        <v>101282</v>
      </c>
      <c r="C34" s="150">
        <v>3022029</v>
      </c>
      <c r="D34" s="150" t="s">
        <v>101</v>
      </c>
      <c r="E34" s="151" t="s">
        <v>462</v>
      </c>
      <c r="F34">
        <f>VLOOKUP(C34,'School Details'!A:A,1,FALSE)</f>
        <v>3022029</v>
      </c>
      <c r="G34" s="46" t="s">
        <v>583</v>
      </c>
      <c r="H34" s="46" t="s">
        <v>916</v>
      </c>
      <c r="I34" s="143" t="s">
        <v>10</v>
      </c>
    </row>
    <row r="35" spans="2:9" x14ac:dyDescent="0.25">
      <c r="B35" s="150">
        <v>101281</v>
      </c>
      <c r="C35" s="150">
        <v>3021001</v>
      </c>
      <c r="D35" s="150" t="s">
        <v>356</v>
      </c>
      <c r="E35" s="151" t="s">
        <v>405</v>
      </c>
      <c r="F35">
        <f>VLOOKUP(C35,'School Details'!A:A,1,FALSE)</f>
        <v>3021001</v>
      </c>
      <c r="G35" s="46" t="s">
        <v>583</v>
      </c>
      <c r="H35" s="46" t="s">
        <v>918</v>
      </c>
      <c r="I35" s="143" t="s">
        <v>10</v>
      </c>
    </row>
    <row r="36" spans="2:9" x14ac:dyDescent="0.25">
      <c r="B36" s="150">
        <v>101283</v>
      </c>
      <c r="C36" s="150">
        <v>3023516</v>
      </c>
      <c r="D36" s="150" t="s">
        <v>20</v>
      </c>
      <c r="E36" s="151" t="s">
        <v>19</v>
      </c>
      <c r="F36">
        <f>VLOOKUP(C36,'School Details'!A:A,1,FALSE)</f>
        <v>3023516</v>
      </c>
      <c r="G36" s="46" t="s">
        <v>23679</v>
      </c>
      <c r="H36" s="46" t="s">
        <v>23678</v>
      </c>
      <c r="I36" s="143" t="s">
        <v>23672</v>
      </c>
    </row>
    <row r="37" spans="2:9" x14ac:dyDescent="0.25">
      <c r="B37" s="150"/>
      <c r="C37" s="150">
        <v>3022031</v>
      </c>
      <c r="D37" s="150" t="s">
        <v>152</v>
      </c>
      <c r="E37" s="151" t="s">
        <v>707</v>
      </c>
      <c r="F37">
        <f>VLOOKUP(C37,'School Details'!A:A,1,FALSE)</f>
        <v>3022031</v>
      </c>
      <c r="G37" s="46" t="s">
        <v>23680</v>
      </c>
      <c r="H37" s="46" t="s">
        <v>23681</v>
      </c>
      <c r="I37" s="143" t="s">
        <v>23672</v>
      </c>
    </row>
    <row r="38" spans="2:9" x14ac:dyDescent="0.25">
      <c r="B38" s="150">
        <v>130998</v>
      </c>
      <c r="C38" s="150">
        <v>3022032</v>
      </c>
      <c r="D38" s="150" t="s">
        <v>149</v>
      </c>
      <c r="E38" s="151" t="s">
        <v>708</v>
      </c>
      <c r="F38">
        <f>VLOOKUP(C38,'School Details'!A:A,1,FALSE)</f>
        <v>3022032</v>
      </c>
      <c r="G38" s="46" t="s">
        <v>23682</v>
      </c>
      <c r="H38" s="46" t="s">
        <v>23683</v>
      </c>
      <c r="I38" s="143" t="s">
        <v>23672</v>
      </c>
    </row>
    <row r="39" spans="2:9" x14ac:dyDescent="0.25">
      <c r="B39" s="150">
        <v>101285</v>
      </c>
      <c r="C39" s="150">
        <v>3023304</v>
      </c>
      <c r="D39" s="150" t="s">
        <v>35</v>
      </c>
      <c r="E39" s="151" t="s">
        <v>720</v>
      </c>
      <c r="F39">
        <f>VLOOKUP(C39,'School Details'!A:A,1,FALSE)</f>
        <v>3023304</v>
      </c>
      <c r="G39" s="46" t="s">
        <v>23684</v>
      </c>
      <c r="H39" s="46" t="s">
        <v>23685</v>
      </c>
      <c r="I39" s="143" t="s">
        <v>23672</v>
      </c>
    </row>
    <row r="40" spans="2:9" x14ac:dyDescent="0.25">
      <c r="B40" s="150">
        <v>101286</v>
      </c>
      <c r="C40" s="150">
        <v>3025427</v>
      </c>
      <c r="D40" s="150" t="s">
        <v>170</v>
      </c>
      <c r="E40" s="151" t="s">
        <v>547</v>
      </c>
      <c r="F40">
        <f>VLOOKUP(C40,'School Details'!A:A,1,FALSE)</f>
        <v>3025427</v>
      </c>
      <c r="G40" s="46" t="s">
        <v>23686</v>
      </c>
      <c r="H40" s="46" t="s">
        <v>23687</v>
      </c>
      <c r="I40" s="143" t="s">
        <v>23672</v>
      </c>
    </row>
    <row r="41" spans="2:9" x14ac:dyDescent="0.25">
      <c r="B41" s="150">
        <v>101317</v>
      </c>
      <c r="C41" s="150">
        <v>3022036</v>
      </c>
      <c r="D41" s="150" t="s">
        <v>176</v>
      </c>
      <c r="E41" s="151" t="s">
        <v>709</v>
      </c>
      <c r="F41">
        <f>VLOOKUP(C41,'School Details'!A:A,1,FALSE)</f>
        <v>3022036</v>
      </c>
      <c r="G41" s="46" t="s">
        <v>23688</v>
      </c>
      <c r="H41" s="46" t="s">
        <v>3</v>
      </c>
      <c r="I41" s="143" t="s">
        <v>10</v>
      </c>
    </row>
    <row r="42" spans="2:9" x14ac:dyDescent="0.25">
      <c r="B42" s="150">
        <v>135747</v>
      </c>
      <c r="C42" s="150">
        <v>3022037</v>
      </c>
      <c r="D42" s="150" t="s">
        <v>131</v>
      </c>
      <c r="E42" s="151" t="s">
        <v>471</v>
      </c>
      <c r="F42">
        <f>VLOOKUP(C42,'School Details'!A:A,1,FALSE)</f>
        <v>3022037</v>
      </c>
      <c r="G42" s="46" t="s">
        <v>23691</v>
      </c>
      <c r="H42" s="46" t="s">
        <v>23666</v>
      </c>
      <c r="I42" s="143" t="s">
        <v>10</v>
      </c>
    </row>
    <row r="43" spans="2:9" x14ac:dyDescent="0.25">
      <c r="B43" s="150">
        <v>101289</v>
      </c>
      <c r="C43" s="150">
        <v>3027010</v>
      </c>
      <c r="D43" s="150" t="s">
        <v>224</v>
      </c>
      <c r="E43" s="6" t="s">
        <v>223</v>
      </c>
      <c r="F43">
        <f>VLOOKUP(C43,'School Details'!A:A,1,FALSE)</f>
        <v>3027010</v>
      </c>
      <c r="G43" s="46" t="s">
        <v>23689</v>
      </c>
      <c r="H43" s="46" t="s">
        <v>23690</v>
      </c>
      <c r="I43" s="143" t="s">
        <v>10</v>
      </c>
    </row>
    <row r="44" spans="2:9" x14ac:dyDescent="0.25">
      <c r="B44" s="150">
        <v>101290</v>
      </c>
      <c r="C44" s="150">
        <v>3023523</v>
      </c>
      <c r="D44" s="150" t="s">
        <v>204</v>
      </c>
      <c r="E44" s="151" t="s">
        <v>203</v>
      </c>
      <c r="F44">
        <f>VLOOKUP(C44,'School Details'!A:A,1,FALSE)</f>
        <v>3023523</v>
      </c>
      <c r="G44" s="46" t="s">
        <v>23774</v>
      </c>
      <c r="H44" s="46" t="s">
        <v>23773</v>
      </c>
      <c r="I44" s="143"/>
    </row>
    <row r="45" spans="2:9" x14ac:dyDescent="0.25">
      <c r="B45" s="150"/>
      <c r="C45" s="150">
        <v>3025948</v>
      </c>
      <c r="D45" s="150" t="s">
        <v>71</v>
      </c>
      <c r="E45" s="151" t="s">
        <v>742</v>
      </c>
      <c r="F45">
        <f>VLOOKUP(C45,'School Details'!A:A,1,FALSE)</f>
        <v>3025948</v>
      </c>
      <c r="G45" s="46" t="s">
        <v>23811</v>
      </c>
      <c r="H45" s="46" t="s">
        <v>570</v>
      </c>
      <c r="I45" s="143" t="s">
        <v>10</v>
      </c>
    </row>
    <row r="46" spans="2:9" x14ac:dyDescent="0.25">
      <c r="B46" s="150">
        <v>135226</v>
      </c>
      <c r="C46" s="150">
        <v>3025949</v>
      </c>
      <c r="D46" s="150" t="s">
        <v>86</v>
      </c>
      <c r="E46" s="151" t="s">
        <v>85</v>
      </c>
      <c r="F46">
        <f>VLOOKUP(C46,'School Details'!A:A,1,FALSE)</f>
        <v>3025949</v>
      </c>
      <c r="G46" s="46" t="s">
        <v>23899</v>
      </c>
      <c r="H46" s="46" t="s">
        <v>23950</v>
      </c>
      <c r="I46" s="143" t="s">
        <v>10</v>
      </c>
    </row>
    <row r="47" spans="2:9" x14ac:dyDescent="0.25">
      <c r="B47" s="150">
        <v>101376</v>
      </c>
      <c r="C47" s="150">
        <v>3024004</v>
      </c>
      <c r="D47" s="150" t="s">
        <v>107</v>
      </c>
      <c r="E47" s="151" t="s">
        <v>743</v>
      </c>
      <c r="F47">
        <f>VLOOKUP(C47,'School Details'!A:A,1,FALSE)</f>
        <v>3024004</v>
      </c>
      <c r="G47" s="46" t="s">
        <v>23945</v>
      </c>
      <c r="H47" s="46" t="s">
        <v>23944</v>
      </c>
      <c r="I47" s="143" t="s">
        <v>10</v>
      </c>
    </row>
    <row r="48" spans="2:9" x14ac:dyDescent="0.25">
      <c r="B48" s="150">
        <v>131359</v>
      </c>
      <c r="C48" s="57" t="s">
        <v>23901</v>
      </c>
      <c r="D48" s="46" t="s">
        <v>77</v>
      </c>
      <c r="E48" s="58" t="s">
        <v>803</v>
      </c>
      <c r="F48" t="e">
        <f>VLOOKUP(C48,'School Details'!A:A,1,FALSE)</f>
        <v>#N/A</v>
      </c>
      <c r="G48" s="46" t="s">
        <v>23897</v>
      </c>
      <c r="H48" s="46" t="s">
        <v>23896</v>
      </c>
      <c r="I48" s="143" t="s">
        <v>10</v>
      </c>
    </row>
    <row r="49" spans="2:6" x14ac:dyDescent="0.25">
      <c r="B49" s="150">
        <v>142627</v>
      </c>
      <c r="C49" s="150">
        <v>3023513</v>
      </c>
      <c r="D49" s="150" t="s">
        <v>164</v>
      </c>
      <c r="E49" s="151" t="s">
        <v>721</v>
      </c>
      <c r="F49">
        <f>VLOOKUP(C49,'School Details'!A:A,1,FALSE)</f>
        <v>3023513</v>
      </c>
    </row>
    <row r="50" spans="2:6" x14ac:dyDescent="0.25">
      <c r="B50" s="57"/>
      <c r="C50" s="150">
        <v>3022042</v>
      </c>
      <c r="D50" s="150" t="s">
        <v>23</v>
      </c>
      <c r="E50" s="151" t="s">
        <v>710</v>
      </c>
      <c r="F50">
        <f>VLOOKUP(C50,'School Details'!A:A,1,FALSE)</f>
        <v>3022042</v>
      </c>
    </row>
    <row r="51" spans="2:6" x14ac:dyDescent="0.25">
      <c r="B51" s="150">
        <v>101318</v>
      </c>
      <c r="C51" s="57" t="s">
        <v>23975</v>
      </c>
      <c r="D51" s="57" t="s">
        <v>199</v>
      </c>
      <c r="E51" s="58" t="s">
        <v>23974</v>
      </c>
      <c r="F51" t="e">
        <f>VLOOKUP(C51,'School Details'!A:A,1,FALSE)</f>
        <v>#N/A</v>
      </c>
    </row>
    <row r="52" spans="2:6" x14ac:dyDescent="0.25">
      <c r="B52" s="150">
        <v>101295</v>
      </c>
      <c r="C52" s="150">
        <v>3021002</v>
      </c>
      <c r="D52" s="150" t="s">
        <v>354</v>
      </c>
      <c r="E52" s="151" t="s">
        <v>407</v>
      </c>
      <c r="F52">
        <f>VLOOKUP(C52,'School Details'!A:A,1,FALSE)</f>
        <v>3021002</v>
      </c>
    </row>
    <row r="53" spans="2:6" x14ac:dyDescent="0.25">
      <c r="B53" s="150">
        <v>101294</v>
      </c>
      <c r="C53" s="150">
        <v>3021102</v>
      </c>
      <c r="D53" s="150" t="s">
        <v>260</v>
      </c>
      <c r="E53" s="151" t="s">
        <v>259</v>
      </c>
      <c r="F53">
        <f>VLOOKUP(C53,'School Details'!A:A,1,FALSE)</f>
        <v>3021102</v>
      </c>
    </row>
    <row r="54" spans="2:6" x14ac:dyDescent="0.25">
      <c r="B54" s="150"/>
      <c r="C54" s="150">
        <v>3022045</v>
      </c>
      <c r="D54" s="150" t="s">
        <v>44</v>
      </c>
      <c r="E54" s="151" t="s">
        <v>711</v>
      </c>
      <c r="F54">
        <f>VLOOKUP(C54,'School Details'!A:A,1,FALSE)</f>
        <v>3022045</v>
      </c>
    </row>
    <row r="55" spans="2:6" x14ac:dyDescent="0.25">
      <c r="B55" s="150"/>
      <c r="C55" s="150">
        <v>3027005</v>
      </c>
      <c r="D55" s="150" t="s">
        <v>219</v>
      </c>
      <c r="E55" s="6" t="s">
        <v>218</v>
      </c>
      <c r="F55">
        <f>VLOOKUP(C55,'School Details'!A:A,1,FALSE)</f>
        <v>3027005</v>
      </c>
    </row>
    <row r="56" spans="2:6" x14ac:dyDescent="0.25">
      <c r="B56" s="150">
        <v>101296</v>
      </c>
      <c r="C56" s="150">
        <v>3027009</v>
      </c>
      <c r="D56" s="150" t="s">
        <v>26</v>
      </c>
      <c r="E56" s="151" t="s">
        <v>25</v>
      </c>
      <c r="F56">
        <f>VLOOKUP(C56,'School Details'!A:A,1,FALSE)</f>
        <v>3027009</v>
      </c>
    </row>
    <row r="57" spans="2:6" x14ac:dyDescent="0.25">
      <c r="B57" s="150"/>
      <c r="C57" s="150">
        <v>3023501</v>
      </c>
      <c r="D57" s="150" t="s">
        <v>122</v>
      </c>
      <c r="E57" s="151" t="s">
        <v>732</v>
      </c>
      <c r="F57">
        <f>VLOOKUP(C57,'School Details'!A:A,1,FALSE)</f>
        <v>3023501</v>
      </c>
    </row>
    <row r="58" spans="2:6" x14ac:dyDescent="0.25">
      <c r="B58" s="150">
        <v>101356</v>
      </c>
      <c r="C58" s="150">
        <v>3022078</v>
      </c>
      <c r="D58" s="150" t="s">
        <v>233</v>
      </c>
      <c r="E58" s="151" t="s">
        <v>716</v>
      </c>
      <c r="F58">
        <f>VLOOKUP(C58,'School Details'!A:A,1,FALSE)</f>
        <v>3022078</v>
      </c>
    </row>
    <row r="59" spans="2:6" x14ac:dyDescent="0.25">
      <c r="B59" s="150">
        <v>101331</v>
      </c>
      <c r="C59" s="150">
        <v>3021100</v>
      </c>
      <c r="D59" s="150" t="s">
        <v>263</v>
      </c>
      <c r="E59" s="6" t="s">
        <v>262</v>
      </c>
      <c r="F59">
        <f>VLOOKUP(C59,'School Details'!A:A,1,FALSE)</f>
        <v>3021100</v>
      </c>
    </row>
    <row r="60" spans="2:6" x14ac:dyDescent="0.25">
      <c r="B60" s="150">
        <v>133364</v>
      </c>
      <c r="C60" s="57" t="s">
        <v>752</v>
      </c>
      <c r="D60" s="46" t="s">
        <v>53</v>
      </c>
      <c r="E60" s="58" t="s">
        <v>746</v>
      </c>
      <c r="F60" t="e">
        <f>VLOOKUP(C60,'School Details'!A:A,1,FALSE)</f>
        <v>#N/A</v>
      </c>
    </row>
    <row r="61" spans="2:6" x14ac:dyDescent="0.25">
      <c r="B61" s="150"/>
      <c r="C61" s="150">
        <v>3023512</v>
      </c>
      <c r="D61" s="150" t="s">
        <v>167</v>
      </c>
      <c r="E61" s="151" t="s">
        <v>738</v>
      </c>
      <c r="F61">
        <f>VLOOKUP(C61,'School Details'!A:A,1,FALSE)</f>
        <v>3023512</v>
      </c>
    </row>
    <row r="62" spans="2:6" x14ac:dyDescent="0.25">
      <c r="B62" s="57"/>
      <c r="C62" s="150">
        <v>3023510</v>
      </c>
      <c r="D62" s="150" t="s">
        <v>236</v>
      </c>
      <c r="E62" s="151" t="s">
        <v>736</v>
      </c>
      <c r="F62">
        <f>VLOOKUP(C62,'School Details'!A:A,1,FALSE)</f>
        <v>3023510</v>
      </c>
    </row>
    <row r="63" spans="2:6" x14ac:dyDescent="0.25">
      <c r="B63" s="150">
        <v>101340</v>
      </c>
      <c r="C63" s="150">
        <v>3022053</v>
      </c>
      <c r="D63" s="150" t="s">
        <v>32</v>
      </c>
      <c r="E63" s="151" t="s">
        <v>31</v>
      </c>
      <c r="F63">
        <f>VLOOKUP(C63,'School Details'!A:A,1,FALSE)</f>
        <v>3022053</v>
      </c>
    </row>
    <row r="64" spans="2:6" x14ac:dyDescent="0.25">
      <c r="B64" s="150">
        <v>101338</v>
      </c>
      <c r="C64" s="150">
        <v>3023502</v>
      </c>
      <c r="D64" s="150" t="s">
        <v>137</v>
      </c>
      <c r="E64" s="151" t="s">
        <v>733</v>
      </c>
      <c r="F64">
        <f>VLOOKUP(C64,'School Details'!A:A,1,FALSE)</f>
        <v>3023502</v>
      </c>
    </row>
    <row r="65" spans="2:6" x14ac:dyDescent="0.25">
      <c r="B65" s="150">
        <v>146803</v>
      </c>
      <c r="C65" s="150">
        <v>3023315</v>
      </c>
      <c r="D65" s="150" t="s">
        <v>230</v>
      </c>
      <c r="E65" s="151" t="s">
        <v>728</v>
      </c>
      <c r="F65">
        <f>VLOOKUP(C65,'School Details'!A:A,1,FALSE)</f>
        <v>3023315</v>
      </c>
    </row>
    <row r="66" spans="2:6" x14ac:dyDescent="0.25">
      <c r="B66" s="150">
        <v>101332</v>
      </c>
      <c r="C66" s="150">
        <v>3023504</v>
      </c>
      <c r="D66" s="150" t="s">
        <v>239</v>
      </c>
      <c r="E66" s="151" t="s">
        <v>734</v>
      </c>
      <c r="F66">
        <f>VLOOKUP(C66,'School Details'!A:A,1,FALSE)</f>
        <v>3023504</v>
      </c>
    </row>
    <row r="67" spans="2:6" x14ac:dyDescent="0.25">
      <c r="B67" s="150">
        <v>101327</v>
      </c>
      <c r="C67" s="150">
        <v>3025407</v>
      </c>
      <c r="D67" s="150" t="s">
        <v>56</v>
      </c>
      <c r="E67" s="151" t="s">
        <v>55</v>
      </c>
      <c r="F67">
        <f>VLOOKUP(C67,'School Details'!A:A,1,FALSE)</f>
        <v>3025407</v>
      </c>
    </row>
    <row r="68" spans="2:6" x14ac:dyDescent="0.25">
      <c r="B68" s="150">
        <v>101333</v>
      </c>
      <c r="C68" s="150">
        <v>3023307</v>
      </c>
      <c r="D68" s="150" t="s">
        <v>155</v>
      </c>
      <c r="E68" s="151" t="s">
        <v>722</v>
      </c>
      <c r="F68">
        <f>VLOOKUP(C68,'School Details'!A:A,1,FALSE)</f>
        <v>3023307</v>
      </c>
    </row>
    <row r="69" spans="2:6" x14ac:dyDescent="0.25">
      <c r="B69" s="150">
        <v>101364</v>
      </c>
      <c r="C69" s="150">
        <v>3023309</v>
      </c>
      <c r="D69" s="150" t="s">
        <v>29</v>
      </c>
      <c r="E69" s="151" t="s">
        <v>723</v>
      </c>
      <c r="F69">
        <f>VLOOKUP(C69,'School Details'!A:A,1,FALSE)</f>
        <v>3023309</v>
      </c>
    </row>
    <row r="70" spans="2:6" x14ac:dyDescent="0.25">
      <c r="B70" s="150">
        <v>101319</v>
      </c>
      <c r="C70" s="150">
        <v>3023509</v>
      </c>
      <c r="D70" s="150" t="s">
        <v>207</v>
      </c>
      <c r="E70" s="151" t="s">
        <v>206</v>
      </c>
      <c r="F70">
        <f>VLOOKUP(C70,'School Details'!A:A,1,FALSE)</f>
        <v>3023509</v>
      </c>
    </row>
    <row r="71" spans="2:6" x14ac:dyDescent="0.25">
      <c r="B71" s="150">
        <v>101321</v>
      </c>
      <c r="C71" s="150">
        <v>3021003</v>
      </c>
      <c r="D71" s="150" t="s">
        <v>356</v>
      </c>
      <c r="E71" s="151" t="s">
        <v>406</v>
      </c>
      <c r="F71">
        <f>VLOOKUP(C71,'School Details'!A:A,1,FALSE)</f>
        <v>3021003</v>
      </c>
    </row>
    <row r="72" spans="2:6" x14ac:dyDescent="0.25">
      <c r="B72" s="150">
        <v>101337</v>
      </c>
      <c r="C72" s="150">
        <v>3023521</v>
      </c>
      <c r="D72" s="150" t="s">
        <v>191</v>
      </c>
      <c r="E72" s="151" t="s">
        <v>744</v>
      </c>
      <c r="F72">
        <f>VLOOKUP(C72,'School Details'!A:A,1,FALSE)</f>
        <v>3023521</v>
      </c>
    </row>
    <row r="73" spans="2:6" x14ac:dyDescent="0.25">
      <c r="B73" s="150"/>
      <c r="C73" s="150">
        <v>3023311</v>
      </c>
      <c r="D73" s="150" t="s">
        <v>216</v>
      </c>
      <c r="E73" s="151" t="s">
        <v>724</v>
      </c>
      <c r="F73">
        <f>VLOOKUP(C73,'School Details'!A:A,1,FALSE)</f>
        <v>3023311</v>
      </c>
    </row>
    <row r="74" spans="2:6" x14ac:dyDescent="0.25">
      <c r="B74" s="150">
        <v>103119</v>
      </c>
      <c r="C74" s="150">
        <v>3023312</v>
      </c>
      <c r="D74" s="150" t="s">
        <v>182</v>
      </c>
      <c r="E74" s="151" t="s">
        <v>725</v>
      </c>
      <c r="F74">
        <f>VLOOKUP(C74,'School Details'!A:A,1,FALSE)</f>
        <v>3023312</v>
      </c>
    </row>
    <row r="75" spans="2:6" x14ac:dyDescent="0.25">
      <c r="B75" s="150">
        <v>101323</v>
      </c>
      <c r="C75" s="150">
        <v>3025404</v>
      </c>
      <c r="D75" s="150" t="s">
        <v>119</v>
      </c>
      <c r="E75" s="151" t="s">
        <v>118</v>
      </c>
      <c r="F75">
        <f>VLOOKUP(C75,'School Details'!A:A,1,FALSE)</f>
        <v>3025404</v>
      </c>
    </row>
    <row r="76" spans="2:6" x14ac:dyDescent="0.25">
      <c r="B76" s="150">
        <v>101324</v>
      </c>
      <c r="C76" s="150">
        <v>3023313</v>
      </c>
      <c r="D76" s="150" t="s">
        <v>248</v>
      </c>
      <c r="E76" s="151" t="s">
        <v>726</v>
      </c>
      <c r="F76">
        <f>VLOOKUP(C76,'School Details'!A:A,1,FALSE)</f>
        <v>3023313</v>
      </c>
    </row>
    <row r="77" spans="2:6" x14ac:dyDescent="0.25">
      <c r="B77" s="150">
        <v>101361</v>
      </c>
      <c r="C77" s="150">
        <v>3023314</v>
      </c>
      <c r="D77" s="150" t="s">
        <v>98</v>
      </c>
      <c r="E77" s="151" t="s">
        <v>727</v>
      </c>
      <c r="F77">
        <f>VLOOKUP(C77,'School Details'!A:A,1,FALSE)</f>
        <v>3023314</v>
      </c>
    </row>
    <row r="78" spans="2:6" x14ac:dyDescent="0.25">
      <c r="B78" s="150">
        <v>101325</v>
      </c>
      <c r="C78" s="150">
        <v>3023507</v>
      </c>
      <c r="D78" s="150" t="s">
        <v>83</v>
      </c>
      <c r="E78" s="151" t="s">
        <v>735</v>
      </c>
      <c r="F78">
        <f>VLOOKUP(C78,'School Details'!A:A,1,FALSE)</f>
        <v>3023507</v>
      </c>
    </row>
    <row r="79" spans="2:6" x14ac:dyDescent="0.25">
      <c r="B79" s="150">
        <v>101326</v>
      </c>
      <c r="C79" s="150">
        <v>3023506</v>
      </c>
      <c r="D79" s="150" t="s">
        <v>104</v>
      </c>
      <c r="E79" s="151" t="s">
        <v>518</v>
      </c>
      <c r="F79">
        <f>VLOOKUP(C79,'School Details'!A:A,1,FALSE)</f>
        <v>3023506</v>
      </c>
    </row>
    <row r="80" spans="2:6" x14ac:dyDescent="0.25">
      <c r="B80" s="150">
        <v>101335</v>
      </c>
      <c r="C80" s="150">
        <v>3022070</v>
      </c>
      <c r="D80" s="150" t="s">
        <v>211</v>
      </c>
      <c r="E80" s="151" t="s">
        <v>521</v>
      </c>
      <c r="F80">
        <f>VLOOKUP(C80,'School Details'!A:A,1,FALSE)</f>
        <v>3022070</v>
      </c>
    </row>
    <row r="81" spans="2:6" x14ac:dyDescent="0.25">
      <c r="B81" s="150">
        <v>101334</v>
      </c>
      <c r="C81" s="150">
        <v>3023500</v>
      </c>
      <c r="D81" s="150" t="s">
        <v>125</v>
      </c>
      <c r="E81" s="151" t="s">
        <v>731</v>
      </c>
      <c r="F81">
        <f>VLOOKUP(C81,'School Details'!A:A,1,FALSE)</f>
        <v>3023500</v>
      </c>
    </row>
    <row r="82" spans="2:6" x14ac:dyDescent="0.25">
      <c r="B82" s="150">
        <v>101311</v>
      </c>
      <c r="C82" s="150">
        <v>3023514</v>
      </c>
      <c r="D82" s="150" t="s">
        <v>194</v>
      </c>
      <c r="E82" s="151" t="s">
        <v>741</v>
      </c>
      <c r="F82">
        <f>VLOOKUP(C82,'School Details'!A:A,1,FALSE)</f>
        <v>3023514</v>
      </c>
    </row>
    <row r="83" spans="2:6" x14ac:dyDescent="0.25">
      <c r="B83" s="150">
        <v>101330</v>
      </c>
      <c r="C83" s="150">
        <v>3022077</v>
      </c>
      <c r="D83" s="150" t="s">
        <v>59</v>
      </c>
      <c r="E83" s="151" t="s">
        <v>58</v>
      </c>
      <c r="F83">
        <f>VLOOKUP(C83,'School Details'!A:A,1,FALSE)</f>
        <v>3022077</v>
      </c>
    </row>
    <row r="84" spans="2:6" x14ac:dyDescent="0.25">
      <c r="B84" s="150">
        <v>101342</v>
      </c>
      <c r="C84" s="150">
        <v>3023316</v>
      </c>
      <c r="D84" s="150" t="s">
        <v>158</v>
      </c>
      <c r="E84" s="151" t="s">
        <v>729</v>
      </c>
      <c r="F84">
        <f>VLOOKUP(C84,'School Details'!A:A,1,FALSE)</f>
        <v>3023316</v>
      </c>
    </row>
    <row r="85" spans="2:6" x14ac:dyDescent="0.25">
      <c r="B85" s="150">
        <v>131970</v>
      </c>
      <c r="C85" s="150">
        <v>3022055</v>
      </c>
      <c r="D85" s="150" t="s">
        <v>38</v>
      </c>
      <c r="E85" s="151" t="s">
        <v>713</v>
      </c>
      <c r="F85">
        <f>VLOOKUP(C85,'School Details'!A:A,1,FALSE)</f>
        <v>3022055</v>
      </c>
    </row>
    <row r="86" spans="2:6" x14ac:dyDescent="0.25">
      <c r="B86" s="150">
        <v>101328</v>
      </c>
      <c r="C86" s="150">
        <v>3022057</v>
      </c>
      <c r="D86" s="150" t="s">
        <v>227</v>
      </c>
      <c r="E86" s="151" t="s">
        <v>226</v>
      </c>
      <c r="F86">
        <f>VLOOKUP(C86,'School Details'!A:A,1,FALSE)</f>
        <v>3022057</v>
      </c>
    </row>
    <row r="87" spans="2:6" x14ac:dyDescent="0.25">
      <c r="B87" s="150">
        <v>101299</v>
      </c>
      <c r="C87" s="150">
        <v>3022076</v>
      </c>
      <c r="D87" s="150" t="s">
        <v>128</v>
      </c>
      <c r="E87" s="151" t="s">
        <v>715</v>
      </c>
      <c r="F87">
        <f>VLOOKUP(C87,'School Details'!A:A,1,FALSE)</f>
        <v>3022076</v>
      </c>
    </row>
    <row r="88" spans="2:6" x14ac:dyDescent="0.25">
      <c r="B88" s="150">
        <v>101301</v>
      </c>
      <c r="C88" s="150">
        <v>3022060</v>
      </c>
      <c r="D88" s="150" t="s">
        <v>251</v>
      </c>
      <c r="E88" s="151" t="s">
        <v>530</v>
      </c>
      <c r="F88">
        <f>VLOOKUP(C88,'School Details'!A:A,1,FALSE)</f>
        <v>3022060</v>
      </c>
    </row>
    <row r="89" spans="2:6" x14ac:dyDescent="0.25">
      <c r="B89" s="150">
        <v>131617</v>
      </c>
      <c r="C89" s="150">
        <v>3023518</v>
      </c>
      <c r="D89" s="150" t="s">
        <v>173</v>
      </c>
      <c r="E89" s="151" t="s">
        <v>532</v>
      </c>
      <c r="F89">
        <f>VLOOKUP(C89,'School Details'!A:A,1,FALSE)</f>
        <v>3023518</v>
      </c>
    </row>
    <row r="90" spans="2:6" x14ac:dyDescent="0.25">
      <c r="B90" s="150">
        <v>101304</v>
      </c>
      <c r="C90" s="150">
        <v>3022054</v>
      </c>
      <c r="D90" s="150" t="s">
        <v>80</v>
      </c>
      <c r="E90" s="151" t="s">
        <v>712</v>
      </c>
      <c r="F90">
        <f>VLOOKUP(C90,'School Details'!A:A,1,FALSE)</f>
        <v>3022054</v>
      </c>
    </row>
    <row r="91" spans="2:6" x14ac:dyDescent="0.25">
      <c r="B91" s="150">
        <v>134677</v>
      </c>
    </row>
    <row r="92" spans="2:6" x14ac:dyDescent="0.25">
      <c r="B92" s="150">
        <v>101298</v>
      </c>
    </row>
  </sheetData>
  <autoFilter ref="B4:I4" xr:uid="{158C37EA-F80C-4292-948E-C827A02B5A8A}"/>
  <sortState xmlns:xlrd2="http://schemas.microsoft.com/office/spreadsheetml/2017/richdata2" ref="B5:F92">
    <sortCondition ref="E6:E92"/>
  </sortState>
  <phoneticPr fontId="7" type="noConversion"/>
  <pageMargins left="0.7" right="0.7" top="0.75" bottom="0.75" header="0.3" footer="0.3"/>
  <pageSetup paperSize="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8CA1-C3C7-46A0-B074-4E9C1D2C33FA}">
  <sheetPr codeName="Sheet8" filterMode="1">
    <tabColor theme="0" tint="-0.499984740745262"/>
  </sheetPr>
  <dimension ref="A1:W151"/>
  <sheetViews>
    <sheetView zoomScale="86" zoomScaleNormal="80" workbookViewId="0">
      <pane xSplit="2" ySplit="6" topLeftCell="E133"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x14ac:dyDescent="0.25"/>
  <cols>
    <col min="1" max="1" width="13.140625" customWidth="1"/>
    <col min="2" max="2" width="39" bestFit="1" customWidth="1"/>
    <col min="3" max="3" width="17.7109375" customWidth="1"/>
    <col min="4" max="4" width="13.28515625" customWidth="1"/>
    <col min="5" max="5" width="9.42578125" customWidth="1"/>
    <col min="6" max="6" width="16.28515625" bestFit="1" customWidth="1"/>
    <col min="7" max="7" width="14.140625" bestFit="1" customWidth="1"/>
    <col min="8" max="8" width="8.85546875" customWidth="1"/>
    <col min="9" max="9" width="11.85546875" customWidth="1"/>
    <col min="10" max="10" width="8.85546875" customWidth="1"/>
    <col min="11" max="11" width="12.28515625" customWidth="1"/>
    <col min="12" max="14" width="8.85546875" customWidth="1"/>
    <col min="15" max="15" width="9.85546875" customWidth="1"/>
    <col min="16" max="17" width="8.85546875" customWidth="1"/>
    <col min="18" max="18" width="10.7109375" customWidth="1"/>
    <col min="19" max="19" width="11.42578125" customWidth="1"/>
    <col min="22" max="22" width="58" customWidth="1"/>
    <col min="23" max="23" width="34.28515625" bestFit="1" customWidth="1"/>
  </cols>
  <sheetData>
    <row r="1" spans="1:22" x14ac:dyDescent="0.25">
      <c r="A1" s="12" t="s">
        <v>380</v>
      </c>
      <c r="B1" s="13"/>
      <c r="C1" s="134"/>
      <c r="D1" s="1"/>
      <c r="V1" s="134"/>
    </row>
    <row r="2" spans="1:22" ht="15.75" thickBot="1" x14ac:dyDescent="0.3">
      <c r="A2" s="14">
        <v>44026</v>
      </c>
      <c r="B2" s="15"/>
      <c r="C2" s="134"/>
      <c r="D2" s="1"/>
      <c r="V2" s="134"/>
    </row>
    <row r="3" spans="1:22" x14ac:dyDescent="0.25">
      <c r="A3" s="16">
        <v>1</v>
      </c>
      <c r="B3" s="16">
        <v>2</v>
      </c>
      <c r="C3" s="16">
        <v>4</v>
      </c>
      <c r="D3" s="16">
        <v>5</v>
      </c>
      <c r="E3" s="16">
        <v>6</v>
      </c>
      <c r="F3" s="16">
        <v>7</v>
      </c>
      <c r="G3" s="16">
        <v>8</v>
      </c>
      <c r="H3" s="16">
        <v>9</v>
      </c>
      <c r="I3" s="16">
        <v>10</v>
      </c>
      <c r="J3" s="16">
        <v>11</v>
      </c>
      <c r="K3" s="16">
        <v>12</v>
      </c>
      <c r="L3" s="16">
        <v>13</v>
      </c>
      <c r="M3" s="16">
        <v>14</v>
      </c>
      <c r="N3" s="16">
        <v>15</v>
      </c>
      <c r="O3" s="16">
        <v>16</v>
      </c>
      <c r="P3" s="16">
        <v>17</v>
      </c>
      <c r="Q3" s="16">
        <v>18</v>
      </c>
      <c r="R3" s="16">
        <v>19</v>
      </c>
      <c r="S3" s="16">
        <v>20</v>
      </c>
      <c r="T3" s="16">
        <v>21</v>
      </c>
      <c r="V3" s="16"/>
    </row>
    <row r="5" spans="1:22" s="18" customFormat="1" ht="45" x14ac:dyDescent="0.25">
      <c r="A5" s="17" t="s">
        <v>381</v>
      </c>
      <c r="B5" s="17" t="s">
        <v>382</v>
      </c>
      <c r="C5" s="17" t="s">
        <v>942</v>
      </c>
      <c r="D5" s="17" t="s">
        <v>383</v>
      </c>
      <c r="E5" s="17" t="s">
        <v>384</v>
      </c>
      <c r="F5" s="17" t="s">
        <v>385</v>
      </c>
      <c r="G5" s="17" t="s">
        <v>386</v>
      </c>
      <c r="H5" s="17" t="s">
        <v>387</v>
      </c>
      <c r="I5" s="17" t="s">
        <v>23812</v>
      </c>
      <c r="J5" s="17" t="s">
        <v>388</v>
      </c>
      <c r="K5" s="17" t="s">
        <v>389</v>
      </c>
      <c r="L5" s="17" t="s">
        <v>390</v>
      </c>
      <c r="M5" s="17" t="s">
        <v>391</v>
      </c>
      <c r="N5" s="17" t="s">
        <v>392</v>
      </c>
      <c r="O5" s="17" t="s">
        <v>393</v>
      </c>
      <c r="P5" s="17" t="s">
        <v>394</v>
      </c>
      <c r="Q5" s="17" t="s">
        <v>370</v>
      </c>
      <c r="R5" s="17" t="s">
        <v>395</v>
      </c>
      <c r="S5" s="17" t="s">
        <v>396</v>
      </c>
      <c r="T5" s="18" t="s">
        <v>381</v>
      </c>
      <c r="V5" s="17" t="s">
        <v>23801</v>
      </c>
    </row>
    <row r="6" spans="1:22" s="18" customFormat="1" x14ac:dyDescent="0.25">
      <c r="A6" s="133"/>
      <c r="B6" s="133"/>
      <c r="C6" s="133"/>
      <c r="D6" s="133"/>
      <c r="E6" s="133"/>
      <c r="F6" s="133"/>
      <c r="G6" s="133"/>
      <c r="H6" s="133"/>
      <c r="I6" s="133"/>
      <c r="J6" s="133"/>
      <c r="K6" s="133"/>
      <c r="L6" s="133"/>
      <c r="M6" s="133"/>
      <c r="N6" s="133"/>
      <c r="O6" s="133"/>
      <c r="P6" s="133"/>
      <c r="Q6" s="133"/>
      <c r="R6" s="133"/>
      <c r="S6" s="133"/>
      <c r="V6" s="133"/>
    </row>
    <row r="7" spans="1:22" hidden="1" x14ac:dyDescent="0.25">
      <c r="A7">
        <v>0</v>
      </c>
      <c r="D7" s="3" t="s">
        <v>397</v>
      </c>
      <c r="E7">
        <v>0</v>
      </c>
      <c r="F7" t="s">
        <v>398</v>
      </c>
      <c r="H7">
        <v>0</v>
      </c>
      <c r="J7">
        <v>0</v>
      </c>
      <c r="K7">
        <v>0</v>
      </c>
      <c r="L7">
        <v>0</v>
      </c>
      <c r="M7">
        <v>0</v>
      </c>
      <c r="N7">
        <v>0</v>
      </c>
      <c r="O7">
        <v>0</v>
      </c>
      <c r="P7">
        <v>0</v>
      </c>
      <c r="Q7">
        <v>0</v>
      </c>
      <c r="R7">
        <v>0</v>
      </c>
      <c r="S7">
        <v>0</v>
      </c>
      <c r="T7">
        <v>0</v>
      </c>
    </row>
    <row r="8" spans="1:22" hidden="1" x14ac:dyDescent="0.25">
      <c r="A8">
        <v>3020135</v>
      </c>
      <c r="B8" t="s">
        <v>399</v>
      </c>
      <c r="D8" s="3" t="s">
        <v>400</v>
      </c>
      <c r="E8" t="s">
        <v>390</v>
      </c>
      <c r="F8" t="s">
        <v>401</v>
      </c>
      <c r="G8">
        <v>3020135</v>
      </c>
      <c r="H8">
        <v>101251</v>
      </c>
      <c r="I8" s="19"/>
      <c r="J8">
        <v>400102</v>
      </c>
      <c r="K8">
        <v>10135</v>
      </c>
      <c r="L8" t="s">
        <v>275</v>
      </c>
      <c r="M8" t="s">
        <v>402</v>
      </c>
      <c r="N8" t="s">
        <v>402</v>
      </c>
      <c r="O8" t="s">
        <v>402</v>
      </c>
      <c r="P8" t="s">
        <v>402</v>
      </c>
      <c r="Q8" t="s">
        <v>402</v>
      </c>
      <c r="R8" t="s">
        <v>403</v>
      </c>
      <c r="S8">
        <v>543965</v>
      </c>
      <c r="T8">
        <v>3020135</v>
      </c>
      <c r="U8" t="e">
        <f>VLOOKUP(A8,'Drop Down'!C:C,1,FALSE)</f>
        <v>#N/A</v>
      </c>
    </row>
    <row r="9" spans="1:22" hidden="1" x14ac:dyDescent="0.25">
      <c r="A9">
        <v>3021000</v>
      </c>
      <c r="B9" t="s">
        <v>404</v>
      </c>
      <c r="D9" s="3" t="s">
        <v>400</v>
      </c>
      <c r="E9" t="s">
        <v>390</v>
      </c>
      <c r="F9" t="s">
        <v>401</v>
      </c>
      <c r="G9">
        <v>3020135</v>
      </c>
      <c r="H9">
        <v>101251</v>
      </c>
      <c r="I9">
        <v>10021968</v>
      </c>
      <c r="J9">
        <v>400102</v>
      </c>
      <c r="K9">
        <v>10130</v>
      </c>
      <c r="L9" t="s">
        <v>275</v>
      </c>
      <c r="M9" t="s">
        <v>402</v>
      </c>
      <c r="N9" t="s">
        <v>402</v>
      </c>
      <c r="O9" t="s">
        <v>402</v>
      </c>
      <c r="P9" t="s">
        <v>402</v>
      </c>
      <c r="Q9" t="s">
        <v>402</v>
      </c>
      <c r="R9" t="s">
        <v>403</v>
      </c>
      <c r="S9">
        <v>543965</v>
      </c>
      <c r="T9">
        <v>3021000</v>
      </c>
      <c r="U9">
        <f>VLOOKUP(A9,'Drop Down'!C:C,1,FALSE)</f>
        <v>3021000</v>
      </c>
      <c r="V9" t="s">
        <v>357</v>
      </c>
    </row>
    <row r="10" spans="1:22" hidden="1" x14ac:dyDescent="0.25">
      <c r="A10">
        <v>3021001</v>
      </c>
      <c r="B10" t="s">
        <v>405</v>
      </c>
      <c r="D10" s="3" t="s">
        <v>400</v>
      </c>
      <c r="E10" t="s">
        <v>390</v>
      </c>
      <c r="F10" t="s">
        <v>401</v>
      </c>
      <c r="G10">
        <v>3020135</v>
      </c>
      <c r="H10">
        <v>101252</v>
      </c>
      <c r="I10">
        <v>10028845</v>
      </c>
      <c r="J10">
        <v>400102</v>
      </c>
      <c r="K10">
        <v>10131</v>
      </c>
      <c r="L10" t="s">
        <v>275</v>
      </c>
      <c r="M10" t="s">
        <v>402</v>
      </c>
      <c r="N10" t="s">
        <v>402</v>
      </c>
      <c r="O10" t="s">
        <v>402</v>
      </c>
      <c r="P10" t="s">
        <v>402</v>
      </c>
      <c r="Q10" t="s">
        <v>402</v>
      </c>
      <c r="R10" t="s">
        <v>403</v>
      </c>
      <c r="S10">
        <v>543965</v>
      </c>
      <c r="T10">
        <v>3021001</v>
      </c>
      <c r="U10">
        <f>VLOOKUP(A10,'Drop Down'!C:C,1,FALSE)</f>
        <v>3021001</v>
      </c>
      <c r="V10" t="s">
        <v>359</v>
      </c>
    </row>
    <row r="11" spans="1:22" hidden="1" x14ac:dyDescent="0.25">
      <c r="A11">
        <v>3021003</v>
      </c>
      <c r="B11" t="s">
        <v>406</v>
      </c>
      <c r="D11" s="3" t="s">
        <v>400</v>
      </c>
      <c r="E11" t="s">
        <v>390</v>
      </c>
      <c r="F11" t="s">
        <v>401</v>
      </c>
      <c r="G11">
        <v>3020135</v>
      </c>
      <c r="H11">
        <v>101254</v>
      </c>
      <c r="I11">
        <v>10010756</v>
      </c>
      <c r="J11">
        <v>400102</v>
      </c>
      <c r="K11">
        <v>10133</v>
      </c>
      <c r="L11" t="s">
        <v>275</v>
      </c>
      <c r="M11" t="s">
        <v>402</v>
      </c>
      <c r="N11" t="s">
        <v>402</v>
      </c>
      <c r="O11" t="s">
        <v>402</v>
      </c>
      <c r="P11" t="s">
        <v>402</v>
      </c>
      <c r="Q11" t="s">
        <v>402</v>
      </c>
      <c r="R11" t="s">
        <v>403</v>
      </c>
      <c r="S11">
        <v>543965</v>
      </c>
      <c r="T11">
        <v>3021003</v>
      </c>
      <c r="U11">
        <f>VLOOKUP(A11,'Drop Down'!C:C,1,FALSE)</f>
        <v>3021003</v>
      </c>
      <c r="V11" t="s">
        <v>361</v>
      </c>
    </row>
    <row r="12" spans="1:22" hidden="1" x14ac:dyDescent="0.25">
      <c r="A12">
        <v>3021002</v>
      </c>
      <c r="B12" t="s">
        <v>407</v>
      </c>
      <c r="D12" s="3" t="s">
        <v>400</v>
      </c>
      <c r="E12" t="s">
        <v>390</v>
      </c>
      <c r="F12" t="s">
        <v>401</v>
      </c>
      <c r="G12">
        <v>3021002</v>
      </c>
      <c r="H12">
        <v>101253</v>
      </c>
      <c r="I12">
        <v>10006116</v>
      </c>
      <c r="J12">
        <v>400072</v>
      </c>
      <c r="K12">
        <v>10132</v>
      </c>
      <c r="L12" t="s">
        <v>275</v>
      </c>
      <c r="M12" t="s">
        <v>402</v>
      </c>
      <c r="N12" t="s">
        <v>402</v>
      </c>
      <c r="O12" t="s">
        <v>402</v>
      </c>
      <c r="P12" t="s">
        <v>402</v>
      </c>
      <c r="Q12" t="s">
        <v>402</v>
      </c>
      <c r="R12" t="s">
        <v>403</v>
      </c>
      <c r="S12">
        <v>543965</v>
      </c>
      <c r="T12">
        <v>3021002</v>
      </c>
      <c r="U12">
        <f>VLOOKUP(A12,'Drop Down'!C:C,1,FALSE)</f>
        <v>3021002</v>
      </c>
      <c r="V12" t="s">
        <v>355</v>
      </c>
    </row>
    <row r="13" spans="1:22" hidden="1" x14ac:dyDescent="0.25">
      <c r="D13" s="3" t="s">
        <v>397</v>
      </c>
      <c r="E13">
        <v>0</v>
      </c>
      <c r="F13" t="s">
        <v>398</v>
      </c>
      <c r="G13">
        <v>0</v>
      </c>
      <c r="H13">
        <v>0</v>
      </c>
      <c r="I13" s="19"/>
      <c r="J13">
        <v>0</v>
      </c>
      <c r="K13">
        <v>0</v>
      </c>
      <c r="L13">
        <v>0</v>
      </c>
      <c r="N13">
        <v>0</v>
      </c>
      <c r="O13" t="s">
        <v>402</v>
      </c>
      <c r="P13">
        <v>0</v>
      </c>
      <c r="Q13">
        <v>0</v>
      </c>
      <c r="R13">
        <v>0</v>
      </c>
      <c r="S13">
        <v>0</v>
      </c>
      <c r="U13" t="e">
        <f>VLOOKUP(A13,'Drop Down'!C:C,1,FALSE)</f>
        <v>#N/A</v>
      </c>
    </row>
    <row r="14" spans="1:22" hidden="1" x14ac:dyDescent="0.25">
      <c r="A14">
        <v>3023520</v>
      </c>
      <c r="B14" t="s">
        <v>408</v>
      </c>
      <c r="D14" s="3" t="s">
        <v>400</v>
      </c>
      <c r="E14" t="s">
        <v>409</v>
      </c>
      <c r="F14" t="s">
        <v>410</v>
      </c>
      <c r="G14">
        <v>3023520</v>
      </c>
      <c r="H14">
        <v>135086</v>
      </c>
      <c r="I14">
        <v>10030154</v>
      </c>
      <c r="J14">
        <v>400125</v>
      </c>
      <c r="K14">
        <v>11094</v>
      </c>
      <c r="L14" t="s">
        <v>402</v>
      </c>
      <c r="M14" t="s">
        <v>275</v>
      </c>
      <c r="N14" t="s">
        <v>275</v>
      </c>
      <c r="O14" t="s">
        <v>402</v>
      </c>
      <c r="P14" t="s">
        <v>402</v>
      </c>
      <c r="Q14" t="s">
        <v>402</v>
      </c>
      <c r="R14" t="s">
        <v>411</v>
      </c>
      <c r="S14">
        <v>543965</v>
      </c>
      <c r="T14">
        <v>3023520</v>
      </c>
      <c r="U14">
        <f>VLOOKUP(A14,'Drop Down'!C:C,1,FALSE)</f>
        <v>3023520</v>
      </c>
      <c r="V14" t="s">
        <v>145</v>
      </c>
    </row>
    <row r="15" spans="1:22" hidden="1" x14ac:dyDescent="0.25">
      <c r="A15">
        <v>3023521</v>
      </c>
      <c r="B15" t="s">
        <v>23864</v>
      </c>
      <c r="D15" s="3" t="s">
        <v>403</v>
      </c>
      <c r="E15" t="s">
        <v>561</v>
      </c>
      <c r="F15" t="s">
        <v>410</v>
      </c>
      <c r="G15">
        <v>3023521</v>
      </c>
      <c r="H15">
        <v>103119</v>
      </c>
      <c r="I15">
        <v>10007067</v>
      </c>
      <c r="J15">
        <v>400135</v>
      </c>
      <c r="K15">
        <v>10698</v>
      </c>
      <c r="L15" t="s">
        <v>275</v>
      </c>
      <c r="M15" t="s">
        <v>275</v>
      </c>
      <c r="N15" t="s">
        <v>275</v>
      </c>
      <c r="O15" t="s">
        <v>275</v>
      </c>
      <c r="P15" t="s">
        <v>402</v>
      </c>
      <c r="Q15" t="s">
        <v>402</v>
      </c>
      <c r="R15" t="s">
        <v>444</v>
      </c>
      <c r="S15">
        <v>543965</v>
      </c>
      <c r="T15">
        <v>3023521</v>
      </c>
      <c r="U15">
        <f>VLOOKUP(A15,'Drop Down'!C:C,1,FALSE)</f>
        <v>3023521</v>
      </c>
      <c r="V15" t="s">
        <v>718</v>
      </c>
    </row>
    <row r="16" spans="1:22" hidden="1" x14ac:dyDescent="0.25">
      <c r="A16">
        <v>3023317</v>
      </c>
      <c r="B16" t="s">
        <v>23838</v>
      </c>
      <c r="D16" s="3" t="s">
        <v>400</v>
      </c>
      <c r="E16" t="s">
        <v>409</v>
      </c>
      <c r="F16" t="s">
        <v>410</v>
      </c>
      <c r="G16">
        <v>3023317</v>
      </c>
      <c r="H16">
        <v>101329</v>
      </c>
      <c r="I16">
        <v>10006041</v>
      </c>
      <c r="J16">
        <v>400015</v>
      </c>
      <c r="K16">
        <v>10042</v>
      </c>
      <c r="L16" t="s">
        <v>275</v>
      </c>
      <c r="M16" t="s">
        <v>275</v>
      </c>
      <c r="N16" t="s">
        <v>275</v>
      </c>
      <c r="O16" t="s">
        <v>402</v>
      </c>
      <c r="P16" t="s">
        <v>402</v>
      </c>
      <c r="Q16" t="s">
        <v>402</v>
      </c>
      <c r="R16" t="s">
        <v>403</v>
      </c>
      <c r="S16">
        <v>543965</v>
      </c>
      <c r="T16">
        <v>3023317</v>
      </c>
      <c r="U16">
        <f>VLOOKUP(A16,'Drop Down'!C:C,1,FALSE)</f>
        <v>3023317</v>
      </c>
      <c r="V16" t="s">
        <v>730</v>
      </c>
    </row>
    <row r="17" spans="1:22" hidden="1" x14ac:dyDescent="0.25">
      <c r="A17">
        <v>3022020</v>
      </c>
      <c r="B17" t="s">
        <v>331</v>
      </c>
      <c r="D17" s="3" t="s">
        <v>403</v>
      </c>
      <c r="E17" t="s">
        <v>409</v>
      </c>
      <c r="F17" t="s">
        <v>416</v>
      </c>
      <c r="G17">
        <v>3022020</v>
      </c>
      <c r="H17">
        <v>139562</v>
      </c>
      <c r="I17" s="19"/>
      <c r="J17">
        <v>156270</v>
      </c>
      <c r="K17" t="s">
        <v>417</v>
      </c>
      <c r="L17" t="s">
        <v>402</v>
      </c>
      <c r="M17" t="s">
        <v>275</v>
      </c>
      <c r="N17" t="s">
        <v>275</v>
      </c>
      <c r="O17" t="s">
        <v>402</v>
      </c>
      <c r="P17" t="s">
        <v>402</v>
      </c>
      <c r="Q17" t="s">
        <v>402</v>
      </c>
      <c r="R17" t="s">
        <v>417</v>
      </c>
      <c r="S17">
        <v>516500</v>
      </c>
      <c r="T17">
        <v>3022020</v>
      </c>
      <c r="U17" t="e">
        <f>VLOOKUP(A17,'Drop Down'!C:C,1,FALSE)</f>
        <v>#N/A</v>
      </c>
      <c r="V17" t="s">
        <v>331</v>
      </c>
    </row>
    <row r="18" spans="1:22" hidden="1" x14ac:dyDescent="0.25">
      <c r="A18">
        <v>3023500</v>
      </c>
      <c r="B18" t="s">
        <v>904</v>
      </c>
      <c r="D18" s="3" t="s">
        <v>400</v>
      </c>
      <c r="E18" t="s">
        <v>409</v>
      </c>
      <c r="F18" t="s">
        <v>410</v>
      </c>
      <c r="G18">
        <v>3023500</v>
      </c>
      <c r="H18">
        <v>101330</v>
      </c>
      <c r="I18">
        <v>10008146</v>
      </c>
      <c r="J18">
        <v>400023</v>
      </c>
      <c r="K18">
        <v>10043</v>
      </c>
      <c r="L18" t="s">
        <v>275</v>
      </c>
      <c r="M18" t="s">
        <v>275</v>
      </c>
      <c r="N18" t="s">
        <v>402</v>
      </c>
      <c r="O18" t="s">
        <v>402</v>
      </c>
      <c r="P18" t="s">
        <v>402</v>
      </c>
      <c r="Q18" t="s">
        <v>402</v>
      </c>
      <c r="R18" t="s">
        <v>403</v>
      </c>
      <c r="S18">
        <v>543965</v>
      </c>
      <c r="T18">
        <v>3023500</v>
      </c>
      <c r="U18">
        <f>VLOOKUP(A18,'Drop Down'!C:C,1,FALSE)</f>
        <v>3023500</v>
      </c>
      <c r="V18" t="s">
        <v>731</v>
      </c>
    </row>
    <row r="19" spans="1:22" hidden="1" x14ac:dyDescent="0.25">
      <c r="A19">
        <v>3022077</v>
      </c>
      <c r="B19" t="s">
        <v>23852</v>
      </c>
      <c r="D19" s="3" t="s">
        <v>400</v>
      </c>
      <c r="E19" t="s">
        <v>409</v>
      </c>
      <c r="F19" t="s">
        <v>401</v>
      </c>
      <c r="G19">
        <v>3022077</v>
      </c>
      <c r="H19">
        <v>131970</v>
      </c>
      <c r="I19">
        <v>10006118</v>
      </c>
      <c r="J19">
        <v>400113</v>
      </c>
      <c r="K19">
        <v>10127</v>
      </c>
      <c r="L19" t="s">
        <v>275</v>
      </c>
      <c r="M19" t="s">
        <v>275</v>
      </c>
      <c r="N19" t="s">
        <v>275</v>
      </c>
      <c r="O19" t="s">
        <v>402</v>
      </c>
      <c r="P19" t="s">
        <v>402</v>
      </c>
      <c r="Q19" t="s">
        <v>275</v>
      </c>
      <c r="R19" t="s">
        <v>403</v>
      </c>
      <c r="S19">
        <v>543965</v>
      </c>
      <c r="T19">
        <v>3022077</v>
      </c>
      <c r="U19">
        <f>VLOOKUP(A19,'Drop Down'!C:C,1,FALSE)</f>
        <v>3022077</v>
      </c>
      <c r="V19" t="s">
        <v>741</v>
      </c>
    </row>
    <row r="20" spans="1:22" hidden="1" x14ac:dyDescent="0.25">
      <c r="A20">
        <v>3022050</v>
      </c>
      <c r="B20" t="s">
        <v>23839</v>
      </c>
      <c r="D20" s="3" t="s">
        <v>403</v>
      </c>
      <c r="E20" t="s">
        <v>409</v>
      </c>
      <c r="F20" t="s">
        <v>416</v>
      </c>
      <c r="G20">
        <v>3022050</v>
      </c>
      <c r="H20">
        <v>142772</v>
      </c>
      <c r="I20" s="19"/>
      <c r="J20">
        <v>157839</v>
      </c>
      <c r="K20" t="s">
        <v>417</v>
      </c>
      <c r="L20" t="s">
        <v>402</v>
      </c>
      <c r="M20" t="s">
        <v>275</v>
      </c>
      <c r="N20" t="s">
        <v>275</v>
      </c>
      <c r="O20" t="s">
        <v>402</v>
      </c>
      <c r="P20" t="s">
        <v>402</v>
      </c>
      <c r="Q20" t="s">
        <v>402</v>
      </c>
      <c r="R20" t="s">
        <v>417</v>
      </c>
      <c r="S20">
        <v>516500</v>
      </c>
      <c r="T20">
        <v>3022050</v>
      </c>
      <c r="U20" t="e">
        <f>VLOOKUP(A20,'Drop Down'!C:C,1,FALSE)</f>
        <v>#N/A</v>
      </c>
      <c r="V20" t="s">
        <v>343</v>
      </c>
    </row>
    <row r="21" spans="1:22" hidden="1" x14ac:dyDescent="0.25">
      <c r="A21">
        <v>3022002</v>
      </c>
      <c r="B21" t="s">
        <v>905</v>
      </c>
      <c r="D21" s="3" t="s">
        <v>400</v>
      </c>
      <c r="E21" t="s">
        <v>409</v>
      </c>
      <c r="F21" t="s">
        <v>401</v>
      </c>
      <c r="G21">
        <v>3022002</v>
      </c>
      <c r="H21">
        <v>101258</v>
      </c>
      <c r="I21">
        <v>10007053</v>
      </c>
      <c r="J21">
        <v>400005</v>
      </c>
      <c r="K21">
        <v>10044</v>
      </c>
      <c r="L21" t="s">
        <v>275</v>
      </c>
      <c r="M21" t="s">
        <v>275</v>
      </c>
      <c r="N21" t="s">
        <v>275</v>
      </c>
      <c r="O21" t="s">
        <v>402</v>
      </c>
      <c r="P21" t="s">
        <v>402</v>
      </c>
      <c r="Q21" t="s">
        <v>402</v>
      </c>
      <c r="R21" t="s">
        <v>424</v>
      </c>
      <c r="S21">
        <v>543965</v>
      </c>
      <c r="T21">
        <v>3022002</v>
      </c>
      <c r="U21">
        <f>VLOOKUP(A21,'Drop Down'!C:C,1,FALSE)</f>
        <v>3022002</v>
      </c>
      <c r="V21" t="s">
        <v>699</v>
      </c>
    </row>
    <row r="22" spans="1:22" hidden="1" x14ac:dyDescent="0.25">
      <c r="A22">
        <v>3022079</v>
      </c>
      <c r="B22" t="s">
        <v>425</v>
      </c>
      <c r="D22" s="3" t="s">
        <v>400</v>
      </c>
      <c r="E22" t="s">
        <v>409</v>
      </c>
      <c r="F22" t="s">
        <v>410</v>
      </c>
      <c r="G22">
        <v>3022079</v>
      </c>
      <c r="H22">
        <v>133365</v>
      </c>
      <c r="I22">
        <v>10028579</v>
      </c>
      <c r="J22">
        <v>400070</v>
      </c>
      <c r="K22">
        <v>10128</v>
      </c>
      <c r="L22" t="s">
        <v>275</v>
      </c>
      <c r="M22" t="s">
        <v>275</v>
      </c>
      <c r="N22" t="s">
        <v>275</v>
      </c>
      <c r="O22" t="s">
        <v>402</v>
      </c>
      <c r="P22" t="s">
        <v>402</v>
      </c>
      <c r="Q22" t="s">
        <v>402</v>
      </c>
      <c r="R22" t="s">
        <v>403</v>
      </c>
      <c r="S22">
        <v>543965</v>
      </c>
      <c r="T22">
        <v>3022079</v>
      </c>
      <c r="U22">
        <f>VLOOKUP(A22,'Drop Down'!C:C,1,FALSE)</f>
        <v>3022079</v>
      </c>
      <c r="V22" t="s">
        <v>717</v>
      </c>
    </row>
    <row r="23" spans="1:22" hidden="1" x14ac:dyDescent="0.25">
      <c r="A23">
        <v>3023524</v>
      </c>
      <c r="B23" t="s">
        <v>23826</v>
      </c>
      <c r="D23" s="3" t="s">
        <v>400</v>
      </c>
      <c r="E23" t="s">
        <v>409</v>
      </c>
      <c r="F23" t="s">
        <v>410</v>
      </c>
      <c r="G23">
        <v>3023524</v>
      </c>
      <c r="H23">
        <v>136402</v>
      </c>
      <c r="I23">
        <v>10067446</v>
      </c>
      <c r="J23">
        <v>400150</v>
      </c>
      <c r="K23">
        <v>11278</v>
      </c>
      <c r="L23" t="s">
        <v>275</v>
      </c>
      <c r="M23" t="s">
        <v>275</v>
      </c>
      <c r="N23" t="s">
        <v>275</v>
      </c>
      <c r="O23" t="s">
        <v>402</v>
      </c>
      <c r="P23" t="s">
        <v>402</v>
      </c>
      <c r="Q23" t="s">
        <v>402</v>
      </c>
      <c r="R23" t="s">
        <v>411</v>
      </c>
      <c r="S23">
        <v>543965</v>
      </c>
      <c r="T23">
        <v>3023524</v>
      </c>
      <c r="U23">
        <f>VLOOKUP(A23,'Drop Down'!C:C,1,FALSE)</f>
        <v>3023524</v>
      </c>
      <c r="V23" t="s">
        <v>187</v>
      </c>
    </row>
    <row r="24" spans="1:22" hidden="1" x14ac:dyDescent="0.25">
      <c r="A24">
        <v>3022066</v>
      </c>
      <c r="B24" t="s">
        <v>23973</v>
      </c>
      <c r="D24" s="3" t="s">
        <v>403</v>
      </c>
      <c r="E24" t="s">
        <v>409</v>
      </c>
      <c r="F24" t="s">
        <v>401</v>
      </c>
      <c r="G24">
        <v>3022066</v>
      </c>
      <c r="H24">
        <v>150355</v>
      </c>
      <c r="I24">
        <v>10006405</v>
      </c>
      <c r="J24">
        <v>400051</v>
      </c>
      <c r="L24" t="s">
        <v>275</v>
      </c>
      <c r="M24" t="s">
        <v>275</v>
      </c>
      <c r="N24" t="s">
        <v>275</v>
      </c>
      <c r="O24" t="s">
        <v>402</v>
      </c>
      <c r="P24" t="s">
        <v>402</v>
      </c>
      <c r="Q24" t="s">
        <v>402</v>
      </c>
      <c r="R24" t="s">
        <v>403</v>
      </c>
      <c r="S24">
        <v>543965</v>
      </c>
      <c r="T24">
        <v>3022066</v>
      </c>
      <c r="U24" t="e">
        <f>VLOOKUP(A24,'Drop Down'!C:C,1,FALSE)</f>
        <v>#N/A</v>
      </c>
      <c r="V24" t="s">
        <v>23973</v>
      </c>
    </row>
    <row r="25" spans="1:22" hidden="1" x14ac:dyDescent="0.25">
      <c r="A25">
        <v>3023511</v>
      </c>
      <c r="B25" t="s">
        <v>23827</v>
      </c>
      <c r="D25" s="3" t="s">
        <v>400</v>
      </c>
      <c r="E25" t="s">
        <v>409</v>
      </c>
      <c r="F25" t="s">
        <v>410</v>
      </c>
      <c r="G25">
        <v>3023511</v>
      </c>
      <c r="H25">
        <v>101339</v>
      </c>
      <c r="I25">
        <v>10007834</v>
      </c>
      <c r="J25">
        <v>400024</v>
      </c>
      <c r="K25">
        <v>10115</v>
      </c>
      <c r="L25" t="s">
        <v>275</v>
      </c>
      <c r="M25" t="s">
        <v>275</v>
      </c>
      <c r="N25" t="s">
        <v>275</v>
      </c>
      <c r="O25" t="s">
        <v>402</v>
      </c>
      <c r="P25" t="s">
        <v>402</v>
      </c>
      <c r="Q25" t="s">
        <v>402</v>
      </c>
      <c r="R25" t="s">
        <v>403</v>
      </c>
      <c r="S25">
        <v>543965</v>
      </c>
      <c r="T25">
        <v>3023511</v>
      </c>
      <c r="U25">
        <f>VLOOKUP(A25,'Drop Down'!C:C,1,FALSE)</f>
        <v>3023511</v>
      </c>
      <c r="V25" t="s">
        <v>737</v>
      </c>
    </row>
    <row r="26" spans="1:22" hidden="1" x14ac:dyDescent="0.25">
      <c r="A26">
        <v>3023519</v>
      </c>
      <c r="B26" t="s">
        <v>431</v>
      </c>
      <c r="D26" s="3" t="s">
        <v>403</v>
      </c>
      <c r="E26" t="s">
        <v>409</v>
      </c>
      <c r="F26" t="s">
        <v>417</v>
      </c>
      <c r="G26">
        <v>3023519</v>
      </c>
      <c r="H26">
        <v>140236</v>
      </c>
      <c r="I26">
        <v>10007054</v>
      </c>
      <c r="J26">
        <v>152128</v>
      </c>
      <c r="K26" t="s">
        <v>417</v>
      </c>
      <c r="L26" t="s">
        <v>275</v>
      </c>
      <c r="M26" t="s">
        <v>275</v>
      </c>
      <c r="N26" t="s">
        <v>275</v>
      </c>
      <c r="O26" t="s">
        <v>402</v>
      </c>
      <c r="P26" t="s">
        <v>402</v>
      </c>
      <c r="Q26" t="s">
        <v>275</v>
      </c>
      <c r="R26" t="s">
        <v>417</v>
      </c>
      <c r="S26">
        <v>516500</v>
      </c>
      <c r="T26">
        <v>3023519</v>
      </c>
      <c r="U26" t="e">
        <f>VLOOKUP(A26,'Drop Down'!C:C,1,FALSE)</f>
        <v>#N/A</v>
      </c>
      <c r="V26" t="s">
        <v>7492</v>
      </c>
    </row>
    <row r="27" spans="1:22" hidden="1" x14ac:dyDescent="0.25">
      <c r="A27">
        <v>3022008</v>
      </c>
      <c r="B27" t="s">
        <v>23825</v>
      </c>
      <c r="D27" s="3" t="s">
        <v>400</v>
      </c>
      <c r="E27" t="s">
        <v>409</v>
      </c>
      <c r="F27" t="s">
        <v>401</v>
      </c>
      <c r="G27">
        <v>3022008</v>
      </c>
      <c r="H27">
        <v>101263</v>
      </c>
      <c r="I27">
        <v>10006742</v>
      </c>
      <c r="J27">
        <v>400057</v>
      </c>
      <c r="K27">
        <v>10047</v>
      </c>
      <c r="L27" t="s">
        <v>275</v>
      </c>
      <c r="M27" t="s">
        <v>275</v>
      </c>
      <c r="N27" t="s">
        <v>402</v>
      </c>
      <c r="O27" t="s">
        <v>402</v>
      </c>
      <c r="P27" t="s">
        <v>402</v>
      </c>
      <c r="Q27" t="s">
        <v>402</v>
      </c>
      <c r="R27" t="s">
        <v>424</v>
      </c>
      <c r="S27">
        <v>543965</v>
      </c>
      <c r="T27">
        <v>3022008</v>
      </c>
      <c r="U27">
        <f>VLOOKUP(A27,'Drop Down'!C:C,1,FALSE)</f>
        <v>3022008</v>
      </c>
      <c r="V27" t="s">
        <v>701</v>
      </c>
    </row>
    <row r="28" spans="1:22" hidden="1" x14ac:dyDescent="0.25">
      <c r="A28">
        <v>3022007</v>
      </c>
      <c r="B28" t="s">
        <v>433</v>
      </c>
      <c r="D28" s="3" t="s">
        <v>400</v>
      </c>
      <c r="E28" t="s">
        <v>409</v>
      </c>
      <c r="F28" t="s">
        <v>401</v>
      </c>
      <c r="G28">
        <v>3022007</v>
      </c>
      <c r="H28">
        <v>101262</v>
      </c>
      <c r="I28">
        <v>10007055</v>
      </c>
      <c r="J28">
        <v>400040</v>
      </c>
      <c r="K28">
        <v>10046</v>
      </c>
      <c r="L28" t="s">
        <v>402</v>
      </c>
      <c r="M28" t="s">
        <v>402</v>
      </c>
      <c r="N28" t="s">
        <v>275</v>
      </c>
      <c r="O28" t="s">
        <v>402</v>
      </c>
      <c r="P28" t="s">
        <v>402</v>
      </c>
      <c r="Q28" t="s">
        <v>402</v>
      </c>
      <c r="R28" t="s">
        <v>424</v>
      </c>
      <c r="S28">
        <v>543965</v>
      </c>
      <c r="T28">
        <v>3022007</v>
      </c>
      <c r="U28">
        <f>VLOOKUP(A28,'Drop Down'!C:C,1,FALSE)</f>
        <v>3022007</v>
      </c>
      <c r="V28" t="s">
        <v>73</v>
      </c>
    </row>
    <row r="29" spans="1:22" hidden="1" x14ac:dyDescent="0.25">
      <c r="A29">
        <v>3022009</v>
      </c>
      <c r="B29" t="s">
        <v>23840</v>
      </c>
      <c r="D29" s="3" t="s">
        <v>400</v>
      </c>
      <c r="E29" t="s">
        <v>409</v>
      </c>
      <c r="F29" t="s">
        <v>401</v>
      </c>
      <c r="G29">
        <v>3022009</v>
      </c>
      <c r="H29">
        <v>101264</v>
      </c>
      <c r="I29">
        <v>10007056</v>
      </c>
      <c r="J29">
        <v>400061</v>
      </c>
      <c r="K29">
        <v>10048</v>
      </c>
      <c r="L29" t="s">
        <v>275</v>
      </c>
      <c r="M29" t="s">
        <v>275</v>
      </c>
      <c r="N29" t="s">
        <v>275</v>
      </c>
      <c r="O29" t="s">
        <v>402</v>
      </c>
      <c r="P29" t="s">
        <v>402</v>
      </c>
      <c r="Q29" t="s">
        <v>402</v>
      </c>
      <c r="R29" t="s">
        <v>403</v>
      </c>
      <c r="S29">
        <v>543965</v>
      </c>
      <c r="T29">
        <v>3022009</v>
      </c>
      <c r="U29">
        <f>VLOOKUP(A29,'Drop Down'!C:C,1,FALSE)</f>
        <v>3022009</v>
      </c>
      <c r="V29" t="s">
        <v>702</v>
      </c>
    </row>
    <row r="30" spans="1:22" hidden="1" x14ac:dyDescent="0.25">
      <c r="A30">
        <v>3022024</v>
      </c>
      <c r="B30" t="s">
        <v>23845</v>
      </c>
      <c r="D30" s="3" t="s">
        <v>400</v>
      </c>
      <c r="E30" t="s">
        <v>409</v>
      </c>
      <c r="F30" t="s">
        <v>401</v>
      </c>
      <c r="G30">
        <v>3022024</v>
      </c>
      <c r="H30">
        <v>101278</v>
      </c>
      <c r="I30">
        <v>10006689</v>
      </c>
      <c r="J30">
        <v>400047</v>
      </c>
      <c r="K30">
        <v>10064</v>
      </c>
      <c r="L30" t="s">
        <v>275</v>
      </c>
      <c r="M30" t="s">
        <v>275</v>
      </c>
      <c r="N30" t="s">
        <v>275</v>
      </c>
      <c r="O30" t="s">
        <v>402</v>
      </c>
      <c r="P30" t="s">
        <v>402</v>
      </c>
      <c r="Q30" t="s">
        <v>402</v>
      </c>
      <c r="R30" t="s">
        <v>403</v>
      </c>
      <c r="S30">
        <v>543965</v>
      </c>
      <c r="T30">
        <v>3022024</v>
      </c>
      <c r="U30">
        <f>VLOOKUP(A30,'Drop Down'!C:C,1,FALSE)</f>
        <v>3022024</v>
      </c>
      <c r="V30" t="s">
        <v>437</v>
      </c>
    </row>
    <row r="31" spans="1:22" hidden="1" x14ac:dyDescent="0.25">
      <c r="A31">
        <v>3022010</v>
      </c>
      <c r="B31" t="s">
        <v>438</v>
      </c>
      <c r="D31" s="3" t="s">
        <v>403</v>
      </c>
      <c r="E31" t="s">
        <v>409</v>
      </c>
      <c r="F31" t="s">
        <v>417</v>
      </c>
      <c r="G31">
        <v>3022010</v>
      </c>
      <c r="H31">
        <v>101265</v>
      </c>
      <c r="I31" s="19"/>
      <c r="J31">
        <v>160141</v>
      </c>
      <c r="K31" t="s">
        <v>417</v>
      </c>
      <c r="L31" t="s">
        <v>275</v>
      </c>
      <c r="M31" t="s">
        <v>275</v>
      </c>
      <c r="N31" t="s">
        <v>275</v>
      </c>
      <c r="O31" t="s">
        <v>402</v>
      </c>
      <c r="P31" t="s">
        <v>402</v>
      </c>
      <c r="Q31" t="s">
        <v>275</v>
      </c>
      <c r="R31" t="s">
        <v>417</v>
      </c>
      <c r="S31">
        <v>516500</v>
      </c>
      <c r="T31">
        <v>3022010</v>
      </c>
      <c r="U31" t="e">
        <f>VLOOKUP(A31,'Drop Down'!C:C,1,FALSE)</f>
        <v>#N/A</v>
      </c>
      <c r="V31" t="s">
        <v>23802</v>
      </c>
    </row>
    <row r="32" spans="1:22" hidden="1" x14ac:dyDescent="0.25">
      <c r="A32">
        <v>3023302</v>
      </c>
      <c r="B32" t="s">
        <v>439</v>
      </c>
      <c r="D32" s="3" t="s">
        <v>400</v>
      </c>
      <c r="E32" t="s">
        <v>409</v>
      </c>
      <c r="F32" t="s">
        <v>410</v>
      </c>
      <c r="G32">
        <v>3023302</v>
      </c>
      <c r="H32">
        <v>101316</v>
      </c>
      <c r="I32">
        <v>10004765</v>
      </c>
      <c r="J32">
        <v>400039</v>
      </c>
      <c r="K32">
        <v>10050</v>
      </c>
      <c r="L32" t="s">
        <v>275</v>
      </c>
      <c r="M32" t="s">
        <v>275</v>
      </c>
      <c r="N32" t="s">
        <v>275</v>
      </c>
      <c r="O32" t="s">
        <v>402</v>
      </c>
      <c r="P32" t="s">
        <v>402</v>
      </c>
      <c r="Q32" t="s">
        <v>402</v>
      </c>
      <c r="R32" t="s">
        <v>424</v>
      </c>
      <c r="S32">
        <v>543965</v>
      </c>
      <c r="T32">
        <v>3023302</v>
      </c>
      <c r="U32">
        <f>VLOOKUP(A32,'Drop Down'!C:C,1,FALSE)</f>
        <v>3023302</v>
      </c>
      <c r="V32" t="s">
        <v>719</v>
      </c>
    </row>
    <row r="33" spans="1:22" hidden="1" x14ac:dyDescent="0.25">
      <c r="A33">
        <v>3022011</v>
      </c>
      <c r="B33" t="s">
        <v>23842</v>
      </c>
      <c r="D33" s="3" t="s">
        <v>400</v>
      </c>
      <c r="E33" t="s">
        <v>409</v>
      </c>
      <c r="F33" t="s">
        <v>401</v>
      </c>
      <c r="G33">
        <v>3022011</v>
      </c>
      <c r="H33">
        <v>101266</v>
      </c>
      <c r="I33">
        <v>10028842</v>
      </c>
      <c r="J33">
        <v>400020</v>
      </c>
      <c r="K33">
        <v>10051</v>
      </c>
      <c r="L33" t="s">
        <v>402</v>
      </c>
      <c r="M33" t="s">
        <v>275</v>
      </c>
      <c r="N33" t="s">
        <v>275</v>
      </c>
      <c r="O33" t="s">
        <v>402</v>
      </c>
      <c r="P33" t="s">
        <v>402</v>
      </c>
      <c r="Q33" t="s">
        <v>402</v>
      </c>
      <c r="R33" t="s">
        <v>403</v>
      </c>
      <c r="S33">
        <v>543965</v>
      </c>
      <c r="T33">
        <v>3022011</v>
      </c>
      <c r="U33">
        <f>VLOOKUP(A33,'Drop Down'!C:C,1,FALSE)</f>
        <v>3022011</v>
      </c>
      <c r="V33" t="s">
        <v>46</v>
      </c>
    </row>
    <row r="34" spans="1:22" hidden="1" x14ac:dyDescent="0.25">
      <c r="A34">
        <v>3023522</v>
      </c>
      <c r="B34" t="s">
        <v>442</v>
      </c>
      <c r="D34" s="3" t="s">
        <v>403</v>
      </c>
      <c r="E34" t="s">
        <v>409</v>
      </c>
      <c r="F34" t="s">
        <v>417</v>
      </c>
      <c r="G34">
        <v>3023522</v>
      </c>
      <c r="H34">
        <v>142636</v>
      </c>
      <c r="I34" s="19"/>
      <c r="J34">
        <v>156151</v>
      </c>
      <c r="K34" t="s">
        <v>417</v>
      </c>
      <c r="L34" t="s">
        <v>275</v>
      </c>
      <c r="M34" t="s">
        <v>275</v>
      </c>
      <c r="N34" t="s">
        <v>275</v>
      </c>
      <c r="O34" t="s">
        <v>402</v>
      </c>
      <c r="P34" t="s">
        <v>402</v>
      </c>
      <c r="Q34" t="s">
        <v>402</v>
      </c>
      <c r="R34" t="s">
        <v>417</v>
      </c>
      <c r="S34">
        <v>516500</v>
      </c>
      <c r="T34">
        <v>3023522</v>
      </c>
      <c r="U34" t="e">
        <f>VLOOKUP(A34,'Drop Down'!C:C,1,FALSE)</f>
        <v>#N/A</v>
      </c>
      <c r="V34" t="s">
        <v>365</v>
      </c>
    </row>
    <row r="35" spans="1:22" hidden="1" x14ac:dyDescent="0.25">
      <c r="A35">
        <v>3022014</v>
      </c>
      <c r="B35" t="s">
        <v>906</v>
      </c>
      <c r="D35" s="3" t="s">
        <v>400</v>
      </c>
      <c r="E35" t="s">
        <v>409</v>
      </c>
      <c r="F35" t="s">
        <v>401</v>
      </c>
      <c r="G35">
        <v>3022014</v>
      </c>
      <c r="H35">
        <v>101269</v>
      </c>
      <c r="I35">
        <v>10006223</v>
      </c>
      <c r="J35">
        <v>400050</v>
      </c>
      <c r="K35">
        <v>10054</v>
      </c>
      <c r="L35" t="s">
        <v>275</v>
      </c>
      <c r="M35" t="s">
        <v>275</v>
      </c>
      <c r="N35" t="s">
        <v>275</v>
      </c>
      <c r="O35" t="s">
        <v>402</v>
      </c>
      <c r="P35" t="s">
        <v>402</v>
      </c>
      <c r="Q35" t="s">
        <v>275</v>
      </c>
      <c r="R35" t="s">
        <v>444</v>
      </c>
      <c r="S35">
        <v>543965</v>
      </c>
      <c r="T35">
        <v>3022014</v>
      </c>
      <c r="U35">
        <f>VLOOKUP(A35,'Drop Down'!C:C,1,FALSE)</f>
        <v>3022014</v>
      </c>
      <c r="V35" t="s">
        <v>703</v>
      </c>
    </row>
    <row r="36" spans="1:22" hidden="1" x14ac:dyDescent="0.25">
      <c r="A36">
        <v>3022015</v>
      </c>
      <c r="B36" t="s">
        <v>445</v>
      </c>
      <c r="D36" s="3" t="s">
        <v>400</v>
      </c>
      <c r="E36" t="s">
        <v>409</v>
      </c>
      <c r="F36" t="s">
        <v>401</v>
      </c>
      <c r="G36">
        <v>3022015</v>
      </c>
      <c r="H36">
        <v>101270</v>
      </c>
      <c r="I36">
        <v>10029750</v>
      </c>
      <c r="J36">
        <v>400059</v>
      </c>
      <c r="K36">
        <v>10055</v>
      </c>
      <c r="L36" t="s">
        <v>275</v>
      </c>
      <c r="M36" t="s">
        <v>275</v>
      </c>
      <c r="N36" t="s">
        <v>275</v>
      </c>
      <c r="O36" t="s">
        <v>402</v>
      </c>
      <c r="P36" t="s">
        <v>402</v>
      </c>
      <c r="Q36" t="s">
        <v>274</v>
      </c>
      <c r="R36" t="s">
        <v>403</v>
      </c>
      <c r="S36">
        <v>543965</v>
      </c>
      <c r="T36">
        <v>3022015</v>
      </c>
      <c r="U36">
        <f>VLOOKUP(A36,'Drop Down'!C:C,1,FALSE)</f>
        <v>3022015</v>
      </c>
      <c r="V36" t="s">
        <v>704</v>
      </c>
    </row>
    <row r="37" spans="1:22" hidden="1" x14ac:dyDescent="0.25">
      <c r="A37">
        <v>3022016</v>
      </c>
      <c r="B37" t="s">
        <v>23843</v>
      </c>
      <c r="D37" s="3" t="s">
        <v>400</v>
      </c>
      <c r="E37" t="s">
        <v>409</v>
      </c>
      <c r="F37" t="s">
        <v>401</v>
      </c>
      <c r="G37">
        <v>3022016</v>
      </c>
      <c r="H37">
        <v>101271</v>
      </c>
      <c r="I37">
        <v>10007246</v>
      </c>
      <c r="J37">
        <v>400049</v>
      </c>
      <c r="K37">
        <v>10056</v>
      </c>
      <c r="L37" t="s">
        <v>402</v>
      </c>
      <c r="M37" t="s">
        <v>275</v>
      </c>
      <c r="N37" t="s">
        <v>275</v>
      </c>
      <c r="O37" t="s">
        <v>402</v>
      </c>
      <c r="P37" t="s">
        <v>402</v>
      </c>
      <c r="Q37" t="s">
        <v>402</v>
      </c>
      <c r="R37" t="s">
        <v>403</v>
      </c>
      <c r="S37">
        <v>543965</v>
      </c>
      <c r="T37">
        <v>3022016</v>
      </c>
      <c r="U37">
        <f>VLOOKUP(A37,'Drop Down'!C:C,1,FALSE)</f>
        <v>3022016</v>
      </c>
      <c r="V37" t="s">
        <v>160</v>
      </c>
    </row>
    <row r="38" spans="1:22" hidden="1" x14ac:dyDescent="0.25">
      <c r="A38">
        <v>3022017</v>
      </c>
      <c r="B38" t="s">
        <v>23844</v>
      </c>
      <c r="D38" s="3" t="s">
        <v>400</v>
      </c>
      <c r="E38" t="s">
        <v>409</v>
      </c>
      <c r="F38" t="s">
        <v>401</v>
      </c>
      <c r="G38">
        <v>3022017</v>
      </c>
      <c r="H38">
        <v>101272</v>
      </c>
      <c r="I38">
        <v>10005184</v>
      </c>
      <c r="J38">
        <v>400080</v>
      </c>
      <c r="K38">
        <v>10057</v>
      </c>
      <c r="L38" t="s">
        <v>402</v>
      </c>
      <c r="M38" t="s">
        <v>275</v>
      </c>
      <c r="N38" t="s">
        <v>275</v>
      </c>
      <c r="O38" t="s">
        <v>402</v>
      </c>
      <c r="P38" t="s">
        <v>402</v>
      </c>
      <c r="Q38" t="s">
        <v>402</v>
      </c>
      <c r="R38" t="s">
        <v>403</v>
      </c>
      <c r="S38">
        <v>543965</v>
      </c>
      <c r="T38">
        <v>3022017</v>
      </c>
      <c r="U38">
        <f>VLOOKUP(A38,'Drop Down'!C:C,1,FALSE)</f>
        <v>3022017</v>
      </c>
      <c r="V38" t="s">
        <v>448</v>
      </c>
    </row>
    <row r="39" spans="1:22" hidden="1" x14ac:dyDescent="0.25">
      <c r="A39">
        <v>3022073</v>
      </c>
      <c r="B39" t="s">
        <v>449</v>
      </c>
      <c r="D39" s="3" t="s">
        <v>400</v>
      </c>
      <c r="E39" t="s">
        <v>409</v>
      </c>
      <c r="F39" t="s">
        <v>401</v>
      </c>
      <c r="G39">
        <v>3022073</v>
      </c>
      <c r="H39">
        <v>101314</v>
      </c>
      <c r="I39">
        <v>10004576</v>
      </c>
      <c r="J39">
        <v>400105</v>
      </c>
      <c r="K39">
        <v>10083</v>
      </c>
      <c r="L39" t="s">
        <v>402</v>
      </c>
      <c r="M39" t="s">
        <v>275</v>
      </c>
      <c r="N39" t="s">
        <v>275</v>
      </c>
      <c r="O39" t="s">
        <v>402</v>
      </c>
      <c r="P39" t="s">
        <v>402</v>
      </c>
      <c r="Q39" t="s">
        <v>402</v>
      </c>
      <c r="R39" t="s">
        <v>444</v>
      </c>
      <c r="S39">
        <v>543965</v>
      </c>
      <c r="T39">
        <v>3022073</v>
      </c>
      <c r="U39">
        <f>VLOOKUP(A39,'Drop Down'!C:C,1,FALSE)</f>
        <v>3022073</v>
      </c>
      <c r="V39" t="s">
        <v>256</v>
      </c>
    </row>
    <row r="40" spans="1:22" hidden="1" x14ac:dyDescent="0.25">
      <c r="A40">
        <v>3022019</v>
      </c>
      <c r="B40" t="s">
        <v>907</v>
      </c>
      <c r="D40" s="3" t="s">
        <v>400</v>
      </c>
      <c r="E40" t="s">
        <v>409</v>
      </c>
      <c r="F40" t="s">
        <v>401</v>
      </c>
      <c r="G40">
        <v>3022019</v>
      </c>
      <c r="H40">
        <v>101274</v>
      </c>
      <c r="I40">
        <v>10004642</v>
      </c>
      <c r="J40">
        <v>400036</v>
      </c>
      <c r="K40">
        <v>10059</v>
      </c>
      <c r="L40" t="s">
        <v>275</v>
      </c>
      <c r="M40" t="s">
        <v>275</v>
      </c>
      <c r="N40" t="s">
        <v>402</v>
      </c>
      <c r="O40" t="s">
        <v>402</v>
      </c>
      <c r="P40" t="s">
        <v>402</v>
      </c>
      <c r="Q40" t="s">
        <v>402</v>
      </c>
      <c r="R40" t="s">
        <v>403</v>
      </c>
      <c r="S40">
        <v>543965</v>
      </c>
      <c r="T40">
        <v>3022019</v>
      </c>
      <c r="U40">
        <f>VLOOKUP(A40,'Drop Down'!C:C,1,FALSE)</f>
        <v>3022019</v>
      </c>
      <c r="V40" t="s">
        <v>40</v>
      </c>
    </row>
    <row r="41" spans="1:22" hidden="1" x14ac:dyDescent="0.25">
      <c r="A41">
        <v>3022018</v>
      </c>
      <c r="B41" t="s">
        <v>451</v>
      </c>
      <c r="D41" s="3" t="s">
        <v>403</v>
      </c>
      <c r="E41" t="s">
        <v>409</v>
      </c>
      <c r="F41" t="s">
        <v>417</v>
      </c>
      <c r="G41">
        <v>3022018</v>
      </c>
      <c r="H41">
        <v>139489</v>
      </c>
      <c r="I41">
        <v>10004641</v>
      </c>
      <c r="J41">
        <v>151094</v>
      </c>
      <c r="K41" t="s">
        <v>417</v>
      </c>
      <c r="L41" t="s">
        <v>402</v>
      </c>
      <c r="M41" t="s">
        <v>402</v>
      </c>
      <c r="N41" t="s">
        <v>275</v>
      </c>
      <c r="O41" t="s">
        <v>402</v>
      </c>
      <c r="P41" t="s">
        <v>402</v>
      </c>
      <c r="Q41" t="s">
        <v>402</v>
      </c>
      <c r="R41" t="s">
        <v>417</v>
      </c>
      <c r="S41">
        <v>516500</v>
      </c>
      <c r="T41">
        <v>3022018</v>
      </c>
      <c r="U41" t="e">
        <f>VLOOKUP(A41,'Drop Down'!C:C,1,FALSE)</f>
        <v>#N/A</v>
      </c>
      <c r="V41" t="s">
        <v>23603</v>
      </c>
    </row>
    <row r="42" spans="1:22" hidden="1" x14ac:dyDescent="0.25">
      <c r="A42">
        <v>3022021</v>
      </c>
      <c r="B42" t="s">
        <v>452</v>
      </c>
      <c r="D42" s="3" t="s">
        <v>403</v>
      </c>
      <c r="E42" t="s">
        <v>409</v>
      </c>
      <c r="F42" t="s">
        <v>401</v>
      </c>
      <c r="G42">
        <v>3022021</v>
      </c>
      <c r="H42">
        <v>101275</v>
      </c>
      <c r="I42">
        <v>10008630</v>
      </c>
      <c r="J42">
        <v>400042</v>
      </c>
      <c r="K42">
        <v>10061</v>
      </c>
      <c r="L42" t="s">
        <v>275</v>
      </c>
      <c r="M42" t="s">
        <v>275</v>
      </c>
      <c r="N42" t="s">
        <v>275</v>
      </c>
      <c r="O42" t="s">
        <v>402</v>
      </c>
      <c r="P42" t="s">
        <v>402</v>
      </c>
      <c r="Q42" t="s">
        <v>402</v>
      </c>
      <c r="R42" t="s">
        <v>424</v>
      </c>
      <c r="S42">
        <v>543965</v>
      </c>
      <c r="T42">
        <v>3022021</v>
      </c>
      <c r="U42" t="e">
        <f>VLOOKUP(A42,'Drop Down'!C:C,1,FALSE)</f>
        <v>#N/A</v>
      </c>
      <c r="V42" t="s">
        <v>196</v>
      </c>
    </row>
    <row r="43" spans="1:22" hidden="1" x14ac:dyDescent="0.25">
      <c r="A43">
        <v>3022023</v>
      </c>
      <c r="B43" t="s">
        <v>453</v>
      </c>
      <c r="D43" s="3" t="s">
        <v>400</v>
      </c>
      <c r="E43" t="s">
        <v>409</v>
      </c>
      <c r="F43" t="s">
        <v>401</v>
      </c>
      <c r="G43">
        <v>3022023</v>
      </c>
      <c r="H43">
        <v>101277</v>
      </c>
      <c r="I43">
        <v>1063</v>
      </c>
      <c r="J43">
        <v>400159</v>
      </c>
      <c r="K43">
        <v>10063</v>
      </c>
      <c r="L43" t="s">
        <v>275</v>
      </c>
      <c r="M43" t="s">
        <v>275</v>
      </c>
      <c r="N43" t="s">
        <v>275</v>
      </c>
      <c r="O43" t="s">
        <v>402</v>
      </c>
      <c r="P43" t="s">
        <v>402</v>
      </c>
      <c r="Q43" t="s">
        <v>402</v>
      </c>
      <c r="R43" t="s">
        <v>444</v>
      </c>
      <c r="S43">
        <v>543965</v>
      </c>
      <c r="T43">
        <v>3022023</v>
      </c>
      <c r="U43">
        <f>VLOOKUP(A43,'Drop Down'!C:C,1,FALSE)</f>
        <v>3022023</v>
      </c>
      <c r="V43" t="s">
        <v>88</v>
      </c>
    </row>
    <row r="44" spans="1:22" hidden="1" x14ac:dyDescent="0.25">
      <c r="A44">
        <v>3022001</v>
      </c>
      <c r="B44" t="s">
        <v>454</v>
      </c>
      <c r="D44" s="3" t="s">
        <v>403</v>
      </c>
      <c r="E44" t="s">
        <v>409</v>
      </c>
      <c r="F44" t="s">
        <v>416</v>
      </c>
      <c r="G44">
        <v>3022001</v>
      </c>
      <c r="H44">
        <v>136938</v>
      </c>
      <c r="I44" s="19"/>
      <c r="J44">
        <v>143691</v>
      </c>
      <c r="K44" t="s">
        <v>417</v>
      </c>
      <c r="L44" t="s">
        <v>275</v>
      </c>
      <c r="M44" t="s">
        <v>275</v>
      </c>
      <c r="N44" t="s">
        <v>275</v>
      </c>
      <c r="O44" t="s">
        <v>402</v>
      </c>
      <c r="P44" t="s">
        <v>402</v>
      </c>
      <c r="Q44" t="s">
        <v>402</v>
      </c>
      <c r="R44" t="s">
        <v>417</v>
      </c>
      <c r="S44">
        <v>516500</v>
      </c>
      <c r="T44">
        <v>3022001</v>
      </c>
      <c r="U44" t="e">
        <f>VLOOKUP(A44,'Drop Down'!C:C,1,FALSE)</f>
        <v>#N/A</v>
      </c>
      <c r="V44" t="s">
        <v>23601</v>
      </c>
    </row>
    <row r="45" spans="1:22" hidden="1" x14ac:dyDescent="0.25">
      <c r="A45">
        <v>3022067</v>
      </c>
      <c r="B45" t="s">
        <v>23841</v>
      </c>
      <c r="D45" s="3" t="s">
        <v>400</v>
      </c>
      <c r="E45" t="s">
        <v>409</v>
      </c>
      <c r="F45" t="s">
        <v>401</v>
      </c>
      <c r="G45">
        <v>3022067</v>
      </c>
      <c r="H45">
        <v>101309</v>
      </c>
      <c r="I45">
        <v>10006373</v>
      </c>
      <c r="J45">
        <v>400065</v>
      </c>
      <c r="K45">
        <v>10118</v>
      </c>
      <c r="L45" t="s">
        <v>402</v>
      </c>
      <c r="M45" t="s">
        <v>275</v>
      </c>
      <c r="N45" t="s">
        <v>275</v>
      </c>
      <c r="O45" t="s">
        <v>402</v>
      </c>
      <c r="P45" t="s">
        <v>402</v>
      </c>
      <c r="Q45" t="s">
        <v>275</v>
      </c>
      <c r="R45" t="s">
        <v>403</v>
      </c>
      <c r="S45">
        <v>543965</v>
      </c>
      <c r="T45">
        <v>3022067</v>
      </c>
      <c r="U45">
        <f>VLOOKUP(A45,'Drop Down'!C:C,1,FALSE)</f>
        <v>3022067</v>
      </c>
      <c r="V45" t="s">
        <v>705</v>
      </c>
    </row>
    <row r="46" spans="1:22" hidden="1" x14ac:dyDescent="0.25">
      <c r="A46">
        <v>3022025</v>
      </c>
      <c r="B46" t="s">
        <v>457</v>
      </c>
      <c r="D46" s="3" t="s">
        <v>400</v>
      </c>
      <c r="E46" t="s">
        <v>409</v>
      </c>
      <c r="F46" t="s">
        <v>401</v>
      </c>
      <c r="G46">
        <v>3022025</v>
      </c>
      <c r="H46">
        <v>101279</v>
      </c>
      <c r="I46">
        <v>10027412</v>
      </c>
      <c r="J46">
        <v>400001</v>
      </c>
      <c r="K46">
        <v>10065</v>
      </c>
      <c r="L46" t="s">
        <v>402</v>
      </c>
      <c r="M46" t="s">
        <v>275</v>
      </c>
      <c r="N46" t="s">
        <v>275</v>
      </c>
      <c r="O46" t="s">
        <v>402</v>
      </c>
      <c r="P46" t="s">
        <v>402</v>
      </c>
      <c r="Q46" t="s">
        <v>402</v>
      </c>
      <c r="R46" t="s">
        <v>411</v>
      </c>
      <c r="S46">
        <v>543965</v>
      </c>
      <c r="T46">
        <v>3022025</v>
      </c>
      <c r="U46">
        <f>VLOOKUP(A46,'Drop Down'!C:C,1,FALSE)</f>
        <v>3022025</v>
      </c>
      <c r="V46" t="s">
        <v>244</v>
      </c>
    </row>
    <row r="47" spans="1:22" hidden="1" x14ac:dyDescent="0.25">
      <c r="A47">
        <v>3022026</v>
      </c>
      <c r="B47" t="s">
        <v>458</v>
      </c>
      <c r="D47" s="3" t="s">
        <v>400</v>
      </c>
      <c r="E47" t="s">
        <v>409</v>
      </c>
      <c r="F47" t="s">
        <v>401</v>
      </c>
      <c r="G47">
        <v>3022026</v>
      </c>
      <c r="H47">
        <v>101280</v>
      </c>
      <c r="I47">
        <v>10007765</v>
      </c>
      <c r="J47">
        <v>400082</v>
      </c>
      <c r="K47">
        <v>10066</v>
      </c>
      <c r="L47" t="s">
        <v>275</v>
      </c>
      <c r="M47" t="s">
        <v>275</v>
      </c>
      <c r="N47" t="s">
        <v>275</v>
      </c>
      <c r="O47" t="s">
        <v>402</v>
      </c>
      <c r="P47" t="s">
        <v>402</v>
      </c>
      <c r="Q47" t="s">
        <v>402</v>
      </c>
      <c r="R47" t="s">
        <v>403</v>
      </c>
      <c r="S47">
        <v>543965</v>
      </c>
      <c r="T47">
        <v>3022026</v>
      </c>
      <c r="U47">
        <f>VLOOKUP(A47,'Drop Down'!C:C,1,FALSE)</f>
        <v>3022026</v>
      </c>
      <c r="V47" t="s">
        <v>706</v>
      </c>
    </row>
    <row r="48" spans="1:22" hidden="1" x14ac:dyDescent="0.25">
      <c r="A48">
        <v>3022028</v>
      </c>
      <c r="B48" t="s">
        <v>459</v>
      </c>
      <c r="D48" s="3" t="s">
        <v>400</v>
      </c>
      <c r="E48" t="s">
        <v>409</v>
      </c>
      <c r="F48" t="s">
        <v>401</v>
      </c>
      <c r="G48">
        <v>3022028</v>
      </c>
      <c r="H48">
        <v>101282</v>
      </c>
      <c r="I48">
        <v>10006049</v>
      </c>
      <c r="J48">
        <v>400067</v>
      </c>
      <c r="K48">
        <v>10068</v>
      </c>
      <c r="L48" t="s">
        <v>402</v>
      </c>
      <c r="M48" t="s">
        <v>275</v>
      </c>
      <c r="N48" t="s">
        <v>402</v>
      </c>
      <c r="O48" t="s">
        <v>402</v>
      </c>
      <c r="P48" t="s">
        <v>402</v>
      </c>
      <c r="Q48" t="s">
        <v>402</v>
      </c>
      <c r="R48" t="s">
        <v>403</v>
      </c>
      <c r="S48">
        <v>543965</v>
      </c>
      <c r="T48">
        <v>3022028</v>
      </c>
      <c r="U48">
        <f>VLOOKUP(A48,'Drop Down'!C:C,1,FALSE)</f>
        <v>3022028</v>
      </c>
      <c r="V48" t="s">
        <v>94</v>
      </c>
    </row>
    <row r="49" spans="1:22" hidden="1" x14ac:dyDescent="0.25">
      <c r="A49">
        <v>3022027</v>
      </c>
      <c r="B49" t="s">
        <v>460</v>
      </c>
      <c r="D49" s="3" t="s">
        <v>400</v>
      </c>
      <c r="E49" t="s">
        <v>409</v>
      </c>
      <c r="F49" t="s">
        <v>401</v>
      </c>
      <c r="G49">
        <v>3022027</v>
      </c>
      <c r="H49">
        <v>101281</v>
      </c>
      <c r="I49">
        <v>10005165</v>
      </c>
      <c r="J49">
        <v>400002</v>
      </c>
      <c r="K49">
        <v>10067</v>
      </c>
      <c r="L49" t="s">
        <v>402</v>
      </c>
      <c r="M49" t="s">
        <v>402</v>
      </c>
      <c r="N49" t="s">
        <v>275</v>
      </c>
      <c r="O49" t="s">
        <v>402</v>
      </c>
      <c r="P49" t="s">
        <v>402</v>
      </c>
      <c r="Q49" t="s">
        <v>402</v>
      </c>
      <c r="R49" t="s">
        <v>403</v>
      </c>
      <c r="S49">
        <v>543965</v>
      </c>
      <c r="T49">
        <v>3022027</v>
      </c>
      <c r="U49">
        <f>VLOOKUP(A49,'Drop Down'!C:C,1,FALSE)</f>
        <v>3022027</v>
      </c>
      <c r="V49" t="s">
        <v>201</v>
      </c>
    </row>
    <row r="50" spans="1:22" hidden="1" x14ac:dyDescent="0.25">
      <c r="A50">
        <v>3022029</v>
      </c>
      <c r="B50" t="s">
        <v>23846</v>
      </c>
      <c r="D50" s="3" t="s">
        <v>400</v>
      </c>
      <c r="E50" t="s">
        <v>409</v>
      </c>
      <c r="F50" t="s">
        <v>401</v>
      </c>
      <c r="G50">
        <v>3022029</v>
      </c>
      <c r="H50">
        <v>101283</v>
      </c>
      <c r="I50">
        <v>10008175</v>
      </c>
      <c r="J50">
        <v>400035</v>
      </c>
      <c r="K50">
        <v>10069</v>
      </c>
      <c r="L50" t="s">
        <v>275</v>
      </c>
      <c r="M50" t="s">
        <v>275</v>
      </c>
      <c r="N50" t="s">
        <v>275</v>
      </c>
      <c r="O50" t="s">
        <v>402</v>
      </c>
      <c r="P50" t="s">
        <v>402</v>
      </c>
      <c r="Q50" t="s">
        <v>402</v>
      </c>
      <c r="R50" t="s">
        <v>403</v>
      </c>
      <c r="S50">
        <v>543965</v>
      </c>
      <c r="T50">
        <v>3022029</v>
      </c>
      <c r="U50">
        <f>VLOOKUP(A50,'Drop Down'!C:C,1,FALSE)</f>
        <v>3022029</v>
      </c>
      <c r="V50" t="s">
        <v>462</v>
      </c>
    </row>
    <row r="51" spans="1:22" hidden="1" x14ac:dyDescent="0.25">
      <c r="A51">
        <v>3022030</v>
      </c>
      <c r="B51" t="s">
        <v>463</v>
      </c>
      <c r="D51" s="3" t="s">
        <v>403</v>
      </c>
      <c r="E51" t="s">
        <v>409</v>
      </c>
      <c r="F51" t="s">
        <v>417</v>
      </c>
      <c r="G51">
        <v>3022030</v>
      </c>
      <c r="H51">
        <v>138649</v>
      </c>
      <c r="I51" s="19"/>
      <c r="J51">
        <v>148347</v>
      </c>
      <c r="K51" t="s">
        <v>417</v>
      </c>
      <c r="L51" t="s">
        <v>402</v>
      </c>
      <c r="M51" t="s">
        <v>275</v>
      </c>
      <c r="N51" t="s">
        <v>275</v>
      </c>
      <c r="O51" t="s">
        <v>402</v>
      </c>
      <c r="P51" t="s">
        <v>402</v>
      </c>
      <c r="Q51" t="s">
        <v>402</v>
      </c>
      <c r="R51" t="s">
        <v>417</v>
      </c>
      <c r="S51">
        <v>516500</v>
      </c>
      <c r="T51">
        <v>3022030</v>
      </c>
      <c r="U51" t="e">
        <f>VLOOKUP(A51,'Drop Down'!C:C,1,FALSE)</f>
        <v>#N/A</v>
      </c>
    </row>
    <row r="52" spans="1:22" hidden="1" x14ac:dyDescent="0.25">
      <c r="A52">
        <v>3023516</v>
      </c>
      <c r="B52" t="s">
        <v>23847</v>
      </c>
      <c r="D52" s="3" t="s">
        <v>400</v>
      </c>
      <c r="E52" t="s">
        <v>409</v>
      </c>
      <c r="F52" t="s">
        <v>410</v>
      </c>
      <c r="G52">
        <v>3023516</v>
      </c>
      <c r="H52">
        <v>130998</v>
      </c>
      <c r="I52">
        <v>10006802</v>
      </c>
      <c r="J52">
        <v>400108</v>
      </c>
      <c r="K52">
        <v>10121</v>
      </c>
      <c r="L52" t="s">
        <v>275</v>
      </c>
      <c r="M52" t="s">
        <v>275</v>
      </c>
      <c r="N52" t="s">
        <v>275</v>
      </c>
      <c r="O52" t="s">
        <v>402</v>
      </c>
      <c r="P52" t="s">
        <v>402</v>
      </c>
      <c r="Q52" t="s">
        <v>402</v>
      </c>
      <c r="R52" t="s">
        <v>403</v>
      </c>
      <c r="S52">
        <v>543965</v>
      </c>
      <c r="T52">
        <v>3023516</v>
      </c>
      <c r="U52">
        <f>VLOOKUP(A52,'Drop Down'!C:C,1,FALSE)</f>
        <v>3023516</v>
      </c>
      <c r="V52" t="s">
        <v>19</v>
      </c>
    </row>
    <row r="53" spans="1:22" hidden="1" x14ac:dyDescent="0.25">
      <c r="A53">
        <v>3022031</v>
      </c>
      <c r="B53" t="s">
        <v>465</v>
      </c>
      <c r="D53" s="3" t="s">
        <v>400</v>
      </c>
      <c r="E53" t="s">
        <v>409</v>
      </c>
      <c r="F53" t="s">
        <v>466</v>
      </c>
      <c r="G53">
        <v>3022031</v>
      </c>
      <c r="H53">
        <v>101285</v>
      </c>
      <c r="I53">
        <v>10008170</v>
      </c>
      <c r="J53">
        <v>400026</v>
      </c>
      <c r="K53">
        <v>10071</v>
      </c>
      <c r="L53" t="s">
        <v>275</v>
      </c>
      <c r="M53" t="s">
        <v>275</v>
      </c>
      <c r="N53" t="s">
        <v>275</v>
      </c>
      <c r="O53" t="s">
        <v>402</v>
      </c>
      <c r="P53" t="s">
        <v>402</v>
      </c>
      <c r="Q53" t="s">
        <v>402</v>
      </c>
      <c r="R53" t="s">
        <v>403</v>
      </c>
      <c r="S53">
        <v>543965</v>
      </c>
      <c r="T53">
        <v>3022031</v>
      </c>
      <c r="U53">
        <f>VLOOKUP(A53,'Drop Down'!C:C,1,FALSE)</f>
        <v>3022031</v>
      </c>
      <c r="V53" t="s">
        <v>707</v>
      </c>
    </row>
    <row r="54" spans="1:22" hidden="1" x14ac:dyDescent="0.25">
      <c r="A54">
        <v>3022032</v>
      </c>
      <c r="B54" t="s">
        <v>148</v>
      </c>
      <c r="D54" s="3" t="s">
        <v>400</v>
      </c>
      <c r="E54" t="s">
        <v>409</v>
      </c>
      <c r="F54" t="s">
        <v>401</v>
      </c>
      <c r="G54">
        <v>3022032</v>
      </c>
      <c r="H54">
        <v>101286</v>
      </c>
      <c r="I54">
        <v>10007226</v>
      </c>
      <c r="J54">
        <v>400084</v>
      </c>
      <c r="K54">
        <v>10072</v>
      </c>
      <c r="L54" t="s">
        <v>275</v>
      </c>
      <c r="M54" t="s">
        <v>275</v>
      </c>
      <c r="N54" t="s">
        <v>275</v>
      </c>
      <c r="O54" t="s">
        <v>402</v>
      </c>
      <c r="P54" t="s">
        <v>402</v>
      </c>
      <c r="Q54" t="s">
        <v>402</v>
      </c>
      <c r="R54" t="s">
        <v>403</v>
      </c>
      <c r="S54">
        <v>543965</v>
      </c>
      <c r="T54">
        <v>3022032</v>
      </c>
      <c r="U54">
        <f>VLOOKUP(A54,'Drop Down'!C:C,1,FALSE)</f>
        <v>3022032</v>
      </c>
      <c r="V54" t="s">
        <v>708</v>
      </c>
    </row>
    <row r="55" spans="1:22" hidden="1" x14ac:dyDescent="0.25">
      <c r="A55">
        <v>3023304</v>
      </c>
      <c r="B55" t="s">
        <v>468</v>
      </c>
      <c r="D55" s="3" t="s">
        <v>400</v>
      </c>
      <c r="E55" t="s">
        <v>409</v>
      </c>
      <c r="F55" t="s">
        <v>410</v>
      </c>
      <c r="G55">
        <v>3023304</v>
      </c>
      <c r="H55">
        <v>101317</v>
      </c>
      <c r="I55">
        <v>10006043</v>
      </c>
      <c r="J55">
        <v>400008</v>
      </c>
      <c r="K55">
        <v>10073</v>
      </c>
      <c r="L55" t="s">
        <v>275</v>
      </c>
      <c r="M55" t="s">
        <v>275</v>
      </c>
      <c r="N55" t="s">
        <v>275</v>
      </c>
      <c r="O55" t="s">
        <v>402</v>
      </c>
      <c r="P55" t="s">
        <v>402</v>
      </c>
      <c r="Q55" t="s">
        <v>402</v>
      </c>
      <c r="R55" t="s">
        <v>403</v>
      </c>
      <c r="S55">
        <v>543965</v>
      </c>
      <c r="T55">
        <v>3023304</v>
      </c>
      <c r="U55">
        <f>VLOOKUP(A55,'Drop Down'!C:C,1,FALSE)</f>
        <v>3023304</v>
      </c>
      <c r="V55" t="s">
        <v>720</v>
      </c>
    </row>
    <row r="56" spans="1:22" hidden="1" x14ac:dyDescent="0.25">
      <c r="A56">
        <v>3022047</v>
      </c>
      <c r="B56" t="s">
        <v>469</v>
      </c>
      <c r="D56" s="3" t="s">
        <v>403</v>
      </c>
      <c r="E56" t="s">
        <v>409</v>
      </c>
      <c r="F56" t="s">
        <v>417</v>
      </c>
      <c r="G56">
        <v>3022047</v>
      </c>
      <c r="H56">
        <v>139817</v>
      </c>
      <c r="I56" s="19"/>
      <c r="J56">
        <v>151702</v>
      </c>
      <c r="K56" t="s">
        <v>417</v>
      </c>
      <c r="L56" t="s">
        <v>275</v>
      </c>
      <c r="M56" t="s">
        <v>275</v>
      </c>
      <c r="N56" t="s">
        <v>275</v>
      </c>
      <c r="O56" t="s">
        <v>402</v>
      </c>
      <c r="P56" t="s">
        <v>402</v>
      </c>
      <c r="Q56" t="s">
        <v>402</v>
      </c>
      <c r="R56" t="s">
        <v>417</v>
      </c>
      <c r="S56">
        <v>516500</v>
      </c>
      <c r="T56">
        <v>3022047</v>
      </c>
      <c r="U56" t="e">
        <f>VLOOKUP(A56,'Drop Down'!C:C,1,FALSE)</f>
        <v>#N/A</v>
      </c>
      <c r="V56" t="s">
        <v>317</v>
      </c>
    </row>
    <row r="57" spans="1:22" hidden="1" x14ac:dyDescent="0.25">
      <c r="A57">
        <v>3023515</v>
      </c>
      <c r="B57" t="s">
        <v>297</v>
      </c>
      <c r="D57" s="3" t="s">
        <v>403</v>
      </c>
      <c r="E57" t="s">
        <v>409</v>
      </c>
      <c r="F57" t="s">
        <v>417</v>
      </c>
      <c r="G57">
        <v>3023515</v>
      </c>
      <c r="H57">
        <v>137303</v>
      </c>
      <c r="I57" s="19"/>
      <c r="J57">
        <v>143982</v>
      </c>
      <c r="K57" t="s">
        <v>417</v>
      </c>
      <c r="L57" t="s">
        <v>275</v>
      </c>
      <c r="M57" t="s">
        <v>275</v>
      </c>
      <c r="N57" t="s">
        <v>275</v>
      </c>
      <c r="O57" t="s">
        <v>402</v>
      </c>
      <c r="P57" t="s">
        <v>402</v>
      </c>
      <c r="Q57" t="s">
        <v>402</v>
      </c>
      <c r="R57" t="s">
        <v>417</v>
      </c>
      <c r="S57">
        <v>516500</v>
      </c>
      <c r="T57">
        <v>3023515</v>
      </c>
      <c r="U57" t="e">
        <f>VLOOKUP(A57,'Drop Down'!C:C,1,FALSE)</f>
        <v>#N/A</v>
      </c>
      <c r="V57" t="s">
        <v>297</v>
      </c>
    </row>
    <row r="58" spans="1:22" hidden="1" x14ac:dyDescent="0.25">
      <c r="A58">
        <v>3022036</v>
      </c>
      <c r="B58" t="s">
        <v>175</v>
      </c>
      <c r="D58" s="3" t="s">
        <v>400</v>
      </c>
      <c r="E58" t="s">
        <v>409</v>
      </c>
      <c r="F58" t="s">
        <v>401</v>
      </c>
      <c r="G58">
        <v>3022036</v>
      </c>
      <c r="H58">
        <v>101289</v>
      </c>
      <c r="I58">
        <v>10007060</v>
      </c>
      <c r="J58">
        <v>400046</v>
      </c>
      <c r="K58">
        <v>10074</v>
      </c>
      <c r="L58" t="s">
        <v>275</v>
      </c>
      <c r="M58" t="s">
        <v>275</v>
      </c>
      <c r="N58" t="s">
        <v>275</v>
      </c>
      <c r="O58" t="s">
        <v>402</v>
      </c>
      <c r="P58" t="s">
        <v>402</v>
      </c>
      <c r="Q58" t="s">
        <v>275</v>
      </c>
      <c r="R58" t="s">
        <v>403</v>
      </c>
      <c r="S58">
        <v>543965</v>
      </c>
      <c r="T58">
        <v>3022036</v>
      </c>
      <c r="U58">
        <f>VLOOKUP(A58,'Drop Down'!C:C,1,FALSE)</f>
        <v>3022036</v>
      </c>
      <c r="V58" t="s">
        <v>709</v>
      </c>
    </row>
    <row r="59" spans="1:22" hidden="1" x14ac:dyDescent="0.25">
      <c r="A59">
        <v>3022037</v>
      </c>
      <c r="B59" t="s">
        <v>23848</v>
      </c>
      <c r="D59" s="3" t="s">
        <v>400</v>
      </c>
      <c r="E59" t="s">
        <v>409</v>
      </c>
      <c r="F59" t="s">
        <v>401</v>
      </c>
      <c r="G59">
        <v>3022037</v>
      </c>
      <c r="H59">
        <v>101290</v>
      </c>
      <c r="I59">
        <v>10007061</v>
      </c>
      <c r="J59">
        <v>400030</v>
      </c>
      <c r="K59">
        <v>10075</v>
      </c>
      <c r="L59" t="s">
        <v>275</v>
      </c>
      <c r="M59" t="s">
        <v>275</v>
      </c>
      <c r="N59" t="s">
        <v>275</v>
      </c>
      <c r="O59" t="s">
        <v>402</v>
      </c>
      <c r="P59" t="s">
        <v>402</v>
      </c>
      <c r="Q59" t="s">
        <v>402</v>
      </c>
      <c r="R59" t="s">
        <v>403</v>
      </c>
      <c r="S59">
        <v>543965</v>
      </c>
      <c r="T59">
        <v>3022037</v>
      </c>
      <c r="U59">
        <f>VLOOKUP(A59,'Drop Down'!C:C,1,FALSE)</f>
        <v>3022037</v>
      </c>
      <c r="V59" t="s">
        <v>471</v>
      </c>
    </row>
    <row r="60" spans="1:22" hidden="1" x14ac:dyDescent="0.25">
      <c r="A60">
        <v>3023523</v>
      </c>
      <c r="B60" t="s">
        <v>908</v>
      </c>
      <c r="D60" s="3" t="s">
        <v>400</v>
      </c>
      <c r="E60" t="s">
        <v>409</v>
      </c>
      <c r="F60" t="s">
        <v>401</v>
      </c>
      <c r="G60">
        <v>3023523</v>
      </c>
      <c r="H60">
        <v>135226</v>
      </c>
      <c r="I60">
        <v>10007063</v>
      </c>
      <c r="J60">
        <v>400130</v>
      </c>
      <c r="K60">
        <v>11093</v>
      </c>
      <c r="L60" t="s">
        <v>275</v>
      </c>
      <c r="M60" t="s">
        <v>275</v>
      </c>
      <c r="N60" t="s">
        <v>275</v>
      </c>
      <c r="O60" t="s">
        <v>402</v>
      </c>
      <c r="P60" t="s">
        <v>402</v>
      </c>
      <c r="Q60" t="s">
        <v>402</v>
      </c>
      <c r="R60" t="s">
        <v>444</v>
      </c>
      <c r="S60">
        <v>543965</v>
      </c>
      <c r="T60">
        <v>3023523</v>
      </c>
      <c r="U60">
        <f>VLOOKUP(A60,'Drop Down'!C:C,1,FALSE)</f>
        <v>3023523</v>
      </c>
      <c r="V60" t="s">
        <v>203</v>
      </c>
    </row>
    <row r="61" spans="1:22" hidden="1" x14ac:dyDescent="0.25">
      <c r="A61">
        <v>3025948</v>
      </c>
      <c r="B61" t="s">
        <v>473</v>
      </c>
      <c r="D61" s="3" t="s">
        <v>400</v>
      </c>
      <c r="E61" t="s">
        <v>409</v>
      </c>
      <c r="F61" t="s">
        <v>410</v>
      </c>
      <c r="G61">
        <v>3025948</v>
      </c>
      <c r="H61">
        <v>101376</v>
      </c>
      <c r="I61">
        <v>10006913</v>
      </c>
      <c r="J61">
        <v>400112</v>
      </c>
      <c r="K61">
        <v>10125</v>
      </c>
      <c r="L61" t="s">
        <v>275</v>
      </c>
      <c r="M61" t="s">
        <v>275</v>
      </c>
      <c r="N61" t="s">
        <v>275</v>
      </c>
      <c r="O61" t="s">
        <v>402</v>
      </c>
      <c r="P61" t="s">
        <v>402</v>
      </c>
      <c r="Q61" t="s">
        <v>402</v>
      </c>
      <c r="R61" t="s">
        <v>444</v>
      </c>
      <c r="S61">
        <v>543965</v>
      </c>
      <c r="T61">
        <v>3025948</v>
      </c>
      <c r="U61">
        <f>VLOOKUP(A61,'Drop Down'!C:C,1,FALSE)</f>
        <v>3025948</v>
      </c>
      <c r="V61" t="s">
        <v>742</v>
      </c>
    </row>
    <row r="62" spans="1:22" hidden="1" x14ac:dyDescent="0.25">
      <c r="A62">
        <v>3025949</v>
      </c>
      <c r="B62" t="s">
        <v>23849</v>
      </c>
      <c r="D62" s="3" t="s">
        <v>400</v>
      </c>
      <c r="E62" t="s">
        <v>409</v>
      </c>
      <c r="F62" t="s">
        <v>410</v>
      </c>
      <c r="G62">
        <v>3025949</v>
      </c>
      <c r="H62">
        <v>131359</v>
      </c>
      <c r="I62">
        <v>10007662</v>
      </c>
      <c r="J62">
        <v>400110</v>
      </c>
      <c r="K62">
        <v>10126</v>
      </c>
      <c r="L62" t="s">
        <v>275</v>
      </c>
      <c r="M62" t="s">
        <v>275</v>
      </c>
      <c r="N62" t="s">
        <v>275</v>
      </c>
      <c r="O62" t="s">
        <v>402</v>
      </c>
      <c r="P62" t="s">
        <v>402</v>
      </c>
      <c r="Q62" t="s">
        <v>402</v>
      </c>
      <c r="R62" t="s">
        <v>444</v>
      </c>
      <c r="S62">
        <v>543965</v>
      </c>
      <c r="T62">
        <v>3025949</v>
      </c>
      <c r="U62">
        <f>VLOOKUP(A62,'Drop Down'!C:C,1,FALSE)</f>
        <v>3025949</v>
      </c>
      <c r="V62" t="s">
        <v>85</v>
      </c>
    </row>
    <row r="63" spans="1:22" hidden="1" x14ac:dyDescent="0.25">
      <c r="A63">
        <v>3023513</v>
      </c>
      <c r="B63" t="s">
        <v>475</v>
      </c>
      <c r="D63" s="3" t="s">
        <v>400</v>
      </c>
      <c r="E63" t="s">
        <v>409</v>
      </c>
      <c r="F63" t="s">
        <v>410</v>
      </c>
      <c r="G63">
        <v>3023513</v>
      </c>
      <c r="H63">
        <v>101341</v>
      </c>
      <c r="I63">
        <v>10004701</v>
      </c>
      <c r="J63">
        <v>400007</v>
      </c>
      <c r="K63">
        <v>10114</v>
      </c>
      <c r="L63" t="s">
        <v>275</v>
      </c>
      <c r="M63" t="s">
        <v>275</v>
      </c>
      <c r="N63" t="s">
        <v>275</v>
      </c>
      <c r="O63" t="s">
        <v>402</v>
      </c>
      <c r="P63" t="s">
        <v>402</v>
      </c>
      <c r="Q63" t="s">
        <v>402</v>
      </c>
      <c r="R63" t="s">
        <v>403</v>
      </c>
      <c r="S63">
        <v>543965</v>
      </c>
      <c r="T63">
        <v>3023513</v>
      </c>
      <c r="U63">
        <f>VLOOKUP(A63,'Drop Down'!C:C,1,FALSE)</f>
        <v>3023513</v>
      </c>
      <c r="V63" t="s">
        <v>739</v>
      </c>
    </row>
    <row r="64" spans="1:22" s="376" customFormat="1" hidden="1" x14ac:dyDescent="0.25">
      <c r="A64" s="376">
        <v>3022061</v>
      </c>
      <c r="B64" s="376" t="s">
        <v>476</v>
      </c>
      <c r="D64" s="377" t="s">
        <v>400</v>
      </c>
      <c r="E64" s="376" t="s">
        <v>409</v>
      </c>
      <c r="F64" s="376" t="s">
        <v>410</v>
      </c>
      <c r="G64" s="376">
        <v>3022061</v>
      </c>
      <c r="H64" s="376">
        <v>150274</v>
      </c>
      <c r="I64" s="376">
        <v>10004701</v>
      </c>
      <c r="J64" s="376">
        <v>400007</v>
      </c>
      <c r="K64" s="376">
        <v>10114</v>
      </c>
      <c r="L64" s="376" t="s">
        <v>275</v>
      </c>
      <c r="M64" s="376" t="s">
        <v>275</v>
      </c>
      <c r="N64" s="376" t="s">
        <v>275</v>
      </c>
      <c r="O64" s="376" t="s">
        <v>402</v>
      </c>
      <c r="P64" s="376" t="s">
        <v>402</v>
      </c>
      <c r="Q64" s="376" t="s">
        <v>402</v>
      </c>
      <c r="T64" s="376">
        <v>3022061</v>
      </c>
      <c r="U64" s="376" t="e">
        <f>VLOOKUP(A64,'Drop Down'!C:C,1,FALSE)</f>
        <v>#N/A</v>
      </c>
      <c r="V64" s="376" t="s">
        <v>476</v>
      </c>
    </row>
    <row r="65" spans="1:22" hidden="1" x14ac:dyDescent="0.25">
      <c r="A65">
        <v>3022048</v>
      </c>
      <c r="B65" t="s">
        <v>477</v>
      </c>
      <c r="D65" s="3" t="s">
        <v>403</v>
      </c>
      <c r="E65" t="s">
        <v>409</v>
      </c>
      <c r="F65" t="s">
        <v>417</v>
      </c>
      <c r="G65">
        <v>3022048</v>
      </c>
      <c r="H65">
        <v>140601</v>
      </c>
      <c r="I65" s="19"/>
      <c r="J65">
        <v>155126</v>
      </c>
      <c r="K65" t="s">
        <v>417</v>
      </c>
      <c r="L65" t="s">
        <v>275</v>
      </c>
      <c r="M65" t="s">
        <v>275</v>
      </c>
      <c r="N65" t="s">
        <v>275</v>
      </c>
      <c r="O65" t="s">
        <v>402</v>
      </c>
      <c r="P65" t="s">
        <v>402</v>
      </c>
      <c r="Q65" t="s">
        <v>402</v>
      </c>
      <c r="R65" t="s">
        <v>417</v>
      </c>
      <c r="S65">
        <v>516500</v>
      </c>
      <c r="T65">
        <v>3022048</v>
      </c>
      <c r="U65" t="e">
        <f>VLOOKUP(A65,'Drop Down'!C:C,1,FALSE)</f>
        <v>#N/A</v>
      </c>
      <c r="V65" t="s">
        <v>327</v>
      </c>
    </row>
    <row r="66" spans="1:22" hidden="1" x14ac:dyDescent="0.25">
      <c r="A66">
        <v>3023305</v>
      </c>
      <c r="B66" t="s">
        <v>23850</v>
      </c>
      <c r="D66" s="3" t="s">
        <v>400</v>
      </c>
      <c r="E66" t="s">
        <v>409</v>
      </c>
      <c r="F66" t="s">
        <v>410</v>
      </c>
      <c r="G66">
        <v>3023305</v>
      </c>
      <c r="H66">
        <v>101318</v>
      </c>
      <c r="I66">
        <v>10007576</v>
      </c>
      <c r="J66">
        <v>400086</v>
      </c>
      <c r="K66">
        <v>10078</v>
      </c>
      <c r="L66" t="s">
        <v>402</v>
      </c>
      <c r="M66" t="s">
        <v>275</v>
      </c>
      <c r="N66" t="s">
        <v>275</v>
      </c>
      <c r="O66" t="s">
        <v>402</v>
      </c>
      <c r="P66" t="s">
        <v>402</v>
      </c>
      <c r="Q66" t="s">
        <v>402</v>
      </c>
      <c r="R66" t="s">
        <v>403</v>
      </c>
      <c r="S66">
        <v>543965</v>
      </c>
      <c r="T66">
        <v>3023305</v>
      </c>
      <c r="U66" t="e">
        <f>VLOOKUP(A66,'Drop Down'!C:C,1,FALSE)</f>
        <v>#N/A</v>
      </c>
      <c r="V66" t="s">
        <v>721</v>
      </c>
    </row>
    <row r="67" spans="1:22" hidden="1" x14ac:dyDescent="0.25">
      <c r="A67">
        <v>3022042</v>
      </c>
      <c r="B67" t="s">
        <v>479</v>
      </c>
      <c r="D67" s="3" t="s">
        <v>400</v>
      </c>
      <c r="E67" t="s">
        <v>409</v>
      </c>
      <c r="F67" t="s">
        <v>401</v>
      </c>
      <c r="G67">
        <v>3022042</v>
      </c>
      <c r="H67">
        <v>101293</v>
      </c>
      <c r="I67">
        <v>10007064</v>
      </c>
      <c r="J67">
        <v>400048</v>
      </c>
      <c r="K67">
        <v>10079</v>
      </c>
      <c r="L67" t="s">
        <v>402</v>
      </c>
      <c r="M67" t="s">
        <v>275</v>
      </c>
      <c r="N67" t="s">
        <v>275</v>
      </c>
      <c r="O67" t="s">
        <v>402</v>
      </c>
      <c r="P67" t="s">
        <v>402</v>
      </c>
      <c r="Q67" t="s">
        <v>402</v>
      </c>
      <c r="R67" t="s">
        <v>424</v>
      </c>
      <c r="S67">
        <v>543965</v>
      </c>
      <c r="T67">
        <v>3022042</v>
      </c>
      <c r="U67">
        <f>VLOOKUP(A67,'Drop Down'!C:C,1,FALSE)</f>
        <v>3022042</v>
      </c>
      <c r="V67" t="s">
        <v>710</v>
      </c>
    </row>
    <row r="68" spans="1:22" hidden="1" x14ac:dyDescent="0.25">
      <c r="A68">
        <v>3022044</v>
      </c>
      <c r="B68" t="s">
        <v>480</v>
      </c>
      <c r="D68" s="3" t="s">
        <v>400</v>
      </c>
      <c r="E68" t="s">
        <v>409</v>
      </c>
      <c r="F68" t="s">
        <v>401</v>
      </c>
      <c r="G68">
        <v>3022044</v>
      </c>
      <c r="H68">
        <v>101295</v>
      </c>
      <c r="I68">
        <v>10006046</v>
      </c>
      <c r="J68">
        <v>400088</v>
      </c>
      <c r="K68">
        <v>10080</v>
      </c>
      <c r="L68" t="s">
        <v>402</v>
      </c>
      <c r="M68" t="s">
        <v>275</v>
      </c>
      <c r="N68" t="s">
        <v>402</v>
      </c>
      <c r="O68" t="s">
        <v>402</v>
      </c>
      <c r="P68" t="s">
        <v>402</v>
      </c>
      <c r="Q68" t="s">
        <v>402</v>
      </c>
      <c r="R68" t="s">
        <v>403</v>
      </c>
      <c r="S68">
        <v>543965</v>
      </c>
      <c r="T68">
        <v>3022044</v>
      </c>
      <c r="U68" t="e">
        <f>VLOOKUP(A68,'Drop Down'!C:C,1,FALSE)</f>
        <v>#N/A</v>
      </c>
      <c r="V68" t="s">
        <v>109</v>
      </c>
    </row>
    <row r="69" spans="1:22" hidden="1" x14ac:dyDescent="0.25">
      <c r="A69">
        <v>3022043</v>
      </c>
      <c r="B69" t="s">
        <v>481</v>
      </c>
      <c r="D69" s="3" t="s">
        <v>400</v>
      </c>
      <c r="E69" t="s">
        <v>409</v>
      </c>
      <c r="F69" t="s">
        <v>401</v>
      </c>
      <c r="G69">
        <v>3022043</v>
      </c>
      <c r="H69">
        <v>101294</v>
      </c>
      <c r="I69">
        <v>10006046</v>
      </c>
      <c r="J69">
        <v>400088</v>
      </c>
      <c r="K69">
        <v>10080</v>
      </c>
      <c r="L69" t="s">
        <v>402</v>
      </c>
      <c r="M69" t="s">
        <v>402</v>
      </c>
      <c r="N69" t="s">
        <v>275</v>
      </c>
      <c r="O69" t="s">
        <v>402</v>
      </c>
      <c r="P69" t="s">
        <v>402</v>
      </c>
      <c r="Q69" t="s">
        <v>402</v>
      </c>
      <c r="R69" t="s">
        <v>403</v>
      </c>
      <c r="S69">
        <v>543965</v>
      </c>
      <c r="T69">
        <v>3022043</v>
      </c>
      <c r="U69" t="e">
        <f>VLOOKUP(A69,'Drop Down'!C:C,1,FALSE)</f>
        <v>#N/A</v>
      </c>
      <c r="V69" t="s">
        <v>198</v>
      </c>
    </row>
    <row r="70" spans="1:22" hidden="1" x14ac:dyDescent="0.25">
      <c r="A70">
        <v>3022053</v>
      </c>
      <c r="B70" t="s">
        <v>23851</v>
      </c>
      <c r="D70" s="3" t="s">
        <v>400</v>
      </c>
      <c r="E70" t="s">
        <v>409</v>
      </c>
      <c r="F70" t="s">
        <v>410</v>
      </c>
      <c r="G70">
        <v>3022053</v>
      </c>
      <c r="H70">
        <v>146803</v>
      </c>
      <c r="I70" s="19"/>
      <c r="J70">
        <v>158733</v>
      </c>
      <c r="K70">
        <v>10113</v>
      </c>
      <c r="L70" t="s">
        <v>275</v>
      </c>
      <c r="M70" t="s">
        <v>275</v>
      </c>
      <c r="N70" t="s">
        <v>275</v>
      </c>
      <c r="O70" t="s">
        <v>402</v>
      </c>
      <c r="P70" t="s">
        <v>402</v>
      </c>
      <c r="Q70" t="s">
        <v>402</v>
      </c>
      <c r="R70" t="s">
        <v>444</v>
      </c>
      <c r="S70">
        <v>543965</v>
      </c>
      <c r="T70">
        <v>3022053</v>
      </c>
      <c r="U70">
        <f>VLOOKUP(A70,'Drop Down'!C:C,1,FALSE)</f>
        <v>3022053</v>
      </c>
      <c r="V70" t="s">
        <v>31</v>
      </c>
    </row>
    <row r="71" spans="1:22" hidden="1" x14ac:dyDescent="0.25">
      <c r="A71">
        <v>3022045</v>
      </c>
      <c r="B71" t="s">
        <v>483</v>
      </c>
      <c r="D71" s="3" t="s">
        <v>400</v>
      </c>
      <c r="E71" t="s">
        <v>409</v>
      </c>
      <c r="F71" t="s">
        <v>401</v>
      </c>
      <c r="G71">
        <v>3022045</v>
      </c>
      <c r="H71">
        <v>101296</v>
      </c>
      <c r="I71">
        <v>10006042</v>
      </c>
      <c r="J71">
        <v>400089</v>
      </c>
      <c r="K71">
        <v>10082</v>
      </c>
      <c r="L71" t="s">
        <v>275</v>
      </c>
      <c r="M71" t="s">
        <v>275</v>
      </c>
      <c r="N71" t="s">
        <v>275</v>
      </c>
      <c r="O71" t="s">
        <v>402</v>
      </c>
      <c r="P71" t="s">
        <v>402</v>
      </c>
      <c r="Q71" t="s">
        <v>402</v>
      </c>
      <c r="R71" t="s">
        <v>403</v>
      </c>
      <c r="S71">
        <v>543965</v>
      </c>
      <c r="T71">
        <v>3022045</v>
      </c>
      <c r="U71">
        <f>VLOOKUP(A71,'Drop Down'!C:C,1,FALSE)</f>
        <v>3022045</v>
      </c>
      <c r="V71" t="s">
        <v>711</v>
      </c>
    </row>
    <row r="72" spans="1:22" hidden="1" x14ac:dyDescent="0.25">
      <c r="A72">
        <v>3023514</v>
      </c>
      <c r="B72" t="s">
        <v>420</v>
      </c>
      <c r="D72" s="3" t="s">
        <v>400</v>
      </c>
      <c r="E72" t="s">
        <v>409</v>
      </c>
      <c r="F72" t="s">
        <v>410</v>
      </c>
      <c r="G72">
        <v>3023514</v>
      </c>
      <c r="H72">
        <v>101342</v>
      </c>
      <c r="I72">
        <v>10007147</v>
      </c>
      <c r="J72">
        <v>400107</v>
      </c>
      <c r="K72">
        <v>10117</v>
      </c>
      <c r="L72" t="s">
        <v>402</v>
      </c>
      <c r="M72" t="s">
        <v>402</v>
      </c>
      <c r="N72" t="s">
        <v>275</v>
      </c>
      <c r="O72" t="s">
        <v>402</v>
      </c>
      <c r="P72" t="s">
        <v>402</v>
      </c>
      <c r="Q72" t="s">
        <v>402</v>
      </c>
      <c r="R72" t="s">
        <v>403</v>
      </c>
      <c r="S72">
        <v>543965</v>
      </c>
      <c r="T72">
        <v>3023514</v>
      </c>
      <c r="U72">
        <f>VLOOKUP(A72,'Drop Down'!C:C,1,FALSE)</f>
        <v>3023514</v>
      </c>
      <c r="V72" t="s">
        <v>58</v>
      </c>
    </row>
    <row r="73" spans="1:22" hidden="1" x14ac:dyDescent="0.25">
      <c r="A73">
        <v>3025201</v>
      </c>
      <c r="B73" t="s">
        <v>23853</v>
      </c>
      <c r="D73" s="3" t="s">
        <v>403</v>
      </c>
      <c r="E73" t="s">
        <v>409</v>
      </c>
      <c r="F73" t="s">
        <v>466</v>
      </c>
      <c r="G73">
        <v>3025201</v>
      </c>
      <c r="H73">
        <v>101356</v>
      </c>
      <c r="I73">
        <v>10006718</v>
      </c>
      <c r="J73">
        <v>400021</v>
      </c>
      <c r="K73">
        <v>10084</v>
      </c>
      <c r="L73" t="s">
        <v>402</v>
      </c>
      <c r="M73" t="s">
        <v>275</v>
      </c>
      <c r="N73" t="s">
        <v>275</v>
      </c>
      <c r="O73" t="s">
        <v>402</v>
      </c>
      <c r="P73" t="s">
        <v>402</v>
      </c>
      <c r="Q73" t="s">
        <v>402</v>
      </c>
      <c r="R73" t="s">
        <v>444</v>
      </c>
      <c r="S73">
        <v>543965</v>
      </c>
      <c r="T73">
        <v>3025201</v>
      </c>
      <c r="U73" t="e">
        <f>VLOOKUP(A73,'Drop Down'!C:C,1,FALSE)</f>
        <v>#N/A</v>
      </c>
      <c r="V73" t="s">
        <v>487</v>
      </c>
    </row>
    <row r="74" spans="1:22" hidden="1" x14ac:dyDescent="0.25">
      <c r="A74">
        <v>3023501</v>
      </c>
      <c r="B74" t="s">
        <v>23854</v>
      </c>
      <c r="D74" s="3" t="s">
        <v>400</v>
      </c>
      <c r="E74" t="s">
        <v>409</v>
      </c>
      <c r="F74" t="s">
        <v>410</v>
      </c>
      <c r="G74">
        <v>3023501</v>
      </c>
      <c r="H74">
        <v>101331</v>
      </c>
      <c r="I74">
        <v>10006044</v>
      </c>
      <c r="J74">
        <v>400003</v>
      </c>
      <c r="K74">
        <v>10085</v>
      </c>
      <c r="L74" t="s">
        <v>275</v>
      </c>
      <c r="M74" t="s">
        <v>275</v>
      </c>
      <c r="N74" t="s">
        <v>275</v>
      </c>
      <c r="O74" t="s">
        <v>402</v>
      </c>
      <c r="P74" t="s">
        <v>402</v>
      </c>
      <c r="Q74" t="s">
        <v>402</v>
      </c>
      <c r="R74" t="s">
        <v>403</v>
      </c>
      <c r="S74">
        <v>543965</v>
      </c>
      <c r="T74">
        <v>3023501</v>
      </c>
      <c r="U74">
        <f>VLOOKUP(A74,'Drop Down'!C:C,1,FALSE)</f>
        <v>3023501</v>
      </c>
      <c r="V74" t="s">
        <v>732</v>
      </c>
    </row>
    <row r="75" spans="1:22" hidden="1" x14ac:dyDescent="0.25">
      <c r="A75">
        <v>3022078</v>
      </c>
      <c r="B75" t="s">
        <v>23855</v>
      </c>
      <c r="D75" s="3" t="s">
        <v>400</v>
      </c>
      <c r="E75" t="s">
        <v>409</v>
      </c>
      <c r="F75" t="s">
        <v>410</v>
      </c>
      <c r="G75">
        <v>3022078</v>
      </c>
      <c r="H75">
        <v>133364</v>
      </c>
      <c r="I75">
        <v>10007235</v>
      </c>
      <c r="J75">
        <v>400014</v>
      </c>
      <c r="K75">
        <v>10129</v>
      </c>
      <c r="L75" t="s">
        <v>402</v>
      </c>
      <c r="M75" t="s">
        <v>275</v>
      </c>
      <c r="N75" t="s">
        <v>275</v>
      </c>
      <c r="O75" t="s">
        <v>402</v>
      </c>
      <c r="P75" t="s">
        <v>402</v>
      </c>
      <c r="Q75" t="s">
        <v>402</v>
      </c>
      <c r="R75" t="s">
        <v>403</v>
      </c>
      <c r="S75">
        <v>543965</v>
      </c>
      <c r="T75">
        <v>3022078</v>
      </c>
      <c r="U75">
        <f>VLOOKUP(A75,'Drop Down'!C:C,1,FALSE)</f>
        <v>3022078</v>
      </c>
      <c r="V75" t="s">
        <v>716</v>
      </c>
    </row>
    <row r="76" spans="1:22" hidden="1" x14ac:dyDescent="0.25">
      <c r="A76">
        <v>3022038</v>
      </c>
      <c r="B76" t="s">
        <v>909</v>
      </c>
      <c r="D76" s="3" t="s">
        <v>403</v>
      </c>
      <c r="E76" t="s">
        <v>409</v>
      </c>
      <c r="F76" t="s">
        <v>417</v>
      </c>
      <c r="G76">
        <v>3022038</v>
      </c>
      <c r="H76">
        <v>139633</v>
      </c>
      <c r="I76" s="19"/>
      <c r="J76">
        <v>152217</v>
      </c>
      <c r="K76" t="s">
        <v>417</v>
      </c>
      <c r="L76" t="s">
        <v>275</v>
      </c>
      <c r="M76" t="s">
        <v>275</v>
      </c>
      <c r="N76" t="s">
        <v>275</v>
      </c>
      <c r="O76" t="s">
        <v>402</v>
      </c>
      <c r="P76" t="s">
        <v>402</v>
      </c>
      <c r="Q76" t="s">
        <v>402</v>
      </c>
      <c r="R76" t="s">
        <v>417</v>
      </c>
      <c r="S76">
        <v>516500</v>
      </c>
      <c r="T76">
        <v>3022038</v>
      </c>
      <c r="U76" t="e">
        <f>VLOOKUP(A76,'Drop Down'!C:C,1,FALSE)</f>
        <v>#N/A</v>
      </c>
      <c r="V76" t="s">
        <v>23604</v>
      </c>
    </row>
    <row r="77" spans="1:22" hidden="1" x14ac:dyDescent="0.25">
      <c r="A77">
        <v>3022071</v>
      </c>
      <c r="B77" t="s">
        <v>492</v>
      </c>
      <c r="D77" s="3" t="s">
        <v>400</v>
      </c>
      <c r="E77" t="s">
        <v>409</v>
      </c>
      <c r="F77" t="s">
        <v>401</v>
      </c>
      <c r="G77">
        <v>3022071</v>
      </c>
      <c r="H77">
        <v>101312</v>
      </c>
      <c r="I77">
        <v>10004332</v>
      </c>
      <c r="J77">
        <v>400012</v>
      </c>
      <c r="K77">
        <v>10086</v>
      </c>
      <c r="L77" t="s">
        <v>275</v>
      </c>
      <c r="M77" t="s">
        <v>275</v>
      </c>
      <c r="N77" t="s">
        <v>402</v>
      </c>
      <c r="O77" t="s">
        <v>402</v>
      </c>
      <c r="P77" t="s">
        <v>402</v>
      </c>
      <c r="Q77" t="s">
        <v>402</v>
      </c>
      <c r="R77" t="s">
        <v>411</v>
      </c>
      <c r="S77">
        <v>543965</v>
      </c>
      <c r="T77">
        <v>3022071</v>
      </c>
      <c r="U77" t="e">
        <f>VLOOKUP(A77,'Drop Down'!C:C,1,FALSE)</f>
        <v>#N/A</v>
      </c>
      <c r="V77" t="s">
        <v>714</v>
      </c>
    </row>
    <row r="78" spans="1:22" hidden="1" x14ac:dyDescent="0.25">
      <c r="A78">
        <v>3022072</v>
      </c>
      <c r="B78" t="s">
        <v>23856</v>
      </c>
      <c r="D78" s="3" t="s">
        <v>400</v>
      </c>
      <c r="E78" t="s">
        <v>409</v>
      </c>
      <c r="F78" t="s">
        <v>401</v>
      </c>
      <c r="G78">
        <v>3022072</v>
      </c>
      <c r="H78">
        <v>101313</v>
      </c>
      <c r="I78">
        <v>10004332</v>
      </c>
      <c r="J78">
        <v>400012</v>
      </c>
      <c r="K78">
        <v>10086</v>
      </c>
      <c r="L78" t="s">
        <v>402</v>
      </c>
      <c r="M78" t="s">
        <v>402</v>
      </c>
      <c r="N78" t="s">
        <v>275</v>
      </c>
      <c r="O78" t="s">
        <v>402</v>
      </c>
      <c r="P78" t="s">
        <v>402</v>
      </c>
      <c r="Q78" t="s">
        <v>402</v>
      </c>
      <c r="R78" t="s">
        <v>444</v>
      </c>
      <c r="S78">
        <v>543965</v>
      </c>
      <c r="T78">
        <v>3022072</v>
      </c>
      <c r="U78" t="e">
        <f>VLOOKUP(A78,'Drop Down'!C:C,1,FALSE)</f>
        <v>#N/A</v>
      </c>
      <c r="V78" t="s">
        <v>52</v>
      </c>
    </row>
    <row r="79" spans="1:22" hidden="1" x14ac:dyDescent="0.25">
      <c r="A79">
        <v>3022004</v>
      </c>
      <c r="B79" t="s">
        <v>23857</v>
      </c>
      <c r="D79" s="3" t="s">
        <v>403</v>
      </c>
      <c r="E79" t="s">
        <v>409</v>
      </c>
      <c r="F79" t="s">
        <v>416</v>
      </c>
      <c r="G79">
        <v>3022004</v>
      </c>
      <c r="H79">
        <v>138272</v>
      </c>
      <c r="I79" s="19"/>
      <c r="J79">
        <v>155029</v>
      </c>
      <c r="K79" t="s">
        <v>417</v>
      </c>
      <c r="L79" t="s">
        <v>402</v>
      </c>
      <c r="M79" t="s">
        <v>275</v>
      </c>
      <c r="N79" t="s">
        <v>275</v>
      </c>
      <c r="O79" t="s">
        <v>402</v>
      </c>
      <c r="P79" t="s">
        <v>402</v>
      </c>
      <c r="Q79" t="s">
        <v>402</v>
      </c>
      <c r="R79" t="s">
        <v>417</v>
      </c>
      <c r="S79">
        <v>516500</v>
      </c>
      <c r="T79">
        <v>3022004</v>
      </c>
      <c r="U79" t="e">
        <f>VLOOKUP(A79,'Drop Down'!C:C,1,FALSE)</f>
        <v>#N/A</v>
      </c>
      <c r="V79" t="s">
        <v>325</v>
      </c>
    </row>
    <row r="80" spans="1:22" hidden="1" x14ac:dyDescent="0.25">
      <c r="A80">
        <v>3023512</v>
      </c>
      <c r="B80" t="s">
        <v>495</v>
      </c>
      <c r="D80" s="3" t="s">
        <v>400</v>
      </c>
      <c r="E80" t="s">
        <v>409</v>
      </c>
      <c r="F80" t="s">
        <v>410</v>
      </c>
      <c r="G80">
        <v>3023512</v>
      </c>
      <c r="H80">
        <v>101340</v>
      </c>
      <c r="I80">
        <v>10005964</v>
      </c>
      <c r="J80">
        <v>400093</v>
      </c>
      <c r="K80">
        <v>10112</v>
      </c>
      <c r="L80" t="s">
        <v>275</v>
      </c>
      <c r="M80" t="s">
        <v>275</v>
      </c>
      <c r="N80" t="s">
        <v>275</v>
      </c>
      <c r="O80" t="s">
        <v>402</v>
      </c>
      <c r="P80" t="s">
        <v>402</v>
      </c>
      <c r="Q80" t="s">
        <v>402</v>
      </c>
      <c r="R80" t="s">
        <v>424</v>
      </c>
      <c r="S80">
        <v>543965</v>
      </c>
      <c r="T80">
        <v>3023512</v>
      </c>
      <c r="U80">
        <f>VLOOKUP(A80,'Drop Down'!C:C,1,FALSE)</f>
        <v>3023512</v>
      </c>
      <c r="V80" t="s">
        <v>738</v>
      </c>
    </row>
    <row r="81" spans="1:22" hidden="1" x14ac:dyDescent="0.25">
      <c r="A81">
        <v>3022041</v>
      </c>
      <c r="B81" t="s">
        <v>496</v>
      </c>
      <c r="D81" s="3" t="s">
        <v>403</v>
      </c>
      <c r="E81" t="s">
        <v>409</v>
      </c>
      <c r="F81" t="s">
        <v>417</v>
      </c>
      <c r="G81">
        <v>3022041</v>
      </c>
      <c r="H81">
        <v>139727</v>
      </c>
      <c r="I81" s="19"/>
      <c r="J81">
        <v>160025</v>
      </c>
      <c r="K81">
        <v>11381</v>
      </c>
      <c r="L81" t="s">
        <v>402</v>
      </c>
      <c r="M81" t="s">
        <v>275</v>
      </c>
      <c r="N81" t="s">
        <v>275</v>
      </c>
      <c r="O81" t="s">
        <v>402</v>
      </c>
      <c r="P81" t="s">
        <v>402</v>
      </c>
      <c r="Q81" t="s">
        <v>402</v>
      </c>
      <c r="R81" t="s">
        <v>417</v>
      </c>
      <c r="S81">
        <v>516500</v>
      </c>
      <c r="T81">
        <v>3022041</v>
      </c>
      <c r="U81" t="e">
        <f>VLOOKUP(A81,'Drop Down'!C:C,1,FALSE)</f>
        <v>#N/A</v>
      </c>
      <c r="V81" t="s">
        <v>23803</v>
      </c>
    </row>
    <row r="82" spans="1:22" hidden="1" x14ac:dyDescent="0.25">
      <c r="A82">
        <v>3023510</v>
      </c>
      <c r="B82" t="s">
        <v>23858</v>
      </c>
      <c r="D82" s="3" t="s">
        <v>400</v>
      </c>
      <c r="E82" t="s">
        <v>409</v>
      </c>
      <c r="F82" t="s">
        <v>410</v>
      </c>
      <c r="G82">
        <v>3023510</v>
      </c>
      <c r="H82">
        <v>101338</v>
      </c>
      <c r="I82">
        <v>10004882</v>
      </c>
      <c r="J82">
        <v>400071</v>
      </c>
      <c r="K82">
        <v>10110</v>
      </c>
      <c r="L82" t="s">
        <v>402</v>
      </c>
      <c r="M82" t="s">
        <v>275</v>
      </c>
      <c r="N82" t="s">
        <v>275</v>
      </c>
      <c r="O82" t="s">
        <v>402</v>
      </c>
      <c r="P82" t="s">
        <v>402</v>
      </c>
      <c r="Q82" t="s">
        <v>402</v>
      </c>
      <c r="R82" t="s">
        <v>403</v>
      </c>
      <c r="S82">
        <v>543965</v>
      </c>
      <c r="T82">
        <v>3023510</v>
      </c>
      <c r="U82">
        <f>VLOOKUP(A82,'Drop Down'!C:C,1,FALSE)</f>
        <v>3023510</v>
      </c>
      <c r="V82" t="s">
        <v>736</v>
      </c>
    </row>
    <row r="83" spans="1:22" hidden="1" x14ac:dyDescent="0.25">
      <c r="A83">
        <v>3023502</v>
      </c>
      <c r="B83" t="s">
        <v>23859</v>
      </c>
      <c r="D83" s="3" t="s">
        <v>400</v>
      </c>
      <c r="E83" t="s">
        <v>409</v>
      </c>
      <c r="F83" t="s">
        <v>410</v>
      </c>
      <c r="G83">
        <v>3023502</v>
      </c>
      <c r="H83">
        <v>101332</v>
      </c>
      <c r="I83">
        <v>10007803</v>
      </c>
      <c r="J83">
        <v>400096</v>
      </c>
      <c r="K83">
        <v>10087</v>
      </c>
      <c r="L83" t="s">
        <v>275</v>
      </c>
      <c r="M83" t="s">
        <v>275</v>
      </c>
      <c r="N83" t="s">
        <v>275</v>
      </c>
      <c r="O83" t="s">
        <v>402</v>
      </c>
      <c r="P83" t="s">
        <v>402</v>
      </c>
      <c r="Q83" t="s">
        <v>402</v>
      </c>
      <c r="R83" t="s">
        <v>403</v>
      </c>
      <c r="S83">
        <v>543965</v>
      </c>
      <c r="T83">
        <v>3023502</v>
      </c>
      <c r="U83">
        <f>VLOOKUP(A83,'Drop Down'!C:C,1,FALSE)</f>
        <v>3023502</v>
      </c>
      <c r="V83" t="s">
        <v>733</v>
      </c>
    </row>
    <row r="84" spans="1:22" hidden="1" x14ac:dyDescent="0.25">
      <c r="A84">
        <v>3023315</v>
      </c>
      <c r="B84" t="s">
        <v>501</v>
      </c>
      <c r="D84" s="3" t="s">
        <v>400</v>
      </c>
      <c r="E84" t="s">
        <v>409</v>
      </c>
      <c r="F84" t="s">
        <v>410</v>
      </c>
      <c r="G84">
        <v>3023315</v>
      </c>
      <c r="H84">
        <v>101327</v>
      </c>
      <c r="I84">
        <v>10004672</v>
      </c>
      <c r="J84">
        <v>400062</v>
      </c>
      <c r="K84">
        <v>10099</v>
      </c>
      <c r="L84" t="s">
        <v>402</v>
      </c>
      <c r="M84" t="s">
        <v>275</v>
      </c>
      <c r="N84" t="s">
        <v>275</v>
      </c>
      <c r="O84" t="s">
        <v>402</v>
      </c>
      <c r="P84" t="s">
        <v>402</v>
      </c>
      <c r="Q84" t="s">
        <v>402</v>
      </c>
      <c r="R84" t="s">
        <v>424</v>
      </c>
      <c r="S84">
        <v>543965</v>
      </c>
      <c r="T84">
        <v>3023315</v>
      </c>
      <c r="U84">
        <f>VLOOKUP(A84,'Drop Down'!C:C,1,FALSE)</f>
        <v>3023315</v>
      </c>
      <c r="V84" t="s">
        <v>728</v>
      </c>
    </row>
    <row r="85" spans="1:22" hidden="1" x14ac:dyDescent="0.25">
      <c r="A85">
        <v>3023504</v>
      </c>
      <c r="B85" t="s">
        <v>23860</v>
      </c>
      <c r="D85" s="3" t="s">
        <v>400</v>
      </c>
      <c r="E85" t="s">
        <v>409</v>
      </c>
      <c r="F85" t="s">
        <v>410</v>
      </c>
      <c r="G85">
        <v>3023504</v>
      </c>
      <c r="H85">
        <v>101333</v>
      </c>
      <c r="I85">
        <v>10007065</v>
      </c>
      <c r="J85">
        <v>400064</v>
      </c>
      <c r="K85">
        <v>10088</v>
      </c>
      <c r="L85" t="s">
        <v>275</v>
      </c>
      <c r="M85" t="s">
        <v>275</v>
      </c>
      <c r="N85" t="s">
        <v>275</v>
      </c>
      <c r="O85" t="s">
        <v>402</v>
      </c>
      <c r="P85" t="s">
        <v>402</v>
      </c>
      <c r="Q85" t="s">
        <v>402</v>
      </c>
      <c r="R85" t="s">
        <v>403</v>
      </c>
      <c r="S85">
        <v>543965</v>
      </c>
      <c r="T85">
        <v>3023504</v>
      </c>
      <c r="U85">
        <f>VLOOKUP(A85,'Drop Down'!C:C,1,FALSE)</f>
        <v>3023504</v>
      </c>
      <c r="V85" t="s">
        <v>734</v>
      </c>
    </row>
    <row r="86" spans="1:22" hidden="1" x14ac:dyDescent="0.25">
      <c r="A86">
        <v>3023309</v>
      </c>
      <c r="B86" t="s">
        <v>503</v>
      </c>
      <c r="D86" s="3" t="s">
        <v>400</v>
      </c>
      <c r="E86" t="s">
        <v>409</v>
      </c>
      <c r="F86" t="s">
        <v>410</v>
      </c>
      <c r="G86">
        <v>3023309</v>
      </c>
      <c r="H86">
        <v>101321</v>
      </c>
      <c r="I86">
        <v>10006508</v>
      </c>
      <c r="J86">
        <v>400098</v>
      </c>
      <c r="K86">
        <v>10116</v>
      </c>
      <c r="L86" t="s">
        <v>275</v>
      </c>
      <c r="M86" t="s">
        <v>275</v>
      </c>
      <c r="N86" t="s">
        <v>275</v>
      </c>
      <c r="O86" t="s">
        <v>402</v>
      </c>
      <c r="P86" t="s">
        <v>402</v>
      </c>
      <c r="Q86" t="s">
        <v>402</v>
      </c>
      <c r="R86" t="s">
        <v>411</v>
      </c>
      <c r="S86">
        <v>543965</v>
      </c>
      <c r="T86">
        <v>3023309</v>
      </c>
      <c r="U86">
        <f>VLOOKUP(A86,'Drop Down'!C:C,1,FALSE)</f>
        <v>3023309</v>
      </c>
      <c r="V86" t="s">
        <v>723</v>
      </c>
    </row>
    <row r="87" spans="1:22" hidden="1" x14ac:dyDescent="0.25">
      <c r="A87">
        <v>3023307</v>
      </c>
      <c r="B87" t="s">
        <v>504</v>
      </c>
      <c r="D87" s="3" t="s">
        <v>400</v>
      </c>
      <c r="E87" t="s">
        <v>409</v>
      </c>
      <c r="F87" t="s">
        <v>410</v>
      </c>
      <c r="G87">
        <v>3023307</v>
      </c>
      <c r="H87">
        <v>101319</v>
      </c>
      <c r="I87">
        <v>10007066</v>
      </c>
      <c r="J87">
        <v>400114</v>
      </c>
      <c r="K87">
        <v>10089</v>
      </c>
      <c r="L87" t="s">
        <v>275</v>
      </c>
      <c r="M87" t="s">
        <v>275</v>
      </c>
      <c r="N87" t="s">
        <v>275</v>
      </c>
      <c r="O87" t="s">
        <v>402</v>
      </c>
      <c r="P87" t="s">
        <v>402</v>
      </c>
      <c r="Q87" t="s">
        <v>402</v>
      </c>
      <c r="R87" t="s">
        <v>403</v>
      </c>
      <c r="S87">
        <v>543965</v>
      </c>
      <c r="T87">
        <v>3023307</v>
      </c>
      <c r="U87">
        <f>VLOOKUP(A87,'Drop Down'!C:C,1,FALSE)</f>
        <v>3023307</v>
      </c>
      <c r="V87" t="s">
        <v>722</v>
      </c>
    </row>
    <row r="88" spans="1:22" hidden="1" x14ac:dyDescent="0.25">
      <c r="A88">
        <v>3023509</v>
      </c>
      <c r="B88" t="s">
        <v>23861</v>
      </c>
      <c r="D88" s="3" t="s">
        <v>400</v>
      </c>
      <c r="E88" t="s">
        <v>409</v>
      </c>
      <c r="F88" t="s">
        <v>410</v>
      </c>
      <c r="G88">
        <v>3023509</v>
      </c>
      <c r="H88">
        <v>101337</v>
      </c>
      <c r="I88">
        <v>10022140</v>
      </c>
      <c r="J88">
        <v>400066</v>
      </c>
      <c r="K88">
        <v>10107</v>
      </c>
      <c r="L88" t="s">
        <v>275</v>
      </c>
      <c r="M88" t="s">
        <v>275</v>
      </c>
      <c r="N88" t="s">
        <v>275</v>
      </c>
      <c r="O88" t="s">
        <v>402</v>
      </c>
      <c r="P88" t="s">
        <v>402</v>
      </c>
      <c r="Q88" t="s">
        <v>402</v>
      </c>
      <c r="R88" t="s">
        <v>403</v>
      </c>
      <c r="S88">
        <v>543965</v>
      </c>
      <c r="T88">
        <v>3023509</v>
      </c>
      <c r="U88">
        <f>VLOOKUP(A88,'Drop Down'!C:C,1,FALSE)</f>
        <v>3023509</v>
      </c>
      <c r="V88" t="s">
        <v>206</v>
      </c>
    </row>
    <row r="89" spans="1:22" hidden="1" x14ac:dyDescent="0.25">
      <c r="A89">
        <v>3023311</v>
      </c>
      <c r="B89" t="s">
        <v>508</v>
      </c>
      <c r="D89" s="3" t="s">
        <v>400</v>
      </c>
      <c r="E89" t="s">
        <v>409</v>
      </c>
      <c r="F89" t="s">
        <v>410</v>
      </c>
      <c r="G89">
        <v>3023311</v>
      </c>
      <c r="H89">
        <v>101323</v>
      </c>
      <c r="I89">
        <v>10008120</v>
      </c>
      <c r="J89">
        <v>400058</v>
      </c>
      <c r="K89">
        <v>10092</v>
      </c>
      <c r="L89" t="s">
        <v>275</v>
      </c>
      <c r="M89" t="s">
        <v>275</v>
      </c>
      <c r="N89" t="s">
        <v>275</v>
      </c>
      <c r="O89" t="s">
        <v>402</v>
      </c>
      <c r="P89" t="s">
        <v>402</v>
      </c>
      <c r="Q89" t="s">
        <v>402</v>
      </c>
      <c r="R89" t="s">
        <v>403</v>
      </c>
      <c r="S89">
        <v>543965</v>
      </c>
      <c r="T89">
        <v>3023311</v>
      </c>
      <c r="U89">
        <f>VLOOKUP(A89,'Drop Down'!C:C,1,FALSE)</f>
        <v>3023311</v>
      </c>
      <c r="V89" t="s">
        <v>724</v>
      </c>
    </row>
    <row r="90" spans="1:22" hidden="1" x14ac:dyDescent="0.25">
      <c r="A90">
        <v>3023312</v>
      </c>
      <c r="B90" t="s">
        <v>510</v>
      </c>
      <c r="D90" s="3" t="s">
        <v>400</v>
      </c>
      <c r="E90" t="s">
        <v>409</v>
      </c>
      <c r="F90" t="s">
        <v>410</v>
      </c>
      <c r="G90">
        <v>3023312</v>
      </c>
      <c r="H90">
        <v>101324</v>
      </c>
      <c r="I90">
        <v>10004397</v>
      </c>
      <c r="J90">
        <v>400017</v>
      </c>
      <c r="K90">
        <v>10093</v>
      </c>
      <c r="L90" t="s">
        <v>402</v>
      </c>
      <c r="M90" t="s">
        <v>275</v>
      </c>
      <c r="N90" t="s">
        <v>275</v>
      </c>
      <c r="O90" t="s">
        <v>402</v>
      </c>
      <c r="P90" t="s">
        <v>402</v>
      </c>
      <c r="Q90" t="s">
        <v>402</v>
      </c>
      <c r="R90" t="s">
        <v>403</v>
      </c>
      <c r="S90">
        <v>543965</v>
      </c>
      <c r="T90">
        <v>3023312</v>
      </c>
      <c r="U90">
        <f>VLOOKUP(A90,'Drop Down'!C:C,1,FALSE)</f>
        <v>3023312</v>
      </c>
      <c r="V90" t="s">
        <v>725</v>
      </c>
    </row>
    <row r="91" spans="1:22" hidden="1" x14ac:dyDescent="0.25">
      <c r="A91">
        <v>3023314</v>
      </c>
      <c r="B91" t="s">
        <v>512</v>
      </c>
      <c r="D91" s="3" t="s">
        <v>400</v>
      </c>
      <c r="E91" t="s">
        <v>409</v>
      </c>
      <c r="F91" t="s">
        <v>410</v>
      </c>
      <c r="G91">
        <v>3023314</v>
      </c>
      <c r="H91">
        <v>101326</v>
      </c>
      <c r="I91">
        <v>10005209</v>
      </c>
      <c r="J91">
        <v>400094</v>
      </c>
      <c r="K91">
        <v>10095</v>
      </c>
      <c r="L91" t="s">
        <v>402</v>
      </c>
      <c r="M91" t="s">
        <v>275</v>
      </c>
      <c r="N91" t="s">
        <v>275</v>
      </c>
      <c r="O91" t="s">
        <v>402</v>
      </c>
      <c r="P91" t="s">
        <v>402</v>
      </c>
      <c r="Q91" t="s">
        <v>402</v>
      </c>
      <c r="R91" t="s">
        <v>411</v>
      </c>
      <c r="S91">
        <v>543965</v>
      </c>
      <c r="T91">
        <v>3023314</v>
      </c>
      <c r="U91">
        <f>VLOOKUP(A91,'Drop Down'!C:C,1,FALSE)</f>
        <v>3023314</v>
      </c>
      <c r="V91" t="s">
        <v>727</v>
      </c>
    </row>
    <row r="92" spans="1:22" hidden="1" x14ac:dyDescent="0.25">
      <c r="A92">
        <v>3023313</v>
      </c>
      <c r="B92" t="s">
        <v>513</v>
      </c>
      <c r="D92" s="3" t="s">
        <v>400</v>
      </c>
      <c r="E92" t="s">
        <v>409</v>
      </c>
      <c r="F92" t="s">
        <v>410</v>
      </c>
      <c r="G92">
        <v>3023313</v>
      </c>
      <c r="H92">
        <v>101325</v>
      </c>
      <c r="I92">
        <v>10007095</v>
      </c>
      <c r="J92">
        <v>400006</v>
      </c>
      <c r="K92">
        <v>10094</v>
      </c>
      <c r="L92" t="s">
        <v>275</v>
      </c>
      <c r="M92" t="s">
        <v>275</v>
      </c>
      <c r="N92" t="s">
        <v>275</v>
      </c>
      <c r="O92" t="s">
        <v>402</v>
      </c>
      <c r="P92" t="s">
        <v>402</v>
      </c>
      <c r="Q92" t="s">
        <v>402</v>
      </c>
      <c r="R92" t="s">
        <v>403</v>
      </c>
      <c r="S92">
        <v>543965</v>
      </c>
      <c r="T92">
        <v>3023313</v>
      </c>
      <c r="U92">
        <f>VLOOKUP(A92,'Drop Down'!C:C,1,FALSE)</f>
        <v>3023313</v>
      </c>
      <c r="V92" t="s">
        <v>726</v>
      </c>
    </row>
    <row r="93" spans="1:22" hidden="1" x14ac:dyDescent="0.25">
      <c r="A93">
        <v>3023507</v>
      </c>
      <c r="B93" t="s">
        <v>23862</v>
      </c>
      <c r="D93" s="3" t="s">
        <v>400</v>
      </c>
      <c r="E93" t="s">
        <v>409</v>
      </c>
      <c r="F93" t="s">
        <v>410</v>
      </c>
      <c r="G93">
        <v>3023507</v>
      </c>
      <c r="H93">
        <v>101335</v>
      </c>
      <c r="I93">
        <v>10027404</v>
      </c>
      <c r="J93">
        <v>400037</v>
      </c>
      <c r="K93">
        <v>10108</v>
      </c>
      <c r="L93" t="s">
        <v>402</v>
      </c>
      <c r="M93" t="s">
        <v>275</v>
      </c>
      <c r="N93" t="s">
        <v>275</v>
      </c>
      <c r="O93" t="s">
        <v>402</v>
      </c>
      <c r="P93" t="s">
        <v>402</v>
      </c>
      <c r="Q93" t="s">
        <v>402</v>
      </c>
      <c r="R93" t="s">
        <v>403</v>
      </c>
      <c r="S93">
        <v>543965</v>
      </c>
      <c r="T93">
        <v>3023507</v>
      </c>
      <c r="U93">
        <f>VLOOKUP(A93,'Drop Down'!C:C,1,FALSE)</f>
        <v>3023507</v>
      </c>
      <c r="V93" t="s">
        <v>735</v>
      </c>
    </row>
    <row r="94" spans="1:22" hidden="1" x14ac:dyDescent="0.25">
      <c r="A94">
        <v>3023506</v>
      </c>
      <c r="B94" t="s">
        <v>517</v>
      </c>
      <c r="D94" s="3" t="s">
        <v>400</v>
      </c>
      <c r="E94" t="s">
        <v>409</v>
      </c>
      <c r="F94" t="s">
        <v>410</v>
      </c>
      <c r="G94">
        <v>3023506</v>
      </c>
      <c r="H94">
        <v>101334</v>
      </c>
      <c r="I94">
        <v>10007826</v>
      </c>
      <c r="J94">
        <v>400009</v>
      </c>
      <c r="K94">
        <v>10096</v>
      </c>
      <c r="L94" t="s">
        <v>402</v>
      </c>
      <c r="M94" t="s">
        <v>275</v>
      </c>
      <c r="N94" t="s">
        <v>275</v>
      </c>
      <c r="O94" t="s">
        <v>402</v>
      </c>
      <c r="P94" t="s">
        <v>402</v>
      </c>
      <c r="Q94" t="s">
        <v>402</v>
      </c>
      <c r="R94" t="s">
        <v>403</v>
      </c>
      <c r="S94">
        <v>543965</v>
      </c>
      <c r="T94">
        <v>3023506</v>
      </c>
      <c r="U94">
        <f>VLOOKUP(A94,'Drop Down'!C:C,1,FALSE)</f>
        <v>3023506</v>
      </c>
      <c r="V94" t="s">
        <v>518</v>
      </c>
    </row>
    <row r="95" spans="1:22" hidden="1" x14ac:dyDescent="0.25">
      <c r="A95">
        <v>3022051</v>
      </c>
      <c r="B95" t="s">
        <v>519</v>
      </c>
      <c r="D95" s="3" t="s">
        <v>403</v>
      </c>
      <c r="E95" t="s">
        <v>409</v>
      </c>
      <c r="F95" t="s">
        <v>417</v>
      </c>
      <c r="G95">
        <v>3022051</v>
      </c>
      <c r="H95">
        <v>144653</v>
      </c>
      <c r="I95" s="19"/>
      <c r="J95">
        <v>157542</v>
      </c>
      <c r="K95" t="s">
        <v>417</v>
      </c>
      <c r="L95" t="s">
        <v>275</v>
      </c>
      <c r="M95" t="s">
        <v>275</v>
      </c>
      <c r="N95" t="s">
        <v>275</v>
      </c>
      <c r="O95" t="s">
        <v>402</v>
      </c>
      <c r="P95" t="s">
        <v>402</v>
      </c>
      <c r="Q95" t="s">
        <v>275</v>
      </c>
      <c r="R95" t="s">
        <v>417</v>
      </c>
      <c r="S95">
        <v>516500</v>
      </c>
      <c r="T95">
        <v>3022051</v>
      </c>
      <c r="U95" t="e">
        <f>VLOOKUP(A95,'Drop Down'!C:C,1,FALSE)</f>
        <v>#N/A</v>
      </c>
      <c r="V95" t="s">
        <v>341</v>
      </c>
    </row>
    <row r="96" spans="1:22" hidden="1" x14ac:dyDescent="0.25">
      <c r="A96">
        <v>3022070</v>
      </c>
      <c r="B96" t="s">
        <v>23823</v>
      </c>
      <c r="D96" s="3" t="s">
        <v>400</v>
      </c>
      <c r="E96" t="s">
        <v>409</v>
      </c>
      <c r="F96" t="s">
        <v>401</v>
      </c>
      <c r="G96">
        <v>3022070</v>
      </c>
      <c r="H96">
        <v>101311</v>
      </c>
      <c r="I96">
        <v>10006577</v>
      </c>
      <c r="J96">
        <v>400038</v>
      </c>
      <c r="K96">
        <v>10097</v>
      </c>
      <c r="L96" t="s">
        <v>275</v>
      </c>
      <c r="M96" t="s">
        <v>275</v>
      </c>
      <c r="N96" t="s">
        <v>275</v>
      </c>
      <c r="O96" t="s">
        <v>402</v>
      </c>
      <c r="P96" t="s">
        <v>402</v>
      </c>
      <c r="Q96" t="s">
        <v>402</v>
      </c>
      <c r="R96" t="s">
        <v>424</v>
      </c>
      <c r="S96">
        <v>543965</v>
      </c>
      <c r="T96">
        <v>3022070</v>
      </c>
      <c r="U96">
        <f>VLOOKUP(A96,'Drop Down'!C:C,1,FALSE)</f>
        <v>3022070</v>
      </c>
      <c r="V96" t="s">
        <v>521</v>
      </c>
    </row>
    <row r="97" spans="1:22" hidden="1" x14ac:dyDescent="0.25">
      <c r="A97">
        <v>3023316</v>
      </c>
      <c r="B97" t="s">
        <v>23824</v>
      </c>
      <c r="D97" s="3" t="s">
        <v>400</v>
      </c>
      <c r="E97" t="s">
        <v>409</v>
      </c>
      <c r="F97" t="s">
        <v>410</v>
      </c>
      <c r="G97">
        <v>3023316</v>
      </c>
      <c r="H97">
        <v>101328</v>
      </c>
      <c r="I97">
        <v>10006115</v>
      </c>
      <c r="J97">
        <v>400100</v>
      </c>
      <c r="K97">
        <v>10100</v>
      </c>
      <c r="L97" t="s">
        <v>402</v>
      </c>
      <c r="M97" t="s">
        <v>275</v>
      </c>
      <c r="N97" t="s">
        <v>275</v>
      </c>
      <c r="O97" t="s">
        <v>402</v>
      </c>
      <c r="P97" t="s">
        <v>402</v>
      </c>
      <c r="Q97" t="s">
        <v>402</v>
      </c>
      <c r="R97" t="s">
        <v>403</v>
      </c>
      <c r="S97">
        <v>543965</v>
      </c>
      <c r="T97">
        <v>3023316</v>
      </c>
      <c r="U97">
        <f>VLOOKUP(A97,'Drop Down'!C:C,1,FALSE)</f>
        <v>3023316</v>
      </c>
      <c r="V97" t="s">
        <v>729</v>
      </c>
    </row>
    <row r="98" spans="1:22" hidden="1" x14ac:dyDescent="0.25">
      <c r="A98">
        <v>3022055</v>
      </c>
      <c r="B98" t="s">
        <v>910</v>
      </c>
      <c r="D98" s="3" t="s">
        <v>400</v>
      </c>
      <c r="E98" t="s">
        <v>409</v>
      </c>
      <c r="F98" t="s">
        <v>401</v>
      </c>
      <c r="G98">
        <v>3022055</v>
      </c>
      <c r="H98">
        <v>101299</v>
      </c>
      <c r="I98">
        <v>10007069</v>
      </c>
      <c r="J98">
        <v>400101</v>
      </c>
      <c r="K98">
        <v>10101</v>
      </c>
      <c r="L98" t="s">
        <v>275</v>
      </c>
      <c r="M98" t="s">
        <v>275</v>
      </c>
      <c r="N98" t="s">
        <v>275</v>
      </c>
      <c r="O98" t="s">
        <v>402</v>
      </c>
      <c r="P98" t="s">
        <v>402</v>
      </c>
      <c r="Q98" t="s">
        <v>402</v>
      </c>
      <c r="R98" t="s">
        <v>403</v>
      </c>
      <c r="S98">
        <v>543965</v>
      </c>
      <c r="T98">
        <v>3022055</v>
      </c>
      <c r="U98">
        <f>VLOOKUP(A98,'Drop Down'!C:C,1,FALSE)</f>
        <v>3022055</v>
      </c>
      <c r="V98" t="s">
        <v>713</v>
      </c>
    </row>
    <row r="99" spans="1:22" hidden="1" x14ac:dyDescent="0.25">
      <c r="A99">
        <v>3022057</v>
      </c>
      <c r="B99" t="s">
        <v>23821</v>
      </c>
      <c r="D99" s="3" t="s">
        <v>400</v>
      </c>
      <c r="E99" t="s">
        <v>409</v>
      </c>
      <c r="F99" t="s">
        <v>401</v>
      </c>
      <c r="G99">
        <v>3022057</v>
      </c>
      <c r="H99">
        <v>101301</v>
      </c>
      <c r="I99">
        <v>1263</v>
      </c>
      <c r="J99">
        <v>400053</v>
      </c>
      <c r="K99">
        <v>10103</v>
      </c>
      <c r="L99" t="s">
        <v>275</v>
      </c>
      <c r="M99" t="s">
        <v>275</v>
      </c>
      <c r="N99" t="s">
        <v>275</v>
      </c>
      <c r="O99" t="s">
        <v>402</v>
      </c>
      <c r="P99" t="s">
        <v>402</v>
      </c>
      <c r="Q99" t="s">
        <v>402</v>
      </c>
      <c r="R99" t="s">
        <v>444</v>
      </c>
      <c r="S99">
        <v>543965</v>
      </c>
      <c r="T99">
        <v>3022057</v>
      </c>
      <c r="U99">
        <f>VLOOKUP(A99,'Drop Down'!C:C,1,FALSE)</f>
        <v>3022057</v>
      </c>
      <c r="V99" t="s">
        <v>226</v>
      </c>
    </row>
    <row r="100" spans="1:22" hidden="1" x14ac:dyDescent="0.25">
      <c r="A100">
        <v>3022049</v>
      </c>
      <c r="B100" t="s">
        <v>23822</v>
      </c>
      <c r="D100" s="3" t="s">
        <v>403</v>
      </c>
      <c r="E100" t="s">
        <v>409</v>
      </c>
      <c r="F100" t="s">
        <v>417</v>
      </c>
      <c r="G100">
        <v>3022049</v>
      </c>
      <c r="H100">
        <v>142114</v>
      </c>
      <c r="I100" s="19"/>
      <c r="J100">
        <v>157055</v>
      </c>
      <c r="K100" t="s">
        <v>417</v>
      </c>
      <c r="L100" t="s">
        <v>527</v>
      </c>
      <c r="M100" t="s">
        <v>275</v>
      </c>
      <c r="N100" t="s">
        <v>275</v>
      </c>
      <c r="O100" t="s">
        <v>402</v>
      </c>
      <c r="P100" t="s">
        <v>527</v>
      </c>
      <c r="Q100" t="s">
        <v>402</v>
      </c>
      <c r="R100" t="s">
        <v>417</v>
      </c>
      <c r="S100">
        <v>516500</v>
      </c>
      <c r="T100">
        <v>3022049</v>
      </c>
      <c r="U100" t="e">
        <f>VLOOKUP(A100,'Drop Down'!C:C,1,FALSE)</f>
        <v>#N/A</v>
      </c>
      <c r="V100" t="s">
        <v>337</v>
      </c>
    </row>
    <row r="101" spans="1:22" hidden="1" x14ac:dyDescent="0.25">
      <c r="A101">
        <v>3022076</v>
      </c>
      <c r="B101" t="s">
        <v>911</v>
      </c>
      <c r="D101" s="3" t="s">
        <v>400</v>
      </c>
      <c r="E101" t="s">
        <v>409</v>
      </c>
      <c r="F101" t="s">
        <v>401</v>
      </c>
      <c r="G101">
        <v>3022076</v>
      </c>
      <c r="H101">
        <v>131617</v>
      </c>
      <c r="I101">
        <v>10027395</v>
      </c>
      <c r="J101">
        <v>400111</v>
      </c>
      <c r="K101">
        <v>10124</v>
      </c>
      <c r="L101" t="s">
        <v>275</v>
      </c>
      <c r="M101" t="s">
        <v>275</v>
      </c>
      <c r="N101" t="s">
        <v>275</v>
      </c>
      <c r="O101" t="s">
        <v>402</v>
      </c>
      <c r="P101" t="s">
        <v>402</v>
      </c>
      <c r="Q101" t="s">
        <v>402</v>
      </c>
      <c r="R101" t="s">
        <v>424</v>
      </c>
      <c r="S101">
        <v>543965</v>
      </c>
      <c r="T101">
        <v>3022076</v>
      </c>
      <c r="U101">
        <f>VLOOKUP(A101,'Drop Down'!C:C,1,FALSE)</f>
        <v>3022076</v>
      </c>
      <c r="V101" t="s">
        <v>715</v>
      </c>
    </row>
    <row r="102" spans="1:22" hidden="1" x14ac:dyDescent="0.25">
      <c r="A102">
        <v>3022060</v>
      </c>
      <c r="B102" t="s">
        <v>23820</v>
      </c>
      <c r="D102" s="3" t="s">
        <v>400</v>
      </c>
      <c r="E102" t="s">
        <v>409</v>
      </c>
      <c r="F102" t="s">
        <v>401</v>
      </c>
      <c r="G102">
        <v>3022060</v>
      </c>
      <c r="H102">
        <v>101304</v>
      </c>
      <c r="I102">
        <v>10007070</v>
      </c>
      <c r="J102">
        <v>400011</v>
      </c>
      <c r="K102">
        <v>10105</v>
      </c>
      <c r="L102" t="s">
        <v>275</v>
      </c>
      <c r="M102" t="s">
        <v>275</v>
      </c>
      <c r="N102" t="s">
        <v>275</v>
      </c>
      <c r="O102" t="s">
        <v>402</v>
      </c>
      <c r="P102" t="s">
        <v>402</v>
      </c>
      <c r="Q102" t="s">
        <v>402</v>
      </c>
      <c r="R102" t="s">
        <v>403</v>
      </c>
      <c r="S102">
        <v>543965</v>
      </c>
      <c r="T102">
        <v>3022060</v>
      </c>
      <c r="U102">
        <f>VLOOKUP(A102,'Drop Down'!C:C,1,FALSE)</f>
        <v>3022060</v>
      </c>
      <c r="V102" t="s">
        <v>530</v>
      </c>
    </row>
    <row r="103" spans="1:22" hidden="1" x14ac:dyDescent="0.25">
      <c r="A103">
        <v>3023518</v>
      </c>
      <c r="B103" t="s">
        <v>912</v>
      </c>
      <c r="D103" s="3" t="s">
        <v>400</v>
      </c>
      <c r="E103" t="s">
        <v>409</v>
      </c>
      <c r="F103" t="s">
        <v>401</v>
      </c>
      <c r="G103">
        <v>3023518</v>
      </c>
      <c r="H103">
        <v>134677</v>
      </c>
      <c r="I103">
        <v>10006392</v>
      </c>
      <c r="J103">
        <v>400117</v>
      </c>
      <c r="K103">
        <v>10123</v>
      </c>
      <c r="L103" t="s">
        <v>275</v>
      </c>
      <c r="M103" t="s">
        <v>275</v>
      </c>
      <c r="N103" t="s">
        <v>275</v>
      </c>
      <c r="O103" t="s">
        <v>402</v>
      </c>
      <c r="P103" t="s">
        <v>402</v>
      </c>
      <c r="Q103" t="s">
        <v>402</v>
      </c>
      <c r="R103" t="s">
        <v>444</v>
      </c>
      <c r="S103">
        <v>543965</v>
      </c>
      <c r="T103">
        <v>3023518</v>
      </c>
      <c r="U103">
        <f>VLOOKUP(A103,'Drop Down'!C:C,1,FALSE)</f>
        <v>3023518</v>
      </c>
      <c r="V103" t="s">
        <v>532</v>
      </c>
    </row>
    <row r="104" spans="1:22" hidden="1" x14ac:dyDescent="0.25">
      <c r="A104">
        <v>3022054</v>
      </c>
      <c r="B104" t="s">
        <v>23819</v>
      </c>
      <c r="D104" s="3" t="s">
        <v>400</v>
      </c>
      <c r="E104" t="s">
        <v>409</v>
      </c>
      <c r="F104" t="s">
        <v>401</v>
      </c>
      <c r="G104">
        <v>3022054</v>
      </c>
      <c r="H104">
        <v>101298</v>
      </c>
      <c r="I104">
        <v>10007071</v>
      </c>
      <c r="J104">
        <v>400004</v>
      </c>
      <c r="K104">
        <v>10109</v>
      </c>
      <c r="L104" t="s">
        <v>402</v>
      </c>
      <c r="M104" t="s">
        <v>275</v>
      </c>
      <c r="N104" t="s">
        <v>275</v>
      </c>
      <c r="O104" t="s">
        <v>402</v>
      </c>
      <c r="P104" t="s">
        <v>402</v>
      </c>
      <c r="Q104" t="s">
        <v>402</v>
      </c>
      <c r="R104" t="s">
        <v>403</v>
      </c>
      <c r="S104">
        <v>543965</v>
      </c>
      <c r="T104">
        <v>3022054</v>
      </c>
      <c r="U104">
        <f>VLOOKUP(A104,'Drop Down'!C:C,1,FALSE)</f>
        <v>3022054</v>
      </c>
      <c r="V104" t="s">
        <v>712</v>
      </c>
    </row>
    <row r="105" spans="1:22" hidden="1" x14ac:dyDescent="0.25">
      <c r="D105" s="3"/>
      <c r="I105" s="19"/>
      <c r="U105" t="e">
        <f>VLOOKUP(A105,'Drop Down'!C:C,1,FALSE)</f>
        <v>#N/A</v>
      </c>
    </row>
    <row r="106" spans="1:22" hidden="1" x14ac:dyDescent="0.25">
      <c r="A106">
        <v>3021102</v>
      </c>
      <c r="B106" t="s">
        <v>259</v>
      </c>
      <c r="D106" s="3" t="s">
        <v>400</v>
      </c>
      <c r="E106" t="s">
        <v>535</v>
      </c>
      <c r="F106" t="s">
        <v>401</v>
      </c>
      <c r="G106">
        <v>3021102</v>
      </c>
      <c r="H106">
        <v>133749</v>
      </c>
      <c r="I106">
        <v>10071851</v>
      </c>
      <c r="J106">
        <v>400157</v>
      </c>
      <c r="K106">
        <v>10185</v>
      </c>
      <c r="L106" t="s">
        <v>402</v>
      </c>
      <c r="M106" t="s">
        <v>275</v>
      </c>
      <c r="N106" t="s">
        <v>275</v>
      </c>
      <c r="O106" t="s">
        <v>275</v>
      </c>
      <c r="P106" t="s">
        <v>275</v>
      </c>
      <c r="Q106" t="s">
        <v>402</v>
      </c>
      <c r="R106" t="s">
        <v>403</v>
      </c>
      <c r="S106">
        <v>543965</v>
      </c>
      <c r="T106">
        <v>3021102</v>
      </c>
      <c r="U106">
        <f>VLOOKUP(A106,'Drop Down'!C:C,1,FALSE)</f>
        <v>3021102</v>
      </c>
      <c r="V106" t="s">
        <v>23667</v>
      </c>
    </row>
    <row r="107" spans="1:22" hidden="1" x14ac:dyDescent="0.25">
      <c r="A107">
        <v>3021100</v>
      </c>
      <c r="B107" t="s">
        <v>536</v>
      </c>
      <c r="D107" s="3" t="s">
        <v>400</v>
      </c>
      <c r="E107" t="s">
        <v>535</v>
      </c>
      <c r="F107" t="s">
        <v>401</v>
      </c>
      <c r="G107">
        <v>3021100</v>
      </c>
      <c r="H107">
        <v>101255</v>
      </c>
      <c r="I107">
        <v>10028935</v>
      </c>
      <c r="J107">
        <v>400156</v>
      </c>
      <c r="K107">
        <v>10188</v>
      </c>
      <c r="L107" t="s">
        <v>402</v>
      </c>
      <c r="M107" t="s">
        <v>402</v>
      </c>
      <c r="N107" t="s">
        <v>402</v>
      </c>
      <c r="O107" t="s">
        <v>275</v>
      </c>
      <c r="P107" t="s">
        <v>402</v>
      </c>
      <c r="Q107" t="s">
        <v>402</v>
      </c>
      <c r="R107" t="s">
        <v>424</v>
      </c>
      <c r="S107">
        <v>543965</v>
      </c>
      <c r="T107">
        <v>3021100</v>
      </c>
      <c r="U107">
        <f>VLOOKUP(A107,'Drop Down'!C:C,1,FALSE)</f>
        <v>3021100</v>
      </c>
      <c r="V107" t="s">
        <v>262</v>
      </c>
    </row>
    <row r="108" spans="1:22" hidden="1" x14ac:dyDescent="0.25">
      <c r="D108" s="3"/>
      <c r="I108" s="19"/>
      <c r="U108" t="e">
        <f>VLOOKUP(A108,'Drop Down'!C:C,1,FALSE)</f>
        <v>#N/A</v>
      </c>
    </row>
    <row r="109" spans="1:22" hidden="1" x14ac:dyDescent="0.25">
      <c r="A109">
        <v>3024001</v>
      </c>
      <c r="B109" t="s">
        <v>323</v>
      </c>
      <c r="D109" s="3" t="s">
        <v>403</v>
      </c>
      <c r="E109" t="s">
        <v>393</v>
      </c>
      <c r="F109" t="s">
        <v>416</v>
      </c>
      <c r="G109">
        <v>3024001</v>
      </c>
      <c r="H109">
        <v>139594</v>
      </c>
      <c r="I109" s="19"/>
      <c r="J109">
        <v>153627</v>
      </c>
      <c r="K109" t="s">
        <v>417</v>
      </c>
      <c r="L109" t="s">
        <v>402</v>
      </c>
      <c r="M109" t="s">
        <v>402</v>
      </c>
      <c r="N109" t="s">
        <v>402</v>
      </c>
      <c r="O109" t="s">
        <v>275</v>
      </c>
      <c r="P109" t="s">
        <v>402</v>
      </c>
      <c r="Q109" t="s">
        <v>402</v>
      </c>
      <c r="R109" t="s">
        <v>417</v>
      </c>
      <c r="S109">
        <v>516500</v>
      </c>
      <c r="T109">
        <v>3024001</v>
      </c>
      <c r="U109" t="e">
        <f>VLOOKUP(A109,'Drop Down'!C:C,1,FALSE)</f>
        <v>#N/A</v>
      </c>
      <c r="V109" t="s">
        <v>23804</v>
      </c>
    </row>
    <row r="110" spans="1:22" hidden="1" x14ac:dyDescent="0.25">
      <c r="A110">
        <v>3024013</v>
      </c>
      <c r="B110" t="s">
        <v>537</v>
      </c>
      <c r="D110" s="3" t="s">
        <v>403</v>
      </c>
      <c r="E110" t="s">
        <v>393</v>
      </c>
      <c r="F110" t="s">
        <v>416</v>
      </c>
      <c r="G110">
        <v>3024013</v>
      </c>
      <c r="H110">
        <v>149999</v>
      </c>
      <c r="I110" s="19"/>
      <c r="J110">
        <v>159947</v>
      </c>
      <c r="K110" t="s">
        <v>417</v>
      </c>
      <c r="L110" t="s">
        <v>402</v>
      </c>
      <c r="M110" t="s">
        <v>402</v>
      </c>
      <c r="N110" t="s">
        <v>402</v>
      </c>
      <c r="O110" t="s">
        <v>275</v>
      </c>
      <c r="P110" t="s">
        <v>402</v>
      </c>
      <c r="Q110" t="s">
        <v>402</v>
      </c>
      <c r="R110" t="s">
        <v>417</v>
      </c>
      <c r="S110">
        <v>516500</v>
      </c>
      <c r="T110">
        <v>3024013</v>
      </c>
      <c r="U110" t="e">
        <f>VLOOKUP(A110,'Drop Down'!C:C,1,FALSE)</f>
        <v>#N/A</v>
      </c>
      <c r="V110" t="s">
        <v>347</v>
      </c>
    </row>
    <row r="111" spans="1:22" hidden="1" x14ac:dyDescent="0.25">
      <c r="A111">
        <v>3025406</v>
      </c>
      <c r="B111" t="s">
        <v>291</v>
      </c>
      <c r="D111" s="3" t="s">
        <v>403</v>
      </c>
      <c r="E111" t="s">
        <v>393</v>
      </c>
      <c r="F111" t="s">
        <v>417</v>
      </c>
      <c r="G111">
        <v>3025406</v>
      </c>
      <c r="H111">
        <v>136308</v>
      </c>
      <c r="I111" s="19"/>
      <c r="J111">
        <v>140909</v>
      </c>
      <c r="K111" t="s">
        <v>417</v>
      </c>
      <c r="L111" t="s">
        <v>402</v>
      </c>
      <c r="M111" t="s">
        <v>402</v>
      </c>
      <c r="N111" t="s">
        <v>402</v>
      </c>
      <c r="O111" t="s">
        <v>275</v>
      </c>
      <c r="P111" t="s">
        <v>275</v>
      </c>
      <c r="Q111" t="s">
        <v>402</v>
      </c>
      <c r="R111" t="s">
        <v>417</v>
      </c>
      <c r="S111">
        <v>516500</v>
      </c>
      <c r="T111">
        <v>3025406</v>
      </c>
      <c r="U111" t="e">
        <f>VLOOKUP(A111,'Drop Down'!C:C,1,FALSE)</f>
        <v>#N/A</v>
      </c>
      <c r="V111" t="s">
        <v>291</v>
      </c>
    </row>
    <row r="112" spans="1:22" hidden="1" x14ac:dyDescent="0.25">
      <c r="A112">
        <v>3025408</v>
      </c>
      <c r="B112" t="s">
        <v>538</v>
      </c>
      <c r="D112" s="3" t="s">
        <v>403</v>
      </c>
      <c r="E112" t="s">
        <v>393</v>
      </c>
      <c r="F112" t="s">
        <v>417</v>
      </c>
      <c r="G112">
        <v>3025408</v>
      </c>
      <c r="H112">
        <v>143082</v>
      </c>
      <c r="I112" s="19"/>
      <c r="J112">
        <v>156628</v>
      </c>
      <c r="K112" t="s">
        <v>417</v>
      </c>
      <c r="L112" t="s">
        <v>402</v>
      </c>
      <c r="M112" t="s">
        <v>402</v>
      </c>
      <c r="N112" t="s">
        <v>402</v>
      </c>
      <c r="O112" t="s">
        <v>275</v>
      </c>
      <c r="P112" t="s">
        <v>275</v>
      </c>
      <c r="Q112" t="s">
        <v>402</v>
      </c>
      <c r="R112" t="s">
        <v>417</v>
      </c>
      <c r="S112">
        <v>516500</v>
      </c>
      <c r="T112">
        <v>3025408</v>
      </c>
      <c r="U112" t="e">
        <f>VLOOKUP(A112,'Drop Down'!C:C,1,FALSE)</f>
        <v>#N/A</v>
      </c>
      <c r="V112" t="s">
        <v>23805</v>
      </c>
    </row>
    <row r="113" spans="1:22" hidden="1" x14ac:dyDescent="0.25">
      <c r="A113">
        <v>3024211</v>
      </c>
      <c r="B113" t="s">
        <v>539</v>
      </c>
      <c r="D113" s="3" t="s">
        <v>403</v>
      </c>
      <c r="E113" t="s">
        <v>393</v>
      </c>
      <c r="F113" t="s">
        <v>417</v>
      </c>
      <c r="G113">
        <v>3024211</v>
      </c>
      <c r="H113">
        <v>137388</v>
      </c>
      <c r="I113" s="19"/>
      <c r="J113">
        <v>144389</v>
      </c>
      <c r="K113" t="s">
        <v>417</v>
      </c>
      <c r="L113" t="s">
        <v>402</v>
      </c>
      <c r="M113" t="s">
        <v>402</v>
      </c>
      <c r="N113" t="s">
        <v>402</v>
      </c>
      <c r="O113" t="s">
        <v>275</v>
      </c>
      <c r="P113" t="s">
        <v>275</v>
      </c>
      <c r="Q113" t="s">
        <v>402</v>
      </c>
      <c r="R113" t="s">
        <v>417</v>
      </c>
      <c r="S113">
        <v>516500</v>
      </c>
      <c r="T113">
        <v>3024211</v>
      </c>
      <c r="U113" t="e">
        <f>VLOOKUP(A113,'Drop Down'!C:C,1,FALSE)</f>
        <v>#N/A</v>
      </c>
      <c r="V113" t="s">
        <v>539</v>
      </c>
    </row>
    <row r="114" spans="1:22" hidden="1" x14ac:dyDescent="0.25">
      <c r="A114">
        <v>3024215</v>
      </c>
      <c r="B114" t="s">
        <v>540</v>
      </c>
      <c r="D114" s="3" t="s">
        <v>403</v>
      </c>
      <c r="E114" t="s">
        <v>393</v>
      </c>
      <c r="F114" t="s">
        <v>417</v>
      </c>
      <c r="G114">
        <v>3024215</v>
      </c>
      <c r="H114">
        <v>136418</v>
      </c>
      <c r="I114" s="19"/>
      <c r="J114">
        <v>140894</v>
      </c>
      <c r="K114" t="s">
        <v>417</v>
      </c>
      <c r="L114" t="s">
        <v>402</v>
      </c>
      <c r="M114" t="s">
        <v>402</v>
      </c>
      <c r="N114" t="s">
        <v>402</v>
      </c>
      <c r="O114" t="s">
        <v>275</v>
      </c>
      <c r="P114" t="s">
        <v>402</v>
      </c>
      <c r="Q114" t="s">
        <v>402</v>
      </c>
      <c r="R114" t="s">
        <v>417</v>
      </c>
      <c r="S114">
        <v>516500</v>
      </c>
      <c r="T114">
        <v>3024215</v>
      </c>
      <c r="U114" t="e">
        <f>VLOOKUP(A114,'Drop Down'!C:C,1,FALSE)</f>
        <v>#N/A</v>
      </c>
      <c r="V114" t="s">
        <v>289</v>
      </c>
    </row>
    <row r="115" spans="1:22" hidden="1" x14ac:dyDescent="0.25">
      <c r="A115">
        <v>3024210</v>
      </c>
      <c r="B115" t="s">
        <v>541</v>
      </c>
      <c r="D115" s="3" t="s">
        <v>403</v>
      </c>
      <c r="E115" t="s">
        <v>393</v>
      </c>
      <c r="F115" t="s">
        <v>417</v>
      </c>
      <c r="G115">
        <v>3024210</v>
      </c>
      <c r="H115">
        <v>138685</v>
      </c>
      <c r="I115" s="19"/>
      <c r="J115">
        <v>148020</v>
      </c>
      <c r="K115" t="s">
        <v>417</v>
      </c>
      <c r="L115" t="s">
        <v>402</v>
      </c>
      <c r="M115" t="s">
        <v>402</v>
      </c>
      <c r="N115" t="s">
        <v>402</v>
      </c>
      <c r="O115" t="s">
        <v>275</v>
      </c>
      <c r="P115" t="s">
        <v>275</v>
      </c>
      <c r="Q115" t="s">
        <v>402</v>
      </c>
      <c r="R115" t="s">
        <v>417</v>
      </c>
      <c r="S115">
        <v>516500</v>
      </c>
      <c r="T115">
        <v>3024210</v>
      </c>
      <c r="U115" t="e">
        <f>VLOOKUP(A115,'Drop Down'!C:C,1,FALSE)</f>
        <v>#N/A</v>
      </c>
      <c r="V115" t="s">
        <v>541</v>
      </c>
    </row>
    <row r="116" spans="1:22" hidden="1" x14ac:dyDescent="0.25">
      <c r="A116">
        <v>3024212</v>
      </c>
      <c r="B116" t="s">
        <v>295</v>
      </c>
      <c r="D116" s="3" t="s">
        <v>403</v>
      </c>
      <c r="E116" t="s">
        <v>393</v>
      </c>
      <c r="F116" t="s">
        <v>417</v>
      </c>
      <c r="G116">
        <v>3024212</v>
      </c>
      <c r="H116">
        <v>136658</v>
      </c>
      <c r="I116" s="19"/>
      <c r="J116">
        <v>143727</v>
      </c>
      <c r="K116" t="s">
        <v>417</v>
      </c>
      <c r="L116" t="s">
        <v>402</v>
      </c>
      <c r="M116" t="s">
        <v>402</v>
      </c>
      <c r="N116" t="s">
        <v>402</v>
      </c>
      <c r="O116" t="s">
        <v>275</v>
      </c>
      <c r="P116" t="s">
        <v>275</v>
      </c>
      <c r="Q116" t="s">
        <v>402</v>
      </c>
      <c r="R116" t="s">
        <v>417</v>
      </c>
      <c r="S116">
        <v>516500</v>
      </c>
      <c r="T116">
        <v>3024212</v>
      </c>
      <c r="U116" t="e">
        <f>VLOOKUP(A116,'Drop Down'!C:C,1,FALSE)</f>
        <v>#N/A</v>
      </c>
      <c r="V116" t="s">
        <v>295</v>
      </c>
    </row>
    <row r="117" spans="1:22" hidden="1" x14ac:dyDescent="0.25">
      <c r="A117">
        <v>3025405</v>
      </c>
      <c r="B117" t="s">
        <v>542</v>
      </c>
      <c r="D117" s="3" t="s">
        <v>400</v>
      </c>
      <c r="E117" t="s">
        <v>393</v>
      </c>
      <c r="F117" t="s">
        <v>410</v>
      </c>
      <c r="G117">
        <v>3025405</v>
      </c>
      <c r="H117">
        <v>101362</v>
      </c>
      <c r="I117">
        <v>10028710</v>
      </c>
      <c r="J117">
        <v>400041</v>
      </c>
      <c r="K117">
        <v>10145</v>
      </c>
      <c r="L117" t="s">
        <v>402</v>
      </c>
      <c r="M117" t="s">
        <v>402</v>
      </c>
      <c r="N117" t="s">
        <v>402</v>
      </c>
      <c r="O117" t="s">
        <v>275</v>
      </c>
      <c r="P117" t="s">
        <v>275</v>
      </c>
      <c r="Q117" t="s">
        <v>402</v>
      </c>
      <c r="R117" t="s">
        <v>444</v>
      </c>
      <c r="S117">
        <v>543965</v>
      </c>
      <c r="T117">
        <v>3025405</v>
      </c>
      <c r="U117">
        <f>VLOOKUP(A117,'Drop Down'!C:C,1,FALSE)</f>
        <v>3025405</v>
      </c>
      <c r="V117" t="s">
        <v>220</v>
      </c>
    </row>
    <row r="118" spans="1:22" hidden="1" x14ac:dyDescent="0.25">
      <c r="A118">
        <v>3024003</v>
      </c>
      <c r="B118" t="s">
        <v>543</v>
      </c>
      <c r="D118" s="3" t="s">
        <v>400</v>
      </c>
      <c r="E118" t="s">
        <v>393</v>
      </c>
      <c r="F118" t="s">
        <v>401</v>
      </c>
      <c r="G118">
        <v>3024003</v>
      </c>
      <c r="H118">
        <v>101345</v>
      </c>
      <c r="I118">
        <v>10027413</v>
      </c>
      <c r="J118">
        <v>400033</v>
      </c>
      <c r="K118">
        <v>10139</v>
      </c>
      <c r="L118" t="s">
        <v>402</v>
      </c>
      <c r="M118" t="s">
        <v>402</v>
      </c>
      <c r="N118" t="s">
        <v>402</v>
      </c>
      <c r="O118" t="s">
        <v>275</v>
      </c>
      <c r="P118" t="s">
        <v>402</v>
      </c>
      <c r="Q118" t="s">
        <v>402</v>
      </c>
      <c r="R118" t="s">
        <v>424</v>
      </c>
      <c r="S118">
        <v>543965</v>
      </c>
      <c r="T118">
        <v>3024003</v>
      </c>
      <c r="U118">
        <f>VLOOKUP(A118,'Drop Down'!C:C,1,FALSE)</f>
        <v>3024003</v>
      </c>
      <c r="V118" t="s">
        <v>184</v>
      </c>
    </row>
    <row r="119" spans="1:22" hidden="1" x14ac:dyDescent="0.25">
      <c r="A119">
        <v>3025409</v>
      </c>
      <c r="B119" t="s">
        <v>311</v>
      </c>
      <c r="D119" s="3" t="s">
        <v>403</v>
      </c>
      <c r="E119" t="s">
        <v>393</v>
      </c>
      <c r="F119" t="s">
        <v>417</v>
      </c>
      <c r="G119">
        <v>3025409</v>
      </c>
      <c r="H119">
        <v>137539</v>
      </c>
      <c r="I119" s="19"/>
      <c r="J119">
        <v>145386</v>
      </c>
      <c r="K119" t="s">
        <v>417</v>
      </c>
      <c r="L119" t="s">
        <v>402</v>
      </c>
      <c r="M119" t="s">
        <v>402</v>
      </c>
      <c r="N119" t="s">
        <v>402</v>
      </c>
      <c r="O119" t="s">
        <v>275</v>
      </c>
      <c r="P119" t="s">
        <v>275</v>
      </c>
      <c r="Q119" t="s">
        <v>402</v>
      </c>
      <c r="R119" t="s">
        <v>417</v>
      </c>
      <c r="S119">
        <v>516500</v>
      </c>
      <c r="T119">
        <v>3025409</v>
      </c>
      <c r="U119" t="e">
        <f>VLOOKUP(A119,'Drop Down'!C:C,1,FALSE)</f>
        <v>#N/A</v>
      </c>
      <c r="V119" t="s">
        <v>23806</v>
      </c>
    </row>
    <row r="120" spans="1:22" hidden="1" x14ac:dyDescent="0.25">
      <c r="A120">
        <v>3024014</v>
      </c>
      <c r="B120" t="s">
        <v>544</v>
      </c>
      <c r="D120" s="3" t="s">
        <v>403</v>
      </c>
      <c r="E120" t="s">
        <v>393</v>
      </c>
      <c r="F120" t="s">
        <v>417</v>
      </c>
      <c r="G120">
        <v>3024014</v>
      </c>
      <c r="I120" s="19"/>
      <c r="J120">
        <v>145386</v>
      </c>
      <c r="K120" t="s">
        <v>417</v>
      </c>
      <c r="L120" t="s">
        <v>402</v>
      </c>
      <c r="M120" t="s">
        <v>402</v>
      </c>
      <c r="N120" t="s">
        <v>402</v>
      </c>
      <c r="O120" t="s">
        <v>275</v>
      </c>
      <c r="P120" t="s">
        <v>275</v>
      </c>
      <c r="Q120" t="s">
        <v>275</v>
      </c>
      <c r="R120" t="s">
        <v>417</v>
      </c>
      <c r="S120">
        <v>516500</v>
      </c>
      <c r="T120">
        <v>3024014</v>
      </c>
      <c r="U120" t="e">
        <f>VLOOKUP(A120,'Drop Down'!C:C,1,FALSE)</f>
        <v>#N/A</v>
      </c>
      <c r="V120" t="s">
        <v>544</v>
      </c>
    </row>
    <row r="121" spans="1:22" hidden="1" x14ac:dyDescent="0.25">
      <c r="A121">
        <v>3025400</v>
      </c>
      <c r="B121" t="s">
        <v>545</v>
      </c>
      <c r="D121" s="3" t="s">
        <v>403</v>
      </c>
      <c r="E121" t="s">
        <v>393</v>
      </c>
      <c r="F121" t="s">
        <v>417</v>
      </c>
      <c r="G121">
        <v>3025400</v>
      </c>
      <c r="H121">
        <v>137645</v>
      </c>
      <c r="I121" s="19"/>
      <c r="J121">
        <v>145169</v>
      </c>
      <c r="K121" t="s">
        <v>417</v>
      </c>
      <c r="L121" t="s">
        <v>402</v>
      </c>
      <c r="M121" t="s">
        <v>402</v>
      </c>
      <c r="N121" t="s">
        <v>402</v>
      </c>
      <c r="O121" t="s">
        <v>275</v>
      </c>
      <c r="P121" t="s">
        <v>275</v>
      </c>
      <c r="Q121" t="s">
        <v>275</v>
      </c>
      <c r="R121" t="s">
        <v>417</v>
      </c>
      <c r="S121">
        <v>516500</v>
      </c>
      <c r="T121">
        <v>3025400</v>
      </c>
      <c r="U121" t="e">
        <f>VLOOKUP(A121,'Drop Down'!C:C,1,FALSE)</f>
        <v>#N/A</v>
      </c>
      <c r="V121" t="s">
        <v>545</v>
      </c>
    </row>
    <row r="122" spans="1:22" hidden="1" x14ac:dyDescent="0.25">
      <c r="A122">
        <v>3024752</v>
      </c>
      <c r="B122" t="s">
        <v>546</v>
      </c>
      <c r="D122" s="3" t="s">
        <v>403</v>
      </c>
      <c r="E122" t="s">
        <v>393</v>
      </c>
      <c r="F122" t="s">
        <v>417</v>
      </c>
      <c r="G122">
        <v>3024752</v>
      </c>
      <c r="H122">
        <v>138051</v>
      </c>
      <c r="I122" s="19"/>
      <c r="J122">
        <v>147243</v>
      </c>
      <c r="K122" t="s">
        <v>417</v>
      </c>
      <c r="L122" t="s">
        <v>402</v>
      </c>
      <c r="M122" t="s">
        <v>402</v>
      </c>
      <c r="N122" t="s">
        <v>402</v>
      </c>
      <c r="O122" t="s">
        <v>275</v>
      </c>
      <c r="P122" t="s">
        <v>275</v>
      </c>
      <c r="Q122" t="s">
        <v>402</v>
      </c>
      <c r="R122" t="s">
        <v>417</v>
      </c>
      <c r="S122">
        <v>516500</v>
      </c>
      <c r="T122">
        <v>3024752</v>
      </c>
      <c r="U122" t="e">
        <f>VLOOKUP(A122,'Drop Down'!C:C,1,FALSE)</f>
        <v>#N/A</v>
      </c>
      <c r="V122" t="s">
        <v>23807</v>
      </c>
    </row>
    <row r="123" spans="1:22" hidden="1" x14ac:dyDescent="0.25">
      <c r="A123">
        <v>3025427</v>
      </c>
      <c r="B123" t="s">
        <v>547</v>
      </c>
      <c r="D123" s="3" t="s">
        <v>400</v>
      </c>
      <c r="E123" t="s">
        <v>393</v>
      </c>
      <c r="F123" t="s">
        <v>410</v>
      </c>
      <c r="G123">
        <v>3025427</v>
      </c>
      <c r="H123">
        <v>135747</v>
      </c>
      <c r="I123">
        <v>10057017</v>
      </c>
      <c r="J123">
        <v>400140</v>
      </c>
      <c r="K123">
        <v>11174</v>
      </c>
      <c r="L123" t="s">
        <v>402</v>
      </c>
      <c r="M123" t="s">
        <v>402</v>
      </c>
      <c r="N123" t="s">
        <v>402</v>
      </c>
      <c r="O123" t="s">
        <v>275</v>
      </c>
      <c r="P123" t="s">
        <v>275</v>
      </c>
      <c r="Q123" t="s">
        <v>275</v>
      </c>
      <c r="R123" t="s">
        <v>424</v>
      </c>
      <c r="S123">
        <v>543965</v>
      </c>
      <c r="T123">
        <v>3025427</v>
      </c>
      <c r="U123">
        <f>VLOOKUP(A123,'Drop Down'!C:C,1,FALSE)</f>
        <v>3025427</v>
      </c>
      <c r="V123" t="s">
        <v>547</v>
      </c>
    </row>
    <row r="124" spans="1:22" hidden="1" x14ac:dyDescent="0.25">
      <c r="A124">
        <v>3024004</v>
      </c>
      <c r="B124" t="s">
        <v>548</v>
      </c>
      <c r="D124" s="3" t="s">
        <v>400</v>
      </c>
      <c r="E124" t="s">
        <v>393</v>
      </c>
      <c r="F124" t="s">
        <v>410</v>
      </c>
      <c r="G124">
        <v>3024004</v>
      </c>
      <c r="H124">
        <v>142627</v>
      </c>
      <c r="I124">
        <v>10029127</v>
      </c>
      <c r="J124">
        <v>107953</v>
      </c>
      <c r="K124">
        <v>11513</v>
      </c>
      <c r="L124" t="s">
        <v>402</v>
      </c>
      <c r="M124" t="s">
        <v>402</v>
      </c>
      <c r="N124" t="s">
        <v>402</v>
      </c>
      <c r="O124" t="s">
        <v>275</v>
      </c>
      <c r="P124" t="s">
        <v>275</v>
      </c>
      <c r="Q124" t="s">
        <v>402</v>
      </c>
      <c r="R124" t="s">
        <v>424</v>
      </c>
      <c r="S124">
        <v>543965</v>
      </c>
      <c r="T124">
        <v>3024004</v>
      </c>
      <c r="U124">
        <f>VLOOKUP(A124,'Drop Down'!C:C,1,FALSE)</f>
        <v>3024004</v>
      </c>
      <c r="V124" t="s">
        <v>743</v>
      </c>
    </row>
    <row r="125" spans="1:22" hidden="1" x14ac:dyDescent="0.25">
      <c r="A125">
        <v>3025402</v>
      </c>
      <c r="B125" t="s">
        <v>301</v>
      </c>
      <c r="D125" s="3" t="s">
        <v>403</v>
      </c>
      <c r="E125" t="s">
        <v>393</v>
      </c>
      <c r="F125" t="s">
        <v>417</v>
      </c>
      <c r="G125">
        <v>3025402</v>
      </c>
      <c r="H125">
        <v>137386</v>
      </c>
      <c r="I125" s="19"/>
      <c r="J125">
        <v>144069</v>
      </c>
      <c r="K125" t="s">
        <v>417</v>
      </c>
      <c r="L125" t="s">
        <v>402</v>
      </c>
      <c r="M125" t="s">
        <v>402</v>
      </c>
      <c r="N125" t="s">
        <v>402</v>
      </c>
      <c r="O125" t="s">
        <v>275</v>
      </c>
      <c r="P125" t="s">
        <v>275</v>
      </c>
      <c r="Q125" t="s">
        <v>402</v>
      </c>
      <c r="R125" t="s">
        <v>417</v>
      </c>
      <c r="S125">
        <v>516500</v>
      </c>
      <c r="T125">
        <v>3025402</v>
      </c>
      <c r="U125" t="e">
        <f>VLOOKUP(A125,'Drop Down'!C:C,1,FALSE)</f>
        <v>#N/A</v>
      </c>
      <c r="V125" t="s">
        <v>301</v>
      </c>
    </row>
    <row r="126" spans="1:22" hidden="1" x14ac:dyDescent="0.25">
      <c r="A126">
        <v>3024208</v>
      </c>
      <c r="B126" t="s">
        <v>549</v>
      </c>
      <c r="D126" s="3" t="s">
        <v>403</v>
      </c>
      <c r="E126" t="s">
        <v>393</v>
      </c>
      <c r="F126" t="s">
        <v>417</v>
      </c>
      <c r="G126">
        <v>3024208</v>
      </c>
      <c r="H126">
        <v>137131</v>
      </c>
      <c r="I126" s="19"/>
      <c r="J126">
        <v>144387</v>
      </c>
      <c r="K126" t="s">
        <v>417</v>
      </c>
      <c r="L126" t="s">
        <v>402</v>
      </c>
      <c r="M126" t="s">
        <v>402</v>
      </c>
      <c r="N126" t="s">
        <v>402</v>
      </c>
      <c r="O126" t="s">
        <v>275</v>
      </c>
      <c r="P126" t="s">
        <v>275</v>
      </c>
      <c r="Q126" t="s">
        <v>402</v>
      </c>
      <c r="R126" t="s">
        <v>417</v>
      </c>
      <c r="S126">
        <v>516500</v>
      </c>
      <c r="T126">
        <v>3024208</v>
      </c>
      <c r="U126" t="e">
        <f>VLOOKUP(A126,'Drop Down'!C:C,1,FALSE)</f>
        <v>#N/A</v>
      </c>
      <c r="V126" t="s">
        <v>549</v>
      </c>
    </row>
    <row r="127" spans="1:22" hidden="1" x14ac:dyDescent="0.25">
      <c r="A127">
        <v>3025401</v>
      </c>
      <c r="B127" t="s">
        <v>550</v>
      </c>
      <c r="D127" s="3" t="s">
        <v>403</v>
      </c>
      <c r="E127" t="s">
        <v>393</v>
      </c>
      <c r="F127" t="s">
        <v>417</v>
      </c>
      <c r="G127">
        <v>3025401</v>
      </c>
      <c r="H127">
        <v>136290</v>
      </c>
      <c r="I127" s="19"/>
      <c r="J127">
        <v>139142</v>
      </c>
      <c r="K127" t="s">
        <v>417</v>
      </c>
      <c r="L127" t="s">
        <v>402</v>
      </c>
      <c r="M127" t="s">
        <v>402</v>
      </c>
      <c r="N127" t="s">
        <v>402</v>
      </c>
      <c r="O127" t="s">
        <v>275</v>
      </c>
      <c r="P127" t="s">
        <v>275</v>
      </c>
      <c r="Q127" t="s">
        <v>402</v>
      </c>
      <c r="R127" t="s">
        <v>417</v>
      </c>
      <c r="S127">
        <v>516500</v>
      </c>
      <c r="T127">
        <v>3025401</v>
      </c>
      <c r="U127" t="e">
        <f>VLOOKUP(A127,'Drop Down'!C:C,1,FALSE)</f>
        <v>#N/A</v>
      </c>
      <c r="V127" t="s">
        <v>23808</v>
      </c>
    </row>
    <row r="128" spans="1:22" hidden="1" x14ac:dyDescent="0.25">
      <c r="A128">
        <v>3024011</v>
      </c>
      <c r="B128" t="s">
        <v>345</v>
      </c>
      <c r="D128" s="3" t="s">
        <v>403</v>
      </c>
      <c r="E128" t="s">
        <v>393</v>
      </c>
      <c r="F128" t="s">
        <v>416</v>
      </c>
      <c r="G128">
        <v>3024011</v>
      </c>
      <c r="H128">
        <v>145921</v>
      </c>
      <c r="I128" s="19"/>
      <c r="J128">
        <v>158756</v>
      </c>
      <c r="K128" t="s">
        <v>417</v>
      </c>
      <c r="L128" t="s">
        <v>402</v>
      </c>
      <c r="M128" t="s">
        <v>402</v>
      </c>
      <c r="N128" t="s">
        <v>402</v>
      </c>
      <c r="O128" t="s">
        <v>275</v>
      </c>
      <c r="P128" t="s">
        <v>402</v>
      </c>
      <c r="Q128" t="s">
        <v>402</v>
      </c>
      <c r="R128" t="s">
        <v>417</v>
      </c>
      <c r="S128">
        <v>516500</v>
      </c>
      <c r="T128">
        <v>3024011</v>
      </c>
      <c r="U128" t="e">
        <f>VLOOKUP(A128,'Drop Down'!C:C,1,FALSE)</f>
        <v>#N/A</v>
      </c>
      <c r="V128" t="s">
        <v>345</v>
      </c>
    </row>
    <row r="129" spans="1:22" hidden="1" x14ac:dyDescent="0.25">
      <c r="A129">
        <v>3024000</v>
      </c>
      <c r="B129" t="s">
        <v>551</v>
      </c>
      <c r="D129" s="3" t="s">
        <v>403</v>
      </c>
      <c r="E129" t="s">
        <v>393</v>
      </c>
      <c r="F129" t="s">
        <v>416</v>
      </c>
      <c r="G129">
        <v>3024000</v>
      </c>
      <c r="H129">
        <v>139410</v>
      </c>
      <c r="I129" s="19"/>
      <c r="J129">
        <v>156093</v>
      </c>
      <c r="K129" t="s">
        <v>417</v>
      </c>
      <c r="L129" t="s">
        <v>402</v>
      </c>
      <c r="M129" t="s">
        <v>402</v>
      </c>
      <c r="N129" t="s">
        <v>402</v>
      </c>
      <c r="O129" t="s">
        <v>275</v>
      </c>
      <c r="P129" t="s">
        <v>402</v>
      </c>
      <c r="Q129" t="s">
        <v>402</v>
      </c>
      <c r="R129" t="s">
        <v>417</v>
      </c>
      <c r="S129">
        <v>516500</v>
      </c>
      <c r="T129">
        <v>3024000</v>
      </c>
      <c r="U129" t="e">
        <f>VLOOKUP(A129,'Drop Down'!C:C,1,FALSE)</f>
        <v>#N/A</v>
      </c>
      <c r="V129" t="s">
        <v>551</v>
      </c>
    </row>
    <row r="130" spans="1:22" hidden="1" x14ac:dyDescent="0.25">
      <c r="A130">
        <v>3025404</v>
      </c>
      <c r="B130" t="s">
        <v>552</v>
      </c>
      <c r="D130" s="3" t="s">
        <v>400</v>
      </c>
      <c r="E130" t="s">
        <v>393</v>
      </c>
      <c r="F130" t="s">
        <v>410</v>
      </c>
      <c r="G130">
        <v>3025404</v>
      </c>
      <c r="H130">
        <v>101361</v>
      </c>
      <c r="I130">
        <v>10005539</v>
      </c>
      <c r="J130">
        <v>400029</v>
      </c>
      <c r="K130">
        <v>10148</v>
      </c>
      <c r="L130" t="s">
        <v>402</v>
      </c>
      <c r="M130" t="s">
        <v>402</v>
      </c>
      <c r="N130" t="s">
        <v>402</v>
      </c>
      <c r="O130" t="s">
        <v>275</v>
      </c>
      <c r="P130" t="s">
        <v>275</v>
      </c>
      <c r="Q130" t="s">
        <v>402</v>
      </c>
      <c r="R130" t="s">
        <v>444</v>
      </c>
      <c r="S130">
        <v>543965</v>
      </c>
      <c r="T130">
        <v>3025404</v>
      </c>
      <c r="U130">
        <f>VLOOKUP(A130,'Drop Down'!C:C,1,FALSE)</f>
        <v>3025404</v>
      </c>
      <c r="V130" t="s">
        <v>118</v>
      </c>
    </row>
    <row r="131" spans="1:22" hidden="1" x14ac:dyDescent="0.25">
      <c r="A131">
        <v>3025407</v>
      </c>
      <c r="B131" t="s">
        <v>23863</v>
      </c>
      <c r="D131" s="3" t="s">
        <v>400</v>
      </c>
      <c r="E131" t="s">
        <v>393</v>
      </c>
      <c r="F131" t="s">
        <v>410</v>
      </c>
      <c r="G131">
        <v>3025407</v>
      </c>
      <c r="H131">
        <v>101364</v>
      </c>
      <c r="I131">
        <v>10028917</v>
      </c>
      <c r="J131">
        <v>400013</v>
      </c>
      <c r="K131">
        <v>10142</v>
      </c>
      <c r="L131" t="s">
        <v>402</v>
      </c>
      <c r="M131" t="s">
        <v>402</v>
      </c>
      <c r="N131" t="s">
        <v>402</v>
      </c>
      <c r="O131" t="s">
        <v>275</v>
      </c>
      <c r="P131" t="s">
        <v>275</v>
      </c>
      <c r="Q131" t="s">
        <v>402</v>
      </c>
      <c r="R131" t="s">
        <v>444</v>
      </c>
      <c r="S131">
        <v>543965</v>
      </c>
      <c r="T131">
        <v>3025407</v>
      </c>
      <c r="U131">
        <f>VLOOKUP(A131,'Drop Down'!C:C,1,FALSE)</f>
        <v>3025407</v>
      </c>
      <c r="V131" t="s">
        <v>55</v>
      </c>
    </row>
    <row r="132" spans="1:22" hidden="1" x14ac:dyDescent="0.25">
      <c r="A132">
        <v>3024010</v>
      </c>
      <c r="B132" t="s">
        <v>305</v>
      </c>
      <c r="D132" s="3" t="s">
        <v>403</v>
      </c>
      <c r="E132" t="s">
        <v>393</v>
      </c>
      <c r="F132" t="s">
        <v>417</v>
      </c>
      <c r="G132">
        <v>3024010</v>
      </c>
      <c r="H132">
        <v>144502</v>
      </c>
      <c r="I132" s="19"/>
      <c r="J132">
        <v>144388</v>
      </c>
      <c r="K132" t="s">
        <v>417</v>
      </c>
      <c r="L132" t="s">
        <v>402</v>
      </c>
      <c r="M132" t="s">
        <v>402</v>
      </c>
      <c r="N132" t="s">
        <v>402</v>
      </c>
      <c r="O132" t="s">
        <v>275</v>
      </c>
      <c r="P132" t="s">
        <v>275</v>
      </c>
      <c r="Q132" t="s">
        <v>402</v>
      </c>
      <c r="R132" t="s">
        <v>417</v>
      </c>
      <c r="S132">
        <v>516500</v>
      </c>
      <c r="T132">
        <v>3024010</v>
      </c>
      <c r="U132" t="e">
        <f>VLOOKUP(A132,'Drop Down'!C:C,1,FALSE)</f>
        <v>#N/A</v>
      </c>
      <c r="V132" t="s">
        <v>23809</v>
      </c>
    </row>
    <row r="133" spans="1:22" x14ac:dyDescent="0.25">
      <c r="A133">
        <v>3024012</v>
      </c>
      <c r="B133" t="s">
        <v>554</v>
      </c>
      <c r="D133" s="3" t="s">
        <v>403</v>
      </c>
      <c r="E133" t="s">
        <v>393</v>
      </c>
      <c r="F133" t="s">
        <v>417</v>
      </c>
      <c r="G133">
        <v>3024012</v>
      </c>
      <c r="H133">
        <v>137361</v>
      </c>
      <c r="I133" s="19"/>
      <c r="J133">
        <v>144062</v>
      </c>
      <c r="K133" t="s">
        <v>417</v>
      </c>
      <c r="L133" t="s">
        <v>402</v>
      </c>
      <c r="M133" t="s">
        <v>402</v>
      </c>
      <c r="N133" t="s">
        <v>402</v>
      </c>
      <c r="O133" t="s">
        <v>275</v>
      </c>
      <c r="P133" t="s">
        <v>275</v>
      </c>
      <c r="Q133" t="s">
        <v>275</v>
      </c>
      <c r="R133" t="s">
        <v>417</v>
      </c>
      <c r="S133">
        <v>516500</v>
      </c>
      <c r="T133">
        <v>3024012</v>
      </c>
      <c r="U133" t="e">
        <f>VLOOKUP(A133,'Drop Down'!C:C,1,FALSE)</f>
        <v>#N/A</v>
      </c>
      <c r="V133" t="s">
        <v>554</v>
      </c>
    </row>
    <row r="134" spans="1:22" hidden="1" x14ac:dyDescent="0.25">
      <c r="I134" s="19"/>
      <c r="U134" t="e">
        <f>VLOOKUP(A134,'Drop Down'!C:C,1,FALSE)</f>
        <v>#N/A</v>
      </c>
    </row>
    <row r="135" spans="1:22" hidden="1" x14ac:dyDescent="0.25">
      <c r="A135">
        <v>3026085</v>
      </c>
      <c r="B135" t="s">
        <v>555</v>
      </c>
      <c r="D135" s="3" t="s">
        <v>403</v>
      </c>
      <c r="E135" t="s">
        <v>556</v>
      </c>
      <c r="F135" t="s">
        <v>416</v>
      </c>
      <c r="G135">
        <v>3026085</v>
      </c>
      <c r="H135">
        <v>101386</v>
      </c>
      <c r="I135" s="19"/>
      <c r="J135">
        <v>105221</v>
      </c>
      <c r="K135" t="s">
        <v>417</v>
      </c>
      <c r="L135" t="s">
        <v>402</v>
      </c>
      <c r="M135" t="s">
        <v>275</v>
      </c>
      <c r="N135" t="s">
        <v>275</v>
      </c>
      <c r="O135" t="s">
        <v>275</v>
      </c>
      <c r="P135" t="s">
        <v>275</v>
      </c>
      <c r="Q135" t="s">
        <v>402</v>
      </c>
      <c r="R135" t="s">
        <v>417</v>
      </c>
      <c r="S135">
        <v>516500</v>
      </c>
      <c r="T135">
        <v>3026085</v>
      </c>
      <c r="U135" t="e">
        <f>VLOOKUP(A135,'Drop Down'!C:C,1,FALSE)</f>
        <v>#N/A</v>
      </c>
      <c r="V135" t="s">
        <v>23669</v>
      </c>
    </row>
    <row r="136" spans="1:22" hidden="1" x14ac:dyDescent="0.25">
      <c r="A136">
        <v>3027010</v>
      </c>
      <c r="B136" t="s">
        <v>557</v>
      </c>
      <c r="D136" s="3" t="s">
        <v>400</v>
      </c>
      <c r="E136" t="s">
        <v>556</v>
      </c>
      <c r="F136" t="s">
        <v>401</v>
      </c>
      <c r="G136">
        <v>3027010</v>
      </c>
      <c r="H136">
        <v>101397</v>
      </c>
      <c r="I136">
        <v>10007062</v>
      </c>
      <c r="J136">
        <v>400063</v>
      </c>
      <c r="K136">
        <v>10159</v>
      </c>
      <c r="L136" t="s">
        <v>402</v>
      </c>
      <c r="M136" t="s">
        <v>402</v>
      </c>
      <c r="N136" t="s">
        <v>402</v>
      </c>
      <c r="O136" t="s">
        <v>275</v>
      </c>
      <c r="P136" t="s">
        <v>275</v>
      </c>
      <c r="Q136" t="s">
        <v>402</v>
      </c>
      <c r="R136" t="s">
        <v>424</v>
      </c>
      <c r="S136">
        <v>543965</v>
      </c>
      <c r="T136">
        <v>3027010</v>
      </c>
      <c r="U136">
        <f>VLOOKUP(A136,'Drop Down'!C:C,1,FALSE)</f>
        <v>3027010</v>
      </c>
      <c r="V136" t="s">
        <v>223</v>
      </c>
    </row>
    <row r="137" spans="1:22" hidden="1" x14ac:dyDescent="0.25">
      <c r="A137">
        <v>3027005</v>
      </c>
      <c r="B137" t="s">
        <v>558</v>
      </c>
      <c r="D137" s="3" t="s">
        <v>400</v>
      </c>
      <c r="E137" t="s">
        <v>556</v>
      </c>
      <c r="F137" t="s">
        <v>401</v>
      </c>
      <c r="G137">
        <v>3027005</v>
      </c>
      <c r="H137">
        <v>101395</v>
      </c>
      <c r="I137">
        <v>10006690</v>
      </c>
      <c r="J137">
        <v>400034</v>
      </c>
      <c r="K137">
        <v>10157</v>
      </c>
      <c r="L137" t="s">
        <v>402</v>
      </c>
      <c r="M137" t="s">
        <v>275</v>
      </c>
      <c r="N137" t="s">
        <v>275</v>
      </c>
      <c r="O137" t="s">
        <v>402</v>
      </c>
      <c r="P137" t="s">
        <v>402</v>
      </c>
      <c r="Q137" t="s">
        <v>402</v>
      </c>
      <c r="R137" t="s">
        <v>403</v>
      </c>
      <c r="S137">
        <v>543965</v>
      </c>
      <c r="T137">
        <v>3027005</v>
      </c>
      <c r="U137">
        <f>VLOOKUP(A137,'Drop Down'!C:C,1,FALSE)</f>
        <v>3027005</v>
      </c>
      <c r="V137" t="s">
        <v>218</v>
      </c>
    </row>
    <row r="138" spans="1:22" hidden="1" x14ac:dyDescent="0.25">
      <c r="A138">
        <v>3025950</v>
      </c>
      <c r="B138" t="s">
        <v>339</v>
      </c>
      <c r="D138" s="3" t="s">
        <v>403</v>
      </c>
      <c r="E138" t="s">
        <v>556</v>
      </c>
      <c r="F138" t="s">
        <v>417</v>
      </c>
      <c r="G138">
        <v>3025950</v>
      </c>
      <c r="H138">
        <v>0</v>
      </c>
      <c r="I138" s="19"/>
      <c r="J138">
        <v>157308</v>
      </c>
      <c r="K138" t="s">
        <v>417</v>
      </c>
      <c r="L138" t="s">
        <v>402</v>
      </c>
      <c r="M138" t="s">
        <v>402</v>
      </c>
      <c r="N138" t="s">
        <v>402</v>
      </c>
      <c r="O138" t="s">
        <v>275</v>
      </c>
      <c r="P138" t="s">
        <v>402</v>
      </c>
      <c r="Q138" t="s">
        <v>402</v>
      </c>
      <c r="R138" t="s">
        <v>417</v>
      </c>
      <c r="S138">
        <v>516500</v>
      </c>
      <c r="T138">
        <v>3025950</v>
      </c>
      <c r="U138" t="e">
        <f>VLOOKUP(A138,'Drop Down'!C:C,1,FALSE)</f>
        <v>#N/A</v>
      </c>
      <c r="V138" t="s">
        <v>339</v>
      </c>
    </row>
    <row r="139" spans="1:22" hidden="1" x14ac:dyDescent="0.25">
      <c r="A139">
        <v>3027000</v>
      </c>
      <c r="B139" t="s">
        <v>559</v>
      </c>
      <c r="C139" t="s">
        <v>943</v>
      </c>
      <c r="D139" s="3" t="s">
        <v>403</v>
      </c>
      <c r="E139" t="s">
        <v>556</v>
      </c>
      <c r="F139" t="s">
        <v>417</v>
      </c>
      <c r="G139">
        <v>3027000</v>
      </c>
      <c r="H139">
        <v>0</v>
      </c>
      <c r="I139" s="19"/>
      <c r="J139">
        <v>156901</v>
      </c>
      <c r="K139" t="s">
        <v>417</v>
      </c>
      <c r="L139" t="s">
        <v>402</v>
      </c>
      <c r="M139" t="s">
        <v>402</v>
      </c>
      <c r="N139" t="s">
        <v>402</v>
      </c>
      <c r="O139" t="s">
        <v>275</v>
      </c>
      <c r="P139" t="s">
        <v>275</v>
      </c>
      <c r="Q139" t="s">
        <v>402</v>
      </c>
      <c r="R139" t="s">
        <v>417</v>
      </c>
      <c r="S139">
        <v>516500</v>
      </c>
      <c r="T139">
        <v>3027000</v>
      </c>
      <c r="U139" t="e">
        <f>VLOOKUP(A139,'Drop Down'!C:C,1,FALSE)</f>
        <v>#N/A</v>
      </c>
      <c r="V139" t="s">
        <v>7864</v>
      </c>
    </row>
    <row r="140" spans="1:22" hidden="1" x14ac:dyDescent="0.25">
      <c r="A140">
        <v>3027002</v>
      </c>
      <c r="B140" t="s">
        <v>944</v>
      </c>
      <c r="C140" t="s">
        <v>943</v>
      </c>
      <c r="D140" s="3" t="s">
        <v>403</v>
      </c>
      <c r="E140" t="s">
        <v>556</v>
      </c>
      <c r="F140" t="s">
        <v>417</v>
      </c>
      <c r="I140" s="19"/>
      <c r="J140">
        <v>165464</v>
      </c>
      <c r="T140">
        <v>3027002</v>
      </c>
      <c r="U140" t="e">
        <f>VLOOKUP(A140,'Drop Down'!C:C,1,FALSE)</f>
        <v>#N/A</v>
      </c>
    </row>
    <row r="141" spans="1:22" hidden="1" x14ac:dyDescent="0.25">
      <c r="A141">
        <v>3027009</v>
      </c>
      <c r="B141" t="s">
        <v>560</v>
      </c>
      <c r="D141" s="3" t="s">
        <v>400</v>
      </c>
      <c r="E141" t="s">
        <v>556</v>
      </c>
      <c r="F141" t="s">
        <v>401</v>
      </c>
      <c r="G141">
        <v>3027009</v>
      </c>
      <c r="H141">
        <v>101396</v>
      </c>
      <c r="I141">
        <v>10006957</v>
      </c>
      <c r="J141">
        <v>400091</v>
      </c>
      <c r="K141">
        <v>10158</v>
      </c>
      <c r="L141" t="s">
        <v>275</v>
      </c>
      <c r="M141" t="s">
        <v>275</v>
      </c>
      <c r="N141" t="s">
        <v>275</v>
      </c>
      <c r="O141" t="s">
        <v>402</v>
      </c>
      <c r="P141" t="s">
        <v>402</v>
      </c>
      <c r="Q141" t="s">
        <v>402</v>
      </c>
      <c r="R141" t="s">
        <v>424</v>
      </c>
      <c r="S141">
        <v>543965</v>
      </c>
      <c r="T141">
        <v>3027009</v>
      </c>
      <c r="U141">
        <f>VLOOKUP(A141,'Drop Down'!C:C,1,FALSE)</f>
        <v>3027009</v>
      </c>
      <c r="V141" t="s">
        <v>23668</v>
      </c>
    </row>
    <row r="142" spans="1:22" hidden="1" x14ac:dyDescent="0.25">
      <c r="D142" s="3"/>
      <c r="I142" s="19"/>
      <c r="U142" t="e">
        <f>VLOOKUP(A142,'Drop Down'!C:C,1,FALSE)</f>
        <v>#N/A</v>
      </c>
    </row>
    <row r="143" spans="1:22" hidden="1" x14ac:dyDescent="0.25">
      <c r="A143">
        <v>3026905</v>
      </c>
      <c r="B143" t="s">
        <v>363</v>
      </c>
      <c r="D143" s="3" t="s">
        <v>403</v>
      </c>
      <c r="E143" t="s">
        <v>561</v>
      </c>
      <c r="F143" t="s">
        <v>417</v>
      </c>
      <c r="G143">
        <v>3026905</v>
      </c>
      <c r="H143">
        <v>134798</v>
      </c>
      <c r="I143" s="19"/>
      <c r="J143">
        <v>400116</v>
      </c>
      <c r="K143" t="s">
        <v>417</v>
      </c>
      <c r="L143" t="s">
        <v>402</v>
      </c>
      <c r="M143" t="s">
        <v>275</v>
      </c>
      <c r="N143" t="s">
        <v>275</v>
      </c>
      <c r="O143" t="s">
        <v>275</v>
      </c>
      <c r="P143" t="s">
        <v>275</v>
      </c>
      <c r="Q143" t="s">
        <v>275</v>
      </c>
      <c r="R143" t="s">
        <v>417</v>
      </c>
      <c r="S143">
        <v>516500</v>
      </c>
      <c r="T143">
        <v>3026905</v>
      </c>
      <c r="U143" t="e">
        <f>VLOOKUP(A143,'Drop Down'!C:C,1,FALSE)</f>
        <v>#N/A</v>
      </c>
      <c r="V143" t="s">
        <v>363</v>
      </c>
    </row>
    <row r="144" spans="1:22" hidden="1" x14ac:dyDescent="0.25">
      <c r="A144">
        <v>3023300</v>
      </c>
      <c r="B144" t="s">
        <v>23837</v>
      </c>
      <c r="D144" s="3" t="s">
        <v>400</v>
      </c>
      <c r="E144" t="s">
        <v>409</v>
      </c>
      <c r="F144" t="s">
        <v>410</v>
      </c>
      <c r="G144">
        <v>3023300</v>
      </c>
      <c r="H144">
        <v>101315</v>
      </c>
      <c r="I144">
        <v>10006117</v>
      </c>
      <c r="J144">
        <v>400069</v>
      </c>
      <c r="K144">
        <v>10040</v>
      </c>
      <c r="L144" t="s">
        <v>402</v>
      </c>
      <c r="M144" t="s">
        <v>275</v>
      </c>
      <c r="N144" t="s">
        <v>275</v>
      </c>
      <c r="O144" t="s">
        <v>402</v>
      </c>
      <c r="P144" t="s">
        <v>402</v>
      </c>
      <c r="Q144" t="s">
        <v>402</v>
      </c>
      <c r="R144" t="s">
        <v>403</v>
      </c>
      <c r="S144">
        <v>543965</v>
      </c>
      <c r="T144">
        <v>3023300</v>
      </c>
      <c r="U144">
        <f>VLOOKUP(A144,'Drop Down'!C:C,1,FALSE)</f>
        <v>3023300</v>
      </c>
      <c r="V144" t="s">
        <v>744</v>
      </c>
    </row>
    <row r="145" spans="1:23" hidden="1" x14ac:dyDescent="0.25">
      <c r="A145">
        <v>3026906</v>
      </c>
      <c r="B145" t="s">
        <v>287</v>
      </c>
      <c r="D145" s="3" t="s">
        <v>403</v>
      </c>
      <c r="E145" t="s">
        <v>561</v>
      </c>
      <c r="F145" t="s">
        <v>417</v>
      </c>
      <c r="G145">
        <v>3026906</v>
      </c>
      <c r="H145">
        <v>135507</v>
      </c>
      <c r="I145" s="19"/>
      <c r="J145">
        <v>128957</v>
      </c>
      <c r="K145" t="s">
        <v>417</v>
      </c>
      <c r="L145" t="s">
        <v>402</v>
      </c>
      <c r="M145" t="s">
        <v>275</v>
      </c>
      <c r="N145" t="s">
        <v>275</v>
      </c>
      <c r="O145" t="s">
        <v>275</v>
      </c>
      <c r="P145" t="s">
        <v>275</v>
      </c>
      <c r="Q145" t="s">
        <v>402</v>
      </c>
      <c r="R145" t="s">
        <v>417</v>
      </c>
      <c r="S145">
        <v>516500</v>
      </c>
      <c r="T145">
        <v>3026906</v>
      </c>
      <c r="U145" t="e">
        <f>VLOOKUP(A145,'Drop Down'!C:C,1,FALSE)</f>
        <v>#N/A</v>
      </c>
      <c r="V145" t="s">
        <v>23810</v>
      </c>
    </row>
    <row r="146" spans="1:23" hidden="1" x14ac:dyDescent="0.25">
      <c r="A146">
        <v>3028600</v>
      </c>
      <c r="B146" t="s">
        <v>564</v>
      </c>
      <c r="D146" s="3" t="s">
        <v>403</v>
      </c>
      <c r="F146" t="s">
        <v>417</v>
      </c>
      <c r="G146">
        <v>3028600</v>
      </c>
      <c r="H146">
        <v>148421</v>
      </c>
      <c r="K146" t="s">
        <v>417</v>
      </c>
      <c r="L146" t="s">
        <v>402</v>
      </c>
      <c r="R146" t="s">
        <v>417</v>
      </c>
      <c r="T146">
        <v>3028600</v>
      </c>
      <c r="U146" t="e">
        <f>VLOOKUP(A146,'Drop Down'!C:C,1,FALSE)</f>
        <v>#N/A</v>
      </c>
      <c r="V146" t="s">
        <v>1379</v>
      </c>
    </row>
    <row r="147" spans="1:23" x14ac:dyDescent="0.25">
      <c r="D147" s="3"/>
    </row>
    <row r="148" spans="1:23" x14ac:dyDescent="0.25">
      <c r="D148" s="3"/>
    </row>
    <row r="149" spans="1:23" x14ac:dyDescent="0.25">
      <c r="D149" s="3"/>
    </row>
    <row r="150" spans="1:23" x14ac:dyDescent="0.25">
      <c r="D150" s="3"/>
      <c r="W150" t="s">
        <v>803</v>
      </c>
    </row>
    <row r="151" spans="1:23" x14ac:dyDescent="0.25">
      <c r="D151" s="3"/>
      <c r="W151" t="s">
        <v>746</v>
      </c>
    </row>
  </sheetData>
  <autoFilter ref="A6:W146" xr:uid="{278F8CA1-C3C7-46A0-B074-4E9C1D2C33FA}">
    <filterColumn colId="1">
      <filters>
        <filter val="Whitefield School"/>
      </filters>
    </filterColumn>
  </autoFilter>
  <pageMargins left="0.7" right="0.7" top="0.75" bottom="0.75" header="0.3" footer="0.3"/>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3A224-772E-4768-AC45-1FABE7452489}">
  <sheetPr codeName="Sheet9">
    <tabColor theme="0" tint="-0.499984740745262"/>
  </sheetPr>
  <dimension ref="A1:R35"/>
  <sheetViews>
    <sheetView zoomScaleNormal="100" workbookViewId="0">
      <pane xSplit="1" topLeftCell="I1" activePane="topRight" state="frozen"/>
      <selection activeCell="K7" sqref="K7:K109"/>
      <selection pane="topRight" activeCell="K7" sqref="K7:K109"/>
    </sheetView>
  </sheetViews>
  <sheetFormatPr defaultRowHeight="15" x14ac:dyDescent="0.25"/>
  <cols>
    <col min="1" max="1" width="13" customWidth="1"/>
    <col min="2" max="2" width="8.42578125" customWidth="1"/>
    <col min="3" max="3" width="7.85546875"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1" width="25.28515625" bestFit="1" customWidth="1"/>
    <col min="12" max="12" width="8.28515625" customWidth="1"/>
    <col min="13" max="13" width="14.42578125" bestFit="1" customWidth="1"/>
    <col min="14" max="14" width="18" bestFit="1" customWidth="1"/>
    <col min="15" max="15" width="8.85546875" style="20"/>
    <col min="17" max="17" width="12.28515625" customWidth="1"/>
    <col min="18" max="18" width="32.42578125" customWidth="1"/>
  </cols>
  <sheetData>
    <row r="1" spans="1:18" x14ac:dyDescent="0.25">
      <c r="B1" t="s">
        <v>570</v>
      </c>
      <c r="C1" t="s">
        <v>571</v>
      </c>
      <c r="D1" t="s">
        <v>572</v>
      </c>
      <c r="E1" t="s">
        <v>573</v>
      </c>
      <c r="F1" t="s">
        <v>574</v>
      </c>
      <c r="G1" t="s">
        <v>575</v>
      </c>
      <c r="H1" t="s">
        <v>576</v>
      </c>
      <c r="I1" t="s">
        <v>577</v>
      </c>
      <c r="J1" t="s">
        <v>578</v>
      </c>
      <c r="K1" t="s">
        <v>579</v>
      </c>
      <c r="L1" t="s">
        <v>580</v>
      </c>
      <c r="M1" t="s">
        <v>581</v>
      </c>
      <c r="N1" t="s">
        <v>582</v>
      </c>
      <c r="O1" s="20" t="s">
        <v>583</v>
      </c>
      <c r="Q1" s="21" t="s">
        <v>565</v>
      </c>
      <c r="R1" s="21" t="s">
        <v>879</v>
      </c>
    </row>
    <row r="2" spans="1:18" x14ac:dyDescent="0.25">
      <c r="A2" t="s">
        <v>390</v>
      </c>
      <c r="B2" t="s">
        <v>1006</v>
      </c>
      <c r="C2" t="s">
        <v>894</v>
      </c>
      <c r="D2" t="s">
        <v>894</v>
      </c>
      <c r="E2" t="s">
        <v>894</v>
      </c>
      <c r="F2" t="s">
        <v>894</v>
      </c>
      <c r="G2" t="s">
        <v>894</v>
      </c>
      <c r="H2" t="s">
        <v>894</v>
      </c>
      <c r="I2" t="s">
        <v>424</v>
      </c>
      <c r="J2" t="s">
        <v>1002</v>
      </c>
      <c r="K2" t="s">
        <v>894</v>
      </c>
      <c r="L2" t="s">
        <v>894</v>
      </c>
      <c r="M2" t="s">
        <v>894</v>
      </c>
      <c r="N2" t="s">
        <v>894</v>
      </c>
      <c r="O2" s="20" t="s">
        <v>894</v>
      </c>
      <c r="Q2" s="46" t="s">
        <v>1002</v>
      </c>
      <c r="R2" s="46" t="s">
        <v>584</v>
      </c>
    </row>
    <row r="3" spans="1:18" x14ac:dyDescent="0.25">
      <c r="A3" t="s">
        <v>409</v>
      </c>
      <c r="B3" t="s">
        <v>1008</v>
      </c>
      <c r="C3" t="s">
        <v>894</v>
      </c>
      <c r="D3" t="s">
        <v>894</v>
      </c>
      <c r="E3" t="s">
        <v>894</v>
      </c>
      <c r="F3" t="s">
        <v>894</v>
      </c>
      <c r="G3" t="s">
        <v>894</v>
      </c>
      <c r="H3" t="s">
        <v>894</v>
      </c>
      <c r="I3" t="s">
        <v>1011</v>
      </c>
      <c r="J3" t="s">
        <v>1002</v>
      </c>
      <c r="K3" t="s">
        <v>894</v>
      </c>
      <c r="L3" t="s">
        <v>894</v>
      </c>
      <c r="M3" t="s">
        <v>894</v>
      </c>
      <c r="N3" t="s">
        <v>894</v>
      </c>
      <c r="O3" s="20" t="s">
        <v>894</v>
      </c>
      <c r="Q3" s="46" t="s">
        <v>1003</v>
      </c>
      <c r="R3" s="46" t="s">
        <v>585</v>
      </c>
    </row>
    <row r="4" spans="1:18" x14ac:dyDescent="0.25">
      <c r="A4" t="s">
        <v>393</v>
      </c>
      <c r="B4" t="s">
        <v>1012</v>
      </c>
      <c r="C4" t="s">
        <v>899</v>
      </c>
      <c r="D4" t="s">
        <v>899</v>
      </c>
      <c r="E4" t="s">
        <v>899</v>
      </c>
      <c r="F4" t="s">
        <v>899</v>
      </c>
      <c r="G4" t="s">
        <v>899</v>
      </c>
      <c r="H4" t="s">
        <v>899</v>
      </c>
      <c r="I4" t="s">
        <v>1010</v>
      </c>
      <c r="J4" t="s">
        <v>1002</v>
      </c>
      <c r="K4" t="s">
        <v>899</v>
      </c>
      <c r="L4" t="s">
        <v>899</v>
      </c>
      <c r="M4" t="s">
        <v>899</v>
      </c>
      <c r="N4" t="s">
        <v>899</v>
      </c>
      <c r="O4" s="20" t="s">
        <v>899</v>
      </c>
      <c r="Q4" s="46" t="s">
        <v>896</v>
      </c>
      <c r="R4" s="46" t="s">
        <v>566</v>
      </c>
    </row>
    <row r="5" spans="1:18" x14ac:dyDescent="0.25">
      <c r="A5" t="s">
        <v>556</v>
      </c>
      <c r="B5" t="s">
        <v>1013</v>
      </c>
      <c r="C5" t="s">
        <v>892</v>
      </c>
      <c r="D5" t="s">
        <v>892</v>
      </c>
      <c r="E5" t="s">
        <v>892</v>
      </c>
      <c r="F5" t="s">
        <v>892</v>
      </c>
      <c r="G5" t="s">
        <v>892</v>
      </c>
      <c r="H5" t="s">
        <v>892</v>
      </c>
      <c r="I5" t="s">
        <v>1009</v>
      </c>
      <c r="J5" t="s">
        <v>1002</v>
      </c>
      <c r="K5" t="s">
        <v>892</v>
      </c>
      <c r="L5" t="s">
        <v>892</v>
      </c>
      <c r="M5" t="s">
        <v>892</v>
      </c>
      <c r="N5" t="s">
        <v>892</v>
      </c>
      <c r="O5" s="20" t="s">
        <v>892</v>
      </c>
      <c r="Q5" s="46" t="s">
        <v>894</v>
      </c>
      <c r="R5" s="46" t="s">
        <v>567</v>
      </c>
    </row>
    <row r="6" spans="1:18" x14ac:dyDescent="0.25">
      <c r="A6" t="s">
        <v>561</v>
      </c>
      <c r="C6" t="s">
        <v>896</v>
      </c>
      <c r="D6" t="s">
        <v>896</v>
      </c>
      <c r="E6" t="s">
        <v>896</v>
      </c>
      <c r="F6" t="s">
        <v>896</v>
      </c>
      <c r="G6" t="s">
        <v>896</v>
      </c>
      <c r="H6" t="s">
        <v>896</v>
      </c>
      <c r="I6" t="s">
        <v>1011</v>
      </c>
      <c r="J6" t="s">
        <v>896</v>
      </c>
      <c r="K6" t="s">
        <v>896</v>
      </c>
      <c r="L6" t="s">
        <v>896</v>
      </c>
      <c r="M6" t="s">
        <v>896</v>
      </c>
      <c r="N6" t="s">
        <v>896</v>
      </c>
      <c r="O6" s="20" t="s">
        <v>896</v>
      </c>
      <c r="Q6" s="46" t="s">
        <v>899</v>
      </c>
      <c r="R6" s="46" t="s">
        <v>568</v>
      </c>
    </row>
    <row r="7" spans="1:18" x14ac:dyDescent="0.25">
      <c r="A7" t="s">
        <v>535</v>
      </c>
      <c r="B7" t="s">
        <v>1013</v>
      </c>
      <c r="C7" t="s">
        <v>892</v>
      </c>
      <c r="D7" t="s">
        <v>892</v>
      </c>
      <c r="E7" t="s">
        <v>892</v>
      </c>
      <c r="F7" t="s">
        <v>892</v>
      </c>
      <c r="G7" t="s">
        <v>892</v>
      </c>
      <c r="H7" t="s">
        <v>892</v>
      </c>
      <c r="I7" t="s">
        <v>1009</v>
      </c>
      <c r="J7" t="s">
        <v>1002</v>
      </c>
      <c r="K7" t="s">
        <v>892</v>
      </c>
      <c r="L7" t="s">
        <v>892</v>
      </c>
      <c r="M7" t="s">
        <v>892</v>
      </c>
      <c r="N7" t="s">
        <v>892</v>
      </c>
      <c r="O7" s="20" t="s">
        <v>892</v>
      </c>
      <c r="Q7" s="46" t="s">
        <v>892</v>
      </c>
      <c r="R7" s="46" t="s">
        <v>569</v>
      </c>
    </row>
    <row r="8" spans="1:18" x14ac:dyDescent="0.25">
      <c r="Q8" s="46" t="s">
        <v>1004</v>
      </c>
      <c r="R8" s="46" t="s">
        <v>586</v>
      </c>
    </row>
    <row r="9" spans="1:18" x14ac:dyDescent="0.25">
      <c r="Q9" s="46" t="s">
        <v>1005</v>
      </c>
      <c r="R9" s="46" t="s">
        <v>587</v>
      </c>
    </row>
    <row r="10" spans="1:18" x14ac:dyDescent="0.25">
      <c r="Q10" s="46" t="s">
        <v>1006</v>
      </c>
      <c r="R10" s="46" t="s">
        <v>588</v>
      </c>
    </row>
    <row r="11" spans="1:18" x14ac:dyDescent="0.25">
      <c r="Q11" s="46" t="s">
        <v>1007</v>
      </c>
      <c r="R11" s="46" t="s">
        <v>589</v>
      </c>
    </row>
    <row r="12" spans="1:18" x14ac:dyDescent="0.25">
      <c r="Q12" s="46" t="s">
        <v>1008</v>
      </c>
      <c r="R12" s="46" t="s">
        <v>590</v>
      </c>
    </row>
    <row r="13" spans="1:18" x14ac:dyDescent="0.25">
      <c r="Q13" s="46" t="s">
        <v>1009</v>
      </c>
      <c r="R13" s="46" t="s">
        <v>591</v>
      </c>
    </row>
    <row r="14" spans="1:18" x14ac:dyDescent="0.25">
      <c r="Q14" s="46" t="s">
        <v>1010</v>
      </c>
      <c r="R14" s="46" t="s">
        <v>592</v>
      </c>
    </row>
    <row r="15" spans="1:18" x14ac:dyDescent="0.25">
      <c r="Q15" s="46" t="s">
        <v>1011</v>
      </c>
      <c r="R15" s="46" t="s">
        <v>593</v>
      </c>
    </row>
    <row r="16" spans="1:18" x14ac:dyDescent="0.25">
      <c r="Q16" s="46" t="s">
        <v>1012</v>
      </c>
      <c r="R16" s="46" t="s">
        <v>594</v>
      </c>
    </row>
    <row r="17" spans="17:18" x14ac:dyDescent="0.25">
      <c r="Q17" s="46" t="s">
        <v>1013</v>
      </c>
      <c r="R17" s="46" t="s">
        <v>595</v>
      </c>
    </row>
    <row r="18" spans="17:18" x14ac:dyDescent="0.25">
      <c r="Q18" s="46" t="s">
        <v>855</v>
      </c>
      <c r="R18" s="46" t="s">
        <v>277</v>
      </c>
    </row>
    <row r="19" spans="17:18" x14ac:dyDescent="0.25">
      <c r="Q19" s="46" t="s">
        <v>861</v>
      </c>
      <c r="R19" s="46" t="s">
        <v>872</v>
      </c>
    </row>
    <row r="20" spans="17:18" x14ac:dyDescent="0.25">
      <c r="Q20" s="46" t="s">
        <v>867</v>
      </c>
      <c r="R20" s="46" t="s">
        <v>873</v>
      </c>
    </row>
    <row r="21" spans="17:18" x14ac:dyDescent="0.25">
      <c r="Q21" s="46" t="s">
        <v>857</v>
      </c>
      <c r="R21" s="46" t="s">
        <v>281</v>
      </c>
    </row>
    <row r="22" spans="17:18" x14ac:dyDescent="0.25">
      <c r="Q22" s="46" t="s">
        <v>859</v>
      </c>
      <c r="R22" s="46" t="s">
        <v>871</v>
      </c>
    </row>
    <row r="23" spans="17:18" x14ac:dyDescent="0.25">
      <c r="Q23" s="46" t="s">
        <v>863</v>
      </c>
      <c r="R23" s="46" t="s">
        <v>871</v>
      </c>
    </row>
    <row r="24" spans="17:18" x14ac:dyDescent="0.25">
      <c r="Q24" s="46" t="s">
        <v>869</v>
      </c>
      <c r="R24" s="46" t="s">
        <v>877</v>
      </c>
    </row>
    <row r="25" spans="17:18" x14ac:dyDescent="0.25">
      <c r="Q25" s="46" t="s">
        <v>866</v>
      </c>
      <c r="R25" s="46" t="s">
        <v>870</v>
      </c>
    </row>
    <row r="26" spans="17:18" x14ac:dyDescent="0.25">
      <c r="Q26" s="46" t="s">
        <v>864</v>
      </c>
      <c r="R26" s="46" t="s">
        <v>870</v>
      </c>
    </row>
    <row r="27" spans="17:18" x14ac:dyDescent="0.25">
      <c r="Q27" s="46" t="s">
        <v>860</v>
      </c>
      <c r="R27" s="46" t="s">
        <v>874</v>
      </c>
    </row>
    <row r="28" spans="17:18" x14ac:dyDescent="0.25">
      <c r="Q28" s="46" t="s">
        <v>856</v>
      </c>
      <c r="R28" s="46" t="s">
        <v>875</v>
      </c>
    </row>
    <row r="29" spans="17:18" x14ac:dyDescent="0.25">
      <c r="Q29" s="46" t="s">
        <v>865</v>
      </c>
      <c r="R29" s="46" t="s">
        <v>873</v>
      </c>
    </row>
    <row r="30" spans="17:18" x14ac:dyDescent="0.25">
      <c r="Q30" s="46" t="s">
        <v>858</v>
      </c>
      <c r="R30" s="46" t="s">
        <v>872</v>
      </c>
    </row>
    <row r="31" spans="17:18" x14ac:dyDescent="0.25">
      <c r="Q31" s="46" t="s">
        <v>862</v>
      </c>
      <c r="R31" s="46" t="s">
        <v>876</v>
      </c>
    </row>
    <row r="32" spans="17:18" x14ac:dyDescent="0.25">
      <c r="Q32" s="46" t="s">
        <v>868</v>
      </c>
      <c r="R32" s="46" t="s">
        <v>878</v>
      </c>
    </row>
    <row r="33" spans="17:18" x14ac:dyDescent="0.25">
      <c r="Q33" s="46" t="s">
        <v>23437</v>
      </c>
      <c r="R33" s="46" t="s">
        <v>23728</v>
      </c>
    </row>
    <row r="34" spans="17:18" x14ac:dyDescent="0.25">
      <c r="Q34" s="46" t="s">
        <v>915</v>
      </c>
      <c r="R34" s="46" t="s">
        <v>23649</v>
      </c>
    </row>
    <row r="35" spans="17:18" x14ac:dyDescent="0.25">
      <c r="Q35" s="46" t="s">
        <v>23379</v>
      </c>
      <c r="R35" s="46" t="s">
        <v>23729</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91916-BDA5-4C17-8507-16E2D16FB533}">
  <sheetPr codeName="Sheet12">
    <tabColor theme="0" tint="-0.499984740745262"/>
  </sheetPr>
  <dimension ref="A1:D51"/>
  <sheetViews>
    <sheetView zoomScale="90" zoomScaleNormal="90" workbookViewId="0">
      <selection activeCell="K10" sqref="K10"/>
    </sheetView>
  </sheetViews>
  <sheetFormatPr defaultRowHeight="15" x14ac:dyDescent="0.25"/>
  <cols>
    <col min="1" max="1" width="11.5703125" customWidth="1"/>
    <col min="2" max="2" width="8.42578125" customWidth="1"/>
    <col min="3" max="3" width="28.28515625" customWidth="1"/>
    <col min="4" max="4" width="19.7109375" bestFit="1" customWidth="1"/>
  </cols>
  <sheetData>
    <row r="1" spans="1:4" ht="19.5" thickBot="1" x14ac:dyDescent="0.35">
      <c r="A1" s="2" t="s">
        <v>1001</v>
      </c>
      <c r="B1" s="2"/>
      <c r="C1" s="2"/>
    </row>
    <row r="2" spans="1:4" ht="16.5" thickTop="1" thickBot="1" x14ac:dyDescent="0.3">
      <c r="A2" s="138" t="s">
        <v>935</v>
      </c>
      <c r="B2" s="139">
        <v>25</v>
      </c>
    </row>
    <row r="3" spans="1:4" ht="15.75" thickTop="1" x14ac:dyDescent="0.25"/>
    <row r="4" spans="1:4" x14ac:dyDescent="0.25">
      <c r="A4" s="98" t="s">
        <v>939</v>
      </c>
      <c r="B4" s="98"/>
      <c r="C4" s="98" t="s">
        <v>940</v>
      </c>
      <c r="D4" s="98" t="s">
        <v>941</v>
      </c>
    </row>
    <row r="5" spans="1:4" x14ac:dyDescent="0.25">
      <c r="A5" t="s">
        <v>687</v>
      </c>
      <c r="B5" t="s">
        <v>936</v>
      </c>
      <c r="C5" t="str">
        <f>$B5&amp;$B$2&amp;"1"</f>
        <v>Ap251</v>
      </c>
      <c r="D5" t="str">
        <f>$B5&amp;$B$2</f>
        <v>Ap25</v>
      </c>
    </row>
    <row r="6" spans="1:4" x14ac:dyDescent="0.25">
      <c r="A6" t="s">
        <v>688</v>
      </c>
      <c r="B6" t="s">
        <v>937</v>
      </c>
      <c r="C6" t="str">
        <f t="shared" ref="C6:C13" si="0">$B6&amp;$B$2&amp;"1"</f>
        <v>Ma251</v>
      </c>
      <c r="D6" t="str">
        <f t="shared" ref="D6:D13" si="1">$B6&amp;$B$2</f>
        <v>Ma25</v>
      </c>
    </row>
    <row r="7" spans="1:4" x14ac:dyDescent="0.25">
      <c r="A7" t="s">
        <v>689</v>
      </c>
      <c r="B7" t="s">
        <v>938</v>
      </c>
      <c r="C7" t="str">
        <f t="shared" si="0"/>
        <v>Ju251</v>
      </c>
      <c r="D7" t="str">
        <f t="shared" si="1"/>
        <v>Ju25</v>
      </c>
    </row>
    <row r="8" spans="1:4" x14ac:dyDescent="0.25">
      <c r="A8" t="s">
        <v>690</v>
      </c>
      <c r="B8" t="s">
        <v>762</v>
      </c>
      <c r="C8" t="str">
        <f t="shared" si="0"/>
        <v>Jul251</v>
      </c>
      <c r="D8" t="str">
        <f t="shared" si="1"/>
        <v>Jul25</v>
      </c>
    </row>
    <row r="9" spans="1:4" x14ac:dyDescent="0.25">
      <c r="A9" t="s">
        <v>691</v>
      </c>
      <c r="B9" t="s">
        <v>754</v>
      </c>
      <c r="C9" t="str">
        <f t="shared" si="0"/>
        <v>Aug251</v>
      </c>
      <c r="D9" t="str">
        <f t="shared" si="1"/>
        <v>Aug25</v>
      </c>
    </row>
    <row r="10" spans="1:4" x14ac:dyDescent="0.25">
      <c r="A10" t="s">
        <v>692</v>
      </c>
      <c r="B10" t="s">
        <v>753</v>
      </c>
      <c r="C10" t="str">
        <f t="shared" si="0"/>
        <v>Sep251</v>
      </c>
      <c r="D10" t="str">
        <f t="shared" si="1"/>
        <v>Sep25</v>
      </c>
    </row>
    <row r="11" spans="1:4" x14ac:dyDescent="0.25">
      <c r="A11" t="s">
        <v>693</v>
      </c>
      <c r="B11" t="s">
        <v>763</v>
      </c>
      <c r="C11" t="str">
        <f t="shared" si="0"/>
        <v>Oct251</v>
      </c>
      <c r="D11" t="str">
        <f t="shared" si="1"/>
        <v>Oct25</v>
      </c>
    </row>
    <row r="12" spans="1:4" x14ac:dyDescent="0.25">
      <c r="A12" t="s">
        <v>694</v>
      </c>
      <c r="B12" t="s">
        <v>764</v>
      </c>
      <c r="C12" t="str">
        <f t="shared" si="0"/>
        <v>Nov251</v>
      </c>
      <c r="D12" t="str">
        <f t="shared" si="1"/>
        <v>Nov25</v>
      </c>
    </row>
    <row r="13" spans="1:4" x14ac:dyDescent="0.25">
      <c r="A13" t="s">
        <v>695</v>
      </c>
      <c r="B13" t="s">
        <v>765</v>
      </c>
      <c r="C13" t="str">
        <f t="shared" si="0"/>
        <v>Dec251</v>
      </c>
      <c r="D13" t="str">
        <f t="shared" si="1"/>
        <v>Dec25</v>
      </c>
    </row>
    <row r="14" spans="1:4" x14ac:dyDescent="0.25">
      <c r="A14" t="s">
        <v>696</v>
      </c>
      <c r="B14" t="s">
        <v>766</v>
      </c>
      <c r="C14" t="str">
        <f>$B14&amp;($B$2+1)&amp;"1"</f>
        <v>Jan261</v>
      </c>
      <c r="D14" t="str">
        <f>$B14&amp;($B$2+1)</f>
        <v>Jan26</v>
      </c>
    </row>
    <row r="15" spans="1:4" x14ac:dyDescent="0.25">
      <c r="A15" t="s">
        <v>697</v>
      </c>
      <c r="B15" t="s">
        <v>767</v>
      </c>
      <c r="C15" t="str">
        <f>$B15&amp;($B$2+1)&amp;"1"</f>
        <v>Feb261</v>
      </c>
      <c r="D15" t="str">
        <f>$B15&amp;($B$2+1)</f>
        <v>Feb26</v>
      </c>
    </row>
    <row r="16" spans="1:4" x14ac:dyDescent="0.25">
      <c r="A16" t="s">
        <v>698</v>
      </c>
      <c r="B16" t="s">
        <v>768</v>
      </c>
      <c r="C16" t="str">
        <f>$B16&amp;($B$2+1)&amp;"1"</f>
        <v>Mar261</v>
      </c>
      <c r="D16" t="str">
        <f>$B16&amp;($B$2+1)</f>
        <v>Mar26</v>
      </c>
    </row>
    <row r="20" spans="1:4" x14ac:dyDescent="0.25">
      <c r="A20" t="s">
        <v>855</v>
      </c>
      <c r="B20" t="s">
        <v>282</v>
      </c>
      <c r="C20" t="s">
        <v>277</v>
      </c>
      <c r="D20" t="s">
        <v>277</v>
      </c>
    </row>
    <row r="21" spans="1:4" x14ac:dyDescent="0.25">
      <c r="A21" t="s">
        <v>861</v>
      </c>
      <c r="B21" t="s">
        <v>278</v>
      </c>
      <c r="C21" t="s">
        <v>872</v>
      </c>
      <c r="D21" t="s">
        <v>278</v>
      </c>
    </row>
    <row r="22" spans="1:4" x14ac:dyDescent="0.25">
      <c r="A22" t="s">
        <v>867</v>
      </c>
      <c r="B22" t="s">
        <v>278</v>
      </c>
      <c r="C22" t="s">
        <v>873</v>
      </c>
      <c r="D22" t="s">
        <v>278</v>
      </c>
    </row>
    <row r="23" spans="1:4" x14ac:dyDescent="0.25">
      <c r="A23" t="s">
        <v>857</v>
      </c>
      <c r="B23" t="s">
        <v>281</v>
      </c>
      <c r="C23" t="s">
        <v>281</v>
      </c>
      <c r="D23" t="s">
        <v>281</v>
      </c>
    </row>
    <row r="24" spans="1:4" x14ac:dyDescent="0.25">
      <c r="A24" t="s">
        <v>859</v>
      </c>
      <c r="B24" t="s">
        <v>279</v>
      </c>
      <c r="C24" t="s">
        <v>871</v>
      </c>
      <c r="D24" t="s">
        <v>279</v>
      </c>
    </row>
    <row r="25" spans="1:4" x14ac:dyDescent="0.25">
      <c r="A25" t="s">
        <v>863</v>
      </c>
      <c r="B25" t="s">
        <v>278</v>
      </c>
      <c r="C25" t="s">
        <v>871</v>
      </c>
      <c r="D25" t="s">
        <v>278</v>
      </c>
    </row>
    <row r="26" spans="1:4" x14ac:dyDescent="0.25">
      <c r="A26" t="s">
        <v>869</v>
      </c>
      <c r="B26" t="s">
        <v>283</v>
      </c>
      <c r="C26" t="s">
        <v>877</v>
      </c>
      <c r="D26" t="s">
        <v>556</v>
      </c>
    </row>
    <row r="27" spans="1:4" x14ac:dyDescent="0.25">
      <c r="A27" t="s">
        <v>866</v>
      </c>
      <c r="B27" t="s">
        <v>278</v>
      </c>
      <c r="C27" t="s">
        <v>870</v>
      </c>
      <c r="D27" t="s">
        <v>278</v>
      </c>
    </row>
    <row r="28" spans="1:4" x14ac:dyDescent="0.25">
      <c r="A28" t="s">
        <v>864</v>
      </c>
      <c r="B28" t="s">
        <v>279</v>
      </c>
      <c r="C28" t="s">
        <v>870</v>
      </c>
      <c r="D28" t="s">
        <v>279</v>
      </c>
    </row>
    <row r="29" spans="1:4" x14ac:dyDescent="0.25">
      <c r="A29" t="s">
        <v>860</v>
      </c>
      <c r="B29" t="s">
        <v>280</v>
      </c>
      <c r="C29" t="s">
        <v>874</v>
      </c>
      <c r="D29" t="s">
        <v>280</v>
      </c>
    </row>
    <row r="30" spans="1:4" x14ac:dyDescent="0.25">
      <c r="A30" t="s">
        <v>856</v>
      </c>
      <c r="B30" t="s">
        <v>280</v>
      </c>
      <c r="C30" t="s">
        <v>875</v>
      </c>
      <c r="D30" t="s">
        <v>280</v>
      </c>
    </row>
    <row r="31" spans="1:4" x14ac:dyDescent="0.25">
      <c r="A31" t="s">
        <v>865</v>
      </c>
      <c r="B31" t="s">
        <v>884</v>
      </c>
      <c r="C31" t="s">
        <v>873</v>
      </c>
      <c r="D31" t="s">
        <v>279</v>
      </c>
    </row>
    <row r="32" spans="1:4" x14ac:dyDescent="0.25">
      <c r="A32" t="s">
        <v>858</v>
      </c>
      <c r="B32" t="s">
        <v>279</v>
      </c>
      <c r="C32" t="s">
        <v>872</v>
      </c>
      <c r="D32" t="s">
        <v>279</v>
      </c>
    </row>
    <row r="33" spans="1:4" x14ac:dyDescent="0.25">
      <c r="A33" t="s">
        <v>862</v>
      </c>
      <c r="B33" t="s">
        <v>280</v>
      </c>
      <c r="C33" t="s">
        <v>876</v>
      </c>
      <c r="D33" t="s">
        <v>280</v>
      </c>
    </row>
    <row r="34" spans="1:4" x14ac:dyDescent="0.25">
      <c r="A34" t="s">
        <v>868</v>
      </c>
      <c r="B34" t="s">
        <v>283</v>
      </c>
      <c r="C34" t="s">
        <v>878</v>
      </c>
      <c r="D34" t="s">
        <v>556</v>
      </c>
    </row>
    <row r="36" spans="1:4" x14ac:dyDescent="0.25">
      <c r="A36" t="s">
        <v>1002</v>
      </c>
      <c r="C36" t="s">
        <v>584</v>
      </c>
    </row>
    <row r="37" spans="1:4" x14ac:dyDescent="0.25">
      <c r="A37" t="s">
        <v>1003</v>
      </c>
      <c r="C37" t="s">
        <v>585</v>
      </c>
    </row>
    <row r="38" spans="1:4" x14ac:dyDescent="0.25">
      <c r="A38" t="s">
        <v>896</v>
      </c>
      <c r="C38" t="s">
        <v>566</v>
      </c>
    </row>
    <row r="39" spans="1:4" x14ac:dyDescent="0.25">
      <c r="A39" t="s">
        <v>894</v>
      </c>
      <c r="C39" t="s">
        <v>567</v>
      </c>
    </row>
    <row r="40" spans="1:4" x14ac:dyDescent="0.25">
      <c r="A40" t="s">
        <v>899</v>
      </c>
      <c r="C40" t="s">
        <v>568</v>
      </c>
    </row>
    <row r="41" spans="1:4" x14ac:dyDescent="0.25">
      <c r="A41" t="s">
        <v>892</v>
      </c>
      <c r="C41" t="s">
        <v>569</v>
      </c>
    </row>
    <row r="42" spans="1:4" x14ac:dyDescent="0.25">
      <c r="A42" t="s">
        <v>1004</v>
      </c>
      <c r="C42" t="s">
        <v>586</v>
      </c>
    </row>
    <row r="43" spans="1:4" x14ac:dyDescent="0.25">
      <c r="A43" t="s">
        <v>1005</v>
      </c>
      <c r="C43" t="s">
        <v>587</v>
      </c>
    </row>
    <row r="44" spans="1:4" x14ac:dyDescent="0.25">
      <c r="A44" t="s">
        <v>1006</v>
      </c>
      <c r="C44" t="s">
        <v>588</v>
      </c>
    </row>
    <row r="45" spans="1:4" x14ac:dyDescent="0.25">
      <c r="A45" t="s">
        <v>1007</v>
      </c>
      <c r="C45" t="s">
        <v>589</v>
      </c>
    </row>
    <row r="46" spans="1:4" x14ac:dyDescent="0.25">
      <c r="A46" t="s">
        <v>1008</v>
      </c>
      <c r="C46" t="s">
        <v>590</v>
      </c>
    </row>
    <row r="47" spans="1:4" x14ac:dyDescent="0.25">
      <c r="A47" t="s">
        <v>1009</v>
      </c>
      <c r="C47" t="s">
        <v>591</v>
      </c>
    </row>
    <row r="48" spans="1:4" x14ac:dyDescent="0.25">
      <c r="A48" t="s">
        <v>1010</v>
      </c>
      <c r="C48" t="s">
        <v>592</v>
      </c>
    </row>
    <row r="49" spans="1:3" x14ac:dyDescent="0.25">
      <c r="A49" t="s">
        <v>1011</v>
      </c>
      <c r="C49" t="s">
        <v>593</v>
      </c>
    </row>
    <row r="50" spans="1:3" x14ac:dyDescent="0.25">
      <c r="A50" t="s">
        <v>1012</v>
      </c>
      <c r="C50" t="s">
        <v>594</v>
      </c>
    </row>
    <row r="51" spans="1:3" x14ac:dyDescent="0.25">
      <c r="A51" t="s">
        <v>1013</v>
      </c>
      <c r="C51" t="s">
        <v>595</v>
      </c>
    </row>
  </sheetData>
  <phoneticPr fontId="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A8A5D-CB69-4938-B435-A3CECCE43640}">
  <sheetPr filterMode="1">
    <tabColor theme="1" tint="0.499984740745262"/>
  </sheetPr>
  <dimension ref="A1:O8376"/>
  <sheetViews>
    <sheetView zoomScale="90" zoomScaleNormal="90" workbookViewId="0">
      <selection activeCell="H3422" sqref="H3422"/>
    </sheetView>
  </sheetViews>
  <sheetFormatPr defaultRowHeight="15" x14ac:dyDescent="0.25"/>
  <cols>
    <col min="1" max="1" width="23.140625" bestFit="1" customWidth="1"/>
    <col min="2" max="2" width="9.7109375" customWidth="1"/>
    <col min="3" max="3" width="14.140625" customWidth="1"/>
    <col min="4" max="4" width="28.42578125" customWidth="1"/>
    <col min="5" max="5" width="19.42578125" customWidth="1"/>
    <col min="6" max="6" width="26.7109375" bestFit="1" customWidth="1"/>
    <col min="15" max="15" width="41.28515625" customWidth="1"/>
  </cols>
  <sheetData>
    <row r="1" spans="1:15" x14ac:dyDescent="0.25">
      <c r="B1" s="590" t="s">
        <v>23708</v>
      </c>
      <c r="C1" s="590"/>
      <c r="D1" s="590"/>
      <c r="E1" s="590"/>
      <c r="F1" s="590"/>
      <c r="I1" s="590" t="s">
        <v>23364</v>
      </c>
      <c r="J1" s="590"/>
      <c r="K1" s="590"/>
      <c r="L1" s="590"/>
      <c r="M1" s="590"/>
      <c r="N1" s="590"/>
      <c r="O1" s="590"/>
    </row>
    <row r="2" spans="1:15" ht="45" x14ac:dyDescent="0.25">
      <c r="A2" s="146" t="s">
        <v>23890</v>
      </c>
      <c r="B2" s="146" t="s">
        <v>23878</v>
      </c>
      <c r="C2" s="147" t="s">
        <v>1016</v>
      </c>
      <c r="D2" s="148" t="s">
        <v>1017</v>
      </c>
      <c r="E2" s="148" t="s">
        <v>1018</v>
      </c>
      <c r="F2" s="148" t="s">
        <v>1019</v>
      </c>
      <c r="I2" t="s">
        <v>23365</v>
      </c>
      <c r="J2" t="s">
        <v>1</v>
      </c>
      <c r="K2" t="s">
        <v>23366</v>
      </c>
      <c r="L2" t="s">
        <v>23367</v>
      </c>
      <c r="M2" t="s">
        <v>23368</v>
      </c>
      <c r="N2" t="s">
        <v>23369</v>
      </c>
      <c r="O2" t="s">
        <v>23370</v>
      </c>
    </row>
    <row r="3" spans="1:15" hidden="1" x14ac:dyDescent="0.25">
      <c r="B3">
        <v>105005</v>
      </c>
      <c r="C3" t="s">
        <v>1020</v>
      </c>
      <c r="D3" t="s">
        <v>1021</v>
      </c>
      <c r="E3" t="s">
        <v>1022</v>
      </c>
      <c r="F3" t="s">
        <v>1023</v>
      </c>
      <c r="I3" t="s">
        <v>23371</v>
      </c>
      <c r="J3" t="s">
        <v>23373</v>
      </c>
      <c r="K3">
        <v>661225</v>
      </c>
      <c r="L3">
        <v>99999</v>
      </c>
      <c r="M3" t="s">
        <v>23372</v>
      </c>
      <c r="N3">
        <v>999999</v>
      </c>
      <c r="O3" t="s">
        <v>23374</v>
      </c>
    </row>
    <row r="4" spans="1:15" hidden="1" x14ac:dyDescent="0.25">
      <c r="B4">
        <v>105006</v>
      </c>
      <c r="C4" t="s">
        <v>1024</v>
      </c>
      <c r="D4" t="s">
        <v>1025</v>
      </c>
      <c r="E4" t="s">
        <v>1026</v>
      </c>
      <c r="F4" t="s">
        <v>1023</v>
      </c>
      <c r="I4" t="s">
        <v>23371</v>
      </c>
      <c r="J4" t="s">
        <v>23375</v>
      </c>
      <c r="K4">
        <v>661225</v>
      </c>
      <c r="L4">
        <v>99999</v>
      </c>
      <c r="M4" t="s">
        <v>23372</v>
      </c>
      <c r="N4">
        <v>999999</v>
      </c>
      <c r="O4" t="s">
        <v>23376</v>
      </c>
    </row>
    <row r="5" spans="1:15" hidden="1" x14ac:dyDescent="0.25">
      <c r="B5">
        <v>105010</v>
      </c>
      <c r="C5" t="s">
        <v>1027</v>
      </c>
      <c r="D5" t="s">
        <v>1028</v>
      </c>
      <c r="E5" t="s">
        <v>1029</v>
      </c>
      <c r="F5" t="s">
        <v>1023</v>
      </c>
      <c r="I5" t="s">
        <v>23371</v>
      </c>
      <c r="J5" t="s">
        <v>23377</v>
      </c>
      <c r="K5">
        <v>661225</v>
      </c>
      <c r="L5">
        <v>99999</v>
      </c>
      <c r="M5" t="s">
        <v>23372</v>
      </c>
      <c r="N5">
        <v>999999</v>
      </c>
      <c r="O5" t="s">
        <v>23378</v>
      </c>
    </row>
    <row r="6" spans="1:15" hidden="1" x14ac:dyDescent="0.25">
      <c r="B6">
        <v>105016</v>
      </c>
      <c r="C6" t="s">
        <v>1030</v>
      </c>
      <c r="D6" t="s">
        <v>1031</v>
      </c>
      <c r="E6" t="s">
        <v>1032</v>
      </c>
      <c r="F6" t="s">
        <v>1023</v>
      </c>
      <c r="I6" t="s">
        <v>23371</v>
      </c>
      <c r="J6" t="s">
        <v>23379</v>
      </c>
      <c r="K6">
        <v>661225</v>
      </c>
      <c r="L6">
        <v>99999</v>
      </c>
      <c r="M6" t="s">
        <v>23372</v>
      </c>
      <c r="N6">
        <v>999999</v>
      </c>
      <c r="O6" t="s">
        <v>23380</v>
      </c>
    </row>
    <row r="7" spans="1:15" hidden="1" x14ac:dyDescent="0.25">
      <c r="B7">
        <v>105021</v>
      </c>
      <c r="C7" t="s">
        <v>1033</v>
      </c>
      <c r="D7" t="s">
        <v>1034</v>
      </c>
      <c r="E7" t="s">
        <v>1035</v>
      </c>
      <c r="F7" t="s">
        <v>1023</v>
      </c>
      <c r="I7" t="s">
        <v>23371</v>
      </c>
      <c r="J7" t="s">
        <v>23381</v>
      </c>
      <c r="K7">
        <v>661225</v>
      </c>
      <c r="L7">
        <v>99999</v>
      </c>
      <c r="M7" t="s">
        <v>23372</v>
      </c>
      <c r="N7">
        <v>999999</v>
      </c>
      <c r="O7" t="s">
        <v>23382</v>
      </c>
    </row>
    <row r="8" spans="1:15" hidden="1" x14ac:dyDescent="0.25">
      <c r="B8">
        <v>105040</v>
      </c>
      <c r="C8" t="s">
        <v>1036</v>
      </c>
      <c r="D8" t="s">
        <v>1037</v>
      </c>
      <c r="E8" t="s">
        <v>1038</v>
      </c>
      <c r="F8" t="s">
        <v>1023</v>
      </c>
      <c r="I8" t="s">
        <v>23371</v>
      </c>
      <c r="J8" t="s">
        <v>23383</v>
      </c>
      <c r="K8">
        <v>661225</v>
      </c>
      <c r="L8">
        <v>99999</v>
      </c>
      <c r="M8" t="s">
        <v>23372</v>
      </c>
      <c r="N8">
        <v>999999</v>
      </c>
      <c r="O8" t="s">
        <v>23384</v>
      </c>
    </row>
    <row r="9" spans="1:15" hidden="1" x14ac:dyDescent="0.25">
      <c r="B9">
        <v>105044</v>
      </c>
      <c r="C9" t="s">
        <v>1039</v>
      </c>
      <c r="D9" t="s">
        <v>1040</v>
      </c>
      <c r="E9" t="s">
        <v>1041</v>
      </c>
      <c r="F9" t="s">
        <v>1023</v>
      </c>
      <c r="I9" t="s">
        <v>23371</v>
      </c>
      <c r="J9" t="s">
        <v>23385</v>
      </c>
      <c r="K9">
        <v>661225</v>
      </c>
      <c r="L9">
        <v>99999</v>
      </c>
      <c r="M9" t="s">
        <v>23372</v>
      </c>
      <c r="N9">
        <v>999999</v>
      </c>
      <c r="O9" t="s">
        <v>23386</v>
      </c>
    </row>
    <row r="10" spans="1:15" hidden="1" x14ac:dyDescent="0.25">
      <c r="B10">
        <v>105045</v>
      </c>
      <c r="C10" t="s">
        <v>1042</v>
      </c>
      <c r="D10" t="s">
        <v>1043</v>
      </c>
      <c r="E10" t="s">
        <v>1044</v>
      </c>
      <c r="F10" t="s">
        <v>1023</v>
      </c>
      <c r="I10" t="s">
        <v>23371</v>
      </c>
      <c r="J10" t="s">
        <v>23387</v>
      </c>
      <c r="K10">
        <v>661225</v>
      </c>
      <c r="L10">
        <v>99999</v>
      </c>
      <c r="M10" t="s">
        <v>23372</v>
      </c>
      <c r="N10">
        <v>999999</v>
      </c>
      <c r="O10" t="s">
        <v>23388</v>
      </c>
    </row>
    <row r="11" spans="1:15" hidden="1" x14ac:dyDescent="0.25">
      <c r="B11">
        <v>105046</v>
      </c>
      <c r="C11" t="s">
        <v>1045</v>
      </c>
      <c r="D11" t="s">
        <v>1046</v>
      </c>
      <c r="E11" t="s">
        <v>1047</v>
      </c>
      <c r="F11" t="s">
        <v>1023</v>
      </c>
      <c r="I11" t="s">
        <v>23371</v>
      </c>
      <c r="J11" t="s">
        <v>23389</v>
      </c>
      <c r="K11">
        <v>661225</v>
      </c>
      <c r="L11">
        <v>99999</v>
      </c>
      <c r="M11" t="s">
        <v>23372</v>
      </c>
      <c r="N11">
        <v>999999</v>
      </c>
      <c r="O11" t="s">
        <v>23390</v>
      </c>
    </row>
    <row r="12" spans="1:15" hidden="1" x14ac:dyDescent="0.25">
      <c r="B12">
        <v>105048</v>
      </c>
      <c r="C12" t="s">
        <v>1048</v>
      </c>
      <c r="D12" t="s">
        <v>1049</v>
      </c>
      <c r="E12" t="s">
        <v>1050</v>
      </c>
      <c r="F12" t="s">
        <v>1023</v>
      </c>
      <c r="I12" t="s">
        <v>23371</v>
      </c>
      <c r="J12" t="s">
        <v>783</v>
      </c>
      <c r="K12">
        <v>661225</v>
      </c>
      <c r="L12">
        <v>99999</v>
      </c>
      <c r="M12" t="s">
        <v>23372</v>
      </c>
      <c r="N12">
        <v>999999</v>
      </c>
      <c r="O12" t="s">
        <v>949</v>
      </c>
    </row>
    <row r="13" spans="1:15" hidden="1" x14ac:dyDescent="0.25">
      <c r="B13">
        <v>105060</v>
      </c>
      <c r="C13" t="s">
        <v>1051</v>
      </c>
      <c r="D13" t="s">
        <v>1052</v>
      </c>
      <c r="E13" t="s">
        <v>1053</v>
      </c>
      <c r="F13" t="s">
        <v>1023</v>
      </c>
      <c r="I13" t="s">
        <v>23371</v>
      </c>
      <c r="J13" t="s">
        <v>23391</v>
      </c>
      <c r="K13">
        <v>661225</v>
      </c>
      <c r="L13">
        <v>99999</v>
      </c>
      <c r="M13" t="s">
        <v>23372</v>
      </c>
      <c r="N13">
        <v>999999</v>
      </c>
      <c r="O13" t="s">
        <v>23392</v>
      </c>
    </row>
    <row r="14" spans="1:15" hidden="1" x14ac:dyDescent="0.25">
      <c r="B14">
        <v>105062</v>
      </c>
      <c r="C14" t="s">
        <v>1054</v>
      </c>
      <c r="D14" t="s">
        <v>1055</v>
      </c>
      <c r="E14" t="s">
        <v>1056</v>
      </c>
      <c r="F14" t="s">
        <v>1023</v>
      </c>
      <c r="I14" t="s">
        <v>23371</v>
      </c>
      <c r="J14" t="s">
        <v>23393</v>
      </c>
      <c r="K14">
        <v>661225</v>
      </c>
      <c r="L14">
        <v>99999</v>
      </c>
      <c r="M14" t="s">
        <v>23372</v>
      </c>
      <c r="N14">
        <v>999999</v>
      </c>
      <c r="O14" t="s">
        <v>23394</v>
      </c>
    </row>
    <row r="15" spans="1:15" hidden="1" x14ac:dyDescent="0.25">
      <c r="B15">
        <v>105076</v>
      </c>
      <c r="C15" t="s">
        <v>1057</v>
      </c>
      <c r="D15" t="s">
        <v>1058</v>
      </c>
      <c r="E15" t="s">
        <v>1059</v>
      </c>
      <c r="F15" t="s">
        <v>1023</v>
      </c>
      <c r="I15" t="s">
        <v>23371</v>
      </c>
      <c r="J15" t="s">
        <v>996</v>
      </c>
      <c r="K15">
        <v>661225</v>
      </c>
      <c r="L15">
        <v>99999</v>
      </c>
      <c r="M15" t="s">
        <v>23372</v>
      </c>
      <c r="N15">
        <v>999999</v>
      </c>
      <c r="O15" t="s">
        <v>933</v>
      </c>
    </row>
    <row r="16" spans="1:15" hidden="1" x14ac:dyDescent="0.25">
      <c r="B16">
        <v>105079</v>
      </c>
      <c r="C16" t="s">
        <v>1060</v>
      </c>
      <c r="D16" t="s">
        <v>1061</v>
      </c>
      <c r="E16" t="s">
        <v>1062</v>
      </c>
      <c r="F16" t="s">
        <v>1023</v>
      </c>
      <c r="I16" t="s">
        <v>23371</v>
      </c>
      <c r="J16" t="s">
        <v>894</v>
      </c>
      <c r="K16">
        <v>661225</v>
      </c>
      <c r="L16">
        <v>99999</v>
      </c>
      <c r="M16" t="s">
        <v>23372</v>
      </c>
      <c r="N16">
        <v>999999</v>
      </c>
      <c r="O16" t="s">
        <v>895</v>
      </c>
    </row>
    <row r="17" spans="2:15" hidden="1" x14ac:dyDescent="0.25">
      <c r="B17">
        <v>105092</v>
      </c>
      <c r="C17" t="s">
        <v>1063</v>
      </c>
      <c r="D17" t="s">
        <v>1064</v>
      </c>
      <c r="E17" t="s">
        <v>1065</v>
      </c>
      <c r="F17" t="s">
        <v>1023</v>
      </c>
      <c r="I17" t="s">
        <v>23371</v>
      </c>
      <c r="J17" t="s">
        <v>899</v>
      </c>
      <c r="K17">
        <v>661225</v>
      </c>
      <c r="L17">
        <v>99999</v>
      </c>
      <c r="M17" t="s">
        <v>23372</v>
      </c>
      <c r="N17">
        <v>999999</v>
      </c>
      <c r="O17" t="s">
        <v>900</v>
      </c>
    </row>
    <row r="18" spans="2:15" hidden="1" x14ac:dyDescent="0.25">
      <c r="B18">
        <v>105094</v>
      </c>
      <c r="C18" t="s">
        <v>1066</v>
      </c>
      <c r="D18" t="s">
        <v>1067</v>
      </c>
      <c r="E18" t="s">
        <v>1068</v>
      </c>
      <c r="F18" t="s">
        <v>1023</v>
      </c>
      <c r="I18" t="s">
        <v>23371</v>
      </c>
      <c r="J18" t="s">
        <v>892</v>
      </c>
      <c r="K18">
        <v>661225</v>
      </c>
      <c r="L18">
        <v>99999</v>
      </c>
      <c r="M18" t="s">
        <v>23372</v>
      </c>
      <c r="N18">
        <v>999999</v>
      </c>
      <c r="O18" t="s">
        <v>893</v>
      </c>
    </row>
    <row r="19" spans="2:15" hidden="1" x14ac:dyDescent="0.25">
      <c r="B19">
        <v>105105</v>
      </c>
      <c r="C19" t="s">
        <v>1069</v>
      </c>
      <c r="D19" t="s">
        <v>1070</v>
      </c>
      <c r="E19" t="s">
        <v>1071</v>
      </c>
      <c r="F19" t="s">
        <v>1023</v>
      </c>
      <c r="I19" t="s">
        <v>23371</v>
      </c>
      <c r="J19" t="s">
        <v>23395</v>
      </c>
      <c r="K19">
        <v>661225</v>
      </c>
      <c r="L19">
        <v>99999</v>
      </c>
      <c r="M19" t="s">
        <v>23372</v>
      </c>
      <c r="N19">
        <v>999999</v>
      </c>
      <c r="O19" t="s">
        <v>23396</v>
      </c>
    </row>
    <row r="20" spans="2:15" hidden="1" x14ac:dyDescent="0.25">
      <c r="B20">
        <v>105112</v>
      </c>
      <c r="C20" t="s">
        <v>1072</v>
      </c>
      <c r="D20" t="s">
        <v>1073</v>
      </c>
      <c r="E20" t="s">
        <v>1074</v>
      </c>
      <c r="F20" t="s">
        <v>1023</v>
      </c>
      <c r="I20" t="s">
        <v>23371</v>
      </c>
      <c r="J20" t="s">
        <v>23397</v>
      </c>
      <c r="K20">
        <v>661225</v>
      </c>
      <c r="L20">
        <v>99999</v>
      </c>
      <c r="M20" t="s">
        <v>23372</v>
      </c>
      <c r="N20">
        <v>999999</v>
      </c>
      <c r="O20" t="s">
        <v>23398</v>
      </c>
    </row>
    <row r="21" spans="2:15" hidden="1" x14ac:dyDescent="0.25">
      <c r="B21">
        <v>105115</v>
      </c>
      <c r="C21" t="s">
        <v>1075</v>
      </c>
      <c r="D21" t="s">
        <v>1076</v>
      </c>
      <c r="E21" t="s">
        <v>1077</v>
      </c>
      <c r="F21" t="s">
        <v>1023</v>
      </c>
      <c r="I21" t="s">
        <v>23371</v>
      </c>
      <c r="J21" t="s">
        <v>855</v>
      </c>
      <c r="K21">
        <v>661225</v>
      </c>
      <c r="L21">
        <v>99999</v>
      </c>
      <c r="M21" t="s">
        <v>23372</v>
      </c>
      <c r="N21">
        <v>999999</v>
      </c>
      <c r="O21" t="s">
        <v>840</v>
      </c>
    </row>
    <row r="22" spans="2:15" hidden="1" x14ac:dyDescent="0.25">
      <c r="B22">
        <v>105122</v>
      </c>
      <c r="C22" t="s">
        <v>1078</v>
      </c>
      <c r="D22" t="s">
        <v>1079</v>
      </c>
      <c r="E22" t="s">
        <v>1080</v>
      </c>
      <c r="F22" t="s">
        <v>1023</v>
      </c>
      <c r="I22" t="s">
        <v>23371</v>
      </c>
      <c r="J22" t="s">
        <v>23399</v>
      </c>
      <c r="K22">
        <v>661225</v>
      </c>
      <c r="L22">
        <v>99999</v>
      </c>
      <c r="M22" t="s">
        <v>23372</v>
      </c>
      <c r="N22">
        <v>999999</v>
      </c>
      <c r="O22" t="s">
        <v>23400</v>
      </c>
    </row>
    <row r="23" spans="2:15" hidden="1" x14ac:dyDescent="0.25">
      <c r="B23">
        <v>105138</v>
      </c>
      <c r="C23" t="s">
        <v>1081</v>
      </c>
      <c r="D23" t="s">
        <v>1082</v>
      </c>
      <c r="E23" t="s">
        <v>1083</v>
      </c>
      <c r="F23" t="s">
        <v>1023</v>
      </c>
      <c r="I23" t="s">
        <v>23371</v>
      </c>
      <c r="J23" t="s">
        <v>23401</v>
      </c>
      <c r="K23">
        <v>661225</v>
      </c>
      <c r="L23">
        <v>99999</v>
      </c>
      <c r="M23" t="s">
        <v>23372</v>
      </c>
      <c r="N23">
        <v>999999</v>
      </c>
      <c r="O23" t="s">
        <v>23402</v>
      </c>
    </row>
    <row r="24" spans="2:15" hidden="1" x14ac:dyDescent="0.25">
      <c r="B24">
        <v>105146</v>
      </c>
      <c r="C24" t="s">
        <v>1084</v>
      </c>
      <c r="D24" t="s">
        <v>1085</v>
      </c>
      <c r="E24" t="s">
        <v>1086</v>
      </c>
      <c r="F24" t="s">
        <v>1023</v>
      </c>
      <c r="I24" t="s">
        <v>23371</v>
      </c>
      <c r="J24" t="s">
        <v>23403</v>
      </c>
      <c r="K24">
        <v>661225</v>
      </c>
      <c r="L24">
        <v>99999</v>
      </c>
      <c r="M24" t="s">
        <v>23372</v>
      </c>
      <c r="N24">
        <v>999999</v>
      </c>
      <c r="O24" t="s">
        <v>23404</v>
      </c>
    </row>
    <row r="25" spans="2:15" hidden="1" x14ac:dyDescent="0.25">
      <c r="B25">
        <v>105155</v>
      </c>
      <c r="C25" t="s">
        <v>1087</v>
      </c>
      <c r="D25" t="s">
        <v>1088</v>
      </c>
      <c r="E25" t="s">
        <v>1089</v>
      </c>
      <c r="F25" t="s">
        <v>1023</v>
      </c>
      <c r="I25" t="s">
        <v>23371</v>
      </c>
      <c r="J25" t="s">
        <v>23405</v>
      </c>
      <c r="K25">
        <v>661225</v>
      </c>
      <c r="L25">
        <v>99999</v>
      </c>
      <c r="M25" t="s">
        <v>23372</v>
      </c>
      <c r="N25">
        <v>999999</v>
      </c>
      <c r="O25" t="s">
        <v>23406</v>
      </c>
    </row>
    <row r="26" spans="2:15" hidden="1" x14ac:dyDescent="0.25">
      <c r="B26">
        <v>105156</v>
      </c>
      <c r="C26" t="s">
        <v>1090</v>
      </c>
      <c r="D26" t="s">
        <v>1091</v>
      </c>
      <c r="E26" t="s">
        <v>1092</v>
      </c>
      <c r="F26" t="s">
        <v>1023</v>
      </c>
      <c r="I26" t="s">
        <v>23371</v>
      </c>
      <c r="J26" t="s">
        <v>23407</v>
      </c>
      <c r="K26">
        <v>661225</v>
      </c>
      <c r="L26">
        <v>99999</v>
      </c>
      <c r="M26" t="s">
        <v>23372</v>
      </c>
      <c r="N26">
        <v>999999</v>
      </c>
      <c r="O26" t="s">
        <v>23408</v>
      </c>
    </row>
    <row r="27" spans="2:15" hidden="1" x14ac:dyDescent="0.25">
      <c r="B27">
        <v>105158</v>
      </c>
      <c r="C27" t="s">
        <v>1093</v>
      </c>
      <c r="D27" t="s">
        <v>1094</v>
      </c>
      <c r="E27" t="s">
        <v>1095</v>
      </c>
      <c r="F27" t="s">
        <v>1023</v>
      </c>
      <c r="I27" t="s">
        <v>23371</v>
      </c>
      <c r="J27" t="s">
        <v>23409</v>
      </c>
      <c r="K27">
        <v>661225</v>
      </c>
      <c r="L27">
        <v>99999</v>
      </c>
      <c r="M27" t="s">
        <v>23372</v>
      </c>
      <c r="N27">
        <v>999999</v>
      </c>
      <c r="O27" t="s">
        <v>23410</v>
      </c>
    </row>
    <row r="28" spans="2:15" hidden="1" x14ac:dyDescent="0.25">
      <c r="B28">
        <v>105160</v>
      </c>
      <c r="C28" t="s">
        <v>1096</v>
      </c>
      <c r="D28" t="s">
        <v>1097</v>
      </c>
      <c r="E28" t="s">
        <v>1098</v>
      </c>
      <c r="F28" t="s">
        <v>1023</v>
      </c>
      <c r="I28" t="s">
        <v>23371</v>
      </c>
      <c r="J28" t="s">
        <v>23411</v>
      </c>
      <c r="K28">
        <v>661225</v>
      </c>
      <c r="L28">
        <v>99999</v>
      </c>
      <c r="M28" t="s">
        <v>23372</v>
      </c>
      <c r="N28">
        <v>999999</v>
      </c>
      <c r="O28" t="s">
        <v>23412</v>
      </c>
    </row>
    <row r="29" spans="2:15" hidden="1" x14ac:dyDescent="0.25">
      <c r="B29">
        <v>105162</v>
      </c>
      <c r="C29" t="s">
        <v>1099</v>
      </c>
      <c r="D29" t="s">
        <v>1100</v>
      </c>
      <c r="E29" t="s">
        <v>1101</v>
      </c>
      <c r="F29" t="s">
        <v>1023</v>
      </c>
      <c r="I29" t="s">
        <v>23371</v>
      </c>
      <c r="J29" t="s">
        <v>23413</v>
      </c>
      <c r="K29">
        <v>661225</v>
      </c>
      <c r="L29">
        <v>99999</v>
      </c>
      <c r="M29" t="s">
        <v>23372</v>
      </c>
      <c r="N29">
        <v>999999</v>
      </c>
      <c r="O29" t="s">
        <v>23414</v>
      </c>
    </row>
    <row r="30" spans="2:15" hidden="1" x14ac:dyDescent="0.25">
      <c r="B30">
        <v>105168</v>
      </c>
      <c r="C30" t="s">
        <v>1102</v>
      </c>
      <c r="D30" t="s">
        <v>1103</v>
      </c>
      <c r="E30" t="s">
        <v>1104</v>
      </c>
      <c r="F30" t="s">
        <v>1023</v>
      </c>
      <c r="I30" t="s">
        <v>23371</v>
      </c>
      <c r="J30" t="s">
        <v>23415</v>
      </c>
      <c r="K30">
        <v>661225</v>
      </c>
      <c r="L30">
        <v>99999</v>
      </c>
      <c r="M30" t="s">
        <v>23372</v>
      </c>
      <c r="N30">
        <v>999999</v>
      </c>
      <c r="O30" t="s">
        <v>23416</v>
      </c>
    </row>
    <row r="31" spans="2:15" hidden="1" x14ac:dyDescent="0.25">
      <c r="B31">
        <v>105169</v>
      </c>
      <c r="C31" t="s">
        <v>1105</v>
      </c>
      <c r="D31" t="s">
        <v>1106</v>
      </c>
      <c r="E31" t="s">
        <v>1107</v>
      </c>
      <c r="F31" t="s">
        <v>1023</v>
      </c>
      <c r="I31" t="s">
        <v>23371</v>
      </c>
      <c r="J31" t="s">
        <v>23417</v>
      </c>
      <c r="K31">
        <v>661225</v>
      </c>
      <c r="L31">
        <v>99999</v>
      </c>
      <c r="M31" t="s">
        <v>23372</v>
      </c>
      <c r="N31">
        <v>999999</v>
      </c>
      <c r="O31" t="s">
        <v>23418</v>
      </c>
    </row>
    <row r="32" spans="2:15" hidden="1" x14ac:dyDescent="0.25">
      <c r="B32">
        <v>105178</v>
      </c>
      <c r="C32" t="s">
        <v>1108</v>
      </c>
      <c r="D32" t="s">
        <v>1109</v>
      </c>
      <c r="E32" t="s">
        <v>1110</v>
      </c>
      <c r="F32" t="s">
        <v>1023</v>
      </c>
      <c r="I32" t="s">
        <v>23371</v>
      </c>
      <c r="J32" t="s">
        <v>23419</v>
      </c>
      <c r="K32">
        <v>661225</v>
      </c>
      <c r="L32">
        <v>99999</v>
      </c>
      <c r="M32" t="s">
        <v>23372</v>
      </c>
      <c r="N32">
        <v>999999</v>
      </c>
      <c r="O32" t="s">
        <v>23420</v>
      </c>
    </row>
    <row r="33" spans="2:15" hidden="1" x14ac:dyDescent="0.25">
      <c r="B33">
        <v>105181</v>
      </c>
      <c r="C33" t="s">
        <v>1111</v>
      </c>
      <c r="D33" t="s">
        <v>1112</v>
      </c>
      <c r="E33" t="s">
        <v>1113</v>
      </c>
      <c r="F33" t="s">
        <v>1023</v>
      </c>
      <c r="I33" t="s">
        <v>23371</v>
      </c>
      <c r="J33" t="s">
        <v>23421</v>
      </c>
      <c r="K33">
        <v>661225</v>
      </c>
      <c r="L33">
        <v>99999</v>
      </c>
      <c r="M33" t="s">
        <v>23372</v>
      </c>
      <c r="N33">
        <v>999999</v>
      </c>
      <c r="O33" t="s">
        <v>23422</v>
      </c>
    </row>
    <row r="34" spans="2:15" hidden="1" x14ac:dyDescent="0.25">
      <c r="B34">
        <v>105185</v>
      </c>
      <c r="C34" t="s">
        <v>1114</v>
      </c>
      <c r="D34" t="s">
        <v>1115</v>
      </c>
      <c r="E34" t="s">
        <v>1116</v>
      </c>
      <c r="F34" t="s">
        <v>1023</v>
      </c>
      <c r="I34" t="s">
        <v>23371</v>
      </c>
      <c r="J34" t="s">
        <v>23423</v>
      </c>
      <c r="K34">
        <v>661225</v>
      </c>
      <c r="L34">
        <v>99999</v>
      </c>
      <c r="M34" t="s">
        <v>23372</v>
      </c>
      <c r="N34">
        <v>999999</v>
      </c>
      <c r="O34" t="s">
        <v>23424</v>
      </c>
    </row>
    <row r="35" spans="2:15" hidden="1" x14ac:dyDescent="0.25">
      <c r="B35">
        <v>105188</v>
      </c>
      <c r="C35" t="s">
        <v>1117</v>
      </c>
      <c r="D35" t="s">
        <v>1118</v>
      </c>
      <c r="E35" t="s">
        <v>1119</v>
      </c>
      <c r="F35" t="s">
        <v>1023</v>
      </c>
      <c r="I35" t="s">
        <v>23371</v>
      </c>
      <c r="J35" t="s">
        <v>23425</v>
      </c>
      <c r="K35">
        <v>661225</v>
      </c>
      <c r="L35">
        <v>99999</v>
      </c>
      <c r="M35" t="s">
        <v>23372</v>
      </c>
      <c r="N35">
        <v>999999</v>
      </c>
      <c r="O35" t="s">
        <v>23426</v>
      </c>
    </row>
    <row r="36" spans="2:15" hidden="1" x14ac:dyDescent="0.25">
      <c r="B36">
        <v>105190</v>
      </c>
      <c r="C36" t="s">
        <v>1120</v>
      </c>
      <c r="D36" t="s">
        <v>1121</v>
      </c>
      <c r="E36" t="s">
        <v>1122</v>
      </c>
      <c r="F36" t="s">
        <v>1023</v>
      </c>
      <c r="I36" t="s">
        <v>23371</v>
      </c>
      <c r="J36" t="s">
        <v>23427</v>
      </c>
      <c r="K36">
        <v>661225</v>
      </c>
      <c r="L36">
        <v>99999</v>
      </c>
      <c r="M36" t="s">
        <v>23372</v>
      </c>
      <c r="N36">
        <v>999999</v>
      </c>
      <c r="O36" t="s">
        <v>23428</v>
      </c>
    </row>
    <row r="37" spans="2:15" hidden="1" x14ac:dyDescent="0.25">
      <c r="B37">
        <v>105196</v>
      </c>
      <c r="C37" t="s">
        <v>1123</v>
      </c>
      <c r="D37" t="s">
        <v>1124</v>
      </c>
      <c r="E37" t="s">
        <v>1125</v>
      </c>
      <c r="F37" t="s">
        <v>1023</v>
      </c>
      <c r="I37" t="s">
        <v>23371</v>
      </c>
      <c r="J37" t="s">
        <v>1004</v>
      </c>
      <c r="K37">
        <v>661225</v>
      </c>
      <c r="L37">
        <v>99999</v>
      </c>
      <c r="M37" t="s">
        <v>23372</v>
      </c>
      <c r="N37">
        <v>999999</v>
      </c>
      <c r="O37" t="s">
        <v>23429</v>
      </c>
    </row>
    <row r="38" spans="2:15" hidden="1" x14ac:dyDescent="0.25">
      <c r="B38">
        <v>105200</v>
      </c>
      <c r="C38" t="s">
        <v>1126</v>
      </c>
      <c r="D38" t="s">
        <v>1127</v>
      </c>
      <c r="E38" t="s">
        <v>24008</v>
      </c>
      <c r="F38" t="s">
        <v>1023</v>
      </c>
      <c r="I38" t="s">
        <v>23371</v>
      </c>
      <c r="J38" t="s">
        <v>23430</v>
      </c>
      <c r="K38">
        <v>661225</v>
      </c>
      <c r="L38">
        <v>99999</v>
      </c>
      <c r="M38" t="s">
        <v>23372</v>
      </c>
      <c r="N38">
        <v>999999</v>
      </c>
      <c r="O38" t="s">
        <v>23431</v>
      </c>
    </row>
    <row r="39" spans="2:15" hidden="1" x14ac:dyDescent="0.25">
      <c r="B39">
        <v>105208</v>
      </c>
      <c r="C39" t="s">
        <v>1128</v>
      </c>
      <c r="D39" t="s">
        <v>1129</v>
      </c>
      <c r="E39" t="s">
        <v>1130</v>
      </c>
      <c r="F39" t="s">
        <v>1023</v>
      </c>
      <c r="I39" t="s">
        <v>23371</v>
      </c>
      <c r="J39" t="s">
        <v>23433</v>
      </c>
      <c r="K39">
        <v>661225</v>
      </c>
      <c r="L39">
        <v>99999</v>
      </c>
      <c r="M39" t="s">
        <v>23372</v>
      </c>
      <c r="N39">
        <v>999999</v>
      </c>
      <c r="O39" t="s">
        <v>23434</v>
      </c>
    </row>
    <row r="40" spans="2:15" hidden="1" x14ac:dyDescent="0.25">
      <c r="B40">
        <v>105211</v>
      </c>
      <c r="C40" t="s">
        <v>1131</v>
      </c>
      <c r="D40" t="s">
        <v>1132</v>
      </c>
      <c r="E40" t="s">
        <v>1133</v>
      </c>
      <c r="F40" t="s">
        <v>1023</v>
      </c>
      <c r="I40" t="s">
        <v>23371</v>
      </c>
      <c r="J40" t="s">
        <v>1002</v>
      </c>
      <c r="K40">
        <v>661225</v>
      </c>
      <c r="L40">
        <v>99999</v>
      </c>
      <c r="M40" t="s">
        <v>23372</v>
      </c>
      <c r="N40">
        <v>999999</v>
      </c>
      <c r="O40" t="s">
        <v>23435</v>
      </c>
    </row>
    <row r="41" spans="2:15" hidden="1" x14ac:dyDescent="0.25">
      <c r="B41">
        <v>105217</v>
      </c>
      <c r="C41" t="s">
        <v>1134</v>
      </c>
      <c r="D41" t="s">
        <v>1135</v>
      </c>
      <c r="E41" t="s">
        <v>1136</v>
      </c>
      <c r="F41" t="s">
        <v>1023</v>
      </c>
      <c r="I41" t="s">
        <v>23371</v>
      </c>
      <c r="J41" t="s">
        <v>1005</v>
      </c>
      <c r="K41">
        <v>661225</v>
      </c>
      <c r="L41">
        <v>99999</v>
      </c>
      <c r="M41" t="s">
        <v>23372</v>
      </c>
      <c r="N41">
        <v>999999</v>
      </c>
      <c r="O41" t="s">
        <v>23436</v>
      </c>
    </row>
    <row r="42" spans="2:15" hidden="1" x14ac:dyDescent="0.25">
      <c r="B42">
        <v>105221</v>
      </c>
      <c r="C42" t="s">
        <v>284</v>
      </c>
      <c r="D42" t="s">
        <v>285</v>
      </c>
      <c r="E42" t="s">
        <v>1867</v>
      </c>
      <c r="F42" t="s">
        <v>1023</v>
      </c>
      <c r="I42" t="s">
        <v>23371</v>
      </c>
      <c r="J42" t="s">
        <v>23437</v>
      </c>
      <c r="K42">
        <v>661225</v>
      </c>
      <c r="L42">
        <v>99999</v>
      </c>
      <c r="M42" t="s">
        <v>23372</v>
      </c>
      <c r="N42">
        <v>999999</v>
      </c>
      <c r="O42" t="s">
        <v>23438</v>
      </c>
    </row>
    <row r="43" spans="2:15" hidden="1" x14ac:dyDescent="0.25">
      <c r="B43">
        <v>105225</v>
      </c>
      <c r="C43" t="s">
        <v>1137</v>
      </c>
      <c r="D43" t="s">
        <v>1138</v>
      </c>
      <c r="E43" t="s">
        <v>1139</v>
      </c>
      <c r="F43" t="s">
        <v>1023</v>
      </c>
      <c r="I43" t="s">
        <v>23371</v>
      </c>
      <c r="J43" t="s">
        <v>23439</v>
      </c>
      <c r="K43">
        <v>661225</v>
      </c>
      <c r="L43">
        <v>99999</v>
      </c>
      <c r="M43" t="s">
        <v>23372</v>
      </c>
      <c r="N43">
        <v>999999</v>
      </c>
      <c r="O43" t="s">
        <v>23440</v>
      </c>
    </row>
    <row r="44" spans="2:15" hidden="1" x14ac:dyDescent="0.25">
      <c r="B44">
        <v>105227</v>
      </c>
      <c r="C44" t="s">
        <v>1140</v>
      </c>
      <c r="D44" t="s">
        <v>1141</v>
      </c>
      <c r="E44" t="s">
        <v>1142</v>
      </c>
      <c r="F44" t="s">
        <v>1023</v>
      </c>
      <c r="I44" t="s">
        <v>23371</v>
      </c>
      <c r="J44" t="s">
        <v>23441</v>
      </c>
      <c r="K44">
        <v>661225</v>
      </c>
      <c r="L44">
        <v>99999</v>
      </c>
      <c r="M44" t="s">
        <v>23372</v>
      </c>
      <c r="N44">
        <v>999999</v>
      </c>
      <c r="O44" t="s">
        <v>23442</v>
      </c>
    </row>
    <row r="45" spans="2:15" hidden="1" x14ac:dyDescent="0.25">
      <c r="B45">
        <v>105232</v>
      </c>
      <c r="C45" t="s">
        <v>1143</v>
      </c>
      <c r="D45" t="s">
        <v>1144</v>
      </c>
      <c r="E45" t="s">
        <v>1145</v>
      </c>
      <c r="F45" t="s">
        <v>1023</v>
      </c>
      <c r="I45" t="s">
        <v>23371</v>
      </c>
      <c r="J45" t="s">
        <v>1006</v>
      </c>
      <c r="K45">
        <v>661225</v>
      </c>
      <c r="L45">
        <v>99999</v>
      </c>
      <c r="M45" t="s">
        <v>23372</v>
      </c>
      <c r="N45">
        <v>999999</v>
      </c>
      <c r="O45" t="s">
        <v>23443</v>
      </c>
    </row>
    <row r="46" spans="2:15" hidden="1" x14ac:dyDescent="0.25">
      <c r="B46">
        <v>105235</v>
      </c>
      <c r="C46" t="s">
        <v>1146</v>
      </c>
      <c r="D46" t="s">
        <v>1147</v>
      </c>
      <c r="E46" t="s">
        <v>1148</v>
      </c>
      <c r="F46" t="s">
        <v>1023</v>
      </c>
      <c r="I46" t="s">
        <v>23371</v>
      </c>
      <c r="J46" t="s">
        <v>896</v>
      </c>
      <c r="K46">
        <v>661225</v>
      </c>
      <c r="L46">
        <v>99999</v>
      </c>
      <c r="M46" t="s">
        <v>23372</v>
      </c>
      <c r="N46">
        <v>999999</v>
      </c>
      <c r="O46" t="s">
        <v>897</v>
      </c>
    </row>
    <row r="47" spans="2:15" hidden="1" x14ac:dyDescent="0.25">
      <c r="B47">
        <v>105244</v>
      </c>
      <c r="C47" t="s">
        <v>1149</v>
      </c>
      <c r="D47" t="s">
        <v>1150</v>
      </c>
      <c r="E47" t="s">
        <v>1151</v>
      </c>
      <c r="F47" t="s">
        <v>1023</v>
      </c>
      <c r="I47" t="s">
        <v>23371</v>
      </c>
      <c r="J47" t="s">
        <v>1008</v>
      </c>
      <c r="K47">
        <v>661225</v>
      </c>
      <c r="L47">
        <v>99999</v>
      </c>
      <c r="M47" t="s">
        <v>23372</v>
      </c>
      <c r="N47">
        <v>999999</v>
      </c>
      <c r="O47" t="s">
        <v>23444</v>
      </c>
    </row>
    <row r="48" spans="2:15" hidden="1" x14ac:dyDescent="0.25">
      <c r="B48">
        <v>105249</v>
      </c>
      <c r="C48" t="s">
        <v>1152</v>
      </c>
      <c r="D48" t="s">
        <v>1153</v>
      </c>
      <c r="E48" t="s">
        <v>1154</v>
      </c>
      <c r="F48" t="s">
        <v>1023</v>
      </c>
      <c r="I48" t="s">
        <v>23371</v>
      </c>
      <c r="J48" t="s">
        <v>1009</v>
      </c>
      <c r="K48">
        <v>661225</v>
      </c>
      <c r="L48">
        <v>99999</v>
      </c>
      <c r="M48" t="s">
        <v>23372</v>
      </c>
      <c r="N48">
        <v>999999</v>
      </c>
      <c r="O48" t="s">
        <v>23445</v>
      </c>
    </row>
    <row r="49" spans="2:15" hidden="1" x14ac:dyDescent="0.25">
      <c r="B49">
        <v>105256</v>
      </c>
      <c r="C49" t="s">
        <v>1155</v>
      </c>
      <c r="D49" t="s">
        <v>1156</v>
      </c>
      <c r="E49" t="s">
        <v>1157</v>
      </c>
      <c r="F49" t="s">
        <v>1023</v>
      </c>
      <c r="I49" t="s">
        <v>23371</v>
      </c>
      <c r="J49" t="s">
        <v>1010</v>
      </c>
      <c r="K49">
        <v>661225</v>
      </c>
      <c r="L49">
        <v>99999</v>
      </c>
      <c r="M49" t="s">
        <v>23372</v>
      </c>
      <c r="N49">
        <v>999999</v>
      </c>
      <c r="O49" t="s">
        <v>23446</v>
      </c>
    </row>
    <row r="50" spans="2:15" hidden="1" x14ac:dyDescent="0.25">
      <c r="B50">
        <v>105258</v>
      </c>
      <c r="C50" t="s">
        <v>1158</v>
      </c>
      <c r="D50" t="s">
        <v>1159</v>
      </c>
      <c r="E50" t="s">
        <v>1160</v>
      </c>
      <c r="F50" t="s">
        <v>1023</v>
      </c>
      <c r="I50" t="s">
        <v>23371</v>
      </c>
      <c r="J50" t="s">
        <v>1011</v>
      </c>
      <c r="K50">
        <v>661225</v>
      </c>
      <c r="L50">
        <v>99999</v>
      </c>
      <c r="M50" t="s">
        <v>23372</v>
      </c>
      <c r="N50">
        <v>999999</v>
      </c>
      <c r="O50" t="s">
        <v>23447</v>
      </c>
    </row>
    <row r="51" spans="2:15" hidden="1" x14ac:dyDescent="0.25">
      <c r="B51">
        <v>105260</v>
      </c>
      <c r="C51" t="s">
        <v>1161</v>
      </c>
      <c r="D51" t="s">
        <v>1162</v>
      </c>
      <c r="E51" t="s">
        <v>1110</v>
      </c>
      <c r="F51" t="s">
        <v>1023</v>
      </c>
      <c r="I51" t="s">
        <v>23371</v>
      </c>
      <c r="J51" t="s">
        <v>781</v>
      </c>
      <c r="K51">
        <v>661225</v>
      </c>
      <c r="L51">
        <v>99999</v>
      </c>
      <c r="M51" t="s">
        <v>23372</v>
      </c>
      <c r="N51">
        <v>999999</v>
      </c>
      <c r="O51" t="s">
        <v>948</v>
      </c>
    </row>
    <row r="52" spans="2:15" hidden="1" x14ac:dyDescent="0.25">
      <c r="B52">
        <v>105261</v>
      </c>
      <c r="C52" t="s">
        <v>1163</v>
      </c>
      <c r="D52" t="s">
        <v>1164</v>
      </c>
      <c r="E52" t="s">
        <v>1165</v>
      </c>
      <c r="F52" t="s">
        <v>1023</v>
      </c>
      <c r="I52" t="s">
        <v>23371</v>
      </c>
      <c r="J52" t="s">
        <v>1012</v>
      </c>
      <c r="K52">
        <v>661225</v>
      </c>
      <c r="L52">
        <v>99999</v>
      </c>
      <c r="M52" t="s">
        <v>23372</v>
      </c>
      <c r="N52">
        <v>999999</v>
      </c>
      <c r="O52" t="s">
        <v>23448</v>
      </c>
    </row>
    <row r="53" spans="2:15" hidden="1" x14ac:dyDescent="0.25">
      <c r="B53">
        <v>105263</v>
      </c>
      <c r="C53" t="s">
        <v>1166</v>
      </c>
      <c r="D53" t="s">
        <v>1167</v>
      </c>
      <c r="E53" t="s">
        <v>1168</v>
      </c>
      <c r="F53" t="s">
        <v>1023</v>
      </c>
      <c r="I53" t="s">
        <v>23371</v>
      </c>
      <c r="J53" t="s">
        <v>1013</v>
      </c>
      <c r="K53">
        <v>661225</v>
      </c>
      <c r="L53">
        <v>99999</v>
      </c>
      <c r="M53" t="s">
        <v>23372</v>
      </c>
      <c r="N53">
        <v>999999</v>
      </c>
      <c r="O53" t="s">
        <v>23449</v>
      </c>
    </row>
    <row r="54" spans="2:15" hidden="1" x14ac:dyDescent="0.25">
      <c r="B54">
        <v>105266</v>
      </c>
      <c r="C54" t="s">
        <v>1169</v>
      </c>
      <c r="D54" t="s">
        <v>1170</v>
      </c>
      <c r="E54" t="s">
        <v>1171</v>
      </c>
      <c r="F54" t="s">
        <v>1023</v>
      </c>
      <c r="I54" t="s">
        <v>23371</v>
      </c>
      <c r="J54" t="s">
        <v>23450</v>
      </c>
      <c r="K54">
        <v>661225</v>
      </c>
      <c r="L54">
        <v>99999</v>
      </c>
      <c r="M54" t="s">
        <v>23372</v>
      </c>
      <c r="N54">
        <v>999999</v>
      </c>
      <c r="O54" t="s">
        <v>23451</v>
      </c>
    </row>
    <row r="55" spans="2:15" hidden="1" x14ac:dyDescent="0.25">
      <c r="B55">
        <v>105278</v>
      </c>
      <c r="C55" t="s">
        <v>1172</v>
      </c>
      <c r="D55" t="s">
        <v>1173</v>
      </c>
      <c r="E55" t="s">
        <v>1174</v>
      </c>
      <c r="F55" t="s">
        <v>1023</v>
      </c>
      <c r="I55" t="s">
        <v>23371</v>
      </c>
      <c r="J55" t="s">
        <v>23452</v>
      </c>
      <c r="K55">
        <v>661225</v>
      </c>
      <c r="L55">
        <v>99999</v>
      </c>
      <c r="M55" t="s">
        <v>23372</v>
      </c>
      <c r="N55">
        <v>999999</v>
      </c>
      <c r="O55" t="s">
        <v>23453</v>
      </c>
    </row>
    <row r="56" spans="2:15" hidden="1" x14ac:dyDescent="0.25">
      <c r="B56">
        <v>105279</v>
      </c>
      <c r="C56" t="s">
        <v>1175</v>
      </c>
      <c r="D56" t="s">
        <v>1176</v>
      </c>
      <c r="E56" t="s">
        <v>1177</v>
      </c>
      <c r="F56" t="s">
        <v>1023</v>
      </c>
      <c r="I56" t="s">
        <v>23371</v>
      </c>
      <c r="J56" t="s">
        <v>779</v>
      </c>
      <c r="K56">
        <v>661225</v>
      </c>
      <c r="L56">
        <v>99999</v>
      </c>
      <c r="M56" t="s">
        <v>23372</v>
      </c>
      <c r="N56">
        <v>999999</v>
      </c>
      <c r="O56" t="s">
        <v>947</v>
      </c>
    </row>
    <row r="57" spans="2:15" hidden="1" x14ac:dyDescent="0.25">
      <c r="B57">
        <v>105283</v>
      </c>
      <c r="C57" t="s">
        <v>1178</v>
      </c>
      <c r="D57" t="s">
        <v>1179</v>
      </c>
      <c r="E57" t="s">
        <v>1180</v>
      </c>
      <c r="F57" t="s">
        <v>1023</v>
      </c>
      <c r="I57" t="s">
        <v>23371</v>
      </c>
      <c r="J57" t="s">
        <v>23454</v>
      </c>
      <c r="K57">
        <v>661225</v>
      </c>
      <c r="L57">
        <v>99999</v>
      </c>
      <c r="M57" t="s">
        <v>23372</v>
      </c>
      <c r="N57">
        <v>999999</v>
      </c>
      <c r="O57" t="s">
        <v>23455</v>
      </c>
    </row>
    <row r="58" spans="2:15" hidden="1" x14ac:dyDescent="0.25">
      <c r="B58">
        <v>105289</v>
      </c>
      <c r="C58" t="s">
        <v>1181</v>
      </c>
      <c r="D58" t="s">
        <v>1182</v>
      </c>
      <c r="E58" t="s">
        <v>1183</v>
      </c>
      <c r="F58" t="s">
        <v>1023</v>
      </c>
      <c r="I58" t="s">
        <v>23371</v>
      </c>
      <c r="J58" t="s">
        <v>23456</v>
      </c>
      <c r="K58">
        <v>661225</v>
      </c>
      <c r="L58">
        <v>99999</v>
      </c>
      <c r="M58" t="s">
        <v>23372</v>
      </c>
      <c r="N58">
        <v>999999</v>
      </c>
      <c r="O58" t="s">
        <v>23457</v>
      </c>
    </row>
    <row r="59" spans="2:15" hidden="1" x14ac:dyDescent="0.25">
      <c r="B59">
        <v>105299</v>
      </c>
      <c r="C59" t="s">
        <v>1184</v>
      </c>
      <c r="D59" t="s">
        <v>1185</v>
      </c>
      <c r="E59" t="s">
        <v>1186</v>
      </c>
      <c r="F59" t="s">
        <v>1023</v>
      </c>
      <c r="I59" t="s">
        <v>23371</v>
      </c>
      <c r="J59" t="s">
        <v>23458</v>
      </c>
      <c r="K59">
        <v>661225</v>
      </c>
      <c r="L59">
        <v>99999</v>
      </c>
      <c r="M59" t="s">
        <v>23372</v>
      </c>
      <c r="N59">
        <v>999999</v>
      </c>
      <c r="O59" t="s">
        <v>23459</v>
      </c>
    </row>
    <row r="60" spans="2:15" hidden="1" x14ac:dyDescent="0.25">
      <c r="B60">
        <v>105301</v>
      </c>
      <c r="C60" t="s">
        <v>1187</v>
      </c>
      <c r="D60" t="s">
        <v>1188</v>
      </c>
      <c r="E60" t="s">
        <v>1189</v>
      </c>
      <c r="F60" t="s">
        <v>1023</v>
      </c>
      <c r="I60" t="s">
        <v>23371</v>
      </c>
      <c r="J60" t="s">
        <v>23460</v>
      </c>
      <c r="K60">
        <v>661225</v>
      </c>
      <c r="L60">
        <v>99999</v>
      </c>
      <c r="M60" t="s">
        <v>23372</v>
      </c>
      <c r="N60">
        <v>999999</v>
      </c>
      <c r="O60" t="s">
        <v>23461</v>
      </c>
    </row>
    <row r="61" spans="2:15" hidden="1" x14ac:dyDescent="0.25">
      <c r="B61">
        <v>105305</v>
      </c>
      <c r="C61" t="s">
        <v>1190</v>
      </c>
      <c r="D61" t="s">
        <v>1191</v>
      </c>
      <c r="E61" t="s">
        <v>1192</v>
      </c>
      <c r="F61" t="s">
        <v>1023</v>
      </c>
      <c r="I61" t="s">
        <v>23371</v>
      </c>
      <c r="J61" t="s">
        <v>23462</v>
      </c>
      <c r="K61">
        <v>661225</v>
      </c>
      <c r="L61">
        <v>99999</v>
      </c>
      <c r="M61" t="s">
        <v>23372</v>
      </c>
      <c r="N61">
        <v>999999</v>
      </c>
      <c r="O61" t="s">
        <v>23463</v>
      </c>
    </row>
    <row r="62" spans="2:15" hidden="1" x14ac:dyDescent="0.25">
      <c r="B62">
        <v>105315</v>
      </c>
      <c r="C62" t="s">
        <v>1193</v>
      </c>
      <c r="D62" t="s">
        <v>1194</v>
      </c>
      <c r="E62" t="s">
        <v>1195</v>
      </c>
      <c r="F62" t="s">
        <v>1023</v>
      </c>
      <c r="I62" t="s">
        <v>23371</v>
      </c>
      <c r="J62" t="s">
        <v>857</v>
      </c>
      <c r="K62">
        <v>661225</v>
      </c>
      <c r="L62">
        <v>99999</v>
      </c>
      <c r="M62" t="s">
        <v>23372</v>
      </c>
      <c r="N62">
        <v>999999</v>
      </c>
      <c r="O62" t="s">
        <v>842</v>
      </c>
    </row>
    <row r="63" spans="2:15" hidden="1" x14ac:dyDescent="0.25">
      <c r="B63">
        <v>105318</v>
      </c>
      <c r="C63" t="s">
        <v>1196</v>
      </c>
      <c r="D63" t="s">
        <v>1197</v>
      </c>
      <c r="E63" t="s">
        <v>1198</v>
      </c>
      <c r="F63" t="s">
        <v>1023</v>
      </c>
      <c r="I63" t="s">
        <v>23371</v>
      </c>
      <c r="J63" t="s">
        <v>23464</v>
      </c>
      <c r="K63">
        <v>661225</v>
      </c>
      <c r="L63">
        <v>99999</v>
      </c>
      <c r="M63" t="s">
        <v>23372</v>
      </c>
      <c r="N63">
        <v>999999</v>
      </c>
      <c r="O63" t="s">
        <v>23465</v>
      </c>
    </row>
    <row r="64" spans="2:15" hidden="1" x14ac:dyDescent="0.25">
      <c r="B64">
        <v>105320</v>
      </c>
      <c r="C64" t="s">
        <v>1199</v>
      </c>
      <c r="D64" t="s">
        <v>1200</v>
      </c>
      <c r="E64" t="s">
        <v>1201</v>
      </c>
      <c r="F64" t="s">
        <v>1023</v>
      </c>
      <c r="I64" t="s">
        <v>23371</v>
      </c>
      <c r="J64" t="s">
        <v>23466</v>
      </c>
      <c r="K64">
        <v>661225</v>
      </c>
      <c r="L64">
        <v>99999</v>
      </c>
      <c r="M64" t="s">
        <v>23372</v>
      </c>
      <c r="N64">
        <v>999999</v>
      </c>
      <c r="O64" t="s">
        <v>23467</v>
      </c>
    </row>
    <row r="65" spans="2:15" hidden="1" x14ac:dyDescent="0.25">
      <c r="B65">
        <v>105335</v>
      </c>
      <c r="C65" t="s">
        <v>1202</v>
      </c>
      <c r="D65" t="s">
        <v>1203</v>
      </c>
      <c r="E65" t="s">
        <v>1204</v>
      </c>
      <c r="F65" t="s">
        <v>1023</v>
      </c>
      <c r="I65" t="s">
        <v>23371</v>
      </c>
      <c r="J65" t="s">
        <v>23468</v>
      </c>
      <c r="K65">
        <v>661225</v>
      </c>
      <c r="L65">
        <v>99999</v>
      </c>
      <c r="M65" t="s">
        <v>23372</v>
      </c>
      <c r="N65">
        <v>999999</v>
      </c>
      <c r="O65" t="s">
        <v>23469</v>
      </c>
    </row>
    <row r="66" spans="2:15" hidden="1" x14ac:dyDescent="0.25">
      <c r="B66">
        <v>105336</v>
      </c>
      <c r="C66" t="s">
        <v>1205</v>
      </c>
      <c r="D66" t="s">
        <v>1206</v>
      </c>
      <c r="E66" t="s">
        <v>1207</v>
      </c>
      <c r="F66" t="s">
        <v>1023</v>
      </c>
      <c r="I66" t="s">
        <v>23371</v>
      </c>
      <c r="J66" t="s">
        <v>859</v>
      </c>
      <c r="K66">
        <v>661225</v>
      </c>
      <c r="L66">
        <v>99999</v>
      </c>
      <c r="M66" t="s">
        <v>23372</v>
      </c>
      <c r="N66">
        <v>999999</v>
      </c>
      <c r="O66" t="s">
        <v>844</v>
      </c>
    </row>
    <row r="67" spans="2:15" hidden="1" x14ac:dyDescent="0.25">
      <c r="B67">
        <v>105341</v>
      </c>
      <c r="C67" t="s">
        <v>1208</v>
      </c>
      <c r="D67" t="s">
        <v>1209</v>
      </c>
      <c r="E67" t="s">
        <v>1210</v>
      </c>
      <c r="F67" t="s">
        <v>1023</v>
      </c>
      <c r="I67" t="s">
        <v>23371</v>
      </c>
      <c r="J67" t="s">
        <v>863</v>
      </c>
      <c r="K67">
        <v>661225</v>
      </c>
      <c r="L67">
        <v>99999</v>
      </c>
      <c r="M67" t="s">
        <v>23372</v>
      </c>
      <c r="N67">
        <v>999999</v>
      </c>
      <c r="O67" t="s">
        <v>846</v>
      </c>
    </row>
    <row r="68" spans="2:15" hidden="1" x14ac:dyDescent="0.25">
      <c r="B68">
        <v>105342</v>
      </c>
      <c r="C68" t="s">
        <v>1211</v>
      </c>
      <c r="D68" t="s">
        <v>1212</v>
      </c>
      <c r="E68" t="s">
        <v>1213</v>
      </c>
      <c r="F68" t="s">
        <v>1023</v>
      </c>
      <c r="I68" t="s">
        <v>23371</v>
      </c>
      <c r="J68" t="s">
        <v>869</v>
      </c>
      <c r="K68">
        <v>661225</v>
      </c>
      <c r="L68">
        <v>99999</v>
      </c>
      <c r="M68" t="s">
        <v>23372</v>
      </c>
      <c r="N68">
        <v>999999</v>
      </c>
      <c r="O68" t="s">
        <v>854</v>
      </c>
    </row>
    <row r="69" spans="2:15" hidden="1" x14ac:dyDescent="0.25">
      <c r="B69">
        <v>105349</v>
      </c>
      <c r="C69" t="s">
        <v>1214</v>
      </c>
      <c r="D69" t="s">
        <v>1215</v>
      </c>
      <c r="E69" t="s">
        <v>1216</v>
      </c>
      <c r="F69" t="s">
        <v>1023</v>
      </c>
      <c r="I69" t="s">
        <v>23371</v>
      </c>
      <c r="J69" t="s">
        <v>866</v>
      </c>
      <c r="K69">
        <v>661225</v>
      </c>
      <c r="L69">
        <v>99999</v>
      </c>
      <c r="M69" t="s">
        <v>23372</v>
      </c>
      <c r="N69">
        <v>999999</v>
      </c>
      <c r="O69" t="s">
        <v>851</v>
      </c>
    </row>
    <row r="70" spans="2:15" hidden="1" x14ac:dyDescent="0.25">
      <c r="B70">
        <v>105353</v>
      </c>
      <c r="C70" t="s">
        <v>1217</v>
      </c>
      <c r="D70" t="s">
        <v>1218</v>
      </c>
      <c r="E70" t="s">
        <v>1219</v>
      </c>
      <c r="F70" t="s">
        <v>1023</v>
      </c>
      <c r="I70" t="s">
        <v>23371</v>
      </c>
      <c r="J70" t="s">
        <v>864</v>
      </c>
      <c r="K70">
        <v>661225</v>
      </c>
      <c r="L70">
        <v>99999</v>
      </c>
      <c r="M70" t="s">
        <v>23372</v>
      </c>
      <c r="N70">
        <v>999999</v>
      </c>
      <c r="O70" t="s">
        <v>849</v>
      </c>
    </row>
    <row r="71" spans="2:15" hidden="1" x14ac:dyDescent="0.25">
      <c r="B71">
        <v>105355</v>
      </c>
      <c r="C71" t="s">
        <v>1220</v>
      </c>
      <c r="D71" t="s">
        <v>1221</v>
      </c>
      <c r="E71" t="s">
        <v>1222</v>
      </c>
      <c r="F71" t="s">
        <v>1023</v>
      </c>
      <c r="I71" t="s">
        <v>23371</v>
      </c>
      <c r="J71" t="s">
        <v>860</v>
      </c>
      <c r="K71">
        <v>661225</v>
      </c>
      <c r="L71">
        <v>99999</v>
      </c>
      <c r="M71" t="s">
        <v>23372</v>
      </c>
      <c r="N71">
        <v>999999</v>
      </c>
      <c r="O71" t="s">
        <v>847</v>
      </c>
    </row>
    <row r="72" spans="2:15" hidden="1" x14ac:dyDescent="0.25">
      <c r="B72">
        <v>105363</v>
      </c>
      <c r="C72" t="s">
        <v>1223</v>
      </c>
      <c r="D72" t="s">
        <v>1224</v>
      </c>
      <c r="E72" t="s">
        <v>1225</v>
      </c>
      <c r="F72" t="s">
        <v>1023</v>
      </c>
      <c r="I72" t="s">
        <v>23371</v>
      </c>
      <c r="J72" t="s">
        <v>23470</v>
      </c>
      <c r="K72">
        <v>661225</v>
      </c>
      <c r="L72">
        <v>99999</v>
      </c>
      <c r="M72" t="s">
        <v>23372</v>
      </c>
      <c r="N72">
        <v>999999</v>
      </c>
      <c r="O72" t="s">
        <v>23471</v>
      </c>
    </row>
    <row r="73" spans="2:15" hidden="1" x14ac:dyDescent="0.25">
      <c r="B73">
        <v>105364</v>
      </c>
      <c r="C73" t="s">
        <v>1226</v>
      </c>
      <c r="D73" t="s">
        <v>1227</v>
      </c>
      <c r="E73" t="s">
        <v>1228</v>
      </c>
      <c r="F73" t="s">
        <v>1023</v>
      </c>
      <c r="I73" t="s">
        <v>23371</v>
      </c>
      <c r="J73" t="s">
        <v>785</v>
      </c>
      <c r="K73">
        <v>661225</v>
      </c>
      <c r="L73">
        <v>99999</v>
      </c>
      <c r="M73" t="s">
        <v>23372</v>
      </c>
      <c r="N73">
        <v>999999</v>
      </c>
      <c r="O73" t="s">
        <v>950</v>
      </c>
    </row>
    <row r="74" spans="2:15" hidden="1" x14ac:dyDescent="0.25">
      <c r="B74">
        <v>105365</v>
      </c>
      <c r="C74" t="s">
        <v>1229</v>
      </c>
      <c r="D74" t="s">
        <v>1230</v>
      </c>
      <c r="E74" t="s">
        <v>1231</v>
      </c>
      <c r="F74" t="s">
        <v>1023</v>
      </c>
      <c r="I74" t="s">
        <v>23371</v>
      </c>
      <c r="J74" t="s">
        <v>856</v>
      </c>
      <c r="K74">
        <v>661225</v>
      </c>
      <c r="L74">
        <v>99999</v>
      </c>
      <c r="M74" t="s">
        <v>23372</v>
      </c>
      <c r="N74">
        <v>999999</v>
      </c>
      <c r="O74" t="s">
        <v>841</v>
      </c>
    </row>
    <row r="75" spans="2:15" hidden="1" x14ac:dyDescent="0.25">
      <c r="B75">
        <v>105366</v>
      </c>
      <c r="C75" t="s">
        <v>1232</v>
      </c>
      <c r="D75" t="s">
        <v>1233</v>
      </c>
      <c r="E75" t="s">
        <v>1234</v>
      </c>
      <c r="F75" t="s">
        <v>1023</v>
      </c>
      <c r="I75" t="s">
        <v>23371</v>
      </c>
      <c r="J75" t="s">
        <v>23472</v>
      </c>
      <c r="K75">
        <v>661225</v>
      </c>
      <c r="L75">
        <v>99999</v>
      </c>
      <c r="M75" t="s">
        <v>23372</v>
      </c>
      <c r="N75">
        <v>999999</v>
      </c>
      <c r="O75" t="s">
        <v>23473</v>
      </c>
    </row>
    <row r="76" spans="2:15" hidden="1" x14ac:dyDescent="0.25">
      <c r="B76">
        <v>105368</v>
      </c>
      <c r="C76" t="s">
        <v>1235</v>
      </c>
      <c r="D76" t="s">
        <v>1236</v>
      </c>
      <c r="E76" t="s">
        <v>1237</v>
      </c>
      <c r="F76" t="s">
        <v>1023</v>
      </c>
      <c r="I76" t="s">
        <v>23371</v>
      </c>
      <c r="J76" t="s">
        <v>979</v>
      </c>
      <c r="K76">
        <v>661225</v>
      </c>
      <c r="L76">
        <v>99999</v>
      </c>
      <c r="M76" t="s">
        <v>23372</v>
      </c>
      <c r="N76">
        <v>999999</v>
      </c>
      <c r="O76" t="s">
        <v>981</v>
      </c>
    </row>
    <row r="77" spans="2:15" hidden="1" x14ac:dyDescent="0.25">
      <c r="B77">
        <v>105373</v>
      </c>
      <c r="C77" t="s">
        <v>1238</v>
      </c>
      <c r="D77" t="s">
        <v>1239</v>
      </c>
      <c r="E77" t="s">
        <v>1240</v>
      </c>
      <c r="F77" t="s">
        <v>1023</v>
      </c>
      <c r="I77" t="s">
        <v>23371</v>
      </c>
      <c r="J77" t="s">
        <v>865</v>
      </c>
      <c r="K77">
        <v>661225</v>
      </c>
      <c r="L77">
        <v>99999</v>
      </c>
      <c r="M77" t="s">
        <v>23372</v>
      </c>
      <c r="N77">
        <v>999999</v>
      </c>
      <c r="O77" t="s">
        <v>23474</v>
      </c>
    </row>
    <row r="78" spans="2:15" hidden="1" x14ac:dyDescent="0.25">
      <c r="B78">
        <v>105374</v>
      </c>
      <c r="C78" t="s">
        <v>1241</v>
      </c>
      <c r="D78" t="s">
        <v>1242</v>
      </c>
      <c r="E78" t="s">
        <v>1243</v>
      </c>
      <c r="F78" t="s">
        <v>1023</v>
      </c>
      <c r="I78" t="s">
        <v>23371</v>
      </c>
      <c r="J78" t="s">
        <v>858</v>
      </c>
      <c r="K78">
        <v>661225</v>
      </c>
      <c r="L78">
        <v>99999</v>
      </c>
      <c r="M78" t="s">
        <v>23372</v>
      </c>
      <c r="N78">
        <v>999999</v>
      </c>
      <c r="O78" t="s">
        <v>23475</v>
      </c>
    </row>
    <row r="79" spans="2:15" hidden="1" x14ac:dyDescent="0.25">
      <c r="B79">
        <v>105389</v>
      </c>
      <c r="C79" t="s">
        <v>1244</v>
      </c>
      <c r="D79" t="s">
        <v>1245</v>
      </c>
      <c r="E79" t="s">
        <v>1246</v>
      </c>
      <c r="F79" t="s">
        <v>1023</v>
      </c>
      <c r="I79" t="s">
        <v>23371</v>
      </c>
      <c r="J79" t="s">
        <v>980</v>
      </c>
      <c r="K79">
        <v>661225</v>
      </c>
      <c r="L79">
        <v>99999</v>
      </c>
      <c r="M79" t="s">
        <v>23372</v>
      </c>
      <c r="N79">
        <v>999999</v>
      </c>
      <c r="O79" t="s">
        <v>23476</v>
      </c>
    </row>
    <row r="80" spans="2:15" hidden="1" x14ac:dyDescent="0.25">
      <c r="B80">
        <v>105392</v>
      </c>
      <c r="C80" t="s">
        <v>1247</v>
      </c>
      <c r="D80" t="s">
        <v>1248</v>
      </c>
      <c r="E80" t="s">
        <v>1249</v>
      </c>
      <c r="F80" t="s">
        <v>1023</v>
      </c>
      <c r="I80" t="s">
        <v>23371</v>
      </c>
      <c r="J80" t="s">
        <v>915</v>
      </c>
      <c r="K80">
        <v>661225</v>
      </c>
      <c r="L80">
        <v>99999</v>
      </c>
      <c r="M80" t="s">
        <v>23372</v>
      </c>
      <c r="N80">
        <v>999999</v>
      </c>
      <c r="O80" t="s">
        <v>917</v>
      </c>
    </row>
    <row r="81" spans="2:15" hidden="1" x14ac:dyDescent="0.25">
      <c r="B81">
        <v>105394</v>
      </c>
      <c r="C81" t="s">
        <v>1250</v>
      </c>
      <c r="D81" t="s">
        <v>1251</v>
      </c>
      <c r="E81" t="s">
        <v>1252</v>
      </c>
      <c r="F81" t="s">
        <v>1023</v>
      </c>
      <c r="I81" t="s">
        <v>23371</v>
      </c>
      <c r="J81" t="s">
        <v>23477</v>
      </c>
      <c r="K81">
        <v>661225</v>
      </c>
      <c r="L81">
        <v>99999</v>
      </c>
      <c r="M81" t="s">
        <v>23372</v>
      </c>
      <c r="N81">
        <v>999999</v>
      </c>
      <c r="O81" t="s">
        <v>23478</v>
      </c>
    </row>
    <row r="82" spans="2:15" hidden="1" x14ac:dyDescent="0.25">
      <c r="B82">
        <v>105396</v>
      </c>
      <c r="C82" t="s">
        <v>1253</v>
      </c>
      <c r="D82" t="s">
        <v>1254</v>
      </c>
      <c r="E82" t="s">
        <v>1255</v>
      </c>
      <c r="F82" t="s">
        <v>1023</v>
      </c>
      <c r="I82" t="s">
        <v>23371</v>
      </c>
      <c r="J82" t="s">
        <v>1003</v>
      </c>
      <c r="K82">
        <v>661225</v>
      </c>
      <c r="L82">
        <v>99999</v>
      </c>
      <c r="M82" t="s">
        <v>23372</v>
      </c>
      <c r="N82">
        <v>999999</v>
      </c>
      <c r="O82" t="s">
        <v>23479</v>
      </c>
    </row>
    <row r="83" spans="2:15" hidden="1" x14ac:dyDescent="0.25">
      <c r="B83">
        <v>105399</v>
      </c>
      <c r="C83" t="s">
        <v>1256</v>
      </c>
      <c r="D83" t="s">
        <v>1257</v>
      </c>
      <c r="E83" t="s">
        <v>1258</v>
      </c>
      <c r="F83" t="s">
        <v>1023</v>
      </c>
      <c r="I83" t="s">
        <v>23371</v>
      </c>
      <c r="J83" t="s">
        <v>23480</v>
      </c>
      <c r="K83">
        <v>661225</v>
      </c>
      <c r="L83">
        <v>99999</v>
      </c>
      <c r="M83" t="s">
        <v>23372</v>
      </c>
      <c r="N83">
        <v>999999</v>
      </c>
      <c r="O83" t="s">
        <v>23481</v>
      </c>
    </row>
    <row r="84" spans="2:15" hidden="1" x14ac:dyDescent="0.25">
      <c r="B84">
        <v>105406</v>
      </c>
      <c r="C84" t="s">
        <v>1259</v>
      </c>
      <c r="D84" t="s">
        <v>1260</v>
      </c>
      <c r="E84" t="s">
        <v>1261</v>
      </c>
      <c r="F84" t="s">
        <v>1023</v>
      </c>
      <c r="I84" t="s">
        <v>23371</v>
      </c>
      <c r="J84" t="s">
        <v>997</v>
      </c>
      <c r="K84">
        <v>661225</v>
      </c>
      <c r="L84">
        <v>99999</v>
      </c>
      <c r="M84" t="s">
        <v>23372</v>
      </c>
      <c r="N84">
        <v>999999</v>
      </c>
      <c r="O84" t="s">
        <v>934</v>
      </c>
    </row>
    <row r="85" spans="2:15" hidden="1" x14ac:dyDescent="0.25">
      <c r="B85">
        <v>105417</v>
      </c>
      <c r="C85" t="s">
        <v>1262</v>
      </c>
      <c r="D85" t="s">
        <v>1263</v>
      </c>
      <c r="E85" t="s">
        <v>1264</v>
      </c>
      <c r="F85" t="s">
        <v>1023</v>
      </c>
      <c r="I85" t="s">
        <v>23371</v>
      </c>
      <c r="J85" t="s">
        <v>23482</v>
      </c>
      <c r="K85">
        <v>661225</v>
      </c>
      <c r="L85">
        <v>99999</v>
      </c>
      <c r="M85" t="s">
        <v>23372</v>
      </c>
      <c r="N85">
        <v>999999</v>
      </c>
      <c r="O85" t="s">
        <v>23483</v>
      </c>
    </row>
    <row r="86" spans="2:15" hidden="1" x14ac:dyDescent="0.25">
      <c r="B86">
        <v>105421</v>
      </c>
      <c r="C86" t="s">
        <v>1265</v>
      </c>
      <c r="D86" t="s">
        <v>1266</v>
      </c>
      <c r="E86" t="s">
        <v>1267</v>
      </c>
      <c r="F86" t="s">
        <v>1023</v>
      </c>
      <c r="I86" t="s">
        <v>23371</v>
      </c>
      <c r="J86" t="s">
        <v>23484</v>
      </c>
      <c r="K86">
        <v>661225</v>
      </c>
      <c r="L86">
        <v>99999</v>
      </c>
      <c r="M86" t="s">
        <v>23372</v>
      </c>
      <c r="N86">
        <v>999999</v>
      </c>
      <c r="O86" t="s">
        <v>23485</v>
      </c>
    </row>
    <row r="87" spans="2:15" hidden="1" x14ac:dyDescent="0.25">
      <c r="B87">
        <v>105431</v>
      </c>
      <c r="C87" t="s">
        <v>1268</v>
      </c>
      <c r="D87" t="s">
        <v>1269</v>
      </c>
      <c r="E87" t="s">
        <v>1270</v>
      </c>
      <c r="F87" t="s">
        <v>1023</v>
      </c>
      <c r="I87" t="s">
        <v>23371</v>
      </c>
      <c r="J87" t="s">
        <v>23486</v>
      </c>
      <c r="K87">
        <v>661225</v>
      </c>
      <c r="L87">
        <v>99999</v>
      </c>
      <c r="M87" t="s">
        <v>23372</v>
      </c>
      <c r="N87">
        <v>999999</v>
      </c>
      <c r="O87" t="s">
        <v>23487</v>
      </c>
    </row>
    <row r="88" spans="2:15" hidden="1" x14ac:dyDescent="0.25">
      <c r="B88">
        <v>105434</v>
      </c>
      <c r="C88" t="s">
        <v>1271</v>
      </c>
      <c r="D88" t="s">
        <v>1272</v>
      </c>
      <c r="E88" t="s">
        <v>1273</v>
      </c>
      <c r="F88" t="s">
        <v>1023</v>
      </c>
      <c r="I88" t="s">
        <v>23371</v>
      </c>
      <c r="J88" t="s">
        <v>23488</v>
      </c>
      <c r="K88">
        <v>661225</v>
      </c>
      <c r="L88">
        <v>99999</v>
      </c>
      <c r="M88" t="s">
        <v>23372</v>
      </c>
      <c r="N88">
        <v>999999</v>
      </c>
      <c r="O88" t="s">
        <v>23489</v>
      </c>
    </row>
    <row r="89" spans="2:15" hidden="1" x14ac:dyDescent="0.25">
      <c r="B89">
        <v>105440</v>
      </c>
      <c r="C89" t="s">
        <v>1274</v>
      </c>
      <c r="D89" t="s">
        <v>1275</v>
      </c>
      <c r="E89" t="s">
        <v>1276</v>
      </c>
      <c r="F89" t="s">
        <v>1023</v>
      </c>
      <c r="I89" t="s">
        <v>23371</v>
      </c>
      <c r="J89" t="s">
        <v>23490</v>
      </c>
      <c r="K89">
        <v>661225</v>
      </c>
      <c r="L89">
        <v>99999</v>
      </c>
      <c r="M89" t="s">
        <v>23372</v>
      </c>
      <c r="N89">
        <v>999999</v>
      </c>
      <c r="O89" t="s">
        <v>23491</v>
      </c>
    </row>
    <row r="90" spans="2:15" hidden="1" x14ac:dyDescent="0.25">
      <c r="B90">
        <v>105449</v>
      </c>
      <c r="C90" t="s">
        <v>1277</v>
      </c>
      <c r="D90" t="s">
        <v>1278</v>
      </c>
      <c r="E90" t="s">
        <v>1279</v>
      </c>
      <c r="F90" t="s">
        <v>1023</v>
      </c>
      <c r="I90" t="s">
        <v>23371</v>
      </c>
      <c r="J90" t="s">
        <v>23492</v>
      </c>
      <c r="K90">
        <v>661225</v>
      </c>
      <c r="L90">
        <v>99999</v>
      </c>
      <c r="M90" t="s">
        <v>23372</v>
      </c>
      <c r="N90">
        <v>999999</v>
      </c>
      <c r="O90" t="s">
        <v>23493</v>
      </c>
    </row>
    <row r="91" spans="2:15" hidden="1" x14ac:dyDescent="0.25">
      <c r="B91">
        <v>105452</v>
      </c>
      <c r="C91" t="s">
        <v>1280</v>
      </c>
      <c r="D91" t="s">
        <v>1281</v>
      </c>
      <c r="E91" t="s">
        <v>1282</v>
      </c>
      <c r="F91" t="s">
        <v>1023</v>
      </c>
      <c r="I91" t="s">
        <v>23371</v>
      </c>
      <c r="J91" t="s">
        <v>23494</v>
      </c>
      <c r="K91">
        <v>661225</v>
      </c>
      <c r="L91">
        <v>99999</v>
      </c>
      <c r="M91" t="s">
        <v>23372</v>
      </c>
      <c r="N91">
        <v>999999</v>
      </c>
      <c r="O91" t="s">
        <v>23495</v>
      </c>
    </row>
    <row r="92" spans="2:15" hidden="1" x14ac:dyDescent="0.25">
      <c r="B92">
        <v>105473</v>
      </c>
      <c r="C92" t="s">
        <v>1283</v>
      </c>
      <c r="D92" t="s">
        <v>1284</v>
      </c>
      <c r="E92" t="s">
        <v>1285</v>
      </c>
      <c r="F92" t="s">
        <v>1023</v>
      </c>
      <c r="I92" t="s">
        <v>23371</v>
      </c>
      <c r="J92" t="s">
        <v>23496</v>
      </c>
      <c r="K92">
        <v>661225</v>
      </c>
      <c r="L92">
        <v>99999</v>
      </c>
      <c r="M92" t="s">
        <v>23372</v>
      </c>
      <c r="N92">
        <v>999999</v>
      </c>
      <c r="O92" t="s">
        <v>23497</v>
      </c>
    </row>
    <row r="93" spans="2:15" hidden="1" x14ac:dyDescent="0.25">
      <c r="B93">
        <v>105475</v>
      </c>
      <c r="C93" t="s">
        <v>1286</v>
      </c>
      <c r="D93" t="s">
        <v>1287</v>
      </c>
      <c r="E93" t="s">
        <v>1288</v>
      </c>
      <c r="F93" t="s">
        <v>1023</v>
      </c>
      <c r="I93" t="s">
        <v>23371</v>
      </c>
      <c r="J93" t="s">
        <v>23498</v>
      </c>
      <c r="K93">
        <v>661225</v>
      </c>
      <c r="L93">
        <v>99999</v>
      </c>
      <c r="M93" t="s">
        <v>23372</v>
      </c>
      <c r="N93">
        <v>999999</v>
      </c>
      <c r="O93" t="s">
        <v>23499</v>
      </c>
    </row>
    <row r="94" spans="2:15" hidden="1" x14ac:dyDescent="0.25">
      <c r="B94">
        <v>105481</v>
      </c>
      <c r="C94" t="s">
        <v>1289</v>
      </c>
      <c r="D94" t="s">
        <v>1290</v>
      </c>
      <c r="E94" t="s">
        <v>1291</v>
      </c>
      <c r="F94" t="s">
        <v>1023</v>
      </c>
      <c r="I94" t="s">
        <v>23371</v>
      </c>
      <c r="J94" t="s">
        <v>23500</v>
      </c>
      <c r="K94">
        <v>661225</v>
      </c>
      <c r="L94">
        <v>99999</v>
      </c>
      <c r="M94" t="s">
        <v>23372</v>
      </c>
      <c r="N94">
        <v>999999</v>
      </c>
      <c r="O94" t="s">
        <v>23501</v>
      </c>
    </row>
    <row r="95" spans="2:15" hidden="1" x14ac:dyDescent="0.25">
      <c r="B95">
        <v>105496</v>
      </c>
      <c r="C95" t="s">
        <v>1292</v>
      </c>
      <c r="D95" t="s">
        <v>1293</v>
      </c>
      <c r="E95" t="s">
        <v>1294</v>
      </c>
      <c r="F95" t="s">
        <v>1023</v>
      </c>
      <c r="I95" t="s">
        <v>23371</v>
      </c>
      <c r="J95" t="s">
        <v>23502</v>
      </c>
      <c r="K95">
        <v>661225</v>
      </c>
      <c r="L95">
        <v>99999</v>
      </c>
      <c r="M95" t="s">
        <v>23372</v>
      </c>
      <c r="N95">
        <v>999999</v>
      </c>
      <c r="O95" t="s">
        <v>23503</v>
      </c>
    </row>
    <row r="96" spans="2:15" hidden="1" x14ac:dyDescent="0.25">
      <c r="B96">
        <v>105501</v>
      </c>
      <c r="C96" t="s">
        <v>1295</v>
      </c>
      <c r="D96" t="s">
        <v>1296</v>
      </c>
      <c r="E96" t="s">
        <v>1297</v>
      </c>
      <c r="F96" t="s">
        <v>1023</v>
      </c>
      <c r="I96" t="s">
        <v>23371</v>
      </c>
      <c r="J96" t="s">
        <v>23504</v>
      </c>
      <c r="K96">
        <v>661225</v>
      </c>
      <c r="L96">
        <v>99999</v>
      </c>
      <c r="M96" t="s">
        <v>23372</v>
      </c>
      <c r="N96">
        <v>999999</v>
      </c>
      <c r="O96" t="s">
        <v>23505</v>
      </c>
    </row>
    <row r="97" spans="2:15" hidden="1" x14ac:dyDescent="0.25">
      <c r="B97">
        <v>105507</v>
      </c>
      <c r="C97" t="s">
        <v>1298</v>
      </c>
      <c r="D97" t="s">
        <v>1299</v>
      </c>
      <c r="E97" t="s">
        <v>1300</v>
      </c>
      <c r="F97" t="s">
        <v>1023</v>
      </c>
      <c r="I97" t="s">
        <v>23371</v>
      </c>
      <c r="J97" t="s">
        <v>23506</v>
      </c>
      <c r="K97">
        <v>661225</v>
      </c>
      <c r="L97">
        <v>99999</v>
      </c>
      <c r="M97" t="s">
        <v>23372</v>
      </c>
      <c r="N97">
        <v>999999</v>
      </c>
      <c r="O97" t="s">
        <v>23507</v>
      </c>
    </row>
    <row r="98" spans="2:15" hidden="1" x14ac:dyDescent="0.25">
      <c r="B98">
        <v>105513</v>
      </c>
      <c r="C98" t="s">
        <v>1301</v>
      </c>
      <c r="D98" t="s">
        <v>1302</v>
      </c>
      <c r="E98" t="s">
        <v>1303</v>
      </c>
      <c r="F98" t="s">
        <v>1023</v>
      </c>
      <c r="I98" t="s">
        <v>23371</v>
      </c>
      <c r="J98" t="s">
        <v>23508</v>
      </c>
      <c r="K98">
        <v>661225</v>
      </c>
      <c r="L98">
        <v>99999</v>
      </c>
      <c r="M98" t="s">
        <v>23372</v>
      </c>
      <c r="N98">
        <v>999999</v>
      </c>
      <c r="O98" t="s">
        <v>23509</v>
      </c>
    </row>
    <row r="99" spans="2:15" hidden="1" x14ac:dyDescent="0.25">
      <c r="B99">
        <v>105521</v>
      </c>
      <c r="C99" t="s">
        <v>1304</v>
      </c>
      <c r="D99" t="s">
        <v>1305</v>
      </c>
      <c r="E99" t="s">
        <v>1306</v>
      </c>
      <c r="F99" t="s">
        <v>1023</v>
      </c>
      <c r="I99" t="s">
        <v>23371</v>
      </c>
      <c r="J99" t="s">
        <v>23510</v>
      </c>
      <c r="K99">
        <v>661225</v>
      </c>
      <c r="L99">
        <v>99999</v>
      </c>
      <c r="M99" t="s">
        <v>23372</v>
      </c>
      <c r="N99">
        <v>999999</v>
      </c>
      <c r="O99" t="s">
        <v>23511</v>
      </c>
    </row>
    <row r="100" spans="2:15" hidden="1" x14ac:dyDescent="0.25">
      <c r="B100">
        <v>105525</v>
      </c>
      <c r="C100" t="s">
        <v>1307</v>
      </c>
      <c r="D100" t="s">
        <v>1308</v>
      </c>
      <c r="E100" t="s">
        <v>1309</v>
      </c>
      <c r="F100" t="s">
        <v>1023</v>
      </c>
      <c r="I100" t="s">
        <v>23371</v>
      </c>
      <c r="J100" t="s">
        <v>23512</v>
      </c>
      <c r="K100">
        <v>661225</v>
      </c>
      <c r="L100">
        <v>99999</v>
      </c>
      <c r="M100" t="s">
        <v>23372</v>
      </c>
      <c r="N100">
        <v>999999</v>
      </c>
      <c r="O100" t="s">
        <v>23513</v>
      </c>
    </row>
    <row r="101" spans="2:15" hidden="1" x14ac:dyDescent="0.25">
      <c r="B101">
        <v>105534</v>
      </c>
      <c r="C101" t="s">
        <v>1310</v>
      </c>
      <c r="D101" t="s">
        <v>1311</v>
      </c>
      <c r="E101" t="s">
        <v>1312</v>
      </c>
      <c r="F101" t="s">
        <v>1023</v>
      </c>
      <c r="I101" t="s">
        <v>23371</v>
      </c>
      <c r="J101" t="s">
        <v>23514</v>
      </c>
      <c r="K101">
        <v>661225</v>
      </c>
      <c r="L101">
        <v>99999</v>
      </c>
      <c r="M101" t="s">
        <v>23372</v>
      </c>
      <c r="N101">
        <v>999999</v>
      </c>
      <c r="O101" t="s">
        <v>23515</v>
      </c>
    </row>
    <row r="102" spans="2:15" hidden="1" x14ac:dyDescent="0.25">
      <c r="B102">
        <v>105535</v>
      </c>
      <c r="C102" t="s">
        <v>1313</v>
      </c>
      <c r="D102" t="s">
        <v>1314</v>
      </c>
      <c r="E102" t="s">
        <v>1315</v>
      </c>
      <c r="F102" t="s">
        <v>1023</v>
      </c>
      <c r="I102" t="s">
        <v>23371</v>
      </c>
      <c r="J102" t="s">
        <v>23516</v>
      </c>
      <c r="K102">
        <v>661225</v>
      </c>
      <c r="L102">
        <v>99999</v>
      </c>
      <c r="M102" t="s">
        <v>23372</v>
      </c>
      <c r="N102">
        <v>999999</v>
      </c>
      <c r="O102" t="s">
        <v>23517</v>
      </c>
    </row>
    <row r="103" spans="2:15" hidden="1" x14ac:dyDescent="0.25">
      <c r="B103">
        <v>105537</v>
      </c>
      <c r="C103" t="s">
        <v>1316</v>
      </c>
      <c r="D103" t="s">
        <v>1317</v>
      </c>
      <c r="E103" t="s">
        <v>1318</v>
      </c>
      <c r="F103" t="s">
        <v>1023</v>
      </c>
      <c r="I103" t="s">
        <v>23371</v>
      </c>
      <c r="J103" t="s">
        <v>23518</v>
      </c>
      <c r="K103">
        <v>661225</v>
      </c>
      <c r="L103">
        <v>99999</v>
      </c>
      <c r="M103" t="s">
        <v>23372</v>
      </c>
      <c r="N103">
        <v>999999</v>
      </c>
      <c r="O103" t="s">
        <v>23519</v>
      </c>
    </row>
    <row r="104" spans="2:15" hidden="1" x14ac:dyDescent="0.25">
      <c r="B104">
        <v>105546</v>
      </c>
      <c r="C104" t="s">
        <v>1319</v>
      </c>
      <c r="D104" t="s">
        <v>1320</v>
      </c>
      <c r="E104" t="s">
        <v>1321</v>
      </c>
      <c r="F104" t="s">
        <v>1023</v>
      </c>
      <c r="I104" t="s">
        <v>23371</v>
      </c>
      <c r="J104" t="s">
        <v>23520</v>
      </c>
      <c r="K104">
        <v>661225</v>
      </c>
      <c r="L104">
        <v>99999</v>
      </c>
      <c r="M104" t="s">
        <v>23372</v>
      </c>
      <c r="N104">
        <v>999999</v>
      </c>
      <c r="O104" t="s">
        <v>23521</v>
      </c>
    </row>
    <row r="105" spans="2:15" hidden="1" x14ac:dyDescent="0.25">
      <c r="B105">
        <v>105551</v>
      </c>
      <c r="C105" t="s">
        <v>1322</v>
      </c>
      <c r="D105" t="s">
        <v>1323</v>
      </c>
      <c r="E105" t="s">
        <v>1324</v>
      </c>
      <c r="F105" t="s">
        <v>1023</v>
      </c>
      <c r="I105" t="s">
        <v>23371</v>
      </c>
      <c r="J105" t="s">
        <v>23522</v>
      </c>
      <c r="K105">
        <v>661225</v>
      </c>
      <c r="L105">
        <v>99999</v>
      </c>
      <c r="M105" t="s">
        <v>23372</v>
      </c>
      <c r="N105">
        <v>999999</v>
      </c>
      <c r="O105" t="s">
        <v>23523</v>
      </c>
    </row>
    <row r="106" spans="2:15" hidden="1" x14ac:dyDescent="0.25">
      <c r="B106">
        <v>105553</v>
      </c>
      <c r="C106" t="s">
        <v>1325</v>
      </c>
      <c r="D106" t="s">
        <v>1326</v>
      </c>
      <c r="E106" t="s">
        <v>1327</v>
      </c>
      <c r="F106" t="s">
        <v>1023</v>
      </c>
      <c r="I106" t="s">
        <v>23371</v>
      </c>
      <c r="J106" t="s">
        <v>23524</v>
      </c>
      <c r="K106">
        <v>661225</v>
      </c>
      <c r="L106">
        <v>99999</v>
      </c>
      <c r="M106" t="s">
        <v>23372</v>
      </c>
      <c r="N106">
        <v>999999</v>
      </c>
      <c r="O106" t="s">
        <v>23525</v>
      </c>
    </row>
    <row r="107" spans="2:15" hidden="1" x14ac:dyDescent="0.25">
      <c r="B107">
        <v>105554</v>
      </c>
      <c r="C107" t="s">
        <v>1328</v>
      </c>
      <c r="D107" t="s">
        <v>1329</v>
      </c>
      <c r="E107" t="s">
        <v>1110</v>
      </c>
      <c r="F107" t="s">
        <v>1023</v>
      </c>
      <c r="I107" t="s">
        <v>23371</v>
      </c>
      <c r="J107" t="s">
        <v>23526</v>
      </c>
      <c r="K107">
        <v>661225</v>
      </c>
      <c r="L107">
        <v>99999</v>
      </c>
      <c r="M107" t="s">
        <v>23372</v>
      </c>
      <c r="N107">
        <v>999999</v>
      </c>
      <c r="O107" t="s">
        <v>23527</v>
      </c>
    </row>
    <row r="108" spans="2:15" hidden="1" x14ac:dyDescent="0.25">
      <c r="B108">
        <v>105556</v>
      </c>
      <c r="C108" t="s">
        <v>1330</v>
      </c>
      <c r="D108" t="s">
        <v>1331</v>
      </c>
      <c r="E108" t="s">
        <v>1332</v>
      </c>
      <c r="F108" t="s">
        <v>1023</v>
      </c>
      <c r="I108" t="s">
        <v>23371</v>
      </c>
      <c r="J108" t="s">
        <v>23528</v>
      </c>
      <c r="K108">
        <v>661225</v>
      </c>
      <c r="L108">
        <v>99999</v>
      </c>
      <c r="M108" t="s">
        <v>23372</v>
      </c>
      <c r="N108">
        <v>999999</v>
      </c>
      <c r="O108" t="s">
        <v>23529</v>
      </c>
    </row>
    <row r="109" spans="2:15" hidden="1" x14ac:dyDescent="0.25">
      <c r="B109">
        <v>105557</v>
      </c>
      <c r="C109" t="s">
        <v>1333</v>
      </c>
      <c r="D109" t="s">
        <v>1334</v>
      </c>
      <c r="E109" t="s">
        <v>1335</v>
      </c>
      <c r="F109" t="s">
        <v>1023</v>
      </c>
      <c r="I109" t="s">
        <v>23371</v>
      </c>
      <c r="J109" t="s">
        <v>23530</v>
      </c>
      <c r="K109">
        <v>661225</v>
      </c>
      <c r="L109">
        <v>99999</v>
      </c>
      <c r="M109" t="s">
        <v>23372</v>
      </c>
      <c r="N109">
        <v>999999</v>
      </c>
      <c r="O109" t="s">
        <v>23531</v>
      </c>
    </row>
    <row r="110" spans="2:15" hidden="1" x14ac:dyDescent="0.25">
      <c r="B110">
        <v>105565</v>
      </c>
      <c r="C110" t="s">
        <v>1336</v>
      </c>
      <c r="D110" t="s">
        <v>1337</v>
      </c>
      <c r="E110" t="s">
        <v>1338</v>
      </c>
      <c r="F110" t="s">
        <v>1023</v>
      </c>
      <c r="I110" t="s">
        <v>23371</v>
      </c>
      <c r="J110" t="s">
        <v>23532</v>
      </c>
      <c r="K110">
        <v>661225</v>
      </c>
      <c r="L110">
        <v>99999</v>
      </c>
      <c r="M110" t="s">
        <v>23372</v>
      </c>
      <c r="N110">
        <v>999999</v>
      </c>
      <c r="O110" t="s">
        <v>23533</v>
      </c>
    </row>
    <row r="111" spans="2:15" hidden="1" x14ac:dyDescent="0.25">
      <c r="B111">
        <v>105570</v>
      </c>
      <c r="C111" t="s">
        <v>1339</v>
      </c>
      <c r="D111" t="s">
        <v>1340</v>
      </c>
      <c r="E111" t="s">
        <v>1341</v>
      </c>
      <c r="F111" t="s">
        <v>1023</v>
      </c>
      <c r="I111" t="s">
        <v>23371</v>
      </c>
      <c r="J111" t="s">
        <v>23534</v>
      </c>
      <c r="K111">
        <v>661225</v>
      </c>
      <c r="L111">
        <v>99999</v>
      </c>
      <c r="M111" t="s">
        <v>23372</v>
      </c>
      <c r="N111">
        <v>999999</v>
      </c>
      <c r="O111" t="s">
        <v>23535</v>
      </c>
    </row>
    <row r="112" spans="2:15" hidden="1" x14ac:dyDescent="0.25">
      <c r="B112">
        <v>105576</v>
      </c>
      <c r="C112" t="s">
        <v>1342</v>
      </c>
      <c r="D112" t="s">
        <v>1343</v>
      </c>
      <c r="E112" t="s">
        <v>1344</v>
      </c>
      <c r="F112" t="s">
        <v>1023</v>
      </c>
      <c r="I112" t="s">
        <v>23371</v>
      </c>
      <c r="J112" t="s">
        <v>23536</v>
      </c>
      <c r="K112">
        <v>661225</v>
      </c>
      <c r="L112">
        <v>99999</v>
      </c>
      <c r="M112" t="s">
        <v>23372</v>
      </c>
      <c r="N112">
        <v>999999</v>
      </c>
      <c r="O112" t="s">
        <v>23537</v>
      </c>
    </row>
    <row r="113" spans="2:15" hidden="1" x14ac:dyDescent="0.25">
      <c r="B113">
        <v>105586</v>
      </c>
      <c r="C113" t="s">
        <v>1345</v>
      </c>
      <c r="D113" t="s">
        <v>1346</v>
      </c>
      <c r="E113" t="s">
        <v>1347</v>
      </c>
      <c r="F113" t="s">
        <v>1023</v>
      </c>
      <c r="I113" t="s">
        <v>23371</v>
      </c>
      <c r="J113" t="s">
        <v>23538</v>
      </c>
      <c r="K113">
        <v>661225</v>
      </c>
      <c r="L113">
        <v>99999</v>
      </c>
      <c r="M113" t="s">
        <v>23372</v>
      </c>
      <c r="N113">
        <v>999999</v>
      </c>
      <c r="O113" t="s">
        <v>23539</v>
      </c>
    </row>
    <row r="114" spans="2:15" hidden="1" x14ac:dyDescent="0.25">
      <c r="B114">
        <v>105587</v>
      </c>
      <c r="C114" t="s">
        <v>1348</v>
      </c>
      <c r="D114" t="s">
        <v>1349</v>
      </c>
      <c r="E114" t="s">
        <v>1350</v>
      </c>
      <c r="F114" t="s">
        <v>1023</v>
      </c>
      <c r="I114" t="s">
        <v>23371</v>
      </c>
      <c r="J114" t="s">
        <v>23540</v>
      </c>
      <c r="K114">
        <v>661225</v>
      </c>
      <c r="L114">
        <v>99999</v>
      </c>
      <c r="M114" t="s">
        <v>23372</v>
      </c>
      <c r="N114">
        <v>999999</v>
      </c>
      <c r="O114" t="s">
        <v>23541</v>
      </c>
    </row>
    <row r="115" spans="2:15" hidden="1" x14ac:dyDescent="0.25">
      <c r="B115">
        <v>105592</v>
      </c>
      <c r="C115" t="s">
        <v>1351</v>
      </c>
      <c r="D115" t="s">
        <v>1352</v>
      </c>
      <c r="E115" t="s">
        <v>1353</v>
      </c>
      <c r="F115" t="s">
        <v>1023</v>
      </c>
      <c r="I115" t="s">
        <v>23371</v>
      </c>
      <c r="J115" t="s">
        <v>23542</v>
      </c>
      <c r="K115">
        <v>661225</v>
      </c>
      <c r="L115">
        <v>99999</v>
      </c>
      <c r="M115" t="s">
        <v>23372</v>
      </c>
      <c r="N115">
        <v>999999</v>
      </c>
      <c r="O115" t="s">
        <v>23543</v>
      </c>
    </row>
    <row r="116" spans="2:15" hidden="1" x14ac:dyDescent="0.25">
      <c r="B116">
        <v>105600</v>
      </c>
      <c r="C116" t="s">
        <v>1354</v>
      </c>
      <c r="D116" t="s">
        <v>1355</v>
      </c>
      <c r="E116" t="s">
        <v>1356</v>
      </c>
      <c r="F116" t="s">
        <v>1023</v>
      </c>
      <c r="I116" t="s">
        <v>23371</v>
      </c>
      <c r="J116" t="s">
        <v>23544</v>
      </c>
      <c r="K116">
        <v>661225</v>
      </c>
      <c r="L116">
        <v>99999</v>
      </c>
      <c r="M116" t="s">
        <v>23372</v>
      </c>
      <c r="N116">
        <v>999999</v>
      </c>
      <c r="O116" t="s">
        <v>23545</v>
      </c>
    </row>
    <row r="117" spans="2:15" hidden="1" x14ac:dyDescent="0.25">
      <c r="B117">
        <v>105602</v>
      </c>
      <c r="C117" t="s">
        <v>1357</v>
      </c>
      <c r="D117" t="s">
        <v>1358</v>
      </c>
      <c r="E117" t="s">
        <v>1359</v>
      </c>
      <c r="F117" t="s">
        <v>1023</v>
      </c>
      <c r="I117" t="s">
        <v>23371</v>
      </c>
      <c r="J117" t="s">
        <v>23546</v>
      </c>
      <c r="K117">
        <v>661225</v>
      </c>
      <c r="L117">
        <v>99999</v>
      </c>
      <c r="M117" t="s">
        <v>23372</v>
      </c>
      <c r="N117">
        <v>999999</v>
      </c>
      <c r="O117" t="s">
        <v>23547</v>
      </c>
    </row>
    <row r="118" spans="2:15" hidden="1" x14ac:dyDescent="0.25">
      <c r="B118">
        <v>105606</v>
      </c>
      <c r="C118" t="s">
        <v>1360</v>
      </c>
      <c r="D118" t="s">
        <v>1361</v>
      </c>
      <c r="E118" t="s">
        <v>1362</v>
      </c>
      <c r="F118" t="s">
        <v>1023</v>
      </c>
      <c r="I118" t="s">
        <v>23371</v>
      </c>
      <c r="J118" t="s">
        <v>23548</v>
      </c>
      <c r="K118">
        <v>661225</v>
      </c>
      <c r="L118">
        <v>99999</v>
      </c>
      <c r="M118" t="s">
        <v>23372</v>
      </c>
      <c r="N118">
        <v>999999</v>
      </c>
      <c r="O118" t="s">
        <v>23549</v>
      </c>
    </row>
    <row r="119" spans="2:15" hidden="1" x14ac:dyDescent="0.25">
      <c r="B119">
        <v>105614</v>
      </c>
      <c r="C119" t="s">
        <v>1363</v>
      </c>
      <c r="D119" t="s">
        <v>1364</v>
      </c>
      <c r="E119" t="s">
        <v>1365</v>
      </c>
      <c r="F119" t="s">
        <v>1023</v>
      </c>
      <c r="I119" t="s">
        <v>23371</v>
      </c>
      <c r="J119" t="s">
        <v>23550</v>
      </c>
      <c r="K119">
        <v>661225</v>
      </c>
      <c r="L119">
        <v>99999</v>
      </c>
      <c r="M119" t="s">
        <v>23372</v>
      </c>
      <c r="N119">
        <v>999999</v>
      </c>
      <c r="O119" t="s">
        <v>23551</v>
      </c>
    </row>
    <row r="120" spans="2:15" hidden="1" x14ac:dyDescent="0.25">
      <c r="B120">
        <v>105615</v>
      </c>
      <c r="C120" t="s">
        <v>1366</v>
      </c>
      <c r="D120" t="s">
        <v>1367</v>
      </c>
      <c r="E120" t="s">
        <v>1368</v>
      </c>
      <c r="F120" t="s">
        <v>1023</v>
      </c>
      <c r="I120" t="s">
        <v>23371</v>
      </c>
      <c r="J120" t="s">
        <v>23552</v>
      </c>
      <c r="K120">
        <v>661225</v>
      </c>
      <c r="L120">
        <v>99999</v>
      </c>
      <c r="M120" t="s">
        <v>23372</v>
      </c>
      <c r="N120">
        <v>999999</v>
      </c>
      <c r="O120" t="s">
        <v>23553</v>
      </c>
    </row>
    <row r="121" spans="2:15" hidden="1" x14ac:dyDescent="0.25">
      <c r="B121">
        <v>105625</v>
      </c>
      <c r="C121" t="s">
        <v>1369</v>
      </c>
      <c r="D121" t="s">
        <v>1370</v>
      </c>
      <c r="E121" t="s">
        <v>1371</v>
      </c>
      <c r="F121" t="s">
        <v>1023</v>
      </c>
      <c r="I121" t="s">
        <v>23371</v>
      </c>
      <c r="J121" t="s">
        <v>23554</v>
      </c>
      <c r="K121">
        <v>661225</v>
      </c>
      <c r="L121">
        <v>99999</v>
      </c>
      <c r="M121" t="s">
        <v>23372</v>
      </c>
      <c r="N121">
        <v>999999</v>
      </c>
      <c r="O121" t="s">
        <v>23555</v>
      </c>
    </row>
    <row r="122" spans="2:15" hidden="1" x14ac:dyDescent="0.25">
      <c r="B122">
        <v>105627</v>
      </c>
      <c r="C122" t="s">
        <v>1372</v>
      </c>
      <c r="D122" t="s">
        <v>1373</v>
      </c>
      <c r="E122" t="s">
        <v>1374</v>
      </c>
      <c r="F122" t="s">
        <v>1023</v>
      </c>
      <c r="I122" t="s">
        <v>23371</v>
      </c>
      <c r="J122" t="s">
        <v>23556</v>
      </c>
      <c r="K122">
        <v>661225</v>
      </c>
      <c r="L122">
        <v>99999</v>
      </c>
      <c r="M122" t="s">
        <v>23372</v>
      </c>
      <c r="N122">
        <v>999999</v>
      </c>
      <c r="O122" t="s">
        <v>23557</v>
      </c>
    </row>
    <row r="123" spans="2:15" hidden="1" x14ac:dyDescent="0.25">
      <c r="B123">
        <v>105636</v>
      </c>
      <c r="C123" t="s">
        <v>1375</v>
      </c>
      <c r="D123" t="s">
        <v>1376</v>
      </c>
      <c r="E123" t="s">
        <v>1377</v>
      </c>
      <c r="F123" t="s">
        <v>1023</v>
      </c>
      <c r="I123" t="s">
        <v>23371</v>
      </c>
      <c r="J123" t="s">
        <v>23558</v>
      </c>
      <c r="K123">
        <v>661225</v>
      </c>
      <c r="L123">
        <v>99999</v>
      </c>
      <c r="M123" t="s">
        <v>23372</v>
      </c>
      <c r="N123">
        <v>999999</v>
      </c>
      <c r="O123" t="s">
        <v>23559</v>
      </c>
    </row>
    <row r="124" spans="2:15" hidden="1" x14ac:dyDescent="0.25">
      <c r="B124">
        <v>105642</v>
      </c>
      <c r="C124" t="s">
        <v>1378</v>
      </c>
      <c r="D124" t="s">
        <v>1379</v>
      </c>
      <c r="E124" t="s">
        <v>1380</v>
      </c>
      <c r="F124" t="s">
        <v>1023</v>
      </c>
      <c r="I124" t="s">
        <v>23371</v>
      </c>
      <c r="J124" t="s">
        <v>23560</v>
      </c>
      <c r="K124">
        <v>661225</v>
      </c>
      <c r="L124">
        <v>99999</v>
      </c>
      <c r="M124" t="s">
        <v>23372</v>
      </c>
      <c r="N124">
        <v>999999</v>
      </c>
      <c r="O124" t="s">
        <v>23561</v>
      </c>
    </row>
    <row r="125" spans="2:15" hidden="1" x14ac:dyDescent="0.25">
      <c r="B125">
        <v>105647</v>
      </c>
      <c r="C125" t="s">
        <v>1381</v>
      </c>
      <c r="D125" t="s">
        <v>1382</v>
      </c>
      <c r="E125" t="s">
        <v>1383</v>
      </c>
      <c r="F125" t="s">
        <v>1023</v>
      </c>
      <c r="I125" t="s">
        <v>23371</v>
      </c>
      <c r="J125" t="s">
        <v>23562</v>
      </c>
      <c r="K125">
        <v>661225</v>
      </c>
      <c r="L125">
        <v>99999</v>
      </c>
      <c r="M125" t="s">
        <v>23372</v>
      </c>
      <c r="N125">
        <v>999999</v>
      </c>
      <c r="O125" t="s">
        <v>23563</v>
      </c>
    </row>
    <row r="126" spans="2:15" hidden="1" x14ac:dyDescent="0.25">
      <c r="B126">
        <v>105655</v>
      </c>
      <c r="C126" t="s">
        <v>1384</v>
      </c>
      <c r="D126" t="s">
        <v>1385</v>
      </c>
      <c r="E126" t="s">
        <v>1386</v>
      </c>
      <c r="F126" t="s">
        <v>1023</v>
      </c>
      <c r="I126" t="s">
        <v>23371</v>
      </c>
      <c r="J126" t="s">
        <v>23564</v>
      </c>
      <c r="K126">
        <v>661225</v>
      </c>
      <c r="L126">
        <v>99999</v>
      </c>
      <c r="M126" t="s">
        <v>23372</v>
      </c>
      <c r="N126">
        <v>999999</v>
      </c>
      <c r="O126" t="s">
        <v>23565</v>
      </c>
    </row>
    <row r="127" spans="2:15" hidden="1" x14ac:dyDescent="0.25">
      <c r="B127">
        <v>105668</v>
      </c>
      <c r="C127" t="s">
        <v>1387</v>
      </c>
      <c r="D127" t="s">
        <v>1388</v>
      </c>
      <c r="E127" t="s">
        <v>1389</v>
      </c>
      <c r="F127" t="s">
        <v>1023</v>
      </c>
      <c r="I127" t="s">
        <v>23371</v>
      </c>
      <c r="J127" t="s">
        <v>23566</v>
      </c>
      <c r="K127">
        <v>661225</v>
      </c>
      <c r="L127">
        <v>99999</v>
      </c>
      <c r="M127" t="s">
        <v>23372</v>
      </c>
      <c r="N127">
        <v>999999</v>
      </c>
      <c r="O127" t="s">
        <v>23567</v>
      </c>
    </row>
    <row r="128" spans="2:15" hidden="1" x14ac:dyDescent="0.25">
      <c r="B128">
        <v>105680</v>
      </c>
      <c r="C128" t="s">
        <v>1390</v>
      </c>
      <c r="D128" t="s">
        <v>1391</v>
      </c>
      <c r="E128" t="s">
        <v>1392</v>
      </c>
      <c r="F128" t="s">
        <v>1023</v>
      </c>
      <c r="I128" t="s">
        <v>23371</v>
      </c>
      <c r="J128" t="s">
        <v>23568</v>
      </c>
      <c r="K128">
        <v>661225</v>
      </c>
      <c r="L128">
        <v>99999</v>
      </c>
      <c r="M128" t="s">
        <v>23372</v>
      </c>
      <c r="N128">
        <v>999999</v>
      </c>
      <c r="O128" t="s">
        <v>23569</v>
      </c>
    </row>
    <row r="129" spans="2:15" hidden="1" x14ac:dyDescent="0.25">
      <c r="B129">
        <v>105682</v>
      </c>
      <c r="C129" t="s">
        <v>1393</v>
      </c>
      <c r="D129" t="s">
        <v>1394</v>
      </c>
      <c r="E129" t="s">
        <v>1395</v>
      </c>
      <c r="F129" t="s">
        <v>1023</v>
      </c>
      <c r="I129" t="s">
        <v>23371</v>
      </c>
      <c r="J129" t="s">
        <v>23570</v>
      </c>
      <c r="K129">
        <v>661225</v>
      </c>
      <c r="L129">
        <v>99999</v>
      </c>
      <c r="M129" t="s">
        <v>23372</v>
      </c>
      <c r="N129">
        <v>999999</v>
      </c>
      <c r="O129" t="s">
        <v>23571</v>
      </c>
    </row>
    <row r="130" spans="2:15" hidden="1" x14ac:dyDescent="0.25">
      <c r="B130">
        <v>105694</v>
      </c>
      <c r="C130" t="s">
        <v>1396</v>
      </c>
      <c r="D130" t="s">
        <v>1397</v>
      </c>
      <c r="E130" t="s">
        <v>1398</v>
      </c>
      <c r="F130" t="s">
        <v>1023</v>
      </c>
      <c r="I130" t="s">
        <v>23371</v>
      </c>
      <c r="J130" t="s">
        <v>23572</v>
      </c>
      <c r="K130">
        <v>661225</v>
      </c>
      <c r="L130">
        <v>99999</v>
      </c>
      <c r="M130" t="s">
        <v>23372</v>
      </c>
      <c r="N130">
        <v>999999</v>
      </c>
      <c r="O130" t="s">
        <v>23573</v>
      </c>
    </row>
    <row r="131" spans="2:15" hidden="1" x14ac:dyDescent="0.25">
      <c r="B131">
        <v>105695</v>
      </c>
      <c r="C131" t="s">
        <v>1399</v>
      </c>
      <c r="D131" t="s">
        <v>1400</v>
      </c>
      <c r="E131" t="s">
        <v>1401</v>
      </c>
      <c r="F131" t="s">
        <v>1023</v>
      </c>
      <c r="I131" t="s">
        <v>23371</v>
      </c>
      <c r="J131" t="s">
        <v>23574</v>
      </c>
      <c r="K131">
        <v>661225</v>
      </c>
      <c r="L131">
        <v>99999</v>
      </c>
      <c r="M131" t="s">
        <v>23372</v>
      </c>
      <c r="N131">
        <v>999999</v>
      </c>
      <c r="O131" t="s">
        <v>23575</v>
      </c>
    </row>
    <row r="132" spans="2:15" hidden="1" x14ac:dyDescent="0.25">
      <c r="B132">
        <v>105697</v>
      </c>
      <c r="C132" t="s">
        <v>1402</v>
      </c>
      <c r="D132" t="s">
        <v>1403</v>
      </c>
      <c r="E132" t="s">
        <v>1404</v>
      </c>
      <c r="F132" t="s">
        <v>1023</v>
      </c>
      <c r="I132" t="s">
        <v>23371</v>
      </c>
      <c r="J132" t="s">
        <v>23576</v>
      </c>
      <c r="K132">
        <v>661225</v>
      </c>
      <c r="L132">
        <v>99999</v>
      </c>
      <c r="M132" t="s">
        <v>23372</v>
      </c>
      <c r="N132">
        <v>999999</v>
      </c>
      <c r="O132" t="s">
        <v>23577</v>
      </c>
    </row>
    <row r="133" spans="2:15" hidden="1" x14ac:dyDescent="0.25">
      <c r="B133">
        <v>105703</v>
      </c>
      <c r="C133" t="s">
        <v>1405</v>
      </c>
      <c r="D133" t="s">
        <v>1406</v>
      </c>
      <c r="E133" t="s">
        <v>1407</v>
      </c>
      <c r="F133" t="s">
        <v>1023</v>
      </c>
      <c r="I133" t="s">
        <v>23371</v>
      </c>
      <c r="J133" t="s">
        <v>23578</v>
      </c>
      <c r="K133">
        <v>661225</v>
      </c>
      <c r="L133">
        <v>99999</v>
      </c>
      <c r="M133" t="s">
        <v>23372</v>
      </c>
      <c r="N133">
        <v>999999</v>
      </c>
      <c r="O133" t="s">
        <v>23579</v>
      </c>
    </row>
    <row r="134" spans="2:15" hidden="1" x14ac:dyDescent="0.25">
      <c r="B134">
        <v>105705</v>
      </c>
      <c r="C134" t="s">
        <v>1408</v>
      </c>
      <c r="D134" t="s">
        <v>1409</v>
      </c>
      <c r="E134" t="s">
        <v>1410</v>
      </c>
      <c r="F134" t="s">
        <v>1023</v>
      </c>
      <c r="I134" t="s">
        <v>23371</v>
      </c>
      <c r="J134" t="s">
        <v>23580</v>
      </c>
      <c r="K134">
        <v>661225</v>
      </c>
      <c r="L134">
        <v>99999</v>
      </c>
      <c r="M134" t="s">
        <v>23372</v>
      </c>
      <c r="N134">
        <v>999999</v>
      </c>
      <c r="O134" t="s">
        <v>23581</v>
      </c>
    </row>
    <row r="135" spans="2:15" hidden="1" x14ac:dyDescent="0.25">
      <c r="B135">
        <v>105725</v>
      </c>
      <c r="C135" t="s">
        <v>1411</v>
      </c>
      <c r="D135" t="s">
        <v>1412</v>
      </c>
      <c r="E135" t="s">
        <v>1413</v>
      </c>
      <c r="F135" t="s">
        <v>1023</v>
      </c>
      <c r="I135" t="s">
        <v>23371</v>
      </c>
      <c r="J135" t="s">
        <v>23582</v>
      </c>
      <c r="K135">
        <v>661225</v>
      </c>
      <c r="L135">
        <v>99999</v>
      </c>
      <c r="M135" t="s">
        <v>23372</v>
      </c>
      <c r="N135">
        <v>999999</v>
      </c>
      <c r="O135" t="s">
        <v>23583</v>
      </c>
    </row>
    <row r="136" spans="2:15" hidden="1" x14ac:dyDescent="0.25">
      <c r="B136">
        <v>105749</v>
      </c>
      <c r="C136" t="s">
        <v>1414</v>
      </c>
      <c r="D136" t="s">
        <v>1415</v>
      </c>
      <c r="E136" t="s">
        <v>1416</v>
      </c>
      <c r="F136" t="s">
        <v>1023</v>
      </c>
      <c r="I136" t="s">
        <v>23371</v>
      </c>
      <c r="J136" t="s">
        <v>23584</v>
      </c>
      <c r="K136">
        <v>661225</v>
      </c>
      <c r="L136">
        <v>99999</v>
      </c>
      <c r="M136" t="s">
        <v>23372</v>
      </c>
      <c r="N136">
        <v>999999</v>
      </c>
      <c r="O136" t="s">
        <v>23585</v>
      </c>
    </row>
    <row r="137" spans="2:15" hidden="1" x14ac:dyDescent="0.25">
      <c r="B137">
        <v>105750</v>
      </c>
      <c r="C137" t="s">
        <v>1417</v>
      </c>
      <c r="D137" t="s">
        <v>1418</v>
      </c>
      <c r="E137" t="s">
        <v>1419</v>
      </c>
      <c r="F137" t="s">
        <v>1023</v>
      </c>
      <c r="I137" t="s">
        <v>23371</v>
      </c>
      <c r="J137" t="s">
        <v>23586</v>
      </c>
      <c r="K137">
        <v>661225</v>
      </c>
      <c r="L137">
        <v>99999</v>
      </c>
      <c r="M137" t="s">
        <v>23372</v>
      </c>
      <c r="N137">
        <v>999999</v>
      </c>
      <c r="O137" t="s">
        <v>23587</v>
      </c>
    </row>
    <row r="138" spans="2:15" hidden="1" x14ac:dyDescent="0.25">
      <c r="B138">
        <v>105760</v>
      </c>
      <c r="C138" t="s">
        <v>1420</v>
      </c>
      <c r="D138" t="s">
        <v>1421</v>
      </c>
      <c r="E138" t="s">
        <v>1422</v>
      </c>
      <c r="F138" t="s">
        <v>1023</v>
      </c>
      <c r="I138" t="s">
        <v>23371</v>
      </c>
      <c r="J138" t="s">
        <v>23588</v>
      </c>
      <c r="K138">
        <v>661225</v>
      </c>
      <c r="L138">
        <v>99999</v>
      </c>
      <c r="M138" t="s">
        <v>23372</v>
      </c>
      <c r="N138">
        <v>999999</v>
      </c>
      <c r="O138" t="s">
        <v>23589</v>
      </c>
    </row>
    <row r="139" spans="2:15" hidden="1" x14ac:dyDescent="0.25">
      <c r="B139">
        <v>105765</v>
      </c>
      <c r="C139" t="s">
        <v>1423</v>
      </c>
      <c r="D139" t="s">
        <v>1424</v>
      </c>
      <c r="E139" t="s">
        <v>1425</v>
      </c>
      <c r="F139" t="s">
        <v>1023</v>
      </c>
      <c r="I139" t="s">
        <v>23371</v>
      </c>
      <c r="J139" t="s">
        <v>23590</v>
      </c>
      <c r="K139">
        <v>661225</v>
      </c>
      <c r="L139">
        <v>99999</v>
      </c>
      <c r="M139" t="s">
        <v>23372</v>
      </c>
      <c r="N139">
        <v>999999</v>
      </c>
      <c r="O139" t="s">
        <v>23591</v>
      </c>
    </row>
    <row r="140" spans="2:15" hidden="1" x14ac:dyDescent="0.25">
      <c r="B140">
        <v>105769</v>
      </c>
      <c r="C140" t="s">
        <v>1426</v>
      </c>
      <c r="D140" t="s">
        <v>1427</v>
      </c>
      <c r="E140" t="s">
        <v>1110</v>
      </c>
      <c r="F140" t="s">
        <v>1023</v>
      </c>
      <c r="I140" t="s">
        <v>23371</v>
      </c>
      <c r="J140" t="s">
        <v>23592</v>
      </c>
      <c r="K140">
        <v>661225</v>
      </c>
      <c r="L140">
        <v>99999</v>
      </c>
      <c r="M140" t="s">
        <v>23372</v>
      </c>
      <c r="N140">
        <v>999999</v>
      </c>
      <c r="O140" t="s">
        <v>23593</v>
      </c>
    </row>
    <row r="141" spans="2:15" hidden="1" x14ac:dyDescent="0.25">
      <c r="B141">
        <v>105770</v>
      </c>
      <c r="C141" t="s">
        <v>1428</v>
      </c>
      <c r="D141" t="s">
        <v>1429</v>
      </c>
      <c r="E141" t="s">
        <v>1430</v>
      </c>
      <c r="F141" t="s">
        <v>1023</v>
      </c>
      <c r="I141" t="s">
        <v>23371</v>
      </c>
      <c r="J141" t="s">
        <v>23594</v>
      </c>
      <c r="K141">
        <v>661225</v>
      </c>
      <c r="L141">
        <v>99999</v>
      </c>
      <c r="M141" t="s">
        <v>23372</v>
      </c>
      <c r="N141">
        <v>999999</v>
      </c>
      <c r="O141" t="s">
        <v>23595</v>
      </c>
    </row>
    <row r="142" spans="2:15" hidden="1" x14ac:dyDescent="0.25">
      <c r="B142">
        <v>105772</v>
      </c>
      <c r="C142" t="s">
        <v>1431</v>
      </c>
      <c r="D142" t="s">
        <v>1432</v>
      </c>
      <c r="E142" t="s">
        <v>1433</v>
      </c>
      <c r="F142" t="s">
        <v>1023</v>
      </c>
      <c r="I142" t="s">
        <v>23371</v>
      </c>
      <c r="J142" t="s">
        <v>23596</v>
      </c>
      <c r="K142">
        <v>661225</v>
      </c>
      <c r="L142">
        <v>99999</v>
      </c>
      <c r="M142" t="s">
        <v>23372</v>
      </c>
      <c r="N142">
        <v>999999</v>
      </c>
      <c r="O142" t="s">
        <v>23597</v>
      </c>
    </row>
    <row r="143" spans="2:15" hidden="1" x14ac:dyDescent="0.25">
      <c r="B143">
        <v>105779</v>
      </c>
      <c r="C143" t="s">
        <v>1434</v>
      </c>
      <c r="D143" t="s">
        <v>1435</v>
      </c>
      <c r="E143" t="s">
        <v>1436</v>
      </c>
      <c r="F143" t="s">
        <v>1023</v>
      </c>
      <c r="I143" t="s">
        <v>23371</v>
      </c>
      <c r="J143" t="s">
        <v>23432</v>
      </c>
      <c r="K143">
        <v>661225</v>
      </c>
      <c r="L143">
        <v>99999</v>
      </c>
      <c r="M143" t="s">
        <v>23372</v>
      </c>
      <c r="N143">
        <v>999999</v>
      </c>
      <c r="O143" t="s">
        <v>23598</v>
      </c>
    </row>
    <row r="144" spans="2:15" hidden="1" x14ac:dyDescent="0.25">
      <c r="B144">
        <v>105780</v>
      </c>
      <c r="C144" t="s">
        <v>1437</v>
      </c>
      <c r="D144" t="s">
        <v>1438</v>
      </c>
      <c r="E144" t="s">
        <v>1439</v>
      </c>
      <c r="F144" t="s">
        <v>1023</v>
      </c>
      <c r="I144" t="s">
        <v>23371</v>
      </c>
      <c r="J144" t="s">
        <v>23599</v>
      </c>
      <c r="K144">
        <v>661225</v>
      </c>
      <c r="L144">
        <v>99999</v>
      </c>
      <c r="M144" t="s">
        <v>23372</v>
      </c>
      <c r="N144">
        <v>999999</v>
      </c>
      <c r="O144" t="s">
        <v>23600</v>
      </c>
    </row>
    <row r="145" spans="2:6" hidden="1" x14ac:dyDescent="0.25">
      <c r="B145">
        <v>105796</v>
      </c>
      <c r="C145" t="s">
        <v>1440</v>
      </c>
      <c r="D145" t="s">
        <v>1441</v>
      </c>
      <c r="E145" t="s">
        <v>1442</v>
      </c>
      <c r="F145" t="s">
        <v>1023</v>
      </c>
    </row>
    <row r="146" spans="2:6" hidden="1" x14ac:dyDescent="0.25">
      <c r="B146">
        <v>105804</v>
      </c>
      <c r="C146" t="s">
        <v>1443</v>
      </c>
      <c r="D146" t="s">
        <v>1444</v>
      </c>
      <c r="E146" t="s">
        <v>1445</v>
      </c>
      <c r="F146" t="s">
        <v>1023</v>
      </c>
    </row>
    <row r="147" spans="2:6" hidden="1" x14ac:dyDescent="0.25">
      <c r="B147">
        <v>105805</v>
      </c>
      <c r="C147" t="s">
        <v>1446</v>
      </c>
      <c r="D147" t="s">
        <v>1447</v>
      </c>
      <c r="E147" t="s">
        <v>1448</v>
      </c>
      <c r="F147" t="s">
        <v>1023</v>
      </c>
    </row>
    <row r="148" spans="2:6" hidden="1" x14ac:dyDescent="0.25">
      <c r="B148">
        <v>105809</v>
      </c>
      <c r="C148" t="s">
        <v>1449</v>
      </c>
      <c r="D148" t="s">
        <v>1450</v>
      </c>
      <c r="E148" t="s">
        <v>1451</v>
      </c>
      <c r="F148" t="s">
        <v>1023</v>
      </c>
    </row>
    <row r="149" spans="2:6" hidden="1" x14ac:dyDescent="0.25">
      <c r="B149">
        <v>105817</v>
      </c>
      <c r="C149" t="s">
        <v>1452</v>
      </c>
      <c r="D149" t="s">
        <v>1453</v>
      </c>
      <c r="E149" t="s">
        <v>1454</v>
      </c>
      <c r="F149" t="s">
        <v>1023</v>
      </c>
    </row>
    <row r="150" spans="2:6" hidden="1" x14ac:dyDescent="0.25">
      <c r="B150">
        <v>105828</v>
      </c>
      <c r="C150" t="s">
        <v>1455</v>
      </c>
      <c r="D150" t="s">
        <v>1456</v>
      </c>
      <c r="E150" t="s">
        <v>1457</v>
      </c>
      <c r="F150" t="s">
        <v>1023</v>
      </c>
    </row>
    <row r="151" spans="2:6" hidden="1" x14ac:dyDescent="0.25">
      <c r="B151">
        <v>105835</v>
      </c>
      <c r="C151" t="s">
        <v>1458</v>
      </c>
      <c r="D151" t="s">
        <v>1459</v>
      </c>
      <c r="E151" t="s">
        <v>1460</v>
      </c>
      <c r="F151" t="s">
        <v>1023</v>
      </c>
    </row>
    <row r="152" spans="2:6" hidden="1" x14ac:dyDescent="0.25">
      <c r="B152">
        <v>105837</v>
      </c>
      <c r="C152" t="s">
        <v>1461</v>
      </c>
      <c r="D152" t="s">
        <v>1462</v>
      </c>
      <c r="E152" t="s">
        <v>1463</v>
      </c>
      <c r="F152" t="s">
        <v>1023</v>
      </c>
    </row>
    <row r="153" spans="2:6" hidden="1" x14ac:dyDescent="0.25">
      <c r="B153">
        <v>105843</v>
      </c>
      <c r="C153" t="s">
        <v>1464</v>
      </c>
      <c r="D153" t="s">
        <v>1465</v>
      </c>
      <c r="E153" t="s">
        <v>1466</v>
      </c>
      <c r="F153" t="s">
        <v>1023</v>
      </c>
    </row>
    <row r="154" spans="2:6" hidden="1" x14ac:dyDescent="0.25">
      <c r="B154">
        <v>105848</v>
      </c>
      <c r="C154" t="s">
        <v>1467</v>
      </c>
      <c r="D154" t="s">
        <v>1468</v>
      </c>
      <c r="E154" t="s">
        <v>1469</v>
      </c>
      <c r="F154" t="s">
        <v>1023</v>
      </c>
    </row>
    <row r="155" spans="2:6" hidden="1" x14ac:dyDescent="0.25">
      <c r="B155">
        <v>105849</v>
      </c>
      <c r="C155" t="s">
        <v>1470</v>
      </c>
      <c r="D155" t="s">
        <v>1471</v>
      </c>
      <c r="E155" t="s">
        <v>1472</v>
      </c>
      <c r="F155" t="s">
        <v>1023</v>
      </c>
    </row>
    <row r="156" spans="2:6" hidden="1" x14ac:dyDescent="0.25">
      <c r="B156">
        <v>105850</v>
      </c>
      <c r="C156" t="s">
        <v>1473</v>
      </c>
      <c r="D156" t="s">
        <v>1474</v>
      </c>
      <c r="E156" t="s">
        <v>1475</v>
      </c>
      <c r="F156" t="s">
        <v>1023</v>
      </c>
    </row>
    <row r="157" spans="2:6" hidden="1" x14ac:dyDescent="0.25">
      <c r="B157">
        <v>105856</v>
      </c>
      <c r="C157" t="s">
        <v>1476</v>
      </c>
      <c r="D157" t="s">
        <v>1477</v>
      </c>
      <c r="E157" t="s">
        <v>1478</v>
      </c>
      <c r="F157" t="s">
        <v>1023</v>
      </c>
    </row>
    <row r="158" spans="2:6" hidden="1" x14ac:dyDescent="0.25">
      <c r="B158">
        <v>105864</v>
      </c>
      <c r="C158" t="s">
        <v>1479</v>
      </c>
      <c r="D158" t="s">
        <v>1480</v>
      </c>
      <c r="E158" t="s">
        <v>1481</v>
      </c>
      <c r="F158" t="s">
        <v>1023</v>
      </c>
    </row>
    <row r="159" spans="2:6" hidden="1" x14ac:dyDescent="0.25">
      <c r="B159">
        <v>105874</v>
      </c>
      <c r="C159" t="s">
        <v>1482</v>
      </c>
      <c r="D159" t="s">
        <v>1483</v>
      </c>
      <c r="E159" t="s">
        <v>1484</v>
      </c>
      <c r="F159" t="s">
        <v>1023</v>
      </c>
    </row>
    <row r="160" spans="2:6" hidden="1" x14ac:dyDescent="0.25">
      <c r="B160">
        <v>105877</v>
      </c>
      <c r="C160" t="s">
        <v>1485</v>
      </c>
      <c r="D160" t="s">
        <v>1486</v>
      </c>
      <c r="E160" t="s">
        <v>1487</v>
      </c>
      <c r="F160" t="s">
        <v>1023</v>
      </c>
    </row>
    <row r="161" spans="2:6" hidden="1" x14ac:dyDescent="0.25">
      <c r="B161">
        <v>105881</v>
      </c>
      <c r="C161" t="s">
        <v>1488</v>
      </c>
      <c r="D161" t="s">
        <v>1489</v>
      </c>
      <c r="E161" t="s">
        <v>1490</v>
      </c>
      <c r="F161" t="s">
        <v>1023</v>
      </c>
    </row>
    <row r="162" spans="2:6" hidden="1" x14ac:dyDescent="0.25">
      <c r="B162">
        <v>105887</v>
      </c>
      <c r="C162" t="s">
        <v>1491</v>
      </c>
      <c r="D162" t="s">
        <v>1492</v>
      </c>
      <c r="E162" t="s">
        <v>1493</v>
      </c>
      <c r="F162" t="s">
        <v>1023</v>
      </c>
    </row>
    <row r="163" spans="2:6" hidden="1" x14ac:dyDescent="0.25">
      <c r="B163">
        <v>105893</v>
      </c>
      <c r="C163" t="s">
        <v>1494</v>
      </c>
      <c r="D163" t="s">
        <v>1495</v>
      </c>
      <c r="E163" t="s">
        <v>1496</v>
      </c>
      <c r="F163" t="s">
        <v>1023</v>
      </c>
    </row>
    <row r="164" spans="2:6" hidden="1" x14ac:dyDescent="0.25">
      <c r="B164">
        <v>105894</v>
      </c>
      <c r="C164" t="s">
        <v>1497</v>
      </c>
      <c r="D164" t="s">
        <v>1498</v>
      </c>
      <c r="E164" t="s">
        <v>1499</v>
      </c>
      <c r="F164" t="s">
        <v>1023</v>
      </c>
    </row>
    <row r="165" spans="2:6" hidden="1" x14ac:dyDescent="0.25">
      <c r="B165">
        <v>105895</v>
      </c>
      <c r="C165" t="s">
        <v>1500</v>
      </c>
      <c r="D165" t="s">
        <v>1501</v>
      </c>
      <c r="E165" t="s">
        <v>1110</v>
      </c>
      <c r="F165" t="s">
        <v>1023</v>
      </c>
    </row>
    <row r="166" spans="2:6" hidden="1" x14ac:dyDescent="0.25">
      <c r="B166">
        <v>105910</v>
      </c>
      <c r="C166" t="s">
        <v>1502</v>
      </c>
      <c r="D166" t="s">
        <v>1503</v>
      </c>
      <c r="E166" t="s">
        <v>1504</v>
      </c>
      <c r="F166" t="s">
        <v>1023</v>
      </c>
    </row>
    <row r="167" spans="2:6" hidden="1" x14ac:dyDescent="0.25">
      <c r="B167">
        <v>105915</v>
      </c>
      <c r="C167" t="s">
        <v>1505</v>
      </c>
      <c r="D167" t="s">
        <v>1506</v>
      </c>
      <c r="E167" t="s">
        <v>1507</v>
      </c>
      <c r="F167" t="s">
        <v>1023</v>
      </c>
    </row>
    <row r="168" spans="2:6" hidden="1" x14ac:dyDescent="0.25">
      <c r="B168">
        <v>105922</v>
      </c>
      <c r="C168" t="s">
        <v>1508</v>
      </c>
      <c r="D168" t="s">
        <v>1509</v>
      </c>
      <c r="E168" t="s">
        <v>1510</v>
      </c>
      <c r="F168" t="s">
        <v>1023</v>
      </c>
    </row>
    <row r="169" spans="2:6" hidden="1" x14ac:dyDescent="0.25">
      <c r="B169">
        <v>105930</v>
      </c>
      <c r="C169" t="s">
        <v>1511</v>
      </c>
      <c r="D169" t="s">
        <v>1512</v>
      </c>
      <c r="E169" t="s">
        <v>24009</v>
      </c>
      <c r="F169" t="s">
        <v>1023</v>
      </c>
    </row>
    <row r="170" spans="2:6" hidden="1" x14ac:dyDescent="0.25">
      <c r="B170">
        <v>105931</v>
      </c>
      <c r="C170" t="s">
        <v>1446</v>
      </c>
      <c r="D170" t="s">
        <v>1447</v>
      </c>
      <c r="E170" t="s">
        <v>1513</v>
      </c>
      <c r="F170" t="s">
        <v>1023</v>
      </c>
    </row>
    <row r="171" spans="2:6" hidden="1" x14ac:dyDescent="0.25">
      <c r="B171">
        <v>105945</v>
      </c>
      <c r="C171" t="s">
        <v>1514</v>
      </c>
      <c r="D171" t="s">
        <v>1515</v>
      </c>
      <c r="E171" t="s">
        <v>1516</v>
      </c>
      <c r="F171" t="s">
        <v>1023</v>
      </c>
    </row>
    <row r="172" spans="2:6" hidden="1" x14ac:dyDescent="0.25">
      <c r="B172">
        <v>105946</v>
      </c>
      <c r="C172" t="s">
        <v>1517</v>
      </c>
      <c r="D172" t="s">
        <v>1518</v>
      </c>
      <c r="E172" t="s">
        <v>1519</v>
      </c>
      <c r="F172" t="s">
        <v>1023</v>
      </c>
    </row>
    <row r="173" spans="2:6" hidden="1" x14ac:dyDescent="0.25">
      <c r="B173">
        <v>105948</v>
      </c>
      <c r="C173" t="s">
        <v>1520</v>
      </c>
      <c r="D173" t="s">
        <v>1521</v>
      </c>
      <c r="E173" t="s">
        <v>1522</v>
      </c>
      <c r="F173" t="s">
        <v>1023</v>
      </c>
    </row>
    <row r="174" spans="2:6" hidden="1" x14ac:dyDescent="0.25">
      <c r="B174">
        <v>105959</v>
      </c>
      <c r="C174" t="s">
        <v>1523</v>
      </c>
      <c r="D174" t="s">
        <v>1524</v>
      </c>
      <c r="E174" t="s">
        <v>1525</v>
      </c>
      <c r="F174" t="s">
        <v>1023</v>
      </c>
    </row>
    <row r="175" spans="2:6" hidden="1" x14ac:dyDescent="0.25">
      <c r="B175">
        <v>105963</v>
      </c>
      <c r="C175" t="s">
        <v>1526</v>
      </c>
      <c r="D175" t="s">
        <v>1527</v>
      </c>
      <c r="E175" t="s">
        <v>1528</v>
      </c>
      <c r="F175" t="s">
        <v>1023</v>
      </c>
    </row>
    <row r="176" spans="2:6" hidden="1" x14ac:dyDescent="0.25">
      <c r="B176">
        <v>105968</v>
      </c>
      <c r="C176" t="s">
        <v>1529</v>
      </c>
      <c r="D176" t="s">
        <v>1530</v>
      </c>
      <c r="E176" t="s">
        <v>1531</v>
      </c>
      <c r="F176" t="s">
        <v>1023</v>
      </c>
    </row>
    <row r="177" spans="2:6" hidden="1" x14ac:dyDescent="0.25">
      <c r="B177">
        <v>105973</v>
      </c>
      <c r="C177" t="s">
        <v>1532</v>
      </c>
      <c r="D177" t="s">
        <v>1533</v>
      </c>
      <c r="E177" t="s">
        <v>1534</v>
      </c>
      <c r="F177" t="s">
        <v>1023</v>
      </c>
    </row>
    <row r="178" spans="2:6" hidden="1" x14ac:dyDescent="0.25">
      <c r="B178">
        <v>105991</v>
      </c>
      <c r="C178" t="s">
        <v>1535</v>
      </c>
      <c r="D178" t="s">
        <v>1536</v>
      </c>
      <c r="E178" t="s">
        <v>208</v>
      </c>
      <c r="F178" t="s">
        <v>1023</v>
      </c>
    </row>
    <row r="179" spans="2:6" hidden="1" x14ac:dyDescent="0.25">
      <c r="B179">
        <v>105994</v>
      </c>
      <c r="C179" t="s">
        <v>1537</v>
      </c>
      <c r="D179" t="s">
        <v>1538</v>
      </c>
      <c r="E179" t="s">
        <v>1539</v>
      </c>
      <c r="F179" t="s">
        <v>1023</v>
      </c>
    </row>
    <row r="180" spans="2:6" hidden="1" x14ac:dyDescent="0.25">
      <c r="B180">
        <v>105999</v>
      </c>
      <c r="C180" t="s">
        <v>1540</v>
      </c>
      <c r="D180" t="s">
        <v>1541</v>
      </c>
      <c r="E180" t="s">
        <v>1542</v>
      </c>
      <c r="F180" t="s">
        <v>1023</v>
      </c>
    </row>
    <row r="181" spans="2:6" hidden="1" x14ac:dyDescent="0.25">
      <c r="B181">
        <v>106004</v>
      </c>
      <c r="C181" t="s">
        <v>1543</v>
      </c>
      <c r="D181" t="s">
        <v>1544</v>
      </c>
      <c r="E181" t="s">
        <v>1545</v>
      </c>
      <c r="F181" t="s">
        <v>1023</v>
      </c>
    </row>
    <row r="182" spans="2:6" hidden="1" x14ac:dyDescent="0.25">
      <c r="B182">
        <v>106010</v>
      </c>
      <c r="C182" t="s">
        <v>1546</v>
      </c>
      <c r="D182" t="s">
        <v>1547</v>
      </c>
      <c r="E182" t="s">
        <v>1548</v>
      </c>
      <c r="F182" t="s">
        <v>1023</v>
      </c>
    </row>
    <row r="183" spans="2:6" hidden="1" x14ac:dyDescent="0.25">
      <c r="B183">
        <v>106011</v>
      </c>
      <c r="C183" t="s">
        <v>1549</v>
      </c>
      <c r="D183" t="s">
        <v>1550</v>
      </c>
      <c r="E183" t="s">
        <v>1551</v>
      </c>
      <c r="F183" t="s">
        <v>1023</v>
      </c>
    </row>
    <row r="184" spans="2:6" hidden="1" x14ac:dyDescent="0.25">
      <c r="B184">
        <v>106029</v>
      </c>
      <c r="C184" t="s">
        <v>1552</v>
      </c>
      <c r="D184" t="s">
        <v>1553</v>
      </c>
      <c r="E184" t="s">
        <v>1554</v>
      </c>
      <c r="F184" t="s">
        <v>1023</v>
      </c>
    </row>
    <row r="185" spans="2:6" hidden="1" x14ac:dyDescent="0.25">
      <c r="B185">
        <v>106055</v>
      </c>
      <c r="C185" t="s">
        <v>1555</v>
      </c>
      <c r="D185" t="s">
        <v>1556</v>
      </c>
      <c r="E185" t="s">
        <v>1557</v>
      </c>
      <c r="F185" t="s">
        <v>1023</v>
      </c>
    </row>
    <row r="186" spans="2:6" hidden="1" x14ac:dyDescent="0.25">
      <c r="B186">
        <v>106060</v>
      </c>
      <c r="C186" t="s">
        <v>1558</v>
      </c>
      <c r="D186" t="s">
        <v>1559</v>
      </c>
      <c r="E186" t="s">
        <v>1560</v>
      </c>
      <c r="F186" t="s">
        <v>1023</v>
      </c>
    </row>
    <row r="187" spans="2:6" hidden="1" x14ac:dyDescent="0.25">
      <c r="B187">
        <v>106069</v>
      </c>
      <c r="C187" t="s">
        <v>1561</v>
      </c>
      <c r="D187" t="s">
        <v>1562</v>
      </c>
      <c r="E187" t="s">
        <v>1563</v>
      </c>
      <c r="F187" t="s">
        <v>1023</v>
      </c>
    </row>
    <row r="188" spans="2:6" hidden="1" x14ac:dyDescent="0.25">
      <c r="B188">
        <v>106094</v>
      </c>
      <c r="C188" t="s">
        <v>1564</v>
      </c>
      <c r="D188" t="s">
        <v>1565</v>
      </c>
      <c r="E188" t="s">
        <v>1566</v>
      </c>
      <c r="F188" t="s">
        <v>1023</v>
      </c>
    </row>
    <row r="189" spans="2:6" hidden="1" x14ac:dyDescent="0.25">
      <c r="B189">
        <v>106095</v>
      </c>
      <c r="C189" t="s">
        <v>1567</v>
      </c>
      <c r="D189" t="s">
        <v>1568</v>
      </c>
      <c r="E189" t="s">
        <v>1569</v>
      </c>
      <c r="F189" t="s">
        <v>1023</v>
      </c>
    </row>
    <row r="190" spans="2:6" hidden="1" x14ac:dyDescent="0.25">
      <c r="B190">
        <v>106098</v>
      </c>
      <c r="C190" t="s">
        <v>1570</v>
      </c>
      <c r="D190" t="s">
        <v>1571</v>
      </c>
      <c r="E190" t="s">
        <v>1572</v>
      </c>
      <c r="F190" t="s">
        <v>1023</v>
      </c>
    </row>
    <row r="191" spans="2:6" hidden="1" x14ac:dyDescent="0.25">
      <c r="B191">
        <v>106105</v>
      </c>
      <c r="C191" t="s">
        <v>1573</v>
      </c>
      <c r="D191" t="s">
        <v>1574</v>
      </c>
      <c r="E191" t="s">
        <v>1575</v>
      </c>
      <c r="F191" t="s">
        <v>1023</v>
      </c>
    </row>
    <row r="192" spans="2:6" hidden="1" x14ac:dyDescent="0.25">
      <c r="B192">
        <v>106107</v>
      </c>
      <c r="C192" t="s">
        <v>1576</v>
      </c>
      <c r="D192" t="s">
        <v>1577</v>
      </c>
      <c r="E192" t="s">
        <v>1578</v>
      </c>
      <c r="F192" t="s">
        <v>1023</v>
      </c>
    </row>
    <row r="193" spans="2:6" hidden="1" x14ac:dyDescent="0.25">
      <c r="B193">
        <v>106109</v>
      </c>
      <c r="C193" t="s">
        <v>1579</v>
      </c>
      <c r="D193" t="s">
        <v>1580</v>
      </c>
      <c r="E193" t="s">
        <v>1581</v>
      </c>
      <c r="F193" t="s">
        <v>1023</v>
      </c>
    </row>
    <row r="194" spans="2:6" hidden="1" x14ac:dyDescent="0.25">
      <c r="B194">
        <v>106112</v>
      </c>
      <c r="C194" t="s">
        <v>1582</v>
      </c>
      <c r="D194" t="s">
        <v>1583</v>
      </c>
      <c r="E194" t="s">
        <v>21</v>
      </c>
      <c r="F194" t="s">
        <v>1023</v>
      </c>
    </row>
    <row r="195" spans="2:6" hidden="1" x14ac:dyDescent="0.25">
      <c r="B195">
        <v>106113</v>
      </c>
      <c r="C195" t="s">
        <v>1584</v>
      </c>
      <c r="D195" t="s">
        <v>1585</v>
      </c>
      <c r="E195" t="s">
        <v>1586</v>
      </c>
      <c r="F195" t="s">
        <v>1023</v>
      </c>
    </row>
    <row r="196" spans="2:6" hidden="1" x14ac:dyDescent="0.25">
      <c r="B196">
        <v>106116</v>
      </c>
      <c r="C196" t="s">
        <v>1587</v>
      </c>
      <c r="D196" t="s">
        <v>1588</v>
      </c>
      <c r="E196" t="s">
        <v>1589</v>
      </c>
      <c r="F196" t="s">
        <v>1023</v>
      </c>
    </row>
    <row r="197" spans="2:6" hidden="1" x14ac:dyDescent="0.25">
      <c r="B197">
        <v>106117</v>
      </c>
      <c r="C197" t="s">
        <v>1591</v>
      </c>
      <c r="D197" t="s">
        <v>1592</v>
      </c>
      <c r="E197" t="s">
        <v>105</v>
      </c>
      <c r="F197" t="s">
        <v>1023</v>
      </c>
    </row>
    <row r="198" spans="2:6" hidden="1" x14ac:dyDescent="0.25">
      <c r="B198">
        <v>106118</v>
      </c>
      <c r="C198" t="s">
        <v>1593</v>
      </c>
      <c r="D198" t="s">
        <v>1594</v>
      </c>
      <c r="E198" t="s">
        <v>1595</v>
      </c>
      <c r="F198" t="s">
        <v>1023</v>
      </c>
    </row>
    <row r="199" spans="2:6" hidden="1" x14ac:dyDescent="0.25">
      <c r="B199">
        <v>106119</v>
      </c>
      <c r="C199" t="s">
        <v>1596</v>
      </c>
      <c r="D199" t="s">
        <v>1597</v>
      </c>
      <c r="E199" t="s">
        <v>1598</v>
      </c>
      <c r="F199" t="s">
        <v>1023</v>
      </c>
    </row>
    <row r="200" spans="2:6" hidden="1" x14ac:dyDescent="0.25">
      <c r="B200">
        <v>106124</v>
      </c>
      <c r="C200" t="s">
        <v>1599</v>
      </c>
      <c r="D200" t="s">
        <v>1600</v>
      </c>
      <c r="E200" t="s">
        <v>1601</v>
      </c>
      <c r="F200" t="s">
        <v>1023</v>
      </c>
    </row>
    <row r="201" spans="2:6" hidden="1" x14ac:dyDescent="0.25">
      <c r="B201">
        <v>106126</v>
      </c>
      <c r="C201" t="s">
        <v>1602</v>
      </c>
      <c r="D201" t="s">
        <v>1603</v>
      </c>
      <c r="E201" t="s">
        <v>1604</v>
      </c>
      <c r="F201" t="s">
        <v>1023</v>
      </c>
    </row>
    <row r="202" spans="2:6" hidden="1" x14ac:dyDescent="0.25">
      <c r="B202">
        <v>106130</v>
      </c>
      <c r="C202" t="s">
        <v>1605</v>
      </c>
      <c r="D202" t="s">
        <v>1606</v>
      </c>
      <c r="E202" t="s">
        <v>1607</v>
      </c>
      <c r="F202" t="s">
        <v>1023</v>
      </c>
    </row>
    <row r="203" spans="2:6" hidden="1" x14ac:dyDescent="0.25">
      <c r="B203">
        <v>106138</v>
      </c>
      <c r="C203" t="s">
        <v>1608</v>
      </c>
      <c r="D203" t="s">
        <v>1609</v>
      </c>
      <c r="E203" t="s">
        <v>1610</v>
      </c>
      <c r="F203" t="s">
        <v>1023</v>
      </c>
    </row>
    <row r="204" spans="2:6" hidden="1" x14ac:dyDescent="0.25">
      <c r="B204">
        <v>106143</v>
      </c>
      <c r="C204" t="s">
        <v>1611</v>
      </c>
      <c r="D204" t="s">
        <v>1612</v>
      </c>
      <c r="E204" t="s">
        <v>1613</v>
      </c>
      <c r="F204" t="s">
        <v>1023</v>
      </c>
    </row>
    <row r="205" spans="2:6" hidden="1" x14ac:dyDescent="0.25">
      <c r="B205">
        <v>106149</v>
      </c>
      <c r="C205" t="s">
        <v>1614</v>
      </c>
      <c r="D205" t="s">
        <v>1615</v>
      </c>
      <c r="E205" t="s">
        <v>1616</v>
      </c>
      <c r="F205" t="s">
        <v>1023</v>
      </c>
    </row>
    <row r="206" spans="2:6" hidden="1" x14ac:dyDescent="0.25">
      <c r="B206">
        <v>106152</v>
      </c>
      <c r="C206" t="s">
        <v>1617</v>
      </c>
      <c r="D206" t="s">
        <v>1618</v>
      </c>
      <c r="E206" t="s">
        <v>1619</v>
      </c>
      <c r="F206" t="s">
        <v>1023</v>
      </c>
    </row>
    <row r="207" spans="2:6" hidden="1" x14ac:dyDescent="0.25">
      <c r="B207">
        <v>106155</v>
      </c>
      <c r="C207" t="s">
        <v>1620</v>
      </c>
      <c r="D207" t="s">
        <v>1621</v>
      </c>
      <c r="E207" t="s">
        <v>1622</v>
      </c>
      <c r="F207" t="s">
        <v>1023</v>
      </c>
    </row>
    <row r="208" spans="2:6" hidden="1" x14ac:dyDescent="0.25">
      <c r="B208">
        <v>106167</v>
      </c>
      <c r="C208" t="s">
        <v>1623</v>
      </c>
      <c r="D208" t="s">
        <v>1624</v>
      </c>
      <c r="E208" t="s">
        <v>1625</v>
      </c>
      <c r="F208" t="s">
        <v>1023</v>
      </c>
    </row>
    <row r="209" spans="2:6" hidden="1" x14ac:dyDescent="0.25">
      <c r="B209">
        <v>106168</v>
      </c>
      <c r="C209" t="s">
        <v>1626</v>
      </c>
      <c r="D209" t="s">
        <v>1627</v>
      </c>
      <c r="E209" t="s">
        <v>1628</v>
      </c>
      <c r="F209" t="s">
        <v>1023</v>
      </c>
    </row>
    <row r="210" spans="2:6" hidden="1" x14ac:dyDescent="0.25">
      <c r="B210">
        <v>106183</v>
      </c>
      <c r="C210" t="s">
        <v>1629</v>
      </c>
      <c r="D210" t="s">
        <v>1630</v>
      </c>
      <c r="E210" t="s">
        <v>1631</v>
      </c>
      <c r="F210" t="s">
        <v>1023</v>
      </c>
    </row>
    <row r="211" spans="2:6" hidden="1" x14ac:dyDescent="0.25">
      <c r="B211">
        <v>106187</v>
      </c>
      <c r="C211" t="s">
        <v>1632</v>
      </c>
      <c r="D211" t="s">
        <v>1633</v>
      </c>
      <c r="E211" t="s">
        <v>1634</v>
      </c>
      <c r="F211" t="s">
        <v>1023</v>
      </c>
    </row>
    <row r="212" spans="2:6" hidden="1" x14ac:dyDescent="0.25">
      <c r="B212">
        <v>106189</v>
      </c>
      <c r="C212" t="s">
        <v>1635</v>
      </c>
      <c r="D212" t="s">
        <v>1636</v>
      </c>
      <c r="E212" t="s">
        <v>1637</v>
      </c>
      <c r="F212" t="s">
        <v>1023</v>
      </c>
    </row>
    <row r="213" spans="2:6" hidden="1" x14ac:dyDescent="0.25">
      <c r="B213">
        <v>106190</v>
      </c>
      <c r="C213" t="s">
        <v>1638</v>
      </c>
      <c r="D213" t="s">
        <v>1639</v>
      </c>
      <c r="E213" t="s">
        <v>1640</v>
      </c>
      <c r="F213" t="s">
        <v>1023</v>
      </c>
    </row>
    <row r="214" spans="2:6" hidden="1" x14ac:dyDescent="0.25">
      <c r="B214">
        <v>106191</v>
      </c>
      <c r="C214" t="s">
        <v>1641</v>
      </c>
      <c r="D214" t="s">
        <v>1642</v>
      </c>
      <c r="E214" t="s">
        <v>1643</v>
      </c>
      <c r="F214" t="s">
        <v>1023</v>
      </c>
    </row>
    <row r="215" spans="2:6" hidden="1" x14ac:dyDescent="0.25">
      <c r="B215">
        <v>106193</v>
      </c>
      <c r="C215" t="s">
        <v>1644</v>
      </c>
      <c r="D215" t="s">
        <v>1645</v>
      </c>
      <c r="E215" t="s">
        <v>1646</v>
      </c>
      <c r="F215" t="s">
        <v>1023</v>
      </c>
    </row>
    <row r="216" spans="2:6" hidden="1" x14ac:dyDescent="0.25">
      <c r="B216">
        <v>106195</v>
      </c>
      <c r="C216" t="s">
        <v>1647</v>
      </c>
      <c r="D216" t="s">
        <v>1648</v>
      </c>
      <c r="E216" t="s">
        <v>1649</v>
      </c>
      <c r="F216" t="s">
        <v>1023</v>
      </c>
    </row>
    <row r="217" spans="2:6" hidden="1" x14ac:dyDescent="0.25">
      <c r="B217">
        <v>106212</v>
      </c>
      <c r="C217" t="s">
        <v>1650</v>
      </c>
      <c r="D217" t="s">
        <v>1651</v>
      </c>
      <c r="E217" t="s">
        <v>1652</v>
      </c>
      <c r="F217" t="s">
        <v>1023</v>
      </c>
    </row>
    <row r="218" spans="2:6" hidden="1" x14ac:dyDescent="0.25">
      <c r="B218">
        <v>106213</v>
      </c>
      <c r="C218" t="s">
        <v>1653</v>
      </c>
      <c r="D218" t="s">
        <v>1654</v>
      </c>
      <c r="E218" t="s">
        <v>1643</v>
      </c>
      <c r="F218" t="s">
        <v>1023</v>
      </c>
    </row>
    <row r="219" spans="2:6" hidden="1" x14ac:dyDescent="0.25">
      <c r="B219">
        <v>106214</v>
      </c>
      <c r="C219" t="s">
        <v>1655</v>
      </c>
      <c r="D219" t="s">
        <v>1656</v>
      </c>
      <c r="E219" t="s">
        <v>1657</v>
      </c>
      <c r="F219" t="s">
        <v>1023</v>
      </c>
    </row>
    <row r="220" spans="2:6" hidden="1" x14ac:dyDescent="0.25">
      <c r="B220">
        <v>106215</v>
      </c>
      <c r="C220" t="s">
        <v>1658</v>
      </c>
      <c r="D220" t="s">
        <v>1659</v>
      </c>
      <c r="E220" t="s">
        <v>1660</v>
      </c>
      <c r="F220" t="s">
        <v>1023</v>
      </c>
    </row>
    <row r="221" spans="2:6" hidden="1" x14ac:dyDescent="0.25">
      <c r="B221">
        <v>106221</v>
      </c>
      <c r="C221" t="s">
        <v>1661</v>
      </c>
      <c r="D221" t="s">
        <v>1662</v>
      </c>
      <c r="E221" t="s">
        <v>1663</v>
      </c>
      <c r="F221" t="s">
        <v>1023</v>
      </c>
    </row>
    <row r="222" spans="2:6" hidden="1" x14ac:dyDescent="0.25">
      <c r="B222">
        <v>106222</v>
      </c>
      <c r="C222" t="s">
        <v>1664</v>
      </c>
      <c r="D222" t="s">
        <v>1665</v>
      </c>
      <c r="E222" t="s">
        <v>1666</v>
      </c>
      <c r="F222" t="s">
        <v>1023</v>
      </c>
    </row>
    <row r="223" spans="2:6" hidden="1" x14ac:dyDescent="0.25">
      <c r="B223">
        <v>106223</v>
      </c>
      <c r="C223" t="s">
        <v>1667</v>
      </c>
      <c r="D223" t="s">
        <v>1668</v>
      </c>
      <c r="E223" t="s">
        <v>1669</v>
      </c>
      <c r="F223" t="s">
        <v>1023</v>
      </c>
    </row>
    <row r="224" spans="2:6" hidden="1" x14ac:dyDescent="0.25">
      <c r="B224">
        <v>106248</v>
      </c>
      <c r="C224" t="s">
        <v>1670</v>
      </c>
      <c r="D224" t="s">
        <v>1671</v>
      </c>
      <c r="E224" t="s">
        <v>87</v>
      </c>
      <c r="F224" t="s">
        <v>1023</v>
      </c>
    </row>
    <row r="225" spans="2:6" hidden="1" x14ac:dyDescent="0.25">
      <c r="B225">
        <v>106254</v>
      </c>
      <c r="C225" t="s">
        <v>1672</v>
      </c>
      <c r="D225" t="s">
        <v>1673</v>
      </c>
      <c r="E225" t="s">
        <v>1674</v>
      </c>
      <c r="F225" t="s">
        <v>1023</v>
      </c>
    </row>
    <row r="226" spans="2:6" hidden="1" x14ac:dyDescent="0.25">
      <c r="B226">
        <v>106258</v>
      </c>
      <c r="C226" t="s">
        <v>1675</v>
      </c>
      <c r="D226" t="s">
        <v>1676</v>
      </c>
      <c r="E226" t="s">
        <v>1677</v>
      </c>
      <c r="F226" t="s">
        <v>1023</v>
      </c>
    </row>
    <row r="227" spans="2:6" hidden="1" x14ac:dyDescent="0.25">
      <c r="B227">
        <v>106262</v>
      </c>
      <c r="C227" t="s">
        <v>1678</v>
      </c>
      <c r="D227" t="s">
        <v>1679</v>
      </c>
      <c r="E227" t="s">
        <v>1680</v>
      </c>
      <c r="F227" t="s">
        <v>1023</v>
      </c>
    </row>
    <row r="228" spans="2:6" hidden="1" x14ac:dyDescent="0.25">
      <c r="B228">
        <v>106265</v>
      </c>
      <c r="C228" t="s">
        <v>1681</v>
      </c>
      <c r="D228" t="s">
        <v>1682</v>
      </c>
      <c r="E228" t="s">
        <v>1683</v>
      </c>
      <c r="F228" t="s">
        <v>1023</v>
      </c>
    </row>
    <row r="229" spans="2:6" hidden="1" x14ac:dyDescent="0.25">
      <c r="B229">
        <v>106267</v>
      </c>
      <c r="C229" t="s">
        <v>1684</v>
      </c>
      <c r="D229" t="s">
        <v>1685</v>
      </c>
      <c r="E229" t="s">
        <v>1686</v>
      </c>
      <c r="F229" t="s">
        <v>1023</v>
      </c>
    </row>
    <row r="230" spans="2:6" hidden="1" x14ac:dyDescent="0.25">
      <c r="B230">
        <v>106268</v>
      </c>
      <c r="C230" t="s">
        <v>1687</v>
      </c>
      <c r="D230" t="s">
        <v>1688</v>
      </c>
      <c r="E230" t="s">
        <v>1689</v>
      </c>
      <c r="F230" t="s">
        <v>1023</v>
      </c>
    </row>
    <row r="231" spans="2:6" hidden="1" x14ac:dyDescent="0.25">
      <c r="B231">
        <v>106285</v>
      </c>
      <c r="C231" t="s">
        <v>1690</v>
      </c>
      <c r="D231" t="s">
        <v>1691</v>
      </c>
      <c r="E231" t="s">
        <v>1692</v>
      </c>
      <c r="F231" t="s">
        <v>1023</v>
      </c>
    </row>
    <row r="232" spans="2:6" hidden="1" x14ac:dyDescent="0.25">
      <c r="B232">
        <v>106292</v>
      </c>
      <c r="C232" t="s">
        <v>1693</v>
      </c>
      <c r="D232" t="s">
        <v>1694</v>
      </c>
      <c r="E232" t="s">
        <v>1695</v>
      </c>
      <c r="F232" t="s">
        <v>1023</v>
      </c>
    </row>
    <row r="233" spans="2:6" hidden="1" x14ac:dyDescent="0.25">
      <c r="B233">
        <v>106307</v>
      </c>
      <c r="C233" t="s">
        <v>1696</v>
      </c>
      <c r="D233" t="s">
        <v>1697</v>
      </c>
      <c r="E233" t="s">
        <v>1698</v>
      </c>
      <c r="F233" t="s">
        <v>1023</v>
      </c>
    </row>
    <row r="234" spans="2:6" hidden="1" x14ac:dyDescent="0.25">
      <c r="B234">
        <v>106308</v>
      </c>
      <c r="C234" t="s">
        <v>1699</v>
      </c>
      <c r="D234" t="s">
        <v>1700</v>
      </c>
      <c r="E234" t="s">
        <v>1701</v>
      </c>
      <c r="F234" t="s">
        <v>1023</v>
      </c>
    </row>
    <row r="235" spans="2:6" hidden="1" x14ac:dyDescent="0.25">
      <c r="B235">
        <v>106319</v>
      </c>
      <c r="C235" t="s">
        <v>1702</v>
      </c>
      <c r="D235" t="s">
        <v>1703</v>
      </c>
      <c r="E235" t="s">
        <v>1704</v>
      </c>
      <c r="F235" t="s">
        <v>1023</v>
      </c>
    </row>
    <row r="236" spans="2:6" hidden="1" x14ac:dyDescent="0.25">
      <c r="B236">
        <v>106321</v>
      </c>
      <c r="C236" t="s">
        <v>1705</v>
      </c>
      <c r="D236" t="s">
        <v>1706</v>
      </c>
      <c r="E236" t="s">
        <v>1707</v>
      </c>
      <c r="F236" t="s">
        <v>1023</v>
      </c>
    </row>
    <row r="237" spans="2:6" hidden="1" x14ac:dyDescent="0.25">
      <c r="B237">
        <v>106381</v>
      </c>
      <c r="C237" t="s">
        <v>1708</v>
      </c>
      <c r="D237" t="s">
        <v>1709</v>
      </c>
      <c r="E237" t="s">
        <v>24102</v>
      </c>
      <c r="F237" t="s">
        <v>1023</v>
      </c>
    </row>
    <row r="238" spans="2:6" hidden="1" x14ac:dyDescent="0.25">
      <c r="B238">
        <v>106384</v>
      </c>
      <c r="C238" t="s">
        <v>1710</v>
      </c>
      <c r="D238" t="s">
        <v>1711</v>
      </c>
      <c r="E238" t="s">
        <v>1712</v>
      </c>
      <c r="F238" t="s">
        <v>1023</v>
      </c>
    </row>
    <row r="239" spans="2:6" hidden="1" x14ac:dyDescent="0.25">
      <c r="B239">
        <v>106400</v>
      </c>
      <c r="C239" t="s">
        <v>1713</v>
      </c>
      <c r="D239" t="s">
        <v>1714</v>
      </c>
      <c r="E239" t="s">
        <v>1715</v>
      </c>
      <c r="F239" t="s">
        <v>1023</v>
      </c>
    </row>
    <row r="240" spans="2:6" hidden="1" x14ac:dyDescent="0.25">
      <c r="B240">
        <v>106412</v>
      </c>
      <c r="C240" t="s">
        <v>1716</v>
      </c>
      <c r="D240" t="s">
        <v>1717</v>
      </c>
      <c r="E240" t="s">
        <v>1718</v>
      </c>
      <c r="F240" t="s">
        <v>1023</v>
      </c>
    </row>
    <row r="241" spans="2:6" hidden="1" x14ac:dyDescent="0.25">
      <c r="B241">
        <v>106417</v>
      </c>
      <c r="C241" t="s">
        <v>1719</v>
      </c>
      <c r="D241" t="s">
        <v>1720</v>
      </c>
      <c r="E241" t="s">
        <v>1721</v>
      </c>
      <c r="F241" t="s">
        <v>1023</v>
      </c>
    </row>
    <row r="242" spans="2:6" hidden="1" x14ac:dyDescent="0.25">
      <c r="B242">
        <v>106418</v>
      </c>
      <c r="C242" t="s">
        <v>1722</v>
      </c>
      <c r="D242" t="s">
        <v>1723</v>
      </c>
      <c r="E242" t="s">
        <v>1724</v>
      </c>
      <c r="F242" t="s">
        <v>1023</v>
      </c>
    </row>
    <row r="243" spans="2:6" hidden="1" x14ac:dyDescent="0.25">
      <c r="B243">
        <v>106419</v>
      </c>
      <c r="C243" t="s">
        <v>1725</v>
      </c>
      <c r="D243" t="s">
        <v>1726</v>
      </c>
      <c r="E243" t="s">
        <v>1727</v>
      </c>
      <c r="F243" t="s">
        <v>1023</v>
      </c>
    </row>
    <row r="244" spans="2:6" hidden="1" x14ac:dyDescent="0.25">
      <c r="B244">
        <v>106426</v>
      </c>
      <c r="C244" t="s">
        <v>1728</v>
      </c>
      <c r="D244" t="s">
        <v>1729</v>
      </c>
      <c r="E244" t="s">
        <v>1730</v>
      </c>
      <c r="F244" t="s">
        <v>1023</v>
      </c>
    </row>
    <row r="245" spans="2:6" hidden="1" x14ac:dyDescent="0.25">
      <c r="B245">
        <v>106446</v>
      </c>
      <c r="C245" t="s">
        <v>1731</v>
      </c>
      <c r="D245" t="s">
        <v>1732</v>
      </c>
      <c r="E245" t="s">
        <v>1733</v>
      </c>
      <c r="F245" t="s">
        <v>1023</v>
      </c>
    </row>
    <row r="246" spans="2:6" hidden="1" x14ac:dyDescent="0.25">
      <c r="B246">
        <v>106448</v>
      </c>
      <c r="C246" t="s">
        <v>1734</v>
      </c>
      <c r="D246" t="s">
        <v>1735</v>
      </c>
      <c r="E246" t="s">
        <v>1736</v>
      </c>
      <c r="F246" t="s">
        <v>1023</v>
      </c>
    </row>
    <row r="247" spans="2:6" hidden="1" x14ac:dyDescent="0.25">
      <c r="B247">
        <v>106458</v>
      </c>
      <c r="C247" t="s">
        <v>1737</v>
      </c>
      <c r="D247" t="s">
        <v>1738</v>
      </c>
      <c r="E247" t="s">
        <v>27</v>
      </c>
      <c r="F247" t="s">
        <v>1023</v>
      </c>
    </row>
    <row r="248" spans="2:6" hidden="1" x14ac:dyDescent="0.25">
      <c r="B248">
        <v>106464</v>
      </c>
      <c r="C248" t="s">
        <v>1739</v>
      </c>
      <c r="D248" t="s">
        <v>1740</v>
      </c>
      <c r="E248" t="s">
        <v>1741</v>
      </c>
      <c r="F248" t="s">
        <v>1023</v>
      </c>
    </row>
    <row r="249" spans="2:6" hidden="1" x14ac:dyDescent="0.25">
      <c r="B249">
        <v>106470</v>
      </c>
      <c r="C249" t="s">
        <v>1742</v>
      </c>
      <c r="D249" t="s">
        <v>1743</v>
      </c>
      <c r="E249" t="s">
        <v>1744</v>
      </c>
      <c r="F249" t="s">
        <v>1023</v>
      </c>
    </row>
    <row r="250" spans="2:6" hidden="1" x14ac:dyDescent="0.25">
      <c r="B250">
        <v>106490</v>
      </c>
      <c r="C250" t="s">
        <v>1745</v>
      </c>
      <c r="D250" t="s">
        <v>1746</v>
      </c>
      <c r="E250" t="s">
        <v>1747</v>
      </c>
      <c r="F250" t="s">
        <v>1023</v>
      </c>
    </row>
    <row r="251" spans="2:6" hidden="1" x14ac:dyDescent="0.25">
      <c r="B251">
        <v>106504</v>
      </c>
      <c r="C251" t="s">
        <v>1748</v>
      </c>
      <c r="D251" t="s">
        <v>1749</v>
      </c>
      <c r="E251" t="s">
        <v>1750</v>
      </c>
      <c r="F251" t="s">
        <v>1023</v>
      </c>
    </row>
    <row r="252" spans="2:6" hidden="1" x14ac:dyDescent="0.25">
      <c r="B252">
        <v>106507</v>
      </c>
      <c r="C252" t="s">
        <v>1751</v>
      </c>
      <c r="D252" t="s">
        <v>1752</v>
      </c>
      <c r="E252" t="s">
        <v>1753</v>
      </c>
      <c r="F252" t="s">
        <v>1023</v>
      </c>
    </row>
    <row r="253" spans="2:6" hidden="1" x14ac:dyDescent="0.25">
      <c r="B253">
        <v>106509</v>
      </c>
      <c r="C253" t="s">
        <v>1754</v>
      </c>
      <c r="D253" t="s">
        <v>1755</v>
      </c>
      <c r="E253" t="s">
        <v>1756</v>
      </c>
      <c r="F253" t="s">
        <v>1023</v>
      </c>
    </row>
    <row r="254" spans="2:6" hidden="1" x14ac:dyDescent="0.25">
      <c r="B254">
        <v>106550</v>
      </c>
      <c r="C254" t="s">
        <v>1757</v>
      </c>
      <c r="D254" t="s">
        <v>1758</v>
      </c>
      <c r="E254" t="s">
        <v>1759</v>
      </c>
      <c r="F254" t="s">
        <v>1023</v>
      </c>
    </row>
    <row r="255" spans="2:6" hidden="1" x14ac:dyDescent="0.25">
      <c r="B255">
        <v>106551</v>
      </c>
      <c r="C255" t="s">
        <v>1760</v>
      </c>
      <c r="D255" t="s">
        <v>1761</v>
      </c>
      <c r="E255" t="s">
        <v>1762</v>
      </c>
      <c r="F255" t="s">
        <v>1023</v>
      </c>
    </row>
    <row r="256" spans="2:6" hidden="1" x14ac:dyDescent="0.25">
      <c r="B256">
        <v>106554</v>
      </c>
      <c r="C256" t="s">
        <v>1763</v>
      </c>
      <c r="D256" t="s">
        <v>1764</v>
      </c>
      <c r="E256" t="s">
        <v>1765</v>
      </c>
      <c r="F256" t="s">
        <v>1023</v>
      </c>
    </row>
    <row r="257" spans="2:6" hidden="1" x14ac:dyDescent="0.25">
      <c r="B257">
        <v>106556</v>
      </c>
      <c r="C257" t="s">
        <v>1766</v>
      </c>
      <c r="D257" t="s">
        <v>1767</v>
      </c>
      <c r="E257" t="s">
        <v>1768</v>
      </c>
      <c r="F257" t="s">
        <v>1023</v>
      </c>
    </row>
    <row r="258" spans="2:6" hidden="1" x14ac:dyDescent="0.25">
      <c r="B258">
        <v>106557</v>
      </c>
      <c r="C258" t="s">
        <v>1769</v>
      </c>
      <c r="D258" t="s">
        <v>1770</v>
      </c>
      <c r="E258" t="s">
        <v>1771</v>
      </c>
      <c r="F258" t="s">
        <v>1023</v>
      </c>
    </row>
    <row r="259" spans="2:6" hidden="1" x14ac:dyDescent="0.25">
      <c r="B259">
        <v>106561</v>
      </c>
      <c r="C259" t="s">
        <v>1772</v>
      </c>
      <c r="D259" t="s">
        <v>1773</v>
      </c>
      <c r="E259" t="s">
        <v>1774</v>
      </c>
      <c r="F259" t="s">
        <v>1023</v>
      </c>
    </row>
    <row r="260" spans="2:6" hidden="1" x14ac:dyDescent="0.25">
      <c r="B260">
        <v>106572</v>
      </c>
      <c r="C260" t="s">
        <v>1775</v>
      </c>
      <c r="D260" t="s">
        <v>1776</v>
      </c>
      <c r="E260" t="s">
        <v>1777</v>
      </c>
      <c r="F260" t="s">
        <v>1023</v>
      </c>
    </row>
    <row r="261" spans="2:6" hidden="1" x14ac:dyDescent="0.25">
      <c r="B261">
        <v>106578</v>
      </c>
      <c r="C261" t="s">
        <v>1778</v>
      </c>
      <c r="D261" t="s">
        <v>1779</v>
      </c>
      <c r="E261" t="s">
        <v>1780</v>
      </c>
      <c r="F261" t="s">
        <v>1023</v>
      </c>
    </row>
    <row r="262" spans="2:6" hidden="1" x14ac:dyDescent="0.25">
      <c r="B262">
        <v>106580</v>
      </c>
      <c r="C262" t="s">
        <v>1781</v>
      </c>
      <c r="D262" t="s">
        <v>1782</v>
      </c>
      <c r="E262" t="s">
        <v>1783</v>
      </c>
      <c r="F262" t="s">
        <v>1023</v>
      </c>
    </row>
    <row r="263" spans="2:6" hidden="1" x14ac:dyDescent="0.25">
      <c r="B263">
        <v>106616</v>
      </c>
      <c r="C263" t="s">
        <v>1784</v>
      </c>
      <c r="D263" t="s">
        <v>1785</v>
      </c>
      <c r="E263" t="s">
        <v>1786</v>
      </c>
      <c r="F263" t="s">
        <v>1023</v>
      </c>
    </row>
    <row r="264" spans="2:6" hidden="1" x14ac:dyDescent="0.25">
      <c r="B264">
        <v>106623</v>
      </c>
      <c r="C264" t="s">
        <v>1787</v>
      </c>
      <c r="D264" t="s">
        <v>1788</v>
      </c>
      <c r="E264" t="s">
        <v>1789</v>
      </c>
      <c r="F264" t="s">
        <v>1023</v>
      </c>
    </row>
    <row r="265" spans="2:6" hidden="1" x14ac:dyDescent="0.25">
      <c r="B265">
        <v>106628</v>
      </c>
      <c r="C265" t="s">
        <v>1790</v>
      </c>
      <c r="D265" t="s">
        <v>1791</v>
      </c>
      <c r="E265" t="s">
        <v>135</v>
      </c>
      <c r="F265" t="s">
        <v>1023</v>
      </c>
    </row>
    <row r="266" spans="2:6" hidden="1" x14ac:dyDescent="0.25">
      <c r="B266">
        <v>106640</v>
      </c>
      <c r="C266" t="s">
        <v>1792</v>
      </c>
      <c r="D266" t="s">
        <v>1793</v>
      </c>
      <c r="E266" t="s">
        <v>1794</v>
      </c>
      <c r="F266" t="s">
        <v>1023</v>
      </c>
    </row>
    <row r="267" spans="2:6" hidden="1" x14ac:dyDescent="0.25">
      <c r="B267">
        <v>106662</v>
      </c>
      <c r="C267" t="s">
        <v>1795</v>
      </c>
      <c r="D267" t="s">
        <v>1796</v>
      </c>
      <c r="E267" t="s">
        <v>1797</v>
      </c>
      <c r="F267" t="s">
        <v>1023</v>
      </c>
    </row>
    <row r="268" spans="2:6" hidden="1" x14ac:dyDescent="0.25">
      <c r="B268">
        <v>106663</v>
      </c>
      <c r="C268" t="s">
        <v>1798</v>
      </c>
      <c r="D268" t="s">
        <v>1799</v>
      </c>
      <c r="E268" t="s">
        <v>1800</v>
      </c>
      <c r="F268" t="s">
        <v>1023</v>
      </c>
    </row>
    <row r="269" spans="2:6" hidden="1" x14ac:dyDescent="0.25">
      <c r="B269">
        <v>106676</v>
      </c>
      <c r="C269" t="s">
        <v>1801</v>
      </c>
      <c r="D269" t="s">
        <v>1802</v>
      </c>
      <c r="E269" t="s">
        <v>1803</v>
      </c>
      <c r="F269" t="s">
        <v>1023</v>
      </c>
    </row>
    <row r="270" spans="2:6" hidden="1" x14ac:dyDescent="0.25">
      <c r="B270">
        <v>106685</v>
      </c>
      <c r="C270" t="s">
        <v>1804</v>
      </c>
      <c r="D270" t="s">
        <v>1805</v>
      </c>
      <c r="E270" t="s">
        <v>126</v>
      </c>
      <c r="F270" t="s">
        <v>1023</v>
      </c>
    </row>
    <row r="271" spans="2:6" hidden="1" x14ac:dyDescent="0.25">
      <c r="B271">
        <v>106694</v>
      </c>
      <c r="C271" t="s">
        <v>1806</v>
      </c>
      <c r="D271" t="s">
        <v>1807</v>
      </c>
      <c r="E271" t="s">
        <v>1808</v>
      </c>
      <c r="F271" t="s">
        <v>1023</v>
      </c>
    </row>
    <row r="272" spans="2:6" hidden="1" x14ac:dyDescent="0.25">
      <c r="B272">
        <v>106708</v>
      </c>
      <c r="C272" t="s">
        <v>1809</v>
      </c>
      <c r="D272" t="s">
        <v>1810</v>
      </c>
      <c r="E272" t="s">
        <v>1811</v>
      </c>
      <c r="F272" t="s">
        <v>1023</v>
      </c>
    </row>
    <row r="273" spans="2:6" hidden="1" x14ac:dyDescent="0.25">
      <c r="B273">
        <v>106713</v>
      </c>
      <c r="C273" t="s">
        <v>1812</v>
      </c>
      <c r="D273" t="s">
        <v>1813</v>
      </c>
      <c r="E273" t="s">
        <v>1814</v>
      </c>
      <c r="F273" t="s">
        <v>1023</v>
      </c>
    </row>
    <row r="274" spans="2:6" hidden="1" x14ac:dyDescent="0.25">
      <c r="B274">
        <v>106727</v>
      </c>
      <c r="C274" t="s">
        <v>1815</v>
      </c>
      <c r="D274" t="s">
        <v>1816</v>
      </c>
      <c r="E274" t="s">
        <v>1817</v>
      </c>
      <c r="F274" t="s">
        <v>1023</v>
      </c>
    </row>
    <row r="275" spans="2:6" hidden="1" x14ac:dyDescent="0.25">
      <c r="B275">
        <v>106731</v>
      </c>
      <c r="C275" t="s">
        <v>1818</v>
      </c>
      <c r="D275" t="s">
        <v>1819</v>
      </c>
      <c r="E275" t="s">
        <v>1820</v>
      </c>
      <c r="F275" t="s">
        <v>1023</v>
      </c>
    </row>
    <row r="276" spans="2:6" hidden="1" x14ac:dyDescent="0.25">
      <c r="B276">
        <v>106732</v>
      </c>
      <c r="C276" t="s">
        <v>1821</v>
      </c>
      <c r="D276" t="s">
        <v>1822</v>
      </c>
      <c r="E276" t="s">
        <v>1823</v>
      </c>
      <c r="F276" t="s">
        <v>1023</v>
      </c>
    </row>
    <row r="277" spans="2:6" hidden="1" x14ac:dyDescent="0.25">
      <c r="B277">
        <v>106734</v>
      </c>
      <c r="C277" t="s">
        <v>1824</v>
      </c>
      <c r="D277" t="s">
        <v>1825</v>
      </c>
      <c r="E277" t="s">
        <v>1826</v>
      </c>
      <c r="F277" t="s">
        <v>1023</v>
      </c>
    </row>
    <row r="278" spans="2:6" hidden="1" x14ac:dyDescent="0.25">
      <c r="B278">
        <v>106744</v>
      </c>
      <c r="C278" t="s">
        <v>1827</v>
      </c>
      <c r="D278" t="s">
        <v>1828</v>
      </c>
      <c r="E278" t="s">
        <v>1829</v>
      </c>
      <c r="F278" t="s">
        <v>1023</v>
      </c>
    </row>
    <row r="279" spans="2:6" hidden="1" x14ac:dyDescent="0.25">
      <c r="B279">
        <v>106754</v>
      </c>
      <c r="C279" t="s">
        <v>1830</v>
      </c>
      <c r="D279" t="s">
        <v>1831</v>
      </c>
      <c r="E279" t="s">
        <v>1832</v>
      </c>
      <c r="F279" t="s">
        <v>1023</v>
      </c>
    </row>
    <row r="280" spans="2:6" hidden="1" x14ac:dyDescent="0.25">
      <c r="B280">
        <v>106769</v>
      </c>
      <c r="C280" t="s">
        <v>1833</v>
      </c>
      <c r="D280" t="s">
        <v>1834</v>
      </c>
      <c r="E280" t="s">
        <v>1835</v>
      </c>
      <c r="F280" t="s">
        <v>1023</v>
      </c>
    </row>
    <row r="281" spans="2:6" hidden="1" x14ac:dyDescent="0.25">
      <c r="B281">
        <v>106786</v>
      </c>
      <c r="C281" t="s">
        <v>1836</v>
      </c>
      <c r="D281" t="s">
        <v>1837</v>
      </c>
      <c r="E281" t="s">
        <v>1838</v>
      </c>
      <c r="F281" t="s">
        <v>1023</v>
      </c>
    </row>
    <row r="282" spans="2:6" hidden="1" x14ac:dyDescent="0.25">
      <c r="B282">
        <v>106788</v>
      </c>
      <c r="C282" t="s">
        <v>1839</v>
      </c>
      <c r="D282" t="s">
        <v>1840</v>
      </c>
      <c r="E282" t="s">
        <v>1841</v>
      </c>
      <c r="F282" t="s">
        <v>1023</v>
      </c>
    </row>
    <row r="283" spans="2:6" hidden="1" x14ac:dyDescent="0.25">
      <c r="B283">
        <v>106799</v>
      </c>
      <c r="C283" t="s">
        <v>1842</v>
      </c>
      <c r="D283" t="s">
        <v>1843</v>
      </c>
      <c r="E283" t="s">
        <v>1844</v>
      </c>
      <c r="F283" t="s">
        <v>1023</v>
      </c>
    </row>
    <row r="284" spans="2:6" hidden="1" x14ac:dyDescent="0.25">
      <c r="B284">
        <v>106804</v>
      </c>
      <c r="C284" t="s">
        <v>1845</v>
      </c>
      <c r="D284" t="s">
        <v>1846</v>
      </c>
      <c r="E284" t="s">
        <v>1847</v>
      </c>
      <c r="F284" t="s">
        <v>1023</v>
      </c>
    </row>
    <row r="285" spans="2:6" hidden="1" x14ac:dyDescent="0.25">
      <c r="B285">
        <v>106815</v>
      </c>
      <c r="C285" t="s">
        <v>1848</v>
      </c>
      <c r="D285" t="s">
        <v>1849</v>
      </c>
      <c r="E285" t="s">
        <v>1850</v>
      </c>
      <c r="F285" t="s">
        <v>1023</v>
      </c>
    </row>
    <row r="286" spans="2:6" hidden="1" x14ac:dyDescent="0.25">
      <c r="B286">
        <v>106822</v>
      </c>
      <c r="C286" t="s">
        <v>1851</v>
      </c>
      <c r="D286" t="s">
        <v>1852</v>
      </c>
      <c r="E286" t="s">
        <v>1853</v>
      </c>
      <c r="F286" t="s">
        <v>1023</v>
      </c>
    </row>
    <row r="287" spans="2:6" hidden="1" x14ac:dyDescent="0.25">
      <c r="B287">
        <v>106831</v>
      </c>
      <c r="C287" t="s">
        <v>1854</v>
      </c>
      <c r="D287" t="s">
        <v>1855</v>
      </c>
      <c r="E287" t="s">
        <v>1856</v>
      </c>
      <c r="F287" t="s">
        <v>1023</v>
      </c>
    </row>
    <row r="288" spans="2:6" hidden="1" x14ac:dyDescent="0.25">
      <c r="B288">
        <v>106834</v>
      </c>
      <c r="C288" t="s">
        <v>1857</v>
      </c>
      <c r="D288" t="s">
        <v>1858</v>
      </c>
      <c r="E288" t="s">
        <v>252</v>
      </c>
      <c r="F288" t="s">
        <v>1023</v>
      </c>
    </row>
    <row r="289" spans="2:6" hidden="1" x14ac:dyDescent="0.25">
      <c r="B289">
        <v>106835</v>
      </c>
      <c r="C289" t="s">
        <v>1859</v>
      </c>
      <c r="D289" t="s">
        <v>1860</v>
      </c>
      <c r="E289" t="s">
        <v>1861</v>
      </c>
      <c r="F289" t="s">
        <v>1023</v>
      </c>
    </row>
    <row r="290" spans="2:6" hidden="1" x14ac:dyDescent="0.25">
      <c r="B290">
        <v>106838</v>
      </c>
      <c r="C290" t="s">
        <v>1862</v>
      </c>
      <c r="D290" t="s">
        <v>1863</v>
      </c>
      <c r="E290" t="s">
        <v>1864</v>
      </c>
      <c r="F290" t="s">
        <v>1023</v>
      </c>
    </row>
    <row r="291" spans="2:6" hidden="1" x14ac:dyDescent="0.25">
      <c r="B291">
        <v>106839</v>
      </c>
      <c r="C291" t="s">
        <v>1865</v>
      </c>
      <c r="D291" t="s">
        <v>1866</v>
      </c>
      <c r="E291" t="s">
        <v>1867</v>
      </c>
      <c r="F291" t="s">
        <v>1023</v>
      </c>
    </row>
    <row r="292" spans="2:6" hidden="1" x14ac:dyDescent="0.25">
      <c r="B292">
        <v>106847</v>
      </c>
      <c r="C292" t="s">
        <v>1868</v>
      </c>
      <c r="D292" t="s">
        <v>1869</v>
      </c>
      <c r="E292" t="s">
        <v>1870</v>
      </c>
      <c r="F292" t="s">
        <v>1023</v>
      </c>
    </row>
    <row r="293" spans="2:6" hidden="1" x14ac:dyDescent="0.25">
      <c r="B293">
        <v>106851</v>
      </c>
      <c r="C293" t="s">
        <v>1871</v>
      </c>
      <c r="D293" t="s">
        <v>1872</v>
      </c>
      <c r="E293" t="s">
        <v>1053</v>
      </c>
      <c r="F293" t="s">
        <v>1023</v>
      </c>
    </row>
    <row r="294" spans="2:6" hidden="1" x14ac:dyDescent="0.25">
      <c r="B294">
        <v>106859</v>
      </c>
      <c r="C294" t="s">
        <v>1873</v>
      </c>
      <c r="D294" t="s">
        <v>1874</v>
      </c>
      <c r="E294" t="s">
        <v>1875</v>
      </c>
      <c r="F294" t="s">
        <v>1023</v>
      </c>
    </row>
    <row r="295" spans="2:6" hidden="1" x14ac:dyDescent="0.25">
      <c r="B295">
        <v>106861</v>
      </c>
      <c r="C295" t="s">
        <v>1876</v>
      </c>
      <c r="D295" t="s">
        <v>1877</v>
      </c>
      <c r="E295" t="s">
        <v>1878</v>
      </c>
      <c r="F295" t="s">
        <v>1023</v>
      </c>
    </row>
    <row r="296" spans="2:6" hidden="1" x14ac:dyDescent="0.25">
      <c r="B296">
        <v>106864</v>
      </c>
      <c r="C296" t="s">
        <v>1879</v>
      </c>
      <c r="D296" t="s">
        <v>1880</v>
      </c>
      <c r="E296" t="s">
        <v>1881</v>
      </c>
      <c r="F296" t="s">
        <v>1023</v>
      </c>
    </row>
    <row r="297" spans="2:6" hidden="1" x14ac:dyDescent="0.25">
      <c r="B297">
        <v>106869</v>
      </c>
      <c r="C297" t="s">
        <v>1882</v>
      </c>
      <c r="D297" t="s">
        <v>1883</v>
      </c>
      <c r="E297" t="s">
        <v>1884</v>
      </c>
      <c r="F297" t="s">
        <v>1023</v>
      </c>
    </row>
    <row r="298" spans="2:6" hidden="1" x14ac:dyDescent="0.25">
      <c r="B298">
        <v>106871</v>
      </c>
      <c r="C298" t="s">
        <v>1885</v>
      </c>
      <c r="D298" t="s">
        <v>1886</v>
      </c>
      <c r="E298" t="s">
        <v>1887</v>
      </c>
      <c r="F298" t="s">
        <v>1023</v>
      </c>
    </row>
    <row r="299" spans="2:6" hidden="1" x14ac:dyDescent="0.25">
      <c r="B299">
        <v>106884</v>
      </c>
      <c r="C299" t="s">
        <v>1888</v>
      </c>
      <c r="D299" t="s">
        <v>1889</v>
      </c>
      <c r="E299" t="s">
        <v>1890</v>
      </c>
      <c r="F299" t="s">
        <v>1023</v>
      </c>
    </row>
    <row r="300" spans="2:6" hidden="1" x14ac:dyDescent="0.25">
      <c r="B300">
        <v>106901</v>
      </c>
      <c r="C300" t="s">
        <v>1891</v>
      </c>
      <c r="D300" t="s">
        <v>1892</v>
      </c>
      <c r="E300" t="s">
        <v>1893</v>
      </c>
      <c r="F300" t="s">
        <v>1023</v>
      </c>
    </row>
    <row r="301" spans="2:6" hidden="1" x14ac:dyDescent="0.25">
      <c r="B301">
        <v>106902</v>
      </c>
      <c r="C301" t="s">
        <v>1894</v>
      </c>
      <c r="D301" t="s">
        <v>1895</v>
      </c>
      <c r="E301" t="s">
        <v>1896</v>
      </c>
      <c r="F301" t="s">
        <v>1023</v>
      </c>
    </row>
    <row r="302" spans="2:6" hidden="1" x14ac:dyDescent="0.25">
      <c r="B302">
        <v>106904</v>
      </c>
      <c r="C302" t="s">
        <v>1897</v>
      </c>
      <c r="D302" t="s">
        <v>1898</v>
      </c>
      <c r="E302" t="s">
        <v>1899</v>
      </c>
      <c r="F302" t="s">
        <v>1023</v>
      </c>
    </row>
    <row r="303" spans="2:6" hidden="1" x14ac:dyDescent="0.25">
      <c r="B303">
        <v>106907</v>
      </c>
      <c r="C303" t="s">
        <v>1900</v>
      </c>
      <c r="D303" t="s">
        <v>1901</v>
      </c>
      <c r="E303" t="s">
        <v>1902</v>
      </c>
      <c r="F303" t="s">
        <v>1023</v>
      </c>
    </row>
    <row r="304" spans="2:6" hidden="1" x14ac:dyDescent="0.25">
      <c r="B304">
        <v>106908</v>
      </c>
      <c r="C304" t="s">
        <v>1903</v>
      </c>
      <c r="D304" t="s">
        <v>1904</v>
      </c>
      <c r="E304" t="s">
        <v>1905</v>
      </c>
      <c r="F304" t="s">
        <v>1023</v>
      </c>
    </row>
    <row r="305" spans="2:6" hidden="1" x14ac:dyDescent="0.25">
      <c r="B305">
        <v>106910</v>
      </c>
      <c r="C305" t="s">
        <v>1906</v>
      </c>
      <c r="D305" t="s">
        <v>1907</v>
      </c>
      <c r="E305" t="s">
        <v>1908</v>
      </c>
      <c r="F305" t="s">
        <v>1023</v>
      </c>
    </row>
    <row r="306" spans="2:6" hidden="1" x14ac:dyDescent="0.25">
      <c r="B306">
        <v>106930</v>
      </c>
      <c r="C306" t="s">
        <v>1909</v>
      </c>
      <c r="D306" t="s">
        <v>1910</v>
      </c>
      <c r="E306" t="s">
        <v>1911</v>
      </c>
      <c r="F306" t="s">
        <v>1023</v>
      </c>
    </row>
    <row r="307" spans="2:6" hidden="1" x14ac:dyDescent="0.25">
      <c r="B307">
        <v>106933</v>
      </c>
      <c r="C307" t="s">
        <v>1912</v>
      </c>
      <c r="D307" t="s">
        <v>1913</v>
      </c>
      <c r="E307" t="s">
        <v>1914</v>
      </c>
      <c r="F307" t="s">
        <v>1023</v>
      </c>
    </row>
    <row r="308" spans="2:6" hidden="1" x14ac:dyDescent="0.25">
      <c r="B308">
        <v>106934</v>
      </c>
      <c r="C308" t="s">
        <v>1915</v>
      </c>
      <c r="D308" t="s">
        <v>1916</v>
      </c>
      <c r="E308" t="s">
        <v>1917</v>
      </c>
      <c r="F308" t="s">
        <v>1023</v>
      </c>
    </row>
    <row r="309" spans="2:6" hidden="1" x14ac:dyDescent="0.25">
      <c r="B309">
        <v>106943</v>
      </c>
      <c r="C309" t="s">
        <v>1918</v>
      </c>
      <c r="D309" t="s">
        <v>1919</v>
      </c>
      <c r="E309" t="s">
        <v>1920</v>
      </c>
      <c r="F309" t="s">
        <v>1023</v>
      </c>
    </row>
    <row r="310" spans="2:6" hidden="1" x14ac:dyDescent="0.25">
      <c r="B310">
        <v>106945</v>
      </c>
      <c r="C310" t="s">
        <v>1921</v>
      </c>
      <c r="D310" t="s">
        <v>1922</v>
      </c>
      <c r="E310" t="s">
        <v>1923</v>
      </c>
      <c r="F310" t="s">
        <v>1023</v>
      </c>
    </row>
    <row r="311" spans="2:6" hidden="1" x14ac:dyDescent="0.25">
      <c r="B311">
        <v>106948</v>
      </c>
      <c r="C311" t="s">
        <v>1924</v>
      </c>
      <c r="D311" t="s">
        <v>1925</v>
      </c>
      <c r="E311" t="s">
        <v>1926</v>
      </c>
      <c r="F311" t="s">
        <v>1023</v>
      </c>
    </row>
    <row r="312" spans="2:6" hidden="1" x14ac:dyDescent="0.25">
      <c r="B312">
        <v>106961</v>
      </c>
      <c r="C312" t="s">
        <v>1927</v>
      </c>
      <c r="D312" t="s">
        <v>1928</v>
      </c>
      <c r="E312" t="s">
        <v>1929</v>
      </c>
      <c r="F312" t="s">
        <v>1023</v>
      </c>
    </row>
    <row r="313" spans="2:6" hidden="1" x14ac:dyDescent="0.25">
      <c r="B313">
        <v>106962</v>
      </c>
      <c r="C313" t="s">
        <v>1930</v>
      </c>
      <c r="D313" t="s">
        <v>1931</v>
      </c>
      <c r="E313" t="s">
        <v>1932</v>
      </c>
      <c r="F313" t="s">
        <v>1023</v>
      </c>
    </row>
    <row r="314" spans="2:6" hidden="1" x14ac:dyDescent="0.25">
      <c r="B314">
        <v>106989</v>
      </c>
      <c r="C314" t="s">
        <v>1933</v>
      </c>
      <c r="D314" t="s">
        <v>1934</v>
      </c>
      <c r="E314" t="s">
        <v>1820</v>
      </c>
      <c r="F314" t="s">
        <v>1023</v>
      </c>
    </row>
    <row r="315" spans="2:6" hidden="1" x14ac:dyDescent="0.25">
      <c r="B315">
        <v>106992</v>
      </c>
      <c r="C315" t="s">
        <v>1935</v>
      </c>
      <c r="D315" t="s">
        <v>1936</v>
      </c>
      <c r="E315" t="s">
        <v>1937</v>
      </c>
      <c r="F315" t="s">
        <v>1023</v>
      </c>
    </row>
    <row r="316" spans="2:6" hidden="1" x14ac:dyDescent="0.25">
      <c r="B316">
        <v>107000</v>
      </c>
      <c r="C316" t="s">
        <v>1938</v>
      </c>
      <c r="D316" t="s">
        <v>1939</v>
      </c>
      <c r="E316" t="s">
        <v>1940</v>
      </c>
      <c r="F316" t="s">
        <v>1023</v>
      </c>
    </row>
    <row r="317" spans="2:6" hidden="1" x14ac:dyDescent="0.25">
      <c r="B317">
        <v>107020</v>
      </c>
      <c r="C317" t="s">
        <v>1941</v>
      </c>
      <c r="D317" t="s">
        <v>1942</v>
      </c>
      <c r="E317" t="s">
        <v>1943</v>
      </c>
      <c r="F317" t="s">
        <v>1023</v>
      </c>
    </row>
    <row r="318" spans="2:6" hidden="1" x14ac:dyDescent="0.25">
      <c r="B318">
        <v>107030</v>
      </c>
      <c r="C318" t="s">
        <v>1944</v>
      </c>
      <c r="D318" t="s">
        <v>1945</v>
      </c>
      <c r="E318" t="s">
        <v>1946</v>
      </c>
      <c r="F318" t="s">
        <v>1023</v>
      </c>
    </row>
    <row r="319" spans="2:6" hidden="1" x14ac:dyDescent="0.25">
      <c r="B319">
        <v>107033</v>
      </c>
      <c r="C319" t="s">
        <v>1947</v>
      </c>
      <c r="D319" t="s">
        <v>1948</v>
      </c>
      <c r="E319" t="s">
        <v>1949</v>
      </c>
      <c r="F319" t="s">
        <v>1023</v>
      </c>
    </row>
    <row r="320" spans="2:6" hidden="1" x14ac:dyDescent="0.25">
      <c r="B320">
        <v>107034</v>
      </c>
      <c r="C320" t="s">
        <v>1950</v>
      </c>
      <c r="D320" t="s">
        <v>1951</v>
      </c>
      <c r="E320" t="s">
        <v>1952</v>
      </c>
      <c r="F320" t="s">
        <v>1023</v>
      </c>
    </row>
    <row r="321" spans="2:6" hidden="1" x14ac:dyDescent="0.25">
      <c r="B321">
        <v>107039</v>
      </c>
      <c r="C321" t="s">
        <v>1953</v>
      </c>
      <c r="D321" t="s">
        <v>1954</v>
      </c>
      <c r="E321" t="s">
        <v>1955</v>
      </c>
      <c r="F321" t="s">
        <v>1023</v>
      </c>
    </row>
    <row r="322" spans="2:6" hidden="1" x14ac:dyDescent="0.25">
      <c r="B322">
        <v>107044</v>
      </c>
      <c r="C322" t="s">
        <v>1956</v>
      </c>
      <c r="D322" t="s">
        <v>1957</v>
      </c>
      <c r="E322" t="s">
        <v>1958</v>
      </c>
      <c r="F322" t="s">
        <v>1023</v>
      </c>
    </row>
    <row r="323" spans="2:6" hidden="1" x14ac:dyDescent="0.25">
      <c r="B323">
        <v>107049</v>
      </c>
      <c r="C323" t="s">
        <v>1959</v>
      </c>
      <c r="D323" t="s">
        <v>1960</v>
      </c>
      <c r="E323" t="s">
        <v>1961</v>
      </c>
      <c r="F323" t="s">
        <v>1023</v>
      </c>
    </row>
    <row r="324" spans="2:6" hidden="1" x14ac:dyDescent="0.25">
      <c r="B324">
        <v>107057</v>
      </c>
      <c r="C324" t="s">
        <v>1962</v>
      </c>
      <c r="D324" t="s">
        <v>1963</v>
      </c>
      <c r="E324" t="s">
        <v>1964</v>
      </c>
      <c r="F324" t="s">
        <v>1023</v>
      </c>
    </row>
    <row r="325" spans="2:6" hidden="1" x14ac:dyDescent="0.25">
      <c r="B325">
        <v>107068</v>
      </c>
      <c r="C325" t="s">
        <v>1965</v>
      </c>
      <c r="D325" t="s">
        <v>1966</v>
      </c>
      <c r="E325" t="s">
        <v>1967</v>
      </c>
      <c r="F325" t="s">
        <v>1023</v>
      </c>
    </row>
    <row r="326" spans="2:6" hidden="1" x14ac:dyDescent="0.25">
      <c r="B326">
        <v>107077</v>
      </c>
      <c r="C326" t="s">
        <v>1968</v>
      </c>
      <c r="D326" t="s">
        <v>1969</v>
      </c>
      <c r="E326" t="s">
        <v>1970</v>
      </c>
      <c r="F326" t="s">
        <v>1023</v>
      </c>
    </row>
    <row r="327" spans="2:6" hidden="1" x14ac:dyDescent="0.25">
      <c r="B327">
        <v>107084</v>
      </c>
      <c r="C327" t="s">
        <v>1971</v>
      </c>
      <c r="D327" t="s">
        <v>1972</v>
      </c>
      <c r="E327" t="s">
        <v>1973</v>
      </c>
      <c r="F327" t="s">
        <v>1023</v>
      </c>
    </row>
    <row r="328" spans="2:6" hidden="1" x14ac:dyDescent="0.25">
      <c r="B328">
        <v>107088</v>
      </c>
      <c r="C328" t="s">
        <v>1974</v>
      </c>
      <c r="D328" t="s">
        <v>1975</v>
      </c>
      <c r="E328" t="s">
        <v>1976</v>
      </c>
      <c r="F328" t="s">
        <v>1023</v>
      </c>
    </row>
    <row r="329" spans="2:6" hidden="1" x14ac:dyDescent="0.25">
      <c r="B329">
        <v>107091</v>
      </c>
      <c r="C329" t="s">
        <v>1977</v>
      </c>
      <c r="D329" t="s">
        <v>1978</v>
      </c>
      <c r="E329" t="s">
        <v>1979</v>
      </c>
      <c r="F329" t="s">
        <v>1023</v>
      </c>
    </row>
    <row r="330" spans="2:6" hidden="1" x14ac:dyDescent="0.25">
      <c r="B330">
        <v>107116</v>
      </c>
      <c r="C330" t="s">
        <v>1980</v>
      </c>
      <c r="D330" t="s">
        <v>1981</v>
      </c>
      <c r="E330" t="s">
        <v>1982</v>
      </c>
      <c r="F330" t="s">
        <v>1023</v>
      </c>
    </row>
    <row r="331" spans="2:6" hidden="1" x14ac:dyDescent="0.25">
      <c r="B331">
        <v>107120</v>
      </c>
      <c r="C331" t="s">
        <v>1983</v>
      </c>
      <c r="D331" t="s">
        <v>1984</v>
      </c>
      <c r="E331" t="s">
        <v>1985</v>
      </c>
      <c r="F331" t="s">
        <v>1023</v>
      </c>
    </row>
    <row r="332" spans="2:6" hidden="1" x14ac:dyDescent="0.25">
      <c r="B332">
        <v>107131</v>
      </c>
      <c r="C332" t="s">
        <v>1986</v>
      </c>
      <c r="D332" t="s">
        <v>1987</v>
      </c>
      <c r="E332" t="s">
        <v>1988</v>
      </c>
      <c r="F332" t="s">
        <v>1023</v>
      </c>
    </row>
    <row r="333" spans="2:6" hidden="1" x14ac:dyDescent="0.25">
      <c r="B333">
        <v>107136</v>
      </c>
      <c r="C333" t="s">
        <v>1989</v>
      </c>
      <c r="D333" t="s">
        <v>1990</v>
      </c>
      <c r="E333" t="s">
        <v>1991</v>
      </c>
      <c r="F333" t="s">
        <v>1023</v>
      </c>
    </row>
    <row r="334" spans="2:6" hidden="1" x14ac:dyDescent="0.25">
      <c r="B334">
        <v>107141</v>
      </c>
      <c r="C334" t="s">
        <v>1992</v>
      </c>
      <c r="D334" t="s">
        <v>1993</v>
      </c>
      <c r="E334" t="s">
        <v>1994</v>
      </c>
      <c r="F334" t="s">
        <v>1023</v>
      </c>
    </row>
    <row r="335" spans="2:6" hidden="1" x14ac:dyDescent="0.25">
      <c r="B335">
        <v>107156</v>
      </c>
      <c r="C335" t="s">
        <v>1995</v>
      </c>
      <c r="D335" t="s">
        <v>1996</v>
      </c>
      <c r="E335" t="s">
        <v>1997</v>
      </c>
      <c r="F335" t="s">
        <v>1023</v>
      </c>
    </row>
    <row r="336" spans="2:6" hidden="1" x14ac:dyDescent="0.25">
      <c r="B336">
        <v>107166</v>
      </c>
      <c r="C336" t="s">
        <v>1998</v>
      </c>
      <c r="D336" t="s">
        <v>1999</v>
      </c>
      <c r="E336" t="s">
        <v>2000</v>
      </c>
      <c r="F336" t="s">
        <v>1023</v>
      </c>
    </row>
    <row r="337" spans="2:6" hidden="1" x14ac:dyDescent="0.25">
      <c r="B337">
        <v>107175</v>
      </c>
      <c r="C337" t="s">
        <v>2001</v>
      </c>
      <c r="D337" t="s">
        <v>2002</v>
      </c>
      <c r="E337" t="s">
        <v>2003</v>
      </c>
      <c r="F337" t="s">
        <v>1023</v>
      </c>
    </row>
    <row r="338" spans="2:6" hidden="1" x14ac:dyDescent="0.25">
      <c r="B338">
        <v>107178</v>
      </c>
      <c r="C338" t="s">
        <v>2004</v>
      </c>
      <c r="D338" t="s">
        <v>2005</v>
      </c>
      <c r="E338" t="s">
        <v>2006</v>
      </c>
      <c r="F338" t="s">
        <v>1023</v>
      </c>
    </row>
    <row r="339" spans="2:6" hidden="1" x14ac:dyDescent="0.25">
      <c r="B339">
        <v>107187</v>
      </c>
      <c r="C339" t="s">
        <v>2007</v>
      </c>
      <c r="D339" t="s">
        <v>2008</v>
      </c>
      <c r="E339" t="s">
        <v>2009</v>
      </c>
      <c r="F339" t="s">
        <v>1023</v>
      </c>
    </row>
    <row r="340" spans="2:6" hidden="1" x14ac:dyDescent="0.25">
      <c r="B340">
        <v>107195</v>
      </c>
      <c r="C340" t="s">
        <v>2010</v>
      </c>
      <c r="D340" t="s">
        <v>2011</v>
      </c>
      <c r="E340" t="s">
        <v>1707</v>
      </c>
      <c r="F340" t="s">
        <v>1023</v>
      </c>
    </row>
    <row r="341" spans="2:6" hidden="1" x14ac:dyDescent="0.25">
      <c r="B341">
        <v>107204</v>
      </c>
      <c r="C341" t="s">
        <v>2012</v>
      </c>
      <c r="D341" t="s">
        <v>2013</v>
      </c>
      <c r="E341" t="s">
        <v>2014</v>
      </c>
      <c r="F341" t="s">
        <v>1023</v>
      </c>
    </row>
    <row r="342" spans="2:6" hidden="1" x14ac:dyDescent="0.25">
      <c r="B342">
        <v>107207</v>
      </c>
      <c r="C342" t="s">
        <v>2015</v>
      </c>
      <c r="D342" t="s">
        <v>2016</v>
      </c>
      <c r="E342" t="s">
        <v>2017</v>
      </c>
      <c r="F342" t="s">
        <v>1023</v>
      </c>
    </row>
    <row r="343" spans="2:6" hidden="1" x14ac:dyDescent="0.25">
      <c r="B343">
        <v>107208</v>
      </c>
      <c r="C343" t="s">
        <v>2018</v>
      </c>
      <c r="D343" t="s">
        <v>2019</v>
      </c>
      <c r="E343" t="s">
        <v>2020</v>
      </c>
      <c r="F343" t="s">
        <v>1023</v>
      </c>
    </row>
    <row r="344" spans="2:6" hidden="1" x14ac:dyDescent="0.25">
      <c r="B344">
        <v>107212</v>
      </c>
      <c r="C344" t="s">
        <v>2021</v>
      </c>
      <c r="D344" t="s">
        <v>2022</v>
      </c>
      <c r="E344" t="s">
        <v>2023</v>
      </c>
      <c r="F344" t="s">
        <v>1023</v>
      </c>
    </row>
    <row r="345" spans="2:6" hidden="1" x14ac:dyDescent="0.25">
      <c r="B345">
        <v>107215</v>
      </c>
      <c r="C345" t="s">
        <v>2024</v>
      </c>
      <c r="D345" t="s">
        <v>2025</v>
      </c>
      <c r="E345" t="s">
        <v>2026</v>
      </c>
      <c r="F345" t="s">
        <v>1023</v>
      </c>
    </row>
    <row r="346" spans="2:6" hidden="1" x14ac:dyDescent="0.25">
      <c r="B346">
        <v>107225</v>
      </c>
      <c r="C346" t="s">
        <v>2027</v>
      </c>
      <c r="D346" t="s">
        <v>2028</v>
      </c>
      <c r="E346" t="s">
        <v>2029</v>
      </c>
      <c r="F346" t="s">
        <v>1023</v>
      </c>
    </row>
    <row r="347" spans="2:6" hidden="1" x14ac:dyDescent="0.25">
      <c r="B347">
        <v>107231</v>
      </c>
      <c r="C347" t="s">
        <v>2030</v>
      </c>
      <c r="D347" t="s">
        <v>2031</v>
      </c>
      <c r="E347" t="s">
        <v>2032</v>
      </c>
      <c r="F347" t="s">
        <v>1023</v>
      </c>
    </row>
    <row r="348" spans="2:6" hidden="1" x14ac:dyDescent="0.25">
      <c r="B348">
        <v>107244</v>
      </c>
      <c r="C348" t="s">
        <v>2021</v>
      </c>
      <c r="D348" t="s">
        <v>2022</v>
      </c>
      <c r="E348" t="s">
        <v>2033</v>
      </c>
      <c r="F348" t="s">
        <v>1023</v>
      </c>
    </row>
    <row r="349" spans="2:6" hidden="1" x14ac:dyDescent="0.25">
      <c r="B349">
        <v>107249</v>
      </c>
      <c r="C349" t="s">
        <v>2034</v>
      </c>
      <c r="D349" t="s">
        <v>2035</v>
      </c>
      <c r="E349" t="s">
        <v>2036</v>
      </c>
      <c r="F349" t="s">
        <v>1023</v>
      </c>
    </row>
    <row r="350" spans="2:6" hidden="1" x14ac:dyDescent="0.25">
      <c r="B350">
        <v>107268</v>
      </c>
      <c r="C350" t="s">
        <v>2037</v>
      </c>
      <c r="D350" t="s">
        <v>2038</v>
      </c>
      <c r="E350" t="s">
        <v>2039</v>
      </c>
      <c r="F350" t="s">
        <v>1023</v>
      </c>
    </row>
    <row r="351" spans="2:6" hidden="1" x14ac:dyDescent="0.25">
      <c r="B351">
        <v>107273</v>
      </c>
      <c r="C351" t="s">
        <v>2040</v>
      </c>
      <c r="D351" t="s">
        <v>2041</v>
      </c>
      <c r="E351" t="s">
        <v>2042</v>
      </c>
      <c r="F351" t="s">
        <v>1023</v>
      </c>
    </row>
    <row r="352" spans="2:6" hidden="1" x14ac:dyDescent="0.25">
      <c r="B352">
        <v>107277</v>
      </c>
      <c r="C352" t="s">
        <v>2043</v>
      </c>
      <c r="D352" t="s">
        <v>2044</v>
      </c>
      <c r="E352" t="s">
        <v>2045</v>
      </c>
      <c r="F352" t="s">
        <v>1023</v>
      </c>
    </row>
    <row r="353" spans="2:6" hidden="1" x14ac:dyDescent="0.25">
      <c r="B353">
        <v>107284</v>
      </c>
      <c r="C353" t="s">
        <v>2046</v>
      </c>
      <c r="D353" t="s">
        <v>2047</v>
      </c>
      <c r="E353" t="s">
        <v>48</v>
      </c>
      <c r="F353" t="s">
        <v>1023</v>
      </c>
    </row>
    <row r="354" spans="2:6" hidden="1" x14ac:dyDescent="0.25">
      <c r="B354">
        <v>107301</v>
      </c>
      <c r="C354" t="s">
        <v>2048</v>
      </c>
      <c r="D354" t="s">
        <v>2049</v>
      </c>
      <c r="E354" t="s">
        <v>24010</v>
      </c>
      <c r="F354" t="s">
        <v>1023</v>
      </c>
    </row>
    <row r="355" spans="2:6" hidden="1" x14ac:dyDescent="0.25">
      <c r="B355">
        <v>107310</v>
      </c>
      <c r="C355" t="s">
        <v>2050</v>
      </c>
      <c r="D355" t="s">
        <v>2051</v>
      </c>
      <c r="E355" t="s">
        <v>2052</v>
      </c>
      <c r="F355" t="s">
        <v>1023</v>
      </c>
    </row>
    <row r="356" spans="2:6" hidden="1" x14ac:dyDescent="0.25">
      <c r="B356">
        <v>107315</v>
      </c>
      <c r="C356" t="s">
        <v>2053</v>
      </c>
      <c r="D356" t="s">
        <v>2054</v>
      </c>
      <c r="E356" t="s">
        <v>2055</v>
      </c>
      <c r="F356" t="s">
        <v>1023</v>
      </c>
    </row>
    <row r="357" spans="2:6" hidden="1" x14ac:dyDescent="0.25">
      <c r="B357">
        <v>107316</v>
      </c>
      <c r="C357" t="s">
        <v>2056</v>
      </c>
      <c r="D357" t="s">
        <v>2057</v>
      </c>
      <c r="E357" t="s">
        <v>2058</v>
      </c>
      <c r="F357" t="s">
        <v>1023</v>
      </c>
    </row>
    <row r="358" spans="2:6" hidden="1" x14ac:dyDescent="0.25">
      <c r="B358">
        <v>107338</v>
      </c>
      <c r="C358" t="s">
        <v>2059</v>
      </c>
      <c r="D358" t="s">
        <v>2060</v>
      </c>
      <c r="E358" t="s">
        <v>2061</v>
      </c>
      <c r="F358" t="s">
        <v>1023</v>
      </c>
    </row>
    <row r="359" spans="2:6" hidden="1" x14ac:dyDescent="0.25">
      <c r="B359">
        <v>107339</v>
      </c>
      <c r="C359" t="s">
        <v>2062</v>
      </c>
      <c r="D359" t="s">
        <v>2063</v>
      </c>
      <c r="E359" t="s">
        <v>2064</v>
      </c>
      <c r="F359" t="s">
        <v>1023</v>
      </c>
    </row>
    <row r="360" spans="2:6" hidden="1" x14ac:dyDescent="0.25">
      <c r="B360">
        <v>107367</v>
      </c>
      <c r="C360" t="s">
        <v>2065</v>
      </c>
      <c r="D360" t="s">
        <v>2066</v>
      </c>
      <c r="E360" t="s">
        <v>2067</v>
      </c>
      <c r="F360" t="s">
        <v>1023</v>
      </c>
    </row>
    <row r="361" spans="2:6" hidden="1" x14ac:dyDescent="0.25">
      <c r="B361">
        <v>107369</v>
      </c>
      <c r="C361" t="s">
        <v>2068</v>
      </c>
      <c r="D361" t="s">
        <v>2069</v>
      </c>
      <c r="E361" t="s">
        <v>2070</v>
      </c>
      <c r="F361" t="s">
        <v>1023</v>
      </c>
    </row>
    <row r="362" spans="2:6" hidden="1" x14ac:dyDescent="0.25">
      <c r="B362">
        <v>107378</v>
      </c>
      <c r="C362" t="s">
        <v>2071</v>
      </c>
      <c r="D362" t="s">
        <v>2072</v>
      </c>
      <c r="E362" t="s">
        <v>2073</v>
      </c>
      <c r="F362" t="s">
        <v>1023</v>
      </c>
    </row>
    <row r="363" spans="2:6" hidden="1" x14ac:dyDescent="0.25">
      <c r="B363">
        <v>107381</v>
      </c>
      <c r="C363" t="s">
        <v>2074</v>
      </c>
      <c r="D363" t="s">
        <v>2075</v>
      </c>
      <c r="E363" t="s">
        <v>2076</v>
      </c>
      <c r="F363" t="s">
        <v>1023</v>
      </c>
    </row>
    <row r="364" spans="2:6" hidden="1" x14ac:dyDescent="0.25">
      <c r="B364">
        <v>107383</v>
      </c>
      <c r="C364" t="s">
        <v>2077</v>
      </c>
      <c r="D364" t="s">
        <v>2078</v>
      </c>
      <c r="E364" t="s">
        <v>2079</v>
      </c>
      <c r="F364" t="s">
        <v>1023</v>
      </c>
    </row>
    <row r="365" spans="2:6" hidden="1" x14ac:dyDescent="0.25">
      <c r="B365">
        <v>107386</v>
      </c>
      <c r="C365" t="s">
        <v>2080</v>
      </c>
      <c r="D365" t="s">
        <v>2081</v>
      </c>
      <c r="E365" t="s">
        <v>2082</v>
      </c>
      <c r="F365" t="s">
        <v>1023</v>
      </c>
    </row>
    <row r="366" spans="2:6" hidden="1" x14ac:dyDescent="0.25">
      <c r="B366">
        <v>107393</v>
      </c>
      <c r="C366" t="s">
        <v>2083</v>
      </c>
      <c r="D366" t="s">
        <v>2084</v>
      </c>
      <c r="E366" t="s">
        <v>2085</v>
      </c>
      <c r="F366" t="s">
        <v>1023</v>
      </c>
    </row>
    <row r="367" spans="2:6" hidden="1" x14ac:dyDescent="0.25">
      <c r="B367">
        <v>107396</v>
      </c>
      <c r="C367" t="s">
        <v>2086</v>
      </c>
      <c r="D367" t="s">
        <v>2087</v>
      </c>
      <c r="E367" t="s">
        <v>2088</v>
      </c>
      <c r="F367" t="s">
        <v>1023</v>
      </c>
    </row>
    <row r="368" spans="2:6" hidden="1" x14ac:dyDescent="0.25">
      <c r="B368">
        <v>107402</v>
      </c>
      <c r="C368" t="s">
        <v>2089</v>
      </c>
      <c r="D368" t="s">
        <v>2090</v>
      </c>
      <c r="E368" t="s">
        <v>2091</v>
      </c>
      <c r="F368" t="s">
        <v>1023</v>
      </c>
    </row>
    <row r="369" spans="2:6" hidden="1" x14ac:dyDescent="0.25">
      <c r="B369">
        <v>107405</v>
      </c>
      <c r="C369" t="s">
        <v>2092</v>
      </c>
      <c r="D369" t="s">
        <v>2093</v>
      </c>
      <c r="E369" t="s">
        <v>2094</v>
      </c>
      <c r="F369" t="s">
        <v>1023</v>
      </c>
    </row>
    <row r="370" spans="2:6" hidden="1" x14ac:dyDescent="0.25">
      <c r="B370">
        <v>107409</v>
      </c>
      <c r="C370" t="s">
        <v>2095</v>
      </c>
      <c r="D370" t="s">
        <v>2096</v>
      </c>
      <c r="E370" t="s">
        <v>2097</v>
      </c>
      <c r="F370" t="s">
        <v>1023</v>
      </c>
    </row>
    <row r="371" spans="2:6" hidden="1" x14ac:dyDescent="0.25">
      <c r="B371">
        <v>107426</v>
      </c>
      <c r="C371" t="s">
        <v>2098</v>
      </c>
      <c r="D371" t="s">
        <v>2099</v>
      </c>
      <c r="E371" t="s">
        <v>2100</v>
      </c>
      <c r="F371" t="s">
        <v>1023</v>
      </c>
    </row>
    <row r="372" spans="2:6" hidden="1" x14ac:dyDescent="0.25">
      <c r="B372">
        <v>107430</v>
      </c>
      <c r="C372" t="s">
        <v>2101</v>
      </c>
      <c r="D372" t="s">
        <v>2102</v>
      </c>
      <c r="E372" t="s">
        <v>2103</v>
      </c>
      <c r="F372" t="s">
        <v>1023</v>
      </c>
    </row>
    <row r="373" spans="2:6" hidden="1" x14ac:dyDescent="0.25">
      <c r="B373">
        <v>107436</v>
      </c>
      <c r="C373" t="s">
        <v>2104</v>
      </c>
      <c r="D373" t="s">
        <v>2105</v>
      </c>
      <c r="E373" t="s">
        <v>2106</v>
      </c>
      <c r="F373" t="s">
        <v>1023</v>
      </c>
    </row>
    <row r="374" spans="2:6" hidden="1" x14ac:dyDescent="0.25">
      <c r="B374">
        <v>107444</v>
      </c>
      <c r="C374" t="s">
        <v>2107</v>
      </c>
      <c r="D374" t="s">
        <v>2108</v>
      </c>
      <c r="E374" t="s">
        <v>2109</v>
      </c>
      <c r="F374" t="s">
        <v>1023</v>
      </c>
    </row>
    <row r="375" spans="2:6" hidden="1" x14ac:dyDescent="0.25">
      <c r="B375">
        <v>107473</v>
      </c>
      <c r="C375" t="s">
        <v>2110</v>
      </c>
      <c r="D375" t="s">
        <v>2111</v>
      </c>
      <c r="E375" t="s">
        <v>2112</v>
      </c>
      <c r="F375" t="s">
        <v>1023</v>
      </c>
    </row>
    <row r="376" spans="2:6" hidden="1" x14ac:dyDescent="0.25">
      <c r="B376">
        <v>107487</v>
      </c>
      <c r="C376" t="s">
        <v>2113</v>
      </c>
      <c r="D376" t="s">
        <v>2114</v>
      </c>
      <c r="E376" t="s">
        <v>2115</v>
      </c>
      <c r="F376" t="s">
        <v>1023</v>
      </c>
    </row>
    <row r="377" spans="2:6" hidden="1" x14ac:dyDescent="0.25">
      <c r="B377">
        <v>107496</v>
      </c>
      <c r="C377" t="s">
        <v>2116</v>
      </c>
      <c r="D377" t="s">
        <v>2117</v>
      </c>
      <c r="E377" t="s">
        <v>2118</v>
      </c>
      <c r="F377" t="s">
        <v>1023</v>
      </c>
    </row>
    <row r="378" spans="2:6" hidden="1" x14ac:dyDescent="0.25">
      <c r="B378">
        <v>107510</v>
      </c>
      <c r="C378" t="s">
        <v>2119</v>
      </c>
      <c r="D378" t="s">
        <v>2120</v>
      </c>
      <c r="E378" t="s">
        <v>2121</v>
      </c>
      <c r="F378" t="s">
        <v>1023</v>
      </c>
    </row>
    <row r="379" spans="2:6" hidden="1" x14ac:dyDescent="0.25">
      <c r="B379">
        <v>107513</v>
      </c>
      <c r="C379" t="s">
        <v>2122</v>
      </c>
      <c r="D379" t="s">
        <v>2123</v>
      </c>
      <c r="E379" t="s">
        <v>2124</v>
      </c>
      <c r="F379" t="s">
        <v>1023</v>
      </c>
    </row>
    <row r="380" spans="2:6" hidden="1" x14ac:dyDescent="0.25">
      <c r="B380">
        <v>107518</v>
      </c>
      <c r="C380" t="s">
        <v>2125</v>
      </c>
      <c r="D380" t="s">
        <v>2126</v>
      </c>
      <c r="E380" t="s">
        <v>2127</v>
      </c>
      <c r="F380" t="s">
        <v>1023</v>
      </c>
    </row>
    <row r="381" spans="2:6" hidden="1" x14ac:dyDescent="0.25">
      <c r="B381">
        <v>107533</v>
      </c>
      <c r="C381" t="s">
        <v>2128</v>
      </c>
      <c r="D381" t="s">
        <v>2129</v>
      </c>
      <c r="E381" t="s">
        <v>2130</v>
      </c>
      <c r="F381" t="s">
        <v>1023</v>
      </c>
    </row>
    <row r="382" spans="2:6" hidden="1" x14ac:dyDescent="0.25">
      <c r="B382">
        <v>107535</v>
      </c>
      <c r="C382" t="s">
        <v>2131</v>
      </c>
      <c r="D382" t="s">
        <v>2132</v>
      </c>
      <c r="E382" t="s">
        <v>2133</v>
      </c>
      <c r="F382" t="s">
        <v>1023</v>
      </c>
    </row>
    <row r="383" spans="2:6" hidden="1" x14ac:dyDescent="0.25">
      <c r="B383">
        <v>107545</v>
      </c>
      <c r="C383" t="s">
        <v>2134</v>
      </c>
      <c r="D383" t="s">
        <v>2135</v>
      </c>
      <c r="E383" t="s">
        <v>2136</v>
      </c>
      <c r="F383" t="s">
        <v>1023</v>
      </c>
    </row>
    <row r="384" spans="2:6" hidden="1" x14ac:dyDescent="0.25">
      <c r="B384">
        <v>107568</v>
      </c>
      <c r="C384" t="s">
        <v>2137</v>
      </c>
      <c r="D384" t="s">
        <v>2138</v>
      </c>
      <c r="E384" t="s">
        <v>2139</v>
      </c>
      <c r="F384" t="s">
        <v>1023</v>
      </c>
    </row>
    <row r="385" spans="2:6" hidden="1" x14ac:dyDescent="0.25">
      <c r="B385">
        <v>107576</v>
      </c>
      <c r="C385" t="s">
        <v>2140</v>
      </c>
      <c r="D385" t="s">
        <v>2141</v>
      </c>
      <c r="E385" t="s">
        <v>2142</v>
      </c>
      <c r="F385" t="s">
        <v>1023</v>
      </c>
    </row>
    <row r="386" spans="2:6" hidden="1" x14ac:dyDescent="0.25">
      <c r="B386">
        <v>107591</v>
      </c>
      <c r="C386" t="s">
        <v>2143</v>
      </c>
      <c r="D386" t="s">
        <v>2144</v>
      </c>
      <c r="E386" t="s">
        <v>2145</v>
      </c>
      <c r="F386" t="s">
        <v>1023</v>
      </c>
    </row>
    <row r="387" spans="2:6" hidden="1" x14ac:dyDescent="0.25">
      <c r="B387">
        <v>107599</v>
      </c>
      <c r="C387" t="s">
        <v>2146</v>
      </c>
      <c r="D387" t="s">
        <v>2147</v>
      </c>
      <c r="E387" t="s">
        <v>2148</v>
      </c>
      <c r="F387" t="s">
        <v>1023</v>
      </c>
    </row>
    <row r="388" spans="2:6" hidden="1" x14ac:dyDescent="0.25">
      <c r="B388">
        <v>107606</v>
      </c>
      <c r="C388" t="s">
        <v>2149</v>
      </c>
      <c r="D388" t="s">
        <v>2150</v>
      </c>
      <c r="E388" t="s">
        <v>2151</v>
      </c>
      <c r="F388" t="s">
        <v>1023</v>
      </c>
    </row>
    <row r="389" spans="2:6" hidden="1" x14ac:dyDescent="0.25">
      <c r="B389">
        <v>107610</v>
      </c>
      <c r="C389" t="s">
        <v>2152</v>
      </c>
      <c r="D389" t="s">
        <v>2153</v>
      </c>
      <c r="E389" t="s">
        <v>2154</v>
      </c>
      <c r="F389" t="s">
        <v>1023</v>
      </c>
    </row>
    <row r="390" spans="2:6" hidden="1" x14ac:dyDescent="0.25">
      <c r="B390">
        <v>107613</v>
      </c>
      <c r="C390" t="s">
        <v>2155</v>
      </c>
      <c r="D390" t="s">
        <v>2156</v>
      </c>
      <c r="E390" t="s">
        <v>2157</v>
      </c>
      <c r="F390" t="s">
        <v>1023</v>
      </c>
    </row>
    <row r="391" spans="2:6" hidden="1" x14ac:dyDescent="0.25">
      <c r="B391">
        <v>107631</v>
      </c>
      <c r="C391" t="s">
        <v>2158</v>
      </c>
      <c r="D391" t="s">
        <v>2159</v>
      </c>
      <c r="E391" t="s">
        <v>1507</v>
      </c>
      <c r="F391" t="s">
        <v>1023</v>
      </c>
    </row>
    <row r="392" spans="2:6" hidden="1" x14ac:dyDescent="0.25">
      <c r="B392">
        <v>107653</v>
      </c>
      <c r="C392" t="s">
        <v>2160</v>
      </c>
      <c r="D392" t="s">
        <v>2161</v>
      </c>
      <c r="E392" t="s">
        <v>2162</v>
      </c>
      <c r="F392" t="s">
        <v>1023</v>
      </c>
    </row>
    <row r="393" spans="2:6" hidden="1" x14ac:dyDescent="0.25">
      <c r="B393">
        <v>107687</v>
      </c>
      <c r="C393" t="s">
        <v>2163</v>
      </c>
      <c r="D393" t="s">
        <v>2164</v>
      </c>
      <c r="E393" t="s">
        <v>2165</v>
      </c>
      <c r="F393" t="s">
        <v>1023</v>
      </c>
    </row>
    <row r="394" spans="2:6" hidden="1" x14ac:dyDescent="0.25">
      <c r="B394">
        <v>107720</v>
      </c>
      <c r="C394" t="s">
        <v>2166</v>
      </c>
      <c r="D394" t="s">
        <v>2167</v>
      </c>
      <c r="E394" t="s">
        <v>2168</v>
      </c>
      <c r="F394" t="s">
        <v>1023</v>
      </c>
    </row>
    <row r="395" spans="2:6" hidden="1" x14ac:dyDescent="0.25">
      <c r="B395">
        <v>107731</v>
      </c>
      <c r="C395" t="s">
        <v>2169</v>
      </c>
      <c r="D395" t="s">
        <v>2170</v>
      </c>
      <c r="E395" t="s">
        <v>2171</v>
      </c>
      <c r="F395" t="s">
        <v>1023</v>
      </c>
    </row>
    <row r="396" spans="2:6" hidden="1" x14ac:dyDescent="0.25">
      <c r="B396">
        <v>107768</v>
      </c>
      <c r="C396" t="s">
        <v>2172</v>
      </c>
      <c r="D396" t="s">
        <v>2173</v>
      </c>
      <c r="E396" t="s">
        <v>2174</v>
      </c>
      <c r="F396" t="s">
        <v>1023</v>
      </c>
    </row>
    <row r="397" spans="2:6" hidden="1" x14ac:dyDescent="0.25">
      <c r="B397">
        <v>107778</v>
      </c>
      <c r="C397" t="s">
        <v>2175</v>
      </c>
      <c r="D397" t="s">
        <v>2176</v>
      </c>
      <c r="E397" t="s">
        <v>2177</v>
      </c>
      <c r="F397" t="s">
        <v>1023</v>
      </c>
    </row>
    <row r="398" spans="2:6" hidden="1" x14ac:dyDescent="0.25">
      <c r="B398">
        <v>107781</v>
      </c>
      <c r="C398" t="s">
        <v>2178</v>
      </c>
      <c r="D398" t="s">
        <v>2179</v>
      </c>
      <c r="E398" t="s">
        <v>2180</v>
      </c>
      <c r="F398" t="s">
        <v>1023</v>
      </c>
    </row>
    <row r="399" spans="2:6" hidden="1" x14ac:dyDescent="0.25">
      <c r="B399">
        <v>107802</v>
      </c>
      <c r="C399" t="s">
        <v>2181</v>
      </c>
      <c r="D399" t="s">
        <v>2182</v>
      </c>
      <c r="E399" t="s">
        <v>2183</v>
      </c>
      <c r="F399" t="s">
        <v>1023</v>
      </c>
    </row>
    <row r="400" spans="2:6" hidden="1" x14ac:dyDescent="0.25">
      <c r="B400">
        <v>107803</v>
      </c>
      <c r="C400" t="s">
        <v>2184</v>
      </c>
      <c r="D400" t="s">
        <v>2185</v>
      </c>
      <c r="E400" t="s">
        <v>2186</v>
      </c>
      <c r="F400" t="s">
        <v>1023</v>
      </c>
    </row>
    <row r="401" spans="2:6" hidden="1" x14ac:dyDescent="0.25">
      <c r="B401">
        <v>107813</v>
      </c>
      <c r="C401" t="s">
        <v>2187</v>
      </c>
      <c r="D401" t="s">
        <v>2188</v>
      </c>
      <c r="E401" t="s">
        <v>2189</v>
      </c>
      <c r="F401" t="s">
        <v>1023</v>
      </c>
    </row>
    <row r="402" spans="2:6" hidden="1" x14ac:dyDescent="0.25">
      <c r="B402">
        <v>107830</v>
      </c>
      <c r="C402" t="s">
        <v>2190</v>
      </c>
      <c r="D402" t="s">
        <v>2191</v>
      </c>
      <c r="E402" t="s">
        <v>2192</v>
      </c>
      <c r="F402" t="s">
        <v>1023</v>
      </c>
    </row>
    <row r="403" spans="2:6" hidden="1" x14ac:dyDescent="0.25">
      <c r="B403">
        <v>107861</v>
      </c>
      <c r="C403" t="s">
        <v>2193</v>
      </c>
      <c r="D403" t="s">
        <v>2194</v>
      </c>
      <c r="E403" t="s">
        <v>2195</v>
      </c>
      <c r="F403" t="s">
        <v>1023</v>
      </c>
    </row>
    <row r="404" spans="2:6" hidden="1" x14ac:dyDescent="0.25">
      <c r="B404">
        <v>107863</v>
      </c>
      <c r="C404" t="s">
        <v>2196</v>
      </c>
      <c r="D404" t="s">
        <v>2197</v>
      </c>
      <c r="E404" t="s">
        <v>2085</v>
      </c>
      <c r="F404" t="s">
        <v>1023</v>
      </c>
    </row>
    <row r="405" spans="2:6" hidden="1" x14ac:dyDescent="0.25">
      <c r="B405">
        <v>107872</v>
      </c>
      <c r="C405" t="s">
        <v>2198</v>
      </c>
      <c r="D405" t="s">
        <v>2199</v>
      </c>
      <c r="E405" t="s">
        <v>837</v>
      </c>
      <c r="F405" t="s">
        <v>1023</v>
      </c>
    </row>
    <row r="406" spans="2:6" hidden="1" x14ac:dyDescent="0.25">
      <c r="B406">
        <v>107880</v>
      </c>
      <c r="C406" t="s">
        <v>2200</v>
      </c>
      <c r="D406" t="s">
        <v>2201</v>
      </c>
      <c r="E406" t="s">
        <v>2202</v>
      </c>
      <c r="F406" t="s">
        <v>1023</v>
      </c>
    </row>
    <row r="407" spans="2:6" hidden="1" x14ac:dyDescent="0.25">
      <c r="B407">
        <v>107888</v>
      </c>
      <c r="C407" t="s">
        <v>2203</v>
      </c>
      <c r="D407" t="s">
        <v>2204</v>
      </c>
      <c r="E407" t="s">
        <v>2205</v>
      </c>
      <c r="F407" t="s">
        <v>1023</v>
      </c>
    </row>
    <row r="408" spans="2:6" hidden="1" x14ac:dyDescent="0.25">
      <c r="B408">
        <v>107892</v>
      </c>
      <c r="C408" t="s">
        <v>2206</v>
      </c>
      <c r="D408" t="s">
        <v>2207</v>
      </c>
      <c r="E408" t="s">
        <v>2208</v>
      </c>
      <c r="F408" t="s">
        <v>1023</v>
      </c>
    </row>
    <row r="409" spans="2:6" hidden="1" x14ac:dyDescent="0.25">
      <c r="B409">
        <v>107904</v>
      </c>
      <c r="C409" t="s">
        <v>2209</v>
      </c>
      <c r="D409" t="s">
        <v>2210</v>
      </c>
      <c r="E409" t="s">
        <v>2211</v>
      </c>
      <c r="F409" t="s">
        <v>1023</v>
      </c>
    </row>
    <row r="410" spans="2:6" hidden="1" x14ac:dyDescent="0.25">
      <c r="B410">
        <v>107913</v>
      </c>
      <c r="C410" t="s">
        <v>2212</v>
      </c>
      <c r="D410" t="s">
        <v>2213</v>
      </c>
      <c r="E410" t="s">
        <v>2214</v>
      </c>
      <c r="F410" t="s">
        <v>1023</v>
      </c>
    </row>
    <row r="411" spans="2:6" hidden="1" x14ac:dyDescent="0.25">
      <c r="B411">
        <v>107939</v>
      </c>
      <c r="C411" t="s">
        <v>2215</v>
      </c>
      <c r="D411" t="s">
        <v>2216</v>
      </c>
      <c r="E411" t="s">
        <v>2217</v>
      </c>
      <c r="F411" t="s">
        <v>1023</v>
      </c>
    </row>
    <row r="412" spans="2:6" hidden="1" x14ac:dyDescent="0.25">
      <c r="B412">
        <v>107945</v>
      </c>
      <c r="C412" t="s">
        <v>2218</v>
      </c>
      <c r="D412" t="s">
        <v>2219</v>
      </c>
      <c r="E412" t="s">
        <v>2220</v>
      </c>
      <c r="F412" t="s">
        <v>1023</v>
      </c>
    </row>
    <row r="413" spans="2:6" hidden="1" x14ac:dyDescent="0.25">
      <c r="B413">
        <v>107946</v>
      </c>
      <c r="C413" t="s">
        <v>2221</v>
      </c>
      <c r="D413" t="s">
        <v>2222</v>
      </c>
      <c r="E413" t="s">
        <v>2223</v>
      </c>
      <c r="F413" t="s">
        <v>1023</v>
      </c>
    </row>
    <row r="414" spans="2:6" hidden="1" x14ac:dyDescent="0.25">
      <c r="B414">
        <v>107953</v>
      </c>
      <c r="C414" t="s">
        <v>107</v>
      </c>
      <c r="D414" t="s">
        <v>106</v>
      </c>
      <c r="E414" t="s">
        <v>108</v>
      </c>
      <c r="F414" t="s">
        <v>1023</v>
      </c>
    </row>
    <row r="415" spans="2:6" hidden="1" x14ac:dyDescent="0.25">
      <c r="B415">
        <v>107968</v>
      </c>
      <c r="C415" t="s">
        <v>2224</v>
      </c>
      <c r="D415" t="s">
        <v>2225</v>
      </c>
      <c r="E415" t="s">
        <v>1652</v>
      </c>
      <c r="F415" t="s">
        <v>1023</v>
      </c>
    </row>
    <row r="416" spans="2:6" hidden="1" x14ac:dyDescent="0.25">
      <c r="B416">
        <v>108041</v>
      </c>
      <c r="C416" t="s">
        <v>2226</v>
      </c>
      <c r="D416" t="s">
        <v>2227</v>
      </c>
      <c r="E416" t="s">
        <v>2228</v>
      </c>
      <c r="F416" t="s">
        <v>1023</v>
      </c>
    </row>
    <row r="417" spans="2:6" hidden="1" x14ac:dyDescent="0.25">
      <c r="B417">
        <v>108051</v>
      </c>
      <c r="C417" t="s">
        <v>2229</v>
      </c>
      <c r="D417" t="s">
        <v>2230</v>
      </c>
      <c r="E417" t="s">
        <v>2231</v>
      </c>
      <c r="F417" t="s">
        <v>1023</v>
      </c>
    </row>
    <row r="418" spans="2:6" hidden="1" x14ac:dyDescent="0.25">
      <c r="B418">
        <v>108074</v>
      </c>
      <c r="C418" t="s">
        <v>2232</v>
      </c>
      <c r="D418" t="s">
        <v>2233</v>
      </c>
      <c r="E418" t="s">
        <v>2234</v>
      </c>
      <c r="F418" t="s">
        <v>1023</v>
      </c>
    </row>
    <row r="419" spans="2:6" hidden="1" x14ac:dyDescent="0.25">
      <c r="B419">
        <v>108088</v>
      </c>
      <c r="C419" t="s">
        <v>2235</v>
      </c>
      <c r="D419" t="s">
        <v>2236</v>
      </c>
      <c r="E419" t="s">
        <v>2237</v>
      </c>
      <c r="F419" t="s">
        <v>1023</v>
      </c>
    </row>
    <row r="420" spans="2:6" hidden="1" x14ac:dyDescent="0.25">
      <c r="B420">
        <v>108129</v>
      </c>
      <c r="C420" t="s">
        <v>2238</v>
      </c>
      <c r="D420" t="s">
        <v>2239</v>
      </c>
      <c r="E420" t="s">
        <v>2240</v>
      </c>
      <c r="F420" t="s">
        <v>1023</v>
      </c>
    </row>
    <row r="421" spans="2:6" hidden="1" x14ac:dyDescent="0.25">
      <c r="B421">
        <v>108131</v>
      </c>
      <c r="C421" t="s">
        <v>2241</v>
      </c>
      <c r="D421" t="s">
        <v>2242</v>
      </c>
      <c r="E421" t="s">
        <v>2243</v>
      </c>
      <c r="F421" t="s">
        <v>1023</v>
      </c>
    </row>
    <row r="422" spans="2:6" hidden="1" x14ac:dyDescent="0.25">
      <c r="B422">
        <v>108134</v>
      </c>
      <c r="C422" t="s">
        <v>2244</v>
      </c>
      <c r="D422" t="s">
        <v>2245</v>
      </c>
      <c r="E422" t="s">
        <v>2246</v>
      </c>
      <c r="F422" t="s">
        <v>1023</v>
      </c>
    </row>
    <row r="423" spans="2:6" hidden="1" x14ac:dyDescent="0.25">
      <c r="B423">
        <v>108145</v>
      </c>
      <c r="C423" t="s">
        <v>2247</v>
      </c>
      <c r="D423" t="s">
        <v>2248</v>
      </c>
      <c r="E423" t="s">
        <v>2039</v>
      </c>
      <c r="F423" t="s">
        <v>1023</v>
      </c>
    </row>
    <row r="424" spans="2:6" hidden="1" x14ac:dyDescent="0.25">
      <c r="B424">
        <v>108150</v>
      </c>
      <c r="C424" t="s">
        <v>2249</v>
      </c>
      <c r="D424" t="s">
        <v>2250</v>
      </c>
      <c r="E424" t="s">
        <v>2251</v>
      </c>
      <c r="F424" t="s">
        <v>1023</v>
      </c>
    </row>
    <row r="425" spans="2:6" hidden="1" x14ac:dyDescent="0.25">
      <c r="B425">
        <v>108184</v>
      </c>
      <c r="C425" t="s">
        <v>2252</v>
      </c>
      <c r="D425" t="s">
        <v>2253</v>
      </c>
      <c r="E425" t="s">
        <v>2254</v>
      </c>
      <c r="F425" t="s">
        <v>1023</v>
      </c>
    </row>
    <row r="426" spans="2:6" hidden="1" x14ac:dyDescent="0.25">
      <c r="B426">
        <v>108193</v>
      </c>
      <c r="C426" t="s">
        <v>2255</v>
      </c>
      <c r="D426" t="s">
        <v>2256</v>
      </c>
      <c r="E426" t="s">
        <v>2257</v>
      </c>
      <c r="F426" t="s">
        <v>1023</v>
      </c>
    </row>
    <row r="427" spans="2:6" hidden="1" x14ac:dyDescent="0.25">
      <c r="B427">
        <v>108224</v>
      </c>
      <c r="C427" t="s">
        <v>2258</v>
      </c>
      <c r="D427" t="s">
        <v>2259</v>
      </c>
      <c r="E427" t="s">
        <v>2260</v>
      </c>
      <c r="F427" t="s">
        <v>1023</v>
      </c>
    </row>
    <row r="428" spans="2:6" hidden="1" x14ac:dyDescent="0.25">
      <c r="B428">
        <v>108231</v>
      </c>
      <c r="C428" t="s">
        <v>2261</v>
      </c>
      <c r="D428" t="s">
        <v>2262</v>
      </c>
      <c r="E428" t="s">
        <v>2263</v>
      </c>
      <c r="F428" t="s">
        <v>1023</v>
      </c>
    </row>
    <row r="429" spans="2:6" hidden="1" x14ac:dyDescent="0.25">
      <c r="B429">
        <v>108248</v>
      </c>
      <c r="C429" t="s">
        <v>2264</v>
      </c>
      <c r="D429" t="s">
        <v>2265</v>
      </c>
      <c r="E429" t="s">
        <v>2266</v>
      </c>
      <c r="F429" t="s">
        <v>1023</v>
      </c>
    </row>
    <row r="430" spans="2:6" hidden="1" x14ac:dyDescent="0.25">
      <c r="B430">
        <v>108296</v>
      </c>
      <c r="C430" t="s">
        <v>2267</v>
      </c>
      <c r="D430" t="s">
        <v>2268</v>
      </c>
      <c r="E430" t="s">
        <v>2269</v>
      </c>
      <c r="F430" t="s">
        <v>1023</v>
      </c>
    </row>
    <row r="431" spans="2:6" hidden="1" x14ac:dyDescent="0.25">
      <c r="B431">
        <v>108324</v>
      </c>
      <c r="C431" t="s">
        <v>2270</v>
      </c>
      <c r="D431" t="s">
        <v>2271</v>
      </c>
      <c r="E431" t="s">
        <v>1142</v>
      </c>
      <c r="F431" t="s">
        <v>1023</v>
      </c>
    </row>
    <row r="432" spans="2:6" hidden="1" x14ac:dyDescent="0.25">
      <c r="B432">
        <v>108334</v>
      </c>
      <c r="C432" t="s">
        <v>2272</v>
      </c>
      <c r="D432" t="s">
        <v>2273</v>
      </c>
      <c r="E432" t="s">
        <v>2274</v>
      </c>
      <c r="F432" t="s">
        <v>1023</v>
      </c>
    </row>
    <row r="433" spans="2:6" hidden="1" x14ac:dyDescent="0.25">
      <c r="B433">
        <v>108346</v>
      </c>
      <c r="C433" t="s">
        <v>2275</v>
      </c>
      <c r="D433" t="s">
        <v>2276</v>
      </c>
      <c r="E433" t="s">
        <v>2277</v>
      </c>
      <c r="F433" t="s">
        <v>1023</v>
      </c>
    </row>
    <row r="434" spans="2:6" hidden="1" x14ac:dyDescent="0.25">
      <c r="B434">
        <v>108354</v>
      </c>
      <c r="C434" t="s">
        <v>2278</v>
      </c>
      <c r="D434" t="s">
        <v>2279</v>
      </c>
      <c r="E434" t="s">
        <v>2280</v>
      </c>
      <c r="F434" t="s">
        <v>1023</v>
      </c>
    </row>
    <row r="435" spans="2:6" hidden="1" x14ac:dyDescent="0.25">
      <c r="B435">
        <v>108355</v>
      </c>
      <c r="C435" t="s">
        <v>2281</v>
      </c>
      <c r="D435" t="s">
        <v>2282</v>
      </c>
      <c r="E435" t="s">
        <v>2283</v>
      </c>
      <c r="F435" t="s">
        <v>1023</v>
      </c>
    </row>
    <row r="436" spans="2:6" hidden="1" x14ac:dyDescent="0.25">
      <c r="B436">
        <v>108378</v>
      </c>
      <c r="C436" t="s">
        <v>2284</v>
      </c>
      <c r="D436" t="s">
        <v>2285</v>
      </c>
      <c r="E436" t="s">
        <v>2286</v>
      </c>
      <c r="F436" t="s">
        <v>1023</v>
      </c>
    </row>
    <row r="437" spans="2:6" hidden="1" x14ac:dyDescent="0.25">
      <c r="B437">
        <v>108389</v>
      </c>
      <c r="C437" t="s">
        <v>2287</v>
      </c>
      <c r="D437" t="s">
        <v>2288</v>
      </c>
      <c r="E437" t="s">
        <v>2289</v>
      </c>
      <c r="F437" t="s">
        <v>1023</v>
      </c>
    </row>
    <row r="438" spans="2:6" hidden="1" x14ac:dyDescent="0.25">
      <c r="B438">
        <v>108396</v>
      </c>
      <c r="C438" t="s">
        <v>2290</v>
      </c>
      <c r="D438" t="s">
        <v>2291</v>
      </c>
      <c r="E438" t="s">
        <v>2292</v>
      </c>
      <c r="F438" t="s">
        <v>1023</v>
      </c>
    </row>
    <row r="439" spans="2:6" hidden="1" x14ac:dyDescent="0.25">
      <c r="B439">
        <v>108401</v>
      </c>
      <c r="C439" t="s">
        <v>2293</v>
      </c>
      <c r="D439" t="s">
        <v>2294</v>
      </c>
      <c r="E439" t="s">
        <v>2295</v>
      </c>
      <c r="F439" t="s">
        <v>1023</v>
      </c>
    </row>
    <row r="440" spans="2:6" hidden="1" x14ac:dyDescent="0.25">
      <c r="B440">
        <v>108414</v>
      </c>
      <c r="C440" t="s">
        <v>2296</v>
      </c>
      <c r="D440" t="s">
        <v>2297</v>
      </c>
      <c r="E440" t="s">
        <v>2298</v>
      </c>
      <c r="F440" t="s">
        <v>1023</v>
      </c>
    </row>
    <row r="441" spans="2:6" hidden="1" x14ac:dyDescent="0.25">
      <c r="B441">
        <v>108428</v>
      </c>
      <c r="C441" t="s">
        <v>2299</v>
      </c>
      <c r="D441" t="s">
        <v>2300</v>
      </c>
      <c r="E441" t="s">
        <v>2301</v>
      </c>
      <c r="F441" t="s">
        <v>1023</v>
      </c>
    </row>
    <row r="442" spans="2:6" hidden="1" x14ac:dyDescent="0.25">
      <c r="B442">
        <v>108438</v>
      </c>
      <c r="C442" t="s">
        <v>2302</v>
      </c>
      <c r="D442" t="s">
        <v>2303</v>
      </c>
      <c r="E442" t="s">
        <v>2304</v>
      </c>
      <c r="F442" t="s">
        <v>1023</v>
      </c>
    </row>
    <row r="443" spans="2:6" hidden="1" x14ac:dyDescent="0.25">
      <c r="B443">
        <v>108440</v>
      </c>
      <c r="C443" t="s">
        <v>2305</v>
      </c>
      <c r="D443" t="s">
        <v>2306</v>
      </c>
      <c r="E443" t="s">
        <v>2307</v>
      </c>
      <c r="F443" t="s">
        <v>1023</v>
      </c>
    </row>
    <row r="444" spans="2:6" hidden="1" x14ac:dyDescent="0.25">
      <c r="B444">
        <v>108460</v>
      </c>
      <c r="C444" t="s">
        <v>2308</v>
      </c>
      <c r="D444" t="s">
        <v>2309</v>
      </c>
      <c r="E444" t="s">
        <v>1448</v>
      </c>
      <c r="F444" t="s">
        <v>1023</v>
      </c>
    </row>
    <row r="445" spans="2:6" hidden="1" x14ac:dyDescent="0.25">
      <c r="B445">
        <v>108470</v>
      </c>
      <c r="C445" t="s">
        <v>2310</v>
      </c>
      <c r="D445" t="s">
        <v>2311</v>
      </c>
      <c r="E445" t="s">
        <v>2312</v>
      </c>
      <c r="F445" t="s">
        <v>1023</v>
      </c>
    </row>
    <row r="446" spans="2:6" hidden="1" x14ac:dyDescent="0.25">
      <c r="B446">
        <v>108491</v>
      </c>
      <c r="C446" t="s">
        <v>2313</v>
      </c>
      <c r="D446" t="s">
        <v>2314</v>
      </c>
      <c r="E446" t="s">
        <v>2315</v>
      </c>
      <c r="F446" t="s">
        <v>1023</v>
      </c>
    </row>
    <row r="447" spans="2:6" hidden="1" x14ac:dyDescent="0.25">
      <c r="B447">
        <v>108497</v>
      </c>
      <c r="C447" t="s">
        <v>2316</v>
      </c>
      <c r="D447" t="s">
        <v>2317</v>
      </c>
      <c r="E447" t="s">
        <v>2318</v>
      </c>
      <c r="F447" t="s">
        <v>1023</v>
      </c>
    </row>
    <row r="448" spans="2:6" hidden="1" x14ac:dyDescent="0.25">
      <c r="B448">
        <v>108513</v>
      </c>
      <c r="C448" t="s">
        <v>2319</v>
      </c>
      <c r="D448" t="s">
        <v>2320</v>
      </c>
      <c r="E448" t="s">
        <v>2321</v>
      </c>
      <c r="F448" t="s">
        <v>1023</v>
      </c>
    </row>
    <row r="449" spans="2:6" hidden="1" x14ac:dyDescent="0.25">
      <c r="B449">
        <v>108543</v>
      </c>
      <c r="C449" t="s">
        <v>2322</v>
      </c>
      <c r="D449" t="s">
        <v>2323</v>
      </c>
      <c r="E449" t="s">
        <v>2324</v>
      </c>
      <c r="F449" t="s">
        <v>1023</v>
      </c>
    </row>
    <row r="450" spans="2:6" hidden="1" x14ac:dyDescent="0.25">
      <c r="B450">
        <v>108550</v>
      </c>
      <c r="C450" t="s">
        <v>2325</v>
      </c>
      <c r="D450" t="s">
        <v>2326</v>
      </c>
      <c r="E450" t="s">
        <v>2327</v>
      </c>
      <c r="F450" t="s">
        <v>1023</v>
      </c>
    </row>
    <row r="451" spans="2:6" hidden="1" x14ac:dyDescent="0.25">
      <c r="B451">
        <v>108587</v>
      </c>
      <c r="C451" t="s">
        <v>2328</v>
      </c>
      <c r="D451" t="s">
        <v>2329</v>
      </c>
      <c r="E451" t="s">
        <v>2330</v>
      </c>
      <c r="F451" t="s">
        <v>1023</v>
      </c>
    </row>
    <row r="452" spans="2:6" hidden="1" x14ac:dyDescent="0.25">
      <c r="B452">
        <v>108601</v>
      </c>
      <c r="C452" t="s">
        <v>2331</v>
      </c>
      <c r="D452" t="s">
        <v>2332</v>
      </c>
      <c r="E452" t="s">
        <v>2333</v>
      </c>
      <c r="F452" t="s">
        <v>1023</v>
      </c>
    </row>
    <row r="453" spans="2:6" hidden="1" x14ac:dyDescent="0.25">
      <c r="B453">
        <v>108616</v>
      </c>
      <c r="C453" t="s">
        <v>2334</v>
      </c>
      <c r="D453" t="s">
        <v>2335</v>
      </c>
      <c r="E453" t="s">
        <v>2336</v>
      </c>
      <c r="F453" t="s">
        <v>1023</v>
      </c>
    </row>
    <row r="454" spans="2:6" hidden="1" x14ac:dyDescent="0.25">
      <c r="B454">
        <v>108648</v>
      </c>
      <c r="C454" t="s">
        <v>2337</v>
      </c>
      <c r="D454" t="s">
        <v>2338</v>
      </c>
      <c r="E454" t="s">
        <v>2339</v>
      </c>
      <c r="F454" t="s">
        <v>1023</v>
      </c>
    </row>
    <row r="455" spans="2:6" hidden="1" x14ac:dyDescent="0.25">
      <c r="B455">
        <v>108672</v>
      </c>
      <c r="C455" t="s">
        <v>2340</v>
      </c>
      <c r="D455" t="s">
        <v>2341</v>
      </c>
      <c r="E455" t="s">
        <v>2342</v>
      </c>
      <c r="F455" t="s">
        <v>1023</v>
      </c>
    </row>
    <row r="456" spans="2:6" hidden="1" x14ac:dyDescent="0.25">
      <c r="B456">
        <v>108687</v>
      </c>
      <c r="C456" t="s">
        <v>2343</v>
      </c>
      <c r="D456" t="s">
        <v>2344</v>
      </c>
      <c r="E456" t="s">
        <v>2345</v>
      </c>
      <c r="F456" t="s">
        <v>1023</v>
      </c>
    </row>
    <row r="457" spans="2:6" hidden="1" x14ac:dyDescent="0.25">
      <c r="B457">
        <v>108698</v>
      </c>
      <c r="C457" t="s">
        <v>2346</v>
      </c>
      <c r="D457" t="s">
        <v>2347</v>
      </c>
      <c r="E457" t="s">
        <v>2348</v>
      </c>
      <c r="F457" t="s">
        <v>1023</v>
      </c>
    </row>
    <row r="458" spans="2:6" hidden="1" x14ac:dyDescent="0.25">
      <c r="B458">
        <v>108735</v>
      </c>
      <c r="C458" t="s">
        <v>2349</v>
      </c>
      <c r="D458" t="s">
        <v>2350</v>
      </c>
      <c r="E458" t="s">
        <v>2351</v>
      </c>
      <c r="F458" t="s">
        <v>1023</v>
      </c>
    </row>
    <row r="459" spans="2:6" hidden="1" x14ac:dyDescent="0.25">
      <c r="B459">
        <v>108757</v>
      </c>
      <c r="C459" t="s">
        <v>2352</v>
      </c>
      <c r="D459" t="s">
        <v>2353</v>
      </c>
      <c r="E459" t="s">
        <v>2354</v>
      </c>
      <c r="F459" t="s">
        <v>1023</v>
      </c>
    </row>
    <row r="460" spans="2:6" hidden="1" x14ac:dyDescent="0.25">
      <c r="B460">
        <v>108762</v>
      </c>
      <c r="C460" t="s">
        <v>2355</v>
      </c>
      <c r="D460" t="s">
        <v>2356</v>
      </c>
      <c r="E460" t="s">
        <v>2357</v>
      </c>
      <c r="F460" t="s">
        <v>1023</v>
      </c>
    </row>
    <row r="461" spans="2:6" hidden="1" x14ac:dyDescent="0.25">
      <c r="B461">
        <v>108778</v>
      </c>
      <c r="C461" t="s">
        <v>2358</v>
      </c>
      <c r="D461" t="s">
        <v>2359</v>
      </c>
      <c r="E461" t="s">
        <v>2360</v>
      </c>
      <c r="F461" t="s">
        <v>1023</v>
      </c>
    </row>
    <row r="462" spans="2:6" hidden="1" x14ac:dyDescent="0.25">
      <c r="B462">
        <v>108780</v>
      </c>
      <c r="C462" t="s">
        <v>2361</v>
      </c>
      <c r="D462" t="s">
        <v>2362</v>
      </c>
      <c r="E462" t="s">
        <v>2363</v>
      </c>
      <c r="F462" t="s">
        <v>1023</v>
      </c>
    </row>
    <row r="463" spans="2:6" hidden="1" x14ac:dyDescent="0.25">
      <c r="B463">
        <v>108815</v>
      </c>
      <c r="C463" t="s">
        <v>2364</v>
      </c>
      <c r="D463" t="s">
        <v>2365</v>
      </c>
      <c r="E463" t="s">
        <v>2366</v>
      </c>
      <c r="F463" t="s">
        <v>1023</v>
      </c>
    </row>
    <row r="464" spans="2:6" hidden="1" x14ac:dyDescent="0.25">
      <c r="B464">
        <v>108817</v>
      </c>
      <c r="C464" t="s">
        <v>2367</v>
      </c>
      <c r="D464" t="s">
        <v>2368</v>
      </c>
      <c r="E464" t="s">
        <v>2369</v>
      </c>
      <c r="F464" t="s">
        <v>1023</v>
      </c>
    </row>
    <row r="465" spans="2:6" hidden="1" x14ac:dyDescent="0.25">
      <c r="B465">
        <v>108836</v>
      </c>
      <c r="C465" t="s">
        <v>2370</v>
      </c>
      <c r="D465" t="s">
        <v>2371</v>
      </c>
      <c r="E465" t="s">
        <v>2372</v>
      </c>
      <c r="F465" t="s">
        <v>1023</v>
      </c>
    </row>
    <row r="466" spans="2:6" hidden="1" x14ac:dyDescent="0.25">
      <c r="B466">
        <v>108841</v>
      </c>
      <c r="C466" t="s">
        <v>2373</v>
      </c>
      <c r="D466" t="s">
        <v>2374</v>
      </c>
      <c r="E466" t="s">
        <v>2375</v>
      </c>
      <c r="F466" t="s">
        <v>1023</v>
      </c>
    </row>
    <row r="467" spans="2:6" hidden="1" x14ac:dyDescent="0.25">
      <c r="B467">
        <v>108842</v>
      </c>
      <c r="C467" t="s">
        <v>2376</v>
      </c>
      <c r="D467" t="s">
        <v>2377</v>
      </c>
      <c r="E467" t="s">
        <v>2378</v>
      </c>
      <c r="F467" t="s">
        <v>1023</v>
      </c>
    </row>
    <row r="468" spans="2:6" hidden="1" x14ac:dyDescent="0.25">
      <c r="B468">
        <v>108855</v>
      </c>
      <c r="C468" t="s">
        <v>2379</v>
      </c>
      <c r="D468" t="s">
        <v>2380</v>
      </c>
      <c r="E468" t="s">
        <v>2381</v>
      </c>
      <c r="F468" t="s">
        <v>1023</v>
      </c>
    </row>
    <row r="469" spans="2:6" hidden="1" x14ac:dyDescent="0.25">
      <c r="B469">
        <v>108865</v>
      </c>
      <c r="C469" t="s">
        <v>2382</v>
      </c>
      <c r="D469" t="s">
        <v>2383</v>
      </c>
      <c r="E469" t="s">
        <v>2384</v>
      </c>
      <c r="F469" t="s">
        <v>1023</v>
      </c>
    </row>
    <row r="470" spans="2:6" hidden="1" x14ac:dyDescent="0.25">
      <c r="B470">
        <v>108895</v>
      </c>
      <c r="C470" t="s">
        <v>2385</v>
      </c>
      <c r="D470" t="s">
        <v>24011</v>
      </c>
      <c r="E470" t="s">
        <v>2386</v>
      </c>
      <c r="F470" t="s">
        <v>1023</v>
      </c>
    </row>
    <row r="471" spans="2:6" hidden="1" x14ac:dyDescent="0.25">
      <c r="B471">
        <v>108916</v>
      </c>
      <c r="C471" t="s">
        <v>2387</v>
      </c>
      <c r="D471" t="s">
        <v>2388</v>
      </c>
      <c r="E471" t="s">
        <v>2389</v>
      </c>
      <c r="F471" t="s">
        <v>1023</v>
      </c>
    </row>
    <row r="472" spans="2:6" hidden="1" x14ac:dyDescent="0.25">
      <c r="B472">
        <v>108929</v>
      </c>
      <c r="C472" t="s">
        <v>2390</v>
      </c>
      <c r="D472" t="s">
        <v>2391</v>
      </c>
      <c r="E472" t="s">
        <v>2392</v>
      </c>
      <c r="F472" t="s">
        <v>1023</v>
      </c>
    </row>
    <row r="473" spans="2:6" hidden="1" x14ac:dyDescent="0.25">
      <c r="B473">
        <v>108945</v>
      </c>
      <c r="C473" t="s">
        <v>2393</v>
      </c>
      <c r="D473" t="s">
        <v>2394</v>
      </c>
      <c r="E473" t="s">
        <v>2395</v>
      </c>
      <c r="F473" t="s">
        <v>1023</v>
      </c>
    </row>
    <row r="474" spans="2:6" hidden="1" x14ac:dyDescent="0.25">
      <c r="B474">
        <v>108954</v>
      </c>
      <c r="C474" t="s">
        <v>2396</v>
      </c>
      <c r="D474" t="s">
        <v>2397</v>
      </c>
      <c r="E474" t="s">
        <v>2398</v>
      </c>
      <c r="F474" t="s">
        <v>1023</v>
      </c>
    </row>
    <row r="475" spans="2:6" hidden="1" x14ac:dyDescent="0.25">
      <c r="B475">
        <v>108956</v>
      </c>
      <c r="C475" t="s">
        <v>2399</v>
      </c>
      <c r="D475" t="s">
        <v>2400</v>
      </c>
      <c r="E475" t="s">
        <v>2401</v>
      </c>
      <c r="F475" t="s">
        <v>1023</v>
      </c>
    </row>
    <row r="476" spans="2:6" hidden="1" x14ac:dyDescent="0.25">
      <c r="B476">
        <v>108962</v>
      </c>
      <c r="C476" t="s">
        <v>2402</v>
      </c>
      <c r="D476" t="s">
        <v>2403</v>
      </c>
      <c r="E476" t="s">
        <v>2404</v>
      </c>
      <c r="F476" t="s">
        <v>1023</v>
      </c>
    </row>
    <row r="477" spans="2:6" hidden="1" x14ac:dyDescent="0.25">
      <c r="B477">
        <v>108993</v>
      </c>
      <c r="C477" t="s">
        <v>2021</v>
      </c>
      <c r="D477" t="s">
        <v>2022</v>
      </c>
      <c r="E477" t="s">
        <v>2405</v>
      </c>
      <c r="F477" t="s">
        <v>1023</v>
      </c>
    </row>
    <row r="478" spans="2:6" hidden="1" x14ac:dyDescent="0.25">
      <c r="B478">
        <v>109043</v>
      </c>
      <c r="C478" t="s">
        <v>2406</v>
      </c>
      <c r="D478" t="s">
        <v>2407</v>
      </c>
      <c r="E478" t="s">
        <v>2408</v>
      </c>
      <c r="F478" t="s">
        <v>1023</v>
      </c>
    </row>
    <row r="479" spans="2:6" hidden="1" x14ac:dyDescent="0.25">
      <c r="B479">
        <v>109049</v>
      </c>
      <c r="C479" t="s">
        <v>2409</v>
      </c>
      <c r="D479" t="s">
        <v>2410</v>
      </c>
      <c r="E479" t="s">
        <v>2411</v>
      </c>
      <c r="F479" t="s">
        <v>1023</v>
      </c>
    </row>
    <row r="480" spans="2:6" hidden="1" x14ac:dyDescent="0.25">
      <c r="B480">
        <v>109056</v>
      </c>
      <c r="C480" t="s">
        <v>2412</v>
      </c>
      <c r="D480" t="s">
        <v>2413</v>
      </c>
      <c r="E480" t="s">
        <v>2414</v>
      </c>
      <c r="F480" t="s">
        <v>1023</v>
      </c>
    </row>
    <row r="481" spans="2:6" hidden="1" x14ac:dyDescent="0.25">
      <c r="B481">
        <v>109133</v>
      </c>
      <c r="C481" t="s">
        <v>2415</v>
      </c>
      <c r="D481" t="s">
        <v>2416</v>
      </c>
      <c r="E481" t="s">
        <v>2223</v>
      </c>
      <c r="F481" t="s">
        <v>1023</v>
      </c>
    </row>
    <row r="482" spans="2:6" hidden="1" x14ac:dyDescent="0.25">
      <c r="B482">
        <v>109141</v>
      </c>
      <c r="C482" t="s">
        <v>2417</v>
      </c>
      <c r="D482" t="s">
        <v>2418</v>
      </c>
      <c r="E482" t="s">
        <v>2419</v>
      </c>
      <c r="F482" t="s">
        <v>1023</v>
      </c>
    </row>
    <row r="483" spans="2:6" hidden="1" x14ac:dyDescent="0.25">
      <c r="B483">
        <v>109198</v>
      </c>
      <c r="C483" t="s">
        <v>2420</v>
      </c>
      <c r="D483" t="s">
        <v>2421</v>
      </c>
      <c r="E483" t="s">
        <v>1104</v>
      </c>
      <c r="F483" t="s">
        <v>1023</v>
      </c>
    </row>
    <row r="484" spans="2:6" hidden="1" x14ac:dyDescent="0.25">
      <c r="B484">
        <v>109209</v>
      </c>
      <c r="C484" t="s">
        <v>2422</v>
      </c>
      <c r="D484" t="s">
        <v>2423</v>
      </c>
      <c r="E484" t="s">
        <v>2424</v>
      </c>
      <c r="F484" t="s">
        <v>1023</v>
      </c>
    </row>
    <row r="485" spans="2:6" hidden="1" x14ac:dyDescent="0.25">
      <c r="B485">
        <v>109215</v>
      </c>
      <c r="C485" t="s">
        <v>2425</v>
      </c>
      <c r="D485" t="s">
        <v>2426</v>
      </c>
      <c r="E485" t="s">
        <v>2168</v>
      </c>
      <c r="F485" t="s">
        <v>1023</v>
      </c>
    </row>
    <row r="486" spans="2:6" hidden="1" x14ac:dyDescent="0.25">
      <c r="B486">
        <v>109219</v>
      </c>
      <c r="C486" t="s">
        <v>2427</v>
      </c>
      <c r="D486" t="s">
        <v>2428</v>
      </c>
      <c r="E486" t="s">
        <v>2429</v>
      </c>
      <c r="F486" t="s">
        <v>1023</v>
      </c>
    </row>
    <row r="487" spans="2:6" hidden="1" x14ac:dyDescent="0.25">
      <c r="B487">
        <v>109222</v>
      </c>
      <c r="C487" t="s">
        <v>2430</v>
      </c>
      <c r="D487" t="s">
        <v>2431</v>
      </c>
      <c r="E487" t="s">
        <v>2432</v>
      </c>
      <c r="F487" t="s">
        <v>1023</v>
      </c>
    </row>
    <row r="488" spans="2:6" hidden="1" x14ac:dyDescent="0.25">
      <c r="B488">
        <v>109257</v>
      </c>
      <c r="C488" t="s">
        <v>2433</v>
      </c>
      <c r="D488" t="s">
        <v>2434</v>
      </c>
      <c r="E488" t="s">
        <v>2435</v>
      </c>
      <c r="F488" t="s">
        <v>1023</v>
      </c>
    </row>
    <row r="489" spans="2:6" hidden="1" x14ac:dyDescent="0.25">
      <c r="B489">
        <v>109285</v>
      </c>
      <c r="C489" t="s">
        <v>2436</v>
      </c>
      <c r="D489" t="s">
        <v>2437</v>
      </c>
      <c r="E489" t="s">
        <v>2438</v>
      </c>
      <c r="F489" t="s">
        <v>1023</v>
      </c>
    </row>
    <row r="490" spans="2:6" hidden="1" x14ac:dyDescent="0.25">
      <c r="B490">
        <v>109288</v>
      </c>
      <c r="C490" t="s">
        <v>2439</v>
      </c>
      <c r="D490" t="s">
        <v>2440</v>
      </c>
      <c r="E490" t="s">
        <v>2441</v>
      </c>
      <c r="F490" t="s">
        <v>1023</v>
      </c>
    </row>
    <row r="491" spans="2:6" hidden="1" x14ac:dyDescent="0.25">
      <c r="B491">
        <v>109297</v>
      </c>
      <c r="C491" t="s">
        <v>2442</v>
      </c>
      <c r="D491" t="s">
        <v>2443</v>
      </c>
      <c r="E491" t="s">
        <v>2444</v>
      </c>
      <c r="F491" t="s">
        <v>1023</v>
      </c>
    </row>
    <row r="492" spans="2:6" hidden="1" x14ac:dyDescent="0.25">
      <c r="B492">
        <v>109304</v>
      </c>
      <c r="C492" t="s">
        <v>2021</v>
      </c>
      <c r="D492" t="s">
        <v>2022</v>
      </c>
      <c r="E492" t="s">
        <v>2445</v>
      </c>
      <c r="F492" t="s">
        <v>1023</v>
      </c>
    </row>
    <row r="493" spans="2:6" hidden="1" x14ac:dyDescent="0.25">
      <c r="B493">
        <v>109336</v>
      </c>
      <c r="C493" t="s">
        <v>2446</v>
      </c>
      <c r="D493" t="s">
        <v>2447</v>
      </c>
      <c r="E493" t="s">
        <v>2448</v>
      </c>
      <c r="F493" t="s">
        <v>1023</v>
      </c>
    </row>
    <row r="494" spans="2:6" hidden="1" x14ac:dyDescent="0.25">
      <c r="B494">
        <v>109360</v>
      </c>
      <c r="C494" t="s">
        <v>2449</v>
      </c>
      <c r="D494" t="s">
        <v>2450</v>
      </c>
      <c r="E494" t="s">
        <v>2451</v>
      </c>
      <c r="F494" t="s">
        <v>1023</v>
      </c>
    </row>
    <row r="495" spans="2:6" hidden="1" x14ac:dyDescent="0.25">
      <c r="B495">
        <v>109428</v>
      </c>
      <c r="C495" t="s">
        <v>2452</v>
      </c>
      <c r="D495" t="s">
        <v>2453</v>
      </c>
      <c r="E495" t="s">
        <v>2454</v>
      </c>
      <c r="F495" t="s">
        <v>1023</v>
      </c>
    </row>
    <row r="496" spans="2:6" hidden="1" x14ac:dyDescent="0.25">
      <c r="B496">
        <v>109444</v>
      </c>
      <c r="C496" t="s">
        <v>2455</v>
      </c>
      <c r="D496" t="s">
        <v>2456</v>
      </c>
      <c r="E496" t="s">
        <v>2457</v>
      </c>
      <c r="F496" t="s">
        <v>1023</v>
      </c>
    </row>
    <row r="497" spans="2:6" hidden="1" x14ac:dyDescent="0.25">
      <c r="B497">
        <v>109452</v>
      </c>
      <c r="C497" t="s">
        <v>2458</v>
      </c>
      <c r="D497" t="s">
        <v>2459</v>
      </c>
      <c r="E497" t="s">
        <v>2460</v>
      </c>
      <c r="F497" t="s">
        <v>1023</v>
      </c>
    </row>
    <row r="498" spans="2:6" hidden="1" x14ac:dyDescent="0.25">
      <c r="B498">
        <v>109483</v>
      </c>
      <c r="C498" t="s">
        <v>2461</v>
      </c>
      <c r="D498" t="s">
        <v>2462</v>
      </c>
      <c r="E498" t="s">
        <v>2463</v>
      </c>
      <c r="F498" t="s">
        <v>1023</v>
      </c>
    </row>
    <row r="499" spans="2:6" hidden="1" x14ac:dyDescent="0.25">
      <c r="B499">
        <v>109533</v>
      </c>
      <c r="C499" t="s">
        <v>2464</v>
      </c>
      <c r="D499" t="s">
        <v>2465</v>
      </c>
      <c r="E499" t="s">
        <v>2466</v>
      </c>
      <c r="F499" t="s">
        <v>1023</v>
      </c>
    </row>
    <row r="500" spans="2:6" hidden="1" x14ac:dyDescent="0.25">
      <c r="B500">
        <v>109535</v>
      </c>
      <c r="C500" t="s">
        <v>2467</v>
      </c>
      <c r="D500" t="s">
        <v>2468</v>
      </c>
      <c r="E500" t="s">
        <v>2469</v>
      </c>
      <c r="F500" t="s">
        <v>1023</v>
      </c>
    </row>
    <row r="501" spans="2:6" hidden="1" x14ac:dyDescent="0.25">
      <c r="B501">
        <v>109537</v>
      </c>
      <c r="C501" t="s">
        <v>2470</v>
      </c>
      <c r="D501" t="s">
        <v>2471</v>
      </c>
      <c r="E501" t="s">
        <v>2472</v>
      </c>
      <c r="F501" t="s">
        <v>1023</v>
      </c>
    </row>
    <row r="502" spans="2:6" hidden="1" x14ac:dyDescent="0.25">
      <c r="B502">
        <v>109547</v>
      </c>
      <c r="C502" t="s">
        <v>2473</v>
      </c>
      <c r="D502" t="s">
        <v>2474</v>
      </c>
      <c r="E502" t="s">
        <v>2475</v>
      </c>
      <c r="F502" t="s">
        <v>1023</v>
      </c>
    </row>
    <row r="503" spans="2:6" hidden="1" x14ac:dyDescent="0.25">
      <c r="B503">
        <v>109549</v>
      </c>
      <c r="C503" t="s">
        <v>2476</v>
      </c>
      <c r="D503" t="s">
        <v>2477</v>
      </c>
      <c r="E503" t="s">
        <v>1853</v>
      </c>
      <c r="F503" t="s">
        <v>1023</v>
      </c>
    </row>
    <row r="504" spans="2:6" hidden="1" x14ac:dyDescent="0.25">
      <c r="B504">
        <v>109555</v>
      </c>
      <c r="C504" t="s">
        <v>2478</v>
      </c>
      <c r="D504" t="s">
        <v>2479</v>
      </c>
      <c r="E504" t="s">
        <v>2480</v>
      </c>
      <c r="F504" t="s">
        <v>1023</v>
      </c>
    </row>
    <row r="505" spans="2:6" hidden="1" x14ac:dyDescent="0.25">
      <c r="B505">
        <v>109556</v>
      </c>
      <c r="C505" t="s">
        <v>2481</v>
      </c>
      <c r="D505" t="s">
        <v>2482</v>
      </c>
      <c r="E505" t="s">
        <v>2483</v>
      </c>
      <c r="F505" t="s">
        <v>1023</v>
      </c>
    </row>
    <row r="506" spans="2:6" hidden="1" x14ac:dyDescent="0.25">
      <c r="B506">
        <v>109571</v>
      </c>
      <c r="C506" t="s">
        <v>2484</v>
      </c>
      <c r="D506" t="s">
        <v>2485</v>
      </c>
      <c r="E506" t="s">
        <v>2486</v>
      </c>
      <c r="F506" t="s">
        <v>1023</v>
      </c>
    </row>
    <row r="507" spans="2:6" hidden="1" x14ac:dyDescent="0.25">
      <c r="B507">
        <v>109579</v>
      </c>
      <c r="C507" t="s">
        <v>2487</v>
      </c>
      <c r="D507" t="s">
        <v>2488</v>
      </c>
      <c r="E507" t="s">
        <v>2289</v>
      </c>
      <c r="F507" t="s">
        <v>1023</v>
      </c>
    </row>
    <row r="508" spans="2:6" hidden="1" x14ac:dyDescent="0.25">
      <c r="B508">
        <v>109583</v>
      </c>
      <c r="C508" t="s">
        <v>2489</v>
      </c>
      <c r="D508" t="s">
        <v>2490</v>
      </c>
      <c r="E508" t="s">
        <v>2491</v>
      </c>
      <c r="F508" t="s">
        <v>1023</v>
      </c>
    </row>
    <row r="509" spans="2:6" hidden="1" x14ac:dyDescent="0.25">
      <c r="B509">
        <v>109589</v>
      </c>
      <c r="C509" t="s">
        <v>2492</v>
      </c>
      <c r="D509" t="s">
        <v>2493</v>
      </c>
      <c r="E509" t="s">
        <v>2494</v>
      </c>
      <c r="F509" t="s">
        <v>1023</v>
      </c>
    </row>
    <row r="510" spans="2:6" hidden="1" x14ac:dyDescent="0.25">
      <c r="B510">
        <v>109597</v>
      </c>
      <c r="C510" t="s">
        <v>2495</v>
      </c>
      <c r="D510" t="s">
        <v>2496</v>
      </c>
      <c r="E510" t="s">
        <v>2497</v>
      </c>
      <c r="F510" t="s">
        <v>1023</v>
      </c>
    </row>
    <row r="511" spans="2:6" hidden="1" x14ac:dyDescent="0.25">
      <c r="B511">
        <v>109609</v>
      </c>
      <c r="C511" t="s">
        <v>2498</v>
      </c>
      <c r="D511" t="s">
        <v>2499</v>
      </c>
      <c r="E511" t="s">
        <v>2500</v>
      </c>
      <c r="F511" t="s">
        <v>1023</v>
      </c>
    </row>
    <row r="512" spans="2:6" hidden="1" x14ac:dyDescent="0.25">
      <c r="B512">
        <v>109635</v>
      </c>
      <c r="C512" t="s">
        <v>2501</v>
      </c>
      <c r="D512" t="s">
        <v>2502</v>
      </c>
      <c r="E512" t="s">
        <v>2503</v>
      </c>
      <c r="F512" t="s">
        <v>1023</v>
      </c>
    </row>
    <row r="513" spans="2:6" hidden="1" x14ac:dyDescent="0.25">
      <c r="B513">
        <v>109661</v>
      </c>
      <c r="C513" t="s">
        <v>2504</v>
      </c>
      <c r="D513" t="s">
        <v>2505</v>
      </c>
      <c r="E513" t="s">
        <v>2506</v>
      </c>
      <c r="F513" t="s">
        <v>1023</v>
      </c>
    </row>
    <row r="514" spans="2:6" hidden="1" x14ac:dyDescent="0.25">
      <c r="B514">
        <v>109737</v>
      </c>
      <c r="C514" t="s">
        <v>2507</v>
      </c>
      <c r="D514" t="s">
        <v>2508</v>
      </c>
      <c r="E514" t="s">
        <v>2509</v>
      </c>
      <c r="F514" t="s">
        <v>1023</v>
      </c>
    </row>
    <row r="515" spans="2:6" hidden="1" x14ac:dyDescent="0.25">
      <c r="B515">
        <v>109915</v>
      </c>
      <c r="C515" t="s">
        <v>2510</v>
      </c>
      <c r="D515" t="s">
        <v>2511</v>
      </c>
      <c r="E515" t="s">
        <v>2512</v>
      </c>
      <c r="F515" t="s">
        <v>1023</v>
      </c>
    </row>
    <row r="516" spans="2:6" hidden="1" x14ac:dyDescent="0.25">
      <c r="B516">
        <v>109925</v>
      </c>
      <c r="C516" t="s">
        <v>2513</v>
      </c>
      <c r="D516" t="s">
        <v>2514</v>
      </c>
      <c r="E516" t="s">
        <v>2515</v>
      </c>
      <c r="F516" t="s">
        <v>1023</v>
      </c>
    </row>
    <row r="517" spans="2:6" hidden="1" x14ac:dyDescent="0.25">
      <c r="B517">
        <v>109941</v>
      </c>
      <c r="C517" t="s">
        <v>2516</v>
      </c>
      <c r="D517" t="s">
        <v>2517</v>
      </c>
      <c r="E517" t="s">
        <v>2518</v>
      </c>
      <c r="F517" t="s">
        <v>1023</v>
      </c>
    </row>
    <row r="518" spans="2:6" hidden="1" x14ac:dyDescent="0.25">
      <c r="B518">
        <v>109982</v>
      </c>
      <c r="C518" t="s">
        <v>2519</v>
      </c>
      <c r="D518" t="s">
        <v>2520</v>
      </c>
      <c r="E518" t="s">
        <v>2521</v>
      </c>
      <c r="F518" t="s">
        <v>1023</v>
      </c>
    </row>
    <row r="519" spans="2:6" hidden="1" x14ac:dyDescent="0.25">
      <c r="B519">
        <v>109996</v>
      </c>
      <c r="C519" t="s">
        <v>2522</v>
      </c>
      <c r="D519" t="s">
        <v>2523</v>
      </c>
      <c r="E519" t="s">
        <v>2524</v>
      </c>
      <c r="F519" t="s">
        <v>1023</v>
      </c>
    </row>
    <row r="520" spans="2:6" hidden="1" x14ac:dyDescent="0.25">
      <c r="B520">
        <v>110048</v>
      </c>
      <c r="C520" t="s">
        <v>2525</v>
      </c>
      <c r="D520" t="s">
        <v>2526</v>
      </c>
      <c r="E520" t="s">
        <v>2527</v>
      </c>
      <c r="F520" t="s">
        <v>1023</v>
      </c>
    </row>
    <row r="521" spans="2:6" hidden="1" x14ac:dyDescent="0.25">
      <c r="B521">
        <v>110059</v>
      </c>
      <c r="C521" t="s">
        <v>2528</v>
      </c>
      <c r="D521" t="s">
        <v>2529</v>
      </c>
      <c r="E521" t="s">
        <v>2530</v>
      </c>
      <c r="F521" t="s">
        <v>1023</v>
      </c>
    </row>
    <row r="522" spans="2:6" hidden="1" x14ac:dyDescent="0.25">
      <c r="B522">
        <v>110082</v>
      </c>
      <c r="C522" t="s">
        <v>2531</v>
      </c>
      <c r="D522" t="s">
        <v>2532</v>
      </c>
      <c r="E522" t="s">
        <v>2533</v>
      </c>
      <c r="F522" t="s">
        <v>1023</v>
      </c>
    </row>
    <row r="523" spans="2:6" hidden="1" x14ac:dyDescent="0.25">
      <c r="B523">
        <v>110170</v>
      </c>
      <c r="C523" t="s">
        <v>2534</v>
      </c>
      <c r="D523" t="s">
        <v>2535</v>
      </c>
      <c r="E523" t="s">
        <v>2536</v>
      </c>
      <c r="F523" t="s">
        <v>1023</v>
      </c>
    </row>
    <row r="524" spans="2:6" hidden="1" x14ac:dyDescent="0.25">
      <c r="B524">
        <v>110180</v>
      </c>
      <c r="C524" t="s">
        <v>2537</v>
      </c>
      <c r="D524" t="s">
        <v>2538</v>
      </c>
      <c r="E524" t="s">
        <v>2539</v>
      </c>
      <c r="F524" t="s">
        <v>1023</v>
      </c>
    </row>
    <row r="525" spans="2:6" hidden="1" x14ac:dyDescent="0.25">
      <c r="B525">
        <v>110207</v>
      </c>
      <c r="C525" t="s">
        <v>2540</v>
      </c>
      <c r="D525" t="s">
        <v>2541</v>
      </c>
      <c r="E525" t="s">
        <v>2542</v>
      </c>
      <c r="F525" t="s">
        <v>1023</v>
      </c>
    </row>
    <row r="526" spans="2:6" hidden="1" x14ac:dyDescent="0.25">
      <c r="B526">
        <v>110223</v>
      </c>
      <c r="C526" t="s">
        <v>2543</v>
      </c>
      <c r="D526" t="s">
        <v>2544</v>
      </c>
      <c r="E526" t="s">
        <v>2545</v>
      </c>
      <c r="F526" t="s">
        <v>1023</v>
      </c>
    </row>
    <row r="527" spans="2:6" hidden="1" x14ac:dyDescent="0.25">
      <c r="B527">
        <v>110333</v>
      </c>
      <c r="C527" t="s">
        <v>2546</v>
      </c>
      <c r="D527" t="s">
        <v>2547</v>
      </c>
      <c r="E527" t="s">
        <v>2548</v>
      </c>
      <c r="F527" t="s">
        <v>1023</v>
      </c>
    </row>
    <row r="528" spans="2:6" hidden="1" x14ac:dyDescent="0.25">
      <c r="B528">
        <v>110355</v>
      </c>
      <c r="C528" t="s">
        <v>2549</v>
      </c>
      <c r="D528" t="s">
        <v>2550</v>
      </c>
      <c r="E528" t="s">
        <v>2551</v>
      </c>
      <c r="F528" t="s">
        <v>1023</v>
      </c>
    </row>
    <row r="529" spans="2:6" hidden="1" x14ac:dyDescent="0.25">
      <c r="B529">
        <v>110381</v>
      </c>
      <c r="C529" t="s">
        <v>2552</v>
      </c>
      <c r="D529" t="s">
        <v>2553</v>
      </c>
      <c r="E529" t="s">
        <v>2554</v>
      </c>
      <c r="F529" t="s">
        <v>1023</v>
      </c>
    </row>
    <row r="530" spans="2:6" hidden="1" x14ac:dyDescent="0.25">
      <c r="B530">
        <v>110383</v>
      </c>
      <c r="C530" t="s">
        <v>2555</v>
      </c>
      <c r="D530" t="s">
        <v>2556</v>
      </c>
      <c r="E530" t="s">
        <v>2557</v>
      </c>
      <c r="F530" t="s">
        <v>1023</v>
      </c>
    </row>
    <row r="531" spans="2:6" hidden="1" x14ac:dyDescent="0.25">
      <c r="B531">
        <v>110393</v>
      </c>
      <c r="C531" t="s">
        <v>2558</v>
      </c>
      <c r="D531" t="s">
        <v>2559</v>
      </c>
      <c r="E531" t="s">
        <v>2560</v>
      </c>
      <c r="F531" t="s">
        <v>1023</v>
      </c>
    </row>
    <row r="532" spans="2:6" hidden="1" x14ac:dyDescent="0.25">
      <c r="B532">
        <v>110424</v>
      </c>
      <c r="C532" t="s">
        <v>2561</v>
      </c>
      <c r="D532" t="s">
        <v>2562</v>
      </c>
      <c r="E532" t="s">
        <v>2563</v>
      </c>
      <c r="F532" t="s">
        <v>1023</v>
      </c>
    </row>
    <row r="533" spans="2:6" hidden="1" x14ac:dyDescent="0.25">
      <c r="B533">
        <v>110428</v>
      </c>
      <c r="C533" t="s">
        <v>2564</v>
      </c>
      <c r="D533" t="s">
        <v>2565</v>
      </c>
      <c r="E533" t="s">
        <v>2566</v>
      </c>
      <c r="F533" t="s">
        <v>1023</v>
      </c>
    </row>
    <row r="534" spans="2:6" hidden="1" x14ac:dyDescent="0.25">
      <c r="B534">
        <v>110435</v>
      </c>
      <c r="C534" t="s">
        <v>2567</v>
      </c>
      <c r="D534" t="s">
        <v>2568</v>
      </c>
      <c r="E534" t="s">
        <v>2569</v>
      </c>
      <c r="F534" t="s">
        <v>1023</v>
      </c>
    </row>
    <row r="535" spans="2:6" hidden="1" x14ac:dyDescent="0.25">
      <c r="B535">
        <v>110470</v>
      </c>
      <c r="C535" t="s">
        <v>2570</v>
      </c>
      <c r="D535" t="s">
        <v>2571</v>
      </c>
      <c r="E535" t="s">
        <v>2572</v>
      </c>
      <c r="F535" t="s">
        <v>1023</v>
      </c>
    </row>
    <row r="536" spans="2:6" hidden="1" x14ac:dyDescent="0.25">
      <c r="B536">
        <v>110492</v>
      </c>
      <c r="C536" t="s">
        <v>2573</v>
      </c>
      <c r="D536" t="s">
        <v>2574</v>
      </c>
      <c r="E536" t="s">
        <v>2575</v>
      </c>
      <c r="F536" t="s">
        <v>1023</v>
      </c>
    </row>
    <row r="537" spans="2:6" hidden="1" x14ac:dyDescent="0.25">
      <c r="B537">
        <v>110494</v>
      </c>
      <c r="C537" t="s">
        <v>2576</v>
      </c>
      <c r="D537" t="s">
        <v>2577</v>
      </c>
      <c r="E537" t="s">
        <v>2578</v>
      </c>
      <c r="F537" t="s">
        <v>1023</v>
      </c>
    </row>
    <row r="538" spans="2:6" hidden="1" x14ac:dyDescent="0.25">
      <c r="B538">
        <v>110514</v>
      </c>
      <c r="C538" t="s">
        <v>2579</v>
      </c>
      <c r="D538" t="s">
        <v>2580</v>
      </c>
      <c r="E538" t="s">
        <v>1101</v>
      </c>
      <c r="F538" t="s">
        <v>1023</v>
      </c>
    </row>
    <row r="539" spans="2:6" hidden="1" x14ac:dyDescent="0.25">
      <c r="B539">
        <v>110522</v>
      </c>
      <c r="C539" t="s">
        <v>2581</v>
      </c>
      <c r="D539" t="s">
        <v>2582</v>
      </c>
      <c r="E539" t="s">
        <v>2583</v>
      </c>
      <c r="F539" t="s">
        <v>1023</v>
      </c>
    </row>
    <row r="540" spans="2:6" hidden="1" x14ac:dyDescent="0.25">
      <c r="B540">
        <v>110536</v>
      </c>
      <c r="C540" t="s">
        <v>2584</v>
      </c>
      <c r="D540" t="s">
        <v>2585</v>
      </c>
      <c r="E540" t="s">
        <v>2586</v>
      </c>
      <c r="F540" t="s">
        <v>1023</v>
      </c>
    </row>
    <row r="541" spans="2:6" hidden="1" x14ac:dyDescent="0.25">
      <c r="B541">
        <v>110583</v>
      </c>
      <c r="C541" t="s">
        <v>2587</v>
      </c>
      <c r="D541" t="s">
        <v>2588</v>
      </c>
      <c r="E541" t="s">
        <v>2589</v>
      </c>
      <c r="F541" t="s">
        <v>1023</v>
      </c>
    </row>
    <row r="542" spans="2:6" hidden="1" x14ac:dyDescent="0.25">
      <c r="B542">
        <v>110586</v>
      </c>
      <c r="C542" t="s">
        <v>2590</v>
      </c>
      <c r="D542" t="s">
        <v>2591</v>
      </c>
      <c r="E542" t="s">
        <v>2592</v>
      </c>
      <c r="F542" t="s">
        <v>1023</v>
      </c>
    </row>
    <row r="543" spans="2:6" hidden="1" x14ac:dyDescent="0.25">
      <c r="B543">
        <v>110587</v>
      </c>
      <c r="C543" t="s">
        <v>2593</v>
      </c>
      <c r="D543" t="s">
        <v>2594</v>
      </c>
      <c r="E543" t="s">
        <v>2595</v>
      </c>
      <c r="F543" t="s">
        <v>1023</v>
      </c>
    </row>
    <row r="544" spans="2:6" hidden="1" x14ac:dyDescent="0.25">
      <c r="B544">
        <v>110602</v>
      </c>
      <c r="C544" t="s">
        <v>2596</v>
      </c>
      <c r="D544" t="s">
        <v>2597</v>
      </c>
      <c r="E544" t="s">
        <v>2598</v>
      </c>
      <c r="F544" t="s">
        <v>1023</v>
      </c>
    </row>
    <row r="545" spans="2:6" hidden="1" x14ac:dyDescent="0.25">
      <c r="B545">
        <v>110603</v>
      </c>
      <c r="C545" t="s">
        <v>2599</v>
      </c>
      <c r="D545" t="s">
        <v>2600</v>
      </c>
      <c r="E545" t="s">
        <v>2601</v>
      </c>
      <c r="F545" t="s">
        <v>1023</v>
      </c>
    </row>
    <row r="546" spans="2:6" hidden="1" x14ac:dyDescent="0.25">
      <c r="B546">
        <v>110610</v>
      </c>
      <c r="C546" t="s">
        <v>2602</v>
      </c>
      <c r="D546" t="s">
        <v>2603</v>
      </c>
      <c r="E546" t="s">
        <v>2604</v>
      </c>
      <c r="F546" t="s">
        <v>1023</v>
      </c>
    </row>
    <row r="547" spans="2:6" hidden="1" x14ac:dyDescent="0.25">
      <c r="B547">
        <v>110693</v>
      </c>
      <c r="C547" t="s">
        <v>2605</v>
      </c>
      <c r="D547" t="s">
        <v>2606</v>
      </c>
      <c r="E547" t="s">
        <v>2607</v>
      </c>
      <c r="F547" t="s">
        <v>1023</v>
      </c>
    </row>
    <row r="548" spans="2:6" hidden="1" x14ac:dyDescent="0.25">
      <c r="B548">
        <v>110797</v>
      </c>
      <c r="C548" t="s">
        <v>2608</v>
      </c>
      <c r="D548" t="s">
        <v>2609</v>
      </c>
      <c r="E548" t="s">
        <v>2610</v>
      </c>
      <c r="F548" t="s">
        <v>1023</v>
      </c>
    </row>
    <row r="549" spans="2:6" hidden="1" x14ac:dyDescent="0.25">
      <c r="B549">
        <v>110810</v>
      </c>
      <c r="C549" t="s">
        <v>2611</v>
      </c>
      <c r="D549" t="s">
        <v>2612</v>
      </c>
      <c r="E549" t="s">
        <v>2613</v>
      </c>
      <c r="F549" t="s">
        <v>1023</v>
      </c>
    </row>
    <row r="550" spans="2:6" hidden="1" x14ac:dyDescent="0.25">
      <c r="B550">
        <v>110853</v>
      </c>
      <c r="C550" t="s">
        <v>2614</v>
      </c>
      <c r="D550" t="s">
        <v>2615</v>
      </c>
      <c r="E550" t="s">
        <v>2616</v>
      </c>
      <c r="F550" t="s">
        <v>1023</v>
      </c>
    </row>
    <row r="551" spans="2:6" hidden="1" x14ac:dyDescent="0.25">
      <c r="B551">
        <v>110877</v>
      </c>
      <c r="C551" t="s">
        <v>2617</v>
      </c>
      <c r="D551" t="s">
        <v>2618</v>
      </c>
      <c r="E551" t="s">
        <v>2619</v>
      </c>
      <c r="F551" t="s">
        <v>1023</v>
      </c>
    </row>
    <row r="552" spans="2:6" hidden="1" x14ac:dyDescent="0.25">
      <c r="B552">
        <v>110921</v>
      </c>
      <c r="C552" t="s">
        <v>2620</v>
      </c>
      <c r="D552" t="s">
        <v>2621</v>
      </c>
      <c r="E552" t="s">
        <v>2622</v>
      </c>
      <c r="F552" t="s">
        <v>1023</v>
      </c>
    </row>
    <row r="553" spans="2:6" hidden="1" x14ac:dyDescent="0.25">
      <c r="B553">
        <v>110964</v>
      </c>
      <c r="C553" t="s">
        <v>2623</v>
      </c>
      <c r="D553" t="s">
        <v>2624</v>
      </c>
      <c r="E553" t="s">
        <v>2625</v>
      </c>
      <c r="F553" t="s">
        <v>1023</v>
      </c>
    </row>
    <row r="554" spans="2:6" hidden="1" x14ac:dyDescent="0.25">
      <c r="B554">
        <v>111125</v>
      </c>
      <c r="C554" t="s">
        <v>2626</v>
      </c>
      <c r="D554" t="s">
        <v>2627</v>
      </c>
      <c r="E554" t="s">
        <v>2628</v>
      </c>
      <c r="F554" t="s">
        <v>1023</v>
      </c>
    </row>
    <row r="555" spans="2:6" hidden="1" x14ac:dyDescent="0.25">
      <c r="B555">
        <v>111188</v>
      </c>
      <c r="C555" t="s">
        <v>2629</v>
      </c>
      <c r="D555" t="s">
        <v>2630</v>
      </c>
      <c r="E555" t="s">
        <v>2631</v>
      </c>
      <c r="F555" t="s">
        <v>1023</v>
      </c>
    </row>
    <row r="556" spans="2:6" hidden="1" x14ac:dyDescent="0.25">
      <c r="B556">
        <v>111267</v>
      </c>
      <c r="C556" t="s">
        <v>2632</v>
      </c>
      <c r="D556" t="s">
        <v>2633</v>
      </c>
      <c r="E556" t="s">
        <v>2634</v>
      </c>
      <c r="F556" t="s">
        <v>1023</v>
      </c>
    </row>
    <row r="557" spans="2:6" hidden="1" x14ac:dyDescent="0.25">
      <c r="B557">
        <v>111269</v>
      </c>
      <c r="C557" t="s">
        <v>2635</v>
      </c>
      <c r="D557" t="s">
        <v>2636</v>
      </c>
      <c r="E557" t="s">
        <v>2637</v>
      </c>
      <c r="F557" t="s">
        <v>1023</v>
      </c>
    </row>
    <row r="558" spans="2:6" hidden="1" x14ac:dyDescent="0.25">
      <c r="B558">
        <v>111420</v>
      </c>
      <c r="C558" t="s">
        <v>2638</v>
      </c>
      <c r="D558" t="s">
        <v>2639</v>
      </c>
      <c r="E558" t="s">
        <v>2640</v>
      </c>
      <c r="F558" t="s">
        <v>1023</v>
      </c>
    </row>
    <row r="559" spans="2:6" hidden="1" x14ac:dyDescent="0.25">
      <c r="B559">
        <v>111438</v>
      </c>
      <c r="C559" t="s">
        <v>2641</v>
      </c>
      <c r="D559" t="s">
        <v>2642</v>
      </c>
      <c r="E559" t="s">
        <v>24012</v>
      </c>
      <c r="F559" t="s">
        <v>1023</v>
      </c>
    </row>
    <row r="560" spans="2:6" hidden="1" x14ac:dyDescent="0.25">
      <c r="B560">
        <v>111448</v>
      </c>
      <c r="C560" t="s">
        <v>2643</v>
      </c>
      <c r="D560" t="s">
        <v>2644</v>
      </c>
      <c r="E560" t="s">
        <v>24013</v>
      </c>
      <c r="F560" t="s">
        <v>1023</v>
      </c>
    </row>
    <row r="561" spans="2:6" hidden="1" x14ac:dyDescent="0.25">
      <c r="B561">
        <v>111461</v>
      </c>
      <c r="C561" t="s">
        <v>2645</v>
      </c>
      <c r="D561" t="s">
        <v>2646</v>
      </c>
      <c r="E561" t="s">
        <v>2647</v>
      </c>
      <c r="F561" t="s">
        <v>1023</v>
      </c>
    </row>
    <row r="562" spans="2:6" hidden="1" x14ac:dyDescent="0.25">
      <c r="B562">
        <v>111484</v>
      </c>
      <c r="C562" t="s">
        <v>2648</v>
      </c>
      <c r="D562" t="s">
        <v>2649</v>
      </c>
      <c r="E562" t="s">
        <v>2650</v>
      </c>
      <c r="F562" t="s">
        <v>1023</v>
      </c>
    </row>
    <row r="563" spans="2:6" hidden="1" x14ac:dyDescent="0.25">
      <c r="B563">
        <v>111525</v>
      </c>
      <c r="C563" t="s">
        <v>2651</v>
      </c>
      <c r="D563" t="s">
        <v>2652</v>
      </c>
      <c r="E563" t="s">
        <v>2653</v>
      </c>
      <c r="F563" t="s">
        <v>1023</v>
      </c>
    </row>
    <row r="564" spans="2:6" hidden="1" x14ac:dyDescent="0.25">
      <c r="B564">
        <v>111559</v>
      </c>
      <c r="C564" t="s">
        <v>2654</v>
      </c>
      <c r="D564" t="s">
        <v>2655</v>
      </c>
      <c r="E564" t="s">
        <v>2656</v>
      </c>
      <c r="F564" t="s">
        <v>1023</v>
      </c>
    </row>
    <row r="565" spans="2:6" hidden="1" x14ac:dyDescent="0.25">
      <c r="B565">
        <v>111624</v>
      </c>
      <c r="C565" t="s">
        <v>2657</v>
      </c>
      <c r="D565" t="s">
        <v>2658</v>
      </c>
      <c r="E565" t="s">
        <v>2659</v>
      </c>
      <c r="F565" t="s">
        <v>1023</v>
      </c>
    </row>
    <row r="566" spans="2:6" hidden="1" x14ac:dyDescent="0.25">
      <c r="B566">
        <v>111651</v>
      </c>
      <c r="C566" t="s">
        <v>2660</v>
      </c>
      <c r="D566" t="s">
        <v>2661</v>
      </c>
      <c r="E566" t="s">
        <v>2662</v>
      </c>
      <c r="F566" t="s">
        <v>1023</v>
      </c>
    </row>
    <row r="567" spans="2:6" hidden="1" x14ac:dyDescent="0.25">
      <c r="B567">
        <v>111665</v>
      </c>
      <c r="C567" t="s">
        <v>2663</v>
      </c>
      <c r="D567" t="s">
        <v>2664</v>
      </c>
      <c r="E567" t="s">
        <v>2665</v>
      </c>
      <c r="F567" t="s">
        <v>1023</v>
      </c>
    </row>
    <row r="568" spans="2:6" hidden="1" x14ac:dyDescent="0.25">
      <c r="B568">
        <v>111685</v>
      </c>
      <c r="C568" t="s">
        <v>2666</v>
      </c>
      <c r="D568" t="s">
        <v>2667</v>
      </c>
      <c r="E568" t="s">
        <v>2668</v>
      </c>
      <c r="F568" t="s">
        <v>1023</v>
      </c>
    </row>
    <row r="569" spans="2:6" hidden="1" x14ac:dyDescent="0.25">
      <c r="B569">
        <v>111704</v>
      </c>
      <c r="C569" t="s">
        <v>2669</v>
      </c>
      <c r="D569" t="s">
        <v>2670</v>
      </c>
      <c r="E569" t="s">
        <v>2671</v>
      </c>
      <c r="F569" t="s">
        <v>1023</v>
      </c>
    </row>
    <row r="570" spans="2:6" hidden="1" x14ac:dyDescent="0.25">
      <c r="B570">
        <v>111723</v>
      </c>
      <c r="C570" t="s">
        <v>2672</v>
      </c>
      <c r="D570" t="s">
        <v>2673</v>
      </c>
      <c r="E570" t="s">
        <v>2674</v>
      </c>
      <c r="F570" t="s">
        <v>1023</v>
      </c>
    </row>
    <row r="571" spans="2:6" hidden="1" x14ac:dyDescent="0.25">
      <c r="B571">
        <v>111731</v>
      </c>
      <c r="C571" t="s">
        <v>2675</v>
      </c>
      <c r="D571" t="s">
        <v>2676</v>
      </c>
      <c r="E571" t="s">
        <v>2677</v>
      </c>
      <c r="F571" t="s">
        <v>1023</v>
      </c>
    </row>
    <row r="572" spans="2:6" hidden="1" x14ac:dyDescent="0.25">
      <c r="B572">
        <v>111757</v>
      </c>
      <c r="C572" t="s">
        <v>2678</v>
      </c>
      <c r="D572" t="s">
        <v>2679</v>
      </c>
      <c r="E572" t="s">
        <v>2680</v>
      </c>
      <c r="F572" t="s">
        <v>1023</v>
      </c>
    </row>
    <row r="573" spans="2:6" hidden="1" x14ac:dyDescent="0.25">
      <c r="B573">
        <v>111813</v>
      </c>
      <c r="C573" t="s">
        <v>2681</v>
      </c>
      <c r="D573" t="s">
        <v>2682</v>
      </c>
      <c r="E573" t="s">
        <v>2683</v>
      </c>
      <c r="F573" t="s">
        <v>1023</v>
      </c>
    </row>
    <row r="574" spans="2:6" hidden="1" x14ac:dyDescent="0.25">
      <c r="B574">
        <v>111836</v>
      </c>
      <c r="C574" t="s">
        <v>2684</v>
      </c>
      <c r="D574" t="s">
        <v>2685</v>
      </c>
      <c r="E574" t="s">
        <v>2686</v>
      </c>
      <c r="F574" t="s">
        <v>1023</v>
      </c>
    </row>
    <row r="575" spans="2:6" hidden="1" x14ac:dyDescent="0.25">
      <c r="B575">
        <v>111842</v>
      </c>
      <c r="C575" t="s">
        <v>2687</v>
      </c>
      <c r="D575" t="s">
        <v>24014</v>
      </c>
      <c r="E575" t="s">
        <v>2688</v>
      </c>
      <c r="F575" t="s">
        <v>1023</v>
      </c>
    </row>
    <row r="576" spans="2:6" hidden="1" x14ac:dyDescent="0.25">
      <c r="B576">
        <v>111862</v>
      </c>
      <c r="C576" t="s">
        <v>2689</v>
      </c>
      <c r="D576" t="s">
        <v>2690</v>
      </c>
      <c r="E576" t="s">
        <v>2691</v>
      </c>
      <c r="F576" t="s">
        <v>1023</v>
      </c>
    </row>
    <row r="577" spans="2:6" hidden="1" x14ac:dyDescent="0.25">
      <c r="B577">
        <v>111867</v>
      </c>
      <c r="C577" t="s">
        <v>2692</v>
      </c>
      <c r="D577" t="s">
        <v>2693</v>
      </c>
      <c r="E577" t="s">
        <v>2694</v>
      </c>
      <c r="F577" t="s">
        <v>1023</v>
      </c>
    </row>
    <row r="578" spans="2:6" hidden="1" x14ac:dyDescent="0.25">
      <c r="B578">
        <v>111881</v>
      </c>
      <c r="C578" t="s">
        <v>2695</v>
      </c>
      <c r="D578" t="s">
        <v>2696</v>
      </c>
      <c r="E578" t="s">
        <v>2697</v>
      </c>
      <c r="F578" t="s">
        <v>1023</v>
      </c>
    </row>
    <row r="579" spans="2:6" hidden="1" x14ac:dyDescent="0.25">
      <c r="B579">
        <v>111903</v>
      </c>
      <c r="C579" t="s">
        <v>2698</v>
      </c>
      <c r="D579" t="s">
        <v>2699</v>
      </c>
      <c r="E579" t="s">
        <v>2700</v>
      </c>
      <c r="F579" t="s">
        <v>1023</v>
      </c>
    </row>
    <row r="580" spans="2:6" hidden="1" x14ac:dyDescent="0.25">
      <c r="B580">
        <v>111925</v>
      </c>
      <c r="C580" t="s">
        <v>2701</v>
      </c>
      <c r="D580" t="s">
        <v>2702</v>
      </c>
      <c r="E580" t="s">
        <v>2703</v>
      </c>
      <c r="F580" t="s">
        <v>1023</v>
      </c>
    </row>
    <row r="581" spans="2:6" hidden="1" x14ac:dyDescent="0.25">
      <c r="B581">
        <v>111951</v>
      </c>
      <c r="C581" t="s">
        <v>2704</v>
      </c>
      <c r="D581" t="s">
        <v>2705</v>
      </c>
      <c r="E581" t="s">
        <v>2706</v>
      </c>
      <c r="F581" t="s">
        <v>1023</v>
      </c>
    </row>
    <row r="582" spans="2:6" hidden="1" x14ac:dyDescent="0.25">
      <c r="B582">
        <v>111996</v>
      </c>
      <c r="C582" t="s">
        <v>2707</v>
      </c>
      <c r="D582" t="s">
        <v>2708</v>
      </c>
      <c r="E582" t="s">
        <v>2709</v>
      </c>
      <c r="F582" t="s">
        <v>1023</v>
      </c>
    </row>
    <row r="583" spans="2:6" hidden="1" x14ac:dyDescent="0.25">
      <c r="B583">
        <v>112031</v>
      </c>
      <c r="C583" t="s">
        <v>2710</v>
      </c>
      <c r="D583" t="s">
        <v>2711</v>
      </c>
      <c r="E583" t="s">
        <v>2712</v>
      </c>
      <c r="F583" t="s">
        <v>1023</v>
      </c>
    </row>
    <row r="584" spans="2:6" hidden="1" x14ac:dyDescent="0.25">
      <c r="B584">
        <v>112065</v>
      </c>
      <c r="C584" t="s">
        <v>2713</v>
      </c>
      <c r="D584" t="s">
        <v>2714</v>
      </c>
      <c r="E584" t="s">
        <v>2715</v>
      </c>
      <c r="F584" t="s">
        <v>1023</v>
      </c>
    </row>
    <row r="585" spans="2:6" hidden="1" x14ac:dyDescent="0.25">
      <c r="B585">
        <v>112094</v>
      </c>
      <c r="C585" t="s">
        <v>2716</v>
      </c>
      <c r="D585" t="s">
        <v>2717</v>
      </c>
      <c r="E585" t="s">
        <v>2718</v>
      </c>
      <c r="F585" t="s">
        <v>1023</v>
      </c>
    </row>
    <row r="586" spans="2:6" hidden="1" x14ac:dyDescent="0.25">
      <c r="B586">
        <v>112098</v>
      </c>
      <c r="C586" t="s">
        <v>2719</v>
      </c>
      <c r="D586" t="s">
        <v>2720</v>
      </c>
      <c r="E586" t="s">
        <v>2721</v>
      </c>
      <c r="F586" t="s">
        <v>1023</v>
      </c>
    </row>
    <row r="587" spans="2:6" hidden="1" x14ac:dyDescent="0.25">
      <c r="B587">
        <v>112149</v>
      </c>
      <c r="C587" t="s">
        <v>2722</v>
      </c>
      <c r="D587" t="s">
        <v>2723</v>
      </c>
      <c r="E587" t="s">
        <v>2724</v>
      </c>
      <c r="F587" t="s">
        <v>1023</v>
      </c>
    </row>
    <row r="588" spans="2:6" hidden="1" x14ac:dyDescent="0.25">
      <c r="B588">
        <v>112208</v>
      </c>
      <c r="C588" t="s">
        <v>2725</v>
      </c>
      <c r="D588" t="s">
        <v>2726</v>
      </c>
      <c r="E588" t="s">
        <v>2727</v>
      </c>
      <c r="F588" t="s">
        <v>1023</v>
      </c>
    </row>
    <row r="589" spans="2:6" hidden="1" x14ac:dyDescent="0.25">
      <c r="B589">
        <v>112209</v>
      </c>
      <c r="C589" t="s">
        <v>2728</v>
      </c>
      <c r="D589" t="s">
        <v>2729</v>
      </c>
      <c r="E589" t="s">
        <v>2730</v>
      </c>
      <c r="F589" t="s">
        <v>1023</v>
      </c>
    </row>
    <row r="590" spans="2:6" hidden="1" x14ac:dyDescent="0.25">
      <c r="B590">
        <v>112249</v>
      </c>
      <c r="C590" t="s">
        <v>2731</v>
      </c>
      <c r="D590" t="s">
        <v>2732</v>
      </c>
      <c r="E590" t="s">
        <v>2733</v>
      </c>
      <c r="F590" t="s">
        <v>1023</v>
      </c>
    </row>
    <row r="591" spans="2:6" hidden="1" x14ac:dyDescent="0.25">
      <c r="B591">
        <v>112297</v>
      </c>
      <c r="C591" t="s">
        <v>2734</v>
      </c>
      <c r="D591" t="s">
        <v>2735</v>
      </c>
      <c r="E591" t="s">
        <v>2736</v>
      </c>
      <c r="F591" t="s">
        <v>1023</v>
      </c>
    </row>
    <row r="592" spans="2:6" hidden="1" x14ac:dyDescent="0.25">
      <c r="B592">
        <v>112329</v>
      </c>
      <c r="C592" t="s">
        <v>2737</v>
      </c>
      <c r="D592" t="s">
        <v>2738</v>
      </c>
      <c r="E592" t="s">
        <v>2739</v>
      </c>
      <c r="F592" t="s">
        <v>1023</v>
      </c>
    </row>
    <row r="593" spans="2:6" hidden="1" x14ac:dyDescent="0.25">
      <c r="B593">
        <v>112349</v>
      </c>
      <c r="C593" t="s">
        <v>2740</v>
      </c>
      <c r="D593" t="s">
        <v>2741</v>
      </c>
      <c r="E593" t="s">
        <v>2742</v>
      </c>
      <c r="F593" t="s">
        <v>1023</v>
      </c>
    </row>
    <row r="594" spans="2:6" hidden="1" x14ac:dyDescent="0.25">
      <c r="B594">
        <v>112513</v>
      </c>
      <c r="C594" t="s">
        <v>2743</v>
      </c>
      <c r="D594" t="s">
        <v>2744</v>
      </c>
      <c r="E594" t="s">
        <v>2745</v>
      </c>
      <c r="F594" t="s">
        <v>1023</v>
      </c>
    </row>
    <row r="595" spans="2:6" hidden="1" x14ac:dyDescent="0.25">
      <c r="B595">
        <v>112716</v>
      </c>
      <c r="C595" t="s">
        <v>2746</v>
      </c>
      <c r="D595" t="s">
        <v>2747</v>
      </c>
      <c r="E595" t="s">
        <v>2748</v>
      </c>
      <c r="F595" t="s">
        <v>1023</v>
      </c>
    </row>
    <row r="596" spans="2:6" hidden="1" x14ac:dyDescent="0.25">
      <c r="B596">
        <v>112743</v>
      </c>
      <c r="C596" t="s">
        <v>2749</v>
      </c>
      <c r="D596" t="s">
        <v>2750</v>
      </c>
      <c r="E596" t="s">
        <v>2751</v>
      </c>
      <c r="F596" t="s">
        <v>1023</v>
      </c>
    </row>
    <row r="597" spans="2:6" hidden="1" x14ac:dyDescent="0.25">
      <c r="B597">
        <v>112875</v>
      </c>
      <c r="C597" t="s">
        <v>2752</v>
      </c>
      <c r="D597" t="s">
        <v>2753</v>
      </c>
      <c r="E597" t="s">
        <v>2202</v>
      </c>
      <c r="F597" t="s">
        <v>1023</v>
      </c>
    </row>
    <row r="598" spans="2:6" hidden="1" x14ac:dyDescent="0.25">
      <c r="B598">
        <v>112882</v>
      </c>
      <c r="C598" t="s">
        <v>2754</v>
      </c>
      <c r="D598" t="s">
        <v>2755</v>
      </c>
      <c r="E598" t="s">
        <v>2756</v>
      </c>
      <c r="F598" t="s">
        <v>1023</v>
      </c>
    </row>
    <row r="599" spans="2:6" hidden="1" x14ac:dyDescent="0.25">
      <c r="B599">
        <v>112964</v>
      </c>
      <c r="C599" t="s">
        <v>2757</v>
      </c>
      <c r="D599" t="s">
        <v>2758</v>
      </c>
      <c r="E599" t="s">
        <v>2759</v>
      </c>
      <c r="F599" t="s">
        <v>1023</v>
      </c>
    </row>
    <row r="600" spans="2:6" hidden="1" x14ac:dyDescent="0.25">
      <c r="B600">
        <v>113025</v>
      </c>
      <c r="C600" t="s">
        <v>2760</v>
      </c>
      <c r="D600" t="s">
        <v>2761</v>
      </c>
      <c r="E600" t="s">
        <v>2762</v>
      </c>
      <c r="F600" t="s">
        <v>1023</v>
      </c>
    </row>
    <row r="601" spans="2:6" hidden="1" x14ac:dyDescent="0.25">
      <c r="B601">
        <v>113032</v>
      </c>
      <c r="C601" t="s">
        <v>2763</v>
      </c>
      <c r="D601" t="s">
        <v>2764</v>
      </c>
      <c r="E601" t="s">
        <v>2765</v>
      </c>
      <c r="F601" t="s">
        <v>1023</v>
      </c>
    </row>
    <row r="602" spans="2:6" hidden="1" x14ac:dyDescent="0.25">
      <c r="B602">
        <v>113202</v>
      </c>
      <c r="C602" t="s">
        <v>2766</v>
      </c>
      <c r="D602" t="s">
        <v>2767</v>
      </c>
      <c r="E602" t="s">
        <v>2768</v>
      </c>
      <c r="F602" t="s">
        <v>1023</v>
      </c>
    </row>
    <row r="603" spans="2:6" hidden="1" x14ac:dyDescent="0.25">
      <c r="B603">
        <v>113372</v>
      </c>
      <c r="C603" t="s">
        <v>2769</v>
      </c>
      <c r="D603" t="s">
        <v>2770</v>
      </c>
      <c r="E603" t="s">
        <v>2771</v>
      </c>
      <c r="F603" t="s">
        <v>1023</v>
      </c>
    </row>
    <row r="604" spans="2:6" hidden="1" x14ac:dyDescent="0.25">
      <c r="B604">
        <v>113402</v>
      </c>
      <c r="C604" t="s">
        <v>2772</v>
      </c>
      <c r="D604" t="s">
        <v>2773</v>
      </c>
      <c r="E604" t="s">
        <v>2774</v>
      </c>
      <c r="F604" t="s">
        <v>1023</v>
      </c>
    </row>
    <row r="605" spans="2:6" hidden="1" x14ac:dyDescent="0.25">
      <c r="B605">
        <v>113565</v>
      </c>
      <c r="C605" t="s">
        <v>2775</v>
      </c>
      <c r="D605" t="s">
        <v>2776</v>
      </c>
      <c r="E605" t="s">
        <v>2777</v>
      </c>
      <c r="F605" t="s">
        <v>1023</v>
      </c>
    </row>
    <row r="606" spans="2:6" hidden="1" x14ac:dyDescent="0.25">
      <c r="B606">
        <v>113570</v>
      </c>
      <c r="C606" t="s">
        <v>2778</v>
      </c>
      <c r="D606" t="s">
        <v>2779</v>
      </c>
      <c r="E606" t="s">
        <v>1228</v>
      </c>
      <c r="F606" t="s">
        <v>1023</v>
      </c>
    </row>
    <row r="607" spans="2:6" hidden="1" x14ac:dyDescent="0.25">
      <c r="B607">
        <v>113576</v>
      </c>
      <c r="C607" t="s">
        <v>2780</v>
      </c>
      <c r="D607" t="s">
        <v>2781</v>
      </c>
      <c r="E607" t="s">
        <v>2782</v>
      </c>
      <c r="F607" t="s">
        <v>1023</v>
      </c>
    </row>
    <row r="608" spans="2:6" hidden="1" x14ac:dyDescent="0.25">
      <c r="B608">
        <v>113735</v>
      </c>
      <c r="C608" t="s">
        <v>2783</v>
      </c>
      <c r="D608" t="s">
        <v>2784</v>
      </c>
      <c r="E608" t="s">
        <v>2785</v>
      </c>
      <c r="F608" t="s">
        <v>1023</v>
      </c>
    </row>
    <row r="609" spans="2:6" hidden="1" x14ac:dyDescent="0.25">
      <c r="B609">
        <v>113807</v>
      </c>
      <c r="C609" t="s">
        <v>2786</v>
      </c>
      <c r="D609" t="s">
        <v>2787</v>
      </c>
      <c r="E609" t="s">
        <v>2788</v>
      </c>
      <c r="F609" t="s">
        <v>1023</v>
      </c>
    </row>
    <row r="610" spans="2:6" hidden="1" x14ac:dyDescent="0.25">
      <c r="B610">
        <v>113830</v>
      </c>
      <c r="C610" t="s">
        <v>2789</v>
      </c>
      <c r="D610" t="s">
        <v>2790</v>
      </c>
      <c r="E610" t="s">
        <v>2791</v>
      </c>
      <c r="F610" t="s">
        <v>1023</v>
      </c>
    </row>
    <row r="611" spans="2:6" hidden="1" x14ac:dyDescent="0.25">
      <c r="B611">
        <v>114000</v>
      </c>
      <c r="C611" t="s">
        <v>2792</v>
      </c>
      <c r="D611" t="s">
        <v>2793</v>
      </c>
      <c r="E611" t="s">
        <v>2794</v>
      </c>
      <c r="F611" t="s">
        <v>1023</v>
      </c>
    </row>
    <row r="612" spans="2:6" hidden="1" x14ac:dyDescent="0.25">
      <c r="B612">
        <v>114051</v>
      </c>
      <c r="C612" t="s">
        <v>2795</v>
      </c>
      <c r="D612" t="s">
        <v>2796</v>
      </c>
      <c r="E612" t="s">
        <v>2797</v>
      </c>
      <c r="F612" t="s">
        <v>1023</v>
      </c>
    </row>
    <row r="613" spans="2:6" hidden="1" x14ac:dyDescent="0.25">
      <c r="B613">
        <v>114136</v>
      </c>
      <c r="C613" t="s">
        <v>2798</v>
      </c>
      <c r="D613" t="s">
        <v>2799</v>
      </c>
      <c r="E613" t="s">
        <v>2800</v>
      </c>
      <c r="F613" t="s">
        <v>1023</v>
      </c>
    </row>
    <row r="614" spans="2:6" hidden="1" x14ac:dyDescent="0.25">
      <c r="B614">
        <v>114196</v>
      </c>
      <c r="C614" t="s">
        <v>2801</v>
      </c>
      <c r="D614" t="s">
        <v>2802</v>
      </c>
      <c r="E614" t="s">
        <v>2803</v>
      </c>
      <c r="F614" t="s">
        <v>1023</v>
      </c>
    </row>
    <row r="615" spans="2:6" hidden="1" x14ac:dyDescent="0.25">
      <c r="B615">
        <v>114200</v>
      </c>
      <c r="C615" t="s">
        <v>2804</v>
      </c>
      <c r="D615" t="s">
        <v>2805</v>
      </c>
      <c r="E615" t="s">
        <v>2806</v>
      </c>
      <c r="F615" t="s">
        <v>1023</v>
      </c>
    </row>
    <row r="616" spans="2:6" hidden="1" x14ac:dyDescent="0.25">
      <c r="B616">
        <v>114242</v>
      </c>
      <c r="C616" t="s">
        <v>2807</v>
      </c>
      <c r="D616" t="s">
        <v>2808</v>
      </c>
      <c r="E616" t="s">
        <v>2809</v>
      </c>
      <c r="F616" t="s">
        <v>1023</v>
      </c>
    </row>
    <row r="617" spans="2:6" hidden="1" x14ac:dyDescent="0.25">
      <c r="B617">
        <v>114279</v>
      </c>
      <c r="C617" t="s">
        <v>2810</v>
      </c>
      <c r="D617" t="s">
        <v>2811</v>
      </c>
      <c r="E617" t="s">
        <v>2812</v>
      </c>
      <c r="F617" t="s">
        <v>1023</v>
      </c>
    </row>
    <row r="618" spans="2:6" hidden="1" x14ac:dyDescent="0.25">
      <c r="B618">
        <v>114315</v>
      </c>
      <c r="C618" t="s">
        <v>2813</v>
      </c>
      <c r="D618" t="s">
        <v>2814</v>
      </c>
      <c r="E618" t="s">
        <v>2815</v>
      </c>
      <c r="F618" t="s">
        <v>1023</v>
      </c>
    </row>
    <row r="619" spans="2:6" hidden="1" x14ac:dyDescent="0.25">
      <c r="B619">
        <v>114320</v>
      </c>
      <c r="C619" t="s">
        <v>2816</v>
      </c>
      <c r="D619" t="s">
        <v>2817</v>
      </c>
      <c r="E619" t="s">
        <v>2818</v>
      </c>
      <c r="F619" t="s">
        <v>1023</v>
      </c>
    </row>
    <row r="620" spans="2:6" hidden="1" x14ac:dyDescent="0.25">
      <c r="B620">
        <v>114412</v>
      </c>
      <c r="C620" t="s">
        <v>2819</v>
      </c>
      <c r="D620" t="s">
        <v>2820</v>
      </c>
      <c r="E620" t="s">
        <v>2821</v>
      </c>
      <c r="F620" t="s">
        <v>1023</v>
      </c>
    </row>
    <row r="621" spans="2:6" hidden="1" x14ac:dyDescent="0.25">
      <c r="B621">
        <v>114413</v>
      </c>
      <c r="C621" t="s">
        <v>2822</v>
      </c>
      <c r="D621" t="s">
        <v>2823</v>
      </c>
      <c r="E621" t="s">
        <v>2824</v>
      </c>
      <c r="F621" t="s">
        <v>1023</v>
      </c>
    </row>
    <row r="622" spans="2:6" hidden="1" x14ac:dyDescent="0.25">
      <c r="B622">
        <v>114421</v>
      </c>
      <c r="C622" t="s">
        <v>2825</v>
      </c>
      <c r="D622" t="s">
        <v>2826</v>
      </c>
      <c r="E622" t="s">
        <v>2827</v>
      </c>
      <c r="F622" t="s">
        <v>1023</v>
      </c>
    </row>
    <row r="623" spans="2:6" hidden="1" x14ac:dyDescent="0.25">
      <c r="B623">
        <v>114424</v>
      </c>
      <c r="C623" t="s">
        <v>2828</v>
      </c>
      <c r="D623" t="s">
        <v>2829</v>
      </c>
      <c r="E623" t="s">
        <v>2830</v>
      </c>
      <c r="F623" t="s">
        <v>1023</v>
      </c>
    </row>
    <row r="624" spans="2:6" hidden="1" x14ac:dyDescent="0.25">
      <c r="B624">
        <v>114515</v>
      </c>
      <c r="C624" t="s">
        <v>2831</v>
      </c>
      <c r="D624" t="s">
        <v>2832</v>
      </c>
      <c r="E624" t="s">
        <v>2833</v>
      </c>
      <c r="F624" t="s">
        <v>1023</v>
      </c>
    </row>
    <row r="625" spans="2:6" hidden="1" x14ac:dyDescent="0.25">
      <c r="B625">
        <v>114525</v>
      </c>
      <c r="C625" t="s">
        <v>2834</v>
      </c>
      <c r="D625" t="s">
        <v>2835</v>
      </c>
      <c r="E625" t="s">
        <v>2836</v>
      </c>
      <c r="F625" t="s">
        <v>1023</v>
      </c>
    </row>
    <row r="626" spans="2:6" hidden="1" x14ac:dyDescent="0.25">
      <c r="B626">
        <v>114526</v>
      </c>
      <c r="C626" t="s">
        <v>2837</v>
      </c>
      <c r="D626" t="s">
        <v>2838</v>
      </c>
      <c r="E626" t="s">
        <v>2839</v>
      </c>
      <c r="F626" t="s">
        <v>1023</v>
      </c>
    </row>
    <row r="627" spans="2:6" hidden="1" x14ac:dyDescent="0.25">
      <c r="B627">
        <v>114554</v>
      </c>
      <c r="C627" t="s">
        <v>2840</v>
      </c>
      <c r="D627" t="s">
        <v>2841</v>
      </c>
      <c r="E627" t="s">
        <v>2842</v>
      </c>
      <c r="F627" t="s">
        <v>1023</v>
      </c>
    </row>
    <row r="628" spans="2:6" hidden="1" x14ac:dyDescent="0.25">
      <c r="B628">
        <v>114558</v>
      </c>
      <c r="C628" t="s">
        <v>2843</v>
      </c>
      <c r="D628" t="s">
        <v>2844</v>
      </c>
      <c r="E628" t="s">
        <v>2845</v>
      </c>
      <c r="F628" t="s">
        <v>1023</v>
      </c>
    </row>
    <row r="629" spans="2:6" hidden="1" x14ac:dyDescent="0.25">
      <c r="B629">
        <v>114561</v>
      </c>
      <c r="C629" t="s">
        <v>2846</v>
      </c>
      <c r="D629" t="s">
        <v>2847</v>
      </c>
      <c r="E629" t="s">
        <v>2848</v>
      </c>
      <c r="F629" t="s">
        <v>1023</v>
      </c>
    </row>
    <row r="630" spans="2:6" hidden="1" x14ac:dyDescent="0.25">
      <c r="B630">
        <v>114575</v>
      </c>
      <c r="C630" t="s">
        <v>2849</v>
      </c>
      <c r="D630" t="s">
        <v>2850</v>
      </c>
      <c r="E630" t="s">
        <v>2851</v>
      </c>
      <c r="F630" t="s">
        <v>1023</v>
      </c>
    </row>
    <row r="631" spans="2:6" hidden="1" x14ac:dyDescent="0.25">
      <c r="B631">
        <v>114744</v>
      </c>
      <c r="C631" t="s">
        <v>2852</v>
      </c>
      <c r="D631" t="s">
        <v>2853</v>
      </c>
      <c r="E631" t="s">
        <v>2854</v>
      </c>
      <c r="F631" t="s">
        <v>1023</v>
      </c>
    </row>
    <row r="632" spans="2:6" hidden="1" x14ac:dyDescent="0.25">
      <c r="B632">
        <v>114819</v>
      </c>
      <c r="C632" t="s">
        <v>2855</v>
      </c>
      <c r="D632" t="s">
        <v>2856</v>
      </c>
      <c r="E632" t="s">
        <v>2857</v>
      </c>
      <c r="F632" t="s">
        <v>1023</v>
      </c>
    </row>
    <row r="633" spans="2:6" hidden="1" x14ac:dyDescent="0.25">
      <c r="B633">
        <v>114826</v>
      </c>
      <c r="C633" t="s">
        <v>2858</v>
      </c>
      <c r="D633" t="s">
        <v>2859</v>
      </c>
      <c r="E633" t="s">
        <v>2860</v>
      </c>
      <c r="F633" t="s">
        <v>1023</v>
      </c>
    </row>
    <row r="634" spans="2:6" hidden="1" x14ac:dyDescent="0.25">
      <c r="B634">
        <v>114842</v>
      </c>
      <c r="C634" t="s">
        <v>2861</v>
      </c>
      <c r="D634" t="s">
        <v>2862</v>
      </c>
      <c r="E634" t="s">
        <v>2863</v>
      </c>
      <c r="F634" t="s">
        <v>1023</v>
      </c>
    </row>
    <row r="635" spans="2:6" hidden="1" x14ac:dyDescent="0.25">
      <c r="B635">
        <v>114964</v>
      </c>
      <c r="C635" t="s">
        <v>2864</v>
      </c>
      <c r="D635" t="s">
        <v>2865</v>
      </c>
      <c r="E635" t="s">
        <v>2866</v>
      </c>
      <c r="F635" t="s">
        <v>1023</v>
      </c>
    </row>
    <row r="636" spans="2:6" hidden="1" x14ac:dyDescent="0.25">
      <c r="B636">
        <v>114976</v>
      </c>
      <c r="C636" t="s">
        <v>2867</v>
      </c>
      <c r="D636" t="s">
        <v>2868</v>
      </c>
      <c r="E636" t="s">
        <v>2869</v>
      </c>
      <c r="F636" t="s">
        <v>1023</v>
      </c>
    </row>
    <row r="637" spans="2:6" hidden="1" x14ac:dyDescent="0.25">
      <c r="B637">
        <v>115024</v>
      </c>
      <c r="C637" t="s">
        <v>2870</v>
      </c>
      <c r="D637" t="s">
        <v>2871</v>
      </c>
      <c r="E637" t="s">
        <v>2872</v>
      </c>
      <c r="F637" t="s">
        <v>1023</v>
      </c>
    </row>
    <row r="638" spans="2:6" hidden="1" x14ac:dyDescent="0.25">
      <c r="B638">
        <v>115032</v>
      </c>
      <c r="C638" t="s">
        <v>2873</v>
      </c>
      <c r="D638" t="s">
        <v>2874</v>
      </c>
      <c r="E638" t="s">
        <v>2875</v>
      </c>
      <c r="F638" t="s">
        <v>1023</v>
      </c>
    </row>
    <row r="639" spans="2:6" hidden="1" x14ac:dyDescent="0.25">
      <c r="B639">
        <v>115106</v>
      </c>
      <c r="C639" t="s">
        <v>2710</v>
      </c>
      <c r="D639" t="s">
        <v>2711</v>
      </c>
      <c r="E639" t="s">
        <v>2876</v>
      </c>
      <c r="F639" t="s">
        <v>1023</v>
      </c>
    </row>
    <row r="640" spans="2:6" hidden="1" x14ac:dyDescent="0.25">
      <c r="B640">
        <v>115143</v>
      </c>
      <c r="C640" t="s">
        <v>2877</v>
      </c>
      <c r="D640" t="s">
        <v>2878</v>
      </c>
      <c r="E640" t="s">
        <v>2879</v>
      </c>
      <c r="F640" t="s">
        <v>1023</v>
      </c>
    </row>
    <row r="641" spans="2:6" hidden="1" x14ac:dyDescent="0.25">
      <c r="B641">
        <v>115149</v>
      </c>
      <c r="C641" t="s">
        <v>2880</v>
      </c>
      <c r="D641" t="s">
        <v>2881</v>
      </c>
      <c r="E641" t="s">
        <v>2882</v>
      </c>
      <c r="F641" t="s">
        <v>1023</v>
      </c>
    </row>
    <row r="642" spans="2:6" hidden="1" x14ac:dyDescent="0.25">
      <c r="B642">
        <v>115280</v>
      </c>
      <c r="C642" t="s">
        <v>2883</v>
      </c>
      <c r="D642" t="s">
        <v>2884</v>
      </c>
      <c r="E642" t="s">
        <v>2885</v>
      </c>
      <c r="F642" t="s">
        <v>1023</v>
      </c>
    </row>
    <row r="643" spans="2:6" hidden="1" x14ac:dyDescent="0.25">
      <c r="B643">
        <v>115342</v>
      </c>
      <c r="C643" t="s">
        <v>2886</v>
      </c>
      <c r="D643" t="s">
        <v>2887</v>
      </c>
      <c r="E643" t="s">
        <v>2888</v>
      </c>
      <c r="F643" t="s">
        <v>1023</v>
      </c>
    </row>
    <row r="644" spans="2:6" hidden="1" x14ac:dyDescent="0.25">
      <c r="B644">
        <v>115343</v>
      </c>
      <c r="C644" t="s">
        <v>2889</v>
      </c>
      <c r="D644" t="s">
        <v>2890</v>
      </c>
      <c r="E644" t="s">
        <v>99</v>
      </c>
      <c r="F644" t="s">
        <v>1023</v>
      </c>
    </row>
    <row r="645" spans="2:6" hidden="1" x14ac:dyDescent="0.25">
      <c r="B645">
        <v>115348</v>
      </c>
      <c r="C645" t="s">
        <v>2891</v>
      </c>
      <c r="D645" t="s">
        <v>2892</v>
      </c>
      <c r="E645" t="s">
        <v>2893</v>
      </c>
      <c r="F645" t="s">
        <v>1023</v>
      </c>
    </row>
    <row r="646" spans="2:6" hidden="1" x14ac:dyDescent="0.25">
      <c r="B646">
        <v>115357</v>
      </c>
      <c r="C646" t="s">
        <v>2894</v>
      </c>
      <c r="D646" t="s">
        <v>2895</v>
      </c>
      <c r="E646" t="s">
        <v>2896</v>
      </c>
      <c r="F646" t="s">
        <v>1023</v>
      </c>
    </row>
    <row r="647" spans="2:6" hidden="1" x14ac:dyDescent="0.25">
      <c r="B647">
        <v>115362</v>
      </c>
      <c r="C647" t="s">
        <v>2897</v>
      </c>
      <c r="D647" t="s">
        <v>2898</v>
      </c>
      <c r="E647" t="s">
        <v>1861</v>
      </c>
      <c r="F647" t="s">
        <v>1023</v>
      </c>
    </row>
    <row r="648" spans="2:6" hidden="1" x14ac:dyDescent="0.25">
      <c r="B648">
        <v>115363</v>
      </c>
      <c r="C648" t="s">
        <v>2899</v>
      </c>
      <c r="D648" t="s">
        <v>2900</v>
      </c>
      <c r="E648" t="s">
        <v>2901</v>
      </c>
      <c r="F648" t="s">
        <v>1023</v>
      </c>
    </row>
    <row r="649" spans="2:6" hidden="1" x14ac:dyDescent="0.25">
      <c r="B649">
        <v>115371</v>
      </c>
      <c r="C649" t="s">
        <v>2902</v>
      </c>
      <c r="D649" t="s">
        <v>2903</v>
      </c>
      <c r="E649" t="s">
        <v>2904</v>
      </c>
      <c r="F649" t="s">
        <v>1023</v>
      </c>
    </row>
    <row r="650" spans="2:6" hidden="1" x14ac:dyDescent="0.25">
      <c r="B650">
        <v>115377</v>
      </c>
      <c r="C650" t="s">
        <v>2905</v>
      </c>
      <c r="D650" t="s">
        <v>2906</v>
      </c>
      <c r="E650" t="s">
        <v>2907</v>
      </c>
      <c r="F650" t="s">
        <v>1023</v>
      </c>
    </row>
    <row r="651" spans="2:6" hidden="1" x14ac:dyDescent="0.25">
      <c r="B651">
        <v>115378</v>
      </c>
      <c r="C651" t="s">
        <v>2908</v>
      </c>
      <c r="D651" t="s">
        <v>2909</v>
      </c>
      <c r="E651" t="s">
        <v>2910</v>
      </c>
      <c r="F651" t="s">
        <v>1023</v>
      </c>
    </row>
    <row r="652" spans="2:6" hidden="1" x14ac:dyDescent="0.25">
      <c r="B652">
        <v>115381</v>
      </c>
      <c r="C652" t="s">
        <v>2911</v>
      </c>
      <c r="D652" t="s">
        <v>2912</v>
      </c>
      <c r="E652" t="s">
        <v>2913</v>
      </c>
      <c r="F652" t="s">
        <v>1023</v>
      </c>
    </row>
    <row r="653" spans="2:6" hidden="1" x14ac:dyDescent="0.25">
      <c r="B653">
        <v>115471</v>
      </c>
      <c r="C653" t="s">
        <v>2914</v>
      </c>
      <c r="D653" t="s">
        <v>2915</v>
      </c>
      <c r="E653" t="s">
        <v>2916</v>
      </c>
      <c r="F653" t="s">
        <v>1023</v>
      </c>
    </row>
    <row r="654" spans="2:6" hidden="1" x14ac:dyDescent="0.25">
      <c r="B654">
        <v>115495</v>
      </c>
      <c r="C654" t="s">
        <v>2917</v>
      </c>
      <c r="D654" t="s">
        <v>2918</v>
      </c>
      <c r="E654" t="s">
        <v>2919</v>
      </c>
      <c r="F654" t="s">
        <v>1023</v>
      </c>
    </row>
    <row r="655" spans="2:6" hidden="1" x14ac:dyDescent="0.25">
      <c r="B655">
        <v>115599</v>
      </c>
      <c r="C655" t="s">
        <v>2920</v>
      </c>
      <c r="D655" t="s">
        <v>2921</v>
      </c>
      <c r="E655" t="s">
        <v>2922</v>
      </c>
      <c r="F655" t="s">
        <v>1023</v>
      </c>
    </row>
    <row r="656" spans="2:6" hidden="1" x14ac:dyDescent="0.25">
      <c r="B656">
        <v>115719</v>
      </c>
      <c r="C656" t="s">
        <v>2923</v>
      </c>
      <c r="D656" t="s">
        <v>2924</v>
      </c>
      <c r="E656" t="s">
        <v>2925</v>
      </c>
      <c r="F656" t="s">
        <v>1023</v>
      </c>
    </row>
    <row r="657" spans="2:6" hidden="1" x14ac:dyDescent="0.25">
      <c r="B657">
        <v>115733</v>
      </c>
      <c r="C657" t="s">
        <v>2926</v>
      </c>
      <c r="D657" t="s">
        <v>2927</v>
      </c>
      <c r="E657" t="s">
        <v>2928</v>
      </c>
      <c r="F657" t="s">
        <v>1023</v>
      </c>
    </row>
    <row r="658" spans="2:6" hidden="1" x14ac:dyDescent="0.25">
      <c r="B658">
        <v>115771</v>
      </c>
      <c r="C658" t="s">
        <v>2929</v>
      </c>
      <c r="D658" t="s">
        <v>2930</v>
      </c>
      <c r="E658" t="s">
        <v>2931</v>
      </c>
      <c r="F658" t="s">
        <v>1023</v>
      </c>
    </row>
    <row r="659" spans="2:6" hidden="1" x14ac:dyDescent="0.25">
      <c r="B659">
        <v>115772</v>
      </c>
      <c r="C659" t="s">
        <v>2932</v>
      </c>
      <c r="D659" t="s">
        <v>2933</v>
      </c>
      <c r="E659" t="s">
        <v>2934</v>
      </c>
      <c r="F659" t="s">
        <v>1023</v>
      </c>
    </row>
    <row r="660" spans="2:6" hidden="1" x14ac:dyDescent="0.25">
      <c r="B660">
        <v>115790</v>
      </c>
      <c r="C660" t="s">
        <v>2935</v>
      </c>
      <c r="D660" t="s">
        <v>2936</v>
      </c>
      <c r="E660" t="s">
        <v>2937</v>
      </c>
      <c r="F660" t="s">
        <v>1023</v>
      </c>
    </row>
    <row r="661" spans="2:6" hidden="1" x14ac:dyDescent="0.25">
      <c r="B661">
        <v>115825</v>
      </c>
      <c r="C661" t="s">
        <v>2825</v>
      </c>
      <c r="D661" t="s">
        <v>2826</v>
      </c>
      <c r="E661" t="s">
        <v>2938</v>
      </c>
      <c r="F661" t="s">
        <v>1023</v>
      </c>
    </row>
    <row r="662" spans="2:6" hidden="1" x14ac:dyDescent="0.25">
      <c r="B662">
        <v>115864</v>
      </c>
      <c r="C662" t="s">
        <v>2939</v>
      </c>
      <c r="D662" t="s">
        <v>2940</v>
      </c>
      <c r="E662" t="s">
        <v>2941</v>
      </c>
      <c r="F662" t="s">
        <v>1023</v>
      </c>
    </row>
    <row r="663" spans="2:6" hidden="1" x14ac:dyDescent="0.25">
      <c r="B663">
        <v>115882</v>
      </c>
      <c r="C663" t="s">
        <v>2942</v>
      </c>
      <c r="D663" t="s">
        <v>2943</v>
      </c>
      <c r="E663" t="s">
        <v>2944</v>
      </c>
      <c r="F663" t="s">
        <v>1023</v>
      </c>
    </row>
    <row r="664" spans="2:6" hidden="1" x14ac:dyDescent="0.25">
      <c r="B664">
        <v>115896</v>
      </c>
      <c r="C664" t="s">
        <v>2945</v>
      </c>
      <c r="D664" t="s">
        <v>2946</v>
      </c>
      <c r="E664" t="s">
        <v>2947</v>
      </c>
      <c r="F664" t="s">
        <v>1023</v>
      </c>
    </row>
    <row r="665" spans="2:6" hidden="1" x14ac:dyDescent="0.25">
      <c r="B665">
        <v>116006</v>
      </c>
      <c r="C665" t="s">
        <v>2948</v>
      </c>
      <c r="D665" t="s">
        <v>2949</v>
      </c>
      <c r="E665" t="s">
        <v>2950</v>
      </c>
      <c r="F665" t="s">
        <v>1023</v>
      </c>
    </row>
    <row r="666" spans="2:6" hidden="1" x14ac:dyDescent="0.25">
      <c r="B666">
        <v>116012</v>
      </c>
      <c r="C666" t="s">
        <v>2951</v>
      </c>
      <c r="D666" t="s">
        <v>2952</v>
      </c>
      <c r="E666" t="s">
        <v>2953</v>
      </c>
      <c r="F666" t="s">
        <v>1023</v>
      </c>
    </row>
    <row r="667" spans="2:6" hidden="1" x14ac:dyDescent="0.25">
      <c r="B667">
        <v>116045</v>
      </c>
      <c r="C667" t="s">
        <v>2954</v>
      </c>
      <c r="D667" t="s">
        <v>2955</v>
      </c>
      <c r="E667" t="s">
        <v>2956</v>
      </c>
      <c r="F667" t="s">
        <v>1023</v>
      </c>
    </row>
    <row r="668" spans="2:6" hidden="1" x14ac:dyDescent="0.25">
      <c r="B668">
        <v>116061</v>
      </c>
      <c r="C668" t="s">
        <v>2957</v>
      </c>
      <c r="D668" t="s">
        <v>2958</v>
      </c>
      <c r="E668" t="s">
        <v>2959</v>
      </c>
      <c r="F668" t="s">
        <v>1023</v>
      </c>
    </row>
    <row r="669" spans="2:6" hidden="1" x14ac:dyDescent="0.25">
      <c r="B669">
        <v>116081</v>
      </c>
      <c r="C669" t="s">
        <v>2960</v>
      </c>
      <c r="D669" t="s">
        <v>2961</v>
      </c>
      <c r="E669" t="s">
        <v>1407</v>
      </c>
      <c r="F669" t="s">
        <v>1023</v>
      </c>
    </row>
    <row r="670" spans="2:6" hidden="1" x14ac:dyDescent="0.25">
      <c r="B670">
        <v>116150</v>
      </c>
      <c r="C670" t="s">
        <v>2962</v>
      </c>
      <c r="D670" t="s">
        <v>2963</v>
      </c>
      <c r="E670" t="s">
        <v>2964</v>
      </c>
      <c r="F670" t="s">
        <v>1023</v>
      </c>
    </row>
    <row r="671" spans="2:6" hidden="1" x14ac:dyDescent="0.25">
      <c r="B671">
        <v>116294</v>
      </c>
      <c r="C671" t="s">
        <v>2965</v>
      </c>
      <c r="D671" t="s">
        <v>2966</v>
      </c>
      <c r="E671" t="s">
        <v>2967</v>
      </c>
      <c r="F671" t="s">
        <v>1023</v>
      </c>
    </row>
    <row r="672" spans="2:6" hidden="1" x14ac:dyDescent="0.25">
      <c r="B672">
        <v>116525</v>
      </c>
      <c r="C672" t="s">
        <v>2968</v>
      </c>
      <c r="D672" t="s">
        <v>2969</v>
      </c>
      <c r="E672" t="s">
        <v>2970</v>
      </c>
      <c r="F672" t="s">
        <v>1023</v>
      </c>
    </row>
    <row r="673" spans="2:6" hidden="1" x14ac:dyDescent="0.25">
      <c r="B673">
        <v>116526</v>
      </c>
      <c r="C673" t="s">
        <v>2971</v>
      </c>
      <c r="D673" t="s">
        <v>2972</v>
      </c>
      <c r="E673" t="s">
        <v>2973</v>
      </c>
      <c r="F673" t="s">
        <v>1023</v>
      </c>
    </row>
    <row r="674" spans="2:6" hidden="1" x14ac:dyDescent="0.25">
      <c r="B674">
        <v>116528</v>
      </c>
      <c r="C674" t="s">
        <v>2974</v>
      </c>
      <c r="D674" t="s">
        <v>2975</v>
      </c>
      <c r="E674" t="s">
        <v>2572</v>
      </c>
      <c r="F674" t="s">
        <v>1023</v>
      </c>
    </row>
    <row r="675" spans="2:6" hidden="1" x14ac:dyDescent="0.25">
      <c r="B675">
        <v>116530</v>
      </c>
      <c r="C675" t="s">
        <v>2976</v>
      </c>
      <c r="D675" t="s">
        <v>2977</v>
      </c>
      <c r="E675" t="s">
        <v>2978</v>
      </c>
      <c r="F675" t="s">
        <v>1023</v>
      </c>
    </row>
    <row r="676" spans="2:6" hidden="1" x14ac:dyDescent="0.25">
      <c r="B676">
        <v>116542</v>
      </c>
      <c r="C676" t="s">
        <v>2979</v>
      </c>
      <c r="D676" t="s">
        <v>2980</v>
      </c>
      <c r="E676" t="s">
        <v>2981</v>
      </c>
      <c r="F676" t="s">
        <v>1023</v>
      </c>
    </row>
    <row r="677" spans="2:6" hidden="1" x14ac:dyDescent="0.25">
      <c r="B677">
        <v>116550</v>
      </c>
      <c r="C677" t="s">
        <v>2982</v>
      </c>
      <c r="D677" t="s">
        <v>2983</v>
      </c>
      <c r="E677" t="s">
        <v>2984</v>
      </c>
      <c r="F677" t="s">
        <v>1023</v>
      </c>
    </row>
    <row r="678" spans="2:6" hidden="1" x14ac:dyDescent="0.25">
      <c r="B678">
        <v>116617</v>
      </c>
      <c r="C678" t="s">
        <v>2985</v>
      </c>
      <c r="D678" t="s">
        <v>2986</v>
      </c>
      <c r="E678" t="s">
        <v>2987</v>
      </c>
      <c r="F678" t="s">
        <v>1023</v>
      </c>
    </row>
    <row r="679" spans="2:6" hidden="1" x14ac:dyDescent="0.25">
      <c r="B679">
        <v>116660</v>
      </c>
      <c r="C679" t="s">
        <v>2988</v>
      </c>
      <c r="D679" t="s">
        <v>2989</v>
      </c>
      <c r="E679" t="s">
        <v>1154</v>
      </c>
      <c r="F679" t="s">
        <v>1023</v>
      </c>
    </row>
    <row r="680" spans="2:6" hidden="1" x14ac:dyDescent="0.25">
      <c r="B680">
        <v>116663</v>
      </c>
      <c r="C680" t="s">
        <v>2990</v>
      </c>
      <c r="D680" t="s">
        <v>2991</v>
      </c>
      <c r="E680" t="s">
        <v>2992</v>
      </c>
      <c r="F680" t="s">
        <v>1023</v>
      </c>
    </row>
    <row r="681" spans="2:6" hidden="1" x14ac:dyDescent="0.25">
      <c r="B681">
        <v>116801</v>
      </c>
      <c r="C681" t="s">
        <v>2993</v>
      </c>
      <c r="D681" t="s">
        <v>2994</v>
      </c>
      <c r="E681" t="s">
        <v>2995</v>
      </c>
      <c r="F681" t="s">
        <v>1023</v>
      </c>
    </row>
    <row r="682" spans="2:6" hidden="1" x14ac:dyDescent="0.25">
      <c r="B682">
        <v>116817</v>
      </c>
      <c r="C682" t="s">
        <v>2996</v>
      </c>
      <c r="D682" t="s">
        <v>2997</v>
      </c>
      <c r="E682" t="s">
        <v>2998</v>
      </c>
      <c r="F682" t="s">
        <v>1023</v>
      </c>
    </row>
    <row r="683" spans="2:6" hidden="1" x14ac:dyDescent="0.25">
      <c r="B683">
        <v>117057</v>
      </c>
      <c r="C683" t="s">
        <v>2999</v>
      </c>
      <c r="D683" t="s">
        <v>3000</v>
      </c>
      <c r="E683" t="s">
        <v>3001</v>
      </c>
      <c r="F683" t="s">
        <v>1023</v>
      </c>
    </row>
    <row r="684" spans="2:6" hidden="1" x14ac:dyDescent="0.25">
      <c r="B684">
        <v>117110</v>
      </c>
      <c r="C684" t="s">
        <v>3002</v>
      </c>
      <c r="D684" t="s">
        <v>3003</v>
      </c>
      <c r="E684" t="s">
        <v>3004</v>
      </c>
      <c r="F684" t="s">
        <v>1023</v>
      </c>
    </row>
    <row r="685" spans="2:6" hidden="1" x14ac:dyDescent="0.25">
      <c r="B685">
        <v>117329</v>
      </c>
      <c r="C685" t="s">
        <v>3005</v>
      </c>
      <c r="D685" t="s">
        <v>3006</v>
      </c>
      <c r="E685" t="s">
        <v>3007</v>
      </c>
      <c r="F685" t="s">
        <v>1023</v>
      </c>
    </row>
    <row r="686" spans="2:6" hidden="1" x14ac:dyDescent="0.25">
      <c r="B686">
        <v>117384</v>
      </c>
      <c r="C686" t="s">
        <v>3008</v>
      </c>
      <c r="D686" t="s">
        <v>3009</v>
      </c>
      <c r="E686" t="s">
        <v>3010</v>
      </c>
      <c r="F686" t="s">
        <v>1023</v>
      </c>
    </row>
    <row r="687" spans="2:6" hidden="1" x14ac:dyDescent="0.25">
      <c r="B687">
        <v>117401</v>
      </c>
      <c r="C687" t="s">
        <v>3011</v>
      </c>
      <c r="D687" t="s">
        <v>3012</v>
      </c>
      <c r="E687" t="s">
        <v>827</v>
      </c>
      <c r="F687" t="s">
        <v>1023</v>
      </c>
    </row>
    <row r="688" spans="2:6" hidden="1" x14ac:dyDescent="0.25">
      <c r="B688">
        <v>117409</v>
      </c>
      <c r="C688" t="s">
        <v>3013</v>
      </c>
      <c r="D688" t="s">
        <v>3014</v>
      </c>
      <c r="E688" t="s">
        <v>1356</v>
      </c>
      <c r="F688" t="s">
        <v>1023</v>
      </c>
    </row>
    <row r="689" spans="2:6" hidden="1" x14ac:dyDescent="0.25">
      <c r="B689">
        <v>117598</v>
      </c>
      <c r="C689" t="s">
        <v>3015</v>
      </c>
      <c r="D689" t="s">
        <v>3016</v>
      </c>
      <c r="E689" t="s">
        <v>3017</v>
      </c>
      <c r="F689" t="s">
        <v>1023</v>
      </c>
    </row>
    <row r="690" spans="2:6" hidden="1" x14ac:dyDescent="0.25">
      <c r="B690">
        <v>117600</v>
      </c>
      <c r="C690" t="s">
        <v>3018</v>
      </c>
      <c r="D690" t="s">
        <v>3019</v>
      </c>
      <c r="E690" t="s">
        <v>3020</v>
      </c>
      <c r="F690" t="s">
        <v>1023</v>
      </c>
    </row>
    <row r="691" spans="2:6" hidden="1" x14ac:dyDescent="0.25">
      <c r="B691">
        <v>117601</v>
      </c>
      <c r="C691" t="s">
        <v>3021</v>
      </c>
      <c r="D691" t="s">
        <v>3022</v>
      </c>
      <c r="E691" t="s">
        <v>3023</v>
      </c>
      <c r="F691" t="s">
        <v>1023</v>
      </c>
    </row>
    <row r="692" spans="2:6" hidden="1" x14ac:dyDescent="0.25">
      <c r="B692">
        <v>117649</v>
      </c>
      <c r="C692" t="s">
        <v>3024</v>
      </c>
      <c r="D692" t="s">
        <v>3025</v>
      </c>
      <c r="E692" t="s">
        <v>3026</v>
      </c>
      <c r="F692" t="s">
        <v>1023</v>
      </c>
    </row>
    <row r="693" spans="2:6" hidden="1" x14ac:dyDescent="0.25">
      <c r="B693">
        <v>117807</v>
      </c>
      <c r="C693" t="s">
        <v>3027</v>
      </c>
      <c r="D693" t="s">
        <v>3028</v>
      </c>
      <c r="E693" t="s">
        <v>3029</v>
      </c>
      <c r="F693" t="s">
        <v>1023</v>
      </c>
    </row>
    <row r="694" spans="2:6" hidden="1" x14ac:dyDescent="0.25">
      <c r="B694">
        <v>117819</v>
      </c>
      <c r="C694" t="s">
        <v>3030</v>
      </c>
      <c r="D694" t="s">
        <v>3031</v>
      </c>
      <c r="E694" t="s">
        <v>3032</v>
      </c>
      <c r="F694" t="s">
        <v>1023</v>
      </c>
    </row>
    <row r="695" spans="2:6" hidden="1" x14ac:dyDescent="0.25">
      <c r="B695">
        <v>117834</v>
      </c>
      <c r="C695" t="s">
        <v>3033</v>
      </c>
      <c r="D695" t="s">
        <v>3034</v>
      </c>
      <c r="E695" t="s">
        <v>3035</v>
      </c>
      <c r="F695" t="s">
        <v>1023</v>
      </c>
    </row>
    <row r="696" spans="2:6" hidden="1" x14ac:dyDescent="0.25">
      <c r="B696">
        <v>117854</v>
      </c>
      <c r="C696" t="s">
        <v>3036</v>
      </c>
      <c r="D696" t="s">
        <v>3037</v>
      </c>
      <c r="E696" t="s">
        <v>3038</v>
      </c>
      <c r="F696" t="s">
        <v>1023</v>
      </c>
    </row>
    <row r="697" spans="2:6" hidden="1" x14ac:dyDescent="0.25">
      <c r="B697">
        <v>118021</v>
      </c>
      <c r="C697" t="s">
        <v>3039</v>
      </c>
      <c r="D697" t="s">
        <v>3040</v>
      </c>
      <c r="E697" t="s">
        <v>1823</v>
      </c>
      <c r="F697" t="s">
        <v>1023</v>
      </c>
    </row>
    <row r="698" spans="2:6" hidden="1" x14ac:dyDescent="0.25">
      <c r="B698">
        <v>118095</v>
      </c>
      <c r="C698" t="s">
        <v>3041</v>
      </c>
      <c r="D698" t="s">
        <v>3042</v>
      </c>
      <c r="E698" t="s">
        <v>3043</v>
      </c>
      <c r="F698" t="s">
        <v>1023</v>
      </c>
    </row>
    <row r="699" spans="2:6" hidden="1" x14ac:dyDescent="0.25">
      <c r="B699">
        <v>118139</v>
      </c>
      <c r="C699" t="s">
        <v>3044</v>
      </c>
      <c r="D699" t="s">
        <v>3045</v>
      </c>
      <c r="E699" t="s">
        <v>3046</v>
      </c>
      <c r="F699" t="s">
        <v>1023</v>
      </c>
    </row>
    <row r="700" spans="2:6" hidden="1" x14ac:dyDescent="0.25">
      <c r="B700">
        <v>118250</v>
      </c>
      <c r="C700" t="s">
        <v>3047</v>
      </c>
      <c r="D700" t="s">
        <v>3048</v>
      </c>
      <c r="E700" t="s">
        <v>810</v>
      </c>
      <c r="F700" t="s">
        <v>1023</v>
      </c>
    </row>
    <row r="701" spans="2:6" hidden="1" x14ac:dyDescent="0.25">
      <c r="B701">
        <v>118344</v>
      </c>
      <c r="C701" t="s">
        <v>3049</v>
      </c>
      <c r="D701" t="s">
        <v>3050</v>
      </c>
      <c r="E701" t="s">
        <v>3051</v>
      </c>
      <c r="F701" t="s">
        <v>1023</v>
      </c>
    </row>
    <row r="702" spans="2:6" hidden="1" x14ac:dyDescent="0.25">
      <c r="B702">
        <v>118347</v>
      </c>
      <c r="C702" t="s">
        <v>3052</v>
      </c>
      <c r="D702" t="s">
        <v>3053</v>
      </c>
      <c r="E702" t="s">
        <v>3054</v>
      </c>
      <c r="F702" t="s">
        <v>1023</v>
      </c>
    </row>
    <row r="703" spans="2:6" hidden="1" x14ac:dyDescent="0.25">
      <c r="B703">
        <v>118423</v>
      </c>
      <c r="C703" t="s">
        <v>3055</v>
      </c>
      <c r="D703" t="s">
        <v>3056</v>
      </c>
      <c r="E703" t="s">
        <v>1519</v>
      </c>
      <c r="F703" t="s">
        <v>1023</v>
      </c>
    </row>
    <row r="704" spans="2:6" hidden="1" x14ac:dyDescent="0.25">
      <c r="B704">
        <v>118633</v>
      </c>
      <c r="C704" t="s">
        <v>3057</v>
      </c>
      <c r="D704" t="s">
        <v>3058</v>
      </c>
      <c r="E704" t="s">
        <v>3059</v>
      </c>
      <c r="F704" t="s">
        <v>1023</v>
      </c>
    </row>
    <row r="705" spans="2:6" hidden="1" x14ac:dyDescent="0.25">
      <c r="B705">
        <v>118636</v>
      </c>
      <c r="C705" t="s">
        <v>3060</v>
      </c>
      <c r="D705" t="s">
        <v>3061</v>
      </c>
      <c r="E705" t="s">
        <v>3062</v>
      </c>
      <c r="F705" t="s">
        <v>1023</v>
      </c>
    </row>
    <row r="706" spans="2:6" hidden="1" x14ac:dyDescent="0.25">
      <c r="B706">
        <v>118642</v>
      </c>
      <c r="C706" t="s">
        <v>3063</v>
      </c>
      <c r="D706" t="s">
        <v>3064</v>
      </c>
      <c r="E706" t="s">
        <v>3065</v>
      </c>
      <c r="F706" t="s">
        <v>1023</v>
      </c>
    </row>
    <row r="707" spans="2:6" hidden="1" x14ac:dyDescent="0.25">
      <c r="B707">
        <v>118671</v>
      </c>
      <c r="C707" t="s">
        <v>3066</v>
      </c>
      <c r="D707" t="s">
        <v>3067</v>
      </c>
      <c r="E707" t="s">
        <v>3068</v>
      </c>
      <c r="F707" t="s">
        <v>1023</v>
      </c>
    </row>
    <row r="708" spans="2:6" hidden="1" x14ac:dyDescent="0.25">
      <c r="B708">
        <v>118698</v>
      </c>
      <c r="C708" t="s">
        <v>3069</v>
      </c>
      <c r="D708" t="s">
        <v>3070</v>
      </c>
      <c r="E708" t="s">
        <v>3071</v>
      </c>
      <c r="F708" t="s">
        <v>1023</v>
      </c>
    </row>
    <row r="709" spans="2:6" hidden="1" x14ac:dyDescent="0.25">
      <c r="B709">
        <v>118701</v>
      </c>
      <c r="C709" t="s">
        <v>3072</v>
      </c>
      <c r="D709" t="s">
        <v>3073</v>
      </c>
      <c r="E709" t="s">
        <v>3074</v>
      </c>
      <c r="F709" t="s">
        <v>1023</v>
      </c>
    </row>
    <row r="710" spans="2:6" hidden="1" x14ac:dyDescent="0.25">
      <c r="B710">
        <v>118784</v>
      </c>
      <c r="C710" t="s">
        <v>3075</v>
      </c>
      <c r="D710" t="s">
        <v>3076</v>
      </c>
      <c r="E710" t="s">
        <v>3077</v>
      </c>
      <c r="F710" t="s">
        <v>1023</v>
      </c>
    </row>
    <row r="711" spans="2:6" hidden="1" x14ac:dyDescent="0.25">
      <c r="B711">
        <v>118803</v>
      </c>
      <c r="C711" t="s">
        <v>3078</v>
      </c>
      <c r="D711" t="s">
        <v>3079</v>
      </c>
      <c r="E711" t="s">
        <v>1148</v>
      </c>
      <c r="F711" t="s">
        <v>1023</v>
      </c>
    </row>
    <row r="712" spans="2:6" hidden="1" x14ac:dyDescent="0.25">
      <c r="B712">
        <v>118940</v>
      </c>
      <c r="C712" t="s">
        <v>3080</v>
      </c>
      <c r="D712" t="s">
        <v>3081</v>
      </c>
      <c r="E712" t="s">
        <v>1908</v>
      </c>
      <c r="F712" t="s">
        <v>1023</v>
      </c>
    </row>
    <row r="713" spans="2:6" hidden="1" x14ac:dyDescent="0.25">
      <c r="B713">
        <v>118973</v>
      </c>
      <c r="C713" t="s">
        <v>3082</v>
      </c>
      <c r="D713" t="s">
        <v>3083</v>
      </c>
      <c r="E713" t="s">
        <v>3084</v>
      </c>
      <c r="F713" t="s">
        <v>1023</v>
      </c>
    </row>
    <row r="714" spans="2:6" hidden="1" x14ac:dyDescent="0.25">
      <c r="B714">
        <v>118993</v>
      </c>
      <c r="C714" t="s">
        <v>3085</v>
      </c>
      <c r="D714" t="s">
        <v>3086</v>
      </c>
      <c r="E714" t="s">
        <v>3087</v>
      </c>
      <c r="F714" t="s">
        <v>1023</v>
      </c>
    </row>
    <row r="715" spans="2:6" hidden="1" x14ac:dyDescent="0.25">
      <c r="B715">
        <v>119011</v>
      </c>
      <c r="C715" t="s">
        <v>3088</v>
      </c>
      <c r="D715" t="s">
        <v>3089</v>
      </c>
      <c r="E715" t="s">
        <v>1133</v>
      </c>
      <c r="F715" t="s">
        <v>1023</v>
      </c>
    </row>
    <row r="716" spans="2:6" hidden="1" x14ac:dyDescent="0.25">
      <c r="B716">
        <v>119166</v>
      </c>
      <c r="C716" t="s">
        <v>3090</v>
      </c>
      <c r="D716" t="s">
        <v>3091</v>
      </c>
      <c r="E716" t="s">
        <v>3092</v>
      </c>
      <c r="F716" t="s">
        <v>1023</v>
      </c>
    </row>
    <row r="717" spans="2:6" hidden="1" x14ac:dyDescent="0.25">
      <c r="B717">
        <v>119167</v>
      </c>
      <c r="C717" t="s">
        <v>3093</v>
      </c>
      <c r="D717" t="s">
        <v>3094</v>
      </c>
      <c r="E717" t="s">
        <v>3095</v>
      </c>
      <c r="F717" t="s">
        <v>1023</v>
      </c>
    </row>
    <row r="718" spans="2:6" hidden="1" x14ac:dyDescent="0.25">
      <c r="B718">
        <v>119283</v>
      </c>
      <c r="C718" t="s">
        <v>3096</v>
      </c>
      <c r="D718" t="s">
        <v>3097</v>
      </c>
      <c r="E718" t="s">
        <v>3098</v>
      </c>
      <c r="F718" t="s">
        <v>1023</v>
      </c>
    </row>
    <row r="719" spans="2:6" hidden="1" x14ac:dyDescent="0.25">
      <c r="B719">
        <v>119324</v>
      </c>
      <c r="C719" t="s">
        <v>3099</v>
      </c>
      <c r="D719" t="s">
        <v>3100</v>
      </c>
      <c r="E719" t="s">
        <v>3101</v>
      </c>
      <c r="F719" t="s">
        <v>1023</v>
      </c>
    </row>
    <row r="720" spans="2:6" hidden="1" x14ac:dyDescent="0.25">
      <c r="B720">
        <v>119426</v>
      </c>
      <c r="C720" t="s">
        <v>3102</v>
      </c>
      <c r="D720" t="s">
        <v>3103</v>
      </c>
      <c r="E720" t="s">
        <v>3104</v>
      </c>
      <c r="F720" t="s">
        <v>1023</v>
      </c>
    </row>
    <row r="721" spans="2:6" hidden="1" x14ac:dyDescent="0.25">
      <c r="B721">
        <v>119580</v>
      </c>
      <c r="C721" t="s">
        <v>3105</v>
      </c>
      <c r="D721" t="s">
        <v>3106</v>
      </c>
      <c r="E721" t="s">
        <v>3107</v>
      </c>
      <c r="F721" t="s">
        <v>1023</v>
      </c>
    </row>
    <row r="722" spans="2:6" hidden="1" x14ac:dyDescent="0.25">
      <c r="B722">
        <v>119679</v>
      </c>
      <c r="C722" t="s">
        <v>3108</v>
      </c>
      <c r="D722" t="s">
        <v>3109</v>
      </c>
      <c r="E722" t="s">
        <v>3110</v>
      </c>
      <c r="F722" t="s">
        <v>1023</v>
      </c>
    </row>
    <row r="723" spans="2:6" hidden="1" x14ac:dyDescent="0.25">
      <c r="B723">
        <v>119710</v>
      </c>
      <c r="C723" t="s">
        <v>3111</v>
      </c>
      <c r="D723" t="s">
        <v>3112</v>
      </c>
      <c r="E723" t="s">
        <v>3113</v>
      </c>
      <c r="F723" t="s">
        <v>1023</v>
      </c>
    </row>
    <row r="724" spans="2:6" hidden="1" x14ac:dyDescent="0.25">
      <c r="B724">
        <v>119726</v>
      </c>
      <c r="C724" t="s">
        <v>3114</v>
      </c>
      <c r="D724" t="s">
        <v>3115</v>
      </c>
      <c r="E724" t="s">
        <v>3116</v>
      </c>
      <c r="F724" t="s">
        <v>1023</v>
      </c>
    </row>
    <row r="725" spans="2:6" hidden="1" x14ac:dyDescent="0.25">
      <c r="B725">
        <v>119748</v>
      </c>
      <c r="C725" t="s">
        <v>3117</v>
      </c>
      <c r="D725" t="s">
        <v>3118</v>
      </c>
      <c r="E725" t="s">
        <v>3119</v>
      </c>
      <c r="F725" t="s">
        <v>1023</v>
      </c>
    </row>
    <row r="726" spans="2:6" hidden="1" x14ac:dyDescent="0.25">
      <c r="B726">
        <v>119755</v>
      </c>
      <c r="C726" t="s">
        <v>3120</v>
      </c>
      <c r="D726" t="s">
        <v>3121</v>
      </c>
      <c r="E726" t="s">
        <v>3122</v>
      </c>
      <c r="F726" t="s">
        <v>1023</v>
      </c>
    </row>
    <row r="727" spans="2:6" hidden="1" x14ac:dyDescent="0.25">
      <c r="B727">
        <v>119799</v>
      </c>
      <c r="C727" t="s">
        <v>3123</v>
      </c>
      <c r="D727" t="s">
        <v>3124</v>
      </c>
      <c r="E727" t="s">
        <v>3125</v>
      </c>
      <c r="F727" t="s">
        <v>1023</v>
      </c>
    </row>
    <row r="728" spans="2:6" hidden="1" x14ac:dyDescent="0.25">
      <c r="B728">
        <v>119830</v>
      </c>
      <c r="C728" t="s">
        <v>3126</v>
      </c>
      <c r="D728" t="s">
        <v>3127</v>
      </c>
      <c r="E728" t="s">
        <v>3128</v>
      </c>
      <c r="F728" t="s">
        <v>1023</v>
      </c>
    </row>
    <row r="729" spans="2:6" hidden="1" x14ac:dyDescent="0.25">
      <c r="B729">
        <v>119866</v>
      </c>
      <c r="C729" t="s">
        <v>3129</v>
      </c>
      <c r="D729" t="s">
        <v>3130</v>
      </c>
      <c r="E729" t="s">
        <v>3131</v>
      </c>
      <c r="F729" t="s">
        <v>1023</v>
      </c>
    </row>
    <row r="730" spans="2:6" hidden="1" x14ac:dyDescent="0.25">
      <c r="B730">
        <v>120025</v>
      </c>
      <c r="C730" t="s">
        <v>3132</v>
      </c>
      <c r="D730" t="s">
        <v>3133</v>
      </c>
      <c r="E730" t="s">
        <v>3134</v>
      </c>
      <c r="F730" t="s">
        <v>1023</v>
      </c>
    </row>
    <row r="731" spans="2:6" hidden="1" x14ac:dyDescent="0.25">
      <c r="B731">
        <v>120047</v>
      </c>
      <c r="C731" t="s">
        <v>3135</v>
      </c>
      <c r="D731" t="s">
        <v>3136</v>
      </c>
      <c r="E731" t="s">
        <v>3137</v>
      </c>
      <c r="F731" t="s">
        <v>1023</v>
      </c>
    </row>
    <row r="732" spans="2:6" hidden="1" x14ac:dyDescent="0.25">
      <c r="B732">
        <v>120096</v>
      </c>
      <c r="C732" t="s">
        <v>3138</v>
      </c>
      <c r="D732" t="s">
        <v>3139</v>
      </c>
      <c r="E732" t="s">
        <v>3140</v>
      </c>
      <c r="F732" t="s">
        <v>1023</v>
      </c>
    </row>
    <row r="733" spans="2:6" hidden="1" x14ac:dyDescent="0.25">
      <c r="B733">
        <v>120143</v>
      </c>
      <c r="C733" t="s">
        <v>3141</v>
      </c>
      <c r="D733" t="s">
        <v>3142</v>
      </c>
      <c r="E733" t="s">
        <v>3143</v>
      </c>
      <c r="F733" t="s">
        <v>1023</v>
      </c>
    </row>
    <row r="734" spans="2:6" hidden="1" x14ac:dyDescent="0.25">
      <c r="B734">
        <v>120261</v>
      </c>
      <c r="C734" t="s">
        <v>3144</v>
      </c>
      <c r="D734" t="s">
        <v>3145</v>
      </c>
      <c r="E734" t="s">
        <v>3146</v>
      </c>
      <c r="F734" t="s">
        <v>1023</v>
      </c>
    </row>
    <row r="735" spans="2:6" hidden="1" x14ac:dyDescent="0.25">
      <c r="B735">
        <v>120263</v>
      </c>
      <c r="C735" t="s">
        <v>3147</v>
      </c>
      <c r="D735" t="s">
        <v>3148</v>
      </c>
      <c r="E735" t="s">
        <v>3149</v>
      </c>
      <c r="F735" t="s">
        <v>1023</v>
      </c>
    </row>
    <row r="736" spans="2:6" hidden="1" x14ac:dyDescent="0.25">
      <c r="B736">
        <v>120311</v>
      </c>
      <c r="C736" t="s">
        <v>3150</v>
      </c>
      <c r="D736" t="s">
        <v>3151</v>
      </c>
      <c r="E736" t="s">
        <v>3152</v>
      </c>
      <c r="F736" t="s">
        <v>1023</v>
      </c>
    </row>
    <row r="737" spans="2:6" hidden="1" x14ac:dyDescent="0.25">
      <c r="B737">
        <v>120313</v>
      </c>
      <c r="C737" t="s">
        <v>3153</v>
      </c>
      <c r="D737" t="s">
        <v>3154</v>
      </c>
      <c r="E737" t="s">
        <v>3155</v>
      </c>
      <c r="F737" t="s">
        <v>1023</v>
      </c>
    </row>
    <row r="738" spans="2:6" hidden="1" x14ac:dyDescent="0.25">
      <c r="B738">
        <v>120323</v>
      </c>
      <c r="C738" t="s">
        <v>3156</v>
      </c>
      <c r="D738" t="s">
        <v>3157</v>
      </c>
      <c r="E738" t="s">
        <v>3158</v>
      </c>
      <c r="F738" t="s">
        <v>1023</v>
      </c>
    </row>
    <row r="739" spans="2:6" hidden="1" x14ac:dyDescent="0.25">
      <c r="B739">
        <v>120387</v>
      </c>
      <c r="C739" t="s">
        <v>3159</v>
      </c>
      <c r="D739" t="s">
        <v>3160</v>
      </c>
      <c r="E739" t="s">
        <v>3161</v>
      </c>
      <c r="F739" t="s">
        <v>1023</v>
      </c>
    </row>
    <row r="740" spans="2:6" hidden="1" x14ac:dyDescent="0.25">
      <c r="B740">
        <v>120412</v>
      </c>
      <c r="C740" t="s">
        <v>3162</v>
      </c>
      <c r="D740" t="s">
        <v>3163</v>
      </c>
      <c r="E740" t="s">
        <v>3164</v>
      </c>
      <c r="F740" t="s">
        <v>1023</v>
      </c>
    </row>
    <row r="741" spans="2:6" hidden="1" x14ac:dyDescent="0.25">
      <c r="B741">
        <v>120460</v>
      </c>
      <c r="C741" t="s">
        <v>3165</v>
      </c>
      <c r="D741" t="s">
        <v>3166</v>
      </c>
      <c r="E741" t="s">
        <v>24015</v>
      </c>
      <c r="F741" t="s">
        <v>1023</v>
      </c>
    </row>
    <row r="742" spans="2:6" hidden="1" x14ac:dyDescent="0.25">
      <c r="B742">
        <v>120527</v>
      </c>
      <c r="C742" t="s">
        <v>3167</v>
      </c>
      <c r="D742" t="s">
        <v>3168</v>
      </c>
      <c r="E742" t="s">
        <v>3169</v>
      </c>
      <c r="F742" t="s">
        <v>1023</v>
      </c>
    </row>
    <row r="743" spans="2:6" hidden="1" x14ac:dyDescent="0.25">
      <c r="B743">
        <v>120597</v>
      </c>
      <c r="C743" t="s">
        <v>3170</v>
      </c>
      <c r="D743" t="s">
        <v>3171</v>
      </c>
      <c r="E743" t="s">
        <v>3172</v>
      </c>
      <c r="F743" t="s">
        <v>1023</v>
      </c>
    </row>
    <row r="744" spans="2:6" hidden="1" x14ac:dyDescent="0.25">
      <c r="B744">
        <v>120645</v>
      </c>
      <c r="C744" t="s">
        <v>3173</v>
      </c>
      <c r="D744" t="s">
        <v>3174</v>
      </c>
      <c r="E744" t="s">
        <v>3175</v>
      </c>
      <c r="F744" t="s">
        <v>1023</v>
      </c>
    </row>
    <row r="745" spans="2:6" hidden="1" x14ac:dyDescent="0.25">
      <c r="B745">
        <v>120648</v>
      </c>
      <c r="C745" t="s">
        <v>3176</v>
      </c>
      <c r="D745" t="s">
        <v>3177</v>
      </c>
      <c r="E745" t="s">
        <v>3178</v>
      </c>
      <c r="F745" t="s">
        <v>1023</v>
      </c>
    </row>
    <row r="746" spans="2:6" hidden="1" x14ac:dyDescent="0.25">
      <c r="B746">
        <v>120711</v>
      </c>
      <c r="C746" t="s">
        <v>3179</v>
      </c>
      <c r="D746" t="s">
        <v>3180</v>
      </c>
      <c r="E746" t="s">
        <v>3181</v>
      </c>
      <c r="F746" t="s">
        <v>1023</v>
      </c>
    </row>
    <row r="747" spans="2:6" hidden="1" x14ac:dyDescent="0.25">
      <c r="B747">
        <v>120730</v>
      </c>
      <c r="C747" t="s">
        <v>3182</v>
      </c>
      <c r="D747" t="s">
        <v>3183</v>
      </c>
      <c r="E747" t="s">
        <v>3184</v>
      </c>
      <c r="F747" t="s">
        <v>1023</v>
      </c>
    </row>
    <row r="748" spans="2:6" hidden="1" x14ac:dyDescent="0.25">
      <c r="B748">
        <v>120793</v>
      </c>
      <c r="C748" t="s">
        <v>3185</v>
      </c>
      <c r="D748" t="s">
        <v>3186</v>
      </c>
      <c r="E748" t="s">
        <v>3187</v>
      </c>
      <c r="F748" t="s">
        <v>1023</v>
      </c>
    </row>
    <row r="749" spans="2:6" hidden="1" x14ac:dyDescent="0.25">
      <c r="B749">
        <v>120806</v>
      </c>
      <c r="C749" t="s">
        <v>3188</v>
      </c>
      <c r="D749" t="s">
        <v>3189</v>
      </c>
      <c r="E749" t="s">
        <v>3190</v>
      </c>
      <c r="F749" t="s">
        <v>1023</v>
      </c>
    </row>
    <row r="750" spans="2:6" hidden="1" x14ac:dyDescent="0.25">
      <c r="B750">
        <v>120858</v>
      </c>
      <c r="C750" t="s">
        <v>3191</v>
      </c>
      <c r="D750" t="s">
        <v>3192</v>
      </c>
      <c r="E750" t="s">
        <v>147</v>
      </c>
      <c r="F750" t="s">
        <v>1023</v>
      </c>
    </row>
    <row r="751" spans="2:6" hidden="1" x14ac:dyDescent="0.25">
      <c r="B751">
        <v>121009</v>
      </c>
      <c r="C751" t="s">
        <v>3193</v>
      </c>
      <c r="D751" t="s">
        <v>3194</v>
      </c>
      <c r="E751" t="s">
        <v>3195</v>
      </c>
      <c r="F751" t="s">
        <v>1023</v>
      </c>
    </row>
    <row r="752" spans="2:6" hidden="1" x14ac:dyDescent="0.25">
      <c r="B752">
        <v>121057</v>
      </c>
      <c r="C752" t="s">
        <v>3196</v>
      </c>
      <c r="D752" t="s">
        <v>3197</v>
      </c>
      <c r="E752" t="s">
        <v>3198</v>
      </c>
      <c r="F752" t="s">
        <v>1023</v>
      </c>
    </row>
    <row r="753" spans="2:6" hidden="1" x14ac:dyDescent="0.25">
      <c r="B753">
        <v>121083</v>
      </c>
      <c r="C753" t="s">
        <v>3199</v>
      </c>
      <c r="D753" t="s">
        <v>3200</v>
      </c>
      <c r="E753" t="s">
        <v>3201</v>
      </c>
      <c r="F753" t="s">
        <v>1023</v>
      </c>
    </row>
    <row r="754" spans="2:6" hidden="1" x14ac:dyDescent="0.25">
      <c r="B754">
        <v>121119</v>
      </c>
      <c r="C754" t="s">
        <v>3202</v>
      </c>
      <c r="D754" t="s">
        <v>3203</v>
      </c>
      <c r="E754" t="s">
        <v>3204</v>
      </c>
      <c r="F754" t="s">
        <v>1023</v>
      </c>
    </row>
    <row r="755" spans="2:6" hidden="1" x14ac:dyDescent="0.25">
      <c r="B755">
        <v>121223</v>
      </c>
      <c r="C755" t="s">
        <v>3205</v>
      </c>
      <c r="D755" t="s">
        <v>3206</v>
      </c>
      <c r="E755" t="s">
        <v>3207</v>
      </c>
      <c r="F755" t="s">
        <v>1023</v>
      </c>
    </row>
    <row r="756" spans="2:6" hidden="1" x14ac:dyDescent="0.25">
      <c r="B756">
        <v>121262</v>
      </c>
      <c r="C756" t="s">
        <v>3208</v>
      </c>
      <c r="D756" t="s">
        <v>3209</v>
      </c>
      <c r="E756" t="s">
        <v>3210</v>
      </c>
      <c r="F756" t="s">
        <v>1023</v>
      </c>
    </row>
    <row r="757" spans="2:6" hidden="1" x14ac:dyDescent="0.25">
      <c r="B757">
        <v>121329</v>
      </c>
      <c r="C757" t="s">
        <v>3211</v>
      </c>
      <c r="D757" t="s">
        <v>3212</v>
      </c>
      <c r="E757" t="s">
        <v>3213</v>
      </c>
      <c r="F757" t="s">
        <v>1023</v>
      </c>
    </row>
    <row r="758" spans="2:6" hidden="1" x14ac:dyDescent="0.25">
      <c r="B758">
        <v>121399</v>
      </c>
      <c r="C758" t="s">
        <v>3214</v>
      </c>
      <c r="D758" t="s">
        <v>3215</v>
      </c>
      <c r="E758" t="s">
        <v>3216</v>
      </c>
      <c r="F758" t="s">
        <v>1023</v>
      </c>
    </row>
    <row r="759" spans="2:6" hidden="1" x14ac:dyDescent="0.25">
      <c r="B759">
        <v>121428</v>
      </c>
      <c r="C759" t="s">
        <v>3217</v>
      </c>
      <c r="D759" t="s">
        <v>3218</v>
      </c>
      <c r="E759" t="s">
        <v>3219</v>
      </c>
      <c r="F759" t="s">
        <v>1023</v>
      </c>
    </row>
    <row r="760" spans="2:6" hidden="1" x14ac:dyDescent="0.25">
      <c r="B760">
        <v>121523</v>
      </c>
      <c r="C760" t="s">
        <v>3220</v>
      </c>
      <c r="D760" t="s">
        <v>3221</v>
      </c>
      <c r="E760" t="s">
        <v>3222</v>
      </c>
      <c r="F760" t="s">
        <v>1023</v>
      </c>
    </row>
    <row r="761" spans="2:6" hidden="1" x14ac:dyDescent="0.25">
      <c r="B761">
        <v>121577</v>
      </c>
      <c r="C761" t="s">
        <v>3223</v>
      </c>
      <c r="D761" t="s">
        <v>3224</v>
      </c>
      <c r="E761" t="s">
        <v>3225</v>
      </c>
      <c r="F761" t="s">
        <v>1023</v>
      </c>
    </row>
    <row r="762" spans="2:6" hidden="1" x14ac:dyDescent="0.25">
      <c r="B762">
        <v>121747</v>
      </c>
      <c r="C762" t="s">
        <v>3226</v>
      </c>
      <c r="D762" t="s">
        <v>3227</v>
      </c>
      <c r="E762" t="s">
        <v>3228</v>
      </c>
      <c r="F762" t="s">
        <v>1023</v>
      </c>
    </row>
    <row r="763" spans="2:6" hidden="1" x14ac:dyDescent="0.25">
      <c r="B763">
        <v>121767</v>
      </c>
      <c r="C763" t="s">
        <v>3229</v>
      </c>
      <c r="D763" t="s">
        <v>3230</v>
      </c>
      <c r="E763" t="s">
        <v>3231</v>
      </c>
      <c r="F763" t="s">
        <v>1023</v>
      </c>
    </row>
    <row r="764" spans="2:6" hidden="1" x14ac:dyDescent="0.25">
      <c r="B764">
        <v>121856</v>
      </c>
      <c r="C764" t="s">
        <v>3232</v>
      </c>
      <c r="D764" t="s">
        <v>3233</v>
      </c>
      <c r="E764" t="s">
        <v>3234</v>
      </c>
      <c r="F764" t="s">
        <v>1023</v>
      </c>
    </row>
    <row r="765" spans="2:6" hidden="1" x14ac:dyDescent="0.25">
      <c r="B765">
        <v>121941</v>
      </c>
      <c r="C765" t="s">
        <v>3235</v>
      </c>
      <c r="D765" t="s">
        <v>3236</v>
      </c>
      <c r="E765" t="s">
        <v>3237</v>
      </c>
      <c r="F765" t="s">
        <v>1023</v>
      </c>
    </row>
    <row r="766" spans="2:6" hidden="1" x14ac:dyDescent="0.25">
      <c r="B766">
        <v>121972</v>
      </c>
      <c r="C766" t="s">
        <v>3238</v>
      </c>
      <c r="D766" t="s">
        <v>3239</v>
      </c>
      <c r="E766" t="s">
        <v>197</v>
      </c>
      <c r="F766" t="s">
        <v>1023</v>
      </c>
    </row>
    <row r="767" spans="2:6" hidden="1" x14ac:dyDescent="0.25">
      <c r="B767">
        <v>122088</v>
      </c>
      <c r="C767" t="s">
        <v>3240</v>
      </c>
      <c r="D767" t="s">
        <v>3241</v>
      </c>
      <c r="E767" t="s">
        <v>3242</v>
      </c>
      <c r="F767" t="s">
        <v>1023</v>
      </c>
    </row>
    <row r="768" spans="2:6" hidden="1" x14ac:dyDescent="0.25">
      <c r="B768">
        <v>122096</v>
      </c>
      <c r="C768" t="s">
        <v>3243</v>
      </c>
      <c r="D768" t="s">
        <v>3244</v>
      </c>
      <c r="E768" t="s">
        <v>3245</v>
      </c>
      <c r="F768" t="s">
        <v>1023</v>
      </c>
    </row>
    <row r="769" spans="2:6" hidden="1" x14ac:dyDescent="0.25">
      <c r="B769">
        <v>122139</v>
      </c>
      <c r="C769" t="s">
        <v>3246</v>
      </c>
      <c r="D769" t="s">
        <v>3247</v>
      </c>
      <c r="E769" t="s">
        <v>3248</v>
      </c>
      <c r="F769" t="s">
        <v>1023</v>
      </c>
    </row>
    <row r="770" spans="2:6" hidden="1" x14ac:dyDescent="0.25">
      <c r="B770">
        <v>122240</v>
      </c>
      <c r="C770" t="s">
        <v>3249</v>
      </c>
      <c r="D770" t="s">
        <v>3250</v>
      </c>
      <c r="E770" t="s">
        <v>3251</v>
      </c>
      <c r="F770" t="s">
        <v>1023</v>
      </c>
    </row>
    <row r="771" spans="2:6" hidden="1" x14ac:dyDescent="0.25">
      <c r="B771">
        <v>122314</v>
      </c>
      <c r="C771" t="s">
        <v>3252</v>
      </c>
      <c r="D771" t="s">
        <v>3253</v>
      </c>
      <c r="E771" t="s">
        <v>3254</v>
      </c>
      <c r="F771" t="s">
        <v>1023</v>
      </c>
    </row>
    <row r="772" spans="2:6" hidden="1" x14ac:dyDescent="0.25">
      <c r="B772">
        <v>122349</v>
      </c>
      <c r="C772" t="s">
        <v>3255</v>
      </c>
      <c r="D772" t="s">
        <v>3256</v>
      </c>
      <c r="E772" t="s">
        <v>3257</v>
      </c>
      <c r="F772" t="s">
        <v>1023</v>
      </c>
    </row>
    <row r="773" spans="2:6" hidden="1" x14ac:dyDescent="0.25">
      <c r="B773">
        <v>122383</v>
      </c>
      <c r="C773" t="s">
        <v>3258</v>
      </c>
      <c r="D773" t="s">
        <v>3259</v>
      </c>
      <c r="E773" t="s">
        <v>3260</v>
      </c>
      <c r="F773" t="s">
        <v>1023</v>
      </c>
    </row>
    <row r="774" spans="2:6" hidden="1" x14ac:dyDescent="0.25">
      <c r="B774">
        <v>122394</v>
      </c>
      <c r="C774" t="s">
        <v>3261</v>
      </c>
      <c r="D774" t="s">
        <v>3262</v>
      </c>
      <c r="E774" t="s">
        <v>3263</v>
      </c>
      <c r="F774" t="s">
        <v>1023</v>
      </c>
    </row>
    <row r="775" spans="2:6" hidden="1" x14ac:dyDescent="0.25">
      <c r="B775">
        <v>122430</v>
      </c>
      <c r="C775" t="s">
        <v>3264</v>
      </c>
      <c r="D775" t="s">
        <v>3265</v>
      </c>
      <c r="E775" t="s">
        <v>3266</v>
      </c>
      <c r="F775" t="s">
        <v>1023</v>
      </c>
    </row>
    <row r="776" spans="2:6" hidden="1" x14ac:dyDescent="0.25">
      <c r="B776">
        <v>122432</v>
      </c>
      <c r="C776" t="s">
        <v>3267</v>
      </c>
      <c r="D776" t="s">
        <v>3268</v>
      </c>
      <c r="E776" t="s">
        <v>3269</v>
      </c>
      <c r="F776" t="s">
        <v>1023</v>
      </c>
    </row>
    <row r="777" spans="2:6" hidden="1" x14ac:dyDescent="0.25">
      <c r="B777">
        <v>122467</v>
      </c>
      <c r="C777" t="s">
        <v>3270</v>
      </c>
      <c r="D777" t="s">
        <v>3271</v>
      </c>
      <c r="E777" t="s">
        <v>3272</v>
      </c>
      <c r="F777" t="s">
        <v>1023</v>
      </c>
    </row>
    <row r="778" spans="2:6" hidden="1" x14ac:dyDescent="0.25">
      <c r="B778">
        <v>122508</v>
      </c>
      <c r="C778" t="s">
        <v>3273</v>
      </c>
      <c r="D778" t="s">
        <v>3274</v>
      </c>
      <c r="E778" t="s">
        <v>3275</v>
      </c>
      <c r="F778" t="s">
        <v>1023</v>
      </c>
    </row>
    <row r="779" spans="2:6" hidden="1" x14ac:dyDescent="0.25">
      <c r="B779">
        <v>122571</v>
      </c>
      <c r="C779" t="s">
        <v>3276</v>
      </c>
      <c r="D779" t="s">
        <v>3277</v>
      </c>
      <c r="E779" t="s">
        <v>3278</v>
      </c>
      <c r="F779" t="s">
        <v>1023</v>
      </c>
    </row>
    <row r="780" spans="2:6" hidden="1" x14ac:dyDescent="0.25">
      <c r="B780">
        <v>122575</v>
      </c>
      <c r="C780" t="s">
        <v>3279</v>
      </c>
      <c r="D780" t="s">
        <v>3280</v>
      </c>
      <c r="E780" t="s">
        <v>3281</v>
      </c>
      <c r="F780" t="s">
        <v>1023</v>
      </c>
    </row>
    <row r="781" spans="2:6" hidden="1" x14ac:dyDescent="0.25">
      <c r="B781">
        <v>122649</v>
      </c>
      <c r="C781" t="s">
        <v>3282</v>
      </c>
      <c r="D781" t="s">
        <v>3283</v>
      </c>
      <c r="E781" t="s">
        <v>3284</v>
      </c>
      <c r="F781" t="s">
        <v>1023</v>
      </c>
    </row>
    <row r="782" spans="2:6" hidden="1" x14ac:dyDescent="0.25">
      <c r="B782">
        <v>122653</v>
      </c>
      <c r="C782" t="s">
        <v>3285</v>
      </c>
      <c r="D782" t="s">
        <v>3286</v>
      </c>
      <c r="E782" t="s">
        <v>2395</v>
      </c>
      <c r="F782" t="s">
        <v>1023</v>
      </c>
    </row>
    <row r="783" spans="2:6" hidden="1" x14ac:dyDescent="0.25">
      <c r="B783">
        <v>122666</v>
      </c>
      <c r="C783" t="s">
        <v>3287</v>
      </c>
      <c r="D783" t="s">
        <v>3288</v>
      </c>
      <c r="E783" t="s">
        <v>3289</v>
      </c>
      <c r="F783" t="s">
        <v>1023</v>
      </c>
    </row>
    <row r="784" spans="2:6" hidden="1" x14ac:dyDescent="0.25">
      <c r="B784">
        <v>122709</v>
      </c>
      <c r="C784" t="s">
        <v>3290</v>
      </c>
      <c r="D784" t="s">
        <v>3291</v>
      </c>
      <c r="E784" t="s">
        <v>3292</v>
      </c>
      <c r="F784" t="s">
        <v>1023</v>
      </c>
    </row>
    <row r="785" spans="2:6" hidden="1" x14ac:dyDescent="0.25">
      <c r="B785">
        <v>122712</v>
      </c>
      <c r="C785" t="s">
        <v>3293</v>
      </c>
      <c r="D785" t="s">
        <v>3294</v>
      </c>
      <c r="E785" t="s">
        <v>3295</v>
      </c>
      <c r="F785" t="s">
        <v>1023</v>
      </c>
    </row>
    <row r="786" spans="2:6" hidden="1" x14ac:dyDescent="0.25">
      <c r="B786">
        <v>122713</v>
      </c>
      <c r="C786" t="s">
        <v>3296</v>
      </c>
      <c r="D786" t="s">
        <v>3297</v>
      </c>
      <c r="E786" t="s">
        <v>3298</v>
      </c>
      <c r="F786" t="s">
        <v>1023</v>
      </c>
    </row>
    <row r="787" spans="2:6" hidden="1" x14ac:dyDescent="0.25">
      <c r="B787">
        <v>122722</v>
      </c>
      <c r="C787" t="s">
        <v>3299</v>
      </c>
      <c r="D787" t="s">
        <v>3300</v>
      </c>
      <c r="E787" t="s">
        <v>3301</v>
      </c>
      <c r="F787" t="s">
        <v>1023</v>
      </c>
    </row>
    <row r="788" spans="2:6" hidden="1" x14ac:dyDescent="0.25">
      <c r="B788">
        <v>122723</v>
      </c>
      <c r="C788" t="s">
        <v>3302</v>
      </c>
      <c r="D788" t="s">
        <v>3303</v>
      </c>
      <c r="E788" t="s">
        <v>3304</v>
      </c>
      <c r="F788" t="s">
        <v>1023</v>
      </c>
    </row>
    <row r="789" spans="2:6" hidden="1" x14ac:dyDescent="0.25">
      <c r="B789">
        <v>122748</v>
      </c>
      <c r="C789" t="s">
        <v>3305</v>
      </c>
      <c r="D789" t="s">
        <v>3306</v>
      </c>
      <c r="E789" t="s">
        <v>3307</v>
      </c>
      <c r="F789" t="s">
        <v>1023</v>
      </c>
    </row>
    <row r="790" spans="2:6" hidden="1" x14ac:dyDescent="0.25">
      <c r="B790">
        <v>122834</v>
      </c>
      <c r="C790" t="s">
        <v>3308</v>
      </c>
      <c r="D790" t="s">
        <v>3309</v>
      </c>
      <c r="E790" t="s">
        <v>3310</v>
      </c>
      <c r="F790" t="s">
        <v>1023</v>
      </c>
    </row>
    <row r="791" spans="2:6" hidden="1" x14ac:dyDescent="0.25">
      <c r="B791">
        <v>122896</v>
      </c>
      <c r="C791" t="s">
        <v>3311</v>
      </c>
      <c r="D791" t="s">
        <v>3312</v>
      </c>
      <c r="E791" t="s">
        <v>3313</v>
      </c>
      <c r="F791" t="s">
        <v>1023</v>
      </c>
    </row>
    <row r="792" spans="2:6" hidden="1" x14ac:dyDescent="0.25">
      <c r="B792">
        <v>122908</v>
      </c>
      <c r="C792" t="s">
        <v>3314</v>
      </c>
      <c r="D792" t="s">
        <v>3315</v>
      </c>
      <c r="E792" t="s">
        <v>3316</v>
      </c>
      <c r="F792" t="s">
        <v>1023</v>
      </c>
    </row>
    <row r="793" spans="2:6" hidden="1" x14ac:dyDescent="0.25">
      <c r="B793">
        <v>122920</v>
      </c>
      <c r="C793" t="s">
        <v>3317</v>
      </c>
      <c r="D793" t="s">
        <v>3318</v>
      </c>
      <c r="E793" t="s">
        <v>3319</v>
      </c>
      <c r="F793" t="s">
        <v>1023</v>
      </c>
    </row>
    <row r="794" spans="2:6" hidden="1" x14ac:dyDescent="0.25">
      <c r="B794">
        <v>122954</v>
      </c>
      <c r="C794" t="s">
        <v>3320</v>
      </c>
      <c r="D794" t="s">
        <v>3321</v>
      </c>
      <c r="E794" t="s">
        <v>3322</v>
      </c>
      <c r="F794" t="s">
        <v>1023</v>
      </c>
    </row>
    <row r="795" spans="2:6" hidden="1" x14ac:dyDescent="0.25">
      <c r="B795">
        <v>122986</v>
      </c>
      <c r="C795" t="s">
        <v>3323</v>
      </c>
      <c r="D795" t="s">
        <v>3324</v>
      </c>
      <c r="E795" t="s">
        <v>3325</v>
      </c>
      <c r="F795" t="s">
        <v>1023</v>
      </c>
    </row>
    <row r="796" spans="2:6" hidden="1" x14ac:dyDescent="0.25">
      <c r="B796">
        <v>123029</v>
      </c>
      <c r="C796" t="s">
        <v>3326</v>
      </c>
      <c r="D796" t="s">
        <v>3327</v>
      </c>
      <c r="E796" t="s">
        <v>3328</v>
      </c>
      <c r="F796" t="s">
        <v>1023</v>
      </c>
    </row>
    <row r="797" spans="2:6" hidden="1" x14ac:dyDescent="0.25">
      <c r="B797">
        <v>123031</v>
      </c>
      <c r="C797" t="s">
        <v>3329</v>
      </c>
      <c r="D797" t="s">
        <v>3330</v>
      </c>
      <c r="E797" t="s">
        <v>3331</v>
      </c>
      <c r="F797" t="s">
        <v>1023</v>
      </c>
    </row>
    <row r="798" spans="2:6" hidden="1" x14ac:dyDescent="0.25">
      <c r="B798">
        <v>123032</v>
      </c>
      <c r="C798" t="s">
        <v>3332</v>
      </c>
      <c r="D798" t="s">
        <v>3333</v>
      </c>
      <c r="E798" t="s">
        <v>3334</v>
      </c>
      <c r="F798" t="s">
        <v>1023</v>
      </c>
    </row>
    <row r="799" spans="2:6" hidden="1" x14ac:dyDescent="0.25">
      <c r="B799">
        <v>123081</v>
      </c>
      <c r="C799" t="s">
        <v>3335</v>
      </c>
      <c r="D799" t="s">
        <v>3336</v>
      </c>
      <c r="E799" t="s">
        <v>3337</v>
      </c>
      <c r="F799" t="s">
        <v>1023</v>
      </c>
    </row>
    <row r="800" spans="2:6" hidden="1" x14ac:dyDescent="0.25">
      <c r="B800">
        <v>123083</v>
      </c>
      <c r="C800" t="s">
        <v>3338</v>
      </c>
      <c r="D800" t="s">
        <v>3339</v>
      </c>
      <c r="E800" t="s">
        <v>3340</v>
      </c>
      <c r="F800" t="s">
        <v>1023</v>
      </c>
    </row>
    <row r="801" spans="2:6" hidden="1" x14ac:dyDescent="0.25">
      <c r="B801">
        <v>123097</v>
      </c>
      <c r="C801" t="s">
        <v>3341</v>
      </c>
      <c r="D801" t="s">
        <v>3342</v>
      </c>
      <c r="E801" t="s">
        <v>3343</v>
      </c>
      <c r="F801" t="s">
        <v>1023</v>
      </c>
    </row>
    <row r="802" spans="2:6" hidden="1" x14ac:dyDescent="0.25">
      <c r="B802">
        <v>123108</v>
      </c>
      <c r="C802" t="s">
        <v>3344</v>
      </c>
      <c r="D802" t="s">
        <v>3345</v>
      </c>
      <c r="E802" t="s">
        <v>3346</v>
      </c>
      <c r="F802" t="s">
        <v>1023</v>
      </c>
    </row>
    <row r="803" spans="2:6" hidden="1" x14ac:dyDescent="0.25">
      <c r="B803">
        <v>123140</v>
      </c>
      <c r="C803" t="s">
        <v>3347</v>
      </c>
      <c r="D803" t="s">
        <v>3348</v>
      </c>
      <c r="E803" t="s">
        <v>27</v>
      </c>
      <c r="F803" t="s">
        <v>1023</v>
      </c>
    </row>
    <row r="804" spans="2:6" hidden="1" x14ac:dyDescent="0.25">
      <c r="B804">
        <v>123183</v>
      </c>
      <c r="C804" t="s">
        <v>3349</v>
      </c>
      <c r="D804" t="s">
        <v>3350</v>
      </c>
      <c r="E804" t="s">
        <v>3351</v>
      </c>
      <c r="F804" t="s">
        <v>1023</v>
      </c>
    </row>
    <row r="805" spans="2:6" hidden="1" x14ac:dyDescent="0.25">
      <c r="B805">
        <v>123190</v>
      </c>
      <c r="C805" t="s">
        <v>3352</v>
      </c>
      <c r="D805" t="s">
        <v>3353</v>
      </c>
      <c r="E805" t="s">
        <v>3354</v>
      </c>
      <c r="F805" t="s">
        <v>1023</v>
      </c>
    </row>
    <row r="806" spans="2:6" hidden="1" x14ac:dyDescent="0.25">
      <c r="B806">
        <v>123358</v>
      </c>
      <c r="C806" t="s">
        <v>3355</v>
      </c>
      <c r="D806" t="s">
        <v>3356</v>
      </c>
      <c r="E806" t="s">
        <v>3357</v>
      </c>
      <c r="F806" t="s">
        <v>1023</v>
      </c>
    </row>
    <row r="807" spans="2:6" hidden="1" x14ac:dyDescent="0.25">
      <c r="B807">
        <v>123427</v>
      </c>
      <c r="C807" t="s">
        <v>3358</v>
      </c>
      <c r="D807" t="s">
        <v>3359</v>
      </c>
      <c r="E807" t="s">
        <v>3360</v>
      </c>
      <c r="F807" t="s">
        <v>1023</v>
      </c>
    </row>
    <row r="808" spans="2:6" hidden="1" x14ac:dyDescent="0.25">
      <c r="B808">
        <v>123514</v>
      </c>
      <c r="C808" t="s">
        <v>3361</v>
      </c>
      <c r="D808" t="s">
        <v>3362</v>
      </c>
      <c r="E808" t="s">
        <v>3363</v>
      </c>
      <c r="F808" t="s">
        <v>1023</v>
      </c>
    </row>
    <row r="809" spans="2:6" hidden="1" x14ac:dyDescent="0.25">
      <c r="B809">
        <v>123534</v>
      </c>
      <c r="C809" t="s">
        <v>3364</v>
      </c>
      <c r="D809" t="s">
        <v>3365</v>
      </c>
      <c r="E809" t="s">
        <v>3366</v>
      </c>
      <c r="F809" t="s">
        <v>1023</v>
      </c>
    </row>
    <row r="810" spans="2:6" hidden="1" x14ac:dyDescent="0.25">
      <c r="B810">
        <v>123561</v>
      </c>
      <c r="C810" t="s">
        <v>3367</v>
      </c>
      <c r="D810" t="s">
        <v>3368</v>
      </c>
      <c r="E810" t="s">
        <v>3369</v>
      </c>
      <c r="F810" t="s">
        <v>1023</v>
      </c>
    </row>
    <row r="811" spans="2:6" hidden="1" x14ac:dyDescent="0.25">
      <c r="B811">
        <v>123602</v>
      </c>
      <c r="C811" t="s">
        <v>3370</v>
      </c>
      <c r="D811" t="s">
        <v>3371</v>
      </c>
      <c r="E811" t="s">
        <v>3372</v>
      </c>
      <c r="F811" t="s">
        <v>1023</v>
      </c>
    </row>
    <row r="812" spans="2:6" hidden="1" x14ac:dyDescent="0.25">
      <c r="B812">
        <v>123608</v>
      </c>
      <c r="C812" t="s">
        <v>3373</v>
      </c>
      <c r="D812" t="s">
        <v>3374</v>
      </c>
      <c r="E812" t="s">
        <v>1765</v>
      </c>
      <c r="F812" t="s">
        <v>1023</v>
      </c>
    </row>
    <row r="813" spans="2:6" hidden="1" x14ac:dyDescent="0.25">
      <c r="B813">
        <v>123682</v>
      </c>
      <c r="C813" t="s">
        <v>3375</v>
      </c>
      <c r="D813" t="s">
        <v>3376</v>
      </c>
      <c r="E813" t="s">
        <v>3377</v>
      </c>
      <c r="F813" t="s">
        <v>1023</v>
      </c>
    </row>
    <row r="814" spans="2:6" hidden="1" x14ac:dyDescent="0.25">
      <c r="B814">
        <v>123717</v>
      </c>
      <c r="C814" t="s">
        <v>3378</v>
      </c>
      <c r="D814" t="s">
        <v>3379</v>
      </c>
      <c r="E814" t="s">
        <v>3380</v>
      </c>
      <c r="F814" t="s">
        <v>1023</v>
      </c>
    </row>
    <row r="815" spans="2:6" hidden="1" x14ac:dyDescent="0.25">
      <c r="B815">
        <v>123733</v>
      </c>
      <c r="C815" t="s">
        <v>3381</v>
      </c>
      <c r="D815" t="s">
        <v>3382</v>
      </c>
      <c r="E815" t="s">
        <v>3383</v>
      </c>
      <c r="F815" t="s">
        <v>1023</v>
      </c>
    </row>
    <row r="816" spans="2:6" hidden="1" x14ac:dyDescent="0.25">
      <c r="B816">
        <v>123734</v>
      </c>
      <c r="C816" t="s">
        <v>3384</v>
      </c>
      <c r="D816" t="s">
        <v>3385</v>
      </c>
      <c r="E816" t="s">
        <v>3386</v>
      </c>
      <c r="F816" t="s">
        <v>1023</v>
      </c>
    </row>
    <row r="817" spans="2:6" hidden="1" x14ac:dyDescent="0.25">
      <c r="B817">
        <v>123971</v>
      </c>
      <c r="C817" t="s">
        <v>3387</v>
      </c>
      <c r="D817" t="s">
        <v>3388</v>
      </c>
      <c r="E817" t="s">
        <v>3389</v>
      </c>
      <c r="F817" t="s">
        <v>1023</v>
      </c>
    </row>
    <row r="818" spans="2:6" hidden="1" x14ac:dyDescent="0.25">
      <c r="B818">
        <v>123972</v>
      </c>
      <c r="C818" t="s">
        <v>3390</v>
      </c>
      <c r="D818" t="s">
        <v>3391</v>
      </c>
      <c r="E818" t="s">
        <v>3392</v>
      </c>
      <c r="F818" t="s">
        <v>1023</v>
      </c>
    </row>
    <row r="819" spans="2:6" hidden="1" x14ac:dyDescent="0.25">
      <c r="B819">
        <v>124041</v>
      </c>
      <c r="C819" t="s">
        <v>3393</v>
      </c>
      <c r="D819" t="s">
        <v>3394</v>
      </c>
      <c r="E819" t="s">
        <v>3395</v>
      </c>
      <c r="F819" t="s">
        <v>1023</v>
      </c>
    </row>
    <row r="820" spans="2:6" hidden="1" x14ac:dyDescent="0.25">
      <c r="B820">
        <v>124062</v>
      </c>
      <c r="C820" t="s">
        <v>3396</v>
      </c>
      <c r="D820" t="s">
        <v>3397</v>
      </c>
      <c r="E820" t="s">
        <v>3398</v>
      </c>
      <c r="F820" t="s">
        <v>1023</v>
      </c>
    </row>
    <row r="821" spans="2:6" hidden="1" x14ac:dyDescent="0.25">
      <c r="B821">
        <v>124086</v>
      </c>
      <c r="C821" t="s">
        <v>3399</v>
      </c>
      <c r="D821" t="s">
        <v>3400</v>
      </c>
      <c r="E821" t="s">
        <v>3401</v>
      </c>
      <c r="F821" t="s">
        <v>1023</v>
      </c>
    </row>
    <row r="822" spans="2:6" hidden="1" x14ac:dyDescent="0.25">
      <c r="B822">
        <v>124127</v>
      </c>
      <c r="C822" t="s">
        <v>3402</v>
      </c>
      <c r="D822" t="s">
        <v>3403</v>
      </c>
      <c r="E822" t="s">
        <v>3404</v>
      </c>
      <c r="F822" t="s">
        <v>1023</v>
      </c>
    </row>
    <row r="823" spans="2:6" hidden="1" x14ac:dyDescent="0.25">
      <c r="B823">
        <v>124143</v>
      </c>
      <c r="C823" t="s">
        <v>3405</v>
      </c>
      <c r="D823" t="s">
        <v>3406</v>
      </c>
      <c r="E823" t="s">
        <v>3407</v>
      </c>
      <c r="F823" t="s">
        <v>1023</v>
      </c>
    </row>
    <row r="824" spans="2:6" hidden="1" x14ac:dyDescent="0.25">
      <c r="B824">
        <v>124264</v>
      </c>
      <c r="C824" t="s">
        <v>3408</v>
      </c>
      <c r="D824" t="s">
        <v>3409</v>
      </c>
      <c r="E824" t="s">
        <v>3410</v>
      </c>
      <c r="F824" t="s">
        <v>1023</v>
      </c>
    </row>
    <row r="825" spans="2:6" hidden="1" x14ac:dyDescent="0.25">
      <c r="B825">
        <v>124318</v>
      </c>
      <c r="C825" t="s">
        <v>3411</v>
      </c>
      <c r="D825" t="s">
        <v>3412</v>
      </c>
      <c r="E825" t="s">
        <v>3413</v>
      </c>
      <c r="F825" t="s">
        <v>1023</v>
      </c>
    </row>
    <row r="826" spans="2:6" hidden="1" x14ac:dyDescent="0.25">
      <c r="B826">
        <v>124416</v>
      </c>
      <c r="C826" t="s">
        <v>3414</v>
      </c>
      <c r="D826" t="s">
        <v>3415</v>
      </c>
      <c r="E826" t="s">
        <v>3416</v>
      </c>
      <c r="F826" t="s">
        <v>1023</v>
      </c>
    </row>
    <row r="827" spans="2:6" hidden="1" x14ac:dyDescent="0.25">
      <c r="B827">
        <v>124418</v>
      </c>
      <c r="C827" t="s">
        <v>3417</v>
      </c>
      <c r="D827" t="s">
        <v>3418</v>
      </c>
      <c r="E827" t="s">
        <v>3419</v>
      </c>
      <c r="F827" t="s">
        <v>1023</v>
      </c>
    </row>
    <row r="828" spans="2:6" hidden="1" x14ac:dyDescent="0.25">
      <c r="B828">
        <v>124698</v>
      </c>
      <c r="C828" t="s">
        <v>3420</v>
      </c>
      <c r="D828" t="s">
        <v>3421</v>
      </c>
      <c r="E828" t="s">
        <v>3422</v>
      </c>
      <c r="F828" t="s">
        <v>1023</v>
      </c>
    </row>
    <row r="829" spans="2:6" hidden="1" x14ac:dyDescent="0.25">
      <c r="B829">
        <v>124770</v>
      </c>
      <c r="C829" t="s">
        <v>3423</v>
      </c>
      <c r="D829" t="s">
        <v>3424</v>
      </c>
      <c r="E829" t="s">
        <v>3425</v>
      </c>
      <c r="F829" t="s">
        <v>1023</v>
      </c>
    </row>
    <row r="830" spans="2:6" hidden="1" x14ac:dyDescent="0.25">
      <c r="B830">
        <v>124814</v>
      </c>
      <c r="C830" t="s">
        <v>3426</v>
      </c>
      <c r="D830" t="s">
        <v>3427</v>
      </c>
      <c r="E830" t="s">
        <v>3428</v>
      </c>
      <c r="F830" t="s">
        <v>1023</v>
      </c>
    </row>
    <row r="831" spans="2:6" hidden="1" x14ac:dyDescent="0.25">
      <c r="B831">
        <v>124835</v>
      </c>
      <c r="C831" t="s">
        <v>3429</v>
      </c>
      <c r="D831" t="s">
        <v>3430</v>
      </c>
      <c r="E831" t="s">
        <v>3431</v>
      </c>
      <c r="F831" t="s">
        <v>1023</v>
      </c>
    </row>
    <row r="832" spans="2:6" hidden="1" x14ac:dyDescent="0.25">
      <c r="B832">
        <v>125010</v>
      </c>
      <c r="C832" t="s">
        <v>3432</v>
      </c>
      <c r="D832" t="s">
        <v>3433</v>
      </c>
      <c r="E832" t="s">
        <v>3434</v>
      </c>
      <c r="F832" t="s">
        <v>1023</v>
      </c>
    </row>
    <row r="833" spans="2:6" hidden="1" x14ac:dyDescent="0.25">
      <c r="B833">
        <v>125083</v>
      </c>
      <c r="C833" t="s">
        <v>3435</v>
      </c>
      <c r="D833" t="s">
        <v>3436</v>
      </c>
      <c r="E833" t="s">
        <v>2674</v>
      </c>
      <c r="F833" t="s">
        <v>1023</v>
      </c>
    </row>
    <row r="834" spans="2:6" hidden="1" x14ac:dyDescent="0.25">
      <c r="B834">
        <v>125099</v>
      </c>
      <c r="C834" t="s">
        <v>3437</v>
      </c>
      <c r="D834" t="s">
        <v>3438</v>
      </c>
      <c r="E834" t="s">
        <v>3439</v>
      </c>
      <c r="F834" t="s">
        <v>1023</v>
      </c>
    </row>
    <row r="835" spans="2:6" hidden="1" x14ac:dyDescent="0.25">
      <c r="B835">
        <v>125130</v>
      </c>
      <c r="C835" t="s">
        <v>3440</v>
      </c>
      <c r="D835" t="s">
        <v>3441</v>
      </c>
      <c r="E835" t="s">
        <v>3442</v>
      </c>
      <c r="F835" t="s">
        <v>1023</v>
      </c>
    </row>
    <row r="836" spans="2:6" hidden="1" x14ac:dyDescent="0.25">
      <c r="B836">
        <v>125202</v>
      </c>
      <c r="C836" t="s">
        <v>3443</v>
      </c>
      <c r="D836" t="s">
        <v>3444</v>
      </c>
      <c r="E836" t="s">
        <v>3445</v>
      </c>
      <c r="F836" t="s">
        <v>1023</v>
      </c>
    </row>
    <row r="837" spans="2:6" hidden="1" x14ac:dyDescent="0.25">
      <c r="B837">
        <v>125236</v>
      </c>
      <c r="C837" t="s">
        <v>3446</v>
      </c>
      <c r="D837" t="s">
        <v>3447</v>
      </c>
      <c r="E837" t="s">
        <v>3448</v>
      </c>
      <c r="F837" t="s">
        <v>1023</v>
      </c>
    </row>
    <row r="838" spans="2:6" hidden="1" x14ac:dyDescent="0.25">
      <c r="B838">
        <v>125252</v>
      </c>
      <c r="C838" t="s">
        <v>3449</v>
      </c>
      <c r="D838" t="s">
        <v>3450</v>
      </c>
      <c r="E838" t="s">
        <v>3451</v>
      </c>
      <c r="F838" t="s">
        <v>1023</v>
      </c>
    </row>
    <row r="839" spans="2:6" hidden="1" x14ac:dyDescent="0.25">
      <c r="B839">
        <v>125357</v>
      </c>
      <c r="C839" t="s">
        <v>3452</v>
      </c>
      <c r="D839" t="s">
        <v>3453</v>
      </c>
      <c r="E839" t="s">
        <v>3454</v>
      </c>
      <c r="F839" t="s">
        <v>1023</v>
      </c>
    </row>
    <row r="840" spans="2:6" hidden="1" x14ac:dyDescent="0.25">
      <c r="B840">
        <v>125379</v>
      </c>
      <c r="C840" t="s">
        <v>3455</v>
      </c>
      <c r="D840" t="s">
        <v>3456</v>
      </c>
      <c r="E840" t="s">
        <v>3457</v>
      </c>
      <c r="F840" t="s">
        <v>1023</v>
      </c>
    </row>
    <row r="841" spans="2:6" hidden="1" x14ac:dyDescent="0.25">
      <c r="B841">
        <v>125495</v>
      </c>
      <c r="C841" t="s">
        <v>3458</v>
      </c>
      <c r="D841" t="s">
        <v>3459</v>
      </c>
      <c r="E841" t="s">
        <v>3460</v>
      </c>
      <c r="F841" t="s">
        <v>1023</v>
      </c>
    </row>
    <row r="842" spans="2:6" hidden="1" x14ac:dyDescent="0.25">
      <c r="B842">
        <v>125525</v>
      </c>
      <c r="C842" t="s">
        <v>3461</v>
      </c>
      <c r="D842" t="s">
        <v>3462</v>
      </c>
      <c r="E842" t="s">
        <v>3463</v>
      </c>
      <c r="F842" t="s">
        <v>1023</v>
      </c>
    </row>
    <row r="843" spans="2:6" hidden="1" x14ac:dyDescent="0.25">
      <c r="B843">
        <v>125668</v>
      </c>
      <c r="C843" t="s">
        <v>3464</v>
      </c>
      <c r="D843" t="s">
        <v>3465</v>
      </c>
      <c r="E843" t="s">
        <v>3466</v>
      </c>
      <c r="F843" t="s">
        <v>1023</v>
      </c>
    </row>
    <row r="844" spans="2:6" hidden="1" x14ac:dyDescent="0.25">
      <c r="B844">
        <v>125685</v>
      </c>
      <c r="C844" t="s">
        <v>3467</v>
      </c>
      <c r="D844" t="s">
        <v>3468</v>
      </c>
      <c r="E844" t="s">
        <v>2806</v>
      </c>
      <c r="F844" t="s">
        <v>1023</v>
      </c>
    </row>
    <row r="845" spans="2:6" hidden="1" x14ac:dyDescent="0.25">
      <c r="B845">
        <v>125794</v>
      </c>
      <c r="C845" t="s">
        <v>3469</v>
      </c>
      <c r="D845" t="s">
        <v>3470</v>
      </c>
      <c r="E845" t="s">
        <v>3471</v>
      </c>
      <c r="F845" t="s">
        <v>1023</v>
      </c>
    </row>
    <row r="846" spans="2:6" hidden="1" x14ac:dyDescent="0.25">
      <c r="B846">
        <v>125819</v>
      </c>
      <c r="C846" t="s">
        <v>3472</v>
      </c>
      <c r="D846" t="s">
        <v>3473</v>
      </c>
      <c r="E846" t="s">
        <v>3474</v>
      </c>
      <c r="F846" t="s">
        <v>1023</v>
      </c>
    </row>
    <row r="847" spans="2:6" hidden="1" x14ac:dyDescent="0.25">
      <c r="B847">
        <v>125856</v>
      </c>
      <c r="C847" t="s">
        <v>3475</v>
      </c>
      <c r="D847" t="s">
        <v>3476</v>
      </c>
      <c r="E847" t="s">
        <v>3477</v>
      </c>
      <c r="F847" t="s">
        <v>1023</v>
      </c>
    </row>
    <row r="848" spans="2:6" hidden="1" x14ac:dyDescent="0.25">
      <c r="B848">
        <v>125905</v>
      </c>
      <c r="C848" t="s">
        <v>3478</v>
      </c>
      <c r="D848" t="s">
        <v>3479</v>
      </c>
      <c r="E848" t="s">
        <v>3480</v>
      </c>
      <c r="F848" t="s">
        <v>1023</v>
      </c>
    </row>
    <row r="849" spans="2:6" hidden="1" x14ac:dyDescent="0.25">
      <c r="B849">
        <v>125907</v>
      </c>
      <c r="C849" t="s">
        <v>3481</v>
      </c>
      <c r="D849" t="s">
        <v>3482</v>
      </c>
      <c r="E849" t="s">
        <v>3483</v>
      </c>
      <c r="F849" t="s">
        <v>1023</v>
      </c>
    </row>
    <row r="850" spans="2:6" hidden="1" x14ac:dyDescent="0.25">
      <c r="B850">
        <v>125968</v>
      </c>
      <c r="C850" t="s">
        <v>3484</v>
      </c>
      <c r="D850" t="s">
        <v>3485</v>
      </c>
      <c r="E850" t="s">
        <v>3486</v>
      </c>
      <c r="F850" t="s">
        <v>1023</v>
      </c>
    </row>
    <row r="851" spans="2:6" hidden="1" x14ac:dyDescent="0.25">
      <c r="B851">
        <v>126082</v>
      </c>
      <c r="C851" t="s">
        <v>3487</v>
      </c>
      <c r="D851" t="s">
        <v>3488</v>
      </c>
      <c r="E851" t="s">
        <v>3489</v>
      </c>
      <c r="F851" t="s">
        <v>1023</v>
      </c>
    </row>
    <row r="852" spans="2:6" hidden="1" x14ac:dyDescent="0.25">
      <c r="B852">
        <v>126101</v>
      </c>
      <c r="C852" t="s">
        <v>3490</v>
      </c>
      <c r="D852" t="s">
        <v>3491</v>
      </c>
      <c r="E852" t="s">
        <v>3492</v>
      </c>
      <c r="F852" t="s">
        <v>1023</v>
      </c>
    </row>
    <row r="853" spans="2:6" hidden="1" x14ac:dyDescent="0.25">
      <c r="B853">
        <v>126109</v>
      </c>
      <c r="C853" t="s">
        <v>3493</v>
      </c>
      <c r="D853" t="s">
        <v>3494</v>
      </c>
      <c r="E853" t="s">
        <v>3495</v>
      </c>
      <c r="F853" t="s">
        <v>1023</v>
      </c>
    </row>
    <row r="854" spans="2:6" hidden="1" x14ac:dyDescent="0.25">
      <c r="B854">
        <v>126129</v>
      </c>
      <c r="C854" t="s">
        <v>3496</v>
      </c>
      <c r="D854" t="s">
        <v>3497</v>
      </c>
      <c r="E854" t="s">
        <v>3498</v>
      </c>
      <c r="F854" t="s">
        <v>1023</v>
      </c>
    </row>
    <row r="855" spans="2:6" hidden="1" x14ac:dyDescent="0.25">
      <c r="B855">
        <v>126213</v>
      </c>
      <c r="C855" t="s">
        <v>3499</v>
      </c>
      <c r="D855" t="s">
        <v>3500</v>
      </c>
      <c r="E855" t="s">
        <v>3501</v>
      </c>
      <c r="F855" t="s">
        <v>1023</v>
      </c>
    </row>
    <row r="856" spans="2:6" hidden="1" x14ac:dyDescent="0.25">
      <c r="B856">
        <v>126234</v>
      </c>
      <c r="C856" t="s">
        <v>3502</v>
      </c>
      <c r="D856" t="s">
        <v>3503</v>
      </c>
      <c r="E856" t="s">
        <v>3504</v>
      </c>
      <c r="F856" t="s">
        <v>1023</v>
      </c>
    </row>
    <row r="857" spans="2:6" hidden="1" x14ac:dyDescent="0.25">
      <c r="B857">
        <v>126248</v>
      </c>
      <c r="C857" t="s">
        <v>3505</v>
      </c>
      <c r="D857" t="s">
        <v>3506</v>
      </c>
      <c r="E857" t="s">
        <v>3507</v>
      </c>
      <c r="F857" t="s">
        <v>1023</v>
      </c>
    </row>
    <row r="858" spans="2:6" hidden="1" x14ac:dyDescent="0.25">
      <c r="B858">
        <v>126280</v>
      </c>
      <c r="C858" t="s">
        <v>3508</v>
      </c>
      <c r="D858" t="s">
        <v>3509</v>
      </c>
      <c r="E858" t="s">
        <v>3510</v>
      </c>
      <c r="F858" t="s">
        <v>1023</v>
      </c>
    </row>
    <row r="859" spans="2:6" hidden="1" x14ac:dyDescent="0.25">
      <c r="B859">
        <v>126282</v>
      </c>
      <c r="C859" t="s">
        <v>3511</v>
      </c>
      <c r="D859" t="s">
        <v>3512</v>
      </c>
      <c r="E859" t="s">
        <v>3513</v>
      </c>
      <c r="F859" t="s">
        <v>1023</v>
      </c>
    </row>
    <row r="860" spans="2:6" hidden="1" x14ac:dyDescent="0.25">
      <c r="B860">
        <v>126380</v>
      </c>
      <c r="C860" t="s">
        <v>3514</v>
      </c>
      <c r="D860" t="s">
        <v>3515</v>
      </c>
      <c r="E860" t="s">
        <v>3516</v>
      </c>
      <c r="F860" t="s">
        <v>1023</v>
      </c>
    </row>
    <row r="861" spans="2:6" hidden="1" x14ac:dyDescent="0.25">
      <c r="B861">
        <v>126381</v>
      </c>
      <c r="C861" t="s">
        <v>3517</v>
      </c>
      <c r="D861" t="s">
        <v>3518</v>
      </c>
      <c r="E861" t="s">
        <v>3519</v>
      </c>
      <c r="F861" t="s">
        <v>1023</v>
      </c>
    </row>
    <row r="862" spans="2:6" hidden="1" x14ac:dyDescent="0.25">
      <c r="B862">
        <v>126395</v>
      </c>
      <c r="C862" t="s">
        <v>3520</v>
      </c>
      <c r="D862" t="s">
        <v>3521</v>
      </c>
      <c r="E862" t="s">
        <v>1721</v>
      </c>
      <c r="F862" t="s">
        <v>1023</v>
      </c>
    </row>
    <row r="863" spans="2:6" hidden="1" x14ac:dyDescent="0.25">
      <c r="B863">
        <v>126428</v>
      </c>
      <c r="C863" t="s">
        <v>3522</v>
      </c>
      <c r="D863" t="s">
        <v>3523</v>
      </c>
      <c r="E863" t="s">
        <v>3524</v>
      </c>
      <c r="F863" t="s">
        <v>1023</v>
      </c>
    </row>
    <row r="864" spans="2:6" hidden="1" x14ac:dyDescent="0.25">
      <c r="B864">
        <v>126491</v>
      </c>
      <c r="C864" t="s">
        <v>3525</v>
      </c>
      <c r="D864" t="s">
        <v>3526</v>
      </c>
      <c r="E864" t="s">
        <v>3527</v>
      </c>
      <c r="F864" t="s">
        <v>1023</v>
      </c>
    </row>
    <row r="865" spans="2:6" hidden="1" x14ac:dyDescent="0.25">
      <c r="B865">
        <v>126511</v>
      </c>
      <c r="C865" t="s">
        <v>3528</v>
      </c>
      <c r="D865" t="s">
        <v>3529</v>
      </c>
      <c r="E865" t="s">
        <v>3530</v>
      </c>
      <c r="F865" t="s">
        <v>1023</v>
      </c>
    </row>
    <row r="866" spans="2:6" hidden="1" x14ac:dyDescent="0.25">
      <c r="B866">
        <v>126542</v>
      </c>
      <c r="C866" t="s">
        <v>3531</v>
      </c>
      <c r="D866" t="s">
        <v>3532</v>
      </c>
      <c r="E866" t="s">
        <v>3533</v>
      </c>
      <c r="F866" t="s">
        <v>1023</v>
      </c>
    </row>
    <row r="867" spans="2:6" hidden="1" x14ac:dyDescent="0.25">
      <c r="B867">
        <v>126550</v>
      </c>
      <c r="C867" t="s">
        <v>3534</v>
      </c>
      <c r="D867" t="s">
        <v>3535</v>
      </c>
      <c r="E867" t="s">
        <v>3536</v>
      </c>
      <c r="F867" t="s">
        <v>1023</v>
      </c>
    </row>
    <row r="868" spans="2:6" hidden="1" x14ac:dyDescent="0.25">
      <c r="B868">
        <v>126581</v>
      </c>
      <c r="C868" t="s">
        <v>3537</v>
      </c>
      <c r="D868" t="s">
        <v>3538</v>
      </c>
      <c r="E868" t="s">
        <v>3539</v>
      </c>
      <c r="F868" t="s">
        <v>1023</v>
      </c>
    </row>
    <row r="869" spans="2:6" hidden="1" x14ac:dyDescent="0.25">
      <c r="B869">
        <v>126626</v>
      </c>
      <c r="C869" t="s">
        <v>3540</v>
      </c>
      <c r="D869" t="s">
        <v>3541</v>
      </c>
      <c r="E869" t="s">
        <v>3542</v>
      </c>
      <c r="F869" t="s">
        <v>1023</v>
      </c>
    </row>
    <row r="870" spans="2:6" hidden="1" x14ac:dyDescent="0.25">
      <c r="B870">
        <v>126628</v>
      </c>
      <c r="C870" t="s">
        <v>3543</v>
      </c>
      <c r="D870" t="s">
        <v>3544</v>
      </c>
      <c r="E870" t="s">
        <v>3545</v>
      </c>
      <c r="F870" t="s">
        <v>1023</v>
      </c>
    </row>
    <row r="871" spans="2:6" hidden="1" x14ac:dyDescent="0.25">
      <c r="B871">
        <v>126703</v>
      </c>
      <c r="C871" t="s">
        <v>3546</v>
      </c>
      <c r="D871" t="s">
        <v>3547</v>
      </c>
      <c r="E871" t="s">
        <v>3289</v>
      </c>
      <c r="F871" t="s">
        <v>1023</v>
      </c>
    </row>
    <row r="872" spans="2:6" hidden="1" x14ac:dyDescent="0.25">
      <c r="B872">
        <v>126768</v>
      </c>
      <c r="C872" t="s">
        <v>3548</v>
      </c>
      <c r="D872" t="s">
        <v>3549</v>
      </c>
      <c r="E872" t="s">
        <v>3550</v>
      </c>
      <c r="F872" t="s">
        <v>1023</v>
      </c>
    </row>
    <row r="873" spans="2:6" hidden="1" x14ac:dyDescent="0.25">
      <c r="B873">
        <v>126769</v>
      </c>
      <c r="C873" t="s">
        <v>3551</v>
      </c>
      <c r="D873" t="s">
        <v>3552</v>
      </c>
      <c r="E873" t="s">
        <v>3553</v>
      </c>
      <c r="F873" t="s">
        <v>1023</v>
      </c>
    </row>
    <row r="874" spans="2:6" hidden="1" x14ac:dyDescent="0.25">
      <c r="B874">
        <v>126790</v>
      </c>
      <c r="C874" t="s">
        <v>2537</v>
      </c>
      <c r="D874" t="s">
        <v>2538</v>
      </c>
      <c r="E874" t="s">
        <v>3554</v>
      </c>
      <c r="F874" t="s">
        <v>1023</v>
      </c>
    </row>
    <row r="875" spans="2:6" hidden="1" x14ac:dyDescent="0.25">
      <c r="B875">
        <v>126794</v>
      </c>
      <c r="C875" t="s">
        <v>3555</v>
      </c>
      <c r="D875" t="s">
        <v>3556</v>
      </c>
      <c r="E875" t="s">
        <v>3557</v>
      </c>
      <c r="F875" t="s">
        <v>1023</v>
      </c>
    </row>
    <row r="876" spans="2:6" hidden="1" x14ac:dyDescent="0.25">
      <c r="B876">
        <v>126837</v>
      </c>
      <c r="C876" t="s">
        <v>3558</v>
      </c>
      <c r="D876" t="s">
        <v>3559</v>
      </c>
      <c r="E876" t="s">
        <v>3560</v>
      </c>
      <c r="F876" t="s">
        <v>1023</v>
      </c>
    </row>
    <row r="877" spans="2:6" hidden="1" x14ac:dyDescent="0.25">
      <c r="B877">
        <v>126892</v>
      </c>
      <c r="C877" t="s">
        <v>3561</v>
      </c>
      <c r="D877" t="s">
        <v>3562</v>
      </c>
      <c r="E877" t="s">
        <v>24016</v>
      </c>
      <c r="F877" t="s">
        <v>1023</v>
      </c>
    </row>
    <row r="878" spans="2:6" hidden="1" x14ac:dyDescent="0.25">
      <c r="B878">
        <v>126896</v>
      </c>
      <c r="C878" t="s">
        <v>3563</v>
      </c>
      <c r="D878" t="s">
        <v>3564</v>
      </c>
      <c r="E878" t="s">
        <v>3565</v>
      </c>
      <c r="F878" t="s">
        <v>1023</v>
      </c>
    </row>
    <row r="879" spans="2:6" hidden="1" x14ac:dyDescent="0.25">
      <c r="B879">
        <v>126903</v>
      </c>
      <c r="C879" t="s">
        <v>3566</v>
      </c>
      <c r="D879" t="s">
        <v>3567</v>
      </c>
      <c r="E879" t="s">
        <v>3568</v>
      </c>
      <c r="F879" t="s">
        <v>1023</v>
      </c>
    </row>
    <row r="880" spans="2:6" hidden="1" x14ac:dyDescent="0.25">
      <c r="B880">
        <v>126919</v>
      </c>
      <c r="C880" t="s">
        <v>3569</v>
      </c>
      <c r="D880" t="s">
        <v>3570</v>
      </c>
      <c r="E880" t="s">
        <v>3571</v>
      </c>
      <c r="F880" t="s">
        <v>1023</v>
      </c>
    </row>
    <row r="881" spans="2:6" hidden="1" x14ac:dyDescent="0.25">
      <c r="B881">
        <v>126929</v>
      </c>
      <c r="C881" t="s">
        <v>3572</v>
      </c>
      <c r="D881" t="s">
        <v>3573</v>
      </c>
      <c r="E881" t="s">
        <v>3574</v>
      </c>
      <c r="F881" t="s">
        <v>1023</v>
      </c>
    </row>
    <row r="882" spans="2:6" hidden="1" x14ac:dyDescent="0.25">
      <c r="B882">
        <v>126994</v>
      </c>
      <c r="C882" t="s">
        <v>3575</v>
      </c>
      <c r="D882" t="s">
        <v>3576</v>
      </c>
      <c r="E882" t="s">
        <v>3577</v>
      </c>
      <c r="F882" t="s">
        <v>1023</v>
      </c>
    </row>
    <row r="883" spans="2:6" hidden="1" x14ac:dyDescent="0.25">
      <c r="B883">
        <v>127144</v>
      </c>
      <c r="C883" t="s">
        <v>3578</v>
      </c>
      <c r="D883" t="s">
        <v>3579</v>
      </c>
      <c r="E883" t="s">
        <v>3580</v>
      </c>
      <c r="F883" t="s">
        <v>1023</v>
      </c>
    </row>
    <row r="884" spans="2:6" hidden="1" x14ac:dyDescent="0.25">
      <c r="B884">
        <v>127193</v>
      </c>
      <c r="C884" t="s">
        <v>3581</v>
      </c>
      <c r="D884" t="s">
        <v>3582</v>
      </c>
      <c r="E884" t="s">
        <v>3583</v>
      </c>
      <c r="F884" t="s">
        <v>1023</v>
      </c>
    </row>
    <row r="885" spans="2:6" hidden="1" x14ac:dyDescent="0.25">
      <c r="B885">
        <v>127199</v>
      </c>
      <c r="C885" t="s">
        <v>3584</v>
      </c>
      <c r="D885" t="s">
        <v>3585</v>
      </c>
      <c r="E885" t="s">
        <v>3586</v>
      </c>
      <c r="F885" t="s">
        <v>1023</v>
      </c>
    </row>
    <row r="886" spans="2:6" hidden="1" x14ac:dyDescent="0.25">
      <c r="B886">
        <v>127253</v>
      </c>
      <c r="C886" t="s">
        <v>3587</v>
      </c>
      <c r="D886" t="s">
        <v>3588</v>
      </c>
      <c r="E886" t="s">
        <v>3589</v>
      </c>
      <c r="F886" t="s">
        <v>1023</v>
      </c>
    </row>
    <row r="887" spans="2:6" hidden="1" x14ac:dyDescent="0.25">
      <c r="B887">
        <v>127257</v>
      </c>
      <c r="C887" t="s">
        <v>3590</v>
      </c>
      <c r="D887" t="s">
        <v>3591</v>
      </c>
      <c r="E887" t="s">
        <v>3592</v>
      </c>
      <c r="F887" t="s">
        <v>1023</v>
      </c>
    </row>
    <row r="888" spans="2:6" hidden="1" x14ac:dyDescent="0.25">
      <c r="B888">
        <v>127285</v>
      </c>
      <c r="C888" t="s">
        <v>3593</v>
      </c>
      <c r="D888" t="s">
        <v>3594</v>
      </c>
      <c r="E888" t="s">
        <v>3595</v>
      </c>
      <c r="F888" t="s">
        <v>1023</v>
      </c>
    </row>
    <row r="889" spans="2:6" hidden="1" x14ac:dyDescent="0.25">
      <c r="B889">
        <v>127286</v>
      </c>
      <c r="C889" t="s">
        <v>3596</v>
      </c>
      <c r="D889" t="s">
        <v>3597</v>
      </c>
      <c r="E889" t="s">
        <v>3598</v>
      </c>
      <c r="F889" t="s">
        <v>1023</v>
      </c>
    </row>
    <row r="890" spans="2:6" hidden="1" x14ac:dyDescent="0.25">
      <c r="B890">
        <v>127318</v>
      </c>
      <c r="C890" t="s">
        <v>3599</v>
      </c>
      <c r="D890" t="s">
        <v>3600</v>
      </c>
      <c r="E890" t="s">
        <v>3601</v>
      </c>
      <c r="F890" t="s">
        <v>1023</v>
      </c>
    </row>
    <row r="891" spans="2:6" hidden="1" x14ac:dyDescent="0.25">
      <c r="B891">
        <v>127383</v>
      </c>
      <c r="C891" t="s">
        <v>3602</v>
      </c>
      <c r="D891" t="s">
        <v>3603</v>
      </c>
      <c r="E891" t="s">
        <v>3604</v>
      </c>
      <c r="F891" t="s">
        <v>1023</v>
      </c>
    </row>
    <row r="892" spans="2:6" hidden="1" x14ac:dyDescent="0.25">
      <c r="B892">
        <v>127408</v>
      </c>
      <c r="C892" t="s">
        <v>3605</v>
      </c>
      <c r="D892" t="s">
        <v>3606</v>
      </c>
      <c r="E892" t="s">
        <v>3607</v>
      </c>
      <c r="F892" t="s">
        <v>1023</v>
      </c>
    </row>
    <row r="893" spans="2:6" hidden="1" x14ac:dyDescent="0.25">
      <c r="B893">
        <v>127409</v>
      </c>
      <c r="C893" t="s">
        <v>3608</v>
      </c>
      <c r="D893" t="s">
        <v>3609</v>
      </c>
      <c r="E893" t="s">
        <v>3610</v>
      </c>
      <c r="F893" t="s">
        <v>1023</v>
      </c>
    </row>
    <row r="894" spans="2:6" hidden="1" x14ac:dyDescent="0.25">
      <c r="B894">
        <v>127562</v>
      </c>
      <c r="C894" t="s">
        <v>3611</v>
      </c>
      <c r="D894" t="s">
        <v>3612</v>
      </c>
      <c r="E894" t="s">
        <v>3613</v>
      </c>
      <c r="F894" t="s">
        <v>1023</v>
      </c>
    </row>
    <row r="895" spans="2:6" hidden="1" x14ac:dyDescent="0.25">
      <c r="B895">
        <v>127590</v>
      </c>
      <c r="C895" t="s">
        <v>3614</v>
      </c>
      <c r="D895" t="s">
        <v>3615</v>
      </c>
      <c r="E895" t="s">
        <v>3616</v>
      </c>
      <c r="F895" t="s">
        <v>1023</v>
      </c>
    </row>
    <row r="896" spans="2:6" hidden="1" x14ac:dyDescent="0.25">
      <c r="B896">
        <v>127604</v>
      </c>
      <c r="C896" t="s">
        <v>3617</v>
      </c>
      <c r="D896" t="s">
        <v>3618</v>
      </c>
      <c r="E896" t="s">
        <v>3619</v>
      </c>
      <c r="F896" t="s">
        <v>1023</v>
      </c>
    </row>
    <row r="897" spans="2:6" hidden="1" x14ac:dyDescent="0.25">
      <c r="B897">
        <v>127670</v>
      </c>
      <c r="C897" t="s">
        <v>3620</v>
      </c>
      <c r="D897" t="s">
        <v>3621</v>
      </c>
      <c r="E897" t="s">
        <v>3622</v>
      </c>
      <c r="F897" t="s">
        <v>1023</v>
      </c>
    </row>
    <row r="898" spans="2:6" hidden="1" x14ac:dyDescent="0.25">
      <c r="B898">
        <v>127857</v>
      </c>
      <c r="C898" t="s">
        <v>3623</v>
      </c>
      <c r="D898" t="s">
        <v>3624</v>
      </c>
      <c r="E898" t="s">
        <v>3625</v>
      </c>
      <c r="F898" t="s">
        <v>1023</v>
      </c>
    </row>
    <row r="899" spans="2:6" hidden="1" x14ac:dyDescent="0.25">
      <c r="B899">
        <v>127858</v>
      </c>
      <c r="C899" t="s">
        <v>3626</v>
      </c>
      <c r="D899" t="s">
        <v>3627</v>
      </c>
      <c r="E899" t="s">
        <v>3628</v>
      </c>
      <c r="F899" t="s">
        <v>1023</v>
      </c>
    </row>
    <row r="900" spans="2:6" hidden="1" x14ac:dyDescent="0.25">
      <c r="B900">
        <v>127900</v>
      </c>
      <c r="C900" t="s">
        <v>3629</v>
      </c>
      <c r="D900" t="s">
        <v>3630</v>
      </c>
      <c r="E900" t="s">
        <v>3631</v>
      </c>
      <c r="F900" t="s">
        <v>1023</v>
      </c>
    </row>
    <row r="901" spans="2:6" hidden="1" x14ac:dyDescent="0.25">
      <c r="B901">
        <v>127938</v>
      </c>
      <c r="C901" t="s">
        <v>3632</v>
      </c>
      <c r="D901" t="s">
        <v>3633</v>
      </c>
      <c r="E901" t="s">
        <v>3634</v>
      </c>
      <c r="F901" t="s">
        <v>1023</v>
      </c>
    </row>
    <row r="902" spans="2:6" hidden="1" x14ac:dyDescent="0.25">
      <c r="B902">
        <v>127964</v>
      </c>
      <c r="C902" t="s">
        <v>3635</v>
      </c>
      <c r="D902" t="s">
        <v>3636</v>
      </c>
      <c r="E902" t="s">
        <v>3637</v>
      </c>
      <c r="F902" t="s">
        <v>1023</v>
      </c>
    </row>
    <row r="903" spans="2:6" hidden="1" x14ac:dyDescent="0.25">
      <c r="B903">
        <v>127971</v>
      </c>
      <c r="C903" t="s">
        <v>3638</v>
      </c>
      <c r="D903" t="s">
        <v>3639</v>
      </c>
      <c r="E903" t="s">
        <v>3640</v>
      </c>
      <c r="F903" t="s">
        <v>1023</v>
      </c>
    </row>
    <row r="904" spans="2:6" hidden="1" x14ac:dyDescent="0.25">
      <c r="B904">
        <v>128002</v>
      </c>
      <c r="C904" t="s">
        <v>3641</v>
      </c>
      <c r="D904" t="s">
        <v>3642</v>
      </c>
      <c r="E904" t="s">
        <v>3643</v>
      </c>
      <c r="F904" t="s">
        <v>1023</v>
      </c>
    </row>
    <row r="905" spans="2:6" hidden="1" x14ac:dyDescent="0.25">
      <c r="B905">
        <v>128227</v>
      </c>
      <c r="C905" t="s">
        <v>3644</v>
      </c>
      <c r="D905" t="s">
        <v>3645</v>
      </c>
      <c r="E905" t="s">
        <v>3646</v>
      </c>
      <c r="F905" t="s">
        <v>1023</v>
      </c>
    </row>
    <row r="906" spans="2:6" hidden="1" x14ac:dyDescent="0.25">
      <c r="B906">
        <v>128339</v>
      </c>
      <c r="C906" t="s">
        <v>3647</v>
      </c>
      <c r="D906" t="s">
        <v>3648</v>
      </c>
      <c r="E906" t="s">
        <v>3649</v>
      </c>
      <c r="F906" t="s">
        <v>1023</v>
      </c>
    </row>
    <row r="907" spans="2:6" hidden="1" x14ac:dyDescent="0.25">
      <c r="B907">
        <v>128479</v>
      </c>
      <c r="C907" t="s">
        <v>3650</v>
      </c>
      <c r="D907" t="s">
        <v>3651</v>
      </c>
      <c r="E907" t="s">
        <v>3652</v>
      </c>
      <c r="F907" t="s">
        <v>1023</v>
      </c>
    </row>
    <row r="908" spans="2:6" hidden="1" x14ac:dyDescent="0.25">
      <c r="B908">
        <v>128544</v>
      </c>
      <c r="C908" t="s">
        <v>3653</v>
      </c>
      <c r="D908" t="s">
        <v>3654</v>
      </c>
      <c r="E908" t="s">
        <v>3655</v>
      </c>
      <c r="F908" t="s">
        <v>1023</v>
      </c>
    </row>
    <row r="909" spans="2:6" hidden="1" x14ac:dyDescent="0.25">
      <c r="B909">
        <v>128647</v>
      </c>
      <c r="C909" t="s">
        <v>3656</v>
      </c>
      <c r="D909" t="s">
        <v>3657</v>
      </c>
      <c r="E909" t="s">
        <v>3658</v>
      </c>
      <c r="F909" t="s">
        <v>1023</v>
      </c>
    </row>
    <row r="910" spans="2:6" hidden="1" x14ac:dyDescent="0.25">
      <c r="B910">
        <v>128707</v>
      </c>
      <c r="C910" t="s">
        <v>3659</v>
      </c>
      <c r="D910" t="s">
        <v>3660</v>
      </c>
      <c r="E910" t="s">
        <v>3661</v>
      </c>
      <c r="F910" t="s">
        <v>1023</v>
      </c>
    </row>
    <row r="911" spans="2:6" hidden="1" x14ac:dyDescent="0.25">
      <c r="B911">
        <v>128734</v>
      </c>
      <c r="C911" t="s">
        <v>3662</v>
      </c>
      <c r="D911" t="s">
        <v>3663</v>
      </c>
      <c r="E911" t="s">
        <v>3664</v>
      </c>
      <c r="F911" t="s">
        <v>1023</v>
      </c>
    </row>
    <row r="912" spans="2:6" hidden="1" x14ac:dyDescent="0.25">
      <c r="B912">
        <v>128767</v>
      </c>
      <c r="C912" t="s">
        <v>3665</v>
      </c>
      <c r="D912" t="s">
        <v>3666</v>
      </c>
      <c r="E912" t="s">
        <v>3667</v>
      </c>
      <c r="F912" t="s">
        <v>1023</v>
      </c>
    </row>
    <row r="913" spans="2:6" hidden="1" x14ac:dyDescent="0.25">
      <c r="B913">
        <v>128788</v>
      </c>
      <c r="C913" t="s">
        <v>3668</v>
      </c>
      <c r="D913" t="s">
        <v>3669</v>
      </c>
      <c r="E913" t="s">
        <v>3670</v>
      </c>
      <c r="F913" t="s">
        <v>1023</v>
      </c>
    </row>
    <row r="914" spans="2:6" hidden="1" x14ac:dyDescent="0.25">
      <c r="B914">
        <v>128799</v>
      </c>
      <c r="C914" t="s">
        <v>3671</v>
      </c>
      <c r="D914" t="s">
        <v>3672</v>
      </c>
      <c r="E914" t="s">
        <v>3673</v>
      </c>
      <c r="F914" t="s">
        <v>1023</v>
      </c>
    </row>
    <row r="915" spans="2:6" hidden="1" x14ac:dyDescent="0.25">
      <c r="B915">
        <v>128957</v>
      </c>
      <c r="C915" t="s">
        <v>286</v>
      </c>
      <c r="D915" t="s">
        <v>287</v>
      </c>
      <c r="E915" t="s">
        <v>837</v>
      </c>
      <c r="F915" t="s">
        <v>1023</v>
      </c>
    </row>
    <row r="916" spans="2:6" hidden="1" x14ac:dyDescent="0.25">
      <c r="B916">
        <v>129004</v>
      </c>
      <c r="C916" t="s">
        <v>3674</v>
      </c>
      <c r="D916" t="s">
        <v>3675</v>
      </c>
      <c r="E916" t="s">
        <v>3676</v>
      </c>
      <c r="F916" t="s">
        <v>1023</v>
      </c>
    </row>
    <row r="917" spans="2:6" hidden="1" x14ac:dyDescent="0.25">
      <c r="B917">
        <v>129023</v>
      </c>
      <c r="C917" t="s">
        <v>3677</v>
      </c>
      <c r="D917" t="s">
        <v>3678</v>
      </c>
      <c r="E917" t="s">
        <v>2289</v>
      </c>
      <c r="F917" t="s">
        <v>1023</v>
      </c>
    </row>
    <row r="918" spans="2:6" hidden="1" x14ac:dyDescent="0.25">
      <c r="B918">
        <v>129077</v>
      </c>
      <c r="C918" t="s">
        <v>3679</v>
      </c>
      <c r="D918" t="s">
        <v>3680</v>
      </c>
      <c r="E918" t="s">
        <v>3681</v>
      </c>
      <c r="F918" t="s">
        <v>1023</v>
      </c>
    </row>
    <row r="919" spans="2:6" hidden="1" x14ac:dyDescent="0.25">
      <c r="B919">
        <v>129083</v>
      </c>
      <c r="C919" t="s">
        <v>3682</v>
      </c>
      <c r="D919" t="s">
        <v>3683</v>
      </c>
      <c r="E919" t="s">
        <v>3684</v>
      </c>
      <c r="F919" t="s">
        <v>1023</v>
      </c>
    </row>
    <row r="920" spans="2:6" hidden="1" x14ac:dyDescent="0.25">
      <c r="B920">
        <v>129114</v>
      </c>
      <c r="C920" t="s">
        <v>3685</v>
      </c>
      <c r="D920" t="s">
        <v>3686</v>
      </c>
      <c r="E920" t="s">
        <v>3687</v>
      </c>
      <c r="F920" t="s">
        <v>1023</v>
      </c>
    </row>
    <row r="921" spans="2:6" hidden="1" x14ac:dyDescent="0.25">
      <c r="B921">
        <v>129121</v>
      </c>
      <c r="C921" t="s">
        <v>3688</v>
      </c>
      <c r="D921" t="s">
        <v>3689</v>
      </c>
      <c r="E921" t="s">
        <v>3690</v>
      </c>
      <c r="F921" t="s">
        <v>1023</v>
      </c>
    </row>
    <row r="922" spans="2:6" hidden="1" x14ac:dyDescent="0.25">
      <c r="B922">
        <v>129135</v>
      </c>
      <c r="C922" t="s">
        <v>3691</v>
      </c>
      <c r="D922" t="s">
        <v>3692</v>
      </c>
      <c r="E922" t="s">
        <v>3693</v>
      </c>
      <c r="F922" t="s">
        <v>1023</v>
      </c>
    </row>
    <row r="923" spans="2:6" hidden="1" x14ac:dyDescent="0.25">
      <c r="B923">
        <v>129148</v>
      </c>
      <c r="C923" t="s">
        <v>3694</v>
      </c>
      <c r="D923" t="s">
        <v>3695</v>
      </c>
      <c r="E923" t="s">
        <v>3696</v>
      </c>
      <c r="F923" t="s">
        <v>1023</v>
      </c>
    </row>
    <row r="924" spans="2:6" hidden="1" x14ac:dyDescent="0.25">
      <c r="B924">
        <v>129258</v>
      </c>
      <c r="C924" t="s">
        <v>3697</v>
      </c>
      <c r="D924" t="s">
        <v>3698</v>
      </c>
      <c r="E924" t="s">
        <v>3699</v>
      </c>
      <c r="F924" t="s">
        <v>1023</v>
      </c>
    </row>
    <row r="925" spans="2:6" hidden="1" x14ac:dyDescent="0.25">
      <c r="B925">
        <v>129443</v>
      </c>
      <c r="C925" t="s">
        <v>3700</v>
      </c>
      <c r="D925" t="s">
        <v>3701</v>
      </c>
      <c r="E925" t="s">
        <v>3702</v>
      </c>
      <c r="F925" t="s">
        <v>1023</v>
      </c>
    </row>
    <row r="926" spans="2:6" hidden="1" x14ac:dyDescent="0.25">
      <c r="B926">
        <v>129716</v>
      </c>
      <c r="C926" t="s">
        <v>3703</v>
      </c>
      <c r="D926" t="s">
        <v>3704</v>
      </c>
      <c r="E926" t="s">
        <v>3705</v>
      </c>
      <c r="F926" t="s">
        <v>1023</v>
      </c>
    </row>
    <row r="927" spans="2:6" hidden="1" x14ac:dyDescent="0.25">
      <c r="B927">
        <v>129786</v>
      </c>
      <c r="C927" t="s">
        <v>3706</v>
      </c>
      <c r="D927" t="s">
        <v>3707</v>
      </c>
      <c r="E927" t="s">
        <v>3708</v>
      </c>
      <c r="F927" t="s">
        <v>1023</v>
      </c>
    </row>
    <row r="928" spans="2:6" hidden="1" x14ac:dyDescent="0.25">
      <c r="B928">
        <v>129838</v>
      </c>
      <c r="C928" t="s">
        <v>3709</v>
      </c>
      <c r="D928" t="s">
        <v>3710</v>
      </c>
      <c r="E928" t="s">
        <v>3711</v>
      </c>
      <c r="F928" t="s">
        <v>1023</v>
      </c>
    </row>
    <row r="929" spans="2:6" hidden="1" x14ac:dyDescent="0.25">
      <c r="B929">
        <v>129863</v>
      </c>
      <c r="C929" t="s">
        <v>3712</v>
      </c>
      <c r="D929" t="s">
        <v>3713</v>
      </c>
      <c r="E929" t="s">
        <v>3714</v>
      </c>
      <c r="F929" t="s">
        <v>1023</v>
      </c>
    </row>
    <row r="930" spans="2:6" hidden="1" x14ac:dyDescent="0.25">
      <c r="B930">
        <v>129882</v>
      </c>
      <c r="C930" t="s">
        <v>3715</v>
      </c>
      <c r="D930" t="s">
        <v>3716</v>
      </c>
      <c r="E930" t="s">
        <v>3717</v>
      </c>
      <c r="F930" t="s">
        <v>1023</v>
      </c>
    </row>
    <row r="931" spans="2:6" hidden="1" x14ac:dyDescent="0.25">
      <c r="B931">
        <v>129915</v>
      </c>
      <c r="C931" t="s">
        <v>3718</v>
      </c>
      <c r="D931" t="s">
        <v>3719</v>
      </c>
      <c r="E931" t="s">
        <v>3720</v>
      </c>
      <c r="F931" t="s">
        <v>1023</v>
      </c>
    </row>
    <row r="932" spans="2:6" hidden="1" x14ac:dyDescent="0.25">
      <c r="B932">
        <v>129917</v>
      </c>
      <c r="C932" t="s">
        <v>3721</v>
      </c>
      <c r="D932" t="s">
        <v>3722</v>
      </c>
      <c r="E932" t="s">
        <v>3723</v>
      </c>
      <c r="F932" t="s">
        <v>1023</v>
      </c>
    </row>
    <row r="933" spans="2:6" hidden="1" x14ac:dyDescent="0.25">
      <c r="B933">
        <v>130022</v>
      </c>
      <c r="C933" t="s">
        <v>3724</v>
      </c>
      <c r="D933" t="s">
        <v>3725</v>
      </c>
      <c r="E933" t="s">
        <v>3413</v>
      </c>
      <c r="F933" t="s">
        <v>1023</v>
      </c>
    </row>
    <row r="934" spans="2:6" hidden="1" x14ac:dyDescent="0.25">
      <c r="B934">
        <v>130032</v>
      </c>
      <c r="C934" t="s">
        <v>3726</v>
      </c>
      <c r="D934" t="s">
        <v>3727</v>
      </c>
      <c r="E934" t="s">
        <v>3728</v>
      </c>
      <c r="F934" t="s">
        <v>1023</v>
      </c>
    </row>
    <row r="935" spans="2:6" hidden="1" x14ac:dyDescent="0.25">
      <c r="B935">
        <v>130065</v>
      </c>
      <c r="C935" t="s">
        <v>3729</v>
      </c>
      <c r="D935" t="s">
        <v>3730</v>
      </c>
      <c r="E935" t="s">
        <v>3731</v>
      </c>
      <c r="F935" t="s">
        <v>1023</v>
      </c>
    </row>
    <row r="936" spans="2:6" hidden="1" x14ac:dyDescent="0.25">
      <c r="B936">
        <v>130208</v>
      </c>
      <c r="C936" t="s">
        <v>3732</v>
      </c>
      <c r="D936" t="s">
        <v>3733</v>
      </c>
      <c r="E936" t="s">
        <v>3734</v>
      </c>
      <c r="F936" t="s">
        <v>1023</v>
      </c>
    </row>
    <row r="937" spans="2:6" hidden="1" x14ac:dyDescent="0.25">
      <c r="B937">
        <v>130210</v>
      </c>
      <c r="C937" t="s">
        <v>3735</v>
      </c>
      <c r="D937" t="s">
        <v>3736</v>
      </c>
      <c r="E937" t="s">
        <v>3737</v>
      </c>
      <c r="F937" t="s">
        <v>1023</v>
      </c>
    </row>
    <row r="938" spans="2:6" hidden="1" x14ac:dyDescent="0.25">
      <c r="B938">
        <v>130212</v>
      </c>
      <c r="C938" t="s">
        <v>3738</v>
      </c>
      <c r="D938" t="s">
        <v>3739</v>
      </c>
      <c r="E938" t="s">
        <v>3740</v>
      </c>
      <c r="F938" t="s">
        <v>1023</v>
      </c>
    </row>
    <row r="939" spans="2:6" hidden="1" x14ac:dyDescent="0.25">
      <c r="B939">
        <v>130331</v>
      </c>
      <c r="C939" t="s">
        <v>3741</v>
      </c>
      <c r="D939" t="s">
        <v>3742</v>
      </c>
      <c r="E939" t="s">
        <v>3743</v>
      </c>
      <c r="F939" t="s">
        <v>1023</v>
      </c>
    </row>
    <row r="940" spans="2:6" hidden="1" x14ac:dyDescent="0.25">
      <c r="B940">
        <v>130433</v>
      </c>
      <c r="C940" t="s">
        <v>3744</v>
      </c>
      <c r="D940" t="s">
        <v>3745</v>
      </c>
      <c r="E940" t="s">
        <v>3746</v>
      </c>
      <c r="F940" t="s">
        <v>1023</v>
      </c>
    </row>
    <row r="941" spans="2:6" hidden="1" x14ac:dyDescent="0.25">
      <c r="B941">
        <v>130505</v>
      </c>
      <c r="C941" t="s">
        <v>3747</v>
      </c>
      <c r="D941" t="s">
        <v>3748</v>
      </c>
      <c r="E941" t="s">
        <v>3749</v>
      </c>
      <c r="F941" t="s">
        <v>1023</v>
      </c>
    </row>
    <row r="942" spans="2:6" hidden="1" x14ac:dyDescent="0.25">
      <c r="B942">
        <v>130516</v>
      </c>
      <c r="C942" t="s">
        <v>2537</v>
      </c>
      <c r="D942" t="s">
        <v>2538</v>
      </c>
      <c r="E942" t="s">
        <v>3750</v>
      </c>
      <c r="F942" t="s">
        <v>1023</v>
      </c>
    </row>
    <row r="943" spans="2:6" hidden="1" x14ac:dyDescent="0.25">
      <c r="B943">
        <v>130651</v>
      </c>
      <c r="C943" t="s">
        <v>3751</v>
      </c>
      <c r="D943" t="s">
        <v>3752</v>
      </c>
      <c r="E943" t="s">
        <v>3753</v>
      </c>
      <c r="F943" t="s">
        <v>1023</v>
      </c>
    </row>
    <row r="944" spans="2:6" hidden="1" x14ac:dyDescent="0.25">
      <c r="B944">
        <v>130692</v>
      </c>
      <c r="C944" t="s">
        <v>3754</v>
      </c>
      <c r="D944" t="s">
        <v>3755</v>
      </c>
      <c r="E944" t="s">
        <v>2610</v>
      </c>
      <c r="F944" t="s">
        <v>1023</v>
      </c>
    </row>
    <row r="945" spans="2:6" hidden="1" x14ac:dyDescent="0.25">
      <c r="B945">
        <v>130707</v>
      </c>
      <c r="C945" t="s">
        <v>3756</v>
      </c>
      <c r="D945" t="s">
        <v>3757</v>
      </c>
      <c r="E945" t="s">
        <v>3758</v>
      </c>
      <c r="F945" t="s">
        <v>1023</v>
      </c>
    </row>
    <row r="946" spans="2:6" hidden="1" x14ac:dyDescent="0.25">
      <c r="B946">
        <v>130796</v>
      </c>
      <c r="C946" t="s">
        <v>3759</v>
      </c>
      <c r="D946" t="s">
        <v>3760</v>
      </c>
      <c r="E946" t="s">
        <v>3761</v>
      </c>
      <c r="F946" t="s">
        <v>1023</v>
      </c>
    </row>
    <row r="947" spans="2:6" hidden="1" x14ac:dyDescent="0.25">
      <c r="B947">
        <v>130833</v>
      </c>
      <c r="C947" t="s">
        <v>3762</v>
      </c>
      <c r="D947" t="s">
        <v>3763</v>
      </c>
      <c r="E947" t="s">
        <v>3764</v>
      </c>
      <c r="F947" t="s">
        <v>1023</v>
      </c>
    </row>
    <row r="948" spans="2:6" hidden="1" x14ac:dyDescent="0.25">
      <c r="B948">
        <v>130840</v>
      </c>
      <c r="C948" t="s">
        <v>3765</v>
      </c>
      <c r="D948" t="s">
        <v>3766</v>
      </c>
      <c r="E948" t="s">
        <v>3767</v>
      </c>
      <c r="F948" t="s">
        <v>1023</v>
      </c>
    </row>
    <row r="949" spans="2:6" hidden="1" x14ac:dyDescent="0.25">
      <c r="B949">
        <v>130848</v>
      </c>
      <c r="C949" t="s">
        <v>3768</v>
      </c>
      <c r="D949" t="s">
        <v>3769</v>
      </c>
      <c r="E949" t="s">
        <v>3770</v>
      </c>
      <c r="F949" t="s">
        <v>1023</v>
      </c>
    </row>
    <row r="950" spans="2:6" hidden="1" x14ac:dyDescent="0.25">
      <c r="B950">
        <v>130881</v>
      </c>
      <c r="C950" t="s">
        <v>3771</v>
      </c>
      <c r="D950" t="s">
        <v>3772</v>
      </c>
      <c r="E950" t="s">
        <v>3773</v>
      </c>
      <c r="F950" t="s">
        <v>1023</v>
      </c>
    </row>
    <row r="951" spans="2:6" hidden="1" x14ac:dyDescent="0.25">
      <c r="B951">
        <v>130964</v>
      </c>
      <c r="C951" t="s">
        <v>3774</v>
      </c>
      <c r="D951" t="s">
        <v>3775</v>
      </c>
      <c r="E951" t="s">
        <v>66</v>
      </c>
      <c r="F951" t="s">
        <v>1023</v>
      </c>
    </row>
    <row r="952" spans="2:6" hidden="1" x14ac:dyDescent="0.25">
      <c r="B952">
        <v>130981</v>
      </c>
      <c r="C952" t="s">
        <v>3776</v>
      </c>
      <c r="D952" t="s">
        <v>3777</v>
      </c>
      <c r="E952" t="s">
        <v>3778</v>
      </c>
      <c r="F952" t="s">
        <v>1023</v>
      </c>
    </row>
    <row r="953" spans="2:6" hidden="1" x14ac:dyDescent="0.25">
      <c r="B953">
        <v>131015</v>
      </c>
      <c r="C953" t="s">
        <v>3779</v>
      </c>
      <c r="D953" t="s">
        <v>3780</v>
      </c>
      <c r="E953" t="s">
        <v>1887</v>
      </c>
      <c r="F953" t="s">
        <v>1023</v>
      </c>
    </row>
    <row r="954" spans="2:6" hidden="1" x14ac:dyDescent="0.25">
      <c r="B954">
        <v>131020</v>
      </c>
      <c r="C954" t="s">
        <v>3781</v>
      </c>
      <c r="D954" t="s">
        <v>3782</v>
      </c>
      <c r="E954" t="s">
        <v>3783</v>
      </c>
      <c r="F954" t="s">
        <v>1023</v>
      </c>
    </row>
    <row r="955" spans="2:6" hidden="1" x14ac:dyDescent="0.25">
      <c r="B955">
        <v>131066</v>
      </c>
      <c r="C955" t="s">
        <v>3784</v>
      </c>
      <c r="D955" t="s">
        <v>3785</v>
      </c>
      <c r="E955" t="s">
        <v>3786</v>
      </c>
      <c r="F955" t="s">
        <v>1023</v>
      </c>
    </row>
    <row r="956" spans="2:6" hidden="1" x14ac:dyDescent="0.25">
      <c r="B956">
        <v>131159</v>
      </c>
      <c r="C956" t="s">
        <v>3787</v>
      </c>
      <c r="D956" t="s">
        <v>3788</v>
      </c>
      <c r="E956" t="s">
        <v>3789</v>
      </c>
      <c r="F956" t="s">
        <v>1023</v>
      </c>
    </row>
    <row r="957" spans="2:6" hidden="1" x14ac:dyDescent="0.25">
      <c r="B957">
        <v>131239</v>
      </c>
      <c r="C957" t="s">
        <v>3790</v>
      </c>
      <c r="D957" t="s">
        <v>3791</v>
      </c>
      <c r="E957" t="s">
        <v>3792</v>
      </c>
      <c r="F957" t="s">
        <v>1023</v>
      </c>
    </row>
    <row r="958" spans="2:6" hidden="1" x14ac:dyDescent="0.25">
      <c r="B958">
        <v>131260</v>
      </c>
      <c r="C958" t="s">
        <v>3793</v>
      </c>
      <c r="D958" t="s">
        <v>3794</v>
      </c>
      <c r="E958" t="s">
        <v>3795</v>
      </c>
      <c r="F958" t="s">
        <v>1023</v>
      </c>
    </row>
    <row r="959" spans="2:6" hidden="1" x14ac:dyDescent="0.25">
      <c r="B959">
        <v>131371</v>
      </c>
      <c r="C959" t="s">
        <v>3796</v>
      </c>
      <c r="D959" t="s">
        <v>3797</v>
      </c>
      <c r="E959" t="s">
        <v>3798</v>
      </c>
      <c r="F959" t="s">
        <v>1023</v>
      </c>
    </row>
    <row r="960" spans="2:6" hidden="1" x14ac:dyDescent="0.25">
      <c r="B960">
        <v>131416</v>
      </c>
      <c r="C960" t="s">
        <v>3799</v>
      </c>
      <c r="D960" t="s">
        <v>3800</v>
      </c>
      <c r="E960" t="s">
        <v>3801</v>
      </c>
      <c r="F960" t="s">
        <v>1023</v>
      </c>
    </row>
    <row r="961" spans="2:6" hidden="1" x14ac:dyDescent="0.25">
      <c r="B961">
        <v>131591</v>
      </c>
      <c r="C961" t="s">
        <v>3802</v>
      </c>
      <c r="D961" t="s">
        <v>3803</v>
      </c>
      <c r="E961" t="s">
        <v>3804</v>
      </c>
      <c r="F961" t="s">
        <v>1023</v>
      </c>
    </row>
    <row r="962" spans="2:6" hidden="1" x14ac:dyDescent="0.25">
      <c r="B962">
        <v>131652</v>
      </c>
      <c r="C962" t="s">
        <v>3805</v>
      </c>
      <c r="D962" t="s">
        <v>3806</v>
      </c>
      <c r="E962" t="s">
        <v>3807</v>
      </c>
      <c r="F962" t="s">
        <v>1023</v>
      </c>
    </row>
    <row r="963" spans="2:6" hidden="1" x14ac:dyDescent="0.25">
      <c r="B963">
        <v>131669</v>
      </c>
      <c r="C963" t="s">
        <v>1099</v>
      </c>
      <c r="D963" t="s">
        <v>1100</v>
      </c>
      <c r="E963" t="s">
        <v>3808</v>
      </c>
      <c r="F963" t="s">
        <v>1023</v>
      </c>
    </row>
    <row r="964" spans="2:6" hidden="1" x14ac:dyDescent="0.25">
      <c r="B964">
        <v>131755</v>
      </c>
      <c r="C964" t="s">
        <v>3809</v>
      </c>
      <c r="D964" t="s">
        <v>3810</v>
      </c>
      <c r="E964" t="s">
        <v>3811</v>
      </c>
      <c r="F964" t="s">
        <v>1023</v>
      </c>
    </row>
    <row r="965" spans="2:6" hidden="1" x14ac:dyDescent="0.25">
      <c r="B965">
        <v>131819</v>
      </c>
      <c r="C965" t="s">
        <v>3812</v>
      </c>
      <c r="D965" t="s">
        <v>3813</v>
      </c>
      <c r="E965" t="s">
        <v>3814</v>
      </c>
      <c r="F965" t="s">
        <v>1023</v>
      </c>
    </row>
    <row r="966" spans="2:6" hidden="1" x14ac:dyDescent="0.25">
      <c r="B966">
        <v>131836</v>
      </c>
      <c r="C966" t="s">
        <v>3815</v>
      </c>
      <c r="D966" t="s">
        <v>3816</v>
      </c>
      <c r="E966" t="s">
        <v>3817</v>
      </c>
      <c r="F966" t="s">
        <v>1023</v>
      </c>
    </row>
    <row r="967" spans="2:6" hidden="1" x14ac:dyDescent="0.25">
      <c r="B967">
        <v>131946</v>
      </c>
      <c r="C967" t="s">
        <v>3818</v>
      </c>
      <c r="D967" t="s">
        <v>3819</v>
      </c>
      <c r="E967" t="s">
        <v>3820</v>
      </c>
      <c r="F967" t="s">
        <v>1023</v>
      </c>
    </row>
    <row r="968" spans="2:6" hidden="1" x14ac:dyDescent="0.25">
      <c r="B968">
        <v>131951</v>
      </c>
      <c r="C968" t="s">
        <v>3821</v>
      </c>
      <c r="D968" t="s">
        <v>3822</v>
      </c>
      <c r="E968" t="s">
        <v>3823</v>
      </c>
      <c r="F968" t="s">
        <v>1023</v>
      </c>
    </row>
    <row r="969" spans="2:6" hidden="1" x14ac:dyDescent="0.25">
      <c r="B969">
        <v>131954</v>
      </c>
      <c r="C969" t="s">
        <v>3824</v>
      </c>
      <c r="D969" t="s">
        <v>3825</v>
      </c>
      <c r="E969" t="s">
        <v>3826</v>
      </c>
      <c r="F969" t="s">
        <v>1023</v>
      </c>
    </row>
    <row r="970" spans="2:6" hidden="1" x14ac:dyDescent="0.25">
      <c r="B970">
        <v>132032</v>
      </c>
      <c r="C970" t="s">
        <v>3827</v>
      </c>
      <c r="D970" t="s">
        <v>3828</v>
      </c>
      <c r="E970" t="s">
        <v>3829</v>
      </c>
      <c r="F970" t="s">
        <v>1023</v>
      </c>
    </row>
    <row r="971" spans="2:6" hidden="1" x14ac:dyDescent="0.25">
      <c r="B971">
        <v>132036</v>
      </c>
      <c r="C971" t="s">
        <v>3830</v>
      </c>
      <c r="D971" t="s">
        <v>3831</v>
      </c>
      <c r="E971" t="s">
        <v>3832</v>
      </c>
      <c r="F971" t="s">
        <v>1023</v>
      </c>
    </row>
    <row r="972" spans="2:6" hidden="1" x14ac:dyDescent="0.25">
      <c r="B972">
        <v>132091</v>
      </c>
      <c r="C972" t="s">
        <v>3833</v>
      </c>
      <c r="D972" t="s">
        <v>3834</v>
      </c>
      <c r="E972" t="s">
        <v>3835</v>
      </c>
      <c r="F972" t="s">
        <v>1023</v>
      </c>
    </row>
    <row r="973" spans="2:6" hidden="1" x14ac:dyDescent="0.25">
      <c r="B973">
        <v>132131</v>
      </c>
      <c r="C973" t="s">
        <v>3836</v>
      </c>
      <c r="D973" t="s">
        <v>3837</v>
      </c>
      <c r="E973" t="s">
        <v>3838</v>
      </c>
      <c r="F973" t="s">
        <v>1023</v>
      </c>
    </row>
    <row r="974" spans="2:6" hidden="1" x14ac:dyDescent="0.25">
      <c r="B974">
        <v>132141</v>
      </c>
      <c r="C974" t="s">
        <v>3839</v>
      </c>
      <c r="D974" t="s">
        <v>3840</v>
      </c>
      <c r="E974" t="s">
        <v>3841</v>
      </c>
      <c r="F974" t="s">
        <v>1023</v>
      </c>
    </row>
    <row r="975" spans="2:6" hidden="1" x14ac:dyDescent="0.25">
      <c r="B975">
        <v>132160</v>
      </c>
      <c r="C975" t="s">
        <v>3842</v>
      </c>
      <c r="D975" t="s">
        <v>3843</v>
      </c>
      <c r="E975" t="s">
        <v>3844</v>
      </c>
      <c r="F975" t="s">
        <v>1023</v>
      </c>
    </row>
    <row r="976" spans="2:6" hidden="1" x14ac:dyDescent="0.25">
      <c r="B976">
        <v>132258</v>
      </c>
      <c r="C976" t="s">
        <v>3845</v>
      </c>
      <c r="D976" t="s">
        <v>3846</v>
      </c>
      <c r="E976" t="s">
        <v>3847</v>
      </c>
      <c r="F976" t="s">
        <v>1023</v>
      </c>
    </row>
    <row r="977" spans="2:6" hidden="1" x14ac:dyDescent="0.25">
      <c r="B977">
        <v>132289</v>
      </c>
      <c r="C977" t="s">
        <v>3848</v>
      </c>
      <c r="D977" t="s">
        <v>3849</v>
      </c>
      <c r="E977" t="s">
        <v>3850</v>
      </c>
      <c r="F977" t="s">
        <v>1023</v>
      </c>
    </row>
    <row r="978" spans="2:6" hidden="1" x14ac:dyDescent="0.25">
      <c r="B978">
        <v>132299</v>
      </c>
      <c r="C978" t="s">
        <v>3851</v>
      </c>
      <c r="D978" t="s">
        <v>3852</v>
      </c>
      <c r="E978" t="s">
        <v>2595</v>
      </c>
      <c r="F978" t="s">
        <v>1023</v>
      </c>
    </row>
    <row r="979" spans="2:6" hidden="1" x14ac:dyDescent="0.25">
      <c r="B979">
        <v>132315</v>
      </c>
      <c r="C979" t="s">
        <v>3853</v>
      </c>
      <c r="D979" t="s">
        <v>3854</v>
      </c>
      <c r="E979" t="s">
        <v>3855</v>
      </c>
      <c r="F979" t="s">
        <v>1023</v>
      </c>
    </row>
    <row r="980" spans="2:6" hidden="1" x14ac:dyDescent="0.25">
      <c r="B980">
        <v>132326</v>
      </c>
      <c r="C980" t="s">
        <v>3856</v>
      </c>
      <c r="D980" t="s">
        <v>3857</v>
      </c>
      <c r="E980" t="s">
        <v>3858</v>
      </c>
      <c r="F980" t="s">
        <v>1023</v>
      </c>
    </row>
    <row r="981" spans="2:6" hidden="1" x14ac:dyDescent="0.25">
      <c r="B981">
        <v>132354</v>
      </c>
      <c r="C981" t="s">
        <v>3859</v>
      </c>
      <c r="D981" t="s">
        <v>3860</v>
      </c>
      <c r="E981" t="s">
        <v>3861</v>
      </c>
      <c r="F981" t="s">
        <v>1023</v>
      </c>
    </row>
    <row r="982" spans="2:6" hidden="1" x14ac:dyDescent="0.25">
      <c r="B982">
        <v>132374</v>
      </c>
      <c r="C982" t="s">
        <v>3862</v>
      </c>
      <c r="D982" t="s">
        <v>3863</v>
      </c>
      <c r="E982" t="s">
        <v>3864</v>
      </c>
      <c r="F982" t="s">
        <v>1023</v>
      </c>
    </row>
    <row r="983" spans="2:6" hidden="1" x14ac:dyDescent="0.25">
      <c r="B983">
        <v>132393</v>
      </c>
      <c r="C983" t="s">
        <v>3865</v>
      </c>
      <c r="D983" t="s">
        <v>3866</v>
      </c>
      <c r="E983" t="s">
        <v>3867</v>
      </c>
      <c r="F983" t="s">
        <v>1023</v>
      </c>
    </row>
    <row r="984" spans="2:6" hidden="1" x14ac:dyDescent="0.25">
      <c r="B984">
        <v>132443</v>
      </c>
      <c r="C984" t="s">
        <v>3868</v>
      </c>
      <c r="D984" t="s">
        <v>3869</v>
      </c>
      <c r="E984" t="s">
        <v>3870</v>
      </c>
      <c r="F984" t="s">
        <v>1023</v>
      </c>
    </row>
    <row r="985" spans="2:6" hidden="1" x14ac:dyDescent="0.25">
      <c r="B985">
        <v>132506</v>
      </c>
      <c r="C985" t="s">
        <v>3871</v>
      </c>
      <c r="D985" t="s">
        <v>3872</v>
      </c>
      <c r="E985" t="s">
        <v>3873</v>
      </c>
      <c r="F985" t="s">
        <v>1023</v>
      </c>
    </row>
    <row r="986" spans="2:6" hidden="1" x14ac:dyDescent="0.25">
      <c r="B986">
        <v>132531</v>
      </c>
      <c r="C986" t="s">
        <v>3874</v>
      </c>
      <c r="D986" t="s">
        <v>3875</v>
      </c>
      <c r="E986" t="s">
        <v>3876</v>
      </c>
      <c r="F986" t="s">
        <v>1023</v>
      </c>
    </row>
    <row r="987" spans="2:6" hidden="1" x14ac:dyDescent="0.25">
      <c r="B987">
        <v>132571</v>
      </c>
      <c r="C987" t="s">
        <v>3877</v>
      </c>
      <c r="D987" t="s">
        <v>3878</v>
      </c>
      <c r="E987" t="s">
        <v>3879</v>
      </c>
      <c r="F987" t="s">
        <v>1023</v>
      </c>
    </row>
    <row r="988" spans="2:6" hidden="1" x14ac:dyDescent="0.25">
      <c r="B988">
        <v>132583</v>
      </c>
      <c r="C988" t="s">
        <v>3880</v>
      </c>
      <c r="D988" t="s">
        <v>3881</v>
      </c>
      <c r="E988" t="s">
        <v>3882</v>
      </c>
      <c r="F988" t="s">
        <v>1023</v>
      </c>
    </row>
    <row r="989" spans="2:6" hidden="1" x14ac:dyDescent="0.25">
      <c r="B989">
        <v>132608</v>
      </c>
      <c r="C989" t="s">
        <v>3883</v>
      </c>
      <c r="D989" t="s">
        <v>3884</v>
      </c>
      <c r="E989" t="s">
        <v>3885</v>
      </c>
      <c r="F989" t="s">
        <v>1023</v>
      </c>
    </row>
    <row r="990" spans="2:6" hidden="1" x14ac:dyDescent="0.25">
      <c r="B990">
        <v>132650</v>
      </c>
      <c r="C990" t="s">
        <v>3886</v>
      </c>
      <c r="D990" t="s">
        <v>3887</v>
      </c>
      <c r="E990" t="s">
        <v>3888</v>
      </c>
      <c r="F990" t="s">
        <v>1023</v>
      </c>
    </row>
    <row r="991" spans="2:6" hidden="1" x14ac:dyDescent="0.25">
      <c r="B991">
        <v>132684</v>
      </c>
      <c r="C991" t="s">
        <v>3889</v>
      </c>
      <c r="D991" t="s">
        <v>3890</v>
      </c>
      <c r="E991" t="s">
        <v>3891</v>
      </c>
      <c r="F991" t="s">
        <v>1023</v>
      </c>
    </row>
    <row r="992" spans="2:6" hidden="1" x14ac:dyDescent="0.25">
      <c r="B992">
        <v>132733</v>
      </c>
      <c r="C992" t="s">
        <v>3892</v>
      </c>
      <c r="D992" t="s">
        <v>3893</v>
      </c>
      <c r="E992" t="s">
        <v>3894</v>
      </c>
      <c r="F992" t="s">
        <v>1023</v>
      </c>
    </row>
    <row r="993" spans="2:6" hidden="1" x14ac:dyDescent="0.25">
      <c r="B993">
        <v>132740</v>
      </c>
      <c r="C993" t="s">
        <v>3895</v>
      </c>
      <c r="D993" t="s">
        <v>3896</v>
      </c>
      <c r="E993" t="s">
        <v>3897</v>
      </c>
      <c r="F993" t="s">
        <v>1023</v>
      </c>
    </row>
    <row r="994" spans="2:6" hidden="1" x14ac:dyDescent="0.25">
      <c r="B994">
        <v>132750</v>
      </c>
      <c r="C994" t="s">
        <v>3898</v>
      </c>
      <c r="D994" t="s">
        <v>3899</v>
      </c>
      <c r="E994" t="s">
        <v>3900</v>
      </c>
      <c r="F994" t="s">
        <v>1023</v>
      </c>
    </row>
    <row r="995" spans="2:6" hidden="1" x14ac:dyDescent="0.25">
      <c r="B995">
        <v>132821</v>
      </c>
      <c r="C995" t="s">
        <v>3901</v>
      </c>
      <c r="D995" t="s">
        <v>3902</v>
      </c>
      <c r="E995" t="s">
        <v>3903</v>
      </c>
      <c r="F995" t="s">
        <v>1023</v>
      </c>
    </row>
    <row r="996" spans="2:6" hidden="1" x14ac:dyDescent="0.25">
      <c r="B996">
        <v>132871</v>
      </c>
      <c r="C996" t="s">
        <v>3904</v>
      </c>
      <c r="D996" t="s">
        <v>3905</v>
      </c>
      <c r="E996" t="s">
        <v>3906</v>
      </c>
      <c r="F996" t="s">
        <v>1023</v>
      </c>
    </row>
    <row r="997" spans="2:6" hidden="1" x14ac:dyDescent="0.25">
      <c r="B997">
        <v>132932</v>
      </c>
      <c r="C997" t="s">
        <v>3907</v>
      </c>
      <c r="D997" t="s">
        <v>3908</v>
      </c>
      <c r="E997" t="s">
        <v>3909</v>
      </c>
      <c r="F997" t="s">
        <v>1023</v>
      </c>
    </row>
    <row r="998" spans="2:6" hidden="1" x14ac:dyDescent="0.25">
      <c r="B998">
        <v>132934</v>
      </c>
      <c r="C998" t="s">
        <v>3910</v>
      </c>
      <c r="D998" t="s">
        <v>3911</v>
      </c>
      <c r="E998" t="s">
        <v>3912</v>
      </c>
      <c r="F998" t="s">
        <v>1023</v>
      </c>
    </row>
    <row r="999" spans="2:6" hidden="1" x14ac:dyDescent="0.25">
      <c r="B999">
        <v>132936</v>
      </c>
      <c r="C999" t="s">
        <v>3913</v>
      </c>
      <c r="D999" t="s">
        <v>3914</v>
      </c>
      <c r="E999" t="s">
        <v>3915</v>
      </c>
      <c r="F999" t="s">
        <v>1023</v>
      </c>
    </row>
    <row r="1000" spans="2:6" hidden="1" x14ac:dyDescent="0.25">
      <c r="B1000">
        <v>132966</v>
      </c>
      <c r="C1000" t="s">
        <v>3916</v>
      </c>
      <c r="D1000" t="s">
        <v>3917</v>
      </c>
      <c r="E1000" t="s">
        <v>3918</v>
      </c>
      <c r="F1000" t="s">
        <v>1023</v>
      </c>
    </row>
    <row r="1001" spans="2:6" hidden="1" x14ac:dyDescent="0.25">
      <c r="B1001">
        <v>132967</v>
      </c>
      <c r="C1001" t="s">
        <v>3919</v>
      </c>
      <c r="D1001" t="s">
        <v>3920</v>
      </c>
      <c r="E1001" t="s">
        <v>3921</v>
      </c>
      <c r="F1001" t="s">
        <v>1023</v>
      </c>
    </row>
    <row r="1002" spans="2:6" hidden="1" x14ac:dyDescent="0.25">
      <c r="B1002">
        <v>133032</v>
      </c>
      <c r="C1002" t="s">
        <v>3922</v>
      </c>
      <c r="D1002" t="s">
        <v>3923</v>
      </c>
      <c r="E1002" t="s">
        <v>3924</v>
      </c>
      <c r="F1002" t="s">
        <v>1023</v>
      </c>
    </row>
    <row r="1003" spans="2:6" hidden="1" x14ac:dyDescent="0.25">
      <c r="B1003">
        <v>133042</v>
      </c>
      <c r="C1003" t="s">
        <v>3925</v>
      </c>
      <c r="D1003" t="s">
        <v>3926</v>
      </c>
      <c r="E1003" t="s">
        <v>3927</v>
      </c>
      <c r="F1003" t="s">
        <v>1023</v>
      </c>
    </row>
    <row r="1004" spans="2:6" hidden="1" x14ac:dyDescent="0.25">
      <c r="B1004">
        <v>133105</v>
      </c>
      <c r="C1004" t="s">
        <v>3928</v>
      </c>
      <c r="D1004" t="s">
        <v>3929</v>
      </c>
      <c r="E1004" t="s">
        <v>3930</v>
      </c>
      <c r="F1004" t="s">
        <v>1023</v>
      </c>
    </row>
    <row r="1005" spans="2:6" hidden="1" x14ac:dyDescent="0.25">
      <c r="B1005">
        <v>133130</v>
      </c>
      <c r="C1005" t="s">
        <v>3931</v>
      </c>
      <c r="D1005" t="s">
        <v>3932</v>
      </c>
      <c r="E1005" t="s">
        <v>3933</v>
      </c>
      <c r="F1005" t="s">
        <v>1023</v>
      </c>
    </row>
    <row r="1006" spans="2:6" hidden="1" x14ac:dyDescent="0.25">
      <c r="B1006">
        <v>133178</v>
      </c>
      <c r="C1006" t="s">
        <v>3934</v>
      </c>
      <c r="D1006" t="s">
        <v>3935</v>
      </c>
      <c r="E1006" t="s">
        <v>3936</v>
      </c>
      <c r="F1006" t="s">
        <v>1023</v>
      </c>
    </row>
    <row r="1007" spans="2:6" hidden="1" x14ac:dyDescent="0.25">
      <c r="B1007">
        <v>133272</v>
      </c>
      <c r="C1007" t="s">
        <v>3937</v>
      </c>
      <c r="D1007" t="s">
        <v>3938</v>
      </c>
      <c r="E1007" t="s">
        <v>3939</v>
      </c>
      <c r="F1007" t="s">
        <v>1023</v>
      </c>
    </row>
    <row r="1008" spans="2:6" hidden="1" x14ac:dyDescent="0.25">
      <c r="B1008">
        <v>133274</v>
      </c>
      <c r="C1008" t="s">
        <v>3940</v>
      </c>
      <c r="D1008" t="s">
        <v>3941</v>
      </c>
      <c r="E1008" t="s">
        <v>3942</v>
      </c>
      <c r="F1008" t="s">
        <v>1023</v>
      </c>
    </row>
    <row r="1009" spans="2:6" hidden="1" x14ac:dyDescent="0.25">
      <c r="B1009">
        <v>133277</v>
      </c>
      <c r="C1009" t="s">
        <v>3943</v>
      </c>
      <c r="D1009" t="s">
        <v>3944</v>
      </c>
      <c r="E1009" t="s">
        <v>2751</v>
      </c>
      <c r="F1009" t="s">
        <v>1023</v>
      </c>
    </row>
    <row r="1010" spans="2:6" hidden="1" x14ac:dyDescent="0.25">
      <c r="B1010">
        <v>133360</v>
      </c>
      <c r="C1010" t="s">
        <v>3945</v>
      </c>
      <c r="D1010" t="s">
        <v>3946</v>
      </c>
      <c r="E1010" t="s">
        <v>3947</v>
      </c>
      <c r="F1010" t="s">
        <v>1023</v>
      </c>
    </row>
    <row r="1011" spans="2:6" hidden="1" x14ac:dyDescent="0.25">
      <c r="B1011">
        <v>133406</v>
      </c>
      <c r="C1011" t="s">
        <v>3948</v>
      </c>
      <c r="D1011" t="s">
        <v>3949</v>
      </c>
      <c r="E1011" t="s">
        <v>1689</v>
      </c>
      <c r="F1011" t="s">
        <v>1023</v>
      </c>
    </row>
    <row r="1012" spans="2:6" hidden="1" x14ac:dyDescent="0.25">
      <c r="B1012">
        <v>133415</v>
      </c>
      <c r="C1012" t="s">
        <v>3950</v>
      </c>
      <c r="D1012" t="s">
        <v>3951</v>
      </c>
      <c r="E1012" t="s">
        <v>3952</v>
      </c>
      <c r="F1012" t="s">
        <v>1023</v>
      </c>
    </row>
    <row r="1013" spans="2:6" hidden="1" x14ac:dyDescent="0.25">
      <c r="B1013">
        <v>133421</v>
      </c>
      <c r="C1013" t="s">
        <v>3953</v>
      </c>
      <c r="D1013" t="s">
        <v>3954</v>
      </c>
      <c r="E1013" t="s">
        <v>3955</v>
      </c>
      <c r="F1013" t="s">
        <v>1023</v>
      </c>
    </row>
    <row r="1014" spans="2:6" hidden="1" x14ac:dyDescent="0.25">
      <c r="B1014">
        <v>133426</v>
      </c>
      <c r="C1014" t="s">
        <v>3956</v>
      </c>
      <c r="D1014" t="s">
        <v>3957</v>
      </c>
      <c r="E1014" t="s">
        <v>3958</v>
      </c>
      <c r="F1014" t="s">
        <v>1023</v>
      </c>
    </row>
    <row r="1015" spans="2:6" hidden="1" x14ac:dyDescent="0.25">
      <c r="B1015">
        <v>133442</v>
      </c>
      <c r="C1015" t="s">
        <v>3959</v>
      </c>
      <c r="D1015" t="s">
        <v>3960</v>
      </c>
      <c r="E1015" t="s">
        <v>3961</v>
      </c>
      <c r="F1015" t="s">
        <v>1023</v>
      </c>
    </row>
    <row r="1016" spans="2:6" hidden="1" x14ac:dyDescent="0.25">
      <c r="B1016">
        <v>133456</v>
      </c>
      <c r="C1016" t="s">
        <v>3962</v>
      </c>
      <c r="D1016" t="s">
        <v>3963</v>
      </c>
      <c r="E1016" t="s">
        <v>3964</v>
      </c>
      <c r="F1016" t="s">
        <v>1023</v>
      </c>
    </row>
    <row r="1017" spans="2:6" hidden="1" x14ac:dyDescent="0.25">
      <c r="B1017">
        <v>133501</v>
      </c>
      <c r="C1017" t="s">
        <v>3965</v>
      </c>
      <c r="D1017" t="s">
        <v>3966</v>
      </c>
      <c r="E1017" t="s">
        <v>3967</v>
      </c>
      <c r="F1017" t="s">
        <v>1023</v>
      </c>
    </row>
    <row r="1018" spans="2:6" hidden="1" x14ac:dyDescent="0.25">
      <c r="B1018">
        <v>133527</v>
      </c>
      <c r="C1018" t="s">
        <v>3968</v>
      </c>
      <c r="D1018" t="s">
        <v>3969</v>
      </c>
      <c r="E1018" t="s">
        <v>3970</v>
      </c>
      <c r="F1018" t="s">
        <v>1023</v>
      </c>
    </row>
    <row r="1019" spans="2:6" hidden="1" x14ac:dyDescent="0.25">
      <c r="B1019">
        <v>133533</v>
      </c>
      <c r="C1019" t="s">
        <v>3971</v>
      </c>
      <c r="D1019" t="s">
        <v>3972</v>
      </c>
      <c r="E1019" t="s">
        <v>2263</v>
      </c>
      <c r="F1019" t="s">
        <v>1023</v>
      </c>
    </row>
    <row r="1020" spans="2:6" hidden="1" x14ac:dyDescent="0.25">
      <c r="B1020">
        <v>133568</v>
      </c>
      <c r="C1020" t="s">
        <v>3973</v>
      </c>
      <c r="D1020" t="s">
        <v>3974</v>
      </c>
      <c r="E1020" t="s">
        <v>3975</v>
      </c>
      <c r="F1020" t="s">
        <v>1023</v>
      </c>
    </row>
    <row r="1021" spans="2:6" hidden="1" x14ac:dyDescent="0.25">
      <c r="B1021">
        <v>133574</v>
      </c>
      <c r="C1021" t="s">
        <v>3976</v>
      </c>
      <c r="D1021" t="s">
        <v>3977</v>
      </c>
      <c r="E1021" t="s">
        <v>3978</v>
      </c>
      <c r="F1021" t="s">
        <v>1023</v>
      </c>
    </row>
    <row r="1022" spans="2:6" hidden="1" x14ac:dyDescent="0.25">
      <c r="B1022">
        <v>133697</v>
      </c>
      <c r="C1022" t="s">
        <v>3979</v>
      </c>
      <c r="D1022" t="s">
        <v>3980</v>
      </c>
      <c r="E1022" t="s">
        <v>3981</v>
      </c>
      <c r="F1022" t="s">
        <v>1023</v>
      </c>
    </row>
    <row r="1023" spans="2:6" hidden="1" x14ac:dyDescent="0.25">
      <c r="B1023">
        <v>133724</v>
      </c>
      <c r="C1023" t="s">
        <v>3982</v>
      </c>
      <c r="D1023" t="s">
        <v>3983</v>
      </c>
      <c r="E1023" t="s">
        <v>3984</v>
      </c>
      <c r="F1023" t="s">
        <v>1023</v>
      </c>
    </row>
    <row r="1024" spans="2:6" hidden="1" x14ac:dyDescent="0.25">
      <c r="B1024">
        <v>133726</v>
      </c>
      <c r="C1024" t="s">
        <v>3985</v>
      </c>
      <c r="D1024" t="s">
        <v>3986</v>
      </c>
      <c r="E1024" t="s">
        <v>3987</v>
      </c>
      <c r="F1024" t="s">
        <v>1023</v>
      </c>
    </row>
    <row r="1025" spans="2:6" hidden="1" x14ac:dyDescent="0.25">
      <c r="B1025">
        <v>133750</v>
      </c>
      <c r="C1025" t="s">
        <v>3988</v>
      </c>
      <c r="D1025" t="s">
        <v>3989</v>
      </c>
      <c r="E1025" t="s">
        <v>3990</v>
      </c>
      <c r="F1025" t="s">
        <v>1023</v>
      </c>
    </row>
    <row r="1026" spans="2:6" hidden="1" x14ac:dyDescent="0.25">
      <c r="B1026">
        <v>133782</v>
      </c>
      <c r="C1026" t="s">
        <v>3991</v>
      </c>
      <c r="D1026" t="s">
        <v>3992</v>
      </c>
      <c r="E1026" t="s">
        <v>24103</v>
      </c>
      <c r="F1026" t="s">
        <v>1023</v>
      </c>
    </row>
    <row r="1027" spans="2:6" hidden="1" x14ac:dyDescent="0.25">
      <c r="B1027">
        <v>133827</v>
      </c>
      <c r="C1027" t="s">
        <v>3993</v>
      </c>
      <c r="D1027" t="s">
        <v>3994</v>
      </c>
      <c r="E1027" t="s">
        <v>3995</v>
      </c>
      <c r="F1027" t="s">
        <v>1023</v>
      </c>
    </row>
    <row r="1028" spans="2:6" hidden="1" x14ac:dyDescent="0.25">
      <c r="B1028">
        <v>133828</v>
      </c>
      <c r="C1028" t="s">
        <v>3996</v>
      </c>
      <c r="D1028" t="s">
        <v>3997</v>
      </c>
      <c r="E1028" t="s">
        <v>3998</v>
      </c>
      <c r="F1028" t="s">
        <v>1023</v>
      </c>
    </row>
    <row r="1029" spans="2:6" hidden="1" x14ac:dyDescent="0.25">
      <c r="B1029">
        <v>133836</v>
      </c>
      <c r="C1029" t="s">
        <v>3999</v>
      </c>
      <c r="D1029" t="s">
        <v>4000</v>
      </c>
      <c r="E1029" t="s">
        <v>3676</v>
      </c>
      <c r="F1029" t="s">
        <v>1023</v>
      </c>
    </row>
    <row r="1030" spans="2:6" hidden="1" x14ac:dyDescent="0.25">
      <c r="B1030">
        <v>133888</v>
      </c>
      <c r="C1030" t="s">
        <v>4001</v>
      </c>
      <c r="D1030" t="s">
        <v>4002</v>
      </c>
      <c r="E1030" t="s">
        <v>4003</v>
      </c>
      <c r="F1030" t="s">
        <v>1023</v>
      </c>
    </row>
    <row r="1031" spans="2:6" hidden="1" x14ac:dyDescent="0.25">
      <c r="B1031">
        <v>133893</v>
      </c>
      <c r="C1031" t="s">
        <v>4004</v>
      </c>
      <c r="D1031" t="s">
        <v>4005</v>
      </c>
      <c r="E1031" t="s">
        <v>4006</v>
      </c>
      <c r="F1031" t="s">
        <v>1023</v>
      </c>
    </row>
    <row r="1032" spans="2:6" hidden="1" x14ac:dyDescent="0.25">
      <c r="B1032">
        <v>133923</v>
      </c>
      <c r="C1032" t="s">
        <v>4007</v>
      </c>
      <c r="D1032" t="s">
        <v>4008</v>
      </c>
      <c r="E1032" t="s">
        <v>4009</v>
      </c>
      <c r="F1032" t="s">
        <v>1023</v>
      </c>
    </row>
    <row r="1033" spans="2:6" hidden="1" x14ac:dyDescent="0.25">
      <c r="B1033">
        <v>134019</v>
      </c>
      <c r="C1033" t="s">
        <v>4010</v>
      </c>
      <c r="D1033" t="s">
        <v>4011</v>
      </c>
      <c r="E1033" t="s">
        <v>1133</v>
      </c>
      <c r="F1033" t="s">
        <v>1023</v>
      </c>
    </row>
    <row r="1034" spans="2:6" hidden="1" x14ac:dyDescent="0.25">
      <c r="B1034">
        <v>134084</v>
      </c>
      <c r="C1034" t="s">
        <v>4012</v>
      </c>
      <c r="D1034" t="s">
        <v>4013</v>
      </c>
      <c r="E1034" t="s">
        <v>4014</v>
      </c>
      <c r="F1034" t="s">
        <v>1023</v>
      </c>
    </row>
    <row r="1035" spans="2:6" hidden="1" x14ac:dyDescent="0.25">
      <c r="B1035">
        <v>134090</v>
      </c>
      <c r="C1035" t="s">
        <v>4015</v>
      </c>
      <c r="D1035" t="s">
        <v>4016</v>
      </c>
      <c r="E1035" t="s">
        <v>4017</v>
      </c>
      <c r="F1035" t="s">
        <v>1023</v>
      </c>
    </row>
    <row r="1036" spans="2:6" hidden="1" x14ac:dyDescent="0.25">
      <c r="B1036">
        <v>134114</v>
      </c>
      <c r="C1036" t="s">
        <v>4018</v>
      </c>
      <c r="D1036" t="s">
        <v>4019</v>
      </c>
      <c r="E1036" t="s">
        <v>4020</v>
      </c>
      <c r="F1036" t="s">
        <v>1023</v>
      </c>
    </row>
    <row r="1037" spans="2:6" hidden="1" x14ac:dyDescent="0.25">
      <c r="B1037">
        <v>134129</v>
      </c>
      <c r="C1037" t="s">
        <v>4021</v>
      </c>
      <c r="D1037" t="s">
        <v>4022</v>
      </c>
      <c r="E1037" t="s">
        <v>4023</v>
      </c>
      <c r="F1037" t="s">
        <v>1023</v>
      </c>
    </row>
    <row r="1038" spans="2:6" hidden="1" x14ac:dyDescent="0.25">
      <c r="B1038">
        <v>134191</v>
      </c>
      <c r="C1038" t="s">
        <v>4024</v>
      </c>
      <c r="D1038" t="s">
        <v>4025</v>
      </c>
      <c r="E1038" t="s">
        <v>4026</v>
      </c>
      <c r="F1038" t="s">
        <v>1023</v>
      </c>
    </row>
    <row r="1039" spans="2:6" hidden="1" x14ac:dyDescent="0.25">
      <c r="B1039">
        <v>134195</v>
      </c>
      <c r="C1039" t="s">
        <v>4027</v>
      </c>
      <c r="D1039" t="s">
        <v>4028</v>
      </c>
      <c r="E1039" t="s">
        <v>4029</v>
      </c>
      <c r="F1039" t="s">
        <v>1023</v>
      </c>
    </row>
    <row r="1040" spans="2:6" hidden="1" x14ac:dyDescent="0.25">
      <c r="B1040">
        <v>134207</v>
      </c>
      <c r="C1040" t="s">
        <v>4030</v>
      </c>
      <c r="D1040" t="s">
        <v>4031</v>
      </c>
      <c r="E1040" t="s">
        <v>4032</v>
      </c>
      <c r="F1040" t="s">
        <v>1023</v>
      </c>
    </row>
    <row r="1041" spans="2:6" hidden="1" x14ac:dyDescent="0.25">
      <c r="B1041">
        <v>134329</v>
      </c>
      <c r="C1041" t="s">
        <v>4033</v>
      </c>
      <c r="D1041" t="s">
        <v>4034</v>
      </c>
      <c r="E1041" t="s">
        <v>4035</v>
      </c>
      <c r="F1041" t="s">
        <v>1023</v>
      </c>
    </row>
    <row r="1042" spans="2:6" hidden="1" x14ac:dyDescent="0.25">
      <c r="B1042">
        <v>134392</v>
      </c>
      <c r="C1042" t="s">
        <v>4036</v>
      </c>
      <c r="D1042" t="s">
        <v>4037</v>
      </c>
      <c r="E1042" t="s">
        <v>4038</v>
      </c>
      <c r="F1042" t="s">
        <v>1023</v>
      </c>
    </row>
    <row r="1043" spans="2:6" hidden="1" x14ac:dyDescent="0.25">
      <c r="B1043">
        <v>134401</v>
      </c>
      <c r="C1043" t="s">
        <v>4039</v>
      </c>
      <c r="D1043" t="s">
        <v>4040</v>
      </c>
      <c r="E1043" t="s">
        <v>4041</v>
      </c>
      <c r="F1043" t="s">
        <v>1023</v>
      </c>
    </row>
    <row r="1044" spans="2:6" hidden="1" x14ac:dyDescent="0.25">
      <c r="B1044">
        <v>134424</v>
      </c>
      <c r="C1044" t="s">
        <v>4042</v>
      </c>
      <c r="D1044" t="s">
        <v>4043</v>
      </c>
      <c r="E1044" t="s">
        <v>4044</v>
      </c>
      <c r="F1044" t="s">
        <v>1023</v>
      </c>
    </row>
    <row r="1045" spans="2:6" hidden="1" x14ac:dyDescent="0.25">
      <c r="B1045">
        <v>134460</v>
      </c>
      <c r="C1045" t="s">
        <v>4045</v>
      </c>
      <c r="D1045" t="s">
        <v>4046</v>
      </c>
      <c r="E1045" t="s">
        <v>4047</v>
      </c>
      <c r="F1045" t="s">
        <v>1023</v>
      </c>
    </row>
    <row r="1046" spans="2:6" hidden="1" x14ac:dyDescent="0.25">
      <c r="B1046">
        <v>134502</v>
      </c>
      <c r="C1046" t="s">
        <v>4048</v>
      </c>
      <c r="D1046" t="s">
        <v>4049</v>
      </c>
      <c r="E1046" t="s">
        <v>4050</v>
      </c>
      <c r="F1046" t="s">
        <v>1023</v>
      </c>
    </row>
    <row r="1047" spans="2:6" hidden="1" x14ac:dyDescent="0.25">
      <c r="B1047">
        <v>134512</v>
      </c>
      <c r="C1047" t="s">
        <v>4051</v>
      </c>
      <c r="D1047" t="s">
        <v>4052</v>
      </c>
      <c r="E1047" t="s">
        <v>4053</v>
      </c>
      <c r="F1047" t="s">
        <v>1023</v>
      </c>
    </row>
    <row r="1048" spans="2:6" hidden="1" x14ac:dyDescent="0.25">
      <c r="B1048">
        <v>134634</v>
      </c>
      <c r="C1048" t="s">
        <v>4054</v>
      </c>
      <c r="D1048" t="s">
        <v>4055</v>
      </c>
      <c r="E1048" t="s">
        <v>4056</v>
      </c>
      <c r="F1048" t="s">
        <v>1023</v>
      </c>
    </row>
    <row r="1049" spans="2:6" hidden="1" x14ac:dyDescent="0.25">
      <c r="B1049">
        <v>134712</v>
      </c>
      <c r="C1049" t="s">
        <v>4057</v>
      </c>
      <c r="D1049" t="s">
        <v>4058</v>
      </c>
      <c r="E1049" t="s">
        <v>4059</v>
      </c>
      <c r="F1049" t="s">
        <v>1023</v>
      </c>
    </row>
    <row r="1050" spans="2:6" hidden="1" x14ac:dyDescent="0.25">
      <c r="B1050">
        <v>134726</v>
      </c>
      <c r="C1050" t="s">
        <v>4060</v>
      </c>
      <c r="D1050" t="s">
        <v>4061</v>
      </c>
      <c r="E1050" t="s">
        <v>3442</v>
      </c>
      <c r="F1050" t="s">
        <v>1023</v>
      </c>
    </row>
    <row r="1051" spans="2:6" hidden="1" x14ac:dyDescent="0.25">
      <c r="B1051">
        <v>134808</v>
      </c>
      <c r="C1051" t="s">
        <v>4062</v>
      </c>
      <c r="D1051" t="s">
        <v>4063</v>
      </c>
      <c r="E1051" t="s">
        <v>3346</v>
      </c>
      <c r="F1051" t="s">
        <v>1023</v>
      </c>
    </row>
    <row r="1052" spans="2:6" hidden="1" x14ac:dyDescent="0.25">
      <c r="B1052">
        <v>134831</v>
      </c>
      <c r="C1052" t="s">
        <v>4064</v>
      </c>
      <c r="D1052" t="s">
        <v>4065</v>
      </c>
      <c r="E1052" t="s">
        <v>4066</v>
      </c>
      <c r="F1052" t="s">
        <v>1023</v>
      </c>
    </row>
    <row r="1053" spans="2:6" hidden="1" x14ac:dyDescent="0.25">
      <c r="B1053">
        <v>134965</v>
      </c>
      <c r="C1053" t="s">
        <v>4067</v>
      </c>
      <c r="D1053" t="s">
        <v>4068</v>
      </c>
      <c r="E1053" t="s">
        <v>4069</v>
      </c>
      <c r="F1053" t="s">
        <v>1023</v>
      </c>
    </row>
    <row r="1054" spans="2:6" hidden="1" x14ac:dyDescent="0.25">
      <c r="B1054">
        <v>135044</v>
      </c>
      <c r="C1054" t="s">
        <v>4070</v>
      </c>
      <c r="D1054" t="s">
        <v>4071</v>
      </c>
      <c r="E1054" t="s">
        <v>1774</v>
      </c>
      <c r="F1054" t="s">
        <v>1023</v>
      </c>
    </row>
    <row r="1055" spans="2:6" hidden="1" x14ac:dyDescent="0.25">
      <c r="B1055">
        <v>135073</v>
      </c>
      <c r="C1055" t="s">
        <v>4072</v>
      </c>
      <c r="D1055" t="s">
        <v>4073</v>
      </c>
      <c r="E1055" t="s">
        <v>1689</v>
      </c>
      <c r="F1055" t="s">
        <v>1023</v>
      </c>
    </row>
    <row r="1056" spans="2:6" hidden="1" x14ac:dyDescent="0.25">
      <c r="B1056">
        <v>135226</v>
      </c>
      <c r="C1056" t="s">
        <v>4074</v>
      </c>
      <c r="D1056" t="s">
        <v>4075</v>
      </c>
      <c r="E1056" t="s">
        <v>4076</v>
      </c>
      <c r="F1056" t="s">
        <v>1023</v>
      </c>
    </row>
    <row r="1057" spans="2:6" hidden="1" x14ac:dyDescent="0.25">
      <c r="B1057">
        <v>135276</v>
      </c>
      <c r="C1057" t="s">
        <v>4077</v>
      </c>
      <c r="D1057" t="s">
        <v>4078</v>
      </c>
      <c r="E1057" t="s">
        <v>4079</v>
      </c>
      <c r="F1057" t="s">
        <v>1023</v>
      </c>
    </row>
    <row r="1058" spans="2:6" hidden="1" x14ac:dyDescent="0.25">
      <c r="B1058">
        <v>135330</v>
      </c>
      <c r="C1058" t="s">
        <v>4080</v>
      </c>
      <c r="D1058" t="s">
        <v>4081</v>
      </c>
      <c r="E1058" t="s">
        <v>4082</v>
      </c>
      <c r="F1058" t="s">
        <v>1023</v>
      </c>
    </row>
    <row r="1059" spans="2:6" hidden="1" x14ac:dyDescent="0.25">
      <c r="B1059">
        <v>135386</v>
      </c>
      <c r="C1059" t="s">
        <v>4083</v>
      </c>
      <c r="D1059" t="s">
        <v>4084</v>
      </c>
      <c r="E1059" t="s">
        <v>4085</v>
      </c>
      <c r="F1059" t="s">
        <v>1023</v>
      </c>
    </row>
    <row r="1060" spans="2:6" hidden="1" x14ac:dyDescent="0.25">
      <c r="B1060">
        <v>135496</v>
      </c>
      <c r="C1060" t="s">
        <v>4086</v>
      </c>
      <c r="D1060" t="s">
        <v>4087</v>
      </c>
      <c r="E1060" t="s">
        <v>4088</v>
      </c>
      <c r="F1060" t="s">
        <v>1023</v>
      </c>
    </row>
    <row r="1061" spans="2:6" hidden="1" x14ac:dyDescent="0.25">
      <c r="B1061">
        <v>135500</v>
      </c>
      <c r="C1061" t="s">
        <v>4089</v>
      </c>
      <c r="D1061" t="s">
        <v>4090</v>
      </c>
      <c r="E1061" t="s">
        <v>4091</v>
      </c>
      <c r="F1061" t="s">
        <v>1023</v>
      </c>
    </row>
    <row r="1062" spans="2:6" hidden="1" x14ac:dyDescent="0.25">
      <c r="B1062">
        <v>135603</v>
      </c>
      <c r="C1062" t="s">
        <v>4092</v>
      </c>
      <c r="D1062" t="s">
        <v>4093</v>
      </c>
      <c r="E1062" t="s">
        <v>4094</v>
      </c>
      <c r="F1062" t="s">
        <v>1023</v>
      </c>
    </row>
    <row r="1063" spans="2:6" hidden="1" x14ac:dyDescent="0.25">
      <c r="B1063">
        <v>135684</v>
      </c>
      <c r="C1063" t="s">
        <v>4095</v>
      </c>
      <c r="D1063" t="s">
        <v>4096</v>
      </c>
      <c r="E1063" t="s">
        <v>4097</v>
      </c>
      <c r="F1063" t="s">
        <v>1023</v>
      </c>
    </row>
    <row r="1064" spans="2:6" hidden="1" x14ac:dyDescent="0.25">
      <c r="B1064">
        <v>135687</v>
      </c>
      <c r="C1064" t="s">
        <v>4098</v>
      </c>
      <c r="D1064" t="s">
        <v>4099</v>
      </c>
      <c r="E1064" t="s">
        <v>4100</v>
      </c>
      <c r="F1064" t="s">
        <v>1023</v>
      </c>
    </row>
    <row r="1065" spans="2:6" hidden="1" x14ac:dyDescent="0.25">
      <c r="B1065">
        <v>135688</v>
      </c>
      <c r="C1065" t="s">
        <v>4101</v>
      </c>
      <c r="D1065" t="s">
        <v>4102</v>
      </c>
      <c r="E1065" t="s">
        <v>2634</v>
      </c>
      <c r="F1065" t="s">
        <v>1023</v>
      </c>
    </row>
    <row r="1066" spans="2:6" hidden="1" x14ac:dyDescent="0.25">
      <c r="B1066">
        <v>135757</v>
      </c>
      <c r="C1066" t="s">
        <v>4103</v>
      </c>
      <c r="D1066" t="s">
        <v>4104</v>
      </c>
      <c r="E1066" t="s">
        <v>4105</v>
      </c>
      <c r="F1066" t="s">
        <v>1023</v>
      </c>
    </row>
    <row r="1067" spans="2:6" hidden="1" x14ac:dyDescent="0.25">
      <c r="B1067">
        <v>135759</v>
      </c>
      <c r="C1067" t="s">
        <v>4106</v>
      </c>
      <c r="D1067" t="s">
        <v>4107</v>
      </c>
      <c r="E1067" t="s">
        <v>4108</v>
      </c>
      <c r="F1067" t="s">
        <v>1023</v>
      </c>
    </row>
    <row r="1068" spans="2:6" hidden="1" x14ac:dyDescent="0.25">
      <c r="B1068">
        <v>135761</v>
      </c>
      <c r="C1068" t="s">
        <v>4109</v>
      </c>
      <c r="D1068" t="s">
        <v>4110</v>
      </c>
      <c r="E1068" t="s">
        <v>4111</v>
      </c>
      <c r="F1068" t="s">
        <v>1023</v>
      </c>
    </row>
    <row r="1069" spans="2:6" hidden="1" x14ac:dyDescent="0.25">
      <c r="B1069">
        <v>135793</v>
      </c>
      <c r="C1069" t="s">
        <v>4112</v>
      </c>
      <c r="D1069" t="s">
        <v>4113</v>
      </c>
      <c r="E1069" t="s">
        <v>4114</v>
      </c>
      <c r="F1069" t="s">
        <v>1023</v>
      </c>
    </row>
    <row r="1070" spans="2:6" hidden="1" x14ac:dyDescent="0.25">
      <c r="B1070">
        <v>135862</v>
      </c>
      <c r="C1070" t="s">
        <v>4115</v>
      </c>
      <c r="D1070" t="s">
        <v>4116</v>
      </c>
      <c r="E1070" t="s">
        <v>4009</v>
      </c>
      <c r="F1070" t="s">
        <v>1023</v>
      </c>
    </row>
    <row r="1071" spans="2:6" hidden="1" x14ac:dyDescent="0.25">
      <c r="B1071">
        <v>135865</v>
      </c>
      <c r="C1071" t="s">
        <v>4117</v>
      </c>
      <c r="D1071" t="s">
        <v>4118</v>
      </c>
      <c r="E1071" t="s">
        <v>4119</v>
      </c>
      <c r="F1071" t="s">
        <v>1023</v>
      </c>
    </row>
    <row r="1072" spans="2:6" hidden="1" x14ac:dyDescent="0.25">
      <c r="B1072">
        <v>135868</v>
      </c>
      <c r="C1072" t="s">
        <v>4120</v>
      </c>
      <c r="D1072" t="s">
        <v>4121</v>
      </c>
      <c r="E1072" t="s">
        <v>4122</v>
      </c>
      <c r="F1072" t="s">
        <v>1023</v>
      </c>
    </row>
    <row r="1073" spans="2:6" hidden="1" x14ac:dyDescent="0.25">
      <c r="B1073">
        <v>135944</v>
      </c>
      <c r="C1073" t="s">
        <v>4123</v>
      </c>
      <c r="D1073" t="s">
        <v>4124</v>
      </c>
      <c r="E1073" t="s">
        <v>4125</v>
      </c>
      <c r="F1073" t="s">
        <v>1023</v>
      </c>
    </row>
    <row r="1074" spans="2:6" hidden="1" x14ac:dyDescent="0.25">
      <c r="B1074">
        <v>136041</v>
      </c>
      <c r="C1074" t="s">
        <v>4126</v>
      </c>
      <c r="D1074" t="s">
        <v>4127</v>
      </c>
      <c r="E1074" t="s">
        <v>4128</v>
      </c>
      <c r="F1074" t="s">
        <v>1023</v>
      </c>
    </row>
    <row r="1075" spans="2:6" hidden="1" x14ac:dyDescent="0.25">
      <c r="B1075">
        <v>136093</v>
      </c>
      <c r="C1075" t="s">
        <v>4129</v>
      </c>
      <c r="D1075" t="s">
        <v>4130</v>
      </c>
      <c r="E1075" t="s">
        <v>4131</v>
      </c>
      <c r="F1075" t="s">
        <v>1023</v>
      </c>
    </row>
    <row r="1076" spans="2:6" hidden="1" x14ac:dyDescent="0.25">
      <c r="B1076">
        <v>136131</v>
      </c>
      <c r="C1076" t="s">
        <v>4132</v>
      </c>
      <c r="D1076" t="s">
        <v>4133</v>
      </c>
      <c r="E1076" t="s">
        <v>4134</v>
      </c>
      <c r="F1076" t="s">
        <v>1023</v>
      </c>
    </row>
    <row r="1077" spans="2:6" hidden="1" x14ac:dyDescent="0.25">
      <c r="B1077">
        <v>136142</v>
      </c>
      <c r="C1077" t="s">
        <v>4135</v>
      </c>
      <c r="D1077" t="s">
        <v>4136</v>
      </c>
      <c r="E1077" t="s">
        <v>4137</v>
      </c>
      <c r="F1077" t="s">
        <v>1023</v>
      </c>
    </row>
    <row r="1078" spans="2:6" hidden="1" x14ac:dyDescent="0.25">
      <c r="B1078">
        <v>136204</v>
      </c>
      <c r="C1078" t="s">
        <v>4138</v>
      </c>
      <c r="D1078" t="s">
        <v>4139</v>
      </c>
      <c r="E1078" t="s">
        <v>4140</v>
      </c>
      <c r="F1078" t="s">
        <v>1023</v>
      </c>
    </row>
    <row r="1079" spans="2:6" hidden="1" x14ac:dyDescent="0.25">
      <c r="B1079">
        <v>136225</v>
      </c>
      <c r="C1079" t="s">
        <v>4141</v>
      </c>
      <c r="D1079" t="s">
        <v>4142</v>
      </c>
      <c r="E1079" t="s">
        <v>4143</v>
      </c>
      <c r="F1079" t="s">
        <v>1023</v>
      </c>
    </row>
    <row r="1080" spans="2:6" hidden="1" x14ac:dyDescent="0.25">
      <c r="B1080">
        <v>136261</v>
      </c>
      <c r="C1080" t="s">
        <v>4144</v>
      </c>
      <c r="D1080" t="s">
        <v>4145</v>
      </c>
      <c r="E1080" t="s">
        <v>4146</v>
      </c>
      <c r="F1080" t="s">
        <v>1023</v>
      </c>
    </row>
    <row r="1081" spans="2:6" hidden="1" x14ac:dyDescent="0.25">
      <c r="B1081">
        <v>136266</v>
      </c>
      <c r="C1081" t="s">
        <v>4147</v>
      </c>
      <c r="D1081" t="s">
        <v>4148</v>
      </c>
      <c r="E1081" t="s">
        <v>4149</v>
      </c>
      <c r="F1081" t="s">
        <v>1023</v>
      </c>
    </row>
    <row r="1082" spans="2:6" hidden="1" x14ac:dyDescent="0.25">
      <c r="B1082">
        <v>136268</v>
      </c>
      <c r="C1082" t="s">
        <v>4150</v>
      </c>
      <c r="D1082" t="s">
        <v>4151</v>
      </c>
      <c r="E1082" t="s">
        <v>4152</v>
      </c>
      <c r="F1082" t="s">
        <v>1023</v>
      </c>
    </row>
    <row r="1083" spans="2:6" hidden="1" x14ac:dyDescent="0.25">
      <c r="B1083">
        <v>136276</v>
      </c>
      <c r="C1083" t="s">
        <v>4153</v>
      </c>
      <c r="D1083" t="s">
        <v>4154</v>
      </c>
      <c r="E1083" t="s">
        <v>4155</v>
      </c>
      <c r="F1083" t="s">
        <v>1023</v>
      </c>
    </row>
    <row r="1084" spans="2:6" hidden="1" x14ac:dyDescent="0.25">
      <c r="B1084">
        <v>136303</v>
      </c>
      <c r="C1084" t="s">
        <v>4156</v>
      </c>
      <c r="D1084" t="s">
        <v>4157</v>
      </c>
      <c r="E1084" t="s">
        <v>4158</v>
      </c>
      <c r="F1084" t="s">
        <v>1023</v>
      </c>
    </row>
    <row r="1085" spans="2:6" hidden="1" x14ac:dyDescent="0.25">
      <c r="B1085">
        <v>136353</v>
      </c>
      <c r="C1085" t="s">
        <v>4159</v>
      </c>
      <c r="D1085" t="s">
        <v>4160</v>
      </c>
      <c r="E1085" t="s">
        <v>4161</v>
      </c>
      <c r="F1085" t="s">
        <v>1023</v>
      </c>
    </row>
    <row r="1086" spans="2:6" hidden="1" x14ac:dyDescent="0.25">
      <c r="B1086">
        <v>136360</v>
      </c>
      <c r="C1086" t="s">
        <v>4162</v>
      </c>
      <c r="D1086" t="s">
        <v>4163</v>
      </c>
      <c r="E1086" t="s">
        <v>4164</v>
      </c>
      <c r="F1086" t="s">
        <v>1023</v>
      </c>
    </row>
    <row r="1087" spans="2:6" hidden="1" x14ac:dyDescent="0.25">
      <c r="B1087">
        <v>136394</v>
      </c>
      <c r="C1087" t="s">
        <v>4165</v>
      </c>
      <c r="D1087" t="s">
        <v>4166</v>
      </c>
      <c r="E1087" t="s">
        <v>4167</v>
      </c>
      <c r="F1087" t="s">
        <v>1023</v>
      </c>
    </row>
    <row r="1088" spans="2:6" hidden="1" x14ac:dyDescent="0.25">
      <c r="B1088">
        <v>136498</v>
      </c>
      <c r="C1088" t="s">
        <v>1120</v>
      </c>
      <c r="D1088" t="s">
        <v>1121</v>
      </c>
      <c r="E1088" t="s">
        <v>4168</v>
      </c>
      <c r="F1088" t="s">
        <v>1023</v>
      </c>
    </row>
    <row r="1089" spans="2:6" hidden="1" x14ac:dyDescent="0.25">
      <c r="B1089">
        <v>136527</v>
      </c>
      <c r="C1089" t="s">
        <v>4169</v>
      </c>
      <c r="D1089" t="s">
        <v>4170</v>
      </c>
      <c r="E1089" t="s">
        <v>4171</v>
      </c>
      <c r="F1089" t="s">
        <v>1023</v>
      </c>
    </row>
    <row r="1090" spans="2:6" hidden="1" x14ac:dyDescent="0.25">
      <c r="B1090">
        <v>136557</v>
      </c>
      <c r="C1090" t="s">
        <v>4172</v>
      </c>
      <c r="D1090" t="s">
        <v>4173</v>
      </c>
      <c r="E1090" t="s">
        <v>4174</v>
      </c>
      <c r="F1090" t="s">
        <v>1023</v>
      </c>
    </row>
    <row r="1091" spans="2:6" hidden="1" x14ac:dyDescent="0.25">
      <c r="B1091">
        <v>136558</v>
      </c>
      <c r="C1091" t="s">
        <v>4175</v>
      </c>
      <c r="D1091" t="s">
        <v>4176</v>
      </c>
      <c r="E1091" t="s">
        <v>4177</v>
      </c>
      <c r="F1091" t="s">
        <v>1023</v>
      </c>
    </row>
    <row r="1092" spans="2:6" hidden="1" x14ac:dyDescent="0.25">
      <c r="B1092">
        <v>136560</v>
      </c>
      <c r="C1092" t="s">
        <v>4178</v>
      </c>
      <c r="D1092" t="s">
        <v>4179</v>
      </c>
      <c r="E1092" t="s">
        <v>4180</v>
      </c>
      <c r="F1092" t="s">
        <v>1023</v>
      </c>
    </row>
    <row r="1093" spans="2:6" hidden="1" x14ac:dyDescent="0.25">
      <c r="B1093">
        <v>136596</v>
      </c>
      <c r="C1093" t="s">
        <v>4181</v>
      </c>
      <c r="D1093" t="s">
        <v>4182</v>
      </c>
      <c r="E1093" t="s">
        <v>4183</v>
      </c>
      <c r="F1093" t="s">
        <v>1023</v>
      </c>
    </row>
    <row r="1094" spans="2:6" hidden="1" x14ac:dyDescent="0.25">
      <c r="B1094">
        <v>136624</v>
      </c>
      <c r="C1094" t="s">
        <v>4184</v>
      </c>
      <c r="D1094" t="s">
        <v>4185</v>
      </c>
      <c r="E1094" t="s">
        <v>4186</v>
      </c>
      <c r="F1094" t="s">
        <v>1023</v>
      </c>
    </row>
    <row r="1095" spans="2:6" hidden="1" x14ac:dyDescent="0.25">
      <c r="B1095">
        <v>136625</v>
      </c>
      <c r="C1095" t="s">
        <v>4187</v>
      </c>
      <c r="D1095" t="s">
        <v>4188</v>
      </c>
      <c r="E1095" t="s">
        <v>4189</v>
      </c>
      <c r="F1095" t="s">
        <v>1023</v>
      </c>
    </row>
    <row r="1096" spans="2:6" hidden="1" x14ac:dyDescent="0.25">
      <c r="B1096">
        <v>136664</v>
      </c>
      <c r="C1096" t="s">
        <v>4190</v>
      </c>
      <c r="D1096" t="s">
        <v>4191</v>
      </c>
      <c r="E1096" t="s">
        <v>2978</v>
      </c>
      <c r="F1096" t="s">
        <v>1023</v>
      </c>
    </row>
    <row r="1097" spans="2:6" hidden="1" x14ac:dyDescent="0.25">
      <c r="B1097">
        <v>136736</v>
      </c>
      <c r="C1097" t="s">
        <v>4192</v>
      </c>
      <c r="D1097" t="s">
        <v>4193</v>
      </c>
      <c r="E1097" t="s">
        <v>4194</v>
      </c>
      <c r="F1097" t="s">
        <v>1023</v>
      </c>
    </row>
    <row r="1098" spans="2:6" hidden="1" x14ac:dyDescent="0.25">
      <c r="B1098">
        <v>136739</v>
      </c>
      <c r="C1098" t="s">
        <v>4195</v>
      </c>
      <c r="D1098" t="s">
        <v>4196</v>
      </c>
      <c r="E1098" t="s">
        <v>4197</v>
      </c>
      <c r="F1098" t="s">
        <v>1023</v>
      </c>
    </row>
    <row r="1099" spans="2:6" hidden="1" x14ac:dyDescent="0.25">
      <c r="B1099">
        <v>136814</v>
      </c>
      <c r="C1099" t="s">
        <v>4198</v>
      </c>
      <c r="D1099" t="s">
        <v>4199</v>
      </c>
      <c r="E1099" t="s">
        <v>4200</v>
      </c>
      <c r="F1099" t="s">
        <v>1023</v>
      </c>
    </row>
    <row r="1100" spans="2:6" hidden="1" x14ac:dyDescent="0.25">
      <c r="B1100">
        <v>136816</v>
      </c>
      <c r="C1100" t="s">
        <v>4201</v>
      </c>
      <c r="D1100" t="s">
        <v>4202</v>
      </c>
      <c r="E1100" t="s">
        <v>4203</v>
      </c>
      <c r="F1100" t="s">
        <v>1023</v>
      </c>
    </row>
    <row r="1101" spans="2:6" hidden="1" x14ac:dyDescent="0.25">
      <c r="B1101">
        <v>136825</v>
      </c>
      <c r="C1101" t="s">
        <v>4204</v>
      </c>
      <c r="D1101" t="s">
        <v>4205</v>
      </c>
      <c r="E1101" t="s">
        <v>3340</v>
      </c>
      <c r="F1101" t="s">
        <v>1023</v>
      </c>
    </row>
    <row r="1102" spans="2:6" hidden="1" x14ac:dyDescent="0.25">
      <c r="B1102">
        <v>136870</v>
      </c>
      <c r="C1102" t="s">
        <v>4206</v>
      </c>
      <c r="D1102" t="s">
        <v>4207</v>
      </c>
      <c r="E1102" t="s">
        <v>4208</v>
      </c>
      <c r="F1102" t="s">
        <v>1023</v>
      </c>
    </row>
    <row r="1103" spans="2:6" hidden="1" x14ac:dyDescent="0.25">
      <c r="B1103">
        <v>136871</v>
      </c>
      <c r="C1103" t="s">
        <v>4209</v>
      </c>
      <c r="D1103" t="s">
        <v>4210</v>
      </c>
      <c r="E1103" t="s">
        <v>246</v>
      </c>
      <c r="F1103" t="s">
        <v>1023</v>
      </c>
    </row>
    <row r="1104" spans="2:6" hidden="1" x14ac:dyDescent="0.25">
      <c r="B1104">
        <v>136872</v>
      </c>
      <c r="C1104" t="s">
        <v>4211</v>
      </c>
      <c r="D1104" t="s">
        <v>4212</v>
      </c>
      <c r="E1104" t="s">
        <v>3149</v>
      </c>
      <c r="F1104" t="s">
        <v>1023</v>
      </c>
    </row>
    <row r="1105" spans="2:6" hidden="1" x14ac:dyDescent="0.25">
      <c r="B1105">
        <v>136886</v>
      </c>
      <c r="C1105" t="s">
        <v>4213</v>
      </c>
      <c r="D1105" t="s">
        <v>4214</v>
      </c>
      <c r="E1105" t="s">
        <v>4069</v>
      </c>
      <c r="F1105" t="s">
        <v>1023</v>
      </c>
    </row>
    <row r="1106" spans="2:6" hidden="1" x14ac:dyDescent="0.25">
      <c r="B1106">
        <v>136892</v>
      </c>
      <c r="C1106" t="s">
        <v>4215</v>
      </c>
      <c r="D1106" t="s">
        <v>4216</v>
      </c>
      <c r="E1106" t="s">
        <v>4217</v>
      </c>
      <c r="F1106" t="s">
        <v>1023</v>
      </c>
    </row>
    <row r="1107" spans="2:6" hidden="1" x14ac:dyDescent="0.25">
      <c r="B1107">
        <v>137019</v>
      </c>
      <c r="C1107" t="s">
        <v>2608</v>
      </c>
      <c r="D1107" t="s">
        <v>2609</v>
      </c>
      <c r="E1107" t="s">
        <v>4218</v>
      </c>
      <c r="F1107" t="s">
        <v>1023</v>
      </c>
    </row>
    <row r="1108" spans="2:6" hidden="1" x14ac:dyDescent="0.25">
      <c r="B1108">
        <v>137070</v>
      </c>
      <c r="C1108" t="s">
        <v>4219</v>
      </c>
      <c r="D1108" t="s">
        <v>4220</v>
      </c>
      <c r="E1108" t="s">
        <v>4221</v>
      </c>
      <c r="F1108" t="s">
        <v>1023</v>
      </c>
    </row>
    <row r="1109" spans="2:6" hidden="1" x14ac:dyDescent="0.25">
      <c r="B1109">
        <v>137188</v>
      </c>
      <c r="C1109" t="s">
        <v>4222</v>
      </c>
      <c r="D1109" t="s">
        <v>4223</v>
      </c>
      <c r="E1109" t="s">
        <v>4224</v>
      </c>
      <c r="F1109" t="s">
        <v>1023</v>
      </c>
    </row>
    <row r="1110" spans="2:6" hidden="1" x14ac:dyDescent="0.25">
      <c r="B1110">
        <v>137199</v>
      </c>
      <c r="C1110" t="s">
        <v>4225</v>
      </c>
      <c r="D1110" t="s">
        <v>4226</v>
      </c>
      <c r="E1110" t="s">
        <v>4227</v>
      </c>
      <c r="F1110" t="s">
        <v>1023</v>
      </c>
    </row>
    <row r="1111" spans="2:6" hidden="1" x14ac:dyDescent="0.25">
      <c r="B1111">
        <v>137215</v>
      </c>
      <c r="C1111" t="s">
        <v>4228</v>
      </c>
      <c r="D1111" t="s">
        <v>4229</v>
      </c>
      <c r="E1111" t="s">
        <v>4230</v>
      </c>
      <c r="F1111" t="s">
        <v>1023</v>
      </c>
    </row>
    <row r="1112" spans="2:6" hidden="1" x14ac:dyDescent="0.25">
      <c r="B1112">
        <v>137216</v>
      </c>
      <c r="C1112" t="s">
        <v>4231</v>
      </c>
      <c r="D1112" t="s">
        <v>4232</v>
      </c>
      <c r="E1112" t="s">
        <v>4233</v>
      </c>
      <c r="F1112" t="s">
        <v>1023</v>
      </c>
    </row>
    <row r="1113" spans="2:6" hidden="1" x14ac:dyDescent="0.25">
      <c r="B1113">
        <v>137217</v>
      </c>
      <c r="C1113" t="s">
        <v>4234</v>
      </c>
      <c r="D1113" t="s">
        <v>4235</v>
      </c>
      <c r="E1113" t="s">
        <v>4236</v>
      </c>
      <c r="F1113" t="s">
        <v>1023</v>
      </c>
    </row>
    <row r="1114" spans="2:6" hidden="1" x14ac:dyDescent="0.25">
      <c r="B1114">
        <v>137238</v>
      </c>
      <c r="C1114" t="s">
        <v>4237</v>
      </c>
      <c r="D1114" t="s">
        <v>4238</v>
      </c>
      <c r="E1114" t="s">
        <v>4239</v>
      </c>
      <c r="F1114" t="s">
        <v>1023</v>
      </c>
    </row>
    <row r="1115" spans="2:6" hidden="1" x14ac:dyDescent="0.25">
      <c r="B1115">
        <v>137329</v>
      </c>
      <c r="C1115" t="s">
        <v>4240</v>
      </c>
      <c r="D1115" t="s">
        <v>4241</v>
      </c>
      <c r="E1115" t="s">
        <v>4242</v>
      </c>
      <c r="F1115" t="s">
        <v>1023</v>
      </c>
    </row>
    <row r="1116" spans="2:6" hidden="1" x14ac:dyDescent="0.25">
      <c r="B1116">
        <v>137342</v>
      </c>
      <c r="C1116" t="s">
        <v>4243</v>
      </c>
      <c r="D1116" t="s">
        <v>4244</v>
      </c>
      <c r="E1116" t="s">
        <v>4245</v>
      </c>
      <c r="F1116" t="s">
        <v>1023</v>
      </c>
    </row>
    <row r="1117" spans="2:6" hidden="1" x14ac:dyDescent="0.25">
      <c r="B1117">
        <v>137350</v>
      </c>
      <c r="C1117" t="s">
        <v>4246</v>
      </c>
      <c r="D1117" t="s">
        <v>4247</v>
      </c>
      <c r="E1117" t="s">
        <v>4248</v>
      </c>
      <c r="F1117" t="s">
        <v>1023</v>
      </c>
    </row>
    <row r="1118" spans="2:6" hidden="1" x14ac:dyDescent="0.25">
      <c r="B1118">
        <v>137436</v>
      </c>
      <c r="C1118" t="s">
        <v>4249</v>
      </c>
      <c r="D1118" t="s">
        <v>4250</v>
      </c>
      <c r="E1118" t="s">
        <v>4251</v>
      </c>
      <c r="F1118" t="s">
        <v>1023</v>
      </c>
    </row>
    <row r="1119" spans="2:6" hidden="1" x14ac:dyDescent="0.25">
      <c r="B1119">
        <v>137454</v>
      </c>
      <c r="C1119" t="s">
        <v>4252</v>
      </c>
      <c r="D1119" t="s">
        <v>4253</v>
      </c>
      <c r="E1119" t="s">
        <v>4254</v>
      </c>
      <c r="F1119" t="s">
        <v>1023</v>
      </c>
    </row>
    <row r="1120" spans="2:6" hidden="1" x14ac:dyDescent="0.25">
      <c r="B1120">
        <v>137555</v>
      </c>
      <c r="C1120" t="s">
        <v>4255</v>
      </c>
      <c r="D1120" t="s">
        <v>4256</v>
      </c>
      <c r="E1120" t="s">
        <v>4257</v>
      </c>
      <c r="F1120" t="s">
        <v>1023</v>
      </c>
    </row>
    <row r="1121" spans="2:6" hidden="1" x14ac:dyDescent="0.25">
      <c r="B1121">
        <v>137563</v>
      </c>
      <c r="C1121" t="s">
        <v>4258</v>
      </c>
      <c r="D1121" t="s">
        <v>4259</v>
      </c>
      <c r="E1121" t="s">
        <v>4260</v>
      </c>
      <c r="F1121" t="s">
        <v>1023</v>
      </c>
    </row>
    <row r="1122" spans="2:6" hidden="1" x14ac:dyDescent="0.25">
      <c r="B1122">
        <v>137610</v>
      </c>
      <c r="C1122" t="s">
        <v>4261</v>
      </c>
      <c r="D1122" t="s">
        <v>4262</v>
      </c>
      <c r="E1122" t="s">
        <v>4263</v>
      </c>
      <c r="F1122" t="s">
        <v>1023</v>
      </c>
    </row>
    <row r="1123" spans="2:6" hidden="1" x14ac:dyDescent="0.25">
      <c r="B1123">
        <v>137622</v>
      </c>
      <c r="C1123" t="s">
        <v>4264</v>
      </c>
      <c r="D1123" t="s">
        <v>4265</v>
      </c>
      <c r="E1123" t="s">
        <v>1554</v>
      </c>
      <c r="F1123" t="s">
        <v>1023</v>
      </c>
    </row>
    <row r="1124" spans="2:6" hidden="1" x14ac:dyDescent="0.25">
      <c r="B1124">
        <v>137644</v>
      </c>
      <c r="C1124" t="s">
        <v>4266</v>
      </c>
      <c r="D1124" t="s">
        <v>4267</v>
      </c>
      <c r="E1124" t="s">
        <v>4268</v>
      </c>
      <c r="F1124" t="s">
        <v>1023</v>
      </c>
    </row>
    <row r="1125" spans="2:6" hidden="1" x14ac:dyDescent="0.25">
      <c r="B1125">
        <v>137663</v>
      </c>
      <c r="C1125" t="s">
        <v>4269</v>
      </c>
      <c r="D1125" t="s">
        <v>4270</v>
      </c>
      <c r="E1125" t="s">
        <v>3667</v>
      </c>
      <c r="F1125" t="s">
        <v>1023</v>
      </c>
    </row>
    <row r="1126" spans="2:6" hidden="1" x14ac:dyDescent="0.25">
      <c r="B1126">
        <v>137684</v>
      </c>
      <c r="C1126" t="s">
        <v>4271</v>
      </c>
      <c r="D1126" t="s">
        <v>4272</v>
      </c>
      <c r="E1126" t="s">
        <v>4273</v>
      </c>
      <c r="F1126" t="s">
        <v>1023</v>
      </c>
    </row>
    <row r="1127" spans="2:6" hidden="1" x14ac:dyDescent="0.25">
      <c r="B1127">
        <v>137695</v>
      </c>
      <c r="C1127" t="s">
        <v>4274</v>
      </c>
      <c r="D1127" t="s">
        <v>4275</v>
      </c>
      <c r="E1127" t="s">
        <v>4276</v>
      </c>
      <c r="F1127" t="s">
        <v>1023</v>
      </c>
    </row>
    <row r="1128" spans="2:6" hidden="1" x14ac:dyDescent="0.25">
      <c r="B1128">
        <v>137704</v>
      </c>
      <c r="C1128" t="s">
        <v>4277</v>
      </c>
      <c r="D1128" t="s">
        <v>4278</v>
      </c>
      <c r="E1128" t="s">
        <v>4279</v>
      </c>
      <c r="F1128" t="s">
        <v>1023</v>
      </c>
    </row>
    <row r="1129" spans="2:6" hidden="1" x14ac:dyDescent="0.25">
      <c r="B1129">
        <v>137770</v>
      </c>
      <c r="C1129" t="s">
        <v>4280</v>
      </c>
      <c r="D1129" t="s">
        <v>4281</v>
      </c>
      <c r="E1129" t="s">
        <v>4282</v>
      </c>
      <c r="F1129" t="s">
        <v>1023</v>
      </c>
    </row>
    <row r="1130" spans="2:6" hidden="1" x14ac:dyDescent="0.25">
      <c r="B1130">
        <v>137850</v>
      </c>
      <c r="C1130" t="s">
        <v>4283</v>
      </c>
      <c r="D1130" t="s">
        <v>4284</v>
      </c>
      <c r="E1130" t="s">
        <v>4285</v>
      </c>
      <c r="F1130" t="s">
        <v>1023</v>
      </c>
    </row>
    <row r="1131" spans="2:6" hidden="1" x14ac:dyDescent="0.25">
      <c r="B1131">
        <v>138073</v>
      </c>
      <c r="C1131" t="s">
        <v>4286</v>
      </c>
      <c r="D1131" t="s">
        <v>4287</v>
      </c>
      <c r="E1131" t="s">
        <v>4288</v>
      </c>
      <c r="F1131" t="s">
        <v>1023</v>
      </c>
    </row>
    <row r="1132" spans="2:6" hidden="1" x14ac:dyDescent="0.25">
      <c r="B1132">
        <v>138098</v>
      </c>
      <c r="C1132" t="s">
        <v>4289</v>
      </c>
      <c r="D1132" t="s">
        <v>4290</v>
      </c>
      <c r="E1132" t="s">
        <v>4291</v>
      </c>
      <c r="F1132" t="s">
        <v>1023</v>
      </c>
    </row>
    <row r="1133" spans="2:6" hidden="1" x14ac:dyDescent="0.25">
      <c r="B1133">
        <v>138131</v>
      </c>
      <c r="C1133" t="s">
        <v>4292</v>
      </c>
      <c r="D1133" t="s">
        <v>4293</v>
      </c>
      <c r="E1133" t="s">
        <v>4294</v>
      </c>
      <c r="F1133" t="s">
        <v>1023</v>
      </c>
    </row>
    <row r="1134" spans="2:6" hidden="1" x14ac:dyDescent="0.25">
      <c r="B1134">
        <v>138136</v>
      </c>
      <c r="C1134" t="s">
        <v>4295</v>
      </c>
      <c r="D1134" t="s">
        <v>4296</v>
      </c>
      <c r="E1134" t="s">
        <v>1704</v>
      </c>
      <c r="F1134" t="s">
        <v>1023</v>
      </c>
    </row>
    <row r="1135" spans="2:6" hidden="1" x14ac:dyDescent="0.25">
      <c r="B1135">
        <v>138154</v>
      </c>
      <c r="C1135" t="s">
        <v>4297</v>
      </c>
      <c r="D1135" t="s">
        <v>4298</v>
      </c>
      <c r="E1135" t="s">
        <v>4299</v>
      </c>
      <c r="F1135" t="s">
        <v>1023</v>
      </c>
    </row>
    <row r="1136" spans="2:6" hidden="1" x14ac:dyDescent="0.25">
      <c r="B1136">
        <v>138261</v>
      </c>
      <c r="C1136" t="s">
        <v>4300</v>
      </c>
      <c r="D1136" t="s">
        <v>4301</v>
      </c>
      <c r="E1136" t="s">
        <v>4302</v>
      </c>
      <c r="F1136" t="s">
        <v>1023</v>
      </c>
    </row>
    <row r="1137" spans="2:6" hidden="1" x14ac:dyDescent="0.25">
      <c r="B1137">
        <v>138278</v>
      </c>
      <c r="C1137" t="s">
        <v>4303</v>
      </c>
      <c r="D1137" t="s">
        <v>4304</v>
      </c>
      <c r="E1137" t="s">
        <v>4305</v>
      </c>
      <c r="F1137" t="s">
        <v>1023</v>
      </c>
    </row>
    <row r="1138" spans="2:6" hidden="1" x14ac:dyDescent="0.25">
      <c r="B1138">
        <v>138312</v>
      </c>
      <c r="C1138" t="s">
        <v>4306</v>
      </c>
      <c r="D1138" t="s">
        <v>4307</v>
      </c>
      <c r="E1138" t="s">
        <v>4308</v>
      </c>
      <c r="F1138" t="s">
        <v>1023</v>
      </c>
    </row>
    <row r="1139" spans="2:6" hidden="1" x14ac:dyDescent="0.25">
      <c r="B1139">
        <v>138347</v>
      </c>
      <c r="C1139" t="s">
        <v>4309</v>
      </c>
      <c r="D1139" t="s">
        <v>4310</v>
      </c>
      <c r="E1139" t="s">
        <v>4311</v>
      </c>
      <c r="F1139" t="s">
        <v>1023</v>
      </c>
    </row>
    <row r="1140" spans="2:6" hidden="1" x14ac:dyDescent="0.25">
      <c r="B1140">
        <v>138360</v>
      </c>
      <c r="C1140" t="s">
        <v>4312</v>
      </c>
      <c r="D1140" t="s">
        <v>4313</v>
      </c>
      <c r="E1140" t="s">
        <v>4314</v>
      </c>
      <c r="F1140" t="s">
        <v>1023</v>
      </c>
    </row>
    <row r="1141" spans="2:6" hidden="1" x14ac:dyDescent="0.25">
      <c r="B1141">
        <v>138437</v>
      </c>
      <c r="C1141" t="s">
        <v>4315</v>
      </c>
      <c r="D1141" t="s">
        <v>4316</v>
      </c>
      <c r="E1141" t="s">
        <v>4317</v>
      </c>
      <c r="F1141" t="s">
        <v>1023</v>
      </c>
    </row>
    <row r="1142" spans="2:6" hidden="1" x14ac:dyDescent="0.25">
      <c r="B1142">
        <v>138445</v>
      </c>
      <c r="C1142" t="s">
        <v>4318</v>
      </c>
      <c r="D1142" t="s">
        <v>4319</v>
      </c>
      <c r="E1142" t="s">
        <v>4320</v>
      </c>
      <c r="F1142" t="s">
        <v>1023</v>
      </c>
    </row>
    <row r="1143" spans="2:6" hidden="1" x14ac:dyDescent="0.25">
      <c r="B1143">
        <v>138557</v>
      </c>
      <c r="C1143" t="s">
        <v>4321</v>
      </c>
      <c r="D1143" t="s">
        <v>4322</v>
      </c>
      <c r="E1143" t="s">
        <v>4323</v>
      </c>
      <c r="F1143" t="s">
        <v>1023</v>
      </c>
    </row>
    <row r="1144" spans="2:6" hidden="1" x14ac:dyDescent="0.25">
      <c r="B1144">
        <v>138657</v>
      </c>
      <c r="C1144" t="s">
        <v>4324</v>
      </c>
      <c r="D1144" t="s">
        <v>4325</v>
      </c>
      <c r="E1144" t="s">
        <v>4326</v>
      </c>
      <c r="F1144" t="s">
        <v>1023</v>
      </c>
    </row>
    <row r="1145" spans="2:6" hidden="1" x14ac:dyDescent="0.25">
      <c r="B1145">
        <v>138752</v>
      </c>
      <c r="C1145" t="s">
        <v>4327</v>
      </c>
      <c r="D1145" t="s">
        <v>4328</v>
      </c>
      <c r="E1145" t="s">
        <v>4329</v>
      </c>
      <c r="F1145" t="s">
        <v>1023</v>
      </c>
    </row>
    <row r="1146" spans="2:6" hidden="1" x14ac:dyDescent="0.25">
      <c r="B1146">
        <v>138776</v>
      </c>
      <c r="C1146" t="s">
        <v>4330</v>
      </c>
      <c r="D1146" t="s">
        <v>4331</v>
      </c>
      <c r="E1146" t="s">
        <v>4332</v>
      </c>
      <c r="F1146" t="s">
        <v>1023</v>
      </c>
    </row>
    <row r="1147" spans="2:6" hidden="1" x14ac:dyDescent="0.25">
      <c r="B1147">
        <v>138817</v>
      </c>
      <c r="C1147" t="s">
        <v>4333</v>
      </c>
      <c r="D1147" t="s">
        <v>4334</v>
      </c>
      <c r="E1147" t="s">
        <v>4335</v>
      </c>
      <c r="F1147" t="s">
        <v>1023</v>
      </c>
    </row>
    <row r="1148" spans="2:6" hidden="1" x14ac:dyDescent="0.25">
      <c r="B1148">
        <v>138855</v>
      </c>
      <c r="C1148" t="s">
        <v>4336</v>
      </c>
      <c r="D1148" t="s">
        <v>4337</v>
      </c>
      <c r="E1148" t="s">
        <v>4338</v>
      </c>
      <c r="F1148" t="s">
        <v>1023</v>
      </c>
    </row>
    <row r="1149" spans="2:6" hidden="1" x14ac:dyDescent="0.25">
      <c r="B1149">
        <v>138858</v>
      </c>
      <c r="C1149" t="s">
        <v>4339</v>
      </c>
      <c r="D1149" t="s">
        <v>4340</v>
      </c>
      <c r="E1149" t="s">
        <v>4341</v>
      </c>
      <c r="F1149" t="s">
        <v>1023</v>
      </c>
    </row>
    <row r="1150" spans="2:6" hidden="1" x14ac:dyDescent="0.25">
      <c r="B1150">
        <v>138927</v>
      </c>
      <c r="C1150" t="s">
        <v>4342</v>
      </c>
      <c r="D1150" t="s">
        <v>4343</v>
      </c>
      <c r="E1150" t="s">
        <v>4344</v>
      </c>
      <c r="F1150" t="s">
        <v>1023</v>
      </c>
    </row>
    <row r="1151" spans="2:6" hidden="1" x14ac:dyDescent="0.25">
      <c r="B1151">
        <v>138961</v>
      </c>
      <c r="C1151" t="s">
        <v>4345</v>
      </c>
      <c r="D1151" t="s">
        <v>4346</v>
      </c>
      <c r="E1151" t="s">
        <v>4347</v>
      </c>
      <c r="F1151" t="s">
        <v>1023</v>
      </c>
    </row>
    <row r="1152" spans="2:6" hidden="1" x14ac:dyDescent="0.25">
      <c r="B1152">
        <v>138970</v>
      </c>
      <c r="C1152" t="s">
        <v>4348</v>
      </c>
      <c r="D1152" t="s">
        <v>4349</v>
      </c>
      <c r="E1152" t="s">
        <v>4350</v>
      </c>
      <c r="F1152" t="s">
        <v>1023</v>
      </c>
    </row>
    <row r="1153" spans="2:6" hidden="1" x14ac:dyDescent="0.25">
      <c r="B1153">
        <v>138978</v>
      </c>
      <c r="C1153" t="s">
        <v>4351</v>
      </c>
      <c r="D1153" t="s">
        <v>4352</v>
      </c>
      <c r="E1153" t="s">
        <v>1448</v>
      </c>
      <c r="F1153" t="s">
        <v>1023</v>
      </c>
    </row>
    <row r="1154" spans="2:6" hidden="1" x14ac:dyDescent="0.25">
      <c r="B1154">
        <v>139065</v>
      </c>
      <c r="C1154" t="s">
        <v>4353</v>
      </c>
      <c r="D1154" t="s">
        <v>4354</v>
      </c>
      <c r="E1154" t="s">
        <v>4355</v>
      </c>
      <c r="F1154" t="s">
        <v>1023</v>
      </c>
    </row>
    <row r="1155" spans="2:6" hidden="1" x14ac:dyDescent="0.25">
      <c r="B1155">
        <v>139082</v>
      </c>
      <c r="C1155" t="s">
        <v>4356</v>
      </c>
      <c r="D1155" t="s">
        <v>4357</v>
      </c>
      <c r="E1155" t="s">
        <v>4358</v>
      </c>
      <c r="F1155" t="s">
        <v>1023</v>
      </c>
    </row>
    <row r="1156" spans="2:6" hidden="1" x14ac:dyDescent="0.25">
      <c r="B1156">
        <v>139084</v>
      </c>
      <c r="C1156" t="s">
        <v>4359</v>
      </c>
      <c r="D1156" t="s">
        <v>4360</v>
      </c>
      <c r="E1156" t="s">
        <v>4361</v>
      </c>
      <c r="F1156" t="s">
        <v>1023</v>
      </c>
    </row>
    <row r="1157" spans="2:6" hidden="1" x14ac:dyDescent="0.25">
      <c r="B1157">
        <v>139125</v>
      </c>
      <c r="C1157" t="s">
        <v>4362</v>
      </c>
      <c r="D1157" t="s">
        <v>4363</v>
      </c>
      <c r="E1157" t="s">
        <v>4364</v>
      </c>
      <c r="F1157" t="s">
        <v>1023</v>
      </c>
    </row>
    <row r="1158" spans="2:6" hidden="1" x14ac:dyDescent="0.25">
      <c r="B1158">
        <v>139142</v>
      </c>
      <c r="C1158" t="s">
        <v>883</v>
      </c>
      <c r="D1158" t="s">
        <v>882</v>
      </c>
      <c r="E1158" t="s">
        <v>4365</v>
      </c>
      <c r="F1158" t="s">
        <v>1023</v>
      </c>
    </row>
    <row r="1159" spans="2:6" hidden="1" x14ac:dyDescent="0.25">
      <c r="B1159">
        <v>139179</v>
      </c>
      <c r="C1159" t="s">
        <v>4366</v>
      </c>
      <c r="D1159" t="s">
        <v>4367</v>
      </c>
      <c r="E1159" t="s">
        <v>4368</v>
      </c>
      <c r="F1159" t="s">
        <v>1023</v>
      </c>
    </row>
    <row r="1160" spans="2:6" hidden="1" x14ac:dyDescent="0.25">
      <c r="B1160">
        <v>139206</v>
      </c>
      <c r="C1160" t="s">
        <v>4369</v>
      </c>
      <c r="D1160" t="s">
        <v>4370</v>
      </c>
      <c r="E1160" t="s">
        <v>4371</v>
      </c>
      <c r="F1160" t="s">
        <v>1023</v>
      </c>
    </row>
    <row r="1161" spans="2:6" hidden="1" x14ac:dyDescent="0.25">
      <c r="B1161">
        <v>139215</v>
      </c>
      <c r="C1161" t="s">
        <v>4372</v>
      </c>
      <c r="D1161" t="s">
        <v>4373</v>
      </c>
      <c r="E1161" t="s">
        <v>4374</v>
      </c>
      <c r="F1161" t="s">
        <v>1023</v>
      </c>
    </row>
    <row r="1162" spans="2:6" hidden="1" x14ac:dyDescent="0.25">
      <c r="B1162">
        <v>139241</v>
      </c>
      <c r="C1162" t="s">
        <v>4375</v>
      </c>
      <c r="D1162" t="s">
        <v>4376</v>
      </c>
      <c r="E1162" t="s">
        <v>4377</v>
      </c>
      <c r="F1162" t="s">
        <v>1023</v>
      </c>
    </row>
    <row r="1163" spans="2:6" hidden="1" x14ac:dyDescent="0.25">
      <c r="B1163">
        <v>139243</v>
      </c>
      <c r="C1163" t="s">
        <v>4378</v>
      </c>
      <c r="D1163" t="s">
        <v>4379</v>
      </c>
      <c r="E1163" t="s">
        <v>4380</v>
      </c>
      <c r="F1163" t="s">
        <v>1023</v>
      </c>
    </row>
    <row r="1164" spans="2:6" hidden="1" x14ac:dyDescent="0.25">
      <c r="B1164">
        <v>139259</v>
      </c>
      <c r="C1164" t="s">
        <v>4381</v>
      </c>
      <c r="D1164" t="s">
        <v>4382</v>
      </c>
      <c r="E1164" t="s">
        <v>3539</v>
      </c>
      <c r="F1164" t="s">
        <v>1023</v>
      </c>
    </row>
    <row r="1165" spans="2:6" hidden="1" x14ac:dyDescent="0.25">
      <c r="B1165">
        <v>139275</v>
      </c>
      <c r="C1165" t="s">
        <v>4383</v>
      </c>
      <c r="D1165" t="s">
        <v>4384</v>
      </c>
      <c r="E1165" t="s">
        <v>4385</v>
      </c>
      <c r="F1165" t="s">
        <v>1023</v>
      </c>
    </row>
    <row r="1166" spans="2:6" hidden="1" x14ac:dyDescent="0.25">
      <c r="B1166">
        <v>139277</v>
      </c>
      <c r="C1166" t="s">
        <v>4386</v>
      </c>
      <c r="D1166" t="s">
        <v>4387</v>
      </c>
      <c r="E1166" t="s">
        <v>4388</v>
      </c>
      <c r="F1166" t="s">
        <v>1023</v>
      </c>
    </row>
    <row r="1167" spans="2:6" hidden="1" x14ac:dyDescent="0.25">
      <c r="B1167">
        <v>139279</v>
      </c>
      <c r="C1167" t="s">
        <v>4389</v>
      </c>
      <c r="D1167" t="s">
        <v>4390</v>
      </c>
      <c r="E1167" t="s">
        <v>4174</v>
      </c>
      <c r="F1167" t="s">
        <v>1023</v>
      </c>
    </row>
    <row r="1168" spans="2:6" hidden="1" x14ac:dyDescent="0.25">
      <c r="B1168">
        <v>139313</v>
      </c>
      <c r="C1168" t="s">
        <v>4391</v>
      </c>
      <c r="D1168" t="s">
        <v>4392</v>
      </c>
      <c r="E1168" t="s">
        <v>4393</v>
      </c>
      <c r="F1168" t="s">
        <v>1023</v>
      </c>
    </row>
    <row r="1169" spans="2:6" hidden="1" x14ac:dyDescent="0.25">
      <c r="B1169">
        <v>139331</v>
      </c>
      <c r="C1169" t="s">
        <v>4394</v>
      </c>
      <c r="D1169" t="s">
        <v>4395</v>
      </c>
      <c r="E1169" t="s">
        <v>4396</v>
      </c>
      <c r="F1169" t="s">
        <v>1023</v>
      </c>
    </row>
    <row r="1170" spans="2:6" hidden="1" x14ac:dyDescent="0.25">
      <c r="B1170">
        <v>139453</v>
      </c>
      <c r="C1170" t="s">
        <v>4397</v>
      </c>
      <c r="D1170" t="s">
        <v>4398</v>
      </c>
      <c r="E1170" t="s">
        <v>3316</v>
      </c>
      <c r="F1170" t="s">
        <v>1023</v>
      </c>
    </row>
    <row r="1171" spans="2:6" hidden="1" x14ac:dyDescent="0.25">
      <c r="B1171">
        <v>139499</v>
      </c>
      <c r="C1171" t="s">
        <v>4399</v>
      </c>
      <c r="D1171" t="s">
        <v>4400</v>
      </c>
      <c r="E1171" t="s">
        <v>24017</v>
      </c>
      <c r="F1171" t="s">
        <v>1023</v>
      </c>
    </row>
    <row r="1172" spans="2:6" hidden="1" x14ac:dyDescent="0.25">
      <c r="B1172">
        <v>139531</v>
      </c>
      <c r="C1172" t="s">
        <v>4401</v>
      </c>
      <c r="D1172" t="s">
        <v>4402</v>
      </c>
      <c r="E1172" t="s">
        <v>4403</v>
      </c>
      <c r="F1172" t="s">
        <v>1023</v>
      </c>
    </row>
    <row r="1173" spans="2:6" hidden="1" x14ac:dyDescent="0.25">
      <c r="B1173">
        <v>139535</v>
      </c>
      <c r="C1173" t="s">
        <v>4404</v>
      </c>
      <c r="D1173" t="s">
        <v>4405</v>
      </c>
      <c r="E1173" t="s">
        <v>4406</v>
      </c>
      <c r="F1173" t="s">
        <v>1023</v>
      </c>
    </row>
    <row r="1174" spans="2:6" hidden="1" x14ac:dyDescent="0.25">
      <c r="B1174">
        <v>139548</v>
      </c>
      <c r="C1174" t="s">
        <v>4407</v>
      </c>
      <c r="D1174" t="s">
        <v>4408</v>
      </c>
      <c r="E1174" t="s">
        <v>2228</v>
      </c>
      <c r="F1174" t="s">
        <v>1023</v>
      </c>
    </row>
    <row r="1175" spans="2:6" hidden="1" x14ac:dyDescent="0.25">
      <c r="B1175">
        <v>139592</v>
      </c>
      <c r="C1175" t="s">
        <v>4409</v>
      </c>
      <c r="D1175" t="s">
        <v>4410</v>
      </c>
      <c r="E1175" t="s">
        <v>4203</v>
      </c>
      <c r="F1175" t="s">
        <v>1023</v>
      </c>
    </row>
    <row r="1176" spans="2:6" hidden="1" x14ac:dyDescent="0.25">
      <c r="B1176">
        <v>139593</v>
      </c>
      <c r="C1176" t="s">
        <v>4411</v>
      </c>
      <c r="D1176" t="s">
        <v>4412</v>
      </c>
      <c r="E1176" t="s">
        <v>4413</v>
      </c>
      <c r="F1176" t="s">
        <v>1023</v>
      </c>
    </row>
    <row r="1177" spans="2:6" hidden="1" x14ac:dyDescent="0.25">
      <c r="B1177">
        <v>139717</v>
      </c>
      <c r="C1177" t="s">
        <v>4414</v>
      </c>
      <c r="D1177" t="s">
        <v>4415</v>
      </c>
      <c r="E1177" t="s">
        <v>4416</v>
      </c>
      <c r="F1177" t="s">
        <v>1023</v>
      </c>
    </row>
    <row r="1178" spans="2:6" hidden="1" x14ac:dyDescent="0.25">
      <c r="B1178">
        <v>139731</v>
      </c>
      <c r="C1178" t="s">
        <v>4417</v>
      </c>
      <c r="D1178" t="s">
        <v>4418</v>
      </c>
      <c r="E1178" t="s">
        <v>4419</v>
      </c>
      <c r="F1178" t="s">
        <v>1023</v>
      </c>
    </row>
    <row r="1179" spans="2:6" hidden="1" x14ac:dyDescent="0.25">
      <c r="B1179">
        <v>139733</v>
      </c>
      <c r="C1179" t="s">
        <v>4421</v>
      </c>
      <c r="D1179" t="s">
        <v>4422</v>
      </c>
      <c r="E1179" t="s">
        <v>4423</v>
      </c>
      <c r="F1179" t="s">
        <v>1023</v>
      </c>
    </row>
    <row r="1180" spans="2:6" hidden="1" x14ac:dyDescent="0.25">
      <c r="B1180">
        <v>139749</v>
      </c>
      <c r="C1180" t="s">
        <v>4424</v>
      </c>
      <c r="D1180" t="s">
        <v>4425</v>
      </c>
      <c r="E1180" t="s">
        <v>4426</v>
      </c>
      <c r="F1180" t="s">
        <v>1023</v>
      </c>
    </row>
    <row r="1181" spans="2:6" hidden="1" x14ac:dyDescent="0.25">
      <c r="B1181">
        <v>139813</v>
      </c>
      <c r="C1181" t="s">
        <v>4427</v>
      </c>
      <c r="D1181" t="s">
        <v>4428</v>
      </c>
      <c r="E1181" t="s">
        <v>3574</v>
      </c>
      <c r="F1181" t="s">
        <v>1023</v>
      </c>
    </row>
    <row r="1182" spans="2:6" hidden="1" x14ac:dyDescent="0.25">
      <c r="B1182">
        <v>139824</v>
      </c>
      <c r="C1182" t="s">
        <v>4429</v>
      </c>
      <c r="D1182" t="s">
        <v>4430</v>
      </c>
      <c r="E1182" t="s">
        <v>4431</v>
      </c>
      <c r="F1182" t="s">
        <v>1023</v>
      </c>
    </row>
    <row r="1183" spans="2:6" hidden="1" x14ac:dyDescent="0.25">
      <c r="B1183">
        <v>139829</v>
      </c>
      <c r="C1183" t="s">
        <v>4432</v>
      </c>
      <c r="D1183" t="s">
        <v>4433</v>
      </c>
      <c r="E1183" t="s">
        <v>4434</v>
      </c>
      <c r="F1183" t="s">
        <v>1023</v>
      </c>
    </row>
    <row r="1184" spans="2:6" hidden="1" x14ac:dyDescent="0.25">
      <c r="B1184">
        <v>139850</v>
      </c>
      <c r="C1184" t="s">
        <v>4435</v>
      </c>
      <c r="D1184" t="s">
        <v>4436</v>
      </c>
      <c r="E1184" t="s">
        <v>4437</v>
      </c>
      <c r="F1184" t="s">
        <v>1023</v>
      </c>
    </row>
    <row r="1185" spans="2:6" hidden="1" x14ac:dyDescent="0.25">
      <c r="B1185">
        <v>139852</v>
      </c>
      <c r="C1185" t="s">
        <v>4438</v>
      </c>
      <c r="D1185" t="s">
        <v>4439</v>
      </c>
      <c r="E1185" t="s">
        <v>4440</v>
      </c>
      <c r="F1185" t="s">
        <v>1023</v>
      </c>
    </row>
    <row r="1186" spans="2:6" hidden="1" x14ac:dyDescent="0.25">
      <c r="B1186">
        <v>139875</v>
      </c>
      <c r="C1186" t="s">
        <v>4441</v>
      </c>
      <c r="D1186" t="s">
        <v>4442</v>
      </c>
      <c r="E1186" t="s">
        <v>4443</v>
      </c>
      <c r="F1186" t="s">
        <v>1023</v>
      </c>
    </row>
    <row r="1187" spans="2:6" hidden="1" x14ac:dyDescent="0.25">
      <c r="B1187">
        <v>139904</v>
      </c>
      <c r="C1187" t="s">
        <v>4444</v>
      </c>
      <c r="D1187" t="s">
        <v>4445</v>
      </c>
      <c r="E1187" t="s">
        <v>1932</v>
      </c>
      <c r="F1187" t="s">
        <v>1023</v>
      </c>
    </row>
    <row r="1188" spans="2:6" hidden="1" x14ac:dyDescent="0.25">
      <c r="B1188">
        <v>139905</v>
      </c>
      <c r="C1188" t="s">
        <v>4446</v>
      </c>
      <c r="D1188" t="s">
        <v>4447</v>
      </c>
      <c r="E1188" t="s">
        <v>4448</v>
      </c>
      <c r="F1188" t="s">
        <v>1023</v>
      </c>
    </row>
    <row r="1189" spans="2:6" hidden="1" x14ac:dyDescent="0.25">
      <c r="B1189">
        <v>139907</v>
      </c>
      <c r="C1189" t="s">
        <v>4449</v>
      </c>
      <c r="D1189" t="s">
        <v>4450</v>
      </c>
      <c r="E1189" t="s">
        <v>111</v>
      </c>
      <c r="F1189" t="s">
        <v>1023</v>
      </c>
    </row>
    <row r="1190" spans="2:6" hidden="1" x14ac:dyDescent="0.25">
      <c r="B1190">
        <v>139914</v>
      </c>
      <c r="C1190" t="s">
        <v>4451</v>
      </c>
      <c r="D1190" t="s">
        <v>4452</v>
      </c>
      <c r="E1190" t="s">
        <v>4453</v>
      </c>
      <c r="F1190" t="s">
        <v>1023</v>
      </c>
    </row>
    <row r="1191" spans="2:6" hidden="1" x14ac:dyDescent="0.25">
      <c r="B1191">
        <v>139922</v>
      </c>
      <c r="C1191" t="s">
        <v>4454</v>
      </c>
      <c r="D1191" t="s">
        <v>4455</v>
      </c>
      <c r="E1191" t="s">
        <v>4456</v>
      </c>
      <c r="F1191" t="s">
        <v>1023</v>
      </c>
    </row>
    <row r="1192" spans="2:6" hidden="1" x14ac:dyDescent="0.25">
      <c r="B1192">
        <v>139930</v>
      </c>
      <c r="C1192" t="s">
        <v>4457</v>
      </c>
      <c r="D1192" t="s">
        <v>4458</v>
      </c>
      <c r="E1192" t="s">
        <v>4459</v>
      </c>
      <c r="F1192" t="s">
        <v>1023</v>
      </c>
    </row>
    <row r="1193" spans="2:6" hidden="1" x14ac:dyDescent="0.25">
      <c r="B1193">
        <v>139940</v>
      </c>
      <c r="C1193" t="s">
        <v>4460</v>
      </c>
      <c r="D1193" t="s">
        <v>4461</v>
      </c>
      <c r="E1193" t="s">
        <v>4462</v>
      </c>
      <c r="F1193" t="s">
        <v>1023</v>
      </c>
    </row>
    <row r="1194" spans="2:6" hidden="1" x14ac:dyDescent="0.25">
      <c r="B1194">
        <v>139941</v>
      </c>
      <c r="C1194" t="s">
        <v>4463</v>
      </c>
      <c r="D1194" t="s">
        <v>4464</v>
      </c>
      <c r="E1194" t="s">
        <v>4465</v>
      </c>
      <c r="F1194" t="s">
        <v>1023</v>
      </c>
    </row>
    <row r="1195" spans="2:6" hidden="1" x14ac:dyDescent="0.25">
      <c r="B1195">
        <v>139983</v>
      </c>
      <c r="C1195" t="s">
        <v>4466</v>
      </c>
      <c r="D1195" t="s">
        <v>4467</v>
      </c>
      <c r="E1195" t="s">
        <v>4468</v>
      </c>
      <c r="F1195" t="s">
        <v>1023</v>
      </c>
    </row>
    <row r="1196" spans="2:6" hidden="1" x14ac:dyDescent="0.25">
      <c r="B1196">
        <v>139989</v>
      </c>
      <c r="C1196" t="s">
        <v>4469</v>
      </c>
      <c r="D1196" t="s">
        <v>4470</v>
      </c>
      <c r="E1196" t="s">
        <v>4471</v>
      </c>
      <c r="F1196" t="s">
        <v>1023</v>
      </c>
    </row>
    <row r="1197" spans="2:6" hidden="1" x14ac:dyDescent="0.25">
      <c r="B1197">
        <v>139992</v>
      </c>
      <c r="C1197" t="s">
        <v>4472</v>
      </c>
      <c r="D1197" t="s">
        <v>4473</v>
      </c>
      <c r="E1197" t="s">
        <v>4474</v>
      </c>
      <c r="F1197" t="s">
        <v>1023</v>
      </c>
    </row>
    <row r="1198" spans="2:6" hidden="1" x14ac:dyDescent="0.25">
      <c r="B1198">
        <v>140025</v>
      </c>
      <c r="C1198" t="s">
        <v>4475</v>
      </c>
      <c r="D1198" t="s">
        <v>4476</v>
      </c>
      <c r="E1198" t="s">
        <v>4477</v>
      </c>
      <c r="F1198" t="s">
        <v>1023</v>
      </c>
    </row>
    <row r="1199" spans="2:6" hidden="1" x14ac:dyDescent="0.25">
      <c r="B1199">
        <v>140028</v>
      </c>
      <c r="C1199" t="s">
        <v>4478</v>
      </c>
      <c r="D1199" t="s">
        <v>4479</v>
      </c>
      <c r="E1199" t="s">
        <v>3984</v>
      </c>
      <c r="F1199" t="s">
        <v>1023</v>
      </c>
    </row>
    <row r="1200" spans="2:6" hidden="1" x14ac:dyDescent="0.25">
      <c r="B1200">
        <v>140042</v>
      </c>
      <c r="C1200" t="s">
        <v>4480</v>
      </c>
      <c r="D1200" t="s">
        <v>4481</v>
      </c>
      <c r="E1200" t="s">
        <v>1056</v>
      </c>
      <c r="F1200" t="s">
        <v>1023</v>
      </c>
    </row>
    <row r="1201" spans="2:6" hidden="1" x14ac:dyDescent="0.25">
      <c r="B1201">
        <v>140085</v>
      </c>
      <c r="C1201" t="s">
        <v>4482</v>
      </c>
      <c r="D1201" t="s">
        <v>4483</v>
      </c>
      <c r="E1201" t="s">
        <v>4484</v>
      </c>
      <c r="F1201" t="s">
        <v>1023</v>
      </c>
    </row>
    <row r="1202" spans="2:6" hidden="1" x14ac:dyDescent="0.25">
      <c r="B1202">
        <v>140115</v>
      </c>
      <c r="C1202" t="s">
        <v>4485</v>
      </c>
      <c r="D1202" t="s">
        <v>4486</v>
      </c>
      <c r="E1202" t="s">
        <v>4487</v>
      </c>
      <c r="F1202" t="s">
        <v>1023</v>
      </c>
    </row>
    <row r="1203" spans="2:6" hidden="1" x14ac:dyDescent="0.25">
      <c r="B1203">
        <v>140241</v>
      </c>
      <c r="C1203" t="s">
        <v>4488</v>
      </c>
      <c r="D1203" t="s">
        <v>4489</v>
      </c>
      <c r="E1203" t="s">
        <v>4490</v>
      </c>
      <c r="F1203" t="s">
        <v>1023</v>
      </c>
    </row>
    <row r="1204" spans="2:6" hidden="1" x14ac:dyDescent="0.25">
      <c r="B1204">
        <v>140267</v>
      </c>
      <c r="C1204" t="s">
        <v>4491</v>
      </c>
      <c r="D1204" t="s">
        <v>4492</v>
      </c>
      <c r="E1204" t="s">
        <v>4493</v>
      </c>
      <c r="F1204" t="s">
        <v>1023</v>
      </c>
    </row>
    <row r="1205" spans="2:6" hidden="1" x14ac:dyDescent="0.25">
      <c r="B1205">
        <v>140298</v>
      </c>
      <c r="C1205" t="s">
        <v>4494</v>
      </c>
      <c r="D1205" t="s">
        <v>4495</v>
      </c>
      <c r="E1205" t="s">
        <v>4496</v>
      </c>
      <c r="F1205" t="s">
        <v>1023</v>
      </c>
    </row>
    <row r="1206" spans="2:6" hidden="1" x14ac:dyDescent="0.25">
      <c r="B1206">
        <v>140299</v>
      </c>
      <c r="C1206" t="s">
        <v>4497</v>
      </c>
      <c r="D1206" t="s">
        <v>4498</v>
      </c>
      <c r="E1206" t="s">
        <v>4499</v>
      </c>
      <c r="F1206" t="s">
        <v>1023</v>
      </c>
    </row>
    <row r="1207" spans="2:6" hidden="1" x14ac:dyDescent="0.25">
      <c r="B1207">
        <v>140360</v>
      </c>
      <c r="C1207" t="s">
        <v>4500</v>
      </c>
      <c r="D1207" t="s">
        <v>4501</v>
      </c>
      <c r="E1207" t="s">
        <v>4502</v>
      </c>
      <c r="F1207" t="s">
        <v>1023</v>
      </c>
    </row>
    <row r="1208" spans="2:6" hidden="1" x14ac:dyDescent="0.25">
      <c r="B1208">
        <v>140361</v>
      </c>
      <c r="C1208" t="s">
        <v>4503</v>
      </c>
      <c r="D1208" t="s">
        <v>4504</v>
      </c>
      <c r="E1208" t="s">
        <v>3331</v>
      </c>
      <c r="F1208" t="s">
        <v>1023</v>
      </c>
    </row>
    <row r="1209" spans="2:6" hidden="1" x14ac:dyDescent="0.25">
      <c r="B1209">
        <v>140364</v>
      </c>
      <c r="C1209" t="s">
        <v>4505</v>
      </c>
      <c r="D1209" t="s">
        <v>4506</v>
      </c>
      <c r="E1209" t="s">
        <v>4507</v>
      </c>
      <c r="F1209" t="s">
        <v>1023</v>
      </c>
    </row>
    <row r="1210" spans="2:6" hidden="1" x14ac:dyDescent="0.25">
      <c r="B1210">
        <v>140395</v>
      </c>
      <c r="C1210" t="s">
        <v>4508</v>
      </c>
      <c r="D1210" t="s">
        <v>4509</v>
      </c>
      <c r="E1210" t="s">
        <v>4510</v>
      </c>
      <c r="F1210" t="s">
        <v>1023</v>
      </c>
    </row>
    <row r="1211" spans="2:6" hidden="1" x14ac:dyDescent="0.25">
      <c r="B1211">
        <v>140489</v>
      </c>
      <c r="C1211" t="s">
        <v>4511</v>
      </c>
      <c r="D1211" t="s">
        <v>4512</v>
      </c>
      <c r="E1211" t="s">
        <v>4513</v>
      </c>
      <c r="F1211" t="s">
        <v>1023</v>
      </c>
    </row>
    <row r="1212" spans="2:6" hidden="1" x14ac:dyDescent="0.25">
      <c r="B1212">
        <v>140520</v>
      </c>
      <c r="C1212" t="s">
        <v>4514</v>
      </c>
      <c r="D1212" t="s">
        <v>4515</v>
      </c>
      <c r="E1212" t="s">
        <v>4516</v>
      </c>
      <c r="F1212" t="s">
        <v>1023</v>
      </c>
    </row>
    <row r="1213" spans="2:6" hidden="1" x14ac:dyDescent="0.25">
      <c r="B1213">
        <v>140524</v>
      </c>
      <c r="C1213" t="s">
        <v>4517</v>
      </c>
      <c r="D1213" t="s">
        <v>4518</v>
      </c>
      <c r="E1213" t="s">
        <v>4519</v>
      </c>
      <c r="F1213" t="s">
        <v>1023</v>
      </c>
    </row>
    <row r="1214" spans="2:6" hidden="1" x14ac:dyDescent="0.25">
      <c r="B1214">
        <v>140530</v>
      </c>
      <c r="C1214" t="s">
        <v>4520</v>
      </c>
      <c r="D1214" t="s">
        <v>4521</v>
      </c>
      <c r="E1214" t="s">
        <v>4522</v>
      </c>
      <c r="F1214" t="s">
        <v>1023</v>
      </c>
    </row>
    <row r="1215" spans="2:6" hidden="1" x14ac:dyDescent="0.25">
      <c r="B1215">
        <v>140537</v>
      </c>
      <c r="C1215" t="s">
        <v>4523</v>
      </c>
      <c r="D1215" t="s">
        <v>4524</v>
      </c>
      <c r="E1215" t="s">
        <v>4525</v>
      </c>
      <c r="F1215" t="s">
        <v>1023</v>
      </c>
    </row>
    <row r="1216" spans="2:6" hidden="1" x14ac:dyDescent="0.25">
      <c r="B1216">
        <v>140541</v>
      </c>
      <c r="C1216" t="s">
        <v>4526</v>
      </c>
      <c r="D1216" t="s">
        <v>4527</v>
      </c>
      <c r="E1216" t="s">
        <v>24018</v>
      </c>
      <c r="F1216" t="s">
        <v>1023</v>
      </c>
    </row>
    <row r="1217" spans="2:6" hidden="1" x14ac:dyDescent="0.25">
      <c r="B1217">
        <v>140545</v>
      </c>
      <c r="C1217" t="s">
        <v>4528</v>
      </c>
      <c r="D1217" t="s">
        <v>4529</v>
      </c>
      <c r="E1217" t="s">
        <v>4530</v>
      </c>
      <c r="F1217" t="s">
        <v>1023</v>
      </c>
    </row>
    <row r="1218" spans="2:6" hidden="1" x14ac:dyDescent="0.25">
      <c r="B1218">
        <v>140546</v>
      </c>
      <c r="C1218" t="s">
        <v>4531</v>
      </c>
      <c r="D1218" t="s">
        <v>4532</v>
      </c>
      <c r="E1218" t="s">
        <v>4533</v>
      </c>
      <c r="F1218" t="s">
        <v>1023</v>
      </c>
    </row>
    <row r="1219" spans="2:6" hidden="1" x14ac:dyDescent="0.25">
      <c r="B1219">
        <v>140561</v>
      </c>
      <c r="C1219" t="s">
        <v>4534</v>
      </c>
      <c r="D1219" t="s">
        <v>4535</v>
      </c>
      <c r="E1219" t="s">
        <v>4536</v>
      </c>
      <c r="F1219" t="s">
        <v>1023</v>
      </c>
    </row>
    <row r="1220" spans="2:6" hidden="1" x14ac:dyDescent="0.25">
      <c r="B1220">
        <v>140590</v>
      </c>
      <c r="C1220" t="s">
        <v>4537</v>
      </c>
      <c r="D1220" t="s">
        <v>4538</v>
      </c>
      <c r="E1220" t="s">
        <v>4539</v>
      </c>
      <c r="F1220" t="s">
        <v>1023</v>
      </c>
    </row>
    <row r="1221" spans="2:6" hidden="1" x14ac:dyDescent="0.25">
      <c r="B1221">
        <v>140638</v>
      </c>
      <c r="C1221" t="s">
        <v>4540</v>
      </c>
      <c r="D1221" t="s">
        <v>4541</v>
      </c>
      <c r="E1221" t="s">
        <v>4542</v>
      </c>
      <c r="F1221" t="s">
        <v>1023</v>
      </c>
    </row>
    <row r="1222" spans="2:6" hidden="1" x14ac:dyDescent="0.25">
      <c r="B1222">
        <v>140681</v>
      </c>
      <c r="C1222" t="s">
        <v>4543</v>
      </c>
      <c r="D1222" t="s">
        <v>4544</v>
      </c>
      <c r="E1222" t="s">
        <v>4545</v>
      </c>
      <c r="F1222" t="s">
        <v>1023</v>
      </c>
    </row>
    <row r="1223" spans="2:6" hidden="1" x14ac:dyDescent="0.25">
      <c r="B1223">
        <v>140687</v>
      </c>
      <c r="C1223" t="s">
        <v>4546</v>
      </c>
      <c r="D1223" t="s">
        <v>4547</v>
      </c>
      <c r="E1223" t="s">
        <v>4548</v>
      </c>
      <c r="F1223" t="s">
        <v>1023</v>
      </c>
    </row>
    <row r="1224" spans="2:6" hidden="1" x14ac:dyDescent="0.25">
      <c r="B1224">
        <v>140716</v>
      </c>
      <c r="C1224" t="s">
        <v>4549</v>
      </c>
      <c r="D1224" t="s">
        <v>4550</v>
      </c>
      <c r="E1224" t="s">
        <v>4551</v>
      </c>
      <c r="F1224" t="s">
        <v>1023</v>
      </c>
    </row>
    <row r="1225" spans="2:6" hidden="1" x14ac:dyDescent="0.25">
      <c r="B1225">
        <v>140723</v>
      </c>
      <c r="C1225" t="s">
        <v>4552</v>
      </c>
      <c r="D1225" t="s">
        <v>4553</v>
      </c>
      <c r="E1225" t="s">
        <v>1838</v>
      </c>
      <c r="F1225" t="s">
        <v>1023</v>
      </c>
    </row>
    <row r="1226" spans="2:6" hidden="1" x14ac:dyDescent="0.25">
      <c r="B1226">
        <v>140841</v>
      </c>
      <c r="C1226" t="s">
        <v>4554</v>
      </c>
      <c r="D1226" t="s">
        <v>4555</v>
      </c>
      <c r="E1226" t="s">
        <v>4556</v>
      </c>
      <c r="F1226" t="s">
        <v>1023</v>
      </c>
    </row>
    <row r="1227" spans="2:6" hidden="1" x14ac:dyDescent="0.25">
      <c r="B1227">
        <v>140888</v>
      </c>
      <c r="C1227" t="s">
        <v>4557</v>
      </c>
      <c r="D1227" t="s">
        <v>4558</v>
      </c>
      <c r="E1227" t="s">
        <v>1994</v>
      </c>
      <c r="F1227" t="s">
        <v>1023</v>
      </c>
    </row>
    <row r="1228" spans="2:6" hidden="1" x14ac:dyDescent="0.25">
      <c r="B1228">
        <v>140894</v>
      </c>
      <c r="C1228" t="s">
        <v>288</v>
      </c>
      <c r="D1228" t="s">
        <v>289</v>
      </c>
      <c r="E1228" t="s">
        <v>828</v>
      </c>
      <c r="F1228" t="s">
        <v>1023</v>
      </c>
    </row>
    <row r="1229" spans="2:6" hidden="1" x14ac:dyDescent="0.25">
      <c r="B1229">
        <v>140909</v>
      </c>
      <c r="C1229" t="s">
        <v>290</v>
      </c>
      <c r="D1229" t="s">
        <v>291</v>
      </c>
      <c r="E1229" t="s">
        <v>831</v>
      </c>
      <c r="F1229" t="s">
        <v>1023</v>
      </c>
    </row>
    <row r="1230" spans="2:6" hidden="1" x14ac:dyDescent="0.25">
      <c r="B1230">
        <v>140980</v>
      </c>
      <c r="C1230" t="s">
        <v>4559</v>
      </c>
      <c r="D1230" t="s">
        <v>4560</v>
      </c>
      <c r="E1230" t="s">
        <v>4561</v>
      </c>
      <c r="F1230" t="s">
        <v>1023</v>
      </c>
    </row>
    <row r="1231" spans="2:6" hidden="1" x14ac:dyDescent="0.25">
      <c r="B1231">
        <v>141139</v>
      </c>
      <c r="C1231" t="s">
        <v>4562</v>
      </c>
      <c r="D1231" t="s">
        <v>4563</v>
      </c>
      <c r="E1231" t="s">
        <v>4564</v>
      </c>
      <c r="F1231" t="s">
        <v>1023</v>
      </c>
    </row>
    <row r="1232" spans="2:6" hidden="1" x14ac:dyDescent="0.25">
      <c r="B1232">
        <v>141160</v>
      </c>
      <c r="C1232" t="s">
        <v>4565</v>
      </c>
      <c r="D1232" t="s">
        <v>4566</v>
      </c>
      <c r="E1232" t="s">
        <v>4567</v>
      </c>
      <c r="F1232" t="s">
        <v>1023</v>
      </c>
    </row>
    <row r="1233" spans="2:6" hidden="1" x14ac:dyDescent="0.25">
      <c r="B1233">
        <v>141307</v>
      </c>
      <c r="C1233" t="s">
        <v>4568</v>
      </c>
      <c r="D1233" t="s">
        <v>4569</v>
      </c>
      <c r="E1233" t="s">
        <v>4570</v>
      </c>
      <c r="F1233" t="s">
        <v>1023</v>
      </c>
    </row>
    <row r="1234" spans="2:6" hidden="1" x14ac:dyDescent="0.25">
      <c r="B1234">
        <v>141384</v>
      </c>
      <c r="C1234" t="s">
        <v>4571</v>
      </c>
      <c r="D1234" t="s">
        <v>4572</v>
      </c>
      <c r="E1234" t="s">
        <v>4573</v>
      </c>
      <c r="F1234" t="s">
        <v>1023</v>
      </c>
    </row>
    <row r="1235" spans="2:6" hidden="1" x14ac:dyDescent="0.25">
      <c r="B1235">
        <v>141391</v>
      </c>
      <c r="C1235" t="s">
        <v>4574</v>
      </c>
      <c r="D1235" t="s">
        <v>4575</v>
      </c>
      <c r="E1235" t="s">
        <v>4576</v>
      </c>
      <c r="F1235" t="s">
        <v>1023</v>
      </c>
    </row>
    <row r="1236" spans="2:6" hidden="1" x14ac:dyDescent="0.25">
      <c r="B1236">
        <v>141393</v>
      </c>
      <c r="C1236" t="s">
        <v>4577</v>
      </c>
      <c r="D1236" t="s">
        <v>4578</v>
      </c>
      <c r="E1236" t="s">
        <v>4579</v>
      </c>
      <c r="F1236" t="s">
        <v>1023</v>
      </c>
    </row>
    <row r="1237" spans="2:6" hidden="1" x14ac:dyDescent="0.25">
      <c r="B1237">
        <v>141408</v>
      </c>
      <c r="C1237" t="s">
        <v>4580</v>
      </c>
      <c r="D1237" t="s">
        <v>4581</v>
      </c>
      <c r="E1237" t="s">
        <v>4582</v>
      </c>
      <c r="F1237" t="s">
        <v>1023</v>
      </c>
    </row>
    <row r="1238" spans="2:6" hidden="1" x14ac:dyDescent="0.25">
      <c r="B1238">
        <v>141433</v>
      </c>
      <c r="C1238" t="s">
        <v>4583</v>
      </c>
      <c r="D1238" t="s">
        <v>4584</v>
      </c>
      <c r="E1238" t="s">
        <v>4585</v>
      </c>
      <c r="F1238" t="s">
        <v>1023</v>
      </c>
    </row>
    <row r="1239" spans="2:6" hidden="1" x14ac:dyDescent="0.25">
      <c r="B1239">
        <v>141447</v>
      </c>
      <c r="C1239" t="s">
        <v>4586</v>
      </c>
      <c r="D1239" t="s">
        <v>4587</v>
      </c>
      <c r="E1239" t="s">
        <v>4588</v>
      </c>
      <c r="F1239" t="s">
        <v>1023</v>
      </c>
    </row>
    <row r="1240" spans="2:6" hidden="1" x14ac:dyDescent="0.25">
      <c r="B1240">
        <v>141455</v>
      </c>
      <c r="C1240" t="s">
        <v>4589</v>
      </c>
      <c r="D1240" t="s">
        <v>4590</v>
      </c>
      <c r="E1240" t="s">
        <v>4591</v>
      </c>
      <c r="F1240" t="s">
        <v>1023</v>
      </c>
    </row>
    <row r="1241" spans="2:6" hidden="1" x14ac:dyDescent="0.25">
      <c r="B1241">
        <v>141456</v>
      </c>
      <c r="C1241" t="s">
        <v>4592</v>
      </c>
      <c r="D1241" t="s">
        <v>4593</v>
      </c>
      <c r="E1241" t="s">
        <v>4591</v>
      </c>
      <c r="F1241" t="s">
        <v>1023</v>
      </c>
    </row>
    <row r="1242" spans="2:6" hidden="1" x14ac:dyDescent="0.25">
      <c r="B1242">
        <v>141457</v>
      </c>
      <c r="C1242" t="s">
        <v>4594</v>
      </c>
      <c r="D1242" t="s">
        <v>4595</v>
      </c>
      <c r="E1242" t="s">
        <v>4596</v>
      </c>
      <c r="F1242" t="s">
        <v>1023</v>
      </c>
    </row>
    <row r="1243" spans="2:6" hidden="1" x14ac:dyDescent="0.25">
      <c r="B1243">
        <v>141459</v>
      </c>
      <c r="C1243" t="s">
        <v>4597</v>
      </c>
      <c r="D1243" t="s">
        <v>4598</v>
      </c>
      <c r="E1243" t="s">
        <v>4599</v>
      </c>
      <c r="F1243" t="s">
        <v>1023</v>
      </c>
    </row>
    <row r="1244" spans="2:6" hidden="1" x14ac:dyDescent="0.25">
      <c r="B1244">
        <v>141460</v>
      </c>
      <c r="C1244" t="s">
        <v>4600</v>
      </c>
      <c r="D1244" t="s">
        <v>4601</v>
      </c>
      <c r="E1244" t="s">
        <v>4602</v>
      </c>
      <c r="F1244" t="s">
        <v>1023</v>
      </c>
    </row>
    <row r="1245" spans="2:6" hidden="1" x14ac:dyDescent="0.25">
      <c r="B1245">
        <v>141469</v>
      </c>
      <c r="C1245" t="s">
        <v>4603</v>
      </c>
      <c r="D1245" t="s">
        <v>4604</v>
      </c>
      <c r="E1245" t="s">
        <v>4605</v>
      </c>
      <c r="F1245" t="s">
        <v>1023</v>
      </c>
    </row>
    <row r="1246" spans="2:6" hidden="1" x14ac:dyDescent="0.25">
      <c r="B1246">
        <v>141505</v>
      </c>
      <c r="C1246" t="s">
        <v>4606</v>
      </c>
      <c r="D1246" t="s">
        <v>4607</v>
      </c>
      <c r="E1246" t="s">
        <v>4608</v>
      </c>
      <c r="F1246" t="s">
        <v>1023</v>
      </c>
    </row>
    <row r="1247" spans="2:6" hidden="1" x14ac:dyDescent="0.25">
      <c r="B1247">
        <v>141559</v>
      </c>
      <c r="C1247" t="s">
        <v>4609</v>
      </c>
      <c r="D1247" t="s">
        <v>4610</v>
      </c>
      <c r="E1247" t="s">
        <v>4611</v>
      </c>
      <c r="F1247" t="s">
        <v>1023</v>
      </c>
    </row>
    <row r="1248" spans="2:6" hidden="1" x14ac:dyDescent="0.25">
      <c r="B1248">
        <v>141589</v>
      </c>
      <c r="C1248" t="s">
        <v>4612</v>
      </c>
      <c r="D1248" t="s">
        <v>4613</v>
      </c>
      <c r="E1248" t="s">
        <v>4614</v>
      </c>
      <c r="F1248" t="s">
        <v>1023</v>
      </c>
    </row>
    <row r="1249" spans="2:6" hidden="1" x14ac:dyDescent="0.25">
      <c r="B1249">
        <v>141596</v>
      </c>
      <c r="C1249" t="s">
        <v>4615</v>
      </c>
      <c r="D1249" t="s">
        <v>4616</v>
      </c>
      <c r="E1249" t="s">
        <v>4617</v>
      </c>
      <c r="F1249" t="s">
        <v>1023</v>
      </c>
    </row>
    <row r="1250" spans="2:6" hidden="1" x14ac:dyDescent="0.25">
      <c r="B1250">
        <v>141736</v>
      </c>
      <c r="C1250" t="s">
        <v>4618</v>
      </c>
      <c r="D1250" t="s">
        <v>4619</v>
      </c>
      <c r="E1250" t="s">
        <v>4620</v>
      </c>
      <c r="F1250" t="s">
        <v>1023</v>
      </c>
    </row>
    <row r="1251" spans="2:6" hidden="1" x14ac:dyDescent="0.25">
      <c r="B1251">
        <v>141774</v>
      </c>
      <c r="C1251" t="s">
        <v>4621</v>
      </c>
      <c r="D1251" t="s">
        <v>4622</v>
      </c>
      <c r="E1251" t="s">
        <v>4623</v>
      </c>
      <c r="F1251" t="s">
        <v>1023</v>
      </c>
    </row>
    <row r="1252" spans="2:6" hidden="1" x14ac:dyDescent="0.25">
      <c r="B1252">
        <v>141803</v>
      </c>
      <c r="C1252" t="s">
        <v>4624</v>
      </c>
      <c r="D1252" t="s">
        <v>4625</v>
      </c>
      <c r="E1252" t="s">
        <v>4626</v>
      </c>
      <c r="F1252" t="s">
        <v>1023</v>
      </c>
    </row>
    <row r="1253" spans="2:6" hidden="1" x14ac:dyDescent="0.25">
      <c r="B1253">
        <v>141804</v>
      </c>
      <c r="C1253" t="s">
        <v>4627</v>
      </c>
      <c r="D1253" t="s">
        <v>4628</v>
      </c>
      <c r="E1253" t="s">
        <v>4629</v>
      </c>
      <c r="F1253" t="s">
        <v>1023</v>
      </c>
    </row>
    <row r="1254" spans="2:6" hidden="1" x14ac:dyDescent="0.25">
      <c r="B1254">
        <v>141826</v>
      </c>
      <c r="C1254" t="s">
        <v>4630</v>
      </c>
      <c r="D1254" t="s">
        <v>4631</v>
      </c>
      <c r="E1254" t="s">
        <v>4632</v>
      </c>
      <c r="F1254" t="s">
        <v>1023</v>
      </c>
    </row>
    <row r="1255" spans="2:6" hidden="1" x14ac:dyDescent="0.25">
      <c r="B1255">
        <v>141828</v>
      </c>
      <c r="C1255" t="s">
        <v>4633</v>
      </c>
      <c r="D1255" t="s">
        <v>4634</v>
      </c>
      <c r="E1255" t="s">
        <v>4635</v>
      </c>
      <c r="F1255" t="s">
        <v>1023</v>
      </c>
    </row>
    <row r="1256" spans="2:6" hidden="1" x14ac:dyDescent="0.25">
      <c r="B1256">
        <v>141847</v>
      </c>
      <c r="C1256" t="s">
        <v>4636</v>
      </c>
      <c r="D1256" t="s">
        <v>4637</v>
      </c>
      <c r="E1256" t="s">
        <v>4638</v>
      </c>
      <c r="F1256" t="s">
        <v>1023</v>
      </c>
    </row>
    <row r="1257" spans="2:6" hidden="1" x14ac:dyDescent="0.25">
      <c r="B1257">
        <v>141849</v>
      </c>
      <c r="C1257" t="s">
        <v>4639</v>
      </c>
      <c r="D1257" t="s">
        <v>4640</v>
      </c>
      <c r="E1257" t="s">
        <v>4641</v>
      </c>
      <c r="F1257" t="s">
        <v>1023</v>
      </c>
    </row>
    <row r="1258" spans="2:6" hidden="1" x14ac:dyDescent="0.25">
      <c r="B1258">
        <v>141922</v>
      </c>
      <c r="C1258" t="s">
        <v>4642</v>
      </c>
      <c r="D1258" t="s">
        <v>4643</v>
      </c>
      <c r="E1258" t="s">
        <v>4644</v>
      </c>
      <c r="F1258" t="s">
        <v>1023</v>
      </c>
    </row>
    <row r="1259" spans="2:6" hidden="1" x14ac:dyDescent="0.25">
      <c r="B1259">
        <v>141986</v>
      </c>
      <c r="C1259" t="s">
        <v>4645</v>
      </c>
      <c r="D1259" t="s">
        <v>4646</v>
      </c>
      <c r="E1259" t="s">
        <v>4507</v>
      </c>
      <c r="F1259" t="s">
        <v>1023</v>
      </c>
    </row>
    <row r="1260" spans="2:6" hidden="1" x14ac:dyDescent="0.25">
      <c r="B1260">
        <v>142051</v>
      </c>
      <c r="C1260" t="s">
        <v>4647</v>
      </c>
      <c r="D1260" t="s">
        <v>4648</v>
      </c>
      <c r="E1260" t="s">
        <v>4649</v>
      </c>
      <c r="F1260" t="s">
        <v>1023</v>
      </c>
    </row>
    <row r="1261" spans="2:6" hidden="1" x14ac:dyDescent="0.25">
      <c r="B1261">
        <v>142081</v>
      </c>
      <c r="C1261" t="s">
        <v>4650</v>
      </c>
      <c r="D1261" t="s">
        <v>4651</v>
      </c>
      <c r="E1261" t="s">
        <v>4652</v>
      </c>
      <c r="F1261" t="s">
        <v>1023</v>
      </c>
    </row>
    <row r="1262" spans="2:6" hidden="1" x14ac:dyDescent="0.25">
      <c r="B1262">
        <v>142098</v>
      </c>
      <c r="C1262" t="s">
        <v>4653</v>
      </c>
      <c r="D1262" t="s">
        <v>4654</v>
      </c>
      <c r="E1262" t="s">
        <v>4655</v>
      </c>
      <c r="F1262" t="s">
        <v>1023</v>
      </c>
    </row>
    <row r="1263" spans="2:6" hidden="1" x14ac:dyDescent="0.25">
      <c r="B1263">
        <v>142231</v>
      </c>
      <c r="C1263" t="s">
        <v>4656</v>
      </c>
      <c r="D1263" t="s">
        <v>4657</v>
      </c>
      <c r="E1263" t="s">
        <v>4658</v>
      </c>
      <c r="F1263" t="s">
        <v>1023</v>
      </c>
    </row>
    <row r="1264" spans="2:6" hidden="1" x14ac:dyDescent="0.25">
      <c r="B1264">
        <v>142276</v>
      </c>
      <c r="C1264" t="s">
        <v>4659</v>
      </c>
      <c r="D1264" t="s">
        <v>4660</v>
      </c>
      <c r="E1264" t="s">
        <v>4661</v>
      </c>
      <c r="F1264" t="s">
        <v>1023</v>
      </c>
    </row>
    <row r="1265" spans="2:6" hidden="1" x14ac:dyDescent="0.25">
      <c r="B1265">
        <v>142277</v>
      </c>
      <c r="C1265" t="s">
        <v>4662</v>
      </c>
      <c r="D1265" t="s">
        <v>4663</v>
      </c>
      <c r="E1265" t="s">
        <v>4664</v>
      </c>
      <c r="F1265" t="s">
        <v>1023</v>
      </c>
    </row>
    <row r="1266" spans="2:6" hidden="1" x14ac:dyDescent="0.25">
      <c r="B1266">
        <v>142288</v>
      </c>
      <c r="C1266" t="s">
        <v>4665</v>
      </c>
      <c r="D1266" t="s">
        <v>4666</v>
      </c>
      <c r="E1266" t="s">
        <v>4667</v>
      </c>
      <c r="F1266" t="s">
        <v>1023</v>
      </c>
    </row>
    <row r="1267" spans="2:6" hidden="1" x14ac:dyDescent="0.25">
      <c r="B1267">
        <v>142289</v>
      </c>
      <c r="C1267" t="s">
        <v>4668</v>
      </c>
      <c r="D1267" t="s">
        <v>4669</v>
      </c>
      <c r="E1267" t="s">
        <v>4670</v>
      </c>
      <c r="F1267" t="s">
        <v>1023</v>
      </c>
    </row>
    <row r="1268" spans="2:6" hidden="1" x14ac:dyDescent="0.25">
      <c r="B1268">
        <v>142328</v>
      </c>
      <c r="C1268" t="s">
        <v>4671</v>
      </c>
      <c r="D1268" t="s">
        <v>4672</v>
      </c>
      <c r="E1268" t="s">
        <v>4673</v>
      </c>
      <c r="F1268" t="s">
        <v>1023</v>
      </c>
    </row>
    <row r="1269" spans="2:6" hidden="1" x14ac:dyDescent="0.25">
      <c r="B1269">
        <v>142367</v>
      </c>
      <c r="C1269" t="s">
        <v>4674</v>
      </c>
      <c r="D1269" t="s">
        <v>4675</v>
      </c>
      <c r="E1269" t="s">
        <v>4676</v>
      </c>
      <c r="F1269" t="s">
        <v>1023</v>
      </c>
    </row>
    <row r="1270" spans="2:6" hidden="1" x14ac:dyDescent="0.25">
      <c r="B1270">
        <v>142394</v>
      </c>
      <c r="C1270" t="s">
        <v>4677</v>
      </c>
      <c r="D1270" t="s">
        <v>4678</v>
      </c>
      <c r="E1270" t="s">
        <v>4679</v>
      </c>
      <c r="F1270" t="s">
        <v>1023</v>
      </c>
    </row>
    <row r="1271" spans="2:6" hidden="1" x14ac:dyDescent="0.25">
      <c r="B1271">
        <v>142407</v>
      </c>
      <c r="C1271" t="s">
        <v>4680</v>
      </c>
      <c r="D1271" t="s">
        <v>4681</v>
      </c>
      <c r="E1271" t="s">
        <v>4288</v>
      </c>
      <c r="F1271" t="s">
        <v>1023</v>
      </c>
    </row>
    <row r="1272" spans="2:6" hidden="1" x14ac:dyDescent="0.25">
      <c r="B1272">
        <v>142454</v>
      </c>
      <c r="C1272" t="s">
        <v>4682</v>
      </c>
      <c r="D1272" t="s">
        <v>4683</v>
      </c>
      <c r="E1272" t="s">
        <v>4684</v>
      </c>
      <c r="F1272" t="s">
        <v>1023</v>
      </c>
    </row>
    <row r="1273" spans="2:6" hidden="1" x14ac:dyDescent="0.25">
      <c r="B1273">
        <v>142455</v>
      </c>
      <c r="C1273" t="s">
        <v>4685</v>
      </c>
      <c r="D1273" t="s">
        <v>4686</v>
      </c>
      <c r="E1273" t="s">
        <v>1689</v>
      </c>
      <c r="F1273" t="s">
        <v>1023</v>
      </c>
    </row>
    <row r="1274" spans="2:6" hidden="1" x14ac:dyDescent="0.25">
      <c r="B1274">
        <v>142457</v>
      </c>
      <c r="C1274" t="s">
        <v>4687</v>
      </c>
      <c r="D1274" t="s">
        <v>4688</v>
      </c>
      <c r="E1274" t="s">
        <v>234</v>
      </c>
      <c r="F1274" t="s">
        <v>1023</v>
      </c>
    </row>
    <row r="1275" spans="2:6" hidden="1" x14ac:dyDescent="0.25">
      <c r="B1275">
        <v>142458</v>
      </c>
      <c r="C1275" t="s">
        <v>4689</v>
      </c>
      <c r="D1275" t="s">
        <v>4690</v>
      </c>
      <c r="E1275" t="s">
        <v>24019</v>
      </c>
      <c r="F1275" t="s">
        <v>1023</v>
      </c>
    </row>
    <row r="1276" spans="2:6" hidden="1" x14ac:dyDescent="0.25">
      <c r="B1276">
        <v>142459</v>
      </c>
      <c r="C1276" t="s">
        <v>4691</v>
      </c>
      <c r="D1276" t="s">
        <v>4692</v>
      </c>
      <c r="E1276" t="s">
        <v>4693</v>
      </c>
      <c r="F1276" t="s">
        <v>1023</v>
      </c>
    </row>
    <row r="1277" spans="2:6" hidden="1" x14ac:dyDescent="0.25">
      <c r="B1277">
        <v>142467</v>
      </c>
      <c r="C1277" t="s">
        <v>4694</v>
      </c>
      <c r="D1277" t="s">
        <v>4695</v>
      </c>
      <c r="E1277" t="s">
        <v>4696</v>
      </c>
      <c r="F1277" t="s">
        <v>1023</v>
      </c>
    </row>
    <row r="1278" spans="2:6" hidden="1" x14ac:dyDescent="0.25">
      <c r="B1278">
        <v>142471</v>
      </c>
      <c r="C1278" t="s">
        <v>4697</v>
      </c>
      <c r="D1278" t="s">
        <v>4698</v>
      </c>
      <c r="E1278" t="s">
        <v>4699</v>
      </c>
      <c r="F1278" t="s">
        <v>1023</v>
      </c>
    </row>
    <row r="1279" spans="2:6" hidden="1" x14ac:dyDescent="0.25">
      <c r="B1279">
        <v>142532</v>
      </c>
      <c r="C1279" t="s">
        <v>4700</v>
      </c>
      <c r="D1279" t="s">
        <v>4701</v>
      </c>
      <c r="E1279" t="s">
        <v>4702</v>
      </c>
      <c r="F1279" t="s">
        <v>1023</v>
      </c>
    </row>
    <row r="1280" spans="2:6" hidden="1" x14ac:dyDescent="0.25">
      <c r="B1280">
        <v>142551</v>
      </c>
      <c r="C1280" t="s">
        <v>4703</v>
      </c>
      <c r="D1280" t="s">
        <v>4704</v>
      </c>
      <c r="E1280" t="s">
        <v>4705</v>
      </c>
      <c r="F1280" t="s">
        <v>1023</v>
      </c>
    </row>
    <row r="1281" spans="2:6" hidden="1" x14ac:dyDescent="0.25">
      <c r="B1281">
        <v>142571</v>
      </c>
      <c r="C1281" t="s">
        <v>4706</v>
      </c>
      <c r="D1281" t="s">
        <v>4707</v>
      </c>
      <c r="E1281" t="s">
        <v>4708</v>
      </c>
      <c r="F1281" t="s">
        <v>1023</v>
      </c>
    </row>
    <row r="1282" spans="2:6" hidden="1" x14ac:dyDescent="0.25">
      <c r="B1282">
        <v>142576</v>
      </c>
      <c r="C1282" t="s">
        <v>4709</v>
      </c>
      <c r="D1282" t="s">
        <v>4710</v>
      </c>
      <c r="E1282" t="s">
        <v>4711</v>
      </c>
      <c r="F1282" t="s">
        <v>1023</v>
      </c>
    </row>
    <row r="1283" spans="2:6" hidden="1" x14ac:dyDescent="0.25">
      <c r="B1283">
        <v>142584</v>
      </c>
      <c r="C1283" t="s">
        <v>4712</v>
      </c>
      <c r="D1283" t="s">
        <v>4713</v>
      </c>
      <c r="E1283" t="s">
        <v>4230</v>
      </c>
      <c r="F1283" t="s">
        <v>1023</v>
      </c>
    </row>
    <row r="1284" spans="2:6" hidden="1" x14ac:dyDescent="0.25">
      <c r="B1284">
        <v>142605</v>
      </c>
      <c r="C1284" t="s">
        <v>4714</v>
      </c>
      <c r="D1284" t="s">
        <v>4715</v>
      </c>
      <c r="E1284" t="s">
        <v>4716</v>
      </c>
      <c r="F1284" t="s">
        <v>1023</v>
      </c>
    </row>
    <row r="1285" spans="2:6" hidden="1" x14ac:dyDescent="0.25">
      <c r="B1285">
        <v>142683</v>
      </c>
      <c r="C1285" t="s">
        <v>4717</v>
      </c>
      <c r="D1285" t="s">
        <v>4718</v>
      </c>
      <c r="E1285" t="s">
        <v>4719</v>
      </c>
      <c r="F1285" t="s">
        <v>1023</v>
      </c>
    </row>
    <row r="1286" spans="2:6" hidden="1" x14ac:dyDescent="0.25">
      <c r="B1286">
        <v>142719</v>
      </c>
      <c r="C1286" t="s">
        <v>4720</v>
      </c>
      <c r="D1286" t="s">
        <v>4721</v>
      </c>
      <c r="E1286" t="s">
        <v>2103</v>
      </c>
      <c r="F1286" t="s">
        <v>1023</v>
      </c>
    </row>
    <row r="1287" spans="2:6" hidden="1" x14ac:dyDescent="0.25">
      <c r="B1287">
        <v>142735</v>
      </c>
      <c r="C1287" t="s">
        <v>4722</v>
      </c>
      <c r="D1287" t="s">
        <v>4723</v>
      </c>
      <c r="E1287" t="s">
        <v>4724</v>
      </c>
      <c r="F1287" t="s">
        <v>1023</v>
      </c>
    </row>
    <row r="1288" spans="2:6" hidden="1" x14ac:dyDescent="0.25">
      <c r="B1288">
        <v>142738</v>
      </c>
      <c r="C1288" t="s">
        <v>4725</v>
      </c>
      <c r="D1288" t="s">
        <v>4726</v>
      </c>
      <c r="E1288" t="s">
        <v>4727</v>
      </c>
      <c r="F1288" t="s">
        <v>1023</v>
      </c>
    </row>
    <row r="1289" spans="2:6" hidden="1" x14ac:dyDescent="0.25">
      <c r="B1289">
        <v>142742</v>
      </c>
      <c r="C1289" t="s">
        <v>4728</v>
      </c>
      <c r="D1289" t="s">
        <v>4729</v>
      </c>
      <c r="E1289" t="s">
        <v>4730</v>
      </c>
      <c r="F1289" t="s">
        <v>1023</v>
      </c>
    </row>
    <row r="1290" spans="2:6" hidden="1" x14ac:dyDescent="0.25">
      <c r="B1290">
        <v>142752</v>
      </c>
      <c r="C1290" t="s">
        <v>4731</v>
      </c>
      <c r="D1290" t="s">
        <v>4732</v>
      </c>
      <c r="E1290" t="s">
        <v>4733</v>
      </c>
      <c r="F1290" t="s">
        <v>1023</v>
      </c>
    </row>
    <row r="1291" spans="2:6" hidden="1" x14ac:dyDescent="0.25">
      <c r="B1291">
        <v>142813</v>
      </c>
      <c r="C1291" t="s">
        <v>4734</v>
      </c>
      <c r="D1291" t="s">
        <v>4735</v>
      </c>
      <c r="E1291" t="s">
        <v>4736</v>
      </c>
      <c r="F1291" t="s">
        <v>1023</v>
      </c>
    </row>
    <row r="1292" spans="2:6" hidden="1" x14ac:dyDescent="0.25">
      <c r="B1292">
        <v>142830</v>
      </c>
      <c r="C1292" t="s">
        <v>4737</v>
      </c>
      <c r="D1292" t="s">
        <v>4738</v>
      </c>
      <c r="E1292" t="s">
        <v>4739</v>
      </c>
      <c r="F1292" t="s">
        <v>1023</v>
      </c>
    </row>
    <row r="1293" spans="2:6" hidden="1" x14ac:dyDescent="0.25">
      <c r="B1293">
        <v>142913</v>
      </c>
      <c r="C1293" t="s">
        <v>4740</v>
      </c>
      <c r="D1293" t="s">
        <v>4741</v>
      </c>
      <c r="E1293" t="s">
        <v>4742</v>
      </c>
      <c r="F1293" t="s">
        <v>1023</v>
      </c>
    </row>
    <row r="1294" spans="2:6" hidden="1" x14ac:dyDescent="0.25">
      <c r="B1294">
        <v>142966</v>
      </c>
      <c r="C1294" t="s">
        <v>4743</v>
      </c>
      <c r="D1294" t="s">
        <v>4744</v>
      </c>
      <c r="E1294" t="s">
        <v>4745</v>
      </c>
      <c r="F1294" t="s">
        <v>1023</v>
      </c>
    </row>
    <row r="1295" spans="2:6" hidden="1" x14ac:dyDescent="0.25">
      <c r="B1295">
        <v>142967</v>
      </c>
      <c r="C1295" t="s">
        <v>4746</v>
      </c>
      <c r="D1295" t="s">
        <v>4747</v>
      </c>
      <c r="E1295" t="s">
        <v>4748</v>
      </c>
      <c r="F1295" t="s">
        <v>1023</v>
      </c>
    </row>
    <row r="1296" spans="2:6" hidden="1" x14ac:dyDescent="0.25">
      <c r="B1296">
        <v>142971</v>
      </c>
      <c r="C1296" t="s">
        <v>4749</v>
      </c>
      <c r="D1296" t="s">
        <v>4750</v>
      </c>
      <c r="E1296" t="s">
        <v>4751</v>
      </c>
      <c r="F1296" t="s">
        <v>1023</v>
      </c>
    </row>
    <row r="1297" spans="2:6" hidden="1" x14ac:dyDescent="0.25">
      <c r="B1297">
        <v>143039</v>
      </c>
      <c r="C1297" t="s">
        <v>4752</v>
      </c>
      <c r="D1297" t="s">
        <v>4753</v>
      </c>
      <c r="E1297" t="s">
        <v>4754</v>
      </c>
      <c r="F1297" t="s">
        <v>1023</v>
      </c>
    </row>
    <row r="1298" spans="2:6" hidden="1" x14ac:dyDescent="0.25">
      <c r="B1298">
        <v>143069</v>
      </c>
      <c r="C1298" t="s">
        <v>4755</v>
      </c>
      <c r="D1298" t="s">
        <v>4756</v>
      </c>
      <c r="E1298" t="s">
        <v>4757</v>
      </c>
      <c r="F1298" t="s">
        <v>1023</v>
      </c>
    </row>
    <row r="1299" spans="2:6" hidden="1" x14ac:dyDescent="0.25">
      <c r="B1299">
        <v>143082</v>
      </c>
      <c r="C1299" t="s">
        <v>4758</v>
      </c>
      <c r="D1299" t="s">
        <v>4759</v>
      </c>
      <c r="E1299" t="s">
        <v>4760</v>
      </c>
      <c r="F1299" t="s">
        <v>1023</v>
      </c>
    </row>
    <row r="1300" spans="2:6" hidden="1" x14ac:dyDescent="0.25">
      <c r="B1300">
        <v>143161</v>
      </c>
      <c r="C1300" t="s">
        <v>4761</v>
      </c>
      <c r="D1300" t="s">
        <v>4762</v>
      </c>
      <c r="E1300" t="s">
        <v>4763</v>
      </c>
      <c r="F1300" t="s">
        <v>1023</v>
      </c>
    </row>
    <row r="1301" spans="2:6" hidden="1" x14ac:dyDescent="0.25">
      <c r="B1301">
        <v>143166</v>
      </c>
      <c r="C1301" t="s">
        <v>4764</v>
      </c>
      <c r="D1301" t="s">
        <v>4765</v>
      </c>
      <c r="E1301" t="s">
        <v>4766</v>
      </c>
      <c r="F1301" t="s">
        <v>1023</v>
      </c>
    </row>
    <row r="1302" spans="2:6" hidden="1" x14ac:dyDescent="0.25">
      <c r="B1302">
        <v>143190</v>
      </c>
      <c r="C1302" t="s">
        <v>4767</v>
      </c>
      <c r="D1302" t="s">
        <v>4768</v>
      </c>
      <c r="E1302" t="s">
        <v>4769</v>
      </c>
      <c r="F1302" t="s">
        <v>1023</v>
      </c>
    </row>
    <row r="1303" spans="2:6" hidden="1" x14ac:dyDescent="0.25">
      <c r="B1303">
        <v>143267</v>
      </c>
      <c r="C1303" t="s">
        <v>4770</v>
      </c>
      <c r="D1303" t="s">
        <v>4771</v>
      </c>
      <c r="E1303" t="s">
        <v>4772</v>
      </c>
      <c r="F1303" t="s">
        <v>1023</v>
      </c>
    </row>
    <row r="1304" spans="2:6" hidden="1" x14ac:dyDescent="0.25">
      <c r="B1304">
        <v>143282</v>
      </c>
      <c r="C1304" t="s">
        <v>4773</v>
      </c>
      <c r="D1304" t="s">
        <v>4774</v>
      </c>
      <c r="E1304" t="s">
        <v>4775</v>
      </c>
      <c r="F1304" t="s">
        <v>1023</v>
      </c>
    </row>
    <row r="1305" spans="2:6" hidden="1" x14ac:dyDescent="0.25">
      <c r="B1305">
        <v>143314</v>
      </c>
      <c r="C1305" t="s">
        <v>4776</v>
      </c>
      <c r="D1305" t="s">
        <v>4777</v>
      </c>
      <c r="E1305" t="s">
        <v>4778</v>
      </c>
      <c r="F1305" t="s">
        <v>1023</v>
      </c>
    </row>
    <row r="1306" spans="2:6" hidden="1" x14ac:dyDescent="0.25">
      <c r="B1306">
        <v>143408</v>
      </c>
      <c r="C1306" t="s">
        <v>4779</v>
      </c>
      <c r="D1306" t="s">
        <v>4780</v>
      </c>
      <c r="E1306" t="s">
        <v>4781</v>
      </c>
      <c r="F1306" t="s">
        <v>1023</v>
      </c>
    </row>
    <row r="1307" spans="2:6" hidden="1" x14ac:dyDescent="0.25">
      <c r="B1307">
        <v>143423</v>
      </c>
      <c r="C1307" t="s">
        <v>4782</v>
      </c>
      <c r="D1307" t="s">
        <v>4783</v>
      </c>
      <c r="E1307" t="s">
        <v>4784</v>
      </c>
      <c r="F1307" t="s">
        <v>1023</v>
      </c>
    </row>
    <row r="1308" spans="2:6" hidden="1" x14ac:dyDescent="0.25">
      <c r="B1308">
        <v>143474</v>
      </c>
      <c r="C1308" t="s">
        <v>4785</v>
      </c>
      <c r="D1308" t="s">
        <v>4786</v>
      </c>
      <c r="E1308" t="s">
        <v>4787</v>
      </c>
      <c r="F1308" t="s">
        <v>1023</v>
      </c>
    </row>
    <row r="1309" spans="2:6" hidden="1" x14ac:dyDescent="0.25">
      <c r="B1309">
        <v>143521</v>
      </c>
      <c r="C1309" t="s">
        <v>4788</v>
      </c>
      <c r="D1309" t="s">
        <v>4789</v>
      </c>
      <c r="E1309" t="s">
        <v>4790</v>
      </c>
      <c r="F1309" t="s">
        <v>1023</v>
      </c>
    </row>
    <row r="1310" spans="2:6" hidden="1" x14ac:dyDescent="0.25">
      <c r="B1310">
        <v>143613</v>
      </c>
      <c r="C1310" t="s">
        <v>4791</v>
      </c>
      <c r="D1310" t="s">
        <v>4792</v>
      </c>
      <c r="E1310" t="s">
        <v>3204</v>
      </c>
      <c r="F1310" t="s">
        <v>1023</v>
      </c>
    </row>
    <row r="1311" spans="2:6" hidden="1" x14ac:dyDescent="0.25">
      <c r="B1311">
        <v>143628</v>
      </c>
      <c r="C1311" t="s">
        <v>4793</v>
      </c>
      <c r="D1311" t="s">
        <v>4794</v>
      </c>
      <c r="E1311" t="s">
        <v>4795</v>
      </c>
      <c r="F1311" t="s">
        <v>1023</v>
      </c>
    </row>
    <row r="1312" spans="2:6" hidden="1" x14ac:dyDescent="0.25">
      <c r="B1312">
        <v>143691</v>
      </c>
      <c r="C1312" t="s">
        <v>292</v>
      </c>
      <c r="D1312" t="s">
        <v>293</v>
      </c>
      <c r="E1312" t="s">
        <v>808</v>
      </c>
      <c r="F1312" t="s">
        <v>1023</v>
      </c>
    </row>
    <row r="1313" spans="2:6" hidden="1" x14ac:dyDescent="0.25">
      <c r="B1313">
        <v>143692</v>
      </c>
      <c r="C1313" t="s">
        <v>4796</v>
      </c>
      <c r="D1313" t="s">
        <v>4797</v>
      </c>
      <c r="E1313" t="s">
        <v>24033</v>
      </c>
      <c r="F1313" t="s">
        <v>1023</v>
      </c>
    </row>
    <row r="1314" spans="2:6" hidden="1" x14ac:dyDescent="0.25">
      <c r="B1314">
        <v>143726</v>
      </c>
      <c r="C1314" t="s">
        <v>4798</v>
      </c>
      <c r="D1314" t="s">
        <v>4799</v>
      </c>
      <c r="E1314" t="s">
        <v>4800</v>
      </c>
      <c r="F1314" t="s">
        <v>1023</v>
      </c>
    </row>
    <row r="1315" spans="2:6" hidden="1" x14ac:dyDescent="0.25">
      <c r="B1315">
        <v>143727</v>
      </c>
      <c r="C1315" t="s">
        <v>294</v>
      </c>
      <c r="D1315" t="s">
        <v>295</v>
      </c>
      <c r="E1315" t="s">
        <v>827</v>
      </c>
      <c r="F1315" t="s">
        <v>1023</v>
      </c>
    </row>
    <row r="1316" spans="2:6" hidden="1" x14ac:dyDescent="0.25">
      <c r="B1316">
        <v>143730</v>
      </c>
      <c r="C1316" t="s">
        <v>4801</v>
      </c>
      <c r="D1316" t="s">
        <v>4802</v>
      </c>
      <c r="E1316" t="s">
        <v>4803</v>
      </c>
      <c r="F1316" t="s">
        <v>1023</v>
      </c>
    </row>
    <row r="1317" spans="2:6" hidden="1" x14ac:dyDescent="0.25">
      <c r="B1317">
        <v>143790</v>
      </c>
      <c r="C1317" t="s">
        <v>4804</v>
      </c>
      <c r="D1317" t="s">
        <v>4805</v>
      </c>
      <c r="E1317" t="s">
        <v>4806</v>
      </c>
      <c r="F1317" t="s">
        <v>1023</v>
      </c>
    </row>
    <row r="1318" spans="2:6" hidden="1" x14ac:dyDescent="0.25">
      <c r="B1318">
        <v>143794</v>
      </c>
      <c r="C1318" t="s">
        <v>4807</v>
      </c>
      <c r="D1318" t="s">
        <v>4808</v>
      </c>
      <c r="E1318" t="s">
        <v>4809</v>
      </c>
      <c r="F1318" t="s">
        <v>1023</v>
      </c>
    </row>
    <row r="1319" spans="2:6" hidden="1" x14ac:dyDescent="0.25">
      <c r="B1319">
        <v>143852</v>
      </c>
      <c r="C1319" t="s">
        <v>4810</v>
      </c>
      <c r="D1319" t="s">
        <v>4811</v>
      </c>
      <c r="E1319" t="s">
        <v>4812</v>
      </c>
      <c r="F1319" t="s">
        <v>1023</v>
      </c>
    </row>
    <row r="1320" spans="2:6" hidden="1" x14ac:dyDescent="0.25">
      <c r="B1320">
        <v>143982</v>
      </c>
      <c r="C1320" t="s">
        <v>296</v>
      </c>
      <c r="D1320" t="s">
        <v>297</v>
      </c>
      <c r="E1320" t="s">
        <v>818</v>
      </c>
      <c r="F1320" t="s">
        <v>1023</v>
      </c>
    </row>
    <row r="1321" spans="2:6" hidden="1" x14ac:dyDescent="0.25">
      <c r="B1321">
        <v>143984</v>
      </c>
      <c r="C1321" t="s">
        <v>4813</v>
      </c>
      <c r="D1321" t="s">
        <v>4814</v>
      </c>
      <c r="E1321" t="s">
        <v>4815</v>
      </c>
      <c r="F1321" t="s">
        <v>1023</v>
      </c>
    </row>
    <row r="1322" spans="2:6" hidden="1" x14ac:dyDescent="0.25">
      <c r="B1322">
        <v>143994</v>
      </c>
      <c r="C1322" t="s">
        <v>4816</v>
      </c>
      <c r="D1322" t="s">
        <v>4817</v>
      </c>
      <c r="E1322" t="s">
        <v>4818</v>
      </c>
      <c r="F1322" t="s">
        <v>1023</v>
      </c>
    </row>
    <row r="1323" spans="2:6" hidden="1" x14ac:dyDescent="0.25">
      <c r="B1323">
        <v>144062</v>
      </c>
      <c r="C1323" t="s">
        <v>298</v>
      </c>
      <c r="D1323" t="s">
        <v>299</v>
      </c>
      <c r="E1323" t="s">
        <v>225</v>
      </c>
      <c r="F1323" t="s">
        <v>1023</v>
      </c>
    </row>
    <row r="1324" spans="2:6" hidden="1" x14ac:dyDescent="0.25">
      <c r="B1324">
        <v>144069</v>
      </c>
      <c r="C1324" t="s">
        <v>300</v>
      </c>
      <c r="D1324" t="s">
        <v>301</v>
      </c>
      <c r="E1324" t="s">
        <v>830</v>
      </c>
      <c r="F1324" t="s">
        <v>1023</v>
      </c>
    </row>
    <row r="1325" spans="2:6" hidden="1" x14ac:dyDescent="0.25">
      <c r="B1325">
        <v>144156</v>
      </c>
      <c r="C1325" t="s">
        <v>4819</v>
      </c>
      <c r="D1325" t="s">
        <v>4820</v>
      </c>
      <c r="E1325" t="s">
        <v>4821</v>
      </c>
      <c r="F1325" t="s">
        <v>1023</v>
      </c>
    </row>
    <row r="1326" spans="2:6" hidden="1" x14ac:dyDescent="0.25">
      <c r="B1326">
        <v>144165</v>
      </c>
      <c r="C1326" t="s">
        <v>4822</v>
      </c>
      <c r="D1326" t="s">
        <v>4823</v>
      </c>
      <c r="E1326" t="s">
        <v>4824</v>
      </c>
      <c r="F1326" t="s">
        <v>1023</v>
      </c>
    </row>
    <row r="1327" spans="2:6" hidden="1" x14ac:dyDescent="0.25">
      <c r="B1327">
        <v>144183</v>
      </c>
      <c r="C1327" t="s">
        <v>4825</v>
      </c>
      <c r="D1327" t="s">
        <v>4826</v>
      </c>
      <c r="E1327" t="s">
        <v>4827</v>
      </c>
      <c r="F1327" t="s">
        <v>1023</v>
      </c>
    </row>
    <row r="1328" spans="2:6" hidden="1" x14ac:dyDescent="0.25">
      <c r="B1328">
        <v>144280</v>
      </c>
      <c r="C1328" t="s">
        <v>4828</v>
      </c>
      <c r="D1328" t="s">
        <v>4829</v>
      </c>
      <c r="E1328" t="s">
        <v>4830</v>
      </c>
      <c r="F1328" t="s">
        <v>1023</v>
      </c>
    </row>
    <row r="1329" spans="2:6" hidden="1" x14ac:dyDescent="0.25">
      <c r="B1329">
        <v>144320</v>
      </c>
      <c r="C1329" t="s">
        <v>4831</v>
      </c>
      <c r="D1329" t="s">
        <v>4832</v>
      </c>
      <c r="E1329" t="s">
        <v>4833</v>
      </c>
      <c r="F1329" t="s">
        <v>1023</v>
      </c>
    </row>
    <row r="1330" spans="2:6" hidden="1" x14ac:dyDescent="0.25">
      <c r="B1330">
        <v>144344</v>
      </c>
      <c r="C1330" t="s">
        <v>4834</v>
      </c>
      <c r="D1330" t="s">
        <v>4835</v>
      </c>
      <c r="E1330" t="s">
        <v>4836</v>
      </c>
      <c r="F1330" t="s">
        <v>1023</v>
      </c>
    </row>
    <row r="1331" spans="2:6" hidden="1" x14ac:dyDescent="0.25">
      <c r="B1331">
        <v>144387</v>
      </c>
      <c r="C1331" t="s">
        <v>302</v>
      </c>
      <c r="D1331" t="s">
        <v>303</v>
      </c>
      <c r="E1331" t="s">
        <v>824</v>
      </c>
      <c r="F1331" t="s">
        <v>1023</v>
      </c>
    </row>
    <row r="1332" spans="2:6" hidden="1" x14ac:dyDescent="0.25">
      <c r="B1332">
        <v>144388</v>
      </c>
      <c r="C1332" t="s">
        <v>304</v>
      </c>
      <c r="D1332" t="s">
        <v>305</v>
      </c>
      <c r="E1332" t="s">
        <v>821</v>
      </c>
      <c r="F1332" t="s">
        <v>1023</v>
      </c>
    </row>
    <row r="1333" spans="2:6" hidden="1" x14ac:dyDescent="0.25">
      <c r="B1333">
        <v>144389</v>
      </c>
      <c r="C1333" t="s">
        <v>306</v>
      </c>
      <c r="D1333" t="s">
        <v>307</v>
      </c>
      <c r="E1333" t="s">
        <v>826</v>
      </c>
      <c r="F1333" t="s">
        <v>1023</v>
      </c>
    </row>
    <row r="1334" spans="2:6" hidden="1" x14ac:dyDescent="0.25">
      <c r="B1334">
        <v>144444</v>
      </c>
      <c r="C1334" t="s">
        <v>4837</v>
      </c>
      <c r="D1334" t="s">
        <v>4838</v>
      </c>
      <c r="E1334" t="s">
        <v>4839</v>
      </c>
      <c r="F1334" t="s">
        <v>1023</v>
      </c>
    </row>
    <row r="1335" spans="2:6" hidden="1" x14ac:dyDescent="0.25">
      <c r="B1335">
        <v>144511</v>
      </c>
      <c r="C1335" t="s">
        <v>4840</v>
      </c>
      <c r="D1335" t="s">
        <v>4841</v>
      </c>
      <c r="E1335" t="s">
        <v>2307</v>
      </c>
      <c r="F1335" t="s">
        <v>1023</v>
      </c>
    </row>
    <row r="1336" spans="2:6" hidden="1" x14ac:dyDescent="0.25">
      <c r="B1336">
        <v>144513</v>
      </c>
      <c r="C1336" t="s">
        <v>4842</v>
      </c>
      <c r="D1336" t="s">
        <v>4843</v>
      </c>
      <c r="E1336" t="s">
        <v>4844</v>
      </c>
      <c r="F1336" t="s">
        <v>1023</v>
      </c>
    </row>
    <row r="1337" spans="2:6" hidden="1" x14ac:dyDescent="0.25">
      <c r="B1337">
        <v>144522</v>
      </c>
      <c r="C1337" t="s">
        <v>4845</v>
      </c>
      <c r="D1337" t="s">
        <v>4846</v>
      </c>
      <c r="E1337" t="s">
        <v>4847</v>
      </c>
      <c r="F1337" t="s">
        <v>1023</v>
      </c>
    </row>
    <row r="1338" spans="2:6" hidden="1" x14ac:dyDescent="0.25">
      <c r="B1338">
        <v>144536</v>
      </c>
      <c r="C1338" t="s">
        <v>4848</v>
      </c>
      <c r="D1338" t="s">
        <v>4849</v>
      </c>
      <c r="E1338" t="s">
        <v>4850</v>
      </c>
      <c r="F1338" t="s">
        <v>1023</v>
      </c>
    </row>
    <row r="1339" spans="2:6" hidden="1" x14ac:dyDescent="0.25">
      <c r="B1339">
        <v>144643</v>
      </c>
      <c r="C1339" t="s">
        <v>4851</v>
      </c>
      <c r="D1339" t="s">
        <v>4852</v>
      </c>
      <c r="E1339" t="s">
        <v>4853</v>
      </c>
      <c r="F1339" t="s">
        <v>1023</v>
      </c>
    </row>
    <row r="1340" spans="2:6" hidden="1" x14ac:dyDescent="0.25">
      <c r="B1340">
        <v>144714</v>
      </c>
      <c r="C1340" t="s">
        <v>4854</v>
      </c>
      <c r="D1340" t="s">
        <v>4855</v>
      </c>
      <c r="E1340" t="s">
        <v>4856</v>
      </c>
      <c r="F1340" t="s">
        <v>1023</v>
      </c>
    </row>
    <row r="1341" spans="2:6" hidden="1" x14ac:dyDescent="0.25">
      <c r="B1341">
        <v>144789</v>
      </c>
      <c r="C1341" t="s">
        <v>4857</v>
      </c>
      <c r="D1341" t="s">
        <v>4858</v>
      </c>
      <c r="E1341" t="s">
        <v>4122</v>
      </c>
      <c r="F1341" t="s">
        <v>1023</v>
      </c>
    </row>
    <row r="1342" spans="2:6" hidden="1" x14ac:dyDescent="0.25">
      <c r="B1342">
        <v>144810</v>
      </c>
      <c r="C1342" t="s">
        <v>4859</v>
      </c>
      <c r="D1342" t="s">
        <v>4860</v>
      </c>
      <c r="E1342" t="s">
        <v>4861</v>
      </c>
      <c r="F1342" t="s">
        <v>1023</v>
      </c>
    </row>
    <row r="1343" spans="2:6" hidden="1" x14ac:dyDescent="0.25">
      <c r="B1343">
        <v>144829</v>
      </c>
      <c r="C1343" t="s">
        <v>4862</v>
      </c>
      <c r="D1343" t="s">
        <v>4863</v>
      </c>
      <c r="E1343" t="s">
        <v>2254</v>
      </c>
      <c r="F1343" t="s">
        <v>1023</v>
      </c>
    </row>
    <row r="1344" spans="2:6" hidden="1" x14ac:dyDescent="0.25">
      <c r="B1344">
        <v>144858</v>
      </c>
      <c r="C1344" t="s">
        <v>4864</v>
      </c>
      <c r="D1344" t="s">
        <v>4865</v>
      </c>
      <c r="E1344" t="s">
        <v>4866</v>
      </c>
      <c r="F1344" t="s">
        <v>1023</v>
      </c>
    </row>
    <row r="1345" spans="2:6" hidden="1" x14ac:dyDescent="0.25">
      <c r="B1345">
        <v>144894</v>
      </c>
      <c r="C1345" t="s">
        <v>4867</v>
      </c>
      <c r="D1345" t="s">
        <v>4868</v>
      </c>
      <c r="E1345" t="s">
        <v>4869</v>
      </c>
      <c r="F1345" t="s">
        <v>1023</v>
      </c>
    </row>
    <row r="1346" spans="2:6" hidden="1" x14ac:dyDescent="0.25">
      <c r="B1346">
        <v>144895</v>
      </c>
      <c r="C1346" t="s">
        <v>4870</v>
      </c>
      <c r="D1346" t="s">
        <v>4871</v>
      </c>
      <c r="E1346" t="s">
        <v>2674</v>
      </c>
      <c r="F1346" t="s">
        <v>1023</v>
      </c>
    </row>
    <row r="1347" spans="2:6" hidden="1" x14ac:dyDescent="0.25">
      <c r="B1347">
        <v>144896</v>
      </c>
      <c r="C1347" t="s">
        <v>4872</v>
      </c>
      <c r="D1347" t="s">
        <v>4873</v>
      </c>
      <c r="E1347" t="s">
        <v>4874</v>
      </c>
      <c r="F1347" t="s">
        <v>1023</v>
      </c>
    </row>
    <row r="1348" spans="2:6" hidden="1" x14ac:dyDescent="0.25">
      <c r="B1348">
        <v>144899</v>
      </c>
      <c r="C1348" t="s">
        <v>4875</v>
      </c>
      <c r="D1348" t="s">
        <v>4876</v>
      </c>
      <c r="E1348" t="s">
        <v>4877</v>
      </c>
      <c r="F1348" t="s">
        <v>1023</v>
      </c>
    </row>
    <row r="1349" spans="2:6" hidden="1" x14ac:dyDescent="0.25">
      <c r="B1349">
        <v>144928</v>
      </c>
      <c r="C1349" t="s">
        <v>4878</v>
      </c>
      <c r="D1349" t="s">
        <v>4879</v>
      </c>
      <c r="E1349" t="s">
        <v>4880</v>
      </c>
      <c r="F1349" t="s">
        <v>1023</v>
      </c>
    </row>
    <row r="1350" spans="2:6" hidden="1" x14ac:dyDescent="0.25">
      <c r="B1350">
        <v>144946</v>
      </c>
      <c r="C1350" t="s">
        <v>4881</v>
      </c>
      <c r="D1350" t="s">
        <v>4882</v>
      </c>
      <c r="E1350" t="s">
        <v>4883</v>
      </c>
      <c r="F1350" t="s">
        <v>1023</v>
      </c>
    </row>
    <row r="1351" spans="2:6" hidden="1" x14ac:dyDescent="0.25">
      <c r="B1351">
        <v>144948</v>
      </c>
      <c r="C1351" t="s">
        <v>4884</v>
      </c>
      <c r="D1351" t="s">
        <v>4885</v>
      </c>
      <c r="E1351" t="s">
        <v>4886</v>
      </c>
      <c r="F1351" t="s">
        <v>1023</v>
      </c>
    </row>
    <row r="1352" spans="2:6" hidden="1" x14ac:dyDescent="0.25">
      <c r="B1352">
        <v>144957</v>
      </c>
      <c r="C1352" t="s">
        <v>4887</v>
      </c>
      <c r="D1352" t="s">
        <v>4888</v>
      </c>
      <c r="E1352" t="s">
        <v>4889</v>
      </c>
      <c r="F1352" t="s">
        <v>1023</v>
      </c>
    </row>
    <row r="1353" spans="2:6" hidden="1" x14ac:dyDescent="0.25">
      <c r="B1353">
        <v>144990</v>
      </c>
      <c r="C1353" t="s">
        <v>4890</v>
      </c>
      <c r="D1353" t="s">
        <v>4891</v>
      </c>
      <c r="E1353" t="s">
        <v>4892</v>
      </c>
      <c r="F1353" t="s">
        <v>1023</v>
      </c>
    </row>
    <row r="1354" spans="2:6" hidden="1" x14ac:dyDescent="0.25">
      <c r="B1354">
        <v>144995</v>
      </c>
      <c r="C1354" t="s">
        <v>4893</v>
      </c>
      <c r="D1354" t="s">
        <v>4894</v>
      </c>
      <c r="E1354" t="s">
        <v>4895</v>
      </c>
      <c r="F1354" t="s">
        <v>1023</v>
      </c>
    </row>
    <row r="1355" spans="2:6" hidden="1" x14ac:dyDescent="0.25">
      <c r="B1355">
        <v>145011</v>
      </c>
      <c r="C1355" t="s">
        <v>4896</v>
      </c>
      <c r="D1355" t="s">
        <v>4897</v>
      </c>
      <c r="E1355" t="s">
        <v>4898</v>
      </c>
      <c r="F1355" t="s">
        <v>1023</v>
      </c>
    </row>
    <row r="1356" spans="2:6" hidden="1" x14ac:dyDescent="0.25">
      <c r="B1356">
        <v>145028</v>
      </c>
      <c r="C1356" t="s">
        <v>4899</v>
      </c>
      <c r="D1356" t="s">
        <v>4900</v>
      </c>
      <c r="E1356" t="s">
        <v>4901</v>
      </c>
      <c r="F1356" t="s">
        <v>1023</v>
      </c>
    </row>
    <row r="1357" spans="2:6" hidden="1" x14ac:dyDescent="0.25">
      <c r="B1357">
        <v>145049</v>
      </c>
      <c r="C1357" t="s">
        <v>4902</v>
      </c>
      <c r="D1357" t="s">
        <v>4903</v>
      </c>
      <c r="E1357" t="s">
        <v>4904</v>
      </c>
      <c r="F1357" t="s">
        <v>1023</v>
      </c>
    </row>
    <row r="1358" spans="2:6" hidden="1" x14ac:dyDescent="0.25">
      <c r="B1358">
        <v>145106</v>
      </c>
      <c r="C1358" t="s">
        <v>4905</v>
      </c>
      <c r="D1358" t="s">
        <v>4906</v>
      </c>
      <c r="E1358" t="s">
        <v>4907</v>
      </c>
      <c r="F1358" t="s">
        <v>1023</v>
      </c>
    </row>
    <row r="1359" spans="2:6" hidden="1" x14ac:dyDescent="0.25">
      <c r="B1359">
        <v>145129</v>
      </c>
      <c r="C1359" t="s">
        <v>4908</v>
      </c>
      <c r="D1359" t="s">
        <v>4909</v>
      </c>
      <c r="E1359" t="s">
        <v>4910</v>
      </c>
      <c r="F1359" t="s">
        <v>1023</v>
      </c>
    </row>
    <row r="1360" spans="2:6" hidden="1" x14ac:dyDescent="0.25">
      <c r="B1360">
        <v>145149</v>
      </c>
      <c r="C1360" t="s">
        <v>4911</v>
      </c>
      <c r="D1360" t="s">
        <v>4912</v>
      </c>
      <c r="E1360" t="s">
        <v>2055</v>
      </c>
      <c r="F1360" t="s">
        <v>1023</v>
      </c>
    </row>
    <row r="1361" spans="2:6" hidden="1" x14ac:dyDescent="0.25">
      <c r="B1361">
        <v>145155</v>
      </c>
      <c r="C1361" t="s">
        <v>4913</v>
      </c>
      <c r="D1361" t="s">
        <v>4914</v>
      </c>
      <c r="E1361" t="s">
        <v>4915</v>
      </c>
      <c r="F1361" t="s">
        <v>1023</v>
      </c>
    </row>
    <row r="1362" spans="2:6" hidden="1" x14ac:dyDescent="0.25">
      <c r="B1362">
        <v>145168</v>
      </c>
      <c r="C1362" t="s">
        <v>4916</v>
      </c>
      <c r="D1362" t="s">
        <v>4917</v>
      </c>
      <c r="E1362" t="s">
        <v>4918</v>
      </c>
      <c r="F1362" t="s">
        <v>1023</v>
      </c>
    </row>
    <row r="1363" spans="2:6" hidden="1" x14ac:dyDescent="0.25">
      <c r="B1363">
        <v>145169</v>
      </c>
      <c r="C1363" t="s">
        <v>308</v>
      </c>
      <c r="D1363" t="s">
        <v>309</v>
      </c>
      <c r="E1363" t="s">
        <v>829</v>
      </c>
      <c r="F1363" t="s">
        <v>1023</v>
      </c>
    </row>
    <row r="1364" spans="2:6" hidden="1" x14ac:dyDescent="0.25">
      <c r="B1364">
        <v>145193</v>
      </c>
      <c r="C1364" t="s">
        <v>4919</v>
      </c>
      <c r="D1364" t="s">
        <v>4920</v>
      </c>
      <c r="E1364" t="s">
        <v>4921</v>
      </c>
      <c r="F1364" t="s">
        <v>1023</v>
      </c>
    </row>
    <row r="1365" spans="2:6" hidden="1" x14ac:dyDescent="0.25">
      <c r="B1365">
        <v>145208</v>
      </c>
      <c r="C1365" t="s">
        <v>4922</v>
      </c>
      <c r="D1365" t="s">
        <v>4923</v>
      </c>
      <c r="E1365" t="s">
        <v>4924</v>
      </c>
      <c r="F1365" t="s">
        <v>1023</v>
      </c>
    </row>
    <row r="1366" spans="2:6" hidden="1" x14ac:dyDescent="0.25">
      <c r="B1366">
        <v>145222</v>
      </c>
      <c r="C1366" t="s">
        <v>4925</v>
      </c>
      <c r="D1366" t="s">
        <v>4926</v>
      </c>
      <c r="E1366" t="s">
        <v>2411</v>
      </c>
      <c r="F1366" t="s">
        <v>1023</v>
      </c>
    </row>
    <row r="1367" spans="2:6" hidden="1" x14ac:dyDescent="0.25">
      <c r="B1367">
        <v>145247</v>
      </c>
      <c r="C1367" t="s">
        <v>4927</v>
      </c>
      <c r="D1367" t="s">
        <v>4928</v>
      </c>
      <c r="E1367" t="s">
        <v>4929</v>
      </c>
      <c r="F1367" t="s">
        <v>1023</v>
      </c>
    </row>
    <row r="1368" spans="2:6" hidden="1" x14ac:dyDescent="0.25">
      <c r="B1368">
        <v>145264</v>
      </c>
      <c r="C1368" t="s">
        <v>4930</v>
      </c>
      <c r="D1368" t="s">
        <v>4931</v>
      </c>
      <c r="E1368" t="s">
        <v>4932</v>
      </c>
      <c r="F1368" t="s">
        <v>1023</v>
      </c>
    </row>
    <row r="1369" spans="2:6" hidden="1" x14ac:dyDescent="0.25">
      <c r="B1369">
        <v>145334</v>
      </c>
      <c r="C1369" t="s">
        <v>4933</v>
      </c>
      <c r="D1369" t="s">
        <v>4934</v>
      </c>
      <c r="E1369" t="s">
        <v>4935</v>
      </c>
      <c r="F1369" t="s">
        <v>1023</v>
      </c>
    </row>
    <row r="1370" spans="2:6" hidden="1" x14ac:dyDescent="0.25">
      <c r="B1370">
        <v>145351</v>
      </c>
      <c r="C1370" t="s">
        <v>4936</v>
      </c>
      <c r="D1370" t="s">
        <v>4937</v>
      </c>
      <c r="E1370" t="s">
        <v>4938</v>
      </c>
      <c r="F1370" t="s">
        <v>1023</v>
      </c>
    </row>
    <row r="1371" spans="2:6" hidden="1" x14ac:dyDescent="0.25">
      <c r="B1371">
        <v>145355</v>
      </c>
      <c r="C1371" t="s">
        <v>4939</v>
      </c>
      <c r="D1371" t="s">
        <v>4940</v>
      </c>
      <c r="E1371" t="s">
        <v>4941</v>
      </c>
      <c r="F1371" t="s">
        <v>1023</v>
      </c>
    </row>
    <row r="1372" spans="2:6" hidden="1" x14ac:dyDescent="0.25">
      <c r="B1372">
        <v>145377</v>
      </c>
      <c r="C1372" t="s">
        <v>4942</v>
      </c>
      <c r="D1372" t="s">
        <v>4943</v>
      </c>
      <c r="E1372" t="s">
        <v>4944</v>
      </c>
      <c r="F1372" t="s">
        <v>1023</v>
      </c>
    </row>
    <row r="1373" spans="2:6" hidden="1" x14ac:dyDescent="0.25">
      <c r="B1373">
        <v>145386</v>
      </c>
      <c r="C1373" t="s">
        <v>310</v>
      </c>
      <c r="D1373" t="s">
        <v>311</v>
      </c>
      <c r="E1373" t="s">
        <v>833</v>
      </c>
      <c r="F1373" t="s">
        <v>1023</v>
      </c>
    </row>
    <row r="1374" spans="2:6" hidden="1" x14ac:dyDescent="0.25">
      <c r="B1374">
        <v>145424</v>
      </c>
      <c r="C1374" t="s">
        <v>4945</v>
      </c>
      <c r="D1374" t="s">
        <v>4946</v>
      </c>
      <c r="E1374" t="s">
        <v>4947</v>
      </c>
      <c r="F1374" t="s">
        <v>1023</v>
      </c>
    </row>
    <row r="1375" spans="2:6" hidden="1" x14ac:dyDescent="0.25">
      <c r="B1375">
        <v>145456</v>
      </c>
      <c r="C1375" t="s">
        <v>4948</v>
      </c>
      <c r="D1375" t="s">
        <v>4949</v>
      </c>
      <c r="E1375" t="s">
        <v>4950</v>
      </c>
      <c r="F1375" t="s">
        <v>1023</v>
      </c>
    </row>
    <row r="1376" spans="2:6" hidden="1" x14ac:dyDescent="0.25">
      <c r="B1376">
        <v>145457</v>
      </c>
      <c r="C1376" t="s">
        <v>4951</v>
      </c>
      <c r="D1376" t="s">
        <v>4952</v>
      </c>
      <c r="E1376" t="s">
        <v>4953</v>
      </c>
      <c r="F1376" t="s">
        <v>1023</v>
      </c>
    </row>
    <row r="1377" spans="2:6" hidden="1" x14ac:dyDescent="0.25">
      <c r="B1377">
        <v>145483</v>
      </c>
      <c r="C1377" t="s">
        <v>4954</v>
      </c>
      <c r="D1377" t="s">
        <v>4955</v>
      </c>
      <c r="E1377" t="s">
        <v>4956</v>
      </c>
      <c r="F1377" t="s">
        <v>1023</v>
      </c>
    </row>
    <row r="1378" spans="2:6" hidden="1" x14ac:dyDescent="0.25">
      <c r="B1378">
        <v>145510</v>
      </c>
      <c r="C1378" t="s">
        <v>4957</v>
      </c>
      <c r="D1378" t="s">
        <v>4958</v>
      </c>
      <c r="E1378" t="s">
        <v>4959</v>
      </c>
      <c r="F1378" t="s">
        <v>1023</v>
      </c>
    </row>
    <row r="1379" spans="2:6" hidden="1" x14ac:dyDescent="0.25">
      <c r="B1379">
        <v>145520</v>
      </c>
      <c r="C1379" t="s">
        <v>4960</v>
      </c>
      <c r="D1379" t="s">
        <v>4961</v>
      </c>
      <c r="E1379" t="s">
        <v>4962</v>
      </c>
      <c r="F1379" t="s">
        <v>1023</v>
      </c>
    </row>
    <row r="1380" spans="2:6" hidden="1" x14ac:dyDescent="0.25">
      <c r="B1380">
        <v>145521</v>
      </c>
      <c r="C1380" t="s">
        <v>4963</v>
      </c>
      <c r="D1380" t="s">
        <v>4964</v>
      </c>
      <c r="E1380" t="s">
        <v>4965</v>
      </c>
      <c r="F1380" t="s">
        <v>1023</v>
      </c>
    </row>
    <row r="1381" spans="2:6" hidden="1" x14ac:dyDescent="0.25">
      <c r="B1381">
        <v>145572</v>
      </c>
      <c r="C1381" t="s">
        <v>4966</v>
      </c>
      <c r="D1381" t="s">
        <v>4967</v>
      </c>
      <c r="E1381" t="s">
        <v>4968</v>
      </c>
      <c r="F1381" t="s">
        <v>1023</v>
      </c>
    </row>
    <row r="1382" spans="2:6" hidden="1" x14ac:dyDescent="0.25">
      <c r="B1382">
        <v>145596</v>
      </c>
      <c r="C1382" t="s">
        <v>4969</v>
      </c>
      <c r="D1382" t="s">
        <v>4970</v>
      </c>
      <c r="E1382" t="s">
        <v>4971</v>
      </c>
      <c r="F1382" t="s">
        <v>1023</v>
      </c>
    </row>
    <row r="1383" spans="2:6" hidden="1" x14ac:dyDescent="0.25">
      <c r="B1383">
        <v>145619</v>
      </c>
      <c r="C1383" t="s">
        <v>4972</v>
      </c>
      <c r="D1383" t="s">
        <v>4973</v>
      </c>
      <c r="E1383" t="s">
        <v>4974</v>
      </c>
      <c r="F1383" t="s">
        <v>1023</v>
      </c>
    </row>
    <row r="1384" spans="2:6" hidden="1" x14ac:dyDescent="0.25">
      <c r="B1384">
        <v>145635</v>
      </c>
      <c r="C1384" t="s">
        <v>4975</v>
      </c>
      <c r="D1384" t="s">
        <v>4976</v>
      </c>
      <c r="E1384" t="s">
        <v>4977</v>
      </c>
      <c r="F1384" t="s">
        <v>1023</v>
      </c>
    </row>
    <row r="1385" spans="2:6" hidden="1" x14ac:dyDescent="0.25">
      <c r="B1385">
        <v>145645</v>
      </c>
      <c r="C1385" t="s">
        <v>4978</v>
      </c>
      <c r="D1385" t="s">
        <v>4979</v>
      </c>
      <c r="E1385" t="s">
        <v>2277</v>
      </c>
      <c r="F1385" t="s">
        <v>1023</v>
      </c>
    </row>
    <row r="1386" spans="2:6" hidden="1" x14ac:dyDescent="0.25">
      <c r="B1386">
        <v>145653</v>
      </c>
      <c r="C1386" t="s">
        <v>4980</v>
      </c>
      <c r="D1386" t="s">
        <v>4981</v>
      </c>
      <c r="E1386" t="s">
        <v>4982</v>
      </c>
      <c r="F1386" t="s">
        <v>1023</v>
      </c>
    </row>
    <row r="1387" spans="2:6" hidden="1" x14ac:dyDescent="0.25">
      <c r="B1387">
        <v>145681</v>
      </c>
      <c r="C1387" t="s">
        <v>4983</v>
      </c>
      <c r="D1387" t="s">
        <v>4984</v>
      </c>
      <c r="E1387" t="s">
        <v>4985</v>
      </c>
      <c r="F1387" t="s">
        <v>1023</v>
      </c>
    </row>
    <row r="1388" spans="2:6" hidden="1" x14ac:dyDescent="0.25">
      <c r="B1388">
        <v>145683</v>
      </c>
      <c r="C1388" t="s">
        <v>4986</v>
      </c>
      <c r="D1388" t="s">
        <v>4987</v>
      </c>
      <c r="E1388" t="s">
        <v>4988</v>
      </c>
      <c r="F1388" t="s">
        <v>1023</v>
      </c>
    </row>
    <row r="1389" spans="2:6" hidden="1" x14ac:dyDescent="0.25">
      <c r="B1389">
        <v>145685</v>
      </c>
      <c r="C1389" t="s">
        <v>4989</v>
      </c>
      <c r="D1389" t="s">
        <v>4990</v>
      </c>
      <c r="E1389" t="s">
        <v>4991</v>
      </c>
      <c r="F1389" t="s">
        <v>1023</v>
      </c>
    </row>
    <row r="1390" spans="2:6" hidden="1" x14ac:dyDescent="0.25">
      <c r="B1390">
        <v>145691</v>
      </c>
      <c r="C1390" t="s">
        <v>4992</v>
      </c>
      <c r="D1390" t="s">
        <v>4993</v>
      </c>
      <c r="E1390" t="s">
        <v>4994</v>
      </c>
      <c r="F1390" t="s">
        <v>1023</v>
      </c>
    </row>
    <row r="1391" spans="2:6" hidden="1" x14ac:dyDescent="0.25">
      <c r="B1391">
        <v>145692</v>
      </c>
      <c r="C1391" t="s">
        <v>4995</v>
      </c>
      <c r="D1391" t="s">
        <v>4996</v>
      </c>
      <c r="E1391" t="s">
        <v>4997</v>
      </c>
      <c r="F1391" t="s">
        <v>1023</v>
      </c>
    </row>
    <row r="1392" spans="2:6" hidden="1" x14ac:dyDescent="0.25">
      <c r="B1392">
        <v>145730</v>
      </c>
      <c r="C1392" t="s">
        <v>4998</v>
      </c>
      <c r="D1392" t="s">
        <v>4999</v>
      </c>
      <c r="E1392" t="s">
        <v>5000</v>
      </c>
      <c r="F1392" t="s">
        <v>1023</v>
      </c>
    </row>
    <row r="1393" spans="2:6" hidden="1" x14ac:dyDescent="0.25">
      <c r="B1393">
        <v>145749</v>
      </c>
      <c r="C1393" t="s">
        <v>5001</v>
      </c>
      <c r="D1393" t="s">
        <v>5002</v>
      </c>
      <c r="E1393" t="s">
        <v>5003</v>
      </c>
      <c r="F1393" t="s">
        <v>1023</v>
      </c>
    </row>
    <row r="1394" spans="2:6" hidden="1" x14ac:dyDescent="0.25">
      <c r="B1394">
        <v>145789</v>
      </c>
      <c r="C1394" t="s">
        <v>5004</v>
      </c>
      <c r="D1394" t="s">
        <v>5005</v>
      </c>
      <c r="E1394" t="s">
        <v>5006</v>
      </c>
      <c r="F1394" t="s">
        <v>1023</v>
      </c>
    </row>
    <row r="1395" spans="2:6" hidden="1" x14ac:dyDescent="0.25">
      <c r="B1395">
        <v>145800</v>
      </c>
      <c r="C1395" t="s">
        <v>5007</v>
      </c>
      <c r="D1395" t="s">
        <v>5008</v>
      </c>
      <c r="E1395" t="s">
        <v>5009</v>
      </c>
      <c r="F1395" t="s">
        <v>1023</v>
      </c>
    </row>
    <row r="1396" spans="2:6" hidden="1" x14ac:dyDescent="0.25">
      <c r="B1396">
        <v>145815</v>
      </c>
      <c r="C1396" t="s">
        <v>5010</v>
      </c>
      <c r="D1396" t="s">
        <v>5011</v>
      </c>
      <c r="E1396" t="s">
        <v>5012</v>
      </c>
      <c r="F1396" t="s">
        <v>1023</v>
      </c>
    </row>
    <row r="1397" spans="2:6" hidden="1" x14ac:dyDescent="0.25">
      <c r="B1397">
        <v>145863</v>
      </c>
      <c r="C1397" t="s">
        <v>5013</v>
      </c>
      <c r="D1397" t="s">
        <v>5014</v>
      </c>
      <c r="E1397" t="s">
        <v>5015</v>
      </c>
      <c r="F1397" t="s">
        <v>1023</v>
      </c>
    </row>
    <row r="1398" spans="2:6" hidden="1" x14ac:dyDescent="0.25">
      <c r="B1398">
        <v>145882</v>
      </c>
      <c r="C1398" t="s">
        <v>5016</v>
      </c>
      <c r="D1398" t="s">
        <v>5017</v>
      </c>
      <c r="E1398" t="s">
        <v>5018</v>
      </c>
      <c r="F1398" t="s">
        <v>1023</v>
      </c>
    </row>
    <row r="1399" spans="2:6" hidden="1" x14ac:dyDescent="0.25">
      <c r="B1399">
        <v>145933</v>
      </c>
      <c r="C1399" t="s">
        <v>5019</v>
      </c>
      <c r="D1399" t="s">
        <v>5020</v>
      </c>
      <c r="E1399" t="s">
        <v>5021</v>
      </c>
      <c r="F1399" t="s">
        <v>1023</v>
      </c>
    </row>
    <row r="1400" spans="2:6" hidden="1" x14ac:dyDescent="0.25">
      <c r="B1400">
        <v>145936</v>
      </c>
      <c r="C1400" t="s">
        <v>5022</v>
      </c>
      <c r="D1400" t="s">
        <v>5023</v>
      </c>
      <c r="E1400" t="s">
        <v>5024</v>
      </c>
      <c r="F1400" t="s">
        <v>1023</v>
      </c>
    </row>
    <row r="1401" spans="2:6" hidden="1" x14ac:dyDescent="0.25">
      <c r="B1401">
        <v>145940</v>
      </c>
      <c r="C1401" t="s">
        <v>5025</v>
      </c>
      <c r="D1401" t="s">
        <v>5026</v>
      </c>
      <c r="E1401" t="s">
        <v>5027</v>
      </c>
      <c r="F1401" t="s">
        <v>1023</v>
      </c>
    </row>
    <row r="1402" spans="2:6" hidden="1" x14ac:dyDescent="0.25">
      <c r="B1402">
        <v>145957</v>
      </c>
      <c r="C1402" t="s">
        <v>5028</v>
      </c>
      <c r="D1402" t="s">
        <v>5029</v>
      </c>
      <c r="E1402" t="s">
        <v>5030</v>
      </c>
      <c r="F1402" t="s">
        <v>1023</v>
      </c>
    </row>
    <row r="1403" spans="2:6" hidden="1" x14ac:dyDescent="0.25">
      <c r="B1403">
        <v>145958</v>
      </c>
      <c r="C1403" t="s">
        <v>5031</v>
      </c>
      <c r="D1403" t="s">
        <v>5032</v>
      </c>
      <c r="E1403" t="s">
        <v>5033</v>
      </c>
      <c r="F1403" t="s">
        <v>1023</v>
      </c>
    </row>
    <row r="1404" spans="2:6" hidden="1" x14ac:dyDescent="0.25">
      <c r="B1404">
        <v>145997</v>
      </c>
      <c r="C1404" t="s">
        <v>5034</v>
      </c>
      <c r="D1404" t="s">
        <v>5035</v>
      </c>
      <c r="E1404" t="s">
        <v>5036</v>
      </c>
      <c r="F1404" t="s">
        <v>1023</v>
      </c>
    </row>
    <row r="1405" spans="2:6" hidden="1" x14ac:dyDescent="0.25">
      <c r="B1405">
        <v>146043</v>
      </c>
      <c r="C1405" t="s">
        <v>5037</v>
      </c>
      <c r="D1405" t="s">
        <v>5038</v>
      </c>
      <c r="E1405" t="s">
        <v>3995</v>
      </c>
      <c r="F1405" t="s">
        <v>1023</v>
      </c>
    </row>
    <row r="1406" spans="2:6" hidden="1" x14ac:dyDescent="0.25">
      <c r="B1406">
        <v>146067</v>
      </c>
      <c r="C1406" t="s">
        <v>5039</v>
      </c>
      <c r="D1406" t="s">
        <v>5040</v>
      </c>
      <c r="E1406" t="s">
        <v>5041</v>
      </c>
      <c r="F1406" t="s">
        <v>1023</v>
      </c>
    </row>
    <row r="1407" spans="2:6" hidden="1" x14ac:dyDescent="0.25">
      <c r="B1407">
        <v>146079</v>
      </c>
      <c r="C1407" t="s">
        <v>5042</v>
      </c>
      <c r="D1407" t="s">
        <v>5043</v>
      </c>
      <c r="E1407" t="s">
        <v>5044</v>
      </c>
      <c r="F1407" t="s">
        <v>1023</v>
      </c>
    </row>
    <row r="1408" spans="2:6" hidden="1" x14ac:dyDescent="0.25">
      <c r="B1408">
        <v>146105</v>
      </c>
      <c r="C1408" t="s">
        <v>5045</v>
      </c>
      <c r="D1408" t="s">
        <v>5046</v>
      </c>
      <c r="E1408" t="s">
        <v>5047</v>
      </c>
      <c r="F1408" t="s">
        <v>1023</v>
      </c>
    </row>
    <row r="1409" spans="2:6" hidden="1" x14ac:dyDescent="0.25">
      <c r="B1409">
        <v>146131</v>
      </c>
      <c r="C1409" t="s">
        <v>5048</v>
      </c>
      <c r="D1409" t="s">
        <v>5049</v>
      </c>
      <c r="E1409" t="s">
        <v>5050</v>
      </c>
      <c r="F1409" t="s">
        <v>1023</v>
      </c>
    </row>
    <row r="1410" spans="2:6" hidden="1" x14ac:dyDescent="0.25">
      <c r="B1410">
        <v>146145</v>
      </c>
      <c r="C1410" t="s">
        <v>5051</v>
      </c>
      <c r="D1410" t="s">
        <v>5052</v>
      </c>
      <c r="E1410" t="s">
        <v>5053</v>
      </c>
      <c r="F1410" t="s">
        <v>1023</v>
      </c>
    </row>
    <row r="1411" spans="2:6" hidden="1" x14ac:dyDescent="0.25">
      <c r="B1411">
        <v>146150</v>
      </c>
      <c r="C1411" t="s">
        <v>5054</v>
      </c>
      <c r="D1411" t="s">
        <v>5055</v>
      </c>
      <c r="E1411" t="s">
        <v>5056</v>
      </c>
      <c r="F1411" t="s">
        <v>1023</v>
      </c>
    </row>
    <row r="1412" spans="2:6" hidden="1" x14ac:dyDescent="0.25">
      <c r="B1412">
        <v>146154</v>
      </c>
      <c r="C1412" t="s">
        <v>5057</v>
      </c>
      <c r="D1412" t="s">
        <v>5058</v>
      </c>
      <c r="E1412" t="s">
        <v>5059</v>
      </c>
      <c r="F1412" t="s">
        <v>1023</v>
      </c>
    </row>
    <row r="1413" spans="2:6" hidden="1" x14ac:dyDescent="0.25">
      <c r="B1413">
        <v>146186</v>
      </c>
      <c r="C1413" t="s">
        <v>5060</v>
      </c>
      <c r="D1413" t="s">
        <v>5061</v>
      </c>
      <c r="E1413" t="s">
        <v>5062</v>
      </c>
      <c r="F1413" t="s">
        <v>1023</v>
      </c>
    </row>
    <row r="1414" spans="2:6" hidden="1" x14ac:dyDescent="0.25">
      <c r="B1414">
        <v>146200</v>
      </c>
      <c r="C1414" t="s">
        <v>5063</v>
      </c>
      <c r="D1414" t="s">
        <v>5064</v>
      </c>
      <c r="E1414" t="s">
        <v>5065</v>
      </c>
      <c r="F1414" t="s">
        <v>1023</v>
      </c>
    </row>
    <row r="1415" spans="2:6" hidden="1" x14ac:dyDescent="0.25">
      <c r="B1415">
        <v>146208</v>
      </c>
      <c r="C1415" t="s">
        <v>5066</v>
      </c>
      <c r="D1415" t="s">
        <v>5067</v>
      </c>
      <c r="E1415" t="s">
        <v>5068</v>
      </c>
      <c r="F1415" t="s">
        <v>1023</v>
      </c>
    </row>
    <row r="1416" spans="2:6" hidden="1" x14ac:dyDescent="0.25">
      <c r="B1416">
        <v>146229</v>
      </c>
      <c r="C1416" t="s">
        <v>5069</v>
      </c>
      <c r="D1416" t="s">
        <v>5070</v>
      </c>
      <c r="E1416" t="s">
        <v>5071</v>
      </c>
      <c r="F1416" t="s">
        <v>1023</v>
      </c>
    </row>
    <row r="1417" spans="2:6" hidden="1" x14ac:dyDescent="0.25">
      <c r="B1417">
        <v>146245</v>
      </c>
      <c r="C1417" t="s">
        <v>5072</v>
      </c>
      <c r="D1417" t="s">
        <v>5073</v>
      </c>
      <c r="E1417" t="s">
        <v>5074</v>
      </c>
      <c r="F1417" t="s">
        <v>1023</v>
      </c>
    </row>
    <row r="1418" spans="2:6" hidden="1" x14ac:dyDescent="0.25">
      <c r="B1418">
        <v>146269</v>
      </c>
      <c r="C1418" t="s">
        <v>5075</v>
      </c>
      <c r="D1418" t="s">
        <v>5076</v>
      </c>
      <c r="E1418" t="s">
        <v>5077</v>
      </c>
      <c r="F1418" t="s">
        <v>1023</v>
      </c>
    </row>
    <row r="1419" spans="2:6" hidden="1" x14ac:dyDescent="0.25">
      <c r="B1419">
        <v>146277</v>
      </c>
      <c r="C1419" t="s">
        <v>5078</v>
      </c>
      <c r="D1419" t="s">
        <v>5079</v>
      </c>
      <c r="E1419" t="s">
        <v>5080</v>
      </c>
      <c r="F1419" t="s">
        <v>1023</v>
      </c>
    </row>
    <row r="1420" spans="2:6" hidden="1" x14ac:dyDescent="0.25">
      <c r="B1420">
        <v>146332</v>
      </c>
      <c r="C1420" t="s">
        <v>5081</v>
      </c>
      <c r="D1420" t="s">
        <v>5082</v>
      </c>
      <c r="E1420" t="s">
        <v>5083</v>
      </c>
      <c r="F1420" t="s">
        <v>1023</v>
      </c>
    </row>
    <row r="1421" spans="2:6" hidden="1" x14ac:dyDescent="0.25">
      <c r="B1421">
        <v>146333</v>
      </c>
      <c r="C1421" t="s">
        <v>5084</v>
      </c>
      <c r="D1421" t="s">
        <v>24020</v>
      </c>
      <c r="E1421" t="s">
        <v>5085</v>
      </c>
      <c r="F1421" t="s">
        <v>1023</v>
      </c>
    </row>
    <row r="1422" spans="2:6" hidden="1" x14ac:dyDescent="0.25">
      <c r="B1422">
        <v>146338</v>
      </c>
      <c r="C1422" t="s">
        <v>5086</v>
      </c>
      <c r="D1422" t="s">
        <v>5087</v>
      </c>
      <c r="E1422" t="s">
        <v>5088</v>
      </c>
      <c r="F1422" t="s">
        <v>1023</v>
      </c>
    </row>
    <row r="1423" spans="2:6" hidden="1" x14ac:dyDescent="0.25">
      <c r="B1423">
        <v>146350</v>
      </c>
      <c r="C1423" t="s">
        <v>5089</v>
      </c>
      <c r="D1423" t="s">
        <v>5090</v>
      </c>
      <c r="E1423" t="s">
        <v>5091</v>
      </c>
      <c r="F1423" t="s">
        <v>1023</v>
      </c>
    </row>
    <row r="1424" spans="2:6" hidden="1" x14ac:dyDescent="0.25">
      <c r="B1424">
        <v>146352</v>
      </c>
      <c r="C1424" t="s">
        <v>3205</v>
      </c>
      <c r="D1424" t="s">
        <v>3206</v>
      </c>
      <c r="E1424" t="s">
        <v>5092</v>
      </c>
      <c r="F1424" t="s">
        <v>1023</v>
      </c>
    </row>
    <row r="1425" spans="2:6" hidden="1" x14ac:dyDescent="0.25">
      <c r="B1425">
        <v>146359</v>
      </c>
      <c r="C1425" t="s">
        <v>5093</v>
      </c>
      <c r="D1425" t="s">
        <v>5094</v>
      </c>
      <c r="E1425" t="s">
        <v>5095</v>
      </c>
      <c r="F1425" t="s">
        <v>1023</v>
      </c>
    </row>
    <row r="1426" spans="2:6" hidden="1" x14ac:dyDescent="0.25">
      <c r="B1426">
        <v>146370</v>
      </c>
      <c r="C1426" t="s">
        <v>5096</v>
      </c>
      <c r="D1426" t="s">
        <v>5097</v>
      </c>
      <c r="E1426" t="s">
        <v>5098</v>
      </c>
      <c r="F1426" t="s">
        <v>1023</v>
      </c>
    </row>
    <row r="1427" spans="2:6" hidden="1" x14ac:dyDescent="0.25">
      <c r="B1427">
        <v>146372</v>
      </c>
      <c r="C1427" t="s">
        <v>5099</v>
      </c>
      <c r="D1427" t="s">
        <v>5100</v>
      </c>
      <c r="E1427" t="s">
        <v>5101</v>
      </c>
      <c r="F1427" t="s">
        <v>1023</v>
      </c>
    </row>
    <row r="1428" spans="2:6" hidden="1" x14ac:dyDescent="0.25">
      <c r="B1428">
        <v>146376</v>
      </c>
      <c r="C1428" t="s">
        <v>5102</v>
      </c>
      <c r="D1428" t="s">
        <v>5103</v>
      </c>
      <c r="E1428" t="s">
        <v>5104</v>
      </c>
      <c r="F1428" t="s">
        <v>1023</v>
      </c>
    </row>
    <row r="1429" spans="2:6" hidden="1" x14ac:dyDescent="0.25">
      <c r="B1429">
        <v>146379</v>
      </c>
      <c r="C1429" t="s">
        <v>5105</v>
      </c>
      <c r="D1429" t="s">
        <v>5106</v>
      </c>
      <c r="E1429" t="s">
        <v>5107</v>
      </c>
      <c r="F1429" t="s">
        <v>1023</v>
      </c>
    </row>
    <row r="1430" spans="2:6" hidden="1" x14ac:dyDescent="0.25">
      <c r="B1430">
        <v>146440</v>
      </c>
      <c r="C1430" t="s">
        <v>5108</v>
      </c>
      <c r="D1430" t="s">
        <v>5109</v>
      </c>
      <c r="E1430" t="s">
        <v>5110</v>
      </c>
      <c r="F1430" t="s">
        <v>1023</v>
      </c>
    </row>
    <row r="1431" spans="2:6" hidden="1" x14ac:dyDescent="0.25">
      <c r="B1431">
        <v>146484</v>
      </c>
      <c r="C1431" t="s">
        <v>5111</v>
      </c>
      <c r="D1431" t="s">
        <v>5112</v>
      </c>
      <c r="E1431" t="s">
        <v>5113</v>
      </c>
      <c r="F1431" t="s">
        <v>1023</v>
      </c>
    </row>
    <row r="1432" spans="2:6" hidden="1" x14ac:dyDescent="0.25">
      <c r="B1432">
        <v>146497</v>
      </c>
      <c r="C1432" t="s">
        <v>5114</v>
      </c>
      <c r="D1432" t="s">
        <v>5115</v>
      </c>
      <c r="E1432" t="s">
        <v>5116</v>
      </c>
      <c r="F1432" t="s">
        <v>1023</v>
      </c>
    </row>
    <row r="1433" spans="2:6" hidden="1" x14ac:dyDescent="0.25">
      <c r="B1433">
        <v>146498</v>
      </c>
      <c r="C1433" t="s">
        <v>5117</v>
      </c>
      <c r="D1433" t="s">
        <v>5118</v>
      </c>
      <c r="E1433" t="s">
        <v>5119</v>
      </c>
      <c r="F1433" t="s">
        <v>1023</v>
      </c>
    </row>
    <row r="1434" spans="2:6" hidden="1" x14ac:dyDescent="0.25">
      <c r="B1434">
        <v>146500</v>
      </c>
      <c r="C1434" t="s">
        <v>5120</v>
      </c>
      <c r="D1434" t="s">
        <v>5121</v>
      </c>
      <c r="E1434" t="s">
        <v>39</v>
      </c>
      <c r="F1434" t="s">
        <v>1023</v>
      </c>
    </row>
    <row r="1435" spans="2:6" hidden="1" x14ac:dyDescent="0.25">
      <c r="B1435">
        <v>146503</v>
      </c>
      <c r="C1435" t="s">
        <v>5122</v>
      </c>
      <c r="D1435" t="s">
        <v>5123</v>
      </c>
      <c r="E1435" t="s">
        <v>5124</v>
      </c>
      <c r="F1435" t="s">
        <v>1023</v>
      </c>
    </row>
    <row r="1436" spans="2:6" hidden="1" x14ac:dyDescent="0.25">
      <c r="B1436">
        <v>146536</v>
      </c>
      <c r="C1436" t="s">
        <v>5125</v>
      </c>
      <c r="D1436" t="s">
        <v>5126</v>
      </c>
      <c r="E1436" t="s">
        <v>5127</v>
      </c>
      <c r="F1436" t="s">
        <v>1023</v>
      </c>
    </row>
    <row r="1437" spans="2:6" hidden="1" x14ac:dyDescent="0.25">
      <c r="B1437">
        <v>146545</v>
      </c>
      <c r="C1437" t="s">
        <v>5128</v>
      </c>
      <c r="D1437" t="s">
        <v>5129</v>
      </c>
      <c r="E1437" t="s">
        <v>5130</v>
      </c>
      <c r="F1437" t="s">
        <v>1023</v>
      </c>
    </row>
    <row r="1438" spans="2:6" hidden="1" x14ac:dyDescent="0.25">
      <c r="B1438">
        <v>146568</v>
      </c>
      <c r="C1438" t="s">
        <v>5131</v>
      </c>
      <c r="D1438" t="s">
        <v>5132</v>
      </c>
      <c r="E1438" t="s">
        <v>5133</v>
      </c>
      <c r="F1438" t="s">
        <v>1023</v>
      </c>
    </row>
    <row r="1439" spans="2:6" hidden="1" x14ac:dyDescent="0.25">
      <c r="B1439">
        <v>146586</v>
      </c>
      <c r="C1439" t="s">
        <v>5134</v>
      </c>
      <c r="D1439" t="s">
        <v>5135</v>
      </c>
      <c r="E1439" t="s">
        <v>5136</v>
      </c>
      <c r="F1439" t="s">
        <v>1023</v>
      </c>
    </row>
    <row r="1440" spans="2:6" hidden="1" x14ac:dyDescent="0.25">
      <c r="B1440">
        <v>146587</v>
      </c>
      <c r="C1440" t="s">
        <v>5137</v>
      </c>
      <c r="D1440" t="s">
        <v>5138</v>
      </c>
      <c r="E1440" t="s">
        <v>5139</v>
      </c>
      <c r="F1440" t="s">
        <v>1023</v>
      </c>
    </row>
    <row r="1441" spans="2:6" hidden="1" x14ac:dyDescent="0.25">
      <c r="B1441">
        <v>146595</v>
      </c>
      <c r="C1441" t="s">
        <v>5140</v>
      </c>
      <c r="D1441" t="s">
        <v>5141</v>
      </c>
      <c r="E1441" t="s">
        <v>5142</v>
      </c>
      <c r="F1441" t="s">
        <v>1023</v>
      </c>
    </row>
    <row r="1442" spans="2:6" hidden="1" x14ac:dyDescent="0.25">
      <c r="B1442">
        <v>146615</v>
      </c>
      <c r="C1442" t="s">
        <v>5143</v>
      </c>
      <c r="D1442" t="s">
        <v>5144</v>
      </c>
      <c r="E1442" t="s">
        <v>5145</v>
      </c>
      <c r="F1442" t="s">
        <v>1023</v>
      </c>
    </row>
    <row r="1443" spans="2:6" hidden="1" x14ac:dyDescent="0.25">
      <c r="B1443">
        <v>146672</v>
      </c>
      <c r="C1443" t="s">
        <v>5146</v>
      </c>
      <c r="D1443" t="s">
        <v>5147</v>
      </c>
      <c r="E1443" t="s">
        <v>153</v>
      </c>
      <c r="F1443" t="s">
        <v>1023</v>
      </c>
    </row>
    <row r="1444" spans="2:6" hidden="1" x14ac:dyDescent="0.25">
      <c r="B1444">
        <v>146711</v>
      </c>
      <c r="C1444" t="s">
        <v>5148</v>
      </c>
      <c r="D1444" t="s">
        <v>5149</v>
      </c>
      <c r="E1444" t="s">
        <v>5150</v>
      </c>
      <c r="F1444" t="s">
        <v>1023</v>
      </c>
    </row>
    <row r="1445" spans="2:6" hidden="1" x14ac:dyDescent="0.25">
      <c r="B1445">
        <v>146760</v>
      </c>
      <c r="C1445" t="s">
        <v>5151</v>
      </c>
      <c r="D1445" t="s">
        <v>5152</v>
      </c>
      <c r="E1445" t="s">
        <v>5153</v>
      </c>
      <c r="F1445" t="s">
        <v>1023</v>
      </c>
    </row>
    <row r="1446" spans="2:6" hidden="1" x14ac:dyDescent="0.25">
      <c r="B1446">
        <v>146843</v>
      </c>
      <c r="C1446" t="s">
        <v>5154</v>
      </c>
      <c r="D1446" t="s">
        <v>5155</v>
      </c>
      <c r="E1446" t="s">
        <v>5156</v>
      </c>
      <c r="F1446" t="s">
        <v>1023</v>
      </c>
    </row>
    <row r="1447" spans="2:6" hidden="1" x14ac:dyDescent="0.25">
      <c r="B1447">
        <v>146849</v>
      </c>
      <c r="C1447" t="s">
        <v>5157</v>
      </c>
      <c r="D1447" t="s">
        <v>5158</v>
      </c>
      <c r="E1447" t="s">
        <v>5159</v>
      </c>
      <c r="F1447" t="s">
        <v>1023</v>
      </c>
    </row>
    <row r="1448" spans="2:6" hidden="1" x14ac:dyDescent="0.25">
      <c r="B1448">
        <v>146880</v>
      </c>
      <c r="C1448" t="s">
        <v>5160</v>
      </c>
      <c r="D1448" t="s">
        <v>5161</v>
      </c>
      <c r="E1448" t="s">
        <v>5162</v>
      </c>
      <c r="F1448" t="s">
        <v>1023</v>
      </c>
    </row>
    <row r="1449" spans="2:6" hidden="1" x14ac:dyDescent="0.25">
      <c r="B1449">
        <v>146897</v>
      </c>
      <c r="C1449" t="s">
        <v>5163</v>
      </c>
      <c r="D1449" t="s">
        <v>5164</v>
      </c>
      <c r="E1449" t="s">
        <v>24103</v>
      </c>
      <c r="F1449" t="s">
        <v>1023</v>
      </c>
    </row>
    <row r="1450" spans="2:6" hidden="1" x14ac:dyDescent="0.25">
      <c r="B1450">
        <v>146944</v>
      </c>
      <c r="C1450" t="s">
        <v>5165</v>
      </c>
      <c r="D1450" t="s">
        <v>5166</v>
      </c>
      <c r="E1450" t="s">
        <v>1148</v>
      </c>
      <c r="F1450" t="s">
        <v>1023</v>
      </c>
    </row>
    <row r="1451" spans="2:6" hidden="1" x14ac:dyDescent="0.25">
      <c r="B1451">
        <v>146946</v>
      </c>
      <c r="C1451" t="s">
        <v>5167</v>
      </c>
      <c r="D1451" t="s">
        <v>5168</v>
      </c>
      <c r="E1451" t="s">
        <v>5169</v>
      </c>
      <c r="F1451" t="s">
        <v>1023</v>
      </c>
    </row>
    <row r="1452" spans="2:6" hidden="1" x14ac:dyDescent="0.25">
      <c r="B1452">
        <v>146950</v>
      </c>
      <c r="C1452" t="s">
        <v>5170</v>
      </c>
      <c r="D1452" t="s">
        <v>5171</v>
      </c>
      <c r="E1452" t="s">
        <v>5172</v>
      </c>
      <c r="F1452" t="s">
        <v>1023</v>
      </c>
    </row>
    <row r="1453" spans="2:6" hidden="1" x14ac:dyDescent="0.25">
      <c r="B1453">
        <v>146967</v>
      </c>
      <c r="C1453" t="s">
        <v>5173</v>
      </c>
      <c r="D1453" t="s">
        <v>5174</v>
      </c>
      <c r="E1453" t="s">
        <v>5175</v>
      </c>
      <c r="F1453" t="s">
        <v>1023</v>
      </c>
    </row>
    <row r="1454" spans="2:6" hidden="1" x14ac:dyDescent="0.25">
      <c r="B1454">
        <v>146968</v>
      </c>
      <c r="C1454" t="s">
        <v>5176</v>
      </c>
      <c r="D1454" t="s">
        <v>5177</v>
      </c>
      <c r="E1454" t="s">
        <v>1721</v>
      </c>
      <c r="F1454" t="s">
        <v>1023</v>
      </c>
    </row>
    <row r="1455" spans="2:6" hidden="1" x14ac:dyDescent="0.25">
      <c r="B1455">
        <v>146987</v>
      </c>
      <c r="C1455" t="s">
        <v>5178</v>
      </c>
      <c r="D1455" t="s">
        <v>5179</v>
      </c>
      <c r="E1455" t="s">
        <v>5180</v>
      </c>
      <c r="F1455" t="s">
        <v>1023</v>
      </c>
    </row>
    <row r="1456" spans="2:6" hidden="1" x14ac:dyDescent="0.25">
      <c r="B1456">
        <v>147005</v>
      </c>
      <c r="C1456" t="s">
        <v>5181</v>
      </c>
      <c r="D1456" t="s">
        <v>5182</v>
      </c>
      <c r="E1456" t="s">
        <v>5183</v>
      </c>
      <c r="F1456" t="s">
        <v>1023</v>
      </c>
    </row>
    <row r="1457" spans="2:6" hidden="1" x14ac:dyDescent="0.25">
      <c r="B1457">
        <v>147013</v>
      </c>
      <c r="C1457" t="s">
        <v>5184</v>
      </c>
      <c r="D1457" t="s">
        <v>5185</v>
      </c>
      <c r="E1457" t="s">
        <v>5186</v>
      </c>
      <c r="F1457" t="s">
        <v>1023</v>
      </c>
    </row>
    <row r="1458" spans="2:6" hidden="1" x14ac:dyDescent="0.25">
      <c r="B1458">
        <v>147025</v>
      </c>
      <c r="C1458" t="s">
        <v>5187</v>
      </c>
      <c r="D1458" t="s">
        <v>5188</v>
      </c>
      <c r="E1458" t="s">
        <v>5189</v>
      </c>
      <c r="F1458" t="s">
        <v>1023</v>
      </c>
    </row>
    <row r="1459" spans="2:6" hidden="1" x14ac:dyDescent="0.25">
      <c r="B1459">
        <v>147092</v>
      </c>
      <c r="C1459" t="s">
        <v>5190</v>
      </c>
      <c r="D1459" t="s">
        <v>5191</v>
      </c>
      <c r="E1459" t="s">
        <v>5192</v>
      </c>
      <c r="F1459" t="s">
        <v>1023</v>
      </c>
    </row>
    <row r="1460" spans="2:6" hidden="1" x14ac:dyDescent="0.25">
      <c r="B1460">
        <v>147116</v>
      </c>
      <c r="C1460" t="s">
        <v>5193</v>
      </c>
      <c r="D1460" t="s">
        <v>5194</v>
      </c>
      <c r="E1460" t="s">
        <v>5195</v>
      </c>
      <c r="F1460" t="s">
        <v>1023</v>
      </c>
    </row>
    <row r="1461" spans="2:6" hidden="1" x14ac:dyDescent="0.25">
      <c r="B1461">
        <v>147117</v>
      </c>
      <c r="C1461" t="s">
        <v>5196</v>
      </c>
      <c r="D1461" t="s">
        <v>5197</v>
      </c>
      <c r="E1461" t="s">
        <v>5198</v>
      </c>
      <c r="F1461" t="s">
        <v>1023</v>
      </c>
    </row>
    <row r="1462" spans="2:6" hidden="1" x14ac:dyDescent="0.25">
      <c r="B1462">
        <v>147175</v>
      </c>
      <c r="C1462" t="s">
        <v>5199</v>
      </c>
      <c r="D1462" t="s">
        <v>5200</v>
      </c>
      <c r="E1462" t="s">
        <v>5201</v>
      </c>
      <c r="F1462" t="s">
        <v>1023</v>
      </c>
    </row>
    <row r="1463" spans="2:6" hidden="1" x14ac:dyDescent="0.25">
      <c r="B1463">
        <v>147182</v>
      </c>
      <c r="C1463" t="s">
        <v>5202</v>
      </c>
      <c r="D1463" t="s">
        <v>5203</v>
      </c>
      <c r="E1463" t="s">
        <v>5204</v>
      </c>
      <c r="F1463" t="s">
        <v>1023</v>
      </c>
    </row>
    <row r="1464" spans="2:6" hidden="1" x14ac:dyDescent="0.25">
      <c r="B1464">
        <v>147230</v>
      </c>
      <c r="C1464" t="s">
        <v>5205</v>
      </c>
      <c r="D1464" t="s">
        <v>5206</v>
      </c>
      <c r="E1464" t="s">
        <v>4507</v>
      </c>
      <c r="F1464" t="s">
        <v>1023</v>
      </c>
    </row>
    <row r="1465" spans="2:6" hidden="1" x14ac:dyDescent="0.25">
      <c r="B1465">
        <v>147243</v>
      </c>
      <c r="C1465" t="s">
        <v>5207</v>
      </c>
      <c r="D1465" t="s">
        <v>5208</v>
      </c>
      <c r="E1465" t="s">
        <v>5209</v>
      </c>
      <c r="F1465" t="s">
        <v>1023</v>
      </c>
    </row>
    <row r="1466" spans="2:6" hidden="1" x14ac:dyDescent="0.25">
      <c r="B1466">
        <v>147250</v>
      </c>
      <c r="C1466" t="s">
        <v>5210</v>
      </c>
      <c r="D1466" t="s">
        <v>5211</v>
      </c>
      <c r="E1466" t="s">
        <v>5212</v>
      </c>
      <c r="F1466" t="s">
        <v>1023</v>
      </c>
    </row>
    <row r="1467" spans="2:6" hidden="1" x14ac:dyDescent="0.25">
      <c r="B1467">
        <v>147252</v>
      </c>
      <c r="C1467" t="s">
        <v>5213</v>
      </c>
      <c r="D1467" t="s">
        <v>5214</v>
      </c>
      <c r="E1467" t="s">
        <v>5215</v>
      </c>
      <c r="F1467" t="s">
        <v>1023</v>
      </c>
    </row>
    <row r="1468" spans="2:6" hidden="1" x14ac:dyDescent="0.25">
      <c r="B1468">
        <v>147296</v>
      </c>
      <c r="C1468" t="s">
        <v>5216</v>
      </c>
      <c r="D1468" t="s">
        <v>5217</v>
      </c>
      <c r="E1468" t="s">
        <v>5218</v>
      </c>
      <c r="F1468" t="s">
        <v>1023</v>
      </c>
    </row>
    <row r="1469" spans="2:6" hidden="1" x14ac:dyDescent="0.25">
      <c r="B1469">
        <v>147344</v>
      </c>
      <c r="C1469" t="s">
        <v>5219</v>
      </c>
      <c r="D1469" t="s">
        <v>5220</v>
      </c>
      <c r="E1469" t="s">
        <v>5221</v>
      </c>
      <c r="F1469" t="s">
        <v>1023</v>
      </c>
    </row>
    <row r="1470" spans="2:6" hidden="1" x14ac:dyDescent="0.25">
      <c r="B1470">
        <v>147395</v>
      </c>
      <c r="C1470" t="s">
        <v>5222</v>
      </c>
      <c r="D1470" t="s">
        <v>5223</v>
      </c>
      <c r="E1470" t="s">
        <v>5224</v>
      </c>
      <c r="F1470" t="s">
        <v>1023</v>
      </c>
    </row>
    <row r="1471" spans="2:6" hidden="1" x14ac:dyDescent="0.25">
      <c r="B1471">
        <v>147400</v>
      </c>
      <c r="C1471" t="s">
        <v>5225</v>
      </c>
      <c r="D1471" t="s">
        <v>5226</v>
      </c>
      <c r="E1471" t="s">
        <v>4105</v>
      </c>
      <c r="F1471" t="s">
        <v>1023</v>
      </c>
    </row>
    <row r="1472" spans="2:6" hidden="1" x14ac:dyDescent="0.25">
      <c r="B1472">
        <v>147415</v>
      </c>
      <c r="C1472" t="s">
        <v>5227</v>
      </c>
      <c r="D1472" t="s">
        <v>5228</v>
      </c>
      <c r="E1472" t="s">
        <v>5229</v>
      </c>
      <c r="F1472" t="s">
        <v>1023</v>
      </c>
    </row>
    <row r="1473" spans="2:6" hidden="1" x14ac:dyDescent="0.25">
      <c r="B1473">
        <v>147416</v>
      </c>
      <c r="C1473" t="s">
        <v>5230</v>
      </c>
      <c r="D1473" t="s">
        <v>5231</v>
      </c>
      <c r="E1473" t="s">
        <v>5232</v>
      </c>
      <c r="F1473" t="s">
        <v>1023</v>
      </c>
    </row>
    <row r="1474" spans="2:6" hidden="1" x14ac:dyDescent="0.25">
      <c r="B1474">
        <v>147461</v>
      </c>
      <c r="C1474" t="s">
        <v>5233</v>
      </c>
      <c r="D1474" t="s">
        <v>5234</v>
      </c>
      <c r="E1474" t="s">
        <v>5235</v>
      </c>
      <c r="F1474" t="s">
        <v>1023</v>
      </c>
    </row>
    <row r="1475" spans="2:6" hidden="1" x14ac:dyDescent="0.25">
      <c r="B1475">
        <v>147469</v>
      </c>
      <c r="C1475" t="s">
        <v>5236</v>
      </c>
      <c r="D1475" t="s">
        <v>5237</v>
      </c>
      <c r="E1475" t="s">
        <v>5238</v>
      </c>
      <c r="F1475" t="s">
        <v>1023</v>
      </c>
    </row>
    <row r="1476" spans="2:6" hidden="1" x14ac:dyDescent="0.25">
      <c r="B1476">
        <v>147512</v>
      </c>
      <c r="C1476" t="s">
        <v>5239</v>
      </c>
      <c r="D1476" t="s">
        <v>5240</v>
      </c>
      <c r="E1476" t="s">
        <v>5241</v>
      </c>
      <c r="F1476" t="s">
        <v>1023</v>
      </c>
    </row>
    <row r="1477" spans="2:6" hidden="1" x14ac:dyDescent="0.25">
      <c r="B1477">
        <v>147535</v>
      </c>
      <c r="C1477" t="s">
        <v>5242</v>
      </c>
      <c r="D1477" t="s">
        <v>5243</v>
      </c>
      <c r="E1477" t="s">
        <v>5244</v>
      </c>
      <c r="F1477" t="s">
        <v>1023</v>
      </c>
    </row>
    <row r="1478" spans="2:6" hidden="1" x14ac:dyDescent="0.25">
      <c r="B1478">
        <v>147547</v>
      </c>
      <c r="C1478" t="s">
        <v>5245</v>
      </c>
      <c r="D1478" t="s">
        <v>5246</v>
      </c>
      <c r="E1478" t="s">
        <v>5247</v>
      </c>
      <c r="F1478" t="s">
        <v>1023</v>
      </c>
    </row>
    <row r="1479" spans="2:6" hidden="1" x14ac:dyDescent="0.25">
      <c r="B1479">
        <v>147553</v>
      </c>
      <c r="C1479" t="s">
        <v>5248</v>
      </c>
      <c r="D1479" t="s">
        <v>5249</v>
      </c>
      <c r="E1479" t="s">
        <v>3474</v>
      </c>
      <c r="F1479" t="s">
        <v>1023</v>
      </c>
    </row>
    <row r="1480" spans="2:6" hidden="1" x14ac:dyDescent="0.25">
      <c r="B1480">
        <v>147566</v>
      </c>
      <c r="C1480" t="s">
        <v>5250</v>
      </c>
      <c r="D1480" t="s">
        <v>5251</v>
      </c>
      <c r="E1480" t="s">
        <v>3237</v>
      </c>
      <c r="F1480" t="s">
        <v>1023</v>
      </c>
    </row>
    <row r="1481" spans="2:6" hidden="1" x14ac:dyDescent="0.25">
      <c r="B1481">
        <v>147598</v>
      </c>
      <c r="C1481" t="s">
        <v>5252</v>
      </c>
      <c r="D1481" t="s">
        <v>5253</v>
      </c>
      <c r="E1481" t="s">
        <v>5254</v>
      </c>
      <c r="F1481" t="s">
        <v>1023</v>
      </c>
    </row>
    <row r="1482" spans="2:6" hidden="1" x14ac:dyDescent="0.25">
      <c r="B1482">
        <v>147643</v>
      </c>
      <c r="C1482" t="s">
        <v>5255</v>
      </c>
      <c r="D1482" t="s">
        <v>5256</v>
      </c>
      <c r="E1482" t="s">
        <v>5257</v>
      </c>
      <c r="F1482" t="s">
        <v>1023</v>
      </c>
    </row>
    <row r="1483" spans="2:6" hidden="1" x14ac:dyDescent="0.25">
      <c r="B1483">
        <v>147686</v>
      </c>
      <c r="C1483" t="s">
        <v>5258</v>
      </c>
      <c r="D1483" t="s">
        <v>5259</v>
      </c>
      <c r="E1483" t="s">
        <v>5260</v>
      </c>
      <c r="F1483" t="s">
        <v>1023</v>
      </c>
    </row>
    <row r="1484" spans="2:6" hidden="1" x14ac:dyDescent="0.25">
      <c r="B1484">
        <v>147691</v>
      </c>
      <c r="C1484" t="s">
        <v>5261</v>
      </c>
      <c r="D1484" t="s">
        <v>5262</v>
      </c>
      <c r="E1484" t="s">
        <v>5263</v>
      </c>
      <c r="F1484" t="s">
        <v>1023</v>
      </c>
    </row>
    <row r="1485" spans="2:6" hidden="1" x14ac:dyDescent="0.25">
      <c r="B1485">
        <v>147692</v>
      </c>
      <c r="C1485" t="s">
        <v>5264</v>
      </c>
      <c r="D1485" t="s">
        <v>5265</v>
      </c>
      <c r="E1485" t="s">
        <v>5266</v>
      </c>
      <c r="F1485" t="s">
        <v>1023</v>
      </c>
    </row>
    <row r="1486" spans="2:6" hidden="1" x14ac:dyDescent="0.25">
      <c r="B1486">
        <v>147695</v>
      </c>
      <c r="C1486" t="s">
        <v>5267</v>
      </c>
      <c r="D1486" t="s">
        <v>5268</v>
      </c>
      <c r="E1486" t="s">
        <v>5269</v>
      </c>
      <c r="F1486" t="s">
        <v>1023</v>
      </c>
    </row>
    <row r="1487" spans="2:6" hidden="1" x14ac:dyDescent="0.25">
      <c r="B1487">
        <v>147734</v>
      </c>
      <c r="C1487" t="s">
        <v>5270</v>
      </c>
      <c r="D1487" t="s">
        <v>5271</v>
      </c>
      <c r="E1487" t="s">
        <v>5272</v>
      </c>
      <c r="F1487" t="s">
        <v>1023</v>
      </c>
    </row>
    <row r="1488" spans="2:6" hidden="1" x14ac:dyDescent="0.25">
      <c r="B1488">
        <v>147773</v>
      </c>
      <c r="C1488" t="s">
        <v>5273</v>
      </c>
      <c r="D1488" t="s">
        <v>5274</v>
      </c>
      <c r="E1488" t="s">
        <v>5275</v>
      </c>
      <c r="F1488" t="s">
        <v>1023</v>
      </c>
    </row>
    <row r="1489" spans="2:6" hidden="1" x14ac:dyDescent="0.25">
      <c r="B1489">
        <v>147777</v>
      </c>
      <c r="C1489" t="s">
        <v>5276</v>
      </c>
      <c r="D1489" t="s">
        <v>5277</v>
      </c>
      <c r="E1489" t="s">
        <v>5278</v>
      </c>
      <c r="F1489" t="s">
        <v>1023</v>
      </c>
    </row>
    <row r="1490" spans="2:6" hidden="1" x14ac:dyDescent="0.25">
      <c r="B1490">
        <v>147779</v>
      </c>
      <c r="C1490" t="s">
        <v>5279</v>
      </c>
      <c r="D1490" t="s">
        <v>5280</v>
      </c>
      <c r="E1490" t="s">
        <v>5281</v>
      </c>
      <c r="F1490" t="s">
        <v>1023</v>
      </c>
    </row>
    <row r="1491" spans="2:6" hidden="1" x14ac:dyDescent="0.25">
      <c r="B1491">
        <v>147791</v>
      </c>
      <c r="C1491" t="s">
        <v>3057</v>
      </c>
      <c r="D1491" t="s">
        <v>3058</v>
      </c>
      <c r="E1491" t="s">
        <v>5282</v>
      </c>
      <c r="F1491" t="s">
        <v>1023</v>
      </c>
    </row>
    <row r="1492" spans="2:6" hidden="1" x14ac:dyDescent="0.25">
      <c r="B1492">
        <v>147827</v>
      </c>
      <c r="C1492" t="s">
        <v>5283</v>
      </c>
      <c r="D1492" t="s">
        <v>5284</v>
      </c>
      <c r="E1492" t="s">
        <v>208</v>
      </c>
      <c r="F1492" t="s">
        <v>1023</v>
      </c>
    </row>
    <row r="1493" spans="2:6" hidden="1" x14ac:dyDescent="0.25">
      <c r="B1493">
        <v>147835</v>
      </c>
      <c r="C1493" t="s">
        <v>5285</v>
      </c>
      <c r="D1493" t="s">
        <v>5286</v>
      </c>
      <c r="E1493" t="s">
        <v>5287</v>
      </c>
      <c r="F1493" t="s">
        <v>1023</v>
      </c>
    </row>
    <row r="1494" spans="2:6" hidden="1" x14ac:dyDescent="0.25">
      <c r="B1494">
        <v>147836</v>
      </c>
      <c r="C1494" t="s">
        <v>5288</v>
      </c>
      <c r="D1494" t="s">
        <v>5289</v>
      </c>
      <c r="E1494" t="s">
        <v>5290</v>
      </c>
      <c r="F1494" t="s">
        <v>1023</v>
      </c>
    </row>
    <row r="1495" spans="2:6" hidden="1" x14ac:dyDescent="0.25">
      <c r="B1495">
        <v>147841</v>
      </c>
      <c r="C1495" t="s">
        <v>5291</v>
      </c>
      <c r="D1495" t="s">
        <v>5292</v>
      </c>
      <c r="E1495" t="s">
        <v>5293</v>
      </c>
      <c r="F1495" t="s">
        <v>1023</v>
      </c>
    </row>
    <row r="1496" spans="2:6" hidden="1" x14ac:dyDescent="0.25">
      <c r="B1496">
        <v>147847</v>
      </c>
      <c r="C1496" t="s">
        <v>5294</v>
      </c>
      <c r="D1496" t="s">
        <v>5295</v>
      </c>
      <c r="E1496" t="s">
        <v>5296</v>
      </c>
      <c r="F1496" t="s">
        <v>1023</v>
      </c>
    </row>
    <row r="1497" spans="2:6" hidden="1" x14ac:dyDescent="0.25">
      <c r="B1497">
        <v>147852</v>
      </c>
      <c r="C1497" t="s">
        <v>5297</v>
      </c>
      <c r="D1497" t="s">
        <v>5298</v>
      </c>
      <c r="E1497" t="s">
        <v>5299</v>
      </c>
      <c r="F1497" t="s">
        <v>1023</v>
      </c>
    </row>
    <row r="1498" spans="2:6" hidden="1" x14ac:dyDescent="0.25">
      <c r="B1498">
        <v>147905</v>
      </c>
      <c r="C1498" t="s">
        <v>5300</v>
      </c>
      <c r="D1498" t="s">
        <v>5301</v>
      </c>
      <c r="E1498" t="s">
        <v>5302</v>
      </c>
      <c r="F1498" t="s">
        <v>1023</v>
      </c>
    </row>
    <row r="1499" spans="2:6" hidden="1" x14ac:dyDescent="0.25">
      <c r="B1499">
        <v>147920</v>
      </c>
      <c r="C1499" t="s">
        <v>5303</v>
      </c>
      <c r="D1499" t="s">
        <v>5304</v>
      </c>
      <c r="E1499" t="s">
        <v>4094</v>
      </c>
      <c r="F1499" t="s">
        <v>1023</v>
      </c>
    </row>
    <row r="1500" spans="2:6" hidden="1" x14ac:dyDescent="0.25">
      <c r="B1500">
        <v>147924</v>
      </c>
      <c r="C1500" t="s">
        <v>5305</v>
      </c>
      <c r="D1500" t="s">
        <v>5306</v>
      </c>
      <c r="E1500" t="s">
        <v>3942</v>
      </c>
      <c r="F1500" t="s">
        <v>1023</v>
      </c>
    </row>
    <row r="1501" spans="2:6" hidden="1" x14ac:dyDescent="0.25">
      <c r="B1501">
        <v>147938</v>
      </c>
      <c r="C1501" t="s">
        <v>5307</v>
      </c>
      <c r="D1501" t="s">
        <v>5308</v>
      </c>
      <c r="E1501" t="s">
        <v>5309</v>
      </c>
      <c r="F1501" t="s">
        <v>1023</v>
      </c>
    </row>
    <row r="1502" spans="2:6" hidden="1" x14ac:dyDescent="0.25">
      <c r="B1502">
        <v>148020</v>
      </c>
      <c r="C1502" t="s">
        <v>312</v>
      </c>
      <c r="D1502" t="s">
        <v>313</v>
      </c>
      <c r="E1502" t="s">
        <v>825</v>
      </c>
      <c r="F1502" t="s">
        <v>1023</v>
      </c>
    </row>
    <row r="1503" spans="2:6" hidden="1" x14ac:dyDescent="0.25">
      <c r="B1503">
        <v>148113</v>
      </c>
      <c r="C1503" t="s">
        <v>5310</v>
      </c>
      <c r="D1503" t="s">
        <v>5311</v>
      </c>
      <c r="E1503" t="s">
        <v>5312</v>
      </c>
      <c r="F1503" t="s">
        <v>1023</v>
      </c>
    </row>
    <row r="1504" spans="2:6" hidden="1" x14ac:dyDescent="0.25">
      <c r="B1504">
        <v>148115</v>
      </c>
      <c r="C1504" t="s">
        <v>5313</v>
      </c>
      <c r="D1504" t="s">
        <v>5314</v>
      </c>
      <c r="E1504" t="s">
        <v>5315</v>
      </c>
      <c r="F1504" t="s">
        <v>1023</v>
      </c>
    </row>
    <row r="1505" spans="2:6" hidden="1" x14ac:dyDescent="0.25">
      <c r="B1505">
        <v>148131</v>
      </c>
      <c r="C1505" t="s">
        <v>5316</v>
      </c>
      <c r="D1505" t="s">
        <v>5317</v>
      </c>
      <c r="E1505" t="s">
        <v>5318</v>
      </c>
      <c r="F1505" t="s">
        <v>1023</v>
      </c>
    </row>
    <row r="1506" spans="2:6" hidden="1" x14ac:dyDescent="0.25">
      <c r="B1506">
        <v>148196</v>
      </c>
      <c r="C1506" t="s">
        <v>5319</v>
      </c>
      <c r="D1506" t="s">
        <v>5320</v>
      </c>
      <c r="E1506" t="s">
        <v>5321</v>
      </c>
      <c r="F1506" t="s">
        <v>1023</v>
      </c>
    </row>
    <row r="1507" spans="2:6" hidden="1" x14ac:dyDescent="0.25">
      <c r="B1507">
        <v>148197</v>
      </c>
      <c r="C1507" t="s">
        <v>5322</v>
      </c>
      <c r="D1507" t="s">
        <v>5323</v>
      </c>
      <c r="E1507" t="s">
        <v>5324</v>
      </c>
      <c r="F1507" t="s">
        <v>1023</v>
      </c>
    </row>
    <row r="1508" spans="2:6" hidden="1" x14ac:dyDescent="0.25">
      <c r="B1508">
        <v>148199</v>
      </c>
      <c r="C1508" t="s">
        <v>5325</v>
      </c>
      <c r="D1508" t="s">
        <v>5326</v>
      </c>
      <c r="E1508" t="s">
        <v>5327</v>
      </c>
      <c r="F1508" t="s">
        <v>1023</v>
      </c>
    </row>
    <row r="1509" spans="2:6" hidden="1" x14ac:dyDescent="0.25">
      <c r="B1509">
        <v>148223</v>
      </c>
      <c r="C1509" t="s">
        <v>5328</v>
      </c>
      <c r="D1509" t="s">
        <v>5329</v>
      </c>
      <c r="E1509" t="s">
        <v>5330</v>
      </c>
      <c r="F1509" t="s">
        <v>1023</v>
      </c>
    </row>
    <row r="1510" spans="2:6" hidden="1" x14ac:dyDescent="0.25">
      <c r="B1510">
        <v>148224</v>
      </c>
      <c r="C1510" t="s">
        <v>5331</v>
      </c>
      <c r="D1510" t="s">
        <v>5332</v>
      </c>
      <c r="E1510" t="s">
        <v>5333</v>
      </c>
      <c r="F1510" t="s">
        <v>1023</v>
      </c>
    </row>
    <row r="1511" spans="2:6" hidden="1" x14ac:dyDescent="0.25">
      <c r="B1511">
        <v>148228</v>
      </c>
      <c r="C1511" t="s">
        <v>5334</v>
      </c>
      <c r="D1511" t="s">
        <v>5335</v>
      </c>
      <c r="E1511" t="s">
        <v>5336</v>
      </c>
      <c r="F1511" t="s">
        <v>1023</v>
      </c>
    </row>
    <row r="1512" spans="2:6" hidden="1" x14ac:dyDescent="0.25">
      <c r="B1512">
        <v>148229</v>
      </c>
      <c r="C1512" t="s">
        <v>5337</v>
      </c>
      <c r="D1512" t="s">
        <v>5338</v>
      </c>
      <c r="E1512" t="s">
        <v>5339</v>
      </c>
      <c r="F1512" t="s">
        <v>1023</v>
      </c>
    </row>
    <row r="1513" spans="2:6" hidden="1" x14ac:dyDescent="0.25">
      <c r="B1513">
        <v>148284</v>
      </c>
      <c r="C1513" t="s">
        <v>5340</v>
      </c>
      <c r="D1513" t="s">
        <v>5341</v>
      </c>
      <c r="E1513" t="s">
        <v>5342</v>
      </c>
      <c r="F1513" t="s">
        <v>1023</v>
      </c>
    </row>
    <row r="1514" spans="2:6" hidden="1" x14ac:dyDescent="0.25">
      <c r="B1514">
        <v>148311</v>
      </c>
      <c r="C1514" t="s">
        <v>5343</v>
      </c>
      <c r="D1514" t="s">
        <v>5344</v>
      </c>
      <c r="E1514" t="s">
        <v>5345</v>
      </c>
      <c r="F1514" t="s">
        <v>1023</v>
      </c>
    </row>
    <row r="1515" spans="2:6" hidden="1" x14ac:dyDescent="0.25">
      <c r="B1515">
        <v>148338</v>
      </c>
      <c r="C1515" t="s">
        <v>5346</v>
      </c>
      <c r="D1515" t="s">
        <v>5347</v>
      </c>
      <c r="E1515" t="s">
        <v>5348</v>
      </c>
      <c r="F1515" t="s">
        <v>1023</v>
      </c>
    </row>
    <row r="1516" spans="2:6" hidden="1" x14ac:dyDescent="0.25">
      <c r="B1516">
        <v>148340</v>
      </c>
      <c r="C1516" t="s">
        <v>5349</v>
      </c>
      <c r="D1516" t="s">
        <v>5350</v>
      </c>
      <c r="E1516" t="s">
        <v>5351</v>
      </c>
      <c r="F1516" t="s">
        <v>1023</v>
      </c>
    </row>
    <row r="1517" spans="2:6" hidden="1" x14ac:dyDescent="0.25">
      <c r="B1517">
        <v>148347</v>
      </c>
      <c r="C1517" t="s">
        <v>5352</v>
      </c>
      <c r="D1517" t="s">
        <v>5353</v>
      </c>
      <c r="E1517" t="s">
        <v>5354</v>
      </c>
      <c r="F1517" t="s">
        <v>1023</v>
      </c>
    </row>
    <row r="1518" spans="2:6" hidden="1" x14ac:dyDescent="0.25">
      <c r="B1518">
        <v>148367</v>
      </c>
      <c r="C1518" t="s">
        <v>5355</v>
      </c>
      <c r="D1518" t="s">
        <v>5356</v>
      </c>
      <c r="E1518" t="s">
        <v>5357</v>
      </c>
      <c r="F1518" t="s">
        <v>1023</v>
      </c>
    </row>
    <row r="1519" spans="2:6" hidden="1" x14ac:dyDescent="0.25">
      <c r="B1519">
        <v>148436</v>
      </c>
      <c r="C1519" t="s">
        <v>5358</v>
      </c>
      <c r="D1519" t="s">
        <v>5359</v>
      </c>
      <c r="E1519" t="s">
        <v>5360</v>
      </c>
      <c r="F1519" t="s">
        <v>1023</v>
      </c>
    </row>
    <row r="1520" spans="2:6" hidden="1" x14ac:dyDescent="0.25">
      <c r="B1520">
        <v>148438</v>
      </c>
      <c r="C1520" t="s">
        <v>5361</v>
      </c>
      <c r="D1520" t="s">
        <v>5362</v>
      </c>
      <c r="E1520" t="s">
        <v>5363</v>
      </c>
      <c r="F1520" t="s">
        <v>1023</v>
      </c>
    </row>
    <row r="1521" spans="2:6" hidden="1" x14ac:dyDescent="0.25">
      <c r="B1521">
        <v>148439</v>
      </c>
      <c r="C1521" t="s">
        <v>5364</v>
      </c>
      <c r="D1521" t="s">
        <v>5365</v>
      </c>
      <c r="E1521" t="s">
        <v>5366</v>
      </c>
      <c r="F1521" t="s">
        <v>1023</v>
      </c>
    </row>
    <row r="1522" spans="2:6" hidden="1" x14ac:dyDescent="0.25">
      <c r="B1522">
        <v>148441</v>
      </c>
      <c r="C1522" t="s">
        <v>5367</v>
      </c>
      <c r="D1522" t="s">
        <v>5368</v>
      </c>
      <c r="E1522" t="s">
        <v>5369</v>
      </c>
      <c r="F1522" t="s">
        <v>1023</v>
      </c>
    </row>
    <row r="1523" spans="2:6" hidden="1" x14ac:dyDescent="0.25">
      <c r="B1523">
        <v>148452</v>
      </c>
      <c r="C1523" t="s">
        <v>5370</v>
      </c>
      <c r="D1523" t="s">
        <v>5371</v>
      </c>
      <c r="E1523" t="s">
        <v>5372</v>
      </c>
      <c r="F1523" t="s">
        <v>1023</v>
      </c>
    </row>
    <row r="1524" spans="2:6" hidden="1" x14ac:dyDescent="0.25">
      <c r="B1524">
        <v>148457</v>
      </c>
      <c r="C1524" t="s">
        <v>5373</v>
      </c>
      <c r="D1524" t="s">
        <v>5374</v>
      </c>
      <c r="E1524" t="s">
        <v>5375</v>
      </c>
      <c r="F1524" t="s">
        <v>1023</v>
      </c>
    </row>
    <row r="1525" spans="2:6" hidden="1" x14ac:dyDescent="0.25">
      <c r="B1525">
        <v>148491</v>
      </c>
      <c r="C1525" t="s">
        <v>5376</v>
      </c>
      <c r="D1525" t="s">
        <v>5377</v>
      </c>
      <c r="E1525" t="s">
        <v>5378</v>
      </c>
      <c r="F1525" t="s">
        <v>1023</v>
      </c>
    </row>
    <row r="1526" spans="2:6" hidden="1" x14ac:dyDescent="0.25">
      <c r="B1526">
        <v>148503</v>
      </c>
      <c r="C1526" t="s">
        <v>5379</v>
      </c>
      <c r="D1526" t="s">
        <v>5380</v>
      </c>
      <c r="E1526" t="s">
        <v>5381</v>
      </c>
      <c r="F1526" t="s">
        <v>1023</v>
      </c>
    </row>
    <row r="1527" spans="2:6" hidden="1" x14ac:dyDescent="0.25">
      <c r="B1527">
        <v>148566</v>
      </c>
      <c r="C1527" t="s">
        <v>5382</v>
      </c>
      <c r="D1527" t="s">
        <v>5383</v>
      </c>
      <c r="E1527" t="s">
        <v>5384</v>
      </c>
      <c r="F1527" t="s">
        <v>1023</v>
      </c>
    </row>
    <row r="1528" spans="2:6" hidden="1" x14ac:dyDescent="0.25">
      <c r="B1528">
        <v>148597</v>
      </c>
      <c r="C1528" t="s">
        <v>5385</v>
      </c>
      <c r="D1528" t="s">
        <v>5386</v>
      </c>
      <c r="E1528" t="s">
        <v>5387</v>
      </c>
      <c r="F1528" t="s">
        <v>1023</v>
      </c>
    </row>
    <row r="1529" spans="2:6" hidden="1" x14ac:dyDescent="0.25">
      <c r="B1529">
        <v>148600</v>
      </c>
      <c r="C1529" t="s">
        <v>5388</v>
      </c>
      <c r="D1529" t="s">
        <v>5389</v>
      </c>
      <c r="E1529" t="s">
        <v>5390</v>
      </c>
      <c r="F1529" t="s">
        <v>1023</v>
      </c>
    </row>
    <row r="1530" spans="2:6" hidden="1" x14ac:dyDescent="0.25">
      <c r="B1530">
        <v>148661</v>
      </c>
      <c r="C1530" t="s">
        <v>5391</v>
      </c>
      <c r="D1530" t="s">
        <v>5392</v>
      </c>
      <c r="E1530" t="s">
        <v>5393</v>
      </c>
      <c r="F1530" t="s">
        <v>1023</v>
      </c>
    </row>
    <row r="1531" spans="2:6" hidden="1" x14ac:dyDescent="0.25">
      <c r="B1531">
        <v>148710</v>
      </c>
      <c r="C1531" t="s">
        <v>5394</v>
      </c>
      <c r="D1531" t="s">
        <v>5395</v>
      </c>
      <c r="E1531" t="s">
        <v>5396</v>
      </c>
      <c r="F1531" t="s">
        <v>1023</v>
      </c>
    </row>
    <row r="1532" spans="2:6" hidden="1" x14ac:dyDescent="0.25">
      <c r="B1532">
        <v>148731</v>
      </c>
      <c r="C1532" t="s">
        <v>5397</v>
      </c>
      <c r="D1532" t="s">
        <v>5398</v>
      </c>
      <c r="E1532" t="s">
        <v>5399</v>
      </c>
      <c r="F1532" t="s">
        <v>1023</v>
      </c>
    </row>
    <row r="1533" spans="2:6" hidden="1" x14ac:dyDescent="0.25">
      <c r="B1533">
        <v>148770</v>
      </c>
      <c r="C1533" t="s">
        <v>5400</v>
      </c>
      <c r="D1533" t="s">
        <v>24021</v>
      </c>
      <c r="E1533" t="s">
        <v>5401</v>
      </c>
      <c r="F1533" t="s">
        <v>1023</v>
      </c>
    </row>
    <row r="1534" spans="2:6" hidden="1" x14ac:dyDescent="0.25">
      <c r="B1534">
        <v>148792</v>
      </c>
      <c r="C1534" t="s">
        <v>5402</v>
      </c>
      <c r="D1534" t="s">
        <v>5403</v>
      </c>
      <c r="E1534" t="s">
        <v>5404</v>
      </c>
      <c r="F1534" t="s">
        <v>1023</v>
      </c>
    </row>
    <row r="1535" spans="2:6" hidden="1" x14ac:dyDescent="0.25">
      <c r="B1535">
        <v>148835</v>
      </c>
      <c r="C1535" t="s">
        <v>5405</v>
      </c>
      <c r="D1535" t="s">
        <v>5406</v>
      </c>
      <c r="E1535" t="s">
        <v>5407</v>
      </c>
      <c r="F1535" t="s">
        <v>1023</v>
      </c>
    </row>
    <row r="1536" spans="2:6" hidden="1" x14ac:dyDescent="0.25">
      <c r="B1536">
        <v>148994</v>
      </c>
      <c r="C1536" t="s">
        <v>5408</v>
      </c>
      <c r="D1536" t="s">
        <v>5409</v>
      </c>
      <c r="E1536" t="s">
        <v>5410</v>
      </c>
      <c r="F1536" t="s">
        <v>1023</v>
      </c>
    </row>
    <row r="1537" spans="2:6" hidden="1" x14ac:dyDescent="0.25">
      <c r="B1537">
        <v>149036</v>
      </c>
      <c r="C1537" t="s">
        <v>5411</v>
      </c>
      <c r="D1537" t="s">
        <v>5412</v>
      </c>
      <c r="E1537" t="s">
        <v>5413</v>
      </c>
      <c r="F1537" t="s">
        <v>1023</v>
      </c>
    </row>
    <row r="1538" spans="2:6" hidden="1" x14ac:dyDescent="0.25">
      <c r="B1538">
        <v>149050</v>
      </c>
      <c r="C1538" t="s">
        <v>5414</v>
      </c>
      <c r="D1538" t="s">
        <v>5415</v>
      </c>
      <c r="E1538" t="s">
        <v>2691</v>
      </c>
      <c r="F1538" t="s">
        <v>1023</v>
      </c>
    </row>
    <row r="1539" spans="2:6" hidden="1" x14ac:dyDescent="0.25">
      <c r="B1539">
        <v>149053</v>
      </c>
      <c r="C1539" t="s">
        <v>5416</v>
      </c>
      <c r="D1539" t="s">
        <v>5417</v>
      </c>
      <c r="E1539" t="s">
        <v>4268</v>
      </c>
      <c r="F1539" t="s">
        <v>1023</v>
      </c>
    </row>
    <row r="1540" spans="2:6" hidden="1" x14ac:dyDescent="0.25">
      <c r="B1540">
        <v>149144</v>
      </c>
      <c r="C1540" t="s">
        <v>5418</v>
      </c>
      <c r="D1540" t="s">
        <v>5419</v>
      </c>
      <c r="E1540" t="s">
        <v>5420</v>
      </c>
      <c r="F1540" t="s">
        <v>1023</v>
      </c>
    </row>
    <row r="1541" spans="2:6" hidden="1" x14ac:dyDescent="0.25">
      <c r="B1541">
        <v>149146</v>
      </c>
      <c r="C1541" t="s">
        <v>5421</v>
      </c>
      <c r="D1541" t="s">
        <v>5422</v>
      </c>
      <c r="E1541" t="s">
        <v>5423</v>
      </c>
      <c r="F1541" t="s">
        <v>1023</v>
      </c>
    </row>
    <row r="1542" spans="2:6" hidden="1" x14ac:dyDescent="0.25">
      <c r="B1542">
        <v>149148</v>
      </c>
      <c r="C1542" t="s">
        <v>5424</v>
      </c>
      <c r="D1542" t="s">
        <v>5425</v>
      </c>
      <c r="E1542" t="s">
        <v>5426</v>
      </c>
      <c r="F1542" t="s">
        <v>1023</v>
      </c>
    </row>
    <row r="1543" spans="2:6" hidden="1" x14ac:dyDescent="0.25">
      <c r="B1543">
        <v>149177</v>
      </c>
      <c r="C1543" t="s">
        <v>5427</v>
      </c>
      <c r="D1543" t="s">
        <v>5428</v>
      </c>
      <c r="E1543" t="s">
        <v>5429</v>
      </c>
      <c r="F1543" t="s">
        <v>1023</v>
      </c>
    </row>
    <row r="1544" spans="2:6" hidden="1" x14ac:dyDescent="0.25">
      <c r="B1544">
        <v>149183</v>
      </c>
      <c r="C1544" t="s">
        <v>5430</v>
      </c>
      <c r="D1544" t="s">
        <v>5431</v>
      </c>
      <c r="E1544" t="s">
        <v>5432</v>
      </c>
      <c r="F1544" t="s">
        <v>1023</v>
      </c>
    </row>
    <row r="1545" spans="2:6" hidden="1" x14ac:dyDescent="0.25">
      <c r="B1545">
        <v>149185</v>
      </c>
      <c r="C1545" t="s">
        <v>5433</v>
      </c>
      <c r="D1545" t="s">
        <v>5434</v>
      </c>
      <c r="E1545" t="s">
        <v>5435</v>
      </c>
      <c r="F1545" t="s">
        <v>1023</v>
      </c>
    </row>
    <row r="1546" spans="2:6" hidden="1" x14ac:dyDescent="0.25">
      <c r="B1546">
        <v>149187</v>
      </c>
      <c r="C1546" t="s">
        <v>5436</v>
      </c>
      <c r="D1546" t="s">
        <v>5437</v>
      </c>
      <c r="E1546" t="s">
        <v>5438</v>
      </c>
      <c r="F1546" t="s">
        <v>1023</v>
      </c>
    </row>
    <row r="1547" spans="2:6" hidden="1" x14ac:dyDescent="0.25">
      <c r="B1547">
        <v>149240</v>
      </c>
      <c r="C1547" t="s">
        <v>5439</v>
      </c>
      <c r="D1547" t="s">
        <v>5440</v>
      </c>
      <c r="E1547" t="s">
        <v>5441</v>
      </c>
      <c r="F1547" t="s">
        <v>1023</v>
      </c>
    </row>
    <row r="1548" spans="2:6" hidden="1" x14ac:dyDescent="0.25">
      <c r="B1548">
        <v>149279</v>
      </c>
      <c r="C1548" t="s">
        <v>5442</v>
      </c>
      <c r="D1548" t="s">
        <v>5443</v>
      </c>
      <c r="E1548" t="s">
        <v>5444</v>
      </c>
      <c r="F1548" t="s">
        <v>1023</v>
      </c>
    </row>
    <row r="1549" spans="2:6" hidden="1" x14ac:dyDescent="0.25">
      <c r="B1549">
        <v>149305</v>
      </c>
      <c r="C1549" t="s">
        <v>5445</v>
      </c>
      <c r="D1549" t="s">
        <v>5446</v>
      </c>
      <c r="E1549" t="s">
        <v>2563</v>
      </c>
      <c r="F1549" t="s">
        <v>1023</v>
      </c>
    </row>
    <row r="1550" spans="2:6" hidden="1" x14ac:dyDescent="0.25">
      <c r="B1550">
        <v>149322</v>
      </c>
      <c r="C1550" t="s">
        <v>5447</v>
      </c>
      <c r="D1550" t="s">
        <v>5448</v>
      </c>
      <c r="E1550" t="s">
        <v>4997</v>
      </c>
      <c r="F1550" t="s">
        <v>1023</v>
      </c>
    </row>
    <row r="1551" spans="2:6" hidden="1" x14ac:dyDescent="0.25">
      <c r="B1551">
        <v>149355</v>
      </c>
      <c r="C1551" t="s">
        <v>5449</v>
      </c>
      <c r="D1551" t="s">
        <v>5450</v>
      </c>
      <c r="E1551" t="s">
        <v>5451</v>
      </c>
      <c r="F1551" t="s">
        <v>1023</v>
      </c>
    </row>
    <row r="1552" spans="2:6" hidden="1" x14ac:dyDescent="0.25">
      <c r="B1552">
        <v>149362</v>
      </c>
      <c r="C1552" t="s">
        <v>5452</v>
      </c>
      <c r="D1552" t="s">
        <v>5453</v>
      </c>
      <c r="E1552" t="s">
        <v>5454</v>
      </c>
      <c r="F1552" t="s">
        <v>1023</v>
      </c>
    </row>
    <row r="1553" spans="2:6" hidden="1" x14ac:dyDescent="0.25">
      <c r="B1553">
        <v>149364</v>
      </c>
      <c r="C1553" t="s">
        <v>5455</v>
      </c>
      <c r="D1553" t="s">
        <v>5456</v>
      </c>
      <c r="E1553" t="s">
        <v>5457</v>
      </c>
      <c r="F1553" t="s">
        <v>1023</v>
      </c>
    </row>
    <row r="1554" spans="2:6" hidden="1" x14ac:dyDescent="0.25">
      <c r="B1554">
        <v>149372</v>
      </c>
      <c r="C1554" t="s">
        <v>5458</v>
      </c>
      <c r="D1554" t="s">
        <v>5459</v>
      </c>
      <c r="E1554" t="s">
        <v>5460</v>
      </c>
      <c r="F1554" t="s">
        <v>1023</v>
      </c>
    </row>
    <row r="1555" spans="2:6" hidden="1" x14ac:dyDescent="0.25">
      <c r="B1555">
        <v>149373</v>
      </c>
      <c r="C1555" t="s">
        <v>5461</v>
      </c>
      <c r="D1555" t="s">
        <v>5462</v>
      </c>
      <c r="E1555" t="s">
        <v>5463</v>
      </c>
      <c r="F1555" t="s">
        <v>1023</v>
      </c>
    </row>
    <row r="1556" spans="2:6" hidden="1" x14ac:dyDescent="0.25">
      <c r="B1556">
        <v>149395</v>
      </c>
      <c r="C1556" t="s">
        <v>5464</v>
      </c>
      <c r="D1556" t="s">
        <v>5465</v>
      </c>
      <c r="E1556" t="s">
        <v>5466</v>
      </c>
      <c r="F1556" t="s">
        <v>1023</v>
      </c>
    </row>
    <row r="1557" spans="2:6" hidden="1" x14ac:dyDescent="0.25">
      <c r="B1557">
        <v>149402</v>
      </c>
      <c r="C1557" t="s">
        <v>5467</v>
      </c>
      <c r="D1557" t="s">
        <v>5468</v>
      </c>
      <c r="E1557" t="s">
        <v>5469</v>
      </c>
      <c r="F1557" t="s">
        <v>1023</v>
      </c>
    </row>
    <row r="1558" spans="2:6" hidden="1" x14ac:dyDescent="0.25">
      <c r="B1558">
        <v>149409</v>
      </c>
      <c r="C1558" t="s">
        <v>5470</v>
      </c>
      <c r="D1558" t="s">
        <v>5471</v>
      </c>
      <c r="E1558" t="s">
        <v>5472</v>
      </c>
      <c r="F1558" t="s">
        <v>1023</v>
      </c>
    </row>
    <row r="1559" spans="2:6" hidden="1" x14ac:dyDescent="0.25">
      <c r="B1559">
        <v>149457</v>
      </c>
      <c r="C1559" t="s">
        <v>5473</v>
      </c>
      <c r="D1559" t="s">
        <v>5474</v>
      </c>
      <c r="E1559" t="s">
        <v>5475</v>
      </c>
      <c r="F1559" t="s">
        <v>1023</v>
      </c>
    </row>
    <row r="1560" spans="2:6" hidden="1" x14ac:dyDescent="0.25">
      <c r="B1560">
        <v>149484</v>
      </c>
      <c r="C1560" t="s">
        <v>5476</v>
      </c>
      <c r="D1560" t="s">
        <v>5477</v>
      </c>
      <c r="E1560" t="s">
        <v>5478</v>
      </c>
      <c r="F1560" t="s">
        <v>1023</v>
      </c>
    </row>
    <row r="1561" spans="2:6" hidden="1" x14ac:dyDescent="0.25">
      <c r="B1561">
        <v>149520</v>
      </c>
      <c r="C1561" t="s">
        <v>5479</v>
      </c>
      <c r="D1561" t="s">
        <v>5480</v>
      </c>
      <c r="E1561" t="s">
        <v>5481</v>
      </c>
      <c r="F1561" t="s">
        <v>1023</v>
      </c>
    </row>
    <row r="1562" spans="2:6" hidden="1" x14ac:dyDescent="0.25">
      <c r="B1562">
        <v>149561</v>
      </c>
      <c r="C1562" t="s">
        <v>5482</v>
      </c>
      <c r="D1562" t="s">
        <v>5483</v>
      </c>
      <c r="E1562" t="s">
        <v>5484</v>
      </c>
      <c r="F1562" t="s">
        <v>1023</v>
      </c>
    </row>
    <row r="1563" spans="2:6" hidden="1" x14ac:dyDescent="0.25">
      <c r="B1563">
        <v>149592</v>
      </c>
      <c r="C1563" t="s">
        <v>5485</v>
      </c>
      <c r="D1563" t="s">
        <v>5486</v>
      </c>
      <c r="E1563" t="s">
        <v>5487</v>
      </c>
      <c r="F1563" t="s">
        <v>1023</v>
      </c>
    </row>
    <row r="1564" spans="2:6" hidden="1" x14ac:dyDescent="0.25">
      <c r="B1564">
        <v>149648</v>
      </c>
      <c r="C1564" t="s">
        <v>5488</v>
      </c>
      <c r="D1564" t="s">
        <v>5489</v>
      </c>
      <c r="E1564" t="s">
        <v>5490</v>
      </c>
      <c r="F1564" t="s">
        <v>1023</v>
      </c>
    </row>
    <row r="1565" spans="2:6" hidden="1" x14ac:dyDescent="0.25">
      <c r="B1565">
        <v>149720</v>
      </c>
      <c r="C1565" t="s">
        <v>5491</v>
      </c>
      <c r="D1565" t="s">
        <v>5492</v>
      </c>
      <c r="E1565" t="s">
        <v>5493</v>
      </c>
      <c r="F1565" t="s">
        <v>1023</v>
      </c>
    </row>
    <row r="1566" spans="2:6" hidden="1" x14ac:dyDescent="0.25">
      <c r="B1566">
        <v>149735</v>
      </c>
      <c r="C1566" t="s">
        <v>5494</v>
      </c>
      <c r="D1566" t="s">
        <v>5495</v>
      </c>
      <c r="E1566" t="s">
        <v>197</v>
      </c>
      <c r="F1566" t="s">
        <v>1023</v>
      </c>
    </row>
    <row r="1567" spans="2:6" hidden="1" x14ac:dyDescent="0.25">
      <c r="B1567">
        <v>149783</v>
      </c>
      <c r="C1567" t="s">
        <v>5496</v>
      </c>
      <c r="D1567" t="s">
        <v>5497</v>
      </c>
      <c r="E1567" t="s">
        <v>5498</v>
      </c>
      <c r="F1567" t="s">
        <v>1023</v>
      </c>
    </row>
    <row r="1568" spans="2:6" hidden="1" x14ac:dyDescent="0.25">
      <c r="B1568">
        <v>149784</v>
      </c>
      <c r="C1568" t="s">
        <v>5499</v>
      </c>
      <c r="D1568" t="s">
        <v>5500</v>
      </c>
      <c r="E1568" t="s">
        <v>5501</v>
      </c>
      <c r="F1568" t="s">
        <v>1023</v>
      </c>
    </row>
    <row r="1569" spans="2:6" hidden="1" x14ac:dyDescent="0.25">
      <c r="B1569">
        <v>149835</v>
      </c>
      <c r="C1569" t="s">
        <v>5502</v>
      </c>
      <c r="D1569" t="s">
        <v>5503</v>
      </c>
      <c r="E1569" t="s">
        <v>5504</v>
      </c>
      <c r="F1569" t="s">
        <v>1023</v>
      </c>
    </row>
    <row r="1570" spans="2:6" hidden="1" x14ac:dyDescent="0.25">
      <c r="B1570">
        <v>149838</v>
      </c>
      <c r="C1570" t="s">
        <v>5505</v>
      </c>
      <c r="D1570" t="s">
        <v>5506</v>
      </c>
      <c r="E1570" t="s">
        <v>5507</v>
      </c>
      <c r="F1570" t="s">
        <v>1023</v>
      </c>
    </row>
    <row r="1571" spans="2:6" hidden="1" x14ac:dyDescent="0.25">
      <c r="B1571">
        <v>149852</v>
      </c>
      <c r="C1571" t="s">
        <v>5508</v>
      </c>
      <c r="D1571" t="s">
        <v>5509</v>
      </c>
      <c r="E1571" t="s">
        <v>2240</v>
      </c>
      <c r="F1571" t="s">
        <v>1023</v>
      </c>
    </row>
    <row r="1572" spans="2:6" hidden="1" x14ac:dyDescent="0.25">
      <c r="B1572">
        <v>149890</v>
      </c>
      <c r="C1572" t="s">
        <v>5510</v>
      </c>
      <c r="D1572" t="s">
        <v>5511</v>
      </c>
      <c r="E1572" t="s">
        <v>5512</v>
      </c>
      <c r="F1572" t="s">
        <v>1023</v>
      </c>
    </row>
    <row r="1573" spans="2:6" hidden="1" x14ac:dyDescent="0.25">
      <c r="B1573">
        <v>149913</v>
      </c>
      <c r="C1573" t="s">
        <v>5513</v>
      </c>
      <c r="D1573" t="s">
        <v>5514</v>
      </c>
      <c r="E1573" t="s">
        <v>5515</v>
      </c>
      <c r="F1573" t="s">
        <v>1023</v>
      </c>
    </row>
    <row r="1574" spans="2:6" hidden="1" x14ac:dyDescent="0.25">
      <c r="B1574">
        <v>149917</v>
      </c>
      <c r="C1574" t="s">
        <v>5516</v>
      </c>
      <c r="D1574" t="s">
        <v>5517</v>
      </c>
      <c r="E1574" t="s">
        <v>5518</v>
      </c>
      <c r="F1574" t="s">
        <v>1023</v>
      </c>
    </row>
    <row r="1575" spans="2:6" hidden="1" x14ac:dyDescent="0.25">
      <c r="B1575">
        <v>149929</v>
      </c>
      <c r="C1575" t="s">
        <v>5519</v>
      </c>
      <c r="D1575" t="s">
        <v>5520</v>
      </c>
      <c r="E1575" t="s">
        <v>5521</v>
      </c>
      <c r="F1575" t="s">
        <v>1023</v>
      </c>
    </row>
    <row r="1576" spans="2:6" hidden="1" x14ac:dyDescent="0.25">
      <c r="B1576">
        <v>149989</v>
      </c>
      <c r="C1576" t="s">
        <v>5522</v>
      </c>
      <c r="D1576" t="s">
        <v>5523</v>
      </c>
      <c r="E1576" t="s">
        <v>5524</v>
      </c>
      <c r="F1576" t="s">
        <v>1023</v>
      </c>
    </row>
    <row r="1577" spans="2:6" hidden="1" x14ac:dyDescent="0.25">
      <c r="B1577">
        <v>150000</v>
      </c>
      <c r="C1577" t="s">
        <v>5525</v>
      </c>
      <c r="D1577" t="s">
        <v>5526</v>
      </c>
      <c r="E1577" t="s">
        <v>5527</v>
      </c>
      <c r="F1577" t="s">
        <v>1023</v>
      </c>
    </row>
    <row r="1578" spans="2:6" hidden="1" x14ac:dyDescent="0.25">
      <c r="B1578">
        <v>150011</v>
      </c>
      <c r="C1578" t="s">
        <v>5528</v>
      </c>
      <c r="D1578" t="s">
        <v>5529</v>
      </c>
      <c r="E1578" t="s">
        <v>5530</v>
      </c>
      <c r="F1578" t="s">
        <v>1023</v>
      </c>
    </row>
    <row r="1579" spans="2:6" hidden="1" x14ac:dyDescent="0.25">
      <c r="B1579">
        <v>150015</v>
      </c>
      <c r="C1579" t="s">
        <v>5531</v>
      </c>
      <c r="D1579" t="s">
        <v>5532</v>
      </c>
      <c r="E1579" t="s">
        <v>5533</v>
      </c>
      <c r="F1579" t="s">
        <v>1023</v>
      </c>
    </row>
    <row r="1580" spans="2:6" hidden="1" x14ac:dyDescent="0.25">
      <c r="B1580">
        <v>150087</v>
      </c>
      <c r="C1580" t="s">
        <v>5534</v>
      </c>
      <c r="D1580" t="s">
        <v>5535</v>
      </c>
      <c r="E1580" t="s">
        <v>5536</v>
      </c>
      <c r="F1580" t="s">
        <v>1023</v>
      </c>
    </row>
    <row r="1581" spans="2:6" hidden="1" x14ac:dyDescent="0.25">
      <c r="B1581">
        <v>150088</v>
      </c>
      <c r="C1581" t="s">
        <v>5537</v>
      </c>
      <c r="D1581" t="s">
        <v>5538</v>
      </c>
      <c r="E1581" t="s">
        <v>5539</v>
      </c>
      <c r="F1581" t="s">
        <v>1023</v>
      </c>
    </row>
    <row r="1582" spans="2:6" hidden="1" x14ac:dyDescent="0.25">
      <c r="B1582">
        <v>150090</v>
      </c>
      <c r="C1582" t="s">
        <v>5540</v>
      </c>
      <c r="D1582" t="s">
        <v>5541</v>
      </c>
      <c r="E1582" t="s">
        <v>4431</v>
      </c>
      <c r="F1582" t="s">
        <v>1023</v>
      </c>
    </row>
    <row r="1583" spans="2:6" hidden="1" x14ac:dyDescent="0.25">
      <c r="B1583">
        <v>150095</v>
      </c>
      <c r="C1583" t="s">
        <v>5542</v>
      </c>
      <c r="D1583" t="s">
        <v>5543</v>
      </c>
      <c r="E1583" t="s">
        <v>5544</v>
      </c>
      <c r="F1583" t="s">
        <v>1023</v>
      </c>
    </row>
    <row r="1584" spans="2:6" hidden="1" x14ac:dyDescent="0.25">
      <c r="B1584">
        <v>150096</v>
      </c>
      <c r="C1584" t="s">
        <v>5545</v>
      </c>
      <c r="D1584" t="s">
        <v>5546</v>
      </c>
      <c r="E1584" t="s">
        <v>5547</v>
      </c>
      <c r="F1584" t="s">
        <v>1023</v>
      </c>
    </row>
    <row r="1585" spans="2:6" hidden="1" x14ac:dyDescent="0.25">
      <c r="B1585">
        <v>150127</v>
      </c>
      <c r="C1585" t="s">
        <v>5548</v>
      </c>
      <c r="D1585" t="s">
        <v>5549</v>
      </c>
      <c r="E1585" t="s">
        <v>5550</v>
      </c>
      <c r="F1585" t="s">
        <v>1023</v>
      </c>
    </row>
    <row r="1586" spans="2:6" hidden="1" x14ac:dyDescent="0.25">
      <c r="B1586">
        <v>150162</v>
      </c>
      <c r="C1586" t="s">
        <v>5551</v>
      </c>
      <c r="D1586" t="s">
        <v>5552</v>
      </c>
      <c r="E1586" t="s">
        <v>1139</v>
      </c>
      <c r="F1586" t="s">
        <v>1023</v>
      </c>
    </row>
    <row r="1587" spans="2:6" hidden="1" x14ac:dyDescent="0.25">
      <c r="B1587">
        <v>150182</v>
      </c>
      <c r="C1587" t="s">
        <v>5553</v>
      </c>
      <c r="D1587" t="s">
        <v>5554</v>
      </c>
      <c r="E1587" t="s">
        <v>1228</v>
      </c>
      <c r="F1587" t="s">
        <v>1023</v>
      </c>
    </row>
    <row r="1588" spans="2:6" hidden="1" x14ac:dyDescent="0.25">
      <c r="B1588">
        <v>150274</v>
      </c>
      <c r="C1588" t="s">
        <v>5555</v>
      </c>
      <c r="D1588" t="s">
        <v>5556</v>
      </c>
      <c r="E1588" t="s">
        <v>5557</v>
      </c>
      <c r="F1588" t="s">
        <v>1023</v>
      </c>
    </row>
    <row r="1589" spans="2:6" hidden="1" x14ac:dyDescent="0.25">
      <c r="B1589">
        <v>150275</v>
      </c>
      <c r="C1589" t="s">
        <v>5558</v>
      </c>
      <c r="D1589" t="s">
        <v>5559</v>
      </c>
      <c r="E1589" t="s">
        <v>5560</v>
      </c>
      <c r="F1589" t="s">
        <v>1023</v>
      </c>
    </row>
    <row r="1590" spans="2:6" hidden="1" x14ac:dyDescent="0.25">
      <c r="B1590">
        <v>150312</v>
      </c>
      <c r="C1590" t="s">
        <v>5561</v>
      </c>
      <c r="D1590" t="s">
        <v>5562</v>
      </c>
      <c r="E1590" t="s">
        <v>5563</v>
      </c>
      <c r="F1590" t="s">
        <v>1023</v>
      </c>
    </row>
    <row r="1591" spans="2:6" hidden="1" x14ac:dyDescent="0.25">
      <c r="B1591">
        <v>150368</v>
      </c>
      <c r="C1591" t="s">
        <v>5564</v>
      </c>
      <c r="D1591" t="s">
        <v>5565</v>
      </c>
      <c r="E1591" t="s">
        <v>5566</v>
      </c>
      <c r="F1591" t="s">
        <v>1023</v>
      </c>
    </row>
    <row r="1592" spans="2:6" hidden="1" x14ac:dyDescent="0.25">
      <c r="B1592">
        <v>150370</v>
      </c>
      <c r="C1592" t="s">
        <v>5567</v>
      </c>
      <c r="D1592" t="s">
        <v>5568</v>
      </c>
      <c r="E1592" t="s">
        <v>5569</v>
      </c>
      <c r="F1592" t="s">
        <v>1023</v>
      </c>
    </row>
    <row r="1593" spans="2:6" hidden="1" x14ac:dyDescent="0.25">
      <c r="B1593">
        <v>150425</v>
      </c>
      <c r="C1593" t="s">
        <v>5570</v>
      </c>
      <c r="D1593" t="s">
        <v>5571</v>
      </c>
      <c r="E1593" t="s">
        <v>5572</v>
      </c>
      <c r="F1593" t="s">
        <v>1023</v>
      </c>
    </row>
    <row r="1594" spans="2:6" hidden="1" x14ac:dyDescent="0.25">
      <c r="B1594">
        <v>150529</v>
      </c>
      <c r="C1594" t="s">
        <v>5573</v>
      </c>
      <c r="D1594" t="s">
        <v>5574</v>
      </c>
      <c r="E1594" t="s">
        <v>5575</v>
      </c>
      <c r="F1594" t="s">
        <v>1023</v>
      </c>
    </row>
    <row r="1595" spans="2:6" hidden="1" x14ac:dyDescent="0.25">
      <c r="B1595">
        <v>150554</v>
      </c>
      <c r="C1595" t="s">
        <v>5576</v>
      </c>
      <c r="D1595" t="s">
        <v>5577</v>
      </c>
      <c r="E1595" t="s">
        <v>5578</v>
      </c>
      <c r="F1595" t="s">
        <v>1023</v>
      </c>
    </row>
    <row r="1596" spans="2:6" hidden="1" x14ac:dyDescent="0.25">
      <c r="B1596">
        <v>150612</v>
      </c>
      <c r="C1596" t="s">
        <v>5579</v>
      </c>
      <c r="D1596" t="s">
        <v>5580</v>
      </c>
      <c r="E1596" t="s">
        <v>5581</v>
      </c>
      <c r="F1596" t="s">
        <v>1023</v>
      </c>
    </row>
    <row r="1597" spans="2:6" hidden="1" x14ac:dyDescent="0.25">
      <c r="B1597">
        <v>150645</v>
      </c>
      <c r="C1597" t="s">
        <v>5582</v>
      </c>
      <c r="D1597" t="s">
        <v>5583</v>
      </c>
      <c r="E1597" t="s">
        <v>5584</v>
      </c>
      <c r="F1597" t="s">
        <v>1023</v>
      </c>
    </row>
    <row r="1598" spans="2:6" hidden="1" x14ac:dyDescent="0.25">
      <c r="B1598">
        <v>150646</v>
      </c>
      <c r="C1598" t="s">
        <v>5585</v>
      </c>
      <c r="D1598" t="s">
        <v>5586</v>
      </c>
      <c r="E1598" t="s">
        <v>5587</v>
      </c>
      <c r="F1598" t="s">
        <v>1023</v>
      </c>
    </row>
    <row r="1599" spans="2:6" hidden="1" x14ac:dyDescent="0.25">
      <c r="B1599">
        <v>150651</v>
      </c>
      <c r="C1599" t="s">
        <v>5588</v>
      </c>
      <c r="D1599" t="s">
        <v>5589</v>
      </c>
      <c r="E1599" t="s">
        <v>1142</v>
      </c>
      <c r="F1599" t="s">
        <v>1023</v>
      </c>
    </row>
    <row r="1600" spans="2:6" hidden="1" x14ac:dyDescent="0.25">
      <c r="B1600">
        <v>150656</v>
      </c>
      <c r="C1600" t="s">
        <v>5590</v>
      </c>
      <c r="D1600" t="s">
        <v>5591</v>
      </c>
      <c r="E1600" t="s">
        <v>5592</v>
      </c>
      <c r="F1600" t="s">
        <v>1023</v>
      </c>
    </row>
    <row r="1601" spans="2:6" hidden="1" x14ac:dyDescent="0.25">
      <c r="B1601">
        <v>150664</v>
      </c>
      <c r="C1601" t="s">
        <v>5593</v>
      </c>
      <c r="D1601" t="s">
        <v>5594</v>
      </c>
      <c r="E1601" t="s">
        <v>5595</v>
      </c>
      <c r="F1601" t="s">
        <v>1023</v>
      </c>
    </row>
    <row r="1602" spans="2:6" hidden="1" x14ac:dyDescent="0.25">
      <c r="B1602">
        <v>150715</v>
      </c>
      <c r="C1602" t="s">
        <v>5596</v>
      </c>
      <c r="D1602" t="s">
        <v>5597</v>
      </c>
      <c r="E1602" t="s">
        <v>4069</v>
      </c>
      <c r="F1602" t="s">
        <v>1023</v>
      </c>
    </row>
    <row r="1603" spans="2:6" hidden="1" x14ac:dyDescent="0.25">
      <c r="B1603">
        <v>150762</v>
      </c>
      <c r="C1603" t="s">
        <v>5598</v>
      </c>
      <c r="D1603" t="s">
        <v>5599</v>
      </c>
      <c r="E1603" t="s">
        <v>5600</v>
      </c>
      <c r="F1603" t="s">
        <v>1023</v>
      </c>
    </row>
    <row r="1604" spans="2:6" hidden="1" x14ac:dyDescent="0.25">
      <c r="B1604">
        <v>150767</v>
      </c>
      <c r="C1604" t="s">
        <v>5601</v>
      </c>
      <c r="D1604" t="s">
        <v>5602</v>
      </c>
      <c r="E1604" t="s">
        <v>5603</v>
      </c>
      <c r="F1604" t="s">
        <v>1023</v>
      </c>
    </row>
    <row r="1605" spans="2:6" hidden="1" x14ac:dyDescent="0.25">
      <c r="B1605">
        <v>150786</v>
      </c>
      <c r="C1605" t="s">
        <v>5604</v>
      </c>
      <c r="D1605" t="s">
        <v>5605</v>
      </c>
      <c r="E1605" t="s">
        <v>3711</v>
      </c>
      <c r="F1605" t="s">
        <v>1023</v>
      </c>
    </row>
    <row r="1606" spans="2:6" hidden="1" x14ac:dyDescent="0.25">
      <c r="B1606">
        <v>150822</v>
      </c>
      <c r="C1606" t="s">
        <v>5606</v>
      </c>
      <c r="D1606" t="s">
        <v>5607</v>
      </c>
      <c r="E1606" t="s">
        <v>4827</v>
      </c>
      <c r="F1606" t="s">
        <v>1023</v>
      </c>
    </row>
    <row r="1607" spans="2:6" hidden="1" x14ac:dyDescent="0.25">
      <c r="B1607">
        <v>150835</v>
      </c>
      <c r="C1607" t="s">
        <v>5608</v>
      </c>
      <c r="D1607" t="s">
        <v>5609</v>
      </c>
      <c r="E1607" t="s">
        <v>5610</v>
      </c>
      <c r="F1607" t="s">
        <v>1023</v>
      </c>
    </row>
    <row r="1608" spans="2:6" hidden="1" x14ac:dyDescent="0.25">
      <c r="B1608">
        <v>150858</v>
      </c>
      <c r="C1608" t="s">
        <v>5611</v>
      </c>
      <c r="D1608" t="s">
        <v>5612</v>
      </c>
      <c r="E1608" t="s">
        <v>5613</v>
      </c>
      <c r="F1608" t="s">
        <v>1023</v>
      </c>
    </row>
    <row r="1609" spans="2:6" hidden="1" x14ac:dyDescent="0.25">
      <c r="B1609">
        <v>150882</v>
      </c>
      <c r="C1609" t="s">
        <v>5614</v>
      </c>
      <c r="D1609" t="s">
        <v>5615</v>
      </c>
      <c r="E1609" t="s">
        <v>5616</v>
      </c>
      <c r="F1609" t="s">
        <v>1023</v>
      </c>
    </row>
    <row r="1610" spans="2:6" hidden="1" x14ac:dyDescent="0.25">
      <c r="B1610">
        <v>150883</v>
      </c>
      <c r="C1610" t="s">
        <v>5617</v>
      </c>
      <c r="D1610" t="s">
        <v>5618</v>
      </c>
      <c r="E1610" t="s">
        <v>5619</v>
      </c>
      <c r="F1610" t="s">
        <v>1023</v>
      </c>
    </row>
    <row r="1611" spans="2:6" hidden="1" x14ac:dyDescent="0.25">
      <c r="B1611">
        <v>150886</v>
      </c>
      <c r="C1611" t="s">
        <v>5620</v>
      </c>
      <c r="D1611" t="s">
        <v>5621</v>
      </c>
      <c r="E1611" t="s">
        <v>5622</v>
      </c>
      <c r="F1611" t="s">
        <v>1023</v>
      </c>
    </row>
    <row r="1612" spans="2:6" hidden="1" x14ac:dyDescent="0.25">
      <c r="B1612">
        <v>150888</v>
      </c>
      <c r="C1612" t="s">
        <v>5623</v>
      </c>
      <c r="D1612" t="s">
        <v>5624</v>
      </c>
      <c r="E1612" t="s">
        <v>5622</v>
      </c>
      <c r="F1612" t="s">
        <v>1023</v>
      </c>
    </row>
    <row r="1613" spans="2:6" hidden="1" x14ac:dyDescent="0.25">
      <c r="B1613">
        <v>150892</v>
      </c>
      <c r="C1613" t="s">
        <v>5625</v>
      </c>
      <c r="D1613" t="s">
        <v>5626</v>
      </c>
      <c r="E1613" t="s">
        <v>5627</v>
      </c>
      <c r="F1613" t="s">
        <v>1023</v>
      </c>
    </row>
    <row r="1614" spans="2:6" hidden="1" x14ac:dyDescent="0.25">
      <c r="B1614">
        <v>150895</v>
      </c>
      <c r="C1614" t="s">
        <v>5628</v>
      </c>
      <c r="D1614" t="s">
        <v>5629</v>
      </c>
      <c r="E1614" t="s">
        <v>5630</v>
      </c>
      <c r="F1614" t="s">
        <v>1023</v>
      </c>
    </row>
    <row r="1615" spans="2:6" hidden="1" x14ac:dyDescent="0.25">
      <c r="B1615">
        <v>150896</v>
      </c>
      <c r="C1615" t="s">
        <v>5631</v>
      </c>
      <c r="D1615" t="s">
        <v>5632</v>
      </c>
      <c r="E1615" t="s">
        <v>5633</v>
      </c>
      <c r="F1615" t="s">
        <v>1023</v>
      </c>
    </row>
    <row r="1616" spans="2:6" hidden="1" x14ac:dyDescent="0.25">
      <c r="B1616">
        <v>150898</v>
      </c>
      <c r="C1616" t="s">
        <v>5634</v>
      </c>
      <c r="D1616" t="s">
        <v>5635</v>
      </c>
      <c r="E1616" t="s">
        <v>5636</v>
      </c>
      <c r="F1616" t="s">
        <v>1023</v>
      </c>
    </row>
    <row r="1617" spans="2:6" hidden="1" x14ac:dyDescent="0.25">
      <c r="B1617">
        <v>150914</v>
      </c>
      <c r="C1617" t="s">
        <v>5637</v>
      </c>
      <c r="D1617" t="s">
        <v>5638</v>
      </c>
      <c r="E1617" t="s">
        <v>5622</v>
      </c>
      <c r="F1617" t="s">
        <v>1023</v>
      </c>
    </row>
    <row r="1618" spans="2:6" hidden="1" x14ac:dyDescent="0.25">
      <c r="B1618">
        <v>150918</v>
      </c>
      <c r="C1618" t="s">
        <v>5639</v>
      </c>
      <c r="D1618" t="s">
        <v>5640</v>
      </c>
      <c r="E1618" t="s">
        <v>5641</v>
      </c>
      <c r="F1618" t="s">
        <v>1023</v>
      </c>
    </row>
    <row r="1619" spans="2:6" hidden="1" x14ac:dyDescent="0.25">
      <c r="B1619">
        <v>150942</v>
      </c>
      <c r="C1619" t="s">
        <v>5642</v>
      </c>
      <c r="D1619" t="s">
        <v>5643</v>
      </c>
      <c r="E1619" t="s">
        <v>5644</v>
      </c>
      <c r="F1619" t="s">
        <v>1023</v>
      </c>
    </row>
    <row r="1620" spans="2:6" hidden="1" x14ac:dyDescent="0.25">
      <c r="B1620">
        <v>150956</v>
      </c>
      <c r="C1620" t="s">
        <v>5645</v>
      </c>
      <c r="D1620" t="s">
        <v>5646</v>
      </c>
      <c r="E1620" t="s">
        <v>5647</v>
      </c>
      <c r="F1620" t="s">
        <v>1023</v>
      </c>
    </row>
    <row r="1621" spans="2:6" hidden="1" x14ac:dyDescent="0.25">
      <c r="B1621">
        <v>150978</v>
      </c>
      <c r="C1621" t="s">
        <v>5648</v>
      </c>
      <c r="D1621" t="s">
        <v>5649</v>
      </c>
      <c r="E1621" t="s">
        <v>5650</v>
      </c>
      <c r="F1621" t="s">
        <v>1023</v>
      </c>
    </row>
    <row r="1622" spans="2:6" hidden="1" x14ac:dyDescent="0.25">
      <c r="B1622">
        <v>150988</v>
      </c>
      <c r="C1622" t="s">
        <v>5651</v>
      </c>
      <c r="D1622" t="s">
        <v>5652</v>
      </c>
      <c r="E1622" t="s">
        <v>5653</v>
      </c>
      <c r="F1622" t="s">
        <v>1023</v>
      </c>
    </row>
    <row r="1623" spans="2:6" hidden="1" x14ac:dyDescent="0.25">
      <c r="B1623">
        <v>151010</v>
      </c>
      <c r="C1623" t="s">
        <v>5654</v>
      </c>
      <c r="D1623" t="s">
        <v>5655</v>
      </c>
      <c r="E1623" t="s">
        <v>5656</v>
      </c>
      <c r="F1623" t="s">
        <v>1023</v>
      </c>
    </row>
    <row r="1624" spans="2:6" hidden="1" x14ac:dyDescent="0.25">
      <c r="B1624">
        <v>151041</v>
      </c>
      <c r="C1624" t="s">
        <v>5657</v>
      </c>
      <c r="D1624" t="s">
        <v>5658</v>
      </c>
      <c r="E1624" t="s">
        <v>5659</v>
      </c>
      <c r="F1624" t="s">
        <v>1023</v>
      </c>
    </row>
    <row r="1625" spans="2:6" hidden="1" x14ac:dyDescent="0.25">
      <c r="B1625">
        <v>151044</v>
      </c>
      <c r="C1625" t="s">
        <v>5660</v>
      </c>
      <c r="D1625" t="s">
        <v>5661</v>
      </c>
      <c r="E1625" t="s">
        <v>5662</v>
      </c>
      <c r="F1625" t="s">
        <v>1023</v>
      </c>
    </row>
    <row r="1626" spans="2:6" hidden="1" x14ac:dyDescent="0.25">
      <c r="B1626">
        <v>151092</v>
      </c>
      <c r="C1626" t="s">
        <v>5663</v>
      </c>
      <c r="D1626" t="s">
        <v>5664</v>
      </c>
      <c r="E1626" t="s">
        <v>5665</v>
      </c>
      <c r="F1626" t="s">
        <v>1023</v>
      </c>
    </row>
    <row r="1627" spans="2:6" hidden="1" x14ac:dyDescent="0.25">
      <c r="B1627">
        <v>151094</v>
      </c>
      <c r="C1627" t="s">
        <v>314</v>
      </c>
      <c r="D1627" t="s">
        <v>315</v>
      </c>
      <c r="E1627" t="s">
        <v>42</v>
      </c>
      <c r="F1627" t="s">
        <v>1023</v>
      </c>
    </row>
    <row r="1628" spans="2:6" hidden="1" x14ac:dyDescent="0.25">
      <c r="B1628">
        <v>151096</v>
      </c>
      <c r="C1628" t="s">
        <v>5666</v>
      </c>
      <c r="D1628" t="s">
        <v>5667</v>
      </c>
      <c r="E1628" t="s">
        <v>5668</v>
      </c>
      <c r="F1628" t="s">
        <v>1023</v>
      </c>
    </row>
    <row r="1629" spans="2:6" hidden="1" x14ac:dyDescent="0.25">
      <c r="B1629">
        <v>151097</v>
      </c>
      <c r="C1629" t="s">
        <v>5669</v>
      </c>
      <c r="D1629" t="s">
        <v>5670</v>
      </c>
      <c r="E1629" t="s">
        <v>5671</v>
      </c>
      <c r="F1629" t="s">
        <v>1023</v>
      </c>
    </row>
    <row r="1630" spans="2:6" hidden="1" x14ac:dyDescent="0.25">
      <c r="B1630">
        <v>151100</v>
      </c>
      <c r="C1630" t="s">
        <v>5672</v>
      </c>
      <c r="D1630" t="s">
        <v>5673</v>
      </c>
      <c r="E1630" t="s">
        <v>5674</v>
      </c>
      <c r="F1630" t="s">
        <v>1023</v>
      </c>
    </row>
    <row r="1631" spans="2:6" hidden="1" x14ac:dyDescent="0.25">
      <c r="B1631">
        <v>151102</v>
      </c>
      <c r="C1631" t="s">
        <v>5675</v>
      </c>
      <c r="D1631" t="s">
        <v>5676</v>
      </c>
      <c r="E1631" t="s">
        <v>5677</v>
      </c>
      <c r="F1631" t="s">
        <v>1023</v>
      </c>
    </row>
    <row r="1632" spans="2:6" hidden="1" x14ac:dyDescent="0.25">
      <c r="B1632">
        <v>151110</v>
      </c>
      <c r="C1632" t="s">
        <v>5678</v>
      </c>
      <c r="D1632" t="s">
        <v>5679</v>
      </c>
      <c r="E1632" t="s">
        <v>5680</v>
      </c>
      <c r="F1632" t="s">
        <v>1023</v>
      </c>
    </row>
    <row r="1633" spans="2:6" hidden="1" x14ac:dyDescent="0.25">
      <c r="B1633">
        <v>151149</v>
      </c>
      <c r="C1633" t="s">
        <v>5681</v>
      </c>
      <c r="D1633" t="s">
        <v>5682</v>
      </c>
      <c r="E1633" t="s">
        <v>2560</v>
      </c>
      <c r="F1633" t="s">
        <v>1023</v>
      </c>
    </row>
    <row r="1634" spans="2:6" hidden="1" x14ac:dyDescent="0.25">
      <c r="B1634">
        <v>151159</v>
      </c>
      <c r="C1634" t="s">
        <v>5683</v>
      </c>
      <c r="D1634" t="s">
        <v>5684</v>
      </c>
      <c r="E1634" t="s">
        <v>5685</v>
      </c>
      <c r="F1634" t="s">
        <v>1023</v>
      </c>
    </row>
    <row r="1635" spans="2:6" hidden="1" x14ac:dyDescent="0.25">
      <c r="B1635">
        <v>151162</v>
      </c>
      <c r="C1635" t="s">
        <v>5686</v>
      </c>
      <c r="D1635" t="s">
        <v>5687</v>
      </c>
      <c r="E1635" t="s">
        <v>5688</v>
      </c>
      <c r="F1635" t="s">
        <v>1023</v>
      </c>
    </row>
    <row r="1636" spans="2:6" hidden="1" x14ac:dyDescent="0.25">
      <c r="B1636">
        <v>151172</v>
      </c>
      <c r="C1636" t="s">
        <v>5689</v>
      </c>
      <c r="D1636" t="s">
        <v>5690</v>
      </c>
      <c r="E1636" t="s">
        <v>5691</v>
      </c>
      <c r="F1636" t="s">
        <v>1023</v>
      </c>
    </row>
    <row r="1637" spans="2:6" hidden="1" x14ac:dyDescent="0.25">
      <c r="B1637">
        <v>151177</v>
      </c>
      <c r="C1637" t="s">
        <v>5692</v>
      </c>
      <c r="D1637" t="s">
        <v>5693</v>
      </c>
      <c r="E1637" t="s">
        <v>5694</v>
      </c>
      <c r="F1637" t="s">
        <v>1023</v>
      </c>
    </row>
    <row r="1638" spans="2:6" hidden="1" x14ac:dyDescent="0.25">
      <c r="B1638">
        <v>151193</v>
      </c>
      <c r="C1638" t="s">
        <v>5695</v>
      </c>
      <c r="D1638" t="s">
        <v>5696</v>
      </c>
      <c r="E1638" t="s">
        <v>5697</v>
      </c>
      <c r="F1638" t="s">
        <v>1023</v>
      </c>
    </row>
    <row r="1639" spans="2:6" hidden="1" x14ac:dyDescent="0.25">
      <c r="B1639">
        <v>151232</v>
      </c>
      <c r="C1639" t="s">
        <v>5698</v>
      </c>
      <c r="D1639" t="s">
        <v>5699</v>
      </c>
      <c r="E1639" t="s">
        <v>5700</v>
      </c>
      <c r="F1639" t="s">
        <v>1023</v>
      </c>
    </row>
    <row r="1640" spans="2:6" hidden="1" x14ac:dyDescent="0.25">
      <c r="B1640">
        <v>151275</v>
      </c>
      <c r="C1640" t="s">
        <v>5701</v>
      </c>
      <c r="D1640" t="s">
        <v>5702</v>
      </c>
      <c r="E1640" t="s">
        <v>5703</v>
      </c>
      <c r="F1640" t="s">
        <v>1023</v>
      </c>
    </row>
    <row r="1641" spans="2:6" hidden="1" x14ac:dyDescent="0.25">
      <c r="B1641">
        <v>151304</v>
      </c>
      <c r="C1641" t="s">
        <v>5704</v>
      </c>
      <c r="D1641" t="s">
        <v>5705</v>
      </c>
      <c r="E1641" t="s">
        <v>5706</v>
      </c>
      <c r="F1641" t="s">
        <v>1023</v>
      </c>
    </row>
    <row r="1642" spans="2:6" hidden="1" x14ac:dyDescent="0.25">
      <c r="B1642">
        <v>151305</v>
      </c>
      <c r="C1642" t="s">
        <v>5707</v>
      </c>
      <c r="D1642" t="s">
        <v>5708</v>
      </c>
      <c r="E1642" t="s">
        <v>5709</v>
      </c>
      <c r="F1642" t="s">
        <v>1023</v>
      </c>
    </row>
    <row r="1643" spans="2:6" hidden="1" x14ac:dyDescent="0.25">
      <c r="B1643">
        <v>151357</v>
      </c>
      <c r="C1643" t="s">
        <v>5710</v>
      </c>
      <c r="D1643" t="s">
        <v>5711</v>
      </c>
      <c r="E1643" t="s">
        <v>5712</v>
      </c>
      <c r="F1643" t="s">
        <v>1023</v>
      </c>
    </row>
    <row r="1644" spans="2:6" hidden="1" x14ac:dyDescent="0.25">
      <c r="B1644">
        <v>151358</v>
      </c>
      <c r="C1644" t="s">
        <v>5713</v>
      </c>
      <c r="D1644" t="s">
        <v>5714</v>
      </c>
      <c r="E1644" t="s">
        <v>5715</v>
      </c>
      <c r="F1644" t="s">
        <v>1023</v>
      </c>
    </row>
    <row r="1645" spans="2:6" hidden="1" x14ac:dyDescent="0.25">
      <c r="B1645">
        <v>151388</v>
      </c>
      <c r="C1645" t="s">
        <v>5716</v>
      </c>
      <c r="D1645" t="s">
        <v>5717</v>
      </c>
      <c r="E1645" t="s">
        <v>5718</v>
      </c>
      <c r="F1645" t="s">
        <v>1023</v>
      </c>
    </row>
    <row r="1646" spans="2:6" hidden="1" x14ac:dyDescent="0.25">
      <c r="B1646">
        <v>151392</v>
      </c>
      <c r="C1646" t="s">
        <v>5719</v>
      </c>
      <c r="D1646" t="s">
        <v>5720</v>
      </c>
      <c r="E1646" t="s">
        <v>5721</v>
      </c>
      <c r="F1646" t="s">
        <v>1023</v>
      </c>
    </row>
    <row r="1647" spans="2:6" hidden="1" x14ac:dyDescent="0.25">
      <c r="B1647">
        <v>151456</v>
      </c>
      <c r="C1647" t="s">
        <v>5722</v>
      </c>
      <c r="D1647" t="s">
        <v>5723</v>
      </c>
      <c r="E1647" t="s">
        <v>5312</v>
      </c>
      <c r="F1647" t="s">
        <v>1023</v>
      </c>
    </row>
    <row r="1648" spans="2:6" hidden="1" x14ac:dyDescent="0.25">
      <c r="B1648">
        <v>151472</v>
      </c>
      <c r="C1648" t="s">
        <v>5724</v>
      </c>
      <c r="D1648" t="s">
        <v>5725</v>
      </c>
      <c r="E1648" t="s">
        <v>5726</v>
      </c>
      <c r="F1648" t="s">
        <v>1023</v>
      </c>
    </row>
    <row r="1649" spans="2:6" hidden="1" x14ac:dyDescent="0.25">
      <c r="B1649">
        <v>151473</v>
      </c>
      <c r="C1649" t="s">
        <v>5727</v>
      </c>
      <c r="D1649" t="s">
        <v>5728</v>
      </c>
      <c r="E1649" t="s">
        <v>5729</v>
      </c>
      <c r="F1649" t="s">
        <v>1023</v>
      </c>
    </row>
    <row r="1650" spans="2:6" hidden="1" x14ac:dyDescent="0.25">
      <c r="B1650">
        <v>151477</v>
      </c>
      <c r="C1650" t="s">
        <v>5730</v>
      </c>
      <c r="D1650" t="s">
        <v>5731</v>
      </c>
      <c r="E1650" t="s">
        <v>5732</v>
      </c>
      <c r="F1650" t="s">
        <v>1023</v>
      </c>
    </row>
    <row r="1651" spans="2:6" hidden="1" x14ac:dyDescent="0.25">
      <c r="B1651">
        <v>151479</v>
      </c>
      <c r="C1651" t="s">
        <v>5733</v>
      </c>
      <c r="D1651" t="s">
        <v>5734</v>
      </c>
      <c r="E1651" t="s">
        <v>1622</v>
      </c>
      <c r="F1651" t="s">
        <v>1023</v>
      </c>
    </row>
    <row r="1652" spans="2:6" hidden="1" x14ac:dyDescent="0.25">
      <c r="B1652">
        <v>151480</v>
      </c>
      <c r="C1652" t="s">
        <v>5735</v>
      </c>
      <c r="D1652" t="s">
        <v>5736</v>
      </c>
      <c r="E1652" t="s">
        <v>5737</v>
      </c>
      <c r="F1652" t="s">
        <v>1023</v>
      </c>
    </row>
    <row r="1653" spans="2:6" hidden="1" x14ac:dyDescent="0.25">
      <c r="B1653">
        <v>151508</v>
      </c>
      <c r="C1653" t="s">
        <v>5738</v>
      </c>
      <c r="D1653" t="s">
        <v>5739</v>
      </c>
      <c r="E1653" t="s">
        <v>5740</v>
      </c>
      <c r="F1653" t="s">
        <v>1023</v>
      </c>
    </row>
    <row r="1654" spans="2:6" hidden="1" x14ac:dyDescent="0.25">
      <c r="B1654">
        <v>151518</v>
      </c>
      <c r="C1654" t="s">
        <v>5741</v>
      </c>
      <c r="D1654" t="s">
        <v>5742</v>
      </c>
      <c r="E1654" t="s">
        <v>5743</v>
      </c>
      <c r="F1654" t="s">
        <v>1023</v>
      </c>
    </row>
    <row r="1655" spans="2:6" hidden="1" x14ac:dyDescent="0.25">
      <c r="B1655">
        <v>151521</v>
      </c>
      <c r="C1655" t="s">
        <v>5744</v>
      </c>
      <c r="D1655" t="s">
        <v>5745</v>
      </c>
      <c r="E1655" t="s">
        <v>5746</v>
      </c>
      <c r="F1655" t="s">
        <v>1023</v>
      </c>
    </row>
    <row r="1656" spans="2:6" hidden="1" x14ac:dyDescent="0.25">
      <c r="B1656">
        <v>151541</v>
      </c>
      <c r="C1656" t="s">
        <v>5747</v>
      </c>
      <c r="D1656" t="s">
        <v>5748</v>
      </c>
      <c r="E1656" t="s">
        <v>5429</v>
      </c>
      <c r="F1656" t="s">
        <v>1023</v>
      </c>
    </row>
    <row r="1657" spans="2:6" hidden="1" x14ac:dyDescent="0.25">
      <c r="B1657">
        <v>151554</v>
      </c>
      <c r="C1657" t="s">
        <v>5749</v>
      </c>
      <c r="D1657" t="s">
        <v>5750</v>
      </c>
      <c r="E1657" t="s">
        <v>5751</v>
      </c>
      <c r="F1657" t="s">
        <v>1023</v>
      </c>
    </row>
    <row r="1658" spans="2:6" hidden="1" x14ac:dyDescent="0.25">
      <c r="B1658">
        <v>151557</v>
      </c>
      <c r="C1658" t="s">
        <v>5752</v>
      </c>
      <c r="D1658" t="s">
        <v>5753</v>
      </c>
      <c r="E1658" t="s">
        <v>5754</v>
      </c>
      <c r="F1658" t="s">
        <v>1023</v>
      </c>
    </row>
    <row r="1659" spans="2:6" hidden="1" x14ac:dyDescent="0.25">
      <c r="B1659">
        <v>151565</v>
      </c>
      <c r="C1659" t="s">
        <v>5755</v>
      </c>
      <c r="D1659" t="s">
        <v>5756</v>
      </c>
      <c r="E1659" t="s">
        <v>5757</v>
      </c>
      <c r="F1659" t="s">
        <v>1023</v>
      </c>
    </row>
    <row r="1660" spans="2:6" hidden="1" x14ac:dyDescent="0.25">
      <c r="B1660">
        <v>151569</v>
      </c>
      <c r="C1660" t="s">
        <v>5758</v>
      </c>
      <c r="D1660" t="s">
        <v>5759</v>
      </c>
      <c r="E1660" t="s">
        <v>5760</v>
      </c>
      <c r="F1660" t="s">
        <v>1023</v>
      </c>
    </row>
    <row r="1661" spans="2:6" hidden="1" x14ac:dyDescent="0.25">
      <c r="B1661">
        <v>151583</v>
      </c>
      <c r="C1661" t="s">
        <v>5761</v>
      </c>
      <c r="D1661" t="s">
        <v>5762</v>
      </c>
      <c r="E1661" t="s">
        <v>1142</v>
      </c>
      <c r="F1661" t="s">
        <v>1023</v>
      </c>
    </row>
    <row r="1662" spans="2:6" hidden="1" x14ac:dyDescent="0.25">
      <c r="B1662">
        <v>151657</v>
      </c>
      <c r="C1662" t="s">
        <v>5763</v>
      </c>
      <c r="D1662" t="s">
        <v>5764</v>
      </c>
      <c r="E1662" t="s">
        <v>5765</v>
      </c>
      <c r="F1662" t="s">
        <v>1023</v>
      </c>
    </row>
    <row r="1663" spans="2:6" hidden="1" x14ac:dyDescent="0.25">
      <c r="B1663">
        <v>151702</v>
      </c>
      <c r="C1663" t="s">
        <v>316</v>
      </c>
      <c r="D1663" t="s">
        <v>317</v>
      </c>
      <c r="E1663" t="s">
        <v>814</v>
      </c>
      <c r="F1663" t="s">
        <v>1023</v>
      </c>
    </row>
    <row r="1664" spans="2:6" hidden="1" x14ac:dyDescent="0.25">
      <c r="B1664">
        <v>151703</v>
      </c>
      <c r="C1664" t="s">
        <v>5766</v>
      </c>
      <c r="D1664" t="s">
        <v>5767</v>
      </c>
      <c r="E1664" t="s">
        <v>5768</v>
      </c>
      <c r="F1664" t="s">
        <v>1023</v>
      </c>
    </row>
    <row r="1665" spans="2:6" hidden="1" x14ac:dyDescent="0.25">
      <c r="B1665">
        <v>151717</v>
      </c>
      <c r="C1665" t="s">
        <v>5769</v>
      </c>
      <c r="D1665" t="s">
        <v>5770</v>
      </c>
      <c r="E1665" t="s">
        <v>5771</v>
      </c>
      <c r="F1665" t="s">
        <v>1023</v>
      </c>
    </row>
    <row r="1666" spans="2:6" hidden="1" x14ac:dyDescent="0.25">
      <c r="B1666">
        <v>151718</v>
      </c>
      <c r="C1666" t="s">
        <v>5772</v>
      </c>
      <c r="D1666" t="s">
        <v>5773</v>
      </c>
      <c r="E1666" t="s">
        <v>5774</v>
      </c>
      <c r="F1666" t="s">
        <v>1023</v>
      </c>
    </row>
    <row r="1667" spans="2:6" hidden="1" x14ac:dyDescent="0.25">
      <c r="B1667">
        <v>151725</v>
      </c>
      <c r="C1667" t="s">
        <v>5775</v>
      </c>
      <c r="D1667" t="s">
        <v>5776</v>
      </c>
      <c r="E1667" t="s">
        <v>5777</v>
      </c>
      <c r="F1667" t="s">
        <v>1023</v>
      </c>
    </row>
    <row r="1668" spans="2:6" hidden="1" x14ac:dyDescent="0.25">
      <c r="B1668">
        <v>151738</v>
      </c>
      <c r="C1668" t="s">
        <v>5778</v>
      </c>
      <c r="D1668" t="s">
        <v>5779</v>
      </c>
      <c r="E1668" t="s">
        <v>5780</v>
      </c>
      <c r="F1668" t="s">
        <v>1023</v>
      </c>
    </row>
    <row r="1669" spans="2:6" hidden="1" x14ac:dyDescent="0.25">
      <c r="B1669">
        <v>151756</v>
      </c>
      <c r="C1669" t="s">
        <v>5781</v>
      </c>
      <c r="D1669" t="s">
        <v>5782</v>
      </c>
      <c r="E1669" t="s">
        <v>5783</v>
      </c>
      <c r="F1669" t="s">
        <v>1023</v>
      </c>
    </row>
    <row r="1670" spans="2:6" hidden="1" x14ac:dyDescent="0.25">
      <c r="B1670">
        <v>151759</v>
      </c>
      <c r="C1670" t="s">
        <v>5784</v>
      </c>
      <c r="D1670" t="s">
        <v>5785</v>
      </c>
      <c r="E1670" t="s">
        <v>5786</v>
      </c>
      <c r="F1670" t="s">
        <v>1023</v>
      </c>
    </row>
    <row r="1671" spans="2:6" hidden="1" x14ac:dyDescent="0.25">
      <c r="B1671">
        <v>151778</v>
      </c>
      <c r="C1671" t="s">
        <v>5787</v>
      </c>
      <c r="D1671" t="s">
        <v>5788</v>
      </c>
      <c r="E1671" t="s">
        <v>5789</v>
      </c>
      <c r="F1671" t="s">
        <v>1023</v>
      </c>
    </row>
    <row r="1672" spans="2:6" hidden="1" x14ac:dyDescent="0.25">
      <c r="B1672">
        <v>151783</v>
      </c>
      <c r="C1672" t="s">
        <v>5790</v>
      </c>
      <c r="D1672" t="s">
        <v>5791</v>
      </c>
      <c r="E1672" t="s">
        <v>5792</v>
      </c>
      <c r="F1672" t="s">
        <v>1023</v>
      </c>
    </row>
    <row r="1673" spans="2:6" hidden="1" x14ac:dyDescent="0.25">
      <c r="B1673">
        <v>151795</v>
      </c>
      <c r="C1673" t="s">
        <v>5793</v>
      </c>
      <c r="D1673" t="s">
        <v>5794</v>
      </c>
      <c r="E1673" t="s">
        <v>5795</v>
      </c>
      <c r="F1673" t="s">
        <v>1023</v>
      </c>
    </row>
    <row r="1674" spans="2:6" hidden="1" x14ac:dyDescent="0.25">
      <c r="B1674">
        <v>151797</v>
      </c>
      <c r="C1674" t="s">
        <v>5796</v>
      </c>
      <c r="D1674" t="s">
        <v>5797</v>
      </c>
      <c r="E1674" t="s">
        <v>5798</v>
      </c>
      <c r="F1674" t="s">
        <v>1023</v>
      </c>
    </row>
    <row r="1675" spans="2:6" hidden="1" x14ac:dyDescent="0.25">
      <c r="B1675">
        <v>151841</v>
      </c>
      <c r="C1675" t="s">
        <v>5799</v>
      </c>
      <c r="D1675" t="s">
        <v>5800</v>
      </c>
      <c r="E1675" t="s">
        <v>5801</v>
      </c>
      <c r="F1675" t="s">
        <v>1023</v>
      </c>
    </row>
    <row r="1676" spans="2:6" hidden="1" x14ac:dyDescent="0.25">
      <c r="B1676">
        <v>151843</v>
      </c>
      <c r="C1676" t="s">
        <v>5802</v>
      </c>
      <c r="D1676" t="s">
        <v>5803</v>
      </c>
      <c r="E1676" t="s">
        <v>5804</v>
      </c>
      <c r="F1676" t="s">
        <v>1023</v>
      </c>
    </row>
    <row r="1677" spans="2:6" hidden="1" x14ac:dyDescent="0.25">
      <c r="B1677">
        <v>151858</v>
      </c>
      <c r="C1677" t="s">
        <v>5805</v>
      </c>
      <c r="D1677" t="s">
        <v>5806</v>
      </c>
      <c r="E1677" t="s">
        <v>5807</v>
      </c>
      <c r="F1677" t="s">
        <v>1023</v>
      </c>
    </row>
    <row r="1678" spans="2:6" hidden="1" x14ac:dyDescent="0.25">
      <c r="B1678">
        <v>151876</v>
      </c>
      <c r="C1678" t="s">
        <v>5808</v>
      </c>
      <c r="D1678" t="s">
        <v>5809</v>
      </c>
      <c r="E1678" t="s">
        <v>5810</v>
      </c>
      <c r="F1678" t="s">
        <v>1023</v>
      </c>
    </row>
    <row r="1679" spans="2:6" hidden="1" x14ac:dyDescent="0.25">
      <c r="B1679">
        <v>151886</v>
      </c>
      <c r="C1679" t="s">
        <v>5811</v>
      </c>
      <c r="D1679" t="s">
        <v>5812</v>
      </c>
      <c r="E1679" t="s">
        <v>5813</v>
      </c>
      <c r="F1679" t="s">
        <v>1023</v>
      </c>
    </row>
    <row r="1680" spans="2:6" hidden="1" x14ac:dyDescent="0.25">
      <c r="B1680">
        <v>151888</v>
      </c>
      <c r="C1680" t="s">
        <v>5814</v>
      </c>
      <c r="D1680" t="s">
        <v>5815</v>
      </c>
      <c r="E1680" t="s">
        <v>5816</v>
      </c>
      <c r="F1680" t="s">
        <v>1023</v>
      </c>
    </row>
    <row r="1681" spans="2:6" hidden="1" x14ac:dyDescent="0.25">
      <c r="B1681">
        <v>151924</v>
      </c>
      <c r="C1681" t="s">
        <v>5817</v>
      </c>
      <c r="D1681" t="s">
        <v>5818</v>
      </c>
      <c r="E1681" t="s">
        <v>5819</v>
      </c>
      <c r="F1681" t="s">
        <v>1023</v>
      </c>
    </row>
    <row r="1682" spans="2:6" hidden="1" x14ac:dyDescent="0.25">
      <c r="B1682">
        <v>151949</v>
      </c>
      <c r="C1682" t="s">
        <v>5820</v>
      </c>
      <c r="D1682" t="s">
        <v>5821</v>
      </c>
      <c r="E1682" t="s">
        <v>5822</v>
      </c>
      <c r="F1682" t="s">
        <v>1023</v>
      </c>
    </row>
    <row r="1683" spans="2:6" hidden="1" x14ac:dyDescent="0.25">
      <c r="B1683">
        <v>151997</v>
      </c>
      <c r="C1683" t="s">
        <v>5823</v>
      </c>
      <c r="D1683" t="s">
        <v>5824</v>
      </c>
      <c r="E1683" t="s">
        <v>5825</v>
      </c>
      <c r="F1683" t="s">
        <v>1023</v>
      </c>
    </row>
    <row r="1684" spans="2:6" hidden="1" x14ac:dyDescent="0.25">
      <c r="B1684">
        <v>151998</v>
      </c>
      <c r="C1684" t="s">
        <v>5826</v>
      </c>
      <c r="D1684" t="s">
        <v>5827</v>
      </c>
      <c r="E1684" t="s">
        <v>5828</v>
      </c>
      <c r="F1684" t="s">
        <v>1023</v>
      </c>
    </row>
    <row r="1685" spans="2:6" hidden="1" x14ac:dyDescent="0.25">
      <c r="B1685">
        <v>152015</v>
      </c>
      <c r="C1685" t="s">
        <v>5829</v>
      </c>
      <c r="D1685" t="s">
        <v>5830</v>
      </c>
      <c r="E1685" t="s">
        <v>5831</v>
      </c>
      <c r="F1685" t="s">
        <v>1023</v>
      </c>
    </row>
    <row r="1686" spans="2:6" hidden="1" x14ac:dyDescent="0.25">
      <c r="B1686">
        <v>152037</v>
      </c>
      <c r="C1686" t="s">
        <v>5832</v>
      </c>
      <c r="D1686" t="s">
        <v>5833</v>
      </c>
      <c r="E1686" t="s">
        <v>5834</v>
      </c>
      <c r="F1686" t="s">
        <v>1023</v>
      </c>
    </row>
    <row r="1687" spans="2:6" hidden="1" x14ac:dyDescent="0.25">
      <c r="B1687">
        <v>152053</v>
      </c>
      <c r="C1687" t="s">
        <v>5835</v>
      </c>
      <c r="D1687" t="s">
        <v>5836</v>
      </c>
      <c r="E1687" t="s">
        <v>5837</v>
      </c>
      <c r="F1687" t="s">
        <v>1023</v>
      </c>
    </row>
    <row r="1688" spans="2:6" hidden="1" x14ac:dyDescent="0.25">
      <c r="B1688">
        <v>152076</v>
      </c>
      <c r="C1688" t="s">
        <v>5838</v>
      </c>
      <c r="D1688" t="s">
        <v>5839</v>
      </c>
      <c r="E1688" t="s">
        <v>5840</v>
      </c>
      <c r="F1688" t="s">
        <v>1023</v>
      </c>
    </row>
    <row r="1689" spans="2:6" hidden="1" x14ac:dyDescent="0.25">
      <c r="B1689">
        <v>152128</v>
      </c>
      <c r="C1689" t="s">
        <v>318</v>
      </c>
      <c r="D1689" t="s">
        <v>319</v>
      </c>
      <c r="E1689" t="s">
        <v>819</v>
      </c>
      <c r="F1689" t="s">
        <v>1023</v>
      </c>
    </row>
    <row r="1690" spans="2:6" hidden="1" x14ac:dyDescent="0.25">
      <c r="B1690">
        <v>152170</v>
      </c>
      <c r="C1690" t="s">
        <v>5841</v>
      </c>
      <c r="D1690" t="s">
        <v>5842</v>
      </c>
      <c r="E1690" t="s">
        <v>5843</v>
      </c>
      <c r="F1690" t="s">
        <v>1023</v>
      </c>
    </row>
    <row r="1691" spans="2:6" hidden="1" x14ac:dyDescent="0.25">
      <c r="B1691">
        <v>152217</v>
      </c>
      <c r="C1691" t="s">
        <v>320</v>
      </c>
      <c r="D1691" t="s">
        <v>321</v>
      </c>
      <c r="E1691" t="s">
        <v>812</v>
      </c>
      <c r="F1691" t="s">
        <v>1023</v>
      </c>
    </row>
    <row r="1692" spans="2:6" hidden="1" x14ac:dyDescent="0.25">
      <c r="B1692">
        <v>152243</v>
      </c>
      <c r="C1692" t="s">
        <v>5844</v>
      </c>
      <c r="D1692" t="s">
        <v>5845</v>
      </c>
      <c r="E1692" t="s">
        <v>5846</v>
      </c>
      <c r="F1692" t="s">
        <v>1023</v>
      </c>
    </row>
    <row r="1693" spans="2:6" hidden="1" x14ac:dyDescent="0.25">
      <c r="B1693">
        <v>152277</v>
      </c>
      <c r="C1693" t="s">
        <v>5847</v>
      </c>
      <c r="D1693" t="s">
        <v>5848</v>
      </c>
      <c r="E1693" t="s">
        <v>5849</v>
      </c>
      <c r="F1693" t="s">
        <v>1023</v>
      </c>
    </row>
    <row r="1694" spans="2:6" hidden="1" x14ac:dyDescent="0.25">
      <c r="B1694">
        <v>152292</v>
      </c>
      <c r="C1694" t="s">
        <v>5850</v>
      </c>
      <c r="D1694" t="s">
        <v>5851</v>
      </c>
      <c r="E1694" t="s">
        <v>5852</v>
      </c>
      <c r="F1694" t="s">
        <v>1023</v>
      </c>
    </row>
    <row r="1695" spans="2:6" hidden="1" x14ac:dyDescent="0.25">
      <c r="B1695">
        <v>152297</v>
      </c>
      <c r="C1695" t="s">
        <v>5853</v>
      </c>
      <c r="D1695" t="s">
        <v>5854</v>
      </c>
      <c r="E1695" t="s">
        <v>5855</v>
      </c>
      <c r="F1695" t="s">
        <v>1023</v>
      </c>
    </row>
    <row r="1696" spans="2:6" hidden="1" x14ac:dyDescent="0.25">
      <c r="B1696">
        <v>152384</v>
      </c>
      <c r="C1696" t="s">
        <v>5856</v>
      </c>
      <c r="D1696" t="s">
        <v>5857</v>
      </c>
      <c r="E1696" t="s">
        <v>5858</v>
      </c>
      <c r="F1696" t="s">
        <v>1023</v>
      </c>
    </row>
    <row r="1697" spans="2:6" hidden="1" x14ac:dyDescent="0.25">
      <c r="B1697">
        <v>152385</v>
      </c>
      <c r="C1697" t="s">
        <v>5859</v>
      </c>
      <c r="D1697" t="s">
        <v>5860</v>
      </c>
      <c r="E1697" t="s">
        <v>5861</v>
      </c>
      <c r="F1697" t="s">
        <v>1023</v>
      </c>
    </row>
    <row r="1698" spans="2:6" hidden="1" x14ac:dyDescent="0.25">
      <c r="B1698">
        <v>152434</v>
      </c>
      <c r="C1698" t="s">
        <v>5862</v>
      </c>
      <c r="D1698" t="s">
        <v>5863</v>
      </c>
      <c r="E1698" t="s">
        <v>5864</v>
      </c>
      <c r="F1698" t="s">
        <v>1023</v>
      </c>
    </row>
    <row r="1699" spans="2:6" hidden="1" x14ac:dyDescent="0.25">
      <c r="B1699">
        <v>152458</v>
      </c>
      <c r="C1699" t="s">
        <v>5865</v>
      </c>
      <c r="D1699" t="s">
        <v>5866</v>
      </c>
      <c r="E1699" t="s">
        <v>5867</v>
      </c>
      <c r="F1699" t="s">
        <v>1023</v>
      </c>
    </row>
    <row r="1700" spans="2:6" hidden="1" x14ac:dyDescent="0.25">
      <c r="B1700">
        <v>152494</v>
      </c>
      <c r="C1700" t="s">
        <v>5868</v>
      </c>
      <c r="D1700" t="s">
        <v>5869</v>
      </c>
      <c r="E1700" t="s">
        <v>5870</v>
      </c>
      <c r="F1700" t="s">
        <v>1023</v>
      </c>
    </row>
    <row r="1701" spans="2:6" hidden="1" x14ac:dyDescent="0.25">
      <c r="B1701">
        <v>152507</v>
      </c>
      <c r="C1701" t="s">
        <v>5871</v>
      </c>
      <c r="D1701" t="s">
        <v>5872</v>
      </c>
      <c r="E1701" t="s">
        <v>5873</v>
      </c>
      <c r="F1701" t="s">
        <v>1023</v>
      </c>
    </row>
    <row r="1702" spans="2:6" hidden="1" x14ac:dyDescent="0.25">
      <c r="B1702">
        <v>152536</v>
      </c>
      <c r="C1702" t="s">
        <v>5874</v>
      </c>
      <c r="D1702" t="s">
        <v>5875</v>
      </c>
      <c r="E1702" t="s">
        <v>5876</v>
      </c>
      <c r="F1702" t="s">
        <v>1023</v>
      </c>
    </row>
    <row r="1703" spans="2:6" hidden="1" x14ac:dyDescent="0.25">
      <c r="B1703">
        <v>152548</v>
      </c>
      <c r="C1703" t="s">
        <v>5877</v>
      </c>
      <c r="D1703" t="s">
        <v>5878</v>
      </c>
      <c r="E1703" t="s">
        <v>5879</v>
      </c>
      <c r="F1703" t="s">
        <v>1023</v>
      </c>
    </row>
    <row r="1704" spans="2:6" hidden="1" x14ac:dyDescent="0.25">
      <c r="B1704">
        <v>152549</v>
      </c>
      <c r="C1704" t="s">
        <v>5880</v>
      </c>
      <c r="D1704" t="s">
        <v>24022</v>
      </c>
      <c r="E1704" t="s">
        <v>5881</v>
      </c>
      <c r="F1704" t="s">
        <v>1023</v>
      </c>
    </row>
    <row r="1705" spans="2:6" hidden="1" x14ac:dyDescent="0.25">
      <c r="B1705">
        <v>152588</v>
      </c>
      <c r="C1705" t="s">
        <v>5882</v>
      </c>
      <c r="D1705" t="s">
        <v>5883</v>
      </c>
      <c r="E1705" t="s">
        <v>5884</v>
      </c>
      <c r="F1705" t="s">
        <v>1023</v>
      </c>
    </row>
    <row r="1706" spans="2:6" hidden="1" x14ac:dyDescent="0.25">
      <c r="B1706">
        <v>152591</v>
      </c>
      <c r="C1706" t="s">
        <v>5885</v>
      </c>
      <c r="D1706" t="s">
        <v>5886</v>
      </c>
      <c r="E1706" t="s">
        <v>5887</v>
      </c>
      <c r="F1706" t="s">
        <v>1023</v>
      </c>
    </row>
    <row r="1707" spans="2:6" hidden="1" x14ac:dyDescent="0.25">
      <c r="B1707">
        <v>152595</v>
      </c>
      <c r="C1707" t="s">
        <v>5888</v>
      </c>
      <c r="D1707" t="s">
        <v>5889</v>
      </c>
      <c r="E1707" t="s">
        <v>5890</v>
      </c>
      <c r="F1707" t="s">
        <v>1023</v>
      </c>
    </row>
    <row r="1708" spans="2:6" hidden="1" x14ac:dyDescent="0.25">
      <c r="B1708">
        <v>152667</v>
      </c>
      <c r="C1708" t="s">
        <v>5891</v>
      </c>
      <c r="D1708" t="s">
        <v>5892</v>
      </c>
      <c r="E1708" t="s">
        <v>5893</v>
      </c>
      <c r="F1708" t="s">
        <v>1023</v>
      </c>
    </row>
    <row r="1709" spans="2:6" hidden="1" x14ac:dyDescent="0.25">
      <c r="B1709">
        <v>152680</v>
      </c>
      <c r="C1709" t="s">
        <v>5894</v>
      </c>
      <c r="D1709" t="s">
        <v>5895</v>
      </c>
      <c r="E1709" t="s">
        <v>5896</v>
      </c>
      <c r="F1709" t="s">
        <v>1023</v>
      </c>
    </row>
    <row r="1710" spans="2:6" hidden="1" x14ac:dyDescent="0.25">
      <c r="B1710">
        <v>152682</v>
      </c>
      <c r="C1710" t="s">
        <v>5897</v>
      </c>
      <c r="D1710" t="s">
        <v>5898</v>
      </c>
      <c r="E1710" t="s">
        <v>4739</v>
      </c>
      <c r="F1710" t="s">
        <v>1023</v>
      </c>
    </row>
    <row r="1711" spans="2:6" hidden="1" x14ac:dyDescent="0.25">
      <c r="B1711">
        <v>152707</v>
      </c>
      <c r="C1711" t="s">
        <v>5899</v>
      </c>
      <c r="D1711" t="s">
        <v>5900</v>
      </c>
      <c r="E1711" t="s">
        <v>5901</v>
      </c>
      <c r="F1711" t="s">
        <v>1023</v>
      </c>
    </row>
    <row r="1712" spans="2:6" hidden="1" x14ac:dyDescent="0.25">
      <c r="B1712">
        <v>152726</v>
      </c>
      <c r="C1712" t="s">
        <v>5902</v>
      </c>
      <c r="D1712" t="s">
        <v>5903</v>
      </c>
      <c r="E1712" t="s">
        <v>5904</v>
      </c>
      <c r="F1712" t="s">
        <v>1023</v>
      </c>
    </row>
    <row r="1713" spans="2:6" hidden="1" x14ac:dyDescent="0.25">
      <c r="B1713">
        <v>152775</v>
      </c>
      <c r="C1713" t="s">
        <v>5905</v>
      </c>
      <c r="D1713" t="s">
        <v>5906</v>
      </c>
      <c r="E1713" t="s">
        <v>5907</v>
      </c>
      <c r="F1713" t="s">
        <v>1023</v>
      </c>
    </row>
    <row r="1714" spans="2:6" hidden="1" x14ac:dyDescent="0.25">
      <c r="B1714">
        <v>152798</v>
      </c>
      <c r="C1714" t="s">
        <v>5908</v>
      </c>
      <c r="D1714" t="s">
        <v>5909</v>
      </c>
      <c r="E1714" t="s">
        <v>5910</v>
      </c>
      <c r="F1714" t="s">
        <v>1023</v>
      </c>
    </row>
    <row r="1715" spans="2:6" hidden="1" x14ac:dyDescent="0.25">
      <c r="B1715">
        <v>152799</v>
      </c>
      <c r="C1715" t="s">
        <v>5911</v>
      </c>
      <c r="D1715" t="s">
        <v>5912</v>
      </c>
      <c r="E1715" t="s">
        <v>1663</v>
      </c>
      <c r="F1715" t="s">
        <v>1023</v>
      </c>
    </row>
    <row r="1716" spans="2:6" hidden="1" x14ac:dyDescent="0.25">
      <c r="B1716">
        <v>152800</v>
      </c>
      <c r="C1716" t="s">
        <v>5445</v>
      </c>
      <c r="D1716" t="s">
        <v>5446</v>
      </c>
      <c r="E1716" t="s">
        <v>2566</v>
      </c>
      <c r="F1716" t="s">
        <v>1023</v>
      </c>
    </row>
    <row r="1717" spans="2:6" hidden="1" x14ac:dyDescent="0.25">
      <c r="B1717">
        <v>152802</v>
      </c>
      <c r="C1717" t="s">
        <v>5913</v>
      </c>
      <c r="D1717" t="s">
        <v>5914</v>
      </c>
      <c r="E1717" t="s">
        <v>5915</v>
      </c>
      <c r="F1717" t="s">
        <v>1023</v>
      </c>
    </row>
    <row r="1718" spans="2:6" hidden="1" x14ac:dyDescent="0.25">
      <c r="B1718">
        <v>152809</v>
      </c>
      <c r="C1718" t="s">
        <v>5916</v>
      </c>
      <c r="D1718" t="s">
        <v>5917</v>
      </c>
      <c r="E1718" t="s">
        <v>5918</v>
      </c>
      <c r="F1718" t="s">
        <v>1023</v>
      </c>
    </row>
    <row r="1719" spans="2:6" hidden="1" x14ac:dyDescent="0.25">
      <c r="B1719">
        <v>152811</v>
      </c>
      <c r="C1719" t="s">
        <v>5919</v>
      </c>
      <c r="D1719" t="s">
        <v>5920</v>
      </c>
      <c r="E1719" t="s">
        <v>5921</v>
      </c>
      <c r="F1719" t="s">
        <v>1023</v>
      </c>
    </row>
    <row r="1720" spans="2:6" hidden="1" x14ac:dyDescent="0.25">
      <c r="B1720">
        <v>152831</v>
      </c>
      <c r="C1720" t="s">
        <v>5922</v>
      </c>
      <c r="D1720" t="s">
        <v>5923</v>
      </c>
      <c r="E1720" t="s">
        <v>5924</v>
      </c>
      <c r="F1720" t="s">
        <v>1023</v>
      </c>
    </row>
    <row r="1721" spans="2:6" hidden="1" x14ac:dyDescent="0.25">
      <c r="B1721">
        <v>152852</v>
      </c>
      <c r="C1721" t="s">
        <v>5925</v>
      </c>
      <c r="D1721" t="s">
        <v>5926</v>
      </c>
      <c r="E1721" t="s">
        <v>5927</v>
      </c>
      <c r="F1721" t="s">
        <v>1023</v>
      </c>
    </row>
    <row r="1722" spans="2:6" hidden="1" x14ac:dyDescent="0.25">
      <c r="B1722">
        <v>152853</v>
      </c>
      <c r="C1722" t="s">
        <v>5928</v>
      </c>
      <c r="D1722" t="s">
        <v>5929</v>
      </c>
      <c r="E1722" t="s">
        <v>5930</v>
      </c>
      <c r="F1722" t="s">
        <v>1023</v>
      </c>
    </row>
    <row r="1723" spans="2:6" hidden="1" x14ac:dyDescent="0.25">
      <c r="B1723">
        <v>152883</v>
      </c>
      <c r="C1723" t="s">
        <v>5931</v>
      </c>
      <c r="D1723" t="s">
        <v>5932</v>
      </c>
      <c r="E1723" t="s">
        <v>5933</v>
      </c>
      <c r="F1723" t="s">
        <v>1023</v>
      </c>
    </row>
    <row r="1724" spans="2:6" hidden="1" x14ac:dyDescent="0.25">
      <c r="B1724">
        <v>152927</v>
      </c>
      <c r="C1724" t="s">
        <v>5934</v>
      </c>
      <c r="D1724" t="s">
        <v>5935</v>
      </c>
      <c r="E1724" t="s">
        <v>5936</v>
      </c>
      <c r="F1724" t="s">
        <v>1023</v>
      </c>
    </row>
    <row r="1725" spans="2:6" hidden="1" x14ac:dyDescent="0.25">
      <c r="B1725">
        <v>152950</v>
      </c>
      <c r="C1725" t="s">
        <v>5937</v>
      </c>
      <c r="D1725" t="s">
        <v>5938</v>
      </c>
      <c r="E1725" t="s">
        <v>3681</v>
      </c>
      <c r="F1725" t="s">
        <v>1023</v>
      </c>
    </row>
    <row r="1726" spans="2:6" hidden="1" x14ac:dyDescent="0.25">
      <c r="B1726">
        <v>152952</v>
      </c>
      <c r="C1726" t="s">
        <v>5939</v>
      </c>
      <c r="D1726" t="s">
        <v>5940</v>
      </c>
      <c r="E1726" t="s">
        <v>5941</v>
      </c>
      <c r="F1726" t="s">
        <v>1023</v>
      </c>
    </row>
    <row r="1727" spans="2:6" hidden="1" x14ac:dyDescent="0.25">
      <c r="B1727">
        <v>152953</v>
      </c>
      <c r="C1727" t="s">
        <v>5942</v>
      </c>
      <c r="D1727" t="s">
        <v>5943</v>
      </c>
      <c r="E1727" t="s">
        <v>5944</v>
      </c>
      <c r="F1727" t="s">
        <v>1023</v>
      </c>
    </row>
    <row r="1728" spans="2:6" hidden="1" x14ac:dyDescent="0.25">
      <c r="B1728">
        <v>152956</v>
      </c>
      <c r="C1728" t="s">
        <v>5945</v>
      </c>
      <c r="D1728" t="s">
        <v>5946</v>
      </c>
      <c r="E1728" t="s">
        <v>5947</v>
      </c>
      <c r="F1728" t="s">
        <v>1023</v>
      </c>
    </row>
    <row r="1729" spans="2:6" hidden="1" x14ac:dyDescent="0.25">
      <c r="B1729">
        <v>152992</v>
      </c>
      <c r="C1729" t="s">
        <v>5948</v>
      </c>
      <c r="D1729" t="s">
        <v>5949</v>
      </c>
      <c r="E1729" t="s">
        <v>5950</v>
      </c>
      <c r="F1729" t="s">
        <v>1023</v>
      </c>
    </row>
    <row r="1730" spans="2:6" hidden="1" x14ac:dyDescent="0.25">
      <c r="B1730">
        <v>153036</v>
      </c>
      <c r="C1730" t="s">
        <v>5951</v>
      </c>
      <c r="D1730" t="s">
        <v>5952</v>
      </c>
      <c r="E1730" t="s">
        <v>5953</v>
      </c>
      <c r="F1730" t="s">
        <v>1023</v>
      </c>
    </row>
    <row r="1731" spans="2:6" hidden="1" x14ac:dyDescent="0.25">
      <c r="B1731">
        <v>153047</v>
      </c>
      <c r="C1731" t="s">
        <v>5954</v>
      </c>
      <c r="D1731" t="s">
        <v>5955</v>
      </c>
      <c r="E1731" t="s">
        <v>5956</v>
      </c>
      <c r="F1731" t="s">
        <v>1023</v>
      </c>
    </row>
    <row r="1732" spans="2:6" hidden="1" x14ac:dyDescent="0.25">
      <c r="B1732">
        <v>153137</v>
      </c>
      <c r="C1732" t="s">
        <v>5957</v>
      </c>
      <c r="D1732" t="s">
        <v>5958</v>
      </c>
      <c r="E1732" t="s">
        <v>1026</v>
      </c>
      <c r="F1732" t="s">
        <v>1023</v>
      </c>
    </row>
    <row r="1733" spans="2:6" hidden="1" x14ac:dyDescent="0.25">
      <c r="B1733">
        <v>153164</v>
      </c>
      <c r="C1733" t="s">
        <v>5959</v>
      </c>
      <c r="D1733" t="s">
        <v>5960</v>
      </c>
      <c r="E1733" t="s">
        <v>5961</v>
      </c>
      <c r="F1733" t="s">
        <v>1023</v>
      </c>
    </row>
    <row r="1734" spans="2:6" hidden="1" x14ac:dyDescent="0.25">
      <c r="B1734">
        <v>153224</v>
      </c>
      <c r="C1734" t="s">
        <v>3596</v>
      </c>
      <c r="D1734" t="s">
        <v>3597</v>
      </c>
      <c r="E1734" t="s">
        <v>5962</v>
      </c>
      <c r="F1734" t="s">
        <v>1023</v>
      </c>
    </row>
    <row r="1735" spans="2:6" hidden="1" x14ac:dyDescent="0.25">
      <c r="B1735">
        <v>153270</v>
      </c>
      <c r="C1735" t="s">
        <v>5963</v>
      </c>
      <c r="D1735" t="s">
        <v>5964</v>
      </c>
      <c r="E1735" t="s">
        <v>5965</v>
      </c>
      <c r="F1735" t="s">
        <v>1023</v>
      </c>
    </row>
    <row r="1736" spans="2:6" hidden="1" x14ac:dyDescent="0.25">
      <c r="B1736">
        <v>153278</v>
      </c>
      <c r="C1736" t="s">
        <v>5966</v>
      </c>
      <c r="D1736" t="s">
        <v>5967</v>
      </c>
      <c r="E1736" t="s">
        <v>4294</v>
      </c>
      <c r="F1736" t="s">
        <v>1023</v>
      </c>
    </row>
    <row r="1737" spans="2:6" hidden="1" x14ac:dyDescent="0.25">
      <c r="B1737">
        <v>153294</v>
      </c>
      <c r="C1737" t="s">
        <v>5968</v>
      </c>
      <c r="D1737" t="s">
        <v>5969</v>
      </c>
      <c r="E1737" t="s">
        <v>5970</v>
      </c>
      <c r="F1737" t="s">
        <v>1023</v>
      </c>
    </row>
    <row r="1738" spans="2:6" hidden="1" x14ac:dyDescent="0.25">
      <c r="B1738">
        <v>153352</v>
      </c>
      <c r="C1738" t="s">
        <v>5971</v>
      </c>
      <c r="D1738" t="s">
        <v>5972</v>
      </c>
      <c r="E1738" t="s">
        <v>5973</v>
      </c>
      <c r="F1738" t="s">
        <v>1023</v>
      </c>
    </row>
    <row r="1739" spans="2:6" hidden="1" x14ac:dyDescent="0.25">
      <c r="B1739">
        <v>153369</v>
      </c>
      <c r="C1739" t="s">
        <v>5974</v>
      </c>
      <c r="D1739" t="s">
        <v>5975</v>
      </c>
      <c r="E1739" t="s">
        <v>5976</v>
      </c>
      <c r="F1739" t="s">
        <v>1023</v>
      </c>
    </row>
    <row r="1740" spans="2:6" hidden="1" x14ac:dyDescent="0.25">
      <c r="B1740">
        <v>153431</v>
      </c>
      <c r="C1740" t="s">
        <v>5977</v>
      </c>
      <c r="D1740" t="s">
        <v>5978</v>
      </c>
      <c r="E1740" t="s">
        <v>2432</v>
      </c>
      <c r="F1740" t="s">
        <v>1023</v>
      </c>
    </row>
    <row r="1741" spans="2:6" hidden="1" x14ac:dyDescent="0.25">
      <c r="B1741">
        <v>153439</v>
      </c>
      <c r="C1741" t="s">
        <v>5979</v>
      </c>
      <c r="D1741" t="s">
        <v>5980</v>
      </c>
      <c r="E1741" t="s">
        <v>5981</v>
      </c>
      <c r="F1741" t="s">
        <v>1023</v>
      </c>
    </row>
    <row r="1742" spans="2:6" hidden="1" x14ac:dyDescent="0.25">
      <c r="B1742">
        <v>153464</v>
      </c>
      <c r="C1742" t="s">
        <v>5982</v>
      </c>
      <c r="D1742" t="s">
        <v>5983</v>
      </c>
      <c r="E1742" t="s">
        <v>5984</v>
      </c>
      <c r="F1742" t="s">
        <v>1023</v>
      </c>
    </row>
    <row r="1743" spans="2:6" hidden="1" x14ac:dyDescent="0.25">
      <c r="B1743">
        <v>153492</v>
      </c>
      <c r="C1743" t="s">
        <v>5985</v>
      </c>
      <c r="D1743" t="s">
        <v>5986</v>
      </c>
      <c r="E1743" t="s">
        <v>5987</v>
      </c>
      <c r="F1743" t="s">
        <v>1023</v>
      </c>
    </row>
    <row r="1744" spans="2:6" hidden="1" x14ac:dyDescent="0.25">
      <c r="B1744">
        <v>153500</v>
      </c>
      <c r="C1744" t="s">
        <v>5988</v>
      </c>
      <c r="D1744" t="s">
        <v>5989</v>
      </c>
      <c r="E1744" t="s">
        <v>5990</v>
      </c>
      <c r="F1744" t="s">
        <v>1023</v>
      </c>
    </row>
    <row r="1745" spans="2:6" hidden="1" x14ac:dyDescent="0.25">
      <c r="B1745">
        <v>153519</v>
      </c>
      <c r="C1745" t="s">
        <v>5991</v>
      </c>
      <c r="D1745" t="s">
        <v>5992</v>
      </c>
      <c r="E1745" t="s">
        <v>24104</v>
      </c>
      <c r="F1745" t="s">
        <v>1023</v>
      </c>
    </row>
    <row r="1746" spans="2:6" hidden="1" x14ac:dyDescent="0.25">
      <c r="B1746">
        <v>153536</v>
      </c>
      <c r="C1746" t="s">
        <v>5993</v>
      </c>
      <c r="D1746" t="s">
        <v>5994</v>
      </c>
      <c r="E1746" t="s">
        <v>5995</v>
      </c>
      <c r="F1746" t="s">
        <v>1023</v>
      </c>
    </row>
    <row r="1747" spans="2:6" hidden="1" x14ac:dyDescent="0.25">
      <c r="B1747">
        <v>153547</v>
      </c>
      <c r="C1747" t="s">
        <v>5996</v>
      </c>
      <c r="D1747" t="s">
        <v>5997</v>
      </c>
      <c r="E1747" t="s">
        <v>5998</v>
      </c>
      <c r="F1747" t="s">
        <v>1023</v>
      </c>
    </row>
    <row r="1748" spans="2:6" hidden="1" x14ac:dyDescent="0.25">
      <c r="B1748">
        <v>153558</v>
      </c>
      <c r="C1748" t="s">
        <v>5999</v>
      </c>
      <c r="D1748" t="s">
        <v>6000</v>
      </c>
      <c r="E1748" t="s">
        <v>6001</v>
      </c>
      <c r="F1748" t="s">
        <v>1023</v>
      </c>
    </row>
    <row r="1749" spans="2:6" hidden="1" x14ac:dyDescent="0.25">
      <c r="B1749">
        <v>153570</v>
      </c>
      <c r="C1749" t="s">
        <v>6002</v>
      </c>
      <c r="D1749" t="s">
        <v>6003</v>
      </c>
      <c r="E1749" t="s">
        <v>6004</v>
      </c>
      <c r="F1749" t="s">
        <v>1023</v>
      </c>
    </row>
    <row r="1750" spans="2:6" hidden="1" x14ac:dyDescent="0.25">
      <c r="B1750">
        <v>153571</v>
      </c>
      <c r="C1750" t="s">
        <v>6005</v>
      </c>
      <c r="D1750" t="s">
        <v>6006</v>
      </c>
      <c r="E1750" t="s">
        <v>6007</v>
      </c>
      <c r="F1750" t="s">
        <v>1023</v>
      </c>
    </row>
    <row r="1751" spans="2:6" hidden="1" x14ac:dyDescent="0.25">
      <c r="B1751">
        <v>153573</v>
      </c>
      <c r="C1751" t="s">
        <v>6008</v>
      </c>
      <c r="D1751" t="s">
        <v>6009</v>
      </c>
      <c r="E1751" t="s">
        <v>6010</v>
      </c>
      <c r="F1751" t="s">
        <v>1023</v>
      </c>
    </row>
    <row r="1752" spans="2:6" hidden="1" x14ac:dyDescent="0.25">
      <c r="B1752">
        <v>153604</v>
      </c>
      <c r="C1752" t="s">
        <v>6011</v>
      </c>
      <c r="D1752" t="s">
        <v>6012</v>
      </c>
      <c r="E1752" t="s">
        <v>6013</v>
      </c>
      <c r="F1752" t="s">
        <v>1023</v>
      </c>
    </row>
    <row r="1753" spans="2:6" hidden="1" x14ac:dyDescent="0.25">
      <c r="B1753">
        <v>153627</v>
      </c>
      <c r="C1753" t="s">
        <v>322</v>
      </c>
      <c r="D1753" t="s">
        <v>323</v>
      </c>
      <c r="E1753" t="s">
        <v>811</v>
      </c>
      <c r="F1753" t="s">
        <v>1023</v>
      </c>
    </row>
    <row r="1754" spans="2:6" hidden="1" x14ac:dyDescent="0.25">
      <c r="B1754">
        <v>153637</v>
      </c>
      <c r="C1754" t="s">
        <v>6014</v>
      </c>
      <c r="D1754" t="s">
        <v>6015</v>
      </c>
      <c r="E1754" t="s">
        <v>6016</v>
      </c>
      <c r="F1754" t="s">
        <v>1023</v>
      </c>
    </row>
    <row r="1755" spans="2:6" hidden="1" x14ac:dyDescent="0.25">
      <c r="B1755">
        <v>153654</v>
      </c>
      <c r="C1755" t="s">
        <v>6017</v>
      </c>
      <c r="D1755" t="s">
        <v>6018</v>
      </c>
      <c r="E1755" t="s">
        <v>6019</v>
      </c>
      <c r="F1755" t="s">
        <v>1023</v>
      </c>
    </row>
    <row r="1756" spans="2:6" hidden="1" x14ac:dyDescent="0.25">
      <c r="B1756">
        <v>153711</v>
      </c>
      <c r="C1756" t="s">
        <v>6020</v>
      </c>
      <c r="D1756" t="s">
        <v>6021</v>
      </c>
      <c r="E1756" t="s">
        <v>5204</v>
      </c>
      <c r="F1756" t="s">
        <v>1023</v>
      </c>
    </row>
    <row r="1757" spans="2:6" hidden="1" x14ac:dyDescent="0.25">
      <c r="B1757">
        <v>153712</v>
      </c>
      <c r="C1757" t="s">
        <v>6022</v>
      </c>
      <c r="D1757" t="s">
        <v>6023</v>
      </c>
      <c r="E1757" t="s">
        <v>6024</v>
      </c>
      <c r="F1757" t="s">
        <v>1023</v>
      </c>
    </row>
    <row r="1758" spans="2:6" hidden="1" x14ac:dyDescent="0.25">
      <c r="B1758">
        <v>153713</v>
      </c>
      <c r="C1758" t="s">
        <v>6025</v>
      </c>
      <c r="D1758" t="s">
        <v>6026</v>
      </c>
      <c r="E1758" t="s">
        <v>3092</v>
      </c>
      <c r="F1758" t="s">
        <v>1023</v>
      </c>
    </row>
    <row r="1759" spans="2:6" hidden="1" x14ac:dyDescent="0.25">
      <c r="B1759">
        <v>153714</v>
      </c>
      <c r="C1759" t="s">
        <v>6027</v>
      </c>
      <c r="D1759" t="s">
        <v>6028</v>
      </c>
      <c r="E1759" t="s">
        <v>4094</v>
      </c>
      <c r="F1759" t="s">
        <v>1023</v>
      </c>
    </row>
    <row r="1760" spans="2:6" hidden="1" x14ac:dyDescent="0.25">
      <c r="B1760">
        <v>153716</v>
      </c>
      <c r="C1760" t="s">
        <v>6029</v>
      </c>
      <c r="D1760" t="s">
        <v>6030</v>
      </c>
      <c r="E1760" t="s">
        <v>6031</v>
      </c>
      <c r="F1760" t="s">
        <v>1023</v>
      </c>
    </row>
    <row r="1761" spans="2:6" hidden="1" x14ac:dyDescent="0.25">
      <c r="B1761">
        <v>153717</v>
      </c>
      <c r="C1761" t="s">
        <v>6032</v>
      </c>
      <c r="D1761" t="s">
        <v>6033</v>
      </c>
      <c r="E1761" t="s">
        <v>6034</v>
      </c>
      <c r="F1761" t="s">
        <v>1023</v>
      </c>
    </row>
    <row r="1762" spans="2:6" hidden="1" x14ac:dyDescent="0.25">
      <c r="B1762">
        <v>153722</v>
      </c>
      <c r="C1762" t="s">
        <v>6035</v>
      </c>
      <c r="D1762" t="s">
        <v>6036</v>
      </c>
      <c r="E1762" t="s">
        <v>6037</v>
      </c>
      <c r="F1762" t="s">
        <v>1023</v>
      </c>
    </row>
    <row r="1763" spans="2:6" hidden="1" x14ac:dyDescent="0.25">
      <c r="B1763">
        <v>153724</v>
      </c>
      <c r="C1763" t="s">
        <v>6038</v>
      </c>
      <c r="D1763" t="s">
        <v>6039</v>
      </c>
      <c r="E1763" t="s">
        <v>6040</v>
      </c>
      <c r="F1763" t="s">
        <v>1023</v>
      </c>
    </row>
    <row r="1764" spans="2:6" hidden="1" x14ac:dyDescent="0.25">
      <c r="B1764">
        <v>153728</v>
      </c>
      <c r="C1764" t="s">
        <v>6041</v>
      </c>
      <c r="D1764" t="s">
        <v>6042</v>
      </c>
      <c r="E1764" t="s">
        <v>6043</v>
      </c>
      <c r="F1764" t="s">
        <v>1023</v>
      </c>
    </row>
    <row r="1765" spans="2:6" hidden="1" x14ac:dyDescent="0.25">
      <c r="B1765">
        <v>153736</v>
      </c>
      <c r="C1765" t="s">
        <v>6044</v>
      </c>
      <c r="D1765" t="s">
        <v>6045</v>
      </c>
      <c r="E1765" t="s">
        <v>6046</v>
      </c>
      <c r="F1765" t="s">
        <v>1023</v>
      </c>
    </row>
    <row r="1766" spans="2:6" hidden="1" x14ac:dyDescent="0.25">
      <c r="B1766">
        <v>153737</v>
      </c>
      <c r="C1766" t="s">
        <v>6047</v>
      </c>
      <c r="D1766" t="s">
        <v>6048</v>
      </c>
      <c r="E1766" t="s">
        <v>6049</v>
      </c>
      <c r="F1766" t="s">
        <v>1023</v>
      </c>
    </row>
    <row r="1767" spans="2:6" hidden="1" x14ac:dyDescent="0.25">
      <c r="B1767">
        <v>153740</v>
      </c>
      <c r="C1767" t="s">
        <v>6050</v>
      </c>
      <c r="D1767" t="s">
        <v>6051</v>
      </c>
      <c r="E1767" t="s">
        <v>6052</v>
      </c>
      <c r="F1767" t="s">
        <v>1023</v>
      </c>
    </row>
    <row r="1768" spans="2:6" hidden="1" x14ac:dyDescent="0.25">
      <c r="B1768">
        <v>153769</v>
      </c>
      <c r="C1768" t="s">
        <v>6053</v>
      </c>
      <c r="D1768" t="s">
        <v>6054</v>
      </c>
      <c r="E1768" t="s">
        <v>6055</v>
      </c>
      <c r="F1768" t="s">
        <v>1023</v>
      </c>
    </row>
    <row r="1769" spans="2:6" hidden="1" x14ac:dyDescent="0.25">
      <c r="B1769">
        <v>153810</v>
      </c>
      <c r="C1769" t="s">
        <v>6056</v>
      </c>
      <c r="D1769" t="s">
        <v>6057</v>
      </c>
      <c r="E1769" t="s">
        <v>2336</v>
      </c>
      <c r="F1769" t="s">
        <v>1023</v>
      </c>
    </row>
    <row r="1770" spans="2:6" hidden="1" x14ac:dyDescent="0.25">
      <c r="B1770">
        <v>153811</v>
      </c>
      <c r="C1770" t="s">
        <v>6058</v>
      </c>
      <c r="D1770" t="s">
        <v>6059</v>
      </c>
      <c r="E1770" t="s">
        <v>6060</v>
      </c>
      <c r="F1770" t="s">
        <v>1023</v>
      </c>
    </row>
    <row r="1771" spans="2:6" hidden="1" x14ac:dyDescent="0.25">
      <c r="B1771">
        <v>153827</v>
      </c>
      <c r="C1771" t="s">
        <v>6061</v>
      </c>
      <c r="D1771" t="s">
        <v>6062</v>
      </c>
      <c r="E1771" t="s">
        <v>6063</v>
      </c>
      <c r="F1771" t="s">
        <v>1023</v>
      </c>
    </row>
    <row r="1772" spans="2:6" hidden="1" x14ac:dyDescent="0.25">
      <c r="B1772">
        <v>153855</v>
      </c>
      <c r="C1772" t="s">
        <v>6064</v>
      </c>
      <c r="D1772" t="s">
        <v>6065</v>
      </c>
      <c r="E1772" t="s">
        <v>6066</v>
      </c>
      <c r="F1772" t="s">
        <v>1023</v>
      </c>
    </row>
    <row r="1773" spans="2:6" hidden="1" x14ac:dyDescent="0.25">
      <c r="B1773">
        <v>153857</v>
      </c>
      <c r="C1773" t="s">
        <v>6067</v>
      </c>
      <c r="D1773" t="s">
        <v>6068</v>
      </c>
      <c r="E1773" t="s">
        <v>6069</v>
      </c>
      <c r="F1773" t="s">
        <v>1023</v>
      </c>
    </row>
    <row r="1774" spans="2:6" hidden="1" x14ac:dyDescent="0.25">
      <c r="B1774">
        <v>153909</v>
      </c>
      <c r="C1774" t="s">
        <v>6070</v>
      </c>
      <c r="D1774" t="s">
        <v>6071</v>
      </c>
      <c r="E1774" t="s">
        <v>6072</v>
      </c>
      <c r="F1774" t="s">
        <v>1023</v>
      </c>
    </row>
    <row r="1775" spans="2:6" hidden="1" x14ac:dyDescent="0.25">
      <c r="B1775">
        <v>153959</v>
      </c>
      <c r="C1775" t="s">
        <v>6073</v>
      </c>
      <c r="D1775" t="s">
        <v>6074</v>
      </c>
      <c r="E1775" t="s">
        <v>5390</v>
      </c>
      <c r="F1775" t="s">
        <v>1023</v>
      </c>
    </row>
    <row r="1776" spans="2:6" hidden="1" x14ac:dyDescent="0.25">
      <c r="B1776">
        <v>153966</v>
      </c>
      <c r="C1776" t="s">
        <v>6075</v>
      </c>
      <c r="D1776" t="s">
        <v>6076</v>
      </c>
      <c r="E1776" t="s">
        <v>6077</v>
      </c>
      <c r="F1776" t="s">
        <v>1023</v>
      </c>
    </row>
    <row r="1777" spans="2:6" hidden="1" x14ac:dyDescent="0.25">
      <c r="B1777">
        <v>153981</v>
      </c>
      <c r="C1777" t="s">
        <v>6078</v>
      </c>
      <c r="D1777" t="s">
        <v>6079</v>
      </c>
      <c r="E1777" t="s">
        <v>6080</v>
      </c>
      <c r="F1777" t="s">
        <v>1023</v>
      </c>
    </row>
    <row r="1778" spans="2:6" hidden="1" x14ac:dyDescent="0.25">
      <c r="B1778">
        <v>154035</v>
      </c>
      <c r="C1778" t="s">
        <v>6081</v>
      </c>
      <c r="D1778" t="s">
        <v>6082</v>
      </c>
      <c r="E1778" t="s">
        <v>3074</v>
      </c>
      <c r="F1778" t="s">
        <v>1023</v>
      </c>
    </row>
    <row r="1779" spans="2:6" hidden="1" x14ac:dyDescent="0.25">
      <c r="B1779">
        <v>154069</v>
      </c>
      <c r="C1779" t="s">
        <v>6083</v>
      </c>
      <c r="D1779" t="s">
        <v>6084</v>
      </c>
      <c r="E1779" t="s">
        <v>6085</v>
      </c>
      <c r="F1779" t="s">
        <v>1023</v>
      </c>
    </row>
    <row r="1780" spans="2:6" hidden="1" x14ac:dyDescent="0.25">
      <c r="B1780">
        <v>154074</v>
      </c>
      <c r="C1780" t="s">
        <v>6086</v>
      </c>
      <c r="D1780" t="s">
        <v>6087</v>
      </c>
      <c r="E1780" t="s">
        <v>6088</v>
      </c>
      <c r="F1780" t="s">
        <v>1023</v>
      </c>
    </row>
    <row r="1781" spans="2:6" hidden="1" x14ac:dyDescent="0.25">
      <c r="B1781">
        <v>154084</v>
      </c>
      <c r="C1781" t="s">
        <v>6089</v>
      </c>
      <c r="D1781" t="s">
        <v>6090</v>
      </c>
      <c r="E1781" t="s">
        <v>6091</v>
      </c>
      <c r="F1781" t="s">
        <v>1023</v>
      </c>
    </row>
    <row r="1782" spans="2:6" hidden="1" x14ac:dyDescent="0.25">
      <c r="B1782">
        <v>154110</v>
      </c>
      <c r="C1782" t="s">
        <v>6092</v>
      </c>
      <c r="D1782" t="s">
        <v>6093</v>
      </c>
      <c r="E1782" t="s">
        <v>1783</v>
      </c>
      <c r="F1782" t="s">
        <v>1023</v>
      </c>
    </row>
    <row r="1783" spans="2:6" hidden="1" x14ac:dyDescent="0.25">
      <c r="B1783">
        <v>154111</v>
      </c>
      <c r="C1783" t="s">
        <v>6094</v>
      </c>
      <c r="D1783" t="s">
        <v>6095</v>
      </c>
      <c r="E1783" t="s">
        <v>1783</v>
      </c>
      <c r="F1783" t="s">
        <v>1023</v>
      </c>
    </row>
    <row r="1784" spans="2:6" hidden="1" x14ac:dyDescent="0.25">
      <c r="B1784">
        <v>154112</v>
      </c>
      <c r="C1784" t="s">
        <v>6096</v>
      </c>
      <c r="D1784" t="s">
        <v>6097</v>
      </c>
      <c r="E1784" t="s">
        <v>6098</v>
      </c>
      <c r="F1784" t="s">
        <v>1023</v>
      </c>
    </row>
    <row r="1785" spans="2:6" hidden="1" x14ac:dyDescent="0.25">
      <c r="B1785">
        <v>154123</v>
      </c>
      <c r="C1785" t="s">
        <v>6099</v>
      </c>
      <c r="D1785" t="s">
        <v>6100</v>
      </c>
      <c r="E1785" t="s">
        <v>6101</v>
      </c>
      <c r="F1785" t="s">
        <v>1023</v>
      </c>
    </row>
    <row r="1786" spans="2:6" hidden="1" x14ac:dyDescent="0.25">
      <c r="B1786">
        <v>154128</v>
      </c>
      <c r="C1786" t="s">
        <v>6102</v>
      </c>
      <c r="D1786" t="s">
        <v>6103</v>
      </c>
      <c r="E1786" t="s">
        <v>6104</v>
      </c>
      <c r="F1786" t="s">
        <v>1023</v>
      </c>
    </row>
    <row r="1787" spans="2:6" hidden="1" x14ac:dyDescent="0.25">
      <c r="B1787">
        <v>154155</v>
      </c>
      <c r="C1787" t="s">
        <v>6105</v>
      </c>
      <c r="D1787" t="s">
        <v>6106</v>
      </c>
      <c r="E1787" t="s">
        <v>6107</v>
      </c>
      <c r="F1787" t="s">
        <v>1023</v>
      </c>
    </row>
    <row r="1788" spans="2:6" hidden="1" x14ac:dyDescent="0.25">
      <c r="B1788">
        <v>154170</v>
      </c>
      <c r="C1788" t="s">
        <v>6108</v>
      </c>
      <c r="D1788" t="s">
        <v>6109</v>
      </c>
      <c r="E1788" t="s">
        <v>6110</v>
      </c>
      <c r="F1788" t="s">
        <v>1023</v>
      </c>
    </row>
    <row r="1789" spans="2:6" hidden="1" x14ac:dyDescent="0.25">
      <c r="B1789">
        <v>154192</v>
      </c>
      <c r="C1789" t="s">
        <v>6111</v>
      </c>
      <c r="D1789" t="s">
        <v>6112</v>
      </c>
      <c r="E1789" t="s">
        <v>6113</v>
      </c>
      <c r="F1789" t="s">
        <v>1023</v>
      </c>
    </row>
    <row r="1790" spans="2:6" hidden="1" x14ac:dyDescent="0.25">
      <c r="B1790">
        <v>154194</v>
      </c>
      <c r="C1790" t="s">
        <v>6114</v>
      </c>
      <c r="D1790" t="s">
        <v>6115</v>
      </c>
      <c r="E1790" t="s">
        <v>6116</v>
      </c>
      <c r="F1790" t="s">
        <v>1023</v>
      </c>
    </row>
    <row r="1791" spans="2:6" hidden="1" x14ac:dyDescent="0.25">
      <c r="B1791">
        <v>154200</v>
      </c>
      <c r="C1791" t="s">
        <v>6117</v>
      </c>
      <c r="D1791" t="s">
        <v>6118</v>
      </c>
      <c r="E1791" t="s">
        <v>6119</v>
      </c>
      <c r="F1791" t="s">
        <v>1023</v>
      </c>
    </row>
    <row r="1792" spans="2:6" hidden="1" x14ac:dyDescent="0.25">
      <c r="B1792">
        <v>154201</v>
      </c>
      <c r="C1792" t="s">
        <v>6120</v>
      </c>
      <c r="D1792" t="s">
        <v>6121</v>
      </c>
      <c r="E1792" t="s">
        <v>3466</v>
      </c>
      <c r="F1792" t="s">
        <v>1023</v>
      </c>
    </row>
    <row r="1793" spans="2:6" hidden="1" x14ac:dyDescent="0.25">
      <c r="B1793">
        <v>154205</v>
      </c>
      <c r="C1793" t="s">
        <v>6122</v>
      </c>
      <c r="D1793" t="s">
        <v>6123</v>
      </c>
      <c r="E1793" t="s">
        <v>6124</v>
      </c>
      <c r="F1793" t="s">
        <v>1023</v>
      </c>
    </row>
    <row r="1794" spans="2:6" hidden="1" x14ac:dyDescent="0.25">
      <c r="B1794">
        <v>154216</v>
      </c>
      <c r="C1794" t="s">
        <v>6125</v>
      </c>
      <c r="D1794" t="s">
        <v>6126</v>
      </c>
      <c r="E1794" t="s">
        <v>6127</v>
      </c>
      <c r="F1794" t="s">
        <v>1023</v>
      </c>
    </row>
    <row r="1795" spans="2:6" hidden="1" x14ac:dyDescent="0.25">
      <c r="B1795">
        <v>154231</v>
      </c>
      <c r="C1795" t="s">
        <v>6128</v>
      </c>
      <c r="D1795" t="s">
        <v>6129</v>
      </c>
      <c r="E1795" t="s">
        <v>6130</v>
      </c>
      <c r="F1795" t="s">
        <v>1023</v>
      </c>
    </row>
    <row r="1796" spans="2:6" hidden="1" x14ac:dyDescent="0.25">
      <c r="B1796">
        <v>154243</v>
      </c>
      <c r="C1796" t="s">
        <v>6131</v>
      </c>
      <c r="D1796" t="s">
        <v>6132</v>
      </c>
      <c r="E1796" t="s">
        <v>6133</v>
      </c>
      <c r="F1796" t="s">
        <v>1023</v>
      </c>
    </row>
    <row r="1797" spans="2:6" hidden="1" x14ac:dyDescent="0.25">
      <c r="B1797">
        <v>154245</v>
      </c>
      <c r="C1797" t="s">
        <v>6134</v>
      </c>
      <c r="D1797" t="s">
        <v>6135</v>
      </c>
      <c r="E1797" t="s">
        <v>6136</v>
      </c>
      <c r="F1797" t="s">
        <v>1023</v>
      </c>
    </row>
    <row r="1798" spans="2:6" hidden="1" x14ac:dyDescent="0.25">
      <c r="B1798">
        <v>154255</v>
      </c>
      <c r="C1798" t="s">
        <v>6137</v>
      </c>
      <c r="D1798" t="s">
        <v>6138</v>
      </c>
      <c r="E1798" t="s">
        <v>6139</v>
      </c>
      <c r="F1798" t="s">
        <v>1023</v>
      </c>
    </row>
    <row r="1799" spans="2:6" hidden="1" x14ac:dyDescent="0.25">
      <c r="B1799">
        <v>154256</v>
      </c>
      <c r="C1799" t="s">
        <v>6140</v>
      </c>
      <c r="D1799" t="s">
        <v>6141</v>
      </c>
      <c r="E1799" t="s">
        <v>6142</v>
      </c>
      <c r="F1799" t="s">
        <v>1023</v>
      </c>
    </row>
    <row r="1800" spans="2:6" hidden="1" x14ac:dyDescent="0.25">
      <c r="B1800">
        <v>154258</v>
      </c>
      <c r="C1800" t="s">
        <v>6143</v>
      </c>
      <c r="D1800" t="s">
        <v>6144</v>
      </c>
      <c r="E1800" t="s">
        <v>6145</v>
      </c>
      <c r="F1800" t="s">
        <v>1023</v>
      </c>
    </row>
    <row r="1801" spans="2:6" hidden="1" x14ac:dyDescent="0.25">
      <c r="B1801">
        <v>154264</v>
      </c>
      <c r="C1801" t="s">
        <v>6146</v>
      </c>
      <c r="D1801" t="s">
        <v>6147</v>
      </c>
      <c r="E1801" t="s">
        <v>6148</v>
      </c>
      <c r="F1801" t="s">
        <v>1023</v>
      </c>
    </row>
    <row r="1802" spans="2:6" hidden="1" x14ac:dyDescent="0.25">
      <c r="B1802">
        <v>154272</v>
      </c>
      <c r="C1802" t="s">
        <v>6149</v>
      </c>
      <c r="D1802" t="s">
        <v>6150</v>
      </c>
      <c r="E1802" t="s">
        <v>6151</v>
      </c>
      <c r="F1802" t="s">
        <v>1023</v>
      </c>
    </row>
    <row r="1803" spans="2:6" hidden="1" x14ac:dyDescent="0.25">
      <c r="B1803">
        <v>154274</v>
      </c>
      <c r="C1803" t="s">
        <v>6152</v>
      </c>
      <c r="D1803" t="s">
        <v>6153</v>
      </c>
      <c r="E1803" t="s">
        <v>6154</v>
      </c>
      <c r="F1803" t="s">
        <v>1023</v>
      </c>
    </row>
    <row r="1804" spans="2:6" hidden="1" x14ac:dyDescent="0.25">
      <c r="B1804">
        <v>154275</v>
      </c>
      <c r="C1804" t="s">
        <v>6155</v>
      </c>
      <c r="D1804" t="s">
        <v>6156</v>
      </c>
      <c r="E1804" t="s">
        <v>6157</v>
      </c>
      <c r="F1804" t="s">
        <v>1023</v>
      </c>
    </row>
    <row r="1805" spans="2:6" hidden="1" x14ac:dyDescent="0.25">
      <c r="B1805">
        <v>154279</v>
      </c>
      <c r="C1805" t="s">
        <v>6158</v>
      </c>
      <c r="D1805" t="s">
        <v>6159</v>
      </c>
      <c r="E1805" t="s">
        <v>6160</v>
      </c>
      <c r="F1805" t="s">
        <v>1023</v>
      </c>
    </row>
    <row r="1806" spans="2:6" hidden="1" x14ac:dyDescent="0.25">
      <c r="B1806">
        <v>154280</v>
      </c>
      <c r="C1806" t="s">
        <v>6161</v>
      </c>
      <c r="D1806" t="s">
        <v>6162</v>
      </c>
      <c r="E1806" t="s">
        <v>6163</v>
      </c>
      <c r="F1806" t="s">
        <v>1023</v>
      </c>
    </row>
    <row r="1807" spans="2:6" hidden="1" x14ac:dyDescent="0.25">
      <c r="B1807">
        <v>154283</v>
      </c>
      <c r="C1807" t="s">
        <v>6164</v>
      </c>
      <c r="D1807" t="s">
        <v>6165</v>
      </c>
      <c r="E1807" t="s">
        <v>6166</v>
      </c>
      <c r="F1807" t="s">
        <v>1023</v>
      </c>
    </row>
    <row r="1808" spans="2:6" hidden="1" x14ac:dyDescent="0.25">
      <c r="B1808">
        <v>154284</v>
      </c>
      <c r="C1808" t="s">
        <v>6167</v>
      </c>
      <c r="D1808" t="s">
        <v>6168</v>
      </c>
      <c r="E1808" t="s">
        <v>6169</v>
      </c>
      <c r="F1808" t="s">
        <v>1023</v>
      </c>
    </row>
    <row r="1809" spans="2:6" hidden="1" x14ac:dyDescent="0.25">
      <c r="B1809">
        <v>154289</v>
      </c>
      <c r="C1809" t="s">
        <v>6170</v>
      </c>
      <c r="D1809" t="s">
        <v>6171</v>
      </c>
      <c r="E1809" t="s">
        <v>6172</v>
      </c>
      <c r="F1809" t="s">
        <v>1023</v>
      </c>
    </row>
    <row r="1810" spans="2:6" hidden="1" x14ac:dyDescent="0.25">
      <c r="B1810">
        <v>154293</v>
      </c>
      <c r="C1810" t="s">
        <v>6173</v>
      </c>
      <c r="D1810" t="s">
        <v>6174</v>
      </c>
      <c r="E1810" t="s">
        <v>6175</v>
      </c>
      <c r="F1810" t="s">
        <v>1023</v>
      </c>
    </row>
    <row r="1811" spans="2:6" hidden="1" x14ac:dyDescent="0.25">
      <c r="B1811">
        <v>154294</v>
      </c>
      <c r="C1811" t="s">
        <v>6176</v>
      </c>
      <c r="D1811" t="s">
        <v>6177</v>
      </c>
      <c r="E1811" t="s">
        <v>6178</v>
      </c>
      <c r="F1811" t="s">
        <v>1023</v>
      </c>
    </row>
    <row r="1812" spans="2:6" hidden="1" x14ac:dyDescent="0.25">
      <c r="B1812">
        <v>154313</v>
      </c>
      <c r="C1812" t="s">
        <v>6179</v>
      </c>
      <c r="D1812" t="s">
        <v>6180</v>
      </c>
      <c r="E1812" t="s">
        <v>6181</v>
      </c>
      <c r="F1812" t="s">
        <v>1023</v>
      </c>
    </row>
    <row r="1813" spans="2:6" hidden="1" x14ac:dyDescent="0.25">
      <c r="B1813">
        <v>154314</v>
      </c>
      <c r="C1813" t="s">
        <v>6182</v>
      </c>
      <c r="D1813" t="s">
        <v>6183</v>
      </c>
      <c r="E1813" t="s">
        <v>5466</v>
      </c>
      <c r="F1813" t="s">
        <v>1023</v>
      </c>
    </row>
    <row r="1814" spans="2:6" hidden="1" x14ac:dyDescent="0.25">
      <c r="B1814">
        <v>154317</v>
      </c>
      <c r="C1814" t="s">
        <v>6184</v>
      </c>
      <c r="D1814" t="s">
        <v>6185</v>
      </c>
      <c r="E1814" t="s">
        <v>3442</v>
      </c>
      <c r="F1814" t="s">
        <v>1023</v>
      </c>
    </row>
    <row r="1815" spans="2:6" hidden="1" x14ac:dyDescent="0.25">
      <c r="B1815">
        <v>154319</v>
      </c>
      <c r="C1815" t="s">
        <v>6186</v>
      </c>
      <c r="D1815" t="s">
        <v>6187</v>
      </c>
      <c r="E1815" t="s">
        <v>6188</v>
      </c>
      <c r="F1815" t="s">
        <v>1023</v>
      </c>
    </row>
    <row r="1816" spans="2:6" hidden="1" x14ac:dyDescent="0.25">
      <c r="B1816">
        <v>154323</v>
      </c>
      <c r="C1816" t="s">
        <v>6189</v>
      </c>
      <c r="D1816" t="s">
        <v>6190</v>
      </c>
      <c r="E1816" t="s">
        <v>6191</v>
      </c>
      <c r="F1816" t="s">
        <v>1023</v>
      </c>
    </row>
    <row r="1817" spans="2:6" hidden="1" x14ac:dyDescent="0.25">
      <c r="B1817">
        <v>154337</v>
      </c>
      <c r="C1817" t="s">
        <v>6192</v>
      </c>
      <c r="D1817" t="s">
        <v>6193</v>
      </c>
      <c r="E1817" t="s">
        <v>6194</v>
      </c>
      <c r="F1817" t="s">
        <v>1023</v>
      </c>
    </row>
    <row r="1818" spans="2:6" hidden="1" x14ac:dyDescent="0.25">
      <c r="B1818">
        <v>154338</v>
      </c>
      <c r="C1818" t="s">
        <v>6195</v>
      </c>
      <c r="D1818" t="s">
        <v>6196</v>
      </c>
      <c r="E1818" t="s">
        <v>6197</v>
      </c>
      <c r="F1818" t="s">
        <v>1023</v>
      </c>
    </row>
    <row r="1819" spans="2:6" hidden="1" x14ac:dyDescent="0.25">
      <c r="B1819">
        <v>154343</v>
      </c>
      <c r="C1819" t="s">
        <v>6198</v>
      </c>
      <c r="D1819" t="s">
        <v>6199</v>
      </c>
      <c r="E1819" t="s">
        <v>6200</v>
      </c>
      <c r="F1819" t="s">
        <v>1023</v>
      </c>
    </row>
    <row r="1820" spans="2:6" hidden="1" x14ac:dyDescent="0.25">
      <c r="B1820">
        <v>154346</v>
      </c>
      <c r="C1820" t="s">
        <v>6201</v>
      </c>
      <c r="D1820" t="s">
        <v>6202</v>
      </c>
      <c r="E1820" t="s">
        <v>6203</v>
      </c>
      <c r="F1820" t="s">
        <v>1023</v>
      </c>
    </row>
    <row r="1821" spans="2:6" hidden="1" x14ac:dyDescent="0.25">
      <c r="B1821">
        <v>154350</v>
      </c>
      <c r="C1821" t="s">
        <v>6204</v>
      </c>
      <c r="D1821" t="s">
        <v>6205</v>
      </c>
      <c r="E1821" t="s">
        <v>6206</v>
      </c>
      <c r="F1821" t="s">
        <v>1023</v>
      </c>
    </row>
    <row r="1822" spans="2:6" hidden="1" x14ac:dyDescent="0.25">
      <c r="B1822">
        <v>154351</v>
      </c>
      <c r="C1822" t="s">
        <v>6207</v>
      </c>
      <c r="D1822" t="s">
        <v>6208</v>
      </c>
      <c r="E1822" t="s">
        <v>6209</v>
      </c>
      <c r="F1822" t="s">
        <v>1023</v>
      </c>
    </row>
    <row r="1823" spans="2:6" hidden="1" x14ac:dyDescent="0.25">
      <c r="B1823">
        <v>154354</v>
      </c>
      <c r="C1823" t="s">
        <v>6210</v>
      </c>
      <c r="D1823" t="s">
        <v>6211</v>
      </c>
      <c r="E1823" t="s">
        <v>6212</v>
      </c>
      <c r="F1823" t="s">
        <v>1023</v>
      </c>
    </row>
    <row r="1824" spans="2:6" hidden="1" x14ac:dyDescent="0.25">
      <c r="B1824">
        <v>154359</v>
      </c>
      <c r="C1824" t="s">
        <v>6213</v>
      </c>
      <c r="D1824" t="s">
        <v>6214</v>
      </c>
      <c r="E1824" t="s">
        <v>6215</v>
      </c>
      <c r="F1824" t="s">
        <v>1023</v>
      </c>
    </row>
    <row r="1825" spans="2:6" hidden="1" x14ac:dyDescent="0.25">
      <c r="B1825">
        <v>154360</v>
      </c>
      <c r="C1825" t="s">
        <v>6216</v>
      </c>
      <c r="D1825" t="s">
        <v>6217</v>
      </c>
      <c r="E1825" t="s">
        <v>6218</v>
      </c>
      <c r="F1825" t="s">
        <v>1023</v>
      </c>
    </row>
    <row r="1826" spans="2:6" hidden="1" x14ac:dyDescent="0.25">
      <c r="B1826">
        <v>154361</v>
      </c>
      <c r="C1826" t="s">
        <v>6219</v>
      </c>
      <c r="D1826" t="s">
        <v>6220</v>
      </c>
      <c r="E1826" t="s">
        <v>6221</v>
      </c>
      <c r="F1826" t="s">
        <v>1023</v>
      </c>
    </row>
    <row r="1827" spans="2:6" hidden="1" x14ac:dyDescent="0.25">
      <c r="B1827">
        <v>154366</v>
      </c>
      <c r="C1827" t="s">
        <v>6222</v>
      </c>
      <c r="D1827" t="s">
        <v>6223</v>
      </c>
      <c r="E1827" t="s">
        <v>6224</v>
      </c>
      <c r="F1827" t="s">
        <v>1023</v>
      </c>
    </row>
    <row r="1828" spans="2:6" hidden="1" x14ac:dyDescent="0.25">
      <c r="B1828">
        <v>154368</v>
      </c>
      <c r="C1828" t="s">
        <v>6225</v>
      </c>
      <c r="D1828" t="s">
        <v>6226</v>
      </c>
      <c r="E1828" t="s">
        <v>5936</v>
      </c>
      <c r="F1828" t="s">
        <v>1023</v>
      </c>
    </row>
    <row r="1829" spans="2:6" hidden="1" x14ac:dyDescent="0.25">
      <c r="B1829">
        <v>154380</v>
      </c>
      <c r="C1829" t="s">
        <v>6227</v>
      </c>
      <c r="D1829" t="s">
        <v>6228</v>
      </c>
      <c r="E1829" t="s">
        <v>6229</v>
      </c>
      <c r="F1829" t="s">
        <v>1023</v>
      </c>
    </row>
    <row r="1830" spans="2:6" hidden="1" x14ac:dyDescent="0.25">
      <c r="B1830">
        <v>154384</v>
      </c>
      <c r="C1830" t="s">
        <v>6230</v>
      </c>
      <c r="D1830" t="s">
        <v>6231</v>
      </c>
      <c r="E1830" t="s">
        <v>6232</v>
      </c>
      <c r="F1830" t="s">
        <v>1023</v>
      </c>
    </row>
    <row r="1831" spans="2:6" hidden="1" x14ac:dyDescent="0.25">
      <c r="B1831">
        <v>154385</v>
      </c>
      <c r="C1831" t="s">
        <v>6233</v>
      </c>
      <c r="D1831" t="s">
        <v>6234</v>
      </c>
      <c r="E1831" t="s">
        <v>6235</v>
      </c>
      <c r="F1831" t="s">
        <v>1023</v>
      </c>
    </row>
    <row r="1832" spans="2:6" hidden="1" x14ac:dyDescent="0.25">
      <c r="B1832">
        <v>154388</v>
      </c>
      <c r="C1832" t="s">
        <v>6236</v>
      </c>
      <c r="D1832" t="s">
        <v>6237</v>
      </c>
      <c r="E1832" t="s">
        <v>6238</v>
      </c>
      <c r="F1832" t="s">
        <v>1023</v>
      </c>
    </row>
    <row r="1833" spans="2:6" hidden="1" x14ac:dyDescent="0.25">
      <c r="B1833">
        <v>154390</v>
      </c>
      <c r="C1833" t="s">
        <v>6239</v>
      </c>
      <c r="D1833" t="s">
        <v>6240</v>
      </c>
      <c r="E1833" t="s">
        <v>6241</v>
      </c>
      <c r="F1833" t="s">
        <v>1023</v>
      </c>
    </row>
    <row r="1834" spans="2:6" hidden="1" x14ac:dyDescent="0.25">
      <c r="B1834">
        <v>154395</v>
      </c>
      <c r="C1834" t="s">
        <v>6242</v>
      </c>
      <c r="D1834" t="s">
        <v>6243</v>
      </c>
      <c r="E1834" t="s">
        <v>6244</v>
      </c>
      <c r="F1834" t="s">
        <v>1023</v>
      </c>
    </row>
    <row r="1835" spans="2:6" hidden="1" x14ac:dyDescent="0.25">
      <c r="B1835">
        <v>154400</v>
      </c>
      <c r="C1835" t="s">
        <v>6245</v>
      </c>
      <c r="D1835" t="s">
        <v>6246</v>
      </c>
      <c r="E1835" t="s">
        <v>6247</v>
      </c>
      <c r="F1835" t="s">
        <v>1023</v>
      </c>
    </row>
    <row r="1836" spans="2:6" hidden="1" x14ac:dyDescent="0.25">
      <c r="B1836">
        <v>154401</v>
      </c>
      <c r="C1836" t="s">
        <v>6248</v>
      </c>
      <c r="D1836" t="s">
        <v>6249</v>
      </c>
      <c r="E1836" t="s">
        <v>6250</v>
      </c>
      <c r="F1836" t="s">
        <v>1023</v>
      </c>
    </row>
    <row r="1837" spans="2:6" hidden="1" x14ac:dyDescent="0.25">
      <c r="B1837">
        <v>154411</v>
      </c>
      <c r="C1837" t="s">
        <v>6251</v>
      </c>
      <c r="D1837" t="s">
        <v>6252</v>
      </c>
      <c r="E1837" t="s">
        <v>6253</v>
      </c>
      <c r="F1837" t="s">
        <v>1023</v>
      </c>
    </row>
    <row r="1838" spans="2:6" hidden="1" x14ac:dyDescent="0.25">
      <c r="B1838">
        <v>154418</v>
      </c>
      <c r="C1838" t="s">
        <v>6254</v>
      </c>
      <c r="D1838" t="s">
        <v>6255</v>
      </c>
      <c r="E1838" t="s">
        <v>6256</v>
      </c>
      <c r="F1838" t="s">
        <v>1023</v>
      </c>
    </row>
    <row r="1839" spans="2:6" hidden="1" x14ac:dyDescent="0.25">
      <c r="B1839">
        <v>154421</v>
      </c>
      <c r="C1839" t="s">
        <v>6257</v>
      </c>
      <c r="D1839" t="s">
        <v>6258</v>
      </c>
      <c r="E1839" t="s">
        <v>6259</v>
      </c>
      <c r="F1839" t="s">
        <v>1023</v>
      </c>
    </row>
    <row r="1840" spans="2:6" hidden="1" x14ac:dyDescent="0.25">
      <c r="B1840">
        <v>154425</v>
      </c>
      <c r="C1840" t="s">
        <v>6260</v>
      </c>
      <c r="D1840" t="s">
        <v>6261</v>
      </c>
      <c r="E1840" t="s">
        <v>6262</v>
      </c>
      <c r="F1840" t="s">
        <v>1023</v>
      </c>
    </row>
    <row r="1841" spans="2:6" hidden="1" x14ac:dyDescent="0.25">
      <c r="B1841">
        <v>154426</v>
      </c>
      <c r="C1841" t="s">
        <v>6263</v>
      </c>
      <c r="D1841" t="s">
        <v>6264</v>
      </c>
      <c r="E1841" t="s">
        <v>6265</v>
      </c>
      <c r="F1841" t="s">
        <v>1023</v>
      </c>
    </row>
    <row r="1842" spans="2:6" hidden="1" x14ac:dyDescent="0.25">
      <c r="B1842">
        <v>154430</v>
      </c>
      <c r="C1842" t="s">
        <v>6266</v>
      </c>
      <c r="D1842" t="s">
        <v>6267</v>
      </c>
      <c r="E1842" t="s">
        <v>6268</v>
      </c>
      <c r="F1842" t="s">
        <v>1023</v>
      </c>
    </row>
    <row r="1843" spans="2:6" hidden="1" x14ac:dyDescent="0.25">
      <c r="B1843">
        <v>154434</v>
      </c>
      <c r="C1843" t="s">
        <v>6269</v>
      </c>
      <c r="D1843" t="s">
        <v>6270</v>
      </c>
      <c r="E1843" t="s">
        <v>1318</v>
      </c>
      <c r="F1843" t="s">
        <v>1023</v>
      </c>
    </row>
    <row r="1844" spans="2:6" hidden="1" x14ac:dyDescent="0.25">
      <c r="B1844">
        <v>154439</v>
      </c>
      <c r="C1844" t="s">
        <v>6271</v>
      </c>
      <c r="D1844" t="s">
        <v>6272</v>
      </c>
      <c r="E1844" t="s">
        <v>1736</v>
      </c>
      <c r="F1844" t="s">
        <v>1023</v>
      </c>
    </row>
    <row r="1845" spans="2:6" hidden="1" x14ac:dyDescent="0.25">
      <c r="B1845">
        <v>154443</v>
      </c>
      <c r="C1845" t="s">
        <v>6273</v>
      </c>
      <c r="D1845" t="s">
        <v>6274</v>
      </c>
      <c r="E1845" t="s">
        <v>6275</v>
      </c>
      <c r="F1845" t="s">
        <v>1023</v>
      </c>
    </row>
    <row r="1846" spans="2:6" hidden="1" x14ac:dyDescent="0.25">
      <c r="B1846">
        <v>154451</v>
      </c>
      <c r="C1846" t="s">
        <v>6276</v>
      </c>
      <c r="D1846" t="s">
        <v>6277</v>
      </c>
      <c r="E1846" t="s">
        <v>6278</v>
      </c>
      <c r="F1846" t="s">
        <v>1023</v>
      </c>
    </row>
    <row r="1847" spans="2:6" hidden="1" x14ac:dyDescent="0.25">
      <c r="B1847">
        <v>154453</v>
      </c>
      <c r="C1847" t="s">
        <v>6279</v>
      </c>
      <c r="D1847" t="s">
        <v>6280</v>
      </c>
      <c r="E1847" t="s">
        <v>6281</v>
      </c>
      <c r="F1847" t="s">
        <v>1023</v>
      </c>
    </row>
    <row r="1848" spans="2:6" hidden="1" x14ac:dyDescent="0.25">
      <c r="B1848">
        <v>154459</v>
      </c>
      <c r="C1848" t="s">
        <v>6282</v>
      </c>
      <c r="D1848" t="s">
        <v>6283</v>
      </c>
      <c r="E1848" t="s">
        <v>6284</v>
      </c>
      <c r="F1848" t="s">
        <v>1023</v>
      </c>
    </row>
    <row r="1849" spans="2:6" hidden="1" x14ac:dyDescent="0.25">
      <c r="B1849">
        <v>154460</v>
      </c>
      <c r="C1849" t="s">
        <v>6285</v>
      </c>
      <c r="D1849" t="s">
        <v>6286</v>
      </c>
      <c r="E1849" t="s">
        <v>6287</v>
      </c>
      <c r="F1849" t="s">
        <v>1023</v>
      </c>
    </row>
    <row r="1850" spans="2:6" hidden="1" x14ac:dyDescent="0.25">
      <c r="B1850">
        <v>154465</v>
      </c>
      <c r="C1850" t="s">
        <v>6288</v>
      </c>
      <c r="D1850" t="s">
        <v>6289</v>
      </c>
      <c r="E1850" t="s">
        <v>6290</v>
      </c>
      <c r="F1850" t="s">
        <v>1023</v>
      </c>
    </row>
    <row r="1851" spans="2:6" hidden="1" x14ac:dyDescent="0.25">
      <c r="B1851">
        <v>154468</v>
      </c>
      <c r="C1851" t="s">
        <v>6291</v>
      </c>
      <c r="D1851" t="s">
        <v>6292</v>
      </c>
      <c r="E1851" t="s">
        <v>5272</v>
      </c>
      <c r="F1851" t="s">
        <v>1023</v>
      </c>
    </row>
    <row r="1852" spans="2:6" hidden="1" x14ac:dyDescent="0.25">
      <c r="B1852">
        <v>154470</v>
      </c>
      <c r="C1852" t="s">
        <v>6293</v>
      </c>
      <c r="D1852" t="s">
        <v>6294</v>
      </c>
      <c r="E1852" t="s">
        <v>6295</v>
      </c>
      <c r="F1852" t="s">
        <v>1023</v>
      </c>
    </row>
    <row r="1853" spans="2:6" hidden="1" x14ac:dyDescent="0.25">
      <c r="B1853">
        <v>154472</v>
      </c>
      <c r="C1853" t="s">
        <v>6296</v>
      </c>
      <c r="D1853" t="s">
        <v>6297</v>
      </c>
      <c r="E1853" t="s">
        <v>24105</v>
      </c>
      <c r="F1853" t="s">
        <v>1023</v>
      </c>
    </row>
    <row r="1854" spans="2:6" hidden="1" x14ac:dyDescent="0.25">
      <c r="B1854">
        <v>154476</v>
      </c>
      <c r="C1854" t="s">
        <v>6298</v>
      </c>
      <c r="D1854" t="s">
        <v>6299</v>
      </c>
      <c r="E1854" t="s">
        <v>6300</v>
      </c>
      <c r="F1854" t="s">
        <v>1023</v>
      </c>
    </row>
    <row r="1855" spans="2:6" hidden="1" x14ac:dyDescent="0.25">
      <c r="B1855">
        <v>154491</v>
      </c>
      <c r="C1855" t="s">
        <v>6301</v>
      </c>
      <c r="D1855" t="s">
        <v>6302</v>
      </c>
      <c r="E1855" t="s">
        <v>6303</v>
      </c>
      <c r="F1855" t="s">
        <v>1023</v>
      </c>
    </row>
    <row r="1856" spans="2:6" hidden="1" x14ac:dyDescent="0.25">
      <c r="B1856">
        <v>154496</v>
      </c>
      <c r="C1856" t="s">
        <v>6304</v>
      </c>
      <c r="D1856" t="s">
        <v>6305</v>
      </c>
      <c r="E1856" t="s">
        <v>6306</v>
      </c>
      <c r="F1856" t="s">
        <v>1023</v>
      </c>
    </row>
    <row r="1857" spans="2:6" hidden="1" x14ac:dyDescent="0.25">
      <c r="B1857">
        <v>154504</v>
      </c>
      <c r="C1857" t="s">
        <v>6307</v>
      </c>
      <c r="D1857" t="s">
        <v>6308</v>
      </c>
      <c r="E1857" t="s">
        <v>6309</v>
      </c>
      <c r="F1857" t="s">
        <v>1023</v>
      </c>
    </row>
    <row r="1858" spans="2:6" hidden="1" x14ac:dyDescent="0.25">
      <c r="B1858">
        <v>154511</v>
      </c>
      <c r="C1858" t="s">
        <v>6310</v>
      </c>
      <c r="D1858" t="s">
        <v>6311</v>
      </c>
      <c r="E1858" t="s">
        <v>6312</v>
      </c>
      <c r="F1858" t="s">
        <v>1023</v>
      </c>
    </row>
    <row r="1859" spans="2:6" hidden="1" x14ac:dyDescent="0.25">
      <c r="B1859">
        <v>154512</v>
      </c>
      <c r="C1859" t="s">
        <v>6313</v>
      </c>
      <c r="D1859" t="s">
        <v>6314</v>
      </c>
      <c r="E1859" t="s">
        <v>3292</v>
      </c>
      <c r="F1859" t="s">
        <v>1023</v>
      </c>
    </row>
    <row r="1860" spans="2:6" hidden="1" x14ac:dyDescent="0.25">
      <c r="B1860">
        <v>154515</v>
      </c>
      <c r="C1860" t="s">
        <v>6315</v>
      </c>
      <c r="D1860" t="s">
        <v>6316</v>
      </c>
      <c r="E1860" t="s">
        <v>6317</v>
      </c>
      <c r="F1860" t="s">
        <v>1023</v>
      </c>
    </row>
    <row r="1861" spans="2:6" hidden="1" x14ac:dyDescent="0.25">
      <c r="B1861">
        <v>154517</v>
      </c>
      <c r="C1861" t="s">
        <v>6318</v>
      </c>
      <c r="D1861" t="s">
        <v>6319</v>
      </c>
      <c r="E1861" t="s">
        <v>6320</v>
      </c>
      <c r="F1861" t="s">
        <v>1023</v>
      </c>
    </row>
    <row r="1862" spans="2:6" hidden="1" x14ac:dyDescent="0.25">
      <c r="B1862">
        <v>154521</v>
      </c>
      <c r="C1862" t="s">
        <v>6321</v>
      </c>
      <c r="D1862" t="s">
        <v>6322</v>
      </c>
      <c r="E1862" t="s">
        <v>6323</v>
      </c>
      <c r="F1862" t="s">
        <v>1023</v>
      </c>
    </row>
    <row r="1863" spans="2:6" hidden="1" x14ac:dyDescent="0.25">
      <c r="B1863">
        <v>154523</v>
      </c>
      <c r="C1863" t="s">
        <v>6324</v>
      </c>
      <c r="D1863" t="s">
        <v>6325</v>
      </c>
      <c r="E1863" t="s">
        <v>6326</v>
      </c>
      <c r="F1863" t="s">
        <v>1023</v>
      </c>
    </row>
    <row r="1864" spans="2:6" hidden="1" x14ac:dyDescent="0.25">
      <c r="B1864">
        <v>154526</v>
      </c>
      <c r="C1864" t="s">
        <v>6327</v>
      </c>
      <c r="D1864" t="s">
        <v>6328</v>
      </c>
      <c r="E1864" t="s">
        <v>6329</v>
      </c>
      <c r="F1864" t="s">
        <v>1023</v>
      </c>
    </row>
    <row r="1865" spans="2:6" hidden="1" x14ac:dyDescent="0.25">
      <c r="B1865">
        <v>154530</v>
      </c>
      <c r="C1865" t="s">
        <v>6330</v>
      </c>
      <c r="D1865" t="s">
        <v>6331</v>
      </c>
      <c r="E1865" t="s">
        <v>6332</v>
      </c>
      <c r="F1865" t="s">
        <v>1023</v>
      </c>
    </row>
    <row r="1866" spans="2:6" hidden="1" x14ac:dyDescent="0.25">
      <c r="B1866">
        <v>154531</v>
      </c>
      <c r="C1866" t="s">
        <v>6333</v>
      </c>
      <c r="D1866" t="s">
        <v>6334</v>
      </c>
      <c r="E1866" t="s">
        <v>6335</v>
      </c>
      <c r="F1866" t="s">
        <v>1023</v>
      </c>
    </row>
    <row r="1867" spans="2:6" hidden="1" x14ac:dyDescent="0.25">
      <c r="B1867">
        <v>154539</v>
      </c>
      <c r="C1867" t="s">
        <v>6336</v>
      </c>
      <c r="D1867" t="s">
        <v>6337</v>
      </c>
      <c r="E1867" t="s">
        <v>6338</v>
      </c>
      <c r="F1867" t="s">
        <v>1023</v>
      </c>
    </row>
    <row r="1868" spans="2:6" hidden="1" x14ac:dyDescent="0.25">
      <c r="B1868">
        <v>154544</v>
      </c>
      <c r="C1868" t="s">
        <v>6339</v>
      </c>
      <c r="D1868" t="s">
        <v>6340</v>
      </c>
      <c r="E1868" t="s">
        <v>6341</v>
      </c>
      <c r="F1868" t="s">
        <v>1023</v>
      </c>
    </row>
    <row r="1869" spans="2:6" hidden="1" x14ac:dyDescent="0.25">
      <c r="B1869">
        <v>154556</v>
      </c>
      <c r="C1869" t="s">
        <v>6342</v>
      </c>
      <c r="D1869" t="s">
        <v>6343</v>
      </c>
      <c r="E1869" t="s">
        <v>6344</v>
      </c>
      <c r="F1869" t="s">
        <v>1023</v>
      </c>
    </row>
    <row r="1870" spans="2:6" hidden="1" x14ac:dyDescent="0.25">
      <c r="B1870">
        <v>154559</v>
      </c>
      <c r="C1870" t="s">
        <v>6345</v>
      </c>
      <c r="D1870" t="s">
        <v>6346</v>
      </c>
      <c r="E1870" t="s">
        <v>4396</v>
      </c>
      <c r="F1870" t="s">
        <v>1023</v>
      </c>
    </row>
    <row r="1871" spans="2:6" hidden="1" x14ac:dyDescent="0.25">
      <c r="B1871">
        <v>154560</v>
      </c>
      <c r="C1871" t="s">
        <v>6347</v>
      </c>
      <c r="D1871" t="s">
        <v>6348</v>
      </c>
      <c r="E1871" t="s">
        <v>6349</v>
      </c>
      <c r="F1871" t="s">
        <v>1023</v>
      </c>
    </row>
    <row r="1872" spans="2:6" hidden="1" x14ac:dyDescent="0.25">
      <c r="B1872">
        <v>154562</v>
      </c>
      <c r="C1872" t="s">
        <v>6350</v>
      </c>
      <c r="D1872" t="s">
        <v>6351</v>
      </c>
      <c r="E1872" t="s">
        <v>6352</v>
      </c>
      <c r="F1872" t="s">
        <v>1023</v>
      </c>
    </row>
    <row r="1873" spans="2:6" hidden="1" x14ac:dyDescent="0.25">
      <c r="B1873">
        <v>154575</v>
      </c>
      <c r="C1873" t="s">
        <v>6353</v>
      </c>
      <c r="D1873" t="s">
        <v>6354</v>
      </c>
      <c r="E1873" t="s">
        <v>6355</v>
      </c>
      <c r="F1873" t="s">
        <v>1023</v>
      </c>
    </row>
    <row r="1874" spans="2:6" hidden="1" x14ac:dyDescent="0.25">
      <c r="B1874">
        <v>154592</v>
      </c>
      <c r="C1874" t="s">
        <v>6356</v>
      </c>
      <c r="D1874" t="s">
        <v>6357</v>
      </c>
      <c r="E1874" t="s">
        <v>6358</v>
      </c>
      <c r="F1874" t="s">
        <v>1023</v>
      </c>
    </row>
    <row r="1875" spans="2:6" hidden="1" x14ac:dyDescent="0.25">
      <c r="B1875">
        <v>154593</v>
      </c>
      <c r="C1875" t="s">
        <v>6359</v>
      </c>
      <c r="D1875" t="s">
        <v>6360</v>
      </c>
      <c r="E1875" t="s">
        <v>6361</v>
      </c>
      <c r="F1875" t="s">
        <v>1023</v>
      </c>
    </row>
    <row r="1876" spans="2:6" hidden="1" x14ac:dyDescent="0.25">
      <c r="B1876">
        <v>154599</v>
      </c>
      <c r="C1876" t="s">
        <v>6362</v>
      </c>
      <c r="D1876" t="s">
        <v>6363</v>
      </c>
      <c r="E1876" t="s">
        <v>6364</v>
      </c>
      <c r="F1876" t="s">
        <v>1023</v>
      </c>
    </row>
    <row r="1877" spans="2:6" hidden="1" x14ac:dyDescent="0.25">
      <c r="B1877">
        <v>154601</v>
      </c>
      <c r="C1877" t="s">
        <v>6365</v>
      </c>
      <c r="D1877" t="s">
        <v>6366</v>
      </c>
      <c r="E1877" t="s">
        <v>6367</v>
      </c>
      <c r="F1877" t="s">
        <v>1023</v>
      </c>
    </row>
    <row r="1878" spans="2:6" hidden="1" x14ac:dyDescent="0.25">
      <c r="B1878">
        <v>154602</v>
      </c>
      <c r="C1878" t="s">
        <v>6368</v>
      </c>
      <c r="D1878" t="s">
        <v>6369</v>
      </c>
      <c r="E1878" t="s">
        <v>6370</v>
      </c>
      <c r="F1878" t="s">
        <v>1023</v>
      </c>
    </row>
    <row r="1879" spans="2:6" hidden="1" x14ac:dyDescent="0.25">
      <c r="B1879">
        <v>154614</v>
      </c>
      <c r="C1879" t="s">
        <v>6371</v>
      </c>
      <c r="D1879" t="s">
        <v>6372</v>
      </c>
      <c r="E1879" t="s">
        <v>6373</v>
      </c>
      <c r="F1879" t="s">
        <v>1023</v>
      </c>
    </row>
    <row r="1880" spans="2:6" hidden="1" x14ac:dyDescent="0.25">
      <c r="B1880">
        <v>154615</v>
      </c>
      <c r="C1880" t="s">
        <v>6374</v>
      </c>
      <c r="D1880" t="s">
        <v>6375</v>
      </c>
      <c r="E1880" t="s">
        <v>6034</v>
      </c>
      <c r="F1880" t="s">
        <v>1023</v>
      </c>
    </row>
    <row r="1881" spans="2:6" hidden="1" x14ac:dyDescent="0.25">
      <c r="B1881">
        <v>154628</v>
      </c>
      <c r="C1881" t="s">
        <v>6376</v>
      </c>
      <c r="D1881" t="s">
        <v>6377</v>
      </c>
      <c r="E1881" t="s">
        <v>6378</v>
      </c>
      <c r="F1881" t="s">
        <v>1023</v>
      </c>
    </row>
    <row r="1882" spans="2:6" hidden="1" x14ac:dyDescent="0.25">
      <c r="B1882">
        <v>154635</v>
      </c>
      <c r="C1882" t="s">
        <v>6379</v>
      </c>
      <c r="D1882" t="s">
        <v>6380</v>
      </c>
      <c r="E1882" t="s">
        <v>2441</v>
      </c>
      <c r="F1882" t="s">
        <v>1023</v>
      </c>
    </row>
    <row r="1883" spans="2:6" hidden="1" x14ac:dyDescent="0.25">
      <c r="B1883">
        <v>154639</v>
      </c>
      <c r="C1883" t="s">
        <v>6381</v>
      </c>
      <c r="D1883" t="s">
        <v>6382</v>
      </c>
      <c r="E1883" t="s">
        <v>6383</v>
      </c>
      <c r="F1883" t="s">
        <v>1023</v>
      </c>
    </row>
    <row r="1884" spans="2:6" hidden="1" x14ac:dyDescent="0.25">
      <c r="B1884">
        <v>154641</v>
      </c>
      <c r="C1884" t="s">
        <v>6384</v>
      </c>
      <c r="D1884" t="s">
        <v>6385</v>
      </c>
      <c r="E1884" t="s">
        <v>6386</v>
      </c>
      <c r="F1884" t="s">
        <v>1023</v>
      </c>
    </row>
    <row r="1885" spans="2:6" hidden="1" x14ac:dyDescent="0.25">
      <c r="B1885">
        <v>154644</v>
      </c>
      <c r="C1885" t="s">
        <v>6387</v>
      </c>
      <c r="D1885" t="s">
        <v>6388</v>
      </c>
      <c r="E1885" t="s">
        <v>6389</v>
      </c>
      <c r="F1885" t="s">
        <v>1023</v>
      </c>
    </row>
    <row r="1886" spans="2:6" hidden="1" x14ac:dyDescent="0.25">
      <c r="B1886">
        <v>154650</v>
      </c>
      <c r="C1886" t="s">
        <v>6390</v>
      </c>
      <c r="D1886" t="s">
        <v>6391</v>
      </c>
      <c r="E1886" t="s">
        <v>6392</v>
      </c>
      <c r="F1886" t="s">
        <v>1023</v>
      </c>
    </row>
    <row r="1887" spans="2:6" hidden="1" x14ac:dyDescent="0.25">
      <c r="B1887">
        <v>154654</v>
      </c>
      <c r="C1887" t="s">
        <v>6393</v>
      </c>
      <c r="D1887" t="s">
        <v>6394</v>
      </c>
      <c r="E1887" t="s">
        <v>6395</v>
      </c>
      <c r="F1887" t="s">
        <v>1023</v>
      </c>
    </row>
    <row r="1888" spans="2:6" hidden="1" x14ac:dyDescent="0.25">
      <c r="B1888">
        <v>154672</v>
      </c>
      <c r="C1888" t="s">
        <v>6396</v>
      </c>
      <c r="D1888" t="s">
        <v>6397</v>
      </c>
      <c r="E1888" t="s">
        <v>6398</v>
      </c>
      <c r="F1888" t="s">
        <v>1023</v>
      </c>
    </row>
    <row r="1889" spans="2:6" hidden="1" x14ac:dyDescent="0.25">
      <c r="B1889">
        <v>154675</v>
      </c>
      <c r="C1889" t="s">
        <v>6399</v>
      </c>
      <c r="D1889" t="s">
        <v>6400</v>
      </c>
      <c r="E1889" t="s">
        <v>6401</v>
      </c>
      <c r="F1889" t="s">
        <v>1023</v>
      </c>
    </row>
    <row r="1890" spans="2:6" hidden="1" x14ac:dyDescent="0.25">
      <c r="B1890">
        <v>154676</v>
      </c>
      <c r="C1890" t="s">
        <v>6402</v>
      </c>
      <c r="D1890" t="s">
        <v>6403</v>
      </c>
      <c r="E1890" t="s">
        <v>6404</v>
      </c>
      <c r="F1890" t="s">
        <v>1023</v>
      </c>
    </row>
    <row r="1891" spans="2:6" hidden="1" x14ac:dyDescent="0.25">
      <c r="B1891">
        <v>154677</v>
      </c>
      <c r="C1891" t="s">
        <v>6405</v>
      </c>
      <c r="D1891" t="s">
        <v>6406</v>
      </c>
      <c r="E1891" t="s">
        <v>6407</v>
      </c>
      <c r="F1891" t="s">
        <v>1023</v>
      </c>
    </row>
    <row r="1892" spans="2:6" hidden="1" x14ac:dyDescent="0.25">
      <c r="B1892">
        <v>154679</v>
      </c>
      <c r="C1892" t="s">
        <v>6408</v>
      </c>
      <c r="D1892" t="s">
        <v>6409</v>
      </c>
      <c r="E1892" t="s">
        <v>6410</v>
      </c>
      <c r="F1892" t="s">
        <v>1023</v>
      </c>
    </row>
    <row r="1893" spans="2:6" hidden="1" x14ac:dyDescent="0.25">
      <c r="B1893">
        <v>154686</v>
      </c>
      <c r="C1893" t="s">
        <v>6411</v>
      </c>
      <c r="D1893" t="s">
        <v>6412</v>
      </c>
      <c r="E1893" t="s">
        <v>6413</v>
      </c>
      <c r="F1893" t="s">
        <v>1023</v>
      </c>
    </row>
    <row r="1894" spans="2:6" hidden="1" x14ac:dyDescent="0.25">
      <c r="B1894">
        <v>154689</v>
      </c>
      <c r="C1894" t="s">
        <v>6414</v>
      </c>
      <c r="D1894" t="s">
        <v>6415</v>
      </c>
      <c r="E1894" t="s">
        <v>6416</v>
      </c>
      <c r="F1894" t="s">
        <v>1023</v>
      </c>
    </row>
    <row r="1895" spans="2:6" hidden="1" x14ac:dyDescent="0.25">
      <c r="B1895">
        <v>154691</v>
      </c>
      <c r="C1895" t="s">
        <v>6417</v>
      </c>
      <c r="D1895" t="s">
        <v>6418</v>
      </c>
      <c r="E1895" t="s">
        <v>6419</v>
      </c>
      <c r="F1895" t="s">
        <v>1023</v>
      </c>
    </row>
    <row r="1896" spans="2:6" hidden="1" x14ac:dyDescent="0.25">
      <c r="B1896">
        <v>154702</v>
      </c>
      <c r="C1896" t="s">
        <v>6420</v>
      </c>
      <c r="D1896" t="s">
        <v>6421</v>
      </c>
      <c r="E1896" t="s">
        <v>6422</v>
      </c>
      <c r="F1896" t="s">
        <v>1023</v>
      </c>
    </row>
    <row r="1897" spans="2:6" hidden="1" x14ac:dyDescent="0.25">
      <c r="B1897">
        <v>154703</v>
      </c>
      <c r="C1897" t="s">
        <v>6423</v>
      </c>
      <c r="D1897" t="s">
        <v>6424</v>
      </c>
      <c r="E1897" t="s">
        <v>6425</v>
      </c>
      <c r="F1897" t="s">
        <v>1023</v>
      </c>
    </row>
    <row r="1898" spans="2:6" hidden="1" x14ac:dyDescent="0.25">
      <c r="B1898">
        <v>154706</v>
      </c>
      <c r="C1898" t="s">
        <v>6426</v>
      </c>
      <c r="D1898" t="s">
        <v>6427</v>
      </c>
      <c r="E1898" t="s">
        <v>2398</v>
      </c>
      <c r="F1898" t="s">
        <v>1023</v>
      </c>
    </row>
    <row r="1899" spans="2:6" hidden="1" x14ac:dyDescent="0.25">
      <c r="B1899">
        <v>154708</v>
      </c>
      <c r="C1899" t="s">
        <v>6428</v>
      </c>
      <c r="D1899" t="s">
        <v>6429</v>
      </c>
      <c r="E1899" t="s">
        <v>6430</v>
      </c>
      <c r="F1899" t="s">
        <v>1023</v>
      </c>
    </row>
    <row r="1900" spans="2:6" hidden="1" x14ac:dyDescent="0.25">
      <c r="B1900">
        <v>154710</v>
      </c>
      <c r="C1900" t="s">
        <v>6431</v>
      </c>
      <c r="D1900" t="s">
        <v>6432</v>
      </c>
      <c r="E1900" t="s">
        <v>6433</v>
      </c>
      <c r="F1900" t="s">
        <v>1023</v>
      </c>
    </row>
    <row r="1901" spans="2:6" hidden="1" x14ac:dyDescent="0.25">
      <c r="B1901">
        <v>154713</v>
      </c>
      <c r="C1901" t="s">
        <v>6434</v>
      </c>
      <c r="D1901" t="s">
        <v>6435</v>
      </c>
      <c r="E1901" t="s">
        <v>6436</v>
      </c>
      <c r="F1901" t="s">
        <v>1023</v>
      </c>
    </row>
    <row r="1902" spans="2:6" hidden="1" x14ac:dyDescent="0.25">
      <c r="B1902">
        <v>154717</v>
      </c>
      <c r="C1902" t="s">
        <v>6437</v>
      </c>
      <c r="D1902" t="s">
        <v>6438</v>
      </c>
      <c r="E1902" t="s">
        <v>6439</v>
      </c>
      <c r="F1902" t="s">
        <v>1023</v>
      </c>
    </row>
    <row r="1903" spans="2:6" hidden="1" x14ac:dyDescent="0.25">
      <c r="B1903">
        <v>154734</v>
      </c>
      <c r="C1903" t="s">
        <v>6440</v>
      </c>
      <c r="D1903" t="s">
        <v>6441</v>
      </c>
      <c r="E1903" t="s">
        <v>6442</v>
      </c>
      <c r="F1903" t="s">
        <v>1023</v>
      </c>
    </row>
    <row r="1904" spans="2:6" hidden="1" x14ac:dyDescent="0.25">
      <c r="B1904">
        <v>154757</v>
      </c>
      <c r="C1904" t="s">
        <v>6443</v>
      </c>
      <c r="D1904" t="s">
        <v>6444</v>
      </c>
      <c r="E1904" t="s">
        <v>6445</v>
      </c>
      <c r="F1904" t="s">
        <v>1023</v>
      </c>
    </row>
    <row r="1905" spans="2:6" hidden="1" x14ac:dyDescent="0.25">
      <c r="B1905">
        <v>154758</v>
      </c>
      <c r="C1905" t="s">
        <v>6446</v>
      </c>
      <c r="D1905" t="s">
        <v>6447</v>
      </c>
      <c r="E1905" t="s">
        <v>6448</v>
      </c>
      <c r="F1905" t="s">
        <v>1023</v>
      </c>
    </row>
    <row r="1906" spans="2:6" hidden="1" x14ac:dyDescent="0.25">
      <c r="B1906">
        <v>154759</v>
      </c>
      <c r="C1906" t="s">
        <v>6449</v>
      </c>
      <c r="D1906" t="s">
        <v>6450</v>
      </c>
      <c r="E1906" t="s">
        <v>5429</v>
      </c>
      <c r="F1906" t="s">
        <v>1023</v>
      </c>
    </row>
    <row r="1907" spans="2:6" hidden="1" x14ac:dyDescent="0.25">
      <c r="B1907">
        <v>154760</v>
      </c>
      <c r="C1907" t="s">
        <v>6451</v>
      </c>
      <c r="D1907" t="s">
        <v>6452</v>
      </c>
      <c r="E1907" t="s">
        <v>6453</v>
      </c>
      <c r="F1907" t="s">
        <v>1023</v>
      </c>
    </row>
    <row r="1908" spans="2:6" hidden="1" x14ac:dyDescent="0.25">
      <c r="B1908">
        <v>154761</v>
      </c>
      <c r="C1908" t="s">
        <v>6454</v>
      </c>
      <c r="D1908" t="s">
        <v>24023</v>
      </c>
      <c r="E1908" t="s">
        <v>6455</v>
      </c>
      <c r="F1908" t="s">
        <v>1023</v>
      </c>
    </row>
    <row r="1909" spans="2:6" hidden="1" x14ac:dyDescent="0.25">
      <c r="B1909">
        <v>154763</v>
      </c>
      <c r="C1909" t="s">
        <v>6456</v>
      </c>
      <c r="D1909" t="s">
        <v>6457</v>
      </c>
      <c r="E1909" t="s">
        <v>6458</v>
      </c>
      <c r="F1909" t="s">
        <v>1023</v>
      </c>
    </row>
    <row r="1910" spans="2:6" hidden="1" x14ac:dyDescent="0.25">
      <c r="B1910">
        <v>154764</v>
      </c>
      <c r="C1910" t="s">
        <v>6459</v>
      </c>
      <c r="D1910" t="s">
        <v>6460</v>
      </c>
      <c r="E1910" t="s">
        <v>6461</v>
      </c>
      <c r="F1910" t="s">
        <v>1023</v>
      </c>
    </row>
    <row r="1911" spans="2:6" hidden="1" x14ac:dyDescent="0.25">
      <c r="B1911">
        <v>154766</v>
      </c>
      <c r="C1911" t="s">
        <v>6462</v>
      </c>
      <c r="D1911" t="s">
        <v>6463</v>
      </c>
      <c r="E1911" t="s">
        <v>6464</v>
      </c>
      <c r="F1911" t="s">
        <v>1023</v>
      </c>
    </row>
    <row r="1912" spans="2:6" hidden="1" x14ac:dyDescent="0.25">
      <c r="B1912">
        <v>154768</v>
      </c>
      <c r="C1912" t="s">
        <v>6465</v>
      </c>
      <c r="D1912" t="s">
        <v>6466</v>
      </c>
      <c r="E1912" t="s">
        <v>6467</v>
      </c>
      <c r="F1912" t="s">
        <v>1023</v>
      </c>
    </row>
    <row r="1913" spans="2:6" hidden="1" x14ac:dyDescent="0.25">
      <c r="B1913">
        <v>154786</v>
      </c>
      <c r="C1913" t="s">
        <v>6468</v>
      </c>
      <c r="D1913" t="s">
        <v>6469</v>
      </c>
      <c r="E1913" t="s">
        <v>6470</v>
      </c>
      <c r="F1913" t="s">
        <v>1023</v>
      </c>
    </row>
    <row r="1914" spans="2:6" hidden="1" x14ac:dyDescent="0.25">
      <c r="B1914">
        <v>154787</v>
      </c>
      <c r="C1914" t="s">
        <v>6471</v>
      </c>
      <c r="D1914" t="s">
        <v>6472</v>
      </c>
      <c r="E1914" t="s">
        <v>5616</v>
      </c>
      <c r="F1914" t="s">
        <v>1023</v>
      </c>
    </row>
    <row r="1915" spans="2:6" hidden="1" x14ac:dyDescent="0.25">
      <c r="B1915">
        <v>154796</v>
      </c>
      <c r="C1915" t="s">
        <v>6473</v>
      </c>
      <c r="D1915" t="s">
        <v>6474</v>
      </c>
      <c r="E1915" t="s">
        <v>6475</v>
      </c>
      <c r="F1915" t="s">
        <v>1023</v>
      </c>
    </row>
    <row r="1916" spans="2:6" hidden="1" x14ac:dyDescent="0.25">
      <c r="B1916">
        <v>154797</v>
      </c>
      <c r="C1916" t="s">
        <v>6476</v>
      </c>
      <c r="D1916" t="s">
        <v>6477</v>
      </c>
      <c r="E1916" t="s">
        <v>5159</v>
      </c>
      <c r="F1916" t="s">
        <v>1023</v>
      </c>
    </row>
    <row r="1917" spans="2:6" hidden="1" x14ac:dyDescent="0.25">
      <c r="B1917">
        <v>154799</v>
      </c>
      <c r="C1917" t="s">
        <v>6478</v>
      </c>
      <c r="D1917" t="s">
        <v>6479</v>
      </c>
      <c r="E1917" t="s">
        <v>2934</v>
      </c>
      <c r="F1917" t="s">
        <v>1023</v>
      </c>
    </row>
    <row r="1918" spans="2:6" hidden="1" x14ac:dyDescent="0.25">
      <c r="B1918">
        <v>154803</v>
      </c>
      <c r="C1918" t="s">
        <v>6480</v>
      </c>
      <c r="D1918" t="s">
        <v>6481</v>
      </c>
      <c r="E1918" t="s">
        <v>2378</v>
      </c>
      <c r="F1918" t="s">
        <v>1023</v>
      </c>
    </row>
    <row r="1919" spans="2:6" hidden="1" x14ac:dyDescent="0.25">
      <c r="B1919">
        <v>154805</v>
      </c>
      <c r="C1919" t="s">
        <v>6482</v>
      </c>
      <c r="D1919" t="s">
        <v>6483</v>
      </c>
      <c r="E1919" t="s">
        <v>6484</v>
      </c>
      <c r="F1919" t="s">
        <v>1023</v>
      </c>
    </row>
    <row r="1920" spans="2:6" hidden="1" x14ac:dyDescent="0.25">
      <c r="B1920">
        <v>154812</v>
      </c>
      <c r="C1920" t="s">
        <v>6485</v>
      </c>
      <c r="D1920" t="s">
        <v>24024</v>
      </c>
      <c r="E1920" t="s">
        <v>6486</v>
      </c>
      <c r="F1920" t="s">
        <v>1023</v>
      </c>
    </row>
    <row r="1921" spans="2:6" hidden="1" x14ac:dyDescent="0.25">
      <c r="B1921">
        <v>154816</v>
      </c>
      <c r="C1921" t="s">
        <v>6487</v>
      </c>
      <c r="D1921" t="s">
        <v>6488</v>
      </c>
      <c r="E1921" t="s">
        <v>6489</v>
      </c>
      <c r="F1921" t="s">
        <v>1023</v>
      </c>
    </row>
    <row r="1922" spans="2:6" hidden="1" x14ac:dyDescent="0.25">
      <c r="B1922">
        <v>154820</v>
      </c>
      <c r="C1922" t="s">
        <v>6490</v>
      </c>
      <c r="D1922" t="s">
        <v>6491</v>
      </c>
      <c r="E1922" t="s">
        <v>6492</v>
      </c>
      <c r="F1922" t="s">
        <v>1023</v>
      </c>
    </row>
    <row r="1923" spans="2:6" hidden="1" x14ac:dyDescent="0.25">
      <c r="B1923">
        <v>154821</v>
      </c>
      <c r="C1923" t="s">
        <v>6493</v>
      </c>
      <c r="D1923" t="s">
        <v>6494</v>
      </c>
      <c r="E1923" t="s">
        <v>3912</v>
      </c>
      <c r="F1923" t="s">
        <v>1023</v>
      </c>
    </row>
    <row r="1924" spans="2:6" hidden="1" x14ac:dyDescent="0.25">
      <c r="B1924">
        <v>154827</v>
      </c>
      <c r="C1924" t="s">
        <v>6495</v>
      </c>
      <c r="D1924" t="s">
        <v>6496</v>
      </c>
      <c r="E1924" t="s">
        <v>6497</v>
      </c>
      <c r="F1924" t="s">
        <v>1023</v>
      </c>
    </row>
    <row r="1925" spans="2:6" hidden="1" x14ac:dyDescent="0.25">
      <c r="B1925">
        <v>154830</v>
      </c>
      <c r="C1925" t="s">
        <v>6498</v>
      </c>
      <c r="D1925" t="s">
        <v>6499</v>
      </c>
      <c r="E1925" t="s">
        <v>6500</v>
      </c>
      <c r="F1925" t="s">
        <v>1023</v>
      </c>
    </row>
    <row r="1926" spans="2:6" hidden="1" x14ac:dyDescent="0.25">
      <c r="B1926">
        <v>154831</v>
      </c>
      <c r="C1926" t="s">
        <v>6501</v>
      </c>
      <c r="D1926" t="s">
        <v>6502</v>
      </c>
      <c r="E1926" t="s">
        <v>6503</v>
      </c>
      <c r="F1926" t="s">
        <v>1023</v>
      </c>
    </row>
    <row r="1927" spans="2:6" hidden="1" x14ac:dyDescent="0.25">
      <c r="B1927">
        <v>154834</v>
      </c>
      <c r="C1927" t="s">
        <v>6504</v>
      </c>
      <c r="D1927" t="s">
        <v>6505</v>
      </c>
      <c r="E1927" t="s">
        <v>6506</v>
      </c>
      <c r="F1927" t="s">
        <v>1023</v>
      </c>
    </row>
    <row r="1928" spans="2:6" hidden="1" x14ac:dyDescent="0.25">
      <c r="B1928">
        <v>154836</v>
      </c>
      <c r="C1928" t="s">
        <v>6507</v>
      </c>
      <c r="D1928" t="s">
        <v>6508</v>
      </c>
      <c r="E1928" t="s">
        <v>3068</v>
      </c>
      <c r="F1928" t="s">
        <v>1023</v>
      </c>
    </row>
    <row r="1929" spans="2:6" hidden="1" x14ac:dyDescent="0.25">
      <c r="B1929">
        <v>154840</v>
      </c>
      <c r="C1929" t="s">
        <v>6509</v>
      </c>
      <c r="D1929" t="s">
        <v>6510</v>
      </c>
      <c r="E1929" t="s">
        <v>6511</v>
      </c>
      <c r="F1929" t="s">
        <v>1023</v>
      </c>
    </row>
    <row r="1930" spans="2:6" hidden="1" x14ac:dyDescent="0.25">
      <c r="B1930">
        <v>154841</v>
      </c>
      <c r="C1930" t="s">
        <v>6512</v>
      </c>
      <c r="D1930" t="s">
        <v>6513</v>
      </c>
      <c r="E1930" t="s">
        <v>6320</v>
      </c>
      <c r="F1930" t="s">
        <v>1023</v>
      </c>
    </row>
    <row r="1931" spans="2:6" hidden="1" x14ac:dyDescent="0.25">
      <c r="B1931">
        <v>154844</v>
      </c>
      <c r="C1931" t="s">
        <v>6514</v>
      </c>
      <c r="D1931" t="s">
        <v>6515</v>
      </c>
      <c r="E1931" t="s">
        <v>6516</v>
      </c>
      <c r="F1931" t="s">
        <v>1023</v>
      </c>
    </row>
    <row r="1932" spans="2:6" hidden="1" x14ac:dyDescent="0.25">
      <c r="B1932">
        <v>154852</v>
      </c>
      <c r="C1932" t="s">
        <v>6517</v>
      </c>
      <c r="D1932" t="s">
        <v>6518</v>
      </c>
      <c r="E1932" t="s">
        <v>6247</v>
      </c>
      <c r="F1932" t="s">
        <v>1023</v>
      </c>
    </row>
    <row r="1933" spans="2:6" hidden="1" x14ac:dyDescent="0.25">
      <c r="B1933">
        <v>154853</v>
      </c>
      <c r="C1933" t="s">
        <v>6519</v>
      </c>
      <c r="D1933" t="s">
        <v>6520</v>
      </c>
      <c r="E1933" t="s">
        <v>6521</v>
      </c>
      <c r="F1933" t="s">
        <v>1023</v>
      </c>
    </row>
    <row r="1934" spans="2:6" hidden="1" x14ac:dyDescent="0.25">
      <c r="B1934">
        <v>154855</v>
      </c>
      <c r="C1934" t="s">
        <v>6522</v>
      </c>
      <c r="D1934" t="s">
        <v>6523</v>
      </c>
      <c r="E1934" t="s">
        <v>6524</v>
      </c>
      <c r="F1934" t="s">
        <v>1023</v>
      </c>
    </row>
    <row r="1935" spans="2:6" hidden="1" x14ac:dyDescent="0.25">
      <c r="B1935">
        <v>154856</v>
      </c>
      <c r="C1935" t="s">
        <v>6525</v>
      </c>
      <c r="D1935" t="s">
        <v>6526</v>
      </c>
      <c r="E1935" t="s">
        <v>6527</v>
      </c>
      <c r="F1935" t="s">
        <v>1023</v>
      </c>
    </row>
    <row r="1936" spans="2:6" hidden="1" x14ac:dyDescent="0.25">
      <c r="B1936">
        <v>154864</v>
      </c>
      <c r="C1936" t="s">
        <v>6528</v>
      </c>
      <c r="D1936" t="s">
        <v>6529</v>
      </c>
      <c r="E1936" t="s">
        <v>6530</v>
      </c>
      <c r="F1936" t="s">
        <v>1023</v>
      </c>
    </row>
    <row r="1937" spans="2:6" hidden="1" x14ac:dyDescent="0.25">
      <c r="B1937">
        <v>154865</v>
      </c>
      <c r="C1937" t="s">
        <v>6531</v>
      </c>
      <c r="D1937" t="s">
        <v>6532</v>
      </c>
      <c r="E1937" t="s">
        <v>6533</v>
      </c>
      <c r="F1937" t="s">
        <v>1023</v>
      </c>
    </row>
    <row r="1938" spans="2:6" hidden="1" x14ac:dyDescent="0.25">
      <c r="B1938">
        <v>154867</v>
      </c>
      <c r="C1938" t="s">
        <v>6534</v>
      </c>
      <c r="D1938" t="s">
        <v>6535</v>
      </c>
      <c r="E1938" t="s">
        <v>6536</v>
      </c>
      <c r="F1938" t="s">
        <v>1023</v>
      </c>
    </row>
    <row r="1939" spans="2:6" hidden="1" x14ac:dyDescent="0.25">
      <c r="B1939">
        <v>154870</v>
      </c>
      <c r="C1939" t="s">
        <v>6537</v>
      </c>
      <c r="D1939" t="s">
        <v>6538</v>
      </c>
      <c r="E1939" t="s">
        <v>6539</v>
      </c>
      <c r="F1939" t="s">
        <v>1023</v>
      </c>
    </row>
    <row r="1940" spans="2:6" hidden="1" x14ac:dyDescent="0.25">
      <c r="B1940">
        <v>154890</v>
      </c>
      <c r="C1940" t="s">
        <v>6540</v>
      </c>
      <c r="D1940" t="s">
        <v>6541</v>
      </c>
      <c r="E1940" t="s">
        <v>6542</v>
      </c>
      <c r="F1940" t="s">
        <v>1023</v>
      </c>
    </row>
    <row r="1941" spans="2:6" hidden="1" x14ac:dyDescent="0.25">
      <c r="B1941">
        <v>154891</v>
      </c>
      <c r="C1941" t="s">
        <v>6543</v>
      </c>
      <c r="D1941" t="s">
        <v>6544</v>
      </c>
      <c r="E1941" t="s">
        <v>6545</v>
      </c>
      <c r="F1941" t="s">
        <v>1023</v>
      </c>
    </row>
    <row r="1942" spans="2:6" hidden="1" x14ac:dyDescent="0.25">
      <c r="B1942">
        <v>154892</v>
      </c>
      <c r="C1942" t="s">
        <v>6546</v>
      </c>
      <c r="D1942" t="s">
        <v>6547</v>
      </c>
      <c r="E1942" t="s">
        <v>6548</v>
      </c>
      <c r="F1942" t="s">
        <v>1023</v>
      </c>
    </row>
    <row r="1943" spans="2:6" hidden="1" x14ac:dyDescent="0.25">
      <c r="B1943">
        <v>154895</v>
      </c>
      <c r="C1943" t="s">
        <v>6549</v>
      </c>
      <c r="D1943" t="s">
        <v>6550</v>
      </c>
      <c r="E1943" t="s">
        <v>6551</v>
      </c>
      <c r="F1943" t="s">
        <v>1023</v>
      </c>
    </row>
    <row r="1944" spans="2:6" hidden="1" x14ac:dyDescent="0.25">
      <c r="B1944">
        <v>154901</v>
      </c>
      <c r="C1944" t="s">
        <v>6552</v>
      </c>
      <c r="D1944" t="s">
        <v>6553</v>
      </c>
      <c r="E1944" t="s">
        <v>6554</v>
      </c>
      <c r="F1944" t="s">
        <v>1023</v>
      </c>
    </row>
    <row r="1945" spans="2:6" hidden="1" x14ac:dyDescent="0.25">
      <c r="B1945">
        <v>154903</v>
      </c>
      <c r="C1945" t="s">
        <v>6555</v>
      </c>
      <c r="D1945" t="s">
        <v>6556</v>
      </c>
      <c r="E1945" t="s">
        <v>5363</v>
      </c>
      <c r="F1945" t="s">
        <v>1023</v>
      </c>
    </row>
    <row r="1946" spans="2:6" hidden="1" x14ac:dyDescent="0.25">
      <c r="B1946">
        <v>154906</v>
      </c>
      <c r="C1946" t="s">
        <v>6557</v>
      </c>
      <c r="D1946" t="s">
        <v>6558</v>
      </c>
      <c r="E1946" t="s">
        <v>6559</v>
      </c>
      <c r="F1946" t="s">
        <v>1023</v>
      </c>
    </row>
    <row r="1947" spans="2:6" hidden="1" x14ac:dyDescent="0.25">
      <c r="B1947">
        <v>154915</v>
      </c>
      <c r="C1947" t="s">
        <v>6560</v>
      </c>
      <c r="D1947" t="s">
        <v>6561</v>
      </c>
      <c r="E1947" t="s">
        <v>6562</v>
      </c>
      <c r="F1947" t="s">
        <v>1023</v>
      </c>
    </row>
    <row r="1948" spans="2:6" hidden="1" x14ac:dyDescent="0.25">
      <c r="B1948">
        <v>154922</v>
      </c>
      <c r="C1948" t="s">
        <v>6563</v>
      </c>
      <c r="D1948" t="s">
        <v>6564</v>
      </c>
      <c r="E1948" t="s">
        <v>6565</v>
      </c>
      <c r="F1948" t="s">
        <v>1023</v>
      </c>
    </row>
    <row r="1949" spans="2:6" hidden="1" x14ac:dyDescent="0.25">
      <c r="B1949">
        <v>154924</v>
      </c>
      <c r="C1949" t="s">
        <v>6566</v>
      </c>
      <c r="D1949" t="s">
        <v>6567</v>
      </c>
      <c r="E1949" t="s">
        <v>6568</v>
      </c>
      <c r="F1949" t="s">
        <v>1023</v>
      </c>
    </row>
    <row r="1950" spans="2:6" hidden="1" x14ac:dyDescent="0.25">
      <c r="B1950">
        <v>154934</v>
      </c>
      <c r="C1950" t="s">
        <v>6569</v>
      </c>
      <c r="D1950" t="s">
        <v>6570</v>
      </c>
      <c r="E1950" t="s">
        <v>6571</v>
      </c>
      <c r="F1950" t="s">
        <v>1023</v>
      </c>
    </row>
    <row r="1951" spans="2:6" hidden="1" x14ac:dyDescent="0.25">
      <c r="B1951">
        <v>154936</v>
      </c>
      <c r="C1951" t="s">
        <v>6572</v>
      </c>
      <c r="D1951" t="s">
        <v>6573</v>
      </c>
      <c r="E1951" t="s">
        <v>6574</v>
      </c>
      <c r="F1951" t="s">
        <v>1023</v>
      </c>
    </row>
    <row r="1952" spans="2:6" hidden="1" x14ac:dyDescent="0.25">
      <c r="B1952">
        <v>154937</v>
      </c>
      <c r="C1952" t="s">
        <v>6575</v>
      </c>
      <c r="D1952" t="s">
        <v>6576</v>
      </c>
      <c r="E1952" t="s">
        <v>6577</v>
      </c>
      <c r="F1952" t="s">
        <v>1023</v>
      </c>
    </row>
    <row r="1953" spans="2:6" hidden="1" x14ac:dyDescent="0.25">
      <c r="B1953">
        <v>154938</v>
      </c>
      <c r="C1953" t="s">
        <v>6578</v>
      </c>
      <c r="D1953" t="s">
        <v>6579</v>
      </c>
      <c r="E1953" t="s">
        <v>6580</v>
      </c>
      <c r="F1953" t="s">
        <v>1023</v>
      </c>
    </row>
    <row r="1954" spans="2:6" hidden="1" x14ac:dyDescent="0.25">
      <c r="B1954">
        <v>154941</v>
      </c>
      <c r="C1954" t="s">
        <v>6581</v>
      </c>
      <c r="D1954" t="s">
        <v>6582</v>
      </c>
      <c r="E1954" t="s">
        <v>6583</v>
      </c>
      <c r="F1954" t="s">
        <v>1023</v>
      </c>
    </row>
    <row r="1955" spans="2:6" hidden="1" x14ac:dyDescent="0.25">
      <c r="B1955">
        <v>154943</v>
      </c>
      <c r="C1955" t="s">
        <v>6584</v>
      </c>
      <c r="D1955" t="s">
        <v>6585</v>
      </c>
      <c r="E1955" t="s">
        <v>6586</v>
      </c>
      <c r="F1955" t="s">
        <v>1023</v>
      </c>
    </row>
    <row r="1956" spans="2:6" hidden="1" x14ac:dyDescent="0.25">
      <c r="B1956">
        <v>154952</v>
      </c>
      <c r="C1956" t="s">
        <v>6587</v>
      </c>
      <c r="D1956" t="s">
        <v>6588</v>
      </c>
      <c r="E1956" t="s">
        <v>6589</v>
      </c>
      <c r="F1956" t="s">
        <v>1023</v>
      </c>
    </row>
    <row r="1957" spans="2:6" hidden="1" x14ac:dyDescent="0.25">
      <c r="B1957">
        <v>154962</v>
      </c>
      <c r="C1957" t="s">
        <v>6590</v>
      </c>
      <c r="D1957" t="s">
        <v>6591</v>
      </c>
      <c r="E1957" t="s">
        <v>6592</v>
      </c>
      <c r="F1957" t="s">
        <v>1023</v>
      </c>
    </row>
    <row r="1958" spans="2:6" hidden="1" x14ac:dyDescent="0.25">
      <c r="B1958">
        <v>154966</v>
      </c>
      <c r="C1958" t="s">
        <v>6593</v>
      </c>
      <c r="D1958" t="s">
        <v>6594</v>
      </c>
      <c r="E1958" t="s">
        <v>6595</v>
      </c>
      <c r="F1958" t="s">
        <v>1023</v>
      </c>
    </row>
    <row r="1959" spans="2:6" hidden="1" x14ac:dyDescent="0.25">
      <c r="B1959">
        <v>154969</v>
      </c>
      <c r="C1959" t="s">
        <v>6596</v>
      </c>
      <c r="D1959" t="s">
        <v>6597</v>
      </c>
      <c r="E1959" t="s">
        <v>6598</v>
      </c>
      <c r="F1959" t="s">
        <v>1023</v>
      </c>
    </row>
    <row r="1960" spans="2:6" hidden="1" x14ac:dyDescent="0.25">
      <c r="B1960">
        <v>154982</v>
      </c>
      <c r="C1960" t="s">
        <v>6599</v>
      </c>
      <c r="D1960" t="s">
        <v>6600</v>
      </c>
      <c r="E1960" t="s">
        <v>6601</v>
      </c>
      <c r="F1960" t="s">
        <v>1023</v>
      </c>
    </row>
    <row r="1961" spans="2:6" hidden="1" x14ac:dyDescent="0.25">
      <c r="B1961">
        <v>154988</v>
      </c>
      <c r="C1961" t="s">
        <v>6602</v>
      </c>
      <c r="D1961" t="s">
        <v>6603</v>
      </c>
      <c r="E1961" t="s">
        <v>6604</v>
      </c>
      <c r="F1961" t="s">
        <v>1023</v>
      </c>
    </row>
    <row r="1962" spans="2:6" hidden="1" x14ac:dyDescent="0.25">
      <c r="B1962">
        <v>154991</v>
      </c>
      <c r="C1962" t="s">
        <v>6605</v>
      </c>
      <c r="D1962" t="s">
        <v>6606</v>
      </c>
      <c r="E1962" t="s">
        <v>6607</v>
      </c>
      <c r="F1962" t="s">
        <v>1023</v>
      </c>
    </row>
    <row r="1963" spans="2:6" hidden="1" x14ac:dyDescent="0.25">
      <c r="B1963">
        <v>154992</v>
      </c>
      <c r="C1963" t="s">
        <v>6608</v>
      </c>
      <c r="D1963" t="s">
        <v>6609</v>
      </c>
      <c r="E1963" t="s">
        <v>6610</v>
      </c>
      <c r="F1963" t="s">
        <v>1023</v>
      </c>
    </row>
    <row r="1964" spans="2:6" hidden="1" x14ac:dyDescent="0.25">
      <c r="B1964">
        <v>155005</v>
      </c>
      <c r="C1964" t="s">
        <v>6611</v>
      </c>
      <c r="D1964" t="s">
        <v>6612</v>
      </c>
      <c r="E1964" t="s">
        <v>2395</v>
      </c>
      <c r="F1964" t="s">
        <v>1023</v>
      </c>
    </row>
    <row r="1965" spans="2:6" hidden="1" x14ac:dyDescent="0.25">
      <c r="B1965">
        <v>155014</v>
      </c>
      <c r="C1965" t="s">
        <v>6613</v>
      </c>
      <c r="D1965" t="s">
        <v>6614</v>
      </c>
      <c r="E1965" t="s">
        <v>6615</v>
      </c>
      <c r="F1965" t="s">
        <v>1023</v>
      </c>
    </row>
    <row r="1966" spans="2:6" hidden="1" x14ac:dyDescent="0.25">
      <c r="B1966">
        <v>155017</v>
      </c>
      <c r="C1966" t="s">
        <v>6616</v>
      </c>
      <c r="D1966" t="s">
        <v>6617</v>
      </c>
      <c r="E1966" t="s">
        <v>6618</v>
      </c>
      <c r="F1966" t="s">
        <v>1023</v>
      </c>
    </row>
    <row r="1967" spans="2:6" hidden="1" x14ac:dyDescent="0.25">
      <c r="B1967">
        <v>155021</v>
      </c>
      <c r="C1967" t="s">
        <v>6619</v>
      </c>
      <c r="D1967" t="s">
        <v>6620</v>
      </c>
      <c r="E1967" t="s">
        <v>6621</v>
      </c>
      <c r="F1967" t="s">
        <v>1023</v>
      </c>
    </row>
    <row r="1968" spans="2:6" hidden="1" x14ac:dyDescent="0.25">
      <c r="B1968">
        <v>155025</v>
      </c>
      <c r="C1968" t="s">
        <v>6622</v>
      </c>
      <c r="D1968" t="s">
        <v>6623</v>
      </c>
      <c r="E1968" t="s">
        <v>6624</v>
      </c>
      <c r="F1968" t="s">
        <v>1023</v>
      </c>
    </row>
    <row r="1969" spans="2:6" hidden="1" x14ac:dyDescent="0.25">
      <c r="B1969">
        <v>155027</v>
      </c>
      <c r="C1969" t="s">
        <v>6625</v>
      </c>
      <c r="D1969" t="s">
        <v>6626</v>
      </c>
      <c r="E1969" t="s">
        <v>6627</v>
      </c>
      <c r="F1969" t="s">
        <v>1023</v>
      </c>
    </row>
    <row r="1970" spans="2:6" hidden="1" x14ac:dyDescent="0.25">
      <c r="B1970">
        <v>155029</v>
      </c>
      <c r="C1970" t="s">
        <v>324</v>
      </c>
      <c r="D1970" t="s">
        <v>325</v>
      </c>
      <c r="E1970" t="s">
        <v>809</v>
      </c>
      <c r="F1970" t="s">
        <v>1023</v>
      </c>
    </row>
    <row r="1971" spans="2:6" hidden="1" x14ac:dyDescent="0.25">
      <c r="B1971">
        <v>155034</v>
      </c>
      <c r="C1971" t="s">
        <v>6628</v>
      </c>
      <c r="D1971" t="s">
        <v>6629</v>
      </c>
      <c r="E1971" t="s">
        <v>6630</v>
      </c>
      <c r="F1971" t="s">
        <v>1023</v>
      </c>
    </row>
    <row r="1972" spans="2:6" hidden="1" x14ac:dyDescent="0.25">
      <c r="B1972">
        <v>155035</v>
      </c>
      <c r="C1972" t="s">
        <v>6631</v>
      </c>
      <c r="D1972" t="s">
        <v>6632</v>
      </c>
      <c r="E1972" t="s">
        <v>6633</v>
      </c>
      <c r="F1972" t="s">
        <v>1023</v>
      </c>
    </row>
    <row r="1973" spans="2:6" hidden="1" x14ac:dyDescent="0.25">
      <c r="B1973">
        <v>155051</v>
      </c>
      <c r="C1973" t="s">
        <v>6634</v>
      </c>
      <c r="D1973" t="s">
        <v>6635</v>
      </c>
      <c r="E1973" t="s">
        <v>6636</v>
      </c>
      <c r="F1973" t="s">
        <v>1023</v>
      </c>
    </row>
    <row r="1974" spans="2:6" hidden="1" x14ac:dyDescent="0.25">
      <c r="B1974">
        <v>155052</v>
      </c>
      <c r="C1974" t="s">
        <v>6637</v>
      </c>
      <c r="D1974" t="s">
        <v>6638</v>
      </c>
      <c r="E1974" t="s">
        <v>6639</v>
      </c>
      <c r="F1974" t="s">
        <v>1023</v>
      </c>
    </row>
    <row r="1975" spans="2:6" hidden="1" x14ac:dyDescent="0.25">
      <c r="B1975">
        <v>155064</v>
      </c>
      <c r="C1975" t="s">
        <v>6640</v>
      </c>
      <c r="D1975" t="s">
        <v>6641</v>
      </c>
      <c r="E1975" t="s">
        <v>6642</v>
      </c>
      <c r="F1975" t="s">
        <v>1023</v>
      </c>
    </row>
    <row r="1976" spans="2:6" hidden="1" x14ac:dyDescent="0.25">
      <c r="B1976">
        <v>155071</v>
      </c>
      <c r="C1976" t="s">
        <v>6643</v>
      </c>
      <c r="D1976" t="s">
        <v>6644</v>
      </c>
      <c r="E1976" t="s">
        <v>6645</v>
      </c>
      <c r="F1976" t="s">
        <v>1023</v>
      </c>
    </row>
    <row r="1977" spans="2:6" hidden="1" x14ac:dyDescent="0.25">
      <c r="B1977">
        <v>155077</v>
      </c>
      <c r="C1977" t="s">
        <v>6646</v>
      </c>
      <c r="D1977" t="s">
        <v>6647</v>
      </c>
      <c r="E1977" t="s">
        <v>6212</v>
      </c>
      <c r="F1977" t="s">
        <v>1023</v>
      </c>
    </row>
    <row r="1978" spans="2:6" hidden="1" x14ac:dyDescent="0.25">
      <c r="B1978">
        <v>155080</v>
      </c>
      <c r="C1978" t="s">
        <v>6648</v>
      </c>
      <c r="D1978" t="s">
        <v>6649</v>
      </c>
      <c r="E1978" t="s">
        <v>6650</v>
      </c>
      <c r="F1978" t="s">
        <v>1023</v>
      </c>
    </row>
    <row r="1979" spans="2:6" hidden="1" x14ac:dyDescent="0.25">
      <c r="B1979">
        <v>155098</v>
      </c>
      <c r="C1979" t="s">
        <v>6651</v>
      </c>
      <c r="D1979" t="s">
        <v>6652</v>
      </c>
      <c r="E1979" t="s">
        <v>6653</v>
      </c>
      <c r="F1979" t="s">
        <v>1023</v>
      </c>
    </row>
    <row r="1980" spans="2:6" hidden="1" x14ac:dyDescent="0.25">
      <c r="B1980">
        <v>155099</v>
      </c>
      <c r="C1980" t="s">
        <v>6654</v>
      </c>
      <c r="D1980" t="s">
        <v>6655</v>
      </c>
      <c r="E1980" t="s">
        <v>6656</v>
      </c>
      <c r="F1980" t="s">
        <v>1023</v>
      </c>
    </row>
    <row r="1981" spans="2:6" hidden="1" x14ac:dyDescent="0.25">
      <c r="B1981">
        <v>155103</v>
      </c>
      <c r="C1981" t="s">
        <v>6657</v>
      </c>
      <c r="D1981" t="s">
        <v>6658</v>
      </c>
      <c r="E1981" t="s">
        <v>6659</v>
      </c>
      <c r="F1981" t="s">
        <v>1023</v>
      </c>
    </row>
    <row r="1982" spans="2:6" hidden="1" x14ac:dyDescent="0.25">
      <c r="B1982">
        <v>155115</v>
      </c>
      <c r="C1982" t="s">
        <v>6660</v>
      </c>
      <c r="D1982" t="s">
        <v>6661</v>
      </c>
      <c r="E1982" t="s">
        <v>6662</v>
      </c>
      <c r="F1982" t="s">
        <v>1023</v>
      </c>
    </row>
    <row r="1983" spans="2:6" hidden="1" x14ac:dyDescent="0.25">
      <c r="B1983">
        <v>155121</v>
      </c>
      <c r="C1983" t="s">
        <v>6663</v>
      </c>
      <c r="D1983" t="s">
        <v>6664</v>
      </c>
      <c r="E1983" t="s">
        <v>6665</v>
      </c>
      <c r="F1983" t="s">
        <v>1023</v>
      </c>
    </row>
    <row r="1984" spans="2:6" hidden="1" x14ac:dyDescent="0.25">
      <c r="B1984">
        <v>155122</v>
      </c>
      <c r="C1984" t="s">
        <v>6666</v>
      </c>
      <c r="D1984" t="s">
        <v>6667</v>
      </c>
      <c r="E1984" t="s">
        <v>6668</v>
      </c>
      <c r="F1984" t="s">
        <v>1023</v>
      </c>
    </row>
    <row r="1985" spans="2:6" hidden="1" x14ac:dyDescent="0.25">
      <c r="B1985">
        <v>155124</v>
      </c>
      <c r="C1985" t="s">
        <v>6669</v>
      </c>
      <c r="D1985" t="s">
        <v>6670</v>
      </c>
      <c r="E1985" t="s">
        <v>6671</v>
      </c>
      <c r="F1985" t="s">
        <v>1023</v>
      </c>
    </row>
    <row r="1986" spans="2:6" hidden="1" x14ac:dyDescent="0.25">
      <c r="B1986">
        <v>155125</v>
      </c>
      <c r="C1986" t="s">
        <v>6672</v>
      </c>
      <c r="D1986" t="s">
        <v>6673</v>
      </c>
      <c r="E1986" t="s">
        <v>3918</v>
      </c>
      <c r="F1986" t="s">
        <v>1023</v>
      </c>
    </row>
    <row r="1987" spans="2:6" hidden="1" x14ac:dyDescent="0.25">
      <c r="B1987">
        <v>155126</v>
      </c>
      <c r="C1987" t="s">
        <v>326</v>
      </c>
      <c r="D1987" t="s">
        <v>327</v>
      </c>
      <c r="E1987" t="s">
        <v>815</v>
      </c>
      <c r="F1987" t="s">
        <v>1023</v>
      </c>
    </row>
    <row r="1988" spans="2:6" hidden="1" x14ac:dyDescent="0.25">
      <c r="B1988">
        <v>155129</v>
      </c>
      <c r="C1988" t="s">
        <v>6674</v>
      </c>
      <c r="D1988" t="s">
        <v>6675</v>
      </c>
      <c r="E1988" t="s">
        <v>6676</v>
      </c>
      <c r="F1988" t="s">
        <v>1023</v>
      </c>
    </row>
    <row r="1989" spans="2:6" hidden="1" x14ac:dyDescent="0.25">
      <c r="B1989">
        <v>155134</v>
      </c>
      <c r="C1989" t="s">
        <v>6677</v>
      </c>
      <c r="D1989" t="s">
        <v>6678</v>
      </c>
      <c r="E1989" t="s">
        <v>6679</v>
      </c>
      <c r="F1989" t="s">
        <v>1023</v>
      </c>
    </row>
    <row r="1990" spans="2:6" hidden="1" x14ac:dyDescent="0.25">
      <c r="B1990">
        <v>155135</v>
      </c>
      <c r="C1990" t="s">
        <v>6680</v>
      </c>
      <c r="D1990" t="s">
        <v>6681</v>
      </c>
      <c r="E1990" t="s">
        <v>6682</v>
      </c>
      <c r="F1990" t="s">
        <v>1023</v>
      </c>
    </row>
    <row r="1991" spans="2:6" hidden="1" x14ac:dyDescent="0.25">
      <c r="B1991">
        <v>155137</v>
      </c>
      <c r="C1991" t="s">
        <v>6683</v>
      </c>
      <c r="D1991" t="s">
        <v>6684</v>
      </c>
      <c r="E1991" t="s">
        <v>6685</v>
      </c>
      <c r="F1991" t="s">
        <v>1023</v>
      </c>
    </row>
    <row r="1992" spans="2:6" hidden="1" x14ac:dyDescent="0.25">
      <c r="B1992">
        <v>155141</v>
      </c>
      <c r="C1992" t="s">
        <v>6686</v>
      </c>
      <c r="D1992" t="s">
        <v>6687</v>
      </c>
      <c r="E1992" t="s">
        <v>6688</v>
      </c>
      <c r="F1992" t="s">
        <v>1023</v>
      </c>
    </row>
    <row r="1993" spans="2:6" hidden="1" x14ac:dyDescent="0.25">
      <c r="B1993">
        <v>155143</v>
      </c>
      <c r="C1993" t="s">
        <v>6689</v>
      </c>
      <c r="D1993" t="s">
        <v>6690</v>
      </c>
      <c r="E1993" t="s">
        <v>24076</v>
      </c>
      <c r="F1993" t="s">
        <v>1023</v>
      </c>
    </row>
    <row r="1994" spans="2:6" hidden="1" x14ac:dyDescent="0.25">
      <c r="B1994">
        <v>155151</v>
      </c>
      <c r="C1994" t="s">
        <v>6691</v>
      </c>
      <c r="D1994" t="s">
        <v>6692</v>
      </c>
      <c r="E1994" t="s">
        <v>6693</v>
      </c>
      <c r="F1994" t="s">
        <v>1023</v>
      </c>
    </row>
    <row r="1995" spans="2:6" hidden="1" x14ac:dyDescent="0.25">
      <c r="B1995">
        <v>155153</v>
      </c>
      <c r="C1995" t="s">
        <v>6694</v>
      </c>
      <c r="D1995" t="s">
        <v>6695</v>
      </c>
      <c r="E1995" t="s">
        <v>6696</v>
      </c>
      <c r="F1995" t="s">
        <v>1023</v>
      </c>
    </row>
    <row r="1996" spans="2:6" hidden="1" x14ac:dyDescent="0.25">
      <c r="B1996">
        <v>155166</v>
      </c>
      <c r="C1996" t="s">
        <v>6697</v>
      </c>
      <c r="D1996" t="s">
        <v>6698</v>
      </c>
      <c r="E1996" t="s">
        <v>2604</v>
      </c>
      <c r="F1996" t="s">
        <v>1023</v>
      </c>
    </row>
    <row r="1997" spans="2:6" hidden="1" x14ac:dyDescent="0.25">
      <c r="B1997">
        <v>155169</v>
      </c>
      <c r="C1997" t="s">
        <v>6699</v>
      </c>
      <c r="D1997" t="s">
        <v>6700</v>
      </c>
      <c r="E1997" t="s">
        <v>6701</v>
      </c>
      <c r="F1997" t="s">
        <v>1023</v>
      </c>
    </row>
    <row r="1998" spans="2:6" hidden="1" x14ac:dyDescent="0.25">
      <c r="B1998">
        <v>155178</v>
      </c>
      <c r="C1998" t="s">
        <v>6702</v>
      </c>
      <c r="D1998" t="s">
        <v>6703</v>
      </c>
      <c r="E1998" t="s">
        <v>6704</v>
      </c>
      <c r="F1998" t="s">
        <v>1023</v>
      </c>
    </row>
    <row r="1999" spans="2:6" hidden="1" x14ac:dyDescent="0.25">
      <c r="B1999">
        <v>155182</v>
      </c>
      <c r="C1999" t="s">
        <v>6705</v>
      </c>
      <c r="D1999" t="s">
        <v>6706</v>
      </c>
      <c r="E1999" t="s">
        <v>6707</v>
      </c>
      <c r="F1999" t="s">
        <v>1023</v>
      </c>
    </row>
    <row r="2000" spans="2:6" hidden="1" x14ac:dyDescent="0.25">
      <c r="B2000">
        <v>155186</v>
      </c>
      <c r="C2000" t="s">
        <v>6708</v>
      </c>
      <c r="D2000" t="s">
        <v>6709</v>
      </c>
      <c r="E2000" t="s">
        <v>6710</v>
      </c>
      <c r="F2000" t="s">
        <v>1023</v>
      </c>
    </row>
    <row r="2001" spans="2:6" hidden="1" x14ac:dyDescent="0.25">
      <c r="B2001">
        <v>155199</v>
      </c>
      <c r="C2001" t="s">
        <v>6711</v>
      </c>
      <c r="D2001" t="s">
        <v>6712</v>
      </c>
      <c r="E2001" t="s">
        <v>6713</v>
      </c>
      <c r="F2001" t="s">
        <v>1023</v>
      </c>
    </row>
    <row r="2002" spans="2:6" hidden="1" x14ac:dyDescent="0.25">
      <c r="B2002">
        <v>155200</v>
      </c>
      <c r="C2002" t="s">
        <v>6714</v>
      </c>
      <c r="D2002" t="s">
        <v>6715</v>
      </c>
      <c r="E2002" t="s">
        <v>3533</v>
      </c>
      <c r="F2002" t="s">
        <v>1023</v>
      </c>
    </row>
    <row r="2003" spans="2:6" hidden="1" x14ac:dyDescent="0.25">
      <c r="B2003">
        <v>155206</v>
      </c>
      <c r="C2003" t="s">
        <v>6716</v>
      </c>
      <c r="D2003" t="s">
        <v>6717</v>
      </c>
      <c r="E2003" t="s">
        <v>6718</v>
      </c>
      <c r="F2003" t="s">
        <v>1023</v>
      </c>
    </row>
    <row r="2004" spans="2:6" hidden="1" x14ac:dyDescent="0.25">
      <c r="B2004">
        <v>155207</v>
      </c>
      <c r="C2004" t="s">
        <v>6719</v>
      </c>
      <c r="D2004" t="s">
        <v>6720</v>
      </c>
      <c r="E2004" t="s">
        <v>2557</v>
      </c>
      <c r="F2004" t="s">
        <v>1023</v>
      </c>
    </row>
    <row r="2005" spans="2:6" hidden="1" x14ac:dyDescent="0.25">
      <c r="B2005">
        <v>155209</v>
      </c>
      <c r="C2005" t="s">
        <v>6721</v>
      </c>
      <c r="D2005" t="s">
        <v>6722</v>
      </c>
      <c r="E2005" t="s">
        <v>6723</v>
      </c>
      <c r="F2005" t="s">
        <v>1023</v>
      </c>
    </row>
    <row r="2006" spans="2:6" hidden="1" x14ac:dyDescent="0.25">
      <c r="B2006">
        <v>155210</v>
      </c>
      <c r="C2006" t="s">
        <v>6724</v>
      </c>
      <c r="D2006" t="s">
        <v>6725</v>
      </c>
      <c r="E2006" t="s">
        <v>1689</v>
      </c>
      <c r="F2006" t="s">
        <v>1023</v>
      </c>
    </row>
    <row r="2007" spans="2:6" hidden="1" x14ac:dyDescent="0.25">
      <c r="B2007">
        <v>155212</v>
      </c>
      <c r="C2007" t="s">
        <v>6726</v>
      </c>
      <c r="D2007" t="s">
        <v>6727</v>
      </c>
      <c r="E2007" t="s">
        <v>6728</v>
      </c>
      <c r="F2007" t="s">
        <v>1023</v>
      </c>
    </row>
    <row r="2008" spans="2:6" hidden="1" x14ac:dyDescent="0.25">
      <c r="B2008">
        <v>155219</v>
      </c>
      <c r="C2008" t="s">
        <v>6729</v>
      </c>
      <c r="D2008" t="s">
        <v>6730</v>
      </c>
      <c r="E2008" t="s">
        <v>6731</v>
      </c>
      <c r="F2008" t="s">
        <v>1023</v>
      </c>
    </row>
    <row r="2009" spans="2:6" hidden="1" x14ac:dyDescent="0.25">
      <c r="B2009">
        <v>155221</v>
      </c>
      <c r="C2009" t="s">
        <v>6732</v>
      </c>
      <c r="D2009" t="s">
        <v>6733</v>
      </c>
      <c r="E2009" t="s">
        <v>6734</v>
      </c>
      <c r="F2009" t="s">
        <v>1023</v>
      </c>
    </row>
    <row r="2010" spans="2:6" hidden="1" x14ac:dyDescent="0.25">
      <c r="B2010">
        <v>155225</v>
      </c>
      <c r="C2010" t="s">
        <v>6735</v>
      </c>
      <c r="D2010" t="s">
        <v>6736</v>
      </c>
      <c r="E2010" t="s">
        <v>6151</v>
      </c>
      <c r="F2010" t="s">
        <v>1023</v>
      </c>
    </row>
    <row r="2011" spans="2:6" hidden="1" x14ac:dyDescent="0.25">
      <c r="B2011">
        <v>155231</v>
      </c>
      <c r="C2011" t="s">
        <v>6737</v>
      </c>
      <c r="D2011" t="s">
        <v>6738</v>
      </c>
      <c r="E2011" t="s">
        <v>6739</v>
      </c>
      <c r="F2011" t="s">
        <v>1023</v>
      </c>
    </row>
    <row r="2012" spans="2:6" hidden="1" x14ac:dyDescent="0.25">
      <c r="B2012">
        <v>155234</v>
      </c>
      <c r="C2012" t="s">
        <v>6740</v>
      </c>
      <c r="D2012" t="s">
        <v>6741</v>
      </c>
      <c r="E2012" t="s">
        <v>6742</v>
      </c>
      <c r="F2012" t="s">
        <v>1023</v>
      </c>
    </row>
    <row r="2013" spans="2:6" hidden="1" x14ac:dyDescent="0.25">
      <c r="B2013">
        <v>155237</v>
      </c>
      <c r="C2013" t="s">
        <v>6743</v>
      </c>
      <c r="D2013" t="s">
        <v>6744</v>
      </c>
      <c r="E2013" t="s">
        <v>6745</v>
      </c>
      <c r="F2013" t="s">
        <v>1023</v>
      </c>
    </row>
    <row r="2014" spans="2:6" hidden="1" x14ac:dyDescent="0.25">
      <c r="B2014">
        <v>155248</v>
      </c>
      <c r="C2014" t="s">
        <v>6746</v>
      </c>
      <c r="D2014" t="s">
        <v>6747</v>
      </c>
      <c r="E2014" t="s">
        <v>6748</v>
      </c>
      <c r="F2014" t="s">
        <v>1023</v>
      </c>
    </row>
    <row r="2015" spans="2:6" hidden="1" x14ac:dyDescent="0.25">
      <c r="B2015">
        <v>155263</v>
      </c>
      <c r="C2015" t="s">
        <v>6749</v>
      </c>
      <c r="D2015" t="s">
        <v>6750</v>
      </c>
      <c r="E2015" t="s">
        <v>6312</v>
      </c>
      <c r="F2015" t="s">
        <v>1023</v>
      </c>
    </row>
    <row r="2016" spans="2:6" hidden="1" x14ac:dyDescent="0.25">
      <c r="B2016">
        <v>155267</v>
      </c>
      <c r="C2016" t="s">
        <v>6751</v>
      </c>
      <c r="D2016" t="s">
        <v>6752</v>
      </c>
      <c r="E2016" t="s">
        <v>6753</v>
      </c>
      <c r="F2016" t="s">
        <v>1023</v>
      </c>
    </row>
    <row r="2017" spans="2:6" hidden="1" x14ac:dyDescent="0.25">
      <c r="B2017">
        <v>155279</v>
      </c>
      <c r="C2017" t="s">
        <v>6754</v>
      </c>
      <c r="D2017" t="s">
        <v>6755</v>
      </c>
      <c r="E2017" t="s">
        <v>6756</v>
      </c>
      <c r="F2017" t="s">
        <v>1023</v>
      </c>
    </row>
    <row r="2018" spans="2:6" hidden="1" x14ac:dyDescent="0.25">
      <c r="B2018">
        <v>155285</v>
      </c>
      <c r="C2018" t="s">
        <v>6757</v>
      </c>
      <c r="D2018" t="s">
        <v>6758</v>
      </c>
      <c r="E2018" t="s">
        <v>6759</v>
      </c>
      <c r="F2018" t="s">
        <v>1023</v>
      </c>
    </row>
    <row r="2019" spans="2:6" hidden="1" x14ac:dyDescent="0.25">
      <c r="B2019">
        <v>155291</v>
      </c>
      <c r="C2019" t="s">
        <v>6760</v>
      </c>
      <c r="D2019" t="s">
        <v>6761</v>
      </c>
      <c r="E2019" t="s">
        <v>6762</v>
      </c>
      <c r="F2019" t="s">
        <v>1023</v>
      </c>
    </row>
    <row r="2020" spans="2:6" hidden="1" x14ac:dyDescent="0.25">
      <c r="B2020">
        <v>155292</v>
      </c>
      <c r="C2020" t="s">
        <v>6763</v>
      </c>
      <c r="D2020" t="s">
        <v>6764</v>
      </c>
      <c r="E2020" t="s">
        <v>4959</v>
      </c>
      <c r="F2020" t="s">
        <v>1023</v>
      </c>
    </row>
    <row r="2021" spans="2:6" hidden="1" x14ac:dyDescent="0.25">
      <c r="B2021">
        <v>155294</v>
      </c>
      <c r="C2021" t="s">
        <v>6765</v>
      </c>
      <c r="D2021" t="s">
        <v>6766</v>
      </c>
      <c r="E2021" t="s">
        <v>6767</v>
      </c>
      <c r="F2021" t="s">
        <v>1023</v>
      </c>
    </row>
    <row r="2022" spans="2:6" hidden="1" x14ac:dyDescent="0.25">
      <c r="B2022">
        <v>155297</v>
      </c>
      <c r="C2022" t="s">
        <v>6768</v>
      </c>
      <c r="D2022" t="s">
        <v>6769</v>
      </c>
      <c r="E2022" t="s">
        <v>6770</v>
      </c>
      <c r="F2022" t="s">
        <v>1023</v>
      </c>
    </row>
    <row r="2023" spans="2:6" hidden="1" x14ac:dyDescent="0.25">
      <c r="B2023">
        <v>155300</v>
      </c>
      <c r="C2023" t="s">
        <v>6771</v>
      </c>
      <c r="D2023" t="s">
        <v>6772</v>
      </c>
      <c r="E2023" t="s">
        <v>5159</v>
      </c>
      <c r="F2023" t="s">
        <v>1023</v>
      </c>
    </row>
    <row r="2024" spans="2:6" hidden="1" x14ac:dyDescent="0.25">
      <c r="B2024">
        <v>155305</v>
      </c>
      <c r="C2024" t="s">
        <v>6773</v>
      </c>
      <c r="D2024" t="s">
        <v>6774</v>
      </c>
      <c r="E2024" t="s">
        <v>6775</v>
      </c>
      <c r="F2024" t="s">
        <v>1023</v>
      </c>
    </row>
    <row r="2025" spans="2:6" hidden="1" x14ac:dyDescent="0.25">
      <c r="B2025">
        <v>155315</v>
      </c>
      <c r="C2025" t="s">
        <v>6776</v>
      </c>
      <c r="D2025" t="s">
        <v>6777</v>
      </c>
      <c r="E2025" t="s">
        <v>6778</v>
      </c>
      <c r="F2025" t="s">
        <v>1023</v>
      </c>
    </row>
    <row r="2026" spans="2:6" hidden="1" x14ac:dyDescent="0.25">
      <c r="B2026">
        <v>155316</v>
      </c>
      <c r="C2026" t="s">
        <v>6779</v>
      </c>
      <c r="D2026" t="s">
        <v>6780</v>
      </c>
      <c r="E2026" t="s">
        <v>6781</v>
      </c>
      <c r="F2026" t="s">
        <v>1023</v>
      </c>
    </row>
    <row r="2027" spans="2:6" hidden="1" x14ac:dyDescent="0.25">
      <c r="B2027">
        <v>155324</v>
      </c>
      <c r="C2027" t="s">
        <v>6782</v>
      </c>
      <c r="D2027" t="s">
        <v>6783</v>
      </c>
      <c r="E2027" t="s">
        <v>6784</v>
      </c>
      <c r="F2027" t="s">
        <v>1023</v>
      </c>
    </row>
    <row r="2028" spans="2:6" hidden="1" x14ac:dyDescent="0.25">
      <c r="B2028">
        <v>155325</v>
      </c>
      <c r="C2028" t="s">
        <v>6785</v>
      </c>
      <c r="D2028" t="s">
        <v>6786</v>
      </c>
      <c r="E2028" t="s">
        <v>1590</v>
      </c>
      <c r="F2028" t="s">
        <v>1023</v>
      </c>
    </row>
    <row r="2029" spans="2:6" hidden="1" x14ac:dyDescent="0.25">
      <c r="B2029">
        <v>155328</v>
      </c>
      <c r="C2029" t="s">
        <v>6787</v>
      </c>
      <c r="D2029" t="s">
        <v>6788</v>
      </c>
      <c r="E2029" t="s">
        <v>6789</v>
      </c>
      <c r="F2029" t="s">
        <v>1023</v>
      </c>
    </row>
    <row r="2030" spans="2:6" hidden="1" x14ac:dyDescent="0.25">
      <c r="B2030">
        <v>155329</v>
      </c>
      <c r="C2030" t="s">
        <v>6790</v>
      </c>
      <c r="D2030" t="s">
        <v>6791</v>
      </c>
      <c r="E2030" t="s">
        <v>6792</v>
      </c>
      <c r="F2030" t="s">
        <v>1023</v>
      </c>
    </row>
    <row r="2031" spans="2:6" hidden="1" x14ac:dyDescent="0.25">
      <c r="B2031">
        <v>155335</v>
      </c>
      <c r="C2031" t="s">
        <v>6793</v>
      </c>
      <c r="D2031" t="s">
        <v>6794</v>
      </c>
      <c r="E2031" t="s">
        <v>6795</v>
      </c>
      <c r="F2031" t="s">
        <v>1023</v>
      </c>
    </row>
    <row r="2032" spans="2:6" hidden="1" x14ac:dyDescent="0.25">
      <c r="B2032">
        <v>155337</v>
      </c>
      <c r="C2032" t="s">
        <v>6796</v>
      </c>
      <c r="D2032" t="s">
        <v>6797</v>
      </c>
      <c r="E2032" t="s">
        <v>6798</v>
      </c>
      <c r="F2032" t="s">
        <v>1023</v>
      </c>
    </row>
    <row r="2033" spans="2:6" hidden="1" x14ac:dyDescent="0.25">
      <c r="B2033">
        <v>155338</v>
      </c>
      <c r="C2033" t="s">
        <v>6799</v>
      </c>
      <c r="D2033" t="s">
        <v>6800</v>
      </c>
      <c r="E2033" t="s">
        <v>6801</v>
      </c>
      <c r="F2033" t="s">
        <v>1023</v>
      </c>
    </row>
    <row r="2034" spans="2:6" hidden="1" x14ac:dyDescent="0.25">
      <c r="B2034">
        <v>155342</v>
      </c>
      <c r="C2034" t="s">
        <v>6802</v>
      </c>
      <c r="D2034" t="s">
        <v>6803</v>
      </c>
      <c r="E2034" t="s">
        <v>6804</v>
      </c>
      <c r="F2034" t="s">
        <v>1023</v>
      </c>
    </row>
    <row r="2035" spans="2:6" hidden="1" x14ac:dyDescent="0.25">
      <c r="B2035">
        <v>155343</v>
      </c>
      <c r="C2035" t="s">
        <v>6805</v>
      </c>
      <c r="D2035" t="s">
        <v>6806</v>
      </c>
      <c r="E2035" t="s">
        <v>6807</v>
      </c>
      <c r="F2035" t="s">
        <v>1023</v>
      </c>
    </row>
    <row r="2036" spans="2:6" hidden="1" x14ac:dyDescent="0.25">
      <c r="B2036">
        <v>155351</v>
      </c>
      <c r="C2036" t="s">
        <v>6808</v>
      </c>
      <c r="D2036" t="s">
        <v>6809</v>
      </c>
      <c r="E2036" t="s">
        <v>6810</v>
      </c>
      <c r="F2036" t="s">
        <v>1023</v>
      </c>
    </row>
    <row r="2037" spans="2:6" hidden="1" x14ac:dyDescent="0.25">
      <c r="B2037">
        <v>155356</v>
      </c>
      <c r="C2037" t="s">
        <v>6811</v>
      </c>
      <c r="D2037" t="s">
        <v>6812</v>
      </c>
      <c r="E2037" t="s">
        <v>6813</v>
      </c>
      <c r="F2037" t="s">
        <v>1023</v>
      </c>
    </row>
    <row r="2038" spans="2:6" hidden="1" x14ac:dyDescent="0.25">
      <c r="B2038">
        <v>155357</v>
      </c>
      <c r="C2038" t="s">
        <v>6814</v>
      </c>
      <c r="D2038" t="s">
        <v>6815</v>
      </c>
      <c r="E2038" t="s">
        <v>6816</v>
      </c>
      <c r="F2038" t="s">
        <v>1023</v>
      </c>
    </row>
    <row r="2039" spans="2:6" hidden="1" x14ac:dyDescent="0.25">
      <c r="B2039">
        <v>155359</v>
      </c>
      <c r="C2039" t="s">
        <v>6817</v>
      </c>
      <c r="D2039" t="s">
        <v>6818</v>
      </c>
      <c r="E2039" t="s">
        <v>6819</v>
      </c>
      <c r="F2039" t="s">
        <v>1023</v>
      </c>
    </row>
    <row r="2040" spans="2:6" hidden="1" x14ac:dyDescent="0.25">
      <c r="B2040">
        <v>155367</v>
      </c>
      <c r="C2040" t="s">
        <v>6820</v>
      </c>
      <c r="D2040" t="s">
        <v>6821</v>
      </c>
      <c r="E2040" t="s">
        <v>6822</v>
      </c>
      <c r="F2040" t="s">
        <v>1023</v>
      </c>
    </row>
    <row r="2041" spans="2:6" hidden="1" x14ac:dyDescent="0.25">
      <c r="B2041">
        <v>155378</v>
      </c>
      <c r="C2041" t="s">
        <v>6823</v>
      </c>
      <c r="D2041" t="s">
        <v>6824</v>
      </c>
      <c r="E2041" t="s">
        <v>6825</v>
      </c>
      <c r="F2041" t="s">
        <v>1023</v>
      </c>
    </row>
    <row r="2042" spans="2:6" hidden="1" x14ac:dyDescent="0.25">
      <c r="B2042">
        <v>155384</v>
      </c>
      <c r="C2042" t="s">
        <v>6826</v>
      </c>
      <c r="D2042" t="s">
        <v>6827</v>
      </c>
      <c r="E2042" t="s">
        <v>6828</v>
      </c>
      <c r="F2042" t="s">
        <v>1023</v>
      </c>
    </row>
    <row r="2043" spans="2:6" hidden="1" x14ac:dyDescent="0.25">
      <c r="B2043">
        <v>155385</v>
      </c>
      <c r="C2043" t="s">
        <v>6829</v>
      </c>
      <c r="D2043" t="s">
        <v>6830</v>
      </c>
      <c r="E2043" t="s">
        <v>6831</v>
      </c>
      <c r="F2043" t="s">
        <v>1023</v>
      </c>
    </row>
    <row r="2044" spans="2:6" hidden="1" x14ac:dyDescent="0.25">
      <c r="B2044">
        <v>155386</v>
      </c>
      <c r="C2044" t="s">
        <v>6832</v>
      </c>
      <c r="D2044" t="s">
        <v>6833</v>
      </c>
      <c r="E2044" t="s">
        <v>6834</v>
      </c>
      <c r="F2044" t="s">
        <v>1023</v>
      </c>
    </row>
    <row r="2045" spans="2:6" hidden="1" x14ac:dyDescent="0.25">
      <c r="B2045">
        <v>155400</v>
      </c>
      <c r="C2045" t="s">
        <v>6835</v>
      </c>
      <c r="D2045" t="s">
        <v>6836</v>
      </c>
      <c r="E2045" t="s">
        <v>6837</v>
      </c>
      <c r="F2045" t="s">
        <v>1023</v>
      </c>
    </row>
    <row r="2046" spans="2:6" hidden="1" x14ac:dyDescent="0.25">
      <c r="B2046">
        <v>155402</v>
      </c>
      <c r="C2046" t="s">
        <v>6838</v>
      </c>
      <c r="D2046" t="s">
        <v>6839</v>
      </c>
      <c r="E2046" t="s">
        <v>6840</v>
      </c>
      <c r="F2046" t="s">
        <v>1023</v>
      </c>
    </row>
    <row r="2047" spans="2:6" hidden="1" x14ac:dyDescent="0.25">
      <c r="B2047">
        <v>155406</v>
      </c>
      <c r="C2047" t="s">
        <v>6841</v>
      </c>
      <c r="D2047" t="s">
        <v>6842</v>
      </c>
      <c r="E2047" t="s">
        <v>6843</v>
      </c>
      <c r="F2047" t="s">
        <v>1023</v>
      </c>
    </row>
    <row r="2048" spans="2:6" hidden="1" x14ac:dyDescent="0.25">
      <c r="B2048">
        <v>155408</v>
      </c>
      <c r="C2048" t="s">
        <v>6844</v>
      </c>
      <c r="D2048" t="s">
        <v>6845</v>
      </c>
      <c r="E2048" t="s">
        <v>6846</v>
      </c>
      <c r="F2048" t="s">
        <v>1023</v>
      </c>
    </row>
    <row r="2049" spans="2:6" hidden="1" x14ac:dyDescent="0.25">
      <c r="B2049">
        <v>155409</v>
      </c>
      <c r="C2049" t="s">
        <v>6847</v>
      </c>
      <c r="D2049" t="s">
        <v>6848</v>
      </c>
      <c r="E2049" t="s">
        <v>5715</v>
      </c>
      <c r="F2049" t="s">
        <v>1023</v>
      </c>
    </row>
    <row r="2050" spans="2:6" hidden="1" x14ac:dyDescent="0.25">
      <c r="B2050">
        <v>155412</v>
      </c>
      <c r="C2050" t="s">
        <v>6849</v>
      </c>
      <c r="D2050" t="s">
        <v>6850</v>
      </c>
      <c r="E2050" t="s">
        <v>6851</v>
      </c>
      <c r="F2050" t="s">
        <v>1023</v>
      </c>
    </row>
    <row r="2051" spans="2:6" hidden="1" x14ac:dyDescent="0.25">
      <c r="B2051">
        <v>155423</v>
      </c>
      <c r="C2051" t="s">
        <v>6852</v>
      </c>
      <c r="D2051" t="s">
        <v>6853</v>
      </c>
      <c r="E2051" t="s">
        <v>6854</v>
      </c>
      <c r="F2051" t="s">
        <v>1023</v>
      </c>
    </row>
    <row r="2052" spans="2:6" hidden="1" x14ac:dyDescent="0.25">
      <c r="B2052">
        <v>155433</v>
      </c>
      <c r="C2052" t="s">
        <v>6855</v>
      </c>
      <c r="D2052" t="s">
        <v>6856</v>
      </c>
      <c r="E2052" t="s">
        <v>6857</v>
      </c>
      <c r="F2052" t="s">
        <v>1023</v>
      </c>
    </row>
    <row r="2053" spans="2:6" hidden="1" x14ac:dyDescent="0.25">
      <c r="B2053">
        <v>155447</v>
      </c>
      <c r="C2053" t="s">
        <v>6858</v>
      </c>
      <c r="D2053" t="s">
        <v>6859</v>
      </c>
      <c r="E2053" t="s">
        <v>6860</v>
      </c>
      <c r="F2053" t="s">
        <v>1023</v>
      </c>
    </row>
    <row r="2054" spans="2:6" hidden="1" x14ac:dyDescent="0.25">
      <c r="B2054">
        <v>155454</v>
      </c>
      <c r="C2054" t="s">
        <v>6861</v>
      </c>
      <c r="D2054" t="s">
        <v>6862</v>
      </c>
      <c r="E2054" t="s">
        <v>6863</v>
      </c>
      <c r="F2054" t="s">
        <v>1023</v>
      </c>
    </row>
    <row r="2055" spans="2:6" hidden="1" x14ac:dyDescent="0.25">
      <c r="B2055">
        <v>155455</v>
      </c>
      <c r="C2055" t="s">
        <v>6864</v>
      </c>
      <c r="D2055" t="s">
        <v>6865</v>
      </c>
      <c r="E2055" t="s">
        <v>6866</v>
      </c>
      <c r="F2055" t="s">
        <v>1023</v>
      </c>
    </row>
    <row r="2056" spans="2:6" hidden="1" x14ac:dyDescent="0.25">
      <c r="B2056">
        <v>155460</v>
      </c>
      <c r="C2056" t="s">
        <v>6867</v>
      </c>
      <c r="D2056" t="s">
        <v>6868</v>
      </c>
      <c r="E2056" t="s">
        <v>6869</v>
      </c>
      <c r="F2056" t="s">
        <v>1023</v>
      </c>
    </row>
    <row r="2057" spans="2:6" hidden="1" x14ac:dyDescent="0.25">
      <c r="B2057">
        <v>155463</v>
      </c>
      <c r="C2057" t="s">
        <v>6870</v>
      </c>
      <c r="D2057" t="s">
        <v>6871</v>
      </c>
      <c r="E2057" t="s">
        <v>6872</v>
      </c>
      <c r="F2057" t="s">
        <v>1023</v>
      </c>
    </row>
    <row r="2058" spans="2:6" hidden="1" x14ac:dyDescent="0.25">
      <c r="B2058">
        <v>155464</v>
      </c>
      <c r="C2058" t="s">
        <v>6873</v>
      </c>
      <c r="D2058" t="s">
        <v>6874</v>
      </c>
      <c r="E2058" t="s">
        <v>6875</v>
      </c>
      <c r="F2058" t="s">
        <v>1023</v>
      </c>
    </row>
    <row r="2059" spans="2:6" hidden="1" x14ac:dyDescent="0.25">
      <c r="B2059">
        <v>155467</v>
      </c>
      <c r="C2059" t="s">
        <v>6876</v>
      </c>
      <c r="D2059" t="s">
        <v>6877</v>
      </c>
      <c r="E2059" t="s">
        <v>6878</v>
      </c>
      <c r="F2059" t="s">
        <v>1023</v>
      </c>
    </row>
    <row r="2060" spans="2:6" hidden="1" x14ac:dyDescent="0.25">
      <c r="B2060">
        <v>155468</v>
      </c>
      <c r="C2060" t="s">
        <v>6879</v>
      </c>
      <c r="D2060" t="s">
        <v>6880</v>
      </c>
      <c r="E2060" t="s">
        <v>6881</v>
      </c>
      <c r="F2060" t="s">
        <v>1023</v>
      </c>
    </row>
    <row r="2061" spans="2:6" hidden="1" x14ac:dyDescent="0.25">
      <c r="B2061">
        <v>155475</v>
      </c>
      <c r="C2061" t="s">
        <v>6882</v>
      </c>
      <c r="D2061" t="s">
        <v>6883</v>
      </c>
      <c r="E2061" t="s">
        <v>6884</v>
      </c>
      <c r="F2061" t="s">
        <v>1023</v>
      </c>
    </row>
    <row r="2062" spans="2:6" hidden="1" x14ac:dyDescent="0.25">
      <c r="B2062">
        <v>155476</v>
      </c>
      <c r="C2062" t="s">
        <v>6408</v>
      </c>
      <c r="D2062" t="s">
        <v>6409</v>
      </c>
      <c r="E2062" t="s">
        <v>6885</v>
      </c>
      <c r="F2062" t="s">
        <v>1023</v>
      </c>
    </row>
    <row r="2063" spans="2:6" hidden="1" x14ac:dyDescent="0.25">
      <c r="B2063">
        <v>155478</v>
      </c>
      <c r="C2063" t="s">
        <v>6886</v>
      </c>
      <c r="D2063" t="s">
        <v>6887</v>
      </c>
      <c r="E2063" t="s">
        <v>6888</v>
      </c>
      <c r="F2063" t="s">
        <v>1023</v>
      </c>
    </row>
    <row r="2064" spans="2:6" hidden="1" x14ac:dyDescent="0.25">
      <c r="B2064">
        <v>155480</v>
      </c>
      <c r="C2064" t="s">
        <v>6889</v>
      </c>
      <c r="D2064" t="s">
        <v>6890</v>
      </c>
      <c r="E2064" t="s">
        <v>6891</v>
      </c>
      <c r="F2064" t="s">
        <v>1023</v>
      </c>
    </row>
    <row r="2065" spans="2:6" hidden="1" x14ac:dyDescent="0.25">
      <c r="B2065">
        <v>155483</v>
      </c>
      <c r="C2065" t="s">
        <v>6892</v>
      </c>
      <c r="D2065" t="s">
        <v>6893</v>
      </c>
      <c r="E2065" t="s">
        <v>6894</v>
      </c>
      <c r="F2065" t="s">
        <v>1023</v>
      </c>
    </row>
    <row r="2066" spans="2:6" hidden="1" x14ac:dyDescent="0.25">
      <c r="B2066">
        <v>155498</v>
      </c>
      <c r="C2066" t="s">
        <v>6895</v>
      </c>
      <c r="D2066" t="s">
        <v>6896</v>
      </c>
      <c r="E2066" t="s">
        <v>6897</v>
      </c>
      <c r="F2066" t="s">
        <v>1023</v>
      </c>
    </row>
    <row r="2067" spans="2:6" hidden="1" x14ac:dyDescent="0.25">
      <c r="B2067">
        <v>155504</v>
      </c>
      <c r="C2067" t="s">
        <v>6898</v>
      </c>
      <c r="D2067" t="s">
        <v>6899</v>
      </c>
      <c r="E2067" t="s">
        <v>805</v>
      </c>
      <c r="F2067" t="s">
        <v>1023</v>
      </c>
    </row>
    <row r="2068" spans="2:6" hidden="1" x14ac:dyDescent="0.25">
      <c r="B2068">
        <v>155505</v>
      </c>
      <c r="C2068" t="s">
        <v>6900</v>
      </c>
      <c r="D2068" t="s">
        <v>6901</v>
      </c>
      <c r="E2068" t="s">
        <v>6902</v>
      </c>
      <c r="F2068" t="s">
        <v>1023</v>
      </c>
    </row>
    <row r="2069" spans="2:6" hidden="1" x14ac:dyDescent="0.25">
      <c r="B2069">
        <v>155514</v>
      </c>
      <c r="C2069" t="s">
        <v>6903</v>
      </c>
      <c r="D2069" t="s">
        <v>6904</v>
      </c>
      <c r="E2069" t="s">
        <v>6905</v>
      </c>
      <c r="F2069" t="s">
        <v>1023</v>
      </c>
    </row>
    <row r="2070" spans="2:6" hidden="1" x14ac:dyDescent="0.25">
      <c r="B2070">
        <v>155518</v>
      </c>
      <c r="C2070" t="s">
        <v>6906</v>
      </c>
      <c r="D2070" t="s">
        <v>6907</v>
      </c>
      <c r="E2070" t="s">
        <v>6908</v>
      </c>
      <c r="F2070" t="s">
        <v>1023</v>
      </c>
    </row>
    <row r="2071" spans="2:6" hidden="1" x14ac:dyDescent="0.25">
      <c r="B2071">
        <v>155522</v>
      </c>
      <c r="C2071" t="s">
        <v>6909</v>
      </c>
      <c r="D2071" t="s">
        <v>6910</v>
      </c>
      <c r="E2071" t="s">
        <v>6911</v>
      </c>
      <c r="F2071" t="s">
        <v>1023</v>
      </c>
    </row>
    <row r="2072" spans="2:6" hidden="1" x14ac:dyDescent="0.25">
      <c r="B2072">
        <v>155525</v>
      </c>
      <c r="C2072" t="s">
        <v>6912</v>
      </c>
      <c r="D2072" t="s">
        <v>6913</v>
      </c>
      <c r="E2072" t="s">
        <v>6914</v>
      </c>
      <c r="F2072" t="s">
        <v>1023</v>
      </c>
    </row>
    <row r="2073" spans="2:6" hidden="1" x14ac:dyDescent="0.25">
      <c r="B2073">
        <v>155529</v>
      </c>
      <c r="C2073" t="s">
        <v>6915</v>
      </c>
      <c r="D2073" t="s">
        <v>6916</v>
      </c>
      <c r="E2073" t="s">
        <v>6917</v>
      </c>
      <c r="F2073" t="s">
        <v>1023</v>
      </c>
    </row>
    <row r="2074" spans="2:6" hidden="1" x14ac:dyDescent="0.25">
      <c r="B2074">
        <v>155532</v>
      </c>
      <c r="C2074" t="s">
        <v>6918</v>
      </c>
      <c r="D2074" t="s">
        <v>6919</v>
      </c>
      <c r="E2074" t="s">
        <v>6920</v>
      </c>
      <c r="F2074" t="s">
        <v>1023</v>
      </c>
    </row>
    <row r="2075" spans="2:6" hidden="1" x14ac:dyDescent="0.25">
      <c r="B2075">
        <v>155539</v>
      </c>
      <c r="C2075" t="s">
        <v>6921</v>
      </c>
      <c r="D2075" t="s">
        <v>6922</v>
      </c>
      <c r="E2075" t="s">
        <v>6668</v>
      </c>
      <c r="F2075" t="s">
        <v>1023</v>
      </c>
    </row>
    <row r="2076" spans="2:6" hidden="1" x14ac:dyDescent="0.25">
      <c r="B2076">
        <v>155561</v>
      </c>
      <c r="C2076" t="s">
        <v>6923</v>
      </c>
      <c r="D2076" t="s">
        <v>6924</v>
      </c>
      <c r="E2076" t="s">
        <v>6925</v>
      </c>
      <c r="F2076" t="s">
        <v>1023</v>
      </c>
    </row>
    <row r="2077" spans="2:6" hidden="1" x14ac:dyDescent="0.25">
      <c r="B2077">
        <v>155562</v>
      </c>
      <c r="C2077" t="s">
        <v>6926</v>
      </c>
      <c r="D2077" t="s">
        <v>6927</v>
      </c>
      <c r="E2077" t="s">
        <v>6928</v>
      </c>
      <c r="F2077" t="s">
        <v>1023</v>
      </c>
    </row>
    <row r="2078" spans="2:6" hidden="1" x14ac:dyDescent="0.25">
      <c r="B2078">
        <v>155563</v>
      </c>
      <c r="C2078" t="s">
        <v>6929</v>
      </c>
      <c r="D2078" t="s">
        <v>6930</v>
      </c>
      <c r="E2078" t="s">
        <v>6931</v>
      </c>
      <c r="F2078" t="s">
        <v>1023</v>
      </c>
    </row>
    <row r="2079" spans="2:6" hidden="1" x14ac:dyDescent="0.25">
      <c r="B2079">
        <v>155575</v>
      </c>
      <c r="C2079" t="s">
        <v>6932</v>
      </c>
      <c r="D2079" t="s">
        <v>6933</v>
      </c>
      <c r="E2079" t="s">
        <v>6934</v>
      </c>
      <c r="F2079" t="s">
        <v>1023</v>
      </c>
    </row>
    <row r="2080" spans="2:6" hidden="1" x14ac:dyDescent="0.25">
      <c r="B2080">
        <v>155577</v>
      </c>
      <c r="C2080" t="s">
        <v>6935</v>
      </c>
      <c r="D2080" t="s">
        <v>6936</v>
      </c>
      <c r="E2080" t="s">
        <v>6937</v>
      </c>
      <c r="F2080" t="s">
        <v>1023</v>
      </c>
    </row>
    <row r="2081" spans="2:6" hidden="1" x14ac:dyDescent="0.25">
      <c r="B2081">
        <v>155578</v>
      </c>
      <c r="C2081" t="s">
        <v>6938</v>
      </c>
      <c r="D2081" t="s">
        <v>6939</v>
      </c>
      <c r="E2081" t="s">
        <v>6940</v>
      </c>
      <c r="F2081" t="s">
        <v>1023</v>
      </c>
    </row>
    <row r="2082" spans="2:6" hidden="1" x14ac:dyDescent="0.25">
      <c r="B2082">
        <v>155584</v>
      </c>
      <c r="C2082" t="s">
        <v>6941</v>
      </c>
      <c r="D2082" t="s">
        <v>6942</v>
      </c>
      <c r="E2082" t="s">
        <v>2432</v>
      </c>
      <c r="F2082" t="s">
        <v>1023</v>
      </c>
    </row>
    <row r="2083" spans="2:6" hidden="1" x14ac:dyDescent="0.25">
      <c r="B2083">
        <v>155590</v>
      </c>
      <c r="C2083" t="s">
        <v>6943</v>
      </c>
      <c r="D2083" t="s">
        <v>6944</v>
      </c>
      <c r="E2083" t="s">
        <v>6945</v>
      </c>
      <c r="F2083" t="s">
        <v>1023</v>
      </c>
    </row>
    <row r="2084" spans="2:6" hidden="1" x14ac:dyDescent="0.25">
      <c r="B2084">
        <v>155591</v>
      </c>
      <c r="C2084" t="s">
        <v>6946</v>
      </c>
      <c r="D2084" t="s">
        <v>6947</v>
      </c>
      <c r="E2084" t="s">
        <v>6948</v>
      </c>
      <c r="F2084" t="s">
        <v>1023</v>
      </c>
    </row>
    <row r="2085" spans="2:6" hidden="1" x14ac:dyDescent="0.25">
      <c r="B2085">
        <v>155599</v>
      </c>
      <c r="C2085" t="s">
        <v>6949</v>
      </c>
      <c r="D2085" t="s">
        <v>6950</v>
      </c>
      <c r="E2085" t="s">
        <v>6951</v>
      </c>
      <c r="F2085" t="s">
        <v>1023</v>
      </c>
    </row>
    <row r="2086" spans="2:6" hidden="1" x14ac:dyDescent="0.25">
      <c r="B2086">
        <v>155600</v>
      </c>
      <c r="C2086" t="s">
        <v>6952</v>
      </c>
      <c r="D2086" t="s">
        <v>6953</v>
      </c>
      <c r="E2086" t="s">
        <v>6954</v>
      </c>
      <c r="F2086" t="s">
        <v>1023</v>
      </c>
    </row>
    <row r="2087" spans="2:6" hidden="1" x14ac:dyDescent="0.25">
      <c r="B2087">
        <v>155606</v>
      </c>
      <c r="C2087" t="s">
        <v>6955</v>
      </c>
      <c r="D2087" t="s">
        <v>6956</v>
      </c>
      <c r="E2087" t="s">
        <v>6957</v>
      </c>
      <c r="F2087" t="s">
        <v>1023</v>
      </c>
    </row>
    <row r="2088" spans="2:6" hidden="1" x14ac:dyDescent="0.25">
      <c r="B2088">
        <v>155607</v>
      </c>
      <c r="C2088" t="s">
        <v>6958</v>
      </c>
      <c r="D2088" t="s">
        <v>6959</v>
      </c>
      <c r="E2088" t="s">
        <v>6960</v>
      </c>
      <c r="F2088" t="s">
        <v>1023</v>
      </c>
    </row>
    <row r="2089" spans="2:6" hidden="1" x14ac:dyDescent="0.25">
      <c r="B2089">
        <v>155608</v>
      </c>
      <c r="C2089" t="s">
        <v>6961</v>
      </c>
      <c r="D2089" t="s">
        <v>6962</v>
      </c>
      <c r="E2089" t="s">
        <v>6963</v>
      </c>
      <c r="F2089" t="s">
        <v>1023</v>
      </c>
    </row>
    <row r="2090" spans="2:6" hidden="1" x14ac:dyDescent="0.25">
      <c r="B2090">
        <v>155610</v>
      </c>
      <c r="C2090" t="s">
        <v>6964</v>
      </c>
      <c r="D2090" t="s">
        <v>6965</v>
      </c>
      <c r="E2090" t="s">
        <v>6966</v>
      </c>
      <c r="F2090" t="s">
        <v>1023</v>
      </c>
    </row>
    <row r="2091" spans="2:6" hidden="1" x14ac:dyDescent="0.25">
      <c r="B2091">
        <v>155613</v>
      </c>
      <c r="C2091" t="s">
        <v>6967</v>
      </c>
      <c r="D2091" t="s">
        <v>6968</v>
      </c>
      <c r="E2091" t="s">
        <v>6969</v>
      </c>
      <c r="F2091" t="s">
        <v>1023</v>
      </c>
    </row>
    <row r="2092" spans="2:6" hidden="1" x14ac:dyDescent="0.25">
      <c r="B2092">
        <v>155615</v>
      </c>
      <c r="C2092" t="s">
        <v>6970</v>
      </c>
      <c r="D2092" t="s">
        <v>6971</v>
      </c>
      <c r="E2092" t="s">
        <v>6972</v>
      </c>
      <c r="F2092" t="s">
        <v>1023</v>
      </c>
    </row>
    <row r="2093" spans="2:6" hidden="1" x14ac:dyDescent="0.25">
      <c r="B2093">
        <v>155620</v>
      </c>
      <c r="C2093" t="s">
        <v>6973</v>
      </c>
      <c r="D2093" t="s">
        <v>6974</v>
      </c>
      <c r="E2093" t="s">
        <v>6975</v>
      </c>
      <c r="F2093" t="s">
        <v>1023</v>
      </c>
    </row>
    <row r="2094" spans="2:6" hidden="1" x14ac:dyDescent="0.25">
      <c r="B2094">
        <v>155622</v>
      </c>
      <c r="C2094" t="s">
        <v>6976</v>
      </c>
      <c r="D2094" t="s">
        <v>6977</v>
      </c>
      <c r="E2094" t="s">
        <v>6978</v>
      </c>
      <c r="F2094" t="s">
        <v>1023</v>
      </c>
    </row>
    <row r="2095" spans="2:6" hidden="1" x14ac:dyDescent="0.25">
      <c r="B2095">
        <v>155624</v>
      </c>
      <c r="C2095" t="s">
        <v>6979</v>
      </c>
      <c r="D2095" t="s">
        <v>6980</v>
      </c>
      <c r="E2095" t="s">
        <v>6981</v>
      </c>
      <c r="F2095" t="s">
        <v>1023</v>
      </c>
    </row>
    <row r="2096" spans="2:6" hidden="1" x14ac:dyDescent="0.25">
      <c r="B2096">
        <v>155626</v>
      </c>
      <c r="C2096" t="s">
        <v>6982</v>
      </c>
      <c r="D2096" t="s">
        <v>6983</v>
      </c>
      <c r="E2096" t="s">
        <v>6984</v>
      </c>
      <c r="F2096" t="s">
        <v>1023</v>
      </c>
    </row>
    <row r="2097" spans="2:6" hidden="1" x14ac:dyDescent="0.25">
      <c r="B2097">
        <v>155627</v>
      </c>
      <c r="C2097" t="s">
        <v>6985</v>
      </c>
      <c r="D2097" t="s">
        <v>6986</v>
      </c>
      <c r="E2097" t="s">
        <v>5584</v>
      </c>
      <c r="F2097" t="s">
        <v>1023</v>
      </c>
    </row>
    <row r="2098" spans="2:6" hidden="1" x14ac:dyDescent="0.25">
      <c r="B2098">
        <v>155630</v>
      </c>
      <c r="C2098" t="s">
        <v>6987</v>
      </c>
      <c r="D2098" t="s">
        <v>6988</v>
      </c>
      <c r="E2098" t="s">
        <v>6989</v>
      </c>
      <c r="F2098" t="s">
        <v>1023</v>
      </c>
    </row>
    <row r="2099" spans="2:6" hidden="1" x14ac:dyDescent="0.25">
      <c r="B2099">
        <v>155633</v>
      </c>
      <c r="C2099" t="s">
        <v>6990</v>
      </c>
      <c r="D2099" t="s">
        <v>6991</v>
      </c>
      <c r="E2099" t="s">
        <v>6992</v>
      </c>
      <c r="F2099" t="s">
        <v>1023</v>
      </c>
    </row>
    <row r="2100" spans="2:6" hidden="1" x14ac:dyDescent="0.25">
      <c r="B2100">
        <v>155643</v>
      </c>
      <c r="C2100" t="s">
        <v>6993</v>
      </c>
      <c r="D2100" t="s">
        <v>6994</v>
      </c>
      <c r="E2100" t="s">
        <v>6995</v>
      </c>
      <c r="F2100" t="s">
        <v>1023</v>
      </c>
    </row>
    <row r="2101" spans="2:6" hidden="1" x14ac:dyDescent="0.25">
      <c r="B2101">
        <v>155646</v>
      </c>
      <c r="C2101" t="s">
        <v>6996</v>
      </c>
      <c r="D2101" t="s">
        <v>6997</v>
      </c>
      <c r="E2101" t="s">
        <v>6998</v>
      </c>
      <c r="F2101" t="s">
        <v>1023</v>
      </c>
    </row>
    <row r="2102" spans="2:6" hidden="1" x14ac:dyDescent="0.25">
      <c r="B2102">
        <v>155653</v>
      </c>
      <c r="C2102" t="s">
        <v>6999</v>
      </c>
      <c r="D2102" t="s">
        <v>7000</v>
      </c>
      <c r="E2102" t="s">
        <v>7001</v>
      </c>
      <c r="F2102" t="s">
        <v>1023</v>
      </c>
    </row>
    <row r="2103" spans="2:6" hidden="1" x14ac:dyDescent="0.25">
      <c r="B2103">
        <v>155661</v>
      </c>
      <c r="C2103" t="s">
        <v>7002</v>
      </c>
      <c r="D2103" t="s">
        <v>7003</v>
      </c>
      <c r="E2103" t="s">
        <v>6072</v>
      </c>
      <c r="F2103" t="s">
        <v>1023</v>
      </c>
    </row>
    <row r="2104" spans="2:6" hidden="1" x14ac:dyDescent="0.25">
      <c r="B2104">
        <v>155667</v>
      </c>
      <c r="C2104" t="s">
        <v>7004</v>
      </c>
      <c r="D2104" t="s">
        <v>7005</v>
      </c>
      <c r="E2104" t="s">
        <v>7006</v>
      </c>
      <c r="F2104" t="s">
        <v>1023</v>
      </c>
    </row>
    <row r="2105" spans="2:6" hidden="1" x14ac:dyDescent="0.25">
      <c r="B2105">
        <v>155692</v>
      </c>
      <c r="C2105" t="s">
        <v>7007</v>
      </c>
      <c r="D2105" t="s">
        <v>7008</v>
      </c>
      <c r="E2105" t="s">
        <v>7009</v>
      </c>
      <c r="F2105" t="s">
        <v>1023</v>
      </c>
    </row>
    <row r="2106" spans="2:6" hidden="1" x14ac:dyDescent="0.25">
      <c r="B2106">
        <v>155697</v>
      </c>
      <c r="C2106" t="s">
        <v>7010</v>
      </c>
      <c r="D2106" t="s">
        <v>7011</v>
      </c>
      <c r="E2106" t="s">
        <v>7012</v>
      </c>
      <c r="F2106" t="s">
        <v>1023</v>
      </c>
    </row>
    <row r="2107" spans="2:6" hidden="1" x14ac:dyDescent="0.25">
      <c r="B2107">
        <v>155699</v>
      </c>
      <c r="C2107" t="s">
        <v>7013</v>
      </c>
      <c r="D2107" t="s">
        <v>7014</v>
      </c>
      <c r="E2107" t="s">
        <v>7015</v>
      </c>
      <c r="F2107" t="s">
        <v>1023</v>
      </c>
    </row>
    <row r="2108" spans="2:6" hidden="1" x14ac:dyDescent="0.25">
      <c r="B2108">
        <v>155707</v>
      </c>
      <c r="C2108" t="s">
        <v>7016</v>
      </c>
      <c r="D2108" t="s">
        <v>7017</v>
      </c>
      <c r="E2108" t="s">
        <v>7018</v>
      </c>
      <c r="F2108" t="s">
        <v>1023</v>
      </c>
    </row>
    <row r="2109" spans="2:6" hidden="1" x14ac:dyDescent="0.25">
      <c r="B2109">
        <v>155711</v>
      </c>
      <c r="C2109" t="s">
        <v>7019</v>
      </c>
      <c r="D2109" t="s">
        <v>7020</v>
      </c>
      <c r="E2109" t="s">
        <v>7021</v>
      </c>
      <c r="F2109" t="s">
        <v>1023</v>
      </c>
    </row>
    <row r="2110" spans="2:6" hidden="1" x14ac:dyDescent="0.25">
      <c r="B2110">
        <v>155718</v>
      </c>
      <c r="C2110" t="s">
        <v>7022</v>
      </c>
      <c r="D2110" t="s">
        <v>7023</v>
      </c>
      <c r="E2110" t="s">
        <v>7024</v>
      </c>
      <c r="F2110" t="s">
        <v>1023</v>
      </c>
    </row>
    <row r="2111" spans="2:6" hidden="1" x14ac:dyDescent="0.25">
      <c r="B2111">
        <v>155722</v>
      </c>
      <c r="C2111" t="s">
        <v>7025</v>
      </c>
      <c r="D2111" t="s">
        <v>7026</v>
      </c>
      <c r="E2111" t="s">
        <v>7027</v>
      </c>
      <c r="F2111" t="s">
        <v>1023</v>
      </c>
    </row>
    <row r="2112" spans="2:6" hidden="1" x14ac:dyDescent="0.25">
      <c r="B2112">
        <v>155733</v>
      </c>
      <c r="C2112" t="s">
        <v>7028</v>
      </c>
      <c r="D2112" t="s">
        <v>7029</v>
      </c>
      <c r="E2112" t="s">
        <v>7030</v>
      </c>
      <c r="F2112" t="s">
        <v>1023</v>
      </c>
    </row>
    <row r="2113" spans="2:6" hidden="1" x14ac:dyDescent="0.25">
      <c r="B2113">
        <v>155739</v>
      </c>
      <c r="C2113" t="s">
        <v>7031</v>
      </c>
      <c r="D2113" t="s">
        <v>7032</v>
      </c>
      <c r="E2113" t="s">
        <v>6577</v>
      </c>
      <c r="F2113" t="s">
        <v>1023</v>
      </c>
    </row>
    <row r="2114" spans="2:6" hidden="1" x14ac:dyDescent="0.25">
      <c r="B2114">
        <v>155742</v>
      </c>
      <c r="C2114" t="s">
        <v>7033</v>
      </c>
      <c r="D2114" t="s">
        <v>7034</v>
      </c>
      <c r="E2114" t="s">
        <v>7035</v>
      </c>
      <c r="F2114" t="s">
        <v>1023</v>
      </c>
    </row>
    <row r="2115" spans="2:6" hidden="1" x14ac:dyDescent="0.25">
      <c r="B2115">
        <v>155743</v>
      </c>
      <c r="C2115" t="s">
        <v>7036</v>
      </c>
      <c r="D2115" t="s">
        <v>7037</v>
      </c>
      <c r="E2115" t="s">
        <v>7038</v>
      </c>
      <c r="F2115" t="s">
        <v>1023</v>
      </c>
    </row>
    <row r="2116" spans="2:6" hidden="1" x14ac:dyDescent="0.25">
      <c r="B2116">
        <v>155762</v>
      </c>
      <c r="C2116" t="s">
        <v>7039</v>
      </c>
      <c r="D2116" t="s">
        <v>7040</v>
      </c>
      <c r="E2116" t="s">
        <v>7041</v>
      </c>
      <c r="F2116" t="s">
        <v>1023</v>
      </c>
    </row>
    <row r="2117" spans="2:6" hidden="1" x14ac:dyDescent="0.25">
      <c r="B2117">
        <v>155769</v>
      </c>
      <c r="C2117" t="s">
        <v>7042</v>
      </c>
      <c r="D2117" t="s">
        <v>7043</v>
      </c>
      <c r="E2117" t="s">
        <v>7044</v>
      </c>
      <c r="F2117" t="s">
        <v>1023</v>
      </c>
    </row>
    <row r="2118" spans="2:6" hidden="1" x14ac:dyDescent="0.25">
      <c r="B2118">
        <v>155770</v>
      </c>
      <c r="C2118" t="s">
        <v>7045</v>
      </c>
      <c r="D2118" t="s">
        <v>7046</v>
      </c>
      <c r="E2118" t="s">
        <v>7047</v>
      </c>
      <c r="F2118" t="s">
        <v>1023</v>
      </c>
    </row>
    <row r="2119" spans="2:6" hidden="1" x14ac:dyDescent="0.25">
      <c r="B2119">
        <v>155771</v>
      </c>
      <c r="C2119" t="s">
        <v>7048</v>
      </c>
      <c r="D2119" t="s">
        <v>7049</v>
      </c>
      <c r="E2119" t="s">
        <v>7050</v>
      </c>
      <c r="F2119" t="s">
        <v>1023</v>
      </c>
    </row>
    <row r="2120" spans="2:6" hidden="1" x14ac:dyDescent="0.25">
      <c r="B2120">
        <v>155772</v>
      </c>
      <c r="C2120" t="s">
        <v>7051</v>
      </c>
      <c r="D2120" t="s">
        <v>7052</v>
      </c>
      <c r="E2120" t="s">
        <v>7053</v>
      </c>
      <c r="F2120" t="s">
        <v>1023</v>
      </c>
    </row>
    <row r="2121" spans="2:6" hidden="1" x14ac:dyDescent="0.25">
      <c r="B2121">
        <v>155774</v>
      </c>
      <c r="C2121" t="s">
        <v>7054</v>
      </c>
      <c r="D2121" t="s">
        <v>7055</v>
      </c>
      <c r="E2121" t="s">
        <v>7056</v>
      </c>
      <c r="F2121" t="s">
        <v>1023</v>
      </c>
    </row>
    <row r="2122" spans="2:6" hidden="1" x14ac:dyDescent="0.25">
      <c r="B2122">
        <v>155788</v>
      </c>
      <c r="C2122" t="s">
        <v>7057</v>
      </c>
      <c r="D2122" t="s">
        <v>7058</v>
      </c>
      <c r="E2122" t="s">
        <v>7059</v>
      </c>
      <c r="F2122" t="s">
        <v>1023</v>
      </c>
    </row>
    <row r="2123" spans="2:6" hidden="1" x14ac:dyDescent="0.25">
      <c r="B2123">
        <v>155794</v>
      </c>
      <c r="C2123" t="s">
        <v>7060</v>
      </c>
      <c r="D2123" t="s">
        <v>7061</v>
      </c>
      <c r="E2123" t="s">
        <v>7062</v>
      </c>
      <c r="F2123" t="s">
        <v>1023</v>
      </c>
    </row>
    <row r="2124" spans="2:6" hidden="1" x14ac:dyDescent="0.25">
      <c r="B2124">
        <v>155796</v>
      </c>
      <c r="C2124" t="s">
        <v>5716</v>
      </c>
      <c r="D2124" t="s">
        <v>5717</v>
      </c>
      <c r="E2124" t="s">
        <v>7063</v>
      </c>
      <c r="F2124" t="s">
        <v>1023</v>
      </c>
    </row>
    <row r="2125" spans="2:6" hidden="1" x14ac:dyDescent="0.25">
      <c r="B2125">
        <v>155802</v>
      </c>
      <c r="C2125" t="s">
        <v>7064</v>
      </c>
      <c r="D2125" t="s">
        <v>7065</v>
      </c>
      <c r="E2125" t="s">
        <v>7066</v>
      </c>
      <c r="F2125" t="s">
        <v>1023</v>
      </c>
    </row>
    <row r="2126" spans="2:6" hidden="1" x14ac:dyDescent="0.25">
      <c r="B2126">
        <v>155803</v>
      </c>
      <c r="C2126" t="s">
        <v>7067</v>
      </c>
      <c r="D2126" t="s">
        <v>7068</v>
      </c>
      <c r="E2126" t="s">
        <v>7069</v>
      </c>
      <c r="F2126" t="s">
        <v>1023</v>
      </c>
    </row>
    <row r="2127" spans="2:6" hidden="1" x14ac:dyDescent="0.25">
      <c r="B2127">
        <v>155813</v>
      </c>
      <c r="C2127" t="s">
        <v>7070</v>
      </c>
      <c r="D2127" t="s">
        <v>7071</v>
      </c>
      <c r="E2127" t="s">
        <v>7072</v>
      </c>
      <c r="F2127" t="s">
        <v>1023</v>
      </c>
    </row>
    <row r="2128" spans="2:6" hidden="1" x14ac:dyDescent="0.25">
      <c r="B2128">
        <v>155821</v>
      </c>
      <c r="C2128" t="s">
        <v>7073</v>
      </c>
      <c r="D2128" t="s">
        <v>7074</v>
      </c>
      <c r="E2128" t="s">
        <v>6753</v>
      </c>
      <c r="F2128" t="s">
        <v>1023</v>
      </c>
    </row>
    <row r="2129" spans="2:6" hidden="1" x14ac:dyDescent="0.25">
      <c r="B2129">
        <v>155825</v>
      </c>
      <c r="C2129" t="s">
        <v>7075</v>
      </c>
      <c r="D2129" t="s">
        <v>7076</v>
      </c>
      <c r="E2129" t="s">
        <v>7077</v>
      </c>
      <c r="F2129" t="s">
        <v>1023</v>
      </c>
    </row>
    <row r="2130" spans="2:6" hidden="1" x14ac:dyDescent="0.25">
      <c r="B2130">
        <v>155836</v>
      </c>
      <c r="C2130" t="s">
        <v>7078</v>
      </c>
      <c r="D2130" t="s">
        <v>7079</v>
      </c>
      <c r="E2130" t="s">
        <v>7080</v>
      </c>
      <c r="F2130" t="s">
        <v>1023</v>
      </c>
    </row>
    <row r="2131" spans="2:6" hidden="1" x14ac:dyDescent="0.25">
      <c r="B2131">
        <v>155844</v>
      </c>
      <c r="C2131" t="s">
        <v>7081</v>
      </c>
      <c r="D2131" t="s">
        <v>7082</v>
      </c>
      <c r="E2131" t="s">
        <v>3152</v>
      </c>
      <c r="F2131" t="s">
        <v>1023</v>
      </c>
    </row>
    <row r="2132" spans="2:6" hidden="1" x14ac:dyDescent="0.25">
      <c r="B2132">
        <v>155849</v>
      </c>
      <c r="C2132" t="s">
        <v>7083</v>
      </c>
      <c r="D2132" t="s">
        <v>7084</v>
      </c>
      <c r="E2132" t="s">
        <v>7085</v>
      </c>
      <c r="F2132" t="s">
        <v>1023</v>
      </c>
    </row>
    <row r="2133" spans="2:6" hidden="1" x14ac:dyDescent="0.25">
      <c r="B2133">
        <v>155855</v>
      </c>
      <c r="C2133" t="s">
        <v>7086</v>
      </c>
      <c r="D2133" t="s">
        <v>7087</v>
      </c>
      <c r="E2133" t="s">
        <v>7088</v>
      </c>
      <c r="F2133" t="s">
        <v>1023</v>
      </c>
    </row>
    <row r="2134" spans="2:6" hidden="1" x14ac:dyDescent="0.25">
      <c r="B2134">
        <v>155862</v>
      </c>
      <c r="C2134" t="s">
        <v>7089</v>
      </c>
      <c r="D2134" t="s">
        <v>7090</v>
      </c>
      <c r="E2134" t="s">
        <v>7091</v>
      </c>
      <c r="F2134" t="s">
        <v>1023</v>
      </c>
    </row>
    <row r="2135" spans="2:6" hidden="1" x14ac:dyDescent="0.25">
      <c r="B2135">
        <v>155864</v>
      </c>
      <c r="C2135" t="s">
        <v>7092</v>
      </c>
      <c r="D2135" t="s">
        <v>7093</v>
      </c>
      <c r="E2135" t="s">
        <v>7094</v>
      </c>
      <c r="F2135" t="s">
        <v>1023</v>
      </c>
    </row>
    <row r="2136" spans="2:6" hidden="1" x14ac:dyDescent="0.25">
      <c r="B2136">
        <v>155866</v>
      </c>
      <c r="C2136" t="s">
        <v>7095</v>
      </c>
      <c r="D2136" t="s">
        <v>7096</v>
      </c>
      <c r="E2136" t="s">
        <v>2432</v>
      </c>
      <c r="F2136" t="s">
        <v>1023</v>
      </c>
    </row>
    <row r="2137" spans="2:6" hidden="1" x14ac:dyDescent="0.25">
      <c r="B2137">
        <v>155867</v>
      </c>
      <c r="C2137" t="s">
        <v>7097</v>
      </c>
      <c r="D2137" t="s">
        <v>7098</v>
      </c>
      <c r="E2137" t="s">
        <v>7099</v>
      </c>
      <c r="F2137" t="s">
        <v>1023</v>
      </c>
    </row>
    <row r="2138" spans="2:6" hidden="1" x14ac:dyDescent="0.25">
      <c r="B2138">
        <v>155869</v>
      </c>
      <c r="C2138" t="s">
        <v>7100</v>
      </c>
      <c r="D2138" t="s">
        <v>7101</v>
      </c>
      <c r="E2138" t="s">
        <v>7102</v>
      </c>
      <c r="F2138" t="s">
        <v>1023</v>
      </c>
    </row>
    <row r="2139" spans="2:6" hidden="1" x14ac:dyDescent="0.25">
      <c r="B2139">
        <v>155870</v>
      </c>
      <c r="C2139" t="s">
        <v>7103</v>
      </c>
      <c r="D2139" t="s">
        <v>7104</v>
      </c>
      <c r="E2139" t="s">
        <v>7105</v>
      </c>
      <c r="F2139" t="s">
        <v>1023</v>
      </c>
    </row>
    <row r="2140" spans="2:6" hidden="1" x14ac:dyDescent="0.25">
      <c r="B2140">
        <v>155874</v>
      </c>
      <c r="C2140" t="s">
        <v>7106</v>
      </c>
      <c r="D2140" t="s">
        <v>7107</v>
      </c>
      <c r="E2140" t="s">
        <v>7108</v>
      </c>
      <c r="F2140" t="s">
        <v>1023</v>
      </c>
    </row>
    <row r="2141" spans="2:6" hidden="1" x14ac:dyDescent="0.25">
      <c r="B2141">
        <v>155882</v>
      </c>
      <c r="C2141" t="s">
        <v>7109</v>
      </c>
      <c r="D2141" t="s">
        <v>7110</v>
      </c>
      <c r="E2141" t="s">
        <v>7111</v>
      </c>
      <c r="F2141" t="s">
        <v>1023</v>
      </c>
    </row>
    <row r="2142" spans="2:6" hidden="1" x14ac:dyDescent="0.25">
      <c r="B2142">
        <v>155885</v>
      </c>
      <c r="C2142" t="s">
        <v>7112</v>
      </c>
      <c r="D2142" t="s">
        <v>7113</v>
      </c>
      <c r="E2142" t="s">
        <v>7114</v>
      </c>
      <c r="F2142" t="s">
        <v>1023</v>
      </c>
    </row>
    <row r="2143" spans="2:6" hidden="1" x14ac:dyDescent="0.25">
      <c r="B2143">
        <v>155895</v>
      </c>
      <c r="C2143" t="s">
        <v>7115</v>
      </c>
      <c r="D2143" t="s">
        <v>7116</v>
      </c>
      <c r="E2143" t="s">
        <v>7117</v>
      </c>
      <c r="F2143" t="s">
        <v>1023</v>
      </c>
    </row>
    <row r="2144" spans="2:6" hidden="1" x14ac:dyDescent="0.25">
      <c r="B2144">
        <v>155897</v>
      </c>
      <c r="C2144" t="s">
        <v>7118</v>
      </c>
      <c r="D2144" t="s">
        <v>7119</v>
      </c>
      <c r="E2144" t="s">
        <v>7120</v>
      </c>
      <c r="F2144" t="s">
        <v>1023</v>
      </c>
    </row>
    <row r="2145" spans="2:6" hidden="1" x14ac:dyDescent="0.25">
      <c r="B2145">
        <v>155898</v>
      </c>
      <c r="C2145" t="s">
        <v>7121</v>
      </c>
      <c r="D2145" t="s">
        <v>7122</v>
      </c>
      <c r="E2145" t="s">
        <v>7123</v>
      </c>
      <c r="F2145" t="s">
        <v>1023</v>
      </c>
    </row>
    <row r="2146" spans="2:6" hidden="1" x14ac:dyDescent="0.25">
      <c r="B2146">
        <v>155899</v>
      </c>
      <c r="C2146" t="s">
        <v>7124</v>
      </c>
      <c r="D2146" t="s">
        <v>24025</v>
      </c>
      <c r="E2146" t="s">
        <v>7125</v>
      </c>
      <c r="F2146" t="s">
        <v>1023</v>
      </c>
    </row>
    <row r="2147" spans="2:6" hidden="1" x14ac:dyDescent="0.25">
      <c r="B2147">
        <v>155911</v>
      </c>
      <c r="C2147" t="s">
        <v>7126</v>
      </c>
      <c r="D2147" t="s">
        <v>7127</v>
      </c>
      <c r="E2147" t="s">
        <v>7128</v>
      </c>
      <c r="F2147" t="s">
        <v>1023</v>
      </c>
    </row>
    <row r="2148" spans="2:6" hidden="1" x14ac:dyDescent="0.25">
      <c r="B2148">
        <v>155916</v>
      </c>
      <c r="C2148" t="s">
        <v>7129</v>
      </c>
      <c r="D2148" t="s">
        <v>7130</v>
      </c>
      <c r="E2148" t="s">
        <v>7131</v>
      </c>
      <c r="F2148" t="s">
        <v>1023</v>
      </c>
    </row>
    <row r="2149" spans="2:6" hidden="1" x14ac:dyDescent="0.25">
      <c r="B2149">
        <v>155922</v>
      </c>
      <c r="C2149" t="s">
        <v>7132</v>
      </c>
      <c r="D2149" t="s">
        <v>7133</v>
      </c>
      <c r="E2149" t="s">
        <v>7134</v>
      </c>
      <c r="F2149" t="s">
        <v>1023</v>
      </c>
    </row>
    <row r="2150" spans="2:6" hidden="1" x14ac:dyDescent="0.25">
      <c r="B2150">
        <v>155928</v>
      </c>
      <c r="C2150" t="s">
        <v>7135</v>
      </c>
      <c r="D2150" t="s">
        <v>7136</v>
      </c>
      <c r="E2150" t="s">
        <v>7137</v>
      </c>
      <c r="F2150" t="s">
        <v>1023</v>
      </c>
    </row>
    <row r="2151" spans="2:6" hidden="1" x14ac:dyDescent="0.25">
      <c r="B2151">
        <v>155929</v>
      </c>
      <c r="C2151" t="s">
        <v>7138</v>
      </c>
      <c r="D2151" t="s">
        <v>7139</v>
      </c>
      <c r="E2151" t="s">
        <v>7140</v>
      </c>
      <c r="F2151" t="s">
        <v>1023</v>
      </c>
    </row>
    <row r="2152" spans="2:6" hidden="1" x14ac:dyDescent="0.25">
      <c r="B2152">
        <v>155934</v>
      </c>
      <c r="C2152" t="s">
        <v>7141</v>
      </c>
      <c r="D2152" t="s">
        <v>7142</v>
      </c>
      <c r="E2152" t="s">
        <v>7143</v>
      </c>
      <c r="F2152" t="s">
        <v>1023</v>
      </c>
    </row>
    <row r="2153" spans="2:6" hidden="1" x14ac:dyDescent="0.25">
      <c r="B2153">
        <v>155936</v>
      </c>
      <c r="C2153" t="s">
        <v>7144</v>
      </c>
      <c r="D2153" t="s">
        <v>7145</v>
      </c>
      <c r="E2153" t="s">
        <v>1847</v>
      </c>
      <c r="F2153" t="s">
        <v>1023</v>
      </c>
    </row>
    <row r="2154" spans="2:6" hidden="1" x14ac:dyDescent="0.25">
      <c r="B2154">
        <v>155937</v>
      </c>
      <c r="C2154" t="s">
        <v>7146</v>
      </c>
      <c r="D2154" t="s">
        <v>7147</v>
      </c>
      <c r="E2154" t="s">
        <v>7148</v>
      </c>
      <c r="F2154" t="s">
        <v>1023</v>
      </c>
    </row>
    <row r="2155" spans="2:6" hidden="1" x14ac:dyDescent="0.25">
      <c r="B2155">
        <v>155954</v>
      </c>
      <c r="C2155" t="s">
        <v>7149</v>
      </c>
      <c r="D2155" t="s">
        <v>7150</v>
      </c>
      <c r="E2155" t="s">
        <v>7151</v>
      </c>
      <c r="F2155" t="s">
        <v>1023</v>
      </c>
    </row>
    <row r="2156" spans="2:6" hidden="1" x14ac:dyDescent="0.25">
      <c r="B2156">
        <v>155955</v>
      </c>
      <c r="C2156" t="s">
        <v>7152</v>
      </c>
      <c r="D2156" t="s">
        <v>7153</v>
      </c>
      <c r="E2156" t="s">
        <v>7154</v>
      </c>
      <c r="F2156" t="s">
        <v>1023</v>
      </c>
    </row>
    <row r="2157" spans="2:6" hidden="1" x14ac:dyDescent="0.25">
      <c r="B2157">
        <v>155962</v>
      </c>
      <c r="C2157" t="s">
        <v>7155</v>
      </c>
      <c r="D2157" t="s">
        <v>7156</v>
      </c>
      <c r="E2157" t="s">
        <v>7157</v>
      </c>
      <c r="F2157" t="s">
        <v>1023</v>
      </c>
    </row>
    <row r="2158" spans="2:6" hidden="1" x14ac:dyDescent="0.25">
      <c r="B2158">
        <v>155974</v>
      </c>
      <c r="C2158" t="s">
        <v>7158</v>
      </c>
      <c r="D2158" t="s">
        <v>7159</v>
      </c>
      <c r="E2158" t="s">
        <v>7160</v>
      </c>
      <c r="F2158" t="s">
        <v>1023</v>
      </c>
    </row>
    <row r="2159" spans="2:6" hidden="1" x14ac:dyDescent="0.25">
      <c r="B2159">
        <v>155981</v>
      </c>
      <c r="C2159" t="s">
        <v>7161</v>
      </c>
      <c r="D2159" t="s">
        <v>7162</v>
      </c>
      <c r="E2159" t="s">
        <v>7163</v>
      </c>
      <c r="F2159" t="s">
        <v>1023</v>
      </c>
    </row>
    <row r="2160" spans="2:6" hidden="1" x14ac:dyDescent="0.25">
      <c r="B2160">
        <v>155982</v>
      </c>
      <c r="C2160" t="s">
        <v>7164</v>
      </c>
      <c r="D2160" t="s">
        <v>7165</v>
      </c>
      <c r="E2160" t="s">
        <v>7166</v>
      </c>
      <c r="F2160" t="s">
        <v>1023</v>
      </c>
    </row>
    <row r="2161" spans="2:6" hidden="1" x14ac:dyDescent="0.25">
      <c r="B2161">
        <v>155984</v>
      </c>
      <c r="C2161" t="s">
        <v>7167</v>
      </c>
      <c r="D2161" t="s">
        <v>7168</v>
      </c>
      <c r="E2161" t="s">
        <v>7169</v>
      </c>
      <c r="F2161" t="s">
        <v>1023</v>
      </c>
    </row>
    <row r="2162" spans="2:6" hidden="1" x14ac:dyDescent="0.25">
      <c r="B2162">
        <v>155989</v>
      </c>
      <c r="C2162" t="s">
        <v>7170</v>
      </c>
      <c r="D2162" t="s">
        <v>7171</v>
      </c>
      <c r="E2162" t="s">
        <v>7172</v>
      </c>
      <c r="F2162" t="s">
        <v>1023</v>
      </c>
    </row>
    <row r="2163" spans="2:6" hidden="1" x14ac:dyDescent="0.25">
      <c r="B2163">
        <v>155997</v>
      </c>
      <c r="C2163" t="s">
        <v>7173</v>
      </c>
      <c r="D2163" t="s">
        <v>7174</v>
      </c>
      <c r="E2163" t="s">
        <v>7175</v>
      </c>
      <c r="F2163" t="s">
        <v>1023</v>
      </c>
    </row>
    <row r="2164" spans="2:6" hidden="1" x14ac:dyDescent="0.25">
      <c r="B2164">
        <v>155998</v>
      </c>
      <c r="C2164" t="s">
        <v>7176</v>
      </c>
      <c r="D2164" t="s">
        <v>7177</v>
      </c>
      <c r="E2164" t="s">
        <v>7178</v>
      </c>
      <c r="F2164" t="s">
        <v>1023</v>
      </c>
    </row>
    <row r="2165" spans="2:6" hidden="1" x14ac:dyDescent="0.25">
      <c r="B2165">
        <v>156011</v>
      </c>
      <c r="C2165" t="s">
        <v>7179</v>
      </c>
      <c r="D2165" t="s">
        <v>7180</v>
      </c>
      <c r="E2165" t="s">
        <v>7181</v>
      </c>
      <c r="F2165" t="s">
        <v>1023</v>
      </c>
    </row>
    <row r="2166" spans="2:6" hidden="1" x14ac:dyDescent="0.25">
      <c r="B2166">
        <v>156012</v>
      </c>
      <c r="C2166" t="s">
        <v>7182</v>
      </c>
      <c r="D2166" t="s">
        <v>7183</v>
      </c>
      <c r="E2166" t="s">
        <v>7184</v>
      </c>
      <c r="F2166" t="s">
        <v>1023</v>
      </c>
    </row>
    <row r="2167" spans="2:6" hidden="1" x14ac:dyDescent="0.25">
      <c r="B2167">
        <v>156015</v>
      </c>
      <c r="C2167" t="s">
        <v>7185</v>
      </c>
      <c r="D2167" t="s">
        <v>7186</v>
      </c>
      <c r="E2167" t="s">
        <v>7187</v>
      </c>
      <c r="F2167" t="s">
        <v>1023</v>
      </c>
    </row>
    <row r="2168" spans="2:6" hidden="1" x14ac:dyDescent="0.25">
      <c r="B2168">
        <v>156028</v>
      </c>
      <c r="C2168" t="s">
        <v>7188</v>
      </c>
      <c r="D2168" t="s">
        <v>7189</v>
      </c>
      <c r="E2168" t="s">
        <v>7190</v>
      </c>
      <c r="F2168" t="s">
        <v>1023</v>
      </c>
    </row>
    <row r="2169" spans="2:6" hidden="1" x14ac:dyDescent="0.25">
      <c r="B2169">
        <v>156035</v>
      </c>
      <c r="C2169" t="s">
        <v>7191</v>
      </c>
      <c r="D2169" t="s">
        <v>7192</v>
      </c>
      <c r="E2169" t="s">
        <v>7193</v>
      </c>
      <c r="F2169" t="s">
        <v>1023</v>
      </c>
    </row>
    <row r="2170" spans="2:6" hidden="1" x14ac:dyDescent="0.25">
      <c r="B2170">
        <v>156041</v>
      </c>
      <c r="C2170" t="s">
        <v>7194</v>
      </c>
      <c r="D2170" t="s">
        <v>7195</v>
      </c>
      <c r="E2170" t="s">
        <v>7196</v>
      </c>
      <c r="F2170" t="s">
        <v>1023</v>
      </c>
    </row>
    <row r="2171" spans="2:6" hidden="1" x14ac:dyDescent="0.25">
      <c r="B2171">
        <v>156046</v>
      </c>
      <c r="C2171" t="s">
        <v>7197</v>
      </c>
      <c r="D2171" t="s">
        <v>7198</v>
      </c>
      <c r="E2171" t="s">
        <v>3891</v>
      </c>
      <c r="F2171" t="s">
        <v>1023</v>
      </c>
    </row>
    <row r="2172" spans="2:6" hidden="1" x14ac:dyDescent="0.25">
      <c r="B2172">
        <v>156048</v>
      </c>
      <c r="C2172" t="s">
        <v>7199</v>
      </c>
      <c r="D2172" t="s">
        <v>7200</v>
      </c>
      <c r="E2172" t="s">
        <v>7201</v>
      </c>
      <c r="F2172" t="s">
        <v>1023</v>
      </c>
    </row>
    <row r="2173" spans="2:6" hidden="1" x14ac:dyDescent="0.25">
      <c r="B2173">
        <v>156049</v>
      </c>
      <c r="C2173" t="s">
        <v>7202</v>
      </c>
      <c r="D2173" t="s">
        <v>7203</v>
      </c>
      <c r="E2173" t="s">
        <v>7204</v>
      </c>
      <c r="F2173" t="s">
        <v>1023</v>
      </c>
    </row>
    <row r="2174" spans="2:6" hidden="1" x14ac:dyDescent="0.25">
      <c r="B2174">
        <v>156055</v>
      </c>
      <c r="C2174" t="s">
        <v>7205</v>
      </c>
      <c r="D2174" t="s">
        <v>7206</v>
      </c>
      <c r="E2174" t="s">
        <v>7207</v>
      </c>
      <c r="F2174" t="s">
        <v>1023</v>
      </c>
    </row>
    <row r="2175" spans="2:6" hidden="1" x14ac:dyDescent="0.25">
      <c r="B2175">
        <v>156060</v>
      </c>
      <c r="C2175" t="s">
        <v>7208</v>
      </c>
      <c r="D2175" t="s">
        <v>7209</v>
      </c>
      <c r="E2175" t="s">
        <v>7210</v>
      </c>
      <c r="F2175" t="s">
        <v>1023</v>
      </c>
    </row>
    <row r="2176" spans="2:6" hidden="1" x14ac:dyDescent="0.25">
      <c r="B2176">
        <v>156071</v>
      </c>
      <c r="C2176" t="s">
        <v>7211</v>
      </c>
      <c r="D2176" t="s">
        <v>7212</v>
      </c>
      <c r="E2176" t="s">
        <v>7213</v>
      </c>
      <c r="F2176" t="s">
        <v>1023</v>
      </c>
    </row>
    <row r="2177" spans="2:6" hidden="1" x14ac:dyDescent="0.25">
      <c r="B2177">
        <v>156073</v>
      </c>
      <c r="C2177" t="s">
        <v>7214</v>
      </c>
      <c r="D2177" t="s">
        <v>7215</v>
      </c>
      <c r="E2177" t="s">
        <v>7216</v>
      </c>
      <c r="F2177" t="s">
        <v>1023</v>
      </c>
    </row>
    <row r="2178" spans="2:6" hidden="1" x14ac:dyDescent="0.25">
      <c r="B2178">
        <v>156087</v>
      </c>
      <c r="C2178" t="s">
        <v>7217</v>
      </c>
      <c r="D2178" t="s">
        <v>7218</v>
      </c>
      <c r="E2178" t="s">
        <v>147</v>
      </c>
      <c r="F2178" t="s">
        <v>1023</v>
      </c>
    </row>
    <row r="2179" spans="2:6" hidden="1" x14ac:dyDescent="0.25">
      <c r="B2179">
        <v>156088</v>
      </c>
      <c r="C2179" t="s">
        <v>7219</v>
      </c>
      <c r="D2179" t="s">
        <v>7220</v>
      </c>
      <c r="E2179" t="s">
        <v>7221</v>
      </c>
      <c r="F2179" t="s">
        <v>1023</v>
      </c>
    </row>
    <row r="2180" spans="2:6" hidden="1" x14ac:dyDescent="0.25">
      <c r="B2180">
        <v>156093</v>
      </c>
      <c r="C2180" t="s">
        <v>328</v>
      </c>
      <c r="D2180" t="s">
        <v>329</v>
      </c>
      <c r="E2180" t="s">
        <v>24142</v>
      </c>
      <c r="F2180" t="s">
        <v>1023</v>
      </c>
    </row>
    <row r="2181" spans="2:6" hidden="1" x14ac:dyDescent="0.25">
      <c r="B2181">
        <v>156105</v>
      </c>
      <c r="C2181" t="s">
        <v>7222</v>
      </c>
      <c r="D2181" t="s">
        <v>7223</v>
      </c>
      <c r="E2181" t="s">
        <v>7224</v>
      </c>
      <c r="F2181" t="s">
        <v>1023</v>
      </c>
    </row>
    <row r="2182" spans="2:6" hidden="1" x14ac:dyDescent="0.25">
      <c r="B2182">
        <v>156108</v>
      </c>
      <c r="C2182" t="s">
        <v>7225</v>
      </c>
      <c r="D2182" t="s">
        <v>7226</v>
      </c>
      <c r="E2182" t="s">
        <v>7227</v>
      </c>
      <c r="F2182" t="s">
        <v>1023</v>
      </c>
    </row>
    <row r="2183" spans="2:6" hidden="1" x14ac:dyDescent="0.25">
      <c r="B2183">
        <v>156110</v>
      </c>
      <c r="C2183" t="s">
        <v>7228</v>
      </c>
      <c r="D2183" t="s">
        <v>7229</v>
      </c>
      <c r="E2183" t="s">
        <v>1246</v>
      </c>
      <c r="F2183" t="s">
        <v>1023</v>
      </c>
    </row>
    <row r="2184" spans="2:6" hidden="1" x14ac:dyDescent="0.25">
      <c r="B2184">
        <v>156113</v>
      </c>
      <c r="C2184" t="s">
        <v>7230</v>
      </c>
      <c r="D2184" t="s">
        <v>7231</v>
      </c>
      <c r="E2184" t="s">
        <v>7232</v>
      </c>
      <c r="F2184" t="s">
        <v>1023</v>
      </c>
    </row>
    <row r="2185" spans="2:6" hidden="1" x14ac:dyDescent="0.25">
      <c r="B2185">
        <v>156115</v>
      </c>
      <c r="C2185" t="s">
        <v>7233</v>
      </c>
      <c r="D2185" t="s">
        <v>7234</v>
      </c>
      <c r="E2185" t="s">
        <v>2162</v>
      </c>
      <c r="F2185" t="s">
        <v>1023</v>
      </c>
    </row>
    <row r="2186" spans="2:6" hidden="1" x14ac:dyDescent="0.25">
      <c r="B2186">
        <v>156116</v>
      </c>
      <c r="C2186" t="s">
        <v>7235</v>
      </c>
      <c r="D2186" t="s">
        <v>7236</v>
      </c>
      <c r="E2186" t="s">
        <v>6130</v>
      </c>
      <c r="F2186" t="s">
        <v>1023</v>
      </c>
    </row>
    <row r="2187" spans="2:6" hidden="1" x14ac:dyDescent="0.25">
      <c r="B2187">
        <v>156119</v>
      </c>
      <c r="C2187" t="s">
        <v>7237</v>
      </c>
      <c r="D2187" t="s">
        <v>7238</v>
      </c>
      <c r="E2187" t="s">
        <v>7239</v>
      </c>
      <c r="F2187" t="s">
        <v>1023</v>
      </c>
    </row>
    <row r="2188" spans="2:6" hidden="1" x14ac:dyDescent="0.25">
      <c r="B2188">
        <v>156124</v>
      </c>
      <c r="C2188" t="s">
        <v>7240</v>
      </c>
      <c r="D2188" t="s">
        <v>7241</v>
      </c>
      <c r="E2188" t="s">
        <v>7242</v>
      </c>
      <c r="F2188" t="s">
        <v>1023</v>
      </c>
    </row>
    <row r="2189" spans="2:6" hidden="1" x14ac:dyDescent="0.25">
      <c r="B2189">
        <v>156126</v>
      </c>
      <c r="C2189" t="s">
        <v>7243</v>
      </c>
      <c r="D2189" t="s">
        <v>7244</v>
      </c>
      <c r="E2189" t="s">
        <v>7245</v>
      </c>
      <c r="F2189" t="s">
        <v>1023</v>
      </c>
    </row>
    <row r="2190" spans="2:6" hidden="1" x14ac:dyDescent="0.25">
      <c r="B2190">
        <v>156127</v>
      </c>
      <c r="C2190" t="s">
        <v>7246</v>
      </c>
      <c r="D2190" t="s">
        <v>7247</v>
      </c>
      <c r="E2190" t="s">
        <v>3395</v>
      </c>
      <c r="F2190" t="s">
        <v>1023</v>
      </c>
    </row>
    <row r="2191" spans="2:6" hidden="1" x14ac:dyDescent="0.25">
      <c r="B2191">
        <v>156137</v>
      </c>
      <c r="C2191" t="s">
        <v>7248</v>
      </c>
      <c r="D2191" t="s">
        <v>7249</v>
      </c>
      <c r="E2191" t="s">
        <v>7250</v>
      </c>
      <c r="F2191" t="s">
        <v>1023</v>
      </c>
    </row>
    <row r="2192" spans="2:6" hidden="1" x14ac:dyDescent="0.25">
      <c r="B2192">
        <v>156143</v>
      </c>
      <c r="C2192" t="s">
        <v>7251</v>
      </c>
      <c r="D2192" t="s">
        <v>7252</v>
      </c>
      <c r="E2192" t="s">
        <v>7253</v>
      </c>
      <c r="F2192" t="s">
        <v>1023</v>
      </c>
    </row>
    <row r="2193" spans="2:6" hidden="1" x14ac:dyDescent="0.25">
      <c r="B2193">
        <v>156146</v>
      </c>
      <c r="C2193" t="s">
        <v>7254</v>
      </c>
      <c r="D2193" t="s">
        <v>7255</v>
      </c>
      <c r="E2193" t="s">
        <v>7256</v>
      </c>
      <c r="F2193" t="s">
        <v>1023</v>
      </c>
    </row>
    <row r="2194" spans="2:6" hidden="1" x14ac:dyDescent="0.25">
      <c r="B2194">
        <v>156147</v>
      </c>
      <c r="C2194" t="s">
        <v>7257</v>
      </c>
      <c r="D2194" t="s">
        <v>7258</v>
      </c>
      <c r="E2194" t="s">
        <v>7259</v>
      </c>
      <c r="F2194" t="s">
        <v>1023</v>
      </c>
    </row>
    <row r="2195" spans="2:6" hidden="1" x14ac:dyDescent="0.25">
      <c r="B2195">
        <v>156153</v>
      </c>
      <c r="C2195" t="s">
        <v>7260</v>
      </c>
      <c r="D2195" t="s">
        <v>7261</v>
      </c>
      <c r="E2195" t="s">
        <v>7262</v>
      </c>
      <c r="F2195" t="s">
        <v>1023</v>
      </c>
    </row>
    <row r="2196" spans="2:6" hidden="1" x14ac:dyDescent="0.25">
      <c r="B2196">
        <v>156154</v>
      </c>
      <c r="C2196" t="s">
        <v>7263</v>
      </c>
      <c r="D2196" t="s">
        <v>7264</v>
      </c>
      <c r="E2196" t="s">
        <v>7265</v>
      </c>
      <c r="F2196" t="s">
        <v>1023</v>
      </c>
    </row>
    <row r="2197" spans="2:6" hidden="1" x14ac:dyDescent="0.25">
      <c r="B2197">
        <v>156163</v>
      </c>
      <c r="C2197" t="s">
        <v>7266</v>
      </c>
      <c r="D2197" t="s">
        <v>7267</v>
      </c>
      <c r="E2197" t="s">
        <v>7268</v>
      </c>
      <c r="F2197" t="s">
        <v>1023</v>
      </c>
    </row>
    <row r="2198" spans="2:6" hidden="1" x14ac:dyDescent="0.25">
      <c r="B2198">
        <v>156169</v>
      </c>
      <c r="C2198" t="s">
        <v>7269</v>
      </c>
      <c r="D2198" t="s">
        <v>7270</v>
      </c>
      <c r="E2198" t="s">
        <v>7271</v>
      </c>
      <c r="F2198" t="s">
        <v>1023</v>
      </c>
    </row>
    <row r="2199" spans="2:6" hidden="1" x14ac:dyDescent="0.25">
      <c r="B2199">
        <v>156174</v>
      </c>
      <c r="C2199" t="s">
        <v>7272</v>
      </c>
      <c r="D2199" t="s">
        <v>7273</v>
      </c>
      <c r="E2199" t="s">
        <v>7274</v>
      </c>
      <c r="F2199" t="s">
        <v>1023</v>
      </c>
    </row>
    <row r="2200" spans="2:6" hidden="1" x14ac:dyDescent="0.25">
      <c r="B2200">
        <v>156178</v>
      </c>
      <c r="C2200" t="s">
        <v>7275</v>
      </c>
      <c r="D2200" t="s">
        <v>7276</v>
      </c>
      <c r="E2200" t="s">
        <v>7277</v>
      </c>
      <c r="F2200" t="s">
        <v>1023</v>
      </c>
    </row>
    <row r="2201" spans="2:6" hidden="1" x14ac:dyDescent="0.25">
      <c r="B2201">
        <v>156179</v>
      </c>
      <c r="C2201" t="s">
        <v>7278</v>
      </c>
      <c r="D2201" t="s">
        <v>7279</v>
      </c>
      <c r="E2201" t="s">
        <v>7280</v>
      </c>
      <c r="F2201" t="s">
        <v>1023</v>
      </c>
    </row>
    <row r="2202" spans="2:6" hidden="1" x14ac:dyDescent="0.25">
      <c r="B2202">
        <v>156180</v>
      </c>
      <c r="C2202" t="s">
        <v>1587</v>
      </c>
      <c r="D2202" t="s">
        <v>1588</v>
      </c>
      <c r="E2202" t="s">
        <v>7281</v>
      </c>
      <c r="F2202" t="s">
        <v>1023</v>
      </c>
    </row>
    <row r="2203" spans="2:6" hidden="1" x14ac:dyDescent="0.25">
      <c r="B2203">
        <v>156191</v>
      </c>
      <c r="C2203" t="s">
        <v>7282</v>
      </c>
      <c r="D2203" t="s">
        <v>7283</v>
      </c>
      <c r="E2203" t="s">
        <v>7284</v>
      </c>
      <c r="F2203" t="s">
        <v>1023</v>
      </c>
    </row>
    <row r="2204" spans="2:6" hidden="1" x14ac:dyDescent="0.25">
      <c r="B2204">
        <v>156201</v>
      </c>
      <c r="C2204" t="s">
        <v>7285</v>
      </c>
      <c r="D2204" t="s">
        <v>7286</v>
      </c>
      <c r="E2204" t="s">
        <v>7287</v>
      </c>
      <c r="F2204" t="s">
        <v>1023</v>
      </c>
    </row>
    <row r="2205" spans="2:6" hidden="1" x14ac:dyDescent="0.25">
      <c r="B2205">
        <v>156210</v>
      </c>
      <c r="C2205" t="s">
        <v>7288</v>
      </c>
      <c r="D2205" t="s">
        <v>7289</v>
      </c>
      <c r="E2205" t="s">
        <v>7290</v>
      </c>
      <c r="F2205" t="s">
        <v>1023</v>
      </c>
    </row>
    <row r="2206" spans="2:6" hidden="1" x14ac:dyDescent="0.25">
      <c r="B2206">
        <v>156218</v>
      </c>
      <c r="C2206" t="s">
        <v>7291</v>
      </c>
      <c r="D2206" t="s">
        <v>7292</v>
      </c>
      <c r="E2206" t="s">
        <v>7293</v>
      </c>
      <c r="F2206" t="s">
        <v>1023</v>
      </c>
    </row>
    <row r="2207" spans="2:6" hidden="1" x14ac:dyDescent="0.25">
      <c r="B2207">
        <v>156220</v>
      </c>
      <c r="C2207" t="s">
        <v>7294</v>
      </c>
      <c r="D2207" t="s">
        <v>7295</v>
      </c>
      <c r="E2207" t="s">
        <v>7296</v>
      </c>
      <c r="F2207" t="s">
        <v>1023</v>
      </c>
    </row>
    <row r="2208" spans="2:6" hidden="1" x14ac:dyDescent="0.25">
      <c r="B2208">
        <v>156224</v>
      </c>
      <c r="C2208" t="s">
        <v>7297</v>
      </c>
      <c r="D2208" t="s">
        <v>7298</v>
      </c>
      <c r="E2208" t="s">
        <v>7299</v>
      </c>
      <c r="F2208" t="s">
        <v>1023</v>
      </c>
    </row>
    <row r="2209" spans="2:6" hidden="1" x14ac:dyDescent="0.25">
      <c r="B2209">
        <v>156232</v>
      </c>
      <c r="C2209" t="s">
        <v>7300</v>
      </c>
      <c r="D2209" t="s">
        <v>7301</v>
      </c>
      <c r="E2209" t="s">
        <v>7302</v>
      </c>
      <c r="F2209" t="s">
        <v>1023</v>
      </c>
    </row>
    <row r="2210" spans="2:6" hidden="1" x14ac:dyDescent="0.25">
      <c r="B2210">
        <v>156240</v>
      </c>
      <c r="C2210" t="s">
        <v>7303</v>
      </c>
      <c r="D2210" t="s">
        <v>7304</v>
      </c>
      <c r="E2210" t="s">
        <v>7305</v>
      </c>
      <c r="F2210" t="s">
        <v>1023</v>
      </c>
    </row>
    <row r="2211" spans="2:6" hidden="1" x14ac:dyDescent="0.25">
      <c r="B2211">
        <v>156241</v>
      </c>
      <c r="C2211" t="s">
        <v>7306</v>
      </c>
      <c r="D2211" t="s">
        <v>7307</v>
      </c>
      <c r="E2211" t="s">
        <v>7308</v>
      </c>
      <c r="F2211" t="s">
        <v>1023</v>
      </c>
    </row>
    <row r="2212" spans="2:6" hidden="1" x14ac:dyDescent="0.25">
      <c r="B2212">
        <v>156243</v>
      </c>
      <c r="C2212" t="s">
        <v>7309</v>
      </c>
      <c r="D2212" t="s">
        <v>7310</v>
      </c>
      <c r="E2212" t="s">
        <v>7311</v>
      </c>
      <c r="F2212" t="s">
        <v>1023</v>
      </c>
    </row>
    <row r="2213" spans="2:6" hidden="1" x14ac:dyDescent="0.25">
      <c r="B2213">
        <v>156247</v>
      </c>
      <c r="C2213" t="s">
        <v>7312</v>
      </c>
      <c r="D2213" t="s">
        <v>7313</v>
      </c>
      <c r="E2213" t="s">
        <v>7314</v>
      </c>
      <c r="F2213" t="s">
        <v>1023</v>
      </c>
    </row>
    <row r="2214" spans="2:6" hidden="1" x14ac:dyDescent="0.25">
      <c r="B2214">
        <v>156248</v>
      </c>
      <c r="C2214" t="s">
        <v>7315</v>
      </c>
      <c r="D2214" t="s">
        <v>7316</v>
      </c>
      <c r="E2214" t="s">
        <v>7317</v>
      </c>
      <c r="F2214" t="s">
        <v>1023</v>
      </c>
    </row>
    <row r="2215" spans="2:6" hidden="1" x14ac:dyDescent="0.25">
      <c r="B2215">
        <v>156249</v>
      </c>
      <c r="C2215" t="s">
        <v>7318</v>
      </c>
      <c r="D2215" t="s">
        <v>7319</v>
      </c>
      <c r="E2215" t="s">
        <v>7320</v>
      </c>
      <c r="F2215" t="s">
        <v>1023</v>
      </c>
    </row>
    <row r="2216" spans="2:6" hidden="1" x14ac:dyDescent="0.25">
      <c r="B2216">
        <v>156252</v>
      </c>
      <c r="C2216" t="s">
        <v>7321</v>
      </c>
      <c r="D2216" t="s">
        <v>7322</v>
      </c>
      <c r="E2216" t="s">
        <v>7323</v>
      </c>
      <c r="F2216" t="s">
        <v>1023</v>
      </c>
    </row>
    <row r="2217" spans="2:6" hidden="1" x14ac:dyDescent="0.25">
      <c r="B2217">
        <v>156254</v>
      </c>
      <c r="C2217" t="s">
        <v>7324</v>
      </c>
      <c r="D2217" t="s">
        <v>7325</v>
      </c>
      <c r="E2217" t="s">
        <v>7326</v>
      </c>
      <c r="F2217" t="s">
        <v>1023</v>
      </c>
    </row>
    <row r="2218" spans="2:6" hidden="1" x14ac:dyDescent="0.25">
      <c r="B2218">
        <v>156256</v>
      </c>
      <c r="C2218" t="s">
        <v>7327</v>
      </c>
      <c r="D2218" t="s">
        <v>7328</v>
      </c>
      <c r="E2218" t="s">
        <v>7329</v>
      </c>
      <c r="F2218" t="s">
        <v>1023</v>
      </c>
    </row>
    <row r="2219" spans="2:6" hidden="1" x14ac:dyDescent="0.25">
      <c r="B2219">
        <v>156259</v>
      </c>
      <c r="C2219" t="s">
        <v>7330</v>
      </c>
      <c r="D2219" t="s">
        <v>7331</v>
      </c>
      <c r="E2219" t="s">
        <v>7332</v>
      </c>
      <c r="F2219" t="s">
        <v>1023</v>
      </c>
    </row>
    <row r="2220" spans="2:6" hidden="1" x14ac:dyDescent="0.25">
      <c r="B2220">
        <v>156262</v>
      </c>
      <c r="C2220" t="s">
        <v>7333</v>
      </c>
      <c r="D2220" t="s">
        <v>7334</v>
      </c>
      <c r="E2220" t="s">
        <v>7335</v>
      </c>
      <c r="F2220" t="s">
        <v>1023</v>
      </c>
    </row>
    <row r="2221" spans="2:6" hidden="1" x14ac:dyDescent="0.25">
      <c r="B2221">
        <v>156267</v>
      </c>
      <c r="C2221" t="s">
        <v>7336</v>
      </c>
      <c r="D2221" t="s">
        <v>7337</v>
      </c>
      <c r="E2221" t="s">
        <v>7338</v>
      </c>
      <c r="F2221" t="s">
        <v>1023</v>
      </c>
    </row>
    <row r="2222" spans="2:6" hidden="1" x14ac:dyDescent="0.25">
      <c r="B2222">
        <v>156270</v>
      </c>
      <c r="C2222" t="s">
        <v>330</v>
      </c>
      <c r="D2222" t="s">
        <v>331</v>
      </c>
      <c r="E2222" t="s">
        <v>811</v>
      </c>
      <c r="F2222" t="s">
        <v>1023</v>
      </c>
    </row>
    <row r="2223" spans="2:6" hidden="1" x14ac:dyDescent="0.25">
      <c r="B2223">
        <v>156280</v>
      </c>
      <c r="C2223" t="s">
        <v>7339</v>
      </c>
      <c r="D2223" t="s">
        <v>7340</v>
      </c>
      <c r="E2223" t="s">
        <v>7341</v>
      </c>
      <c r="F2223" t="s">
        <v>1023</v>
      </c>
    </row>
    <row r="2224" spans="2:6" hidden="1" x14ac:dyDescent="0.25">
      <c r="B2224">
        <v>156283</v>
      </c>
      <c r="C2224" t="s">
        <v>7342</v>
      </c>
      <c r="D2224" t="s">
        <v>7343</v>
      </c>
      <c r="E2224" t="s">
        <v>7344</v>
      </c>
      <c r="F2224" t="s">
        <v>1023</v>
      </c>
    </row>
    <row r="2225" spans="2:6" hidden="1" x14ac:dyDescent="0.25">
      <c r="B2225">
        <v>156285</v>
      </c>
      <c r="C2225" t="s">
        <v>7345</v>
      </c>
      <c r="D2225" t="s">
        <v>7346</v>
      </c>
      <c r="E2225" t="s">
        <v>7347</v>
      </c>
      <c r="F2225" t="s">
        <v>1023</v>
      </c>
    </row>
    <row r="2226" spans="2:6" hidden="1" x14ac:dyDescent="0.25">
      <c r="B2226">
        <v>156287</v>
      </c>
      <c r="C2226" t="s">
        <v>7348</v>
      </c>
      <c r="D2226" t="s">
        <v>7349</v>
      </c>
      <c r="E2226" t="s">
        <v>7350</v>
      </c>
      <c r="F2226" t="s">
        <v>1023</v>
      </c>
    </row>
    <row r="2227" spans="2:6" hidden="1" x14ac:dyDescent="0.25">
      <c r="B2227">
        <v>156293</v>
      </c>
      <c r="C2227" t="s">
        <v>7351</v>
      </c>
      <c r="D2227" t="s">
        <v>7352</v>
      </c>
      <c r="E2227" t="s">
        <v>7353</v>
      </c>
      <c r="F2227" t="s">
        <v>1023</v>
      </c>
    </row>
    <row r="2228" spans="2:6" hidden="1" x14ac:dyDescent="0.25">
      <c r="B2228">
        <v>156297</v>
      </c>
      <c r="C2228" t="s">
        <v>7354</v>
      </c>
      <c r="D2228" t="s">
        <v>7355</v>
      </c>
      <c r="E2228" t="s">
        <v>7356</v>
      </c>
      <c r="F2228" t="s">
        <v>1023</v>
      </c>
    </row>
    <row r="2229" spans="2:6" hidden="1" x14ac:dyDescent="0.25">
      <c r="B2229">
        <v>156298</v>
      </c>
      <c r="C2229" t="s">
        <v>7357</v>
      </c>
      <c r="D2229" t="s">
        <v>7358</v>
      </c>
      <c r="E2229" t="s">
        <v>7359</v>
      </c>
      <c r="F2229" t="s">
        <v>1023</v>
      </c>
    </row>
    <row r="2230" spans="2:6" hidden="1" x14ac:dyDescent="0.25">
      <c r="B2230">
        <v>156299</v>
      </c>
      <c r="C2230" t="s">
        <v>7360</v>
      </c>
      <c r="D2230" t="s">
        <v>7361</v>
      </c>
      <c r="E2230" t="s">
        <v>7362</v>
      </c>
      <c r="F2230" t="s">
        <v>1023</v>
      </c>
    </row>
    <row r="2231" spans="2:6" hidden="1" x14ac:dyDescent="0.25">
      <c r="B2231">
        <v>156300</v>
      </c>
      <c r="C2231" t="s">
        <v>7363</v>
      </c>
      <c r="D2231" t="s">
        <v>7364</v>
      </c>
      <c r="E2231" t="s">
        <v>7365</v>
      </c>
      <c r="F2231" t="s">
        <v>1023</v>
      </c>
    </row>
    <row r="2232" spans="2:6" hidden="1" x14ac:dyDescent="0.25">
      <c r="B2232">
        <v>156302</v>
      </c>
      <c r="C2232" t="s">
        <v>7366</v>
      </c>
      <c r="D2232" t="s">
        <v>7367</v>
      </c>
      <c r="E2232" t="s">
        <v>7368</v>
      </c>
      <c r="F2232" t="s">
        <v>1023</v>
      </c>
    </row>
    <row r="2233" spans="2:6" hidden="1" x14ac:dyDescent="0.25">
      <c r="B2233">
        <v>156304</v>
      </c>
      <c r="C2233" t="s">
        <v>7369</v>
      </c>
      <c r="D2233" t="s">
        <v>7370</v>
      </c>
      <c r="E2233" t="s">
        <v>7371</v>
      </c>
      <c r="F2233" t="s">
        <v>1023</v>
      </c>
    </row>
    <row r="2234" spans="2:6" hidden="1" x14ac:dyDescent="0.25">
      <c r="B2234">
        <v>156307</v>
      </c>
      <c r="C2234" t="s">
        <v>7372</v>
      </c>
      <c r="D2234" t="s">
        <v>7373</v>
      </c>
      <c r="E2234" t="s">
        <v>7374</v>
      </c>
      <c r="F2234" t="s">
        <v>1023</v>
      </c>
    </row>
    <row r="2235" spans="2:6" hidden="1" x14ac:dyDescent="0.25">
      <c r="B2235">
        <v>156310</v>
      </c>
      <c r="C2235" t="s">
        <v>7375</v>
      </c>
      <c r="D2235" t="s">
        <v>7376</v>
      </c>
      <c r="E2235" t="s">
        <v>7377</v>
      </c>
      <c r="F2235" t="s">
        <v>1023</v>
      </c>
    </row>
    <row r="2236" spans="2:6" hidden="1" x14ac:dyDescent="0.25">
      <c r="B2236">
        <v>156311</v>
      </c>
      <c r="C2236" t="s">
        <v>7378</v>
      </c>
      <c r="D2236" t="s">
        <v>7379</v>
      </c>
      <c r="E2236" t="s">
        <v>7380</v>
      </c>
      <c r="F2236" t="s">
        <v>1023</v>
      </c>
    </row>
    <row r="2237" spans="2:6" hidden="1" x14ac:dyDescent="0.25">
      <c r="B2237">
        <v>156312</v>
      </c>
      <c r="C2237" t="s">
        <v>7381</v>
      </c>
      <c r="D2237" t="s">
        <v>7382</v>
      </c>
      <c r="E2237" t="s">
        <v>2327</v>
      </c>
      <c r="F2237" t="s">
        <v>1023</v>
      </c>
    </row>
    <row r="2238" spans="2:6" hidden="1" x14ac:dyDescent="0.25">
      <c r="B2238">
        <v>156314</v>
      </c>
      <c r="C2238" t="s">
        <v>7383</v>
      </c>
      <c r="D2238" t="s">
        <v>7384</v>
      </c>
      <c r="E2238" t="s">
        <v>7385</v>
      </c>
      <c r="F2238" t="s">
        <v>1023</v>
      </c>
    </row>
    <row r="2239" spans="2:6" hidden="1" x14ac:dyDescent="0.25">
      <c r="B2239">
        <v>156317</v>
      </c>
      <c r="C2239" t="s">
        <v>7386</v>
      </c>
      <c r="D2239" t="s">
        <v>7387</v>
      </c>
      <c r="E2239" t="s">
        <v>2595</v>
      </c>
      <c r="F2239" t="s">
        <v>1023</v>
      </c>
    </row>
    <row r="2240" spans="2:6" hidden="1" x14ac:dyDescent="0.25">
      <c r="B2240">
        <v>156319</v>
      </c>
      <c r="C2240" t="s">
        <v>7388</v>
      </c>
      <c r="D2240" t="s">
        <v>7389</v>
      </c>
      <c r="E2240" t="s">
        <v>7390</v>
      </c>
      <c r="F2240" t="s">
        <v>1023</v>
      </c>
    </row>
    <row r="2241" spans="2:6" hidden="1" x14ac:dyDescent="0.25">
      <c r="B2241">
        <v>156322</v>
      </c>
      <c r="C2241" t="s">
        <v>7391</v>
      </c>
      <c r="D2241" t="s">
        <v>7392</v>
      </c>
      <c r="E2241" t="s">
        <v>7393</v>
      </c>
      <c r="F2241" t="s">
        <v>1023</v>
      </c>
    </row>
    <row r="2242" spans="2:6" hidden="1" x14ac:dyDescent="0.25">
      <c r="B2242">
        <v>156333</v>
      </c>
      <c r="C2242" t="s">
        <v>7394</v>
      </c>
      <c r="D2242" t="s">
        <v>7395</v>
      </c>
      <c r="E2242" t="s">
        <v>2151</v>
      </c>
      <c r="F2242" t="s">
        <v>1023</v>
      </c>
    </row>
    <row r="2243" spans="2:6" hidden="1" x14ac:dyDescent="0.25">
      <c r="B2243">
        <v>156337</v>
      </c>
      <c r="C2243" t="s">
        <v>7396</v>
      </c>
      <c r="D2243" t="s">
        <v>7397</v>
      </c>
      <c r="E2243" t="s">
        <v>7398</v>
      </c>
      <c r="F2243" t="s">
        <v>1023</v>
      </c>
    </row>
    <row r="2244" spans="2:6" hidden="1" x14ac:dyDescent="0.25">
      <c r="B2244">
        <v>156339</v>
      </c>
      <c r="C2244" t="s">
        <v>7399</v>
      </c>
      <c r="D2244" t="s">
        <v>7400</v>
      </c>
      <c r="E2244" t="s">
        <v>7401</v>
      </c>
      <c r="F2244" t="s">
        <v>1023</v>
      </c>
    </row>
    <row r="2245" spans="2:6" hidden="1" x14ac:dyDescent="0.25">
      <c r="B2245">
        <v>156340</v>
      </c>
      <c r="C2245" t="s">
        <v>7402</v>
      </c>
      <c r="D2245" t="s">
        <v>7403</v>
      </c>
      <c r="E2245" t="s">
        <v>7404</v>
      </c>
      <c r="F2245" t="s">
        <v>1023</v>
      </c>
    </row>
    <row r="2246" spans="2:6" hidden="1" x14ac:dyDescent="0.25">
      <c r="B2246">
        <v>156341</v>
      </c>
      <c r="C2246" t="s">
        <v>7405</v>
      </c>
      <c r="D2246" t="s">
        <v>7406</v>
      </c>
      <c r="E2246" t="s">
        <v>7407</v>
      </c>
      <c r="F2246" t="s">
        <v>1023</v>
      </c>
    </row>
    <row r="2247" spans="2:6" hidden="1" x14ac:dyDescent="0.25">
      <c r="B2247">
        <v>156355</v>
      </c>
      <c r="C2247" t="s">
        <v>7408</v>
      </c>
      <c r="D2247" t="s">
        <v>7409</v>
      </c>
      <c r="E2247" t="s">
        <v>7410</v>
      </c>
      <c r="F2247" t="s">
        <v>1023</v>
      </c>
    </row>
    <row r="2248" spans="2:6" hidden="1" x14ac:dyDescent="0.25">
      <c r="B2248">
        <v>156362</v>
      </c>
      <c r="C2248" t="s">
        <v>7411</v>
      </c>
      <c r="D2248" t="s">
        <v>7412</v>
      </c>
      <c r="E2248" t="s">
        <v>7413</v>
      </c>
      <c r="F2248" t="s">
        <v>1023</v>
      </c>
    </row>
    <row r="2249" spans="2:6" hidden="1" x14ac:dyDescent="0.25">
      <c r="B2249">
        <v>156369</v>
      </c>
      <c r="C2249" t="s">
        <v>7414</v>
      </c>
      <c r="D2249" t="s">
        <v>7415</v>
      </c>
      <c r="E2249" t="s">
        <v>7416</v>
      </c>
      <c r="F2249" t="s">
        <v>1023</v>
      </c>
    </row>
    <row r="2250" spans="2:6" hidden="1" x14ac:dyDescent="0.25">
      <c r="B2250">
        <v>156370</v>
      </c>
      <c r="C2250" t="s">
        <v>7417</v>
      </c>
      <c r="D2250" t="s">
        <v>7418</v>
      </c>
      <c r="E2250" t="s">
        <v>7419</v>
      </c>
      <c r="F2250" t="s">
        <v>1023</v>
      </c>
    </row>
    <row r="2251" spans="2:6" hidden="1" x14ac:dyDescent="0.25">
      <c r="B2251">
        <v>156371</v>
      </c>
      <c r="C2251" t="s">
        <v>7420</v>
      </c>
      <c r="D2251" t="s">
        <v>7421</v>
      </c>
      <c r="E2251" t="s">
        <v>7422</v>
      </c>
      <c r="F2251" t="s">
        <v>1023</v>
      </c>
    </row>
    <row r="2252" spans="2:6" hidden="1" x14ac:dyDescent="0.25">
      <c r="B2252">
        <v>156373</v>
      </c>
      <c r="C2252" t="s">
        <v>7423</v>
      </c>
      <c r="D2252" t="s">
        <v>7424</v>
      </c>
      <c r="E2252" t="s">
        <v>2583</v>
      </c>
      <c r="F2252" t="s">
        <v>1023</v>
      </c>
    </row>
    <row r="2253" spans="2:6" hidden="1" x14ac:dyDescent="0.25">
      <c r="B2253">
        <v>156374</v>
      </c>
      <c r="C2253" t="s">
        <v>7425</v>
      </c>
      <c r="D2253" t="s">
        <v>7426</v>
      </c>
      <c r="E2253" t="s">
        <v>7427</v>
      </c>
      <c r="F2253" t="s">
        <v>1023</v>
      </c>
    </row>
    <row r="2254" spans="2:6" hidden="1" x14ac:dyDescent="0.25">
      <c r="B2254">
        <v>156375</v>
      </c>
      <c r="C2254" t="s">
        <v>7428</v>
      </c>
      <c r="D2254" t="s">
        <v>7429</v>
      </c>
      <c r="E2254" t="s">
        <v>7430</v>
      </c>
      <c r="F2254" t="s">
        <v>1023</v>
      </c>
    </row>
    <row r="2255" spans="2:6" hidden="1" x14ac:dyDescent="0.25">
      <c r="B2255">
        <v>156376</v>
      </c>
      <c r="C2255" t="s">
        <v>7431</v>
      </c>
      <c r="D2255" t="s">
        <v>7432</v>
      </c>
      <c r="E2255" t="s">
        <v>7433</v>
      </c>
      <c r="F2255" t="s">
        <v>1023</v>
      </c>
    </row>
    <row r="2256" spans="2:6" hidden="1" x14ac:dyDescent="0.25">
      <c r="B2256">
        <v>156382</v>
      </c>
      <c r="C2256" t="s">
        <v>7434</v>
      </c>
      <c r="D2256" t="s">
        <v>7435</v>
      </c>
      <c r="E2256" t="s">
        <v>7436</v>
      </c>
      <c r="F2256" t="s">
        <v>1023</v>
      </c>
    </row>
    <row r="2257" spans="2:6" hidden="1" x14ac:dyDescent="0.25">
      <c r="B2257">
        <v>156383</v>
      </c>
      <c r="C2257" t="s">
        <v>7437</v>
      </c>
      <c r="D2257" t="s">
        <v>7438</v>
      </c>
      <c r="E2257" t="s">
        <v>7439</v>
      </c>
      <c r="F2257" t="s">
        <v>1023</v>
      </c>
    </row>
    <row r="2258" spans="2:6" hidden="1" x14ac:dyDescent="0.25">
      <c r="B2258">
        <v>156385</v>
      </c>
      <c r="C2258" t="s">
        <v>7440</v>
      </c>
      <c r="D2258" t="s">
        <v>7441</v>
      </c>
      <c r="E2258" t="s">
        <v>7442</v>
      </c>
      <c r="F2258" t="s">
        <v>1023</v>
      </c>
    </row>
    <row r="2259" spans="2:6" hidden="1" x14ac:dyDescent="0.25">
      <c r="B2259">
        <v>156387</v>
      </c>
      <c r="C2259" t="s">
        <v>7443</v>
      </c>
      <c r="D2259" t="s">
        <v>7444</v>
      </c>
      <c r="E2259" t="s">
        <v>7445</v>
      </c>
      <c r="F2259" t="s">
        <v>1023</v>
      </c>
    </row>
    <row r="2260" spans="2:6" hidden="1" x14ac:dyDescent="0.25">
      <c r="B2260">
        <v>156393</v>
      </c>
      <c r="C2260" t="s">
        <v>7446</v>
      </c>
      <c r="D2260" t="s">
        <v>7447</v>
      </c>
      <c r="E2260" t="s">
        <v>7448</v>
      </c>
      <c r="F2260" t="s">
        <v>1023</v>
      </c>
    </row>
    <row r="2261" spans="2:6" hidden="1" x14ac:dyDescent="0.25">
      <c r="B2261">
        <v>156394</v>
      </c>
      <c r="C2261" t="s">
        <v>7449</v>
      </c>
      <c r="D2261" t="s">
        <v>7450</v>
      </c>
      <c r="E2261" t="s">
        <v>5244</v>
      </c>
      <c r="F2261" t="s">
        <v>1023</v>
      </c>
    </row>
    <row r="2262" spans="2:6" hidden="1" x14ac:dyDescent="0.25">
      <c r="B2262">
        <v>156399</v>
      </c>
      <c r="C2262" t="s">
        <v>7451</v>
      </c>
      <c r="D2262" t="s">
        <v>7452</v>
      </c>
      <c r="E2262" t="s">
        <v>7453</v>
      </c>
      <c r="F2262" t="s">
        <v>1023</v>
      </c>
    </row>
    <row r="2263" spans="2:6" hidden="1" x14ac:dyDescent="0.25">
      <c r="B2263">
        <v>156401</v>
      </c>
      <c r="C2263" t="s">
        <v>7454</v>
      </c>
      <c r="D2263" t="s">
        <v>7455</v>
      </c>
      <c r="E2263" t="s">
        <v>7456</v>
      </c>
      <c r="F2263" t="s">
        <v>1023</v>
      </c>
    </row>
    <row r="2264" spans="2:6" hidden="1" x14ac:dyDescent="0.25">
      <c r="B2264">
        <v>156403</v>
      </c>
      <c r="C2264" t="s">
        <v>7457</v>
      </c>
      <c r="D2264" t="s">
        <v>7458</v>
      </c>
      <c r="E2264" t="s">
        <v>7459</v>
      </c>
      <c r="F2264" t="s">
        <v>1023</v>
      </c>
    </row>
    <row r="2265" spans="2:6" hidden="1" x14ac:dyDescent="0.25">
      <c r="B2265">
        <v>156410</v>
      </c>
      <c r="C2265" t="s">
        <v>7460</v>
      </c>
      <c r="D2265" t="s">
        <v>7461</v>
      </c>
      <c r="E2265" t="s">
        <v>4302</v>
      </c>
      <c r="F2265" t="s">
        <v>1023</v>
      </c>
    </row>
    <row r="2266" spans="2:6" hidden="1" x14ac:dyDescent="0.25">
      <c r="B2266">
        <v>156411</v>
      </c>
      <c r="C2266" t="s">
        <v>7462</v>
      </c>
      <c r="D2266" t="s">
        <v>7463</v>
      </c>
      <c r="E2266" t="s">
        <v>7464</v>
      </c>
      <c r="F2266" t="s">
        <v>1023</v>
      </c>
    </row>
    <row r="2267" spans="2:6" hidden="1" x14ac:dyDescent="0.25">
      <c r="B2267">
        <v>156413</v>
      </c>
      <c r="C2267" t="s">
        <v>7465</v>
      </c>
      <c r="D2267" t="s">
        <v>7466</v>
      </c>
      <c r="E2267" t="s">
        <v>7187</v>
      </c>
      <c r="F2267" t="s">
        <v>1023</v>
      </c>
    </row>
    <row r="2268" spans="2:6" hidden="1" x14ac:dyDescent="0.25">
      <c r="B2268">
        <v>156421</v>
      </c>
      <c r="C2268" t="s">
        <v>7467</v>
      </c>
      <c r="D2268" t="s">
        <v>7468</v>
      </c>
      <c r="E2268" t="s">
        <v>7469</v>
      </c>
      <c r="F2268" t="s">
        <v>1023</v>
      </c>
    </row>
    <row r="2269" spans="2:6" hidden="1" x14ac:dyDescent="0.25">
      <c r="B2269">
        <v>156424</v>
      </c>
      <c r="C2269" t="s">
        <v>7470</v>
      </c>
      <c r="D2269" t="s">
        <v>7471</v>
      </c>
      <c r="E2269" t="s">
        <v>7472</v>
      </c>
      <c r="F2269" t="s">
        <v>1023</v>
      </c>
    </row>
    <row r="2270" spans="2:6" hidden="1" x14ac:dyDescent="0.25">
      <c r="B2270">
        <v>156425</v>
      </c>
      <c r="C2270" t="s">
        <v>7473</v>
      </c>
      <c r="D2270" t="s">
        <v>7474</v>
      </c>
      <c r="E2270" t="s">
        <v>7475</v>
      </c>
      <c r="F2270" t="s">
        <v>1023</v>
      </c>
    </row>
    <row r="2271" spans="2:6" hidden="1" x14ac:dyDescent="0.25">
      <c r="B2271">
        <v>156432</v>
      </c>
      <c r="C2271" t="s">
        <v>7476</v>
      </c>
      <c r="D2271" t="s">
        <v>7477</v>
      </c>
      <c r="E2271" t="s">
        <v>7478</v>
      </c>
      <c r="F2271" t="s">
        <v>1023</v>
      </c>
    </row>
    <row r="2272" spans="2:6" hidden="1" x14ac:dyDescent="0.25">
      <c r="B2272">
        <v>156434</v>
      </c>
      <c r="C2272" t="s">
        <v>7479</v>
      </c>
      <c r="D2272" t="s">
        <v>7480</v>
      </c>
      <c r="E2272" t="s">
        <v>7481</v>
      </c>
      <c r="F2272" t="s">
        <v>1023</v>
      </c>
    </row>
    <row r="2273" spans="2:6" hidden="1" x14ac:dyDescent="0.25">
      <c r="B2273">
        <v>156435</v>
      </c>
      <c r="C2273" t="s">
        <v>7482</v>
      </c>
      <c r="D2273" t="s">
        <v>24026</v>
      </c>
      <c r="E2273" t="s">
        <v>7483</v>
      </c>
      <c r="F2273" t="s">
        <v>1023</v>
      </c>
    </row>
    <row r="2274" spans="2:6" hidden="1" x14ac:dyDescent="0.25">
      <c r="B2274">
        <v>156438</v>
      </c>
      <c r="C2274" t="s">
        <v>7484</v>
      </c>
      <c r="D2274" t="s">
        <v>7485</v>
      </c>
      <c r="E2274" t="s">
        <v>7486</v>
      </c>
      <c r="F2274" t="s">
        <v>1023</v>
      </c>
    </row>
    <row r="2275" spans="2:6" hidden="1" x14ac:dyDescent="0.25">
      <c r="B2275">
        <v>156440</v>
      </c>
      <c r="C2275" t="s">
        <v>7487</v>
      </c>
      <c r="D2275" t="s">
        <v>7488</v>
      </c>
      <c r="E2275" t="s">
        <v>7489</v>
      </c>
      <c r="F2275" t="s">
        <v>1023</v>
      </c>
    </row>
    <row r="2276" spans="2:6" hidden="1" x14ac:dyDescent="0.25">
      <c r="B2276">
        <v>156441</v>
      </c>
      <c r="C2276" t="s">
        <v>7490</v>
      </c>
      <c r="D2276" t="s">
        <v>7491</v>
      </c>
      <c r="E2276" t="s">
        <v>819</v>
      </c>
      <c r="F2276" t="s">
        <v>1023</v>
      </c>
    </row>
    <row r="2277" spans="2:6" hidden="1" x14ac:dyDescent="0.25">
      <c r="B2277">
        <v>156444</v>
      </c>
      <c r="C2277" t="s">
        <v>7493</v>
      </c>
      <c r="D2277" t="s">
        <v>7494</v>
      </c>
      <c r="E2277" t="s">
        <v>7495</v>
      </c>
      <c r="F2277" t="s">
        <v>1023</v>
      </c>
    </row>
    <row r="2278" spans="2:6" hidden="1" x14ac:dyDescent="0.25">
      <c r="B2278">
        <v>156448</v>
      </c>
      <c r="C2278" t="s">
        <v>7496</v>
      </c>
      <c r="D2278" t="s">
        <v>7497</v>
      </c>
      <c r="E2278" t="s">
        <v>7498</v>
      </c>
      <c r="F2278" t="s">
        <v>1023</v>
      </c>
    </row>
    <row r="2279" spans="2:6" hidden="1" x14ac:dyDescent="0.25">
      <c r="B2279">
        <v>156459</v>
      </c>
      <c r="C2279" t="s">
        <v>7499</v>
      </c>
      <c r="D2279" t="s">
        <v>7500</v>
      </c>
      <c r="E2279" t="s">
        <v>7501</v>
      </c>
      <c r="F2279" t="s">
        <v>1023</v>
      </c>
    </row>
    <row r="2280" spans="2:6" hidden="1" x14ac:dyDescent="0.25">
      <c r="B2280">
        <v>156461</v>
      </c>
      <c r="C2280" t="s">
        <v>7502</v>
      </c>
      <c r="D2280" t="s">
        <v>7503</v>
      </c>
      <c r="E2280" t="s">
        <v>7504</v>
      </c>
      <c r="F2280" t="s">
        <v>1023</v>
      </c>
    </row>
    <row r="2281" spans="2:6" hidden="1" x14ac:dyDescent="0.25">
      <c r="B2281">
        <v>156464</v>
      </c>
      <c r="C2281" t="s">
        <v>7505</v>
      </c>
      <c r="D2281" t="s">
        <v>7506</v>
      </c>
      <c r="E2281" t="s">
        <v>7507</v>
      </c>
      <c r="F2281" t="s">
        <v>1023</v>
      </c>
    </row>
    <row r="2282" spans="2:6" hidden="1" x14ac:dyDescent="0.25">
      <c r="B2282">
        <v>156467</v>
      </c>
      <c r="C2282" t="s">
        <v>7508</v>
      </c>
      <c r="D2282" t="s">
        <v>7509</v>
      </c>
      <c r="E2282" t="s">
        <v>7510</v>
      </c>
      <c r="F2282" t="s">
        <v>1023</v>
      </c>
    </row>
    <row r="2283" spans="2:6" hidden="1" x14ac:dyDescent="0.25">
      <c r="B2283">
        <v>156468</v>
      </c>
      <c r="C2283" t="s">
        <v>7511</v>
      </c>
      <c r="D2283" t="s">
        <v>7512</v>
      </c>
      <c r="E2283" t="s">
        <v>7513</v>
      </c>
      <c r="F2283" t="s">
        <v>1023</v>
      </c>
    </row>
    <row r="2284" spans="2:6" hidden="1" x14ac:dyDescent="0.25">
      <c r="B2284">
        <v>156470</v>
      </c>
      <c r="C2284" t="s">
        <v>7514</v>
      </c>
      <c r="D2284" t="s">
        <v>7515</v>
      </c>
      <c r="E2284" t="s">
        <v>7516</v>
      </c>
      <c r="F2284" t="s">
        <v>1023</v>
      </c>
    </row>
    <row r="2285" spans="2:6" hidden="1" x14ac:dyDescent="0.25">
      <c r="B2285">
        <v>156471</v>
      </c>
      <c r="C2285" t="s">
        <v>7517</v>
      </c>
      <c r="D2285" t="s">
        <v>7518</v>
      </c>
      <c r="E2285" t="s">
        <v>7519</v>
      </c>
      <c r="F2285" t="s">
        <v>1023</v>
      </c>
    </row>
    <row r="2286" spans="2:6" hidden="1" x14ac:dyDescent="0.25">
      <c r="B2286">
        <v>156475</v>
      </c>
      <c r="C2286" t="s">
        <v>7520</v>
      </c>
      <c r="D2286" t="s">
        <v>7521</v>
      </c>
      <c r="E2286" t="s">
        <v>7522</v>
      </c>
      <c r="F2286" t="s">
        <v>1023</v>
      </c>
    </row>
    <row r="2287" spans="2:6" hidden="1" x14ac:dyDescent="0.25">
      <c r="B2287">
        <v>156479</v>
      </c>
      <c r="C2287" t="s">
        <v>7523</v>
      </c>
      <c r="D2287" t="s">
        <v>7524</v>
      </c>
      <c r="E2287" t="s">
        <v>225</v>
      </c>
      <c r="F2287" t="s">
        <v>1023</v>
      </c>
    </row>
    <row r="2288" spans="2:6" hidden="1" x14ac:dyDescent="0.25">
      <c r="B2288">
        <v>156482</v>
      </c>
      <c r="C2288" t="s">
        <v>7525</v>
      </c>
      <c r="D2288" t="s">
        <v>7526</v>
      </c>
      <c r="E2288" t="s">
        <v>7527</v>
      </c>
      <c r="F2288" t="s">
        <v>1023</v>
      </c>
    </row>
    <row r="2289" spans="2:6" hidden="1" x14ac:dyDescent="0.25">
      <c r="B2289">
        <v>156486</v>
      </c>
      <c r="C2289" t="s">
        <v>7528</v>
      </c>
      <c r="D2289" t="s">
        <v>7529</v>
      </c>
      <c r="E2289" t="s">
        <v>7530</v>
      </c>
      <c r="F2289" t="s">
        <v>1023</v>
      </c>
    </row>
    <row r="2290" spans="2:6" hidden="1" x14ac:dyDescent="0.25">
      <c r="B2290">
        <v>156487</v>
      </c>
      <c r="C2290" t="s">
        <v>7531</v>
      </c>
      <c r="D2290" t="s">
        <v>7532</v>
      </c>
      <c r="E2290" t="s">
        <v>7533</v>
      </c>
      <c r="F2290" t="s">
        <v>1023</v>
      </c>
    </row>
    <row r="2291" spans="2:6" hidden="1" x14ac:dyDescent="0.25">
      <c r="B2291">
        <v>156491</v>
      </c>
      <c r="C2291" t="s">
        <v>7534</v>
      </c>
      <c r="D2291" t="s">
        <v>7535</v>
      </c>
      <c r="E2291" t="s">
        <v>7536</v>
      </c>
      <c r="F2291" t="s">
        <v>1023</v>
      </c>
    </row>
    <row r="2292" spans="2:6" hidden="1" x14ac:dyDescent="0.25">
      <c r="B2292">
        <v>156496</v>
      </c>
      <c r="C2292" t="s">
        <v>7537</v>
      </c>
      <c r="D2292" t="s">
        <v>7538</v>
      </c>
      <c r="E2292" t="s">
        <v>5557</v>
      </c>
      <c r="F2292" t="s">
        <v>1023</v>
      </c>
    </row>
    <row r="2293" spans="2:6" hidden="1" x14ac:dyDescent="0.25">
      <c r="B2293">
        <v>156511</v>
      </c>
      <c r="C2293" t="s">
        <v>7539</v>
      </c>
      <c r="D2293" t="s">
        <v>7540</v>
      </c>
      <c r="E2293" t="s">
        <v>7541</v>
      </c>
      <c r="F2293" t="s">
        <v>1023</v>
      </c>
    </row>
    <row r="2294" spans="2:6" hidden="1" x14ac:dyDescent="0.25">
      <c r="B2294">
        <v>156514</v>
      </c>
      <c r="C2294" t="s">
        <v>7542</v>
      </c>
      <c r="D2294" t="s">
        <v>7543</v>
      </c>
      <c r="E2294" t="s">
        <v>7544</v>
      </c>
      <c r="F2294" t="s">
        <v>1023</v>
      </c>
    </row>
    <row r="2295" spans="2:6" hidden="1" x14ac:dyDescent="0.25">
      <c r="B2295">
        <v>156515</v>
      </c>
      <c r="C2295" t="s">
        <v>7545</v>
      </c>
      <c r="D2295" t="s">
        <v>7546</v>
      </c>
      <c r="E2295" t="s">
        <v>4208</v>
      </c>
      <c r="F2295" t="s">
        <v>1023</v>
      </c>
    </row>
    <row r="2296" spans="2:6" hidden="1" x14ac:dyDescent="0.25">
      <c r="B2296">
        <v>156524</v>
      </c>
      <c r="C2296" t="s">
        <v>7547</v>
      </c>
      <c r="D2296" t="s">
        <v>7548</v>
      </c>
      <c r="E2296" t="s">
        <v>7549</v>
      </c>
      <c r="F2296" t="s">
        <v>1023</v>
      </c>
    </row>
    <row r="2297" spans="2:6" hidden="1" x14ac:dyDescent="0.25">
      <c r="B2297">
        <v>156525</v>
      </c>
      <c r="C2297" t="s">
        <v>7550</v>
      </c>
      <c r="D2297" t="s">
        <v>7551</v>
      </c>
      <c r="E2297" t="s">
        <v>7332</v>
      </c>
      <c r="F2297" t="s">
        <v>1023</v>
      </c>
    </row>
    <row r="2298" spans="2:6" hidden="1" x14ac:dyDescent="0.25">
      <c r="B2298">
        <v>156528</v>
      </c>
      <c r="C2298" t="s">
        <v>7552</v>
      </c>
      <c r="D2298" t="s">
        <v>7553</v>
      </c>
      <c r="E2298" t="s">
        <v>7554</v>
      </c>
      <c r="F2298" t="s">
        <v>1023</v>
      </c>
    </row>
    <row r="2299" spans="2:6" hidden="1" x14ac:dyDescent="0.25">
      <c r="B2299">
        <v>156530</v>
      </c>
      <c r="C2299" t="s">
        <v>7555</v>
      </c>
      <c r="D2299" t="s">
        <v>7556</v>
      </c>
      <c r="E2299" t="s">
        <v>7557</v>
      </c>
      <c r="F2299" t="s">
        <v>1023</v>
      </c>
    </row>
    <row r="2300" spans="2:6" hidden="1" x14ac:dyDescent="0.25">
      <c r="B2300">
        <v>156532</v>
      </c>
      <c r="C2300" t="s">
        <v>7558</v>
      </c>
      <c r="D2300" t="s">
        <v>7559</v>
      </c>
      <c r="E2300" t="s">
        <v>24027</v>
      </c>
      <c r="F2300" t="s">
        <v>1023</v>
      </c>
    </row>
    <row r="2301" spans="2:6" hidden="1" x14ac:dyDescent="0.25">
      <c r="B2301">
        <v>156537</v>
      </c>
      <c r="C2301" t="s">
        <v>7560</v>
      </c>
      <c r="D2301" t="s">
        <v>7561</v>
      </c>
      <c r="E2301" t="s">
        <v>7562</v>
      </c>
      <c r="F2301" t="s">
        <v>1023</v>
      </c>
    </row>
    <row r="2302" spans="2:6" hidden="1" x14ac:dyDescent="0.25">
      <c r="B2302">
        <v>156538</v>
      </c>
      <c r="C2302" t="s">
        <v>7563</v>
      </c>
      <c r="D2302" t="s">
        <v>7564</v>
      </c>
      <c r="E2302" t="s">
        <v>7565</v>
      </c>
      <c r="F2302" t="s">
        <v>1023</v>
      </c>
    </row>
    <row r="2303" spans="2:6" hidden="1" x14ac:dyDescent="0.25">
      <c r="B2303">
        <v>156539</v>
      </c>
      <c r="C2303" t="s">
        <v>7566</v>
      </c>
      <c r="D2303" t="s">
        <v>7567</v>
      </c>
      <c r="E2303" t="s">
        <v>7568</v>
      </c>
      <c r="F2303" t="s">
        <v>1023</v>
      </c>
    </row>
    <row r="2304" spans="2:6" hidden="1" x14ac:dyDescent="0.25">
      <c r="B2304">
        <v>156541</v>
      </c>
      <c r="C2304" t="s">
        <v>7569</v>
      </c>
      <c r="D2304" t="s">
        <v>7570</v>
      </c>
      <c r="E2304" t="s">
        <v>7571</v>
      </c>
      <c r="F2304" t="s">
        <v>1023</v>
      </c>
    </row>
    <row r="2305" spans="2:6" hidden="1" x14ac:dyDescent="0.25">
      <c r="B2305">
        <v>156552</v>
      </c>
      <c r="C2305" t="s">
        <v>7572</v>
      </c>
      <c r="D2305" t="s">
        <v>7573</v>
      </c>
      <c r="E2305" t="s">
        <v>7574</v>
      </c>
      <c r="F2305" t="s">
        <v>1023</v>
      </c>
    </row>
    <row r="2306" spans="2:6" hidden="1" x14ac:dyDescent="0.25">
      <c r="B2306">
        <v>156553</v>
      </c>
      <c r="C2306" t="s">
        <v>7575</v>
      </c>
      <c r="D2306" t="s">
        <v>7576</v>
      </c>
      <c r="E2306" t="s">
        <v>7577</v>
      </c>
      <c r="F2306" t="s">
        <v>1023</v>
      </c>
    </row>
    <row r="2307" spans="2:6" hidden="1" x14ac:dyDescent="0.25">
      <c r="B2307">
        <v>156555</v>
      </c>
      <c r="C2307" t="s">
        <v>7578</v>
      </c>
      <c r="D2307" t="s">
        <v>7579</v>
      </c>
      <c r="E2307" t="s">
        <v>7580</v>
      </c>
      <c r="F2307" t="s">
        <v>1023</v>
      </c>
    </row>
    <row r="2308" spans="2:6" hidden="1" x14ac:dyDescent="0.25">
      <c r="B2308">
        <v>156560</v>
      </c>
      <c r="C2308" t="s">
        <v>7581</v>
      </c>
      <c r="D2308" t="s">
        <v>7582</v>
      </c>
      <c r="E2308" t="s">
        <v>7583</v>
      </c>
      <c r="F2308" t="s">
        <v>1023</v>
      </c>
    </row>
    <row r="2309" spans="2:6" hidden="1" x14ac:dyDescent="0.25">
      <c r="B2309">
        <v>156564</v>
      </c>
      <c r="C2309" t="s">
        <v>7584</v>
      </c>
      <c r="D2309" t="s">
        <v>7585</v>
      </c>
      <c r="E2309" t="s">
        <v>4699</v>
      </c>
      <c r="F2309" t="s">
        <v>1023</v>
      </c>
    </row>
    <row r="2310" spans="2:6" hidden="1" x14ac:dyDescent="0.25">
      <c r="B2310">
        <v>156566</v>
      </c>
      <c r="C2310" t="s">
        <v>7586</v>
      </c>
      <c r="D2310" t="s">
        <v>7587</v>
      </c>
      <c r="E2310" t="s">
        <v>7588</v>
      </c>
      <c r="F2310" t="s">
        <v>1023</v>
      </c>
    </row>
    <row r="2311" spans="2:6" hidden="1" x14ac:dyDescent="0.25">
      <c r="B2311">
        <v>156568</v>
      </c>
      <c r="C2311" t="s">
        <v>7589</v>
      </c>
      <c r="D2311" t="s">
        <v>7590</v>
      </c>
      <c r="E2311" t="s">
        <v>7591</v>
      </c>
      <c r="F2311" t="s">
        <v>1023</v>
      </c>
    </row>
    <row r="2312" spans="2:6" hidden="1" x14ac:dyDescent="0.25">
      <c r="B2312">
        <v>156575</v>
      </c>
      <c r="C2312" t="s">
        <v>7592</v>
      </c>
      <c r="D2312" t="s">
        <v>7593</v>
      </c>
      <c r="E2312" t="s">
        <v>7594</v>
      </c>
      <c r="F2312" t="s">
        <v>1023</v>
      </c>
    </row>
    <row r="2313" spans="2:6" hidden="1" x14ac:dyDescent="0.25">
      <c r="B2313">
        <v>156581</v>
      </c>
      <c r="C2313" t="s">
        <v>7595</v>
      </c>
      <c r="D2313" t="s">
        <v>7596</v>
      </c>
      <c r="E2313" t="s">
        <v>7597</v>
      </c>
      <c r="F2313" t="s">
        <v>1023</v>
      </c>
    </row>
    <row r="2314" spans="2:6" hidden="1" x14ac:dyDescent="0.25">
      <c r="B2314">
        <v>156587</v>
      </c>
      <c r="C2314" t="s">
        <v>7598</v>
      </c>
      <c r="D2314" t="s">
        <v>7599</v>
      </c>
      <c r="E2314" t="s">
        <v>7600</v>
      </c>
      <c r="F2314" t="s">
        <v>1023</v>
      </c>
    </row>
    <row r="2315" spans="2:6" hidden="1" x14ac:dyDescent="0.25">
      <c r="B2315">
        <v>156593</v>
      </c>
      <c r="C2315" t="s">
        <v>7601</v>
      </c>
      <c r="D2315" t="s">
        <v>7602</v>
      </c>
      <c r="E2315" t="s">
        <v>7603</v>
      </c>
      <c r="F2315" t="s">
        <v>1023</v>
      </c>
    </row>
    <row r="2316" spans="2:6" hidden="1" x14ac:dyDescent="0.25">
      <c r="B2316">
        <v>156595</v>
      </c>
      <c r="C2316" t="s">
        <v>7604</v>
      </c>
      <c r="D2316" t="s">
        <v>7605</v>
      </c>
      <c r="E2316" t="s">
        <v>5941</v>
      </c>
      <c r="F2316" t="s">
        <v>1023</v>
      </c>
    </row>
    <row r="2317" spans="2:6" hidden="1" x14ac:dyDescent="0.25">
      <c r="B2317">
        <v>156599</v>
      </c>
      <c r="C2317" t="s">
        <v>7606</v>
      </c>
      <c r="D2317" t="s">
        <v>7607</v>
      </c>
      <c r="E2317" t="s">
        <v>7608</v>
      </c>
      <c r="F2317" t="s">
        <v>1023</v>
      </c>
    </row>
    <row r="2318" spans="2:6" hidden="1" x14ac:dyDescent="0.25">
      <c r="B2318">
        <v>156605</v>
      </c>
      <c r="C2318" t="s">
        <v>7609</v>
      </c>
      <c r="D2318" t="s">
        <v>7610</v>
      </c>
      <c r="E2318" t="s">
        <v>5204</v>
      </c>
      <c r="F2318" t="s">
        <v>1023</v>
      </c>
    </row>
    <row r="2319" spans="2:6" hidden="1" x14ac:dyDescent="0.25">
      <c r="B2319">
        <v>156613</v>
      </c>
      <c r="C2319" t="s">
        <v>7611</v>
      </c>
      <c r="D2319" t="s">
        <v>7612</v>
      </c>
      <c r="E2319" t="s">
        <v>7613</v>
      </c>
      <c r="F2319" t="s">
        <v>1023</v>
      </c>
    </row>
    <row r="2320" spans="2:6" hidden="1" x14ac:dyDescent="0.25">
      <c r="B2320">
        <v>156615</v>
      </c>
      <c r="C2320" t="s">
        <v>7614</v>
      </c>
      <c r="D2320" t="s">
        <v>7615</v>
      </c>
      <c r="E2320" t="s">
        <v>7616</v>
      </c>
      <c r="F2320" t="s">
        <v>1023</v>
      </c>
    </row>
    <row r="2321" spans="2:6" hidden="1" x14ac:dyDescent="0.25">
      <c r="B2321">
        <v>156619</v>
      </c>
      <c r="C2321" t="s">
        <v>7617</v>
      </c>
      <c r="D2321" t="s">
        <v>7618</v>
      </c>
      <c r="E2321" t="s">
        <v>6598</v>
      </c>
      <c r="F2321" t="s">
        <v>1023</v>
      </c>
    </row>
    <row r="2322" spans="2:6" hidden="1" x14ac:dyDescent="0.25">
      <c r="B2322">
        <v>156623</v>
      </c>
      <c r="C2322" t="s">
        <v>7619</v>
      </c>
      <c r="D2322" t="s">
        <v>7620</v>
      </c>
      <c r="E2322" t="s">
        <v>7621</v>
      </c>
      <c r="F2322" t="s">
        <v>1023</v>
      </c>
    </row>
    <row r="2323" spans="2:6" hidden="1" x14ac:dyDescent="0.25">
      <c r="B2323">
        <v>156626</v>
      </c>
      <c r="C2323" t="s">
        <v>7622</v>
      </c>
      <c r="D2323" t="s">
        <v>7623</v>
      </c>
      <c r="E2323" t="s">
        <v>7624</v>
      </c>
      <c r="F2323" t="s">
        <v>1023</v>
      </c>
    </row>
    <row r="2324" spans="2:6" hidden="1" x14ac:dyDescent="0.25">
      <c r="B2324">
        <v>156628</v>
      </c>
      <c r="C2324" t="s">
        <v>332</v>
      </c>
      <c r="D2324" t="s">
        <v>333</v>
      </c>
      <c r="E2324" t="s">
        <v>832</v>
      </c>
      <c r="F2324" t="s">
        <v>1023</v>
      </c>
    </row>
    <row r="2325" spans="2:6" hidden="1" x14ac:dyDescent="0.25">
      <c r="B2325">
        <v>156629</v>
      </c>
      <c r="C2325" t="s">
        <v>7625</v>
      </c>
      <c r="D2325" t="s">
        <v>7626</v>
      </c>
      <c r="E2325" t="s">
        <v>7627</v>
      </c>
      <c r="F2325" t="s">
        <v>1023</v>
      </c>
    </row>
    <row r="2326" spans="2:6" hidden="1" x14ac:dyDescent="0.25">
      <c r="B2326">
        <v>156630</v>
      </c>
      <c r="C2326" t="s">
        <v>7628</v>
      </c>
      <c r="D2326" t="s">
        <v>7629</v>
      </c>
      <c r="E2326" t="s">
        <v>7630</v>
      </c>
      <c r="F2326" t="s">
        <v>1023</v>
      </c>
    </row>
    <row r="2327" spans="2:6" hidden="1" x14ac:dyDescent="0.25">
      <c r="B2327">
        <v>156641</v>
      </c>
      <c r="C2327" t="s">
        <v>7631</v>
      </c>
      <c r="D2327" t="s">
        <v>7632</v>
      </c>
      <c r="E2327" t="s">
        <v>1563</v>
      </c>
      <c r="F2327" t="s">
        <v>1023</v>
      </c>
    </row>
    <row r="2328" spans="2:6" hidden="1" x14ac:dyDescent="0.25">
      <c r="B2328">
        <v>156644</v>
      </c>
      <c r="C2328" t="s">
        <v>7633</v>
      </c>
      <c r="D2328" t="s">
        <v>7634</v>
      </c>
      <c r="E2328" t="s">
        <v>4844</v>
      </c>
      <c r="F2328" t="s">
        <v>1023</v>
      </c>
    </row>
    <row r="2329" spans="2:6" hidden="1" x14ac:dyDescent="0.25">
      <c r="B2329">
        <v>156645</v>
      </c>
      <c r="C2329" t="s">
        <v>7635</v>
      </c>
      <c r="D2329" t="s">
        <v>7636</v>
      </c>
      <c r="E2329" t="s">
        <v>7637</v>
      </c>
      <c r="F2329" t="s">
        <v>1023</v>
      </c>
    </row>
    <row r="2330" spans="2:6" hidden="1" x14ac:dyDescent="0.25">
      <c r="B2330">
        <v>156647</v>
      </c>
      <c r="C2330" t="s">
        <v>7638</v>
      </c>
      <c r="D2330" t="s">
        <v>7639</v>
      </c>
      <c r="E2330" t="s">
        <v>7640</v>
      </c>
      <c r="F2330" t="s">
        <v>1023</v>
      </c>
    </row>
    <row r="2331" spans="2:6" hidden="1" x14ac:dyDescent="0.25">
      <c r="B2331">
        <v>156648</v>
      </c>
      <c r="C2331" t="s">
        <v>7641</v>
      </c>
      <c r="D2331" t="s">
        <v>7642</v>
      </c>
      <c r="E2331" t="s">
        <v>7643</v>
      </c>
      <c r="F2331" t="s">
        <v>1023</v>
      </c>
    </row>
    <row r="2332" spans="2:6" hidden="1" x14ac:dyDescent="0.25">
      <c r="B2332">
        <v>156653</v>
      </c>
      <c r="C2332" t="s">
        <v>7644</v>
      </c>
      <c r="D2332" t="s">
        <v>7645</v>
      </c>
      <c r="E2332" t="s">
        <v>7646</v>
      </c>
      <c r="F2332" t="s">
        <v>1023</v>
      </c>
    </row>
    <row r="2333" spans="2:6" hidden="1" x14ac:dyDescent="0.25">
      <c r="B2333">
        <v>156654</v>
      </c>
      <c r="C2333" t="s">
        <v>7647</v>
      </c>
      <c r="D2333" t="s">
        <v>7648</v>
      </c>
      <c r="E2333" t="s">
        <v>7649</v>
      </c>
      <c r="F2333" t="s">
        <v>1023</v>
      </c>
    </row>
    <row r="2334" spans="2:6" hidden="1" x14ac:dyDescent="0.25">
      <c r="B2334">
        <v>156660</v>
      </c>
      <c r="C2334" t="s">
        <v>7650</v>
      </c>
      <c r="D2334" t="s">
        <v>7651</v>
      </c>
      <c r="E2334" t="s">
        <v>3990</v>
      </c>
      <c r="F2334" t="s">
        <v>1023</v>
      </c>
    </row>
    <row r="2335" spans="2:6" hidden="1" x14ac:dyDescent="0.25">
      <c r="B2335">
        <v>156663</v>
      </c>
      <c r="C2335" t="s">
        <v>7652</v>
      </c>
      <c r="D2335" t="s">
        <v>7653</v>
      </c>
      <c r="E2335" t="s">
        <v>6696</v>
      </c>
      <c r="F2335" t="s">
        <v>1023</v>
      </c>
    </row>
    <row r="2336" spans="2:6" hidden="1" x14ac:dyDescent="0.25">
      <c r="B2336">
        <v>156674</v>
      </c>
      <c r="C2336" t="s">
        <v>7654</v>
      </c>
      <c r="D2336" t="s">
        <v>7655</v>
      </c>
      <c r="E2336" t="s">
        <v>7656</v>
      </c>
      <c r="F2336" t="s">
        <v>1023</v>
      </c>
    </row>
    <row r="2337" spans="2:6" hidden="1" x14ac:dyDescent="0.25">
      <c r="B2337">
        <v>156680</v>
      </c>
      <c r="C2337" t="s">
        <v>7657</v>
      </c>
      <c r="D2337" t="s">
        <v>7658</v>
      </c>
      <c r="E2337" t="s">
        <v>7659</v>
      </c>
      <c r="F2337" t="s">
        <v>1023</v>
      </c>
    </row>
    <row r="2338" spans="2:6" hidden="1" x14ac:dyDescent="0.25">
      <c r="B2338">
        <v>156682</v>
      </c>
      <c r="C2338" t="s">
        <v>7660</v>
      </c>
      <c r="D2338" t="s">
        <v>7661</v>
      </c>
      <c r="E2338" t="s">
        <v>7662</v>
      </c>
      <c r="F2338" t="s">
        <v>1023</v>
      </c>
    </row>
    <row r="2339" spans="2:6" hidden="1" x14ac:dyDescent="0.25">
      <c r="B2339">
        <v>156683</v>
      </c>
      <c r="C2339" t="s">
        <v>7663</v>
      </c>
      <c r="D2339" t="s">
        <v>7664</v>
      </c>
      <c r="E2339" t="s">
        <v>7665</v>
      </c>
      <c r="F2339" t="s">
        <v>1023</v>
      </c>
    </row>
    <row r="2340" spans="2:6" hidden="1" x14ac:dyDescent="0.25">
      <c r="B2340">
        <v>156689</v>
      </c>
      <c r="C2340" t="s">
        <v>7666</v>
      </c>
      <c r="D2340" t="s">
        <v>7667</v>
      </c>
      <c r="E2340" t="s">
        <v>4901</v>
      </c>
      <c r="F2340" t="s">
        <v>1023</v>
      </c>
    </row>
    <row r="2341" spans="2:6" hidden="1" x14ac:dyDescent="0.25">
      <c r="B2341">
        <v>156696</v>
      </c>
      <c r="C2341" t="s">
        <v>7668</v>
      </c>
      <c r="D2341" t="s">
        <v>7669</v>
      </c>
      <c r="E2341" t="s">
        <v>48</v>
      </c>
      <c r="F2341" t="s">
        <v>1023</v>
      </c>
    </row>
    <row r="2342" spans="2:6" hidden="1" x14ac:dyDescent="0.25">
      <c r="B2342">
        <v>156697</v>
      </c>
      <c r="C2342" t="s">
        <v>7670</v>
      </c>
      <c r="D2342" t="s">
        <v>7671</v>
      </c>
      <c r="E2342" t="s">
        <v>836</v>
      </c>
      <c r="F2342" t="s">
        <v>1023</v>
      </c>
    </row>
    <row r="2343" spans="2:6" hidden="1" x14ac:dyDescent="0.25">
      <c r="B2343">
        <v>156698</v>
      </c>
      <c r="C2343" t="s">
        <v>7672</v>
      </c>
      <c r="D2343" t="s">
        <v>7673</v>
      </c>
      <c r="E2343" t="s">
        <v>7674</v>
      </c>
      <c r="F2343" t="s">
        <v>1023</v>
      </c>
    </row>
    <row r="2344" spans="2:6" hidden="1" x14ac:dyDescent="0.25">
      <c r="B2344">
        <v>156699</v>
      </c>
      <c r="C2344" t="s">
        <v>7675</v>
      </c>
      <c r="D2344" t="s">
        <v>7676</v>
      </c>
      <c r="E2344" t="s">
        <v>7677</v>
      </c>
      <c r="F2344" t="s">
        <v>1023</v>
      </c>
    </row>
    <row r="2345" spans="2:6" hidden="1" x14ac:dyDescent="0.25">
      <c r="B2345">
        <v>156703</v>
      </c>
      <c r="C2345" t="s">
        <v>7678</v>
      </c>
      <c r="D2345" t="s">
        <v>7679</v>
      </c>
      <c r="E2345" t="s">
        <v>7680</v>
      </c>
      <c r="F2345" t="s">
        <v>1023</v>
      </c>
    </row>
    <row r="2346" spans="2:6" hidden="1" x14ac:dyDescent="0.25">
      <c r="B2346">
        <v>156705</v>
      </c>
      <c r="C2346" t="s">
        <v>7681</v>
      </c>
      <c r="D2346" t="s">
        <v>7682</v>
      </c>
      <c r="E2346" t="s">
        <v>7683</v>
      </c>
      <c r="F2346" t="s">
        <v>1023</v>
      </c>
    </row>
    <row r="2347" spans="2:6" hidden="1" x14ac:dyDescent="0.25">
      <c r="B2347">
        <v>156713</v>
      </c>
      <c r="C2347" t="s">
        <v>7684</v>
      </c>
      <c r="D2347" t="s">
        <v>7685</v>
      </c>
      <c r="E2347" t="s">
        <v>7686</v>
      </c>
      <c r="F2347" t="s">
        <v>1023</v>
      </c>
    </row>
    <row r="2348" spans="2:6" hidden="1" x14ac:dyDescent="0.25">
      <c r="B2348">
        <v>156715</v>
      </c>
      <c r="C2348" t="s">
        <v>7687</v>
      </c>
      <c r="D2348" t="s">
        <v>7688</v>
      </c>
      <c r="E2348" t="s">
        <v>7689</v>
      </c>
      <c r="F2348" t="s">
        <v>1023</v>
      </c>
    </row>
    <row r="2349" spans="2:6" hidden="1" x14ac:dyDescent="0.25">
      <c r="B2349">
        <v>156717</v>
      </c>
      <c r="C2349" t="s">
        <v>7690</v>
      </c>
      <c r="D2349" t="s">
        <v>7691</v>
      </c>
      <c r="E2349" t="s">
        <v>7692</v>
      </c>
      <c r="F2349" t="s">
        <v>1023</v>
      </c>
    </row>
    <row r="2350" spans="2:6" hidden="1" x14ac:dyDescent="0.25">
      <c r="B2350">
        <v>156719</v>
      </c>
      <c r="C2350" t="s">
        <v>7693</v>
      </c>
      <c r="D2350" t="s">
        <v>7694</v>
      </c>
      <c r="E2350" t="s">
        <v>7695</v>
      </c>
      <c r="F2350" t="s">
        <v>1023</v>
      </c>
    </row>
    <row r="2351" spans="2:6" hidden="1" x14ac:dyDescent="0.25">
      <c r="B2351">
        <v>156724</v>
      </c>
      <c r="C2351" t="s">
        <v>7696</v>
      </c>
      <c r="D2351" t="s">
        <v>7697</v>
      </c>
      <c r="E2351" t="s">
        <v>7698</v>
      </c>
      <c r="F2351" t="s">
        <v>1023</v>
      </c>
    </row>
    <row r="2352" spans="2:6" hidden="1" x14ac:dyDescent="0.25">
      <c r="B2352">
        <v>156725</v>
      </c>
      <c r="C2352" t="s">
        <v>7699</v>
      </c>
      <c r="D2352" t="s">
        <v>7700</v>
      </c>
      <c r="E2352" t="s">
        <v>3074</v>
      </c>
      <c r="F2352" t="s">
        <v>1023</v>
      </c>
    </row>
    <row r="2353" spans="2:6" hidden="1" x14ac:dyDescent="0.25">
      <c r="B2353">
        <v>156726</v>
      </c>
      <c r="C2353" t="s">
        <v>7701</v>
      </c>
      <c r="D2353" t="s">
        <v>7702</v>
      </c>
      <c r="E2353" t="s">
        <v>7703</v>
      </c>
      <c r="F2353" t="s">
        <v>1023</v>
      </c>
    </row>
    <row r="2354" spans="2:6" hidden="1" x14ac:dyDescent="0.25">
      <c r="B2354">
        <v>156733</v>
      </c>
      <c r="C2354" t="s">
        <v>7704</v>
      </c>
      <c r="D2354" t="s">
        <v>7705</v>
      </c>
      <c r="E2354" t="s">
        <v>7706</v>
      </c>
      <c r="F2354" t="s">
        <v>1023</v>
      </c>
    </row>
    <row r="2355" spans="2:6" hidden="1" x14ac:dyDescent="0.25">
      <c r="B2355">
        <v>156734</v>
      </c>
      <c r="C2355" t="s">
        <v>7707</v>
      </c>
      <c r="D2355" t="s">
        <v>7708</v>
      </c>
      <c r="E2355" t="s">
        <v>7709</v>
      </c>
      <c r="F2355" t="s">
        <v>1023</v>
      </c>
    </row>
    <row r="2356" spans="2:6" hidden="1" x14ac:dyDescent="0.25">
      <c r="B2356">
        <v>156736</v>
      </c>
      <c r="C2356" t="s">
        <v>7710</v>
      </c>
      <c r="D2356" t="s">
        <v>7711</v>
      </c>
      <c r="E2356" t="s">
        <v>7712</v>
      </c>
      <c r="F2356" t="s">
        <v>1023</v>
      </c>
    </row>
    <row r="2357" spans="2:6" hidden="1" x14ac:dyDescent="0.25">
      <c r="B2357">
        <v>156739</v>
      </c>
      <c r="C2357" t="s">
        <v>7713</v>
      </c>
      <c r="D2357" t="s">
        <v>7714</v>
      </c>
      <c r="E2357" t="s">
        <v>7715</v>
      </c>
      <c r="F2357" t="s">
        <v>1023</v>
      </c>
    </row>
    <row r="2358" spans="2:6" hidden="1" x14ac:dyDescent="0.25">
      <c r="B2358">
        <v>156740</v>
      </c>
      <c r="C2358" t="s">
        <v>7716</v>
      </c>
      <c r="D2358" t="s">
        <v>7717</v>
      </c>
      <c r="E2358" t="s">
        <v>7718</v>
      </c>
      <c r="F2358" t="s">
        <v>1023</v>
      </c>
    </row>
    <row r="2359" spans="2:6" hidden="1" x14ac:dyDescent="0.25">
      <c r="B2359">
        <v>156741</v>
      </c>
      <c r="C2359" t="s">
        <v>7719</v>
      </c>
      <c r="D2359" t="s">
        <v>7720</v>
      </c>
      <c r="E2359" t="s">
        <v>7721</v>
      </c>
      <c r="F2359" t="s">
        <v>1023</v>
      </c>
    </row>
    <row r="2360" spans="2:6" hidden="1" x14ac:dyDescent="0.25">
      <c r="B2360">
        <v>156742</v>
      </c>
      <c r="C2360" t="s">
        <v>7722</v>
      </c>
      <c r="D2360" t="s">
        <v>7723</v>
      </c>
      <c r="E2360" t="s">
        <v>7724</v>
      </c>
      <c r="F2360" t="s">
        <v>1023</v>
      </c>
    </row>
    <row r="2361" spans="2:6" hidden="1" x14ac:dyDescent="0.25">
      <c r="B2361">
        <v>156746</v>
      </c>
      <c r="C2361" t="s">
        <v>7725</v>
      </c>
      <c r="D2361" t="s">
        <v>7726</v>
      </c>
      <c r="E2361" t="s">
        <v>7727</v>
      </c>
      <c r="F2361" t="s">
        <v>1023</v>
      </c>
    </row>
    <row r="2362" spans="2:6" hidden="1" x14ac:dyDescent="0.25">
      <c r="B2362">
        <v>156747</v>
      </c>
      <c r="C2362" t="s">
        <v>7728</v>
      </c>
      <c r="D2362" t="s">
        <v>7729</v>
      </c>
      <c r="E2362" t="s">
        <v>7730</v>
      </c>
      <c r="F2362" t="s">
        <v>1023</v>
      </c>
    </row>
    <row r="2363" spans="2:6" hidden="1" x14ac:dyDescent="0.25">
      <c r="B2363">
        <v>156749</v>
      </c>
      <c r="C2363" t="s">
        <v>7731</v>
      </c>
      <c r="D2363" t="s">
        <v>7732</v>
      </c>
      <c r="E2363" t="s">
        <v>7733</v>
      </c>
      <c r="F2363" t="s">
        <v>1023</v>
      </c>
    </row>
    <row r="2364" spans="2:6" hidden="1" x14ac:dyDescent="0.25">
      <c r="B2364">
        <v>156757</v>
      </c>
      <c r="C2364" t="s">
        <v>7734</v>
      </c>
      <c r="D2364" t="s">
        <v>7735</v>
      </c>
      <c r="E2364" t="s">
        <v>7736</v>
      </c>
      <c r="F2364" t="s">
        <v>1023</v>
      </c>
    </row>
    <row r="2365" spans="2:6" hidden="1" x14ac:dyDescent="0.25">
      <c r="B2365">
        <v>156761</v>
      </c>
      <c r="C2365" t="s">
        <v>7737</v>
      </c>
      <c r="D2365" t="s">
        <v>7738</v>
      </c>
      <c r="E2365" t="s">
        <v>7739</v>
      </c>
      <c r="F2365" t="s">
        <v>1023</v>
      </c>
    </row>
    <row r="2366" spans="2:6" hidden="1" x14ac:dyDescent="0.25">
      <c r="B2366">
        <v>156762</v>
      </c>
      <c r="C2366" t="s">
        <v>7740</v>
      </c>
      <c r="D2366" t="s">
        <v>7741</v>
      </c>
      <c r="E2366" t="s">
        <v>7742</v>
      </c>
      <c r="F2366" t="s">
        <v>1023</v>
      </c>
    </row>
    <row r="2367" spans="2:6" hidden="1" x14ac:dyDescent="0.25">
      <c r="B2367">
        <v>156764</v>
      </c>
      <c r="C2367" t="s">
        <v>7743</v>
      </c>
      <c r="D2367" t="s">
        <v>7744</v>
      </c>
      <c r="E2367" t="s">
        <v>2189</v>
      </c>
      <c r="F2367" t="s">
        <v>1023</v>
      </c>
    </row>
    <row r="2368" spans="2:6" hidden="1" x14ac:dyDescent="0.25">
      <c r="B2368">
        <v>156767</v>
      </c>
      <c r="C2368" t="s">
        <v>7745</v>
      </c>
      <c r="D2368" t="s">
        <v>7746</v>
      </c>
      <c r="E2368" t="s">
        <v>7747</v>
      </c>
      <c r="F2368" t="s">
        <v>1023</v>
      </c>
    </row>
    <row r="2369" spans="2:6" hidden="1" x14ac:dyDescent="0.25">
      <c r="B2369">
        <v>156769</v>
      </c>
      <c r="C2369" t="s">
        <v>7748</v>
      </c>
      <c r="D2369" t="s">
        <v>7749</v>
      </c>
      <c r="E2369" t="s">
        <v>135</v>
      </c>
      <c r="F2369" t="s">
        <v>1023</v>
      </c>
    </row>
    <row r="2370" spans="2:6" hidden="1" x14ac:dyDescent="0.25">
      <c r="B2370">
        <v>156771</v>
      </c>
      <c r="C2370" t="s">
        <v>7750</v>
      </c>
      <c r="D2370" t="s">
        <v>7751</v>
      </c>
      <c r="E2370" t="s">
        <v>7752</v>
      </c>
      <c r="F2370" t="s">
        <v>1023</v>
      </c>
    </row>
    <row r="2371" spans="2:6" hidden="1" x14ac:dyDescent="0.25">
      <c r="B2371">
        <v>156780</v>
      </c>
      <c r="C2371" t="s">
        <v>7753</v>
      </c>
      <c r="D2371" t="s">
        <v>7754</v>
      </c>
      <c r="E2371" t="s">
        <v>7755</v>
      </c>
      <c r="F2371" t="s">
        <v>1023</v>
      </c>
    </row>
    <row r="2372" spans="2:6" hidden="1" x14ac:dyDescent="0.25">
      <c r="B2372">
        <v>156787</v>
      </c>
      <c r="C2372" t="s">
        <v>7756</v>
      </c>
      <c r="D2372" t="s">
        <v>7757</v>
      </c>
      <c r="E2372" t="s">
        <v>1949</v>
      </c>
      <c r="F2372" t="s">
        <v>1023</v>
      </c>
    </row>
    <row r="2373" spans="2:6" hidden="1" x14ac:dyDescent="0.25">
      <c r="B2373">
        <v>156789</v>
      </c>
      <c r="C2373" t="s">
        <v>7758</v>
      </c>
      <c r="D2373" t="s">
        <v>7759</v>
      </c>
      <c r="E2373" t="s">
        <v>6978</v>
      </c>
      <c r="F2373" t="s">
        <v>1023</v>
      </c>
    </row>
    <row r="2374" spans="2:6" hidden="1" x14ac:dyDescent="0.25">
      <c r="B2374">
        <v>156790</v>
      </c>
      <c r="C2374" t="s">
        <v>7760</v>
      </c>
      <c r="D2374" t="s">
        <v>7761</v>
      </c>
      <c r="E2374" t="s">
        <v>7762</v>
      </c>
      <c r="F2374" t="s">
        <v>1023</v>
      </c>
    </row>
    <row r="2375" spans="2:6" hidden="1" x14ac:dyDescent="0.25">
      <c r="B2375">
        <v>156792</v>
      </c>
      <c r="C2375" t="s">
        <v>7763</v>
      </c>
      <c r="D2375" t="s">
        <v>7764</v>
      </c>
      <c r="E2375" t="s">
        <v>7765</v>
      </c>
      <c r="F2375" t="s">
        <v>1023</v>
      </c>
    </row>
    <row r="2376" spans="2:6" hidden="1" x14ac:dyDescent="0.25">
      <c r="B2376">
        <v>156796</v>
      </c>
      <c r="C2376" t="s">
        <v>7766</v>
      </c>
      <c r="D2376" t="s">
        <v>7767</v>
      </c>
      <c r="E2376" t="s">
        <v>7768</v>
      </c>
      <c r="F2376" t="s">
        <v>1023</v>
      </c>
    </row>
    <row r="2377" spans="2:6" hidden="1" x14ac:dyDescent="0.25">
      <c r="B2377">
        <v>156797</v>
      </c>
      <c r="C2377" t="s">
        <v>7769</v>
      </c>
      <c r="D2377" t="s">
        <v>7770</v>
      </c>
      <c r="E2377" t="s">
        <v>3471</v>
      </c>
      <c r="F2377" t="s">
        <v>1023</v>
      </c>
    </row>
    <row r="2378" spans="2:6" hidden="1" x14ac:dyDescent="0.25">
      <c r="B2378">
        <v>156799</v>
      </c>
      <c r="C2378" t="s">
        <v>7771</v>
      </c>
      <c r="D2378" t="s">
        <v>7772</v>
      </c>
      <c r="E2378" t="s">
        <v>7773</v>
      </c>
      <c r="F2378" t="s">
        <v>1023</v>
      </c>
    </row>
    <row r="2379" spans="2:6" hidden="1" x14ac:dyDescent="0.25">
      <c r="B2379">
        <v>156803</v>
      </c>
      <c r="C2379" t="s">
        <v>7774</v>
      </c>
      <c r="D2379" t="s">
        <v>7775</v>
      </c>
      <c r="E2379" t="s">
        <v>7776</v>
      </c>
      <c r="F2379" t="s">
        <v>1023</v>
      </c>
    </row>
    <row r="2380" spans="2:6" hidden="1" x14ac:dyDescent="0.25">
      <c r="B2380">
        <v>156804</v>
      </c>
      <c r="C2380" t="s">
        <v>7777</v>
      </c>
      <c r="D2380" t="s">
        <v>7778</v>
      </c>
      <c r="E2380" t="s">
        <v>7779</v>
      </c>
      <c r="F2380" t="s">
        <v>1023</v>
      </c>
    </row>
    <row r="2381" spans="2:6" hidden="1" x14ac:dyDescent="0.25">
      <c r="B2381">
        <v>156809</v>
      </c>
      <c r="C2381" t="s">
        <v>7780</v>
      </c>
      <c r="D2381" t="s">
        <v>7781</v>
      </c>
      <c r="E2381" t="s">
        <v>7782</v>
      </c>
      <c r="F2381" t="s">
        <v>1023</v>
      </c>
    </row>
    <row r="2382" spans="2:6" hidden="1" x14ac:dyDescent="0.25">
      <c r="B2382">
        <v>156813</v>
      </c>
      <c r="C2382" t="s">
        <v>7783</v>
      </c>
      <c r="D2382" t="s">
        <v>7784</v>
      </c>
      <c r="E2382" t="s">
        <v>7785</v>
      </c>
      <c r="F2382" t="s">
        <v>1023</v>
      </c>
    </row>
    <row r="2383" spans="2:6" hidden="1" x14ac:dyDescent="0.25">
      <c r="B2383">
        <v>156817</v>
      </c>
      <c r="C2383" t="s">
        <v>7786</v>
      </c>
      <c r="D2383" t="s">
        <v>7787</v>
      </c>
      <c r="E2383" t="s">
        <v>6723</v>
      </c>
      <c r="F2383" t="s">
        <v>1023</v>
      </c>
    </row>
    <row r="2384" spans="2:6" hidden="1" x14ac:dyDescent="0.25">
      <c r="B2384">
        <v>156819</v>
      </c>
      <c r="C2384" t="s">
        <v>7788</v>
      </c>
      <c r="D2384" t="s">
        <v>7789</v>
      </c>
      <c r="E2384" t="s">
        <v>2512</v>
      </c>
      <c r="F2384" t="s">
        <v>1023</v>
      </c>
    </row>
    <row r="2385" spans="2:6" hidden="1" x14ac:dyDescent="0.25">
      <c r="B2385">
        <v>156822</v>
      </c>
      <c r="C2385" t="s">
        <v>7790</v>
      </c>
      <c r="D2385" t="s">
        <v>7791</v>
      </c>
      <c r="E2385" t="s">
        <v>7792</v>
      </c>
      <c r="F2385" t="s">
        <v>1023</v>
      </c>
    </row>
    <row r="2386" spans="2:6" hidden="1" x14ac:dyDescent="0.25">
      <c r="B2386">
        <v>156823</v>
      </c>
      <c r="C2386" t="s">
        <v>7793</v>
      </c>
      <c r="D2386" t="s">
        <v>7794</v>
      </c>
      <c r="E2386" t="s">
        <v>7795</v>
      </c>
      <c r="F2386" t="s">
        <v>1023</v>
      </c>
    </row>
    <row r="2387" spans="2:6" hidden="1" x14ac:dyDescent="0.25">
      <c r="B2387">
        <v>156824</v>
      </c>
      <c r="C2387" t="s">
        <v>7796</v>
      </c>
      <c r="D2387" t="s">
        <v>7797</v>
      </c>
      <c r="E2387" t="s">
        <v>7798</v>
      </c>
      <c r="F2387" t="s">
        <v>1023</v>
      </c>
    </row>
    <row r="2388" spans="2:6" hidden="1" x14ac:dyDescent="0.25">
      <c r="B2388">
        <v>156826</v>
      </c>
      <c r="C2388" t="s">
        <v>7799</v>
      </c>
      <c r="D2388" t="s">
        <v>7800</v>
      </c>
      <c r="E2388" t="s">
        <v>1643</v>
      </c>
      <c r="F2388" t="s">
        <v>1023</v>
      </c>
    </row>
    <row r="2389" spans="2:6" hidden="1" x14ac:dyDescent="0.25">
      <c r="B2389">
        <v>156831</v>
      </c>
      <c r="C2389" t="s">
        <v>7801</v>
      </c>
      <c r="D2389" t="s">
        <v>7802</v>
      </c>
      <c r="E2389" t="s">
        <v>7803</v>
      </c>
      <c r="F2389" t="s">
        <v>1023</v>
      </c>
    </row>
    <row r="2390" spans="2:6" hidden="1" x14ac:dyDescent="0.25">
      <c r="B2390">
        <v>156832</v>
      </c>
      <c r="C2390" t="s">
        <v>7804</v>
      </c>
      <c r="D2390" t="s">
        <v>7805</v>
      </c>
      <c r="E2390" t="s">
        <v>7806</v>
      </c>
      <c r="F2390" t="s">
        <v>1023</v>
      </c>
    </row>
    <row r="2391" spans="2:6" hidden="1" x14ac:dyDescent="0.25">
      <c r="B2391">
        <v>156833</v>
      </c>
      <c r="C2391" t="s">
        <v>7807</v>
      </c>
      <c r="D2391" t="s">
        <v>7808</v>
      </c>
      <c r="E2391" t="s">
        <v>7809</v>
      </c>
      <c r="F2391" t="s">
        <v>1023</v>
      </c>
    </row>
    <row r="2392" spans="2:6" hidden="1" x14ac:dyDescent="0.25">
      <c r="B2392">
        <v>156835</v>
      </c>
      <c r="C2392" t="s">
        <v>7810</v>
      </c>
      <c r="D2392" t="s">
        <v>7811</v>
      </c>
      <c r="E2392" t="s">
        <v>7812</v>
      </c>
      <c r="F2392" t="s">
        <v>1023</v>
      </c>
    </row>
    <row r="2393" spans="2:6" hidden="1" x14ac:dyDescent="0.25">
      <c r="B2393">
        <v>156836</v>
      </c>
      <c r="C2393" t="s">
        <v>7813</v>
      </c>
      <c r="D2393" t="s">
        <v>7814</v>
      </c>
      <c r="E2393" t="s">
        <v>7815</v>
      </c>
      <c r="F2393" t="s">
        <v>1023</v>
      </c>
    </row>
    <row r="2394" spans="2:6" hidden="1" x14ac:dyDescent="0.25">
      <c r="B2394">
        <v>156837</v>
      </c>
      <c r="C2394" t="s">
        <v>7816</v>
      </c>
      <c r="D2394" t="s">
        <v>7817</v>
      </c>
      <c r="E2394" t="s">
        <v>7818</v>
      </c>
      <c r="F2394" t="s">
        <v>1023</v>
      </c>
    </row>
    <row r="2395" spans="2:6" hidden="1" x14ac:dyDescent="0.25">
      <c r="B2395">
        <v>156839</v>
      </c>
      <c r="C2395" t="s">
        <v>7819</v>
      </c>
      <c r="D2395" t="s">
        <v>7820</v>
      </c>
      <c r="E2395" t="s">
        <v>7821</v>
      </c>
      <c r="F2395" t="s">
        <v>1023</v>
      </c>
    </row>
    <row r="2396" spans="2:6" hidden="1" x14ac:dyDescent="0.25">
      <c r="B2396">
        <v>156842</v>
      </c>
      <c r="C2396" t="s">
        <v>7822</v>
      </c>
      <c r="D2396" t="s">
        <v>7823</v>
      </c>
      <c r="E2396" t="s">
        <v>7824</v>
      </c>
      <c r="F2396" t="s">
        <v>1023</v>
      </c>
    </row>
    <row r="2397" spans="2:6" hidden="1" x14ac:dyDescent="0.25">
      <c r="B2397">
        <v>156845</v>
      </c>
      <c r="C2397" t="s">
        <v>7825</v>
      </c>
      <c r="D2397" t="s">
        <v>7826</v>
      </c>
      <c r="E2397" t="s">
        <v>7827</v>
      </c>
      <c r="F2397" t="s">
        <v>1023</v>
      </c>
    </row>
    <row r="2398" spans="2:6" hidden="1" x14ac:dyDescent="0.25">
      <c r="B2398">
        <v>156847</v>
      </c>
      <c r="C2398" t="s">
        <v>7828</v>
      </c>
      <c r="D2398" t="s">
        <v>7829</v>
      </c>
      <c r="E2398" t="s">
        <v>7830</v>
      </c>
      <c r="F2398" t="s">
        <v>1023</v>
      </c>
    </row>
    <row r="2399" spans="2:6" hidden="1" x14ac:dyDescent="0.25">
      <c r="B2399">
        <v>156849</v>
      </c>
      <c r="C2399" t="s">
        <v>7831</v>
      </c>
      <c r="D2399" t="s">
        <v>7832</v>
      </c>
      <c r="E2399" t="s">
        <v>7833</v>
      </c>
      <c r="F2399" t="s">
        <v>1023</v>
      </c>
    </row>
    <row r="2400" spans="2:6" hidden="1" x14ac:dyDescent="0.25">
      <c r="B2400">
        <v>156853</v>
      </c>
      <c r="C2400" t="s">
        <v>7834</v>
      </c>
      <c r="D2400" t="s">
        <v>7835</v>
      </c>
      <c r="E2400" t="s">
        <v>7836</v>
      </c>
      <c r="F2400" t="s">
        <v>1023</v>
      </c>
    </row>
    <row r="2401" spans="2:6" hidden="1" x14ac:dyDescent="0.25">
      <c r="B2401">
        <v>156858</v>
      </c>
      <c r="C2401" t="s">
        <v>7837</v>
      </c>
      <c r="D2401" t="s">
        <v>7838</v>
      </c>
      <c r="E2401" t="s">
        <v>2530</v>
      </c>
      <c r="F2401" t="s">
        <v>1023</v>
      </c>
    </row>
    <row r="2402" spans="2:6" hidden="1" x14ac:dyDescent="0.25">
      <c r="B2402">
        <v>156859</v>
      </c>
      <c r="C2402" t="s">
        <v>7839</v>
      </c>
      <c r="D2402" t="s">
        <v>7840</v>
      </c>
      <c r="E2402" t="s">
        <v>1350</v>
      </c>
      <c r="F2402" t="s">
        <v>1023</v>
      </c>
    </row>
    <row r="2403" spans="2:6" hidden="1" x14ac:dyDescent="0.25">
      <c r="B2403">
        <v>156860</v>
      </c>
      <c r="C2403" t="s">
        <v>7841</v>
      </c>
      <c r="D2403" t="s">
        <v>7842</v>
      </c>
      <c r="E2403" t="s">
        <v>7843</v>
      </c>
      <c r="F2403" t="s">
        <v>1023</v>
      </c>
    </row>
    <row r="2404" spans="2:6" hidden="1" x14ac:dyDescent="0.25">
      <c r="B2404">
        <v>156861</v>
      </c>
      <c r="C2404" t="s">
        <v>7844</v>
      </c>
      <c r="D2404" t="s">
        <v>7845</v>
      </c>
      <c r="E2404" t="s">
        <v>7846</v>
      </c>
      <c r="F2404" t="s">
        <v>1023</v>
      </c>
    </row>
    <row r="2405" spans="2:6" hidden="1" x14ac:dyDescent="0.25">
      <c r="B2405">
        <v>156862</v>
      </c>
      <c r="C2405" t="s">
        <v>7847</v>
      </c>
      <c r="D2405" t="s">
        <v>7848</v>
      </c>
      <c r="E2405" t="s">
        <v>7849</v>
      </c>
      <c r="F2405" t="s">
        <v>1023</v>
      </c>
    </row>
    <row r="2406" spans="2:6" hidden="1" x14ac:dyDescent="0.25">
      <c r="B2406">
        <v>156866</v>
      </c>
      <c r="C2406" t="s">
        <v>7850</v>
      </c>
      <c r="D2406" t="s">
        <v>7851</v>
      </c>
      <c r="E2406" t="s">
        <v>7852</v>
      </c>
      <c r="F2406" t="s">
        <v>1023</v>
      </c>
    </row>
    <row r="2407" spans="2:6" hidden="1" x14ac:dyDescent="0.25">
      <c r="B2407">
        <v>156875</v>
      </c>
      <c r="C2407" t="s">
        <v>7853</v>
      </c>
      <c r="D2407" t="s">
        <v>7854</v>
      </c>
      <c r="E2407" t="s">
        <v>7855</v>
      </c>
      <c r="F2407" t="s">
        <v>1023</v>
      </c>
    </row>
    <row r="2408" spans="2:6" hidden="1" x14ac:dyDescent="0.25">
      <c r="B2408">
        <v>156881</v>
      </c>
      <c r="C2408" t="s">
        <v>7856</v>
      </c>
      <c r="D2408" t="s">
        <v>7857</v>
      </c>
      <c r="E2408" t="s">
        <v>7858</v>
      </c>
      <c r="F2408" t="s">
        <v>1023</v>
      </c>
    </row>
    <row r="2409" spans="2:6" hidden="1" x14ac:dyDescent="0.25">
      <c r="B2409">
        <v>156888</v>
      </c>
      <c r="C2409" t="s">
        <v>7859</v>
      </c>
      <c r="D2409" t="s">
        <v>7860</v>
      </c>
      <c r="E2409" t="s">
        <v>7861</v>
      </c>
      <c r="F2409" t="s">
        <v>1023</v>
      </c>
    </row>
    <row r="2410" spans="2:6" hidden="1" x14ac:dyDescent="0.25">
      <c r="B2410">
        <v>156899</v>
      </c>
      <c r="C2410" t="s">
        <v>7862</v>
      </c>
      <c r="D2410" t="s">
        <v>7863</v>
      </c>
      <c r="E2410" t="s">
        <v>7190</v>
      </c>
      <c r="F2410" t="s">
        <v>1023</v>
      </c>
    </row>
    <row r="2411" spans="2:6" x14ac:dyDescent="0.25">
      <c r="B2411">
        <v>156901</v>
      </c>
      <c r="C2411" t="s">
        <v>334</v>
      </c>
      <c r="D2411" t="s">
        <v>335</v>
      </c>
      <c r="E2411" t="s">
        <v>838</v>
      </c>
      <c r="F2411" t="s">
        <v>1023</v>
      </c>
    </row>
    <row r="2412" spans="2:6" hidden="1" x14ac:dyDescent="0.25">
      <c r="B2412">
        <v>156902</v>
      </c>
      <c r="C2412" t="s">
        <v>7865</v>
      </c>
      <c r="D2412" t="s">
        <v>7866</v>
      </c>
      <c r="E2412" t="s">
        <v>7867</v>
      </c>
      <c r="F2412" t="s">
        <v>1023</v>
      </c>
    </row>
    <row r="2413" spans="2:6" hidden="1" x14ac:dyDescent="0.25">
      <c r="B2413">
        <v>156916</v>
      </c>
      <c r="C2413" t="s">
        <v>7868</v>
      </c>
      <c r="D2413" t="s">
        <v>7869</v>
      </c>
      <c r="E2413" t="s">
        <v>7870</v>
      </c>
      <c r="F2413" t="s">
        <v>1023</v>
      </c>
    </row>
    <row r="2414" spans="2:6" hidden="1" x14ac:dyDescent="0.25">
      <c r="B2414">
        <v>156917</v>
      </c>
      <c r="C2414" t="s">
        <v>7871</v>
      </c>
      <c r="D2414" t="s">
        <v>7872</v>
      </c>
      <c r="E2414" t="s">
        <v>7873</v>
      </c>
      <c r="F2414" t="s">
        <v>1023</v>
      </c>
    </row>
    <row r="2415" spans="2:6" hidden="1" x14ac:dyDescent="0.25">
      <c r="B2415">
        <v>156918</v>
      </c>
      <c r="C2415" t="s">
        <v>7874</v>
      </c>
      <c r="D2415" t="s">
        <v>7875</v>
      </c>
      <c r="E2415" t="s">
        <v>7876</v>
      </c>
      <c r="F2415" t="s">
        <v>1023</v>
      </c>
    </row>
    <row r="2416" spans="2:6" hidden="1" x14ac:dyDescent="0.25">
      <c r="B2416">
        <v>156922</v>
      </c>
      <c r="C2416" t="s">
        <v>7877</v>
      </c>
      <c r="D2416" t="s">
        <v>7878</v>
      </c>
      <c r="E2416" t="s">
        <v>7659</v>
      </c>
      <c r="F2416" t="s">
        <v>1023</v>
      </c>
    </row>
    <row r="2417" spans="2:6" hidden="1" x14ac:dyDescent="0.25">
      <c r="B2417">
        <v>156924</v>
      </c>
      <c r="C2417" t="s">
        <v>7879</v>
      </c>
      <c r="D2417" t="s">
        <v>7880</v>
      </c>
      <c r="E2417" t="s">
        <v>1416</v>
      </c>
      <c r="F2417" t="s">
        <v>1023</v>
      </c>
    </row>
    <row r="2418" spans="2:6" hidden="1" x14ac:dyDescent="0.25">
      <c r="B2418">
        <v>156926</v>
      </c>
      <c r="C2418" t="s">
        <v>7881</v>
      </c>
      <c r="D2418" t="s">
        <v>7882</v>
      </c>
      <c r="E2418" t="s">
        <v>7883</v>
      </c>
      <c r="F2418" t="s">
        <v>1023</v>
      </c>
    </row>
    <row r="2419" spans="2:6" hidden="1" x14ac:dyDescent="0.25">
      <c r="B2419">
        <v>156928</v>
      </c>
      <c r="C2419" t="s">
        <v>7884</v>
      </c>
      <c r="D2419" t="s">
        <v>7885</v>
      </c>
      <c r="E2419" t="s">
        <v>7886</v>
      </c>
      <c r="F2419" t="s">
        <v>1023</v>
      </c>
    </row>
    <row r="2420" spans="2:6" hidden="1" x14ac:dyDescent="0.25">
      <c r="B2420">
        <v>156929</v>
      </c>
      <c r="C2420" t="s">
        <v>7887</v>
      </c>
      <c r="D2420" t="s">
        <v>7888</v>
      </c>
      <c r="E2420" t="s">
        <v>7889</v>
      </c>
      <c r="F2420" t="s">
        <v>1023</v>
      </c>
    </row>
    <row r="2421" spans="2:6" hidden="1" x14ac:dyDescent="0.25">
      <c r="B2421">
        <v>156930</v>
      </c>
      <c r="C2421" t="s">
        <v>7890</v>
      </c>
      <c r="D2421" t="s">
        <v>7891</v>
      </c>
      <c r="E2421" t="s">
        <v>7892</v>
      </c>
      <c r="F2421" t="s">
        <v>1023</v>
      </c>
    </row>
    <row r="2422" spans="2:6" hidden="1" x14ac:dyDescent="0.25">
      <c r="B2422">
        <v>156932</v>
      </c>
      <c r="C2422" t="s">
        <v>7893</v>
      </c>
      <c r="D2422" t="s">
        <v>7894</v>
      </c>
      <c r="E2422" t="s">
        <v>7895</v>
      </c>
      <c r="F2422" t="s">
        <v>1023</v>
      </c>
    </row>
    <row r="2423" spans="2:6" hidden="1" x14ac:dyDescent="0.25">
      <c r="B2423">
        <v>156937</v>
      </c>
      <c r="C2423" t="s">
        <v>7896</v>
      </c>
      <c r="D2423" t="s">
        <v>7897</v>
      </c>
      <c r="E2423" t="s">
        <v>7898</v>
      </c>
      <c r="F2423" t="s">
        <v>1023</v>
      </c>
    </row>
    <row r="2424" spans="2:6" hidden="1" x14ac:dyDescent="0.25">
      <c r="B2424">
        <v>156941</v>
      </c>
      <c r="C2424" t="s">
        <v>7899</v>
      </c>
      <c r="D2424" t="s">
        <v>7900</v>
      </c>
      <c r="E2424" t="s">
        <v>7901</v>
      </c>
      <c r="F2424" t="s">
        <v>1023</v>
      </c>
    </row>
    <row r="2425" spans="2:6" hidden="1" x14ac:dyDescent="0.25">
      <c r="B2425">
        <v>156943</v>
      </c>
      <c r="C2425" t="s">
        <v>7902</v>
      </c>
      <c r="D2425" t="s">
        <v>7903</v>
      </c>
      <c r="E2425" t="s">
        <v>7904</v>
      </c>
      <c r="F2425" t="s">
        <v>1023</v>
      </c>
    </row>
    <row r="2426" spans="2:6" hidden="1" x14ac:dyDescent="0.25">
      <c r="B2426">
        <v>156944</v>
      </c>
      <c r="C2426" t="s">
        <v>7905</v>
      </c>
      <c r="D2426" t="s">
        <v>7906</v>
      </c>
      <c r="E2426" t="s">
        <v>7907</v>
      </c>
      <c r="F2426" t="s">
        <v>1023</v>
      </c>
    </row>
    <row r="2427" spans="2:6" hidden="1" x14ac:dyDescent="0.25">
      <c r="B2427">
        <v>156946</v>
      </c>
      <c r="C2427" t="s">
        <v>7908</v>
      </c>
      <c r="D2427" t="s">
        <v>7909</v>
      </c>
      <c r="E2427" t="s">
        <v>7910</v>
      </c>
      <c r="F2427" t="s">
        <v>1023</v>
      </c>
    </row>
    <row r="2428" spans="2:6" hidden="1" x14ac:dyDescent="0.25">
      <c r="B2428">
        <v>156953</v>
      </c>
      <c r="C2428" t="s">
        <v>7911</v>
      </c>
      <c r="D2428" t="s">
        <v>7912</v>
      </c>
      <c r="E2428" t="s">
        <v>7913</v>
      </c>
      <c r="F2428" t="s">
        <v>1023</v>
      </c>
    </row>
    <row r="2429" spans="2:6" hidden="1" x14ac:dyDescent="0.25">
      <c r="B2429">
        <v>156958</v>
      </c>
      <c r="C2429" t="s">
        <v>7914</v>
      </c>
      <c r="D2429" t="s">
        <v>7915</v>
      </c>
      <c r="E2429" t="s">
        <v>7916</v>
      </c>
      <c r="F2429" t="s">
        <v>1023</v>
      </c>
    </row>
    <row r="2430" spans="2:6" hidden="1" x14ac:dyDescent="0.25">
      <c r="B2430">
        <v>156971</v>
      </c>
      <c r="C2430" t="s">
        <v>7917</v>
      </c>
      <c r="D2430" t="s">
        <v>7918</v>
      </c>
      <c r="E2430" t="s">
        <v>7919</v>
      </c>
      <c r="F2430" t="s">
        <v>1023</v>
      </c>
    </row>
    <row r="2431" spans="2:6" hidden="1" x14ac:dyDescent="0.25">
      <c r="B2431">
        <v>156972</v>
      </c>
      <c r="C2431" t="s">
        <v>7920</v>
      </c>
      <c r="D2431" t="s">
        <v>7921</v>
      </c>
      <c r="E2431" t="s">
        <v>24106</v>
      </c>
      <c r="F2431" t="s">
        <v>1023</v>
      </c>
    </row>
    <row r="2432" spans="2:6" hidden="1" x14ac:dyDescent="0.25">
      <c r="B2432">
        <v>156973</v>
      </c>
      <c r="C2432" t="s">
        <v>7922</v>
      </c>
      <c r="D2432" t="s">
        <v>7923</v>
      </c>
      <c r="E2432" t="s">
        <v>7924</v>
      </c>
      <c r="F2432" t="s">
        <v>1023</v>
      </c>
    </row>
    <row r="2433" spans="2:6" hidden="1" x14ac:dyDescent="0.25">
      <c r="B2433">
        <v>156975</v>
      </c>
      <c r="C2433" t="s">
        <v>7925</v>
      </c>
      <c r="D2433" t="s">
        <v>7926</v>
      </c>
      <c r="E2433" t="s">
        <v>7927</v>
      </c>
      <c r="F2433" t="s">
        <v>1023</v>
      </c>
    </row>
    <row r="2434" spans="2:6" hidden="1" x14ac:dyDescent="0.25">
      <c r="B2434">
        <v>156987</v>
      </c>
      <c r="C2434" t="s">
        <v>7928</v>
      </c>
      <c r="D2434" t="s">
        <v>7929</v>
      </c>
      <c r="E2434" t="s">
        <v>7930</v>
      </c>
      <c r="F2434" t="s">
        <v>1023</v>
      </c>
    </row>
    <row r="2435" spans="2:6" hidden="1" x14ac:dyDescent="0.25">
      <c r="B2435">
        <v>156988</v>
      </c>
      <c r="C2435" t="s">
        <v>7931</v>
      </c>
      <c r="D2435" t="s">
        <v>7932</v>
      </c>
      <c r="E2435" t="s">
        <v>7933</v>
      </c>
      <c r="F2435" t="s">
        <v>1023</v>
      </c>
    </row>
    <row r="2436" spans="2:6" hidden="1" x14ac:dyDescent="0.25">
      <c r="B2436">
        <v>156990</v>
      </c>
      <c r="C2436" t="s">
        <v>7934</v>
      </c>
      <c r="D2436" t="s">
        <v>7935</v>
      </c>
      <c r="E2436" t="s">
        <v>7936</v>
      </c>
      <c r="F2436" t="s">
        <v>1023</v>
      </c>
    </row>
    <row r="2437" spans="2:6" hidden="1" x14ac:dyDescent="0.25">
      <c r="B2437">
        <v>156998</v>
      </c>
      <c r="C2437" t="s">
        <v>7937</v>
      </c>
      <c r="D2437" t="s">
        <v>7938</v>
      </c>
      <c r="E2437" t="s">
        <v>7939</v>
      </c>
      <c r="F2437" t="s">
        <v>1023</v>
      </c>
    </row>
    <row r="2438" spans="2:6" hidden="1" x14ac:dyDescent="0.25">
      <c r="B2438">
        <v>156999</v>
      </c>
      <c r="C2438" t="s">
        <v>7940</v>
      </c>
      <c r="D2438" t="s">
        <v>7941</v>
      </c>
      <c r="E2438" t="s">
        <v>7942</v>
      </c>
      <c r="F2438" t="s">
        <v>1023</v>
      </c>
    </row>
    <row r="2439" spans="2:6" hidden="1" x14ac:dyDescent="0.25">
      <c r="B2439">
        <v>157002</v>
      </c>
      <c r="C2439" t="s">
        <v>7943</v>
      </c>
      <c r="D2439" t="s">
        <v>7944</v>
      </c>
      <c r="E2439" t="s">
        <v>7945</v>
      </c>
      <c r="F2439" t="s">
        <v>1023</v>
      </c>
    </row>
    <row r="2440" spans="2:6" hidden="1" x14ac:dyDescent="0.25">
      <c r="B2440">
        <v>157003</v>
      </c>
      <c r="C2440" t="s">
        <v>7946</v>
      </c>
      <c r="D2440" t="s">
        <v>7947</v>
      </c>
      <c r="E2440" t="s">
        <v>7948</v>
      </c>
      <c r="F2440" t="s">
        <v>1023</v>
      </c>
    </row>
    <row r="2441" spans="2:6" hidden="1" x14ac:dyDescent="0.25">
      <c r="B2441">
        <v>157023</v>
      </c>
      <c r="C2441" t="s">
        <v>7949</v>
      </c>
      <c r="D2441" t="s">
        <v>7950</v>
      </c>
      <c r="E2441" t="s">
        <v>7951</v>
      </c>
      <c r="F2441" t="s">
        <v>1023</v>
      </c>
    </row>
    <row r="2442" spans="2:6" hidden="1" x14ac:dyDescent="0.25">
      <c r="B2442">
        <v>157025</v>
      </c>
      <c r="C2442" t="s">
        <v>7952</v>
      </c>
      <c r="D2442" t="s">
        <v>7953</v>
      </c>
      <c r="E2442" t="s">
        <v>7954</v>
      </c>
      <c r="F2442" t="s">
        <v>1023</v>
      </c>
    </row>
    <row r="2443" spans="2:6" hidden="1" x14ac:dyDescent="0.25">
      <c r="B2443">
        <v>157029</v>
      </c>
      <c r="C2443" t="s">
        <v>7955</v>
      </c>
      <c r="D2443" t="s">
        <v>7956</v>
      </c>
      <c r="E2443" t="s">
        <v>7957</v>
      </c>
      <c r="F2443" t="s">
        <v>1023</v>
      </c>
    </row>
    <row r="2444" spans="2:6" hidden="1" x14ac:dyDescent="0.25">
      <c r="B2444">
        <v>157031</v>
      </c>
      <c r="C2444" t="s">
        <v>7958</v>
      </c>
      <c r="D2444" t="s">
        <v>7959</v>
      </c>
      <c r="E2444" t="s">
        <v>7960</v>
      </c>
      <c r="F2444" t="s">
        <v>1023</v>
      </c>
    </row>
    <row r="2445" spans="2:6" hidden="1" x14ac:dyDescent="0.25">
      <c r="B2445">
        <v>157034</v>
      </c>
      <c r="C2445" t="s">
        <v>7961</v>
      </c>
      <c r="D2445" t="s">
        <v>7962</v>
      </c>
      <c r="E2445" t="s">
        <v>7963</v>
      </c>
      <c r="F2445" t="s">
        <v>1023</v>
      </c>
    </row>
    <row r="2446" spans="2:6" hidden="1" x14ac:dyDescent="0.25">
      <c r="B2446">
        <v>157035</v>
      </c>
      <c r="C2446" t="s">
        <v>7964</v>
      </c>
      <c r="D2446" t="s">
        <v>7965</v>
      </c>
      <c r="E2446" t="s">
        <v>7966</v>
      </c>
      <c r="F2446" t="s">
        <v>1023</v>
      </c>
    </row>
    <row r="2447" spans="2:6" hidden="1" x14ac:dyDescent="0.25">
      <c r="B2447">
        <v>157036</v>
      </c>
      <c r="C2447" t="s">
        <v>7967</v>
      </c>
      <c r="D2447" t="s">
        <v>7968</v>
      </c>
      <c r="E2447" t="s">
        <v>7969</v>
      </c>
      <c r="F2447" t="s">
        <v>1023</v>
      </c>
    </row>
    <row r="2448" spans="2:6" hidden="1" x14ac:dyDescent="0.25">
      <c r="B2448">
        <v>157037</v>
      </c>
      <c r="C2448" t="s">
        <v>7970</v>
      </c>
      <c r="D2448" t="s">
        <v>7971</v>
      </c>
      <c r="E2448" t="s">
        <v>7972</v>
      </c>
      <c r="F2448" t="s">
        <v>1023</v>
      </c>
    </row>
    <row r="2449" spans="1:6" hidden="1" x14ac:dyDescent="0.25">
      <c r="B2449">
        <v>157038</v>
      </c>
      <c r="C2449" t="s">
        <v>7973</v>
      </c>
      <c r="D2449" t="s">
        <v>7974</v>
      </c>
      <c r="E2449" t="s">
        <v>7975</v>
      </c>
      <c r="F2449" t="s">
        <v>1023</v>
      </c>
    </row>
    <row r="2450" spans="1:6" hidden="1" x14ac:dyDescent="0.25">
      <c r="B2450">
        <v>157039</v>
      </c>
      <c r="C2450" t="s">
        <v>7976</v>
      </c>
      <c r="D2450" t="s">
        <v>7977</v>
      </c>
      <c r="E2450" t="s">
        <v>7978</v>
      </c>
      <c r="F2450" t="s">
        <v>1023</v>
      </c>
    </row>
    <row r="2451" spans="1:6" hidden="1" x14ac:dyDescent="0.25">
      <c r="B2451">
        <v>157046</v>
      </c>
      <c r="C2451" t="s">
        <v>7979</v>
      </c>
      <c r="D2451" t="s">
        <v>7980</v>
      </c>
      <c r="E2451" t="s">
        <v>7981</v>
      </c>
      <c r="F2451" t="s">
        <v>1023</v>
      </c>
    </row>
    <row r="2452" spans="1:6" hidden="1" x14ac:dyDescent="0.25">
      <c r="A2452" t="s">
        <v>23605</v>
      </c>
      <c r="B2452">
        <v>157055</v>
      </c>
      <c r="C2452" t="s">
        <v>336</v>
      </c>
      <c r="D2452" t="s">
        <v>23889</v>
      </c>
      <c r="E2452" t="s">
        <v>23891</v>
      </c>
      <c r="F2452" t="s">
        <v>1023</v>
      </c>
    </row>
    <row r="2453" spans="1:6" hidden="1" x14ac:dyDescent="0.25">
      <c r="B2453">
        <v>157066</v>
      </c>
      <c r="C2453" t="s">
        <v>7982</v>
      </c>
      <c r="D2453" t="s">
        <v>7983</v>
      </c>
      <c r="E2453" t="s">
        <v>7984</v>
      </c>
      <c r="F2453" t="s">
        <v>1023</v>
      </c>
    </row>
    <row r="2454" spans="1:6" hidden="1" x14ac:dyDescent="0.25">
      <c r="B2454">
        <v>157070</v>
      </c>
      <c r="C2454" t="s">
        <v>7985</v>
      </c>
      <c r="D2454" t="s">
        <v>7986</v>
      </c>
      <c r="E2454" t="s">
        <v>7987</v>
      </c>
      <c r="F2454" t="s">
        <v>1023</v>
      </c>
    </row>
    <row r="2455" spans="1:6" hidden="1" x14ac:dyDescent="0.25">
      <c r="B2455">
        <v>157074</v>
      </c>
      <c r="C2455" t="s">
        <v>7988</v>
      </c>
      <c r="D2455" t="s">
        <v>7989</v>
      </c>
      <c r="E2455" t="s">
        <v>7990</v>
      </c>
      <c r="F2455" t="s">
        <v>1023</v>
      </c>
    </row>
    <row r="2456" spans="1:6" hidden="1" x14ac:dyDescent="0.25">
      <c r="B2456">
        <v>157075</v>
      </c>
      <c r="C2456" t="s">
        <v>7991</v>
      </c>
      <c r="D2456" t="s">
        <v>7992</v>
      </c>
      <c r="E2456" t="s">
        <v>4605</v>
      </c>
      <c r="F2456" t="s">
        <v>1023</v>
      </c>
    </row>
    <row r="2457" spans="1:6" hidden="1" x14ac:dyDescent="0.25">
      <c r="B2457">
        <v>157083</v>
      </c>
      <c r="C2457" t="s">
        <v>7993</v>
      </c>
      <c r="D2457" t="s">
        <v>7994</v>
      </c>
      <c r="E2457" t="s">
        <v>7995</v>
      </c>
      <c r="F2457" t="s">
        <v>1023</v>
      </c>
    </row>
    <row r="2458" spans="1:6" hidden="1" x14ac:dyDescent="0.25">
      <c r="B2458">
        <v>157088</v>
      </c>
      <c r="C2458" t="s">
        <v>7996</v>
      </c>
      <c r="D2458" t="s">
        <v>7997</v>
      </c>
      <c r="E2458" t="s">
        <v>7998</v>
      </c>
      <c r="F2458" t="s">
        <v>1023</v>
      </c>
    </row>
    <row r="2459" spans="1:6" hidden="1" x14ac:dyDescent="0.25">
      <c r="B2459">
        <v>157100</v>
      </c>
      <c r="C2459" t="s">
        <v>5346</v>
      </c>
      <c r="D2459" t="s">
        <v>5347</v>
      </c>
      <c r="E2459" t="s">
        <v>7999</v>
      </c>
      <c r="F2459" t="s">
        <v>1023</v>
      </c>
    </row>
    <row r="2460" spans="1:6" hidden="1" x14ac:dyDescent="0.25">
      <c r="B2460">
        <v>157104</v>
      </c>
      <c r="C2460" t="s">
        <v>8000</v>
      </c>
      <c r="D2460" t="s">
        <v>8001</v>
      </c>
      <c r="E2460" t="s">
        <v>8002</v>
      </c>
      <c r="F2460" t="s">
        <v>1023</v>
      </c>
    </row>
    <row r="2461" spans="1:6" hidden="1" x14ac:dyDescent="0.25">
      <c r="B2461">
        <v>157105</v>
      </c>
      <c r="C2461" t="s">
        <v>8003</v>
      </c>
      <c r="D2461" t="s">
        <v>8004</v>
      </c>
      <c r="E2461" t="s">
        <v>8005</v>
      </c>
      <c r="F2461" t="s">
        <v>1023</v>
      </c>
    </row>
    <row r="2462" spans="1:6" hidden="1" x14ac:dyDescent="0.25">
      <c r="B2462">
        <v>157111</v>
      </c>
      <c r="C2462" t="s">
        <v>8006</v>
      </c>
      <c r="D2462" t="s">
        <v>8007</v>
      </c>
      <c r="E2462" t="s">
        <v>3334</v>
      </c>
      <c r="F2462" t="s">
        <v>1023</v>
      </c>
    </row>
    <row r="2463" spans="1:6" hidden="1" x14ac:dyDescent="0.25">
      <c r="B2463">
        <v>157117</v>
      </c>
      <c r="C2463" t="s">
        <v>8008</v>
      </c>
      <c r="D2463" t="s">
        <v>8009</v>
      </c>
      <c r="E2463" t="s">
        <v>8010</v>
      </c>
      <c r="F2463" t="s">
        <v>1023</v>
      </c>
    </row>
    <row r="2464" spans="1:6" hidden="1" x14ac:dyDescent="0.25">
      <c r="B2464">
        <v>157118</v>
      </c>
      <c r="C2464" t="s">
        <v>8011</v>
      </c>
      <c r="D2464" t="s">
        <v>8012</v>
      </c>
      <c r="E2464" t="s">
        <v>8013</v>
      </c>
      <c r="F2464" t="s">
        <v>1023</v>
      </c>
    </row>
    <row r="2465" spans="2:6" hidden="1" x14ac:dyDescent="0.25">
      <c r="B2465">
        <v>157119</v>
      </c>
      <c r="C2465" t="s">
        <v>8014</v>
      </c>
      <c r="D2465" t="s">
        <v>8015</v>
      </c>
      <c r="E2465" t="s">
        <v>8016</v>
      </c>
      <c r="F2465" t="s">
        <v>1023</v>
      </c>
    </row>
    <row r="2466" spans="2:6" hidden="1" x14ac:dyDescent="0.25">
      <c r="B2466">
        <v>157120</v>
      </c>
      <c r="C2466" t="s">
        <v>8017</v>
      </c>
      <c r="D2466" t="s">
        <v>8018</v>
      </c>
      <c r="E2466" t="s">
        <v>8019</v>
      </c>
      <c r="F2466" t="s">
        <v>1023</v>
      </c>
    </row>
    <row r="2467" spans="2:6" hidden="1" x14ac:dyDescent="0.25">
      <c r="B2467">
        <v>157121</v>
      </c>
      <c r="C2467" t="s">
        <v>8020</v>
      </c>
      <c r="D2467" t="s">
        <v>8021</v>
      </c>
      <c r="E2467" t="s">
        <v>4194</v>
      </c>
      <c r="F2467" t="s">
        <v>1023</v>
      </c>
    </row>
    <row r="2468" spans="2:6" hidden="1" x14ac:dyDescent="0.25">
      <c r="B2468">
        <v>157122</v>
      </c>
      <c r="C2468" t="s">
        <v>8022</v>
      </c>
      <c r="D2468" t="s">
        <v>8023</v>
      </c>
      <c r="E2468" t="s">
        <v>8024</v>
      </c>
      <c r="F2468" t="s">
        <v>1023</v>
      </c>
    </row>
    <row r="2469" spans="2:6" hidden="1" x14ac:dyDescent="0.25">
      <c r="B2469">
        <v>157126</v>
      </c>
      <c r="C2469" t="s">
        <v>8025</v>
      </c>
      <c r="D2469" t="s">
        <v>8026</v>
      </c>
      <c r="E2469" t="s">
        <v>4308</v>
      </c>
      <c r="F2469" t="s">
        <v>1023</v>
      </c>
    </row>
    <row r="2470" spans="2:6" hidden="1" x14ac:dyDescent="0.25">
      <c r="B2470">
        <v>157127</v>
      </c>
      <c r="C2470" t="s">
        <v>8027</v>
      </c>
      <c r="D2470" t="s">
        <v>8028</v>
      </c>
      <c r="E2470" t="s">
        <v>8029</v>
      </c>
      <c r="F2470" t="s">
        <v>1023</v>
      </c>
    </row>
    <row r="2471" spans="2:6" hidden="1" x14ac:dyDescent="0.25">
      <c r="B2471">
        <v>157128</v>
      </c>
      <c r="C2471" t="s">
        <v>8030</v>
      </c>
      <c r="D2471" t="s">
        <v>8031</v>
      </c>
      <c r="E2471" t="s">
        <v>8032</v>
      </c>
      <c r="F2471" t="s">
        <v>1023</v>
      </c>
    </row>
    <row r="2472" spans="2:6" hidden="1" x14ac:dyDescent="0.25">
      <c r="B2472">
        <v>157132</v>
      </c>
      <c r="C2472" t="s">
        <v>8033</v>
      </c>
      <c r="D2472" t="s">
        <v>8034</v>
      </c>
      <c r="E2472" t="s">
        <v>8035</v>
      </c>
      <c r="F2472" t="s">
        <v>1023</v>
      </c>
    </row>
    <row r="2473" spans="2:6" hidden="1" x14ac:dyDescent="0.25">
      <c r="B2473">
        <v>157135</v>
      </c>
      <c r="C2473" t="s">
        <v>8036</v>
      </c>
      <c r="D2473" t="s">
        <v>8037</v>
      </c>
      <c r="E2473" t="s">
        <v>4152</v>
      </c>
      <c r="F2473" t="s">
        <v>1023</v>
      </c>
    </row>
    <row r="2474" spans="2:6" hidden="1" x14ac:dyDescent="0.25">
      <c r="B2474">
        <v>157136</v>
      </c>
      <c r="C2474" t="s">
        <v>8038</v>
      </c>
      <c r="D2474" t="s">
        <v>8039</v>
      </c>
      <c r="E2474" t="s">
        <v>5557</v>
      </c>
      <c r="F2474" t="s">
        <v>1023</v>
      </c>
    </row>
    <row r="2475" spans="2:6" hidden="1" x14ac:dyDescent="0.25">
      <c r="B2475">
        <v>157138</v>
      </c>
      <c r="C2475" t="s">
        <v>8040</v>
      </c>
      <c r="D2475" t="s">
        <v>8041</v>
      </c>
      <c r="E2475" t="s">
        <v>3723</v>
      </c>
      <c r="F2475" t="s">
        <v>1023</v>
      </c>
    </row>
    <row r="2476" spans="2:6" hidden="1" x14ac:dyDescent="0.25">
      <c r="B2476">
        <v>157139</v>
      </c>
      <c r="C2476" t="s">
        <v>8042</v>
      </c>
      <c r="D2476" t="s">
        <v>8043</v>
      </c>
      <c r="E2476" t="s">
        <v>8044</v>
      </c>
      <c r="F2476" t="s">
        <v>1023</v>
      </c>
    </row>
    <row r="2477" spans="2:6" hidden="1" x14ac:dyDescent="0.25">
      <c r="B2477">
        <v>157141</v>
      </c>
      <c r="C2477" t="s">
        <v>8045</v>
      </c>
      <c r="D2477" t="s">
        <v>8046</v>
      </c>
      <c r="E2477" t="s">
        <v>8047</v>
      </c>
      <c r="F2477" t="s">
        <v>1023</v>
      </c>
    </row>
    <row r="2478" spans="2:6" hidden="1" x14ac:dyDescent="0.25">
      <c r="B2478">
        <v>157142</v>
      </c>
      <c r="C2478" t="s">
        <v>8048</v>
      </c>
      <c r="D2478" t="s">
        <v>8049</v>
      </c>
      <c r="E2478" t="s">
        <v>8050</v>
      </c>
      <c r="F2478" t="s">
        <v>1023</v>
      </c>
    </row>
    <row r="2479" spans="2:6" hidden="1" x14ac:dyDescent="0.25">
      <c r="B2479">
        <v>157145</v>
      </c>
      <c r="C2479" t="s">
        <v>6099</v>
      </c>
      <c r="D2479" t="s">
        <v>6100</v>
      </c>
      <c r="E2479" t="s">
        <v>8051</v>
      </c>
      <c r="F2479" t="s">
        <v>1023</v>
      </c>
    </row>
    <row r="2480" spans="2:6" hidden="1" x14ac:dyDescent="0.25">
      <c r="B2480">
        <v>157149</v>
      </c>
      <c r="C2480" t="s">
        <v>8052</v>
      </c>
      <c r="D2480" t="s">
        <v>8053</v>
      </c>
      <c r="E2480" t="s">
        <v>8054</v>
      </c>
      <c r="F2480" t="s">
        <v>1023</v>
      </c>
    </row>
    <row r="2481" spans="2:6" hidden="1" x14ac:dyDescent="0.25">
      <c r="B2481">
        <v>157162</v>
      </c>
      <c r="C2481" t="s">
        <v>8055</v>
      </c>
      <c r="D2481" t="s">
        <v>8056</v>
      </c>
      <c r="E2481" t="s">
        <v>8057</v>
      </c>
      <c r="F2481" t="s">
        <v>1023</v>
      </c>
    </row>
    <row r="2482" spans="2:6" hidden="1" x14ac:dyDescent="0.25">
      <c r="B2482">
        <v>157165</v>
      </c>
      <c r="C2482" t="s">
        <v>8058</v>
      </c>
      <c r="D2482" t="s">
        <v>8059</v>
      </c>
      <c r="E2482" t="s">
        <v>8060</v>
      </c>
      <c r="F2482" t="s">
        <v>1023</v>
      </c>
    </row>
    <row r="2483" spans="2:6" hidden="1" x14ac:dyDescent="0.25">
      <c r="B2483">
        <v>157171</v>
      </c>
      <c r="C2483" t="s">
        <v>8061</v>
      </c>
      <c r="D2483" t="s">
        <v>8062</v>
      </c>
      <c r="E2483" t="s">
        <v>1246</v>
      </c>
      <c r="F2483" t="s">
        <v>1023</v>
      </c>
    </row>
    <row r="2484" spans="2:6" hidden="1" x14ac:dyDescent="0.25">
      <c r="B2484">
        <v>157172</v>
      </c>
      <c r="C2484" t="s">
        <v>8063</v>
      </c>
      <c r="D2484" t="s">
        <v>8064</v>
      </c>
      <c r="E2484" t="s">
        <v>8065</v>
      </c>
      <c r="F2484" t="s">
        <v>1023</v>
      </c>
    </row>
    <row r="2485" spans="2:6" hidden="1" x14ac:dyDescent="0.25">
      <c r="B2485">
        <v>157173</v>
      </c>
      <c r="C2485" t="s">
        <v>8066</v>
      </c>
      <c r="D2485" t="s">
        <v>8067</v>
      </c>
      <c r="E2485" t="s">
        <v>8068</v>
      </c>
      <c r="F2485" t="s">
        <v>1023</v>
      </c>
    </row>
    <row r="2486" spans="2:6" hidden="1" x14ac:dyDescent="0.25">
      <c r="B2486">
        <v>157174</v>
      </c>
      <c r="C2486" t="s">
        <v>8069</v>
      </c>
      <c r="D2486" t="s">
        <v>8070</v>
      </c>
      <c r="E2486" t="s">
        <v>8071</v>
      </c>
      <c r="F2486" t="s">
        <v>1023</v>
      </c>
    </row>
    <row r="2487" spans="2:6" hidden="1" x14ac:dyDescent="0.25">
      <c r="B2487">
        <v>157176</v>
      </c>
      <c r="C2487" t="s">
        <v>8072</v>
      </c>
      <c r="D2487" t="s">
        <v>8073</v>
      </c>
      <c r="E2487" t="s">
        <v>8074</v>
      </c>
      <c r="F2487" t="s">
        <v>1023</v>
      </c>
    </row>
    <row r="2488" spans="2:6" hidden="1" x14ac:dyDescent="0.25">
      <c r="B2488">
        <v>157178</v>
      </c>
      <c r="C2488" t="s">
        <v>8075</v>
      </c>
      <c r="D2488" t="s">
        <v>8076</v>
      </c>
      <c r="E2488" t="s">
        <v>8077</v>
      </c>
      <c r="F2488" t="s">
        <v>1023</v>
      </c>
    </row>
    <row r="2489" spans="2:6" hidden="1" x14ac:dyDescent="0.25">
      <c r="B2489">
        <v>157181</v>
      </c>
      <c r="C2489" t="s">
        <v>8078</v>
      </c>
      <c r="D2489" t="s">
        <v>8079</v>
      </c>
      <c r="E2489" t="s">
        <v>8080</v>
      </c>
      <c r="F2489" t="s">
        <v>1023</v>
      </c>
    </row>
    <row r="2490" spans="2:6" hidden="1" x14ac:dyDescent="0.25">
      <c r="B2490">
        <v>157189</v>
      </c>
      <c r="C2490" t="s">
        <v>8081</v>
      </c>
      <c r="D2490" t="s">
        <v>8082</v>
      </c>
      <c r="E2490" t="s">
        <v>8083</v>
      </c>
      <c r="F2490" t="s">
        <v>1023</v>
      </c>
    </row>
    <row r="2491" spans="2:6" hidden="1" x14ac:dyDescent="0.25">
      <c r="B2491">
        <v>157195</v>
      </c>
      <c r="C2491" t="s">
        <v>8084</v>
      </c>
      <c r="D2491" t="s">
        <v>8085</v>
      </c>
      <c r="E2491" t="s">
        <v>8086</v>
      </c>
      <c r="F2491" t="s">
        <v>1023</v>
      </c>
    </row>
    <row r="2492" spans="2:6" hidden="1" x14ac:dyDescent="0.25">
      <c r="B2492">
        <v>157196</v>
      </c>
      <c r="C2492" t="s">
        <v>8087</v>
      </c>
      <c r="D2492" t="s">
        <v>8088</v>
      </c>
      <c r="E2492" t="s">
        <v>8089</v>
      </c>
      <c r="F2492" t="s">
        <v>1023</v>
      </c>
    </row>
    <row r="2493" spans="2:6" hidden="1" x14ac:dyDescent="0.25">
      <c r="B2493">
        <v>157198</v>
      </c>
      <c r="C2493" t="s">
        <v>8090</v>
      </c>
      <c r="D2493" t="s">
        <v>8091</v>
      </c>
      <c r="E2493" t="s">
        <v>8092</v>
      </c>
      <c r="F2493" t="s">
        <v>1023</v>
      </c>
    </row>
    <row r="2494" spans="2:6" hidden="1" x14ac:dyDescent="0.25">
      <c r="B2494">
        <v>157200</v>
      </c>
      <c r="C2494" t="s">
        <v>8093</v>
      </c>
      <c r="D2494" t="s">
        <v>8094</v>
      </c>
      <c r="E2494" t="s">
        <v>8095</v>
      </c>
      <c r="F2494" t="s">
        <v>1023</v>
      </c>
    </row>
    <row r="2495" spans="2:6" hidden="1" x14ac:dyDescent="0.25">
      <c r="B2495">
        <v>157201</v>
      </c>
      <c r="C2495" t="s">
        <v>8096</v>
      </c>
      <c r="D2495" t="s">
        <v>8097</v>
      </c>
      <c r="E2495" t="s">
        <v>8098</v>
      </c>
      <c r="F2495" t="s">
        <v>1023</v>
      </c>
    </row>
    <row r="2496" spans="2:6" hidden="1" x14ac:dyDescent="0.25">
      <c r="B2496">
        <v>157202</v>
      </c>
      <c r="C2496" t="s">
        <v>8099</v>
      </c>
      <c r="D2496" t="s">
        <v>8100</v>
      </c>
      <c r="E2496" t="s">
        <v>1704</v>
      </c>
      <c r="F2496" t="s">
        <v>1023</v>
      </c>
    </row>
    <row r="2497" spans="2:6" hidden="1" x14ac:dyDescent="0.25">
      <c r="B2497">
        <v>157204</v>
      </c>
      <c r="C2497" t="s">
        <v>8101</v>
      </c>
      <c r="D2497" t="s">
        <v>8102</v>
      </c>
      <c r="E2497" t="s">
        <v>8103</v>
      </c>
      <c r="F2497" t="s">
        <v>1023</v>
      </c>
    </row>
    <row r="2498" spans="2:6" hidden="1" x14ac:dyDescent="0.25">
      <c r="B2498">
        <v>157206</v>
      </c>
      <c r="C2498" t="s">
        <v>8104</v>
      </c>
      <c r="D2498" t="s">
        <v>8105</v>
      </c>
      <c r="E2498" t="s">
        <v>8106</v>
      </c>
      <c r="F2498" t="s">
        <v>1023</v>
      </c>
    </row>
    <row r="2499" spans="2:6" hidden="1" x14ac:dyDescent="0.25">
      <c r="B2499">
        <v>157216</v>
      </c>
      <c r="C2499" t="s">
        <v>8107</v>
      </c>
      <c r="D2499" t="s">
        <v>8108</v>
      </c>
      <c r="E2499" t="s">
        <v>4431</v>
      </c>
      <c r="F2499" t="s">
        <v>1023</v>
      </c>
    </row>
    <row r="2500" spans="2:6" hidden="1" x14ac:dyDescent="0.25">
      <c r="B2500">
        <v>157219</v>
      </c>
      <c r="C2500" t="s">
        <v>8109</v>
      </c>
      <c r="D2500" t="s">
        <v>8110</v>
      </c>
      <c r="E2500" t="s">
        <v>8111</v>
      </c>
      <c r="F2500" t="s">
        <v>1023</v>
      </c>
    </row>
    <row r="2501" spans="2:6" hidden="1" x14ac:dyDescent="0.25">
      <c r="B2501">
        <v>157225</v>
      </c>
      <c r="C2501" t="s">
        <v>8112</v>
      </c>
      <c r="D2501" t="s">
        <v>8113</v>
      </c>
      <c r="E2501" t="s">
        <v>8114</v>
      </c>
      <c r="F2501" t="s">
        <v>1023</v>
      </c>
    </row>
    <row r="2502" spans="2:6" hidden="1" x14ac:dyDescent="0.25">
      <c r="B2502">
        <v>157229</v>
      </c>
      <c r="C2502" t="s">
        <v>8115</v>
      </c>
      <c r="D2502" t="s">
        <v>8116</v>
      </c>
      <c r="E2502" t="s">
        <v>8117</v>
      </c>
      <c r="F2502" t="s">
        <v>1023</v>
      </c>
    </row>
    <row r="2503" spans="2:6" hidden="1" x14ac:dyDescent="0.25">
      <c r="B2503">
        <v>157230</v>
      </c>
      <c r="C2503" t="s">
        <v>8118</v>
      </c>
      <c r="D2503" t="s">
        <v>8119</v>
      </c>
      <c r="E2503" t="s">
        <v>8120</v>
      </c>
      <c r="F2503" t="s">
        <v>1023</v>
      </c>
    </row>
    <row r="2504" spans="2:6" hidden="1" x14ac:dyDescent="0.25">
      <c r="B2504">
        <v>157235</v>
      </c>
      <c r="C2504" t="s">
        <v>8121</v>
      </c>
      <c r="D2504" t="s">
        <v>8122</v>
      </c>
      <c r="E2504" t="s">
        <v>8123</v>
      </c>
      <c r="F2504" t="s">
        <v>1023</v>
      </c>
    </row>
    <row r="2505" spans="2:6" hidden="1" x14ac:dyDescent="0.25">
      <c r="B2505">
        <v>157236</v>
      </c>
      <c r="C2505" t="s">
        <v>8124</v>
      </c>
      <c r="D2505" t="s">
        <v>8125</v>
      </c>
      <c r="E2505" t="s">
        <v>4119</v>
      </c>
      <c r="F2505" t="s">
        <v>1023</v>
      </c>
    </row>
    <row r="2506" spans="2:6" hidden="1" x14ac:dyDescent="0.25">
      <c r="B2506">
        <v>157237</v>
      </c>
      <c r="C2506" t="s">
        <v>8126</v>
      </c>
      <c r="D2506" t="s">
        <v>8127</v>
      </c>
      <c r="E2506" t="s">
        <v>2085</v>
      </c>
      <c r="F2506" t="s">
        <v>1023</v>
      </c>
    </row>
    <row r="2507" spans="2:6" hidden="1" x14ac:dyDescent="0.25">
      <c r="B2507">
        <v>157238</v>
      </c>
      <c r="C2507" t="s">
        <v>8128</v>
      </c>
      <c r="D2507" t="s">
        <v>8129</v>
      </c>
      <c r="E2507" t="s">
        <v>8130</v>
      </c>
      <c r="F2507" t="s">
        <v>1023</v>
      </c>
    </row>
    <row r="2508" spans="2:6" hidden="1" x14ac:dyDescent="0.25">
      <c r="B2508">
        <v>157239</v>
      </c>
      <c r="C2508" t="s">
        <v>8131</v>
      </c>
      <c r="D2508" t="s">
        <v>8132</v>
      </c>
      <c r="E2508" t="s">
        <v>8133</v>
      </c>
      <c r="F2508" t="s">
        <v>1023</v>
      </c>
    </row>
    <row r="2509" spans="2:6" hidden="1" x14ac:dyDescent="0.25">
      <c r="B2509">
        <v>157243</v>
      </c>
      <c r="C2509" t="s">
        <v>8134</v>
      </c>
      <c r="D2509" t="s">
        <v>8135</v>
      </c>
      <c r="E2509" t="s">
        <v>8136</v>
      </c>
      <c r="F2509" t="s">
        <v>1023</v>
      </c>
    </row>
    <row r="2510" spans="2:6" hidden="1" x14ac:dyDescent="0.25">
      <c r="B2510">
        <v>157244</v>
      </c>
      <c r="C2510" t="s">
        <v>8137</v>
      </c>
      <c r="D2510" t="s">
        <v>8138</v>
      </c>
      <c r="E2510" t="s">
        <v>8139</v>
      </c>
      <c r="F2510" t="s">
        <v>1023</v>
      </c>
    </row>
    <row r="2511" spans="2:6" hidden="1" x14ac:dyDescent="0.25">
      <c r="B2511">
        <v>157245</v>
      </c>
      <c r="C2511" t="s">
        <v>8140</v>
      </c>
      <c r="D2511" t="s">
        <v>8141</v>
      </c>
      <c r="E2511" t="s">
        <v>8142</v>
      </c>
      <c r="F2511" t="s">
        <v>1023</v>
      </c>
    </row>
    <row r="2512" spans="2:6" hidden="1" x14ac:dyDescent="0.25">
      <c r="B2512">
        <v>157249</v>
      </c>
      <c r="C2512" t="s">
        <v>8143</v>
      </c>
      <c r="D2512" t="s">
        <v>8144</v>
      </c>
      <c r="E2512" t="s">
        <v>8145</v>
      </c>
      <c r="F2512" t="s">
        <v>1023</v>
      </c>
    </row>
    <row r="2513" spans="2:6" hidden="1" x14ac:dyDescent="0.25">
      <c r="B2513">
        <v>157250</v>
      </c>
      <c r="C2513" t="s">
        <v>8146</v>
      </c>
      <c r="D2513" t="s">
        <v>8147</v>
      </c>
      <c r="E2513" t="s">
        <v>8148</v>
      </c>
      <c r="F2513" t="s">
        <v>1023</v>
      </c>
    </row>
    <row r="2514" spans="2:6" hidden="1" x14ac:dyDescent="0.25">
      <c r="B2514">
        <v>157253</v>
      </c>
      <c r="C2514" t="s">
        <v>8149</v>
      </c>
      <c r="D2514" t="s">
        <v>8150</v>
      </c>
      <c r="E2514" t="s">
        <v>8151</v>
      </c>
      <c r="F2514" t="s">
        <v>1023</v>
      </c>
    </row>
    <row r="2515" spans="2:6" hidden="1" x14ac:dyDescent="0.25">
      <c r="B2515">
        <v>157260</v>
      </c>
      <c r="C2515" t="s">
        <v>8152</v>
      </c>
      <c r="D2515" t="s">
        <v>8153</v>
      </c>
      <c r="E2515" t="s">
        <v>8154</v>
      </c>
      <c r="F2515" t="s">
        <v>1023</v>
      </c>
    </row>
    <row r="2516" spans="2:6" hidden="1" x14ac:dyDescent="0.25">
      <c r="B2516">
        <v>157264</v>
      </c>
      <c r="C2516" t="s">
        <v>8155</v>
      </c>
      <c r="D2516" t="s">
        <v>8156</v>
      </c>
      <c r="E2516" t="s">
        <v>3900</v>
      </c>
      <c r="F2516" t="s">
        <v>1023</v>
      </c>
    </row>
    <row r="2517" spans="2:6" hidden="1" x14ac:dyDescent="0.25">
      <c r="B2517">
        <v>157266</v>
      </c>
      <c r="C2517" t="s">
        <v>8157</v>
      </c>
      <c r="D2517" t="s">
        <v>8158</v>
      </c>
      <c r="E2517" t="s">
        <v>2432</v>
      </c>
      <c r="F2517" t="s">
        <v>1023</v>
      </c>
    </row>
    <row r="2518" spans="2:6" hidden="1" x14ac:dyDescent="0.25">
      <c r="B2518">
        <v>157268</v>
      </c>
      <c r="C2518" t="s">
        <v>8159</v>
      </c>
      <c r="D2518" t="s">
        <v>8160</v>
      </c>
      <c r="E2518" t="s">
        <v>8161</v>
      </c>
      <c r="F2518" t="s">
        <v>1023</v>
      </c>
    </row>
    <row r="2519" spans="2:6" hidden="1" x14ac:dyDescent="0.25">
      <c r="B2519">
        <v>157277</v>
      </c>
      <c r="C2519" t="s">
        <v>8162</v>
      </c>
      <c r="D2519" t="s">
        <v>8163</v>
      </c>
      <c r="E2519" t="s">
        <v>8164</v>
      </c>
      <c r="F2519" t="s">
        <v>1023</v>
      </c>
    </row>
    <row r="2520" spans="2:6" hidden="1" x14ac:dyDescent="0.25">
      <c r="B2520">
        <v>157284</v>
      </c>
      <c r="C2520" t="s">
        <v>8165</v>
      </c>
      <c r="D2520" t="s">
        <v>8166</v>
      </c>
      <c r="E2520" t="s">
        <v>8167</v>
      </c>
      <c r="F2520" t="s">
        <v>1023</v>
      </c>
    </row>
    <row r="2521" spans="2:6" hidden="1" x14ac:dyDescent="0.25">
      <c r="B2521">
        <v>157287</v>
      </c>
      <c r="C2521" t="s">
        <v>8168</v>
      </c>
      <c r="D2521" t="s">
        <v>8169</v>
      </c>
      <c r="E2521" t="s">
        <v>8170</v>
      </c>
      <c r="F2521" t="s">
        <v>1023</v>
      </c>
    </row>
    <row r="2522" spans="2:6" hidden="1" x14ac:dyDescent="0.25">
      <c r="B2522">
        <v>157291</v>
      </c>
      <c r="C2522" t="s">
        <v>8171</v>
      </c>
      <c r="D2522" t="s">
        <v>8172</v>
      </c>
      <c r="E2522" t="s">
        <v>8173</v>
      </c>
      <c r="F2522" t="s">
        <v>1023</v>
      </c>
    </row>
    <row r="2523" spans="2:6" hidden="1" x14ac:dyDescent="0.25">
      <c r="B2523">
        <v>157292</v>
      </c>
      <c r="C2523" t="s">
        <v>8174</v>
      </c>
      <c r="D2523" t="s">
        <v>8175</v>
      </c>
      <c r="E2523" t="s">
        <v>7190</v>
      </c>
      <c r="F2523" t="s">
        <v>1023</v>
      </c>
    </row>
    <row r="2524" spans="2:6" hidden="1" x14ac:dyDescent="0.25">
      <c r="B2524">
        <v>157293</v>
      </c>
      <c r="C2524" t="s">
        <v>8176</v>
      </c>
      <c r="D2524" t="s">
        <v>8177</v>
      </c>
      <c r="E2524" t="s">
        <v>8178</v>
      </c>
      <c r="F2524" t="s">
        <v>1023</v>
      </c>
    </row>
    <row r="2525" spans="2:6" hidden="1" x14ac:dyDescent="0.25">
      <c r="B2525">
        <v>157296</v>
      </c>
      <c r="C2525" t="s">
        <v>8179</v>
      </c>
      <c r="D2525" t="s">
        <v>8180</v>
      </c>
      <c r="E2525" t="s">
        <v>8181</v>
      </c>
      <c r="F2525" t="s">
        <v>1023</v>
      </c>
    </row>
    <row r="2526" spans="2:6" hidden="1" x14ac:dyDescent="0.25">
      <c r="B2526">
        <v>157300</v>
      </c>
      <c r="C2526" t="s">
        <v>8182</v>
      </c>
      <c r="D2526" t="s">
        <v>8183</v>
      </c>
      <c r="E2526" t="s">
        <v>8184</v>
      </c>
      <c r="F2526" t="s">
        <v>1023</v>
      </c>
    </row>
    <row r="2527" spans="2:6" hidden="1" x14ac:dyDescent="0.25">
      <c r="B2527">
        <v>157301</v>
      </c>
      <c r="C2527" t="s">
        <v>8185</v>
      </c>
      <c r="D2527" t="s">
        <v>8186</v>
      </c>
      <c r="E2527" t="s">
        <v>8187</v>
      </c>
      <c r="F2527" t="s">
        <v>1023</v>
      </c>
    </row>
    <row r="2528" spans="2:6" hidden="1" x14ac:dyDescent="0.25">
      <c r="B2528">
        <v>157303</v>
      </c>
      <c r="C2528" t="s">
        <v>8188</v>
      </c>
      <c r="D2528" t="s">
        <v>8189</v>
      </c>
      <c r="E2528" t="s">
        <v>8190</v>
      </c>
      <c r="F2528" t="s">
        <v>1023</v>
      </c>
    </row>
    <row r="2529" spans="2:6" hidden="1" x14ac:dyDescent="0.25">
      <c r="B2529">
        <v>157308</v>
      </c>
      <c r="C2529" t="s">
        <v>338</v>
      </c>
      <c r="D2529" t="s">
        <v>339</v>
      </c>
      <c r="E2529" t="s">
        <v>834</v>
      </c>
      <c r="F2529" t="s">
        <v>1023</v>
      </c>
    </row>
    <row r="2530" spans="2:6" hidden="1" x14ac:dyDescent="0.25">
      <c r="B2530">
        <v>157314</v>
      </c>
      <c r="C2530" t="s">
        <v>8191</v>
      </c>
      <c r="D2530" t="s">
        <v>8192</v>
      </c>
      <c r="E2530" t="s">
        <v>8193</v>
      </c>
      <c r="F2530" t="s">
        <v>1023</v>
      </c>
    </row>
    <row r="2531" spans="2:6" hidden="1" x14ac:dyDescent="0.25">
      <c r="B2531">
        <v>157319</v>
      </c>
      <c r="C2531" t="s">
        <v>8194</v>
      </c>
      <c r="D2531" t="s">
        <v>8195</v>
      </c>
      <c r="E2531" t="s">
        <v>8170</v>
      </c>
      <c r="F2531" t="s">
        <v>1023</v>
      </c>
    </row>
    <row r="2532" spans="2:6" hidden="1" x14ac:dyDescent="0.25">
      <c r="B2532">
        <v>157321</v>
      </c>
      <c r="C2532" t="s">
        <v>8196</v>
      </c>
      <c r="D2532" t="s">
        <v>8197</v>
      </c>
      <c r="E2532" t="s">
        <v>8198</v>
      </c>
      <c r="F2532" t="s">
        <v>1023</v>
      </c>
    </row>
    <row r="2533" spans="2:6" hidden="1" x14ac:dyDescent="0.25">
      <c r="B2533">
        <v>157322</v>
      </c>
      <c r="C2533" t="s">
        <v>8199</v>
      </c>
      <c r="D2533" t="s">
        <v>8200</v>
      </c>
      <c r="E2533" t="s">
        <v>8201</v>
      </c>
      <c r="F2533" t="s">
        <v>1023</v>
      </c>
    </row>
    <row r="2534" spans="2:6" hidden="1" x14ac:dyDescent="0.25">
      <c r="B2534">
        <v>157332</v>
      </c>
      <c r="C2534" t="s">
        <v>8202</v>
      </c>
      <c r="D2534" t="s">
        <v>8203</v>
      </c>
      <c r="E2534" t="s">
        <v>8204</v>
      </c>
      <c r="F2534" t="s">
        <v>1023</v>
      </c>
    </row>
    <row r="2535" spans="2:6" hidden="1" x14ac:dyDescent="0.25">
      <c r="B2535">
        <v>157333</v>
      </c>
      <c r="C2535" t="s">
        <v>8205</v>
      </c>
      <c r="D2535" t="s">
        <v>8206</v>
      </c>
      <c r="E2535" t="s">
        <v>8207</v>
      </c>
      <c r="F2535" t="s">
        <v>1023</v>
      </c>
    </row>
    <row r="2536" spans="2:6" hidden="1" x14ac:dyDescent="0.25">
      <c r="B2536">
        <v>157336</v>
      </c>
      <c r="C2536" t="s">
        <v>8208</v>
      </c>
      <c r="D2536" t="s">
        <v>8209</v>
      </c>
      <c r="E2536" t="s">
        <v>8210</v>
      </c>
      <c r="F2536" t="s">
        <v>1023</v>
      </c>
    </row>
    <row r="2537" spans="2:6" hidden="1" x14ac:dyDescent="0.25">
      <c r="B2537">
        <v>157340</v>
      </c>
      <c r="C2537" t="s">
        <v>8211</v>
      </c>
      <c r="D2537" t="s">
        <v>8212</v>
      </c>
      <c r="E2537" t="s">
        <v>8213</v>
      </c>
      <c r="F2537" t="s">
        <v>1023</v>
      </c>
    </row>
    <row r="2538" spans="2:6" hidden="1" x14ac:dyDescent="0.25">
      <c r="B2538">
        <v>157343</v>
      </c>
      <c r="C2538" t="s">
        <v>8214</v>
      </c>
      <c r="D2538" t="s">
        <v>8215</v>
      </c>
      <c r="E2538" t="s">
        <v>8216</v>
      </c>
      <c r="F2538" t="s">
        <v>1023</v>
      </c>
    </row>
    <row r="2539" spans="2:6" hidden="1" x14ac:dyDescent="0.25">
      <c r="B2539">
        <v>157344</v>
      </c>
      <c r="C2539" t="s">
        <v>8217</v>
      </c>
      <c r="D2539" t="s">
        <v>8218</v>
      </c>
      <c r="E2539" t="s">
        <v>8219</v>
      </c>
      <c r="F2539" t="s">
        <v>1023</v>
      </c>
    </row>
    <row r="2540" spans="2:6" hidden="1" x14ac:dyDescent="0.25">
      <c r="B2540">
        <v>157346</v>
      </c>
      <c r="C2540" t="s">
        <v>8220</v>
      </c>
      <c r="D2540" t="s">
        <v>8221</v>
      </c>
      <c r="E2540" t="s">
        <v>8222</v>
      </c>
      <c r="F2540" t="s">
        <v>1023</v>
      </c>
    </row>
    <row r="2541" spans="2:6" hidden="1" x14ac:dyDescent="0.25">
      <c r="B2541">
        <v>157347</v>
      </c>
      <c r="C2541" t="s">
        <v>8223</v>
      </c>
      <c r="D2541" t="s">
        <v>8224</v>
      </c>
      <c r="E2541" t="s">
        <v>8225</v>
      </c>
      <c r="F2541" t="s">
        <v>1023</v>
      </c>
    </row>
    <row r="2542" spans="2:6" hidden="1" x14ac:dyDescent="0.25">
      <c r="B2542">
        <v>157349</v>
      </c>
      <c r="C2542" t="s">
        <v>8226</v>
      </c>
      <c r="D2542" t="s">
        <v>8227</v>
      </c>
      <c r="E2542" t="s">
        <v>8228</v>
      </c>
      <c r="F2542" t="s">
        <v>1023</v>
      </c>
    </row>
    <row r="2543" spans="2:6" hidden="1" x14ac:dyDescent="0.25">
      <c r="B2543">
        <v>157355</v>
      </c>
      <c r="C2543" t="s">
        <v>8229</v>
      </c>
      <c r="D2543" t="s">
        <v>8230</v>
      </c>
      <c r="E2543" t="s">
        <v>8231</v>
      </c>
      <c r="F2543" t="s">
        <v>1023</v>
      </c>
    </row>
    <row r="2544" spans="2:6" hidden="1" x14ac:dyDescent="0.25">
      <c r="B2544">
        <v>157356</v>
      </c>
      <c r="C2544" t="s">
        <v>8232</v>
      </c>
      <c r="D2544" t="s">
        <v>8233</v>
      </c>
      <c r="E2544" t="s">
        <v>4561</v>
      </c>
      <c r="F2544" t="s">
        <v>1023</v>
      </c>
    </row>
    <row r="2545" spans="2:6" hidden="1" x14ac:dyDescent="0.25">
      <c r="B2545">
        <v>157358</v>
      </c>
      <c r="C2545" t="s">
        <v>8234</v>
      </c>
      <c r="D2545" t="s">
        <v>8235</v>
      </c>
      <c r="E2545" t="s">
        <v>8236</v>
      </c>
      <c r="F2545" t="s">
        <v>1023</v>
      </c>
    </row>
    <row r="2546" spans="2:6" hidden="1" x14ac:dyDescent="0.25">
      <c r="B2546">
        <v>157364</v>
      </c>
      <c r="C2546" t="s">
        <v>8237</v>
      </c>
      <c r="D2546" t="s">
        <v>8238</v>
      </c>
      <c r="E2546" t="s">
        <v>8239</v>
      </c>
      <c r="F2546" t="s">
        <v>1023</v>
      </c>
    </row>
    <row r="2547" spans="2:6" hidden="1" x14ac:dyDescent="0.25">
      <c r="B2547">
        <v>157372</v>
      </c>
      <c r="C2547" t="s">
        <v>8240</v>
      </c>
      <c r="D2547" t="s">
        <v>8241</v>
      </c>
      <c r="E2547" t="s">
        <v>8242</v>
      </c>
      <c r="F2547" t="s">
        <v>1023</v>
      </c>
    </row>
    <row r="2548" spans="2:6" hidden="1" x14ac:dyDescent="0.25">
      <c r="B2548">
        <v>157373</v>
      </c>
      <c r="C2548" t="s">
        <v>8243</v>
      </c>
      <c r="D2548" t="s">
        <v>8244</v>
      </c>
      <c r="E2548" t="s">
        <v>8245</v>
      </c>
      <c r="F2548" t="s">
        <v>1023</v>
      </c>
    </row>
    <row r="2549" spans="2:6" hidden="1" x14ac:dyDescent="0.25">
      <c r="B2549">
        <v>157374</v>
      </c>
      <c r="C2549" t="s">
        <v>8246</v>
      </c>
      <c r="D2549" t="s">
        <v>8247</v>
      </c>
      <c r="E2549" t="s">
        <v>8248</v>
      </c>
      <c r="F2549" t="s">
        <v>1023</v>
      </c>
    </row>
    <row r="2550" spans="2:6" hidden="1" x14ac:dyDescent="0.25">
      <c r="B2550">
        <v>157376</v>
      </c>
      <c r="C2550" t="s">
        <v>8249</v>
      </c>
      <c r="D2550" t="s">
        <v>8250</v>
      </c>
      <c r="E2550" t="s">
        <v>8251</v>
      </c>
      <c r="F2550" t="s">
        <v>1023</v>
      </c>
    </row>
    <row r="2551" spans="2:6" hidden="1" x14ac:dyDescent="0.25">
      <c r="B2551">
        <v>157379</v>
      </c>
      <c r="C2551" t="s">
        <v>8252</v>
      </c>
      <c r="D2551" t="s">
        <v>8253</v>
      </c>
      <c r="E2551" t="s">
        <v>8254</v>
      </c>
      <c r="F2551" t="s">
        <v>1023</v>
      </c>
    </row>
    <row r="2552" spans="2:6" hidden="1" x14ac:dyDescent="0.25">
      <c r="B2552">
        <v>157381</v>
      </c>
      <c r="C2552" t="s">
        <v>8255</v>
      </c>
      <c r="D2552" t="s">
        <v>8256</v>
      </c>
      <c r="E2552" t="s">
        <v>8257</v>
      </c>
      <c r="F2552" t="s">
        <v>1023</v>
      </c>
    </row>
    <row r="2553" spans="2:6" hidden="1" x14ac:dyDescent="0.25">
      <c r="B2553">
        <v>157383</v>
      </c>
      <c r="C2553" t="s">
        <v>8258</v>
      </c>
      <c r="D2553" t="s">
        <v>8259</v>
      </c>
      <c r="E2553" t="s">
        <v>6467</v>
      </c>
      <c r="F2553" t="s">
        <v>1023</v>
      </c>
    </row>
    <row r="2554" spans="2:6" hidden="1" x14ac:dyDescent="0.25">
      <c r="B2554">
        <v>157385</v>
      </c>
      <c r="C2554" t="s">
        <v>8260</v>
      </c>
      <c r="D2554" t="s">
        <v>8261</v>
      </c>
      <c r="E2554" t="s">
        <v>8262</v>
      </c>
      <c r="F2554" t="s">
        <v>1023</v>
      </c>
    </row>
    <row r="2555" spans="2:6" hidden="1" x14ac:dyDescent="0.25">
      <c r="B2555">
        <v>157387</v>
      </c>
      <c r="C2555" t="s">
        <v>8263</v>
      </c>
      <c r="D2555" t="s">
        <v>8264</v>
      </c>
      <c r="E2555" t="s">
        <v>7603</v>
      </c>
      <c r="F2555" t="s">
        <v>1023</v>
      </c>
    </row>
    <row r="2556" spans="2:6" hidden="1" x14ac:dyDescent="0.25">
      <c r="B2556">
        <v>157393</v>
      </c>
      <c r="C2556" t="s">
        <v>8265</v>
      </c>
      <c r="D2556" t="s">
        <v>8266</v>
      </c>
      <c r="E2556" t="s">
        <v>8267</v>
      </c>
      <c r="F2556" t="s">
        <v>1023</v>
      </c>
    </row>
    <row r="2557" spans="2:6" hidden="1" x14ac:dyDescent="0.25">
      <c r="B2557">
        <v>157395</v>
      </c>
      <c r="C2557" t="s">
        <v>8268</v>
      </c>
      <c r="D2557" t="s">
        <v>8269</v>
      </c>
      <c r="E2557" t="s">
        <v>8270</v>
      </c>
      <c r="F2557" t="s">
        <v>1023</v>
      </c>
    </row>
    <row r="2558" spans="2:6" hidden="1" x14ac:dyDescent="0.25">
      <c r="B2558">
        <v>157396</v>
      </c>
      <c r="C2558" t="s">
        <v>8271</v>
      </c>
      <c r="D2558" t="s">
        <v>8272</v>
      </c>
      <c r="E2558" t="s">
        <v>8273</v>
      </c>
      <c r="F2558" t="s">
        <v>1023</v>
      </c>
    </row>
    <row r="2559" spans="2:6" hidden="1" x14ac:dyDescent="0.25">
      <c r="B2559">
        <v>157402</v>
      </c>
      <c r="C2559" t="s">
        <v>8274</v>
      </c>
      <c r="D2559" t="s">
        <v>8275</v>
      </c>
      <c r="E2559" t="s">
        <v>8276</v>
      </c>
      <c r="F2559" t="s">
        <v>1023</v>
      </c>
    </row>
    <row r="2560" spans="2:6" hidden="1" x14ac:dyDescent="0.25">
      <c r="B2560">
        <v>157404</v>
      </c>
      <c r="C2560" t="s">
        <v>8277</v>
      </c>
      <c r="D2560" t="s">
        <v>8278</v>
      </c>
      <c r="E2560" t="s">
        <v>8279</v>
      </c>
      <c r="F2560" t="s">
        <v>1023</v>
      </c>
    </row>
    <row r="2561" spans="2:6" hidden="1" x14ac:dyDescent="0.25">
      <c r="B2561">
        <v>157407</v>
      </c>
      <c r="C2561" t="s">
        <v>8280</v>
      </c>
      <c r="D2561" t="s">
        <v>8281</v>
      </c>
      <c r="E2561" t="s">
        <v>8282</v>
      </c>
      <c r="F2561" t="s">
        <v>1023</v>
      </c>
    </row>
    <row r="2562" spans="2:6" hidden="1" x14ac:dyDescent="0.25">
      <c r="B2562">
        <v>157410</v>
      </c>
      <c r="C2562" t="s">
        <v>8283</v>
      </c>
      <c r="D2562" t="s">
        <v>8284</v>
      </c>
      <c r="E2562" t="s">
        <v>8285</v>
      </c>
      <c r="F2562" t="s">
        <v>1023</v>
      </c>
    </row>
    <row r="2563" spans="2:6" hidden="1" x14ac:dyDescent="0.25">
      <c r="B2563">
        <v>157412</v>
      </c>
      <c r="C2563" t="s">
        <v>8286</v>
      </c>
      <c r="D2563" t="s">
        <v>8287</v>
      </c>
      <c r="E2563" t="s">
        <v>8288</v>
      </c>
      <c r="F2563" t="s">
        <v>1023</v>
      </c>
    </row>
    <row r="2564" spans="2:6" hidden="1" x14ac:dyDescent="0.25">
      <c r="B2564">
        <v>157414</v>
      </c>
      <c r="C2564" t="s">
        <v>8289</v>
      </c>
      <c r="D2564" t="s">
        <v>8290</v>
      </c>
      <c r="E2564" t="s">
        <v>8291</v>
      </c>
      <c r="F2564" t="s">
        <v>1023</v>
      </c>
    </row>
    <row r="2565" spans="2:6" hidden="1" x14ac:dyDescent="0.25">
      <c r="B2565">
        <v>157416</v>
      </c>
      <c r="C2565" t="s">
        <v>8292</v>
      </c>
      <c r="D2565" t="s">
        <v>8293</v>
      </c>
      <c r="E2565" t="s">
        <v>8294</v>
      </c>
      <c r="F2565" t="s">
        <v>1023</v>
      </c>
    </row>
    <row r="2566" spans="2:6" hidden="1" x14ac:dyDescent="0.25">
      <c r="B2566">
        <v>157418</v>
      </c>
      <c r="C2566" t="s">
        <v>8295</v>
      </c>
      <c r="D2566" t="s">
        <v>8296</v>
      </c>
      <c r="E2566" t="s">
        <v>8297</v>
      </c>
      <c r="F2566" t="s">
        <v>1023</v>
      </c>
    </row>
    <row r="2567" spans="2:6" hidden="1" x14ac:dyDescent="0.25">
      <c r="B2567">
        <v>157419</v>
      </c>
      <c r="C2567" t="s">
        <v>8298</v>
      </c>
      <c r="D2567" t="s">
        <v>8299</v>
      </c>
      <c r="E2567" t="s">
        <v>8300</v>
      </c>
      <c r="F2567" t="s">
        <v>1023</v>
      </c>
    </row>
    <row r="2568" spans="2:6" hidden="1" x14ac:dyDescent="0.25">
      <c r="B2568">
        <v>157421</v>
      </c>
      <c r="C2568" t="s">
        <v>8301</v>
      </c>
      <c r="D2568" t="s">
        <v>8302</v>
      </c>
      <c r="E2568" t="s">
        <v>8303</v>
      </c>
      <c r="F2568" t="s">
        <v>1023</v>
      </c>
    </row>
    <row r="2569" spans="2:6" hidden="1" x14ac:dyDescent="0.25">
      <c r="B2569">
        <v>157428</v>
      </c>
      <c r="C2569" t="s">
        <v>8304</v>
      </c>
      <c r="D2569" t="s">
        <v>8305</v>
      </c>
      <c r="E2569" t="s">
        <v>8306</v>
      </c>
      <c r="F2569" t="s">
        <v>1023</v>
      </c>
    </row>
    <row r="2570" spans="2:6" hidden="1" x14ac:dyDescent="0.25">
      <c r="B2570">
        <v>157429</v>
      </c>
      <c r="C2570" t="s">
        <v>8307</v>
      </c>
      <c r="D2570" t="s">
        <v>8308</v>
      </c>
      <c r="E2570" t="s">
        <v>4239</v>
      </c>
      <c r="F2570" t="s">
        <v>1023</v>
      </c>
    </row>
    <row r="2571" spans="2:6" hidden="1" x14ac:dyDescent="0.25">
      <c r="B2571">
        <v>157432</v>
      </c>
      <c r="C2571" t="s">
        <v>8309</v>
      </c>
      <c r="D2571" t="s">
        <v>8310</v>
      </c>
      <c r="E2571" t="s">
        <v>8311</v>
      </c>
      <c r="F2571" t="s">
        <v>1023</v>
      </c>
    </row>
    <row r="2572" spans="2:6" hidden="1" x14ac:dyDescent="0.25">
      <c r="B2572">
        <v>157435</v>
      </c>
      <c r="C2572" t="s">
        <v>8312</v>
      </c>
      <c r="D2572" t="s">
        <v>8313</v>
      </c>
      <c r="E2572" t="s">
        <v>8314</v>
      </c>
      <c r="F2572" t="s">
        <v>1023</v>
      </c>
    </row>
    <row r="2573" spans="2:6" hidden="1" x14ac:dyDescent="0.25">
      <c r="B2573">
        <v>157437</v>
      </c>
      <c r="C2573" t="s">
        <v>8315</v>
      </c>
      <c r="D2573" t="s">
        <v>8316</v>
      </c>
      <c r="E2573" t="s">
        <v>8317</v>
      </c>
      <c r="F2573" t="s">
        <v>1023</v>
      </c>
    </row>
    <row r="2574" spans="2:6" hidden="1" x14ac:dyDescent="0.25">
      <c r="B2574">
        <v>157441</v>
      </c>
      <c r="C2574" t="s">
        <v>8318</v>
      </c>
      <c r="D2574" t="s">
        <v>8319</v>
      </c>
      <c r="E2574" t="s">
        <v>8320</v>
      </c>
      <c r="F2574" t="s">
        <v>1023</v>
      </c>
    </row>
    <row r="2575" spans="2:6" hidden="1" x14ac:dyDescent="0.25">
      <c r="B2575">
        <v>157444</v>
      </c>
      <c r="C2575" t="s">
        <v>8321</v>
      </c>
      <c r="D2575" t="s">
        <v>8322</v>
      </c>
      <c r="E2575" t="s">
        <v>8323</v>
      </c>
      <c r="F2575" t="s">
        <v>1023</v>
      </c>
    </row>
    <row r="2576" spans="2:6" hidden="1" x14ac:dyDescent="0.25">
      <c r="B2576">
        <v>157446</v>
      </c>
      <c r="C2576" t="s">
        <v>8324</v>
      </c>
      <c r="D2576" t="s">
        <v>8325</v>
      </c>
      <c r="E2576" t="s">
        <v>8326</v>
      </c>
      <c r="F2576" t="s">
        <v>1023</v>
      </c>
    </row>
    <row r="2577" spans="2:6" hidden="1" x14ac:dyDescent="0.25">
      <c r="B2577">
        <v>157448</v>
      </c>
      <c r="C2577" t="s">
        <v>8327</v>
      </c>
      <c r="D2577" t="s">
        <v>8328</v>
      </c>
      <c r="E2577" t="s">
        <v>8329</v>
      </c>
      <c r="F2577" t="s">
        <v>1023</v>
      </c>
    </row>
    <row r="2578" spans="2:6" hidden="1" x14ac:dyDescent="0.25">
      <c r="B2578">
        <v>157449</v>
      </c>
      <c r="C2578" t="s">
        <v>8330</v>
      </c>
      <c r="D2578" t="s">
        <v>8331</v>
      </c>
      <c r="E2578" t="s">
        <v>8332</v>
      </c>
      <c r="F2578" t="s">
        <v>1023</v>
      </c>
    </row>
    <row r="2579" spans="2:6" hidden="1" x14ac:dyDescent="0.25">
      <c r="B2579">
        <v>157451</v>
      </c>
      <c r="C2579" t="s">
        <v>8333</v>
      </c>
      <c r="D2579" t="s">
        <v>8334</v>
      </c>
      <c r="E2579" t="s">
        <v>8335</v>
      </c>
      <c r="F2579" t="s">
        <v>1023</v>
      </c>
    </row>
    <row r="2580" spans="2:6" hidden="1" x14ac:dyDescent="0.25">
      <c r="B2580">
        <v>157457</v>
      </c>
      <c r="C2580" t="s">
        <v>8336</v>
      </c>
      <c r="D2580" t="s">
        <v>8337</v>
      </c>
      <c r="E2580" t="s">
        <v>8338</v>
      </c>
      <c r="F2580" t="s">
        <v>1023</v>
      </c>
    </row>
    <row r="2581" spans="2:6" hidden="1" x14ac:dyDescent="0.25">
      <c r="B2581">
        <v>157458</v>
      </c>
      <c r="C2581" t="s">
        <v>8339</v>
      </c>
      <c r="D2581" t="s">
        <v>8340</v>
      </c>
      <c r="E2581" t="s">
        <v>2742</v>
      </c>
      <c r="F2581" t="s">
        <v>1023</v>
      </c>
    </row>
    <row r="2582" spans="2:6" hidden="1" x14ac:dyDescent="0.25">
      <c r="B2582">
        <v>157459</v>
      </c>
      <c r="C2582" t="s">
        <v>8341</v>
      </c>
      <c r="D2582" t="s">
        <v>8342</v>
      </c>
      <c r="E2582" t="s">
        <v>8343</v>
      </c>
      <c r="F2582" t="s">
        <v>1023</v>
      </c>
    </row>
    <row r="2583" spans="2:6" hidden="1" x14ac:dyDescent="0.25">
      <c r="B2583">
        <v>157460</v>
      </c>
      <c r="C2583" t="s">
        <v>8344</v>
      </c>
      <c r="D2583" t="s">
        <v>8345</v>
      </c>
      <c r="E2583" t="s">
        <v>8346</v>
      </c>
      <c r="F2583" t="s">
        <v>1023</v>
      </c>
    </row>
    <row r="2584" spans="2:6" hidden="1" x14ac:dyDescent="0.25">
      <c r="B2584">
        <v>157462</v>
      </c>
      <c r="C2584" t="s">
        <v>8347</v>
      </c>
      <c r="D2584" t="s">
        <v>8348</v>
      </c>
      <c r="E2584" t="s">
        <v>8349</v>
      </c>
      <c r="F2584" t="s">
        <v>1023</v>
      </c>
    </row>
    <row r="2585" spans="2:6" hidden="1" x14ac:dyDescent="0.25">
      <c r="B2585">
        <v>157463</v>
      </c>
      <c r="C2585" t="s">
        <v>8350</v>
      </c>
      <c r="D2585" t="s">
        <v>8351</v>
      </c>
      <c r="E2585" t="s">
        <v>8352</v>
      </c>
      <c r="F2585" t="s">
        <v>1023</v>
      </c>
    </row>
    <row r="2586" spans="2:6" hidden="1" x14ac:dyDescent="0.25">
      <c r="B2586">
        <v>157464</v>
      </c>
      <c r="C2586" t="s">
        <v>8353</v>
      </c>
      <c r="D2586" t="s">
        <v>8354</v>
      </c>
      <c r="E2586" t="s">
        <v>7765</v>
      </c>
      <c r="F2586" t="s">
        <v>1023</v>
      </c>
    </row>
    <row r="2587" spans="2:6" hidden="1" x14ac:dyDescent="0.25">
      <c r="B2587">
        <v>157465</v>
      </c>
      <c r="C2587" t="s">
        <v>8355</v>
      </c>
      <c r="D2587" t="s">
        <v>8356</v>
      </c>
      <c r="E2587" t="s">
        <v>8357</v>
      </c>
      <c r="F2587" t="s">
        <v>1023</v>
      </c>
    </row>
    <row r="2588" spans="2:6" hidden="1" x14ac:dyDescent="0.25">
      <c r="B2588">
        <v>157470</v>
      </c>
      <c r="C2588" t="s">
        <v>8358</v>
      </c>
      <c r="D2588" t="s">
        <v>8359</v>
      </c>
      <c r="E2588" t="s">
        <v>8360</v>
      </c>
      <c r="F2588" t="s">
        <v>1023</v>
      </c>
    </row>
    <row r="2589" spans="2:6" hidden="1" x14ac:dyDescent="0.25">
      <c r="B2589">
        <v>157472</v>
      </c>
      <c r="C2589" t="s">
        <v>8361</v>
      </c>
      <c r="D2589" t="s">
        <v>8362</v>
      </c>
      <c r="E2589" t="s">
        <v>8363</v>
      </c>
      <c r="F2589" t="s">
        <v>1023</v>
      </c>
    </row>
    <row r="2590" spans="2:6" hidden="1" x14ac:dyDescent="0.25">
      <c r="B2590">
        <v>157474</v>
      </c>
      <c r="C2590" t="s">
        <v>8364</v>
      </c>
      <c r="D2590" t="s">
        <v>8365</v>
      </c>
      <c r="E2590" t="s">
        <v>8366</v>
      </c>
      <c r="F2590" t="s">
        <v>1023</v>
      </c>
    </row>
    <row r="2591" spans="2:6" hidden="1" x14ac:dyDescent="0.25">
      <c r="B2591">
        <v>157475</v>
      </c>
      <c r="C2591" t="s">
        <v>8367</v>
      </c>
      <c r="D2591" t="s">
        <v>8368</v>
      </c>
      <c r="E2591" t="s">
        <v>8369</v>
      </c>
      <c r="F2591" t="s">
        <v>1023</v>
      </c>
    </row>
    <row r="2592" spans="2:6" hidden="1" x14ac:dyDescent="0.25">
      <c r="B2592">
        <v>157481</v>
      </c>
      <c r="C2592" t="s">
        <v>8370</v>
      </c>
      <c r="D2592" t="s">
        <v>8371</v>
      </c>
      <c r="E2592" t="s">
        <v>8372</v>
      </c>
      <c r="F2592" t="s">
        <v>1023</v>
      </c>
    </row>
    <row r="2593" spans="2:6" hidden="1" x14ac:dyDescent="0.25">
      <c r="B2593">
        <v>157490</v>
      </c>
      <c r="C2593" t="s">
        <v>8373</v>
      </c>
      <c r="D2593" t="s">
        <v>8374</v>
      </c>
      <c r="E2593" t="s">
        <v>8375</v>
      </c>
      <c r="F2593" t="s">
        <v>1023</v>
      </c>
    </row>
    <row r="2594" spans="2:6" hidden="1" x14ac:dyDescent="0.25">
      <c r="B2594">
        <v>157493</v>
      </c>
      <c r="C2594" t="s">
        <v>8376</v>
      </c>
      <c r="D2594" t="s">
        <v>8377</v>
      </c>
      <c r="E2594" t="s">
        <v>8378</v>
      </c>
      <c r="F2594" t="s">
        <v>1023</v>
      </c>
    </row>
    <row r="2595" spans="2:6" hidden="1" x14ac:dyDescent="0.25">
      <c r="B2595">
        <v>157494</v>
      </c>
      <c r="C2595" t="s">
        <v>8379</v>
      </c>
      <c r="D2595" t="s">
        <v>8380</v>
      </c>
      <c r="E2595" t="s">
        <v>833</v>
      </c>
      <c r="F2595" t="s">
        <v>1023</v>
      </c>
    </row>
    <row r="2596" spans="2:6" hidden="1" x14ac:dyDescent="0.25">
      <c r="B2596">
        <v>157500</v>
      </c>
      <c r="C2596" t="s">
        <v>8381</v>
      </c>
      <c r="D2596" t="s">
        <v>8382</v>
      </c>
      <c r="E2596" t="s">
        <v>8383</v>
      </c>
      <c r="F2596" t="s">
        <v>1023</v>
      </c>
    </row>
    <row r="2597" spans="2:6" hidden="1" x14ac:dyDescent="0.25">
      <c r="B2597">
        <v>157501</v>
      </c>
      <c r="C2597" t="s">
        <v>8384</v>
      </c>
      <c r="D2597" t="s">
        <v>8385</v>
      </c>
      <c r="E2597" t="s">
        <v>3903</v>
      </c>
      <c r="F2597" t="s">
        <v>1023</v>
      </c>
    </row>
    <row r="2598" spans="2:6" hidden="1" x14ac:dyDescent="0.25">
      <c r="B2598">
        <v>157502</v>
      </c>
      <c r="C2598" t="s">
        <v>8386</v>
      </c>
      <c r="D2598" t="s">
        <v>8387</v>
      </c>
      <c r="E2598" t="s">
        <v>8388</v>
      </c>
      <c r="F2598" t="s">
        <v>1023</v>
      </c>
    </row>
    <row r="2599" spans="2:6" hidden="1" x14ac:dyDescent="0.25">
      <c r="B2599">
        <v>157504</v>
      </c>
      <c r="C2599" t="s">
        <v>8389</v>
      </c>
      <c r="D2599" t="s">
        <v>8390</v>
      </c>
      <c r="E2599" t="s">
        <v>7481</v>
      </c>
      <c r="F2599" t="s">
        <v>1023</v>
      </c>
    </row>
    <row r="2600" spans="2:6" hidden="1" x14ac:dyDescent="0.25">
      <c r="B2600">
        <v>157512</v>
      </c>
      <c r="C2600" t="s">
        <v>8391</v>
      </c>
      <c r="D2600" t="s">
        <v>8392</v>
      </c>
      <c r="E2600" t="s">
        <v>8393</v>
      </c>
      <c r="F2600" t="s">
        <v>1023</v>
      </c>
    </row>
    <row r="2601" spans="2:6" hidden="1" x14ac:dyDescent="0.25">
      <c r="B2601">
        <v>157514</v>
      </c>
      <c r="C2601" t="s">
        <v>8394</v>
      </c>
      <c r="D2601" t="s">
        <v>8395</v>
      </c>
      <c r="E2601" t="s">
        <v>8396</v>
      </c>
      <c r="F2601" t="s">
        <v>1023</v>
      </c>
    </row>
    <row r="2602" spans="2:6" hidden="1" x14ac:dyDescent="0.25">
      <c r="B2602">
        <v>157523</v>
      </c>
      <c r="C2602" t="s">
        <v>8397</v>
      </c>
      <c r="D2602" t="s">
        <v>8398</v>
      </c>
      <c r="E2602" t="s">
        <v>8399</v>
      </c>
      <c r="F2602" t="s">
        <v>1023</v>
      </c>
    </row>
    <row r="2603" spans="2:6" hidden="1" x14ac:dyDescent="0.25">
      <c r="B2603">
        <v>157526</v>
      </c>
      <c r="C2603" t="s">
        <v>8400</v>
      </c>
      <c r="D2603" t="s">
        <v>8401</v>
      </c>
      <c r="E2603" t="s">
        <v>8402</v>
      </c>
      <c r="F2603" t="s">
        <v>1023</v>
      </c>
    </row>
    <row r="2604" spans="2:6" hidden="1" x14ac:dyDescent="0.25">
      <c r="B2604">
        <v>157530</v>
      </c>
      <c r="C2604" t="s">
        <v>8403</v>
      </c>
      <c r="D2604" t="s">
        <v>8404</v>
      </c>
      <c r="E2604" t="s">
        <v>8405</v>
      </c>
      <c r="F2604" t="s">
        <v>1023</v>
      </c>
    </row>
    <row r="2605" spans="2:6" hidden="1" x14ac:dyDescent="0.25">
      <c r="B2605">
        <v>157531</v>
      </c>
      <c r="C2605" t="s">
        <v>8406</v>
      </c>
      <c r="D2605" t="s">
        <v>8407</v>
      </c>
      <c r="E2605" t="s">
        <v>8408</v>
      </c>
      <c r="F2605" t="s">
        <v>1023</v>
      </c>
    </row>
    <row r="2606" spans="2:6" hidden="1" x14ac:dyDescent="0.25">
      <c r="B2606">
        <v>157534</v>
      </c>
      <c r="C2606" t="s">
        <v>8409</v>
      </c>
      <c r="D2606" t="s">
        <v>8410</v>
      </c>
      <c r="E2606" t="s">
        <v>8411</v>
      </c>
      <c r="F2606" t="s">
        <v>1023</v>
      </c>
    </row>
    <row r="2607" spans="2:6" hidden="1" x14ac:dyDescent="0.25">
      <c r="B2607">
        <v>157535</v>
      </c>
      <c r="C2607" t="s">
        <v>8412</v>
      </c>
      <c r="D2607" t="s">
        <v>8413</v>
      </c>
      <c r="E2607" t="s">
        <v>8414</v>
      </c>
      <c r="F2607" t="s">
        <v>1023</v>
      </c>
    </row>
    <row r="2608" spans="2:6" hidden="1" x14ac:dyDescent="0.25">
      <c r="B2608">
        <v>157538</v>
      </c>
      <c r="C2608" t="s">
        <v>8415</v>
      </c>
      <c r="D2608" t="s">
        <v>8416</v>
      </c>
      <c r="E2608" t="s">
        <v>8417</v>
      </c>
      <c r="F2608" t="s">
        <v>1023</v>
      </c>
    </row>
    <row r="2609" spans="2:6" hidden="1" x14ac:dyDescent="0.25">
      <c r="B2609">
        <v>157542</v>
      </c>
      <c r="C2609" t="s">
        <v>340</v>
      </c>
      <c r="D2609" t="s">
        <v>341</v>
      </c>
      <c r="E2609" t="s">
        <v>817</v>
      </c>
      <c r="F2609" t="s">
        <v>1023</v>
      </c>
    </row>
    <row r="2610" spans="2:6" hidden="1" x14ac:dyDescent="0.25">
      <c r="B2610">
        <v>157543</v>
      </c>
      <c r="C2610" t="s">
        <v>8418</v>
      </c>
      <c r="D2610" t="s">
        <v>8419</v>
      </c>
      <c r="E2610" t="s">
        <v>8420</v>
      </c>
      <c r="F2610" t="s">
        <v>1023</v>
      </c>
    </row>
    <row r="2611" spans="2:6" hidden="1" x14ac:dyDescent="0.25">
      <c r="B2611">
        <v>157545</v>
      </c>
      <c r="C2611" t="s">
        <v>8421</v>
      </c>
      <c r="D2611" t="s">
        <v>8422</v>
      </c>
      <c r="E2611" t="s">
        <v>8423</v>
      </c>
      <c r="F2611" t="s">
        <v>1023</v>
      </c>
    </row>
    <row r="2612" spans="2:6" hidden="1" x14ac:dyDescent="0.25">
      <c r="B2612">
        <v>157549</v>
      </c>
      <c r="C2612" t="s">
        <v>8424</v>
      </c>
      <c r="D2612" t="s">
        <v>8425</v>
      </c>
      <c r="E2612" t="s">
        <v>2978</v>
      </c>
      <c r="F2612" t="s">
        <v>1023</v>
      </c>
    </row>
    <row r="2613" spans="2:6" hidden="1" x14ac:dyDescent="0.25">
      <c r="B2613">
        <v>157550</v>
      </c>
      <c r="C2613" t="s">
        <v>8426</v>
      </c>
      <c r="D2613" t="s">
        <v>8427</v>
      </c>
      <c r="E2613" t="s">
        <v>8428</v>
      </c>
      <c r="F2613" t="s">
        <v>1023</v>
      </c>
    </row>
    <row r="2614" spans="2:6" hidden="1" x14ac:dyDescent="0.25">
      <c r="B2614">
        <v>157551</v>
      </c>
      <c r="C2614" t="s">
        <v>8429</v>
      </c>
      <c r="D2614" t="s">
        <v>8430</v>
      </c>
      <c r="E2614" t="s">
        <v>8431</v>
      </c>
      <c r="F2614" t="s">
        <v>1023</v>
      </c>
    </row>
    <row r="2615" spans="2:6" hidden="1" x14ac:dyDescent="0.25">
      <c r="B2615">
        <v>157556</v>
      </c>
      <c r="C2615" t="s">
        <v>8432</v>
      </c>
      <c r="D2615" t="s">
        <v>8433</v>
      </c>
      <c r="E2615" t="s">
        <v>8434</v>
      </c>
      <c r="F2615" t="s">
        <v>1023</v>
      </c>
    </row>
    <row r="2616" spans="2:6" hidden="1" x14ac:dyDescent="0.25">
      <c r="B2616">
        <v>157557</v>
      </c>
      <c r="C2616" t="s">
        <v>8435</v>
      </c>
      <c r="D2616" t="s">
        <v>8436</v>
      </c>
      <c r="E2616" t="s">
        <v>8437</v>
      </c>
      <c r="F2616" t="s">
        <v>1023</v>
      </c>
    </row>
    <row r="2617" spans="2:6" hidden="1" x14ac:dyDescent="0.25">
      <c r="B2617">
        <v>157560</v>
      </c>
      <c r="C2617" t="s">
        <v>8438</v>
      </c>
      <c r="D2617" t="s">
        <v>8439</v>
      </c>
      <c r="E2617" t="s">
        <v>8440</v>
      </c>
      <c r="F2617" t="s">
        <v>1023</v>
      </c>
    </row>
    <row r="2618" spans="2:6" hidden="1" x14ac:dyDescent="0.25">
      <c r="B2618">
        <v>157561</v>
      </c>
      <c r="C2618" t="s">
        <v>8441</v>
      </c>
      <c r="D2618" t="s">
        <v>8442</v>
      </c>
      <c r="E2618" t="s">
        <v>8443</v>
      </c>
      <c r="F2618" t="s">
        <v>1023</v>
      </c>
    </row>
    <row r="2619" spans="2:6" hidden="1" x14ac:dyDescent="0.25">
      <c r="B2619">
        <v>157581</v>
      </c>
      <c r="C2619" t="s">
        <v>8444</v>
      </c>
      <c r="D2619" t="s">
        <v>8445</v>
      </c>
      <c r="E2619" t="s">
        <v>8446</v>
      </c>
      <c r="F2619" t="s">
        <v>1023</v>
      </c>
    </row>
    <row r="2620" spans="2:6" hidden="1" x14ac:dyDescent="0.25">
      <c r="B2620">
        <v>157583</v>
      </c>
      <c r="C2620" t="s">
        <v>8447</v>
      </c>
      <c r="D2620" t="s">
        <v>8448</v>
      </c>
      <c r="E2620" t="s">
        <v>8449</v>
      </c>
      <c r="F2620" t="s">
        <v>1023</v>
      </c>
    </row>
    <row r="2621" spans="2:6" hidden="1" x14ac:dyDescent="0.25">
      <c r="B2621">
        <v>157584</v>
      </c>
      <c r="C2621" t="s">
        <v>8450</v>
      </c>
      <c r="D2621" t="s">
        <v>8451</v>
      </c>
      <c r="E2621" t="s">
        <v>8452</v>
      </c>
      <c r="F2621" t="s">
        <v>1023</v>
      </c>
    </row>
    <row r="2622" spans="2:6" hidden="1" x14ac:dyDescent="0.25">
      <c r="B2622">
        <v>157600</v>
      </c>
      <c r="C2622" t="s">
        <v>8453</v>
      </c>
      <c r="D2622" t="s">
        <v>8454</v>
      </c>
      <c r="E2622" t="s">
        <v>8455</v>
      </c>
      <c r="F2622" t="s">
        <v>1023</v>
      </c>
    </row>
    <row r="2623" spans="2:6" hidden="1" x14ac:dyDescent="0.25">
      <c r="B2623">
        <v>157603</v>
      </c>
      <c r="C2623" t="s">
        <v>8456</v>
      </c>
      <c r="D2623" t="s">
        <v>8457</v>
      </c>
      <c r="E2623" t="s">
        <v>8458</v>
      </c>
      <c r="F2623" t="s">
        <v>1023</v>
      </c>
    </row>
    <row r="2624" spans="2:6" hidden="1" x14ac:dyDescent="0.25">
      <c r="B2624">
        <v>157604</v>
      </c>
      <c r="C2624" t="s">
        <v>8459</v>
      </c>
      <c r="D2624" t="s">
        <v>8460</v>
      </c>
      <c r="E2624" t="s">
        <v>8461</v>
      </c>
      <c r="F2624" t="s">
        <v>1023</v>
      </c>
    </row>
    <row r="2625" spans="2:6" hidden="1" x14ac:dyDescent="0.25">
      <c r="B2625">
        <v>157605</v>
      </c>
      <c r="C2625" t="s">
        <v>8462</v>
      </c>
      <c r="D2625" t="s">
        <v>8463</v>
      </c>
      <c r="E2625" t="s">
        <v>8464</v>
      </c>
      <c r="F2625" t="s">
        <v>1023</v>
      </c>
    </row>
    <row r="2626" spans="2:6" hidden="1" x14ac:dyDescent="0.25">
      <c r="B2626">
        <v>157610</v>
      </c>
      <c r="C2626" t="s">
        <v>8465</v>
      </c>
      <c r="D2626" t="s">
        <v>8466</v>
      </c>
      <c r="E2626" t="s">
        <v>8467</v>
      </c>
      <c r="F2626" t="s">
        <v>1023</v>
      </c>
    </row>
    <row r="2627" spans="2:6" hidden="1" x14ac:dyDescent="0.25">
      <c r="B2627">
        <v>157611</v>
      </c>
      <c r="C2627" t="s">
        <v>8468</v>
      </c>
      <c r="D2627" t="s">
        <v>8469</v>
      </c>
      <c r="E2627" t="s">
        <v>8470</v>
      </c>
      <c r="F2627" t="s">
        <v>1023</v>
      </c>
    </row>
    <row r="2628" spans="2:6" hidden="1" x14ac:dyDescent="0.25">
      <c r="B2628">
        <v>157613</v>
      </c>
      <c r="C2628" t="s">
        <v>8471</v>
      </c>
      <c r="D2628" t="s">
        <v>8472</v>
      </c>
      <c r="E2628" t="s">
        <v>8473</v>
      </c>
      <c r="F2628" t="s">
        <v>1023</v>
      </c>
    </row>
    <row r="2629" spans="2:6" hidden="1" x14ac:dyDescent="0.25">
      <c r="B2629">
        <v>157614</v>
      </c>
      <c r="C2629" t="s">
        <v>8474</v>
      </c>
      <c r="D2629" t="s">
        <v>8475</v>
      </c>
      <c r="E2629" t="s">
        <v>8476</v>
      </c>
      <c r="F2629" t="s">
        <v>1023</v>
      </c>
    </row>
    <row r="2630" spans="2:6" hidden="1" x14ac:dyDescent="0.25">
      <c r="B2630">
        <v>157615</v>
      </c>
      <c r="C2630" t="s">
        <v>8477</v>
      </c>
      <c r="D2630" t="s">
        <v>8478</v>
      </c>
      <c r="E2630" t="s">
        <v>8479</v>
      </c>
      <c r="F2630" t="s">
        <v>1023</v>
      </c>
    </row>
    <row r="2631" spans="2:6" hidden="1" x14ac:dyDescent="0.25">
      <c r="B2631">
        <v>157621</v>
      </c>
      <c r="C2631" t="s">
        <v>8480</v>
      </c>
      <c r="D2631" t="s">
        <v>8481</v>
      </c>
      <c r="E2631" t="s">
        <v>8482</v>
      </c>
      <c r="F2631" t="s">
        <v>1023</v>
      </c>
    </row>
    <row r="2632" spans="2:6" hidden="1" x14ac:dyDescent="0.25">
      <c r="B2632">
        <v>157622</v>
      </c>
      <c r="C2632" t="s">
        <v>8483</v>
      </c>
      <c r="D2632" t="s">
        <v>8484</v>
      </c>
      <c r="E2632" t="s">
        <v>8485</v>
      </c>
      <c r="F2632" t="s">
        <v>1023</v>
      </c>
    </row>
    <row r="2633" spans="2:6" hidden="1" x14ac:dyDescent="0.25">
      <c r="B2633">
        <v>157623</v>
      </c>
      <c r="C2633" t="s">
        <v>8486</v>
      </c>
      <c r="D2633" t="s">
        <v>8487</v>
      </c>
      <c r="E2633" t="s">
        <v>3439</v>
      </c>
      <c r="F2633" t="s">
        <v>1023</v>
      </c>
    </row>
    <row r="2634" spans="2:6" hidden="1" x14ac:dyDescent="0.25">
      <c r="B2634">
        <v>157624</v>
      </c>
      <c r="C2634" t="s">
        <v>8488</v>
      </c>
      <c r="D2634" t="s">
        <v>8489</v>
      </c>
      <c r="E2634" t="s">
        <v>24028</v>
      </c>
      <c r="F2634" t="s">
        <v>1023</v>
      </c>
    </row>
    <row r="2635" spans="2:6" hidden="1" x14ac:dyDescent="0.25">
      <c r="B2635">
        <v>157626</v>
      </c>
      <c r="C2635" t="s">
        <v>8490</v>
      </c>
      <c r="D2635" t="s">
        <v>8491</v>
      </c>
      <c r="E2635" t="s">
        <v>8492</v>
      </c>
      <c r="F2635" t="s">
        <v>1023</v>
      </c>
    </row>
    <row r="2636" spans="2:6" hidden="1" x14ac:dyDescent="0.25">
      <c r="B2636">
        <v>157628</v>
      </c>
      <c r="C2636" t="s">
        <v>8493</v>
      </c>
      <c r="D2636" t="s">
        <v>8494</v>
      </c>
      <c r="E2636" t="s">
        <v>8495</v>
      </c>
      <c r="F2636" t="s">
        <v>1023</v>
      </c>
    </row>
    <row r="2637" spans="2:6" hidden="1" x14ac:dyDescent="0.25">
      <c r="B2637">
        <v>157630</v>
      </c>
      <c r="C2637" t="s">
        <v>8496</v>
      </c>
      <c r="D2637" t="s">
        <v>8497</v>
      </c>
      <c r="E2637" t="s">
        <v>8498</v>
      </c>
      <c r="F2637" t="s">
        <v>1023</v>
      </c>
    </row>
    <row r="2638" spans="2:6" hidden="1" x14ac:dyDescent="0.25">
      <c r="B2638">
        <v>157632</v>
      </c>
      <c r="C2638" t="s">
        <v>8499</v>
      </c>
      <c r="D2638" t="s">
        <v>8500</v>
      </c>
      <c r="E2638" t="s">
        <v>8501</v>
      </c>
      <c r="F2638" t="s">
        <v>1023</v>
      </c>
    </row>
    <row r="2639" spans="2:6" hidden="1" x14ac:dyDescent="0.25">
      <c r="B2639">
        <v>157635</v>
      </c>
      <c r="C2639" t="s">
        <v>8502</v>
      </c>
      <c r="D2639" t="s">
        <v>8503</v>
      </c>
      <c r="E2639" t="s">
        <v>8504</v>
      </c>
      <c r="F2639" t="s">
        <v>1023</v>
      </c>
    </row>
    <row r="2640" spans="2:6" hidden="1" x14ac:dyDescent="0.25">
      <c r="B2640">
        <v>157642</v>
      </c>
      <c r="C2640" t="s">
        <v>8505</v>
      </c>
      <c r="D2640" t="s">
        <v>8506</v>
      </c>
      <c r="E2640" t="s">
        <v>8507</v>
      </c>
      <c r="F2640" t="s">
        <v>1023</v>
      </c>
    </row>
    <row r="2641" spans="2:6" hidden="1" x14ac:dyDescent="0.25">
      <c r="B2641">
        <v>157644</v>
      </c>
      <c r="C2641" t="s">
        <v>8508</v>
      </c>
      <c r="D2641" t="s">
        <v>8509</v>
      </c>
      <c r="E2641" t="s">
        <v>8510</v>
      </c>
      <c r="F2641" t="s">
        <v>1023</v>
      </c>
    </row>
    <row r="2642" spans="2:6" hidden="1" x14ac:dyDescent="0.25">
      <c r="B2642">
        <v>157647</v>
      </c>
      <c r="C2642" t="s">
        <v>8511</v>
      </c>
      <c r="D2642" t="s">
        <v>8512</v>
      </c>
      <c r="E2642" t="s">
        <v>8513</v>
      </c>
      <c r="F2642" t="s">
        <v>1023</v>
      </c>
    </row>
    <row r="2643" spans="2:6" hidden="1" x14ac:dyDescent="0.25">
      <c r="B2643">
        <v>157648</v>
      </c>
      <c r="C2643" t="s">
        <v>8514</v>
      </c>
      <c r="D2643" t="s">
        <v>8515</v>
      </c>
      <c r="E2643" t="s">
        <v>8516</v>
      </c>
      <c r="F2643" t="s">
        <v>1023</v>
      </c>
    </row>
    <row r="2644" spans="2:6" hidden="1" x14ac:dyDescent="0.25">
      <c r="B2644">
        <v>157650</v>
      </c>
      <c r="C2644" t="s">
        <v>8517</v>
      </c>
      <c r="D2644" t="s">
        <v>8518</v>
      </c>
      <c r="E2644" t="s">
        <v>8519</v>
      </c>
      <c r="F2644" t="s">
        <v>1023</v>
      </c>
    </row>
    <row r="2645" spans="2:6" hidden="1" x14ac:dyDescent="0.25">
      <c r="B2645">
        <v>157655</v>
      </c>
      <c r="C2645" t="s">
        <v>8520</v>
      </c>
      <c r="D2645" t="s">
        <v>8521</v>
      </c>
      <c r="E2645" t="s">
        <v>8522</v>
      </c>
      <c r="F2645" t="s">
        <v>1023</v>
      </c>
    </row>
    <row r="2646" spans="2:6" hidden="1" x14ac:dyDescent="0.25">
      <c r="B2646">
        <v>157656</v>
      </c>
      <c r="C2646" t="s">
        <v>8523</v>
      </c>
      <c r="D2646" t="s">
        <v>8524</v>
      </c>
      <c r="E2646" t="s">
        <v>8525</v>
      </c>
      <c r="F2646" t="s">
        <v>1023</v>
      </c>
    </row>
    <row r="2647" spans="2:6" hidden="1" x14ac:dyDescent="0.25">
      <c r="B2647">
        <v>157658</v>
      </c>
      <c r="C2647" t="s">
        <v>8526</v>
      </c>
      <c r="D2647" t="s">
        <v>8527</v>
      </c>
      <c r="E2647" t="s">
        <v>8501</v>
      </c>
      <c r="F2647" t="s">
        <v>1023</v>
      </c>
    </row>
    <row r="2648" spans="2:6" hidden="1" x14ac:dyDescent="0.25">
      <c r="B2648">
        <v>157663</v>
      </c>
      <c r="C2648" t="s">
        <v>8528</v>
      </c>
      <c r="D2648" t="s">
        <v>8529</v>
      </c>
      <c r="E2648" t="s">
        <v>8530</v>
      </c>
      <c r="F2648" t="s">
        <v>1023</v>
      </c>
    </row>
    <row r="2649" spans="2:6" hidden="1" x14ac:dyDescent="0.25">
      <c r="B2649">
        <v>157667</v>
      </c>
      <c r="C2649" t="s">
        <v>8531</v>
      </c>
      <c r="D2649" t="s">
        <v>8532</v>
      </c>
      <c r="E2649" t="s">
        <v>8533</v>
      </c>
      <c r="F2649" t="s">
        <v>1023</v>
      </c>
    </row>
    <row r="2650" spans="2:6" hidden="1" x14ac:dyDescent="0.25">
      <c r="B2650">
        <v>157670</v>
      </c>
      <c r="C2650" t="s">
        <v>8534</v>
      </c>
      <c r="D2650" t="s">
        <v>8535</v>
      </c>
      <c r="E2650" t="s">
        <v>24107</v>
      </c>
      <c r="F2650" t="s">
        <v>1023</v>
      </c>
    </row>
    <row r="2651" spans="2:6" hidden="1" x14ac:dyDescent="0.25">
      <c r="B2651">
        <v>157673</v>
      </c>
      <c r="C2651" t="s">
        <v>8536</v>
      </c>
      <c r="D2651" t="s">
        <v>8537</v>
      </c>
      <c r="E2651" t="s">
        <v>4487</v>
      </c>
      <c r="F2651" t="s">
        <v>1023</v>
      </c>
    </row>
    <row r="2652" spans="2:6" hidden="1" x14ac:dyDescent="0.25">
      <c r="B2652">
        <v>157675</v>
      </c>
      <c r="C2652" t="s">
        <v>8538</v>
      </c>
      <c r="D2652" t="s">
        <v>8539</v>
      </c>
      <c r="E2652" t="s">
        <v>8540</v>
      </c>
      <c r="F2652" t="s">
        <v>1023</v>
      </c>
    </row>
    <row r="2653" spans="2:6" hidden="1" x14ac:dyDescent="0.25">
      <c r="B2653">
        <v>157682</v>
      </c>
      <c r="C2653" t="s">
        <v>8541</v>
      </c>
      <c r="D2653" t="s">
        <v>8542</v>
      </c>
      <c r="E2653" t="s">
        <v>258</v>
      </c>
      <c r="F2653" t="s">
        <v>1023</v>
      </c>
    </row>
    <row r="2654" spans="2:6" hidden="1" x14ac:dyDescent="0.25">
      <c r="B2654">
        <v>157690</v>
      </c>
      <c r="C2654" t="s">
        <v>8543</v>
      </c>
      <c r="D2654" t="s">
        <v>8544</v>
      </c>
      <c r="E2654" t="s">
        <v>8545</v>
      </c>
      <c r="F2654" t="s">
        <v>1023</v>
      </c>
    </row>
    <row r="2655" spans="2:6" hidden="1" x14ac:dyDescent="0.25">
      <c r="B2655">
        <v>157692</v>
      </c>
      <c r="C2655" t="s">
        <v>8546</v>
      </c>
      <c r="D2655" t="s">
        <v>8547</v>
      </c>
      <c r="E2655" t="s">
        <v>8548</v>
      </c>
      <c r="F2655" t="s">
        <v>1023</v>
      </c>
    </row>
    <row r="2656" spans="2:6" hidden="1" x14ac:dyDescent="0.25">
      <c r="B2656">
        <v>157694</v>
      </c>
      <c r="C2656" t="s">
        <v>8549</v>
      </c>
      <c r="D2656" t="s">
        <v>8550</v>
      </c>
      <c r="E2656" t="s">
        <v>8551</v>
      </c>
      <c r="F2656" t="s">
        <v>1023</v>
      </c>
    </row>
    <row r="2657" spans="2:6" hidden="1" x14ac:dyDescent="0.25">
      <c r="B2657">
        <v>157696</v>
      </c>
      <c r="C2657" t="s">
        <v>8552</v>
      </c>
      <c r="D2657" t="s">
        <v>8553</v>
      </c>
      <c r="E2657" t="s">
        <v>8554</v>
      </c>
      <c r="F2657" t="s">
        <v>1023</v>
      </c>
    </row>
    <row r="2658" spans="2:6" hidden="1" x14ac:dyDescent="0.25">
      <c r="B2658">
        <v>157700</v>
      </c>
      <c r="C2658" t="s">
        <v>8555</v>
      </c>
      <c r="D2658" t="s">
        <v>8556</v>
      </c>
      <c r="E2658" t="s">
        <v>8557</v>
      </c>
      <c r="F2658" t="s">
        <v>1023</v>
      </c>
    </row>
    <row r="2659" spans="2:6" hidden="1" x14ac:dyDescent="0.25">
      <c r="B2659">
        <v>157701</v>
      </c>
      <c r="C2659" t="s">
        <v>8558</v>
      </c>
      <c r="D2659" t="s">
        <v>8559</v>
      </c>
      <c r="E2659" t="s">
        <v>8560</v>
      </c>
      <c r="F2659" t="s">
        <v>1023</v>
      </c>
    </row>
    <row r="2660" spans="2:6" hidden="1" x14ac:dyDescent="0.25">
      <c r="B2660">
        <v>157703</v>
      </c>
      <c r="C2660" t="s">
        <v>8561</v>
      </c>
      <c r="D2660" t="s">
        <v>8562</v>
      </c>
      <c r="E2660" t="s">
        <v>8563</v>
      </c>
      <c r="F2660" t="s">
        <v>1023</v>
      </c>
    </row>
    <row r="2661" spans="2:6" hidden="1" x14ac:dyDescent="0.25">
      <c r="B2661">
        <v>157706</v>
      </c>
      <c r="C2661" t="s">
        <v>8564</v>
      </c>
      <c r="D2661" t="s">
        <v>8565</v>
      </c>
      <c r="E2661" t="s">
        <v>8566</v>
      </c>
      <c r="F2661" t="s">
        <v>1023</v>
      </c>
    </row>
    <row r="2662" spans="2:6" hidden="1" x14ac:dyDescent="0.25">
      <c r="B2662">
        <v>157707</v>
      </c>
      <c r="C2662" t="s">
        <v>8567</v>
      </c>
      <c r="D2662" t="s">
        <v>8568</v>
      </c>
      <c r="E2662" t="s">
        <v>8569</v>
      </c>
      <c r="F2662" t="s">
        <v>1023</v>
      </c>
    </row>
    <row r="2663" spans="2:6" hidden="1" x14ac:dyDescent="0.25">
      <c r="B2663">
        <v>157708</v>
      </c>
      <c r="C2663" t="s">
        <v>8570</v>
      </c>
      <c r="D2663" t="s">
        <v>8571</v>
      </c>
      <c r="E2663" t="s">
        <v>8572</v>
      </c>
      <c r="F2663" t="s">
        <v>1023</v>
      </c>
    </row>
    <row r="2664" spans="2:6" hidden="1" x14ac:dyDescent="0.25">
      <c r="B2664">
        <v>157709</v>
      </c>
      <c r="C2664" t="s">
        <v>8573</v>
      </c>
      <c r="D2664" t="s">
        <v>8574</v>
      </c>
      <c r="E2664" t="s">
        <v>8575</v>
      </c>
      <c r="F2664" t="s">
        <v>1023</v>
      </c>
    </row>
    <row r="2665" spans="2:6" hidden="1" x14ac:dyDescent="0.25">
      <c r="B2665">
        <v>157714</v>
      </c>
      <c r="C2665" t="s">
        <v>8576</v>
      </c>
      <c r="D2665" t="s">
        <v>8577</v>
      </c>
      <c r="E2665" t="s">
        <v>8578</v>
      </c>
      <c r="F2665" t="s">
        <v>1023</v>
      </c>
    </row>
    <row r="2666" spans="2:6" hidden="1" x14ac:dyDescent="0.25">
      <c r="B2666">
        <v>157716</v>
      </c>
      <c r="C2666" t="s">
        <v>8579</v>
      </c>
      <c r="D2666" t="s">
        <v>8580</v>
      </c>
      <c r="E2666" t="s">
        <v>8581</v>
      </c>
      <c r="F2666" t="s">
        <v>1023</v>
      </c>
    </row>
    <row r="2667" spans="2:6" hidden="1" x14ac:dyDescent="0.25">
      <c r="B2667">
        <v>157718</v>
      </c>
      <c r="C2667" t="s">
        <v>8582</v>
      </c>
      <c r="D2667" t="s">
        <v>8583</v>
      </c>
      <c r="E2667" t="s">
        <v>8584</v>
      </c>
      <c r="F2667" t="s">
        <v>1023</v>
      </c>
    </row>
    <row r="2668" spans="2:6" hidden="1" x14ac:dyDescent="0.25">
      <c r="B2668">
        <v>157719</v>
      </c>
      <c r="C2668" t="s">
        <v>8585</v>
      </c>
      <c r="D2668" t="s">
        <v>8586</v>
      </c>
      <c r="E2668" t="s">
        <v>8587</v>
      </c>
      <c r="F2668" t="s">
        <v>1023</v>
      </c>
    </row>
    <row r="2669" spans="2:6" hidden="1" x14ac:dyDescent="0.25">
      <c r="B2669">
        <v>157725</v>
      </c>
      <c r="C2669" t="s">
        <v>8588</v>
      </c>
      <c r="D2669" t="s">
        <v>8589</v>
      </c>
      <c r="E2669" t="s">
        <v>5481</v>
      </c>
      <c r="F2669" t="s">
        <v>1023</v>
      </c>
    </row>
    <row r="2670" spans="2:6" hidden="1" x14ac:dyDescent="0.25">
      <c r="B2670">
        <v>157727</v>
      </c>
      <c r="C2670" t="s">
        <v>8590</v>
      </c>
      <c r="D2670" t="s">
        <v>8591</v>
      </c>
      <c r="E2670" t="s">
        <v>8592</v>
      </c>
      <c r="F2670" t="s">
        <v>1023</v>
      </c>
    </row>
    <row r="2671" spans="2:6" hidden="1" x14ac:dyDescent="0.25">
      <c r="B2671">
        <v>157736</v>
      </c>
      <c r="C2671" t="s">
        <v>8593</v>
      </c>
      <c r="D2671" t="s">
        <v>8594</v>
      </c>
      <c r="E2671" t="s">
        <v>8595</v>
      </c>
      <c r="F2671" t="s">
        <v>1023</v>
      </c>
    </row>
    <row r="2672" spans="2:6" hidden="1" x14ac:dyDescent="0.25">
      <c r="B2672">
        <v>157739</v>
      </c>
      <c r="C2672" t="s">
        <v>8596</v>
      </c>
      <c r="D2672" t="s">
        <v>8597</v>
      </c>
      <c r="E2672" t="s">
        <v>8598</v>
      </c>
      <c r="F2672" t="s">
        <v>1023</v>
      </c>
    </row>
    <row r="2673" spans="2:6" hidden="1" x14ac:dyDescent="0.25">
      <c r="B2673">
        <v>157741</v>
      </c>
      <c r="C2673" t="s">
        <v>8599</v>
      </c>
      <c r="D2673" t="s">
        <v>8600</v>
      </c>
      <c r="E2673" t="s">
        <v>2964</v>
      </c>
      <c r="F2673" t="s">
        <v>1023</v>
      </c>
    </row>
    <row r="2674" spans="2:6" hidden="1" x14ac:dyDescent="0.25">
      <c r="B2674">
        <v>157747</v>
      </c>
      <c r="C2674" t="s">
        <v>8601</v>
      </c>
      <c r="D2674" t="s">
        <v>8602</v>
      </c>
      <c r="E2674" t="s">
        <v>8603</v>
      </c>
      <c r="F2674" t="s">
        <v>1023</v>
      </c>
    </row>
    <row r="2675" spans="2:6" hidden="1" x14ac:dyDescent="0.25">
      <c r="B2675">
        <v>157752</v>
      </c>
      <c r="C2675" t="s">
        <v>8604</v>
      </c>
      <c r="D2675" t="s">
        <v>8605</v>
      </c>
      <c r="E2675" t="s">
        <v>8606</v>
      </c>
      <c r="F2675" t="s">
        <v>1023</v>
      </c>
    </row>
    <row r="2676" spans="2:6" hidden="1" x14ac:dyDescent="0.25">
      <c r="B2676">
        <v>157755</v>
      </c>
      <c r="C2676" t="s">
        <v>8607</v>
      </c>
      <c r="D2676" t="s">
        <v>8608</v>
      </c>
      <c r="E2676" t="s">
        <v>8609</v>
      </c>
      <c r="F2676" t="s">
        <v>1023</v>
      </c>
    </row>
    <row r="2677" spans="2:6" hidden="1" x14ac:dyDescent="0.25">
      <c r="B2677">
        <v>157760</v>
      </c>
      <c r="C2677" t="s">
        <v>8610</v>
      </c>
      <c r="D2677" t="s">
        <v>8611</v>
      </c>
      <c r="E2677" t="s">
        <v>8612</v>
      </c>
      <c r="F2677" t="s">
        <v>1023</v>
      </c>
    </row>
    <row r="2678" spans="2:6" hidden="1" x14ac:dyDescent="0.25">
      <c r="B2678">
        <v>157769</v>
      </c>
      <c r="C2678" t="s">
        <v>8613</v>
      </c>
      <c r="D2678" t="s">
        <v>8614</v>
      </c>
      <c r="E2678" t="s">
        <v>8615</v>
      </c>
      <c r="F2678" t="s">
        <v>1023</v>
      </c>
    </row>
    <row r="2679" spans="2:6" hidden="1" x14ac:dyDescent="0.25">
      <c r="B2679">
        <v>157771</v>
      </c>
      <c r="C2679" t="s">
        <v>8616</v>
      </c>
      <c r="D2679" t="s">
        <v>8617</v>
      </c>
      <c r="E2679" t="s">
        <v>5293</v>
      </c>
      <c r="F2679" t="s">
        <v>1023</v>
      </c>
    </row>
    <row r="2680" spans="2:6" hidden="1" x14ac:dyDescent="0.25">
      <c r="B2680">
        <v>157772</v>
      </c>
      <c r="C2680" t="s">
        <v>8618</v>
      </c>
      <c r="D2680" t="s">
        <v>8619</v>
      </c>
      <c r="E2680" t="s">
        <v>8620</v>
      </c>
      <c r="F2680" t="s">
        <v>1023</v>
      </c>
    </row>
    <row r="2681" spans="2:6" hidden="1" x14ac:dyDescent="0.25">
      <c r="B2681">
        <v>157777</v>
      </c>
      <c r="C2681" t="s">
        <v>8621</v>
      </c>
      <c r="D2681" t="s">
        <v>8622</v>
      </c>
      <c r="E2681" t="s">
        <v>8623</v>
      </c>
      <c r="F2681" t="s">
        <v>1023</v>
      </c>
    </row>
    <row r="2682" spans="2:6" hidden="1" x14ac:dyDescent="0.25">
      <c r="B2682">
        <v>157779</v>
      </c>
      <c r="C2682" t="s">
        <v>8624</v>
      </c>
      <c r="D2682" t="s">
        <v>8625</v>
      </c>
      <c r="E2682" t="s">
        <v>8626</v>
      </c>
      <c r="F2682" t="s">
        <v>1023</v>
      </c>
    </row>
    <row r="2683" spans="2:6" hidden="1" x14ac:dyDescent="0.25">
      <c r="B2683">
        <v>157780</v>
      </c>
      <c r="C2683" t="s">
        <v>8627</v>
      </c>
      <c r="D2683" t="s">
        <v>8628</v>
      </c>
      <c r="E2683" t="s">
        <v>8629</v>
      </c>
      <c r="F2683" t="s">
        <v>1023</v>
      </c>
    </row>
    <row r="2684" spans="2:6" hidden="1" x14ac:dyDescent="0.25">
      <c r="B2684">
        <v>157784</v>
      </c>
      <c r="C2684" t="s">
        <v>5405</v>
      </c>
      <c r="D2684" t="s">
        <v>5406</v>
      </c>
      <c r="E2684" t="s">
        <v>8630</v>
      </c>
      <c r="F2684" t="s">
        <v>1023</v>
      </c>
    </row>
    <row r="2685" spans="2:6" hidden="1" x14ac:dyDescent="0.25">
      <c r="B2685">
        <v>157788</v>
      </c>
      <c r="C2685" t="s">
        <v>8631</v>
      </c>
      <c r="D2685" t="s">
        <v>8632</v>
      </c>
      <c r="E2685" t="s">
        <v>8633</v>
      </c>
      <c r="F2685" t="s">
        <v>1023</v>
      </c>
    </row>
    <row r="2686" spans="2:6" hidden="1" x14ac:dyDescent="0.25">
      <c r="B2686">
        <v>157790</v>
      </c>
      <c r="C2686" t="s">
        <v>8634</v>
      </c>
      <c r="D2686" t="s">
        <v>8635</v>
      </c>
      <c r="E2686" t="s">
        <v>8636</v>
      </c>
      <c r="F2686" t="s">
        <v>1023</v>
      </c>
    </row>
    <row r="2687" spans="2:6" hidden="1" x14ac:dyDescent="0.25">
      <c r="B2687">
        <v>157791</v>
      </c>
      <c r="C2687" t="s">
        <v>8637</v>
      </c>
      <c r="D2687" t="s">
        <v>8638</v>
      </c>
      <c r="E2687" t="s">
        <v>8639</v>
      </c>
      <c r="F2687" t="s">
        <v>1023</v>
      </c>
    </row>
    <row r="2688" spans="2:6" hidden="1" x14ac:dyDescent="0.25">
      <c r="B2688">
        <v>157792</v>
      </c>
      <c r="C2688" t="s">
        <v>8640</v>
      </c>
      <c r="D2688" t="s">
        <v>8641</v>
      </c>
      <c r="E2688" t="s">
        <v>8642</v>
      </c>
      <c r="F2688" t="s">
        <v>1023</v>
      </c>
    </row>
    <row r="2689" spans="2:6" hidden="1" x14ac:dyDescent="0.25">
      <c r="B2689">
        <v>157794</v>
      </c>
      <c r="C2689" t="s">
        <v>8643</v>
      </c>
      <c r="D2689" t="s">
        <v>8644</v>
      </c>
      <c r="E2689" t="s">
        <v>8645</v>
      </c>
      <c r="F2689" t="s">
        <v>1023</v>
      </c>
    </row>
    <row r="2690" spans="2:6" hidden="1" x14ac:dyDescent="0.25">
      <c r="B2690">
        <v>157803</v>
      </c>
      <c r="C2690" t="s">
        <v>8646</v>
      </c>
      <c r="D2690" t="s">
        <v>8647</v>
      </c>
      <c r="E2690" t="s">
        <v>8648</v>
      </c>
      <c r="F2690" t="s">
        <v>1023</v>
      </c>
    </row>
    <row r="2691" spans="2:6" hidden="1" x14ac:dyDescent="0.25">
      <c r="B2691">
        <v>157806</v>
      </c>
      <c r="C2691" t="s">
        <v>8649</v>
      </c>
      <c r="D2691" t="s">
        <v>8650</v>
      </c>
      <c r="E2691" t="s">
        <v>8651</v>
      </c>
      <c r="F2691" t="s">
        <v>1023</v>
      </c>
    </row>
    <row r="2692" spans="2:6" hidden="1" x14ac:dyDescent="0.25">
      <c r="B2692">
        <v>157813</v>
      </c>
      <c r="C2692" t="s">
        <v>8652</v>
      </c>
      <c r="D2692" t="s">
        <v>8653</v>
      </c>
      <c r="E2692" t="s">
        <v>8654</v>
      </c>
      <c r="F2692" t="s">
        <v>1023</v>
      </c>
    </row>
    <row r="2693" spans="2:6" hidden="1" x14ac:dyDescent="0.25">
      <c r="B2693">
        <v>157816</v>
      </c>
      <c r="C2693" t="s">
        <v>8655</v>
      </c>
      <c r="D2693" t="s">
        <v>8656</v>
      </c>
      <c r="E2693" t="s">
        <v>8657</v>
      </c>
      <c r="F2693" t="s">
        <v>1023</v>
      </c>
    </row>
    <row r="2694" spans="2:6" hidden="1" x14ac:dyDescent="0.25">
      <c r="B2694">
        <v>157822</v>
      </c>
      <c r="C2694" t="s">
        <v>8658</v>
      </c>
      <c r="D2694" t="s">
        <v>8659</v>
      </c>
      <c r="E2694" t="s">
        <v>8660</v>
      </c>
      <c r="F2694" t="s">
        <v>1023</v>
      </c>
    </row>
    <row r="2695" spans="2:6" hidden="1" x14ac:dyDescent="0.25">
      <c r="B2695">
        <v>157824</v>
      </c>
      <c r="C2695" t="s">
        <v>8661</v>
      </c>
      <c r="D2695" t="s">
        <v>8662</v>
      </c>
      <c r="E2695" t="s">
        <v>8663</v>
      </c>
      <c r="F2695" t="s">
        <v>1023</v>
      </c>
    </row>
    <row r="2696" spans="2:6" hidden="1" x14ac:dyDescent="0.25">
      <c r="B2696">
        <v>157839</v>
      </c>
      <c r="C2696" t="s">
        <v>342</v>
      </c>
      <c r="D2696" t="s">
        <v>343</v>
      </c>
      <c r="E2696" t="s">
        <v>816</v>
      </c>
      <c r="F2696" t="s">
        <v>1023</v>
      </c>
    </row>
    <row r="2697" spans="2:6" hidden="1" x14ac:dyDescent="0.25">
      <c r="B2697">
        <v>157842</v>
      </c>
      <c r="C2697" t="s">
        <v>8664</v>
      </c>
      <c r="D2697" t="s">
        <v>8665</v>
      </c>
      <c r="E2697" t="s">
        <v>8666</v>
      </c>
      <c r="F2697" t="s">
        <v>1023</v>
      </c>
    </row>
    <row r="2698" spans="2:6" hidden="1" x14ac:dyDescent="0.25">
      <c r="B2698">
        <v>157843</v>
      </c>
      <c r="C2698" t="s">
        <v>8667</v>
      </c>
      <c r="D2698" t="s">
        <v>8668</v>
      </c>
      <c r="E2698" t="s">
        <v>4419</v>
      </c>
      <c r="F2698" t="s">
        <v>1023</v>
      </c>
    </row>
    <row r="2699" spans="2:6" hidden="1" x14ac:dyDescent="0.25">
      <c r="B2699">
        <v>157849</v>
      </c>
      <c r="C2699" t="s">
        <v>8669</v>
      </c>
      <c r="D2699" t="s">
        <v>8670</v>
      </c>
      <c r="E2699" t="s">
        <v>8671</v>
      </c>
      <c r="F2699" t="s">
        <v>1023</v>
      </c>
    </row>
    <row r="2700" spans="2:6" hidden="1" x14ac:dyDescent="0.25">
      <c r="B2700">
        <v>157852</v>
      </c>
      <c r="C2700" t="s">
        <v>8672</v>
      </c>
      <c r="D2700" t="s">
        <v>8673</v>
      </c>
      <c r="E2700" t="s">
        <v>8674</v>
      </c>
      <c r="F2700" t="s">
        <v>1023</v>
      </c>
    </row>
    <row r="2701" spans="2:6" hidden="1" x14ac:dyDescent="0.25">
      <c r="B2701">
        <v>157853</v>
      </c>
      <c r="C2701" t="s">
        <v>8675</v>
      </c>
      <c r="D2701" t="s">
        <v>8676</v>
      </c>
      <c r="E2701" t="s">
        <v>8677</v>
      </c>
      <c r="F2701" t="s">
        <v>1023</v>
      </c>
    </row>
    <row r="2702" spans="2:6" hidden="1" x14ac:dyDescent="0.25">
      <c r="B2702">
        <v>157855</v>
      </c>
      <c r="C2702" t="s">
        <v>8678</v>
      </c>
      <c r="D2702" t="s">
        <v>8679</v>
      </c>
      <c r="E2702" t="s">
        <v>8680</v>
      </c>
      <c r="F2702" t="s">
        <v>1023</v>
      </c>
    </row>
    <row r="2703" spans="2:6" hidden="1" x14ac:dyDescent="0.25">
      <c r="B2703">
        <v>157861</v>
      </c>
      <c r="C2703" t="s">
        <v>8681</v>
      </c>
      <c r="D2703" t="s">
        <v>8682</v>
      </c>
      <c r="E2703" t="s">
        <v>2277</v>
      </c>
      <c r="F2703" t="s">
        <v>1023</v>
      </c>
    </row>
    <row r="2704" spans="2:6" hidden="1" x14ac:dyDescent="0.25">
      <c r="B2704">
        <v>157864</v>
      </c>
      <c r="C2704" t="s">
        <v>8683</v>
      </c>
      <c r="D2704" t="s">
        <v>8684</v>
      </c>
      <c r="E2704" t="s">
        <v>8685</v>
      </c>
      <c r="F2704" t="s">
        <v>1023</v>
      </c>
    </row>
    <row r="2705" spans="2:6" hidden="1" x14ac:dyDescent="0.25">
      <c r="B2705">
        <v>157866</v>
      </c>
      <c r="C2705" t="s">
        <v>8686</v>
      </c>
      <c r="D2705" t="s">
        <v>8687</v>
      </c>
      <c r="E2705" t="s">
        <v>8688</v>
      </c>
      <c r="F2705" t="s">
        <v>1023</v>
      </c>
    </row>
    <row r="2706" spans="2:6" hidden="1" x14ac:dyDescent="0.25">
      <c r="B2706">
        <v>157867</v>
      </c>
      <c r="C2706" t="s">
        <v>8689</v>
      </c>
      <c r="D2706" t="s">
        <v>8690</v>
      </c>
      <c r="E2706" t="s">
        <v>8691</v>
      </c>
      <c r="F2706" t="s">
        <v>1023</v>
      </c>
    </row>
    <row r="2707" spans="2:6" hidden="1" x14ac:dyDescent="0.25">
      <c r="B2707">
        <v>157871</v>
      </c>
      <c r="C2707" t="s">
        <v>8692</v>
      </c>
      <c r="D2707" t="s">
        <v>8693</v>
      </c>
      <c r="E2707" t="s">
        <v>217</v>
      </c>
      <c r="F2707" t="s">
        <v>1023</v>
      </c>
    </row>
    <row r="2708" spans="2:6" hidden="1" x14ac:dyDescent="0.25">
      <c r="B2708">
        <v>157875</v>
      </c>
      <c r="C2708" t="s">
        <v>8694</v>
      </c>
      <c r="D2708" t="s">
        <v>8695</v>
      </c>
      <c r="E2708" t="s">
        <v>8696</v>
      </c>
      <c r="F2708" t="s">
        <v>1023</v>
      </c>
    </row>
    <row r="2709" spans="2:6" hidden="1" x14ac:dyDescent="0.25">
      <c r="B2709">
        <v>157882</v>
      </c>
      <c r="C2709" t="s">
        <v>8697</v>
      </c>
      <c r="D2709" t="s">
        <v>8698</v>
      </c>
      <c r="E2709" t="s">
        <v>8699</v>
      </c>
      <c r="F2709" t="s">
        <v>1023</v>
      </c>
    </row>
    <row r="2710" spans="2:6" hidden="1" x14ac:dyDescent="0.25">
      <c r="B2710">
        <v>157889</v>
      </c>
      <c r="C2710" t="s">
        <v>8700</v>
      </c>
      <c r="D2710" t="s">
        <v>8701</v>
      </c>
      <c r="E2710" t="s">
        <v>8702</v>
      </c>
      <c r="F2710" t="s">
        <v>1023</v>
      </c>
    </row>
    <row r="2711" spans="2:6" hidden="1" x14ac:dyDescent="0.25">
      <c r="B2711">
        <v>157891</v>
      </c>
      <c r="C2711" t="s">
        <v>8703</v>
      </c>
      <c r="D2711" t="s">
        <v>8704</v>
      </c>
      <c r="E2711" t="s">
        <v>8705</v>
      </c>
      <c r="F2711" t="s">
        <v>1023</v>
      </c>
    </row>
    <row r="2712" spans="2:6" hidden="1" x14ac:dyDescent="0.25">
      <c r="B2712">
        <v>157895</v>
      </c>
      <c r="C2712" t="s">
        <v>8706</v>
      </c>
      <c r="D2712" t="s">
        <v>8707</v>
      </c>
      <c r="E2712" t="s">
        <v>8708</v>
      </c>
      <c r="F2712" t="s">
        <v>1023</v>
      </c>
    </row>
    <row r="2713" spans="2:6" hidden="1" x14ac:dyDescent="0.25">
      <c r="B2713">
        <v>157898</v>
      </c>
      <c r="C2713" t="s">
        <v>8709</v>
      </c>
      <c r="D2713" t="s">
        <v>8710</v>
      </c>
      <c r="E2713" t="s">
        <v>8711</v>
      </c>
      <c r="F2713" t="s">
        <v>1023</v>
      </c>
    </row>
    <row r="2714" spans="2:6" hidden="1" x14ac:dyDescent="0.25">
      <c r="B2714">
        <v>157899</v>
      </c>
      <c r="C2714" t="s">
        <v>8712</v>
      </c>
      <c r="D2714" t="s">
        <v>8713</v>
      </c>
      <c r="E2714" t="s">
        <v>8714</v>
      </c>
      <c r="F2714" t="s">
        <v>1023</v>
      </c>
    </row>
    <row r="2715" spans="2:6" hidden="1" x14ac:dyDescent="0.25">
      <c r="B2715">
        <v>157901</v>
      </c>
      <c r="C2715" t="s">
        <v>8715</v>
      </c>
      <c r="D2715" t="s">
        <v>8716</v>
      </c>
      <c r="E2715" t="s">
        <v>8717</v>
      </c>
      <c r="F2715" t="s">
        <v>1023</v>
      </c>
    </row>
    <row r="2716" spans="2:6" hidden="1" x14ac:dyDescent="0.25">
      <c r="B2716">
        <v>157903</v>
      </c>
      <c r="C2716" t="s">
        <v>8718</v>
      </c>
      <c r="D2716" t="s">
        <v>8719</v>
      </c>
      <c r="E2716" t="s">
        <v>8720</v>
      </c>
      <c r="F2716" t="s">
        <v>1023</v>
      </c>
    </row>
    <row r="2717" spans="2:6" hidden="1" x14ac:dyDescent="0.25">
      <c r="B2717">
        <v>157905</v>
      </c>
      <c r="C2717" t="s">
        <v>8721</v>
      </c>
      <c r="D2717" t="s">
        <v>8722</v>
      </c>
      <c r="E2717" t="s">
        <v>8723</v>
      </c>
      <c r="F2717" t="s">
        <v>1023</v>
      </c>
    </row>
    <row r="2718" spans="2:6" hidden="1" x14ac:dyDescent="0.25">
      <c r="B2718">
        <v>157911</v>
      </c>
      <c r="C2718" t="s">
        <v>8724</v>
      </c>
      <c r="D2718" t="s">
        <v>4420</v>
      </c>
      <c r="E2718" t="s">
        <v>4419</v>
      </c>
      <c r="F2718" t="s">
        <v>1023</v>
      </c>
    </row>
    <row r="2719" spans="2:6" hidden="1" x14ac:dyDescent="0.25">
      <c r="B2719">
        <v>157912</v>
      </c>
      <c r="C2719" t="s">
        <v>8725</v>
      </c>
      <c r="D2719" t="s">
        <v>8726</v>
      </c>
      <c r="E2719" t="s">
        <v>8727</v>
      </c>
      <c r="F2719" t="s">
        <v>1023</v>
      </c>
    </row>
    <row r="2720" spans="2:6" hidden="1" x14ac:dyDescent="0.25">
      <c r="B2720">
        <v>157916</v>
      </c>
      <c r="C2720" t="s">
        <v>8728</v>
      </c>
      <c r="D2720" t="s">
        <v>8729</v>
      </c>
      <c r="E2720" t="s">
        <v>8730</v>
      </c>
      <c r="F2720" t="s">
        <v>1023</v>
      </c>
    </row>
    <row r="2721" spans="2:6" hidden="1" x14ac:dyDescent="0.25">
      <c r="B2721">
        <v>157917</v>
      </c>
      <c r="C2721" t="s">
        <v>8731</v>
      </c>
      <c r="D2721" t="s">
        <v>8732</v>
      </c>
      <c r="E2721" t="s">
        <v>8733</v>
      </c>
      <c r="F2721" t="s">
        <v>1023</v>
      </c>
    </row>
    <row r="2722" spans="2:6" hidden="1" x14ac:dyDescent="0.25">
      <c r="B2722">
        <v>157918</v>
      </c>
      <c r="C2722" t="s">
        <v>8734</v>
      </c>
      <c r="D2722" t="s">
        <v>8735</v>
      </c>
      <c r="E2722" t="s">
        <v>8736</v>
      </c>
      <c r="F2722" t="s">
        <v>1023</v>
      </c>
    </row>
    <row r="2723" spans="2:6" hidden="1" x14ac:dyDescent="0.25">
      <c r="B2723">
        <v>157921</v>
      </c>
      <c r="C2723" t="s">
        <v>8737</v>
      </c>
      <c r="D2723" t="s">
        <v>8738</v>
      </c>
      <c r="E2723" t="s">
        <v>8739</v>
      </c>
      <c r="F2723" t="s">
        <v>1023</v>
      </c>
    </row>
    <row r="2724" spans="2:6" hidden="1" x14ac:dyDescent="0.25">
      <c r="B2724">
        <v>157922</v>
      </c>
      <c r="C2724" t="s">
        <v>8740</v>
      </c>
      <c r="D2724" t="s">
        <v>8741</v>
      </c>
      <c r="E2724" t="s">
        <v>8742</v>
      </c>
      <c r="F2724" t="s">
        <v>1023</v>
      </c>
    </row>
    <row r="2725" spans="2:6" hidden="1" x14ac:dyDescent="0.25">
      <c r="B2725">
        <v>157931</v>
      </c>
      <c r="C2725" t="s">
        <v>8743</v>
      </c>
      <c r="D2725" t="s">
        <v>8744</v>
      </c>
      <c r="E2725" t="s">
        <v>8745</v>
      </c>
      <c r="F2725" t="s">
        <v>1023</v>
      </c>
    </row>
    <row r="2726" spans="2:6" hidden="1" x14ac:dyDescent="0.25">
      <c r="B2726">
        <v>157933</v>
      </c>
      <c r="C2726" t="s">
        <v>8746</v>
      </c>
      <c r="D2726" t="s">
        <v>8747</v>
      </c>
      <c r="E2726" t="s">
        <v>8748</v>
      </c>
      <c r="F2726" t="s">
        <v>1023</v>
      </c>
    </row>
    <row r="2727" spans="2:6" hidden="1" x14ac:dyDescent="0.25">
      <c r="B2727">
        <v>157939</v>
      </c>
      <c r="C2727" t="s">
        <v>8749</v>
      </c>
      <c r="D2727" t="s">
        <v>8750</v>
      </c>
      <c r="E2727" t="s">
        <v>8751</v>
      </c>
      <c r="F2727" t="s">
        <v>1023</v>
      </c>
    </row>
    <row r="2728" spans="2:6" hidden="1" x14ac:dyDescent="0.25">
      <c r="B2728">
        <v>157943</v>
      </c>
      <c r="C2728" t="s">
        <v>8752</v>
      </c>
      <c r="D2728" t="s">
        <v>8753</v>
      </c>
      <c r="E2728" t="s">
        <v>8754</v>
      </c>
      <c r="F2728" t="s">
        <v>1023</v>
      </c>
    </row>
    <row r="2729" spans="2:6" hidden="1" x14ac:dyDescent="0.25">
      <c r="B2729">
        <v>157946</v>
      </c>
      <c r="C2729" t="s">
        <v>8755</v>
      </c>
      <c r="D2729" t="s">
        <v>8756</v>
      </c>
      <c r="E2729" t="s">
        <v>8461</v>
      </c>
      <c r="F2729" t="s">
        <v>1023</v>
      </c>
    </row>
    <row r="2730" spans="2:6" hidden="1" x14ac:dyDescent="0.25">
      <c r="B2730">
        <v>157949</v>
      </c>
      <c r="C2730" t="s">
        <v>8757</v>
      </c>
      <c r="D2730" t="s">
        <v>8758</v>
      </c>
      <c r="E2730" t="s">
        <v>8759</v>
      </c>
      <c r="F2730" t="s">
        <v>1023</v>
      </c>
    </row>
    <row r="2731" spans="2:6" hidden="1" x14ac:dyDescent="0.25">
      <c r="B2731">
        <v>157951</v>
      </c>
      <c r="C2731" t="s">
        <v>8760</v>
      </c>
      <c r="D2731" t="s">
        <v>8761</v>
      </c>
      <c r="E2731" t="s">
        <v>8762</v>
      </c>
      <c r="F2731" t="s">
        <v>1023</v>
      </c>
    </row>
    <row r="2732" spans="2:6" hidden="1" x14ac:dyDescent="0.25">
      <c r="B2732">
        <v>157953</v>
      </c>
      <c r="C2732" t="s">
        <v>8763</v>
      </c>
      <c r="D2732" t="s">
        <v>8764</v>
      </c>
      <c r="E2732" t="s">
        <v>8765</v>
      </c>
      <c r="F2732" t="s">
        <v>1023</v>
      </c>
    </row>
    <row r="2733" spans="2:6" hidden="1" x14ac:dyDescent="0.25">
      <c r="B2733">
        <v>157955</v>
      </c>
      <c r="C2733" t="s">
        <v>8766</v>
      </c>
      <c r="D2733" t="s">
        <v>8767</v>
      </c>
      <c r="E2733" t="s">
        <v>8768</v>
      </c>
      <c r="F2733" t="s">
        <v>1023</v>
      </c>
    </row>
    <row r="2734" spans="2:6" hidden="1" x14ac:dyDescent="0.25">
      <c r="B2734">
        <v>157956</v>
      </c>
      <c r="C2734" t="s">
        <v>8769</v>
      </c>
      <c r="D2734" t="s">
        <v>8770</v>
      </c>
      <c r="E2734" t="s">
        <v>6542</v>
      </c>
      <c r="F2734" t="s">
        <v>1023</v>
      </c>
    </row>
    <row r="2735" spans="2:6" hidden="1" x14ac:dyDescent="0.25">
      <c r="B2735">
        <v>157958</v>
      </c>
      <c r="C2735" t="s">
        <v>8771</v>
      </c>
      <c r="D2735" t="s">
        <v>8772</v>
      </c>
      <c r="E2735" t="s">
        <v>8773</v>
      </c>
      <c r="F2735" t="s">
        <v>1023</v>
      </c>
    </row>
    <row r="2736" spans="2:6" hidden="1" x14ac:dyDescent="0.25">
      <c r="B2736">
        <v>157961</v>
      </c>
      <c r="C2736" t="s">
        <v>8774</v>
      </c>
      <c r="D2736" t="s">
        <v>8775</v>
      </c>
      <c r="E2736" t="s">
        <v>2530</v>
      </c>
      <c r="F2736" t="s">
        <v>1023</v>
      </c>
    </row>
    <row r="2737" spans="2:6" hidden="1" x14ac:dyDescent="0.25">
      <c r="B2737">
        <v>157964</v>
      </c>
      <c r="C2737" t="s">
        <v>8776</v>
      </c>
      <c r="D2737" t="s">
        <v>8777</v>
      </c>
      <c r="E2737" t="s">
        <v>8778</v>
      </c>
      <c r="F2737" t="s">
        <v>1023</v>
      </c>
    </row>
    <row r="2738" spans="2:6" hidden="1" x14ac:dyDescent="0.25">
      <c r="B2738">
        <v>157966</v>
      </c>
      <c r="C2738" t="s">
        <v>8779</v>
      </c>
      <c r="D2738" t="s">
        <v>8780</v>
      </c>
      <c r="E2738" t="s">
        <v>8781</v>
      </c>
      <c r="F2738" t="s">
        <v>1023</v>
      </c>
    </row>
    <row r="2739" spans="2:6" hidden="1" x14ac:dyDescent="0.25">
      <c r="B2739">
        <v>157970</v>
      </c>
      <c r="C2739" t="s">
        <v>8782</v>
      </c>
      <c r="D2739" t="s">
        <v>8783</v>
      </c>
      <c r="E2739" t="s">
        <v>8784</v>
      </c>
      <c r="F2739" t="s">
        <v>1023</v>
      </c>
    </row>
    <row r="2740" spans="2:6" hidden="1" x14ac:dyDescent="0.25">
      <c r="B2740">
        <v>157971</v>
      </c>
      <c r="C2740" t="s">
        <v>8785</v>
      </c>
      <c r="D2740" t="s">
        <v>8786</v>
      </c>
      <c r="E2740" t="s">
        <v>8787</v>
      </c>
      <c r="F2740" t="s">
        <v>1023</v>
      </c>
    </row>
    <row r="2741" spans="2:6" hidden="1" x14ac:dyDescent="0.25">
      <c r="B2741">
        <v>157974</v>
      </c>
      <c r="C2741" t="s">
        <v>8788</v>
      </c>
      <c r="D2741" t="s">
        <v>8789</v>
      </c>
      <c r="E2741" t="s">
        <v>8790</v>
      </c>
      <c r="F2741" t="s">
        <v>1023</v>
      </c>
    </row>
    <row r="2742" spans="2:6" hidden="1" x14ac:dyDescent="0.25">
      <c r="B2742">
        <v>157975</v>
      </c>
      <c r="C2742" t="s">
        <v>8791</v>
      </c>
      <c r="D2742" t="s">
        <v>8792</v>
      </c>
      <c r="E2742" t="s">
        <v>8793</v>
      </c>
      <c r="F2742" t="s">
        <v>1023</v>
      </c>
    </row>
    <row r="2743" spans="2:6" hidden="1" x14ac:dyDescent="0.25">
      <c r="B2743">
        <v>157980</v>
      </c>
      <c r="C2743" t="s">
        <v>8794</v>
      </c>
      <c r="D2743" t="s">
        <v>8795</v>
      </c>
      <c r="E2743" t="s">
        <v>8796</v>
      </c>
      <c r="F2743" t="s">
        <v>1023</v>
      </c>
    </row>
    <row r="2744" spans="2:6" hidden="1" x14ac:dyDescent="0.25">
      <c r="B2744">
        <v>157982</v>
      </c>
      <c r="C2744" t="s">
        <v>8797</v>
      </c>
      <c r="D2744" t="s">
        <v>8798</v>
      </c>
      <c r="E2744" t="s">
        <v>8187</v>
      </c>
      <c r="F2744" t="s">
        <v>1023</v>
      </c>
    </row>
    <row r="2745" spans="2:6" hidden="1" x14ac:dyDescent="0.25">
      <c r="B2745">
        <v>157983</v>
      </c>
      <c r="C2745" t="s">
        <v>8799</v>
      </c>
      <c r="D2745" t="s">
        <v>8800</v>
      </c>
      <c r="E2745" t="s">
        <v>8801</v>
      </c>
      <c r="F2745" t="s">
        <v>1023</v>
      </c>
    </row>
    <row r="2746" spans="2:6" hidden="1" x14ac:dyDescent="0.25">
      <c r="B2746">
        <v>157986</v>
      </c>
      <c r="C2746" t="s">
        <v>8802</v>
      </c>
      <c r="D2746" t="s">
        <v>8803</v>
      </c>
      <c r="E2746" t="s">
        <v>8804</v>
      </c>
      <c r="F2746" t="s">
        <v>1023</v>
      </c>
    </row>
    <row r="2747" spans="2:6" hidden="1" x14ac:dyDescent="0.25">
      <c r="B2747">
        <v>157988</v>
      </c>
      <c r="C2747" t="s">
        <v>8805</v>
      </c>
      <c r="D2747" t="s">
        <v>8806</v>
      </c>
      <c r="E2747" t="s">
        <v>8807</v>
      </c>
      <c r="F2747" t="s">
        <v>1023</v>
      </c>
    </row>
    <row r="2748" spans="2:6" hidden="1" x14ac:dyDescent="0.25">
      <c r="B2748">
        <v>157989</v>
      </c>
      <c r="C2748" t="s">
        <v>8808</v>
      </c>
      <c r="D2748" t="s">
        <v>8809</v>
      </c>
      <c r="E2748" t="s">
        <v>8810</v>
      </c>
      <c r="F2748" t="s">
        <v>1023</v>
      </c>
    </row>
    <row r="2749" spans="2:6" hidden="1" x14ac:dyDescent="0.25">
      <c r="B2749">
        <v>158000</v>
      </c>
      <c r="C2749" t="s">
        <v>8811</v>
      </c>
      <c r="D2749" t="s">
        <v>8812</v>
      </c>
      <c r="E2749" t="s">
        <v>8813</v>
      </c>
      <c r="F2749" t="s">
        <v>1023</v>
      </c>
    </row>
    <row r="2750" spans="2:6" hidden="1" x14ac:dyDescent="0.25">
      <c r="B2750">
        <v>158001</v>
      </c>
      <c r="C2750" t="s">
        <v>8814</v>
      </c>
      <c r="D2750" t="s">
        <v>8815</v>
      </c>
      <c r="E2750" t="s">
        <v>8816</v>
      </c>
      <c r="F2750" t="s">
        <v>1023</v>
      </c>
    </row>
    <row r="2751" spans="2:6" hidden="1" x14ac:dyDescent="0.25">
      <c r="B2751">
        <v>158008</v>
      </c>
      <c r="C2751" t="s">
        <v>8817</v>
      </c>
      <c r="D2751" t="s">
        <v>8818</v>
      </c>
      <c r="E2751" t="s">
        <v>8819</v>
      </c>
      <c r="F2751" t="s">
        <v>1023</v>
      </c>
    </row>
    <row r="2752" spans="2:6" hidden="1" x14ac:dyDescent="0.25">
      <c r="B2752">
        <v>158016</v>
      </c>
      <c r="C2752" t="s">
        <v>8820</v>
      </c>
      <c r="D2752" t="s">
        <v>8821</v>
      </c>
      <c r="E2752" t="s">
        <v>8822</v>
      </c>
      <c r="F2752" t="s">
        <v>1023</v>
      </c>
    </row>
    <row r="2753" spans="2:6" hidden="1" x14ac:dyDescent="0.25">
      <c r="B2753">
        <v>158019</v>
      </c>
      <c r="C2753" t="s">
        <v>8823</v>
      </c>
      <c r="D2753" t="s">
        <v>8824</v>
      </c>
      <c r="E2753" t="s">
        <v>135</v>
      </c>
      <c r="F2753" t="s">
        <v>1023</v>
      </c>
    </row>
    <row r="2754" spans="2:6" hidden="1" x14ac:dyDescent="0.25">
      <c r="B2754">
        <v>158022</v>
      </c>
      <c r="C2754" t="s">
        <v>8825</v>
      </c>
      <c r="D2754" t="s">
        <v>8826</v>
      </c>
      <c r="E2754" t="s">
        <v>8827</v>
      </c>
      <c r="F2754" t="s">
        <v>1023</v>
      </c>
    </row>
    <row r="2755" spans="2:6" hidden="1" x14ac:dyDescent="0.25">
      <c r="B2755">
        <v>158023</v>
      </c>
      <c r="C2755" t="s">
        <v>8828</v>
      </c>
      <c r="D2755" t="s">
        <v>8829</v>
      </c>
      <c r="E2755" t="s">
        <v>4974</v>
      </c>
      <c r="F2755" t="s">
        <v>1023</v>
      </c>
    </row>
    <row r="2756" spans="2:6" hidden="1" x14ac:dyDescent="0.25">
      <c r="B2756">
        <v>158025</v>
      </c>
      <c r="C2756" t="s">
        <v>8830</v>
      </c>
      <c r="D2756" t="s">
        <v>8831</v>
      </c>
      <c r="E2756" t="s">
        <v>8832</v>
      </c>
      <c r="F2756" t="s">
        <v>1023</v>
      </c>
    </row>
    <row r="2757" spans="2:6" hidden="1" x14ac:dyDescent="0.25">
      <c r="B2757">
        <v>158030</v>
      </c>
      <c r="C2757" t="s">
        <v>8833</v>
      </c>
      <c r="D2757" t="s">
        <v>8834</v>
      </c>
      <c r="E2757" t="s">
        <v>8835</v>
      </c>
      <c r="F2757" t="s">
        <v>1023</v>
      </c>
    </row>
    <row r="2758" spans="2:6" hidden="1" x14ac:dyDescent="0.25">
      <c r="B2758">
        <v>158032</v>
      </c>
      <c r="C2758" t="s">
        <v>8836</v>
      </c>
      <c r="D2758" t="s">
        <v>8837</v>
      </c>
      <c r="E2758" t="s">
        <v>8838</v>
      </c>
      <c r="F2758" t="s">
        <v>1023</v>
      </c>
    </row>
    <row r="2759" spans="2:6" hidden="1" x14ac:dyDescent="0.25">
      <c r="B2759">
        <v>158033</v>
      </c>
      <c r="C2759" t="s">
        <v>8839</v>
      </c>
      <c r="D2759" t="s">
        <v>8840</v>
      </c>
      <c r="E2759" t="s">
        <v>8841</v>
      </c>
      <c r="F2759" t="s">
        <v>1023</v>
      </c>
    </row>
    <row r="2760" spans="2:6" hidden="1" x14ac:dyDescent="0.25">
      <c r="B2760">
        <v>158035</v>
      </c>
      <c r="C2760" t="s">
        <v>8842</v>
      </c>
      <c r="D2760" t="s">
        <v>8843</v>
      </c>
      <c r="E2760" t="s">
        <v>8844</v>
      </c>
      <c r="F2760" t="s">
        <v>1023</v>
      </c>
    </row>
    <row r="2761" spans="2:6" hidden="1" x14ac:dyDescent="0.25">
      <c r="B2761">
        <v>158036</v>
      </c>
      <c r="C2761" t="s">
        <v>8845</v>
      </c>
      <c r="D2761" t="s">
        <v>8846</v>
      </c>
      <c r="E2761" t="s">
        <v>8847</v>
      </c>
      <c r="F2761" t="s">
        <v>1023</v>
      </c>
    </row>
    <row r="2762" spans="2:6" hidden="1" x14ac:dyDescent="0.25">
      <c r="B2762">
        <v>158039</v>
      </c>
      <c r="C2762" t="s">
        <v>8848</v>
      </c>
      <c r="D2762" t="s">
        <v>8849</v>
      </c>
      <c r="E2762" t="s">
        <v>8850</v>
      </c>
      <c r="F2762" t="s">
        <v>1023</v>
      </c>
    </row>
    <row r="2763" spans="2:6" hidden="1" x14ac:dyDescent="0.25">
      <c r="B2763">
        <v>158046</v>
      </c>
      <c r="C2763" t="s">
        <v>8851</v>
      </c>
      <c r="D2763" t="s">
        <v>8852</v>
      </c>
      <c r="E2763" t="s">
        <v>8853</v>
      </c>
      <c r="F2763" t="s">
        <v>1023</v>
      </c>
    </row>
    <row r="2764" spans="2:6" hidden="1" x14ac:dyDescent="0.25">
      <c r="B2764">
        <v>158048</v>
      </c>
      <c r="C2764" t="s">
        <v>8854</v>
      </c>
      <c r="D2764" t="s">
        <v>8855</v>
      </c>
      <c r="E2764" t="s">
        <v>8856</v>
      </c>
      <c r="F2764" t="s">
        <v>1023</v>
      </c>
    </row>
    <row r="2765" spans="2:6" hidden="1" x14ac:dyDescent="0.25">
      <c r="B2765">
        <v>158049</v>
      </c>
      <c r="C2765" t="s">
        <v>8857</v>
      </c>
      <c r="D2765" t="s">
        <v>8858</v>
      </c>
      <c r="E2765" t="s">
        <v>8859</v>
      </c>
      <c r="F2765" t="s">
        <v>1023</v>
      </c>
    </row>
    <row r="2766" spans="2:6" hidden="1" x14ac:dyDescent="0.25">
      <c r="B2766">
        <v>158052</v>
      </c>
      <c r="C2766" t="s">
        <v>8860</v>
      </c>
      <c r="D2766" t="s">
        <v>8861</v>
      </c>
      <c r="E2766" t="s">
        <v>8862</v>
      </c>
      <c r="F2766" t="s">
        <v>1023</v>
      </c>
    </row>
    <row r="2767" spans="2:6" hidden="1" x14ac:dyDescent="0.25">
      <c r="B2767">
        <v>158053</v>
      </c>
      <c r="C2767" t="s">
        <v>8863</v>
      </c>
      <c r="D2767" t="s">
        <v>8864</v>
      </c>
      <c r="E2767" t="s">
        <v>8865</v>
      </c>
      <c r="F2767" t="s">
        <v>1023</v>
      </c>
    </row>
    <row r="2768" spans="2:6" hidden="1" x14ac:dyDescent="0.25">
      <c r="B2768">
        <v>158055</v>
      </c>
      <c r="C2768" t="s">
        <v>8866</v>
      </c>
      <c r="D2768" t="s">
        <v>8867</v>
      </c>
      <c r="E2768" t="s">
        <v>8868</v>
      </c>
      <c r="F2768" t="s">
        <v>1023</v>
      </c>
    </row>
    <row r="2769" spans="2:6" hidden="1" x14ac:dyDescent="0.25">
      <c r="B2769">
        <v>158056</v>
      </c>
      <c r="C2769" t="s">
        <v>8869</v>
      </c>
      <c r="D2769" t="s">
        <v>8870</v>
      </c>
      <c r="E2769" t="s">
        <v>3337</v>
      </c>
      <c r="F2769" t="s">
        <v>1023</v>
      </c>
    </row>
    <row r="2770" spans="2:6" hidden="1" x14ac:dyDescent="0.25">
      <c r="B2770">
        <v>158059</v>
      </c>
      <c r="C2770" t="s">
        <v>8871</v>
      </c>
      <c r="D2770" t="s">
        <v>8872</v>
      </c>
      <c r="E2770" t="s">
        <v>8873</v>
      </c>
      <c r="F2770" t="s">
        <v>1023</v>
      </c>
    </row>
    <row r="2771" spans="2:6" hidden="1" x14ac:dyDescent="0.25">
      <c r="B2771">
        <v>158060</v>
      </c>
      <c r="C2771" t="s">
        <v>8874</v>
      </c>
      <c r="D2771" t="s">
        <v>8875</v>
      </c>
      <c r="E2771" t="s">
        <v>1309</v>
      </c>
      <c r="F2771" t="s">
        <v>1023</v>
      </c>
    </row>
    <row r="2772" spans="2:6" hidden="1" x14ac:dyDescent="0.25">
      <c r="B2772">
        <v>158069</v>
      </c>
      <c r="C2772" t="s">
        <v>8876</v>
      </c>
      <c r="D2772" t="s">
        <v>8877</v>
      </c>
      <c r="E2772" t="s">
        <v>8878</v>
      </c>
      <c r="F2772" t="s">
        <v>1023</v>
      </c>
    </row>
    <row r="2773" spans="2:6" hidden="1" x14ac:dyDescent="0.25">
      <c r="B2773">
        <v>158071</v>
      </c>
      <c r="C2773" t="s">
        <v>8879</v>
      </c>
      <c r="D2773" t="s">
        <v>8880</v>
      </c>
      <c r="E2773" t="s">
        <v>8881</v>
      </c>
      <c r="F2773" t="s">
        <v>1023</v>
      </c>
    </row>
    <row r="2774" spans="2:6" hidden="1" x14ac:dyDescent="0.25">
      <c r="B2774">
        <v>158074</v>
      </c>
      <c r="C2774" t="s">
        <v>8882</v>
      </c>
      <c r="D2774" t="s">
        <v>8883</v>
      </c>
      <c r="E2774" t="s">
        <v>8884</v>
      </c>
      <c r="F2774" t="s">
        <v>1023</v>
      </c>
    </row>
    <row r="2775" spans="2:6" hidden="1" x14ac:dyDescent="0.25">
      <c r="B2775">
        <v>158075</v>
      </c>
      <c r="C2775" t="s">
        <v>8885</v>
      </c>
      <c r="D2775" t="s">
        <v>8886</v>
      </c>
      <c r="E2775" t="s">
        <v>8887</v>
      </c>
      <c r="F2775" t="s">
        <v>1023</v>
      </c>
    </row>
    <row r="2776" spans="2:6" hidden="1" x14ac:dyDescent="0.25">
      <c r="B2776">
        <v>158076</v>
      </c>
      <c r="C2776" t="s">
        <v>8888</v>
      </c>
      <c r="D2776" t="s">
        <v>8889</v>
      </c>
      <c r="E2776" t="s">
        <v>8890</v>
      </c>
      <c r="F2776" t="s">
        <v>1023</v>
      </c>
    </row>
    <row r="2777" spans="2:6" hidden="1" x14ac:dyDescent="0.25">
      <c r="B2777">
        <v>158079</v>
      </c>
      <c r="C2777" t="s">
        <v>8891</v>
      </c>
      <c r="D2777" t="s">
        <v>8892</v>
      </c>
      <c r="E2777" t="s">
        <v>8893</v>
      </c>
      <c r="F2777" t="s">
        <v>1023</v>
      </c>
    </row>
    <row r="2778" spans="2:6" hidden="1" x14ac:dyDescent="0.25">
      <c r="B2778">
        <v>158083</v>
      </c>
      <c r="C2778" t="s">
        <v>8894</v>
      </c>
      <c r="D2778" t="s">
        <v>8895</v>
      </c>
      <c r="E2778" t="s">
        <v>8896</v>
      </c>
      <c r="F2778" t="s">
        <v>1023</v>
      </c>
    </row>
    <row r="2779" spans="2:6" hidden="1" x14ac:dyDescent="0.25">
      <c r="B2779">
        <v>158084</v>
      </c>
      <c r="C2779" t="s">
        <v>8897</v>
      </c>
      <c r="D2779" t="s">
        <v>8898</v>
      </c>
      <c r="E2779" t="s">
        <v>3131</v>
      </c>
      <c r="F2779" t="s">
        <v>1023</v>
      </c>
    </row>
    <row r="2780" spans="2:6" hidden="1" x14ac:dyDescent="0.25">
      <c r="B2780">
        <v>158088</v>
      </c>
      <c r="C2780" t="s">
        <v>8899</v>
      </c>
      <c r="D2780" t="s">
        <v>8900</v>
      </c>
      <c r="E2780" t="s">
        <v>8901</v>
      </c>
      <c r="F2780" t="s">
        <v>1023</v>
      </c>
    </row>
    <row r="2781" spans="2:6" hidden="1" x14ac:dyDescent="0.25">
      <c r="B2781">
        <v>158090</v>
      </c>
      <c r="C2781" t="s">
        <v>8902</v>
      </c>
      <c r="D2781" t="s">
        <v>8903</v>
      </c>
      <c r="E2781" t="s">
        <v>8904</v>
      </c>
      <c r="F2781" t="s">
        <v>1023</v>
      </c>
    </row>
    <row r="2782" spans="2:6" hidden="1" x14ac:dyDescent="0.25">
      <c r="B2782">
        <v>158091</v>
      </c>
      <c r="C2782" t="s">
        <v>8905</v>
      </c>
      <c r="D2782" t="s">
        <v>8906</v>
      </c>
      <c r="E2782" t="s">
        <v>8907</v>
      </c>
      <c r="F2782" t="s">
        <v>1023</v>
      </c>
    </row>
    <row r="2783" spans="2:6" hidden="1" x14ac:dyDescent="0.25">
      <c r="B2783">
        <v>158092</v>
      </c>
      <c r="C2783" t="s">
        <v>8908</v>
      </c>
      <c r="D2783" t="s">
        <v>8909</v>
      </c>
      <c r="E2783" t="s">
        <v>8910</v>
      </c>
      <c r="F2783" t="s">
        <v>1023</v>
      </c>
    </row>
    <row r="2784" spans="2:6" hidden="1" x14ac:dyDescent="0.25">
      <c r="B2784">
        <v>158095</v>
      </c>
      <c r="C2784" t="s">
        <v>8911</v>
      </c>
      <c r="D2784" t="s">
        <v>8912</v>
      </c>
      <c r="E2784" t="s">
        <v>8913</v>
      </c>
      <c r="F2784" t="s">
        <v>1023</v>
      </c>
    </row>
    <row r="2785" spans="2:6" hidden="1" x14ac:dyDescent="0.25">
      <c r="B2785">
        <v>158098</v>
      </c>
      <c r="C2785" t="s">
        <v>8914</v>
      </c>
      <c r="D2785" t="s">
        <v>8915</v>
      </c>
      <c r="E2785" t="s">
        <v>6951</v>
      </c>
      <c r="F2785" t="s">
        <v>1023</v>
      </c>
    </row>
    <row r="2786" spans="2:6" hidden="1" x14ac:dyDescent="0.25">
      <c r="B2786">
        <v>158099</v>
      </c>
      <c r="C2786" t="s">
        <v>8916</v>
      </c>
      <c r="D2786" t="s">
        <v>8917</v>
      </c>
      <c r="E2786" t="s">
        <v>8918</v>
      </c>
      <c r="F2786" t="s">
        <v>1023</v>
      </c>
    </row>
    <row r="2787" spans="2:6" hidden="1" x14ac:dyDescent="0.25">
      <c r="B2787">
        <v>158104</v>
      </c>
      <c r="C2787" t="s">
        <v>8919</v>
      </c>
      <c r="D2787" t="s">
        <v>8920</v>
      </c>
      <c r="E2787" t="s">
        <v>6975</v>
      </c>
      <c r="F2787" t="s">
        <v>1023</v>
      </c>
    </row>
    <row r="2788" spans="2:6" hidden="1" x14ac:dyDescent="0.25">
      <c r="B2788">
        <v>158105</v>
      </c>
      <c r="C2788" t="s">
        <v>8921</v>
      </c>
      <c r="D2788" t="s">
        <v>8922</v>
      </c>
      <c r="E2788" t="s">
        <v>8923</v>
      </c>
      <c r="F2788" t="s">
        <v>1023</v>
      </c>
    </row>
    <row r="2789" spans="2:6" hidden="1" x14ac:dyDescent="0.25">
      <c r="B2789">
        <v>158107</v>
      </c>
      <c r="C2789" t="s">
        <v>8924</v>
      </c>
      <c r="D2789" t="s">
        <v>8925</v>
      </c>
      <c r="E2789" t="s">
        <v>8926</v>
      </c>
      <c r="F2789" t="s">
        <v>1023</v>
      </c>
    </row>
    <row r="2790" spans="2:6" hidden="1" x14ac:dyDescent="0.25">
      <c r="B2790">
        <v>158110</v>
      </c>
      <c r="C2790" t="s">
        <v>8927</v>
      </c>
      <c r="D2790" t="s">
        <v>8928</v>
      </c>
      <c r="E2790" t="s">
        <v>8929</v>
      </c>
      <c r="F2790" t="s">
        <v>1023</v>
      </c>
    </row>
    <row r="2791" spans="2:6" hidden="1" x14ac:dyDescent="0.25">
      <c r="B2791">
        <v>158112</v>
      </c>
      <c r="C2791" t="s">
        <v>8930</v>
      </c>
      <c r="D2791" t="s">
        <v>8931</v>
      </c>
      <c r="E2791" t="s">
        <v>8932</v>
      </c>
      <c r="F2791" t="s">
        <v>1023</v>
      </c>
    </row>
    <row r="2792" spans="2:6" hidden="1" x14ac:dyDescent="0.25">
      <c r="B2792">
        <v>158113</v>
      </c>
      <c r="C2792" t="s">
        <v>8933</v>
      </c>
      <c r="D2792" t="s">
        <v>8934</v>
      </c>
      <c r="E2792" t="s">
        <v>8935</v>
      </c>
      <c r="F2792" t="s">
        <v>1023</v>
      </c>
    </row>
    <row r="2793" spans="2:6" hidden="1" x14ac:dyDescent="0.25">
      <c r="B2793">
        <v>158114</v>
      </c>
      <c r="C2793" t="s">
        <v>8936</v>
      </c>
      <c r="D2793" t="s">
        <v>8937</v>
      </c>
      <c r="E2793" t="s">
        <v>8938</v>
      </c>
      <c r="F2793" t="s">
        <v>1023</v>
      </c>
    </row>
    <row r="2794" spans="2:6" hidden="1" x14ac:dyDescent="0.25">
      <c r="B2794">
        <v>158117</v>
      </c>
      <c r="C2794" t="s">
        <v>8939</v>
      </c>
      <c r="D2794" t="s">
        <v>8940</v>
      </c>
      <c r="E2794" t="s">
        <v>8941</v>
      </c>
      <c r="F2794" t="s">
        <v>1023</v>
      </c>
    </row>
    <row r="2795" spans="2:6" hidden="1" x14ac:dyDescent="0.25">
      <c r="B2795">
        <v>158118</v>
      </c>
      <c r="C2795" t="s">
        <v>8942</v>
      </c>
      <c r="D2795" t="s">
        <v>8943</v>
      </c>
      <c r="E2795" t="s">
        <v>8944</v>
      </c>
      <c r="F2795" t="s">
        <v>1023</v>
      </c>
    </row>
    <row r="2796" spans="2:6" hidden="1" x14ac:dyDescent="0.25">
      <c r="B2796">
        <v>158120</v>
      </c>
      <c r="C2796" t="s">
        <v>8945</v>
      </c>
      <c r="D2796" t="s">
        <v>8946</v>
      </c>
      <c r="E2796" t="s">
        <v>8947</v>
      </c>
      <c r="F2796" t="s">
        <v>1023</v>
      </c>
    </row>
    <row r="2797" spans="2:6" hidden="1" x14ac:dyDescent="0.25">
      <c r="B2797">
        <v>158127</v>
      </c>
      <c r="C2797" t="s">
        <v>8948</v>
      </c>
      <c r="D2797" t="s">
        <v>8949</v>
      </c>
      <c r="E2797" t="s">
        <v>8950</v>
      </c>
      <c r="F2797" t="s">
        <v>1023</v>
      </c>
    </row>
    <row r="2798" spans="2:6" hidden="1" x14ac:dyDescent="0.25">
      <c r="B2798">
        <v>158128</v>
      </c>
      <c r="C2798" t="s">
        <v>8951</v>
      </c>
      <c r="D2798" t="s">
        <v>8952</v>
      </c>
      <c r="E2798" t="s">
        <v>8953</v>
      </c>
      <c r="F2798" t="s">
        <v>1023</v>
      </c>
    </row>
    <row r="2799" spans="2:6" hidden="1" x14ac:dyDescent="0.25">
      <c r="B2799">
        <v>158129</v>
      </c>
      <c r="C2799" t="s">
        <v>8954</v>
      </c>
      <c r="D2799" t="s">
        <v>8955</v>
      </c>
      <c r="E2799" t="s">
        <v>8956</v>
      </c>
      <c r="F2799" t="s">
        <v>1023</v>
      </c>
    </row>
    <row r="2800" spans="2:6" hidden="1" x14ac:dyDescent="0.25">
      <c r="B2800">
        <v>158130</v>
      </c>
      <c r="C2800" t="s">
        <v>8957</v>
      </c>
      <c r="D2800" t="s">
        <v>8958</v>
      </c>
      <c r="E2800" t="s">
        <v>8959</v>
      </c>
      <c r="F2800" t="s">
        <v>1023</v>
      </c>
    </row>
    <row r="2801" spans="2:6" hidden="1" x14ac:dyDescent="0.25">
      <c r="B2801">
        <v>158131</v>
      </c>
      <c r="C2801" t="s">
        <v>8960</v>
      </c>
      <c r="D2801" t="s">
        <v>8961</v>
      </c>
      <c r="E2801" t="s">
        <v>8953</v>
      </c>
      <c r="F2801" t="s">
        <v>1023</v>
      </c>
    </row>
    <row r="2802" spans="2:6" hidden="1" x14ac:dyDescent="0.25">
      <c r="B2802">
        <v>158132</v>
      </c>
      <c r="C2802" t="s">
        <v>8962</v>
      </c>
      <c r="D2802" t="s">
        <v>8963</v>
      </c>
      <c r="E2802" t="s">
        <v>8964</v>
      </c>
      <c r="F2802" t="s">
        <v>1023</v>
      </c>
    </row>
    <row r="2803" spans="2:6" hidden="1" x14ac:dyDescent="0.25">
      <c r="B2803">
        <v>158136</v>
      </c>
      <c r="C2803" t="s">
        <v>8965</v>
      </c>
      <c r="D2803" t="s">
        <v>8966</v>
      </c>
      <c r="E2803" t="s">
        <v>8967</v>
      </c>
      <c r="F2803" t="s">
        <v>1023</v>
      </c>
    </row>
    <row r="2804" spans="2:6" hidden="1" x14ac:dyDescent="0.25">
      <c r="B2804">
        <v>158142</v>
      </c>
      <c r="C2804" t="s">
        <v>8968</v>
      </c>
      <c r="D2804" t="s">
        <v>8969</v>
      </c>
      <c r="E2804" t="s">
        <v>8970</v>
      </c>
      <c r="F2804" t="s">
        <v>1023</v>
      </c>
    </row>
    <row r="2805" spans="2:6" hidden="1" x14ac:dyDescent="0.25">
      <c r="B2805">
        <v>158143</v>
      </c>
      <c r="C2805" t="s">
        <v>8971</v>
      </c>
      <c r="D2805" t="s">
        <v>8972</v>
      </c>
      <c r="E2805" t="s">
        <v>8973</v>
      </c>
      <c r="F2805" t="s">
        <v>1023</v>
      </c>
    </row>
    <row r="2806" spans="2:6" hidden="1" x14ac:dyDescent="0.25">
      <c r="B2806">
        <v>158145</v>
      </c>
      <c r="C2806" t="s">
        <v>8974</v>
      </c>
      <c r="D2806" t="s">
        <v>8975</v>
      </c>
      <c r="E2806" t="s">
        <v>8976</v>
      </c>
      <c r="F2806" t="s">
        <v>1023</v>
      </c>
    </row>
    <row r="2807" spans="2:6" hidden="1" x14ac:dyDescent="0.25">
      <c r="B2807">
        <v>158148</v>
      </c>
      <c r="C2807" t="s">
        <v>8977</v>
      </c>
      <c r="D2807" t="s">
        <v>8978</v>
      </c>
      <c r="E2807" t="s">
        <v>8979</v>
      </c>
      <c r="F2807" t="s">
        <v>1023</v>
      </c>
    </row>
    <row r="2808" spans="2:6" hidden="1" x14ac:dyDescent="0.25">
      <c r="B2808">
        <v>158151</v>
      </c>
      <c r="C2808" t="s">
        <v>8980</v>
      </c>
      <c r="D2808" t="s">
        <v>8981</v>
      </c>
      <c r="E2808" t="s">
        <v>8982</v>
      </c>
      <c r="F2808" t="s">
        <v>1023</v>
      </c>
    </row>
    <row r="2809" spans="2:6" hidden="1" x14ac:dyDescent="0.25">
      <c r="B2809">
        <v>158152</v>
      </c>
      <c r="C2809" t="s">
        <v>8983</v>
      </c>
      <c r="D2809" t="s">
        <v>8984</v>
      </c>
      <c r="E2809" t="s">
        <v>7299</v>
      </c>
      <c r="F2809" t="s">
        <v>1023</v>
      </c>
    </row>
    <row r="2810" spans="2:6" hidden="1" x14ac:dyDescent="0.25">
      <c r="B2810">
        <v>158153</v>
      </c>
      <c r="C2810" t="s">
        <v>8985</v>
      </c>
      <c r="D2810" t="s">
        <v>8986</v>
      </c>
      <c r="E2810" t="s">
        <v>8987</v>
      </c>
      <c r="F2810" t="s">
        <v>1023</v>
      </c>
    </row>
    <row r="2811" spans="2:6" hidden="1" x14ac:dyDescent="0.25">
      <c r="B2811">
        <v>158156</v>
      </c>
      <c r="C2811" t="s">
        <v>8988</v>
      </c>
      <c r="D2811" t="s">
        <v>8989</v>
      </c>
      <c r="E2811" t="s">
        <v>8990</v>
      </c>
      <c r="F2811" t="s">
        <v>1023</v>
      </c>
    </row>
    <row r="2812" spans="2:6" hidden="1" x14ac:dyDescent="0.25">
      <c r="B2812">
        <v>158158</v>
      </c>
      <c r="C2812" t="s">
        <v>8991</v>
      </c>
      <c r="D2812" t="s">
        <v>8992</v>
      </c>
      <c r="E2812" t="s">
        <v>8993</v>
      </c>
      <c r="F2812" t="s">
        <v>1023</v>
      </c>
    </row>
    <row r="2813" spans="2:6" hidden="1" x14ac:dyDescent="0.25">
      <c r="B2813">
        <v>158159</v>
      </c>
      <c r="C2813" t="s">
        <v>8994</v>
      </c>
      <c r="D2813" t="s">
        <v>8995</v>
      </c>
      <c r="E2813" t="s">
        <v>8996</v>
      </c>
      <c r="F2813" t="s">
        <v>1023</v>
      </c>
    </row>
    <row r="2814" spans="2:6" hidden="1" x14ac:dyDescent="0.25">
      <c r="B2814">
        <v>158161</v>
      </c>
      <c r="C2814" t="s">
        <v>8997</v>
      </c>
      <c r="D2814" t="s">
        <v>8998</v>
      </c>
      <c r="E2814" t="s">
        <v>8999</v>
      </c>
      <c r="F2814" t="s">
        <v>1023</v>
      </c>
    </row>
    <row r="2815" spans="2:6" hidden="1" x14ac:dyDescent="0.25">
      <c r="B2815">
        <v>158162</v>
      </c>
      <c r="C2815" t="s">
        <v>9000</v>
      </c>
      <c r="D2815" t="s">
        <v>9001</v>
      </c>
      <c r="E2815" t="s">
        <v>9002</v>
      </c>
      <c r="F2815" t="s">
        <v>1023</v>
      </c>
    </row>
    <row r="2816" spans="2:6" hidden="1" x14ac:dyDescent="0.25">
      <c r="B2816">
        <v>158163</v>
      </c>
      <c r="C2816" t="s">
        <v>9003</v>
      </c>
      <c r="D2816" t="s">
        <v>9004</v>
      </c>
      <c r="E2816" t="s">
        <v>9005</v>
      </c>
      <c r="F2816" t="s">
        <v>1023</v>
      </c>
    </row>
    <row r="2817" spans="2:6" hidden="1" x14ac:dyDescent="0.25">
      <c r="B2817">
        <v>158165</v>
      </c>
      <c r="C2817" t="s">
        <v>9006</v>
      </c>
      <c r="D2817" t="s">
        <v>9007</v>
      </c>
      <c r="E2817" t="s">
        <v>9008</v>
      </c>
      <c r="F2817" t="s">
        <v>1023</v>
      </c>
    </row>
    <row r="2818" spans="2:6" hidden="1" x14ac:dyDescent="0.25">
      <c r="B2818">
        <v>158166</v>
      </c>
      <c r="C2818" t="s">
        <v>9009</v>
      </c>
      <c r="D2818" t="s">
        <v>9010</v>
      </c>
      <c r="E2818" t="s">
        <v>9011</v>
      </c>
      <c r="F2818" t="s">
        <v>1023</v>
      </c>
    </row>
    <row r="2819" spans="2:6" hidden="1" x14ac:dyDescent="0.25">
      <c r="B2819">
        <v>158167</v>
      </c>
      <c r="C2819" t="s">
        <v>9012</v>
      </c>
      <c r="D2819" t="s">
        <v>9013</v>
      </c>
      <c r="E2819" t="s">
        <v>9014</v>
      </c>
      <c r="F2819" t="s">
        <v>1023</v>
      </c>
    </row>
    <row r="2820" spans="2:6" hidden="1" x14ac:dyDescent="0.25">
      <c r="B2820">
        <v>158168</v>
      </c>
      <c r="C2820" t="s">
        <v>9015</v>
      </c>
      <c r="D2820" t="s">
        <v>9016</v>
      </c>
      <c r="E2820" t="s">
        <v>9017</v>
      </c>
      <c r="F2820" t="s">
        <v>1023</v>
      </c>
    </row>
    <row r="2821" spans="2:6" hidden="1" x14ac:dyDescent="0.25">
      <c r="B2821">
        <v>158169</v>
      </c>
      <c r="C2821" t="s">
        <v>9018</v>
      </c>
      <c r="D2821" t="s">
        <v>9019</v>
      </c>
      <c r="E2821" t="s">
        <v>9020</v>
      </c>
      <c r="F2821" t="s">
        <v>1023</v>
      </c>
    </row>
    <row r="2822" spans="2:6" hidden="1" x14ac:dyDescent="0.25">
      <c r="B2822">
        <v>158170</v>
      </c>
      <c r="C2822" t="s">
        <v>9021</v>
      </c>
      <c r="D2822" t="s">
        <v>9022</v>
      </c>
      <c r="E2822" t="s">
        <v>9023</v>
      </c>
      <c r="F2822" t="s">
        <v>1023</v>
      </c>
    </row>
    <row r="2823" spans="2:6" hidden="1" x14ac:dyDescent="0.25">
      <c r="B2823">
        <v>158171</v>
      </c>
      <c r="C2823" t="s">
        <v>9024</v>
      </c>
      <c r="D2823" t="s">
        <v>9025</v>
      </c>
      <c r="E2823" t="s">
        <v>9026</v>
      </c>
      <c r="F2823" t="s">
        <v>1023</v>
      </c>
    </row>
    <row r="2824" spans="2:6" hidden="1" x14ac:dyDescent="0.25">
      <c r="B2824">
        <v>158172</v>
      </c>
      <c r="C2824" t="s">
        <v>9027</v>
      </c>
      <c r="D2824" t="s">
        <v>9028</v>
      </c>
      <c r="E2824" t="s">
        <v>9029</v>
      </c>
      <c r="F2824" t="s">
        <v>1023</v>
      </c>
    </row>
    <row r="2825" spans="2:6" hidden="1" x14ac:dyDescent="0.25">
      <c r="B2825">
        <v>158173</v>
      </c>
      <c r="C2825" t="s">
        <v>9030</v>
      </c>
      <c r="D2825" t="s">
        <v>9031</v>
      </c>
      <c r="E2825" t="s">
        <v>9032</v>
      </c>
      <c r="F2825" t="s">
        <v>1023</v>
      </c>
    </row>
    <row r="2826" spans="2:6" hidden="1" x14ac:dyDescent="0.25">
      <c r="B2826">
        <v>158174</v>
      </c>
      <c r="C2826" t="s">
        <v>9033</v>
      </c>
      <c r="D2826" t="s">
        <v>9034</v>
      </c>
      <c r="E2826" t="s">
        <v>9035</v>
      </c>
      <c r="F2826" t="s">
        <v>1023</v>
      </c>
    </row>
    <row r="2827" spans="2:6" hidden="1" x14ac:dyDescent="0.25">
      <c r="B2827">
        <v>158175</v>
      </c>
      <c r="C2827" t="s">
        <v>9036</v>
      </c>
      <c r="D2827" t="s">
        <v>9037</v>
      </c>
      <c r="E2827" t="s">
        <v>9038</v>
      </c>
      <c r="F2827" t="s">
        <v>1023</v>
      </c>
    </row>
    <row r="2828" spans="2:6" hidden="1" x14ac:dyDescent="0.25">
      <c r="B2828">
        <v>158176</v>
      </c>
      <c r="C2828" t="s">
        <v>9039</v>
      </c>
      <c r="D2828" t="s">
        <v>9040</v>
      </c>
      <c r="E2828" t="s">
        <v>9041</v>
      </c>
      <c r="F2828" t="s">
        <v>1023</v>
      </c>
    </row>
    <row r="2829" spans="2:6" hidden="1" x14ac:dyDescent="0.25">
      <c r="B2829">
        <v>158180</v>
      </c>
      <c r="C2829" t="s">
        <v>9042</v>
      </c>
      <c r="D2829" t="s">
        <v>9043</v>
      </c>
      <c r="E2829" t="s">
        <v>4938</v>
      </c>
      <c r="F2829" t="s">
        <v>1023</v>
      </c>
    </row>
    <row r="2830" spans="2:6" hidden="1" x14ac:dyDescent="0.25">
      <c r="B2830">
        <v>158184</v>
      </c>
      <c r="C2830" t="s">
        <v>9044</v>
      </c>
      <c r="D2830" t="s">
        <v>9045</v>
      </c>
      <c r="E2830" t="s">
        <v>9046</v>
      </c>
      <c r="F2830" t="s">
        <v>1023</v>
      </c>
    </row>
    <row r="2831" spans="2:6" hidden="1" x14ac:dyDescent="0.25">
      <c r="B2831">
        <v>158186</v>
      </c>
      <c r="C2831" t="s">
        <v>9047</v>
      </c>
      <c r="D2831" t="s">
        <v>9048</v>
      </c>
      <c r="E2831" t="s">
        <v>9049</v>
      </c>
      <c r="F2831" t="s">
        <v>1023</v>
      </c>
    </row>
    <row r="2832" spans="2:6" hidden="1" x14ac:dyDescent="0.25">
      <c r="B2832">
        <v>158189</v>
      </c>
      <c r="C2832" t="s">
        <v>9050</v>
      </c>
      <c r="D2832" t="s">
        <v>9051</v>
      </c>
      <c r="E2832" t="s">
        <v>9052</v>
      </c>
      <c r="F2832" t="s">
        <v>1023</v>
      </c>
    </row>
    <row r="2833" spans="2:6" hidden="1" x14ac:dyDescent="0.25">
      <c r="B2833">
        <v>158191</v>
      </c>
      <c r="C2833" t="s">
        <v>9053</v>
      </c>
      <c r="D2833" t="s">
        <v>9054</v>
      </c>
      <c r="E2833" t="s">
        <v>9055</v>
      </c>
      <c r="F2833" t="s">
        <v>1023</v>
      </c>
    </row>
    <row r="2834" spans="2:6" hidden="1" x14ac:dyDescent="0.25">
      <c r="B2834">
        <v>158197</v>
      </c>
      <c r="C2834" t="s">
        <v>9056</v>
      </c>
      <c r="D2834" t="s">
        <v>9057</v>
      </c>
      <c r="E2834" t="s">
        <v>9058</v>
      </c>
      <c r="F2834" t="s">
        <v>1023</v>
      </c>
    </row>
    <row r="2835" spans="2:6" hidden="1" x14ac:dyDescent="0.25">
      <c r="B2835">
        <v>158201</v>
      </c>
      <c r="C2835" t="s">
        <v>9059</v>
      </c>
      <c r="D2835" t="s">
        <v>9060</v>
      </c>
      <c r="E2835" t="s">
        <v>9061</v>
      </c>
      <c r="F2835" t="s">
        <v>1023</v>
      </c>
    </row>
    <row r="2836" spans="2:6" hidden="1" x14ac:dyDescent="0.25">
      <c r="B2836">
        <v>158203</v>
      </c>
      <c r="C2836" t="s">
        <v>9062</v>
      </c>
      <c r="D2836" t="s">
        <v>9063</v>
      </c>
      <c r="E2836" t="s">
        <v>9064</v>
      </c>
      <c r="F2836" t="s">
        <v>1023</v>
      </c>
    </row>
    <row r="2837" spans="2:6" hidden="1" x14ac:dyDescent="0.25">
      <c r="B2837">
        <v>158207</v>
      </c>
      <c r="C2837" t="s">
        <v>9065</v>
      </c>
      <c r="D2837" t="s">
        <v>9066</v>
      </c>
      <c r="E2837" t="s">
        <v>9067</v>
      </c>
      <c r="F2837" t="s">
        <v>1023</v>
      </c>
    </row>
    <row r="2838" spans="2:6" hidden="1" x14ac:dyDescent="0.25">
      <c r="B2838">
        <v>158209</v>
      </c>
      <c r="C2838" t="s">
        <v>9068</v>
      </c>
      <c r="D2838" t="s">
        <v>9069</v>
      </c>
      <c r="E2838" t="s">
        <v>9070</v>
      </c>
      <c r="F2838" t="s">
        <v>1023</v>
      </c>
    </row>
    <row r="2839" spans="2:6" hidden="1" x14ac:dyDescent="0.25">
      <c r="B2839">
        <v>158210</v>
      </c>
      <c r="C2839" t="s">
        <v>9071</v>
      </c>
      <c r="D2839" t="s">
        <v>9072</v>
      </c>
      <c r="E2839" t="s">
        <v>9073</v>
      </c>
      <c r="F2839" t="s">
        <v>1023</v>
      </c>
    </row>
    <row r="2840" spans="2:6" hidden="1" x14ac:dyDescent="0.25">
      <c r="B2840">
        <v>158212</v>
      </c>
      <c r="C2840" t="s">
        <v>9074</v>
      </c>
      <c r="D2840" t="s">
        <v>9075</v>
      </c>
      <c r="E2840" t="s">
        <v>9076</v>
      </c>
      <c r="F2840" t="s">
        <v>1023</v>
      </c>
    </row>
    <row r="2841" spans="2:6" hidden="1" x14ac:dyDescent="0.25">
      <c r="B2841">
        <v>158216</v>
      </c>
      <c r="C2841" t="s">
        <v>9077</v>
      </c>
      <c r="D2841" t="s">
        <v>9078</v>
      </c>
      <c r="E2841" t="s">
        <v>9079</v>
      </c>
      <c r="F2841" t="s">
        <v>1023</v>
      </c>
    </row>
    <row r="2842" spans="2:6" hidden="1" x14ac:dyDescent="0.25">
      <c r="B2842">
        <v>158217</v>
      </c>
      <c r="C2842" t="s">
        <v>9080</v>
      </c>
      <c r="D2842" t="s">
        <v>9081</v>
      </c>
      <c r="E2842" t="s">
        <v>9082</v>
      </c>
      <c r="F2842" t="s">
        <v>1023</v>
      </c>
    </row>
    <row r="2843" spans="2:6" hidden="1" x14ac:dyDescent="0.25">
      <c r="B2843">
        <v>158220</v>
      </c>
      <c r="C2843" t="s">
        <v>9083</v>
      </c>
      <c r="D2843" t="s">
        <v>9084</v>
      </c>
      <c r="E2843" t="s">
        <v>9085</v>
      </c>
      <c r="F2843" t="s">
        <v>1023</v>
      </c>
    </row>
    <row r="2844" spans="2:6" hidden="1" x14ac:dyDescent="0.25">
      <c r="B2844">
        <v>158221</v>
      </c>
      <c r="C2844" t="s">
        <v>9086</v>
      </c>
      <c r="D2844" t="s">
        <v>9087</v>
      </c>
      <c r="E2844" t="s">
        <v>9088</v>
      </c>
      <c r="F2844" t="s">
        <v>1023</v>
      </c>
    </row>
    <row r="2845" spans="2:6" hidden="1" x14ac:dyDescent="0.25">
      <c r="B2845">
        <v>158222</v>
      </c>
      <c r="C2845" t="s">
        <v>9089</v>
      </c>
      <c r="D2845" t="s">
        <v>9090</v>
      </c>
      <c r="E2845" t="s">
        <v>9091</v>
      </c>
      <c r="F2845" t="s">
        <v>1023</v>
      </c>
    </row>
    <row r="2846" spans="2:6" hidden="1" x14ac:dyDescent="0.25">
      <c r="B2846">
        <v>158223</v>
      </c>
      <c r="C2846" t="s">
        <v>9092</v>
      </c>
      <c r="D2846" t="s">
        <v>9093</v>
      </c>
      <c r="E2846" t="s">
        <v>9094</v>
      </c>
      <c r="F2846" t="s">
        <v>1023</v>
      </c>
    </row>
    <row r="2847" spans="2:6" hidden="1" x14ac:dyDescent="0.25">
      <c r="B2847">
        <v>158227</v>
      </c>
      <c r="C2847" t="s">
        <v>9095</v>
      </c>
      <c r="D2847" t="s">
        <v>9096</v>
      </c>
      <c r="E2847" t="s">
        <v>9097</v>
      </c>
      <c r="F2847" t="s">
        <v>1023</v>
      </c>
    </row>
    <row r="2848" spans="2:6" hidden="1" x14ac:dyDescent="0.25">
      <c r="B2848">
        <v>158229</v>
      </c>
      <c r="C2848" t="s">
        <v>9098</v>
      </c>
      <c r="D2848" t="s">
        <v>9099</v>
      </c>
      <c r="E2848" t="s">
        <v>9100</v>
      </c>
      <c r="F2848" t="s">
        <v>1023</v>
      </c>
    </row>
    <row r="2849" spans="2:6" hidden="1" x14ac:dyDescent="0.25">
      <c r="B2849">
        <v>158230</v>
      </c>
      <c r="C2849" t="s">
        <v>9101</v>
      </c>
      <c r="D2849" t="s">
        <v>9102</v>
      </c>
      <c r="E2849" t="s">
        <v>9103</v>
      </c>
      <c r="F2849" t="s">
        <v>1023</v>
      </c>
    </row>
    <row r="2850" spans="2:6" hidden="1" x14ac:dyDescent="0.25">
      <c r="B2850">
        <v>158231</v>
      </c>
      <c r="C2850" t="s">
        <v>9104</v>
      </c>
      <c r="D2850" t="s">
        <v>9105</v>
      </c>
      <c r="E2850" t="s">
        <v>9106</v>
      </c>
      <c r="F2850" t="s">
        <v>1023</v>
      </c>
    </row>
    <row r="2851" spans="2:6" hidden="1" x14ac:dyDescent="0.25">
      <c r="B2851">
        <v>158233</v>
      </c>
      <c r="C2851" t="s">
        <v>9107</v>
      </c>
      <c r="D2851" t="s">
        <v>9108</v>
      </c>
      <c r="E2851" t="s">
        <v>6419</v>
      </c>
      <c r="F2851" t="s">
        <v>1023</v>
      </c>
    </row>
    <row r="2852" spans="2:6" hidden="1" x14ac:dyDescent="0.25">
      <c r="B2852">
        <v>158234</v>
      </c>
      <c r="C2852" t="s">
        <v>9109</v>
      </c>
      <c r="D2852" t="s">
        <v>9110</v>
      </c>
      <c r="E2852" t="s">
        <v>9111</v>
      </c>
      <c r="F2852" t="s">
        <v>1023</v>
      </c>
    </row>
    <row r="2853" spans="2:6" hidden="1" x14ac:dyDescent="0.25">
      <c r="B2853">
        <v>158236</v>
      </c>
      <c r="C2853" t="s">
        <v>9112</v>
      </c>
      <c r="D2853" t="s">
        <v>9113</v>
      </c>
      <c r="E2853" t="s">
        <v>9114</v>
      </c>
      <c r="F2853" t="s">
        <v>1023</v>
      </c>
    </row>
    <row r="2854" spans="2:6" hidden="1" x14ac:dyDescent="0.25">
      <c r="B2854">
        <v>158238</v>
      </c>
      <c r="C2854" t="s">
        <v>9115</v>
      </c>
      <c r="D2854" t="s">
        <v>9116</v>
      </c>
      <c r="E2854" t="s">
        <v>9117</v>
      </c>
      <c r="F2854" t="s">
        <v>1023</v>
      </c>
    </row>
    <row r="2855" spans="2:6" hidden="1" x14ac:dyDescent="0.25">
      <c r="B2855">
        <v>158240</v>
      </c>
      <c r="C2855" t="s">
        <v>9118</v>
      </c>
      <c r="D2855" t="s">
        <v>9119</v>
      </c>
      <c r="E2855" t="s">
        <v>9120</v>
      </c>
      <c r="F2855" t="s">
        <v>1023</v>
      </c>
    </row>
    <row r="2856" spans="2:6" hidden="1" x14ac:dyDescent="0.25">
      <c r="B2856">
        <v>158248</v>
      </c>
      <c r="C2856" t="s">
        <v>9121</v>
      </c>
      <c r="D2856" t="s">
        <v>9122</v>
      </c>
      <c r="E2856" t="s">
        <v>3237</v>
      </c>
      <c r="F2856" t="s">
        <v>1023</v>
      </c>
    </row>
    <row r="2857" spans="2:6" hidden="1" x14ac:dyDescent="0.25">
      <c r="B2857">
        <v>158252</v>
      </c>
      <c r="C2857" t="s">
        <v>9123</v>
      </c>
      <c r="D2857" t="s">
        <v>9124</v>
      </c>
      <c r="E2857" t="s">
        <v>9125</v>
      </c>
      <c r="F2857" t="s">
        <v>1023</v>
      </c>
    </row>
    <row r="2858" spans="2:6" hidden="1" x14ac:dyDescent="0.25">
      <c r="B2858">
        <v>158254</v>
      </c>
      <c r="C2858" t="s">
        <v>9126</v>
      </c>
      <c r="D2858" t="s">
        <v>9127</v>
      </c>
      <c r="E2858" t="s">
        <v>9128</v>
      </c>
      <c r="F2858" t="s">
        <v>1023</v>
      </c>
    </row>
    <row r="2859" spans="2:6" hidden="1" x14ac:dyDescent="0.25">
      <c r="B2859">
        <v>158257</v>
      </c>
      <c r="C2859" t="s">
        <v>9129</v>
      </c>
      <c r="D2859" t="s">
        <v>9130</v>
      </c>
      <c r="E2859" t="s">
        <v>9131</v>
      </c>
      <c r="F2859" t="s">
        <v>1023</v>
      </c>
    </row>
    <row r="2860" spans="2:6" hidden="1" x14ac:dyDescent="0.25">
      <c r="B2860">
        <v>158259</v>
      </c>
      <c r="C2860" t="s">
        <v>9132</v>
      </c>
      <c r="D2860" t="s">
        <v>9133</v>
      </c>
      <c r="E2860" t="s">
        <v>9134</v>
      </c>
      <c r="F2860" t="s">
        <v>1023</v>
      </c>
    </row>
    <row r="2861" spans="2:6" hidden="1" x14ac:dyDescent="0.25">
      <c r="B2861">
        <v>158261</v>
      </c>
      <c r="C2861" t="s">
        <v>9135</v>
      </c>
      <c r="D2861" t="s">
        <v>9136</v>
      </c>
      <c r="E2861" t="s">
        <v>9137</v>
      </c>
      <c r="F2861" t="s">
        <v>1023</v>
      </c>
    </row>
    <row r="2862" spans="2:6" hidden="1" x14ac:dyDescent="0.25">
      <c r="B2862">
        <v>158265</v>
      </c>
      <c r="C2862" t="s">
        <v>9138</v>
      </c>
      <c r="D2862" t="s">
        <v>9139</v>
      </c>
      <c r="E2862" t="s">
        <v>9140</v>
      </c>
      <c r="F2862" t="s">
        <v>1023</v>
      </c>
    </row>
    <row r="2863" spans="2:6" hidden="1" x14ac:dyDescent="0.25">
      <c r="B2863">
        <v>158270</v>
      </c>
      <c r="C2863" t="s">
        <v>9141</v>
      </c>
      <c r="D2863" t="s">
        <v>9142</v>
      </c>
      <c r="E2863" t="s">
        <v>7736</v>
      </c>
      <c r="F2863" t="s">
        <v>1023</v>
      </c>
    </row>
    <row r="2864" spans="2:6" hidden="1" x14ac:dyDescent="0.25">
      <c r="B2864">
        <v>158278</v>
      </c>
      <c r="C2864" t="s">
        <v>9143</v>
      </c>
      <c r="D2864" t="s">
        <v>9144</v>
      </c>
      <c r="E2864" t="s">
        <v>9145</v>
      </c>
      <c r="F2864" t="s">
        <v>1023</v>
      </c>
    </row>
    <row r="2865" spans="2:6" hidden="1" x14ac:dyDescent="0.25">
      <c r="B2865">
        <v>158282</v>
      </c>
      <c r="C2865" t="s">
        <v>9146</v>
      </c>
      <c r="D2865" t="s">
        <v>9147</v>
      </c>
      <c r="E2865" t="s">
        <v>9148</v>
      </c>
      <c r="F2865" t="s">
        <v>1023</v>
      </c>
    </row>
    <row r="2866" spans="2:6" hidden="1" x14ac:dyDescent="0.25">
      <c r="B2866">
        <v>158285</v>
      </c>
      <c r="C2866" t="s">
        <v>9149</v>
      </c>
      <c r="D2866" t="s">
        <v>9150</v>
      </c>
      <c r="E2866" t="s">
        <v>9151</v>
      </c>
      <c r="F2866" t="s">
        <v>1023</v>
      </c>
    </row>
    <row r="2867" spans="2:6" hidden="1" x14ac:dyDescent="0.25">
      <c r="B2867">
        <v>158292</v>
      </c>
      <c r="C2867" t="s">
        <v>9152</v>
      </c>
      <c r="D2867" t="s">
        <v>9153</v>
      </c>
      <c r="E2867" t="s">
        <v>9154</v>
      </c>
      <c r="F2867" t="s">
        <v>1023</v>
      </c>
    </row>
    <row r="2868" spans="2:6" hidden="1" x14ac:dyDescent="0.25">
      <c r="B2868">
        <v>158299</v>
      </c>
      <c r="C2868" t="s">
        <v>9155</v>
      </c>
      <c r="D2868" t="s">
        <v>9156</v>
      </c>
      <c r="E2868" t="s">
        <v>9157</v>
      </c>
      <c r="F2868" t="s">
        <v>1023</v>
      </c>
    </row>
    <row r="2869" spans="2:6" hidden="1" x14ac:dyDescent="0.25">
      <c r="B2869">
        <v>158300</v>
      </c>
      <c r="C2869" t="s">
        <v>9158</v>
      </c>
      <c r="D2869" t="s">
        <v>9159</v>
      </c>
      <c r="E2869" t="s">
        <v>9160</v>
      </c>
      <c r="F2869" t="s">
        <v>1023</v>
      </c>
    </row>
    <row r="2870" spans="2:6" hidden="1" x14ac:dyDescent="0.25">
      <c r="B2870">
        <v>158302</v>
      </c>
      <c r="C2870" t="s">
        <v>9161</v>
      </c>
      <c r="D2870" t="s">
        <v>9162</v>
      </c>
      <c r="E2870" t="s">
        <v>5715</v>
      </c>
      <c r="F2870" t="s">
        <v>1023</v>
      </c>
    </row>
    <row r="2871" spans="2:6" hidden="1" x14ac:dyDescent="0.25">
      <c r="B2871">
        <v>158304</v>
      </c>
      <c r="C2871" t="s">
        <v>9163</v>
      </c>
      <c r="D2871" t="s">
        <v>9164</v>
      </c>
      <c r="E2871" t="s">
        <v>9111</v>
      </c>
      <c r="F2871" t="s">
        <v>1023</v>
      </c>
    </row>
    <row r="2872" spans="2:6" hidden="1" x14ac:dyDescent="0.25">
      <c r="B2872">
        <v>158305</v>
      </c>
      <c r="C2872" t="s">
        <v>9165</v>
      </c>
      <c r="D2872" t="s">
        <v>9166</v>
      </c>
      <c r="E2872" t="s">
        <v>9167</v>
      </c>
      <c r="F2872" t="s">
        <v>1023</v>
      </c>
    </row>
    <row r="2873" spans="2:6" hidden="1" x14ac:dyDescent="0.25">
      <c r="B2873">
        <v>158306</v>
      </c>
      <c r="C2873" t="s">
        <v>9168</v>
      </c>
      <c r="D2873" t="s">
        <v>9169</v>
      </c>
      <c r="E2873" t="s">
        <v>9170</v>
      </c>
      <c r="F2873" t="s">
        <v>1023</v>
      </c>
    </row>
    <row r="2874" spans="2:6" hidden="1" x14ac:dyDescent="0.25">
      <c r="B2874">
        <v>158309</v>
      </c>
      <c r="C2874" t="s">
        <v>9171</v>
      </c>
      <c r="D2874" t="s">
        <v>9172</v>
      </c>
      <c r="E2874" t="s">
        <v>9173</v>
      </c>
      <c r="F2874" t="s">
        <v>1023</v>
      </c>
    </row>
    <row r="2875" spans="2:6" hidden="1" x14ac:dyDescent="0.25">
      <c r="B2875">
        <v>158314</v>
      </c>
      <c r="C2875" t="s">
        <v>9174</v>
      </c>
      <c r="D2875" t="s">
        <v>9175</v>
      </c>
      <c r="E2875" t="s">
        <v>9176</v>
      </c>
      <c r="F2875" t="s">
        <v>1023</v>
      </c>
    </row>
    <row r="2876" spans="2:6" hidden="1" x14ac:dyDescent="0.25">
      <c r="B2876">
        <v>158316</v>
      </c>
      <c r="C2876" t="s">
        <v>9177</v>
      </c>
      <c r="D2876" t="s">
        <v>9178</v>
      </c>
      <c r="E2876" t="s">
        <v>9179</v>
      </c>
      <c r="F2876" t="s">
        <v>1023</v>
      </c>
    </row>
    <row r="2877" spans="2:6" hidden="1" x14ac:dyDescent="0.25">
      <c r="B2877">
        <v>158318</v>
      </c>
      <c r="C2877" t="s">
        <v>9180</v>
      </c>
      <c r="D2877" t="s">
        <v>9181</v>
      </c>
      <c r="E2877" t="s">
        <v>9182</v>
      </c>
      <c r="F2877" t="s">
        <v>1023</v>
      </c>
    </row>
    <row r="2878" spans="2:6" hidden="1" x14ac:dyDescent="0.25">
      <c r="B2878">
        <v>158320</v>
      </c>
      <c r="C2878" t="s">
        <v>9183</v>
      </c>
      <c r="D2878" t="s">
        <v>9184</v>
      </c>
      <c r="E2878" t="s">
        <v>9185</v>
      </c>
      <c r="F2878" t="s">
        <v>1023</v>
      </c>
    </row>
    <row r="2879" spans="2:6" hidden="1" x14ac:dyDescent="0.25">
      <c r="B2879">
        <v>158323</v>
      </c>
      <c r="C2879" t="s">
        <v>9186</v>
      </c>
      <c r="D2879" t="s">
        <v>9187</v>
      </c>
      <c r="E2879" t="s">
        <v>9188</v>
      </c>
      <c r="F2879" t="s">
        <v>1023</v>
      </c>
    </row>
    <row r="2880" spans="2:6" hidden="1" x14ac:dyDescent="0.25">
      <c r="B2880">
        <v>158324</v>
      </c>
      <c r="C2880" t="s">
        <v>9189</v>
      </c>
      <c r="D2880" t="s">
        <v>9190</v>
      </c>
      <c r="E2880" t="s">
        <v>9191</v>
      </c>
      <c r="F2880" t="s">
        <v>1023</v>
      </c>
    </row>
    <row r="2881" spans="2:6" hidden="1" x14ac:dyDescent="0.25">
      <c r="B2881">
        <v>158329</v>
      </c>
      <c r="C2881" t="s">
        <v>9192</v>
      </c>
      <c r="D2881" t="s">
        <v>9193</v>
      </c>
      <c r="E2881" t="s">
        <v>9194</v>
      </c>
      <c r="F2881" t="s">
        <v>1023</v>
      </c>
    </row>
    <row r="2882" spans="2:6" hidden="1" x14ac:dyDescent="0.25">
      <c r="B2882">
        <v>158330</v>
      </c>
      <c r="C2882" t="s">
        <v>9195</v>
      </c>
      <c r="D2882" t="s">
        <v>9196</v>
      </c>
      <c r="E2882" t="s">
        <v>9197</v>
      </c>
      <c r="F2882" t="s">
        <v>1023</v>
      </c>
    </row>
    <row r="2883" spans="2:6" hidden="1" x14ac:dyDescent="0.25">
      <c r="B2883">
        <v>158332</v>
      </c>
      <c r="C2883" t="s">
        <v>9198</v>
      </c>
      <c r="D2883" t="s">
        <v>9199</v>
      </c>
      <c r="E2883" t="s">
        <v>9200</v>
      </c>
      <c r="F2883" t="s">
        <v>1023</v>
      </c>
    </row>
    <row r="2884" spans="2:6" hidden="1" x14ac:dyDescent="0.25">
      <c r="B2884">
        <v>158333</v>
      </c>
      <c r="C2884" t="s">
        <v>9201</v>
      </c>
      <c r="D2884" t="s">
        <v>9202</v>
      </c>
      <c r="E2884" t="s">
        <v>9203</v>
      </c>
      <c r="F2884" t="s">
        <v>1023</v>
      </c>
    </row>
    <row r="2885" spans="2:6" hidden="1" x14ac:dyDescent="0.25">
      <c r="B2885">
        <v>158336</v>
      </c>
      <c r="C2885" t="s">
        <v>9204</v>
      </c>
      <c r="D2885" t="s">
        <v>9205</v>
      </c>
      <c r="E2885" t="s">
        <v>9206</v>
      </c>
      <c r="F2885" t="s">
        <v>1023</v>
      </c>
    </row>
    <row r="2886" spans="2:6" hidden="1" x14ac:dyDescent="0.25">
      <c r="B2886">
        <v>158339</v>
      </c>
      <c r="C2886" t="s">
        <v>9207</v>
      </c>
      <c r="D2886" t="s">
        <v>9208</v>
      </c>
      <c r="E2886" t="s">
        <v>9209</v>
      </c>
      <c r="F2886" t="s">
        <v>1023</v>
      </c>
    </row>
    <row r="2887" spans="2:6" hidden="1" x14ac:dyDescent="0.25">
      <c r="B2887">
        <v>158341</v>
      </c>
      <c r="C2887" t="s">
        <v>9210</v>
      </c>
      <c r="D2887" t="s">
        <v>9211</v>
      </c>
      <c r="E2887" t="s">
        <v>9212</v>
      </c>
      <c r="F2887" t="s">
        <v>1023</v>
      </c>
    </row>
    <row r="2888" spans="2:6" hidden="1" x14ac:dyDescent="0.25">
      <c r="B2888">
        <v>158342</v>
      </c>
      <c r="C2888" t="s">
        <v>9213</v>
      </c>
      <c r="D2888" t="s">
        <v>9214</v>
      </c>
      <c r="E2888" t="s">
        <v>4988</v>
      </c>
      <c r="F2888" t="s">
        <v>1023</v>
      </c>
    </row>
    <row r="2889" spans="2:6" hidden="1" x14ac:dyDescent="0.25">
      <c r="B2889">
        <v>158346</v>
      </c>
      <c r="C2889" t="s">
        <v>9215</v>
      </c>
      <c r="D2889" t="s">
        <v>9216</v>
      </c>
      <c r="E2889" t="s">
        <v>9217</v>
      </c>
      <c r="F2889" t="s">
        <v>1023</v>
      </c>
    </row>
    <row r="2890" spans="2:6" hidden="1" x14ac:dyDescent="0.25">
      <c r="B2890">
        <v>158347</v>
      </c>
      <c r="C2890" t="s">
        <v>9218</v>
      </c>
      <c r="D2890" t="s">
        <v>9219</v>
      </c>
      <c r="E2890" t="s">
        <v>4573</v>
      </c>
      <c r="F2890" t="s">
        <v>1023</v>
      </c>
    </row>
    <row r="2891" spans="2:6" hidden="1" x14ac:dyDescent="0.25">
      <c r="B2891">
        <v>158348</v>
      </c>
      <c r="C2891" t="s">
        <v>9220</v>
      </c>
      <c r="D2891" t="s">
        <v>9221</v>
      </c>
      <c r="E2891" t="s">
        <v>9222</v>
      </c>
      <c r="F2891" t="s">
        <v>1023</v>
      </c>
    </row>
    <row r="2892" spans="2:6" hidden="1" x14ac:dyDescent="0.25">
      <c r="B2892">
        <v>158351</v>
      </c>
      <c r="C2892" t="s">
        <v>9223</v>
      </c>
      <c r="D2892" t="s">
        <v>9224</v>
      </c>
      <c r="E2892" t="s">
        <v>9225</v>
      </c>
      <c r="F2892" t="s">
        <v>1023</v>
      </c>
    </row>
    <row r="2893" spans="2:6" hidden="1" x14ac:dyDescent="0.25">
      <c r="B2893">
        <v>158355</v>
      </c>
      <c r="C2893" t="s">
        <v>9226</v>
      </c>
      <c r="D2893" t="s">
        <v>9227</v>
      </c>
      <c r="E2893" t="s">
        <v>7782</v>
      </c>
      <c r="F2893" t="s">
        <v>1023</v>
      </c>
    </row>
    <row r="2894" spans="2:6" hidden="1" x14ac:dyDescent="0.25">
      <c r="B2894">
        <v>158358</v>
      </c>
      <c r="C2894" t="s">
        <v>9228</v>
      </c>
      <c r="D2894" t="s">
        <v>9229</v>
      </c>
      <c r="E2894" t="s">
        <v>9230</v>
      </c>
      <c r="F2894" t="s">
        <v>1023</v>
      </c>
    </row>
    <row r="2895" spans="2:6" hidden="1" x14ac:dyDescent="0.25">
      <c r="B2895">
        <v>158360</v>
      </c>
      <c r="C2895" t="s">
        <v>9231</v>
      </c>
      <c r="D2895" t="s">
        <v>9232</v>
      </c>
      <c r="E2895" t="s">
        <v>9233</v>
      </c>
      <c r="F2895" t="s">
        <v>1023</v>
      </c>
    </row>
    <row r="2896" spans="2:6" hidden="1" x14ac:dyDescent="0.25">
      <c r="B2896">
        <v>158361</v>
      </c>
      <c r="C2896" t="s">
        <v>9234</v>
      </c>
      <c r="D2896" t="s">
        <v>9235</v>
      </c>
      <c r="E2896" t="s">
        <v>9236</v>
      </c>
      <c r="F2896" t="s">
        <v>1023</v>
      </c>
    </row>
    <row r="2897" spans="2:6" hidden="1" x14ac:dyDescent="0.25">
      <c r="B2897">
        <v>158362</v>
      </c>
      <c r="C2897" t="s">
        <v>9237</v>
      </c>
      <c r="D2897" t="s">
        <v>9238</v>
      </c>
      <c r="E2897" t="s">
        <v>9239</v>
      </c>
      <c r="F2897" t="s">
        <v>1023</v>
      </c>
    </row>
    <row r="2898" spans="2:6" hidden="1" x14ac:dyDescent="0.25">
      <c r="B2898">
        <v>158367</v>
      </c>
      <c r="C2898" t="s">
        <v>9240</v>
      </c>
      <c r="D2898" t="s">
        <v>9241</v>
      </c>
      <c r="E2898" t="s">
        <v>9242</v>
      </c>
      <c r="F2898" t="s">
        <v>1023</v>
      </c>
    </row>
    <row r="2899" spans="2:6" hidden="1" x14ac:dyDescent="0.25">
      <c r="B2899">
        <v>158368</v>
      </c>
      <c r="C2899" t="s">
        <v>9243</v>
      </c>
      <c r="D2899" t="s">
        <v>9244</v>
      </c>
      <c r="E2899" t="s">
        <v>9245</v>
      </c>
      <c r="F2899" t="s">
        <v>1023</v>
      </c>
    </row>
    <row r="2900" spans="2:6" hidden="1" x14ac:dyDescent="0.25">
      <c r="B2900">
        <v>158370</v>
      </c>
      <c r="C2900" t="s">
        <v>9246</v>
      </c>
      <c r="D2900" t="s">
        <v>9247</v>
      </c>
      <c r="E2900" t="s">
        <v>9248</v>
      </c>
      <c r="F2900" t="s">
        <v>1023</v>
      </c>
    </row>
    <row r="2901" spans="2:6" hidden="1" x14ac:dyDescent="0.25">
      <c r="B2901">
        <v>158371</v>
      </c>
      <c r="C2901" t="s">
        <v>9249</v>
      </c>
      <c r="D2901" t="s">
        <v>9250</v>
      </c>
      <c r="E2901" t="s">
        <v>9251</v>
      </c>
      <c r="F2901" t="s">
        <v>1023</v>
      </c>
    </row>
    <row r="2902" spans="2:6" hidden="1" x14ac:dyDescent="0.25">
      <c r="B2902">
        <v>158372</v>
      </c>
      <c r="C2902" t="s">
        <v>9252</v>
      </c>
      <c r="D2902" t="s">
        <v>9253</v>
      </c>
      <c r="E2902" t="s">
        <v>9254</v>
      </c>
      <c r="F2902" t="s">
        <v>1023</v>
      </c>
    </row>
    <row r="2903" spans="2:6" hidden="1" x14ac:dyDescent="0.25">
      <c r="B2903">
        <v>158373</v>
      </c>
      <c r="C2903" t="s">
        <v>9255</v>
      </c>
      <c r="D2903" t="s">
        <v>9256</v>
      </c>
      <c r="E2903" t="s">
        <v>9257</v>
      </c>
      <c r="F2903" t="s">
        <v>1023</v>
      </c>
    </row>
    <row r="2904" spans="2:6" hidden="1" x14ac:dyDescent="0.25">
      <c r="B2904">
        <v>158376</v>
      </c>
      <c r="C2904" t="s">
        <v>9258</v>
      </c>
      <c r="D2904" t="s">
        <v>9259</v>
      </c>
      <c r="E2904" t="s">
        <v>838</v>
      </c>
      <c r="F2904" t="s">
        <v>1023</v>
      </c>
    </row>
    <row r="2905" spans="2:6" hidden="1" x14ac:dyDescent="0.25">
      <c r="B2905">
        <v>158379</v>
      </c>
      <c r="C2905" t="s">
        <v>9260</v>
      </c>
      <c r="D2905" t="s">
        <v>9261</v>
      </c>
      <c r="E2905" t="s">
        <v>9262</v>
      </c>
      <c r="F2905" t="s">
        <v>1023</v>
      </c>
    </row>
    <row r="2906" spans="2:6" hidden="1" x14ac:dyDescent="0.25">
      <c r="B2906">
        <v>158383</v>
      </c>
      <c r="C2906" t="s">
        <v>9263</v>
      </c>
      <c r="D2906" t="s">
        <v>9264</v>
      </c>
      <c r="E2906" t="s">
        <v>9265</v>
      </c>
      <c r="F2906" t="s">
        <v>1023</v>
      </c>
    </row>
    <row r="2907" spans="2:6" hidden="1" x14ac:dyDescent="0.25">
      <c r="B2907">
        <v>158384</v>
      </c>
      <c r="C2907" t="s">
        <v>9266</v>
      </c>
      <c r="D2907" t="s">
        <v>9267</v>
      </c>
      <c r="E2907" t="s">
        <v>9268</v>
      </c>
      <c r="F2907" t="s">
        <v>1023</v>
      </c>
    </row>
    <row r="2908" spans="2:6" hidden="1" x14ac:dyDescent="0.25">
      <c r="B2908">
        <v>158386</v>
      </c>
      <c r="C2908" t="s">
        <v>9269</v>
      </c>
      <c r="D2908" t="s">
        <v>9270</v>
      </c>
      <c r="E2908" t="s">
        <v>9271</v>
      </c>
      <c r="F2908" t="s">
        <v>1023</v>
      </c>
    </row>
    <row r="2909" spans="2:6" hidden="1" x14ac:dyDescent="0.25">
      <c r="B2909">
        <v>158387</v>
      </c>
      <c r="C2909" t="s">
        <v>9272</v>
      </c>
      <c r="D2909" t="s">
        <v>9273</v>
      </c>
      <c r="E2909" t="s">
        <v>9274</v>
      </c>
      <c r="F2909" t="s">
        <v>1023</v>
      </c>
    </row>
    <row r="2910" spans="2:6" hidden="1" x14ac:dyDescent="0.25">
      <c r="B2910">
        <v>158388</v>
      </c>
      <c r="C2910" t="s">
        <v>9275</v>
      </c>
      <c r="D2910" t="s">
        <v>9276</v>
      </c>
      <c r="E2910" t="s">
        <v>9277</v>
      </c>
      <c r="F2910" t="s">
        <v>1023</v>
      </c>
    </row>
    <row r="2911" spans="2:6" hidden="1" x14ac:dyDescent="0.25">
      <c r="B2911">
        <v>158389</v>
      </c>
      <c r="C2911" t="s">
        <v>9278</v>
      </c>
      <c r="D2911" t="s">
        <v>9279</v>
      </c>
      <c r="E2911" t="s">
        <v>9280</v>
      </c>
      <c r="F2911" t="s">
        <v>1023</v>
      </c>
    </row>
    <row r="2912" spans="2:6" hidden="1" x14ac:dyDescent="0.25">
      <c r="B2912">
        <v>158392</v>
      </c>
      <c r="C2912" t="s">
        <v>9281</v>
      </c>
      <c r="D2912" t="s">
        <v>9282</v>
      </c>
      <c r="E2912" t="s">
        <v>9283</v>
      </c>
      <c r="F2912" t="s">
        <v>1023</v>
      </c>
    </row>
    <row r="2913" spans="2:6" hidden="1" x14ac:dyDescent="0.25">
      <c r="B2913">
        <v>158396</v>
      </c>
      <c r="C2913" t="s">
        <v>9284</v>
      </c>
      <c r="D2913" t="s">
        <v>9285</v>
      </c>
      <c r="E2913" t="s">
        <v>9286</v>
      </c>
      <c r="F2913" t="s">
        <v>1023</v>
      </c>
    </row>
    <row r="2914" spans="2:6" hidden="1" x14ac:dyDescent="0.25">
      <c r="B2914">
        <v>158397</v>
      </c>
      <c r="C2914" t="s">
        <v>9287</v>
      </c>
      <c r="D2914" t="s">
        <v>9288</v>
      </c>
      <c r="E2914" t="s">
        <v>9289</v>
      </c>
      <c r="F2914" t="s">
        <v>1023</v>
      </c>
    </row>
    <row r="2915" spans="2:6" hidden="1" x14ac:dyDescent="0.25">
      <c r="B2915">
        <v>158398</v>
      </c>
      <c r="C2915" t="s">
        <v>9290</v>
      </c>
      <c r="D2915" t="s">
        <v>9291</v>
      </c>
      <c r="E2915" t="s">
        <v>9292</v>
      </c>
      <c r="F2915" t="s">
        <v>1023</v>
      </c>
    </row>
    <row r="2916" spans="2:6" hidden="1" x14ac:dyDescent="0.25">
      <c r="B2916">
        <v>158400</v>
      </c>
      <c r="C2916" t="s">
        <v>9293</v>
      </c>
      <c r="D2916" t="s">
        <v>9294</v>
      </c>
      <c r="E2916" t="s">
        <v>9295</v>
      </c>
      <c r="F2916" t="s">
        <v>1023</v>
      </c>
    </row>
    <row r="2917" spans="2:6" hidden="1" x14ac:dyDescent="0.25">
      <c r="B2917">
        <v>158401</v>
      </c>
      <c r="C2917" t="s">
        <v>9296</v>
      </c>
      <c r="D2917" t="s">
        <v>9297</v>
      </c>
      <c r="E2917" t="s">
        <v>9298</v>
      </c>
      <c r="F2917" t="s">
        <v>1023</v>
      </c>
    </row>
    <row r="2918" spans="2:6" hidden="1" x14ac:dyDescent="0.25">
      <c r="B2918">
        <v>158402</v>
      </c>
      <c r="C2918" t="s">
        <v>9299</v>
      </c>
      <c r="D2918" t="s">
        <v>9300</v>
      </c>
      <c r="E2918" t="s">
        <v>9301</v>
      </c>
      <c r="F2918" t="s">
        <v>1023</v>
      </c>
    </row>
    <row r="2919" spans="2:6" hidden="1" x14ac:dyDescent="0.25">
      <c r="B2919">
        <v>158406</v>
      </c>
      <c r="C2919" t="s">
        <v>9302</v>
      </c>
      <c r="D2919" t="s">
        <v>9303</v>
      </c>
      <c r="E2919" t="s">
        <v>9304</v>
      </c>
      <c r="F2919" t="s">
        <v>1023</v>
      </c>
    </row>
    <row r="2920" spans="2:6" hidden="1" x14ac:dyDescent="0.25">
      <c r="B2920">
        <v>158407</v>
      </c>
      <c r="C2920" t="s">
        <v>9305</v>
      </c>
      <c r="D2920" t="s">
        <v>9306</v>
      </c>
      <c r="E2920" t="s">
        <v>2885</v>
      </c>
      <c r="F2920" t="s">
        <v>1023</v>
      </c>
    </row>
    <row r="2921" spans="2:6" hidden="1" x14ac:dyDescent="0.25">
      <c r="B2921">
        <v>158412</v>
      </c>
      <c r="C2921" t="s">
        <v>9307</v>
      </c>
      <c r="D2921" t="s">
        <v>9308</v>
      </c>
      <c r="E2921" t="s">
        <v>8592</v>
      </c>
      <c r="F2921" t="s">
        <v>1023</v>
      </c>
    </row>
    <row r="2922" spans="2:6" hidden="1" x14ac:dyDescent="0.25">
      <c r="B2922">
        <v>158417</v>
      </c>
      <c r="C2922" t="s">
        <v>9309</v>
      </c>
      <c r="D2922" t="s">
        <v>9310</v>
      </c>
      <c r="E2922" t="s">
        <v>9311</v>
      </c>
      <c r="F2922" t="s">
        <v>1023</v>
      </c>
    </row>
    <row r="2923" spans="2:6" hidden="1" x14ac:dyDescent="0.25">
      <c r="B2923">
        <v>158419</v>
      </c>
      <c r="C2923" t="s">
        <v>9312</v>
      </c>
      <c r="D2923" t="s">
        <v>9313</v>
      </c>
      <c r="E2923" t="s">
        <v>9314</v>
      </c>
      <c r="F2923" t="s">
        <v>1023</v>
      </c>
    </row>
    <row r="2924" spans="2:6" hidden="1" x14ac:dyDescent="0.25">
      <c r="B2924">
        <v>158421</v>
      </c>
      <c r="C2924" t="s">
        <v>9315</v>
      </c>
      <c r="D2924" t="s">
        <v>9316</v>
      </c>
      <c r="E2924" t="s">
        <v>9317</v>
      </c>
      <c r="F2924" t="s">
        <v>1023</v>
      </c>
    </row>
    <row r="2925" spans="2:6" hidden="1" x14ac:dyDescent="0.25">
      <c r="B2925">
        <v>158422</v>
      </c>
      <c r="C2925" t="s">
        <v>9315</v>
      </c>
      <c r="D2925" t="s">
        <v>9316</v>
      </c>
      <c r="E2925" t="s">
        <v>9318</v>
      </c>
      <c r="F2925" t="s">
        <v>1023</v>
      </c>
    </row>
    <row r="2926" spans="2:6" hidden="1" x14ac:dyDescent="0.25">
      <c r="B2926">
        <v>158423</v>
      </c>
      <c r="C2926" t="s">
        <v>9319</v>
      </c>
      <c r="D2926" t="s">
        <v>9320</v>
      </c>
      <c r="E2926" t="s">
        <v>9321</v>
      </c>
      <c r="F2926" t="s">
        <v>1023</v>
      </c>
    </row>
    <row r="2927" spans="2:6" hidden="1" x14ac:dyDescent="0.25">
      <c r="B2927">
        <v>158427</v>
      </c>
      <c r="C2927" t="s">
        <v>9322</v>
      </c>
      <c r="D2927" t="s">
        <v>9323</v>
      </c>
      <c r="E2927" t="s">
        <v>9324</v>
      </c>
      <c r="F2927" t="s">
        <v>1023</v>
      </c>
    </row>
    <row r="2928" spans="2:6" hidden="1" x14ac:dyDescent="0.25">
      <c r="B2928">
        <v>158429</v>
      </c>
      <c r="C2928" t="s">
        <v>9325</v>
      </c>
      <c r="D2928" t="s">
        <v>9326</v>
      </c>
      <c r="E2928" t="s">
        <v>24108</v>
      </c>
      <c r="F2928" t="s">
        <v>1023</v>
      </c>
    </row>
    <row r="2929" spans="2:6" hidden="1" x14ac:dyDescent="0.25">
      <c r="B2929">
        <v>158430</v>
      </c>
      <c r="C2929" t="s">
        <v>9327</v>
      </c>
      <c r="D2929" t="s">
        <v>9328</v>
      </c>
      <c r="E2929" t="s">
        <v>9329</v>
      </c>
      <c r="F2929" t="s">
        <v>1023</v>
      </c>
    </row>
    <row r="2930" spans="2:6" hidden="1" x14ac:dyDescent="0.25">
      <c r="B2930">
        <v>158433</v>
      </c>
      <c r="C2930" t="s">
        <v>9330</v>
      </c>
      <c r="D2930" t="s">
        <v>9331</v>
      </c>
      <c r="E2930" t="s">
        <v>9332</v>
      </c>
      <c r="F2930" t="s">
        <v>1023</v>
      </c>
    </row>
    <row r="2931" spans="2:6" hidden="1" x14ac:dyDescent="0.25">
      <c r="B2931">
        <v>158434</v>
      </c>
      <c r="C2931" t="s">
        <v>9333</v>
      </c>
      <c r="D2931" t="s">
        <v>9334</v>
      </c>
      <c r="E2931" t="s">
        <v>9335</v>
      </c>
      <c r="F2931" t="s">
        <v>1023</v>
      </c>
    </row>
    <row r="2932" spans="2:6" hidden="1" x14ac:dyDescent="0.25">
      <c r="B2932">
        <v>158435</v>
      </c>
      <c r="C2932" t="s">
        <v>9336</v>
      </c>
      <c r="D2932" t="s">
        <v>9337</v>
      </c>
      <c r="E2932" t="s">
        <v>9338</v>
      </c>
      <c r="F2932" t="s">
        <v>1023</v>
      </c>
    </row>
    <row r="2933" spans="2:6" hidden="1" x14ac:dyDescent="0.25">
      <c r="B2933">
        <v>158436</v>
      </c>
      <c r="C2933" t="s">
        <v>9339</v>
      </c>
      <c r="D2933" t="s">
        <v>9340</v>
      </c>
      <c r="E2933" t="s">
        <v>9341</v>
      </c>
      <c r="F2933" t="s">
        <v>1023</v>
      </c>
    </row>
    <row r="2934" spans="2:6" hidden="1" x14ac:dyDescent="0.25">
      <c r="B2934">
        <v>158439</v>
      </c>
      <c r="C2934" t="s">
        <v>9342</v>
      </c>
      <c r="D2934" t="s">
        <v>9343</v>
      </c>
      <c r="E2934" t="s">
        <v>9344</v>
      </c>
      <c r="F2934" t="s">
        <v>1023</v>
      </c>
    </row>
    <row r="2935" spans="2:6" hidden="1" x14ac:dyDescent="0.25">
      <c r="B2935">
        <v>158442</v>
      </c>
      <c r="C2935" t="s">
        <v>9345</v>
      </c>
      <c r="D2935" t="s">
        <v>9346</v>
      </c>
      <c r="E2935" t="s">
        <v>9347</v>
      </c>
      <c r="F2935" t="s">
        <v>1023</v>
      </c>
    </row>
    <row r="2936" spans="2:6" hidden="1" x14ac:dyDescent="0.25">
      <c r="B2936">
        <v>158447</v>
      </c>
      <c r="C2936" t="s">
        <v>9348</v>
      </c>
      <c r="D2936" t="s">
        <v>9349</v>
      </c>
      <c r="E2936" t="s">
        <v>9350</v>
      </c>
      <c r="F2936" t="s">
        <v>1023</v>
      </c>
    </row>
    <row r="2937" spans="2:6" hidden="1" x14ac:dyDescent="0.25">
      <c r="B2937">
        <v>158449</v>
      </c>
      <c r="C2937" t="s">
        <v>9351</v>
      </c>
      <c r="D2937" t="s">
        <v>9352</v>
      </c>
      <c r="E2937" t="s">
        <v>9353</v>
      </c>
      <c r="F2937" t="s">
        <v>1023</v>
      </c>
    </row>
    <row r="2938" spans="2:6" hidden="1" x14ac:dyDescent="0.25">
      <c r="B2938">
        <v>158452</v>
      </c>
      <c r="C2938" t="s">
        <v>9354</v>
      </c>
      <c r="D2938" t="s">
        <v>9355</v>
      </c>
      <c r="E2938" t="s">
        <v>5420</v>
      </c>
      <c r="F2938" t="s">
        <v>1023</v>
      </c>
    </row>
    <row r="2939" spans="2:6" hidden="1" x14ac:dyDescent="0.25">
      <c r="B2939">
        <v>158456</v>
      </c>
      <c r="C2939" t="s">
        <v>9356</v>
      </c>
      <c r="D2939" t="s">
        <v>9357</v>
      </c>
      <c r="E2939" t="s">
        <v>7332</v>
      </c>
      <c r="F2939" t="s">
        <v>1023</v>
      </c>
    </row>
    <row r="2940" spans="2:6" hidden="1" x14ac:dyDescent="0.25">
      <c r="B2940">
        <v>158459</v>
      </c>
      <c r="C2940" t="s">
        <v>9358</v>
      </c>
      <c r="D2940" t="s">
        <v>9359</v>
      </c>
      <c r="E2940" t="s">
        <v>9360</v>
      </c>
      <c r="F2940" t="s">
        <v>1023</v>
      </c>
    </row>
    <row r="2941" spans="2:6" hidden="1" x14ac:dyDescent="0.25">
      <c r="B2941">
        <v>158462</v>
      </c>
      <c r="C2941" t="s">
        <v>9361</v>
      </c>
      <c r="D2941" t="s">
        <v>9362</v>
      </c>
      <c r="E2941" t="s">
        <v>9363</v>
      </c>
      <c r="F2941" t="s">
        <v>1023</v>
      </c>
    </row>
    <row r="2942" spans="2:6" hidden="1" x14ac:dyDescent="0.25">
      <c r="B2942">
        <v>158463</v>
      </c>
      <c r="C2942" t="s">
        <v>9364</v>
      </c>
      <c r="D2942" t="s">
        <v>9365</v>
      </c>
      <c r="E2942" t="s">
        <v>9366</v>
      </c>
      <c r="F2942" t="s">
        <v>1023</v>
      </c>
    </row>
    <row r="2943" spans="2:6" hidden="1" x14ac:dyDescent="0.25">
      <c r="B2943">
        <v>158467</v>
      </c>
      <c r="C2943" t="s">
        <v>9367</v>
      </c>
      <c r="D2943" t="s">
        <v>9368</v>
      </c>
      <c r="E2943" t="s">
        <v>9369</v>
      </c>
      <c r="F2943" t="s">
        <v>1023</v>
      </c>
    </row>
    <row r="2944" spans="2:6" hidden="1" x14ac:dyDescent="0.25">
      <c r="B2944">
        <v>158470</v>
      </c>
      <c r="C2944" t="s">
        <v>9370</v>
      </c>
      <c r="D2944" t="s">
        <v>9371</v>
      </c>
      <c r="E2944" t="s">
        <v>9372</v>
      </c>
      <c r="F2944" t="s">
        <v>1023</v>
      </c>
    </row>
    <row r="2945" spans="2:6" hidden="1" x14ac:dyDescent="0.25">
      <c r="B2945">
        <v>158473</v>
      </c>
      <c r="C2945" t="s">
        <v>9373</v>
      </c>
      <c r="D2945" t="s">
        <v>9374</v>
      </c>
      <c r="E2945" t="s">
        <v>9375</v>
      </c>
      <c r="F2945" t="s">
        <v>1023</v>
      </c>
    </row>
    <row r="2946" spans="2:6" hidden="1" x14ac:dyDescent="0.25">
      <c r="B2946">
        <v>158474</v>
      </c>
      <c r="C2946" t="s">
        <v>9376</v>
      </c>
      <c r="D2946" t="s">
        <v>9377</v>
      </c>
      <c r="E2946" t="s">
        <v>9378</v>
      </c>
      <c r="F2946" t="s">
        <v>1023</v>
      </c>
    </row>
    <row r="2947" spans="2:6" hidden="1" x14ac:dyDescent="0.25">
      <c r="B2947">
        <v>158476</v>
      </c>
      <c r="C2947" t="s">
        <v>9379</v>
      </c>
      <c r="D2947" t="s">
        <v>9380</v>
      </c>
      <c r="E2947" t="s">
        <v>9381</v>
      </c>
      <c r="F2947" t="s">
        <v>1023</v>
      </c>
    </row>
    <row r="2948" spans="2:6" hidden="1" x14ac:dyDescent="0.25">
      <c r="B2948">
        <v>158477</v>
      </c>
      <c r="C2948" t="s">
        <v>9382</v>
      </c>
      <c r="D2948" t="s">
        <v>9383</v>
      </c>
      <c r="E2948" t="s">
        <v>9384</v>
      </c>
      <c r="F2948" t="s">
        <v>1023</v>
      </c>
    </row>
    <row r="2949" spans="2:6" hidden="1" x14ac:dyDescent="0.25">
      <c r="B2949">
        <v>158478</v>
      </c>
      <c r="C2949" t="s">
        <v>9385</v>
      </c>
      <c r="D2949" t="s">
        <v>9386</v>
      </c>
      <c r="E2949" t="s">
        <v>9387</v>
      </c>
      <c r="F2949" t="s">
        <v>1023</v>
      </c>
    </row>
    <row r="2950" spans="2:6" hidden="1" x14ac:dyDescent="0.25">
      <c r="B2950">
        <v>158479</v>
      </c>
      <c r="C2950" t="s">
        <v>9388</v>
      </c>
      <c r="D2950" t="s">
        <v>9389</v>
      </c>
      <c r="E2950" t="s">
        <v>9390</v>
      </c>
      <c r="F2950" t="s">
        <v>1023</v>
      </c>
    </row>
    <row r="2951" spans="2:6" hidden="1" x14ac:dyDescent="0.25">
      <c r="B2951">
        <v>158480</v>
      </c>
      <c r="C2951" t="s">
        <v>9391</v>
      </c>
      <c r="D2951" t="s">
        <v>9392</v>
      </c>
      <c r="E2951" t="s">
        <v>9393</v>
      </c>
      <c r="F2951" t="s">
        <v>1023</v>
      </c>
    </row>
    <row r="2952" spans="2:6" hidden="1" x14ac:dyDescent="0.25">
      <c r="B2952">
        <v>158481</v>
      </c>
      <c r="C2952" t="s">
        <v>9394</v>
      </c>
      <c r="D2952" t="s">
        <v>9395</v>
      </c>
      <c r="E2952" t="s">
        <v>9396</v>
      </c>
      <c r="F2952" t="s">
        <v>1023</v>
      </c>
    </row>
    <row r="2953" spans="2:6" hidden="1" x14ac:dyDescent="0.25">
      <c r="B2953">
        <v>158482</v>
      </c>
      <c r="C2953" t="s">
        <v>9397</v>
      </c>
      <c r="D2953" t="s">
        <v>9398</v>
      </c>
      <c r="E2953" t="s">
        <v>9399</v>
      </c>
      <c r="F2953" t="s">
        <v>1023</v>
      </c>
    </row>
    <row r="2954" spans="2:6" hidden="1" x14ac:dyDescent="0.25">
      <c r="B2954">
        <v>158484</v>
      </c>
      <c r="C2954" t="s">
        <v>9400</v>
      </c>
      <c r="D2954" t="s">
        <v>9401</v>
      </c>
      <c r="E2954" t="s">
        <v>9402</v>
      </c>
      <c r="F2954" t="s">
        <v>1023</v>
      </c>
    </row>
    <row r="2955" spans="2:6" hidden="1" x14ac:dyDescent="0.25">
      <c r="B2955">
        <v>158486</v>
      </c>
      <c r="C2955" t="s">
        <v>9403</v>
      </c>
      <c r="D2955" t="s">
        <v>9404</v>
      </c>
      <c r="E2955" t="s">
        <v>9405</v>
      </c>
      <c r="F2955" t="s">
        <v>1023</v>
      </c>
    </row>
    <row r="2956" spans="2:6" hidden="1" x14ac:dyDescent="0.25">
      <c r="B2956">
        <v>158490</v>
      </c>
      <c r="C2956" t="s">
        <v>9406</v>
      </c>
      <c r="D2956" t="s">
        <v>9407</v>
      </c>
      <c r="E2956" t="s">
        <v>9408</v>
      </c>
      <c r="F2956" t="s">
        <v>1023</v>
      </c>
    </row>
    <row r="2957" spans="2:6" hidden="1" x14ac:dyDescent="0.25">
      <c r="B2957">
        <v>158491</v>
      </c>
      <c r="C2957" t="s">
        <v>9409</v>
      </c>
      <c r="D2957" t="s">
        <v>9410</v>
      </c>
      <c r="E2957" t="s">
        <v>9411</v>
      </c>
      <c r="F2957" t="s">
        <v>1023</v>
      </c>
    </row>
    <row r="2958" spans="2:6" hidden="1" x14ac:dyDescent="0.25">
      <c r="B2958">
        <v>158492</v>
      </c>
      <c r="C2958" t="s">
        <v>9412</v>
      </c>
      <c r="D2958" t="s">
        <v>9413</v>
      </c>
      <c r="E2958" t="s">
        <v>9414</v>
      </c>
      <c r="F2958" t="s">
        <v>1023</v>
      </c>
    </row>
    <row r="2959" spans="2:6" hidden="1" x14ac:dyDescent="0.25">
      <c r="B2959">
        <v>158499</v>
      </c>
      <c r="C2959" t="s">
        <v>9415</v>
      </c>
      <c r="D2959" t="s">
        <v>9416</v>
      </c>
      <c r="E2959" t="s">
        <v>9417</v>
      </c>
      <c r="F2959" t="s">
        <v>1023</v>
      </c>
    </row>
    <row r="2960" spans="2:6" hidden="1" x14ac:dyDescent="0.25">
      <c r="B2960">
        <v>158500</v>
      </c>
      <c r="C2960" t="s">
        <v>9418</v>
      </c>
      <c r="D2960" t="s">
        <v>9419</v>
      </c>
      <c r="E2960" t="s">
        <v>6928</v>
      </c>
      <c r="F2960" t="s">
        <v>1023</v>
      </c>
    </row>
    <row r="2961" spans="2:6" hidden="1" x14ac:dyDescent="0.25">
      <c r="B2961">
        <v>158501</v>
      </c>
      <c r="C2961" t="s">
        <v>9420</v>
      </c>
      <c r="D2961" t="s">
        <v>9421</v>
      </c>
      <c r="E2961" t="s">
        <v>9422</v>
      </c>
      <c r="F2961" t="s">
        <v>1023</v>
      </c>
    </row>
    <row r="2962" spans="2:6" hidden="1" x14ac:dyDescent="0.25">
      <c r="B2962">
        <v>158503</v>
      </c>
      <c r="C2962" t="s">
        <v>9423</v>
      </c>
      <c r="D2962" t="s">
        <v>9424</v>
      </c>
      <c r="E2962" t="s">
        <v>7239</v>
      </c>
      <c r="F2962" t="s">
        <v>1023</v>
      </c>
    </row>
    <row r="2963" spans="2:6" hidden="1" x14ac:dyDescent="0.25">
      <c r="B2963">
        <v>158507</v>
      </c>
      <c r="C2963" t="s">
        <v>9425</v>
      </c>
      <c r="D2963" t="s">
        <v>9426</v>
      </c>
      <c r="E2963" t="s">
        <v>9427</v>
      </c>
      <c r="F2963" t="s">
        <v>1023</v>
      </c>
    </row>
    <row r="2964" spans="2:6" hidden="1" x14ac:dyDescent="0.25">
      <c r="B2964">
        <v>158508</v>
      </c>
      <c r="C2964" t="s">
        <v>9428</v>
      </c>
      <c r="D2964" t="s">
        <v>9429</v>
      </c>
      <c r="E2964" t="s">
        <v>9430</v>
      </c>
      <c r="F2964" t="s">
        <v>1023</v>
      </c>
    </row>
    <row r="2965" spans="2:6" hidden="1" x14ac:dyDescent="0.25">
      <c r="B2965">
        <v>158509</v>
      </c>
      <c r="C2965" t="s">
        <v>9431</v>
      </c>
      <c r="D2965" t="s">
        <v>9432</v>
      </c>
      <c r="E2965" t="s">
        <v>9433</v>
      </c>
      <c r="F2965" t="s">
        <v>1023</v>
      </c>
    </row>
    <row r="2966" spans="2:6" hidden="1" x14ac:dyDescent="0.25">
      <c r="B2966">
        <v>158511</v>
      </c>
      <c r="C2966" t="s">
        <v>9434</v>
      </c>
      <c r="D2966" t="s">
        <v>9435</v>
      </c>
      <c r="E2966" t="s">
        <v>3425</v>
      </c>
      <c r="F2966" t="s">
        <v>1023</v>
      </c>
    </row>
    <row r="2967" spans="2:6" hidden="1" x14ac:dyDescent="0.25">
      <c r="B2967">
        <v>158515</v>
      </c>
      <c r="C2967" t="s">
        <v>9436</v>
      </c>
      <c r="D2967" t="s">
        <v>9437</v>
      </c>
      <c r="E2967" t="s">
        <v>9438</v>
      </c>
      <c r="F2967" t="s">
        <v>1023</v>
      </c>
    </row>
    <row r="2968" spans="2:6" hidden="1" x14ac:dyDescent="0.25">
      <c r="B2968">
        <v>158516</v>
      </c>
      <c r="C2968" t="s">
        <v>9439</v>
      </c>
      <c r="D2968" t="s">
        <v>9440</v>
      </c>
      <c r="E2968" t="s">
        <v>2925</v>
      </c>
      <c r="F2968" t="s">
        <v>1023</v>
      </c>
    </row>
    <row r="2969" spans="2:6" hidden="1" x14ac:dyDescent="0.25">
      <c r="B2969">
        <v>158521</v>
      </c>
      <c r="C2969" t="s">
        <v>9441</v>
      </c>
      <c r="D2969" t="s">
        <v>9442</v>
      </c>
      <c r="E2969" t="s">
        <v>9443</v>
      </c>
      <c r="F2969" t="s">
        <v>1023</v>
      </c>
    </row>
    <row r="2970" spans="2:6" hidden="1" x14ac:dyDescent="0.25">
      <c r="B2970">
        <v>158523</v>
      </c>
      <c r="C2970" t="s">
        <v>9444</v>
      </c>
      <c r="D2970" t="s">
        <v>9445</v>
      </c>
      <c r="E2970" t="s">
        <v>9446</v>
      </c>
      <c r="F2970" t="s">
        <v>1023</v>
      </c>
    </row>
    <row r="2971" spans="2:6" hidden="1" x14ac:dyDescent="0.25">
      <c r="B2971">
        <v>158525</v>
      </c>
      <c r="C2971" t="s">
        <v>9447</v>
      </c>
      <c r="D2971" t="s">
        <v>9448</v>
      </c>
      <c r="E2971" t="s">
        <v>3646</v>
      </c>
      <c r="F2971" t="s">
        <v>1023</v>
      </c>
    </row>
    <row r="2972" spans="2:6" hidden="1" x14ac:dyDescent="0.25">
      <c r="B2972">
        <v>158526</v>
      </c>
      <c r="C2972" t="s">
        <v>9449</v>
      </c>
      <c r="D2972" t="s">
        <v>9450</v>
      </c>
      <c r="E2972" t="s">
        <v>5715</v>
      </c>
      <c r="F2972" t="s">
        <v>1023</v>
      </c>
    </row>
    <row r="2973" spans="2:6" hidden="1" x14ac:dyDescent="0.25">
      <c r="B2973">
        <v>158527</v>
      </c>
      <c r="C2973" t="s">
        <v>9451</v>
      </c>
      <c r="D2973" t="s">
        <v>9452</v>
      </c>
      <c r="E2973" t="s">
        <v>9453</v>
      </c>
      <c r="F2973" t="s">
        <v>1023</v>
      </c>
    </row>
    <row r="2974" spans="2:6" hidden="1" x14ac:dyDescent="0.25">
      <c r="B2974">
        <v>158530</v>
      </c>
      <c r="C2974" t="s">
        <v>9454</v>
      </c>
      <c r="D2974" t="s">
        <v>9455</v>
      </c>
      <c r="E2974" t="s">
        <v>5575</v>
      </c>
      <c r="F2974" t="s">
        <v>1023</v>
      </c>
    </row>
    <row r="2975" spans="2:6" hidden="1" x14ac:dyDescent="0.25">
      <c r="B2975">
        <v>158531</v>
      </c>
      <c r="C2975" t="s">
        <v>9456</v>
      </c>
      <c r="D2975" t="s">
        <v>9457</v>
      </c>
      <c r="E2975" t="s">
        <v>7616</v>
      </c>
      <c r="F2975" t="s">
        <v>1023</v>
      </c>
    </row>
    <row r="2976" spans="2:6" hidden="1" x14ac:dyDescent="0.25">
      <c r="B2976">
        <v>158532</v>
      </c>
      <c r="C2976" t="s">
        <v>9458</v>
      </c>
      <c r="D2976" t="s">
        <v>9459</v>
      </c>
      <c r="E2976" t="s">
        <v>5575</v>
      </c>
      <c r="F2976" t="s">
        <v>1023</v>
      </c>
    </row>
    <row r="2977" spans="2:6" hidden="1" x14ac:dyDescent="0.25">
      <c r="B2977">
        <v>158535</v>
      </c>
      <c r="C2977" t="s">
        <v>9460</v>
      </c>
      <c r="D2977" t="s">
        <v>9461</v>
      </c>
      <c r="E2977" t="s">
        <v>9462</v>
      </c>
      <c r="F2977" t="s">
        <v>1023</v>
      </c>
    </row>
    <row r="2978" spans="2:6" hidden="1" x14ac:dyDescent="0.25">
      <c r="B2978">
        <v>158537</v>
      </c>
      <c r="C2978" t="s">
        <v>9463</v>
      </c>
      <c r="D2978" t="s">
        <v>9464</v>
      </c>
      <c r="E2978" t="s">
        <v>9465</v>
      </c>
      <c r="F2978" t="s">
        <v>1023</v>
      </c>
    </row>
    <row r="2979" spans="2:6" hidden="1" x14ac:dyDescent="0.25">
      <c r="B2979">
        <v>158538</v>
      </c>
      <c r="C2979" t="s">
        <v>9466</v>
      </c>
      <c r="D2979" t="s">
        <v>9467</v>
      </c>
      <c r="E2979" t="s">
        <v>9468</v>
      </c>
      <c r="F2979" t="s">
        <v>1023</v>
      </c>
    </row>
    <row r="2980" spans="2:6" hidden="1" x14ac:dyDescent="0.25">
      <c r="B2980">
        <v>158539</v>
      </c>
      <c r="C2980" t="s">
        <v>9469</v>
      </c>
      <c r="D2980" t="s">
        <v>9470</v>
      </c>
      <c r="E2980" t="s">
        <v>9471</v>
      </c>
      <c r="F2980" t="s">
        <v>1023</v>
      </c>
    </row>
    <row r="2981" spans="2:6" hidden="1" x14ac:dyDescent="0.25">
      <c r="B2981">
        <v>158542</v>
      </c>
      <c r="C2981" t="s">
        <v>9472</v>
      </c>
      <c r="D2981" t="s">
        <v>9473</v>
      </c>
      <c r="E2981" t="s">
        <v>9474</v>
      </c>
      <c r="F2981" t="s">
        <v>1023</v>
      </c>
    </row>
    <row r="2982" spans="2:6" hidden="1" x14ac:dyDescent="0.25">
      <c r="B2982">
        <v>158543</v>
      </c>
      <c r="C2982" t="s">
        <v>9475</v>
      </c>
      <c r="D2982" t="s">
        <v>9476</v>
      </c>
      <c r="E2982" t="s">
        <v>8213</v>
      </c>
      <c r="F2982" t="s">
        <v>1023</v>
      </c>
    </row>
    <row r="2983" spans="2:6" hidden="1" x14ac:dyDescent="0.25">
      <c r="B2983">
        <v>158544</v>
      </c>
      <c r="C2983" t="s">
        <v>9477</v>
      </c>
      <c r="D2983" t="s">
        <v>9478</v>
      </c>
      <c r="E2983" t="s">
        <v>9479</v>
      </c>
      <c r="F2983" t="s">
        <v>1023</v>
      </c>
    </row>
    <row r="2984" spans="2:6" hidden="1" x14ac:dyDescent="0.25">
      <c r="B2984">
        <v>158545</v>
      </c>
      <c r="C2984" t="s">
        <v>9480</v>
      </c>
      <c r="D2984" t="s">
        <v>9481</v>
      </c>
      <c r="E2984" t="s">
        <v>9482</v>
      </c>
      <c r="F2984" t="s">
        <v>1023</v>
      </c>
    </row>
    <row r="2985" spans="2:6" hidden="1" x14ac:dyDescent="0.25">
      <c r="B2985">
        <v>158550</v>
      </c>
      <c r="C2985" t="s">
        <v>9483</v>
      </c>
      <c r="D2985" t="s">
        <v>9484</v>
      </c>
      <c r="E2985" t="s">
        <v>9485</v>
      </c>
      <c r="F2985" t="s">
        <v>1023</v>
      </c>
    </row>
    <row r="2986" spans="2:6" hidden="1" x14ac:dyDescent="0.25">
      <c r="B2986">
        <v>158552</v>
      </c>
      <c r="C2986" t="s">
        <v>9486</v>
      </c>
      <c r="D2986" t="s">
        <v>9487</v>
      </c>
      <c r="E2986" t="s">
        <v>9488</v>
      </c>
      <c r="F2986" t="s">
        <v>1023</v>
      </c>
    </row>
    <row r="2987" spans="2:6" hidden="1" x14ac:dyDescent="0.25">
      <c r="B2987">
        <v>158553</v>
      </c>
      <c r="C2987" t="s">
        <v>9489</v>
      </c>
      <c r="D2987" t="s">
        <v>9490</v>
      </c>
      <c r="E2987" t="s">
        <v>9491</v>
      </c>
      <c r="F2987" t="s">
        <v>1023</v>
      </c>
    </row>
    <row r="2988" spans="2:6" hidden="1" x14ac:dyDescent="0.25">
      <c r="B2988">
        <v>158554</v>
      </c>
      <c r="C2988" t="s">
        <v>9492</v>
      </c>
      <c r="D2988" t="s">
        <v>9493</v>
      </c>
      <c r="E2988" t="s">
        <v>9494</v>
      </c>
      <c r="F2988" t="s">
        <v>1023</v>
      </c>
    </row>
    <row r="2989" spans="2:6" hidden="1" x14ac:dyDescent="0.25">
      <c r="B2989">
        <v>158555</v>
      </c>
      <c r="C2989" t="s">
        <v>9495</v>
      </c>
      <c r="D2989" t="s">
        <v>9496</v>
      </c>
      <c r="E2989" t="s">
        <v>9497</v>
      </c>
      <c r="F2989" t="s">
        <v>1023</v>
      </c>
    </row>
    <row r="2990" spans="2:6" hidden="1" x14ac:dyDescent="0.25">
      <c r="B2990">
        <v>158559</v>
      </c>
      <c r="C2990" t="s">
        <v>9498</v>
      </c>
      <c r="D2990" t="s">
        <v>9499</v>
      </c>
      <c r="E2990" t="s">
        <v>9500</v>
      </c>
      <c r="F2990" t="s">
        <v>1023</v>
      </c>
    </row>
    <row r="2991" spans="2:6" hidden="1" x14ac:dyDescent="0.25">
      <c r="B2991">
        <v>158562</v>
      </c>
      <c r="C2991" t="s">
        <v>9501</v>
      </c>
      <c r="D2991" t="s">
        <v>9502</v>
      </c>
      <c r="E2991" t="s">
        <v>9503</v>
      </c>
      <c r="F2991" t="s">
        <v>1023</v>
      </c>
    </row>
    <row r="2992" spans="2:6" hidden="1" x14ac:dyDescent="0.25">
      <c r="B2992">
        <v>158563</v>
      </c>
      <c r="C2992" t="s">
        <v>9504</v>
      </c>
      <c r="D2992" t="s">
        <v>9505</v>
      </c>
      <c r="E2992" t="s">
        <v>9506</v>
      </c>
      <c r="F2992" t="s">
        <v>1023</v>
      </c>
    </row>
    <row r="2993" spans="2:6" hidden="1" x14ac:dyDescent="0.25">
      <c r="B2993">
        <v>158564</v>
      </c>
      <c r="C2993" t="s">
        <v>9507</v>
      </c>
      <c r="D2993" t="s">
        <v>9508</v>
      </c>
      <c r="E2993" t="s">
        <v>9509</v>
      </c>
      <c r="F2993" t="s">
        <v>1023</v>
      </c>
    </row>
    <row r="2994" spans="2:6" hidden="1" x14ac:dyDescent="0.25">
      <c r="B2994">
        <v>158565</v>
      </c>
      <c r="C2994" t="s">
        <v>9510</v>
      </c>
      <c r="D2994" t="s">
        <v>9511</v>
      </c>
      <c r="E2994" t="s">
        <v>9512</v>
      </c>
      <c r="F2994" t="s">
        <v>1023</v>
      </c>
    </row>
    <row r="2995" spans="2:6" hidden="1" x14ac:dyDescent="0.25">
      <c r="B2995">
        <v>158570</v>
      </c>
      <c r="C2995" t="s">
        <v>9513</v>
      </c>
      <c r="D2995" t="s">
        <v>9514</v>
      </c>
      <c r="E2995" t="s">
        <v>9515</v>
      </c>
      <c r="F2995" t="s">
        <v>1023</v>
      </c>
    </row>
    <row r="2996" spans="2:6" hidden="1" x14ac:dyDescent="0.25">
      <c r="B2996">
        <v>158571</v>
      </c>
      <c r="C2996" t="s">
        <v>9516</v>
      </c>
      <c r="D2996" t="s">
        <v>9517</v>
      </c>
      <c r="E2996" t="s">
        <v>9518</v>
      </c>
      <c r="F2996" t="s">
        <v>1023</v>
      </c>
    </row>
    <row r="2997" spans="2:6" hidden="1" x14ac:dyDescent="0.25">
      <c r="B2997">
        <v>158575</v>
      </c>
      <c r="C2997" t="s">
        <v>9519</v>
      </c>
      <c r="D2997" t="s">
        <v>9520</v>
      </c>
      <c r="E2997" t="s">
        <v>9521</v>
      </c>
      <c r="F2997" t="s">
        <v>1023</v>
      </c>
    </row>
    <row r="2998" spans="2:6" hidden="1" x14ac:dyDescent="0.25">
      <c r="B2998">
        <v>158576</v>
      </c>
      <c r="C2998" t="s">
        <v>9522</v>
      </c>
      <c r="D2998" t="s">
        <v>9523</v>
      </c>
      <c r="E2998" t="s">
        <v>9524</v>
      </c>
      <c r="F2998" t="s">
        <v>1023</v>
      </c>
    </row>
    <row r="2999" spans="2:6" hidden="1" x14ac:dyDescent="0.25">
      <c r="B2999">
        <v>158577</v>
      </c>
      <c r="C2999" t="s">
        <v>9525</v>
      </c>
      <c r="D2999" t="s">
        <v>9526</v>
      </c>
      <c r="E2999" t="s">
        <v>9527</v>
      </c>
      <c r="F2999" t="s">
        <v>1023</v>
      </c>
    </row>
    <row r="3000" spans="2:6" hidden="1" x14ac:dyDescent="0.25">
      <c r="B3000">
        <v>158578</v>
      </c>
      <c r="C3000" t="s">
        <v>9528</v>
      </c>
      <c r="D3000" t="s">
        <v>9529</v>
      </c>
      <c r="E3000" t="s">
        <v>9530</v>
      </c>
      <c r="F3000" t="s">
        <v>1023</v>
      </c>
    </row>
    <row r="3001" spans="2:6" hidden="1" x14ac:dyDescent="0.25">
      <c r="B3001">
        <v>158579</v>
      </c>
      <c r="C3001" t="s">
        <v>9531</v>
      </c>
      <c r="D3001" t="s">
        <v>9532</v>
      </c>
      <c r="E3001" t="s">
        <v>9533</v>
      </c>
      <c r="F3001" t="s">
        <v>1023</v>
      </c>
    </row>
    <row r="3002" spans="2:6" hidden="1" x14ac:dyDescent="0.25">
      <c r="B3002">
        <v>158580</v>
      </c>
      <c r="C3002" t="s">
        <v>9534</v>
      </c>
      <c r="D3002" t="s">
        <v>9535</v>
      </c>
      <c r="E3002" t="s">
        <v>9536</v>
      </c>
      <c r="F3002" t="s">
        <v>1023</v>
      </c>
    </row>
    <row r="3003" spans="2:6" hidden="1" x14ac:dyDescent="0.25">
      <c r="B3003">
        <v>158583</v>
      </c>
      <c r="C3003" t="s">
        <v>9537</v>
      </c>
      <c r="D3003" t="s">
        <v>9538</v>
      </c>
      <c r="E3003" t="s">
        <v>9539</v>
      </c>
      <c r="F3003" t="s">
        <v>1023</v>
      </c>
    </row>
    <row r="3004" spans="2:6" hidden="1" x14ac:dyDescent="0.25">
      <c r="B3004">
        <v>158584</v>
      </c>
      <c r="C3004" t="s">
        <v>9540</v>
      </c>
      <c r="D3004" t="s">
        <v>9541</v>
      </c>
      <c r="E3004" t="s">
        <v>4114</v>
      </c>
      <c r="F3004" t="s">
        <v>1023</v>
      </c>
    </row>
    <row r="3005" spans="2:6" hidden="1" x14ac:dyDescent="0.25">
      <c r="B3005">
        <v>158587</v>
      </c>
      <c r="C3005" t="s">
        <v>9542</v>
      </c>
      <c r="D3005" t="s">
        <v>9543</v>
      </c>
      <c r="E3005" t="s">
        <v>9544</v>
      </c>
      <c r="F3005" t="s">
        <v>1023</v>
      </c>
    </row>
    <row r="3006" spans="2:6" hidden="1" x14ac:dyDescent="0.25">
      <c r="B3006">
        <v>158588</v>
      </c>
      <c r="C3006" t="s">
        <v>9545</v>
      </c>
      <c r="D3006" t="s">
        <v>9546</v>
      </c>
      <c r="E3006" t="s">
        <v>9547</v>
      </c>
      <c r="F3006" t="s">
        <v>1023</v>
      </c>
    </row>
    <row r="3007" spans="2:6" hidden="1" x14ac:dyDescent="0.25">
      <c r="B3007">
        <v>158590</v>
      </c>
      <c r="C3007" t="s">
        <v>9548</v>
      </c>
      <c r="D3007" t="s">
        <v>9549</v>
      </c>
      <c r="E3007" t="s">
        <v>9550</v>
      </c>
      <c r="F3007" t="s">
        <v>1023</v>
      </c>
    </row>
    <row r="3008" spans="2:6" hidden="1" x14ac:dyDescent="0.25">
      <c r="B3008">
        <v>158594</v>
      </c>
      <c r="C3008" t="s">
        <v>9551</v>
      </c>
      <c r="D3008" t="s">
        <v>9552</v>
      </c>
      <c r="E3008" t="s">
        <v>7271</v>
      </c>
      <c r="F3008" t="s">
        <v>1023</v>
      </c>
    </row>
    <row r="3009" spans="2:6" hidden="1" x14ac:dyDescent="0.25">
      <c r="B3009">
        <v>158599</v>
      </c>
      <c r="C3009" t="s">
        <v>9553</v>
      </c>
      <c r="D3009" t="s">
        <v>9554</v>
      </c>
      <c r="E3009" t="s">
        <v>2572</v>
      </c>
      <c r="F3009" t="s">
        <v>1023</v>
      </c>
    </row>
    <row r="3010" spans="2:6" hidden="1" x14ac:dyDescent="0.25">
      <c r="B3010">
        <v>158602</v>
      </c>
      <c r="C3010" t="s">
        <v>9555</v>
      </c>
      <c r="D3010" t="s">
        <v>9556</v>
      </c>
      <c r="E3010" t="s">
        <v>3195</v>
      </c>
      <c r="F3010" t="s">
        <v>1023</v>
      </c>
    </row>
    <row r="3011" spans="2:6" hidden="1" x14ac:dyDescent="0.25">
      <c r="B3011">
        <v>158603</v>
      </c>
      <c r="C3011" t="s">
        <v>9557</v>
      </c>
      <c r="D3011" t="s">
        <v>9558</v>
      </c>
      <c r="E3011" t="s">
        <v>9559</v>
      </c>
      <c r="F3011" t="s">
        <v>1023</v>
      </c>
    </row>
    <row r="3012" spans="2:6" hidden="1" x14ac:dyDescent="0.25">
      <c r="B3012">
        <v>158604</v>
      </c>
      <c r="C3012" t="s">
        <v>9560</v>
      </c>
      <c r="D3012" t="s">
        <v>9561</v>
      </c>
      <c r="E3012" t="s">
        <v>4742</v>
      </c>
      <c r="F3012" t="s">
        <v>1023</v>
      </c>
    </row>
    <row r="3013" spans="2:6" hidden="1" x14ac:dyDescent="0.25">
      <c r="B3013">
        <v>158606</v>
      </c>
      <c r="C3013" t="s">
        <v>9562</v>
      </c>
      <c r="D3013" t="s">
        <v>9563</v>
      </c>
      <c r="E3013" t="s">
        <v>9564</v>
      </c>
      <c r="F3013" t="s">
        <v>1023</v>
      </c>
    </row>
    <row r="3014" spans="2:6" hidden="1" x14ac:dyDescent="0.25">
      <c r="B3014">
        <v>158607</v>
      </c>
      <c r="C3014" t="s">
        <v>9565</v>
      </c>
      <c r="D3014" t="s">
        <v>9566</v>
      </c>
      <c r="E3014" t="s">
        <v>5813</v>
      </c>
      <c r="F3014" t="s">
        <v>1023</v>
      </c>
    </row>
    <row r="3015" spans="2:6" hidden="1" x14ac:dyDescent="0.25">
      <c r="B3015">
        <v>158608</v>
      </c>
      <c r="C3015" t="s">
        <v>9567</v>
      </c>
      <c r="D3015" t="s">
        <v>9568</v>
      </c>
      <c r="E3015" t="s">
        <v>9569</v>
      </c>
      <c r="F3015" t="s">
        <v>1023</v>
      </c>
    </row>
    <row r="3016" spans="2:6" hidden="1" x14ac:dyDescent="0.25">
      <c r="B3016">
        <v>158609</v>
      </c>
      <c r="C3016" t="s">
        <v>9570</v>
      </c>
      <c r="D3016" t="s">
        <v>9571</v>
      </c>
      <c r="E3016" t="s">
        <v>9572</v>
      </c>
      <c r="F3016" t="s">
        <v>1023</v>
      </c>
    </row>
    <row r="3017" spans="2:6" hidden="1" x14ac:dyDescent="0.25">
      <c r="B3017">
        <v>158615</v>
      </c>
      <c r="C3017" t="s">
        <v>9573</v>
      </c>
      <c r="D3017" t="s">
        <v>9574</v>
      </c>
      <c r="E3017" t="s">
        <v>5715</v>
      </c>
      <c r="F3017" t="s">
        <v>1023</v>
      </c>
    </row>
    <row r="3018" spans="2:6" hidden="1" x14ac:dyDescent="0.25">
      <c r="B3018">
        <v>158618</v>
      </c>
      <c r="C3018" t="s">
        <v>9575</v>
      </c>
      <c r="D3018" t="s">
        <v>9576</v>
      </c>
      <c r="E3018" t="s">
        <v>9577</v>
      </c>
      <c r="F3018" t="s">
        <v>1023</v>
      </c>
    </row>
    <row r="3019" spans="2:6" hidden="1" x14ac:dyDescent="0.25">
      <c r="B3019">
        <v>158619</v>
      </c>
      <c r="C3019" t="s">
        <v>9578</v>
      </c>
      <c r="D3019" t="s">
        <v>9579</v>
      </c>
      <c r="E3019" t="s">
        <v>9580</v>
      </c>
      <c r="F3019" t="s">
        <v>1023</v>
      </c>
    </row>
    <row r="3020" spans="2:6" hidden="1" x14ac:dyDescent="0.25">
      <c r="B3020">
        <v>158620</v>
      </c>
      <c r="C3020" t="s">
        <v>9581</v>
      </c>
      <c r="D3020" t="s">
        <v>9582</v>
      </c>
      <c r="E3020" t="s">
        <v>9583</v>
      </c>
      <c r="F3020" t="s">
        <v>1023</v>
      </c>
    </row>
    <row r="3021" spans="2:6" hidden="1" x14ac:dyDescent="0.25">
      <c r="B3021">
        <v>158622</v>
      </c>
      <c r="C3021" t="s">
        <v>9584</v>
      </c>
      <c r="D3021" t="s">
        <v>9585</v>
      </c>
      <c r="E3021" t="s">
        <v>4431</v>
      </c>
      <c r="F3021" t="s">
        <v>1023</v>
      </c>
    </row>
    <row r="3022" spans="2:6" hidden="1" x14ac:dyDescent="0.25">
      <c r="B3022">
        <v>158623</v>
      </c>
      <c r="C3022" t="s">
        <v>9586</v>
      </c>
      <c r="D3022" t="s">
        <v>9587</v>
      </c>
      <c r="E3022" t="s">
        <v>9588</v>
      </c>
      <c r="F3022" t="s">
        <v>1023</v>
      </c>
    </row>
    <row r="3023" spans="2:6" hidden="1" x14ac:dyDescent="0.25">
      <c r="B3023">
        <v>158624</v>
      </c>
      <c r="C3023" t="s">
        <v>9589</v>
      </c>
      <c r="D3023" t="s">
        <v>9590</v>
      </c>
      <c r="E3023" t="s">
        <v>9591</v>
      </c>
      <c r="F3023" t="s">
        <v>1023</v>
      </c>
    </row>
    <row r="3024" spans="2:6" hidden="1" x14ac:dyDescent="0.25">
      <c r="B3024">
        <v>158628</v>
      </c>
      <c r="C3024" t="s">
        <v>9592</v>
      </c>
      <c r="D3024" t="s">
        <v>9593</v>
      </c>
      <c r="E3024" t="s">
        <v>9594</v>
      </c>
      <c r="F3024" t="s">
        <v>1023</v>
      </c>
    </row>
    <row r="3025" spans="2:6" hidden="1" x14ac:dyDescent="0.25">
      <c r="B3025">
        <v>158629</v>
      </c>
      <c r="C3025" t="s">
        <v>9595</v>
      </c>
      <c r="D3025" t="s">
        <v>9596</v>
      </c>
      <c r="E3025" t="s">
        <v>8170</v>
      </c>
      <c r="F3025" t="s">
        <v>1023</v>
      </c>
    </row>
    <row r="3026" spans="2:6" hidden="1" x14ac:dyDescent="0.25">
      <c r="B3026">
        <v>158631</v>
      </c>
      <c r="C3026" t="s">
        <v>9597</v>
      </c>
      <c r="D3026" t="s">
        <v>9598</v>
      </c>
      <c r="E3026" t="s">
        <v>24029</v>
      </c>
      <c r="F3026" t="s">
        <v>1023</v>
      </c>
    </row>
    <row r="3027" spans="2:6" hidden="1" x14ac:dyDescent="0.25">
      <c r="B3027">
        <v>158632</v>
      </c>
      <c r="C3027" t="s">
        <v>9599</v>
      </c>
      <c r="D3027" t="s">
        <v>9600</v>
      </c>
      <c r="E3027" t="s">
        <v>9601</v>
      </c>
      <c r="F3027" t="s">
        <v>1023</v>
      </c>
    </row>
    <row r="3028" spans="2:6" hidden="1" x14ac:dyDescent="0.25">
      <c r="B3028">
        <v>158634</v>
      </c>
      <c r="C3028" t="s">
        <v>9602</v>
      </c>
      <c r="D3028" t="s">
        <v>9603</v>
      </c>
      <c r="E3028" t="s">
        <v>5834</v>
      </c>
      <c r="F3028" t="s">
        <v>1023</v>
      </c>
    </row>
    <row r="3029" spans="2:6" hidden="1" x14ac:dyDescent="0.25">
      <c r="B3029">
        <v>158635</v>
      </c>
      <c r="C3029" t="s">
        <v>9604</v>
      </c>
      <c r="D3029" t="s">
        <v>9605</v>
      </c>
      <c r="E3029" t="s">
        <v>9536</v>
      </c>
      <c r="F3029" t="s">
        <v>1023</v>
      </c>
    </row>
    <row r="3030" spans="2:6" hidden="1" x14ac:dyDescent="0.25">
      <c r="B3030">
        <v>158646</v>
      </c>
      <c r="C3030" t="s">
        <v>9606</v>
      </c>
      <c r="D3030" t="s">
        <v>9607</v>
      </c>
      <c r="E3030" t="s">
        <v>9608</v>
      </c>
      <c r="F3030" t="s">
        <v>1023</v>
      </c>
    </row>
    <row r="3031" spans="2:6" hidden="1" x14ac:dyDescent="0.25">
      <c r="B3031">
        <v>158651</v>
      </c>
      <c r="C3031" t="s">
        <v>9609</v>
      </c>
      <c r="D3031" t="s">
        <v>9610</v>
      </c>
      <c r="E3031" t="s">
        <v>9611</v>
      </c>
      <c r="F3031" t="s">
        <v>1023</v>
      </c>
    </row>
    <row r="3032" spans="2:6" hidden="1" x14ac:dyDescent="0.25">
      <c r="B3032">
        <v>158652</v>
      </c>
      <c r="C3032" t="s">
        <v>9612</v>
      </c>
      <c r="D3032" t="s">
        <v>9613</v>
      </c>
      <c r="E3032" t="s">
        <v>9614</v>
      </c>
      <c r="F3032" t="s">
        <v>1023</v>
      </c>
    </row>
    <row r="3033" spans="2:6" hidden="1" x14ac:dyDescent="0.25">
      <c r="B3033">
        <v>158653</v>
      </c>
      <c r="C3033" t="s">
        <v>9615</v>
      </c>
      <c r="D3033" t="s">
        <v>9616</v>
      </c>
      <c r="E3033" t="s">
        <v>9617</v>
      </c>
      <c r="F3033" t="s">
        <v>1023</v>
      </c>
    </row>
    <row r="3034" spans="2:6" hidden="1" x14ac:dyDescent="0.25">
      <c r="B3034">
        <v>158659</v>
      </c>
      <c r="C3034" t="s">
        <v>9618</v>
      </c>
      <c r="D3034" t="s">
        <v>9619</v>
      </c>
      <c r="E3034" t="s">
        <v>9620</v>
      </c>
      <c r="F3034" t="s">
        <v>1023</v>
      </c>
    </row>
    <row r="3035" spans="2:6" hidden="1" x14ac:dyDescent="0.25">
      <c r="B3035">
        <v>158660</v>
      </c>
      <c r="C3035" t="s">
        <v>9621</v>
      </c>
      <c r="D3035" t="s">
        <v>9622</v>
      </c>
      <c r="E3035" t="s">
        <v>9623</v>
      </c>
      <c r="F3035" t="s">
        <v>1023</v>
      </c>
    </row>
    <row r="3036" spans="2:6" hidden="1" x14ac:dyDescent="0.25">
      <c r="B3036">
        <v>158661</v>
      </c>
      <c r="C3036" t="s">
        <v>9624</v>
      </c>
      <c r="D3036" t="s">
        <v>9625</v>
      </c>
      <c r="E3036" t="s">
        <v>9626</v>
      </c>
      <c r="F3036" t="s">
        <v>1023</v>
      </c>
    </row>
    <row r="3037" spans="2:6" hidden="1" x14ac:dyDescent="0.25">
      <c r="B3037">
        <v>158673</v>
      </c>
      <c r="C3037" t="s">
        <v>9627</v>
      </c>
      <c r="D3037" t="s">
        <v>9628</v>
      </c>
      <c r="E3037" t="s">
        <v>2978</v>
      </c>
      <c r="F3037" t="s">
        <v>1023</v>
      </c>
    </row>
    <row r="3038" spans="2:6" hidden="1" x14ac:dyDescent="0.25">
      <c r="B3038">
        <v>158676</v>
      </c>
      <c r="C3038" t="s">
        <v>9629</v>
      </c>
      <c r="D3038" t="s">
        <v>9630</v>
      </c>
      <c r="E3038" t="s">
        <v>9631</v>
      </c>
      <c r="F3038" t="s">
        <v>1023</v>
      </c>
    </row>
    <row r="3039" spans="2:6" hidden="1" x14ac:dyDescent="0.25">
      <c r="B3039">
        <v>158679</v>
      </c>
      <c r="C3039" t="s">
        <v>9632</v>
      </c>
      <c r="D3039" t="s">
        <v>9633</v>
      </c>
      <c r="E3039" t="s">
        <v>9634</v>
      </c>
      <c r="F3039" t="s">
        <v>1023</v>
      </c>
    </row>
    <row r="3040" spans="2:6" hidden="1" x14ac:dyDescent="0.25">
      <c r="B3040">
        <v>158680</v>
      </c>
      <c r="C3040" t="s">
        <v>9635</v>
      </c>
      <c r="D3040" t="s">
        <v>9636</v>
      </c>
      <c r="E3040" t="s">
        <v>9637</v>
      </c>
      <c r="F3040" t="s">
        <v>1023</v>
      </c>
    </row>
    <row r="3041" spans="2:6" hidden="1" x14ac:dyDescent="0.25">
      <c r="B3041">
        <v>158684</v>
      </c>
      <c r="C3041" t="s">
        <v>9638</v>
      </c>
      <c r="D3041" t="s">
        <v>9639</v>
      </c>
      <c r="E3041" t="s">
        <v>9640</v>
      </c>
      <c r="F3041" t="s">
        <v>1023</v>
      </c>
    </row>
    <row r="3042" spans="2:6" hidden="1" x14ac:dyDescent="0.25">
      <c r="B3042">
        <v>158686</v>
      </c>
      <c r="C3042" t="s">
        <v>9641</v>
      </c>
      <c r="D3042" t="s">
        <v>9642</v>
      </c>
      <c r="E3042" t="s">
        <v>9643</v>
      </c>
      <c r="F3042" t="s">
        <v>1023</v>
      </c>
    </row>
    <row r="3043" spans="2:6" hidden="1" x14ac:dyDescent="0.25">
      <c r="B3043">
        <v>158687</v>
      </c>
      <c r="C3043" t="s">
        <v>9644</v>
      </c>
      <c r="D3043" t="s">
        <v>9645</v>
      </c>
      <c r="E3043" t="s">
        <v>5801</v>
      </c>
      <c r="F3043" t="s">
        <v>1023</v>
      </c>
    </row>
    <row r="3044" spans="2:6" hidden="1" x14ac:dyDescent="0.25">
      <c r="B3044">
        <v>158688</v>
      </c>
      <c r="C3044" t="s">
        <v>9646</v>
      </c>
      <c r="D3044" t="s">
        <v>9647</v>
      </c>
      <c r="E3044" t="s">
        <v>9648</v>
      </c>
      <c r="F3044" t="s">
        <v>1023</v>
      </c>
    </row>
    <row r="3045" spans="2:6" hidden="1" x14ac:dyDescent="0.25">
      <c r="B3045">
        <v>158694</v>
      </c>
      <c r="C3045" t="s">
        <v>9649</v>
      </c>
      <c r="D3045" t="s">
        <v>9650</v>
      </c>
      <c r="E3045" t="s">
        <v>9651</v>
      </c>
      <c r="F3045" t="s">
        <v>1023</v>
      </c>
    </row>
    <row r="3046" spans="2:6" hidden="1" x14ac:dyDescent="0.25">
      <c r="B3046">
        <v>158695</v>
      </c>
      <c r="C3046" t="s">
        <v>9652</v>
      </c>
      <c r="D3046" t="s">
        <v>9653</v>
      </c>
      <c r="E3046" t="s">
        <v>9654</v>
      </c>
      <c r="F3046" t="s">
        <v>1023</v>
      </c>
    </row>
    <row r="3047" spans="2:6" hidden="1" x14ac:dyDescent="0.25">
      <c r="B3047">
        <v>158697</v>
      </c>
      <c r="C3047" t="s">
        <v>9655</v>
      </c>
      <c r="D3047" t="s">
        <v>9656</v>
      </c>
      <c r="E3047" t="s">
        <v>9657</v>
      </c>
      <c r="F3047" t="s">
        <v>1023</v>
      </c>
    </row>
    <row r="3048" spans="2:6" hidden="1" x14ac:dyDescent="0.25">
      <c r="B3048">
        <v>158698</v>
      </c>
      <c r="C3048" t="s">
        <v>9658</v>
      </c>
      <c r="D3048" t="s">
        <v>9659</v>
      </c>
      <c r="E3048" t="s">
        <v>5822</v>
      </c>
      <c r="F3048" t="s">
        <v>1023</v>
      </c>
    </row>
    <row r="3049" spans="2:6" hidden="1" x14ac:dyDescent="0.25">
      <c r="B3049">
        <v>158701</v>
      </c>
      <c r="C3049" t="s">
        <v>9660</v>
      </c>
      <c r="D3049" t="s">
        <v>9661</v>
      </c>
      <c r="E3049" t="s">
        <v>9662</v>
      </c>
      <c r="F3049" t="s">
        <v>1023</v>
      </c>
    </row>
    <row r="3050" spans="2:6" hidden="1" x14ac:dyDescent="0.25">
      <c r="B3050">
        <v>158704</v>
      </c>
      <c r="C3050" t="s">
        <v>9663</v>
      </c>
      <c r="D3050" t="s">
        <v>9664</v>
      </c>
      <c r="E3050" t="s">
        <v>9665</v>
      </c>
      <c r="F3050" t="s">
        <v>1023</v>
      </c>
    </row>
    <row r="3051" spans="2:6" hidden="1" x14ac:dyDescent="0.25">
      <c r="B3051">
        <v>158705</v>
      </c>
      <c r="C3051" t="s">
        <v>9666</v>
      </c>
      <c r="D3051" t="s">
        <v>9667</v>
      </c>
      <c r="E3051" t="s">
        <v>9668</v>
      </c>
      <c r="F3051" t="s">
        <v>1023</v>
      </c>
    </row>
    <row r="3052" spans="2:6" hidden="1" x14ac:dyDescent="0.25">
      <c r="B3052">
        <v>158712</v>
      </c>
      <c r="C3052" t="s">
        <v>9669</v>
      </c>
      <c r="D3052" t="s">
        <v>9670</v>
      </c>
      <c r="E3052" t="s">
        <v>9671</v>
      </c>
      <c r="F3052" t="s">
        <v>1023</v>
      </c>
    </row>
    <row r="3053" spans="2:6" hidden="1" x14ac:dyDescent="0.25">
      <c r="B3053">
        <v>158713</v>
      </c>
      <c r="C3053" t="s">
        <v>9672</v>
      </c>
      <c r="D3053" t="s">
        <v>9673</v>
      </c>
      <c r="E3053" t="s">
        <v>9674</v>
      </c>
      <c r="F3053" t="s">
        <v>1023</v>
      </c>
    </row>
    <row r="3054" spans="2:6" hidden="1" x14ac:dyDescent="0.25">
      <c r="B3054">
        <v>158714</v>
      </c>
      <c r="C3054" t="s">
        <v>9675</v>
      </c>
      <c r="D3054" t="s">
        <v>9676</v>
      </c>
      <c r="E3054" t="s">
        <v>2280</v>
      </c>
      <c r="F3054" t="s">
        <v>1023</v>
      </c>
    </row>
    <row r="3055" spans="2:6" hidden="1" x14ac:dyDescent="0.25">
      <c r="B3055">
        <v>158715</v>
      </c>
      <c r="C3055" t="s">
        <v>9677</v>
      </c>
      <c r="D3055" t="s">
        <v>9678</v>
      </c>
      <c r="E3055" t="s">
        <v>9679</v>
      </c>
      <c r="F3055" t="s">
        <v>1023</v>
      </c>
    </row>
    <row r="3056" spans="2:6" hidden="1" x14ac:dyDescent="0.25">
      <c r="B3056">
        <v>158718</v>
      </c>
      <c r="C3056" t="s">
        <v>9680</v>
      </c>
      <c r="D3056" t="s">
        <v>9681</v>
      </c>
      <c r="E3056" t="s">
        <v>1643</v>
      </c>
      <c r="F3056" t="s">
        <v>1023</v>
      </c>
    </row>
    <row r="3057" spans="2:6" hidden="1" x14ac:dyDescent="0.25">
      <c r="B3057">
        <v>158720</v>
      </c>
      <c r="C3057" t="s">
        <v>9682</v>
      </c>
      <c r="D3057" t="s">
        <v>9683</v>
      </c>
      <c r="E3057" t="s">
        <v>9684</v>
      </c>
      <c r="F3057" t="s">
        <v>1023</v>
      </c>
    </row>
    <row r="3058" spans="2:6" hidden="1" x14ac:dyDescent="0.25">
      <c r="B3058">
        <v>158725</v>
      </c>
      <c r="C3058" t="s">
        <v>9685</v>
      </c>
      <c r="D3058" t="s">
        <v>9686</v>
      </c>
      <c r="E3058" t="s">
        <v>4803</v>
      </c>
      <c r="F3058" t="s">
        <v>1023</v>
      </c>
    </row>
    <row r="3059" spans="2:6" hidden="1" x14ac:dyDescent="0.25">
      <c r="B3059">
        <v>158726</v>
      </c>
      <c r="C3059" t="s">
        <v>9687</v>
      </c>
      <c r="D3059" t="s">
        <v>9688</v>
      </c>
      <c r="E3059" t="s">
        <v>9689</v>
      </c>
      <c r="F3059" t="s">
        <v>1023</v>
      </c>
    </row>
    <row r="3060" spans="2:6" hidden="1" x14ac:dyDescent="0.25">
      <c r="B3060">
        <v>158730</v>
      </c>
      <c r="C3060" t="s">
        <v>9690</v>
      </c>
      <c r="D3060" t="s">
        <v>9691</v>
      </c>
      <c r="E3060" t="s">
        <v>9692</v>
      </c>
      <c r="F3060" t="s">
        <v>1023</v>
      </c>
    </row>
    <row r="3061" spans="2:6" hidden="1" x14ac:dyDescent="0.25">
      <c r="B3061">
        <v>158736</v>
      </c>
      <c r="C3061" t="s">
        <v>9693</v>
      </c>
      <c r="D3061" t="s">
        <v>9694</v>
      </c>
      <c r="E3061" t="s">
        <v>9695</v>
      </c>
      <c r="F3061" t="s">
        <v>1023</v>
      </c>
    </row>
    <row r="3062" spans="2:6" hidden="1" x14ac:dyDescent="0.25">
      <c r="B3062">
        <v>158738</v>
      </c>
      <c r="C3062" t="s">
        <v>9696</v>
      </c>
      <c r="D3062" t="s">
        <v>9697</v>
      </c>
      <c r="E3062" t="s">
        <v>9698</v>
      </c>
      <c r="F3062" t="s">
        <v>1023</v>
      </c>
    </row>
    <row r="3063" spans="2:6" hidden="1" x14ac:dyDescent="0.25">
      <c r="B3063">
        <v>158739</v>
      </c>
      <c r="C3063" t="s">
        <v>9699</v>
      </c>
      <c r="D3063" t="s">
        <v>9700</v>
      </c>
      <c r="E3063" t="s">
        <v>9701</v>
      </c>
      <c r="F3063" t="s">
        <v>1023</v>
      </c>
    </row>
    <row r="3064" spans="2:6" hidden="1" x14ac:dyDescent="0.25">
      <c r="B3064">
        <v>158740</v>
      </c>
      <c r="C3064" t="s">
        <v>9702</v>
      </c>
      <c r="D3064" t="s">
        <v>24030</v>
      </c>
      <c r="E3064" t="s">
        <v>9703</v>
      </c>
      <c r="F3064" t="s">
        <v>1023</v>
      </c>
    </row>
    <row r="3065" spans="2:6" hidden="1" x14ac:dyDescent="0.25">
      <c r="B3065">
        <v>158741</v>
      </c>
      <c r="C3065" t="s">
        <v>9704</v>
      </c>
      <c r="D3065" t="s">
        <v>9705</v>
      </c>
      <c r="E3065" t="s">
        <v>9706</v>
      </c>
      <c r="F3065" t="s">
        <v>1023</v>
      </c>
    </row>
    <row r="3066" spans="2:6" hidden="1" x14ac:dyDescent="0.25">
      <c r="B3066">
        <v>158743</v>
      </c>
      <c r="C3066" t="s">
        <v>9707</v>
      </c>
      <c r="D3066" t="s">
        <v>9708</v>
      </c>
      <c r="E3066" t="s">
        <v>9709</v>
      </c>
      <c r="F3066" t="s">
        <v>1023</v>
      </c>
    </row>
    <row r="3067" spans="2:6" hidden="1" x14ac:dyDescent="0.25">
      <c r="B3067">
        <v>158745</v>
      </c>
      <c r="C3067" t="s">
        <v>9710</v>
      </c>
      <c r="D3067" t="s">
        <v>9711</v>
      </c>
      <c r="E3067" t="s">
        <v>9712</v>
      </c>
      <c r="F3067" t="s">
        <v>1023</v>
      </c>
    </row>
    <row r="3068" spans="2:6" hidden="1" x14ac:dyDescent="0.25">
      <c r="B3068">
        <v>158749</v>
      </c>
      <c r="C3068" t="s">
        <v>9713</v>
      </c>
      <c r="D3068" t="s">
        <v>9714</v>
      </c>
      <c r="E3068" t="s">
        <v>9715</v>
      </c>
      <c r="F3068" t="s">
        <v>1023</v>
      </c>
    </row>
    <row r="3069" spans="2:6" hidden="1" x14ac:dyDescent="0.25">
      <c r="B3069">
        <v>158751</v>
      </c>
      <c r="C3069" t="s">
        <v>9716</v>
      </c>
      <c r="D3069" t="s">
        <v>9717</v>
      </c>
      <c r="E3069" t="s">
        <v>9718</v>
      </c>
      <c r="F3069" t="s">
        <v>1023</v>
      </c>
    </row>
    <row r="3070" spans="2:6" hidden="1" x14ac:dyDescent="0.25">
      <c r="B3070">
        <v>158754</v>
      </c>
      <c r="C3070" t="s">
        <v>9719</v>
      </c>
      <c r="D3070" t="s">
        <v>9720</v>
      </c>
      <c r="E3070" t="s">
        <v>9721</v>
      </c>
      <c r="F3070" t="s">
        <v>1023</v>
      </c>
    </row>
    <row r="3071" spans="2:6" hidden="1" x14ac:dyDescent="0.25">
      <c r="B3071">
        <v>158755</v>
      </c>
      <c r="C3071" t="s">
        <v>9722</v>
      </c>
      <c r="D3071" t="s">
        <v>9723</v>
      </c>
      <c r="E3071" t="s">
        <v>9724</v>
      </c>
      <c r="F3071" t="s">
        <v>1023</v>
      </c>
    </row>
    <row r="3072" spans="2:6" hidden="1" x14ac:dyDescent="0.25">
      <c r="B3072">
        <v>158756</v>
      </c>
      <c r="C3072" t="s">
        <v>344</v>
      </c>
      <c r="D3072" t="s">
        <v>345</v>
      </c>
      <c r="E3072" t="s">
        <v>822</v>
      </c>
      <c r="F3072" t="s">
        <v>1023</v>
      </c>
    </row>
    <row r="3073" spans="2:6" hidden="1" x14ac:dyDescent="0.25">
      <c r="B3073">
        <v>158757</v>
      </c>
      <c r="C3073" t="s">
        <v>9725</v>
      </c>
      <c r="D3073" t="s">
        <v>9726</v>
      </c>
      <c r="E3073" t="s">
        <v>5795</v>
      </c>
      <c r="F3073" t="s">
        <v>1023</v>
      </c>
    </row>
    <row r="3074" spans="2:6" hidden="1" x14ac:dyDescent="0.25">
      <c r="B3074">
        <v>158758</v>
      </c>
      <c r="C3074" t="s">
        <v>9727</v>
      </c>
      <c r="D3074" t="s">
        <v>9728</v>
      </c>
      <c r="E3074" t="s">
        <v>9729</v>
      </c>
      <c r="F3074" t="s">
        <v>1023</v>
      </c>
    </row>
    <row r="3075" spans="2:6" hidden="1" x14ac:dyDescent="0.25">
      <c r="B3075">
        <v>158760</v>
      </c>
      <c r="C3075" t="s">
        <v>9730</v>
      </c>
      <c r="D3075" t="s">
        <v>9731</v>
      </c>
      <c r="E3075" t="s">
        <v>24017</v>
      </c>
      <c r="F3075" t="s">
        <v>1023</v>
      </c>
    </row>
    <row r="3076" spans="2:6" hidden="1" x14ac:dyDescent="0.25">
      <c r="B3076">
        <v>158762</v>
      </c>
      <c r="C3076" t="s">
        <v>9732</v>
      </c>
      <c r="D3076" t="s">
        <v>9733</v>
      </c>
      <c r="E3076" t="s">
        <v>9734</v>
      </c>
      <c r="F3076" t="s">
        <v>1023</v>
      </c>
    </row>
    <row r="3077" spans="2:6" hidden="1" x14ac:dyDescent="0.25">
      <c r="B3077">
        <v>158763</v>
      </c>
      <c r="C3077" t="s">
        <v>9735</v>
      </c>
      <c r="D3077" t="s">
        <v>9736</v>
      </c>
      <c r="E3077" t="s">
        <v>9737</v>
      </c>
      <c r="F3077" t="s">
        <v>1023</v>
      </c>
    </row>
    <row r="3078" spans="2:6" hidden="1" x14ac:dyDescent="0.25">
      <c r="B3078">
        <v>158764</v>
      </c>
      <c r="C3078" t="s">
        <v>9738</v>
      </c>
      <c r="D3078" t="s">
        <v>9739</v>
      </c>
      <c r="E3078" t="s">
        <v>9740</v>
      </c>
      <c r="F3078" t="s">
        <v>1023</v>
      </c>
    </row>
    <row r="3079" spans="2:6" hidden="1" x14ac:dyDescent="0.25">
      <c r="B3079">
        <v>158768</v>
      </c>
      <c r="C3079" t="s">
        <v>9741</v>
      </c>
      <c r="D3079" t="s">
        <v>9742</v>
      </c>
      <c r="E3079" t="s">
        <v>9743</v>
      </c>
      <c r="F3079" t="s">
        <v>1023</v>
      </c>
    </row>
    <row r="3080" spans="2:6" hidden="1" x14ac:dyDescent="0.25">
      <c r="B3080">
        <v>158770</v>
      </c>
      <c r="C3080" t="s">
        <v>9744</v>
      </c>
      <c r="D3080" t="s">
        <v>9745</v>
      </c>
      <c r="E3080" t="s">
        <v>9746</v>
      </c>
      <c r="F3080" t="s">
        <v>1023</v>
      </c>
    </row>
    <row r="3081" spans="2:6" hidden="1" x14ac:dyDescent="0.25">
      <c r="B3081">
        <v>158771</v>
      </c>
      <c r="C3081" t="s">
        <v>9747</v>
      </c>
      <c r="D3081" t="s">
        <v>9748</v>
      </c>
      <c r="E3081" t="s">
        <v>8674</v>
      </c>
      <c r="F3081" t="s">
        <v>1023</v>
      </c>
    </row>
    <row r="3082" spans="2:6" hidden="1" x14ac:dyDescent="0.25">
      <c r="B3082">
        <v>158772</v>
      </c>
      <c r="C3082" t="s">
        <v>9749</v>
      </c>
      <c r="D3082" t="s">
        <v>9750</v>
      </c>
      <c r="E3082" t="s">
        <v>9751</v>
      </c>
      <c r="F3082" t="s">
        <v>1023</v>
      </c>
    </row>
    <row r="3083" spans="2:6" hidden="1" x14ac:dyDescent="0.25">
      <c r="B3083">
        <v>158773</v>
      </c>
      <c r="C3083" t="s">
        <v>9752</v>
      </c>
      <c r="D3083" t="s">
        <v>9753</v>
      </c>
      <c r="E3083" t="s">
        <v>4638</v>
      </c>
      <c r="F3083" t="s">
        <v>1023</v>
      </c>
    </row>
    <row r="3084" spans="2:6" hidden="1" x14ac:dyDescent="0.25">
      <c r="B3084">
        <v>158785</v>
      </c>
      <c r="C3084" t="s">
        <v>9754</v>
      </c>
      <c r="D3084" t="s">
        <v>9755</v>
      </c>
      <c r="E3084" t="s">
        <v>4915</v>
      </c>
      <c r="F3084" t="s">
        <v>1023</v>
      </c>
    </row>
    <row r="3085" spans="2:6" hidden="1" x14ac:dyDescent="0.25">
      <c r="B3085">
        <v>158787</v>
      </c>
      <c r="C3085" t="s">
        <v>9756</v>
      </c>
      <c r="D3085" t="s">
        <v>9757</v>
      </c>
      <c r="E3085" t="s">
        <v>7498</v>
      </c>
      <c r="F3085" t="s">
        <v>1023</v>
      </c>
    </row>
    <row r="3086" spans="2:6" hidden="1" x14ac:dyDescent="0.25">
      <c r="B3086">
        <v>158788</v>
      </c>
      <c r="C3086" t="s">
        <v>9758</v>
      </c>
      <c r="D3086" t="s">
        <v>9759</v>
      </c>
      <c r="E3086" t="s">
        <v>9760</v>
      </c>
      <c r="F3086" t="s">
        <v>1023</v>
      </c>
    </row>
    <row r="3087" spans="2:6" hidden="1" x14ac:dyDescent="0.25">
      <c r="B3087">
        <v>158791</v>
      </c>
      <c r="C3087" t="s">
        <v>9761</v>
      </c>
      <c r="D3087" t="s">
        <v>9762</v>
      </c>
      <c r="E3087" t="s">
        <v>9763</v>
      </c>
      <c r="F3087" t="s">
        <v>1023</v>
      </c>
    </row>
    <row r="3088" spans="2:6" hidden="1" x14ac:dyDescent="0.25">
      <c r="B3088">
        <v>158792</v>
      </c>
      <c r="C3088" t="s">
        <v>9764</v>
      </c>
      <c r="D3088" t="s">
        <v>9765</v>
      </c>
      <c r="E3088" t="s">
        <v>9766</v>
      </c>
      <c r="F3088" t="s">
        <v>1023</v>
      </c>
    </row>
    <row r="3089" spans="2:6" hidden="1" x14ac:dyDescent="0.25">
      <c r="B3089">
        <v>158796</v>
      </c>
      <c r="C3089" t="s">
        <v>9767</v>
      </c>
      <c r="D3089" t="s">
        <v>9768</v>
      </c>
      <c r="E3089" t="s">
        <v>9769</v>
      </c>
      <c r="F3089" t="s">
        <v>1023</v>
      </c>
    </row>
    <row r="3090" spans="2:6" hidden="1" x14ac:dyDescent="0.25">
      <c r="B3090">
        <v>158800</v>
      </c>
      <c r="C3090" t="s">
        <v>9770</v>
      </c>
      <c r="D3090" t="s">
        <v>9771</v>
      </c>
      <c r="E3090" t="s">
        <v>9772</v>
      </c>
      <c r="F3090" t="s">
        <v>1023</v>
      </c>
    </row>
    <row r="3091" spans="2:6" hidden="1" x14ac:dyDescent="0.25">
      <c r="B3091">
        <v>158802</v>
      </c>
      <c r="C3091" t="s">
        <v>9773</v>
      </c>
      <c r="D3091" t="s">
        <v>9774</v>
      </c>
      <c r="E3091" t="s">
        <v>9775</v>
      </c>
      <c r="F3091" t="s">
        <v>1023</v>
      </c>
    </row>
    <row r="3092" spans="2:6" hidden="1" x14ac:dyDescent="0.25">
      <c r="B3092">
        <v>158804</v>
      </c>
      <c r="C3092" t="s">
        <v>9776</v>
      </c>
      <c r="D3092" t="s">
        <v>9777</v>
      </c>
      <c r="E3092" t="s">
        <v>9778</v>
      </c>
      <c r="F3092" t="s">
        <v>1023</v>
      </c>
    </row>
    <row r="3093" spans="2:6" hidden="1" x14ac:dyDescent="0.25">
      <c r="B3093">
        <v>158805</v>
      </c>
      <c r="C3093" t="s">
        <v>9779</v>
      </c>
      <c r="D3093" t="s">
        <v>9780</v>
      </c>
      <c r="E3093" t="s">
        <v>9781</v>
      </c>
      <c r="F3093" t="s">
        <v>1023</v>
      </c>
    </row>
    <row r="3094" spans="2:6" hidden="1" x14ac:dyDescent="0.25">
      <c r="B3094">
        <v>158809</v>
      </c>
      <c r="C3094" t="s">
        <v>9782</v>
      </c>
      <c r="D3094" t="s">
        <v>9783</v>
      </c>
      <c r="E3094" t="s">
        <v>9784</v>
      </c>
      <c r="F3094" t="s">
        <v>1023</v>
      </c>
    </row>
    <row r="3095" spans="2:6" hidden="1" x14ac:dyDescent="0.25">
      <c r="B3095">
        <v>158812</v>
      </c>
      <c r="C3095" t="s">
        <v>9785</v>
      </c>
      <c r="D3095" t="s">
        <v>9786</v>
      </c>
      <c r="E3095" t="s">
        <v>9787</v>
      </c>
      <c r="F3095" t="s">
        <v>1023</v>
      </c>
    </row>
    <row r="3096" spans="2:6" hidden="1" x14ac:dyDescent="0.25">
      <c r="B3096">
        <v>158813</v>
      </c>
      <c r="C3096" t="s">
        <v>9788</v>
      </c>
      <c r="D3096" t="s">
        <v>9789</v>
      </c>
      <c r="E3096" t="s">
        <v>9790</v>
      </c>
      <c r="F3096" t="s">
        <v>1023</v>
      </c>
    </row>
    <row r="3097" spans="2:6" hidden="1" x14ac:dyDescent="0.25">
      <c r="B3097">
        <v>158817</v>
      </c>
      <c r="C3097" t="s">
        <v>9791</v>
      </c>
      <c r="D3097" t="s">
        <v>9792</v>
      </c>
      <c r="E3097" t="s">
        <v>9793</v>
      </c>
      <c r="F3097" t="s">
        <v>1023</v>
      </c>
    </row>
    <row r="3098" spans="2:6" hidden="1" x14ac:dyDescent="0.25">
      <c r="B3098">
        <v>158827</v>
      </c>
      <c r="C3098" t="s">
        <v>9794</v>
      </c>
      <c r="D3098" t="s">
        <v>9795</v>
      </c>
      <c r="E3098" t="s">
        <v>9796</v>
      </c>
      <c r="F3098" t="s">
        <v>1023</v>
      </c>
    </row>
    <row r="3099" spans="2:6" hidden="1" x14ac:dyDescent="0.25">
      <c r="B3099">
        <v>158834</v>
      </c>
      <c r="C3099" t="s">
        <v>9797</v>
      </c>
      <c r="D3099" t="s">
        <v>9798</v>
      </c>
      <c r="E3099" t="s">
        <v>2330</v>
      </c>
      <c r="F3099" t="s">
        <v>1023</v>
      </c>
    </row>
    <row r="3100" spans="2:6" hidden="1" x14ac:dyDescent="0.25">
      <c r="B3100">
        <v>158835</v>
      </c>
      <c r="C3100" t="s">
        <v>9799</v>
      </c>
      <c r="D3100" t="s">
        <v>9800</v>
      </c>
      <c r="E3100" t="s">
        <v>5145</v>
      </c>
      <c r="F3100" t="s">
        <v>1023</v>
      </c>
    </row>
    <row r="3101" spans="2:6" hidden="1" x14ac:dyDescent="0.25">
      <c r="B3101">
        <v>158839</v>
      </c>
      <c r="C3101" t="s">
        <v>9801</v>
      </c>
      <c r="D3101" t="s">
        <v>9802</v>
      </c>
      <c r="E3101" t="s">
        <v>9803</v>
      </c>
      <c r="F3101" t="s">
        <v>1023</v>
      </c>
    </row>
    <row r="3102" spans="2:6" hidden="1" x14ac:dyDescent="0.25">
      <c r="B3102">
        <v>158840</v>
      </c>
      <c r="C3102" t="s">
        <v>9804</v>
      </c>
      <c r="D3102" t="s">
        <v>9805</v>
      </c>
      <c r="E3102" t="s">
        <v>7009</v>
      </c>
      <c r="F3102" t="s">
        <v>1023</v>
      </c>
    </row>
    <row r="3103" spans="2:6" hidden="1" x14ac:dyDescent="0.25">
      <c r="B3103">
        <v>158841</v>
      </c>
      <c r="C3103" t="s">
        <v>9806</v>
      </c>
      <c r="D3103" t="s">
        <v>9807</v>
      </c>
      <c r="E3103" t="s">
        <v>9808</v>
      </c>
      <c r="F3103" t="s">
        <v>1023</v>
      </c>
    </row>
    <row r="3104" spans="2:6" hidden="1" x14ac:dyDescent="0.25">
      <c r="B3104">
        <v>158843</v>
      </c>
      <c r="C3104" t="s">
        <v>9809</v>
      </c>
      <c r="D3104" t="s">
        <v>9810</v>
      </c>
      <c r="E3104" t="s">
        <v>9811</v>
      </c>
      <c r="F3104" t="s">
        <v>1023</v>
      </c>
    </row>
    <row r="3105" spans="2:6" hidden="1" x14ac:dyDescent="0.25">
      <c r="B3105">
        <v>158844</v>
      </c>
      <c r="C3105" t="s">
        <v>9812</v>
      </c>
      <c r="D3105" t="s">
        <v>9813</v>
      </c>
      <c r="E3105" t="s">
        <v>4364</v>
      </c>
      <c r="F3105" t="s">
        <v>1023</v>
      </c>
    </row>
    <row r="3106" spans="2:6" hidden="1" x14ac:dyDescent="0.25">
      <c r="B3106">
        <v>158846</v>
      </c>
      <c r="C3106" t="s">
        <v>9814</v>
      </c>
      <c r="D3106" t="s">
        <v>9815</v>
      </c>
      <c r="E3106" t="s">
        <v>9816</v>
      </c>
      <c r="F3106" t="s">
        <v>1023</v>
      </c>
    </row>
    <row r="3107" spans="2:6" hidden="1" x14ac:dyDescent="0.25">
      <c r="B3107">
        <v>158847</v>
      </c>
      <c r="C3107" t="s">
        <v>9817</v>
      </c>
      <c r="D3107" t="s">
        <v>9818</v>
      </c>
      <c r="E3107" t="s">
        <v>9819</v>
      </c>
      <c r="F3107" t="s">
        <v>1023</v>
      </c>
    </row>
    <row r="3108" spans="2:6" hidden="1" x14ac:dyDescent="0.25">
      <c r="B3108">
        <v>158848</v>
      </c>
      <c r="C3108" t="s">
        <v>9820</v>
      </c>
      <c r="D3108" t="s">
        <v>9821</v>
      </c>
      <c r="E3108" t="s">
        <v>9822</v>
      </c>
      <c r="F3108" t="s">
        <v>1023</v>
      </c>
    </row>
    <row r="3109" spans="2:6" hidden="1" x14ac:dyDescent="0.25">
      <c r="B3109">
        <v>158851</v>
      </c>
      <c r="C3109" t="s">
        <v>9823</v>
      </c>
      <c r="D3109" t="s">
        <v>9824</v>
      </c>
      <c r="E3109" t="s">
        <v>9825</v>
      </c>
      <c r="F3109" t="s">
        <v>1023</v>
      </c>
    </row>
    <row r="3110" spans="2:6" hidden="1" x14ac:dyDescent="0.25">
      <c r="B3110">
        <v>158855</v>
      </c>
      <c r="C3110" t="s">
        <v>9826</v>
      </c>
      <c r="D3110" t="s">
        <v>9827</v>
      </c>
      <c r="E3110" t="s">
        <v>9828</v>
      </c>
      <c r="F3110" t="s">
        <v>1023</v>
      </c>
    </row>
    <row r="3111" spans="2:6" hidden="1" x14ac:dyDescent="0.25">
      <c r="B3111">
        <v>158863</v>
      </c>
      <c r="C3111" t="s">
        <v>9829</v>
      </c>
      <c r="D3111" t="s">
        <v>9830</v>
      </c>
      <c r="E3111" t="s">
        <v>9831</v>
      </c>
      <c r="F3111" t="s">
        <v>1023</v>
      </c>
    </row>
    <row r="3112" spans="2:6" hidden="1" x14ac:dyDescent="0.25">
      <c r="B3112">
        <v>158864</v>
      </c>
      <c r="C3112" t="s">
        <v>9832</v>
      </c>
      <c r="D3112" t="s">
        <v>9833</v>
      </c>
      <c r="E3112" t="s">
        <v>9834</v>
      </c>
      <c r="F3112" t="s">
        <v>1023</v>
      </c>
    </row>
    <row r="3113" spans="2:6" hidden="1" x14ac:dyDescent="0.25">
      <c r="B3113">
        <v>158866</v>
      </c>
      <c r="C3113" t="s">
        <v>9835</v>
      </c>
      <c r="D3113" t="s">
        <v>9836</v>
      </c>
      <c r="E3113" t="s">
        <v>9837</v>
      </c>
      <c r="F3113" t="s">
        <v>1023</v>
      </c>
    </row>
    <row r="3114" spans="2:6" hidden="1" x14ac:dyDescent="0.25">
      <c r="B3114">
        <v>158867</v>
      </c>
      <c r="C3114" t="s">
        <v>9838</v>
      </c>
      <c r="D3114" t="s">
        <v>9839</v>
      </c>
      <c r="E3114" t="s">
        <v>9840</v>
      </c>
      <c r="F3114" t="s">
        <v>1023</v>
      </c>
    </row>
    <row r="3115" spans="2:6" hidden="1" x14ac:dyDescent="0.25">
      <c r="B3115">
        <v>158869</v>
      </c>
      <c r="C3115" t="s">
        <v>9841</v>
      </c>
      <c r="D3115" t="s">
        <v>9842</v>
      </c>
      <c r="E3115" t="s">
        <v>9843</v>
      </c>
      <c r="F3115" t="s">
        <v>1023</v>
      </c>
    </row>
    <row r="3116" spans="2:6" hidden="1" x14ac:dyDescent="0.25">
      <c r="B3116">
        <v>158873</v>
      </c>
      <c r="C3116" t="s">
        <v>9844</v>
      </c>
      <c r="D3116" t="s">
        <v>9845</v>
      </c>
      <c r="E3116" t="s">
        <v>9846</v>
      </c>
      <c r="F3116" t="s">
        <v>1023</v>
      </c>
    </row>
    <row r="3117" spans="2:6" hidden="1" x14ac:dyDescent="0.25">
      <c r="B3117">
        <v>158874</v>
      </c>
      <c r="C3117" t="s">
        <v>9847</v>
      </c>
      <c r="D3117" t="s">
        <v>9848</v>
      </c>
      <c r="E3117" t="s">
        <v>9849</v>
      </c>
      <c r="F3117" t="s">
        <v>1023</v>
      </c>
    </row>
    <row r="3118" spans="2:6" hidden="1" x14ac:dyDescent="0.25">
      <c r="B3118">
        <v>158876</v>
      </c>
      <c r="C3118" t="s">
        <v>9850</v>
      </c>
      <c r="D3118" t="s">
        <v>9851</v>
      </c>
      <c r="E3118" t="s">
        <v>9852</v>
      </c>
      <c r="F3118" t="s">
        <v>1023</v>
      </c>
    </row>
    <row r="3119" spans="2:6" hidden="1" x14ac:dyDescent="0.25">
      <c r="B3119">
        <v>158877</v>
      </c>
      <c r="C3119" t="s">
        <v>9853</v>
      </c>
      <c r="D3119" t="s">
        <v>9854</v>
      </c>
      <c r="E3119" t="s">
        <v>9855</v>
      </c>
      <c r="F3119" t="s">
        <v>1023</v>
      </c>
    </row>
    <row r="3120" spans="2:6" hidden="1" x14ac:dyDescent="0.25">
      <c r="B3120">
        <v>158878</v>
      </c>
      <c r="C3120" t="s">
        <v>9856</v>
      </c>
      <c r="D3120" t="s">
        <v>9857</v>
      </c>
      <c r="E3120" t="s">
        <v>9858</v>
      </c>
      <c r="F3120" t="s">
        <v>1023</v>
      </c>
    </row>
    <row r="3121" spans="2:6" hidden="1" x14ac:dyDescent="0.25">
      <c r="B3121">
        <v>158882</v>
      </c>
      <c r="C3121" t="s">
        <v>9859</v>
      </c>
      <c r="D3121" t="s">
        <v>9860</v>
      </c>
      <c r="E3121" t="s">
        <v>9861</v>
      </c>
      <c r="F3121" t="s">
        <v>1023</v>
      </c>
    </row>
    <row r="3122" spans="2:6" hidden="1" x14ac:dyDescent="0.25">
      <c r="B3122">
        <v>158883</v>
      </c>
      <c r="C3122" t="s">
        <v>9862</v>
      </c>
      <c r="D3122" t="s">
        <v>9863</v>
      </c>
      <c r="E3122" t="s">
        <v>9864</v>
      </c>
      <c r="F3122" t="s">
        <v>1023</v>
      </c>
    </row>
    <row r="3123" spans="2:6" hidden="1" x14ac:dyDescent="0.25">
      <c r="B3123">
        <v>158886</v>
      </c>
      <c r="C3123" t="s">
        <v>9865</v>
      </c>
      <c r="D3123" t="s">
        <v>9866</v>
      </c>
      <c r="E3123" t="s">
        <v>24031</v>
      </c>
      <c r="F3123" t="s">
        <v>1023</v>
      </c>
    </row>
    <row r="3124" spans="2:6" hidden="1" x14ac:dyDescent="0.25">
      <c r="B3124">
        <v>158888</v>
      </c>
      <c r="C3124" t="s">
        <v>9867</v>
      </c>
      <c r="D3124" t="s">
        <v>9868</v>
      </c>
      <c r="E3124" t="s">
        <v>9869</v>
      </c>
      <c r="F3124" t="s">
        <v>1023</v>
      </c>
    </row>
    <row r="3125" spans="2:6" hidden="1" x14ac:dyDescent="0.25">
      <c r="B3125">
        <v>158889</v>
      </c>
      <c r="C3125" t="s">
        <v>9870</v>
      </c>
      <c r="D3125" t="s">
        <v>9871</v>
      </c>
      <c r="E3125" t="s">
        <v>4974</v>
      </c>
      <c r="F3125" t="s">
        <v>1023</v>
      </c>
    </row>
    <row r="3126" spans="2:6" hidden="1" x14ac:dyDescent="0.25">
      <c r="B3126">
        <v>158890</v>
      </c>
      <c r="C3126" t="s">
        <v>9872</v>
      </c>
      <c r="D3126" t="s">
        <v>9873</v>
      </c>
      <c r="E3126" t="s">
        <v>8525</v>
      </c>
      <c r="F3126" t="s">
        <v>1023</v>
      </c>
    </row>
    <row r="3127" spans="2:6" hidden="1" x14ac:dyDescent="0.25">
      <c r="B3127">
        <v>158891</v>
      </c>
      <c r="C3127" t="s">
        <v>9874</v>
      </c>
      <c r="D3127" t="s">
        <v>9875</v>
      </c>
      <c r="E3127" t="s">
        <v>9876</v>
      </c>
      <c r="F3127" t="s">
        <v>1023</v>
      </c>
    </row>
    <row r="3128" spans="2:6" hidden="1" x14ac:dyDescent="0.25">
      <c r="B3128">
        <v>158893</v>
      </c>
      <c r="C3128" t="s">
        <v>9877</v>
      </c>
      <c r="D3128" t="s">
        <v>9878</v>
      </c>
      <c r="E3128" t="s">
        <v>9879</v>
      </c>
      <c r="F3128" t="s">
        <v>1023</v>
      </c>
    </row>
    <row r="3129" spans="2:6" hidden="1" x14ac:dyDescent="0.25">
      <c r="B3129">
        <v>158895</v>
      </c>
      <c r="C3129" t="s">
        <v>9880</v>
      </c>
      <c r="D3129" t="s">
        <v>9881</v>
      </c>
      <c r="E3129" t="s">
        <v>9882</v>
      </c>
      <c r="F3129" t="s">
        <v>1023</v>
      </c>
    </row>
    <row r="3130" spans="2:6" hidden="1" x14ac:dyDescent="0.25">
      <c r="B3130">
        <v>158896</v>
      </c>
      <c r="C3130" t="s">
        <v>9883</v>
      </c>
      <c r="D3130" t="s">
        <v>9884</v>
      </c>
      <c r="E3130" t="s">
        <v>1707</v>
      </c>
      <c r="F3130" t="s">
        <v>1023</v>
      </c>
    </row>
    <row r="3131" spans="2:6" hidden="1" x14ac:dyDescent="0.25">
      <c r="B3131">
        <v>158897</v>
      </c>
      <c r="C3131" t="s">
        <v>9885</v>
      </c>
      <c r="D3131" t="s">
        <v>9886</v>
      </c>
      <c r="E3131" t="s">
        <v>9887</v>
      </c>
      <c r="F3131" t="s">
        <v>1023</v>
      </c>
    </row>
    <row r="3132" spans="2:6" hidden="1" x14ac:dyDescent="0.25">
      <c r="B3132">
        <v>158898</v>
      </c>
      <c r="C3132" t="s">
        <v>9888</v>
      </c>
      <c r="D3132" t="s">
        <v>9889</v>
      </c>
      <c r="E3132" t="s">
        <v>9890</v>
      </c>
      <c r="F3132" t="s">
        <v>1023</v>
      </c>
    </row>
    <row r="3133" spans="2:6" hidden="1" x14ac:dyDescent="0.25">
      <c r="B3133">
        <v>158899</v>
      </c>
      <c r="C3133" t="s">
        <v>9891</v>
      </c>
      <c r="D3133" t="s">
        <v>9892</v>
      </c>
      <c r="E3133" t="s">
        <v>9893</v>
      </c>
      <c r="F3133" t="s">
        <v>1023</v>
      </c>
    </row>
    <row r="3134" spans="2:6" hidden="1" x14ac:dyDescent="0.25">
      <c r="B3134">
        <v>158900</v>
      </c>
      <c r="C3134" t="s">
        <v>9894</v>
      </c>
      <c r="D3134" t="s">
        <v>9895</v>
      </c>
      <c r="E3134" t="s">
        <v>9896</v>
      </c>
      <c r="F3134" t="s">
        <v>1023</v>
      </c>
    </row>
    <row r="3135" spans="2:6" hidden="1" x14ac:dyDescent="0.25">
      <c r="B3135">
        <v>158903</v>
      </c>
      <c r="C3135" t="s">
        <v>9897</v>
      </c>
      <c r="D3135" t="s">
        <v>9898</v>
      </c>
      <c r="E3135" t="s">
        <v>9899</v>
      </c>
      <c r="F3135" t="s">
        <v>1023</v>
      </c>
    </row>
    <row r="3136" spans="2:6" hidden="1" x14ac:dyDescent="0.25">
      <c r="B3136">
        <v>158904</v>
      </c>
      <c r="C3136" t="s">
        <v>9900</v>
      </c>
      <c r="D3136" t="s">
        <v>9901</v>
      </c>
      <c r="E3136" t="s">
        <v>9902</v>
      </c>
      <c r="F3136" t="s">
        <v>1023</v>
      </c>
    </row>
    <row r="3137" spans="2:6" hidden="1" x14ac:dyDescent="0.25">
      <c r="B3137">
        <v>158906</v>
      </c>
      <c r="C3137" t="s">
        <v>9903</v>
      </c>
      <c r="D3137" t="s">
        <v>24032</v>
      </c>
      <c r="E3137" t="s">
        <v>4164</v>
      </c>
      <c r="F3137" t="s">
        <v>1023</v>
      </c>
    </row>
    <row r="3138" spans="2:6" hidden="1" x14ac:dyDescent="0.25">
      <c r="B3138">
        <v>158907</v>
      </c>
      <c r="C3138" t="s">
        <v>9904</v>
      </c>
      <c r="D3138" t="s">
        <v>9905</v>
      </c>
      <c r="E3138" t="s">
        <v>9906</v>
      </c>
      <c r="F3138" t="s">
        <v>1023</v>
      </c>
    </row>
    <row r="3139" spans="2:6" hidden="1" x14ac:dyDescent="0.25">
      <c r="B3139">
        <v>158912</v>
      </c>
      <c r="C3139" t="s">
        <v>9907</v>
      </c>
      <c r="D3139" t="s">
        <v>9908</v>
      </c>
      <c r="E3139" t="s">
        <v>9909</v>
      </c>
      <c r="F3139" t="s">
        <v>1023</v>
      </c>
    </row>
    <row r="3140" spans="2:6" hidden="1" x14ac:dyDescent="0.25">
      <c r="B3140">
        <v>158914</v>
      </c>
      <c r="C3140" t="s">
        <v>9910</v>
      </c>
      <c r="D3140" t="s">
        <v>9911</v>
      </c>
      <c r="E3140" t="s">
        <v>9912</v>
      </c>
      <c r="F3140" t="s">
        <v>1023</v>
      </c>
    </row>
    <row r="3141" spans="2:6" hidden="1" x14ac:dyDescent="0.25">
      <c r="B3141">
        <v>158919</v>
      </c>
      <c r="C3141" t="s">
        <v>9913</v>
      </c>
      <c r="D3141" t="s">
        <v>9914</v>
      </c>
      <c r="E3141" t="s">
        <v>9915</v>
      </c>
      <c r="F3141" t="s">
        <v>1023</v>
      </c>
    </row>
    <row r="3142" spans="2:6" hidden="1" x14ac:dyDescent="0.25">
      <c r="B3142">
        <v>158920</v>
      </c>
      <c r="C3142" t="s">
        <v>9916</v>
      </c>
      <c r="D3142" t="s">
        <v>9917</v>
      </c>
      <c r="E3142" t="s">
        <v>9918</v>
      </c>
      <c r="F3142" t="s">
        <v>1023</v>
      </c>
    </row>
    <row r="3143" spans="2:6" hidden="1" x14ac:dyDescent="0.25">
      <c r="B3143">
        <v>158928</v>
      </c>
      <c r="C3143" t="s">
        <v>9919</v>
      </c>
      <c r="D3143" t="s">
        <v>9920</v>
      </c>
      <c r="E3143" t="s">
        <v>2312</v>
      </c>
      <c r="F3143" t="s">
        <v>1023</v>
      </c>
    </row>
    <row r="3144" spans="2:6" hidden="1" x14ac:dyDescent="0.25">
      <c r="B3144">
        <v>158929</v>
      </c>
      <c r="C3144" t="s">
        <v>9921</v>
      </c>
      <c r="D3144" t="s">
        <v>9922</v>
      </c>
      <c r="E3144" t="s">
        <v>9923</v>
      </c>
      <c r="F3144" t="s">
        <v>1023</v>
      </c>
    </row>
    <row r="3145" spans="2:6" hidden="1" x14ac:dyDescent="0.25">
      <c r="B3145">
        <v>158931</v>
      </c>
      <c r="C3145" t="s">
        <v>9924</v>
      </c>
      <c r="D3145" t="s">
        <v>9925</v>
      </c>
      <c r="E3145" t="s">
        <v>2863</v>
      </c>
      <c r="F3145" t="s">
        <v>1023</v>
      </c>
    </row>
    <row r="3146" spans="2:6" hidden="1" x14ac:dyDescent="0.25">
      <c r="B3146">
        <v>158934</v>
      </c>
      <c r="C3146" t="s">
        <v>9926</v>
      </c>
      <c r="D3146" t="s">
        <v>9927</v>
      </c>
      <c r="E3146" t="s">
        <v>9928</v>
      </c>
      <c r="F3146" t="s">
        <v>1023</v>
      </c>
    </row>
    <row r="3147" spans="2:6" hidden="1" x14ac:dyDescent="0.25">
      <c r="B3147">
        <v>158935</v>
      </c>
      <c r="C3147" t="s">
        <v>9929</v>
      </c>
      <c r="D3147" t="s">
        <v>9930</v>
      </c>
      <c r="E3147" t="s">
        <v>5822</v>
      </c>
      <c r="F3147" t="s">
        <v>1023</v>
      </c>
    </row>
    <row r="3148" spans="2:6" hidden="1" x14ac:dyDescent="0.25">
      <c r="B3148">
        <v>158936</v>
      </c>
      <c r="C3148" t="s">
        <v>9931</v>
      </c>
      <c r="D3148" t="s">
        <v>9932</v>
      </c>
      <c r="E3148" t="s">
        <v>9933</v>
      </c>
      <c r="F3148" t="s">
        <v>1023</v>
      </c>
    </row>
    <row r="3149" spans="2:6" hidden="1" x14ac:dyDescent="0.25">
      <c r="B3149">
        <v>158938</v>
      </c>
      <c r="C3149" t="s">
        <v>9934</v>
      </c>
      <c r="D3149" t="s">
        <v>9935</v>
      </c>
      <c r="E3149" t="s">
        <v>4736</v>
      </c>
      <c r="F3149" t="s">
        <v>1023</v>
      </c>
    </row>
    <row r="3150" spans="2:6" hidden="1" x14ac:dyDescent="0.25">
      <c r="B3150">
        <v>158951</v>
      </c>
      <c r="C3150" t="s">
        <v>9936</v>
      </c>
      <c r="D3150" t="s">
        <v>9937</v>
      </c>
      <c r="E3150" t="s">
        <v>9938</v>
      </c>
      <c r="F3150" t="s">
        <v>1023</v>
      </c>
    </row>
    <row r="3151" spans="2:6" hidden="1" x14ac:dyDescent="0.25">
      <c r="B3151">
        <v>158953</v>
      </c>
      <c r="C3151" t="s">
        <v>9939</v>
      </c>
      <c r="D3151" t="s">
        <v>9940</v>
      </c>
      <c r="E3151" t="s">
        <v>9941</v>
      </c>
      <c r="F3151" t="s">
        <v>1023</v>
      </c>
    </row>
    <row r="3152" spans="2:6" hidden="1" x14ac:dyDescent="0.25">
      <c r="B3152">
        <v>158954</v>
      </c>
      <c r="C3152" t="s">
        <v>9942</v>
      </c>
      <c r="D3152" t="s">
        <v>9943</v>
      </c>
      <c r="E3152" t="s">
        <v>9944</v>
      </c>
      <c r="F3152" t="s">
        <v>1023</v>
      </c>
    </row>
    <row r="3153" spans="2:6" hidden="1" x14ac:dyDescent="0.25">
      <c r="B3153">
        <v>158957</v>
      </c>
      <c r="C3153" t="s">
        <v>9945</v>
      </c>
      <c r="D3153" t="s">
        <v>9946</v>
      </c>
      <c r="E3153" t="s">
        <v>9947</v>
      </c>
      <c r="F3153" t="s">
        <v>1023</v>
      </c>
    </row>
    <row r="3154" spans="2:6" hidden="1" x14ac:dyDescent="0.25">
      <c r="B3154">
        <v>158959</v>
      </c>
      <c r="C3154" t="s">
        <v>9948</v>
      </c>
      <c r="D3154" t="s">
        <v>9949</v>
      </c>
      <c r="E3154" t="s">
        <v>1413</v>
      </c>
      <c r="F3154" t="s">
        <v>1023</v>
      </c>
    </row>
    <row r="3155" spans="2:6" hidden="1" x14ac:dyDescent="0.25">
      <c r="B3155">
        <v>158962</v>
      </c>
      <c r="C3155" t="s">
        <v>9950</v>
      </c>
      <c r="D3155" t="s">
        <v>9951</v>
      </c>
      <c r="E3155" t="s">
        <v>9952</v>
      </c>
      <c r="F3155" t="s">
        <v>1023</v>
      </c>
    </row>
    <row r="3156" spans="2:6" hidden="1" x14ac:dyDescent="0.25">
      <c r="B3156">
        <v>158964</v>
      </c>
      <c r="C3156" t="s">
        <v>9953</v>
      </c>
      <c r="D3156" t="s">
        <v>9954</v>
      </c>
      <c r="E3156" t="s">
        <v>9955</v>
      </c>
      <c r="F3156" t="s">
        <v>1023</v>
      </c>
    </row>
    <row r="3157" spans="2:6" hidden="1" x14ac:dyDescent="0.25">
      <c r="B3157">
        <v>158965</v>
      </c>
      <c r="C3157" t="s">
        <v>9956</v>
      </c>
      <c r="D3157" t="s">
        <v>9957</v>
      </c>
      <c r="E3157" t="s">
        <v>9958</v>
      </c>
      <c r="F3157" t="s">
        <v>1023</v>
      </c>
    </row>
    <row r="3158" spans="2:6" hidden="1" x14ac:dyDescent="0.25">
      <c r="B3158">
        <v>158966</v>
      </c>
      <c r="C3158" t="s">
        <v>9959</v>
      </c>
      <c r="D3158" t="s">
        <v>9960</v>
      </c>
      <c r="E3158" t="s">
        <v>9961</v>
      </c>
      <c r="F3158" t="s">
        <v>1023</v>
      </c>
    </row>
    <row r="3159" spans="2:6" hidden="1" x14ac:dyDescent="0.25">
      <c r="B3159">
        <v>158967</v>
      </c>
      <c r="C3159" t="s">
        <v>9962</v>
      </c>
      <c r="D3159" t="s">
        <v>9963</v>
      </c>
      <c r="E3159" t="s">
        <v>9964</v>
      </c>
      <c r="F3159" t="s">
        <v>1023</v>
      </c>
    </row>
    <row r="3160" spans="2:6" hidden="1" x14ac:dyDescent="0.25">
      <c r="B3160">
        <v>158968</v>
      </c>
      <c r="C3160" t="s">
        <v>9965</v>
      </c>
      <c r="D3160" t="s">
        <v>9966</v>
      </c>
      <c r="E3160" t="s">
        <v>9967</v>
      </c>
      <c r="F3160" t="s">
        <v>1023</v>
      </c>
    </row>
    <row r="3161" spans="2:6" hidden="1" x14ac:dyDescent="0.25">
      <c r="B3161">
        <v>158969</v>
      </c>
      <c r="C3161" t="s">
        <v>9968</v>
      </c>
      <c r="D3161" t="s">
        <v>9969</v>
      </c>
      <c r="E3161" t="s">
        <v>9970</v>
      </c>
      <c r="F3161" t="s">
        <v>1023</v>
      </c>
    </row>
    <row r="3162" spans="2:6" hidden="1" x14ac:dyDescent="0.25">
      <c r="B3162">
        <v>158970</v>
      </c>
      <c r="C3162" t="s">
        <v>9971</v>
      </c>
      <c r="D3162" t="s">
        <v>9972</v>
      </c>
      <c r="E3162" t="s">
        <v>9973</v>
      </c>
      <c r="F3162" t="s">
        <v>1023</v>
      </c>
    </row>
    <row r="3163" spans="2:6" hidden="1" x14ac:dyDescent="0.25">
      <c r="B3163">
        <v>158974</v>
      </c>
      <c r="C3163" t="s">
        <v>9974</v>
      </c>
      <c r="D3163" t="s">
        <v>9975</v>
      </c>
      <c r="E3163" t="s">
        <v>9976</v>
      </c>
      <c r="F3163" t="s">
        <v>1023</v>
      </c>
    </row>
    <row r="3164" spans="2:6" hidden="1" x14ac:dyDescent="0.25">
      <c r="B3164">
        <v>158976</v>
      </c>
      <c r="C3164" t="s">
        <v>9977</v>
      </c>
      <c r="D3164" t="s">
        <v>9978</v>
      </c>
      <c r="E3164" t="s">
        <v>9979</v>
      </c>
      <c r="F3164" t="s">
        <v>1023</v>
      </c>
    </row>
    <row r="3165" spans="2:6" hidden="1" x14ac:dyDescent="0.25">
      <c r="B3165">
        <v>158987</v>
      </c>
      <c r="C3165" t="s">
        <v>9980</v>
      </c>
      <c r="D3165" t="s">
        <v>9981</v>
      </c>
      <c r="E3165" t="s">
        <v>9982</v>
      </c>
      <c r="F3165" t="s">
        <v>1023</v>
      </c>
    </row>
    <row r="3166" spans="2:6" hidden="1" x14ac:dyDescent="0.25">
      <c r="B3166">
        <v>158992</v>
      </c>
      <c r="C3166" t="s">
        <v>9983</v>
      </c>
      <c r="D3166" t="s">
        <v>9984</v>
      </c>
      <c r="E3166" t="s">
        <v>9985</v>
      </c>
      <c r="F3166" t="s">
        <v>1023</v>
      </c>
    </row>
    <row r="3167" spans="2:6" hidden="1" x14ac:dyDescent="0.25">
      <c r="B3167">
        <v>158995</v>
      </c>
      <c r="C3167" t="s">
        <v>9986</v>
      </c>
      <c r="D3167" t="s">
        <v>9987</v>
      </c>
      <c r="E3167" t="s">
        <v>8887</v>
      </c>
      <c r="F3167" t="s">
        <v>1023</v>
      </c>
    </row>
    <row r="3168" spans="2:6" hidden="1" x14ac:dyDescent="0.25">
      <c r="B3168">
        <v>158996</v>
      </c>
      <c r="C3168" t="s">
        <v>9988</v>
      </c>
      <c r="D3168" t="s">
        <v>9989</v>
      </c>
      <c r="E3168" t="s">
        <v>8349</v>
      </c>
      <c r="F3168" t="s">
        <v>1023</v>
      </c>
    </row>
    <row r="3169" spans="2:6" hidden="1" x14ac:dyDescent="0.25">
      <c r="B3169">
        <v>158999</v>
      </c>
      <c r="C3169" t="s">
        <v>9990</v>
      </c>
      <c r="D3169" t="s">
        <v>9991</v>
      </c>
      <c r="E3169" t="s">
        <v>9992</v>
      </c>
      <c r="F3169" t="s">
        <v>1023</v>
      </c>
    </row>
    <row r="3170" spans="2:6" hidden="1" x14ac:dyDescent="0.25">
      <c r="B3170">
        <v>159000</v>
      </c>
      <c r="C3170" t="s">
        <v>9993</v>
      </c>
      <c r="D3170" t="s">
        <v>9994</v>
      </c>
      <c r="E3170" t="s">
        <v>9995</v>
      </c>
      <c r="F3170" t="s">
        <v>1023</v>
      </c>
    </row>
    <row r="3171" spans="2:6" hidden="1" x14ac:dyDescent="0.25">
      <c r="B3171">
        <v>159002</v>
      </c>
      <c r="C3171" t="s">
        <v>9996</v>
      </c>
      <c r="D3171" t="s">
        <v>9997</v>
      </c>
      <c r="E3171" t="s">
        <v>9998</v>
      </c>
      <c r="F3171" t="s">
        <v>1023</v>
      </c>
    </row>
    <row r="3172" spans="2:6" hidden="1" x14ac:dyDescent="0.25">
      <c r="B3172">
        <v>159007</v>
      </c>
      <c r="C3172" t="s">
        <v>9999</v>
      </c>
      <c r="D3172" t="s">
        <v>10000</v>
      </c>
      <c r="E3172" t="s">
        <v>10001</v>
      </c>
      <c r="F3172" t="s">
        <v>1023</v>
      </c>
    </row>
    <row r="3173" spans="2:6" hidden="1" x14ac:dyDescent="0.25">
      <c r="B3173">
        <v>159008</v>
      </c>
      <c r="C3173" t="s">
        <v>10002</v>
      </c>
      <c r="D3173" t="s">
        <v>10003</v>
      </c>
      <c r="E3173" t="s">
        <v>10004</v>
      </c>
      <c r="F3173" t="s">
        <v>1023</v>
      </c>
    </row>
    <row r="3174" spans="2:6" hidden="1" x14ac:dyDescent="0.25">
      <c r="B3174">
        <v>159010</v>
      </c>
      <c r="C3174" t="s">
        <v>10005</v>
      </c>
      <c r="D3174" t="s">
        <v>10006</v>
      </c>
      <c r="E3174" t="s">
        <v>9366</v>
      </c>
      <c r="F3174" t="s">
        <v>1023</v>
      </c>
    </row>
    <row r="3175" spans="2:6" hidden="1" x14ac:dyDescent="0.25">
      <c r="B3175">
        <v>159012</v>
      </c>
      <c r="C3175" t="s">
        <v>10007</v>
      </c>
      <c r="D3175" t="s">
        <v>10008</v>
      </c>
      <c r="E3175" t="s">
        <v>3198</v>
      </c>
      <c r="F3175" t="s">
        <v>1023</v>
      </c>
    </row>
    <row r="3176" spans="2:6" hidden="1" x14ac:dyDescent="0.25">
      <c r="B3176">
        <v>159014</v>
      </c>
      <c r="C3176" t="s">
        <v>10009</v>
      </c>
      <c r="D3176" t="s">
        <v>10010</v>
      </c>
      <c r="E3176" t="s">
        <v>10011</v>
      </c>
      <c r="F3176" t="s">
        <v>1023</v>
      </c>
    </row>
    <row r="3177" spans="2:6" hidden="1" x14ac:dyDescent="0.25">
      <c r="B3177">
        <v>159017</v>
      </c>
      <c r="C3177" t="s">
        <v>10012</v>
      </c>
      <c r="D3177" t="s">
        <v>10013</v>
      </c>
      <c r="E3177" t="s">
        <v>5575</v>
      </c>
      <c r="F3177" t="s">
        <v>1023</v>
      </c>
    </row>
    <row r="3178" spans="2:6" hidden="1" x14ac:dyDescent="0.25">
      <c r="B3178">
        <v>159019</v>
      </c>
      <c r="C3178" t="s">
        <v>10014</v>
      </c>
      <c r="D3178" t="s">
        <v>10015</v>
      </c>
      <c r="E3178" t="s">
        <v>10016</v>
      </c>
      <c r="F3178" t="s">
        <v>1023</v>
      </c>
    </row>
    <row r="3179" spans="2:6" hidden="1" x14ac:dyDescent="0.25">
      <c r="B3179">
        <v>159022</v>
      </c>
      <c r="C3179" t="s">
        <v>10017</v>
      </c>
      <c r="D3179" t="s">
        <v>10018</v>
      </c>
      <c r="E3179" t="s">
        <v>5127</v>
      </c>
      <c r="F3179" t="s">
        <v>1023</v>
      </c>
    </row>
    <row r="3180" spans="2:6" hidden="1" x14ac:dyDescent="0.25">
      <c r="B3180">
        <v>159029</v>
      </c>
      <c r="C3180" t="s">
        <v>10019</v>
      </c>
      <c r="D3180" t="s">
        <v>10020</v>
      </c>
      <c r="E3180" t="s">
        <v>3292</v>
      </c>
      <c r="F3180" t="s">
        <v>1023</v>
      </c>
    </row>
    <row r="3181" spans="2:6" hidden="1" x14ac:dyDescent="0.25">
      <c r="B3181">
        <v>159031</v>
      </c>
      <c r="C3181" t="s">
        <v>10021</v>
      </c>
      <c r="D3181" t="s">
        <v>10022</v>
      </c>
      <c r="E3181" t="s">
        <v>3595</v>
      </c>
      <c r="F3181" t="s">
        <v>1023</v>
      </c>
    </row>
    <row r="3182" spans="2:6" hidden="1" x14ac:dyDescent="0.25">
      <c r="B3182">
        <v>159032</v>
      </c>
      <c r="C3182" t="s">
        <v>10023</v>
      </c>
      <c r="D3182" t="s">
        <v>10024</v>
      </c>
      <c r="E3182" t="s">
        <v>10025</v>
      </c>
      <c r="F3182" t="s">
        <v>1023</v>
      </c>
    </row>
    <row r="3183" spans="2:6" hidden="1" x14ac:dyDescent="0.25">
      <c r="B3183">
        <v>159033</v>
      </c>
      <c r="C3183" t="s">
        <v>10026</v>
      </c>
      <c r="D3183" t="s">
        <v>10027</v>
      </c>
      <c r="E3183" t="s">
        <v>10028</v>
      </c>
      <c r="F3183" t="s">
        <v>1023</v>
      </c>
    </row>
    <row r="3184" spans="2:6" hidden="1" x14ac:dyDescent="0.25">
      <c r="B3184">
        <v>159035</v>
      </c>
      <c r="C3184" t="s">
        <v>10029</v>
      </c>
      <c r="D3184" t="s">
        <v>10030</v>
      </c>
      <c r="E3184" t="s">
        <v>5293</v>
      </c>
      <c r="F3184" t="s">
        <v>1023</v>
      </c>
    </row>
    <row r="3185" spans="2:6" hidden="1" x14ac:dyDescent="0.25">
      <c r="B3185">
        <v>159040</v>
      </c>
      <c r="C3185" t="s">
        <v>10031</v>
      </c>
      <c r="D3185" t="s">
        <v>10032</v>
      </c>
      <c r="E3185" t="s">
        <v>10033</v>
      </c>
      <c r="F3185" t="s">
        <v>1023</v>
      </c>
    </row>
    <row r="3186" spans="2:6" hidden="1" x14ac:dyDescent="0.25">
      <c r="B3186">
        <v>159041</v>
      </c>
      <c r="C3186" t="s">
        <v>10034</v>
      </c>
      <c r="D3186" t="s">
        <v>10035</v>
      </c>
      <c r="E3186" t="s">
        <v>10036</v>
      </c>
      <c r="F3186" t="s">
        <v>1023</v>
      </c>
    </row>
    <row r="3187" spans="2:6" hidden="1" x14ac:dyDescent="0.25">
      <c r="B3187">
        <v>159042</v>
      </c>
      <c r="C3187" t="s">
        <v>10037</v>
      </c>
      <c r="D3187" t="s">
        <v>10038</v>
      </c>
      <c r="E3187" t="s">
        <v>10039</v>
      </c>
      <c r="F3187" t="s">
        <v>1023</v>
      </c>
    </row>
    <row r="3188" spans="2:6" hidden="1" x14ac:dyDescent="0.25">
      <c r="B3188">
        <v>159044</v>
      </c>
      <c r="C3188" t="s">
        <v>10040</v>
      </c>
      <c r="D3188" t="s">
        <v>10041</v>
      </c>
      <c r="E3188" t="s">
        <v>10042</v>
      </c>
      <c r="F3188" t="s">
        <v>1023</v>
      </c>
    </row>
    <row r="3189" spans="2:6" hidden="1" x14ac:dyDescent="0.25">
      <c r="B3189">
        <v>159046</v>
      </c>
      <c r="C3189" t="s">
        <v>10043</v>
      </c>
      <c r="D3189" t="s">
        <v>10044</v>
      </c>
      <c r="E3189" t="s">
        <v>10045</v>
      </c>
      <c r="F3189" t="s">
        <v>1023</v>
      </c>
    </row>
    <row r="3190" spans="2:6" hidden="1" x14ac:dyDescent="0.25">
      <c r="B3190">
        <v>159048</v>
      </c>
      <c r="C3190" t="s">
        <v>10046</v>
      </c>
      <c r="D3190" t="s">
        <v>10047</v>
      </c>
      <c r="E3190" t="s">
        <v>10048</v>
      </c>
      <c r="F3190" t="s">
        <v>1023</v>
      </c>
    </row>
    <row r="3191" spans="2:6" hidden="1" x14ac:dyDescent="0.25">
      <c r="B3191">
        <v>159053</v>
      </c>
      <c r="C3191" t="s">
        <v>10049</v>
      </c>
      <c r="D3191" t="s">
        <v>10050</v>
      </c>
      <c r="E3191" t="s">
        <v>10051</v>
      </c>
      <c r="F3191" t="s">
        <v>1023</v>
      </c>
    </row>
    <row r="3192" spans="2:6" hidden="1" x14ac:dyDescent="0.25">
      <c r="B3192">
        <v>159057</v>
      </c>
      <c r="C3192" t="s">
        <v>10052</v>
      </c>
      <c r="D3192" t="s">
        <v>10053</v>
      </c>
      <c r="E3192" t="s">
        <v>10054</v>
      </c>
      <c r="F3192" t="s">
        <v>1023</v>
      </c>
    </row>
    <row r="3193" spans="2:6" hidden="1" x14ac:dyDescent="0.25">
      <c r="B3193">
        <v>159061</v>
      </c>
      <c r="C3193" t="s">
        <v>10055</v>
      </c>
      <c r="D3193" t="s">
        <v>10056</v>
      </c>
      <c r="E3193" t="s">
        <v>10057</v>
      </c>
      <c r="F3193" t="s">
        <v>1023</v>
      </c>
    </row>
    <row r="3194" spans="2:6" hidden="1" x14ac:dyDescent="0.25">
      <c r="B3194">
        <v>159062</v>
      </c>
      <c r="C3194" t="s">
        <v>10058</v>
      </c>
      <c r="D3194" t="s">
        <v>10059</v>
      </c>
      <c r="E3194" t="s">
        <v>10060</v>
      </c>
      <c r="F3194" t="s">
        <v>1023</v>
      </c>
    </row>
    <row r="3195" spans="2:6" hidden="1" x14ac:dyDescent="0.25">
      <c r="B3195">
        <v>159063</v>
      </c>
      <c r="C3195" t="s">
        <v>10061</v>
      </c>
      <c r="D3195" t="s">
        <v>10062</v>
      </c>
      <c r="E3195" t="s">
        <v>10063</v>
      </c>
      <c r="F3195" t="s">
        <v>1023</v>
      </c>
    </row>
    <row r="3196" spans="2:6" hidden="1" x14ac:dyDescent="0.25">
      <c r="B3196">
        <v>159064</v>
      </c>
      <c r="C3196" t="s">
        <v>10064</v>
      </c>
      <c r="D3196" t="s">
        <v>10065</v>
      </c>
      <c r="E3196" t="s">
        <v>10066</v>
      </c>
      <c r="F3196" t="s">
        <v>1023</v>
      </c>
    </row>
    <row r="3197" spans="2:6" hidden="1" x14ac:dyDescent="0.25">
      <c r="B3197">
        <v>159066</v>
      </c>
      <c r="C3197" t="s">
        <v>10067</v>
      </c>
      <c r="D3197" t="s">
        <v>10068</v>
      </c>
      <c r="E3197" t="s">
        <v>10069</v>
      </c>
      <c r="F3197" t="s">
        <v>1023</v>
      </c>
    </row>
    <row r="3198" spans="2:6" hidden="1" x14ac:dyDescent="0.25">
      <c r="B3198">
        <v>159067</v>
      </c>
      <c r="C3198" t="s">
        <v>10070</v>
      </c>
      <c r="D3198" t="s">
        <v>10071</v>
      </c>
      <c r="E3198" t="s">
        <v>10072</v>
      </c>
      <c r="F3198" t="s">
        <v>1023</v>
      </c>
    </row>
    <row r="3199" spans="2:6" hidden="1" x14ac:dyDescent="0.25">
      <c r="B3199">
        <v>159069</v>
      </c>
      <c r="C3199" t="s">
        <v>10073</v>
      </c>
      <c r="D3199" t="s">
        <v>10074</v>
      </c>
      <c r="E3199" t="s">
        <v>10075</v>
      </c>
      <c r="F3199" t="s">
        <v>1023</v>
      </c>
    </row>
    <row r="3200" spans="2:6" hidden="1" x14ac:dyDescent="0.25">
      <c r="B3200">
        <v>159070</v>
      </c>
      <c r="C3200" t="s">
        <v>10076</v>
      </c>
      <c r="D3200" t="s">
        <v>10077</v>
      </c>
      <c r="E3200" t="s">
        <v>10078</v>
      </c>
      <c r="F3200" t="s">
        <v>1023</v>
      </c>
    </row>
    <row r="3201" spans="2:6" hidden="1" x14ac:dyDescent="0.25">
      <c r="B3201">
        <v>159077</v>
      </c>
      <c r="C3201" t="s">
        <v>10079</v>
      </c>
      <c r="D3201" t="s">
        <v>10080</v>
      </c>
      <c r="E3201" t="s">
        <v>8352</v>
      </c>
      <c r="F3201" t="s">
        <v>1023</v>
      </c>
    </row>
    <row r="3202" spans="2:6" hidden="1" x14ac:dyDescent="0.25">
      <c r="B3202">
        <v>159081</v>
      </c>
      <c r="C3202" t="s">
        <v>10081</v>
      </c>
      <c r="D3202" t="s">
        <v>10082</v>
      </c>
      <c r="E3202" t="s">
        <v>10083</v>
      </c>
      <c r="F3202" t="s">
        <v>1023</v>
      </c>
    </row>
    <row r="3203" spans="2:6" hidden="1" x14ac:dyDescent="0.25">
      <c r="B3203">
        <v>159084</v>
      </c>
      <c r="C3203" t="s">
        <v>10084</v>
      </c>
      <c r="D3203" t="s">
        <v>10085</v>
      </c>
      <c r="E3203" t="s">
        <v>10086</v>
      </c>
      <c r="F3203" t="s">
        <v>1023</v>
      </c>
    </row>
    <row r="3204" spans="2:6" hidden="1" x14ac:dyDescent="0.25">
      <c r="B3204">
        <v>159085</v>
      </c>
      <c r="C3204" t="s">
        <v>10087</v>
      </c>
      <c r="D3204" t="s">
        <v>10088</v>
      </c>
      <c r="E3204" t="s">
        <v>10089</v>
      </c>
      <c r="F3204" t="s">
        <v>1023</v>
      </c>
    </row>
    <row r="3205" spans="2:6" hidden="1" x14ac:dyDescent="0.25">
      <c r="B3205">
        <v>159087</v>
      </c>
      <c r="C3205" t="s">
        <v>10090</v>
      </c>
      <c r="D3205" t="s">
        <v>10091</v>
      </c>
      <c r="E3205" t="s">
        <v>10092</v>
      </c>
      <c r="F3205" t="s">
        <v>1023</v>
      </c>
    </row>
    <row r="3206" spans="2:6" hidden="1" x14ac:dyDescent="0.25">
      <c r="B3206">
        <v>159092</v>
      </c>
      <c r="C3206" t="s">
        <v>10093</v>
      </c>
      <c r="D3206" t="s">
        <v>10094</v>
      </c>
      <c r="E3206" t="s">
        <v>6238</v>
      </c>
      <c r="F3206" t="s">
        <v>1023</v>
      </c>
    </row>
    <row r="3207" spans="2:6" hidden="1" x14ac:dyDescent="0.25">
      <c r="B3207">
        <v>159093</v>
      </c>
      <c r="C3207" t="s">
        <v>10095</v>
      </c>
      <c r="D3207" t="s">
        <v>10096</v>
      </c>
      <c r="E3207" t="s">
        <v>10097</v>
      </c>
      <c r="F3207" t="s">
        <v>1023</v>
      </c>
    </row>
    <row r="3208" spans="2:6" hidden="1" x14ac:dyDescent="0.25">
      <c r="B3208">
        <v>159097</v>
      </c>
      <c r="C3208" t="s">
        <v>10098</v>
      </c>
      <c r="D3208" t="s">
        <v>10099</v>
      </c>
      <c r="E3208" t="s">
        <v>10100</v>
      </c>
      <c r="F3208" t="s">
        <v>1023</v>
      </c>
    </row>
    <row r="3209" spans="2:6" hidden="1" x14ac:dyDescent="0.25">
      <c r="B3209">
        <v>159099</v>
      </c>
      <c r="C3209" t="s">
        <v>10101</v>
      </c>
      <c r="D3209" t="s">
        <v>10102</v>
      </c>
      <c r="E3209" t="s">
        <v>10103</v>
      </c>
      <c r="F3209" t="s">
        <v>1023</v>
      </c>
    </row>
    <row r="3210" spans="2:6" hidden="1" x14ac:dyDescent="0.25">
      <c r="B3210">
        <v>159105</v>
      </c>
      <c r="C3210" t="s">
        <v>10104</v>
      </c>
      <c r="D3210" t="s">
        <v>10105</v>
      </c>
      <c r="E3210" t="s">
        <v>10106</v>
      </c>
      <c r="F3210" t="s">
        <v>1023</v>
      </c>
    </row>
    <row r="3211" spans="2:6" hidden="1" x14ac:dyDescent="0.25">
      <c r="B3211">
        <v>159110</v>
      </c>
      <c r="C3211" t="s">
        <v>10107</v>
      </c>
      <c r="D3211" t="s">
        <v>10108</v>
      </c>
      <c r="E3211" t="s">
        <v>10109</v>
      </c>
      <c r="F3211" t="s">
        <v>1023</v>
      </c>
    </row>
    <row r="3212" spans="2:6" hidden="1" x14ac:dyDescent="0.25">
      <c r="B3212">
        <v>159114</v>
      </c>
      <c r="C3212" t="s">
        <v>10110</v>
      </c>
      <c r="D3212" t="s">
        <v>10111</v>
      </c>
      <c r="E3212" t="s">
        <v>8566</v>
      </c>
      <c r="F3212" t="s">
        <v>1023</v>
      </c>
    </row>
    <row r="3213" spans="2:6" hidden="1" x14ac:dyDescent="0.25">
      <c r="B3213">
        <v>159117</v>
      </c>
      <c r="C3213" t="s">
        <v>10112</v>
      </c>
      <c r="D3213" t="s">
        <v>10113</v>
      </c>
      <c r="E3213" t="s">
        <v>10114</v>
      </c>
      <c r="F3213" t="s">
        <v>1023</v>
      </c>
    </row>
    <row r="3214" spans="2:6" hidden="1" x14ac:dyDescent="0.25">
      <c r="B3214">
        <v>159124</v>
      </c>
      <c r="C3214" t="s">
        <v>10115</v>
      </c>
      <c r="D3214" t="s">
        <v>10116</v>
      </c>
      <c r="E3214" t="s">
        <v>10117</v>
      </c>
      <c r="F3214" t="s">
        <v>1023</v>
      </c>
    </row>
    <row r="3215" spans="2:6" hidden="1" x14ac:dyDescent="0.25">
      <c r="B3215">
        <v>159126</v>
      </c>
      <c r="C3215" t="s">
        <v>10118</v>
      </c>
      <c r="D3215" t="s">
        <v>10119</v>
      </c>
      <c r="E3215" t="s">
        <v>10120</v>
      </c>
      <c r="F3215" t="s">
        <v>1023</v>
      </c>
    </row>
    <row r="3216" spans="2:6" hidden="1" x14ac:dyDescent="0.25">
      <c r="B3216">
        <v>159127</v>
      </c>
      <c r="C3216" t="s">
        <v>10121</v>
      </c>
      <c r="D3216" t="s">
        <v>10122</v>
      </c>
      <c r="E3216" t="s">
        <v>10123</v>
      </c>
      <c r="F3216" t="s">
        <v>1023</v>
      </c>
    </row>
    <row r="3217" spans="2:6" hidden="1" x14ac:dyDescent="0.25">
      <c r="B3217">
        <v>159129</v>
      </c>
      <c r="C3217" t="s">
        <v>10124</v>
      </c>
      <c r="D3217" t="s">
        <v>10125</v>
      </c>
      <c r="E3217" t="s">
        <v>10126</v>
      </c>
      <c r="F3217" t="s">
        <v>1023</v>
      </c>
    </row>
    <row r="3218" spans="2:6" hidden="1" x14ac:dyDescent="0.25">
      <c r="B3218">
        <v>159133</v>
      </c>
      <c r="C3218" t="s">
        <v>10127</v>
      </c>
      <c r="D3218" t="s">
        <v>10128</v>
      </c>
      <c r="E3218" t="s">
        <v>10129</v>
      </c>
      <c r="F3218" t="s">
        <v>1023</v>
      </c>
    </row>
    <row r="3219" spans="2:6" hidden="1" x14ac:dyDescent="0.25">
      <c r="B3219">
        <v>159135</v>
      </c>
      <c r="C3219" t="s">
        <v>10130</v>
      </c>
      <c r="D3219" t="s">
        <v>10131</v>
      </c>
      <c r="E3219" t="s">
        <v>10103</v>
      </c>
      <c r="F3219" t="s">
        <v>1023</v>
      </c>
    </row>
    <row r="3220" spans="2:6" hidden="1" x14ac:dyDescent="0.25">
      <c r="B3220">
        <v>159136</v>
      </c>
      <c r="C3220" t="s">
        <v>10132</v>
      </c>
      <c r="D3220" t="s">
        <v>10133</v>
      </c>
      <c r="E3220" t="s">
        <v>10134</v>
      </c>
      <c r="F3220" t="s">
        <v>1023</v>
      </c>
    </row>
    <row r="3221" spans="2:6" hidden="1" x14ac:dyDescent="0.25">
      <c r="B3221">
        <v>159137</v>
      </c>
      <c r="C3221" t="s">
        <v>10135</v>
      </c>
      <c r="D3221" t="s">
        <v>10136</v>
      </c>
      <c r="E3221" t="s">
        <v>10137</v>
      </c>
      <c r="F3221" t="s">
        <v>1023</v>
      </c>
    </row>
    <row r="3222" spans="2:6" hidden="1" x14ac:dyDescent="0.25">
      <c r="B3222">
        <v>159138</v>
      </c>
      <c r="C3222" t="s">
        <v>10138</v>
      </c>
      <c r="D3222" t="s">
        <v>10139</v>
      </c>
      <c r="E3222" t="s">
        <v>10140</v>
      </c>
      <c r="F3222" t="s">
        <v>1023</v>
      </c>
    </row>
    <row r="3223" spans="2:6" hidden="1" x14ac:dyDescent="0.25">
      <c r="B3223">
        <v>159143</v>
      </c>
      <c r="C3223" t="s">
        <v>10141</v>
      </c>
      <c r="D3223" t="s">
        <v>10142</v>
      </c>
      <c r="E3223" t="s">
        <v>10143</v>
      </c>
      <c r="F3223" t="s">
        <v>1023</v>
      </c>
    </row>
    <row r="3224" spans="2:6" hidden="1" x14ac:dyDescent="0.25">
      <c r="B3224">
        <v>159144</v>
      </c>
      <c r="C3224" t="s">
        <v>10144</v>
      </c>
      <c r="D3224" t="s">
        <v>10145</v>
      </c>
      <c r="E3224" t="s">
        <v>10146</v>
      </c>
      <c r="F3224" t="s">
        <v>1023</v>
      </c>
    </row>
    <row r="3225" spans="2:6" hidden="1" x14ac:dyDescent="0.25">
      <c r="B3225">
        <v>159148</v>
      </c>
      <c r="C3225" t="s">
        <v>10147</v>
      </c>
      <c r="D3225" t="s">
        <v>10148</v>
      </c>
      <c r="E3225" t="s">
        <v>10149</v>
      </c>
      <c r="F3225" t="s">
        <v>1023</v>
      </c>
    </row>
    <row r="3226" spans="2:6" hidden="1" x14ac:dyDescent="0.25">
      <c r="B3226">
        <v>159150</v>
      </c>
      <c r="C3226" t="s">
        <v>10150</v>
      </c>
      <c r="D3226" t="s">
        <v>10151</v>
      </c>
      <c r="E3226" t="s">
        <v>10152</v>
      </c>
      <c r="F3226" t="s">
        <v>1023</v>
      </c>
    </row>
    <row r="3227" spans="2:6" hidden="1" x14ac:dyDescent="0.25">
      <c r="B3227">
        <v>159151</v>
      </c>
      <c r="C3227" t="s">
        <v>10153</v>
      </c>
      <c r="D3227" t="s">
        <v>10154</v>
      </c>
      <c r="E3227" t="s">
        <v>10155</v>
      </c>
      <c r="F3227" t="s">
        <v>1023</v>
      </c>
    </row>
    <row r="3228" spans="2:6" hidden="1" x14ac:dyDescent="0.25">
      <c r="B3228">
        <v>159156</v>
      </c>
      <c r="C3228" t="s">
        <v>10156</v>
      </c>
      <c r="D3228" t="s">
        <v>10157</v>
      </c>
      <c r="E3228" t="s">
        <v>10158</v>
      </c>
      <c r="F3228" t="s">
        <v>1023</v>
      </c>
    </row>
    <row r="3229" spans="2:6" hidden="1" x14ac:dyDescent="0.25">
      <c r="B3229">
        <v>159159</v>
      </c>
      <c r="C3229" t="s">
        <v>10159</v>
      </c>
      <c r="D3229" t="s">
        <v>10160</v>
      </c>
      <c r="E3229" t="s">
        <v>1590</v>
      </c>
      <c r="F3229" t="s">
        <v>1023</v>
      </c>
    </row>
    <row r="3230" spans="2:6" hidden="1" x14ac:dyDescent="0.25">
      <c r="B3230">
        <v>159161</v>
      </c>
      <c r="C3230" t="s">
        <v>10161</v>
      </c>
      <c r="D3230" t="s">
        <v>10162</v>
      </c>
      <c r="E3230" t="s">
        <v>10163</v>
      </c>
      <c r="F3230" t="s">
        <v>1023</v>
      </c>
    </row>
    <row r="3231" spans="2:6" hidden="1" x14ac:dyDescent="0.25">
      <c r="B3231">
        <v>159165</v>
      </c>
      <c r="C3231" t="s">
        <v>10164</v>
      </c>
      <c r="D3231" t="s">
        <v>10165</v>
      </c>
      <c r="E3231" t="s">
        <v>10166</v>
      </c>
      <c r="F3231" t="s">
        <v>1023</v>
      </c>
    </row>
    <row r="3232" spans="2:6" hidden="1" x14ac:dyDescent="0.25">
      <c r="B3232">
        <v>159167</v>
      </c>
      <c r="C3232" t="s">
        <v>10167</v>
      </c>
      <c r="D3232" t="s">
        <v>10168</v>
      </c>
      <c r="E3232" t="s">
        <v>10169</v>
      </c>
      <c r="F3232" t="s">
        <v>1023</v>
      </c>
    </row>
    <row r="3233" spans="2:6" hidden="1" x14ac:dyDescent="0.25">
      <c r="B3233">
        <v>159168</v>
      </c>
      <c r="C3233" t="s">
        <v>10170</v>
      </c>
      <c r="D3233" t="s">
        <v>10171</v>
      </c>
      <c r="E3233" t="s">
        <v>10172</v>
      </c>
      <c r="F3233" t="s">
        <v>1023</v>
      </c>
    </row>
    <row r="3234" spans="2:6" hidden="1" x14ac:dyDescent="0.25">
      <c r="B3234">
        <v>159169</v>
      </c>
      <c r="C3234" t="s">
        <v>10173</v>
      </c>
      <c r="D3234" t="s">
        <v>10174</v>
      </c>
      <c r="E3234" t="s">
        <v>9640</v>
      </c>
      <c r="F3234" t="s">
        <v>1023</v>
      </c>
    </row>
    <row r="3235" spans="2:6" hidden="1" x14ac:dyDescent="0.25">
      <c r="B3235">
        <v>159173</v>
      </c>
      <c r="C3235" t="s">
        <v>10175</v>
      </c>
      <c r="D3235" t="s">
        <v>10176</v>
      </c>
      <c r="E3235" t="s">
        <v>10177</v>
      </c>
      <c r="F3235" t="s">
        <v>1023</v>
      </c>
    </row>
    <row r="3236" spans="2:6" hidden="1" x14ac:dyDescent="0.25">
      <c r="B3236">
        <v>159179</v>
      </c>
      <c r="C3236" t="s">
        <v>10178</v>
      </c>
      <c r="D3236" t="s">
        <v>10179</v>
      </c>
      <c r="E3236" t="s">
        <v>10180</v>
      </c>
      <c r="F3236" t="s">
        <v>1023</v>
      </c>
    </row>
    <row r="3237" spans="2:6" hidden="1" x14ac:dyDescent="0.25">
      <c r="B3237">
        <v>159181</v>
      </c>
      <c r="C3237" t="s">
        <v>10181</v>
      </c>
      <c r="D3237" t="s">
        <v>10182</v>
      </c>
      <c r="E3237" t="s">
        <v>10183</v>
      </c>
      <c r="F3237" t="s">
        <v>1023</v>
      </c>
    </row>
    <row r="3238" spans="2:6" hidden="1" x14ac:dyDescent="0.25">
      <c r="B3238">
        <v>159184</v>
      </c>
      <c r="C3238" t="s">
        <v>10184</v>
      </c>
      <c r="D3238" t="s">
        <v>10185</v>
      </c>
      <c r="E3238" t="s">
        <v>3084</v>
      </c>
      <c r="F3238" t="s">
        <v>1023</v>
      </c>
    </row>
    <row r="3239" spans="2:6" hidden="1" x14ac:dyDescent="0.25">
      <c r="B3239">
        <v>159185</v>
      </c>
      <c r="C3239" t="s">
        <v>10186</v>
      </c>
      <c r="D3239" t="s">
        <v>10187</v>
      </c>
      <c r="E3239" t="s">
        <v>9657</v>
      </c>
      <c r="F3239" t="s">
        <v>1023</v>
      </c>
    </row>
    <row r="3240" spans="2:6" hidden="1" x14ac:dyDescent="0.25">
      <c r="B3240">
        <v>159188</v>
      </c>
      <c r="C3240" t="s">
        <v>10188</v>
      </c>
      <c r="D3240" t="s">
        <v>10189</v>
      </c>
      <c r="E3240" t="s">
        <v>10190</v>
      </c>
      <c r="F3240" t="s">
        <v>1023</v>
      </c>
    </row>
    <row r="3241" spans="2:6" hidden="1" x14ac:dyDescent="0.25">
      <c r="B3241">
        <v>159192</v>
      </c>
      <c r="C3241" t="s">
        <v>10191</v>
      </c>
      <c r="D3241" t="s">
        <v>10192</v>
      </c>
      <c r="E3241" t="s">
        <v>8352</v>
      </c>
      <c r="F3241" t="s">
        <v>1023</v>
      </c>
    </row>
    <row r="3242" spans="2:6" hidden="1" x14ac:dyDescent="0.25">
      <c r="B3242">
        <v>159193</v>
      </c>
      <c r="C3242" t="s">
        <v>10193</v>
      </c>
      <c r="D3242" t="s">
        <v>10194</v>
      </c>
      <c r="E3242" t="s">
        <v>10195</v>
      </c>
      <c r="F3242" t="s">
        <v>1023</v>
      </c>
    </row>
    <row r="3243" spans="2:6" hidden="1" x14ac:dyDescent="0.25">
      <c r="B3243">
        <v>159194</v>
      </c>
      <c r="C3243" t="s">
        <v>10196</v>
      </c>
      <c r="D3243" t="s">
        <v>10197</v>
      </c>
      <c r="E3243" t="s">
        <v>10198</v>
      </c>
      <c r="F3243" t="s">
        <v>1023</v>
      </c>
    </row>
    <row r="3244" spans="2:6" hidden="1" x14ac:dyDescent="0.25">
      <c r="B3244">
        <v>159197</v>
      </c>
      <c r="C3244" t="s">
        <v>10199</v>
      </c>
      <c r="D3244" t="s">
        <v>10200</v>
      </c>
      <c r="E3244" t="s">
        <v>1416</v>
      </c>
      <c r="F3244" t="s">
        <v>1023</v>
      </c>
    </row>
    <row r="3245" spans="2:6" hidden="1" x14ac:dyDescent="0.25">
      <c r="B3245">
        <v>159199</v>
      </c>
      <c r="C3245" t="s">
        <v>10201</v>
      </c>
      <c r="D3245" t="s">
        <v>10202</v>
      </c>
      <c r="E3245" t="s">
        <v>10203</v>
      </c>
      <c r="F3245" t="s">
        <v>1023</v>
      </c>
    </row>
    <row r="3246" spans="2:6" hidden="1" x14ac:dyDescent="0.25">
      <c r="B3246">
        <v>159200</v>
      </c>
      <c r="C3246" t="s">
        <v>10204</v>
      </c>
      <c r="D3246" t="s">
        <v>10205</v>
      </c>
      <c r="E3246" t="s">
        <v>10206</v>
      </c>
      <c r="F3246" t="s">
        <v>1023</v>
      </c>
    </row>
    <row r="3247" spans="2:6" hidden="1" x14ac:dyDescent="0.25">
      <c r="B3247">
        <v>159201</v>
      </c>
      <c r="C3247" t="s">
        <v>10207</v>
      </c>
      <c r="D3247" t="s">
        <v>10208</v>
      </c>
      <c r="E3247" t="s">
        <v>10209</v>
      </c>
      <c r="F3247" t="s">
        <v>1023</v>
      </c>
    </row>
    <row r="3248" spans="2:6" hidden="1" x14ac:dyDescent="0.25">
      <c r="B3248">
        <v>159202</v>
      </c>
      <c r="C3248" t="s">
        <v>10210</v>
      </c>
      <c r="D3248" t="s">
        <v>10211</v>
      </c>
      <c r="E3248" t="s">
        <v>10212</v>
      </c>
      <c r="F3248" t="s">
        <v>1023</v>
      </c>
    </row>
    <row r="3249" spans="2:6" hidden="1" x14ac:dyDescent="0.25">
      <c r="B3249">
        <v>159203</v>
      </c>
      <c r="C3249" t="s">
        <v>10213</v>
      </c>
      <c r="D3249" t="s">
        <v>10214</v>
      </c>
      <c r="E3249" t="s">
        <v>10215</v>
      </c>
      <c r="F3249" t="s">
        <v>1023</v>
      </c>
    </row>
    <row r="3250" spans="2:6" hidden="1" x14ac:dyDescent="0.25">
      <c r="B3250">
        <v>159205</v>
      </c>
      <c r="C3250" t="s">
        <v>10216</v>
      </c>
      <c r="D3250" t="s">
        <v>10217</v>
      </c>
      <c r="E3250" t="s">
        <v>10218</v>
      </c>
      <c r="F3250" t="s">
        <v>1023</v>
      </c>
    </row>
    <row r="3251" spans="2:6" hidden="1" x14ac:dyDescent="0.25">
      <c r="B3251">
        <v>159207</v>
      </c>
      <c r="C3251" t="s">
        <v>10219</v>
      </c>
      <c r="D3251" t="s">
        <v>10220</v>
      </c>
      <c r="E3251" t="s">
        <v>10221</v>
      </c>
      <c r="F3251" t="s">
        <v>1023</v>
      </c>
    </row>
    <row r="3252" spans="2:6" hidden="1" x14ac:dyDescent="0.25">
      <c r="B3252">
        <v>159210</v>
      </c>
      <c r="C3252" t="s">
        <v>10222</v>
      </c>
      <c r="D3252" t="s">
        <v>10223</v>
      </c>
      <c r="E3252" t="s">
        <v>2527</v>
      </c>
      <c r="F3252" t="s">
        <v>1023</v>
      </c>
    </row>
    <row r="3253" spans="2:6" hidden="1" x14ac:dyDescent="0.25">
      <c r="B3253">
        <v>159212</v>
      </c>
      <c r="C3253" t="s">
        <v>10224</v>
      </c>
      <c r="D3253" t="s">
        <v>10225</v>
      </c>
      <c r="E3253" t="s">
        <v>10226</v>
      </c>
      <c r="F3253" t="s">
        <v>1023</v>
      </c>
    </row>
    <row r="3254" spans="2:6" hidden="1" x14ac:dyDescent="0.25">
      <c r="B3254">
        <v>159217</v>
      </c>
      <c r="C3254" t="s">
        <v>10227</v>
      </c>
      <c r="D3254" t="s">
        <v>10228</v>
      </c>
      <c r="E3254" t="s">
        <v>10229</v>
      </c>
      <c r="F3254" t="s">
        <v>1023</v>
      </c>
    </row>
    <row r="3255" spans="2:6" hidden="1" x14ac:dyDescent="0.25">
      <c r="B3255">
        <v>159219</v>
      </c>
      <c r="C3255" t="s">
        <v>10230</v>
      </c>
      <c r="D3255" t="s">
        <v>10231</v>
      </c>
      <c r="E3255" t="s">
        <v>10232</v>
      </c>
      <c r="F3255" t="s">
        <v>1023</v>
      </c>
    </row>
    <row r="3256" spans="2:6" hidden="1" x14ac:dyDescent="0.25">
      <c r="B3256">
        <v>159220</v>
      </c>
      <c r="C3256" t="s">
        <v>10233</v>
      </c>
      <c r="D3256" t="s">
        <v>10234</v>
      </c>
      <c r="E3256" t="s">
        <v>10235</v>
      </c>
      <c r="F3256" t="s">
        <v>1023</v>
      </c>
    </row>
    <row r="3257" spans="2:6" hidden="1" x14ac:dyDescent="0.25">
      <c r="B3257">
        <v>159221</v>
      </c>
      <c r="C3257" t="s">
        <v>10236</v>
      </c>
      <c r="D3257" t="s">
        <v>10237</v>
      </c>
      <c r="E3257" t="s">
        <v>10238</v>
      </c>
      <c r="F3257" t="s">
        <v>1023</v>
      </c>
    </row>
    <row r="3258" spans="2:6" hidden="1" x14ac:dyDescent="0.25">
      <c r="B3258">
        <v>159223</v>
      </c>
      <c r="C3258" t="s">
        <v>10239</v>
      </c>
      <c r="D3258" t="s">
        <v>10240</v>
      </c>
      <c r="E3258" t="s">
        <v>10241</v>
      </c>
      <c r="F3258" t="s">
        <v>1023</v>
      </c>
    </row>
    <row r="3259" spans="2:6" hidden="1" x14ac:dyDescent="0.25">
      <c r="B3259">
        <v>159224</v>
      </c>
      <c r="C3259" t="s">
        <v>6449</v>
      </c>
      <c r="D3259" t="s">
        <v>6450</v>
      </c>
      <c r="E3259" t="s">
        <v>10242</v>
      </c>
      <c r="F3259" t="s">
        <v>1023</v>
      </c>
    </row>
    <row r="3260" spans="2:6" hidden="1" x14ac:dyDescent="0.25">
      <c r="B3260">
        <v>159226</v>
      </c>
      <c r="C3260" t="s">
        <v>10243</v>
      </c>
      <c r="D3260" t="s">
        <v>10244</v>
      </c>
      <c r="E3260" t="s">
        <v>5697</v>
      </c>
      <c r="F3260" t="s">
        <v>1023</v>
      </c>
    </row>
    <row r="3261" spans="2:6" hidden="1" x14ac:dyDescent="0.25">
      <c r="B3261">
        <v>159229</v>
      </c>
      <c r="C3261" t="s">
        <v>10245</v>
      </c>
      <c r="D3261" t="s">
        <v>10246</v>
      </c>
      <c r="E3261" t="s">
        <v>10247</v>
      </c>
      <c r="F3261" t="s">
        <v>1023</v>
      </c>
    </row>
    <row r="3262" spans="2:6" hidden="1" x14ac:dyDescent="0.25">
      <c r="B3262">
        <v>159230</v>
      </c>
      <c r="C3262" t="s">
        <v>10248</v>
      </c>
      <c r="D3262" t="s">
        <v>10249</v>
      </c>
      <c r="E3262" t="s">
        <v>10250</v>
      </c>
      <c r="F3262" t="s">
        <v>1023</v>
      </c>
    </row>
    <row r="3263" spans="2:6" hidden="1" x14ac:dyDescent="0.25">
      <c r="B3263">
        <v>159231</v>
      </c>
      <c r="C3263" t="s">
        <v>10251</v>
      </c>
      <c r="D3263" t="s">
        <v>10252</v>
      </c>
      <c r="E3263" t="s">
        <v>10253</v>
      </c>
      <c r="F3263" t="s">
        <v>1023</v>
      </c>
    </row>
    <row r="3264" spans="2:6" hidden="1" x14ac:dyDescent="0.25">
      <c r="B3264">
        <v>159233</v>
      </c>
      <c r="C3264" t="s">
        <v>10254</v>
      </c>
      <c r="D3264" t="s">
        <v>10255</v>
      </c>
      <c r="E3264" t="s">
        <v>10256</v>
      </c>
      <c r="F3264" t="s">
        <v>1023</v>
      </c>
    </row>
    <row r="3265" spans="2:6" hidden="1" x14ac:dyDescent="0.25">
      <c r="B3265">
        <v>159234</v>
      </c>
      <c r="C3265" t="s">
        <v>10257</v>
      </c>
      <c r="D3265" t="s">
        <v>10258</v>
      </c>
      <c r="E3265" t="s">
        <v>10259</v>
      </c>
      <c r="F3265" t="s">
        <v>1023</v>
      </c>
    </row>
    <row r="3266" spans="2:6" hidden="1" x14ac:dyDescent="0.25">
      <c r="B3266">
        <v>159243</v>
      </c>
      <c r="C3266" t="s">
        <v>10260</v>
      </c>
      <c r="D3266" t="s">
        <v>10261</v>
      </c>
      <c r="E3266" t="s">
        <v>10262</v>
      </c>
      <c r="F3266" t="s">
        <v>1023</v>
      </c>
    </row>
    <row r="3267" spans="2:6" hidden="1" x14ac:dyDescent="0.25">
      <c r="B3267">
        <v>159244</v>
      </c>
      <c r="C3267" t="s">
        <v>10263</v>
      </c>
      <c r="D3267" t="s">
        <v>10264</v>
      </c>
      <c r="E3267" t="s">
        <v>10265</v>
      </c>
      <c r="F3267" t="s">
        <v>1023</v>
      </c>
    </row>
    <row r="3268" spans="2:6" hidden="1" x14ac:dyDescent="0.25">
      <c r="B3268">
        <v>159247</v>
      </c>
      <c r="C3268" t="s">
        <v>10266</v>
      </c>
      <c r="D3268" t="s">
        <v>10267</v>
      </c>
      <c r="E3268" t="s">
        <v>10262</v>
      </c>
      <c r="F3268" t="s">
        <v>1023</v>
      </c>
    </row>
    <row r="3269" spans="2:6" hidden="1" x14ac:dyDescent="0.25">
      <c r="B3269">
        <v>159249</v>
      </c>
      <c r="C3269" t="s">
        <v>10268</v>
      </c>
      <c r="D3269" t="s">
        <v>10269</v>
      </c>
      <c r="E3269" t="s">
        <v>24033</v>
      </c>
      <c r="F3269" t="s">
        <v>1023</v>
      </c>
    </row>
    <row r="3270" spans="2:6" hidden="1" x14ac:dyDescent="0.25">
      <c r="B3270">
        <v>159253</v>
      </c>
      <c r="C3270" t="s">
        <v>10270</v>
      </c>
      <c r="D3270" t="s">
        <v>10271</v>
      </c>
      <c r="E3270" t="s">
        <v>10272</v>
      </c>
      <c r="F3270" t="s">
        <v>1023</v>
      </c>
    </row>
    <row r="3271" spans="2:6" hidden="1" x14ac:dyDescent="0.25">
      <c r="B3271">
        <v>159254</v>
      </c>
      <c r="C3271" t="s">
        <v>10273</v>
      </c>
      <c r="D3271" t="s">
        <v>10274</v>
      </c>
      <c r="E3271" t="s">
        <v>10275</v>
      </c>
      <c r="F3271" t="s">
        <v>1023</v>
      </c>
    </row>
    <row r="3272" spans="2:6" hidden="1" x14ac:dyDescent="0.25">
      <c r="B3272">
        <v>159257</v>
      </c>
      <c r="C3272" t="s">
        <v>10276</v>
      </c>
      <c r="D3272" t="s">
        <v>10277</v>
      </c>
      <c r="E3272" t="s">
        <v>10278</v>
      </c>
      <c r="F3272" t="s">
        <v>1023</v>
      </c>
    </row>
    <row r="3273" spans="2:6" hidden="1" x14ac:dyDescent="0.25">
      <c r="B3273">
        <v>159258</v>
      </c>
      <c r="C3273" t="s">
        <v>10279</v>
      </c>
      <c r="D3273" t="s">
        <v>10280</v>
      </c>
      <c r="E3273" t="s">
        <v>10281</v>
      </c>
      <c r="F3273" t="s">
        <v>1023</v>
      </c>
    </row>
    <row r="3274" spans="2:6" hidden="1" x14ac:dyDescent="0.25">
      <c r="B3274">
        <v>159261</v>
      </c>
      <c r="C3274" t="s">
        <v>10282</v>
      </c>
      <c r="D3274" t="s">
        <v>10283</v>
      </c>
      <c r="E3274" t="s">
        <v>10284</v>
      </c>
      <c r="F3274" t="s">
        <v>1023</v>
      </c>
    </row>
    <row r="3275" spans="2:6" hidden="1" x14ac:dyDescent="0.25">
      <c r="B3275">
        <v>159262</v>
      </c>
      <c r="C3275" t="s">
        <v>10285</v>
      </c>
      <c r="D3275" t="s">
        <v>10286</v>
      </c>
      <c r="E3275" t="s">
        <v>10287</v>
      </c>
      <c r="F3275" t="s">
        <v>1023</v>
      </c>
    </row>
    <row r="3276" spans="2:6" hidden="1" x14ac:dyDescent="0.25">
      <c r="B3276">
        <v>159263</v>
      </c>
      <c r="C3276" t="s">
        <v>10288</v>
      </c>
      <c r="D3276" t="s">
        <v>10289</v>
      </c>
      <c r="E3276" t="s">
        <v>10290</v>
      </c>
      <c r="F3276" t="s">
        <v>1023</v>
      </c>
    </row>
    <row r="3277" spans="2:6" hidden="1" x14ac:dyDescent="0.25">
      <c r="B3277">
        <v>159267</v>
      </c>
      <c r="C3277" t="s">
        <v>10291</v>
      </c>
      <c r="D3277" t="s">
        <v>10292</v>
      </c>
      <c r="E3277" t="s">
        <v>10293</v>
      </c>
      <c r="F3277" t="s">
        <v>1023</v>
      </c>
    </row>
    <row r="3278" spans="2:6" hidden="1" x14ac:dyDescent="0.25">
      <c r="B3278">
        <v>159271</v>
      </c>
      <c r="C3278" t="s">
        <v>10294</v>
      </c>
      <c r="D3278" t="s">
        <v>10295</v>
      </c>
      <c r="E3278" t="s">
        <v>10296</v>
      </c>
      <c r="F3278" t="s">
        <v>1023</v>
      </c>
    </row>
    <row r="3279" spans="2:6" hidden="1" x14ac:dyDescent="0.25">
      <c r="B3279">
        <v>159272</v>
      </c>
      <c r="C3279" t="s">
        <v>10297</v>
      </c>
      <c r="D3279" t="s">
        <v>10298</v>
      </c>
      <c r="E3279" t="s">
        <v>10299</v>
      </c>
      <c r="F3279" t="s">
        <v>1023</v>
      </c>
    </row>
    <row r="3280" spans="2:6" hidden="1" x14ac:dyDescent="0.25">
      <c r="B3280">
        <v>159275</v>
      </c>
      <c r="C3280" t="s">
        <v>10300</v>
      </c>
      <c r="D3280" t="s">
        <v>10301</v>
      </c>
      <c r="E3280" t="s">
        <v>4974</v>
      </c>
      <c r="F3280" t="s">
        <v>1023</v>
      </c>
    </row>
    <row r="3281" spans="2:6" hidden="1" x14ac:dyDescent="0.25">
      <c r="B3281">
        <v>159276</v>
      </c>
      <c r="C3281" t="s">
        <v>10302</v>
      </c>
      <c r="D3281" t="s">
        <v>10303</v>
      </c>
      <c r="E3281" t="s">
        <v>10304</v>
      </c>
      <c r="F3281" t="s">
        <v>1023</v>
      </c>
    </row>
    <row r="3282" spans="2:6" hidden="1" x14ac:dyDescent="0.25">
      <c r="B3282">
        <v>159277</v>
      </c>
      <c r="C3282" t="s">
        <v>10305</v>
      </c>
      <c r="D3282" t="s">
        <v>10306</v>
      </c>
      <c r="E3282" t="s">
        <v>10307</v>
      </c>
      <c r="F3282" t="s">
        <v>1023</v>
      </c>
    </row>
    <row r="3283" spans="2:6" hidden="1" x14ac:dyDescent="0.25">
      <c r="B3283">
        <v>159283</v>
      </c>
      <c r="C3283" t="s">
        <v>10308</v>
      </c>
      <c r="D3283" t="s">
        <v>10309</v>
      </c>
      <c r="E3283" t="s">
        <v>10310</v>
      </c>
      <c r="F3283" t="s">
        <v>1023</v>
      </c>
    </row>
    <row r="3284" spans="2:6" hidden="1" x14ac:dyDescent="0.25">
      <c r="B3284">
        <v>159284</v>
      </c>
      <c r="C3284" t="s">
        <v>10311</v>
      </c>
      <c r="D3284" t="s">
        <v>10312</v>
      </c>
      <c r="E3284" t="s">
        <v>5578</v>
      </c>
      <c r="F3284" t="s">
        <v>1023</v>
      </c>
    </row>
    <row r="3285" spans="2:6" hidden="1" x14ac:dyDescent="0.25">
      <c r="B3285">
        <v>159285</v>
      </c>
      <c r="C3285" t="s">
        <v>10313</v>
      </c>
      <c r="D3285" t="s">
        <v>10314</v>
      </c>
      <c r="E3285" t="s">
        <v>10315</v>
      </c>
      <c r="F3285" t="s">
        <v>1023</v>
      </c>
    </row>
    <row r="3286" spans="2:6" hidden="1" x14ac:dyDescent="0.25">
      <c r="B3286">
        <v>159288</v>
      </c>
      <c r="C3286" t="s">
        <v>10316</v>
      </c>
      <c r="D3286" t="s">
        <v>10317</v>
      </c>
      <c r="E3286" t="s">
        <v>10318</v>
      </c>
      <c r="F3286" t="s">
        <v>1023</v>
      </c>
    </row>
    <row r="3287" spans="2:6" hidden="1" x14ac:dyDescent="0.25">
      <c r="B3287">
        <v>159297</v>
      </c>
      <c r="C3287" t="s">
        <v>10319</v>
      </c>
      <c r="D3287" t="s">
        <v>10320</v>
      </c>
      <c r="E3287" t="s">
        <v>10321</v>
      </c>
      <c r="F3287" t="s">
        <v>1023</v>
      </c>
    </row>
    <row r="3288" spans="2:6" hidden="1" x14ac:dyDescent="0.25">
      <c r="B3288">
        <v>159299</v>
      </c>
      <c r="C3288" t="s">
        <v>10322</v>
      </c>
      <c r="D3288" t="s">
        <v>10323</v>
      </c>
      <c r="E3288" t="s">
        <v>10324</v>
      </c>
      <c r="F3288" t="s">
        <v>1023</v>
      </c>
    </row>
    <row r="3289" spans="2:6" hidden="1" x14ac:dyDescent="0.25">
      <c r="B3289">
        <v>159301</v>
      </c>
      <c r="C3289" t="s">
        <v>10325</v>
      </c>
      <c r="D3289" t="s">
        <v>10326</v>
      </c>
      <c r="E3289" t="s">
        <v>10327</v>
      </c>
      <c r="F3289" t="s">
        <v>1023</v>
      </c>
    </row>
    <row r="3290" spans="2:6" hidden="1" x14ac:dyDescent="0.25">
      <c r="B3290">
        <v>159303</v>
      </c>
      <c r="C3290" t="s">
        <v>10328</v>
      </c>
      <c r="D3290" t="s">
        <v>10329</v>
      </c>
      <c r="E3290" t="s">
        <v>10330</v>
      </c>
      <c r="F3290" t="s">
        <v>1023</v>
      </c>
    </row>
    <row r="3291" spans="2:6" hidden="1" x14ac:dyDescent="0.25">
      <c r="B3291">
        <v>159306</v>
      </c>
      <c r="C3291" t="s">
        <v>10331</v>
      </c>
      <c r="D3291" t="s">
        <v>10332</v>
      </c>
      <c r="E3291" t="s">
        <v>10333</v>
      </c>
      <c r="F3291" t="s">
        <v>1023</v>
      </c>
    </row>
    <row r="3292" spans="2:6" hidden="1" x14ac:dyDescent="0.25">
      <c r="B3292">
        <v>159309</v>
      </c>
      <c r="C3292" t="s">
        <v>10334</v>
      </c>
      <c r="D3292" t="s">
        <v>10335</v>
      </c>
      <c r="E3292" t="s">
        <v>10336</v>
      </c>
      <c r="F3292" t="s">
        <v>1023</v>
      </c>
    </row>
    <row r="3293" spans="2:6" hidden="1" x14ac:dyDescent="0.25">
      <c r="B3293">
        <v>159310</v>
      </c>
      <c r="C3293" t="s">
        <v>10337</v>
      </c>
      <c r="D3293" t="s">
        <v>10338</v>
      </c>
      <c r="E3293" t="s">
        <v>5451</v>
      </c>
      <c r="F3293" t="s">
        <v>1023</v>
      </c>
    </row>
    <row r="3294" spans="2:6" hidden="1" x14ac:dyDescent="0.25">
      <c r="B3294">
        <v>159312</v>
      </c>
      <c r="C3294" t="s">
        <v>10339</v>
      </c>
      <c r="D3294" t="s">
        <v>10340</v>
      </c>
      <c r="E3294" t="s">
        <v>10341</v>
      </c>
      <c r="F3294" t="s">
        <v>1023</v>
      </c>
    </row>
    <row r="3295" spans="2:6" hidden="1" x14ac:dyDescent="0.25">
      <c r="B3295">
        <v>159315</v>
      </c>
      <c r="C3295" t="s">
        <v>10342</v>
      </c>
      <c r="D3295" t="s">
        <v>10343</v>
      </c>
      <c r="E3295" t="s">
        <v>10344</v>
      </c>
      <c r="F3295" t="s">
        <v>1023</v>
      </c>
    </row>
    <row r="3296" spans="2:6" hidden="1" x14ac:dyDescent="0.25">
      <c r="B3296">
        <v>159316</v>
      </c>
      <c r="C3296" t="s">
        <v>10345</v>
      </c>
      <c r="D3296" t="s">
        <v>10346</v>
      </c>
      <c r="E3296" t="s">
        <v>10347</v>
      </c>
      <c r="F3296" t="s">
        <v>1023</v>
      </c>
    </row>
    <row r="3297" spans="2:6" hidden="1" x14ac:dyDescent="0.25">
      <c r="B3297">
        <v>159324</v>
      </c>
      <c r="C3297" t="s">
        <v>10348</v>
      </c>
      <c r="D3297" t="s">
        <v>10349</v>
      </c>
      <c r="E3297" t="s">
        <v>10350</v>
      </c>
      <c r="F3297" t="s">
        <v>1023</v>
      </c>
    </row>
    <row r="3298" spans="2:6" hidden="1" x14ac:dyDescent="0.25">
      <c r="B3298">
        <v>159325</v>
      </c>
      <c r="C3298" t="s">
        <v>10351</v>
      </c>
      <c r="D3298" t="s">
        <v>10352</v>
      </c>
      <c r="E3298" t="s">
        <v>10353</v>
      </c>
      <c r="F3298" t="s">
        <v>1023</v>
      </c>
    </row>
    <row r="3299" spans="2:6" hidden="1" x14ac:dyDescent="0.25">
      <c r="B3299">
        <v>159331</v>
      </c>
      <c r="C3299" t="s">
        <v>10354</v>
      </c>
      <c r="D3299" t="s">
        <v>10355</v>
      </c>
      <c r="E3299" t="s">
        <v>10356</v>
      </c>
      <c r="F3299" t="s">
        <v>1023</v>
      </c>
    </row>
    <row r="3300" spans="2:6" hidden="1" x14ac:dyDescent="0.25">
      <c r="B3300">
        <v>159332</v>
      </c>
      <c r="C3300" t="s">
        <v>10357</v>
      </c>
      <c r="D3300" t="s">
        <v>10358</v>
      </c>
      <c r="E3300" t="s">
        <v>10359</v>
      </c>
      <c r="F3300" t="s">
        <v>1023</v>
      </c>
    </row>
    <row r="3301" spans="2:6" hidden="1" x14ac:dyDescent="0.25">
      <c r="B3301">
        <v>159333</v>
      </c>
      <c r="C3301" t="s">
        <v>10360</v>
      </c>
      <c r="D3301" t="s">
        <v>10361</v>
      </c>
      <c r="E3301" t="s">
        <v>10362</v>
      </c>
      <c r="F3301" t="s">
        <v>1023</v>
      </c>
    </row>
    <row r="3302" spans="2:6" hidden="1" x14ac:dyDescent="0.25">
      <c r="B3302">
        <v>159335</v>
      </c>
      <c r="C3302" t="s">
        <v>10363</v>
      </c>
      <c r="D3302" t="s">
        <v>10364</v>
      </c>
      <c r="E3302" t="s">
        <v>10365</v>
      </c>
      <c r="F3302" t="s">
        <v>1023</v>
      </c>
    </row>
    <row r="3303" spans="2:6" hidden="1" x14ac:dyDescent="0.25">
      <c r="B3303">
        <v>159339</v>
      </c>
      <c r="C3303" t="s">
        <v>10366</v>
      </c>
      <c r="D3303" t="s">
        <v>10367</v>
      </c>
      <c r="E3303" t="s">
        <v>10368</v>
      </c>
      <c r="F3303" t="s">
        <v>1023</v>
      </c>
    </row>
    <row r="3304" spans="2:6" hidden="1" x14ac:dyDescent="0.25">
      <c r="B3304">
        <v>159343</v>
      </c>
      <c r="C3304" t="s">
        <v>10369</v>
      </c>
      <c r="D3304" t="s">
        <v>10370</v>
      </c>
      <c r="E3304" t="s">
        <v>10371</v>
      </c>
      <c r="F3304" t="s">
        <v>1023</v>
      </c>
    </row>
    <row r="3305" spans="2:6" hidden="1" x14ac:dyDescent="0.25">
      <c r="B3305">
        <v>159344</v>
      </c>
      <c r="C3305" t="s">
        <v>10372</v>
      </c>
      <c r="D3305" t="s">
        <v>10373</v>
      </c>
      <c r="E3305" t="s">
        <v>10374</v>
      </c>
      <c r="F3305" t="s">
        <v>1023</v>
      </c>
    </row>
    <row r="3306" spans="2:6" hidden="1" x14ac:dyDescent="0.25">
      <c r="B3306">
        <v>159351</v>
      </c>
      <c r="C3306" t="s">
        <v>10375</v>
      </c>
      <c r="D3306" t="s">
        <v>10376</v>
      </c>
      <c r="E3306" t="s">
        <v>10377</v>
      </c>
      <c r="F3306" t="s">
        <v>1023</v>
      </c>
    </row>
    <row r="3307" spans="2:6" hidden="1" x14ac:dyDescent="0.25">
      <c r="B3307">
        <v>159355</v>
      </c>
      <c r="C3307" t="s">
        <v>10378</v>
      </c>
      <c r="D3307" t="s">
        <v>10379</v>
      </c>
      <c r="E3307" t="s">
        <v>10380</v>
      </c>
      <c r="F3307" t="s">
        <v>1023</v>
      </c>
    </row>
    <row r="3308" spans="2:6" hidden="1" x14ac:dyDescent="0.25">
      <c r="B3308">
        <v>159359</v>
      </c>
      <c r="C3308" t="s">
        <v>10381</v>
      </c>
      <c r="D3308" t="s">
        <v>10382</v>
      </c>
      <c r="E3308" t="s">
        <v>10383</v>
      </c>
      <c r="F3308" t="s">
        <v>1023</v>
      </c>
    </row>
    <row r="3309" spans="2:6" hidden="1" x14ac:dyDescent="0.25">
      <c r="B3309">
        <v>159363</v>
      </c>
      <c r="C3309" t="s">
        <v>10384</v>
      </c>
      <c r="D3309" t="s">
        <v>10385</v>
      </c>
      <c r="E3309" t="s">
        <v>10386</v>
      </c>
      <c r="F3309" t="s">
        <v>1023</v>
      </c>
    </row>
    <row r="3310" spans="2:6" hidden="1" x14ac:dyDescent="0.25">
      <c r="B3310">
        <v>159367</v>
      </c>
      <c r="C3310" t="s">
        <v>10387</v>
      </c>
      <c r="D3310" t="s">
        <v>10388</v>
      </c>
      <c r="E3310" t="s">
        <v>5263</v>
      </c>
      <c r="F3310" t="s">
        <v>1023</v>
      </c>
    </row>
    <row r="3311" spans="2:6" hidden="1" x14ac:dyDescent="0.25">
      <c r="B3311">
        <v>159370</v>
      </c>
      <c r="C3311" t="s">
        <v>10389</v>
      </c>
      <c r="D3311" t="s">
        <v>10390</v>
      </c>
      <c r="E3311" t="s">
        <v>10391</v>
      </c>
      <c r="F3311" t="s">
        <v>1023</v>
      </c>
    </row>
    <row r="3312" spans="2:6" hidden="1" x14ac:dyDescent="0.25">
      <c r="B3312">
        <v>159373</v>
      </c>
      <c r="C3312" t="s">
        <v>10392</v>
      </c>
      <c r="D3312" t="s">
        <v>10393</v>
      </c>
      <c r="E3312" t="s">
        <v>10394</v>
      </c>
      <c r="F3312" t="s">
        <v>1023</v>
      </c>
    </row>
    <row r="3313" spans="2:6" hidden="1" x14ac:dyDescent="0.25">
      <c r="B3313">
        <v>159375</v>
      </c>
      <c r="C3313" t="s">
        <v>10395</v>
      </c>
      <c r="D3313" t="s">
        <v>10396</v>
      </c>
      <c r="E3313" t="s">
        <v>10397</v>
      </c>
      <c r="F3313" t="s">
        <v>1023</v>
      </c>
    </row>
    <row r="3314" spans="2:6" hidden="1" x14ac:dyDescent="0.25">
      <c r="B3314">
        <v>159381</v>
      </c>
      <c r="C3314" t="s">
        <v>10398</v>
      </c>
      <c r="D3314" t="s">
        <v>10399</v>
      </c>
      <c r="E3314" t="s">
        <v>10400</v>
      </c>
      <c r="F3314" t="s">
        <v>1023</v>
      </c>
    </row>
    <row r="3315" spans="2:6" hidden="1" x14ac:dyDescent="0.25">
      <c r="B3315">
        <v>159383</v>
      </c>
      <c r="C3315" t="s">
        <v>10401</v>
      </c>
      <c r="D3315" t="s">
        <v>10402</v>
      </c>
      <c r="E3315" t="s">
        <v>9212</v>
      </c>
      <c r="F3315" t="s">
        <v>1023</v>
      </c>
    </row>
    <row r="3316" spans="2:6" hidden="1" x14ac:dyDescent="0.25">
      <c r="B3316">
        <v>159384</v>
      </c>
      <c r="C3316" t="s">
        <v>10403</v>
      </c>
      <c r="D3316" t="s">
        <v>10404</v>
      </c>
      <c r="E3316" t="s">
        <v>10405</v>
      </c>
      <c r="F3316" t="s">
        <v>1023</v>
      </c>
    </row>
    <row r="3317" spans="2:6" hidden="1" x14ac:dyDescent="0.25">
      <c r="B3317">
        <v>159386</v>
      </c>
      <c r="C3317" t="s">
        <v>10406</v>
      </c>
      <c r="D3317" t="s">
        <v>10407</v>
      </c>
      <c r="E3317" t="s">
        <v>10408</v>
      </c>
      <c r="F3317" t="s">
        <v>1023</v>
      </c>
    </row>
    <row r="3318" spans="2:6" hidden="1" x14ac:dyDescent="0.25">
      <c r="B3318">
        <v>159387</v>
      </c>
      <c r="C3318" t="s">
        <v>10409</v>
      </c>
      <c r="D3318" t="s">
        <v>10410</v>
      </c>
      <c r="E3318" t="s">
        <v>10411</v>
      </c>
      <c r="F3318" t="s">
        <v>1023</v>
      </c>
    </row>
    <row r="3319" spans="2:6" hidden="1" x14ac:dyDescent="0.25">
      <c r="B3319">
        <v>159389</v>
      </c>
      <c r="C3319" t="s">
        <v>10412</v>
      </c>
      <c r="D3319" t="s">
        <v>10413</v>
      </c>
      <c r="E3319" t="s">
        <v>10414</v>
      </c>
      <c r="F3319" t="s">
        <v>1023</v>
      </c>
    </row>
    <row r="3320" spans="2:6" hidden="1" x14ac:dyDescent="0.25">
      <c r="B3320">
        <v>159395</v>
      </c>
      <c r="C3320" t="s">
        <v>10415</v>
      </c>
      <c r="D3320" t="s">
        <v>10416</v>
      </c>
      <c r="E3320" t="s">
        <v>10417</v>
      </c>
      <c r="F3320" t="s">
        <v>1023</v>
      </c>
    </row>
    <row r="3321" spans="2:6" hidden="1" x14ac:dyDescent="0.25">
      <c r="B3321">
        <v>159400</v>
      </c>
      <c r="C3321" t="s">
        <v>10418</v>
      </c>
      <c r="D3321" t="s">
        <v>10419</v>
      </c>
      <c r="E3321" t="s">
        <v>10420</v>
      </c>
      <c r="F3321" t="s">
        <v>1023</v>
      </c>
    </row>
    <row r="3322" spans="2:6" hidden="1" x14ac:dyDescent="0.25">
      <c r="B3322">
        <v>159401</v>
      </c>
      <c r="C3322" t="s">
        <v>10421</v>
      </c>
      <c r="D3322" t="s">
        <v>10422</v>
      </c>
      <c r="E3322" t="s">
        <v>10423</v>
      </c>
      <c r="F3322" t="s">
        <v>1023</v>
      </c>
    </row>
    <row r="3323" spans="2:6" hidden="1" x14ac:dyDescent="0.25">
      <c r="B3323">
        <v>159412</v>
      </c>
      <c r="C3323" t="s">
        <v>10424</v>
      </c>
      <c r="D3323" t="s">
        <v>10425</v>
      </c>
      <c r="E3323" t="s">
        <v>10426</v>
      </c>
      <c r="F3323" t="s">
        <v>1023</v>
      </c>
    </row>
    <row r="3324" spans="2:6" hidden="1" x14ac:dyDescent="0.25">
      <c r="B3324">
        <v>159413</v>
      </c>
      <c r="C3324" t="s">
        <v>10427</v>
      </c>
      <c r="D3324" t="s">
        <v>10428</v>
      </c>
      <c r="E3324" t="s">
        <v>2283</v>
      </c>
      <c r="F3324" t="s">
        <v>1023</v>
      </c>
    </row>
    <row r="3325" spans="2:6" hidden="1" x14ac:dyDescent="0.25">
      <c r="B3325">
        <v>159419</v>
      </c>
      <c r="C3325" t="s">
        <v>10429</v>
      </c>
      <c r="D3325" t="s">
        <v>10430</v>
      </c>
      <c r="E3325" t="s">
        <v>10431</v>
      </c>
      <c r="F3325" t="s">
        <v>1023</v>
      </c>
    </row>
    <row r="3326" spans="2:6" hidden="1" x14ac:dyDescent="0.25">
      <c r="B3326">
        <v>159424</v>
      </c>
      <c r="C3326" t="s">
        <v>10432</v>
      </c>
      <c r="D3326" t="s">
        <v>10433</v>
      </c>
      <c r="E3326" t="s">
        <v>10434</v>
      </c>
      <c r="F3326" t="s">
        <v>1023</v>
      </c>
    </row>
    <row r="3327" spans="2:6" hidden="1" x14ac:dyDescent="0.25">
      <c r="B3327">
        <v>159429</v>
      </c>
      <c r="C3327" t="s">
        <v>10435</v>
      </c>
      <c r="D3327" t="s">
        <v>10436</v>
      </c>
      <c r="E3327" t="s">
        <v>10437</v>
      </c>
      <c r="F3327" t="s">
        <v>1023</v>
      </c>
    </row>
    <row r="3328" spans="2:6" hidden="1" x14ac:dyDescent="0.25">
      <c r="B3328">
        <v>159430</v>
      </c>
      <c r="C3328" t="s">
        <v>10438</v>
      </c>
      <c r="D3328" t="s">
        <v>10439</v>
      </c>
      <c r="E3328" t="s">
        <v>2941</v>
      </c>
      <c r="F3328" t="s">
        <v>1023</v>
      </c>
    </row>
    <row r="3329" spans="2:6" hidden="1" x14ac:dyDescent="0.25">
      <c r="B3329">
        <v>159431</v>
      </c>
      <c r="C3329" t="s">
        <v>10440</v>
      </c>
      <c r="D3329" t="s">
        <v>10441</v>
      </c>
      <c r="E3329" t="s">
        <v>10442</v>
      </c>
      <c r="F3329" t="s">
        <v>1023</v>
      </c>
    </row>
    <row r="3330" spans="2:6" hidden="1" x14ac:dyDescent="0.25">
      <c r="B3330">
        <v>159435</v>
      </c>
      <c r="C3330" t="s">
        <v>10443</v>
      </c>
      <c r="D3330" t="s">
        <v>10444</v>
      </c>
      <c r="E3330" t="s">
        <v>8057</v>
      </c>
      <c r="F3330" t="s">
        <v>1023</v>
      </c>
    </row>
    <row r="3331" spans="2:6" hidden="1" x14ac:dyDescent="0.25">
      <c r="B3331">
        <v>159436</v>
      </c>
      <c r="C3331" t="s">
        <v>10445</v>
      </c>
      <c r="D3331" t="s">
        <v>10446</v>
      </c>
      <c r="E3331" t="s">
        <v>10447</v>
      </c>
      <c r="F3331" t="s">
        <v>1023</v>
      </c>
    </row>
    <row r="3332" spans="2:6" hidden="1" x14ac:dyDescent="0.25">
      <c r="B3332">
        <v>159438</v>
      </c>
      <c r="C3332" t="s">
        <v>10448</v>
      </c>
      <c r="D3332" t="s">
        <v>10449</v>
      </c>
      <c r="E3332" t="s">
        <v>10450</v>
      </c>
      <c r="F3332" t="s">
        <v>1023</v>
      </c>
    </row>
    <row r="3333" spans="2:6" hidden="1" x14ac:dyDescent="0.25">
      <c r="B3333">
        <v>159441</v>
      </c>
      <c r="C3333" t="s">
        <v>10451</v>
      </c>
      <c r="D3333" t="s">
        <v>10452</v>
      </c>
      <c r="E3333" t="s">
        <v>10453</v>
      </c>
      <c r="F3333" t="s">
        <v>1023</v>
      </c>
    </row>
    <row r="3334" spans="2:6" hidden="1" x14ac:dyDescent="0.25">
      <c r="B3334">
        <v>159443</v>
      </c>
      <c r="C3334" t="s">
        <v>10454</v>
      </c>
      <c r="D3334" t="s">
        <v>10455</v>
      </c>
      <c r="E3334" t="s">
        <v>8938</v>
      </c>
      <c r="F3334" t="s">
        <v>1023</v>
      </c>
    </row>
    <row r="3335" spans="2:6" hidden="1" x14ac:dyDescent="0.25">
      <c r="B3335">
        <v>159444</v>
      </c>
      <c r="C3335" t="s">
        <v>10456</v>
      </c>
      <c r="D3335" t="s">
        <v>10457</v>
      </c>
      <c r="E3335" t="s">
        <v>10458</v>
      </c>
      <c r="F3335" t="s">
        <v>1023</v>
      </c>
    </row>
    <row r="3336" spans="2:6" hidden="1" x14ac:dyDescent="0.25">
      <c r="B3336">
        <v>159448</v>
      </c>
      <c r="C3336" t="s">
        <v>10459</v>
      </c>
      <c r="D3336" t="s">
        <v>10460</v>
      </c>
      <c r="E3336" t="s">
        <v>10461</v>
      </c>
      <c r="F3336" t="s">
        <v>1023</v>
      </c>
    </row>
    <row r="3337" spans="2:6" hidden="1" x14ac:dyDescent="0.25">
      <c r="B3337">
        <v>159453</v>
      </c>
      <c r="C3337" t="s">
        <v>10462</v>
      </c>
      <c r="D3337" t="s">
        <v>10463</v>
      </c>
      <c r="E3337" t="s">
        <v>10464</v>
      </c>
      <c r="F3337" t="s">
        <v>1023</v>
      </c>
    </row>
    <row r="3338" spans="2:6" hidden="1" x14ac:dyDescent="0.25">
      <c r="B3338">
        <v>159455</v>
      </c>
      <c r="C3338" t="s">
        <v>10465</v>
      </c>
      <c r="D3338" t="s">
        <v>10466</v>
      </c>
      <c r="E3338" t="s">
        <v>10467</v>
      </c>
      <c r="F3338" t="s">
        <v>1023</v>
      </c>
    </row>
    <row r="3339" spans="2:6" hidden="1" x14ac:dyDescent="0.25">
      <c r="B3339">
        <v>159458</v>
      </c>
      <c r="C3339" t="s">
        <v>10468</v>
      </c>
      <c r="D3339" t="s">
        <v>10469</v>
      </c>
      <c r="E3339" t="s">
        <v>10470</v>
      </c>
      <c r="F3339" t="s">
        <v>1023</v>
      </c>
    </row>
    <row r="3340" spans="2:6" hidden="1" x14ac:dyDescent="0.25">
      <c r="B3340">
        <v>159460</v>
      </c>
      <c r="C3340" t="s">
        <v>10471</v>
      </c>
      <c r="D3340" t="s">
        <v>10472</v>
      </c>
      <c r="E3340" t="s">
        <v>10473</v>
      </c>
      <c r="F3340" t="s">
        <v>1023</v>
      </c>
    </row>
    <row r="3341" spans="2:6" hidden="1" x14ac:dyDescent="0.25">
      <c r="B3341">
        <v>159462</v>
      </c>
      <c r="C3341" t="s">
        <v>10474</v>
      </c>
      <c r="D3341" t="s">
        <v>10475</v>
      </c>
      <c r="E3341" t="s">
        <v>10476</v>
      </c>
      <c r="F3341" t="s">
        <v>1023</v>
      </c>
    </row>
    <row r="3342" spans="2:6" hidden="1" x14ac:dyDescent="0.25">
      <c r="B3342">
        <v>159463</v>
      </c>
      <c r="C3342" t="s">
        <v>10477</v>
      </c>
      <c r="D3342" t="s">
        <v>10478</v>
      </c>
      <c r="E3342" t="s">
        <v>10479</v>
      </c>
      <c r="F3342" t="s">
        <v>1023</v>
      </c>
    </row>
    <row r="3343" spans="2:6" hidden="1" x14ac:dyDescent="0.25">
      <c r="B3343">
        <v>159465</v>
      </c>
      <c r="C3343" t="s">
        <v>10480</v>
      </c>
      <c r="D3343" t="s">
        <v>10481</v>
      </c>
      <c r="E3343" t="s">
        <v>10482</v>
      </c>
      <c r="F3343" t="s">
        <v>1023</v>
      </c>
    </row>
    <row r="3344" spans="2:6" hidden="1" x14ac:dyDescent="0.25">
      <c r="B3344">
        <v>159469</v>
      </c>
      <c r="C3344" t="s">
        <v>10483</v>
      </c>
      <c r="D3344" t="s">
        <v>10484</v>
      </c>
      <c r="E3344" t="s">
        <v>10485</v>
      </c>
      <c r="F3344" t="s">
        <v>1023</v>
      </c>
    </row>
    <row r="3345" spans="2:6" hidden="1" x14ac:dyDescent="0.25">
      <c r="B3345">
        <v>159470</v>
      </c>
      <c r="C3345" t="s">
        <v>10486</v>
      </c>
      <c r="D3345" t="s">
        <v>10487</v>
      </c>
      <c r="E3345" t="s">
        <v>10488</v>
      </c>
      <c r="F3345" t="s">
        <v>1023</v>
      </c>
    </row>
    <row r="3346" spans="2:6" hidden="1" x14ac:dyDescent="0.25">
      <c r="B3346">
        <v>159472</v>
      </c>
      <c r="C3346" t="s">
        <v>10489</v>
      </c>
      <c r="D3346" t="s">
        <v>10490</v>
      </c>
      <c r="E3346" t="s">
        <v>10491</v>
      </c>
      <c r="F3346" t="s">
        <v>1023</v>
      </c>
    </row>
    <row r="3347" spans="2:6" hidden="1" x14ac:dyDescent="0.25">
      <c r="B3347">
        <v>159473</v>
      </c>
      <c r="C3347" t="s">
        <v>10492</v>
      </c>
      <c r="D3347" t="s">
        <v>10493</v>
      </c>
      <c r="E3347" t="s">
        <v>7919</v>
      </c>
      <c r="F3347" t="s">
        <v>1023</v>
      </c>
    </row>
    <row r="3348" spans="2:6" hidden="1" x14ac:dyDescent="0.25">
      <c r="B3348">
        <v>159475</v>
      </c>
      <c r="C3348" t="s">
        <v>10494</v>
      </c>
      <c r="D3348" t="s">
        <v>10495</v>
      </c>
      <c r="E3348" t="s">
        <v>10496</v>
      </c>
      <c r="F3348" t="s">
        <v>1023</v>
      </c>
    </row>
    <row r="3349" spans="2:6" hidden="1" x14ac:dyDescent="0.25">
      <c r="B3349">
        <v>159478</v>
      </c>
      <c r="C3349" t="s">
        <v>10497</v>
      </c>
      <c r="D3349" t="s">
        <v>10498</v>
      </c>
      <c r="E3349" t="s">
        <v>10499</v>
      </c>
      <c r="F3349" t="s">
        <v>1023</v>
      </c>
    </row>
    <row r="3350" spans="2:6" hidden="1" x14ac:dyDescent="0.25">
      <c r="B3350">
        <v>159479</v>
      </c>
      <c r="C3350" t="s">
        <v>10500</v>
      </c>
      <c r="D3350" t="s">
        <v>10501</v>
      </c>
      <c r="E3350" t="s">
        <v>9277</v>
      </c>
      <c r="F3350" t="s">
        <v>1023</v>
      </c>
    </row>
    <row r="3351" spans="2:6" hidden="1" x14ac:dyDescent="0.25">
      <c r="B3351">
        <v>159480</v>
      </c>
      <c r="C3351" t="s">
        <v>10502</v>
      </c>
      <c r="D3351" t="s">
        <v>10503</v>
      </c>
      <c r="E3351" t="s">
        <v>10504</v>
      </c>
      <c r="F3351" t="s">
        <v>1023</v>
      </c>
    </row>
    <row r="3352" spans="2:6" hidden="1" x14ac:dyDescent="0.25">
      <c r="B3352">
        <v>159481</v>
      </c>
      <c r="C3352" t="s">
        <v>10505</v>
      </c>
      <c r="D3352" t="s">
        <v>10506</v>
      </c>
      <c r="E3352" t="s">
        <v>10507</v>
      </c>
      <c r="F3352" t="s">
        <v>1023</v>
      </c>
    </row>
    <row r="3353" spans="2:6" hidden="1" x14ac:dyDescent="0.25">
      <c r="B3353">
        <v>159484</v>
      </c>
      <c r="C3353" t="s">
        <v>10508</v>
      </c>
      <c r="D3353" t="s">
        <v>10509</v>
      </c>
      <c r="E3353" t="s">
        <v>10510</v>
      </c>
      <c r="F3353" t="s">
        <v>1023</v>
      </c>
    </row>
    <row r="3354" spans="2:6" hidden="1" x14ac:dyDescent="0.25">
      <c r="B3354">
        <v>159485</v>
      </c>
      <c r="C3354" t="s">
        <v>10511</v>
      </c>
      <c r="D3354" t="s">
        <v>10512</v>
      </c>
      <c r="E3354" t="s">
        <v>10513</v>
      </c>
      <c r="F3354" t="s">
        <v>1023</v>
      </c>
    </row>
    <row r="3355" spans="2:6" hidden="1" x14ac:dyDescent="0.25">
      <c r="B3355">
        <v>159488</v>
      </c>
      <c r="C3355" t="s">
        <v>10514</v>
      </c>
      <c r="D3355" t="s">
        <v>10515</v>
      </c>
      <c r="E3355" t="s">
        <v>10516</v>
      </c>
      <c r="F3355" t="s">
        <v>1023</v>
      </c>
    </row>
    <row r="3356" spans="2:6" hidden="1" x14ac:dyDescent="0.25">
      <c r="B3356">
        <v>159496</v>
      </c>
      <c r="C3356" t="s">
        <v>10517</v>
      </c>
      <c r="D3356" t="s">
        <v>10518</v>
      </c>
      <c r="E3356" t="s">
        <v>10519</v>
      </c>
      <c r="F3356" t="s">
        <v>1023</v>
      </c>
    </row>
    <row r="3357" spans="2:6" hidden="1" x14ac:dyDescent="0.25">
      <c r="B3357">
        <v>159499</v>
      </c>
      <c r="C3357" t="s">
        <v>10520</v>
      </c>
      <c r="D3357" t="s">
        <v>10521</v>
      </c>
      <c r="E3357" t="s">
        <v>10522</v>
      </c>
      <c r="F3357" t="s">
        <v>1023</v>
      </c>
    </row>
    <row r="3358" spans="2:6" hidden="1" x14ac:dyDescent="0.25">
      <c r="B3358">
        <v>159501</v>
      </c>
      <c r="C3358" t="s">
        <v>10523</v>
      </c>
      <c r="D3358" t="s">
        <v>10524</v>
      </c>
      <c r="E3358" t="s">
        <v>10525</v>
      </c>
      <c r="F3358" t="s">
        <v>1023</v>
      </c>
    </row>
    <row r="3359" spans="2:6" hidden="1" x14ac:dyDescent="0.25">
      <c r="B3359">
        <v>159503</v>
      </c>
      <c r="C3359" t="s">
        <v>10526</v>
      </c>
      <c r="D3359" t="s">
        <v>10527</v>
      </c>
      <c r="E3359" t="s">
        <v>10528</v>
      </c>
      <c r="F3359" t="s">
        <v>1023</v>
      </c>
    </row>
    <row r="3360" spans="2:6" hidden="1" x14ac:dyDescent="0.25">
      <c r="B3360">
        <v>159506</v>
      </c>
      <c r="C3360" t="s">
        <v>10529</v>
      </c>
      <c r="D3360" t="s">
        <v>10530</v>
      </c>
      <c r="E3360" t="s">
        <v>10531</v>
      </c>
      <c r="F3360" t="s">
        <v>1023</v>
      </c>
    </row>
    <row r="3361" spans="2:6" hidden="1" x14ac:dyDescent="0.25">
      <c r="B3361">
        <v>159511</v>
      </c>
      <c r="C3361" t="s">
        <v>10532</v>
      </c>
      <c r="D3361" t="s">
        <v>10533</v>
      </c>
      <c r="E3361" t="s">
        <v>10534</v>
      </c>
      <c r="F3361" t="s">
        <v>1023</v>
      </c>
    </row>
    <row r="3362" spans="2:6" hidden="1" x14ac:dyDescent="0.25">
      <c r="B3362">
        <v>159516</v>
      </c>
      <c r="C3362" t="s">
        <v>10535</v>
      </c>
      <c r="D3362" t="s">
        <v>10536</v>
      </c>
      <c r="E3362" t="s">
        <v>10537</v>
      </c>
      <c r="F3362" t="s">
        <v>1023</v>
      </c>
    </row>
    <row r="3363" spans="2:6" hidden="1" x14ac:dyDescent="0.25">
      <c r="B3363">
        <v>159525</v>
      </c>
      <c r="C3363" t="s">
        <v>10538</v>
      </c>
      <c r="D3363" t="s">
        <v>10539</v>
      </c>
      <c r="E3363" t="s">
        <v>10540</v>
      </c>
      <c r="F3363" t="s">
        <v>1023</v>
      </c>
    </row>
    <row r="3364" spans="2:6" hidden="1" x14ac:dyDescent="0.25">
      <c r="B3364">
        <v>159527</v>
      </c>
      <c r="C3364" t="s">
        <v>10541</v>
      </c>
      <c r="D3364" t="s">
        <v>10542</v>
      </c>
      <c r="E3364" t="s">
        <v>10543</v>
      </c>
      <c r="F3364" t="s">
        <v>1023</v>
      </c>
    </row>
    <row r="3365" spans="2:6" hidden="1" x14ac:dyDescent="0.25">
      <c r="B3365">
        <v>159530</v>
      </c>
      <c r="C3365" t="s">
        <v>10544</v>
      </c>
      <c r="D3365" t="s">
        <v>10545</v>
      </c>
      <c r="E3365" t="s">
        <v>4302</v>
      </c>
      <c r="F3365" t="s">
        <v>1023</v>
      </c>
    </row>
    <row r="3366" spans="2:6" hidden="1" x14ac:dyDescent="0.25">
      <c r="B3366">
        <v>159531</v>
      </c>
      <c r="C3366" t="s">
        <v>10546</v>
      </c>
      <c r="D3366" t="s">
        <v>10547</v>
      </c>
      <c r="E3366" t="s">
        <v>10548</v>
      </c>
      <c r="F3366" t="s">
        <v>1023</v>
      </c>
    </row>
    <row r="3367" spans="2:6" hidden="1" x14ac:dyDescent="0.25">
      <c r="B3367">
        <v>159537</v>
      </c>
      <c r="C3367" t="s">
        <v>10549</v>
      </c>
      <c r="D3367" t="s">
        <v>10550</v>
      </c>
      <c r="E3367" t="s">
        <v>3807</v>
      </c>
      <c r="F3367" t="s">
        <v>1023</v>
      </c>
    </row>
    <row r="3368" spans="2:6" hidden="1" x14ac:dyDescent="0.25">
      <c r="B3368">
        <v>159541</v>
      </c>
      <c r="C3368" t="s">
        <v>10551</v>
      </c>
      <c r="D3368" t="s">
        <v>10552</v>
      </c>
      <c r="E3368" t="s">
        <v>4371</v>
      </c>
      <c r="F3368" t="s">
        <v>1023</v>
      </c>
    </row>
    <row r="3369" spans="2:6" hidden="1" x14ac:dyDescent="0.25">
      <c r="B3369">
        <v>159542</v>
      </c>
      <c r="C3369" t="s">
        <v>10553</v>
      </c>
      <c r="D3369" t="s">
        <v>10554</v>
      </c>
      <c r="E3369" t="s">
        <v>10555</v>
      </c>
      <c r="F3369" t="s">
        <v>1023</v>
      </c>
    </row>
    <row r="3370" spans="2:6" hidden="1" x14ac:dyDescent="0.25">
      <c r="B3370">
        <v>159543</v>
      </c>
      <c r="C3370" t="s">
        <v>10556</v>
      </c>
      <c r="D3370" t="s">
        <v>10557</v>
      </c>
      <c r="E3370" t="s">
        <v>10558</v>
      </c>
      <c r="F3370" t="s">
        <v>1023</v>
      </c>
    </row>
    <row r="3371" spans="2:6" hidden="1" x14ac:dyDescent="0.25">
      <c r="B3371">
        <v>159544</v>
      </c>
      <c r="C3371" t="s">
        <v>10559</v>
      </c>
      <c r="D3371" t="s">
        <v>10560</v>
      </c>
      <c r="E3371" t="s">
        <v>3029</v>
      </c>
      <c r="F3371" t="s">
        <v>1023</v>
      </c>
    </row>
    <row r="3372" spans="2:6" hidden="1" x14ac:dyDescent="0.25">
      <c r="B3372">
        <v>159546</v>
      </c>
      <c r="C3372" t="s">
        <v>10561</v>
      </c>
      <c r="D3372" t="s">
        <v>10562</v>
      </c>
      <c r="E3372" t="s">
        <v>10083</v>
      </c>
      <c r="F3372" t="s">
        <v>1023</v>
      </c>
    </row>
    <row r="3373" spans="2:6" hidden="1" x14ac:dyDescent="0.25">
      <c r="B3373">
        <v>159549</v>
      </c>
      <c r="C3373" t="s">
        <v>10563</v>
      </c>
      <c r="D3373" t="s">
        <v>10564</v>
      </c>
      <c r="E3373" t="s">
        <v>10565</v>
      </c>
      <c r="F3373" t="s">
        <v>1023</v>
      </c>
    </row>
    <row r="3374" spans="2:6" hidden="1" x14ac:dyDescent="0.25">
      <c r="B3374">
        <v>159550</v>
      </c>
      <c r="C3374" t="s">
        <v>10566</v>
      </c>
      <c r="D3374" t="s">
        <v>10567</v>
      </c>
      <c r="E3374" t="s">
        <v>10568</v>
      </c>
      <c r="F3374" t="s">
        <v>1023</v>
      </c>
    </row>
    <row r="3375" spans="2:6" hidden="1" x14ac:dyDescent="0.25">
      <c r="B3375">
        <v>159552</v>
      </c>
      <c r="C3375" t="s">
        <v>10569</v>
      </c>
      <c r="D3375" t="s">
        <v>10570</v>
      </c>
      <c r="E3375" t="s">
        <v>10571</v>
      </c>
      <c r="F3375" t="s">
        <v>1023</v>
      </c>
    </row>
    <row r="3376" spans="2:6" hidden="1" x14ac:dyDescent="0.25">
      <c r="B3376">
        <v>159553</v>
      </c>
      <c r="C3376" t="s">
        <v>10572</v>
      </c>
      <c r="D3376" t="s">
        <v>10573</v>
      </c>
      <c r="E3376" t="s">
        <v>10574</v>
      </c>
      <c r="F3376" t="s">
        <v>1023</v>
      </c>
    </row>
    <row r="3377" spans="2:6" hidden="1" x14ac:dyDescent="0.25">
      <c r="B3377">
        <v>159555</v>
      </c>
      <c r="C3377" t="s">
        <v>10575</v>
      </c>
      <c r="D3377" t="s">
        <v>10576</v>
      </c>
      <c r="E3377" t="s">
        <v>10577</v>
      </c>
      <c r="F3377" t="s">
        <v>1023</v>
      </c>
    </row>
    <row r="3378" spans="2:6" hidden="1" x14ac:dyDescent="0.25">
      <c r="B3378">
        <v>159556</v>
      </c>
      <c r="C3378" t="s">
        <v>10578</v>
      </c>
      <c r="D3378" t="s">
        <v>10579</v>
      </c>
      <c r="E3378" t="s">
        <v>10580</v>
      </c>
      <c r="F3378" t="s">
        <v>1023</v>
      </c>
    </row>
    <row r="3379" spans="2:6" hidden="1" x14ac:dyDescent="0.25">
      <c r="B3379">
        <v>159557</v>
      </c>
      <c r="C3379" t="s">
        <v>10581</v>
      </c>
      <c r="D3379" t="s">
        <v>10582</v>
      </c>
      <c r="E3379" t="s">
        <v>10583</v>
      </c>
      <c r="F3379" t="s">
        <v>1023</v>
      </c>
    </row>
    <row r="3380" spans="2:6" hidden="1" x14ac:dyDescent="0.25">
      <c r="B3380">
        <v>159558</v>
      </c>
      <c r="C3380" t="s">
        <v>10584</v>
      </c>
      <c r="D3380" t="s">
        <v>10585</v>
      </c>
      <c r="E3380" t="s">
        <v>10586</v>
      </c>
      <c r="F3380" t="s">
        <v>1023</v>
      </c>
    </row>
    <row r="3381" spans="2:6" hidden="1" x14ac:dyDescent="0.25">
      <c r="B3381">
        <v>159560</v>
      </c>
      <c r="C3381" t="s">
        <v>10587</v>
      </c>
      <c r="D3381" t="s">
        <v>10588</v>
      </c>
      <c r="E3381" t="s">
        <v>9148</v>
      </c>
      <c r="F3381" t="s">
        <v>1023</v>
      </c>
    </row>
    <row r="3382" spans="2:6" hidden="1" x14ac:dyDescent="0.25">
      <c r="B3382">
        <v>159563</v>
      </c>
      <c r="C3382" t="s">
        <v>10589</v>
      </c>
      <c r="D3382" t="s">
        <v>10590</v>
      </c>
      <c r="E3382" t="s">
        <v>10591</v>
      </c>
      <c r="F3382" t="s">
        <v>1023</v>
      </c>
    </row>
    <row r="3383" spans="2:6" hidden="1" x14ac:dyDescent="0.25">
      <c r="B3383">
        <v>159564</v>
      </c>
      <c r="C3383" t="s">
        <v>10592</v>
      </c>
      <c r="D3383" t="s">
        <v>10593</v>
      </c>
      <c r="E3383" t="s">
        <v>10594</v>
      </c>
      <c r="F3383" t="s">
        <v>1023</v>
      </c>
    </row>
    <row r="3384" spans="2:6" hidden="1" x14ac:dyDescent="0.25">
      <c r="B3384">
        <v>159565</v>
      </c>
      <c r="C3384" t="s">
        <v>10595</v>
      </c>
      <c r="D3384" t="s">
        <v>10596</v>
      </c>
      <c r="E3384" t="s">
        <v>10597</v>
      </c>
      <c r="F3384" t="s">
        <v>1023</v>
      </c>
    </row>
    <row r="3385" spans="2:6" hidden="1" x14ac:dyDescent="0.25">
      <c r="B3385">
        <v>159569</v>
      </c>
      <c r="C3385" t="s">
        <v>10598</v>
      </c>
      <c r="D3385" t="s">
        <v>10599</v>
      </c>
      <c r="E3385" t="s">
        <v>10600</v>
      </c>
      <c r="F3385" t="s">
        <v>1023</v>
      </c>
    </row>
    <row r="3386" spans="2:6" hidden="1" x14ac:dyDescent="0.25">
      <c r="B3386">
        <v>159570</v>
      </c>
      <c r="C3386" t="s">
        <v>10601</v>
      </c>
      <c r="D3386" t="s">
        <v>10602</v>
      </c>
      <c r="E3386" t="s">
        <v>10603</v>
      </c>
      <c r="F3386" t="s">
        <v>1023</v>
      </c>
    </row>
    <row r="3387" spans="2:6" hidden="1" x14ac:dyDescent="0.25">
      <c r="B3387">
        <v>159575</v>
      </c>
      <c r="C3387" t="s">
        <v>10604</v>
      </c>
      <c r="D3387" t="s">
        <v>10605</v>
      </c>
      <c r="E3387" t="s">
        <v>6917</v>
      </c>
      <c r="F3387" t="s">
        <v>1023</v>
      </c>
    </row>
    <row r="3388" spans="2:6" hidden="1" x14ac:dyDescent="0.25">
      <c r="B3388">
        <v>159576</v>
      </c>
      <c r="C3388" t="s">
        <v>10606</v>
      </c>
      <c r="D3388" t="s">
        <v>10607</v>
      </c>
      <c r="E3388" t="s">
        <v>10608</v>
      </c>
      <c r="F3388" t="s">
        <v>1023</v>
      </c>
    </row>
    <row r="3389" spans="2:6" hidden="1" x14ac:dyDescent="0.25">
      <c r="B3389">
        <v>159580</v>
      </c>
      <c r="C3389" t="s">
        <v>10609</v>
      </c>
      <c r="D3389" t="s">
        <v>10610</v>
      </c>
      <c r="E3389" t="s">
        <v>7643</v>
      </c>
      <c r="F3389" t="s">
        <v>1023</v>
      </c>
    </row>
    <row r="3390" spans="2:6" hidden="1" x14ac:dyDescent="0.25">
      <c r="B3390">
        <v>159585</v>
      </c>
      <c r="C3390" t="s">
        <v>10611</v>
      </c>
      <c r="D3390" t="s">
        <v>24034</v>
      </c>
      <c r="E3390" t="s">
        <v>10612</v>
      </c>
      <c r="F3390" t="s">
        <v>1023</v>
      </c>
    </row>
    <row r="3391" spans="2:6" hidden="1" x14ac:dyDescent="0.25">
      <c r="B3391">
        <v>159586</v>
      </c>
      <c r="C3391" t="s">
        <v>10613</v>
      </c>
      <c r="D3391" t="s">
        <v>10614</v>
      </c>
      <c r="E3391" t="s">
        <v>10615</v>
      </c>
      <c r="F3391" t="s">
        <v>1023</v>
      </c>
    </row>
    <row r="3392" spans="2:6" hidden="1" x14ac:dyDescent="0.25">
      <c r="B3392">
        <v>159589</v>
      </c>
      <c r="C3392" t="s">
        <v>10616</v>
      </c>
      <c r="D3392" t="s">
        <v>10617</v>
      </c>
      <c r="E3392" t="s">
        <v>10618</v>
      </c>
      <c r="F3392" t="s">
        <v>1023</v>
      </c>
    </row>
    <row r="3393" spans="2:6" hidden="1" x14ac:dyDescent="0.25">
      <c r="B3393">
        <v>159590</v>
      </c>
      <c r="C3393" t="s">
        <v>10619</v>
      </c>
      <c r="D3393" t="s">
        <v>10620</v>
      </c>
      <c r="E3393" t="s">
        <v>10621</v>
      </c>
      <c r="F3393" t="s">
        <v>1023</v>
      </c>
    </row>
    <row r="3394" spans="2:6" hidden="1" x14ac:dyDescent="0.25">
      <c r="B3394">
        <v>159591</v>
      </c>
      <c r="C3394" t="s">
        <v>10622</v>
      </c>
      <c r="D3394" t="s">
        <v>10623</v>
      </c>
      <c r="E3394" t="s">
        <v>10624</v>
      </c>
      <c r="F3394" t="s">
        <v>1023</v>
      </c>
    </row>
    <row r="3395" spans="2:6" hidden="1" x14ac:dyDescent="0.25">
      <c r="B3395">
        <v>159593</v>
      </c>
      <c r="C3395" t="s">
        <v>10538</v>
      </c>
      <c r="D3395" t="s">
        <v>10539</v>
      </c>
      <c r="E3395" t="s">
        <v>10625</v>
      </c>
      <c r="F3395" t="s">
        <v>1023</v>
      </c>
    </row>
    <row r="3396" spans="2:6" hidden="1" x14ac:dyDescent="0.25">
      <c r="B3396">
        <v>159594</v>
      </c>
      <c r="C3396" t="s">
        <v>10626</v>
      </c>
      <c r="D3396" t="s">
        <v>10627</v>
      </c>
      <c r="E3396" t="s">
        <v>10628</v>
      </c>
      <c r="F3396" t="s">
        <v>1023</v>
      </c>
    </row>
    <row r="3397" spans="2:6" hidden="1" x14ac:dyDescent="0.25">
      <c r="B3397">
        <v>159596</v>
      </c>
      <c r="C3397" t="s">
        <v>10629</v>
      </c>
      <c r="D3397" t="s">
        <v>10630</v>
      </c>
      <c r="E3397" t="s">
        <v>10631</v>
      </c>
      <c r="F3397" t="s">
        <v>1023</v>
      </c>
    </row>
    <row r="3398" spans="2:6" hidden="1" x14ac:dyDescent="0.25">
      <c r="B3398">
        <v>159597</v>
      </c>
      <c r="C3398" t="s">
        <v>10632</v>
      </c>
      <c r="D3398" t="s">
        <v>10633</v>
      </c>
      <c r="E3398" t="s">
        <v>10177</v>
      </c>
      <c r="F3398" t="s">
        <v>1023</v>
      </c>
    </row>
    <row r="3399" spans="2:6" hidden="1" x14ac:dyDescent="0.25">
      <c r="B3399">
        <v>159598</v>
      </c>
      <c r="C3399" t="s">
        <v>10634</v>
      </c>
      <c r="D3399" t="s">
        <v>10635</v>
      </c>
      <c r="E3399" t="s">
        <v>10636</v>
      </c>
      <c r="F3399" t="s">
        <v>1023</v>
      </c>
    </row>
    <row r="3400" spans="2:6" hidden="1" x14ac:dyDescent="0.25">
      <c r="B3400">
        <v>159601</v>
      </c>
      <c r="C3400" t="s">
        <v>10637</v>
      </c>
      <c r="D3400" t="s">
        <v>10638</v>
      </c>
      <c r="E3400" t="s">
        <v>10639</v>
      </c>
      <c r="F3400" t="s">
        <v>1023</v>
      </c>
    </row>
    <row r="3401" spans="2:6" hidden="1" x14ac:dyDescent="0.25">
      <c r="B3401">
        <v>159603</v>
      </c>
      <c r="C3401" t="s">
        <v>10640</v>
      </c>
      <c r="D3401" t="s">
        <v>10641</v>
      </c>
      <c r="E3401" t="s">
        <v>10642</v>
      </c>
      <c r="F3401" t="s">
        <v>1023</v>
      </c>
    </row>
    <row r="3402" spans="2:6" hidden="1" x14ac:dyDescent="0.25">
      <c r="B3402">
        <v>159604</v>
      </c>
      <c r="C3402" t="s">
        <v>10643</v>
      </c>
      <c r="D3402" t="s">
        <v>10644</v>
      </c>
      <c r="E3402" t="s">
        <v>10645</v>
      </c>
      <c r="F3402" t="s">
        <v>1023</v>
      </c>
    </row>
    <row r="3403" spans="2:6" hidden="1" x14ac:dyDescent="0.25">
      <c r="B3403">
        <v>159605</v>
      </c>
      <c r="C3403" t="s">
        <v>8124</v>
      </c>
      <c r="D3403" t="s">
        <v>8125</v>
      </c>
      <c r="E3403" t="s">
        <v>10646</v>
      </c>
      <c r="F3403" t="s">
        <v>1023</v>
      </c>
    </row>
    <row r="3404" spans="2:6" hidden="1" x14ac:dyDescent="0.25">
      <c r="B3404">
        <v>159606</v>
      </c>
      <c r="C3404" t="s">
        <v>10647</v>
      </c>
      <c r="D3404" t="s">
        <v>10648</v>
      </c>
      <c r="E3404" t="s">
        <v>7489</v>
      </c>
      <c r="F3404" t="s">
        <v>1023</v>
      </c>
    </row>
    <row r="3405" spans="2:6" hidden="1" x14ac:dyDescent="0.25">
      <c r="B3405">
        <v>159607</v>
      </c>
      <c r="C3405" t="s">
        <v>10649</v>
      </c>
      <c r="D3405" t="s">
        <v>10650</v>
      </c>
      <c r="E3405" t="s">
        <v>10651</v>
      </c>
      <c r="F3405" t="s">
        <v>1023</v>
      </c>
    </row>
    <row r="3406" spans="2:6" hidden="1" x14ac:dyDescent="0.25">
      <c r="B3406">
        <v>159610</v>
      </c>
      <c r="C3406" t="s">
        <v>10652</v>
      </c>
      <c r="D3406" t="s">
        <v>10653</v>
      </c>
      <c r="E3406" t="s">
        <v>10654</v>
      </c>
      <c r="F3406" t="s">
        <v>1023</v>
      </c>
    </row>
    <row r="3407" spans="2:6" hidden="1" x14ac:dyDescent="0.25">
      <c r="B3407">
        <v>159612</v>
      </c>
      <c r="C3407" t="s">
        <v>10655</v>
      </c>
      <c r="D3407" t="s">
        <v>10656</v>
      </c>
      <c r="E3407" t="s">
        <v>812</v>
      </c>
      <c r="F3407" t="s">
        <v>1023</v>
      </c>
    </row>
    <row r="3408" spans="2:6" hidden="1" x14ac:dyDescent="0.25">
      <c r="B3408">
        <v>159616</v>
      </c>
      <c r="C3408" t="s">
        <v>10657</v>
      </c>
      <c r="D3408" t="s">
        <v>10658</v>
      </c>
      <c r="E3408" t="s">
        <v>10659</v>
      </c>
      <c r="F3408" t="s">
        <v>1023</v>
      </c>
    </row>
    <row r="3409" spans="2:6" hidden="1" x14ac:dyDescent="0.25">
      <c r="B3409">
        <v>159617</v>
      </c>
      <c r="C3409" t="s">
        <v>10660</v>
      </c>
      <c r="D3409" t="s">
        <v>10661</v>
      </c>
      <c r="E3409" t="s">
        <v>10662</v>
      </c>
      <c r="F3409" t="s">
        <v>1023</v>
      </c>
    </row>
    <row r="3410" spans="2:6" hidden="1" x14ac:dyDescent="0.25">
      <c r="B3410">
        <v>159619</v>
      </c>
      <c r="C3410" t="s">
        <v>10663</v>
      </c>
      <c r="D3410" t="s">
        <v>10664</v>
      </c>
      <c r="E3410" t="s">
        <v>10665</v>
      </c>
      <c r="F3410" t="s">
        <v>1023</v>
      </c>
    </row>
    <row r="3411" spans="2:6" hidden="1" x14ac:dyDescent="0.25">
      <c r="B3411">
        <v>159620</v>
      </c>
      <c r="C3411" t="s">
        <v>10666</v>
      </c>
      <c r="D3411" t="s">
        <v>10667</v>
      </c>
      <c r="E3411" t="s">
        <v>10668</v>
      </c>
      <c r="F3411" t="s">
        <v>1023</v>
      </c>
    </row>
    <row r="3412" spans="2:6" hidden="1" x14ac:dyDescent="0.25">
      <c r="B3412">
        <v>159623</v>
      </c>
      <c r="C3412" t="s">
        <v>10669</v>
      </c>
      <c r="D3412" t="s">
        <v>10670</v>
      </c>
      <c r="E3412" t="s">
        <v>10671</v>
      </c>
      <c r="F3412" t="s">
        <v>1023</v>
      </c>
    </row>
    <row r="3413" spans="2:6" hidden="1" x14ac:dyDescent="0.25">
      <c r="B3413">
        <v>159626</v>
      </c>
      <c r="C3413" t="s">
        <v>10672</v>
      </c>
      <c r="D3413" t="s">
        <v>10673</v>
      </c>
      <c r="E3413" t="s">
        <v>10674</v>
      </c>
      <c r="F3413" t="s">
        <v>1023</v>
      </c>
    </row>
    <row r="3414" spans="2:6" hidden="1" x14ac:dyDescent="0.25">
      <c r="B3414">
        <v>159630</v>
      </c>
      <c r="C3414" t="s">
        <v>10675</v>
      </c>
      <c r="D3414" t="s">
        <v>10676</v>
      </c>
      <c r="E3414" t="s">
        <v>5715</v>
      </c>
      <c r="F3414" t="s">
        <v>1023</v>
      </c>
    </row>
    <row r="3415" spans="2:6" hidden="1" x14ac:dyDescent="0.25">
      <c r="B3415">
        <v>159631</v>
      </c>
      <c r="C3415" t="s">
        <v>10677</v>
      </c>
      <c r="D3415" t="s">
        <v>10678</v>
      </c>
      <c r="E3415" t="s">
        <v>10679</v>
      </c>
      <c r="F3415" t="s">
        <v>1023</v>
      </c>
    </row>
    <row r="3416" spans="2:6" hidden="1" x14ac:dyDescent="0.25">
      <c r="B3416">
        <v>159633</v>
      </c>
      <c r="C3416" t="s">
        <v>10680</v>
      </c>
      <c r="D3416" t="s">
        <v>10681</v>
      </c>
      <c r="E3416" t="s">
        <v>10682</v>
      </c>
      <c r="F3416" t="s">
        <v>1023</v>
      </c>
    </row>
    <row r="3417" spans="2:6" hidden="1" x14ac:dyDescent="0.25">
      <c r="B3417">
        <v>159638</v>
      </c>
      <c r="C3417" t="s">
        <v>10683</v>
      </c>
      <c r="D3417" t="s">
        <v>10684</v>
      </c>
      <c r="E3417" t="s">
        <v>10685</v>
      </c>
      <c r="F3417" t="s">
        <v>1023</v>
      </c>
    </row>
    <row r="3418" spans="2:6" hidden="1" x14ac:dyDescent="0.25">
      <c r="B3418">
        <v>159642</v>
      </c>
      <c r="C3418" t="s">
        <v>10686</v>
      </c>
      <c r="D3418" t="s">
        <v>10687</v>
      </c>
      <c r="E3418" t="s">
        <v>8666</v>
      </c>
      <c r="F3418" t="s">
        <v>1023</v>
      </c>
    </row>
    <row r="3419" spans="2:6" hidden="1" x14ac:dyDescent="0.25">
      <c r="B3419">
        <v>159643</v>
      </c>
      <c r="C3419" t="s">
        <v>10688</v>
      </c>
      <c r="D3419" t="s">
        <v>10689</v>
      </c>
      <c r="E3419" t="s">
        <v>2706</v>
      </c>
      <c r="F3419" t="s">
        <v>1023</v>
      </c>
    </row>
    <row r="3420" spans="2:6" hidden="1" x14ac:dyDescent="0.25">
      <c r="B3420">
        <v>159648</v>
      </c>
      <c r="C3420" t="s">
        <v>10690</v>
      </c>
      <c r="D3420" t="s">
        <v>10691</v>
      </c>
      <c r="E3420" t="s">
        <v>10692</v>
      </c>
      <c r="F3420" t="s">
        <v>1023</v>
      </c>
    </row>
    <row r="3421" spans="2:6" hidden="1" x14ac:dyDescent="0.25">
      <c r="B3421">
        <v>159651</v>
      </c>
      <c r="C3421" t="s">
        <v>10693</v>
      </c>
      <c r="D3421" t="s">
        <v>10694</v>
      </c>
      <c r="E3421" t="s">
        <v>10695</v>
      </c>
      <c r="F3421" t="s">
        <v>1023</v>
      </c>
    </row>
    <row r="3422" spans="2:6" hidden="1" x14ac:dyDescent="0.25">
      <c r="B3422">
        <v>159653</v>
      </c>
      <c r="C3422" t="s">
        <v>10696</v>
      </c>
      <c r="D3422" t="s">
        <v>10697</v>
      </c>
      <c r="E3422" t="s">
        <v>10698</v>
      </c>
      <c r="F3422" t="s">
        <v>1023</v>
      </c>
    </row>
    <row r="3423" spans="2:6" hidden="1" x14ac:dyDescent="0.25">
      <c r="B3423">
        <v>159654</v>
      </c>
      <c r="C3423" t="s">
        <v>10699</v>
      </c>
      <c r="D3423" t="s">
        <v>10700</v>
      </c>
      <c r="E3423" t="s">
        <v>10701</v>
      </c>
      <c r="F3423" t="s">
        <v>1023</v>
      </c>
    </row>
    <row r="3424" spans="2:6" hidden="1" x14ac:dyDescent="0.25">
      <c r="B3424">
        <v>159655</v>
      </c>
      <c r="C3424" t="s">
        <v>10702</v>
      </c>
      <c r="D3424" t="s">
        <v>10703</v>
      </c>
      <c r="E3424" t="s">
        <v>10704</v>
      </c>
      <c r="F3424" t="s">
        <v>1023</v>
      </c>
    </row>
    <row r="3425" spans="2:6" hidden="1" x14ac:dyDescent="0.25">
      <c r="B3425">
        <v>159656</v>
      </c>
      <c r="C3425" t="s">
        <v>10705</v>
      </c>
      <c r="D3425" t="s">
        <v>10706</v>
      </c>
      <c r="E3425" t="s">
        <v>10707</v>
      </c>
      <c r="F3425" t="s">
        <v>1023</v>
      </c>
    </row>
    <row r="3426" spans="2:6" hidden="1" x14ac:dyDescent="0.25">
      <c r="B3426">
        <v>159659</v>
      </c>
      <c r="C3426" t="s">
        <v>10708</v>
      </c>
      <c r="D3426" t="s">
        <v>10709</v>
      </c>
      <c r="E3426" t="s">
        <v>9375</v>
      </c>
      <c r="F3426" t="s">
        <v>1023</v>
      </c>
    </row>
    <row r="3427" spans="2:6" hidden="1" x14ac:dyDescent="0.25">
      <c r="B3427">
        <v>159661</v>
      </c>
      <c r="C3427" t="s">
        <v>10710</v>
      </c>
      <c r="D3427" t="s">
        <v>10711</v>
      </c>
      <c r="E3427" t="s">
        <v>10712</v>
      </c>
      <c r="F3427" t="s">
        <v>1023</v>
      </c>
    </row>
    <row r="3428" spans="2:6" hidden="1" x14ac:dyDescent="0.25">
      <c r="B3428">
        <v>159663</v>
      </c>
      <c r="C3428" t="s">
        <v>10713</v>
      </c>
      <c r="D3428" t="s">
        <v>10714</v>
      </c>
      <c r="E3428" t="s">
        <v>5435</v>
      </c>
      <c r="F3428" t="s">
        <v>1023</v>
      </c>
    </row>
    <row r="3429" spans="2:6" hidden="1" x14ac:dyDescent="0.25">
      <c r="B3429">
        <v>159666</v>
      </c>
      <c r="C3429" t="s">
        <v>10715</v>
      </c>
      <c r="D3429" t="s">
        <v>10716</v>
      </c>
      <c r="E3429" t="s">
        <v>10717</v>
      </c>
      <c r="F3429" t="s">
        <v>1023</v>
      </c>
    </row>
    <row r="3430" spans="2:6" hidden="1" x14ac:dyDescent="0.25">
      <c r="B3430">
        <v>159672</v>
      </c>
      <c r="C3430" t="s">
        <v>10718</v>
      </c>
      <c r="D3430" t="s">
        <v>10719</v>
      </c>
      <c r="E3430" t="s">
        <v>10720</v>
      </c>
      <c r="F3430" t="s">
        <v>1023</v>
      </c>
    </row>
    <row r="3431" spans="2:6" hidden="1" x14ac:dyDescent="0.25">
      <c r="B3431">
        <v>159675</v>
      </c>
      <c r="C3431" t="s">
        <v>10721</v>
      </c>
      <c r="D3431" t="s">
        <v>10722</v>
      </c>
      <c r="E3431" t="s">
        <v>10072</v>
      </c>
      <c r="F3431" t="s">
        <v>1023</v>
      </c>
    </row>
    <row r="3432" spans="2:6" hidden="1" x14ac:dyDescent="0.25">
      <c r="B3432">
        <v>159681</v>
      </c>
      <c r="C3432" t="s">
        <v>10723</v>
      </c>
      <c r="D3432" t="s">
        <v>10724</v>
      </c>
      <c r="E3432" t="s">
        <v>10725</v>
      </c>
      <c r="F3432" t="s">
        <v>1023</v>
      </c>
    </row>
    <row r="3433" spans="2:6" hidden="1" x14ac:dyDescent="0.25">
      <c r="B3433">
        <v>159684</v>
      </c>
      <c r="C3433" t="s">
        <v>10726</v>
      </c>
      <c r="D3433" t="s">
        <v>10727</v>
      </c>
      <c r="E3433" t="s">
        <v>10728</v>
      </c>
      <c r="F3433" t="s">
        <v>1023</v>
      </c>
    </row>
    <row r="3434" spans="2:6" hidden="1" x14ac:dyDescent="0.25">
      <c r="B3434">
        <v>159685</v>
      </c>
      <c r="C3434" t="s">
        <v>10729</v>
      </c>
      <c r="D3434" t="s">
        <v>10730</v>
      </c>
      <c r="E3434" t="s">
        <v>10731</v>
      </c>
      <c r="F3434" t="s">
        <v>1023</v>
      </c>
    </row>
    <row r="3435" spans="2:6" hidden="1" x14ac:dyDescent="0.25">
      <c r="B3435">
        <v>159686</v>
      </c>
      <c r="C3435" t="s">
        <v>10732</v>
      </c>
      <c r="D3435" t="s">
        <v>10733</v>
      </c>
      <c r="E3435" t="s">
        <v>10734</v>
      </c>
      <c r="F3435" t="s">
        <v>1023</v>
      </c>
    </row>
    <row r="3436" spans="2:6" hidden="1" x14ac:dyDescent="0.25">
      <c r="B3436">
        <v>159692</v>
      </c>
      <c r="C3436" t="s">
        <v>10735</v>
      </c>
      <c r="D3436" t="s">
        <v>10736</v>
      </c>
      <c r="E3436" t="s">
        <v>10737</v>
      </c>
      <c r="F3436" t="s">
        <v>1023</v>
      </c>
    </row>
    <row r="3437" spans="2:6" hidden="1" x14ac:dyDescent="0.25">
      <c r="B3437">
        <v>159695</v>
      </c>
      <c r="C3437" t="s">
        <v>10738</v>
      </c>
      <c r="D3437" t="s">
        <v>10739</v>
      </c>
      <c r="E3437" t="s">
        <v>10740</v>
      </c>
      <c r="F3437" t="s">
        <v>1023</v>
      </c>
    </row>
    <row r="3438" spans="2:6" hidden="1" x14ac:dyDescent="0.25">
      <c r="B3438">
        <v>159704</v>
      </c>
      <c r="C3438" t="s">
        <v>10741</v>
      </c>
      <c r="D3438" t="s">
        <v>10742</v>
      </c>
      <c r="E3438" t="s">
        <v>10743</v>
      </c>
      <c r="F3438" t="s">
        <v>1023</v>
      </c>
    </row>
    <row r="3439" spans="2:6" hidden="1" x14ac:dyDescent="0.25">
      <c r="B3439">
        <v>159707</v>
      </c>
      <c r="C3439" t="s">
        <v>10744</v>
      </c>
      <c r="D3439" t="s">
        <v>10745</v>
      </c>
      <c r="E3439" t="s">
        <v>10746</v>
      </c>
      <c r="F3439" t="s">
        <v>1023</v>
      </c>
    </row>
    <row r="3440" spans="2:6" hidden="1" x14ac:dyDescent="0.25">
      <c r="B3440">
        <v>159709</v>
      </c>
      <c r="C3440" t="s">
        <v>10747</v>
      </c>
      <c r="D3440" t="s">
        <v>10748</v>
      </c>
      <c r="E3440" t="s">
        <v>2964</v>
      </c>
      <c r="F3440" t="s">
        <v>1023</v>
      </c>
    </row>
    <row r="3441" spans="2:6" hidden="1" x14ac:dyDescent="0.25">
      <c r="B3441">
        <v>159711</v>
      </c>
      <c r="C3441" t="s">
        <v>10749</v>
      </c>
      <c r="D3441" t="s">
        <v>10750</v>
      </c>
      <c r="E3441" t="s">
        <v>10751</v>
      </c>
      <c r="F3441" t="s">
        <v>1023</v>
      </c>
    </row>
    <row r="3442" spans="2:6" hidden="1" x14ac:dyDescent="0.25">
      <c r="B3442">
        <v>159712</v>
      </c>
      <c r="C3442" t="s">
        <v>10752</v>
      </c>
      <c r="D3442" t="s">
        <v>10753</v>
      </c>
      <c r="E3442" t="s">
        <v>10754</v>
      </c>
      <c r="F3442" t="s">
        <v>1023</v>
      </c>
    </row>
    <row r="3443" spans="2:6" hidden="1" x14ac:dyDescent="0.25">
      <c r="B3443">
        <v>159715</v>
      </c>
      <c r="C3443" t="s">
        <v>10755</v>
      </c>
      <c r="D3443" t="s">
        <v>10756</v>
      </c>
      <c r="E3443" t="s">
        <v>10757</v>
      </c>
      <c r="F3443" t="s">
        <v>1023</v>
      </c>
    </row>
    <row r="3444" spans="2:6" hidden="1" x14ac:dyDescent="0.25">
      <c r="B3444">
        <v>159724</v>
      </c>
      <c r="C3444" t="s">
        <v>1072</v>
      </c>
      <c r="D3444" t="s">
        <v>10758</v>
      </c>
      <c r="E3444" t="s">
        <v>10759</v>
      </c>
      <c r="F3444" t="s">
        <v>1023</v>
      </c>
    </row>
    <row r="3445" spans="2:6" hidden="1" x14ac:dyDescent="0.25">
      <c r="B3445">
        <v>159727</v>
      </c>
      <c r="C3445" t="s">
        <v>10760</v>
      </c>
      <c r="D3445" t="s">
        <v>10761</v>
      </c>
      <c r="E3445" t="s">
        <v>10762</v>
      </c>
      <c r="F3445" t="s">
        <v>1023</v>
      </c>
    </row>
    <row r="3446" spans="2:6" hidden="1" x14ac:dyDescent="0.25">
      <c r="B3446">
        <v>159734</v>
      </c>
      <c r="C3446" t="s">
        <v>10763</v>
      </c>
      <c r="D3446" t="s">
        <v>10764</v>
      </c>
      <c r="E3446" t="s">
        <v>10765</v>
      </c>
      <c r="F3446" t="s">
        <v>1023</v>
      </c>
    </row>
    <row r="3447" spans="2:6" hidden="1" x14ac:dyDescent="0.25">
      <c r="B3447">
        <v>159735</v>
      </c>
      <c r="C3447" t="s">
        <v>10766</v>
      </c>
      <c r="D3447" t="s">
        <v>10767</v>
      </c>
      <c r="E3447" t="s">
        <v>10768</v>
      </c>
      <c r="F3447" t="s">
        <v>1023</v>
      </c>
    </row>
    <row r="3448" spans="2:6" hidden="1" x14ac:dyDescent="0.25">
      <c r="B3448">
        <v>159736</v>
      </c>
      <c r="C3448" t="s">
        <v>10769</v>
      </c>
      <c r="D3448" t="s">
        <v>10770</v>
      </c>
      <c r="E3448" t="s">
        <v>10771</v>
      </c>
      <c r="F3448" t="s">
        <v>1023</v>
      </c>
    </row>
    <row r="3449" spans="2:6" hidden="1" x14ac:dyDescent="0.25">
      <c r="B3449">
        <v>159740</v>
      </c>
      <c r="C3449" t="s">
        <v>10772</v>
      </c>
      <c r="D3449" t="s">
        <v>10773</v>
      </c>
      <c r="E3449" t="s">
        <v>10774</v>
      </c>
      <c r="F3449" t="s">
        <v>1023</v>
      </c>
    </row>
    <row r="3450" spans="2:6" hidden="1" x14ac:dyDescent="0.25">
      <c r="B3450">
        <v>159745</v>
      </c>
      <c r="C3450" t="s">
        <v>10775</v>
      </c>
      <c r="D3450" t="s">
        <v>10776</v>
      </c>
      <c r="E3450" t="s">
        <v>10777</v>
      </c>
      <c r="F3450" t="s">
        <v>1023</v>
      </c>
    </row>
    <row r="3451" spans="2:6" hidden="1" x14ac:dyDescent="0.25">
      <c r="B3451">
        <v>159746</v>
      </c>
      <c r="C3451" t="s">
        <v>10778</v>
      </c>
      <c r="D3451" t="s">
        <v>10779</v>
      </c>
      <c r="E3451" t="s">
        <v>10780</v>
      </c>
      <c r="F3451" t="s">
        <v>1023</v>
      </c>
    </row>
    <row r="3452" spans="2:6" hidden="1" x14ac:dyDescent="0.25">
      <c r="B3452">
        <v>159748</v>
      </c>
      <c r="C3452" t="s">
        <v>10781</v>
      </c>
      <c r="D3452" t="s">
        <v>10782</v>
      </c>
      <c r="E3452" t="s">
        <v>4088</v>
      </c>
      <c r="F3452" t="s">
        <v>1023</v>
      </c>
    </row>
    <row r="3453" spans="2:6" hidden="1" x14ac:dyDescent="0.25">
      <c r="B3453">
        <v>159751</v>
      </c>
      <c r="C3453" t="s">
        <v>10783</v>
      </c>
      <c r="D3453" t="s">
        <v>10784</v>
      </c>
      <c r="E3453" t="s">
        <v>10785</v>
      </c>
      <c r="F3453" t="s">
        <v>1023</v>
      </c>
    </row>
    <row r="3454" spans="2:6" hidden="1" x14ac:dyDescent="0.25">
      <c r="B3454">
        <v>159752</v>
      </c>
      <c r="C3454" t="s">
        <v>10786</v>
      </c>
      <c r="D3454" t="s">
        <v>10787</v>
      </c>
      <c r="E3454" t="s">
        <v>10788</v>
      </c>
      <c r="F3454" t="s">
        <v>1023</v>
      </c>
    </row>
    <row r="3455" spans="2:6" hidden="1" x14ac:dyDescent="0.25">
      <c r="B3455">
        <v>159753</v>
      </c>
      <c r="C3455" t="s">
        <v>10789</v>
      </c>
      <c r="D3455" t="s">
        <v>10790</v>
      </c>
      <c r="E3455" t="s">
        <v>10791</v>
      </c>
      <c r="F3455" t="s">
        <v>1023</v>
      </c>
    </row>
    <row r="3456" spans="2:6" hidden="1" x14ac:dyDescent="0.25">
      <c r="B3456">
        <v>159755</v>
      </c>
      <c r="C3456" t="s">
        <v>10792</v>
      </c>
      <c r="D3456" t="s">
        <v>10793</v>
      </c>
      <c r="E3456" t="s">
        <v>10794</v>
      </c>
      <c r="F3456" t="s">
        <v>1023</v>
      </c>
    </row>
    <row r="3457" spans="2:6" hidden="1" x14ac:dyDescent="0.25">
      <c r="B3457">
        <v>159756</v>
      </c>
      <c r="C3457" t="s">
        <v>10795</v>
      </c>
      <c r="D3457" t="s">
        <v>10796</v>
      </c>
      <c r="E3457" t="s">
        <v>10797</v>
      </c>
      <c r="F3457" t="s">
        <v>1023</v>
      </c>
    </row>
    <row r="3458" spans="2:6" hidden="1" x14ac:dyDescent="0.25">
      <c r="B3458">
        <v>159757</v>
      </c>
      <c r="C3458" t="s">
        <v>10798</v>
      </c>
      <c r="D3458" t="s">
        <v>10799</v>
      </c>
      <c r="E3458" t="s">
        <v>10800</v>
      </c>
      <c r="F3458" t="s">
        <v>1023</v>
      </c>
    </row>
    <row r="3459" spans="2:6" hidden="1" x14ac:dyDescent="0.25">
      <c r="B3459">
        <v>159758</v>
      </c>
      <c r="C3459" t="s">
        <v>10801</v>
      </c>
      <c r="D3459" t="s">
        <v>10802</v>
      </c>
      <c r="E3459" t="s">
        <v>2589</v>
      </c>
      <c r="F3459" t="s">
        <v>1023</v>
      </c>
    </row>
    <row r="3460" spans="2:6" hidden="1" x14ac:dyDescent="0.25">
      <c r="B3460">
        <v>159759</v>
      </c>
      <c r="C3460" t="s">
        <v>10803</v>
      </c>
      <c r="D3460" t="s">
        <v>10804</v>
      </c>
      <c r="E3460" t="s">
        <v>10805</v>
      </c>
      <c r="F3460" t="s">
        <v>1023</v>
      </c>
    </row>
    <row r="3461" spans="2:6" hidden="1" x14ac:dyDescent="0.25">
      <c r="B3461">
        <v>159763</v>
      </c>
      <c r="C3461" t="s">
        <v>10806</v>
      </c>
      <c r="D3461" t="s">
        <v>10807</v>
      </c>
      <c r="E3461" t="s">
        <v>10808</v>
      </c>
      <c r="F3461" t="s">
        <v>1023</v>
      </c>
    </row>
    <row r="3462" spans="2:6" hidden="1" x14ac:dyDescent="0.25">
      <c r="B3462">
        <v>159774</v>
      </c>
      <c r="C3462" t="s">
        <v>10809</v>
      </c>
      <c r="D3462" t="s">
        <v>10810</v>
      </c>
      <c r="E3462" t="s">
        <v>4904</v>
      </c>
      <c r="F3462" t="s">
        <v>1023</v>
      </c>
    </row>
    <row r="3463" spans="2:6" hidden="1" x14ac:dyDescent="0.25">
      <c r="B3463">
        <v>159776</v>
      </c>
      <c r="C3463" t="s">
        <v>10811</v>
      </c>
      <c r="D3463" t="s">
        <v>10812</v>
      </c>
      <c r="E3463" t="s">
        <v>4719</v>
      </c>
      <c r="F3463" t="s">
        <v>1023</v>
      </c>
    </row>
    <row r="3464" spans="2:6" hidden="1" x14ac:dyDescent="0.25">
      <c r="B3464">
        <v>159777</v>
      </c>
      <c r="C3464" t="s">
        <v>10813</v>
      </c>
      <c r="D3464" t="s">
        <v>10814</v>
      </c>
      <c r="E3464" t="s">
        <v>10815</v>
      </c>
      <c r="F3464" t="s">
        <v>1023</v>
      </c>
    </row>
    <row r="3465" spans="2:6" hidden="1" x14ac:dyDescent="0.25">
      <c r="B3465">
        <v>159781</v>
      </c>
      <c r="C3465" t="s">
        <v>10816</v>
      </c>
      <c r="D3465" t="s">
        <v>10817</v>
      </c>
      <c r="E3465" t="s">
        <v>10818</v>
      </c>
      <c r="F3465" t="s">
        <v>1023</v>
      </c>
    </row>
    <row r="3466" spans="2:6" hidden="1" x14ac:dyDescent="0.25">
      <c r="B3466">
        <v>159784</v>
      </c>
      <c r="C3466" t="s">
        <v>10819</v>
      </c>
      <c r="D3466" t="s">
        <v>10820</v>
      </c>
      <c r="E3466" t="s">
        <v>10821</v>
      </c>
      <c r="F3466" t="s">
        <v>1023</v>
      </c>
    </row>
    <row r="3467" spans="2:6" hidden="1" x14ac:dyDescent="0.25">
      <c r="B3467">
        <v>159788</v>
      </c>
      <c r="C3467" t="s">
        <v>10822</v>
      </c>
      <c r="D3467" t="s">
        <v>10823</v>
      </c>
      <c r="E3467" t="s">
        <v>10824</v>
      </c>
      <c r="F3467" t="s">
        <v>1023</v>
      </c>
    </row>
    <row r="3468" spans="2:6" hidden="1" x14ac:dyDescent="0.25">
      <c r="B3468">
        <v>159789</v>
      </c>
      <c r="C3468" t="s">
        <v>10825</v>
      </c>
      <c r="D3468" t="s">
        <v>10826</v>
      </c>
      <c r="E3468" t="s">
        <v>225</v>
      </c>
      <c r="F3468" t="s">
        <v>1023</v>
      </c>
    </row>
    <row r="3469" spans="2:6" hidden="1" x14ac:dyDescent="0.25">
      <c r="B3469">
        <v>159794</v>
      </c>
      <c r="C3469" t="s">
        <v>10827</v>
      </c>
      <c r="D3469" t="s">
        <v>10828</v>
      </c>
      <c r="E3469" t="s">
        <v>10829</v>
      </c>
      <c r="F3469" t="s">
        <v>1023</v>
      </c>
    </row>
    <row r="3470" spans="2:6" hidden="1" x14ac:dyDescent="0.25">
      <c r="B3470">
        <v>159796</v>
      </c>
      <c r="C3470" t="s">
        <v>10830</v>
      </c>
      <c r="D3470" t="s">
        <v>10831</v>
      </c>
      <c r="E3470" t="s">
        <v>10832</v>
      </c>
      <c r="F3470" t="s">
        <v>1023</v>
      </c>
    </row>
    <row r="3471" spans="2:6" hidden="1" x14ac:dyDescent="0.25">
      <c r="B3471">
        <v>159797</v>
      </c>
      <c r="C3471" t="s">
        <v>10833</v>
      </c>
      <c r="D3471" t="s">
        <v>10834</v>
      </c>
      <c r="E3471" t="s">
        <v>10835</v>
      </c>
      <c r="F3471" t="s">
        <v>1023</v>
      </c>
    </row>
    <row r="3472" spans="2:6" hidden="1" x14ac:dyDescent="0.25">
      <c r="B3472">
        <v>159799</v>
      </c>
      <c r="C3472" t="s">
        <v>10836</v>
      </c>
      <c r="D3472" t="s">
        <v>10837</v>
      </c>
      <c r="E3472" t="s">
        <v>4361</v>
      </c>
      <c r="F3472" t="s">
        <v>1023</v>
      </c>
    </row>
    <row r="3473" spans="2:6" hidden="1" x14ac:dyDescent="0.25">
      <c r="B3473">
        <v>159803</v>
      </c>
      <c r="C3473" t="s">
        <v>10838</v>
      </c>
      <c r="D3473" t="s">
        <v>10839</v>
      </c>
      <c r="E3473" t="s">
        <v>10840</v>
      </c>
      <c r="F3473" t="s">
        <v>1023</v>
      </c>
    </row>
    <row r="3474" spans="2:6" hidden="1" x14ac:dyDescent="0.25">
      <c r="B3474">
        <v>159805</v>
      </c>
      <c r="C3474" t="s">
        <v>10841</v>
      </c>
      <c r="D3474" t="s">
        <v>10842</v>
      </c>
      <c r="E3474" t="s">
        <v>10843</v>
      </c>
      <c r="F3474" t="s">
        <v>1023</v>
      </c>
    </row>
    <row r="3475" spans="2:6" hidden="1" x14ac:dyDescent="0.25">
      <c r="B3475">
        <v>159806</v>
      </c>
      <c r="C3475" t="s">
        <v>10844</v>
      </c>
      <c r="D3475" t="s">
        <v>10845</v>
      </c>
      <c r="E3475" t="s">
        <v>5150</v>
      </c>
      <c r="F3475" t="s">
        <v>1023</v>
      </c>
    </row>
    <row r="3476" spans="2:6" hidden="1" x14ac:dyDescent="0.25">
      <c r="B3476">
        <v>159807</v>
      </c>
      <c r="C3476" t="s">
        <v>10846</v>
      </c>
      <c r="D3476" t="s">
        <v>10847</v>
      </c>
      <c r="E3476" t="s">
        <v>10848</v>
      </c>
      <c r="F3476" t="s">
        <v>1023</v>
      </c>
    </row>
    <row r="3477" spans="2:6" hidden="1" x14ac:dyDescent="0.25">
      <c r="B3477">
        <v>159808</v>
      </c>
      <c r="C3477" t="s">
        <v>10849</v>
      </c>
      <c r="D3477" t="s">
        <v>10850</v>
      </c>
      <c r="E3477" t="s">
        <v>10851</v>
      </c>
      <c r="F3477" t="s">
        <v>1023</v>
      </c>
    </row>
    <row r="3478" spans="2:6" hidden="1" x14ac:dyDescent="0.25">
      <c r="B3478">
        <v>159810</v>
      </c>
      <c r="C3478" t="s">
        <v>10852</v>
      </c>
      <c r="D3478" t="s">
        <v>10853</v>
      </c>
      <c r="E3478" t="s">
        <v>6998</v>
      </c>
      <c r="F3478" t="s">
        <v>1023</v>
      </c>
    </row>
    <row r="3479" spans="2:6" hidden="1" x14ac:dyDescent="0.25">
      <c r="B3479">
        <v>159813</v>
      </c>
      <c r="C3479" t="s">
        <v>10854</v>
      </c>
      <c r="D3479" t="s">
        <v>10855</v>
      </c>
      <c r="E3479" t="s">
        <v>10856</v>
      </c>
      <c r="F3479" t="s">
        <v>1023</v>
      </c>
    </row>
    <row r="3480" spans="2:6" hidden="1" x14ac:dyDescent="0.25">
      <c r="B3480">
        <v>159814</v>
      </c>
      <c r="C3480" t="s">
        <v>10857</v>
      </c>
      <c r="D3480" t="s">
        <v>10858</v>
      </c>
      <c r="E3480" t="s">
        <v>5746</v>
      </c>
      <c r="F3480" t="s">
        <v>1023</v>
      </c>
    </row>
    <row r="3481" spans="2:6" hidden="1" x14ac:dyDescent="0.25">
      <c r="B3481">
        <v>159819</v>
      </c>
      <c r="C3481" t="s">
        <v>10859</v>
      </c>
      <c r="D3481" t="s">
        <v>10860</v>
      </c>
      <c r="E3481" t="s">
        <v>1949</v>
      </c>
      <c r="F3481" t="s">
        <v>1023</v>
      </c>
    </row>
    <row r="3482" spans="2:6" hidden="1" x14ac:dyDescent="0.25">
      <c r="B3482">
        <v>159820</v>
      </c>
      <c r="C3482" t="s">
        <v>10861</v>
      </c>
      <c r="D3482" t="s">
        <v>10862</v>
      </c>
      <c r="E3482" t="s">
        <v>10863</v>
      </c>
      <c r="F3482" t="s">
        <v>1023</v>
      </c>
    </row>
    <row r="3483" spans="2:6" hidden="1" x14ac:dyDescent="0.25">
      <c r="B3483">
        <v>159821</v>
      </c>
      <c r="C3483" t="s">
        <v>10864</v>
      </c>
      <c r="D3483" t="s">
        <v>10865</v>
      </c>
      <c r="E3483" t="s">
        <v>10866</v>
      </c>
      <c r="F3483" t="s">
        <v>1023</v>
      </c>
    </row>
    <row r="3484" spans="2:6" hidden="1" x14ac:dyDescent="0.25">
      <c r="B3484">
        <v>159823</v>
      </c>
      <c r="C3484" t="s">
        <v>10867</v>
      </c>
      <c r="D3484" t="s">
        <v>10868</v>
      </c>
      <c r="E3484" t="s">
        <v>10869</v>
      </c>
      <c r="F3484" t="s">
        <v>1023</v>
      </c>
    </row>
    <row r="3485" spans="2:6" hidden="1" x14ac:dyDescent="0.25">
      <c r="B3485">
        <v>159824</v>
      </c>
      <c r="C3485" t="s">
        <v>10870</v>
      </c>
      <c r="D3485" t="s">
        <v>10871</v>
      </c>
      <c r="E3485" t="s">
        <v>10872</v>
      </c>
      <c r="F3485" t="s">
        <v>1023</v>
      </c>
    </row>
    <row r="3486" spans="2:6" hidden="1" x14ac:dyDescent="0.25">
      <c r="B3486">
        <v>159825</v>
      </c>
      <c r="C3486" t="s">
        <v>10873</v>
      </c>
      <c r="D3486" t="s">
        <v>10874</v>
      </c>
      <c r="E3486" t="s">
        <v>10875</v>
      </c>
      <c r="F3486" t="s">
        <v>1023</v>
      </c>
    </row>
    <row r="3487" spans="2:6" hidden="1" x14ac:dyDescent="0.25">
      <c r="B3487">
        <v>159827</v>
      </c>
      <c r="C3487" t="s">
        <v>10876</v>
      </c>
      <c r="D3487" t="s">
        <v>10877</v>
      </c>
      <c r="E3487" t="s">
        <v>10878</v>
      </c>
      <c r="F3487" t="s">
        <v>1023</v>
      </c>
    </row>
    <row r="3488" spans="2:6" hidden="1" x14ac:dyDescent="0.25">
      <c r="B3488">
        <v>159829</v>
      </c>
      <c r="C3488" t="s">
        <v>10879</v>
      </c>
      <c r="D3488" t="s">
        <v>10880</v>
      </c>
      <c r="E3488" t="s">
        <v>10881</v>
      </c>
      <c r="F3488" t="s">
        <v>1023</v>
      </c>
    </row>
    <row r="3489" spans="2:6" hidden="1" x14ac:dyDescent="0.25">
      <c r="B3489">
        <v>159834</v>
      </c>
      <c r="C3489" t="s">
        <v>10882</v>
      </c>
      <c r="D3489" t="s">
        <v>10883</v>
      </c>
      <c r="E3489" t="s">
        <v>10884</v>
      </c>
      <c r="F3489" t="s">
        <v>1023</v>
      </c>
    </row>
    <row r="3490" spans="2:6" hidden="1" x14ac:dyDescent="0.25">
      <c r="B3490">
        <v>159838</v>
      </c>
      <c r="C3490" t="s">
        <v>10885</v>
      </c>
      <c r="D3490" t="s">
        <v>10886</v>
      </c>
      <c r="E3490" t="s">
        <v>10887</v>
      </c>
      <c r="F3490" t="s">
        <v>1023</v>
      </c>
    </row>
    <row r="3491" spans="2:6" hidden="1" x14ac:dyDescent="0.25">
      <c r="B3491">
        <v>159839</v>
      </c>
      <c r="C3491" t="s">
        <v>10888</v>
      </c>
      <c r="D3491" t="s">
        <v>10889</v>
      </c>
      <c r="E3491" t="s">
        <v>10890</v>
      </c>
      <c r="F3491" t="s">
        <v>1023</v>
      </c>
    </row>
    <row r="3492" spans="2:6" hidden="1" x14ac:dyDescent="0.25">
      <c r="B3492">
        <v>159840</v>
      </c>
      <c r="C3492" t="s">
        <v>10891</v>
      </c>
      <c r="D3492" t="s">
        <v>10892</v>
      </c>
      <c r="E3492" t="s">
        <v>10893</v>
      </c>
      <c r="F3492" t="s">
        <v>1023</v>
      </c>
    </row>
    <row r="3493" spans="2:6" hidden="1" x14ac:dyDescent="0.25">
      <c r="B3493">
        <v>159843</v>
      </c>
      <c r="C3493" t="s">
        <v>10894</v>
      </c>
      <c r="D3493" t="s">
        <v>10895</v>
      </c>
      <c r="E3493" t="s">
        <v>10896</v>
      </c>
      <c r="F3493" t="s">
        <v>1023</v>
      </c>
    </row>
    <row r="3494" spans="2:6" hidden="1" x14ac:dyDescent="0.25">
      <c r="B3494">
        <v>159848</v>
      </c>
      <c r="C3494" t="s">
        <v>10897</v>
      </c>
      <c r="D3494" t="s">
        <v>10898</v>
      </c>
      <c r="E3494" t="s">
        <v>10899</v>
      </c>
      <c r="F3494" t="s">
        <v>1023</v>
      </c>
    </row>
    <row r="3495" spans="2:6" hidden="1" x14ac:dyDescent="0.25">
      <c r="B3495">
        <v>159850</v>
      </c>
      <c r="C3495" t="s">
        <v>10900</v>
      </c>
      <c r="D3495" t="s">
        <v>10901</v>
      </c>
      <c r="E3495" t="s">
        <v>9014</v>
      </c>
      <c r="F3495" t="s">
        <v>1023</v>
      </c>
    </row>
    <row r="3496" spans="2:6" hidden="1" x14ac:dyDescent="0.25">
      <c r="B3496">
        <v>159851</v>
      </c>
      <c r="C3496" t="s">
        <v>10902</v>
      </c>
      <c r="D3496" t="s">
        <v>10903</v>
      </c>
      <c r="E3496" t="s">
        <v>9203</v>
      </c>
      <c r="F3496" t="s">
        <v>1023</v>
      </c>
    </row>
    <row r="3497" spans="2:6" hidden="1" x14ac:dyDescent="0.25">
      <c r="B3497">
        <v>159853</v>
      </c>
      <c r="C3497" t="s">
        <v>10904</v>
      </c>
      <c r="D3497" t="s">
        <v>10905</v>
      </c>
      <c r="E3497" t="s">
        <v>10906</v>
      </c>
      <c r="F3497" t="s">
        <v>1023</v>
      </c>
    </row>
    <row r="3498" spans="2:6" hidden="1" x14ac:dyDescent="0.25">
      <c r="B3498">
        <v>159856</v>
      </c>
      <c r="C3498" t="s">
        <v>10907</v>
      </c>
      <c r="D3498" t="s">
        <v>10908</v>
      </c>
      <c r="E3498" t="s">
        <v>10909</v>
      </c>
      <c r="F3498" t="s">
        <v>1023</v>
      </c>
    </row>
    <row r="3499" spans="2:6" hidden="1" x14ac:dyDescent="0.25">
      <c r="B3499">
        <v>159858</v>
      </c>
      <c r="C3499" t="s">
        <v>10910</v>
      </c>
      <c r="D3499" t="s">
        <v>10911</v>
      </c>
      <c r="E3499" t="s">
        <v>10912</v>
      </c>
      <c r="F3499" t="s">
        <v>1023</v>
      </c>
    </row>
    <row r="3500" spans="2:6" hidden="1" x14ac:dyDescent="0.25">
      <c r="B3500">
        <v>159864</v>
      </c>
      <c r="C3500" t="s">
        <v>10913</v>
      </c>
      <c r="D3500" t="s">
        <v>10914</v>
      </c>
      <c r="E3500" t="s">
        <v>10915</v>
      </c>
      <c r="F3500" t="s">
        <v>1023</v>
      </c>
    </row>
    <row r="3501" spans="2:6" hidden="1" x14ac:dyDescent="0.25">
      <c r="B3501">
        <v>159866</v>
      </c>
      <c r="C3501" t="s">
        <v>10916</v>
      </c>
      <c r="D3501" t="s">
        <v>10917</v>
      </c>
      <c r="E3501" t="s">
        <v>10918</v>
      </c>
      <c r="F3501" t="s">
        <v>1023</v>
      </c>
    </row>
    <row r="3502" spans="2:6" hidden="1" x14ac:dyDescent="0.25">
      <c r="B3502">
        <v>159867</v>
      </c>
      <c r="C3502" t="s">
        <v>10919</v>
      </c>
      <c r="D3502" t="s">
        <v>10920</v>
      </c>
      <c r="E3502" t="s">
        <v>10921</v>
      </c>
      <c r="F3502" t="s">
        <v>1023</v>
      </c>
    </row>
    <row r="3503" spans="2:6" hidden="1" x14ac:dyDescent="0.25">
      <c r="B3503">
        <v>159868</v>
      </c>
      <c r="C3503" t="s">
        <v>10922</v>
      </c>
      <c r="D3503" t="s">
        <v>10923</v>
      </c>
      <c r="E3503" t="s">
        <v>10924</v>
      </c>
      <c r="F3503" t="s">
        <v>1023</v>
      </c>
    </row>
    <row r="3504" spans="2:6" hidden="1" x14ac:dyDescent="0.25">
      <c r="B3504">
        <v>159870</v>
      </c>
      <c r="C3504" t="s">
        <v>10925</v>
      </c>
      <c r="D3504" t="s">
        <v>10926</v>
      </c>
      <c r="E3504" t="s">
        <v>10927</v>
      </c>
      <c r="F3504" t="s">
        <v>1023</v>
      </c>
    </row>
    <row r="3505" spans="2:6" hidden="1" x14ac:dyDescent="0.25">
      <c r="B3505">
        <v>159872</v>
      </c>
      <c r="C3505" t="s">
        <v>10928</v>
      </c>
      <c r="D3505" t="s">
        <v>10929</v>
      </c>
      <c r="E3505" t="s">
        <v>10930</v>
      </c>
      <c r="F3505" t="s">
        <v>1023</v>
      </c>
    </row>
    <row r="3506" spans="2:6" hidden="1" x14ac:dyDescent="0.25">
      <c r="B3506">
        <v>159875</v>
      </c>
      <c r="C3506" t="s">
        <v>10931</v>
      </c>
      <c r="D3506" t="s">
        <v>10932</v>
      </c>
      <c r="E3506" t="s">
        <v>10933</v>
      </c>
      <c r="F3506" t="s">
        <v>1023</v>
      </c>
    </row>
    <row r="3507" spans="2:6" hidden="1" x14ac:dyDescent="0.25">
      <c r="B3507">
        <v>159878</v>
      </c>
      <c r="C3507" t="s">
        <v>10934</v>
      </c>
      <c r="D3507" t="s">
        <v>10935</v>
      </c>
      <c r="E3507" t="s">
        <v>4361</v>
      </c>
      <c r="F3507" t="s">
        <v>1023</v>
      </c>
    </row>
    <row r="3508" spans="2:6" hidden="1" x14ac:dyDescent="0.25">
      <c r="B3508">
        <v>159879</v>
      </c>
      <c r="C3508" t="s">
        <v>10936</v>
      </c>
      <c r="D3508" t="s">
        <v>10937</v>
      </c>
      <c r="E3508" t="s">
        <v>10938</v>
      </c>
      <c r="F3508" t="s">
        <v>1023</v>
      </c>
    </row>
    <row r="3509" spans="2:6" hidden="1" x14ac:dyDescent="0.25">
      <c r="B3509">
        <v>159880</v>
      </c>
      <c r="C3509" t="s">
        <v>10939</v>
      </c>
      <c r="D3509" t="s">
        <v>10940</v>
      </c>
      <c r="E3509" t="s">
        <v>5074</v>
      </c>
      <c r="F3509" t="s">
        <v>1023</v>
      </c>
    </row>
    <row r="3510" spans="2:6" hidden="1" x14ac:dyDescent="0.25">
      <c r="B3510">
        <v>159881</v>
      </c>
      <c r="C3510" t="s">
        <v>10941</v>
      </c>
      <c r="D3510" t="s">
        <v>10942</v>
      </c>
      <c r="E3510" t="s">
        <v>10943</v>
      </c>
      <c r="F3510" t="s">
        <v>1023</v>
      </c>
    </row>
    <row r="3511" spans="2:6" hidden="1" x14ac:dyDescent="0.25">
      <c r="B3511">
        <v>159884</v>
      </c>
      <c r="C3511" t="s">
        <v>10944</v>
      </c>
      <c r="D3511" t="s">
        <v>10945</v>
      </c>
      <c r="E3511" t="s">
        <v>10946</v>
      </c>
      <c r="F3511" t="s">
        <v>1023</v>
      </c>
    </row>
    <row r="3512" spans="2:6" hidden="1" x14ac:dyDescent="0.25">
      <c r="B3512">
        <v>159887</v>
      </c>
      <c r="C3512" t="s">
        <v>10947</v>
      </c>
      <c r="D3512" t="s">
        <v>10948</v>
      </c>
      <c r="E3512" t="s">
        <v>10949</v>
      </c>
      <c r="F3512" t="s">
        <v>1023</v>
      </c>
    </row>
    <row r="3513" spans="2:6" hidden="1" x14ac:dyDescent="0.25">
      <c r="B3513">
        <v>159888</v>
      </c>
      <c r="C3513" t="s">
        <v>10950</v>
      </c>
      <c r="D3513" t="s">
        <v>10951</v>
      </c>
      <c r="E3513" t="s">
        <v>10952</v>
      </c>
      <c r="F3513" t="s">
        <v>1023</v>
      </c>
    </row>
    <row r="3514" spans="2:6" hidden="1" x14ac:dyDescent="0.25">
      <c r="B3514">
        <v>159889</v>
      </c>
      <c r="C3514" t="s">
        <v>10953</v>
      </c>
      <c r="D3514" t="s">
        <v>10954</v>
      </c>
      <c r="E3514" t="s">
        <v>10955</v>
      </c>
      <c r="F3514" t="s">
        <v>1023</v>
      </c>
    </row>
    <row r="3515" spans="2:6" hidden="1" x14ac:dyDescent="0.25">
      <c r="B3515">
        <v>159897</v>
      </c>
      <c r="C3515" t="s">
        <v>10956</v>
      </c>
      <c r="D3515" t="s">
        <v>10957</v>
      </c>
      <c r="E3515" t="s">
        <v>10958</v>
      </c>
      <c r="F3515" t="s">
        <v>1023</v>
      </c>
    </row>
    <row r="3516" spans="2:6" hidden="1" x14ac:dyDescent="0.25">
      <c r="B3516">
        <v>159903</v>
      </c>
      <c r="C3516" t="s">
        <v>10959</v>
      </c>
      <c r="D3516" t="s">
        <v>10960</v>
      </c>
      <c r="E3516" t="s">
        <v>10961</v>
      </c>
      <c r="F3516" t="s">
        <v>1023</v>
      </c>
    </row>
    <row r="3517" spans="2:6" hidden="1" x14ac:dyDescent="0.25">
      <c r="B3517">
        <v>159904</v>
      </c>
      <c r="C3517" t="s">
        <v>10962</v>
      </c>
      <c r="D3517" t="s">
        <v>10963</v>
      </c>
      <c r="E3517" t="s">
        <v>10964</v>
      </c>
      <c r="F3517" t="s">
        <v>1023</v>
      </c>
    </row>
    <row r="3518" spans="2:6" hidden="1" x14ac:dyDescent="0.25">
      <c r="B3518">
        <v>159907</v>
      </c>
      <c r="C3518" t="s">
        <v>10965</v>
      </c>
      <c r="D3518" t="s">
        <v>10966</v>
      </c>
      <c r="E3518" t="s">
        <v>10967</v>
      </c>
      <c r="F3518" t="s">
        <v>1023</v>
      </c>
    </row>
    <row r="3519" spans="2:6" hidden="1" x14ac:dyDescent="0.25">
      <c r="B3519">
        <v>159910</v>
      </c>
      <c r="C3519" t="s">
        <v>10968</v>
      </c>
      <c r="D3519" t="s">
        <v>10969</v>
      </c>
      <c r="E3519" t="s">
        <v>10970</v>
      </c>
      <c r="F3519" t="s">
        <v>1023</v>
      </c>
    </row>
    <row r="3520" spans="2:6" hidden="1" x14ac:dyDescent="0.25">
      <c r="B3520">
        <v>159918</v>
      </c>
      <c r="C3520" t="s">
        <v>10971</v>
      </c>
      <c r="D3520" t="s">
        <v>10972</v>
      </c>
      <c r="E3520" t="s">
        <v>10973</v>
      </c>
      <c r="F3520" t="s">
        <v>1023</v>
      </c>
    </row>
    <row r="3521" spans="2:6" hidden="1" x14ac:dyDescent="0.25">
      <c r="B3521">
        <v>159919</v>
      </c>
      <c r="C3521" t="s">
        <v>10974</v>
      </c>
      <c r="D3521" t="s">
        <v>10975</v>
      </c>
      <c r="E3521" t="s">
        <v>10976</v>
      </c>
      <c r="F3521" t="s">
        <v>1023</v>
      </c>
    </row>
    <row r="3522" spans="2:6" hidden="1" x14ac:dyDescent="0.25">
      <c r="B3522">
        <v>159920</v>
      </c>
      <c r="C3522" t="s">
        <v>10977</v>
      </c>
      <c r="D3522" t="s">
        <v>10978</v>
      </c>
      <c r="E3522" t="s">
        <v>10979</v>
      </c>
      <c r="F3522" t="s">
        <v>1023</v>
      </c>
    </row>
    <row r="3523" spans="2:6" hidden="1" x14ac:dyDescent="0.25">
      <c r="B3523">
        <v>159921</v>
      </c>
      <c r="C3523" t="s">
        <v>10980</v>
      </c>
      <c r="D3523" t="s">
        <v>10981</v>
      </c>
      <c r="E3523" t="s">
        <v>10982</v>
      </c>
      <c r="F3523" t="s">
        <v>1023</v>
      </c>
    </row>
    <row r="3524" spans="2:6" hidden="1" x14ac:dyDescent="0.25">
      <c r="B3524">
        <v>159922</v>
      </c>
      <c r="C3524" t="s">
        <v>10983</v>
      </c>
      <c r="D3524" t="s">
        <v>10984</v>
      </c>
      <c r="E3524" t="s">
        <v>3795</v>
      </c>
      <c r="F3524" t="s">
        <v>1023</v>
      </c>
    </row>
    <row r="3525" spans="2:6" hidden="1" x14ac:dyDescent="0.25">
      <c r="B3525">
        <v>159924</v>
      </c>
      <c r="C3525" t="s">
        <v>10985</v>
      </c>
      <c r="D3525" t="s">
        <v>10986</v>
      </c>
      <c r="E3525" t="s">
        <v>10987</v>
      </c>
      <c r="F3525" t="s">
        <v>1023</v>
      </c>
    </row>
    <row r="3526" spans="2:6" hidden="1" x14ac:dyDescent="0.25">
      <c r="B3526">
        <v>159926</v>
      </c>
      <c r="C3526" t="s">
        <v>10988</v>
      </c>
      <c r="D3526" t="s">
        <v>10989</v>
      </c>
      <c r="E3526" t="s">
        <v>2061</v>
      </c>
      <c r="F3526" t="s">
        <v>1023</v>
      </c>
    </row>
    <row r="3527" spans="2:6" hidden="1" x14ac:dyDescent="0.25">
      <c r="B3527">
        <v>159927</v>
      </c>
      <c r="C3527" t="s">
        <v>10990</v>
      </c>
      <c r="D3527" t="s">
        <v>10991</v>
      </c>
      <c r="E3527" t="s">
        <v>10992</v>
      </c>
      <c r="F3527" t="s">
        <v>1023</v>
      </c>
    </row>
    <row r="3528" spans="2:6" hidden="1" x14ac:dyDescent="0.25">
      <c r="B3528">
        <v>159929</v>
      </c>
      <c r="C3528" t="s">
        <v>10993</v>
      </c>
      <c r="D3528" t="s">
        <v>10994</v>
      </c>
      <c r="E3528" t="s">
        <v>10995</v>
      </c>
      <c r="F3528" t="s">
        <v>1023</v>
      </c>
    </row>
    <row r="3529" spans="2:6" hidden="1" x14ac:dyDescent="0.25">
      <c r="B3529">
        <v>159930</v>
      </c>
      <c r="C3529" t="s">
        <v>10996</v>
      </c>
      <c r="D3529" t="s">
        <v>10997</v>
      </c>
      <c r="E3529" t="s">
        <v>10534</v>
      </c>
      <c r="F3529" t="s">
        <v>1023</v>
      </c>
    </row>
    <row r="3530" spans="2:6" hidden="1" x14ac:dyDescent="0.25">
      <c r="B3530">
        <v>159931</v>
      </c>
      <c r="C3530" t="s">
        <v>10998</v>
      </c>
      <c r="D3530" t="s">
        <v>10999</v>
      </c>
      <c r="E3530" t="s">
        <v>11000</v>
      </c>
      <c r="F3530" t="s">
        <v>1023</v>
      </c>
    </row>
    <row r="3531" spans="2:6" hidden="1" x14ac:dyDescent="0.25">
      <c r="B3531">
        <v>159932</v>
      </c>
      <c r="C3531" t="s">
        <v>11001</v>
      </c>
      <c r="D3531" t="s">
        <v>11002</v>
      </c>
      <c r="E3531" t="s">
        <v>11003</v>
      </c>
      <c r="F3531" t="s">
        <v>1023</v>
      </c>
    </row>
    <row r="3532" spans="2:6" hidden="1" x14ac:dyDescent="0.25">
      <c r="B3532">
        <v>159937</v>
      </c>
      <c r="C3532" t="s">
        <v>11004</v>
      </c>
      <c r="D3532" t="s">
        <v>11005</v>
      </c>
      <c r="E3532" t="s">
        <v>8396</v>
      </c>
      <c r="F3532" t="s">
        <v>1023</v>
      </c>
    </row>
    <row r="3533" spans="2:6" hidden="1" x14ac:dyDescent="0.25">
      <c r="B3533">
        <v>159938</v>
      </c>
      <c r="C3533" t="s">
        <v>11006</v>
      </c>
      <c r="D3533" t="s">
        <v>11007</v>
      </c>
      <c r="E3533" t="s">
        <v>11008</v>
      </c>
      <c r="F3533" t="s">
        <v>1023</v>
      </c>
    </row>
    <row r="3534" spans="2:6" hidden="1" x14ac:dyDescent="0.25">
      <c r="B3534">
        <v>159940</v>
      </c>
      <c r="C3534" t="s">
        <v>11009</v>
      </c>
      <c r="D3534" t="s">
        <v>11010</v>
      </c>
      <c r="E3534" t="s">
        <v>11011</v>
      </c>
      <c r="F3534" t="s">
        <v>1023</v>
      </c>
    </row>
    <row r="3535" spans="2:6" hidden="1" x14ac:dyDescent="0.25">
      <c r="B3535">
        <v>159942</v>
      </c>
      <c r="C3535" t="s">
        <v>1523</v>
      </c>
      <c r="D3535" t="s">
        <v>1524</v>
      </c>
      <c r="E3535" t="s">
        <v>11012</v>
      </c>
      <c r="F3535" t="s">
        <v>1023</v>
      </c>
    </row>
    <row r="3536" spans="2:6" hidden="1" x14ac:dyDescent="0.25">
      <c r="B3536">
        <v>159943</v>
      </c>
      <c r="C3536" t="s">
        <v>11013</v>
      </c>
      <c r="D3536" t="s">
        <v>11014</v>
      </c>
      <c r="E3536" t="s">
        <v>11015</v>
      </c>
      <c r="F3536" t="s">
        <v>1023</v>
      </c>
    </row>
    <row r="3537" spans="2:6" hidden="1" x14ac:dyDescent="0.25">
      <c r="B3537">
        <v>159947</v>
      </c>
      <c r="C3537" t="s">
        <v>346</v>
      </c>
      <c r="D3537" t="s">
        <v>347</v>
      </c>
      <c r="E3537" t="s">
        <v>823</v>
      </c>
      <c r="F3537" t="s">
        <v>1023</v>
      </c>
    </row>
    <row r="3538" spans="2:6" hidden="1" x14ac:dyDescent="0.25">
      <c r="B3538">
        <v>159948</v>
      </c>
      <c r="C3538" t="s">
        <v>11016</v>
      </c>
      <c r="D3538" t="s">
        <v>11017</v>
      </c>
      <c r="E3538" t="s">
        <v>11018</v>
      </c>
      <c r="F3538" t="s">
        <v>1023</v>
      </c>
    </row>
    <row r="3539" spans="2:6" hidden="1" x14ac:dyDescent="0.25">
      <c r="B3539">
        <v>159950</v>
      </c>
      <c r="C3539" t="s">
        <v>11019</v>
      </c>
      <c r="D3539" t="s">
        <v>11020</v>
      </c>
      <c r="E3539" t="s">
        <v>11021</v>
      </c>
      <c r="F3539" t="s">
        <v>1023</v>
      </c>
    </row>
    <row r="3540" spans="2:6" hidden="1" x14ac:dyDescent="0.25">
      <c r="B3540">
        <v>159953</v>
      </c>
      <c r="C3540" t="s">
        <v>11022</v>
      </c>
      <c r="D3540" t="s">
        <v>11023</v>
      </c>
      <c r="E3540" t="s">
        <v>24035</v>
      </c>
      <c r="F3540" t="s">
        <v>1023</v>
      </c>
    </row>
    <row r="3541" spans="2:6" hidden="1" x14ac:dyDescent="0.25">
      <c r="B3541">
        <v>159954</v>
      </c>
      <c r="C3541" t="s">
        <v>11024</v>
      </c>
      <c r="D3541" t="s">
        <v>11025</v>
      </c>
      <c r="E3541" t="s">
        <v>11026</v>
      </c>
      <c r="F3541" t="s">
        <v>1023</v>
      </c>
    </row>
    <row r="3542" spans="2:6" hidden="1" x14ac:dyDescent="0.25">
      <c r="B3542">
        <v>159955</v>
      </c>
      <c r="C3542" t="s">
        <v>11027</v>
      </c>
      <c r="D3542" t="s">
        <v>11028</v>
      </c>
      <c r="E3542" t="s">
        <v>11029</v>
      </c>
      <c r="F3542" t="s">
        <v>1023</v>
      </c>
    </row>
    <row r="3543" spans="2:6" hidden="1" x14ac:dyDescent="0.25">
      <c r="B3543">
        <v>159957</v>
      </c>
      <c r="C3543" t="s">
        <v>11030</v>
      </c>
      <c r="D3543" t="s">
        <v>11031</v>
      </c>
      <c r="E3543" t="s">
        <v>3758</v>
      </c>
      <c r="F3543" t="s">
        <v>1023</v>
      </c>
    </row>
    <row r="3544" spans="2:6" hidden="1" x14ac:dyDescent="0.25">
      <c r="B3544">
        <v>159959</v>
      </c>
      <c r="C3544" t="s">
        <v>11032</v>
      </c>
      <c r="D3544" t="s">
        <v>11033</v>
      </c>
      <c r="E3544" t="s">
        <v>11034</v>
      </c>
      <c r="F3544" t="s">
        <v>1023</v>
      </c>
    </row>
    <row r="3545" spans="2:6" hidden="1" x14ac:dyDescent="0.25">
      <c r="B3545">
        <v>159960</v>
      </c>
      <c r="C3545" t="s">
        <v>11035</v>
      </c>
      <c r="D3545" t="s">
        <v>11036</v>
      </c>
      <c r="E3545" t="s">
        <v>11037</v>
      </c>
      <c r="F3545" t="s">
        <v>1023</v>
      </c>
    </row>
    <row r="3546" spans="2:6" hidden="1" x14ac:dyDescent="0.25">
      <c r="B3546">
        <v>159961</v>
      </c>
      <c r="C3546" t="s">
        <v>11038</v>
      </c>
      <c r="D3546" t="s">
        <v>11039</v>
      </c>
      <c r="E3546" t="s">
        <v>11040</v>
      </c>
      <c r="F3546" t="s">
        <v>1023</v>
      </c>
    </row>
    <row r="3547" spans="2:6" hidden="1" x14ac:dyDescent="0.25">
      <c r="B3547">
        <v>159962</v>
      </c>
      <c r="C3547" t="s">
        <v>11041</v>
      </c>
      <c r="D3547" t="s">
        <v>11042</v>
      </c>
      <c r="E3547" t="s">
        <v>3912</v>
      </c>
      <c r="F3547" t="s">
        <v>1023</v>
      </c>
    </row>
    <row r="3548" spans="2:6" hidden="1" x14ac:dyDescent="0.25">
      <c r="B3548">
        <v>159964</v>
      </c>
      <c r="C3548" t="s">
        <v>11043</v>
      </c>
      <c r="D3548" t="s">
        <v>11044</v>
      </c>
      <c r="E3548" t="s">
        <v>4596</v>
      </c>
      <c r="F3548" t="s">
        <v>1023</v>
      </c>
    </row>
    <row r="3549" spans="2:6" hidden="1" x14ac:dyDescent="0.25">
      <c r="B3549">
        <v>159965</v>
      </c>
      <c r="C3549" t="s">
        <v>11045</v>
      </c>
      <c r="D3549" t="s">
        <v>11046</v>
      </c>
      <c r="E3549" t="s">
        <v>11047</v>
      </c>
      <c r="F3549" t="s">
        <v>1023</v>
      </c>
    </row>
    <row r="3550" spans="2:6" hidden="1" x14ac:dyDescent="0.25">
      <c r="B3550">
        <v>159966</v>
      </c>
      <c r="C3550" t="s">
        <v>11048</v>
      </c>
      <c r="D3550" t="s">
        <v>11049</v>
      </c>
      <c r="E3550" t="s">
        <v>6931</v>
      </c>
      <c r="F3550" t="s">
        <v>1023</v>
      </c>
    </row>
    <row r="3551" spans="2:6" hidden="1" x14ac:dyDescent="0.25">
      <c r="B3551">
        <v>159968</v>
      </c>
      <c r="C3551" t="s">
        <v>11050</v>
      </c>
      <c r="D3551" t="s">
        <v>11051</v>
      </c>
      <c r="E3551" t="s">
        <v>11052</v>
      </c>
      <c r="F3551" t="s">
        <v>1023</v>
      </c>
    </row>
    <row r="3552" spans="2:6" hidden="1" x14ac:dyDescent="0.25">
      <c r="B3552">
        <v>159969</v>
      </c>
      <c r="C3552" t="s">
        <v>11053</v>
      </c>
      <c r="D3552" t="s">
        <v>11054</v>
      </c>
      <c r="E3552" t="s">
        <v>812</v>
      </c>
      <c r="F3552" t="s">
        <v>1023</v>
      </c>
    </row>
    <row r="3553" spans="2:6" hidden="1" x14ac:dyDescent="0.25">
      <c r="B3553">
        <v>159971</v>
      </c>
      <c r="C3553" t="s">
        <v>11055</v>
      </c>
      <c r="D3553" t="s">
        <v>11056</v>
      </c>
      <c r="E3553" t="s">
        <v>11057</v>
      </c>
      <c r="F3553" t="s">
        <v>1023</v>
      </c>
    </row>
    <row r="3554" spans="2:6" hidden="1" x14ac:dyDescent="0.25">
      <c r="B3554">
        <v>159975</v>
      </c>
      <c r="C3554" t="s">
        <v>11058</v>
      </c>
      <c r="D3554" t="s">
        <v>11059</v>
      </c>
      <c r="E3554" t="s">
        <v>11060</v>
      </c>
      <c r="F3554" t="s">
        <v>1023</v>
      </c>
    </row>
    <row r="3555" spans="2:6" hidden="1" x14ac:dyDescent="0.25">
      <c r="B3555">
        <v>159976</v>
      </c>
      <c r="C3555" t="s">
        <v>11061</v>
      </c>
      <c r="D3555" t="s">
        <v>11062</v>
      </c>
      <c r="E3555" t="s">
        <v>11063</v>
      </c>
      <c r="F3555" t="s">
        <v>1023</v>
      </c>
    </row>
    <row r="3556" spans="2:6" hidden="1" x14ac:dyDescent="0.25">
      <c r="B3556">
        <v>159977</v>
      </c>
      <c r="C3556" t="s">
        <v>11064</v>
      </c>
      <c r="D3556" t="s">
        <v>11065</v>
      </c>
      <c r="E3556" t="s">
        <v>11066</v>
      </c>
      <c r="F3556" t="s">
        <v>1023</v>
      </c>
    </row>
    <row r="3557" spans="2:6" hidden="1" x14ac:dyDescent="0.25">
      <c r="B3557">
        <v>159981</v>
      </c>
      <c r="C3557" t="s">
        <v>11067</v>
      </c>
      <c r="D3557" t="s">
        <v>11068</v>
      </c>
      <c r="E3557" t="s">
        <v>11069</v>
      </c>
      <c r="F3557" t="s">
        <v>1023</v>
      </c>
    </row>
    <row r="3558" spans="2:6" hidden="1" x14ac:dyDescent="0.25">
      <c r="B3558">
        <v>159987</v>
      </c>
      <c r="C3558" t="s">
        <v>11070</v>
      </c>
      <c r="D3558" t="s">
        <v>11071</v>
      </c>
      <c r="E3558" t="s">
        <v>11072</v>
      </c>
      <c r="F3558" t="s">
        <v>1023</v>
      </c>
    </row>
    <row r="3559" spans="2:6" hidden="1" x14ac:dyDescent="0.25">
      <c r="B3559">
        <v>159988</v>
      </c>
      <c r="C3559" t="s">
        <v>11073</v>
      </c>
      <c r="D3559" t="s">
        <v>11074</v>
      </c>
      <c r="E3559" t="s">
        <v>11075</v>
      </c>
      <c r="F3559" t="s">
        <v>1023</v>
      </c>
    </row>
    <row r="3560" spans="2:6" hidden="1" x14ac:dyDescent="0.25">
      <c r="B3560">
        <v>159989</v>
      </c>
      <c r="C3560" t="s">
        <v>11076</v>
      </c>
      <c r="D3560" t="s">
        <v>11077</v>
      </c>
      <c r="E3560" t="s">
        <v>11078</v>
      </c>
      <c r="F3560" t="s">
        <v>1023</v>
      </c>
    </row>
    <row r="3561" spans="2:6" hidden="1" x14ac:dyDescent="0.25">
      <c r="B3561">
        <v>159990</v>
      </c>
      <c r="C3561" t="s">
        <v>11079</v>
      </c>
      <c r="D3561" t="s">
        <v>11080</v>
      </c>
      <c r="E3561" t="s">
        <v>11081</v>
      </c>
      <c r="F3561" t="s">
        <v>1023</v>
      </c>
    </row>
    <row r="3562" spans="2:6" hidden="1" x14ac:dyDescent="0.25">
      <c r="B3562">
        <v>159991</v>
      </c>
      <c r="C3562" t="s">
        <v>11082</v>
      </c>
      <c r="D3562" t="s">
        <v>11083</v>
      </c>
      <c r="E3562" t="s">
        <v>11084</v>
      </c>
      <c r="F3562" t="s">
        <v>1023</v>
      </c>
    </row>
    <row r="3563" spans="2:6" hidden="1" x14ac:dyDescent="0.25">
      <c r="B3563">
        <v>159992</v>
      </c>
      <c r="C3563" t="s">
        <v>11085</v>
      </c>
      <c r="D3563" t="s">
        <v>11086</v>
      </c>
      <c r="E3563" t="s">
        <v>11087</v>
      </c>
      <c r="F3563" t="s">
        <v>1023</v>
      </c>
    </row>
    <row r="3564" spans="2:6" hidden="1" x14ac:dyDescent="0.25">
      <c r="B3564">
        <v>159995</v>
      </c>
      <c r="C3564" t="s">
        <v>11088</v>
      </c>
      <c r="D3564" t="s">
        <v>11089</v>
      </c>
      <c r="E3564" t="s">
        <v>11090</v>
      </c>
      <c r="F3564" t="s">
        <v>1023</v>
      </c>
    </row>
    <row r="3565" spans="2:6" hidden="1" x14ac:dyDescent="0.25">
      <c r="B3565">
        <v>159996</v>
      </c>
      <c r="C3565" t="s">
        <v>11091</v>
      </c>
      <c r="D3565" t="s">
        <v>11092</v>
      </c>
      <c r="E3565" t="s">
        <v>11093</v>
      </c>
      <c r="F3565" t="s">
        <v>1023</v>
      </c>
    </row>
    <row r="3566" spans="2:6" hidden="1" x14ac:dyDescent="0.25">
      <c r="B3566">
        <v>159999</v>
      </c>
      <c r="C3566" t="s">
        <v>11094</v>
      </c>
      <c r="D3566" t="s">
        <v>11095</v>
      </c>
      <c r="E3566" t="s">
        <v>24036</v>
      </c>
      <c r="F3566" t="s">
        <v>1023</v>
      </c>
    </row>
    <row r="3567" spans="2:6" hidden="1" x14ac:dyDescent="0.25">
      <c r="B3567">
        <v>160000</v>
      </c>
      <c r="C3567" t="s">
        <v>11096</v>
      </c>
      <c r="D3567" t="s">
        <v>11097</v>
      </c>
      <c r="E3567" t="s">
        <v>11098</v>
      </c>
      <c r="F3567" t="s">
        <v>1023</v>
      </c>
    </row>
    <row r="3568" spans="2:6" hidden="1" x14ac:dyDescent="0.25">
      <c r="B3568">
        <v>160001</v>
      </c>
      <c r="C3568" t="s">
        <v>11099</v>
      </c>
      <c r="D3568" t="s">
        <v>11100</v>
      </c>
      <c r="E3568" t="s">
        <v>11101</v>
      </c>
      <c r="F3568" t="s">
        <v>1023</v>
      </c>
    </row>
    <row r="3569" spans="2:6" hidden="1" x14ac:dyDescent="0.25">
      <c r="B3569">
        <v>160002</v>
      </c>
      <c r="C3569" t="s">
        <v>11102</v>
      </c>
      <c r="D3569" t="s">
        <v>11103</v>
      </c>
      <c r="E3569" t="s">
        <v>11104</v>
      </c>
      <c r="F3569" t="s">
        <v>1023</v>
      </c>
    </row>
    <row r="3570" spans="2:6" hidden="1" x14ac:dyDescent="0.25">
      <c r="B3570">
        <v>160003</v>
      </c>
      <c r="C3570" t="s">
        <v>11105</v>
      </c>
      <c r="D3570" t="s">
        <v>11106</v>
      </c>
      <c r="E3570" t="s">
        <v>10434</v>
      </c>
      <c r="F3570" t="s">
        <v>1023</v>
      </c>
    </row>
    <row r="3571" spans="2:6" hidden="1" x14ac:dyDescent="0.25">
      <c r="B3571">
        <v>160004</v>
      </c>
      <c r="C3571" t="s">
        <v>11107</v>
      </c>
      <c r="D3571" t="s">
        <v>11108</v>
      </c>
      <c r="E3571" t="s">
        <v>11109</v>
      </c>
      <c r="F3571" t="s">
        <v>1023</v>
      </c>
    </row>
    <row r="3572" spans="2:6" hidden="1" x14ac:dyDescent="0.25">
      <c r="B3572">
        <v>160005</v>
      </c>
      <c r="C3572" t="s">
        <v>11110</v>
      </c>
      <c r="D3572" t="s">
        <v>11111</v>
      </c>
      <c r="E3572" t="s">
        <v>11109</v>
      </c>
      <c r="F3572" t="s">
        <v>1023</v>
      </c>
    </row>
    <row r="3573" spans="2:6" hidden="1" x14ac:dyDescent="0.25">
      <c r="B3573">
        <v>160006</v>
      </c>
      <c r="C3573" t="s">
        <v>11112</v>
      </c>
      <c r="D3573" t="s">
        <v>11113</v>
      </c>
      <c r="E3573" t="s">
        <v>11109</v>
      </c>
      <c r="F3573" t="s">
        <v>1023</v>
      </c>
    </row>
    <row r="3574" spans="2:6" hidden="1" x14ac:dyDescent="0.25">
      <c r="B3574">
        <v>160008</v>
      </c>
      <c r="C3574" t="s">
        <v>11114</v>
      </c>
      <c r="D3574" t="s">
        <v>11115</v>
      </c>
      <c r="E3574" t="s">
        <v>11116</v>
      </c>
      <c r="F3574" t="s">
        <v>1023</v>
      </c>
    </row>
    <row r="3575" spans="2:6" hidden="1" x14ac:dyDescent="0.25">
      <c r="B3575">
        <v>160009</v>
      </c>
      <c r="C3575" t="s">
        <v>11117</v>
      </c>
      <c r="D3575" t="s">
        <v>11118</v>
      </c>
      <c r="E3575" t="s">
        <v>11119</v>
      </c>
      <c r="F3575" t="s">
        <v>1023</v>
      </c>
    </row>
    <row r="3576" spans="2:6" hidden="1" x14ac:dyDescent="0.25">
      <c r="B3576">
        <v>160010</v>
      </c>
      <c r="C3576" t="s">
        <v>11120</v>
      </c>
      <c r="D3576" t="s">
        <v>11121</v>
      </c>
      <c r="E3576" t="s">
        <v>11122</v>
      </c>
      <c r="F3576" t="s">
        <v>1023</v>
      </c>
    </row>
    <row r="3577" spans="2:6" hidden="1" x14ac:dyDescent="0.25">
      <c r="B3577">
        <v>160015</v>
      </c>
      <c r="C3577" t="s">
        <v>11123</v>
      </c>
      <c r="D3577" t="s">
        <v>11124</v>
      </c>
      <c r="E3577" t="s">
        <v>3334</v>
      </c>
      <c r="F3577" t="s">
        <v>1023</v>
      </c>
    </row>
    <row r="3578" spans="2:6" hidden="1" x14ac:dyDescent="0.25">
      <c r="B3578">
        <v>160021</v>
      </c>
      <c r="C3578" t="s">
        <v>11125</v>
      </c>
      <c r="D3578" t="s">
        <v>11126</v>
      </c>
      <c r="E3578" t="s">
        <v>11127</v>
      </c>
      <c r="F3578" t="s">
        <v>1023</v>
      </c>
    </row>
    <row r="3579" spans="2:6" hidden="1" x14ac:dyDescent="0.25">
      <c r="B3579">
        <v>160022</v>
      </c>
      <c r="C3579" t="s">
        <v>11128</v>
      </c>
      <c r="D3579" t="s">
        <v>11129</v>
      </c>
      <c r="E3579" t="s">
        <v>11130</v>
      </c>
      <c r="F3579" t="s">
        <v>1023</v>
      </c>
    </row>
    <row r="3580" spans="2:6" hidden="1" x14ac:dyDescent="0.25">
      <c r="B3580">
        <v>160025</v>
      </c>
      <c r="C3580" t="s">
        <v>348</v>
      </c>
      <c r="D3580" t="s">
        <v>349</v>
      </c>
      <c r="E3580" t="s">
        <v>813</v>
      </c>
      <c r="F3580" t="s">
        <v>1023</v>
      </c>
    </row>
    <row r="3581" spans="2:6" hidden="1" x14ac:dyDescent="0.25">
      <c r="B3581">
        <v>160027</v>
      </c>
      <c r="C3581" t="s">
        <v>11131</v>
      </c>
      <c r="D3581" t="s">
        <v>11132</v>
      </c>
      <c r="E3581" t="s">
        <v>11133</v>
      </c>
      <c r="F3581" t="s">
        <v>1023</v>
      </c>
    </row>
    <row r="3582" spans="2:6" hidden="1" x14ac:dyDescent="0.25">
      <c r="B3582">
        <v>160028</v>
      </c>
      <c r="C3582" t="s">
        <v>11134</v>
      </c>
      <c r="D3582" t="s">
        <v>11135</v>
      </c>
      <c r="E3582" t="s">
        <v>11136</v>
      </c>
      <c r="F3582" t="s">
        <v>1023</v>
      </c>
    </row>
    <row r="3583" spans="2:6" hidden="1" x14ac:dyDescent="0.25">
      <c r="B3583">
        <v>160029</v>
      </c>
      <c r="C3583" t="s">
        <v>11137</v>
      </c>
      <c r="D3583" t="s">
        <v>11138</v>
      </c>
      <c r="E3583" t="s">
        <v>11139</v>
      </c>
      <c r="F3583" t="s">
        <v>1023</v>
      </c>
    </row>
    <row r="3584" spans="2:6" hidden="1" x14ac:dyDescent="0.25">
      <c r="B3584">
        <v>160041</v>
      </c>
      <c r="C3584" t="s">
        <v>11140</v>
      </c>
      <c r="D3584" t="s">
        <v>11141</v>
      </c>
      <c r="E3584" t="s">
        <v>1619</v>
      </c>
      <c r="F3584" t="s">
        <v>1023</v>
      </c>
    </row>
    <row r="3585" spans="2:6" hidden="1" x14ac:dyDescent="0.25">
      <c r="B3585">
        <v>160042</v>
      </c>
      <c r="C3585" t="s">
        <v>10598</v>
      </c>
      <c r="D3585" t="s">
        <v>10599</v>
      </c>
      <c r="E3585" t="s">
        <v>11142</v>
      </c>
      <c r="F3585" t="s">
        <v>1023</v>
      </c>
    </row>
    <row r="3586" spans="2:6" hidden="1" x14ac:dyDescent="0.25">
      <c r="B3586">
        <v>160045</v>
      </c>
      <c r="C3586" t="s">
        <v>11143</v>
      </c>
      <c r="D3586" t="s">
        <v>11144</v>
      </c>
      <c r="E3586" t="s">
        <v>11145</v>
      </c>
      <c r="F3586" t="s">
        <v>1023</v>
      </c>
    </row>
    <row r="3587" spans="2:6" hidden="1" x14ac:dyDescent="0.25">
      <c r="B3587">
        <v>160047</v>
      </c>
      <c r="C3587" t="s">
        <v>11146</v>
      </c>
      <c r="D3587" t="s">
        <v>11147</v>
      </c>
      <c r="E3587" t="s">
        <v>10097</v>
      </c>
      <c r="F3587" t="s">
        <v>1023</v>
      </c>
    </row>
    <row r="3588" spans="2:6" hidden="1" x14ac:dyDescent="0.25">
      <c r="B3588">
        <v>160048</v>
      </c>
      <c r="C3588" t="s">
        <v>11148</v>
      </c>
      <c r="D3588" t="s">
        <v>11149</v>
      </c>
      <c r="E3588" t="s">
        <v>11150</v>
      </c>
      <c r="F3588" t="s">
        <v>1023</v>
      </c>
    </row>
    <row r="3589" spans="2:6" hidden="1" x14ac:dyDescent="0.25">
      <c r="B3589">
        <v>160052</v>
      </c>
      <c r="C3589" t="s">
        <v>11151</v>
      </c>
      <c r="D3589" t="s">
        <v>11152</v>
      </c>
      <c r="E3589" t="s">
        <v>11153</v>
      </c>
      <c r="F3589" t="s">
        <v>1023</v>
      </c>
    </row>
    <row r="3590" spans="2:6" hidden="1" x14ac:dyDescent="0.25">
      <c r="B3590">
        <v>160053</v>
      </c>
      <c r="C3590" t="s">
        <v>11154</v>
      </c>
      <c r="D3590" t="s">
        <v>11155</v>
      </c>
      <c r="E3590" t="s">
        <v>11156</v>
      </c>
      <c r="F3590" t="s">
        <v>1023</v>
      </c>
    </row>
    <row r="3591" spans="2:6" hidden="1" x14ac:dyDescent="0.25">
      <c r="B3591">
        <v>160054</v>
      </c>
      <c r="C3591" t="s">
        <v>11157</v>
      </c>
      <c r="D3591" t="s">
        <v>11158</v>
      </c>
      <c r="E3591" t="s">
        <v>11159</v>
      </c>
      <c r="F3591" t="s">
        <v>1023</v>
      </c>
    </row>
    <row r="3592" spans="2:6" hidden="1" x14ac:dyDescent="0.25">
      <c r="B3592">
        <v>160056</v>
      </c>
      <c r="C3592" t="s">
        <v>11160</v>
      </c>
      <c r="D3592" t="s">
        <v>11161</v>
      </c>
      <c r="E3592" t="s">
        <v>11162</v>
      </c>
      <c r="F3592" t="s">
        <v>1023</v>
      </c>
    </row>
    <row r="3593" spans="2:6" hidden="1" x14ac:dyDescent="0.25">
      <c r="B3593">
        <v>160063</v>
      </c>
      <c r="C3593" t="s">
        <v>11163</v>
      </c>
      <c r="D3593" t="s">
        <v>11164</v>
      </c>
      <c r="E3593" t="s">
        <v>11165</v>
      </c>
      <c r="F3593" t="s">
        <v>1023</v>
      </c>
    </row>
    <row r="3594" spans="2:6" hidden="1" x14ac:dyDescent="0.25">
      <c r="B3594">
        <v>160064</v>
      </c>
      <c r="C3594" t="s">
        <v>11166</v>
      </c>
      <c r="D3594" t="s">
        <v>11167</v>
      </c>
      <c r="E3594" t="s">
        <v>11168</v>
      </c>
      <c r="F3594" t="s">
        <v>1023</v>
      </c>
    </row>
    <row r="3595" spans="2:6" hidden="1" x14ac:dyDescent="0.25">
      <c r="B3595">
        <v>160066</v>
      </c>
      <c r="C3595" t="s">
        <v>11169</v>
      </c>
      <c r="D3595" t="s">
        <v>11170</v>
      </c>
      <c r="E3595" t="s">
        <v>11171</v>
      </c>
      <c r="F3595" t="s">
        <v>1023</v>
      </c>
    </row>
    <row r="3596" spans="2:6" hidden="1" x14ac:dyDescent="0.25">
      <c r="B3596">
        <v>160067</v>
      </c>
      <c r="C3596" t="s">
        <v>11172</v>
      </c>
      <c r="D3596" t="s">
        <v>11173</v>
      </c>
      <c r="E3596" t="s">
        <v>11174</v>
      </c>
      <c r="F3596" t="s">
        <v>1023</v>
      </c>
    </row>
    <row r="3597" spans="2:6" hidden="1" x14ac:dyDescent="0.25">
      <c r="B3597">
        <v>160068</v>
      </c>
      <c r="C3597" t="s">
        <v>11175</v>
      </c>
      <c r="D3597" t="s">
        <v>11176</v>
      </c>
      <c r="E3597" t="s">
        <v>11177</v>
      </c>
      <c r="F3597" t="s">
        <v>1023</v>
      </c>
    </row>
    <row r="3598" spans="2:6" hidden="1" x14ac:dyDescent="0.25">
      <c r="B3598">
        <v>160069</v>
      </c>
      <c r="C3598" t="s">
        <v>11178</v>
      </c>
      <c r="D3598" t="s">
        <v>11179</v>
      </c>
      <c r="E3598" t="s">
        <v>3084</v>
      </c>
      <c r="F3598" t="s">
        <v>1023</v>
      </c>
    </row>
    <row r="3599" spans="2:6" hidden="1" x14ac:dyDescent="0.25">
      <c r="B3599">
        <v>160070</v>
      </c>
      <c r="C3599" t="s">
        <v>11180</v>
      </c>
      <c r="D3599" t="s">
        <v>11181</v>
      </c>
      <c r="E3599" t="s">
        <v>24109</v>
      </c>
      <c r="F3599" t="s">
        <v>1023</v>
      </c>
    </row>
    <row r="3600" spans="2:6" hidden="1" x14ac:dyDescent="0.25">
      <c r="B3600">
        <v>160072</v>
      </c>
      <c r="C3600" t="s">
        <v>11182</v>
      </c>
      <c r="D3600" t="s">
        <v>11183</v>
      </c>
      <c r="E3600" t="s">
        <v>11184</v>
      </c>
      <c r="F3600" t="s">
        <v>1023</v>
      </c>
    </row>
    <row r="3601" spans="2:6" hidden="1" x14ac:dyDescent="0.25">
      <c r="B3601">
        <v>160074</v>
      </c>
      <c r="C3601" t="s">
        <v>11185</v>
      </c>
      <c r="D3601" t="s">
        <v>11186</v>
      </c>
      <c r="E3601" t="s">
        <v>11187</v>
      </c>
      <c r="F3601" t="s">
        <v>1023</v>
      </c>
    </row>
    <row r="3602" spans="2:6" hidden="1" x14ac:dyDescent="0.25">
      <c r="B3602">
        <v>160077</v>
      </c>
      <c r="C3602" t="s">
        <v>11188</v>
      </c>
      <c r="D3602" t="s">
        <v>11189</v>
      </c>
      <c r="E3602" t="s">
        <v>11190</v>
      </c>
      <c r="F3602" t="s">
        <v>1023</v>
      </c>
    </row>
    <row r="3603" spans="2:6" hidden="1" x14ac:dyDescent="0.25">
      <c r="B3603">
        <v>160079</v>
      </c>
      <c r="C3603" t="s">
        <v>11191</v>
      </c>
      <c r="D3603" t="s">
        <v>11192</v>
      </c>
      <c r="E3603" t="s">
        <v>11193</v>
      </c>
      <c r="F3603" t="s">
        <v>1023</v>
      </c>
    </row>
    <row r="3604" spans="2:6" hidden="1" x14ac:dyDescent="0.25">
      <c r="B3604">
        <v>160081</v>
      </c>
      <c r="C3604" t="s">
        <v>11194</v>
      </c>
      <c r="D3604" t="s">
        <v>11195</v>
      </c>
      <c r="E3604" t="s">
        <v>1899</v>
      </c>
      <c r="F3604" t="s">
        <v>1023</v>
      </c>
    </row>
    <row r="3605" spans="2:6" hidden="1" x14ac:dyDescent="0.25">
      <c r="B3605">
        <v>160084</v>
      </c>
      <c r="C3605" t="s">
        <v>11196</v>
      </c>
      <c r="D3605" t="s">
        <v>11197</v>
      </c>
      <c r="E3605" t="s">
        <v>11198</v>
      </c>
      <c r="F3605" t="s">
        <v>1023</v>
      </c>
    </row>
    <row r="3606" spans="2:6" hidden="1" x14ac:dyDescent="0.25">
      <c r="B3606">
        <v>160085</v>
      </c>
      <c r="C3606" t="s">
        <v>11199</v>
      </c>
      <c r="D3606" t="s">
        <v>11200</v>
      </c>
      <c r="E3606" t="s">
        <v>7583</v>
      </c>
      <c r="F3606" t="s">
        <v>1023</v>
      </c>
    </row>
    <row r="3607" spans="2:6" hidden="1" x14ac:dyDescent="0.25">
      <c r="B3607">
        <v>160086</v>
      </c>
      <c r="C3607" t="s">
        <v>11201</v>
      </c>
      <c r="D3607" t="s">
        <v>11202</v>
      </c>
      <c r="E3607" t="s">
        <v>11203</v>
      </c>
      <c r="F3607" t="s">
        <v>1023</v>
      </c>
    </row>
    <row r="3608" spans="2:6" hidden="1" x14ac:dyDescent="0.25">
      <c r="B3608">
        <v>160089</v>
      </c>
      <c r="C3608" t="s">
        <v>11204</v>
      </c>
      <c r="D3608" t="s">
        <v>11205</v>
      </c>
      <c r="E3608" t="s">
        <v>11206</v>
      </c>
      <c r="F3608" t="s">
        <v>1023</v>
      </c>
    </row>
    <row r="3609" spans="2:6" hidden="1" x14ac:dyDescent="0.25">
      <c r="B3609">
        <v>160091</v>
      </c>
      <c r="C3609" t="s">
        <v>11207</v>
      </c>
      <c r="D3609" t="s">
        <v>11208</v>
      </c>
      <c r="E3609" t="s">
        <v>11209</v>
      </c>
      <c r="F3609" t="s">
        <v>1023</v>
      </c>
    </row>
    <row r="3610" spans="2:6" hidden="1" x14ac:dyDescent="0.25">
      <c r="B3610">
        <v>160092</v>
      </c>
      <c r="C3610" t="s">
        <v>11210</v>
      </c>
      <c r="D3610" t="s">
        <v>11211</v>
      </c>
      <c r="E3610" t="s">
        <v>11212</v>
      </c>
      <c r="F3610" t="s">
        <v>1023</v>
      </c>
    </row>
    <row r="3611" spans="2:6" hidden="1" x14ac:dyDescent="0.25">
      <c r="B3611">
        <v>160094</v>
      </c>
      <c r="C3611" t="s">
        <v>11213</v>
      </c>
      <c r="D3611" t="s">
        <v>11214</v>
      </c>
      <c r="E3611" t="s">
        <v>11215</v>
      </c>
      <c r="F3611" t="s">
        <v>1023</v>
      </c>
    </row>
    <row r="3612" spans="2:6" hidden="1" x14ac:dyDescent="0.25">
      <c r="B3612">
        <v>160098</v>
      </c>
      <c r="C3612" t="s">
        <v>11216</v>
      </c>
      <c r="D3612" t="s">
        <v>11217</v>
      </c>
      <c r="E3612" t="s">
        <v>11218</v>
      </c>
      <c r="F3612" t="s">
        <v>1023</v>
      </c>
    </row>
    <row r="3613" spans="2:6" hidden="1" x14ac:dyDescent="0.25">
      <c r="B3613">
        <v>160103</v>
      </c>
      <c r="C3613" t="s">
        <v>11219</v>
      </c>
      <c r="D3613" t="s">
        <v>11220</v>
      </c>
      <c r="E3613" t="s">
        <v>11221</v>
      </c>
      <c r="F3613" t="s">
        <v>1023</v>
      </c>
    </row>
    <row r="3614" spans="2:6" hidden="1" x14ac:dyDescent="0.25">
      <c r="B3614">
        <v>160105</v>
      </c>
      <c r="C3614" t="s">
        <v>11222</v>
      </c>
      <c r="D3614" t="s">
        <v>11223</v>
      </c>
      <c r="E3614" t="s">
        <v>11224</v>
      </c>
      <c r="F3614" t="s">
        <v>1023</v>
      </c>
    </row>
    <row r="3615" spans="2:6" hidden="1" x14ac:dyDescent="0.25">
      <c r="B3615">
        <v>160111</v>
      </c>
      <c r="C3615" t="s">
        <v>11225</v>
      </c>
      <c r="D3615" t="s">
        <v>11226</v>
      </c>
      <c r="E3615" t="s">
        <v>11227</v>
      </c>
      <c r="F3615" t="s">
        <v>1023</v>
      </c>
    </row>
    <row r="3616" spans="2:6" hidden="1" x14ac:dyDescent="0.25">
      <c r="B3616">
        <v>160113</v>
      </c>
      <c r="C3616" t="s">
        <v>11228</v>
      </c>
      <c r="D3616" t="s">
        <v>11229</v>
      </c>
      <c r="E3616" t="s">
        <v>11230</v>
      </c>
      <c r="F3616" t="s">
        <v>1023</v>
      </c>
    </row>
    <row r="3617" spans="2:6" hidden="1" x14ac:dyDescent="0.25">
      <c r="B3617">
        <v>160115</v>
      </c>
      <c r="C3617" t="s">
        <v>11231</v>
      </c>
      <c r="D3617" t="s">
        <v>11232</v>
      </c>
      <c r="E3617" t="s">
        <v>11233</v>
      </c>
      <c r="F3617" t="s">
        <v>1023</v>
      </c>
    </row>
    <row r="3618" spans="2:6" hidden="1" x14ac:dyDescent="0.25">
      <c r="B3618">
        <v>160116</v>
      </c>
      <c r="C3618" t="s">
        <v>11234</v>
      </c>
      <c r="D3618" t="s">
        <v>11235</v>
      </c>
      <c r="E3618" t="s">
        <v>11236</v>
      </c>
      <c r="F3618" t="s">
        <v>1023</v>
      </c>
    </row>
    <row r="3619" spans="2:6" hidden="1" x14ac:dyDescent="0.25">
      <c r="B3619">
        <v>160118</v>
      </c>
      <c r="C3619" t="s">
        <v>11237</v>
      </c>
      <c r="D3619" t="s">
        <v>11238</v>
      </c>
      <c r="E3619" t="s">
        <v>11239</v>
      </c>
      <c r="F3619" t="s">
        <v>1023</v>
      </c>
    </row>
    <row r="3620" spans="2:6" hidden="1" x14ac:dyDescent="0.25">
      <c r="B3620">
        <v>160122</v>
      </c>
      <c r="C3620" t="s">
        <v>11240</v>
      </c>
      <c r="D3620" t="s">
        <v>11241</v>
      </c>
      <c r="E3620" t="s">
        <v>11242</v>
      </c>
      <c r="F3620" t="s">
        <v>1023</v>
      </c>
    </row>
    <row r="3621" spans="2:6" hidden="1" x14ac:dyDescent="0.25">
      <c r="B3621">
        <v>160123</v>
      </c>
      <c r="C3621" t="s">
        <v>11243</v>
      </c>
      <c r="D3621" t="s">
        <v>11244</v>
      </c>
      <c r="E3621" t="s">
        <v>11245</v>
      </c>
      <c r="F3621" t="s">
        <v>1023</v>
      </c>
    </row>
    <row r="3622" spans="2:6" hidden="1" x14ac:dyDescent="0.25">
      <c r="B3622">
        <v>160125</v>
      </c>
      <c r="C3622" t="s">
        <v>11246</v>
      </c>
      <c r="D3622" t="s">
        <v>11247</v>
      </c>
      <c r="E3622" t="s">
        <v>11248</v>
      </c>
      <c r="F3622" t="s">
        <v>1023</v>
      </c>
    </row>
    <row r="3623" spans="2:6" hidden="1" x14ac:dyDescent="0.25">
      <c r="B3623">
        <v>160126</v>
      </c>
      <c r="C3623" t="s">
        <v>11249</v>
      </c>
      <c r="D3623" t="s">
        <v>11250</v>
      </c>
      <c r="E3623" t="s">
        <v>11251</v>
      </c>
      <c r="F3623" t="s">
        <v>1023</v>
      </c>
    </row>
    <row r="3624" spans="2:6" hidden="1" x14ac:dyDescent="0.25">
      <c r="B3624">
        <v>160130</v>
      </c>
      <c r="C3624" t="s">
        <v>11252</v>
      </c>
      <c r="D3624" t="s">
        <v>11253</v>
      </c>
      <c r="E3624" t="s">
        <v>3658</v>
      </c>
      <c r="F3624" t="s">
        <v>1023</v>
      </c>
    </row>
    <row r="3625" spans="2:6" hidden="1" x14ac:dyDescent="0.25">
      <c r="B3625">
        <v>160131</v>
      </c>
      <c r="C3625" t="s">
        <v>11254</v>
      </c>
      <c r="D3625" t="s">
        <v>11255</v>
      </c>
      <c r="E3625" t="s">
        <v>11256</v>
      </c>
      <c r="F3625" t="s">
        <v>1023</v>
      </c>
    </row>
    <row r="3626" spans="2:6" hidden="1" x14ac:dyDescent="0.25">
      <c r="B3626">
        <v>160132</v>
      </c>
      <c r="C3626" t="s">
        <v>11257</v>
      </c>
      <c r="D3626" t="s">
        <v>11258</v>
      </c>
      <c r="E3626" t="s">
        <v>11259</v>
      </c>
      <c r="F3626" t="s">
        <v>1023</v>
      </c>
    </row>
    <row r="3627" spans="2:6" hidden="1" x14ac:dyDescent="0.25">
      <c r="B3627">
        <v>160133</v>
      </c>
      <c r="C3627" t="s">
        <v>11260</v>
      </c>
      <c r="D3627" t="s">
        <v>11261</v>
      </c>
      <c r="E3627" t="s">
        <v>2263</v>
      </c>
      <c r="F3627" t="s">
        <v>1023</v>
      </c>
    </row>
    <row r="3628" spans="2:6" hidden="1" x14ac:dyDescent="0.25">
      <c r="B3628">
        <v>160136</v>
      </c>
      <c r="C3628" t="s">
        <v>11262</v>
      </c>
      <c r="D3628" t="s">
        <v>11263</v>
      </c>
      <c r="E3628" t="s">
        <v>8210</v>
      </c>
      <c r="F3628" t="s">
        <v>1023</v>
      </c>
    </row>
    <row r="3629" spans="2:6" hidden="1" x14ac:dyDescent="0.25">
      <c r="B3629">
        <v>160139</v>
      </c>
      <c r="C3629" t="s">
        <v>11264</v>
      </c>
      <c r="D3629" t="s">
        <v>11265</v>
      </c>
      <c r="E3629" t="s">
        <v>11266</v>
      </c>
      <c r="F3629" t="s">
        <v>1023</v>
      </c>
    </row>
    <row r="3630" spans="2:6" hidden="1" x14ac:dyDescent="0.25">
      <c r="B3630">
        <v>160142</v>
      </c>
      <c r="C3630" t="s">
        <v>11267</v>
      </c>
      <c r="D3630" t="s">
        <v>11268</v>
      </c>
      <c r="E3630" t="s">
        <v>24037</v>
      </c>
      <c r="F3630" t="s">
        <v>1023</v>
      </c>
    </row>
    <row r="3631" spans="2:6" hidden="1" x14ac:dyDescent="0.25">
      <c r="B3631">
        <v>160144</v>
      </c>
      <c r="C3631" t="s">
        <v>11269</v>
      </c>
      <c r="D3631" t="s">
        <v>11270</v>
      </c>
      <c r="E3631" t="s">
        <v>11271</v>
      </c>
      <c r="F3631" t="s">
        <v>1023</v>
      </c>
    </row>
    <row r="3632" spans="2:6" hidden="1" x14ac:dyDescent="0.25">
      <c r="B3632">
        <v>160145</v>
      </c>
      <c r="C3632" t="s">
        <v>11272</v>
      </c>
      <c r="D3632" t="s">
        <v>11273</v>
      </c>
      <c r="E3632" t="s">
        <v>11274</v>
      </c>
      <c r="F3632" t="s">
        <v>1023</v>
      </c>
    </row>
    <row r="3633" spans="2:6" hidden="1" x14ac:dyDescent="0.25">
      <c r="B3633">
        <v>160148</v>
      </c>
      <c r="C3633" t="s">
        <v>11275</v>
      </c>
      <c r="D3633" t="s">
        <v>11276</v>
      </c>
      <c r="E3633" t="s">
        <v>11277</v>
      </c>
      <c r="F3633" t="s">
        <v>1023</v>
      </c>
    </row>
    <row r="3634" spans="2:6" hidden="1" x14ac:dyDescent="0.25">
      <c r="B3634">
        <v>160152</v>
      </c>
      <c r="C3634" t="s">
        <v>11278</v>
      </c>
      <c r="D3634" t="s">
        <v>11279</v>
      </c>
      <c r="E3634" t="s">
        <v>11280</v>
      </c>
      <c r="F3634" t="s">
        <v>1023</v>
      </c>
    </row>
    <row r="3635" spans="2:6" hidden="1" x14ac:dyDescent="0.25">
      <c r="B3635">
        <v>160156</v>
      </c>
      <c r="C3635" t="s">
        <v>11281</v>
      </c>
      <c r="D3635" t="s">
        <v>11282</v>
      </c>
      <c r="E3635" t="s">
        <v>11283</v>
      </c>
      <c r="F3635" t="s">
        <v>1023</v>
      </c>
    </row>
    <row r="3636" spans="2:6" hidden="1" x14ac:dyDescent="0.25">
      <c r="B3636">
        <v>160158</v>
      </c>
      <c r="C3636" t="s">
        <v>11284</v>
      </c>
      <c r="D3636" t="s">
        <v>11285</v>
      </c>
      <c r="E3636" t="s">
        <v>11286</v>
      </c>
      <c r="F3636" t="s">
        <v>1023</v>
      </c>
    </row>
    <row r="3637" spans="2:6" hidden="1" x14ac:dyDescent="0.25">
      <c r="B3637">
        <v>160159</v>
      </c>
      <c r="C3637" t="s">
        <v>11287</v>
      </c>
      <c r="D3637" t="s">
        <v>11288</v>
      </c>
      <c r="E3637" t="s">
        <v>2863</v>
      </c>
      <c r="F3637" t="s">
        <v>1023</v>
      </c>
    </row>
    <row r="3638" spans="2:6" hidden="1" x14ac:dyDescent="0.25">
      <c r="B3638">
        <v>160160</v>
      </c>
      <c r="C3638" t="s">
        <v>11289</v>
      </c>
      <c r="D3638" t="s">
        <v>11290</v>
      </c>
      <c r="E3638" t="s">
        <v>4539</v>
      </c>
      <c r="F3638" t="s">
        <v>1023</v>
      </c>
    </row>
    <row r="3639" spans="2:6" hidden="1" x14ac:dyDescent="0.25">
      <c r="B3639">
        <v>160162</v>
      </c>
      <c r="C3639" t="s">
        <v>11291</v>
      </c>
      <c r="D3639" t="s">
        <v>11292</v>
      </c>
      <c r="E3639" t="s">
        <v>11293</v>
      </c>
      <c r="F3639" t="s">
        <v>1023</v>
      </c>
    </row>
    <row r="3640" spans="2:6" hidden="1" x14ac:dyDescent="0.25">
      <c r="B3640">
        <v>160163</v>
      </c>
      <c r="C3640" t="s">
        <v>11294</v>
      </c>
      <c r="D3640" t="s">
        <v>11295</v>
      </c>
      <c r="E3640" t="s">
        <v>11296</v>
      </c>
      <c r="F3640" t="s">
        <v>1023</v>
      </c>
    </row>
    <row r="3641" spans="2:6" hidden="1" x14ac:dyDescent="0.25">
      <c r="B3641">
        <v>160168</v>
      </c>
      <c r="C3641" t="s">
        <v>11297</v>
      </c>
      <c r="D3641" t="s">
        <v>11298</v>
      </c>
      <c r="E3641" t="s">
        <v>11299</v>
      </c>
      <c r="F3641" t="s">
        <v>1023</v>
      </c>
    </row>
    <row r="3642" spans="2:6" hidden="1" x14ac:dyDescent="0.25">
      <c r="B3642">
        <v>160169</v>
      </c>
      <c r="C3642" t="s">
        <v>11300</v>
      </c>
      <c r="D3642" t="s">
        <v>11301</v>
      </c>
      <c r="E3642" t="s">
        <v>11302</v>
      </c>
      <c r="F3642" t="s">
        <v>1023</v>
      </c>
    </row>
    <row r="3643" spans="2:6" hidden="1" x14ac:dyDescent="0.25">
      <c r="B3643">
        <v>160172</v>
      </c>
      <c r="C3643" t="s">
        <v>11303</v>
      </c>
      <c r="D3643" t="s">
        <v>11304</v>
      </c>
      <c r="E3643" t="s">
        <v>11305</v>
      </c>
      <c r="F3643" t="s">
        <v>1023</v>
      </c>
    </row>
    <row r="3644" spans="2:6" hidden="1" x14ac:dyDescent="0.25">
      <c r="B3644">
        <v>160173</v>
      </c>
      <c r="C3644" t="s">
        <v>11306</v>
      </c>
      <c r="D3644" t="s">
        <v>11307</v>
      </c>
      <c r="E3644" t="s">
        <v>11308</v>
      </c>
      <c r="F3644" t="s">
        <v>1023</v>
      </c>
    </row>
    <row r="3645" spans="2:6" hidden="1" x14ac:dyDescent="0.25">
      <c r="B3645">
        <v>160174</v>
      </c>
      <c r="C3645" t="s">
        <v>11309</v>
      </c>
      <c r="D3645" t="s">
        <v>11310</v>
      </c>
      <c r="E3645" t="s">
        <v>11311</v>
      </c>
      <c r="F3645" t="s">
        <v>1023</v>
      </c>
    </row>
    <row r="3646" spans="2:6" hidden="1" x14ac:dyDescent="0.25">
      <c r="B3646">
        <v>160176</v>
      </c>
      <c r="C3646" t="s">
        <v>11312</v>
      </c>
      <c r="D3646" t="s">
        <v>11313</v>
      </c>
      <c r="E3646" t="s">
        <v>4924</v>
      </c>
      <c r="F3646" t="s">
        <v>1023</v>
      </c>
    </row>
    <row r="3647" spans="2:6" hidden="1" x14ac:dyDescent="0.25">
      <c r="B3647">
        <v>160179</v>
      </c>
      <c r="C3647" t="s">
        <v>11314</v>
      </c>
      <c r="D3647" t="s">
        <v>11315</v>
      </c>
      <c r="E3647" t="s">
        <v>11316</v>
      </c>
      <c r="F3647" t="s">
        <v>1023</v>
      </c>
    </row>
    <row r="3648" spans="2:6" hidden="1" x14ac:dyDescent="0.25">
      <c r="B3648">
        <v>160180</v>
      </c>
      <c r="C3648" t="s">
        <v>11317</v>
      </c>
      <c r="D3648" t="s">
        <v>11318</v>
      </c>
      <c r="E3648" t="s">
        <v>11319</v>
      </c>
      <c r="F3648" t="s">
        <v>1023</v>
      </c>
    </row>
    <row r="3649" spans="2:6" hidden="1" x14ac:dyDescent="0.25">
      <c r="B3649">
        <v>160182</v>
      </c>
      <c r="C3649" t="s">
        <v>11320</v>
      </c>
      <c r="D3649" t="s">
        <v>11321</v>
      </c>
      <c r="E3649" t="s">
        <v>11322</v>
      </c>
      <c r="F3649" t="s">
        <v>1023</v>
      </c>
    </row>
    <row r="3650" spans="2:6" hidden="1" x14ac:dyDescent="0.25">
      <c r="B3650">
        <v>160183</v>
      </c>
      <c r="C3650" t="s">
        <v>11323</v>
      </c>
      <c r="D3650" t="s">
        <v>11324</v>
      </c>
      <c r="E3650" t="s">
        <v>11325</v>
      </c>
      <c r="F3650" t="s">
        <v>1023</v>
      </c>
    </row>
    <row r="3651" spans="2:6" hidden="1" x14ac:dyDescent="0.25">
      <c r="B3651">
        <v>160184</v>
      </c>
      <c r="C3651" t="s">
        <v>11326</v>
      </c>
      <c r="D3651" t="s">
        <v>11327</v>
      </c>
      <c r="E3651" t="s">
        <v>5501</v>
      </c>
      <c r="F3651" t="s">
        <v>1023</v>
      </c>
    </row>
    <row r="3652" spans="2:6" hidden="1" x14ac:dyDescent="0.25">
      <c r="B3652">
        <v>160185</v>
      </c>
      <c r="C3652" t="s">
        <v>11328</v>
      </c>
      <c r="D3652" t="s">
        <v>11329</v>
      </c>
      <c r="E3652" t="s">
        <v>11330</v>
      </c>
      <c r="F3652" t="s">
        <v>1023</v>
      </c>
    </row>
    <row r="3653" spans="2:6" hidden="1" x14ac:dyDescent="0.25">
      <c r="B3653">
        <v>160186</v>
      </c>
      <c r="C3653" t="s">
        <v>11331</v>
      </c>
      <c r="D3653" t="s">
        <v>11332</v>
      </c>
      <c r="E3653" t="s">
        <v>11333</v>
      </c>
      <c r="F3653" t="s">
        <v>1023</v>
      </c>
    </row>
    <row r="3654" spans="2:6" hidden="1" x14ac:dyDescent="0.25">
      <c r="B3654">
        <v>160187</v>
      </c>
      <c r="C3654" t="s">
        <v>11334</v>
      </c>
      <c r="D3654" t="s">
        <v>11335</v>
      </c>
      <c r="E3654" t="s">
        <v>11336</v>
      </c>
      <c r="F3654" t="s">
        <v>1023</v>
      </c>
    </row>
    <row r="3655" spans="2:6" hidden="1" x14ac:dyDescent="0.25">
      <c r="B3655">
        <v>160188</v>
      </c>
      <c r="C3655" t="s">
        <v>11337</v>
      </c>
      <c r="D3655" t="s">
        <v>11338</v>
      </c>
      <c r="E3655" t="s">
        <v>5478</v>
      </c>
      <c r="F3655" t="s">
        <v>1023</v>
      </c>
    </row>
    <row r="3656" spans="2:6" hidden="1" x14ac:dyDescent="0.25">
      <c r="B3656">
        <v>160191</v>
      </c>
      <c r="C3656" t="s">
        <v>11339</v>
      </c>
      <c r="D3656" t="s">
        <v>11340</v>
      </c>
      <c r="E3656" t="s">
        <v>11341</v>
      </c>
      <c r="F3656" t="s">
        <v>1023</v>
      </c>
    </row>
    <row r="3657" spans="2:6" hidden="1" x14ac:dyDescent="0.25">
      <c r="B3657">
        <v>160192</v>
      </c>
      <c r="C3657" t="s">
        <v>11342</v>
      </c>
      <c r="D3657" t="s">
        <v>11343</v>
      </c>
      <c r="E3657" t="s">
        <v>11344</v>
      </c>
      <c r="F3657" t="s">
        <v>1023</v>
      </c>
    </row>
    <row r="3658" spans="2:6" hidden="1" x14ac:dyDescent="0.25">
      <c r="B3658">
        <v>160193</v>
      </c>
      <c r="C3658" t="s">
        <v>11345</v>
      </c>
      <c r="D3658" t="s">
        <v>11346</v>
      </c>
      <c r="E3658" t="s">
        <v>11347</v>
      </c>
      <c r="F3658" t="s">
        <v>1023</v>
      </c>
    </row>
    <row r="3659" spans="2:6" hidden="1" x14ac:dyDescent="0.25">
      <c r="B3659">
        <v>160197</v>
      </c>
      <c r="C3659" t="s">
        <v>11348</v>
      </c>
      <c r="D3659" t="s">
        <v>11349</v>
      </c>
      <c r="E3659" t="s">
        <v>9760</v>
      </c>
      <c r="F3659" t="s">
        <v>1023</v>
      </c>
    </row>
    <row r="3660" spans="2:6" hidden="1" x14ac:dyDescent="0.25">
      <c r="B3660">
        <v>160202</v>
      </c>
      <c r="C3660" t="s">
        <v>11350</v>
      </c>
      <c r="D3660" t="s">
        <v>11351</v>
      </c>
      <c r="E3660" t="s">
        <v>11352</v>
      </c>
      <c r="F3660" t="s">
        <v>1023</v>
      </c>
    </row>
    <row r="3661" spans="2:6" hidden="1" x14ac:dyDescent="0.25">
      <c r="B3661">
        <v>160203</v>
      </c>
      <c r="C3661" t="s">
        <v>11353</v>
      </c>
      <c r="D3661" t="s">
        <v>11354</v>
      </c>
      <c r="E3661" t="s">
        <v>11355</v>
      </c>
      <c r="F3661" t="s">
        <v>1023</v>
      </c>
    </row>
    <row r="3662" spans="2:6" hidden="1" x14ac:dyDescent="0.25">
      <c r="B3662">
        <v>160207</v>
      </c>
      <c r="C3662" t="s">
        <v>11356</v>
      </c>
      <c r="D3662" t="s">
        <v>11357</v>
      </c>
      <c r="E3662" t="s">
        <v>11358</v>
      </c>
      <c r="F3662" t="s">
        <v>1023</v>
      </c>
    </row>
    <row r="3663" spans="2:6" hidden="1" x14ac:dyDescent="0.25">
      <c r="B3663">
        <v>160208</v>
      </c>
      <c r="C3663" t="s">
        <v>11359</v>
      </c>
      <c r="D3663" t="s">
        <v>11360</v>
      </c>
      <c r="E3663" t="s">
        <v>11361</v>
      </c>
      <c r="F3663" t="s">
        <v>1023</v>
      </c>
    </row>
    <row r="3664" spans="2:6" hidden="1" x14ac:dyDescent="0.25">
      <c r="B3664">
        <v>160216</v>
      </c>
      <c r="C3664" t="s">
        <v>11362</v>
      </c>
      <c r="D3664" t="s">
        <v>11363</v>
      </c>
      <c r="E3664" t="s">
        <v>11364</v>
      </c>
      <c r="F3664" t="s">
        <v>1023</v>
      </c>
    </row>
    <row r="3665" spans="2:6" hidden="1" x14ac:dyDescent="0.25">
      <c r="B3665">
        <v>160217</v>
      </c>
      <c r="C3665" t="s">
        <v>11365</v>
      </c>
      <c r="D3665" t="s">
        <v>11366</v>
      </c>
      <c r="E3665" t="s">
        <v>11367</v>
      </c>
      <c r="F3665" t="s">
        <v>1023</v>
      </c>
    </row>
    <row r="3666" spans="2:6" hidden="1" x14ac:dyDescent="0.25">
      <c r="B3666">
        <v>160220</v>
      </c>
      <c r="C3666" t="s">
        <v>11368</v>
      </c>
      <c r="D3666" t="s">
        <v>11369</v>
      </c>
      <c r="E3666" t="s">
        <v>11370</v>
      </c>
      <c r="F3666" t="s">
        <v>1023</v>
      </c>
    </row>
    <row r="3667" spans="2:6" hidden="1" x14ac:dyDescent="0.25">
      <c r="B3667">
        <v>160221</v>
      </c>
      <c r="C3667" t="s">
        <v>11371</v>
      </c>
      <c r="D3667" t="s">
        <v>11372</v>
      </c>
      <c r="E3667" t="s">
        <v>11373</v>
      </c>
      <c r="F3667" t="s">
        <v>1023</v>
      </c>
    </row>
    <row r="3668" spans="2:6" hidden="1" x14ac:dyDescent="0.25">
      <c r="B3668">
        <v>160222</v>
      </c>
      <c r="C3668" t="s">
        <v>11374</v>
      </c>
      <c r="D3668" t="s">
        <v>11375</v>
      </c>
      <c r="E3668" t="s">
        <v>11376</v>
      </c>
      <c r="F3668" t="s">
        <v>1023</v>
      </c>
    </row>
    <row r="3669" spans="2:6" hidden="1" x14ac:dyDescent="0.25">
      <c r="B3669">
        <v>160223</v>
      </c>
      <c r="C3669" t="s">
        <v>11377</v>
      </c>
      <c r="D3669" t="s">
        <v>11378</v>
      </c>
      <c r="E3669" t="s">
        <v>10315</v>
      </c>
      <c r="F3669" t="s">
        <v>1023</v>
      </c>
    </row>
    <row r="3670" spans="2:6" hidden="1" x14ac:dyDescent="0.25">
      <c r="B3670">
        <v>160227</v>
      </c>
      <c r="C3670" t="s">
        <v>11379</v>
      </c>
      <c r="D3670" t="s">
        <v>11380</v>
      </c>
      <c r="E3670" t="s">
        <v>11381</v>
      </c>
      <c r="F3670" t="s">
        <v>1023</v>
      </c>
    </row>
    <row r="3671" spans="2:6" hidden="1" x14ac:dyDescent="0.25">
      <c r="B3671">
        <v>160228</v>
      </c>
      <c r="C3671" t="s">
        <v>11382</v>
      </c>
      <c r="D3671" t="s">
        <v>11383</v>
      </c>
      <c r="E3671" t="s">
        <v>11384</v>
      </c>
      <c r="F3671" t="s">
        <v>1023</v>
      </c>
    </row>
    <row r="3672" spans="2:6" hidden="1" x14ac:dyDescent="0.25">
      <c r="B3672">
        <v>160229</v>
      </c>
      <c r="C3672" t="s">
        <v>11385</v>
      </c>
      <c r="D3672" t="s">
        <v>11386</v>
      </c>
      <c r="E3672" t="s">
        <v>11387</v>
      </c>
      <c r="F3672" t="s">
        <v>1023</v>
      </c>
    </row>
    <row r="3673" spans="2:6" hidden="1" x14ac:dyDescent="0.25">
      <c r="B3673">
        <v>160234</v>
      </c>
      <c r="C3673" t="s">
        <v>11388</v>
      </c>
      <c r="D3673" t="s">
        <v>11389</v>
      </c>
      <c r="E3673" t="s">
        <v>11390</v>
      </c>
      <c r="F3673" t="s">
        <v>1023</v>
      </c>
    </row>
    <row r="3674" spans="2:6" hidden="1" x14ac:dyDescent="0.25">
      <c r="B3674">
        <v>160238</v>
      </c>
      <c r="C3674" t="s">
        <v>11391</v>
      </c>
      <c r="D3674" t="s">
        <v>11392</v>
      </c>
      <c r="E3674" t="s">
        <v>2064</v>
      </c>
      <c r="F3674" t="s">
        <v>1023</v>
      </c>
    </row>
    <row r="3675" spans="2:6" hidden="1" x14ac:dyDescent="0.25">
      <c r="B3675">
        <v>160243</v>
      </c>
      <c r="C3675" t="s">
        <v>11393</v>
      </c>
      <c r="D3675" t="s">
        <v>11394</v>
      </c>
      <c r="E3675" t="s">
        <v>11395</v>
      </c>
      <c r="F3675" t="s">
        <v>1023</v>
      </c>
    </row>
    <row r="3676" spans="2:6" hidden="1" x14ac:dyDescent="0.25">
      <c r="B3676">
        <v>160244</v>
      </c>
      <c r="C3676" t="s">
        <v>11396</v>
      </c>
      <c r="D3676" t="s">
        <v>11397</v>
      </c>
      <c r="E3676" t="s">
        <v>4904</v>
      </c>
      <c r="F3676" t="s">
        <v>1023</v>
      </c>
    </row>
    <row r="3677" spans="2:6" hidden="1" x14ac:dyDescent="0.25">
      <c r="B3677">
        <v>160245</v>
      </c>
      <c r="C3677" t="s">
        <v>11398</v>
      </c>
      <c r="D3677" t="s">
        <v>11399</v>
      </c>
      <c r="E3677" t="s">
        <v>11400</v>
      </c>
      <c r="F3677" t="s">
        <v>1023</v>
      </c>
    </row>
    <row r="3678" spans="2:6" hidden="1" x14ac:dyDescent="0.25">
      <c r="B3678">
        <v>160247</v>
      </c>
      <c r="C3678" t="s">
        <v>11401</v>
      </c>
      <c r="D3678" t="s">
        <v>11402</v>
      </c>
      <c r="E3678" t="s">
        <v>9292</v>
      </c>
      <c r="F3678" t="s">
        <v>1023</v>
      </c>
    </row>
    <row r="3679" spans="2:6" hidden="1" x14ac:dyDescent="0.25">
      <c r="B3679">
        <v>160248</v>
      </c>
      <c r="C3679" t="s">
        <v>11403</v>
      </c>
      <c r="D3679" t="s">
        <v>11404</v>
      </c>
      <c r="E3679" t="s">
        <v>2432</v>
      </c>
      <c r="F3679" t="s">
        <v>1023</v>
      </c>
    </row>
    <row r="3680" spans="2:6" hidden="1" x14ac:dyDescent="0.25">
      <c r="B3680">
        <v>160252</v>
      </c>
      <c r="C3680" t="s">
        <v>11405</v>
      </c>
      <c r="D3680" t="s">
        <v>11406</v>
      </c>
      <c r="E3680" t="s">
        <v>11407</v>
      </c>
      <c r="F3680" t="s">
        <v>1023</v>
      </c>
    </row>
    <row r="3681" spans="2:6" hidden="1" x14ac:dyDescent="0.25">
      <c r="B3681">
        <v>160257</v>
      </c>
      <c r="C3681" t="s">
        <v>11408</v>
      </c>
      <c r="D3681" t="s">
        <v>11409</v>
      </c>
      <c r="E3681" t="s">
        <v>11410</v>
      </c>
      <c r="F3681" t="s">
        <v>1023</v>
      </c>
    </row>
    <row r="3682" spans="2:6" hidden="1" x14ac:dyDescent="0.25">
      <c r="B3682">
        <v>160258</v>
      </c>
      <c r="C3682" t="s">
        <v>11411</v>
      </c>
      <c r="D3682" t="s">
        <v>11412</v>
      </c>
      <c r="E3682" t="s">
        <v>11413</v>
      </c>
      <c r="F3682" t="s">
        <v>1023</v>
      </c>
    </row>
    <row r="3683" spans="2:6" hidden="1" x14ac:dyDescent="0.25">
      <c r="B3683">
        <v>160259</v>
      </c>
      <c r="C3683" t="s">
        <v>11414</v>
      </c>
      <c r="D3683" t="s">
        <v>11415</v>
      </c>
      <c r="E3683" t="s">
        <v>11416</v>
      </c>
      <c r="F3683" t="s">
        <v>1023</v>
      </c>
    </row>
    <row r="3684" spans="2:6" hidden="1" x14ac:dyDescent="0.25">
      <c r="B3684">
        <v>160260</v>
      </c>
      <c r="C3684" t="s">
        <v>11417</v>
      </c>
      <c r="D3684" t="s">
        <v>11418</v>
      </c>
      <c r="E3684" t="s">
        <v>11419</v>
      </c>
      <c r="F3684" t="s">
        <v>1023</v>
      </c>
    </row>
    <row r="3685" spans="2:6" hidden="1" x14ac:dyDescent="0.25">
      <c r="B3685">
        <v>160261</v>
      </c>
      <c r="C3685" t="s">
        <v>11420</v>
      </c>
      <c r="D3685" t="s">
        <v>11421</v>
      </c>
      <c r="E3685" t="s">
        <v>11422</v>
      </c>
      <c r="F3685" t="s">
        <v>1023</v>
      </c>
    </row>
    <row r="3686" spans="2:6" hidden="1" x14ac:dyDescent="0.25">
      <c r="B3686">
        <v>160262</v>
      </c>
      <c r="C3686" t="s">
        <v>11423</v>
      </c>
      <c r="D3686" t="s">
        <v>11424</v>
      </c>
      <c r="E3686" t="s">
        <v>11425</v>
      </c>
      <c r="F3686" t="s">
        <v>1023</v>
      </c>
    </row>
    <row r="3687" spans="2:6" hidden="1" x14ac:dyDescent="0.25">
      <c r="B3687">
        <v>160264</v>
      </c>
      <c r="C3687" t="s">
        <v>11426</v>
      </c>
      <c r="D3687" t="s">
        <v>11427</v>
      </c>
      <c r="E3687" t="s">
        <v>11428</v>
      </c>
      <c r="F3687" t="s">
        <v>1023</v>
      </c>
    </row>
    <row r="3688" spans="2:6" hidden="1" x14ac:dyDescent="0.25">
      <c r="B3688">
        <v>160266</v>
      </c>
      <c r="C3688" t="s">
        <v>11429</v>
      </c>
      <c r="D3688" t="s">
        <v>11430</v>
      </c>
      <c r="E3688" t="s">
        <v>11431</v>
      </c>
      <c r="F3688" t="s">
        <v>1023</v>
      </c>
    </row>
    <row r="3689" spans="2:6" hidden="1" x14ac:dyDescent="0.25">
      <c r="B3689">
        <v>160267</v>
      </c>
      <c r="C3689" t="s">
        <v>11432</v>
      </c>
      <c r="D3689" t="s">
        <v>11433</v>
      </c>
      <c r="E3689" t="s">
        <v>11434</v>
      </c>
      <c r="F3689" t="s">
        <v>1023</v>
      </c>
    </row>
    <row r="3690" spans="2:6" hidden="1" x14ac:dyDescent="0.25">
      <c r="B3690">
        <v>160270</v>
      </c>
      <c r="C3690" t="s">
        <v>11435</v>
      </c>
      <c r="D3690" t="s">
        <v>11436</v>
      </c>
      <c r="E3690" t="s">
        <v>11437</v>
      </c>
      <c r="F3690" t="s">
        <v>1023</v>
      </c>
    </row>
    <row r="3691" spans="2:6" hidden="1" x14ac:dyDescent="0.25">
      <c r="B3691">
        <v>160272</v>
      </c>
      <c r="C3691" t="s">
        <v>11438</v>
      </c>
      <c r="D3691" t="s">
        <v>11439</v>
      </c>
      <c r="E3691" t="s">
        <v>11440</v>
      </c>
      <c r="F3691" t="s">
        <v>1023</v>
      </c>
    </row>
    <row r="3692" spans="2:6" hidden="1" x14ac:dyDescent="0.25">
      <c r="B3692">
        <v>160274</v>
      </c>
      <c r="C3692" t="s">
        <v>11441</v>
      </c>
      <c r="D3692" t="s">
        <v>11442</v>
      </c>
      <c r="E3692" t="s">
        <v>11443</v>
      </c>
      <c r="F3692" t="s">
        <v>1023</v>
      </c>
    </row>
    <row r="3693" spans="2:6" hidden="1" x14ac:dyDescent="0.25">
      <c r="B3693">
        <v>160276</v>
      </c>
      <c r="C3693" t="s">
        <v>11444</v>
      </c>
      <c r="D3693" t="s">
        <v>11445</v>
      </c>
      <c r="E3693" t="s">
        <v>11446</v>
      </c>
      <c r="F3693" t="s">
        <v>1023</v>
      </c>
    </row>
    <row r="3694" spans="2:6" hidden="1" x14ac:dyDescent="0.25">
      <c r="B3694">
        <v>160280</v>
      </c>
      <c r="C3694" t="s">
        <v>11447</v>
      </c>
      <c r="D3694" t="s">
        <v>11448</v>
      </c>
      <c r="E3694" t="s">
        <v>11449</v>
      </c>
      <c r="F3694" t="s">
        <v>1023</v>
      </c>
    </row>
    <row r="3695" spans="2:6" hidden="1" x14ac:dyDescent="0.25">
      <c r="B3695">
        <v>160282</v>
      </c>
      <c r="C3695" t="s">
        <v>11450</v>
      </c>
      <c r="D3695" t="s">
        <v>11451</v>
      </c>
      <c r="E3695" t="s">
        <v>11452</v>
      </c>
      <c r="F3695" t="s">
        <v>1023</v>
      </c>
    </row>
    <row r="3696" spans="2:6" hidden="1" x14ac:dyDescent="0.25">
      <c r="B3696">
        <v>160284</v>
      </c>
      <c r="C3696" t="s">
        <v>11453</v>
      </c>
      <c r="D3696" t="s">
        <v>11454</v>
      </c>
      <c r="E3696" t="s">
        <v>11455</v>
      </c>
      <c r="F3696" t="s">
        <v>1023</v>
      </c>
    </row>
    <row r="3697" spans="2:6" hidden="1" x14ac:dyDescent="0.25">
      <c r="B3697">
        <v>160285</v>
      </c>
      <c r="C3697" t="s">
        <v>11456</v>
      </c>
      <c r="D3697" t="s">
        <v>11457</v>
      </c>
      <c r="E3697" t="s">
        <v>11458</v>
      </c>
      <c r="F3697" t="s">
        <v>1023</v>
      </c>
    </row>
    <row r="3698" spans="2:6" hidden="1" x14ac:dyDescent="0.25">
      <c r="B3698">
        <v>160292</v>
      </c>
      <c r="C3698" t="s">
        <v>11459</v>
      </c>
      <c r="D3698" t="s">
        <v>11460</v>
      </c>
      <c r="E3698" t="s">
        <v>11461</v>
      </c>
      <c r="F3698" t="s">
        <v>1023</v>
      </c>
    </row>
    <row r="3699" spans="2:6" hidden="1" x14ac:dyDescent="0.25">
      <c r="B3699">
        <v>160303</v>
      </c>
      <c r="C3699" t="s">
        <v>11462</v>
      </c>
      <c r="D3699" t="s">
        <v>11463</v>
      </c>
      <c r="E3699" t="s">
        <v>11464</v>
      </c>
      <c r="F3699" t="s">
        <v>1023</v>
      </c>
    </row>
    <row r="3700" spans="2:6" hidden="1" x14ac:dyDescent="0.25">
      <c r="B3700">
        <v>160304</v>
      </c>
      <c r="C3700" t="s">
        <v>11465</v>
      </c>
      <c r="D3700" t="s">
        <v>11466</v>
      </c>
      <c r="E3700" t="s">
        <v>11467</v>
      </c>
      <c r="F3700" t="s">
        <v>1023</v>
      </c>
    </row>
    <row r="3701" spans="2:6" hidden="1" x14ac:dyDescent="0.25">
      <c r="B3701">
        <v>160307</v>
      </c>
      <c r="C3701" t="s">
        <v>11468</v>
      </c>
      <c r="D3701" t="s">
        <v>11469</v>
      </c>
      <c r="E3701" t="s">
        <v>11470</v>
      </c>
      <c r="F3701" t="s">
        <v>1023</v>
      </c>
    </row>
    <row r="3702" spans="2:6" hidden="1" x14ac:dyDescent="0.25">
      <c r="B3702">
        <v>160309</v>
      </c>
      <c r="C3702" t="s">
        <v>11471</v>
      </c>
      <c r="D3702" t="s">
        <v>11472</v>
      </c>
      <c r="E3702" t="s">
        <v>11473</v>
      </c>
      <c r="F3702" t="s">
        <v>1023</v>
      </c>
    </row>
    <row r="3703" spans="2:6" hidden="1" x14ac:dyDescent="0.25">
      <c r="B3703">
        <v>160314</v>
      </c>
      <c r="C3703" t="s">
        <v>11474</v>
      </c>
      <c r="D3703" t="s">
        <v>11475</v>
      </c>
      <c r="E3703" t="s">
        <v>11476</v>
      </c>
      <c r="F3703" t="s">
        <v>1023</v>
      </c>
    </row>
    <row r="3704" spans="2:6" hidden="1" x14ac:dyDescent="0.25">
      <c r="B3704">
        <v>160323</v>
      </c>
      <c r="C3704" t="s">
        <v>11477</v>
      </c>
      <c r="D3704" t="s">
        <v>11478</v>
      </c>
      <c r="E3704" t="s">
        <v>2345</v>
      </c>
      <c r="F3704" t="s">
        <v>1023</v>
      </c>
    </row>
    <row r="3705" spans="2:6" hidden="1" x14ac:dyDescent="0.25">
      <c r="B3705">
        <v>160324</v>
      </c>
      <c r="C3705" t="s">
        <v>11479</v>
      </c>
      <c r="D3705" t="s">
        <v>11480</v>
      </c>
      <c r="E3705" t="s">
        <v>11481</v>
      </c>
      <c r="F3705" t="s">
        <v>1023</v>
      </c>
    </row>
    <row r="3706" spans="2:6" hidden="1" x14ac:dyDescent="0.25">
      <c r="B3706">
        <v>160332</v>
      </c>
      <c r="C3706" t="s">
        <v>11482</v>
      </c>
      <c r="D3706" t="s">
        <v>11483</v>
      </c>
      <c r="E3706" t="s">
        <v>10938</v>
      </c>
      <c r="F3706" t="s">
        <v>1023</v>
      </c>
    </row>
    <row r="3707" spans="2:6" hidden="1" x14ac:dyDescent="0.25">
      <c r="B3707">
        <v>160336</v>
      </c>
      <c r="C3707" t="s">
        <v>11484</v>
      </c>
      <c r="D3707" t="s">
        <v>11485</v>
      </c>
      <c r="E3707" t="s">
        <v>11486</v>
      </c>
      <c r="F3707" t="s">
        <v>1023</v>
      </c>
    </row>
    <row r="3708" spans="2:6" hidden="1" x14ac:dyDescent="0.25">
      <c r="B3708">
        <v>160340</v>
      </c>
      <c r="C3708" t="s">
        <v>11487</v>
      </c>
      <c r="D3708" t="s">
        <v>11488</v>
      </c>
      <c r="E3708" t="s">
        <v>11489</v>
      </c>
      <c r="F3708" t="s">
        <v>1023</v>
      </c>
    </row>
    <row r="3709" spans="2:6" hidden="1" x14ac:dyDescent="0.25">
      <c r="B3709">
        <v>160341</v>
      </c>
      <c r="C3709" t="s">
        <v>11490</v>
      </c>
      <c r="D3709" t="s">
        <v>11491</v>
      </c>
      <c r="E3709" t="s">
        <v>11492</v>
      </c>
      <c r="F3709" t="s">
        <v>1023</v>
      </c>
    </row>
    <row r="3710" spans="2:6" hidden="1" x14ac:dyDescent="0.25">
      <c r="B3710">
        <v>160346</v>
      </c>
      <c r="C3710" t="s">
        <v>11493</v>
      </c>
      <c r="D3710" t="s">
        <v>11494</v>
      </c>
      <c r="E3710" t="s">
        <v>11495</v>
      </c>
      <c r="F3710" t="s">
        <v>1023</v>
      </c>
    </row>
    <row r="3711" spans="2:6" hidden="1" x14ac:dyDescent="0.25">
      <c r="B3711">
        <v>160349</v>
      </c>
      <c r="C3711" t="s">
        <v>11496</v>
      </c>
      <c r="D3711" t="s">
        <v>11497</v>
      </c>
      <c r="E3711" t="s">
        <v>11498</v>
      </c>
      <c r="F3711" t="s">
        <v>1023</v>
      </c>
    </row>
    <row r="3712" spans="2:6" hidden="1" x14ac:dyDescent="0.25">
      <c r="B3712">
        <v>160352</v>
      </c>
      <c r="C3712" t="s">
        <v>11499</v>
      </c>
      <c r="D3712" t="s">
        <v>11500</v>
      </c>
      <c r="E3712" t="s">
        <v>7554</v>
      </c>
      <c r="F3712" t="s">
        <v>1023</v>
      </c>
    </row>
    <row r="3713" spans="2:6" hidden="1" x14ac:dyDescent="0.25">
      <c r="B3713">
        <v>160354</v>
      </c>
      <c r="C3713" t="s">
        <v>11501</v>
      </c>
      <c r="D3713" t="s">
        <v>11502</v>
      </c>
      <c r="E3713" t="s">
        <v>11503</v>
      </c>
      <c r="F3713" t="s">
        <v>1023</v>
      </c>
    </row>
    <row r="3714" spans="2:6" hidden="1" x14ac:dyDescent="0.25">
      <c r="B3714">
        <v>160355</v>
      </c>
      <c r="C3714" t="s">
        <v>11504</v>
      </c>
      <c r="D3714" t="s">
        <v>11505</v>
      </c>
      <c r="E3714" t="s">
        <v>11506</v>
      </c>
      <c r="F3714" t="s">
        <v>1023</v>
      </c>
    </row>
    <row r="3715" spans="2:6" hidden="1" x14ac:dyDescent="0.25">
      <c r="B3715">
        <v>160356</v>
      </c>
      <c r="C3715" t="s">
        <v>11507</v>
      </c>
      <c r="D3715" t="s">
        <v>11508</v>
      </c>
      <c r="E3715" t="s">
        <v>11509</v>
      </c>
      <c r="F3715" t="s">
        <v>1023</v>
      </c>
    </row>
    <row r="3716" spans="2:6" hidden="1" x14ac:dyDescent="0.25">
      <c r="B3716">
        <v>160357</v>
      </c>
      <c r="C3716" t="s">
        <v>11510</v>
      </c>
      <c r="D3716" t="s">
        <v>11511</v>
      </c>
      <c r="E3716" t="s">
        <v>11512</v>
      </c>
      <c r="F3716" t="s">
        <v>1023</v>
      </c>
    </row>
    <row r="3717" spans="2:6" hidden="1" x14ac:dyDescent="0.25">
      <c r="B3717">
        <v>160358</v>
      </c>
      <c r="C3717" t="s">
        <v>11513</v>
      </c>
      <c r="D3717" t="s">
        <v>11514</v>
      </c>
      <c r="E3717" t="s">
        <v>3190</v>
      </c>
      <c r="F3717" t="s">
        <v>1023</v>
      </c>
    </row>
    <row r="3718" spans="2:6" hidden="1" x14ac:dyDescent="0.25">
      <c r="B3718">
        <v>160359</v>
      </c>
      <c r="C3718" t="s">
        <v>11515</v>
      </c>
      <c r="D3718" t="s">
        <v>11516</v>
      </c>
      <c r="E3718" t="s">
        <v>10183</v>
      </c>
      <c r="F3718" t="s">
        <v>1023</v>
      </c>
    </row>
    <row r="3719" spans="2:6" hidden="1" x14ac:dyDescent="0.25">
      <c r="B3719">
        <v>160363</v>
      </c>
      <c r="C3719" t="s">
        <v>11517</v>
      </c>
      <c r="D3719" t="s">
        <v>11518</v>
      </c>
      <c r="E3719" t="s">
        <v>11519</v>
      </c>
      <c r="F3719" t="s">
        <v>1023</v>
      </c>
    </row>
    <row r="3720" spans="2:6" hidden="1" x14ac:dyDescent="0.25">
      <c r="B3720">
        <v>160364</v>
      </c>
      <c r="C3720" t="s">
        <v>11520</v>
      </c>
      <c r="D3720" t="s">
        <v>11521</v>
      </c>
      <c r="E3720" t="s">
        <v>11522</v>
      </c>
      <c r="F3720" t="s">
        <v>1023</v>
      </c>
    </row>
    <row r="3721" spans="2:6" hidden="1" x14ac:dyDescent="0.25">
      <c r="B3721">
        <v>160367</v>
      </c>
      <c r="C3721" t="s">
        <v>11523</v>
      </c>
      <c r="D3721" t="s">
        <v>11524</v>
      </c>
      <c r="E3721" t="s">
        <v>11525</v>
      </c>
      <c r="F3721" t="s">
        <v>1023</v>
      </c>
    </row>
    <row r="3722" spans="2:6" hidden="1" x14ac:dyDescent="0.25">
      <c r="B3722">
        <v>160368</v>
      </c>
      <c r="C3722" t="s">
        <v>11526</v>
      </c>
      <c r="D3722" t="s">
        <v>11527</v>
      </c>
      <c r="E3722" t="s">
        <v>10665</v>
      </c>
      <c r="F3722" t="s">
        <v>1023</v>
      </c>
    </row>
    <row r="3723" spans="2:6" hidden="1" x14ac:dyDescent="0.25">
      <c r="B3723">
        <v>160371</v>
      </c>
      <c r="C3723" t="s">
        <v>11528</v>
      </c>
      <c r="D3723" t="s">
        <v>11529</v>
      </c>
      <c r="E3723" t="s">
        <v>11530</v>
      </c>
      <c r="F3723" t="s">
        <v>1023</v>
      </c>
    </row>
    <row r="3724" spans="2:6" hidden="1" x14ac:dyDescent="0.25">
      <c r="B3724">
        <v>160372</v>
      </c>
      <c r="C3724" t="s">
        <v>11531</v>
      </c>
      <c r="D3724" t="s">
        <v>11532</v>
      </c>
      <c r="E3724" t="s">
        <v>11533</v>
      </c>
      <c r="F3724" t="s">
        <v>1023</v>
      </c>
    </row>
    <row r="3725" spans="2:6" hidden="1" x14ac:dyDescent="0.25">
      <c r="B3725">
        <v>160373</v>
      </c>
      <c r="C3725" t="s">
        <v>11534</v>
      </c>
      <c r="D3725" t="s">
        <v>11535</v>
      </c>
      <c r="E3725" t="s">
        <v>10586</v>
      </c>
      <c r="F3725" t="s">
        <v>1023</v>
      </c>
    </row>
    <row r="3726" spans="2:6" hidden="1" x14ac:dyDescent="0.25">
      <c r="B3726">
        <v>160374</v>
      </c>
      <c r="C3726" t="s">
        <v>4421</v>
      </c>
      <c r="D3726" t="s">
        <v>4422</v>
      </c>
      <c r="E3726" t="s">
        <v>11536</v>
      </c>
      <c r="F3726" t="s">
        <v>1023</v>
      </c>
    </row>
    <row r="3727" spans="2:6" hidden="1" x14ac:dyDescent="0.25">
      <c r="B3727">
        <v>160380</v>
      </c>
      <c r="C3727" t="s">
        <v>11537</v>
      </c>
      <c r="D3727" t="s">
        <v>11538</v>
      </c>
      <c r="E3727" t="s">
        <v>11539</v>
      </c>
      <c r="F3727" t="s">
        <v>1023</v>
      </c>
    </row>
    <row r="3728" spans="2:6" hidden="1" x14ac:dyDescent="0.25">
      <c r="B3728">
        <v>160381</v>
      </c>
      <c r="C3728" t="s">
        <v>11540</v>
      </c>
      <c r="D3728" t="s">
        <v>11541</v>
      </c>
      <c r="E3728" t="s">
        <v>11542</v>
      </c>
      <c r="F3728" t="s">
        <v>1023</v>
      </c>
    </row>
    <row r="3729" spans="2:6" hidden="1" x14ac:dyDescent="0.25">
      <c r="B3729">
        <v>160384</v>
      </c>
      <c r="C3729" t="s">
        <v>11543</v>
      </c>
      <c r="D3729" t="s">
        <v>11544</v>
      </c>
      <c r="E3729" t="s">
        <v>11545</v>
      </c>
      <c r="F3729" t="s">
        <v>1023</v>
      </c>
    </row>
    <row r="3730" spans="2:6" hidden="1" x14ac:dyDescent="0.25">
      <c r="B3730">
        <v>160393</v>
      </c>
      <c r="C3730" t="s">
        <v>11546</v>
      </c>
      <c r="D3730" t="s">
        <v>11547</v>
      </c>
      <c r="E3730" t="s">
        <v>11548</v>
      </c>
      <c r="F3730" t="s">
        <v>1023</v>
      </c>
    </row>
    <row r="3731" spans="2:6" hidden="1" x14ac:dyDescent="0.25">
      <c r="B3731">
        <v>160394</v>
      </c>
      <c r="C3731" t="s">
        <v>11549</v>
      </c>
      <c r="D3731" t="s">
        <v>11550</v>
      </c>
      <c r="E3731" t="s">
        <v>11551</v>
      </c>
      <c r="F3731" t="s">
        <v>1023</v>
      </c>
    </row>
    <row r="3732" spans="2:6" hidden="1" x14ac:dyDescent="0.25">
      <c r="B3732">
        <v>160395</v>
      </c>
      <c r="C3732" t="s">
        <v>11552</v>
      </c>
      <c r="D3732" t="s">
        <v>11553</v>
      </c>
      <c r="E3732" t="s">
        <v>11554</v>
      </c>
      <c r="F3732" t="s">
        <v>1023</v>
      </c>
    </row>
    <row r="3733" spans="2:6" hidden="1" x14ac:dyDescent="0.25">
      <c r="B3733">
        <v>160399</v>
      </c>
      <c r="C3733" t="s">
        <v>11555</v>
      </c>
      <c r="D3733" t="s">
        <v>11556</v>
      </c>
      <c r="E3733" t="s">
        <v>11557</v>
      </c>
      <c r="F3733" t="s">
        <v>1023</v>
      </c>
    </row>
    <row r="3734" spans="2:6" hidden="1" x14ac:dyDescent="0.25">
      <c r="B3734">
        <v>160400</v>
      </c>
      <c r="C3734" t="s">
        <v>11558</v>
      </c>
      <c r="D3734" t="s">
        <v>11559</v>
      </c>
      <c r="E3734" t="s">
        <v>11560</v>
      </c>
      <c r="F3734" t="s">
        <v>1023</v>
      </c>
    </row>
    <row r="3735" spans="2:6" hidden="1" x14ac:dyDescent="0.25">
      <c r="B3735">
        <v>160402</v>
      </c>
      <c r="C3735" t="s">
        <v>11561</v>
      </c>
      <c r="D3735" t="s">
        <v>11562</v>
      </c>
      <c r="E3735" t="s">
        <v>9811</v>
      </c>
      <c r="F3735" t="s">
        <v>1023</v>
      </c>
    </row>
    <row r="3736" spans="2:6" hidden="1" x14ac:dyDescent="0.25">
      <c r="B3736">
        <v>160406</v>
      </c>
      <c r="C3736" t="s">
        <v>11563</v>
      </c>
      <c r="D3736" t="s">
        <v>11564</v>
      </c>
      <c r="E3736" t="s">
        <v>6753</v>
      </c>
      <c r="F3736" t="s">
        <v>1023</v>
      </c>
    </row>
    <row r="3737" spans="2:6" hidden="1" x14ac:dyDescent="0.25">
      <c r="B3737">
        <v>160407</v>
      </c>
      <c r="C3737" t="s">
        <v>11565</v>
      </c>
      <c r="D3737" t="s">
        <v>11566</v>
      </c>
      <c r="E3737" t="s">
        <v>11567</v>
      </c>
      <c r="F3737" t="s">
        <v>1023</v>
      </c>
    </row>
    <row r="3738" spans="2:6" hidden="1" x14ac:dyDescent="0.25">
      <c r="B3738">
        <v>160409</v>
      </c>
      <c r="C3738" t="s">
        <v>11568</v>
      </c>
      <c r="D3738" t="s">
        <v>11569</v>
      </c>
      <c r="E3738" t="s">
        <v>11570</v>
      </c>
      <c r="F3738" t="s">
        <v>1023</v>
      </c>
    </row>
    <row r="3739" spans="2:6" hidden="1" x14ac:dyDescent="0.25">
      <c r="B3739">
        <v>160411</v>
      </c>
      <c r="C3739" t="s">
        <v>11571</v>
      </c>
      <c r="D3739" t="s">
        <v>11572</v>
      </c>
      <c r="E3739" t="s">
        <v>11573</v>
      </c>
      <c r="F3739" t="s">
        <v>1023</v>
      </c>
    </row>
    <row r="3740" spans="2:6" hidden="1" x14ac:dyDescent="0.25">
      <c r="B3740">
        <v>160412</v>
      </c>
      <c r="C3740" t="s">
        <v>11574</v>
      </c>
      <c r="D3740" t="s">
        <v>11575</v>
      </c>
      <c r="E3740" t="s">
        <v>11576</v>
      </c>
      <c r="F3740" t="s">
        <v>1023</v>
      </c>
    </row>
    <row r="3741" spans="2:6" hidden="1" x14ac:dyDescent="0.25">
      <c r="B3741">
        <v>160413</v>
      </c>
      <c r="C3741" t="s">
        <v>11577</v>
      </c>
      <c r="D3741" t="s">
        <v>11578</v>
      </c>
      <c r="E3741" t="s">
        <v>11579</v>
      </c>
      <c r="F3741" t="s">
        <v>1023</v>
      </c>
    </row>
    <row r="3742" spans="2:6" hidden="1" x14ac:dyDescent="0.25">
      <c r="B3742">
        <v>160415</v>
      </c>
      <c r="C3742" t="s">
        <v>11580</v>
      </c>
      <c r="D3742" t="s">
        <v>11581</v>
      </c>
      <c r="E3742" t="s">
        <v>8170</v>
      </c>
      <c r="F3742" t="s">
        <v>1023</v>
      </c>
    </row>
    <row r="3743" spans="2:6" hidden="1" x14ac:dyDescent="0.25">
      <c r="B3743">
        <v>160416</v>
      </c>
      <c r="C3743" t="s">
        <v>11582</v>
      </c>
      <c r="D3743" t="s">
        <v>11583</v>
      </c>
      <c r="E3743" t="s">
        <v>4041</v>
      </c>
      <c r="F3743" t="s">
        <v>1023</v>
      </c>
    </row>
    <row r="3744" spans="2:6" hidden="1" x14ac:dyDescent="0.25">
      <c r="B3744">
        <v>160421</v>
      </c>
      <c r="C3744" t="s">
        <v>11584</v>
      </c>
      <c r="D3744" t="s">
        <v>11585</v>
      </c>
      <c r="E3744" t="s">
        <v>11586</v>
      </c>
      <c r="F3744" t="s">
        <v>1023</v>
      </c>
    </row>
    <row r="3745" spans="2:6" hidden="1" x14ac:dyDescent="0.25">
      <c r="B3745">
        <v>160422</v>
      </c>
      <c r="C3745" t="s">
        <v>11587</v>
      </c>
      <c r="D3745" t="s">
        <v>11588</v>
      </c>
      <c r="E3745" t="s">
        <v>11589</v>
      </c>
      <c r="F3745" t="s">
        <v>1023</v>
      </c>
    </row>
    <row r="3746" spans="2:6" hidden="1" x14ac:dyDescent="0.25">
      <c r="B3746">
        <v>160423</v>
      </c>
      <c r="C3746" t="s">
        <v>11590</v>
      </c>
      <c r="D3746" t="s">
        <v>11591</v>
      </c>
      <c r="E3746" t="s">
        <v>11592</v>
      </c>
      <c r="F3746" t="s">
        <v>1023</v>
      </c>
    </row>
    <row r="3747" spans="2:6" hidden="1" x14ac:dyDescent="0.25">
      <c r="B3747">
        <v>160427</v>
      </c>
      <c r="C3747" t="s">
        <v>11593</v>
      </c>
      <c r="D3747" t="s">
        <v>11594</v>
      </c>
      <c r="E3747" t="s">
        <v>11595</v>
      </c>
      <c r="F3747" t="s">
        <v>1023</v>
      </c>
    </row>
    <row r="3748" spans="2:6" hidden="1" x14ac:dyDescent="0.25">
      <c r="B3748">
        <v>160428</v>
      </c>
      <c r="C3748" t="s">
        <v>11596</v>
      </c>
      <c r="D3748" t="s">
        <v>11597</v>
      </c>
      <c r="E3748" t="s">
        <v>10881</v>
      </c>
      <c r="F3748" t="s">
        <v>1023</v>
      </c>
    </row>
    <row r="3749" spans="2:6" hidden="1" x14ac:dyDescent="0.25">
      <c r="B3749">
        <v>160429</v>
      </c>
      <c r="C3749" t="s">
        <v>11598</v>
      </c>
      <c r="D3749" t="s">
        <v>11599</v>
      </c>
      <c r="E3749" t="s">
        <v>11600</v>
      </c>
      <c r="F3749" t="s">
        <v>1023</v>
      </c>
    </row>
    <row r="3750" spans="2:6" hidden="1" x14ac:dyDescent="0.25">
      <c r="B3750">
        <v>160430</v>
      </c>
      <c r="C3750" t="s">
        <v>11601</v>
      </c>
      <c r="D3750" t="s">
        <v>11602</v>
      </c>
      <c r="E3750" t="s">
        <v>7913</v>
      </c>
      <c r="F3750" t="s">
        <v>1023</v>
      </c>
    </row>
    <row r="3751" spans="2:6" hidden="1" x14ac:dyDescent="0.25">
      <c r="B3751">
        <v>160431</v>
      </c>
      <c r="C3751" t="s">
        <v>11603</v>
      </c>
      <c r="D3751" t="s">
        <v>11604</v>
      </c>
      <c r="E3751" t="s">
        <v>11605</v>
      </c>
      <c r="F3751" t="s">
        <v>1023</v>
      </c>
    </row>
    <row r="3752" spans="2:6" hidden="1" x14ac:dyDescent="0.25">
      <c r="B3752">
        <v>160432</v>
      </c>
      <c r="C3752" t="s">
        <v>11606</v>
      </c>
      <c r="D3752" t="s">
        <v>11607</v>
      </c>
      <c r="E3752" t="s">
        <v>11608</v>
      </c>
      <c r="F3752" t="s">
        <v>1023</v>
      </c>
    </row>
    <row r="3753" spans="2:6" hidden="1" x14ac:dyDescent="0.25">
      <c r="B3753">
        <v>160438</v>
      </c>
      <c r="C3753" t="s">
        <v>11609</v>
      </c>
      <c r="D3753" t="s">
        <v>11610</v>
      </c>
      <c r="E3753" t="s">
        <v>11611</v>
      </c>
      <c r="F3753" t="s">
        <v>1023</v>
      </c>
    </row>
    <row r="3754" spans="2:6" hidden="1" x14ac:dyDescent="0.25">
      <c r="B3754">
        <v>160439</v>
      </c>
      <c r="C3754" t="s">
        <v>11612</v>
      </c>
      <c r="D3754" t="s">
        <v>11613</v>
      </c>
      <c r="E3754" t="s">
        <v>11614</v>
      </c>
      <c r="F3754" t="s">
        <v>1023</v>
      </c>
    </row>
    <row r="3755" spans="2:6" hidden="1" x14ac:dyDescent="0.25">
      <c r="B3755">
        <v>160443</v>
      </c>
      <c r="C3755" t="s">
        <v>11615</v>
      </c>
      <c r="D3755" t="s">
        <v>11616</v>
      </c>
      <c r="E3755" t="s">
        <v>9230</v>
      </c>
      <c r="F3755" t="s">
        <v>1023</v>
      </c>
    </row>
    <row r="3756" spans="2:6" hidden="1" x14ac:dyDescent="0.25">
      <c r="B3756">
        <v>160446</v>
      </c>
      <c r="C3756" t="s">
        <v>11617</v>
      </c>
      <c r="D3756" t="s">
        <v>11618</v>
      </c>
      <c r="E3756" t="s">
        <v>11619</v>
      </c>
      <c r="F3756" t="s">
        <v>1023</v>
      </c>
    </row>
    <row r="3757" spans="2:6" hidden="1" x14ac:dyDescent="0.25">
      <c r="B3757">
        <v>160447</v>
      </c>
      <c r="C3757" t="s">
        <v>11620</v>
      </c>
      <c r="D3757" t="s">
        <v>11621</v>
      </c>
      <c r="E3757" t="s">
        <v>11622</v>
      </c>
      <c r="F3757" t="s">
        <v>1023</v>
      </c>
    </row>
    <row r="3758" spans="2:6" hidden="1" x14ac:dyDescent="0.25">
      <c r="B3758">
        <v>160448</v>
      </c>
      <c r="C3758" t="s">
        <v>11623</v>
      </c>
      <c r="D3758" t="s">
        <v>11624</v>
      </c>
      <c r="E3758" t="s">
        <v>11625</v>
      </c>
      <c r="F3758" t="s">
        <v>1023</v>
      </c>
    </row>
    <row r="3759" spans="2:6" hidden="1" x14ac:dyDescent="0.25">
      <c r="B3759">
        <v>160449</v>
      </c>
      <c r="C3759" t="s">
        <v>11626</v>
      </c>
      <c r="D3759" t="s">
        <v>11627</v>
      </c>
      <c r="E3759" t="s">
        <v>11628</v>
      </c>
      <c r="F3759" t="s">
        <v>1023</v>
      </c>
    </row>
    <row r="3760" spans="2:6" hidden="1" x14ac:dyDescent="0.25">
      <c r="B3760">
        <v>160450</v>
      </c>
      <c r="C3760" t="s">
        <v>11629</v>
      </c>
      <c r="D3760" t="s">
        <v>11630</v>
      </c>
      <c r="E3760" t="s">
        <v>6577</v>
      </c>
      <c r="F3760" t="s">
        <v>1023</v>
      </c>
    </row>
    <row r="3761" spans="2:6" hidden="1" x14ac:dyDescent="0.25">
      <c r="B3761">
        <v>160452</v>
      </c>
      <c r="C3761" t="s">
        <v>11631</v>
      </c>
      <c r="D3761" t="s">
        <v>11632</v>
      </c>
      <c r="E3761" t="s">
        <v>11633</v>
      </c>
      <c r="F3761" t="s">
        <v>1023</v>
      </c>
    </row>
    <row r="3762" spans="2:6" hidden="1" x14ac:dyDescent="0.25">
      <c r="B3762">
        <v>160453</v>
      </c>
      <c r="C3762" t="s">
        <v>11634</v>
      </c>
      <c r="D3762" t="s">
        <v>11635</v>
      </c>
      <c r="E3762" t="s">
        <v>11636</v>
      </c>
      <c r="F3762" t="s">
        <v>1023</v>
      </c>
    </row>
    <row r="3763" spans="2:6" hidden="1" x14ac:dyDescent="0.25">
      <c r="B3763">
        <v>160454</v>
      </c>
      <c r="C3763" t="s">
        <v>11637</v>
      </c>
      <c r="D3763" t="s">
        <v>11638</v>
      </c>
      <c r="E3763" t="s">
        <v>11639</v>
      </c>
      <c r="F3763" t="s">
        <v>1023</v>
      </c>
    </row>
    <row r="3764" spans="2:6" hidden="1" x14ac:dyDescent="0.25">
      <c r="B3764">
        <v>160456</v>
      </c>
      <c r="C3764" t="s">
        <v>11640</v>
      </c>
      <c r="D3764" t="s">
        <v>11641</v>
      </c>
      <c r="E3764" t="s">
        <v>11642</v>
      </c>
      <c r="F3764" t="s">
        <v>1023</v>
      </c>
    </row>
    <row r="3765" spans="2:6" hidden="1" x14ac:dyDescent="0.25">
      <c r="B3765">
        <v>160459</v>
      </c>
      <c r="C3765" t="s">
        <v>11643</v>
      </c>
      <c r="D3765" t="s">
        <v>11644</v>
      </c>
      <c r="E3765" t="s">
        <v>11645</v>
      </c>
      <c r="F3765" t="s">
        <v>1023</v>
      </c>
    </row>
    <row r="3766" spans="2:6" hidden="1" x14ac:dyDescent="0.25">
      <c r="B3766">
        <v>160460</v>
      </c>
      <c r="C3766" t="s">
        <v>11646</v>
      </c>
      <c r="D3766" t="s">
        <v>11647</v>
      </c>
      <c r="E3766" t="s">
        <v>11648</v>
      </c>
      <c r="F3766" t="s">
        <v>1023</v>
      </c>
    </row>
    <row r="3767" spans="2:6" hidden="1" x14ac:dyDescent="0.25">
      <c r="B3767">
        <v>160462</v>
      </c>
      <c r="C3767" t="s">
        <v>11649</v>
      </c>
      <c r="D3767" t="s">
        <v>11650</v>
      </c>
      <c r="E3767" t="s">
        <v>11651</v>
      </c>
      <c r="F3767" t="s">
        <v>1023</v>
      </c>
    </row>
    <row r="3768" spans="2:6" hidden="1" x14ac:dyDescent="0.25">
      <c r="B3768">
        <v>160464</v>
      </c>
      <c r="C3768" t="s">
        <v>11652</v>
      </c>
      <c r="D3768" t="s">
        <v>11653</v>
      </c>
      <c r="E3768" t="s">
        <v>24110</v>
      </c>
      <c r="F3768" t="s">
        <v>1023</v>
      </c>
    </row>
    <row r="3769" spans="2:6" hidden="1" x14ac:dyDescent="0.25">
      <c r="B3769">
        <v>160466</v>
      </c>
      <c r="C3769" t="s">
        <v>11654</v>
      </c>
      <c r="D3769" t="s">
        <v>11655</v>
      </c>
      <c r="E3769" t="s">
        <v>11656</v>
      </c>
      <c r="F3769" t="s">
        <v>1023</v>
      </c>
    </row>
    <row r="3770" spans="2:6" hidden="1" x14ac:dyDescent="0.25">
      <c r="B3770">
        <v>160475</v>
      </c>
      <c r="C3770" t="s">
        <v>11657</v>
      </c>
      <c r="D3770" t="s">
        <v>11658</v>
      </c>
      <c r="E3770" t="s">
        <v>11659</v>
      </c>
      <c r="F3770" t="s">
        <v>1023</v>
      </c>
    </row>
    <row r="3771" spans="2:6" hidden="1" x14ac:dyDescent="0.25">
      <c r="B3771">
        <v>160478</v>
      </c>
      <c r="C3771" t="s">
        <v>11660</v>
      </c>
      <c r="D3771" t="s">
        <v>11661</v>
      </c>
      <c r="E3771" t="s">
        <v>11662</v>
      </c>
      <c r="F3771" t="s">
        <v>1023</v>
      </c>
    </row>
    <row r="3772" spans="2:6" hidden="1" x14ac:dyDescent="0.25">
      <c r="B3772">
        <v>160480</v>
      </c>
      <c r="C3772" t="s">
        <v>11663</v>
      </c>
      <c r="D3772" t="s">
        <v>11664</v>
      </c>
      <c r="E3772" t="s">
        <v>11665</v>
      </c>
      <c r="F3772" t="s">
        <v>1023</v>
      </c>
    </row>
    <row r="3773" spans="2:6" hidden="1" x14ac:dyDescent="0.25">
      <c r="B3773">
        <v>160481</v>
      </c>
      <c r="C3773" t="s">
        <v>11666</v>
      </c>
      <c r="D3773" t="s">
        <v>11667</v>
      </c>
      <c r="E3773" t="s">
        <v>11668</v>
      </c>
      <c r="F3773" t="s">
        <v>1023</v>
      </c>
    </row>
    <row r="3774" spans="2:6" hidden="1" x14ac:dyDescent="0.25">
      <c r="B3774">
        <v>160484</v>
      </c>
      <c r="C3774" t="s">
        <v>11669</v>
      </c>
      <c r="D3774" t="s">
        <v>11670</v>
      </c>
      <c r="E3774" t="s">
        <v>11671</v>
      </c>
      <c r="F3774" t="s">
        <v>1023</v>
      </c>
    </row>
    <row r="3775" spans="2:6" hidden="1" x14ac:dyDescent="0.25">
      <c r="B3775">
        <v>160485</v>
      </c>
      <c r="C3775" t="s">
        <v>11672</v>
      </c>
      <c r="D3775" t="s">
        <v>11673</v>
      </c>
      <c r="E3775" t="s">
        <v>11674</v>
      </c>
      <c r="F3775" t="s">
        <v>1023</v>
      </c>
    </row>
    <row r="3776" spans="2:6" hidden="1" x14ac:dyDescent="0.25">
      <c r="B3776">
        <v>160486</v>
      </c>
      <c r="C3776" t="s">
        <v>11675</v>
      </c>
      <c r="D3776" t="s">
        <v>11676</v>
      </c>
      <c r="E3776" t="s">
        <v>11677</v>
      </c>
      <c r="F3776" t="s">
        <v>1023</v>
      </c>
    </row>
    <row r="3777" spans="2:6" hidden="1" x14ac:dyDescent="0.25">
      <c r="B3777">
        <v>160489</v>
      </c>
      <c r="C3777" t="s">
        <v>11678</v>
      </c>
      <c r="D3777" t="s">
        <v>11679</v>
      </c>
      <c r="E3777" t="s">
        <v>9245</v>
      </c>
      <c r="F3777" t="s">
        <v>1023</v>
      </c>
    </row>
    <row r="3778" spans="2:6" hidden="1" x14ac:dyDescent="0.25">
      <c r="B3778">
        <v>160490</v>
      </c>
      <c r="C3778" t="s">
        <v>11680</v>
      </c>
      <c r="D3778" t="s">
        <v>11681</v>
      </c>
      <c r="E3778" t="s">
        <v>4200</v>
      </c>
      <c r="F3778" t="s">
        <v>1023</v>
      </c>
    </row>
    <row r="3779" spans="2:6" hidden="1" x14ac:dyDescent="0.25">
      <c r="B3779">
        <v>160491</v>
      </c>
      <c r="C3779" t="s">
        <v>11682</v>
      </c>
      <c r="D3779" t="s">
        <v>11683</v>
      </c>
      <c r="E3779" t="s">
        <v>7554</v>
      </c>
      <c r="F3779" t="s">
        <v>1023</v>
      </c>
    </row>
    <row r="3780" spans="2:6" hidden="1" x14ac:dyDescent="0.25">
      <c r="B3780">
        <v>160492</v>
      </c>
      <c r="C3780" t="s">
        <v>11684</v>
      </c>
      <c r="D3780" t="s">
        <v>11685</v>
      </c>
      <c r="E3780" t="s">
        <v>7554</v>
      </c>
      <c r="F3780" t="s">
        <v>1023</v>
      </c>
    </row>
    <row r="3781" spans="2:6" hidden="1" x14ac:dyDescent="0.25">
      <c r="B3781">
        <v>160493</v>
      </c>
      <c r="C3781" t="s">
        <v>11686</v>
      </c>
      <c r="D3781" t="s">
        <v>11687</v>
      </c>
      <c r="E3781" t="s">
        <v>10583</v>
      </c>
      <c r="F3781" t="s">
        <v>1023</v>
      </c>
    </row>
    <row r="3782" spans="2:6" hidden="1" x14ac:dyDescent="0.25">
      <c r="B3782">
        <v>160494</v>
      </c>
      <c r="C3782" t="s">
        <v>11688</v>
      </c>
      <c r="D3782" t="s">
        <v>11689</v>
      </c>
      <c r="E3782" t="s">
        <v>11690</v>
      </c>
      <c r="F3782" t="s">
        <v>1023</v>
      </c>
    </row>
    <row r="3783" spans="2:6" hidden="1" x14ac:dyDescent="0.25">
      <c r="B3783">
        <v>160497</v>
      </c>
      <c r="C3783" t="s">
        <v>11691</v>
      </c>
      <c r="D3783" t="s">
        <v>11692</v>
      </c>
      <c r="E3783" t="s">
        <v>11693</v>
      </c>
      <c r="F3783" t="s">
        <v>1023</v>
      </c>
    </row>
    <row r="3784" spans="2:6" hidden="1" x14ac:dyDescent="0.25">
      <c r="B3784">
        <v>160498</v>
      </c>
      <c r="C3784" t="s">
        <v>11694</v>
      </c>
      <c r="D3784" t="s">
        <v>11695</v>
      </c>
      <c r="E3784" t="s">
        <v>3758</v>
      </c>
      <c r="F3784" t="s">
        <v>1023</v>
      </c>
    </row>
    <row r="3785" spans="2:6" hidden="1" x14ac:dyDescent="0.25">
      <c r="B3785">
        <v>160499</v>
      </c>
      <c r="C3785" t="s">
        <v>11696</v>
      </c>
      <c r="D3785" t="s">
        <v>11697</v>
      </c>
      <c r="E3785" t="s">
        <v>11698</v>
      </c>
      <c r="F3785" t="s">
        <v>1023</v>
      </c>
    </row>
    <row r="3786" spans="2:6" hidden="1" x14ac:dyDescent="0.25">
      <c r="B3786">
        <v>160500</v>
      </c>
      <c r="C3786" t="s">
        <v>11699</v>
      </c>
      <c r="D3786" t="s">
        <v>11700</v>
      </c>
      <c r="E3786" t="s">
        <v>11701</v>
      </c>
      <c r="F3786" t="s">
        <v>1023</v>
      </c>
    </row>
    <row r="3787" spans="2:6" hidden="1" x14ac:dyDescent="0.25">
      <c r="B3787">
        <v>160502</v>
      </c>
      <c r="C3787" t="s">
        <v>11702</v>
      </c>
      <c r="D3787" t="s">
        <v>11703</v>
      </c>
      <c r="E3787" t="s">
        <v>11542</v>
      </c>
      <c r="F3787" t="s">
        <v>1023</v>
      </c>
    </row>
    <row r="3788" spans="2:6" hidden="1" x14ac:dyDescent="0.25">
      <c r="B3788">
        <v>160504</v>
      </c>
      <c r="C3788" t="s">
        <v>11704</v>
      </c>
      <c r="D3788" t="s">
        <v>11705</v>
      </c>
      <c r="E3788" t="s">
        <v>11706</v>
      </c>
      <c r="F3788" t="s">
        <v>1023</v>
      </c>
    </row>
    <row r="3789" spans="2:6" hidden="1" x14ac:dyDescent="0.25">
      <c r="B3789">
        <v>160505</v>
      </c>
      <c r="C3789" t="s">
        <v>11707</v>
      </c>
      <c r="D3789" t="s">
        <v>11708</v>
      </c>
      <c r="E3789" t="s">
        <v>6398</v>
      </c>
      <c r="F3789" t="s">
        <v>1023</v>
      </c>
    </row>
    <row r="3790" spans="2:6" hidden="1" x14ac:dyDescent="0.25">
      <c r="B3790">
        <v>160506</v>
      </c>
      <c r="C3790" t="s">
        <v>11709</v>
      </c>
      <c r="D3790" t="s">
        <v>11710</v>
      </c>
      <c r="E3790" t="s">
        <v>11711</v>
      </c>
      <c r="F3790" t="s">
        <v>1023</v>
      </c>
    </row>
    <row r="3791" spans="2:6" hidden="1" x14ac:dyDescent="0.25">
      <c r="B3791">
        <v>160508</v>
      </c>
      <c r="C3791" t="s">
        <v>11712</v>
      </c>
      <c r="D3791" t="s">
        <v>11713</v>
      </c>
      <c r="E3791" t="s">
        <v>7024</v>
      </c>
      <c r="F3791" t="s">
        <v>1023</v>
      </c>
    </row>
    <row r="3792" spans="2:6" hidden="1" x14ac:dyDescent="0.25">
      <c r="B3792">
        <v>160510</v>
      </c>
      <c r="C3792" t="s">
        <v>11714</v>
      </c>
      <c r="D3792" t="s">
        <v>11715</v>
      </c>
      <c r="E3792" t="s">
        <v>11716</v>
      </c>
      <c r="F3792" t="s">
        <v>1023</v>
      </c>
    </row>
    <row r="3793" spans="2:6" hidden="1" x14ac:dyDescent="0.25">
      <c r="B3793">
        <v>160511</v>
      </c>
      <c r="C3793" t="s">
        <v>11717</v>
      </c>
      <c r="D3793" t="s">
        <v>11718</v>
      </c>
      <c r="E3793" t="s">
        <v>11719</v>
      </c>
      <c r="F3793" t="s">
        <v>1023</v>
      </c>
    </row>
    <row r="3794" spans="2:6" hidden="1" x14ac:dyDescent="0.25">
      <c r="B3794">
        <v>160515</v>
      </c>
      <c r="C3794" t="s">
        <v>11720</v>
      </c>
      <c r="D3794" t="s">
        <v>11721</v>
      </c>
      <c r="E3794" t="s">
        <v>11722</v>
      </c>
      <c r="F3794" t="s">
        <v>1023</v>
      </c>
    </row>
    <row r="3795" spans="2:6" hidden="1" x14ac:dyDescent="0.25">
      <c r="B3795">
        <v>160516</v>
      </c>
      <c r="C3795" t="s">
        <v>11723</v>
      </c>
      <c r="D3795" t="s">
        <v>11724</v>
      </c>
      <c r="E3795" t="s">
        <v>11725</v>
      </c>
      <c r="F3795" t="s">
        <v>1023</v>
      </c>
    </row>
    <row r="3796" spans="2:6" hidden="1" x14ac:dyDescent="0.25">
      <c r="B3796">
        <v>160517</v>
      </c>
      <c r="C3796" t="s">
        <v>11726</v>
      </c>
      <c r="D3796" t="s">
        <v>11727</v>
      </c>
      <c r="E3796" t="s">
        <v>11728</v>
      </c>
      <c r="F3796" t="s">
        <v>1023</v>
      </c>
    </row>
    <row r="3797" spans="2:6" hidden="1" x14ac:dyDescent="0.25">
      <c r="B3797">
        <v>160522</v>
      </c>
      <c r="C3797" t="s">
        <v>11729</v>
      </c>
      <c r="D3797" t="s">
        <v>11730</v>
      </c>
      <c r="E3797" t="s">
        <v>11731</v>
      </c>
      <c r="F3797" t="s">
        <v>1023</v>
      </c>
    </row>
    <row r="3798" spans="2:6" hidden="1" x14ac:dyDescent="0.25">
      <c r="B3798">
        <v>160525</v>
      </c>
      <c r="C3798" t="s">
        <v>11732</v>
      </c>
      <c r="D3798" t="s">
        <v>11733</v>
      </c>
      <c r="E3798" t="s">
        <v>11734</v>
      </c>
      <c r="F3798" t="s">
        <v>1023</v>
      </c>
    </row>
    <row r="3799" spans="2:6" hidden="1" x14ac:dyDescent="0.25">
      <c r="B3799">
        <v>160526</v>
      </c>
      <c r="C3799" t="s">
        <v>11735</v>
      </c>
      <c r="D3799" t="s">
        <v>11736</v>
      </c>
      <c r="E3799" t="s">
        <v>11344</v>
      </c>
      <c r="F3799" t="s">
        <v>1023</v>
      </c>
    </row>
    <row r="3800" spans="2:6" hidden="1" x14ac:dyDescent="0.25">
      <c r="B3800">
        <v>160527</v>
      </c>
      <c r="C3800" t="s">
        <v>11737</v>
      </c>
      <c r="D3800" t="s">
        <v>11738</v>
      </c>
      <c r="E3800" t="s">
        <v>11739</v>
      </c>
      <c r="F3800" t="s">
        <v>1023</v>
      </c>
    </row>
    <row r="3801" spans="2:6" hidden="1" x14ac:dyDescent="0.25">
      <c r="B3801">
        <v>160529</v>
      </c>
      <c r="C3801" t="s">
        <v>11740</v>
      </c>
      <c r="D3801" t="s">
        <v>11741</v>
      </c>
      <c r="E3801" t="s">
        <v>11742</v>
      </c>
      <c r="F3801" t="s">
        <v>1023</v>
      </c>
    </row>
    <row r="3802" spans="2:6" hidden="1" x14ac:dyDescent="0.25">
      <c r="B3802">
        <v>160530</v>
      </c>
      <c r="C3802" t="s">
        <v>11743</v>
      </c>
      <c r="D3802" t="s">
        <v>11744</v>
      </c>
      <c r="E3802" t="s">
        <v>5822</v>
      </c>
      <c r="F3802" t="s">
        <v>1023</v>
      </c>
    </row>
    <row r="3803" spans="2:6" hidden="1" x14ac:dyDescent="0.25">
      <c r="B3803">
        <v>160531</v>
      </c>
      <c r="C3803" t="s">
        <v>11745</v>
      </c>
      <c r="D3803" t="s">
        <v>11746</v>
      </c>
      <c r="E3803" t="s">
        <v>11747</v>
      </c>
      <c r="F3803" t="s">
        <v>1023</v>
      </c>
    </row>
    <row r="3804" spans="2:6" hidden="1" x14ac:dyDescent="0.25">
      <c r="B3804">
        <v>160532</v>
      </c>
      <c r="C3804" t="s">
        <v>11748</v>
      </c>
      <c r="D3804" t="s">
        <v>11749</v>
      </c>
      <c r="E3804" t="s">
        <v>11750</v>
      </c>
      <c r="F3804" t="s">
        <v>1023</v>
      </c>
    </row>
    <row r="3805" spans="2:6" hidden="1" x14ac:dyDescent="0.25">
      <c r="B3805">
        <v>160533</v>
      </c>
      <c r="C3805" t="s">
        <v>11751</v>
      </c>
      <c r="D3805" t="s">
        <v>24038</v>
      </c>
      <c r="E3805" t="s">
        <v>11752</v>
      </c>
      <c r="F3805" t="s">
        <v>1023</v>
      </c>
    </row>
    <row r="3806" spans="2:6" hidden="1" x14ac:dyDescent="0.25">
      <c r="B3806">
        <v>160534</v>
      </c>
      <c r="C3806" t="s">
        <v>11753</v>
      </c>
      <c r="D3806" t="s">
        <v>11754</v>
      </c>
      <c r="E3806" t="s">
        <v>11755</v>
      </c>
      <c r="F3806" t="s">
        <v>1023</v>
      </c>
    </row>
    <row r="3807" spans="2:6" hidden="1" x14ac:dyDescent="0.25">
      <c r="B3807">
        <v>160535</v>
      </c>
      <c r="C3807" t="s">
        <v>11756</v>
      </c>
      <c r="D3807" t="s">
        <v>11757</v>
      </c>
      <c r="E3807" t="s">
        <v>11758</v>
      </c>
      <c r="F3807" t="s">
        <v>1023</v>
      </c>
    </row>
    <row r="3808" spans="2:6" hidden="1" x14ac:dyDescent="0.25">
      <c r="B3808">
        <v>160536</v>
      </c>
      <c r="C3808" t="s">
        <v>11759</v>
      </c>
      <c r="D3808" t="s">
        <v>11760</v>
      </c>
      <c r="E3808" t="s">
        <v>4108</v>
      </c>
      <c r="F3808" t="s">
        <v>1023</v>
      </c>
    </row>
    <row r="3809" spans="2:6" hidden="1" x14ac:dyDescent="0.25">
      <c r="B3809">
        <v>160537</v>
      </c>
      <c r="C3809" t="s">
        <v>11761</v>
      </c>
      <c r="D3809" t="s">
        <v>11762</v>
      </c>
      <c r="E3809" t="s">
        <v>11763</v>
      </c>
      <c r="F3809" t="s">
        <v>1023</v>
      </c>
    </row>
    <row r="3810" spans="2:6" hidden="1" x14ac:dyDescent="0.25">
      <c r="B3810">
        <v>160538</v>
      </c>
      <c r="C3810" t="s">
        <v>11764</v>
      </c>
      <c r="D3810" t="s">
        <v>11765</v>
      </c>
      <c r="E3810" t="s">
        <v>24039</v>
      </c>
      <c r="F3810" t="s">
        <v>1023</v>
      </c>
    </row>
    <row r="3811" spans="2:6" hidden="1" x14ac:dyDescent="0.25">
      <c r="B3811">
        <v>160539</v>
      </c>
      <c r="C3811" t="s">
        <v>11766</v>
      </c>
      <c r="D3811" t="s">
        <v>11767</v>
      </c>
      <c r="E3811" t="s">
        <v>11768</v>
      </c>
      <c r="F3811" t="s">
        <v>1023</v>
      </c>
    </row>
    <row r="3812" spans="2:6" hidden="1" x14ac:dyDescent="0.25">
      <c r="B3812">
        <v>160540</v>
      </c>
      <c r="C3812" t="s">
        <v>5303</v>
      </c>
      <c r="D3812" t="s">
        <v>5304</v>
      </c>
      <c r="E3812" t="s">
        <v>11769</v>
      </c>
      <c r="F3812" t="s">
        <v>1023</v>
      </c>
    </row>
    <row r="3813" spans="2:6" hidden="1" x14ac:dyDescent="0.25">
      <c r="B3813">
        <v>160541</v>
      </c>
      <c r="C3813" t="s">
        <v>3066</v>
      </c>
      <c r="D3813" t="s">
        <v>3067</v>
      </c>
      <c r="E3813" t="s">
        <v>11770</v>
      </c>
      <c r="F3813" t="s">
        <v>1023</v>
      </c>
    </row>
    <row r="3814" spans="2:6" hidden="1" x14ac:dyDescent="0.25">
      <c r="B3814">
        <v>160542</v>
      </c>
      <c r="C3814" t="s">
        <v>3741</v>
      </c>
      <c r="D3814" t="s">
        <v>3742</v>
      </c>
      <c r="E3814" t="s">
        <v>11771</v>
      </c>
      <c r="F3814" t="s">
        <v>1023</v>
      </c>
    </row>
    <row r="3815" spans="2:6" hidden="1" x14ac:dyDescent="0.25">
      <c r="B3815">
        <v>160544</v>
      </c>
      <c r="C3815" t="s">
        <v>11772</v>
      </c>
      <c r="D3815" t="s">
        <v>11773</v>
      </c>
      <c r="E3815" t="s">
        <v>11774</v>
      </c>
      <c r="F3815" t="s">
        <v>1023</v>
      </c>
    </row>
    <row r="3816" spans="2:6" hidden="1" x14ac:dyDescent="0.25">
      <c r="B3816">
        <v>160545</v>
      </c>
      <c r="C3816" t="s">
        <v>11775</v>
      </c>
      <c r="D3816" t="s">
        <v>11776</v>
      </c>
      <c r="E3816" t="s">
        <v>7111</v>
      </c>
      <c r="F3816" t="s">
        <v>1023</v>
      </c>
    </row>
    <row r="3817" spans="2:6" hidden="1" x14ac:dyDescent="0.25">
      <c r="B3817">
        <v>160548</v>
      </c>
      <c r="C3817" t="s">
        <v>11777</v>
      </c>
      <c r="D3817" t="s">
        <v>11778</v>
      </c>
      <c r="E3817" t="s">
        <v>11779</v>
      </c>
      <c r="F3817" t="s">
        <v>1023</v>
      </c>
    </row>
    <row r="3818" spans="2:6" hidden="1" x14ac:dyDescent="0.25">
      <c r="B3818">
        <v>160549</v>
      </c>
      <c r="C3818" t="s">
        <v>11780</v>
      </c>
      <c r="D3818" t="s">
        <v>11781</v>
      </c>
      <c r="E3818" t="s">
        <v>24040</v>
      </c>
      <c r="F3818" t="s">
        <v>1023</v>
      </c>
    </row>
    <row r="3819" spans="2:6" hidden="1" x14ac:dyDescent="0.25">
      <c r="B3819">
        <v>160551</v>
      </c>
      <c r="C3819" t="s">
        <v>11782</v>
      </c>
      <c r="D3819" t="s">
        <v>11783</v>
      </c>
      <c r="E3819" t="s">
        <v>11784</v>
      </c>
      <c r="F3819" t="s">
        <v>1023</v>
      </c>
    </row>
    <row r="3820" spans="2:6" hidden="1" x14ac:dyDescent="0.25">
      <c r="B3820">
        <v>160554</v>
      </c>
      <c r="C3820" t="s">
        <v>11785</v>
      </c>
      <c r="D3820" t="s">
        <v>11786</v>
      </c>
      <c r="E3820" t="s">
        <v>11787</v>
      </c>
      <c r="F3820" t="s">
        <v>1023</v>
      </c>
    </row>
    <row r="3821" spans="2:6" hidden="1" x14ac:dyDescent="0.25">
      <c r="B3821">
        <v>160557</v>
      </c>
      <c r="C3821" t="s">
        <v>11788</v>
      </c>
      <c r="D3821" t="s">
        <v>11789</v>
      </c>
      <c r="E3821" t="s">
        <v>2821</v>
      </c>
      <c r="F3821" t="s">
        <v>1023</v>
      </c>
    </row>
    <row r="3822" spans="2:6" hidden="1" x14ac:dyDescent="0.25">
      <c r="B3822">
        <v>160559</v>
      </c>
      <c r="C3822" t="s">
        <v>11790</v>
      </c>
      <c r="D3822" t="s">
        <v>11791</v>
      </c>
      <c r="E3822" t="s">
        <v>11792</v>
      </c>
      <c r="F3822" t="s">
        <v>1023</v>
      </c>
    </row>
    <row r="3823" spans="2:6" hidden="1" x14ac:dyDescent="0.25">
      <c r="B3823">
        <v>160561</v>
      </c>
      <c r="C3823" t="s">
        <v>11793</v>
      </c>
      <c r="D3823" t="s">
        <v>11794</v>
      </c>
      <c r="E3823" t="s">
        <v>3705</v>
      </c>
      <c r="F3823" t="s">
        <v>1023</v>
      </c>
    </row>
    <row r="3824" spans="2:6" hidden="1" x14ac:dyDescent="0.25">
      <c r="B3824">
        <v>160562</v>
      </c>
      <c r="C3824" t="s">
        <v>11795</v>
      </c>
      <c r="D3824" t="s">
        <v>11796</v>
      </c>
      <c r="E3824" t="s">
        <v>11797</v>
      </c>
      <c r="F3824" t="s">
        <v>1023</v>
      </c>
    </row>
    <row r="3825" spans="2:6" hidden="1" x14ac:dyDescent="0.25">
      <c r="B3825">
        <v>160564</v>
      </c>
      <c r="C3825" t="s">
        <v>11798</v>
      </c>
      <c r="D3825" t="s">
        <v>11799</v>
      </c>
      <c r="E3825" t="s">
        <v>8170</v>
      </c>
      <c r="F3825" t="s">
        <v>1023</v>
      </c>
    </row>
    <row r="3826" spans="2:6" hidden="1" x14ac:dyDescent="0.25">
      <c r="B3826">
        <v>160565</v>
      </c>
      <c r="C3826" t="s">
        <v>11800</v>
      </c>
      <c r="D3826" t="s">
        <v>11801</v>
      </c>
      <c r="E3826" t="s">
        <v>11802</v>
      </c>
      <c r="F3826" t="s">
        <v>1023</v>
      </c>
    </row>
    <row r="3827" spans="2:6" hidden="1" x14ac:dyDescent="0.25">
      <c r="B3827">
        <v>160567</v>
      </c>
      <c r="C3827" t="s">
        <v>11803</v>
      </c>
      <c r="D3827" t="s">
        <v>11804</v>
      </c>
      <c r="E3827" t="s">
        <v>11805</v>
      </c>
      <c r="F3827" t="s">
        <v>1023</v>
      </c>
    </row>
    <row r="3828" spans="2:6" hidden="1" x14ac:dyDescent="0.25">
      <c r="B3828">
        <v>160569</v>
      </c>
      <c r="C3828" t="s">
        <v>11806</v>
      </c>
      <c r="D3828" t="s">
        <v>11807</v>
      </c>
      <c r="E3828" t="s">
        <v>11808</v>
      </c>
      <c r="F3828" t="s">
        <v>1023</v>
      </c>
    </row>
    <row r="3829" spans="2:6" hidden="1" x14ac:dyDescent="0.25">
      <c r="B3829">
        <v>160570</v>
      </c>
      <c r="C3829" t="s">
        <v>11809</v>
      </c>
      <c r="D3829" t="s">
        <v>11810</v>
      </c>
      <c r="E3829" t="s">
        <v>11811</v>
      </c>
      <c r="F3829" t="s">
        <v>1023</v>
      </c>
    </row>
    <row r="3830" spans="2:6" hidden="1" x14ac:dyDescent="0.25">
      <c r="B3830">
        <v>160572</v>
      </c>
      <c r="C3830" t="s">
        <v>11812</v>
      </c>
      <c r="D3830" t="s">
        <v>11813</v>
      </c>
      <c r="E3830" t="s">
        <v>11814</v>
      </c>
      <c r="F3830" t="s">
        <v>1023</v>
      </c>
    </row>
    <row r="3831" spans="2:6" hidden="1" x14ac:dyDescent="0.25">
      <c r="B3831">
        <v>160573</v>
      </c>
      <c r="C3831" t="s">
        <v>11815</v>
      </c>
      <c r="D3831" t="s">
        <v>11816</v>
      </c>
      <c r="E3831" t="s">
        <v>8461</v>
      </c>
      <c r="F3831" t="s">
        <v>1023</v>
      </c>
    </row>
    <row r="3832" spans="2:6" hidden="1" x14ac:dyDescent="0.25">
      <c r="B3832">
        <v>160577</v>
      </c>
      <c r="C3832" t="s">
        <v>11817</v>
      </c>
      <c r="D3832" t="s">
        <v>11818</v>
      </c>
      <c r="E3832" t="s">
        <v>2432</v>
      </c>
      <c r="F3832" t="s">
        <v>1023</v>
      </c>
    </row>
    <row r="3833" spans="2:6" hidden="1" x14ac:dyDescent="0.25">
      <c r="B3833">
        <v>160578</v>
      </c>
      <c r="C3833" t="s">
        <v>11819</v>
      </c>
      <c r="D3833" t="s">
        <v>11820</v>
      </c>
      <c r="E3833" t="s">
        <v>11821</v>
      </c>
      <c r="F3833" t="s">
        <v>1023</v>
      </c>
    </row>
    <row r="3834" spans="2:6" hidden="1" x14ac:dyDescent="0.25">
      <c r="B3834">
        <v>160579</v>
      </c>
      <c r="C3834" t="s">
        <v>11822</v>
      </c>
      <c r="D3834" t="s">
        <v>11823</v>
      </c>
      <c r="E3834" t="s">
        <v>3942</v>
      </c>
      <c r="F3834" t="s">
        <v>1023</v>
      </c>
    </row>
    <row r="3835" spans="2:6" hidden="1" x14ac:dyDescent="0.25">
      <c r="B3835">
        <v>160580</v>
      </c>
      <c r="C3835" t="s">
        <v>11824</v>
      </c>
      <c r="D3835" t="s">
        <v>11825</v>
      </c>
      <c r="E3835" t="s">
        <v>11492</v>
      </c>
      <c r="F3835" t="s">
        <v>1023</v>
      </c>
    </row>
    <row r="3836" spans="2:6" hidden="1" x14ac:dyDescent="0.25">
      <c r="B3836">
        <v>160584</v>
      </c>
      <c r="C3836" t="s">
        <v>11826</v>
      </c>
      <c r="D3836" t="s">
        <v>11827</v>
      </c>
      <c r="E3836" t="s">
        <v>9239</v>
      </c>
      <c r="F3836" t="s">
        <v>1023</v>
      </c>
    </row>
    <row r="3837" spans="2:6" hidden="1" x14ac:dyDescent="0.25">
      <c r="B3837">
        <v>160585</v>
      </c>
      <c r="C3837" t="s">
        <v>11828</v>
      </c>
      <c r="D3837" t="s">
        <v>11829</v>
      </c>
      <c r="E3837" t="s">
        <v>11830</v>
      </c>
      <c r="F3837" t="s">
        <v>1023</v>
      </c>
    </row>
    <row r="3838" spans="2:6" hidden="1" x14ac:dyDescent="0.25">
      <c r="B3838">
        <v>160586</v>
      </c>
      <c r="C3838" t="s">
        <v>11831</v>
      </c>
      <c r="D3838" t="s">
        <v>11832</v>
      </c>
      <c r="E3838" t="s">
        <v>3864</v>
      </c>
      <c r="F3838" t="s">
        <v>1023</v>
      </c>
    </row>
    <row r="3839" spans="2:6" hidden="1" x14ac:dyDescent="0.25">
      <c r="B3839">
        <v>160587</v>
      </c>
      <c r="C3839" t="s">
        <v>11833</v>
      </c>
      <c r="D3839" t="s">
        <v>11834</v>
      </c>
      <c r="E3839" t="s">
        <v>2033</v>
      </c>
      <c r="F3839" t="s">
        <v>1023</v>
      </c>
    </row>
    <row r="3840" spans="2:6" hidden="1" x14ac:dyDescent="0.25">
      <c r="B3840">
        <v>160589</v>
      </c>
      <c r="C3840" t="s">
        <v>11835</v>
      </c>
      <c r="D3840" t="s">
        <v>11836</v>
      </c>
      <c r="E3840" t="s">
        <v>11837</v>
      </c>
      <c r="F3840" t="s">
        <v>1023</v>
      </c>
    </row>
    <row r="3841" spans="2:6" hidden="1" x14ac:dyDescent="0.25">
      <c r="B3841">
        <v>160594</v>
      </c>
      <c r="C3841" t="s">
        <v>11838</v>
      </c>
      <c r="D3841" t="s">
        <v>11839</v>
      </c>
      <c r="E3841" t="s">
        <v>11840</v>
      </c>
      <c r="F3841" t="s">
        <v>1023</v>
      </c>
    </row>
    <row r="3842" spans="2:6" hidden="1" x14ac:dyDescent="0.25">
      <c r="B3842">
        <v>160595</v>
      </c>
      <c r="C3842" t="s">
        <v>11841</v>
      </c>
      <c r="D3842" t="s">
        <v>11842</v>
      </c>
      <c r="E3842" t="s">
        <v>10045</v>
      </c>
      <c r="F3842" t="s">
        <v>1023</v>
      </c>
    </row>
    <row r="3843" spans="2:6" hidden="1" x14ac:dyDescent="0.25">
      <c r="B3843">
        <v>160597</v>
      </c>
      <c r="C3843" t="s">
        <v>11843</v>
      </c>
      <c r="D3843" t="s">
        <v>11844</v>
      </c>
      <c r="E3843" t="s">
        <v>7533</v>
      </c>
      <c r="F3843" t="s">
        <v>1023</v>
      </c>
    </row>
    <row r="3844" spans="2:6" hidden="1" x14ac:dyDescent="0.25">
      <c r="B3844">
        <v>160601</v>
      </c>
      <c r="C3844" t="s">
        <v>11845</v>
      </c>
      <c r="D3844" t="s">
        <v>11846</v>
      </c>
      <c r="E3844" t="s">
        <v>11847</v>
      </c>
      <c r="F3844" t="s">
        <v>1023</v>
      </c>
    </row>
    <row r="3845" spans="2:6" hidden="1" x14ac:dyDescent="0.25">
      <c r="B3845">
        <v>160602</v>
      </c>
      <c r="C3845" t="s">
        <v>11848</v>
      </c>
      <c r="D3845" t="s">
        <v>11849</v>
      </c>
      <c r="E3845" t="s">
        <v>11850</v>
      </c>
      <c r="F3845" t="s">
        <v>1023</v>
      </c>
    </row>
    <row r="3846" spans="2:6" hidden="1" x14ac:dyDescent="0.25">
      <c r="B3846">
        <v>160603</v>
      </c>
      <c r="C3846" t="s">
        <v>11851</v>
      </c>
      <c r="D3846" t="s">
        <v>11852</v>
      </c>
      <c r="E3846" t="s">
        <v>11853</v>
      </c>
      <c r="F3846" t="s">
        <v>1023</v>
      </c>
    </row>
    <row r="3847" spans="2:6" hidden="1" x14ac:dyDescent="0.25">
      <c r="B3847">
        <v>160604</v>
      </c>
      <c r="C3847" t="s">
        <v>11854</v>
      </c>
      <c r="D3847" t="s">
        <v>11855</v>
      </c>
      <c r="E3847" t="s">
        <v>8051</v>
      </c>
      <c r="F3847" t="s">
        <v>1023</v>
      </c>
    </row>
    <row r="3848" spans="2:6" hidden="1" x14ac:dyDescent="0.25">
      <c r="B3848">
        <v>160608</v>
      </c>
      <c r="C3848" t="s">
        <v>11856</v>
      </c>
      <c r="D3848" t="s">
        <v>11857</v>
      </c>
      <c r="E3848" t="s">
        <v>11858</v>
      </c>
      <c r="F3848" t="s">
        <v>1023</v>
      </c>
    </row>
    <row r="3849" spans="2:6" hidden="1" x14ac:dyDescent="0.25">
      <c r="B3849">
        <v>160609</v>
      </c>
      <c r="C3849" t="s">
        <v>11859</v>
      </c>
      <c r="D3849" t="s">
        <v>11860</v>
      </c>
      <c r="E3849" t="s">
        <v>4974</v>
      </c>
      <c r="F3849" t="s">
        <v>1023</v>
      </c>
    </row>
    <row r="3850" spans="2:6" hidden="1" x14ac:dyDescent="0.25">
      <c r="B3850">
        <v>160613</v>
      </c>
      <c r="C3850" t="s">
        <v>11861</v>
      </c>
      <c r="D3850" t="s">
        <v>11862</v>
      </c>
      <c r="E3850" t="s">
        <v>11863</v>
      </c>
      <c r="F3850" t="s">
        <v>1023</v>
      </c>
    </row>
    <row r="3851" spans="2:6" hidden="1" x14ac:dyDescent="0.25">
      <c r="B3851">
        <v>160614</v>
      </c>
      <c r="C3851" t="s">
        <v>11864</v>
      </c>
      <c r="D3851" t="s">
        <v>11865</v>
      </c>
      <c r="E3851" t="s">
        <v>11866</v>
      </c>
      <c r="F3851" t="s">
        <v>1023</v>
      </c>
    </row>
    <row r="3852" spans="2:6" hidden="1" x14ac:dyDescent="0.25">
      <c r="B3852">
        <v>160615</v>
      </c>
      <c r="C3852" t="s">
        <v>11867</v>
      </c>
      <c r="D3852" t="s">
        <v>11868</v>
      </c>
      <c r="E3852" t="s">
        <v>11869</v>
      </c>
      <c r="F3852" t="s">
        <v>1023</v>
      </c>
    </row>
    <row r="3853" spans="2:6" hidden="1" x14ac:dyDescent="0.25">
      <c r="B3853">
        <v>160616</v>
      </c>
      <c r="C3853" t="s">
        <v>11870</v>
      </c>
      <c r="D3853" t="s">
        <v>11871</v>
      </c>
      <c r="E3853" t="s">
        <v>11872</v>
      </c>
      <c r="F3853" t="s">
        <v>1023</v>
      </c>
    </row>
    <row r="3854" spans="2:6" hidden="1" x14ac:dyDescent="0.25">
      <c r="B3854">
        <v>160617</v>
      </c>
      <c r="C3854" t="s">
        <v>11873</v>
      </c>
      <c r="D3854" t="s">
        <v>11874</v>
      </c>
      <c r="E3854" t="s">
        <v>11875</v>
      </c>
      <c r="F3854" t="s">
        <v>1023</v>
      </c>
    </row>
    <row r="3855" spans="2:6" hidden="1" x14ac:dyDescent="0.25">
      <c r="B3855">
        <v>160618</v>
      </c>
      <c r="C3855" t="s">
        <v>11876</v>
      </c>
      <c r="D3855" t="s">
        <v>11877</v>
      </c>
      <c r="E3855" t="s">
        <v>11878</v>
      </c>
      <c r="F3855" t="s">
        <v>1023</v>
      </c>
    </row>
    <row r="3856" spans="2:6" hidden="1" x14ac:dyDescent="0.25">
      <c r="B3856">
        <v>160619</v>
      </c>
      <c r="C3856" t="s">
        <v>11879</v>
      </c>
      <c r="D3856" t="s">
        <v>11880</v>
      </c>
      <c r="E3856" t="s">
        <v>11881</v>
      </c>
      <c r="F3856" t="s">
        <v>1023</v>
      </c>
    </row>
    <row r="3857" spans="2:6" hidden="1" x14ac:dyDescent="0.25">
      <c r="B3857">
        <v>160620</v>
      </c>
      <c r="C3857" t="s">
        <v>11882</v>
      </c>
      <c r="D3857" t="s">
        <v>11883</v>
      </c>
      <c r="E3857" t="s">
        <v>11884</v>
      </c>
      <c r="F3857" t="s">
        <v>1023</v>
      </c>
    </row>
    <row r="3858" spans="2:6" hidden="1" x14ac:dyDescent="0.25">
      <c r="B3858">
        <v>160621</v>
      </c>
      <c r="C3858" t="s">
        <v>11885</v>
      </c>
      <c r="D3858" t="s">
        <v>11886</v>
      </c>
      <c r="E3858" t="s">
        <v>11887</v>
      </c>
      <c r="F3858" t="s">
        <v>1023</v>
      </c>
    </row>
    <row r="3859" spans="2:6" hidden="1" x14ac:dyDescent="0.25">
      <c r="B3859">
        <v>160622</v>
      </c>
      <c r="C3859" t="s">
        <v>11888</v>
      </c>
      <c r="D3859" t="s">
        <v>11889</v>
      </c>
      <c r="E3859" t="s">
        <v>2395</v>
      </c>
      <c r="F3859" t="s">
        <v>1023</v>
      </c>
    </row>
    <row r="3860" spans="2:6" hidden="1" x14ac:dyDescent="0.25">
      <c r="B3860">
        <v>160624</v>
      </c>
      <c r="C3860" t="s">
        <v>11890</v>
      </c>
      <c r="D3860" t="s">
        <v>11891</v>
      </c>
      <c r="E3860" t="s">
        <v>11892</v>
      </c>
      <c r="F3860" t="s">
        <v>1023</v>
      </c>
    </row>
    <row r="3861" spans="2:6" hidden="1" x14ac:dyDescent="0.25">
      <c r="B3861">
        <v>160625</v>
      </c>
      <c r="C3861" t="s">
        <v>11893</v>
      </c>
      <c r="D3861" t="s">
        <v>11894</v>
      </c>
      <c r="E3861" t="s">
        <v>11895</v>
      </c>
      <c r="F3861" t="s">
        <v>1023</v>
      </c>
    </row>
    <row r="3862" spans="2:6" hidden="1" x14ac:dyDescent="0.25">
      <c r="B3862">
        <v>160628</v>
      </c>
      <c r="C3862" t="s">
        <v>11896</v>
      </c>
      <c r="D3862" t="s">
        <v>11897</v>
      </c>
      <c r="E3862" t="s">
        <v>11898</v>
      </c>
      <c r="F3862" t="s">
        <v>1023</v>
      </c>
    </row>
    <row r="3863" spans="2:6" hidden="1" x14ac:dyDescent="0.25">
      <c r="B3863">
        <v>160630</v>
      </c>
      <c r="C3863" t="s">
        <v>11899</v>
      </c>
      <c r="D3863" t="s">
        <v>11900</v>
      </c>
      <c r="E3863" t="s">
        <v>11901</v>
      </c>
      <c r="F3863" t="s">
        <v>1023</v>
      </c>
    </row>
    <row r="3864" spans="2:6" hidden="1" x14ac:dyDescent="0.25">
      <c r="B3864">
        <v>160631</v>
      </c>
      <c r="C3864" t="s">
        <v>11902</v>
      </c>
      <c r="D3864" t="s">
        <v>11903</v>
      </c>
      <c r="E3864" t="s">
        <v>4471</v>
      </c>
      <c r="F3864" t="s">
        <v>1023</v>
      </c>
    </row>
    <row r="3865" spans="2:6" hidden="1" x14ac:dyDescent="0.25">
      <c r="B3865">
        <v>160632</v>
      </c>
      <c r="C3865" t="s">
        <v>11904</v>
      </c>
      <c r="D3865" t="s">
        <v>11905</v>
      </c>
      <c r="E3865" t="s">
        <v>11542</v>
      </c>
      <c r="F3865" t="s">
        <v>1023</v>
      </c>
    </row>
    <row r="3866" spans="2:6" hidden="1" x14ac:dyDescent="0.25">
      <c r="B3866">
        <v>160633</v>
      </c>
      <c r="C3866" t="s">
        <v>11906</v>
      </c>
      <c r="D3866" t="s">
        <v>11907</v>
      </c>
      <c r="E3866" t="s">
        <v>11908</v>
      </c>
      <c r="F3866" t="s">
        <v>1023</v>
      </c>
    </row>
    <row r="3867" spans="2:6" hidden="1" x14ac:dyDescent="0.25">
      <c r="B3867">
        <v>160635</v>
      </c>
      <c r="C3867" t="s">
        <v>11909</v>
      </c>
      <c r="D3867" t="s">
        <v>11910</v>
      </c>
      <c r="E3867" t="s">
        <v>11911</v>
      </c>
      <c r="F3867" t="s">
        <v>1023</v>
      </c>
    </row>
    <row r="3868" spans="2:6" hidden="1" x14ac:dyDescent="0.25">
      <c r="B3868">
        <v>160636</v>
      </c>
      <c r="C3868" t="s">
        <v>11912</v>
      </c>
      <c r="D3868" t="s">
        <v>11913</v>
      </c>
      <c r="E3868" t="s">
        <v>11914</v>
      </c>
      <c r="F3868" t="s">
        <v>1023</v>
      </c>
    </row>
    <row r="3869" spans="2:6" hidden="1" x14ac:dyDescent="0.25">
      <c r="B3869">
        <v>160637</v>
      </c>
      <c r="C3869" t="s">
        <v>11915</v>
      </c>
      <c r="D3869" t="s">
        <v>24041</v>
      </c>
      <c r="E3869" t="s">
        <v>11916</v>
      </c>
      <c r="F3869" t="s">
        <v>1023</v>
      </c>
    </row>
    <row r="3870" spans="2:6" hidden="1" x14ac:dyDescent="0.25">
      <c r="B3870">
        <v>160638</v>
      </c>
      <c r="C3870" t="s">
        <v>11917</v>
      </c>
      <c r="D3870" t="s">
        <v>11918</v>
      </c>
      <c r="E3870" t="s">
        <v>11919</v>
      </c>
      <c r="F3870" t="s">
        <v>1023</v>
      </c>
    </row>
    <row r="3871" spans="2:6" hidden="1" x14ac:dyDescent="0.25">
      <c r="B3871">
        <v>160640</v>
      </c>
      <c r="C3871" t="s">
        <v>11920</v>
      </c>
      <c r="D3871" t="s">
        <v>11921</v>
      </c>
      <c r="E3871" t="s">
        <v>11922</v>
      </c>
      <c r="F3871" t="s">
        <v>1023</v>
      </c>
    </row>
    <row r="3872" spans="2:6" hidden="1" x14ac:dyDescent="0.25">
      <c r="B3872">
        <v>160646</v>
      </c>
      <c r="C3872" t="s">
        <v>11923</v>
      </c>
      <c r="D3872" t="s">
        <v>11924</v>
      </c>
      <c r="E3872" t="s">
        <v>11925</v>
      </c>
      <c r="F3872" t="s">
        <v>1023</v>
      </c>
    </row>
    <row r="3873" spans="2:6" hidden="1" x14ac:dyDescent="0.25">
      <c r="B3873">
        <v>160648</v>
      </c>
      <c r="C3873" t="s">
        <v>11926</v>
      </c>
      <c r="D3873" t="s">
        <v>11927</v>
      </c>
      <c r="E3873" t="s">
        <v>11928</v>
      </c>
      <c r="F3873" t="s">
        <v>1023</v>
      </c>
    </row>
    <row r="3874" spans="2:6" hidden="1" x14ac:dyDescent="0.25">
      <c r="B3874">
        <v>160649</v>
      </c>
      <c r="C3874" t="s">
        <v>11929</v>
      </c>
      <c r="D3874" t="s">
        <v>11930</v>
      </c>
      <c r="E3874" t="s">
        <v>11931</v>
      </c>
      <c r="F3874" t="s">
        <v>1023</v>
      </c>
    </row>
    <row r="3875" spans="2:6" hidden="1" x14ac:dyDescent="0.25">
      <c r="B3875">
        <v>160650</v>
      </c>
      <c r="C3875" t="s">
        <v>11932</v>
      </c>
      <c r="D3875" t="s">
        <v>11933</v>
      </c>
      <c r="E3875" t="s">
        <v>11934</v>
      </c>
      <c r="F3875" t="s">
        <v>1023</v>
      </c>
    </row>
    <row r="3876" spans="2:6" hidden="1" x14ac:dyDescent="0.25">
      <c r="B3876">
        <v>160654</v>
      </c>
      <c r="C3876" t="s">
        <v>11935</v>
      </c>
      <c r="D3876" t="s">
        <v>11936</v>
      </c>
      <c r="E3876" t="s">
        <v>7207</v>
      </c>
      <c r="F3876" t="s">
        <v>1023</v>
      </c>
    </row>
    <row r="3877" spans="2:6" hidden="1" x14ac:dyDescent="0.25">
      <c r="B3877">
        <v>160658</v>
      </c>
      <c r="C3877" t="s">
        <v>11937</v>
      </c>
      <c r="D3877" t="s">
        <v>11938</v>
      </c>
      <c r="E3877" t="s">
        <v>11939</v>
      </c>
      <c r="F3877" t="s">
        <v>1023</v>
      </c>
    </row>
    <row r="3878" spans="2:6" hidden="1" x14ac:dyDescent="0.25">
      <c r="B3878">
        <v>160660</v>
      </c>
      <c r="C3878" t="s">
        <v>11940</v>
      </c>
      <c r="D3878" t="s">
        <v>11941</v>
      </c>
      <c r="E3878" t="s">
        <v>11942</v>
      </c>
      <c r="F3878" t="s">
        <v>1023</v>
      </c>
    </row>
    <row r="3879" spans="2:6" hidden="1" x14ac:dyDescent="0.25">
      <c r="B3879">
        <v>160661</v>
      </c>
      <c r="C3879" t="s">
        <v>11943</v>
      </c>
      <c r="D3879" t="s">
        <v>11944</v>
      </c>
      <c r="E3879" t="s">
        <v>6110</v>
      </c>
      <c r="F3879" t="s">
        <v>1023</v>
      </c>
    </row>
    <row r="3880" spans="2:6" hidden="1" x14ac:dyDescent="0.25">
      <c r="B3880">
        <v>160663</v>
      </c>
      <c r="C3880" t="s">
        <v>11945</v>
      </c>
      <c r="D3880" t="s">
        <v>11946</v>
      </c>
      <c r="E3880" t="s">
        <v>11947</v>
      </c>
      <c r="F3880" t="s">
        <v>1023</v>
      </c>
    </row>
    <row r="3881" spans="2:6" hidden="1" x14ac:dyDescent="0.25">
      <c r="B3881">
        <v>160665</v>
      </c>
      <c r="C3881" t="s">
        <v>11948</v>
      </c>
      <c r="D3881" t="s">
        <v>11949</v>
      </c>
      <c r="E3881" t="s">
        <v>11950</v>
      </c>
      <c r="F3881" t="s">
        <v>1023</v>
      </c>
    </row>
    <row r="3882" spans="2:6" hidden="1" x14ac:dyDescent="0.25">
      <c r="B3882">
        <v>160668</v>
      </c>
      <c r="C3882" t="s">
        <v>11951</v>
      </c>
      <c r="D3882" t="s">
        <v>11952</v>
      </c>
      <c r="E3882" t="s">
        <v>11953</v>
      </c>
      <c r="F3882" t="s">
        <v>1023</v>
      </c>
    </row>
    <row r="3883" spans="2:6" hidden="1" x14ac:dyDescent="0.25">
      <c r="B3883">
        <v>160671</v>
      </c>
      <c r="C3883" t="s">
        <v>11954</v>
      </c>
      <c r="D3883" t="s">
        <v>11955</v>
      </c>
      <c r="E3883" t="s">
        <v>2151</v>
      </c>
      <c r="F3883" t="s">
        <v>1023</v>
      </c>
    </row>
    <row r="3884" spans="2:6" hidden="1" x14ac:dyDescent="0.25">
      <c r="B3884">
        <v>160675</v>
      </c>
      <c r="C3884" t="s">
        <v>11956</v>
      </c>
      <c r="D3884" t="s">
        <v>11957</v>
      </c>
      <c r="E3884" t="s">
        <v>4974</v>
      </c>
      <c r="F3884" t="s">
        <v>1023</v>
      </c>
    </row>
    <row r="3885" spans="2:6" hidden="1" x14ac:dyDescent="0.25">
      <c r="B3885">
        <v>160676</v>
      </c>
      <c r="C3885" t="s">
        <v>11958</v>
      </c>
      <c r="D3885" t="s">
        <v>11959</v>
      </c>
      <c r="E3885" t="s">
        <v>11960</v>
      </c>
      <c r="F3885" t="s">
        <v>1023</v>
      </c>
    </row>
    <row r="3886" spans="2:6" hidden="1" x14ac:dyDescent="0.25">
      <c r="B3886">
        <v>160678</v>
      </c>
      <c r="C3886" t="s">
        <v>11961</v>
      </c>
      <c r="D3886" t="s">
        <v>11962</v>
      </c>
      <c r="E3886" t="s">
        <v>10324</v>
      </c>
      <c r="F3886" t="s">
        <v>1023</v>
      </c>
    </row>
    <row r="3887" spans="2:6" hidden="1" x14ac:dyDescent="0.25">
      <c r="B3887">
        <v>160680</v>
      </c>
      <c r="C3887" t="s">
        <v>11964</v>
      </c>
      <c r="D3887" t="s">
        <v>11965</v>
      </c>
      <c r="E3887" t="s">
        <v>11966</v>
      </c>
      <c r="F3887" t="s">
        <v>1023</v>
      </c>
    </row>
    <row r="3888" spans="2:6" hidden="1" x14ac:dyDescent="0.25">
      <c r="B3888">
        <v>160685</v>
      </c>
      <c r="C3888" t="s">
        <v>11967</v>
      </c>
      <c r="D3888" t="s">
        <v>11968</v>
      </c>
      <c r="E3888" t="s">
        <v>11969</v>
      </c>
      <c r="F3888" t="s">
        <v>1023</v>
      </c>
    </row>
    <row r="3889" spans="2:6" hidden="1" x14ac:dyDescent="0.25">
      <c r="B3889">
        <v>160687</v>
      </c>
      <c r="C3889" t="s">
        <v>11970</v>
      </c>
      <c r="D3889" t="s">
        <v>11971</v>
      </c>
      <c r="E3889" t="s">
        <v>11972</v>
      </c>
      <c r="F3889" t="s">
        <v>1023</v>
      </c>
    </row>
    <row r="3890" spans="2:6" hidden="1" x14ac:dyDescent="0.25">
      <c r="B3890">
        <v>160690</v>
      </c>
      <c r="C3890" t="s">
        <v>11973</v>
      </c>
      <c r="D3890" t="s">
        <v>11974</v>
      </c>
      <c r="E3890" t="s">
        <v>11975</v>
      </c>
      <c r="F3890" t="s">
        <v>1023</v>
      </c>
    </row>
    <row r="3891" spans="2:6" hidden="1" x14ac:dyDescent="0.25">
      <c r="B3891">
        <v>160697</v>
      </c>
      <c r="C3891" t="s">
        <v>11976</v>
      </c>
      <c r="D3891" t="s">
        <v>24042</v>
      </c>
      <c r="E3891" t="s">
        <v>7442</v>
      </c>
      <c r="F3891" t="s">
        <v>1023</v>
      </c>
    </row>
    <row r="3892" spans="2:6" hidden="1" x14ac:dyDescent="0.25">
      <c r="B3892">
        <v>160700</v>
      </c>
      <c r="C3892" t="s">
        <v>11977</v>
      </c>
      <c r="D3892" t="s">
        <v>11978</v>
      </c>
      <c r="E3892" t="s">
        <v>2106</v>
      </c>
      <c r="F3892" t="s">
        <v>1023</v>
      </c>
    </row>
    <row r="3893" spans="2:6" hidden="1" x14ac:dyDescent="0.25">
      <c r="B3893">
        <v>160702</v>
      </c>
      <c r="C3893" t="s">
        <v>11979</v>
      </c>
      <c r="D3893" t="s">
        <v>11980</v>
      </c>
      <c r="E3893" t="s">
        <v>11981</v>
      </c>
      <c r="F3893" t="s">
        <v>1023</v>
      </c>
    </row>
    <row r="3894" spans="2:6" hidden="1" x14ac:dyDescent="0.25">
      <c r="B3894">
        <v>160703</v>
      </c>
      <c r="C3894" t="s">
        <v>11982</v>
      </c>
      <c r="D3894" t="s">
        <v>11983</v>
      </c>
      <c r="E3894" t="s">
        <v>11984</v>
      </c>
      <c r="F3894" t="s">
        <v>1023</v>
      </c>
    </row>
    <row r="3895" spans="2:6" hidden="1" x14ac:dyDescent="0.25">
      <c r="B3895">
        <v>160706</v>
      </c>
      <c r="C3895" t="s">
        <v>11985</v>
      </c>
      <c r="D3895" t="s">
        <v>11986</v>
      </c>
      <c r="E3895" t="s">
        <v>11987</v>
      </c>
      <c r="F3895" t="s">
        <v>1023</v>
      </c>
    </row>
    <row r="3896" spans="2:6" hidden="1" x14ac:dyDescent="0.25">
      <c r="B3896">
        <v>160707</v>
      </c>
      <c r="C3896" t="s">
        <v>11988</v>
      </c>
      <c r="D3896" t="s">
        <v>11989</v>
      </c>
      <c r="E3896" t="s">
        <v>11990</v>
      </c>
      <c r="F3896" t="s">
        <v>1023</v>
      </c>
    </row>
    <row r="3897" spans="2:6" hidden="1" x14ac:dyDescent="0.25">
      <c r="B3897">
        <v>160708</v>
      </c>
      <c r="C3897" t="s">
        <v>11991</v>
      </c>
      <c r="D3897" t="s">
        <v>11992</v>
      </c>
      <c r="E3897" t="s">
        <v>11993</v>
      </c>
      <c r="F3897" t="s">
        <v>1023</v>
      </c>
    </row>
    <row r="3898" spans="2:6" hidden="1" x14ac:dyDescent="0.25">
      <c r="B3898">
        <v>160711</v>
      </c>
      <c r="C3898" t="s">
        <v>11994</v>
      </c>
      <c r="D3898" t="s">
        <v>11995</v>
      </c>
      <c r="E3898" t="s">
        <v>11996</v>
      </c>
      <c r="F3898" t="s">
        <v>1023</v>
      </c>
    </row>
    <row r="3899" spans="2:6" hidden="1" x14ac:dyDescent="0.25">
      <c r="B3899">
        <v>160713</v>
      </c>
      <c r="C3899" t="s">
        <v>11997</v>
      </c>
      <c r="D3899" t="s">
        <v>11998</v>
      </c>
      <c r="E3899" t="s">
        <v>11999</v>
      </c>
      <c r="F3899" t="s">
        <v>1023</v>
      </c>
    </row>
    <row r="3900" spans="2:6" hidden="1" x14ac:dyDescent="0.25">
      <c r="B3900">
        <v>160714</v>
      </c>
      <c r="C3900" t="s">
        <v>12000</v>
      </c>
      <c r="D3900" t="s">
        <v>12001</v>
      </c>
      <c r="E3900" t="s">
        <v>12002</v>
      </c>
      <c r="F3900" t="s">
        <v>1023</v>
      </c>
    </row>
    <row r="3901" spans="2:6" hidden="1" x14ac:dyDescent="0.25">
      <c r="B3901">
        <v>160715</v>
      </c>
      <c r="C3901" t="s">
        <v>12003</v>
      </c>
      <c r="D3901" t="s">
        <v>12004</v>
      </c>
      <c r="E3901" t="s">
        <v>12005</v>
      </c>
      <c r="F3901" t="s">
        <v>1023</v>
      </c>
    </row>
    <row r="3902" spans="2:6" hidden="1" x14ac:dyDescent="0.25">
      <c r="B3902">
        <v>160720</v>
      </c>
      <c r="C3902" t="s">
        <v>12006</v>
      </c>
      <c r="D3902" t="s">
        <v>12007</v>
      </c>
      <c r="E3902" t="s">
        <v>12008</v>
      </c>
      <c r="F3902" t="s">
        <v>1023</v>
      </c>
    </row>
    <row r="3903" spans="2:6" hidden="1" x14ac:dyDescent="0.25">
      <c r="B3903">
        <v>160723</v>
      </c>
      <c r="C3903" t="s">
        <v>12009</v>
      </c>
      <c r="D3903" t="s">
        <v>12010</v>
      </c>
      <c r="E3903" t="s">
        <v>12011</v>
      </c>
      <c r="F3903" t="s">
        <v>1023</v>
      </c>
    </row>
    <row r="3904" spans="2:6" hidden="1" x14ac:dyDescent="0.25">
      <c r="B3904">
        <v>160729</v>
      </c>
      <c r="C3904" t="s">
        <v>12012</v>
      </c>
      <c r="D3904" t="s">
        <v>12013</v>
      </c>
      <c r="E3904" t="s">
        <v>12014</v>
      </c>
      <c r="F3904" t="s">
        <v>1023</v>
      </c>
    </row>
    <row r="3905" spans="2:6" hidden="1" x14ac:dyDescent="0.25">
      <c r="B3905">
        <v>160731</v>
      </c>
      <c r="C3905" t="s">
        <v>12015</v>
      </c>
      <c r="D3905" t="s">
        <v>12016</v>
      </c>
      <c r="E3905" t="s">
        <v>821</v>
      </c>
      <c r="F3905" t="s">
        <v>1023</v>
      </c>
    </row>
    <row r="3906" spans="2:6" hidden="1" x14ac:dyDescent="0.25">
      <c r="B3906">
        <v>160734</v>
      </c>
      <c r="C3906" t="s">
        <v>12017</v>
      </c>
      <c r="D3906" t="s">
        <v>12018</v>
      </c>
      <c r="E3906" t="s">
        <v>24043</v>
      </c>
      <c r="F3906" t="s">
        <v>1023</v>
      </c>
    </row>
    <row r="3907" spans="2:6" hidden="1" x14ac:dyDescent="0.25">
      <c r="B3907">
        <v>160735</v>
      </c>
      <c r="C3907" t="s">
        <v>12019</v>
      </c>
      <c r="D3907" t="s">
        <v>12020</v>
      </c>
      <c r="E3907" t="s">
        <v>9145</v>
      </c>
      <c r="F3907" t="s">
        <v>1023</v>
      </c>
    </row>
    <row r="3908" spans="2:6" hidden="1" x14ac:dyDescent="0.25">
      <c r="B3908">
        <v>160737</v>
      </c>
      <c r="C3908" t="s">
        <v>12021</v>
      </c>
      <c r="D3908" t="s">
        <v>12022</v>
      </c>
      <c r="E3908" t="s">
        <v>12023</v>
      </c>
      <c r="F3908" t="s">
        <v>1023</v>
      </c>
    </row>
    <row r="3909" spans="2:6" hidden="1" x14ac:dyDescent="0.25">
      <c r="B3909">
        <v>160739</v>
      </c>
      <c r="C3909" t="s">
        <v>12024</v>
      </c>
      <c r="D3909" t="s">
        <v>12025</v>
      </c>
      <c r="E3909" t="s">
        <v>12026</v>
      </c>
      <c r="F3909" t="s">
        <v>1023</v>
      </c>
    </row>
    <row r="3910" spans="2:6" hidden="1" x14ac:dyDescent="0.25">
      <c r="B3910">
        <v>160743</v>
      </c>
      <c r="C3910" t="s">
        <v>12027</v>
      </c>
      <c r="D3910" t="s">
        <v>12028</v>
      </c>
      <c r="E3910" t="s">
        <v>12029</v>
      </c>
      <c r="F3910" t="s">
        <v>1023</v>
      </c>
    </row>
    <row r="3911" spans="2:6" hidden="1" x14ac:dyDescent="0.25">
      <c r="B3911">
        <v>160747</v>
      </c>
      <c r="C3911" t="s">
        <v>12030</v>
      </c>
      <c r="D3911" t="s">
        <v>12031</v>
      </c>
      <c r="E3911" t="s">
        <v>12032</v>
      </c>
      <c r="F3911" t="s">
        <v>1023</v>
      </c>
    </row>
    <row r="3912" spans="2:6" hidden="1" x14ac:dyDescent="0.25">
      <c r="B3912">
        <v>160748</v>
      </c>
      <c r="C3912" t="s">
        <v>12033</v>
      </c>
      <c r="D3912" t="s">
        <v>12034</v>
      </c>
      <c r="E3912" t="s">
        <v>7703</v>
      </c>
      <c r="F3912" t="s">
        <v>1023</v>
      </c>
    </row>
    <row r="3913" spans="2:6" hidden="1" x14ac:dyDescent="0.25">
      <c r="B3913">
        <v>160749</v>
      </c>
      <c r="C3913" t="s">
        <v>12035</v>
      </c>
      <c r="D3913" t="s">
        <v>12036</v>
      </c>
      <c r="E3913" t="s">
        <v>9106</v>
      </c>
      <c r="F3913" t="s">
        <v>1023</v>
      </c>
    </row>
    <row r="3914" spans="2:6" hidden="1" x14ac:dyDescent="0.25">
      <c r="B3914">
        <v>160750</v>
      </c>
      <c r="C3914" t="s">
        <v>12037</v>
      </c>
      <c r="D3914" t="s">
        <v>12038</v>
      </c>
      <c r="E3914" t="s">
        <v>12039</v>
      </c>
      <c r="F3914" t="s">
        <v>1023</v>
      </c>
    </row>
    <row r="3915" spans="2:6" hidden="1" x14ac:dyDescent="0.25">
      <c r="B3915">
        <v>160751</v>
      </c>
      <c r="C3915" t="s">
        <v>12040</v>
      </c>
      <c r="D3915" t="s">
        <v>12041</v>
      </c>
      <c r="E3915" t="s">
        <v>24044</v>
      </c>
      <c r="F3915" t="s">
        <v>1023</v>
      </c>
    </row>
    <row r="3916" spans="2:6" hidden="1" x14ac:dyDescent="0.25">
      <c r="B3916">
        <v>160752</v>
      </c>
      <c r="C3916" t="s">
        <v>12042</v>
      </c>
      <c r="D3916" t="s">
        <v>12043</v>
      </c>
      <c r="E3916" t="s">
        <v>3801</v>
      </c>
      <c r="F3916" t="s">
        <v>1023</v>
      </c>
    </row>
    <row r="3917" spans="2:6" hidden="1" x14ac:dyDescent="0.25">
      <c r="B3917">
        <v>160753</v>
      </c>
      <c r="C3917" t="s">
        <v>12044</v>
      </c>
      <c r="D3917" t="s">
        <v>12045</v>
      </c>
      <c r="E3917" t="s">
        <v>11728</v>
      </c>
      <c r="F3917" t="s">
        <v>1023</v>
      </c>
    </row>
    <row r="3918" spans="2:6" hidden="1" x14ac:dyDescent="0.25">
      <c r="B3918">
        <v>160755</v>
      </c>
      <c r="C3918" t="s">
        <v>12046</v>
      </c>
      <c r="D3918" t="s">
        <v>12047</v>
      </c>
      <c r="E3918" t="s">
        <v>12048</v>
      </c>
      <c r="F3918" t="s">
        <v>1023</v>
      </c>
    </row>
    <row r="3919" spans="2:6" hidden="1" x14ac:dyDescent="0.25">
      <c r="B3919">
        <v>160757</v>
      </c>
      <c r="C3919" t="s">
        <v>12049</v>
      </c>
      <c r="D3919" t="s">
        <v>12050</v>
      </c>
      <c r="E3919" t="s">
        <v>12051</v>
      </c>
      <c r="F3919" t="s">
        <v>1023</v>
      </c>
    </row>
    <row r="3920" spans="2:6" hidden="1" x14ac:dyDescent="0.25">
      <c r="B3920">
        <v>160758</v>
      </c>
      <c r="C3920" t="s">
        <v>12052</v>
      </c>
      <c r="D3920" t="s">
        <v>12053</v>
      </c>
      <c r="E3920" t="s">
        <v>12054</v>
      </c>
      <c r="F3920" t="s">
        <v>1023</v>
      </c>
    </row>
    <row r="3921" spans="2:6" hidden="1" x14ac:dyDescent="0.25">
      <c r="B3921">
        <v>160760</v>
      </c>
      <c r="C3921" t="s">
        <v>12055</v>
      </c>
      <c r="D3921" t="s">
        <v>12056</v>
      </c>
      <c r="E3921" t="s">
        <v>12057</v>
      </c>
      <c r="F3921" t="s">
        <v>1023</v>
      </c>
    </row>
    <row r="3922" spans="2:6" hidden="1" x14ac:dyDescent="0.25">
      <c r="B3922">
        <v>160761</v>
      </c>
      <c r="C3922" t="s">
        <v>12058</v>
      </c>
      <c r="D3922" t="s">
        <v>12059</v>
      </c>
      <c r="E3922" t="s">
        <v>7027</v>
      </c>
      <c r="F3922" t="s">
        <v>1023</v>
      </c>
    </row>
    <row r="3923" spans="2:6" hidden="1" x14ac:dyDescent="0.25">
      <c r="B3923">
        <v>160763</v>
      </c>
      <c r="C3923" t="s">
        <v>12060</v>
      </c>
      <c r="D3923" t="s">
        <v>12061</v>
      </c>
      <c r="E3923" t="s">
        <v>12062</v>
      </c>
      <c r="F3923" t="s">
        <v>1023</v>
      </c>
    </row>
    <row r="3924" spans="2:6" hidden="1" x14ac:dyDescent="0.25">
      <c r="B3924">
        <v>160769</v>
      </c>
      <c r="C3924" t="s">
        <v>12063</v>
      </c>
      <c r="D3924" t="s">
        <v>12064</v>
      </c>
      <c r="E3924" t="s">
        <v>12065</v>
      </c>
      <c r="F3924" t="s">
        <v>1023</v>
      </c>
    </row>
    <row r="3925" spans="2:6" hidden="1" x14ac:dyDescent="0.25">
      <c r="B3925">
        <v>160771</v>
      </c>
      <c r="C3925" t="s">
        <v>12066</v>
      </c>
      <c r="D3925" t="s">
        <v>12067</v>
      </c>
      <c r="E3925" t="s">
        <v>12068</v>
      </c>
      <c r="F3925" t="s">
        <v>1023</v>
      </c>
    </row>
    <row r="3926" spans="2:6" hidden="1" x14ac:dyDescent="0.25">
      <c r="B3926">
        <v>160774</v>
      </c>
      <c r="C3926" t="s">
        <v>12069</v>
      </c>
      <c r="D3926" t="s">
        <v>12070</v>
      </c>
      <c r="E3926" t="s">
        <v>12071</v>
      </c>
      <c r="F3926" t="s">
        <v>1023</v>
      </c>
    </row>
    <row r="3927" spans="2:6" hidden="1" x14ac:dyDescent="0.25">
      <c r="B3927">
        <v>160775</v>
      </c>
      <c r="C3927" t="s">
        <v>12072</v>
      </c>
      <c r="D3927" t="s">
        <v>12073</v>
      </c>
      <c r="E3927" t="s">
        <v>12074</v>
      </c>
      <c r="F3927" t="s">
        <v>1023</v>
      </c>
    </row>
    <row r="3928" spans="2:6" hidden="1" x14ac:dyDescent="0.25">
      <c r="B3928">
        <v>160776</v>
      </c>
      <c r="C3928" t="s">
        <v>12075</v>
      </c>
      <c r="D3928" t="s">
        <v>12076</v>
      </c>
      <c r="E3928" t="s">
        <v>4974</v>
      </c>
      <c r="F3928" t="s">
        <v>1023</v>
      </c>
    </row>
    <row r="3929" spans="2:6" hidden="1" x14ac:dyDescent="0.25">
      <c r="B3929">
        <v>160777</v>
      </c>
      <c r="C3929" t="s">
        <v>12077</v>
      </c>
      <c r="D3929" t="s">
        <v>12078</v>
      </c>
      <c r="E3929" t="s">
        <v>12079</v>
      </c>
      <c r="F3929" t="s">
        <v>1023</v>
      </c>
    </row>
    <row r="3930" spans="2:6" hidden="1" x14ac:dyDescent="0.25">
      <c r="B3930">
        <v>160778</v>
      </c>
      <c r="C3930" t="s">
        <v>12080</v>
      </c>
      <c r="D3930" t="s">
        <v>12081</v>
      </c>
      <c r="E3930" t="s">
        <v>12082</v>
      </c>
      <c r="F3930" t="s">
        <v>1023</v>
      </c>
    </row>
    <row r="3931" spans="2:6" hidden="1" x14ac:dyDescent="0.25">
      <c r="B3931">
        <v>160780</v>
      </c>
      <c r="C3931" t="s">
        <v>12083</v>
      </c>
      <c r="D3931" t="s">
        <v>12084</v>
      </c>
      <c r="E3931" t="s">
        <v>8170</v>
      </c>
      <c r="F3931" t="s">
        <v>1023</v>
      </c>
    </row>
    <row r="3932" spans="2:6" hidden="1" x14ac:dyDescent="0.25">
      <c r="B3932">
        <v>160781</v>
      </c>
      <c r="C3932" t="s">
        <v>12085</v>
      </c>
      <c r="D3932" t="s">
        <v>12086</v>
      </c>
      <c r="E3932" t="s">
        <v>12087</v>
      </c>
      <c r="F3932" t="s">
        <v>1023</v>
      </c>
    </row>
    <row r="3933" spans="2:6" hidden="1" x14ac:dyDescent="0.25">
      <c r="B3933">
        <v>160782</v>
      </c>
      <c r="C3933" t="s">
        <v>12088</v>
      </c>
      <c r="D3933" t="s">
        <v>12089</v>
      </c>
      <c r="E3933" t="s">
        <v>12090</v>
      </c>
      <c r="F3933" t="s">
        <v>1023</v>
      </c>
    </row>
    <row r="3934" spans="2:6" hidden="1" x14ac:dyDescent="0.25">
      <c r="B3934">
        <v>160783</v>
      </c>
      <c r="C3934" t="s">
        <v>12091</v>
      </c>
      <c r="D3934" t="s">
        <v>12092</v>
      </c>
      <c r="E3934" t="s">
        <v>12093</v>
      </c>
      <c r="F3934" t="s">
        <v>1023</v>
      </c>
    </row>
    <row r="3935" spans="2:6" hidden="1" x14ac:dyDescent="0.25">
      <c r="B3935">
        <v>160784</v>
      </c>
      <c r="C3935" t="s">
        <v>12094</v>
      </c>
      <c r="D3935" t="s">
        <v>12095</v>
      </c>
      <c r="E3935" t="s">
        <v>7027</v>
      </c>
      <c r="F3935" t="s">
        <v>1023</v>
      </c>
    </row>
    <row r="3936" spans="2:6" hidden="1" x14ac:dyDescent="0.25">
      <c r="B3936">
        <v>160789</v>
      </c>
      <c r="C3936" t="s">
        <v>12096</v>
      </c>
      <c r="D3936" t="s">
        <v>12097</v>
      </c>
      <c r="E3936" t="s">
        <v>5677</v>
      </c>
      <c r="F3936" t="s">
        <v>1023</v>
      </c>
    </row>
    <row r="3937" spans="2:6" hidden="1" x14ac:dyDescent="0.25">
      <c r="B3937">
        <v>160793</v>
      </c>
      <c r="C3937" t="s">
        <v>12098</v>
      </c>
      <c r="D3937" t="s">
        <v>12099</v>
      </c>
      <c r="E3937" t="s">
        <v>12100</v>
      </c>
      <c r="F3937" t="s">
        <v>1023</v>
      </c>
    </row>
    <row r="3938" spans="2:6" hidden="1" x14ac:dyDescent="0.25">
      <c r="B3938">
        <v>160794</v>
      </c>
      <c r="C3938" t="s">
        <v>12101</v>
      </c>
      <c r="D3938" t="s">
        <v>12102</v>
      </c>
      <c r="E3938" t="s">
        <v>12103</v>
      </c>
      <c r="F3938" t="s">
        <v>1023</v>
      </c>
    </row>
    <row r="3939" spans="2:6" hidden="1" x14ac:dyDescent="0.25">
      <c r="B3939">
        <v>160795</v>
      </c>
      <c r="C3939" t="s">
        <v>12104</v>
      </c>
      <c r="D3939" t="s">
        <v>12105</v>
      </c>
      <c r="E3939" t="s">
        <v>11731</v>
      </c>
      <c r="F3939" t="s">
        <v>1023</v>
      </c>
    </row>
    <row r="3940" spans="2:6" hidden="1" x14ac:dyDescent="0.25">
      <c r="B3940">
        <v>160796</v>
      </c>
      <c r="C3940" t="s">
        <v>12106</v>
      </c>
      <c r="D3940" t="s">
        <v>12107</v>
      </c>
      <c r="E3940" t="s">
        <v>8151</v>
      </c>
      <c r="F3940" t="s">
        <v>1023</v>
      </c>
    </row>
    <row r="3941" spans="2:6" hidden="1" x14ac:dyDescent="0.25">
      <c r="B3941">
        <v>160798</v>
      </c>
      <c r="C3941" t="s">
        <v>12108</v>
      </c>
      <c r="D3941" t="s">
        <v>12109</v>
      </c>
      <c r="E3941" t="s">
        <v>12110</v>
      </c>
      <c r="F3941" t="s">
        <v>1023</v>
      </c>
    </row>
    <row r="3942" spans="2:6" hidden="1" x14ac:dyDescent="0.25">
      <c r="B3942">
        <v>160799</v>
      </c>
      <c r="C3942" t="s">
        <v>12111</v>
      </c>
      <c r="D3942" t="s">
        <v>12112</v>
      </c>
      <c r="E3942" t="s">
        <v>12113</v>
      </c>
      <c r="F3942" t="s">
        <v>1023</v>
      </c>
    </row>
    <row r="3943" spans="2:6" hidden="1" x14ac:dyDescent="0.25">
      <c r="B3943">
        <v>160800</v>
      </c>
      <c r="C3943" t="s">
        <v>12114</v>
      </c>
      <c r="D3943" t="s">
        <v>12115</v>
      </c>
      <c r="E3943" t="s">
        <v>12116</v>
      </c>
      <c r="F3943" t="s">
        <v>1023</v>
      </c>
    </row>
    <row r="3944" spans="2:6" hidden="1" x14ac:dyDescent="0.25">
      <c r="B3944">
        <v>160802</v>
      </c>
      <c r="C3944" t="s">
        <v>12117</v>
      </c>
      <c r="D3944" t="s">
        <v>12118</v>
      </c>
      <c r="E3944" t="s">
        <v>12119</v>
      </c>
      <c r="F3944" t="s">
        <v>1023</v>
      </c>
    </row>
    <row r="3945" spans="2:6" hidden="1" x14ac:dyDescent="0.25">
      <c r="B3945">
        <v>160803</v>
      </c>
      <c r="C3945" t="s">
        <v>12120</v>
      </c>
      <c r="D3945" t="s">
        <v>12121</v>
      </c>
      <c r="E3945" t="s">
        <v>12122</v>
      </c>
      <c r="F3945" t="s">
        <v>1023</v>
      </c>
    </row>
    <row r="3946" spans="2:6" hidden="1" x14ac:dyDescent="0.25">
      <c r="B3946">
        <v>160807</v>
      </c>
      <c r="C3946" t="s">
        <v>12123</v>
      </c>
      <c r="D3946" t="s">
        <v>12124</v>
      </c>
      <c r="E3946" t="s">
        <v>12125</v>
      </c>
      <c r="F3946" t="s">
        <v>1023</v>
      </c>
    </row>
    <row r="3947" spans="2:6" hidden="1" x14ac:dyDescent="0.25">
      <c r="B3947">
        <v>160808</v>
      </c>
      <c r="C3947" t="s">
        <v>12126</v>
      </c>
      <c r="D3947" t="s">
        <v>12127</v>
      </c>
      <c r="E3947" t="s">
        <v>12128</v>
      </c>
      <c r="F3947" t="s">
        <v>1023</v>
      </c>
    </row>
    <row r="3948" spans="2:6" hidden="1" x14ac:dyDescent="0.25">
      <c r="B3948">
        <v>160809</v>
      </c>
      <c r="C3948" t="s">
        <v>2021</v>
      </c>
      <c r="D3948" t="s">
        <v>2022</v>
      </c>
      <c r="E3948" t="s">
        <v>12129</v>
      </c>
      <c r="F3948" t="s">
        <v>1023</v>
      </c>
    </row>
    <row r="3949" spans="2:6" hidden="1" x14ac:dyDescent="0.25">
      <c r="B3949">
        <v>160810</v>
      </c>
      <c r="C3949" t="s">
        <v>12130</v>
      </c>
      <c r="D3949" t="s">
        <v>12131</v>
      </c>
      <c r="E3949" t="s">
        <v>12132</v>
      </c>
      <c r="F3949" t="s">
        <v>1023</v>
      </c>
    </row>
    <row r="3950" spans="2:6" hidden="1" x14ac:dyDescent="0.25">
      <c r="B3950">
        <v>160811</v>
      </c>
      <c r="C3950" t="s">
        <v>12133</v>
      </c>
      <c r="D3950" t="s">
        <v>12134</v>
      </c>
      <c r="E3950" t="s">
        <v>12132</v>
      </c>
      <c r="F3950" t="s">
        <v>1023</v>
      </c>
    </row>
    <row r="3951" spans="2:6" hidden="1" x14ac:dyDescent="0.25">
      <c r="B3951">
        <v>160812</v>
      </c>
      <c r="C3951" t="s">
        <v>12135</v>
      </c>
      <c r="D3951" t="s">
        <v>12136</v>
      </c>
      <c r="E3951" t="s">
        <v>12137</v>
      </c>
      <c r="F3951" t="s">
        <v>1023</v>
      </c>
    </row>
    <row r="3952" spans="2:6" hidden="1" x14ac:dyDescent="0.25">
      <c r="B3952">
        <v>160813</v>
      </c>
      <c r="C3952" t="s">
        <v>12138</v>
      </c>
      <c r="D3952" t="s">
        <v>12139</v>
      </c>
      <c r="E3952" t="s">
        <v>12140</v>
      </c>
      <c r="F3952" t="s">
        <v>1023</v>
      </c>
    </row>
    <row r="3953" spans="2:6" hidden="1" x14ac:dyDescent="0.25">
      <c r="B3953">
        <v>160814</v>
      </c>
      <c r="C3953" t="s">
        <v>12141</v>
      </c>
      <c r="D3953" t="s">
        <v>12142</v>
      </c>
      <c r="E3953" t="s">
        <v>12143</v>
      </c>
      <c r="F3953" t="s">
        <v>1023</v>
      </c>
    </row>
    <row r="3954" spans="2:6" hidden="1" x14ac:dyDescent="0.25">
      <c r="B3954">
        <v>160815</v>
      </c>
      <c r="C3954" t="s">
        <v>12144</v>
      </c>
      <c r="D3954" t="s">
        <v>12145</v>
      </c>
      <c r="E3954" t="s">
        <v>12146</v>
      </c>
      <c r="F3954" t="s">
        <v>1023</v>
      </c>
    </row>
    <row r="3955" spans="2:6" hidden="1" x14ac:dyDescent="0.25">
      <c r="B3955">
        <v>160817</v>
      </c>
      <c r="C3955" t="s">
        <v>12147</v>
      </c>
      <c r="D3955" t="s">
        <v>12148</v>
      </c>
      <c r="E3955" t="s">
        <v>4242</v>
      </c>
      <c r="F3955" t="s">
        <v>1023</v>
      </c>
    </row>
    <row r="3956" spans="2:6" hidden="1" x14ac:dyDescent="0.25">
      <c r="B3956">
        <v>160818</v>
      </c>
      <c r="C3956" t="s">
        <v>12149</v>
      </c>
      <c r="D3956" t="s">
        <v>12150</v>
      </c>
      <c r="E3956" t="s">
        <v>2106</v>
      </c>
      <c r="F3956" t="s">
        <v>1023</v>
      </c>
    </row>
    <row r="3957" spans="2:6" hidden="1" x14ac:dyDescent="0.25">
      <c r="B3957">
        <v>160819</v>
      </c>
      <c r="C3957" t="s">
        <v>12151</v>
      </c>
      <c r="D3957" t="s">
        <v>12152</v>
      </c>
      <c r="E3957" t="s">
        <v>5235</v>
      </c>
      <c r="F3957" t="s">
        <v>1023</v>
      </c>
    </row>
    <row r="3958" spans="2:6" hidden="1" x14ac:dyDescent="0.25">
      <c r="B3958">
        <v>160820</v>
      </c>
      <c r="C3958" t="s">
        <v>12153</v>
      </c>
      <c r="D3958" t="s">
        <v>12154</v>
      </c>
      <c r="E3958" t="s">
        <v>12155</v>
      </c>
      <c r="F3958" t="s">
        <v>1023</v>
      </c>
    </row>
    <row r="3959" spans="2:6" hidden="1" x14ac:dyDescent="0.25">
      <c r="B3959">
        <v>160824</v>
      </c>
      <c r="C3959" t="s">
        <v>12156</v>
      </c>
      <c r="D3959" t="s">
        <v>12157</v>
      </c>
      <c r="E3959" t="s">
        <v>12158</v>
      </c>
      <c r="F3959" t="s">
        <v>1023</v>
      </c>
    </row>
    <row r="3960" spans="2:6" hidden="1" x14ac:dyDescent="0.25">
      <c r="B3960">
        <v>160825</v>
      </c>
      <c r="C3960" t="s">
        <v>12159</v>
      </c>
      <c r="D3960" t="s">
        <v>12160</v>
      </c>
      <c r="E3960" t="s">
        <v>12161</v>
      </c>
      <c r="F3960" t="s">
        <v>1023</v>
      </c>
    </row>
    <row r="3961" spans="2:6" hidden="1" x14ac:dyDescent="0.25">
      <c r="B3961">
        <v>160826</v>
      </c>
      <c r="C3961" t="s">
        <v>12162</v>
      </c>
      <c r="D3961" t="s">
        <v>12163</v>
      </c>
      <c r="E3961" t="s">
        <v>8787</v>
      </c>
      <c r="F3961" t="s">
        <v>1023</v>
      </c>
    </row>
    <row r="3962" spans="2:6" hidden="1" x14ac:dyDescent="0.25">
      <c r="B3962">
        <v>160829</v>
      </c>
      <c r="C3962" t="s">
        <v>12164</v>
      </c>
      <c r="D3962" t="s">
        <v>12165</v>
      </c>
      <c r="E3962" t="s">
        <v>12166</v>
      </c>
      <c r="F3962" t="s">
        <v>1023</v>
      </c>
    </row>
    <row r="3963" spans="2:6" hidden="1" x14ac:dyDescent="0.25">
      <c r="B3963">
        <v>160830</v>
      </c>
      <c r="C3963" t="s">
        <v>12167</v>
      </c>
      <c r="D3963" t="s">
        <v>12168</v>
      </c>
      <c r="E3963" t="s">
        <v>12169</v>
      </c>
      <c r="F3963" t="s">
        <v>1023</v>
      </c>
    </row>
    <row r="3964" spans="2:6" hidden="1" x14ac:dyDescent="0.25">
      <c r="B3964">
        <v>160831</v>
      </c>
      <c r="C3964" t="s">
        <v>12170</v>
      </c>
      <c r="D3964" t="s">
        <v>12171</v>
      </c>
      <c r="E3964" t="s">
        <v>4413</v>
      </c>
      <c r="F3964" t="s">
        <v>1023</v>
      </c>
    </row>
    <row r="3965" spans="2:6" hidden="1" x14ac:dyDescent="0.25">
      <c r="B3965">
        <v>160833</v>
      </c>
      <c r="C3965" t="s">
        <v>12172</v>
      </c>
      <c r="D3965" t="s">
        <v>12173</v>
      </c>
      <c r="E3965" t="s">
        <v>1794</v>
      </c>
      <c r="F3965" t="s">
        <v>1023</v>
      </c>
    </row>
    <row r="3966" spans="2:6" hidden="1" x14ac:dyDescent="0.25">
      <c r="B3966">
        <v>160835</v>
      </c>
      <c r="C3966" t="s">
        <v>12174</v>
      </c>
      <c r="D3966" t="s">
        <v>12175</v>
      </c>
      <c r="E3966" t="s">
        <v>8170</v>
      </c>
      <c r="F3966" t="s">
        <v>1023</v>
      </c>
    </row>
    <row r="3967" spans="2:6" hidden="1" x14ac:dyDescent="0.25">
      <c r="B3967">
        <v>160836</v>
      </c>
      <c r="C3967" t="s">
        <v>12176</v>
      </c>
      <c r="D3967" t="s">
        <v>12177</v>
      </c>
      <c r="E3967" t="s">
        <v>12178</v>
      </c>
      <c r="F3967" t="s">
        <v>1023</v>
      </c>
    </row>
    <row r="3968" spans="2:6" hidden="1" x14ac:dyDescent="0.25">
      <c r="B3968">
        <v>160838</v>
      </c>
      <c r="C3968" t="s">
        <v>12179</v>
      </c>
      <c r="D3968" t="s">
        <v>12180</v>
      </c>
      <c r="E3968" t="s">
        <v>12181</v>
      </c>
      <c r="F3968" t="s">
        <v>1023</v>
      </c>
    </row>
    <row r="3969" spans="2:6" hidden="1" x14ac:dyDescent="0.25">
      <c r="B3969">
        <v>160840</v>
      </c>
      <c r="C3969" t="s">
        <v>12182</v>
      </c>
      <c r="D3969" t="s">
        <v>12183</v>
      </c>
      <c r="E3969" t="s">
        <v>12184</v>
      </c>
      <c r="F3969" t="s">
        <v>1023</v>
      </c>
    </row>
    <row r="3970" spans="2:6" hidden="1" x14ac:dyDescent="0.25">
      <c r="B3970">
        <v>160845</v>
      </c>
      <c r="C3970" t="s">
        <v>12185</v>
      </c>
      <c r="D3970" t="s">
        <v>12186</v>
      </c>
      <c r="E3970" t="s">
        <v>12187</v>
      </c>
      <c r="F3970" t="s">
        <v>1023</v>
      </c>
    </row>
    <row r="3971" spans="2:6" hidden="1" x14ac:dyDescent="0.25">
      <c r="B3971">
        <v>160846</v>
      </c>
      <c r="C3971" t="s">
        <v>12188</v>
      </c>
      <c r="D3971" t="s">
        <v>12189</v>
      </c>
      <c r="E3971" t="s">
        <v>12190</v>
      </c>
      <c r="F3971" t="s">
        <v>1023</v>
      </c>
    </row>
    <row r="3972" spans="2:6" hidden="1" x14ac:dyDescent="0.25">
      <c r="B3972">
        <v>160847</v>
      </c>
      <c r="C3972" t="s">
        <v>12191</v>
      </c>
      <c r="D3972" t="s">
        <v>12192</v>
      </c>
      <c r="E3972" t="s">
        <v>5798</v>
      </c>
      <c r="F3972" t="s">
        <v>1023</v>
      </c>
    </row>
    <row r="3973" spans="2:6" hidden="1" x14ac:dyDescent="0.25">
      <c r="B3973">
        <v>160851</v>
      </c>
      <c r="C3973" t="s">
        <v>12193</v>
      </c>
      <c r="D3973" t="s">
        <v>12194</v>
      </c>
      <c r="E3973" t="s">
        <v>12195</v>
      </c>
      <c r="F3973" t="s">
        <v>1023</v>
      </c>
    </row>
    <row r="3974" spans="2:6" hidden="1" x14ac:dyDescent="0.25">
      <c r="B3974">
        <v>160854</v>
      </c>
      <c r="C3974" t="s">
        <v>12196</v>
      </c>
      <c r="D3974" t="s">
        <v>12197</v>
      </c>
      <c r="E3974" t="s">
        <v>12198</v>
      </c>
      <c r="F3974" t="s">
        <v>1023</v>
      </c>
    </row>
    <row r="3975" spans="2:6" hidden="1" x14ac:dyDescent="0.25">
      <c r="B3975">
        <v>160859</v>
      </c>
      <c r="C3975" t="s">
        <v>12199</v>
      </c>
      <c r="D3975" t="s">
        <v>12200</v>
      </c>
      <c r="E3975" t="s">
        <v>12201</v>
      </c>
      <c r="F3975" t="s">
        <v>1023</v>
      </c>
    </row>
    <row r="3976" spans="2:6" hidden="1" x14ac:dyDescent="0.25">
      <c r="B3976">
        <v>160863</v>
      </c>
      <c r="C3976" t="s">
        <v>12202</v>
      </c>
      <c r="D3976" t="s">
        <v>12203</v>
      </c>
      <c r="E3976" t="s">
        <v>12204</v>
      </c>
      <c r="F3976" t="s">
        <v>1023</v>
      </c>
    </row>
    <row r="3977" spans="2:6" hidden="1" x14ac:dyDescent="0.25">
      <c r="B3977">
        <v>160864</v>
      </c>
      <c r="C3977" t="s">
        <v>12205</v>
      </c>
      <c r="D3977" t="s">
        <v>12206</v>
      </c>
      <c r="E3977" t="s">
        <v>12207</v>
      </c>
      <c r="F3977" t="s">
        <v>1023</v>
      </c>
    </row>
    <row r="3978" spans="2:6" hidden="1" x14ac:dyDescent="0.25">
      <c r="B3978">
        <v>160865</v>
      </c>
      <c r="C3978" t="s">
        <v>12208</v>
      </c>
      <c r="D3978" t="s">
        <v>12209</v>
      </c>
      <c r="E3978" t="s">
        <v>12210</v>
      </c>
      <c r="F3978" t="s">
        <v>1023</v>
      </c>
    </row>
    <row r="3979" spans="2:6" hidden="1" x14ac:dyDescent="0.25">
      <c r="B3979">
        <v>160867</v>
      </c>
      <c r="C3979" t="s">
        <v>12211</v>
      </c>
      <c r="D3979" t="s">
        <v>12212</v>
      </c>
      <c r="E3979" t="s">
        <v>5647</v>
      </c>
      <c r="F3979" t="s">
        <v>1023</v>
      </c>
    </row>
    <row r="3980" spans="2:6" hidden="1" x14ac:dyDescent="0.25">
      <c r="B3980">
        <v>160868</v>
      </c>
      <c r="C3980" t="s">
        <v>12213</v>
      </c>
      <c r="D3980" t="s">
        <v>12214</v>
      </c>
      <c r="E3980" t="s">
        <v>8923</v>
      </c>
      <c r="F3980" t="s">
        <v>1023</v>
      </c>
    </row>
    <row r="3981" spans="2:6" hidden="1" x14ac:dyDescent="0.25">
      <c r="B3981">
        <v>160869</v>
      </c>
      <c r="C3981" t="s">
        <v>8205</v>
      </c>
      <c r="D3981" t="s">
        <v>8206</v>
      </c>
      <c r="E3981" t="s">
        <v>12215</v>
      </c>
      <c r="F3981" t="s">
        <v>1023</v>
      </c>
    </row>
    <row r="3982" spans="2:6" hidden="1" x14ac:dyDescent="0.25">
      <c r="B3982">
        <v>160870</v>
      </c>
      <c r="C3982" t="s">
        <v>12216</v>
      </c>
      <c r="D3982" t="s">
        <v>12217</v>
      </c>
      <c r="E3982" t="s">
        <v>12218</v>
      </c>
      <c r="F3982" t="s">
        <v>1023</v>
      </c>
    </row>
    <row r="3983" spans="2:6" hidden="1" x14ac:dyDescent="0.25">
      <c r="B3983">
        <v>160872</v>
      </c>
      <c r="C3983" t="s">
        <v>12219</v>
      </c>
      <c r="D3983" t="s">
        <v>12220</v>
      </c>
      <c r="E3983" t="s">
        <v>12221</v>
      </c>
      <c r="F3983" t="s">
        <v>1023</v>
      </c>
    </row>
    <row r="3984" spans="2:6" hidden="1" x14ac:dyDescent="0.25">
      <c r="B3984">
        <v>160873</v>
      </c>
      <c r="C3984" t="s">
        <v>11940</v>
      </c>
      <c r="D3984" t="s">
        <v>11941</v>
      </c>
      <c r="E3984" t="s">
        <v>12222</v>
      </c>
      <c r="F3984" t="s">
        <v>1023</v>
      </c>
    </row>
    <row r="3985" spans="2:6" hidden="1" x14ac:dyDescent="0.25">
      <c r="B3985">
        <v>160875</v>
      </c>
      <c r="C3985" t="s">
        <v>12223</v>
      </c>
      <c r="D3985" t="s">
        <v>12224</v>
      </c>
      <c r="E3985" t="s">
        <v>4617</v>
      </c>
      <c r="F3985" t="s">
        <v>1023</v>
      </c>
    </row>
    <row r="3986" spans="2:6" hidden="1" x14ac:dyDescent="0.25">
      <c r="B3986">
        <v>160876</v>
      </c>
      <c r="C3986" t="s">
        <v>12225</v>
      </c>
      <c r="D3986" t="s">
        <v>12226</v>
      </c>
      <c r="E3986" t="s">
        <v>10612</v>
      </c>
      <c r="F3986" t="s">
        <v>1023</v>
      </c>
    </row>
    <row r="3987" spans="2:6" hidden="1" x14ac:dyDescent="0.25">
      <c r="B3987">
        <v>160878</v>
      </c>
      <c r="C3987" t="s">
        <v>12227</v>
      </c>
      <c r="D3987" t="s">
        <v>12228</v>
      </c>
      <c r="E3987" t="s">
        <v>12229</v>
      </c>
      <c r="F3987" t="s">
        <v>1023</v>
      </c>
    </row>
    <row r="3988" spans="2:6" hidden="1" x14ac:dyDescent="0.25">
      <c r="B3988">
        <v>160880</v>
      </c>
      <c r="C3988" t="s">
        <v>12230</v>
      </c>
      <c r="D3988" t="s">
        <v>12231</v>
      </c>
      <c r="E3988" t="s">
        <v>8054</v>
      </c>
      <c r="F3988" t="s">
        <v>1023</v>
      </c>
    </row>
    <row r="3989" spans="2:6" hidden="1" x14ac:dyDescent="0.25">
      <c r="B3989">
        <v>160881</v>
      </c>
      <c r="C3989" t="s">
        <v>12232</v>
      </c>
      <c r="D3989" t="s">
        <v>12233</v>
      </c>
      <c r="E3989" t="s">
        <v>12234</v>
      </c>
      <c r="F3989" t="s">
        <v>1023</v>
      </c>
    </row>
    <row r="3990" spans="2:6" hidden="1" x14ac:dyDescent="0.25">
      <c r="B3990">
        <v>160882</v>
      </c>
      <c r="C3990" t="s">
        <v>12235</v>
      </c>
      <c r="D3990" t="s">
        <v>12236</v>
      </c>
      <c r="E3990" t="s">
        <v>4763</v>
      </c>
      <c r="F3990" t="s">
        <v>1023</v>
      </c>
    </row>
    <row r="3991" spans="2:6" hidden="1" x14ac:dyDescent="0.25">
      <c r="B3991">
        <v>160885</v>
      </c>
      <c r="C3991" t="s">
        <v>12237</v>
      </c>
      <c r="D3991" t="s">
        <v>12238</v>
      </c>
      <c r="E3991" t="s">
        <v>12239</v>
      </c>
      <c r="F3991" t="s">
        <v>1023</v>
      </c>
    </row>
    <row r="3992" spans="2:6" hidden="1" x14ac:dyDescent="0.25">
      <c r="B3992">
        <v>160886</v>
      </c>
      <c r="C3992" t="s">
        <v>4446</v>
      </c>
      <c r="D3992" t="s">
        <v>4447</v>
      </c>
      <c r="E3992" t="s">
        <v>12240</v>
      </c>
      <c r="F3992" t="s">
        <v>1023</v>
      </c>
    </row>
    <row r="3993" spans="2:6" hidden="1" x14ac:dyDescent="0.25">
      <c r="B3993">
        <v>160887</v>
      </c>
      <c r="C3993" t="s">
        <v>12241</v>
      </c>
      <c r="D3993" t="s">
        <v>12242</v>
      </c>
      <c r="E3993" t="s">
        <v>12243</v>
      </c>
      <c r="F3993" t="s">
        <v>1023</v>
      </c>
    </row>
    <row r="3994" spans="2:6" hidden="1" x14ac:dyDescent="0.25">
      <c r="B3994">
        <v>160888</v>
      </c>
      <c r="C3994" t="s">
        <v>12244</v>
      </c>
      <c r="D3994" t="s">
        <v>12245</v>
      </c>
      <c r="E3994" t="s">
        <v>12246</v>
      </c>
      <c r="F3994" t="s">
        <v>1023</v>
      </c>
    </row>
    <row r="3995" spans="2:6" hidden="1" x14ac:dyDescent="0.25">
      <c r="B3995">
        <v>160889</v>
      </c>
      <c r="C3995" t="s">
        <v>12247</v>
      </c>
      <c r="D3995" t="s">
        <v>12248</v>
      </c>
      <c r="E3995" t="s">
        <v>10555</v>
      </c>
      <c r="F3995" t="s">
        <v>1023</v>
      </c>
    </row>
    <row r="3996" spans="2:6" hidden="1" x14ac:dyDescent="0.25">
      <c r="B3996">
        <v>160890</v>
      </c>
      <c r="C3996" t="s">
        <v>12249</v>
      </c>
      <c r="D3996" t="s">
        <v>12250</v>
      </c>
      <c r="E3996" t="s">
        <v>12251</v>
      </c>
      <c r="F3996" t="s">
        <v>1023</v>
      </c>
    </row>
    <row r="3997" spans="2:6" hidden="1" x14ac:dyDescent="0.25">
      <c r="B3997">
        <v>160891</v>
      </c>
      <c r="C3997" t="s">
        <v>12252</v>
      </c>
      <c r="D3997" t="s">
        <v>12253</v>
      </c>
      <c r="E3997" t="s">
        <v>3331</v>
      </c>
      <c r="F3997" t="s">
        <v>1023</v>
      </c>
    </row>
    <row r="3998" spans="2:6" hidden="1" x14ac:dyDescent="0.25">
      <c r="B3998">
        <v>160892</v>
      </c>
      <c r="C3998" t="s">
        <v>12254</v>
      </c>
      <c r="D3998" t="s">
        <v>12255</v>
      </c>
      <c r="E3998" t="s">
        <v>6781</v>
      </c>
      <c r="F3998" t="s">
        <v>1023</v>
      </c>
    </row>
    <row r="3999" spans="2:6" hidden="1" x14ac:dyDescent="0.25">
      <c r="B3999">
        <v>160893</v>
      </c>
      <c r="C3999" t="s">
        <v>12256</v>
      </c>
      <c r="D3999" t="s">
        <v>12257</v>
      </c>
      <c r="E3999" t="s">
        <v>12258</v>
      </c>
      <c r="F3999" t="s">
        <v>1023</v>
      </c>
    </row>
    <row r="4000" spans="2:6" hidden="1" x14ac:dyDescent="0.25">
      <c r="B4000">
        <v>160894</v>
      </c>
      <c r="C4000" t="s">
        <v>12259</v>
      </c>
      <c r="D4000" t="s">
        <v>12260</v>
      </c>
      <c r="E4000" t="s">
        <v>7815</v>
      </c>
      <c r="F4000" t="s">
        <v>1023</v>
      </c>
    </row>
    <row r="4001" spans="2:6" hidden="1" x14ac:dyDescent="0.25">
      <c r="B4001">
        <v>160895</v>
      </c>
      <c r="C4001" t="s">
        <v>12261</v>
      </c>
      <c r="D4001" t="s">
        <v>12262</v>
      </c>
      <c r="E4001" t="s">
        <v>12263</v>
      </c>
      <c r="F4001" t="s">
        <v>1023</v>
      </c>
    </row>
    <row r="4002" spans="2:6" hidden="1" x14ac:dyDescent="0.25">
      <c r="B4002">
        <v>160896</v>
      </c>
      <c r="C4002" t="s">
        <v>12264</v>
      </c>
      <c r="D4002" t="s">
        <v>12265</v>
      </c>
      <c r="E4002" t="s">
        <v>11969</v>
      </c>
      <c r="F4002" t="s">
        <v>1023</v>
      </c>
    </row>
    <row r="4003" spans="2:6" hidden="1" x14ac:dyDescent="0.25">
      <c r="B4003">
        <v>160898</v>
      </c>
      <c r="C4003" t="s">
        <v>12266</v>
      </c>
      <c r="D4003" t="s">
        <v>12267</v>
      </c>
      <c r="E4003" t="s">
        <v>12268</v>
      </c>
      <c r="F4003" t="s">
        <v>1023</v>
      </c>
    </row>
    <row r="4004" spans="2:6" hidden="1" x14ac:dyDescent="0.25">
      <c r="B4004">
        <v>160899</v>
      </c>
      <c r="C4004" t="s">
        <v>12269</v>
      </c>
      <c r="D4004" t="s">
        <v>12270</v>
      </c>
      <c r="E4004" t="s">
        <v>8566</v>
      </c>
      <c r="F4004" t="s">
        <v>1023</v>
      </c>
    </row>
    <row r="4005" spans="2:6" hidden="1" x14ac:dyDescent="0.25">
      <c r="B4005">
        <v>160900</v>
      </c>
      <c r="C4005" t="s">
        <v>5405</v>
      </c>
      <c r="D4005" t="s">
        <v>5406</v>
      </c>
      <c r="E4005" t="s">
        <v>12271</v>
      </c>
      <c r="F4005" t="s">
        <v>1023</v>
      </c>
    </row>
    <row r="4006" spans="2:6" hidden="1" x14ac:dyDescent="0.25">
      <c r="B4006">
        <v>160901</v>
      </c>
      <c r="C4006" t="s">
        <v>12272</v>
      </c>
      <c r="D4006" t="s">
        <v>12273</v>
      </c>
      <c r="E4006" t="s">
        <v>10875</v>
      </c>
      <c r="F4006" t="s">
        <v>1023</v>
      </c>
    </row>
    <row r="4007" spans="2:6" hidden="1" x14ac:dyDescent="0.25">
      <c r="B4007">
        <v>160902</v>
      </c>
      <c r="C4007" t="s">
        <v>12274</v>
      </c>
      <c r="D4007" t="s">
        <v>12275</v>
      </c>
      <c r="E4007" t="s">
        <v>12276</v>
      </c>
      <c r="F4007" t="s">
        <v>1023</v>
      </c>
    </row>
    <row r="4008" spans="2:6" hidden="1" x14ac:dyDescent="0.25">
      <c r="B4008">
        <v>160903</v>
      </c>
      <c r="C4008" t="s">
        <v>12277</v>
      </c>
      <c r="D4008" t="s">
        <v>12278</v>
      </c>
      <c r="E4008" t="s">
        <v>12279</v>
      </c>
      <c r="F4008" t="s">
        <v>1023</v>
      </c>
    </row>
    <row r="4009" spans="2:6" hidden="1" x14ac:dyDescent="0.25">
      <c r="B4009">
        <v>160904</v>
      </c>
      <c r="C4009" t="s">
        <v>5028</v>
      </c>
      <c r="D4009" t="s">
        <v>5029</v>
      </c>
      <c r="E4009" t="s">
        <v>12280</v>
      </c>
      <c r="F4009" t="s">
        <v>1023</v>
      </c>
    </row>
    <row r="4010" spans="2:6" hidden="1" x14ac:dyDescent="0.25">
      <c r="B4010">
        <v>160905</v>
      </c>
      <c r="C4010" t="s">
        <v>12281</v>
      </c>
      <c r="D4010" t="s">
        <v>12282</v>
      </c>
      <c r="E4010" t="s">
        <v>4821</v>
      </c>
      <c r="F4010" t="s">
        <v>1023</v>
      </c>
    </row>
    <row r="4011" spans="2:6" hidden="1" x14ac:dyDescent="0.25">
      <c r="B4011">
        <v>160906</v>
      </c>
      <c r="C4011" t="s">
        <v>12283</v>
      </c>
      <c r="D4011" t="s">
        <v>12284</v>
      </c>
      <c r="E4011" t="s">
        <v>12285</v>
      </c>
      <c r="F4011" t="s">
        <v>1023</v>
      </c>
    </row>
    <row r="4012" spans="2:6" hidden="1" x14ac:dyDescent="0.25">
      <c r="B4012">
        <v>160907</v>
      </c>
      <c r="C4012" t="s">
        <v>12286</v>
      </c>
      <c r="D4012" t="s">
        <v>12287</v>
      </c>
      <c r="E4012" t="s">
        <v>12288</v>
      </c>
      <c r="F4012" t="s">
        <v>1023</v>
      </c>
    </row>
    <row r="4013" spans="2:6" hidden="1" x14ac:dyDescent="0.25">
      <c r="B4013">
        <v>160908</v>
      </c>
      <c r="C4013" t="s">
        <v>12289</v>
      </c>
      <c r="D4013" t="s">
        <v>12290</v>
      </c>
      <c r="E4013" t="s">
        <v>11990</v>
      </c>
      <c r="F4013" t="s">
        <v>1023</v>
      </c>
    </row>
    <row r="4014" spans="2:6" hidden="1" x14ac:dyDescent="0.25">
      <c r="B4014">
        <v>160909</v>
      </c>
      <c r="C4014" t="s">
        <v>12291</v>
      </c>
      <c r="D4014" t="s">
        <v>12292</v>
      </c>
      <c r="E4014" t="s">
        <v>4953</v>
      </c>
      <c r="F4014" t="s">
        <v>1023</v>
      </c>
    </row>
    <row r="4015" spans="2:6" hidden="1" x14ac:dyDescent="0.25">
      <c r="B4015">
        <v>160910</v>
      </c>
      <c r="C4015" t="s">
        <v>12293</v>
      </c>
      <c r="D4015" t="s">
        <v>12294</v>
      </c>
      <c r="E4015" t="s">
        <v>12295</v>
      </c>
      <c r="F4015" t="s">
        <v>1023</v>
      </c>
    </row>
    <row r="4016" spans="2:6" hidden="1" x14ac:dyDescent="0.25">
      <c r="B4016">
        <v>160911</v>
      </c>
      <c r="C4016" t="s">
        <v>12296</v>
      </c>
      <c r="D4016" t="s">
        <v>12297</v>
      </c>
      <c r="E4016" t="s">
        <v>12298</v>
      </c>
      <c r="F4016" t="s">
        <v>1023</v>
      </c>
    </row>
    <row r="4017" spans="2:6" hidden="1" x14ac:dyDescent="0.25">
      <c r="B4017">
        <v>160915</v>
      </c>
      <c r="C4017" t="s">
        <v>12299</v>
      </c>
      <c r="D4017" t="s">
        <v>12300</v>
      </c>
      <c r="E4017" t="s">
        <v>3658</v>
      </c>
      <c r="F4017" t="s">
        <v>1023</v>
      </c>
    </row>
    <row r="4018" spans="2:6" hidden="1" x14ac:dyDescent="0.25">
      <c r="B4018">
        <v>160916</v>
      </c>
      <c r="C4018" t="s">
        <v>12301</v>
      </c>
      <c r="D4018" t="s">
        <v>12302</v>
      </c>
      <c r="E4018" t="s">
        <v>12303</v>
      </c>
      <c r="F4018" t="s">
        <v>1023</v>
      </c>
    </row>
    <row r="4019" spans="2:6" hidden="1" x14ac:dyDescent="0.25">
      <c r="B4019">
        <v>160917</v>
      </c>
      <c r="C4019" t="s">
        <v>12304</v>
      </c>
      <c r="D4019" t="s">
        <v>12305</v>
      </c>
      <c r="E4019" t="s">
        <v>6524</v>
      </c>
      <c r="F4019" t="s">
        <v>1023</v>
      </c>
    </row>
    <row r="4020" spans="2:6" hidden="1" x14ac:dyDescent="0.25">
      <c r="B4020">
        <v>160919</v>
      </c>
      <c r="C4020" t="s">
        <v>12306</v>
      </c>
      <c r="D4020" t="s">
        <v>12307</v>
      </c>
      <c r="E4020" t="s">
        <v>12308</v>
      </c>
      <c r="F4020" t="s">
        <v>1023</v>
      </c>
    </row>
    <row r="4021" spans="2:6" hidden="1" x14ac:dyDescent="0.25">
      <c r="B4021">
        <v>160920</v>
      </c>
      <c r="C4021" t="s">
        <v>12309</v>
      </c>
      <c r="D4021" t="s">
        <v>12310</v>
      </c>
      <c r="E4021" t="s">
        <v>12311</v>
      </c>
      <c r="F4021" t="s">
        <v>1023</v>
      </c>
    </row>
    <row r="4022" spans="2:6" hidden="1" x14ac:dyDescent="0.25">
      <c r="B4022">
        <v>160921</v>
      </c>
      <c r="C4022" t="s">
        <v>12312</v>
      </c>
      <c r="D4022" t="s">
        <v>12313</v>
      </c>
      <c r="E4022" t="s">
        <v>9318</v>
      </c>
      <c r="F4022" t="s">
        <v>1023</v>
      </c>
    </row>
    <row r="4023" spans="2:6" hidden="1" x14ac:dyDescent="0.25">
      <c r="B4023">
        <v>160922</v>
      </c>
      <c r="C4023" t="s">
        <v>12314</v>
      </c>
      <c r="D4023" t="s">
        <v>12315</v>
      </c>
      <c r="E4023" t="s">
        <v>12316</v>
      </c>
      <c r="F4023" t="s">
        <v>1023</v>
      </c>
    </row>
    <row r="4024" spans="2:6" hidden="1" x14ac:dyDescent="0.25">
      <c r="B4024">
        <v>160923</v>
      </c>
      <c r="C4024" t="s">
        <v>12317</v>
      </c>
      <c r="D4024" t="s">
        <v>12318</v>
      </c>
      <c r="E4024" t="s">
        <v>12319</v>
      </c>
      <c r="F4024" t="s">
        <v>1023</v>
      </c>
    </row>
    <row r="4025" spans="2:6" hidden="1" x14ac:dyDescent="0.25">
      <c r="B4025">
        <v>160924</v>
      </c>
      <c r="C4025" t="s">
        <v>12320</v>
      </c>
      <c r="D4025" t="s">
        <v>12321</v>
      </c>
      <c r="E4025" t="s">
        <v>10558</v>
      </c>
      <c r="F4025" t="s">
        <v>1023</v>
      </c>
    </row>
    <row r="4026" spans="2:6" hidden="1" x14ac:dyDescent="0.25">
      <c r="B4026">
        <v>160925</v>
      </c>
      <c r="C4026" t="s">
        <v>10559</v>
      </c>
      <c r="D4026" t="s">
        <v>10560</v>
      </c>
      <c r="E4026" t="s">
        <v>12322</v>
      </c>
      <c r="F4026" t="s">
        <v>1023</v>
      </c>
    </row>
    <row r="4027" spans="2:6" hidden="1" x14ac:dyDescent="0.25">
      <c r="B4027">
        <v>160926</v>
      </c>
      <c r="C4027" t="s">
        <v>12323</v>
      </c>
      <c r="D4027" t="s">
        <v>12324</v>
      </c>
      <c r="E4027" t="s">
        <v>12325</v>
      </c>
      <c r="F4027" t="s">
        <v>1023</v>
      </c>
    </row>
    <row r="4028" spans="2:6" hidden="1" x14ac:dyDescent="0.25">
      <c r="B4028">
        <v>160928</v>
      </c>
      <c r="C4028" t="s">
        <v>12326</v>
      </c>
      <c r="D4028" t="s">
        <v>12327</v>
      </c>
      <c r="E4028" t="s">
        <v>12328</v>
      </c>
      <c r="F4028" t="s">
        <v>1023</v>
      </c>
    </row>
    <row r="4029" spans="2:6" hidden="1" x14ac:dyDescent="0.25">
      <c r="B4029">
        <v>160930</v>
      </c>
      <c r="C4029" t="s">
        <v>12329</v>
      </c>
      <c r="D4029" t="s">
        <v>12330</v>
      </c>
      <c r="E4029" t="s">
        <v>11592</v>
      </c>
      <c r="F4029" t="s">
        <v>1023</v>
      </c>
    </row>
    <row r="4030" spans="2:6" hidden="1" x14ac:dyDescent="0.25">
      <c r="B4030">
        <v>160931</v>
      </c>
      <c r="C4030" t="s">
        <v>8610</v>
      </c>
      <c r="D4030" t="s">
        <v>8611</v>
      </c>
      <c r="E4030" t="s">
        <v>12331</v>
      </c>
      <c r="F4030" t="s">
        <v>1023</v>
      </c>
    </row>
    <row r="4031" spans="2:6" hidden="1" x14ac:dyDescent="0.25">
      <c r="B4031">
        <v>160933</v>
      </c>
      <c r="C4031" t="s">
        <v>12332</v>
      </c>
      <c r="D4031" t="s">
        <v>12333</v>
      </c>
      <c r="E4031" t="s">
        <v>12334</v>
      </c>
      <c r="F4031" t="s">
        <v>1023</v>
      </c>
    </row>
    <row r="4032" spans="2:6" hidden="1" x14ac:dyDescent="0.25">
      <c r="B4032">
        <v>160934</v>
      </c>
      <c r="C4032" t="s">
        <v>10178</v>
      </c>
      <c r="D4032" t="s">
        <v>10179</v>
      </c>
      <c r="E4032" t="s">
        <v>12335</v>
      </c>
      <c r="F4032" t="s">
        <v>1023</v>
      </c>
    </row>
    <row r="4033" spans="2:6" hidden="1" x14ac:dyDescent="0.25">
      <c r="B4033">
        <v>160935</v>
      </c>
      <c r="C4033" t="s">
        <v>12336</v>
      </c>
      <c r="D4033" t="s">
        <v>12337</v>
      </c>
      <c r="E4033" t="s">
        <v>837</v>
      </c>
      <c r="F4033" t="s">
        <v>1023</v>
      </c>
    </row>
    <row r="4034" spans="2:6" hidden="1" x14ac:dyDescent="0.25">
      <c r="B4034">
        <v>160936</v>
      </c>
      <c r="C4034" t="s">
        <v>12338</v>
      </c>
      <c r="D4034" t="s">
        <v>12339</v>
      </c>
      <c r="E4034" t="s">
        <v>837</v>
      </c>
      <c r="F4034" t="s">
        <v>1023</v>
      </c>
    </row>
    <row r="4035" spans="2:6" hidden="1" x14ac:dyDescent="0.25">
      <c r="B4035">
        <v>160938</v>
      </c>
      <c r="C4035" t="s">
        <v>12340</v>
      </c>
      <c r="D4035" t="s">
        <v>12341</v>
      </c>
      <c r="E4035" t="s">
        <v>12342</v>
      </c>
      <c r="F4035" t="s">
        <v>1023</v>
      </c>
    </row>
    <row r="4036" spans="2:6" hidden="1" x14ac:dyDescent="0.25">
      <c r="B4036">
        <v>160940</v>
      </c>
      <c r="C4036" t="s">
        <v>3709</v>
      </c>
      <c r="D4036" t="s">
        <v>3710</v>
      </c>
      <c r="E4036" t="s">
        <v>12343</v>
      </c>
      <c r="F4036" t="s">
        <v>1023</v>
      </c>
    </row>
    <row r="4037" spans="2:6" hidden="1" x14ac:dyDescent="0.25">
      <c r="B4037">
        <v>160941</v>
      </c>
      <c r="C4037" t="s">
        <v>12344</v>
      </c>
      <c r="D4037" t="s">
        <v>12345</v>
      </c>
      <c r="E4037" t="s">
        <v>12346</v>
      </c>
      <c r="F4037" t="s">
        <v>1023</v>
      </c>
    </row>
    <row r="4038" spans="2:6" hidden="1" x14ac:dyDescent="0.25">
      <c r="B4038">
        <v>160942</v>
      </c>
      <c r="C4038" t="s">
        <v>12347</v>
      </c>
      <c r="D4038" t="s">
        <v>12348</v>
      </c>
      <c r="E4038" t="s">
        <v>12349</v>
      </c>
      <c r="F4038" t="s">
        <v>1023</v>
      </c>
    </row>
    <row r="4039" spans="2:6" hidden="1" x14ac:dyDescent="0.25">
      <c r="B4039">
        <v>160943</v>
      </c>
      <c r="C4039" t="s">
        <v>12350</v>
      </c>
      <c r="D4039" t="s">
        <v>12351</v>
      </c>
      <c r="E4039" t="s">
        <v>5130</v>
      </c>
      <c r="F4039" t="s">
        <v>1023</v>
      </c>
    </row>
    <row r="4040" spans="2:6" hidden="1" x14ac:dyDescent="0.25">
      <c r="B4040">
        <v>160944</v>
      </c>
      <c r="C4040" t="s">
        <v>12352</v>
      </c>
      <c r="D4040" t="s">
        <v>12353</v>
      </c>
      <c r="E4040" t="s">
        <v>12354</v>
      </c>
      <c r="F4040" t="s">
        <v>1023</v>
      </c>
    </row>
    <row r="4041" spans="2:6" hidden="1" x14ac:dyDescent="0.25">
      <c r="B4041">
        <v>160945</v>
      </c>
      <c r="C4041" t="s">
        <v>12355</v>
      </c>
      <c r="D4041" t="s">
        <v>12356</v>
      </c>
      <c r="E4041" t="s">
        <v>12357</v>
      </c>
      <c r="F4041" t="s">
        <v>1023</v>
      </c>
    </row>
    <row r="4042" spans="2:6" hidden="1" x14ac:dyDescent="0.25">
      <c r="B4042">
        <v>160946</v>
      </c>
      <c r="C4042" t="s">
        <v>12358</v>
      </c>
      <c r="D4042" t="s">
        <v>12359</v>
      </c>
      <c r="E4042" t="s">
        <v>12360</v>
      </c>
      <c r="F4042" t="s">
        <v>1023</v>
      </c>
    </row>
    <row r="4043" spans="2:6" hidden="1" x14ac:dyDescent="0.25">
      <c r="B4043">
        <v>160947</v>
      </c>
      <c r="C4043" t="s">
        <v>12361</v>
      </c>
      <c r="D4043" t="s">
        <v>12362</v>
      </c>
      <c r="E4043" t="s">
        <v>9781</v>
      </c>
      <c r="F4043" t="s">
        <v>1023</v>
      </c>
    </row>
    <row r="4044" spans="2:6" hidden="1" x14ac:dyDescent="0.25">
      <c r="B4044">
        <v>160948</v>
      </c>
      <c r="C4044" t="s">
        <v>5749</v>
      </c>
      <c r="D4044" t="s">
        <v>5750</v>
      </c>
      <c r="E4044" t="s">
        <v>12363</v>
      </c>
      <c r="F4044" t="s">
        <v>1023</v>
      </c>
    </row>
    <row r="4045" spans="2:6" hidden="1" x14ac:dyDescent="0.25">
      <c r="B4045">
        <v>160949</v>
      </c>
      <c r="C4045" t="s">
        <v>12364</v>
      </c>
      <c r="D4045" t="s">
        <v>12365</v>
      </c>
      <c r="E4045" t="s">
        <v>12366</v>
      </c>
      <c r="F4045" t="s">
        <v>1023</v>
      </c>
    </row>
    <row r="4046" spans="2:6" hidden="1" x14ac:dyDescent="0.25">
      <c r="B4046">
        <v>160951</v>
      </c>
      <c r="C4046" t="s">
        <v>12367</v>
      </c>
      <c r="D4046" t="s">
        <v>12368</v>
      </c>
      <c r="E4046" t="s">
        <v>12369</v>
      </c>
      <c r="F4046" t="s">
        <v>1023</v>
      </c>
    </row>
    <row r="4047" spans="2:6" hidden="1" x14ac:dyDescent="0.25">
      <c r="B4047">
        <v>160952</v>
      </c>
      <c r="C4047" t="s">
        <v>12370</v>
      </c>
      <c r="D4047" t="s">
        <v>12371</v>
      </c>
      <c r="E4047" t="s">
        <v>12372</v>
      </c>
      <c r="F4047" t="s">
        <v>1023</v>
      </c>
    </row>
    <row r="4048" spans="2:6" hidden="1" x14ac:dyDescent="0.25">
      <c r="B4048">
        <v>160953</v>
      </c>
      <c r="C4048" t="s">
        <v>12373</v>
      </c>
      <c r="D4048" t="s">
        <v>12374</v>
      </c>
      <c r="E4048" t="s">
        <v>12375</v>
      </c>
      <c r="F4048" t="s">
        <v>1023</v>
      </c>
    </row>
    <row r="4049" spans="2:6" hidden="1" x14ac:dyDescent="0.25">
      <c r="B4049">
        <v>160955</v>
      </c>
      <c r="C4049" t="s">
        <v>12376</v>
      </c>
      <c r="D4049" t="s">
        <v>12377</v>
      </c>
      <c r="E4049" t="s">
        <v>12378</v>
      </c>
      <c r="F4049" t="s">
        <v>1023</v>
      </c>
    </row>
    <row r="4050" spans="2:6" hidden="1" x14ac:dyDescent="0.25">
      <c r="B4050">
        <v>160956</v>
      </c>
      <c r="C4050" t="s">
        <v>12379</v>
      </c>
      <c r="D4050" t="s">
        <v>12380</v>
      </c>
      <c r="E4050" t="s">
        <v>9668</v>
      </c>
      <c r="F4050" t="s">
        <v>1023</v>
      </c>
    </row>
    <row r="4051" spans="2:6" hidden="1" x14ac:dyDescent="0.25">
      <c r="B4051">
        <v>160957</v>
      </c>
      <c r="C4051" t="s">
        <v>12381</v>
      </c>
      <c r="D4051" t="s">
        <v>12382</v>
      </c>
      <c r="E4051" t="s">
        <v>12383</v>
      </c>
      <c r="F4051" t="s">
        <v>1023</v>
      </c>
    </row>
    <row r="4052" spans="2:6" hidden="1" x14ac:dyDescent="0.25">
      <c r="B4052">
        <v>160958</v>
      </c>
      <c r="C4052" t="s">
        <v>8534</v>
      </c>
      <c r="D4052" t="s">
        <v>8535</v>
      </c>
      <c r="E4052" t="s">
        <v>24111</v>
      </c>
      <c r="F4052" t="s">
        <v>1023</v>
      </c>
    </row>
    <row r="4053" spans="2:6" hidden="1" x14ac:dyDescent="0.25">
      <c r="B4053">
        <v>160959</v>
      </c>
      <c r="C4053" t="s">
        <v>12384</v>
      </c>
      <c r="D4053" t="s">
        <v>12385</v>
      </c>
      <c r="E4053" t="s">
        <v>12386</v>
      </c>
      <c r="F4053" t="s">
        <v>1023</v>
      </c>
    </row>
    <row r="4054" spans="2:6" hidden="1" x14ac:dyDescent="0.25">
      <c r="B4054">
        <v>160960</v>
      </c>
      <c r="C4054" t="s">
        <v>5355</v>
      </c>
      <c r="D4054" t="s">
        <v>5356</v>
      </c>
      <c r="E4054" t="s">
        <v>12387</v>
      </c>
      <c r="F4054" t="s">
        <v>1023</v>
      </c>
    </row>
    <row r="4055" spans="2:6" hidden="1" x14ac:dyDescent="0.25">
      <c r="B4055">
        <v>160961</v>
      </c>
      <c r="C4055" t="s">
        <v>12388</v>
      </c>
      <c r="D4055" t="s">
        <v>12389</v>
      </c>
      <c r="E4055" t="s">
        <v>12390</v>
      </c>
      <c r="F4055" t="s">
        <v>1023</v>
      </c>
    </row>
    <row r="4056" spans="2:6" hidden="1" x14ac:dyDescent="0.25">
      <c r="B4056">
        <v>160962</v>
      </c>
      <c r="C4056" t="s">
        <v>12391</v>
      </c>
      <c r="D4056" t="s">
        <v>12392</v>
      </c>
      <c r="E4056" t="s">
        <v>12393</v>
      </c>
      <c r="F4056" t="s">
        <v>1023</v>
      </c>
    </row>
    <row r="4057" spans="2:6" hidden="1" x14ac:dyDescent="0.25">
      <c r="B4057">
        <v>160963</v>
      </c>
      <c r="C4057" t="s">
        <v>12394</v>
      </c>
      <c r="D4057" t="s">
        <v>12395</v>
      </c>
      <c r="E4057" t="s">
        <v>12396</v>
      </c>
      <c r="F4057" t="s">
        <v>1023</v>
      </c>
    </row>
    <row r="4058" spans="2:6" hidden="1" x14ac:dyDescent="0.25">
      <c r="B4058">
        <v>160964</v>
      </c>
      <c r="C4058" t="s">
        <v>12397</v>
      </c>
      <c r="D4058" t="s">
        <v>12398</v>
      </c>
      <c r="E4058" t="s">
        <v>12399</v>
      </c>
      <c r="F4058" t="s">
        <v>1023</v>
      </c>
    </row>
    <row r="4059" spans="2:6" hidden="1" x14ac:dyDescent="0.25">
      <c r="B4059">
        <v>160965</v>
      </c>
      <c r="C4059" t="s">
        <v>12400</v>
      </c>
      <c r="D4059" t="s">
        <v>12401</v>
      </c>
      <c r="E4059" t="s">
        <v>12402</v>
      </c>
      <c r="F4059" t="s">
        <v>1023</v>
      </c>
    </row>
    <row r="4060" spans="2:6" hidden="1" x14ac:dyDescent="0.25">
      <c r="B4060">
        <v>160966</v>
      </c>
      <c r="C4060" t="s">
        <v>7753</v>
      </c>
      <c r="D4060" t="s">
        <v>7754</v>
      </c>
      <c r="E4060" t="s">
        <v>12403</v>
      </c>
      <c r="F4060" t="s">
        <v>1023</v>
      </c>
    </row>
    <row r="4061" spans="2:6" hidden="1" x14ac:dyDescent="0.25">
      <c r="B4061">
        <v>160967</v>
      </c>
      <c r="C4061" t="s">
        <v>12404</v>
      </c>
      <c r="D4061" t="s">
        <v>12405</v>
      </c>
      <c r="E4061" t="s">
        <v>12406</v>
      </c>
      <c r="F4061" t="s">
        <v>1023</v>
      </c>
    </row>
    <row r="4062" spans="2:6" hidden="1" x14ac:dyDescent="0.25">
      <c r="B4062">
        <v>160968</v>
      </c>
      <c r="C4062" t="s">
        <v>12407</v>
      </c>
      <c r="D4062" t="s">
        <v>12408</v>
      </c>
      <c r="E4062" t="s">
        <v>5309</v>
      </c>
      <c r="F4062" t="s">
        <v>1023</v>
      </c>
    </row>
    <row r="4063" spans="2:6" hidden="1" x14ac:dyDescent="0.25">
      <c r="B4063">
        <v>160969</v>
      </c>
      <c r="C4063" t="s">
        <v>5213</v>
      </c>
      <c r="D4063" t="s">
        <v>5214</v>
      </c>
      <c r="E4063" t="s">
        <v>12409</v>
      </c>
      <c r="F4063" t="s">
        <v>1023</v>
      </c>
    </row>
    <row r="4064" spans="2:6" hidden="1" x14ac:dyDescent="0.25">
      <c r="B4064">
        <v>160970</v>
      </c>
      <c r="C4064" t="s">
        <v>12410</v>
      </c>
      <c r="D4064" t="s">
        <v>12411</v>
      </c>
      <c r="E4064" t="s">
        <v>7755</v>
      </c>
      <c r="F4064" t="s">
        <v>1023</v>
      </c>
    </row>
    <row r="4065" spans="2:6" hidden="1" x14ac:dyDescent="0.25">
      <c r="B4065">
        <v>160971</v>
      </c>
      <c r="C4065" t="s">
        <v>12412</v>
      </c>
      <c r="D4065" t="s">
        <v>12413</v>
      </c>
      <c r="E4065" t="s">
        <v>12414</v>
      </c>
      <c r="F4065" t="s">
        <v>1023</v>
      </c>
    </row>
    <row r="4066" spans="2:6" hidden="1" x14ac:dyDescent="0.25">
      <c r="B4066">
        <v>160972</v>
      </c>
      <c r="C4066" t="s">
        <v>12415</v>
      </c>
      <c r="D4066" t="s">
        <v>12416</v>
      </c>
      <c r="E4066" t="s">
        <v>6888</v>
      </c>
      <c r="F4066" t="s">
        <v>1023</v>
      </c>
    </row>
    <row r="4067" spans="2:6" hidden="1" x14ac:dyDescent="0.25">
      <c r="B4067">
        <v>160973</v>
      </c>
      <c r="C4067" t="s">
        <v>12417</v>
      </c>
      <c r="D4067" t="s">
        <v>12418</v>
      </c>
      <c r="E4067" t="s">
        <v>12419</v>
      </c>
      <c r="F4067" t="s">
        <v>1023</v>
      </c>
    </row>
    <row r="4068" spans="2:6" hidden="1" x14ac:dyDescent="0.25">
      <c r="B4068">
        <v>160974</v>
      </c>
      <c r="C4068" t="s">
        <v>12420</v>
      </c>
      <c r="D4068" t="s">
        <v>12421</v>
      </c>
      <c r="E4068" t="s">
        <v>3292</v>
      </c>
      <c r="F4068" t="s">
        <v>1023</v>
      </c>
    </row>
    <row r="4069" spans="2:6" hidden="1" x14ac:dyDescent="0.25">
      <c r="B4069">
        <v>160975</v>
      </c>
      <c r="C4069" t="s">
        <v>12422</v>
      </c>
      <c r="D4069" t="s">
        <v>12423</v>
      </c>
      <c r="E4069" t="s">
        <v>5754</v>
      </c>
      <c r="F4069" t="s">
        <v>1023</v>
      </c>
    </row>
    <row r="4070" spans="2:6" hidden="1" x14ac:dyDescent="0.25">
      <c r="B4070">
        <v>160976</v>
      </c>
      <c r="C4070" t="s">
        <v>12424</v>
      </c>
      <c r="D4070" t="s">
        <v>12425</v>
      </c>
      <c r="E4070" t="s">
        <v>10555</v>
      </c>
      <c r="F4070" t="s">
        <v>1023</v>
      </c>
    </row>
    <row r="4071" spans="2:6" hidden="1" x14ac:dyDescent="0.25">
      <c r="B4071">
        <v>160978</v>
      </c>
      <c r="C4071" t="s">
        <v>5039</v>
      </c>
      <c r="D4071" t="s">
        <v>5040</v>
      </c>
      <c r="E4071" t="s">
        <v>12426</v>
      </c>
      <c r="F4071" t="s">
        <v>1023</v>
      </c>
    </row>
    <row r="4072" spans="2:6" hidden="1" x14ac:dyDescent="0.25">
      <c r="B4072">
        <v>160979</v>
      </c>
      <c r="C4072" t="s">
        <v>8211</v>
      </c>
      <c r="D4072" t="s">
        <v>8212</v>
      </c>
      <c r="E4072" t="s">
        <v>12427</v>
      </c>
      <c r="F4072" t="s">
        <v>1023</v>
      </c>
    </row>
    <row r="4073" spans="2:6" hidden="1" x14ac:dyDescent="0.25">
      <c r="B4073">
        <v>160980</v>
      </c>
      <c r="C4073" t="s">
        <v>12428</v>
      </c>
      <c r="D4073" t="s">
        <v>12429</v>
      </c>
      <c r="E4073" t="s">
        <v>12430</v>
      </c>
      <c r="F4073" t="s">
        <v>1023</v>
      </c>
    </row>
    <row r="4074" spans="2:6" hidden="1" x14ac:dyDescent="0.25">
      <c r="B4074">
        <v>160981</v>
      </c>
      <c r="C4074" t="s">
        <v>12431</v>
      </c>
      <c r="D4074" t="s">
        <v>12432</v>
      </c>
      <c r="E4074" t="s">
        <v>12433</v>
      </c>
      <c r="F4074" t="s">
        <v>1023</v>
      </c>
    </row>
    <row r="4075" spans="2:6" hidden="1" x14ac:dyDescent="0.25">
      <c r="B4075">
        <v>160982</v>
      </c>
      <c r="C4075" t="s">
        <v>12434</v>
      </c>
      <c r="D4075" t="s">
        <v>12435</v>
      </c>
      <c r="E4075" t="s">
        <v>12436</v>
      </c>
      <c r="F4075" t="s">
        <v>1023</v>
      </c>
    </row>
    <row r="4076" spans="2:6" hidden="1" x14ac:dyDescent="0.25">
      <c r="B4076">
        <v>160983</v>
      </c>
      <c r="C4076" t="s">
        <v>12437</v>
      </c>
      <c r="D4076" t="s">
        <v>12438</v>
      </c>
      <c r="E4076" t="s">
        <v>12439</v>
      </c>
      <c r="F4076" t="s">
        <v>1023</v>
      </c>
    </row>
    <row r="4077" spans="2:6" hidden="1" x14ac:dyDescent="0.25">
      <c r="B4077">
        <v>160984</v>
      </c>
      <c r="C4077" t="s">
        <v>12440</v>
      </c>
      <c r="D4077" t="s">
        <v>12441</v>
      </c>
      <c r="E4077" t="s">
        <v>3062</v>
      </c>
      <c r="F4077" t="s">
        <v>1023</v>
      </c>
    </row>
    <row r="4078" spans="2:6" hidden="1" x14ac:dyDescent="0.25">
      <c r="B4078">
        <v>160985</v>
      </c>
      <c r="C4078" t="s">
        <v>12442</v>
      </c>
      <c r="D4078" t="s">
        <v>12443</v>
      </c>
      <c r="E4078" t="s">
        <v>12444</v>
      </c>
      <c r="F4078" t="s">
        <v>1023</v>
      </c>
    </row>
    <row r="4079" spans="2:6" hidden="1" x14ac:dyDescent="0.25">
      <c r="B4079">
        <v>160986</v>
      </c>
      <c r="C4079" t="s">
        <v>12445</v>
      </c>
      <c r="D4079" t="s">
        <v>12446</v>
      </c>
      <c r="E4079" t="s">
        <v>12447</v>
      </c>
      <c r="F4079" t="s">
        <v>1023</v>
      </c>
    </row>
    <row r="4080" spans="2:6" hidden="1" x14ac:dyDescent="0.25">
      <c r="B4080">
        <v>160987</v>
      </c>
      <c r="C4080" t="s">
        <v>12448</v>
      </c>
      <c r="D4080" t="s">
        <v>24045</v>
      </c>
      <c r="E4080" t="s">
        <v>4371</v>
      </c>
      <c r="F4080" t="s">
        <v>1023</v>
      </c>
    </row>
    <row r="4081" spans="2:6" hidden="1" x14ac:dyDescent="0.25">
      <c r="B4081">
        <v>160988</v>
      </c>
      <c r="C4081" t="s">
        <v>12449</v>
      </c>
      <c r="D4081" t="s">
        <v>12450</v>
      </c>
      <c r="E4081" t="s">
        <v>9301</v>
      </c>
      <c r="F4081" t="s">
        <v>1023</v>
      </c>
    </row>
    <row r="4082" spans="2:6" hidden="1" x14ac:dyDescent="0.25">
      <c r="B4082">
        <v>160989</v>
      </c>
      <c r="C4082" t="s">
        <v>5154</v>
      </c>
      <c r="D4082" t="s">
        <v>5155</v>
      </c>
      <c r="E4082" t="s">
        <v>12451</v>
      </c>
      <c r="F4082" t="s">
        <v>1023</v>
      </c>
    </row>
    <row r="4083" spans="2:6" hidden="1" x14ac:dyDescent="0.25">
      <c r="B4083">
        <v>160990</v>
      </c>
      <c r="C4083" t="s">
        <v>2804</v>
      </c>
      <c r="D4083" t="s">
        <v>2805</v>
      </c>
      <c r="E4083" t="s">
        <v>12452</v>
      </c>
      <c r="F4083" t="s">
        <v>1023</v>
      </c>
    </row>
    <row r="4084" spans="2:6" hidden="1" x14ac:dyDescent="0.25">
      <c r="B4084">
        <v>160991</v>
      </c>
      <c r="C4084" t="s">
        <v>12453</v>
      </c>
      <c r="D4084" t="s">
        <v>12454</v>
      </c>
      <c r="E4084" t="s">
        <v>12455</v>
      </c>
      <c r="F4084" t="s">
        <v>1023</v>
      </c>
    </row>
    <row r="4085" spans="2:6" hidden="1" x14ac:dyDescent="0.25">
      <c r="B4085">
        <v>160992</v>
      </c>
      <c r="C4085" t="s">
        <v>12456</v>
      </c>
      <c r="D4085" t="s">
        <v>12457</v>
      </c>
      <c r="E4085" t="s">
        <v>12458</v>
      </c>
      <c r="F4085" t="s">
        <v>1023</v>
      </c>
    </row>
    <row r="4086" spans="2:6" hidden="1" x14ac:dyDescent="0.25">
      <c r="B4086">
        <v>160993</v>
      </c>
      <c r="C4086" t="s">
        <v>12459</v>
      </c>
      <c r="D4086" t="s">
        <v>12460</v>
      </c>
      <c r="E4086" t="s">
        <v>4573</v>
      </c>
      <c r="F4086" t="s">
        <v>1023</v>
      </c>
    </row>
    <row r="4087" spans="2:6" hidden="1" x14ac:dyDescent="0.25">
      <c r="B4087">
        <v>160994</v>
      </c>
      <c r="C4087" t="s">
        <v>12461</v>
      </c>
      <c r="D4087" t="s">
        <v>12462</v>
      </c>
      <c r="E4087" t="s">
        <v>10350</v>
      </c>
      <c r="F4087" t="s">
        <v>1023</v>
      </c>
    </row>
    <row r="4088" spans="2:6" hidden="1" x14ac:dyDescent="0.25">
      <c r="B4088">
        <v>160995</v>
      </c>
      <c r="C4088" t="s">
        <v>12463</v>
      </c>
      <c r="D4088" t="s">
        <v>12464</v>
      </c>
      <c r="E4088" t="s">
        <v>12465</v>
      </c>
      <c r="F4088" t="s">
        <v>1023</v>
      </c>
    </row>
    <row r="4089" spans="2:6" hidden="1" x14ac:dyDescent="0.25">
      <c r="B4089">
        <v>160996</v>
      </c>
      <c r="C4089" t="s">
        <v>12466</v>
      </c>
      <c r="D4089" t="s">
        <v>12467</v>
      </c>
      <c r="E4089" t="s">
        <v>12468</v>
      </c>
      <c r="F4089" t="s">
        <v>1023</v>
      </c>
    </row>
    <row r="4090" spans="2:6" hidden="1" x14ac:dyDescent="0.25">
      <c r="B4090">
        <v>161000</v>
      </c>
      <c r="C4090" t="s">
        <v>5227</v>
      </c>
      <c r="D4090" t="s">
        <v>5228</v>
      </c>
      <c r="E4090" t="s">
        <v>12469</v>
      </c>
      <c r="F4090" t="s">
        <v>1023</v>
      </c>
    </row>
    <row r="4091" spans="2:6" hidden="1" x14ac:dyDescent="0.25">
      <c r="B4091">
        <v>161002</v>
      </c>
      <c r="C4091" t="s">
        <v>12470</v>
      </c>
      <c r="D4091" t="s">
        <v>12471</v>
      </c>
      <c r="E4091" t="s">
        <v>9427</v>
      </c>
      <c r="F4091" t="s">
        <v>1023</v>
      </c>
    </row>
    <row r="4092" spans="2:6" hidden="1" x14ac:dyDescent="0.25">
      <c r="B4092">
        <v>161003</v>
      </c>
      <c r="C4092" t="s">
        <v>12472</v>
      </c>
      <c r="D4092" t="s">
        <v>12473</v>
      </c>
      <c r="E4092" t="s">
        <v>12474</v>
      </c>
      <c r="F4092" t="s">
        <v>1023</v>
      </c>
    </row>
    <row r="4093" spans="2:6" hidden="1" x14ac:dyDescent="0.25">
      <c r="B4093">
        <v>161004</v>
      </c>
      <c r="C4093" t="s">
        <v>12475</v>
      </c>
      <c r="D4093" t="s">
        <v>12476</v>
      </c>
      <c r="E4093" t="s">
        <v>12477</v>
      </c>
      <c r="F4093" t="s">
        <v>1023</v>
      </c>
    </row>
    <row r="4094" spans="2:6" hidden="1" x14ac:dyDescent="0.25">
      <c r="B4094">
        <v>161005</v>
      </c>
      <c r="C4094" t="s">
        <v>12478</v>
      </c>
      <c r="D4094" t="s">
        <v>12479</v>
      </c>
      <c r="E4094" t="s">
        <v>8187</v>
      </c>
      <c r="F4094" t="s">
        <v>1023</v>
      </c>
    </row>
    <row r="4095" spans="2:6" hidden="1" x14ac:dyDescent="0.25">
      <c r="B4095">
        <v>161006</v>
      </c>
      <c r="C4095" t="s">
        <v>12480</v>
      </c>
      <c r="D4095" t="s">
        <v>12481</v>
      </c>
      <c r="E4095" t="s">
        <v>6928</v>
      </c>
      <c r="F4095" t="s">
        <v>1023</v>
      </c>
    </row>
    <row r="4096" spans="2:6" hidden="1" x14ac:dyDescent="0.25">
      <c r="B4096">
        <v>161007</v>
      </c>
      <c r="C4096" t="s">
        <v>12482</v>
      </c>
      <c r="D4096" t="s">
        <v>12483</v>
      </c>
      <c r="E4096" t="s">
        <v>12484</v>
      </c>
      <c r="F4096" t="s">
        <v>1023</v>
      </c>
    </row>
    <row r="4097" spans="2:6" hidden="1" x14ac:dyDescent="0.25">
      <c r="B4097">
        <v>161009</v>
      </c>
      <c r="C4097" t="s">
        <v>12485</v>
      </c>
      <c r="D4097" t="s">
        <v>12486</v>
      </c>
      <c r="E4097" t="s">
        <v>5244</v>
      </c>
      <c r="F4097" t="s">
        <v>1023</v>
      </c>
    </row>
    <row r="4098" spans="2:6" hidden="1" x14ac:dyDescent="0.25">
      <c r="B4098">
        <v>161010</v>
      </c>
      <c r="C4098" t="s">
        <v>12487</v>
      </c>
      <c r="D4098" t="s">
        <v>24046</v>
      </c>
      <c r="E4098" t="s">
        <v>12488</v>
      </c>
      <c r="F4098" t="s">
        <v>1023</v>
      </c>
    </row>
    <row r="4099" spans="2:6" hidden="1" x14ac:dyDescent="0.25">
      <c r="B4099">
        <v>161011</v>
      </c>
      <c r="C4099" t="s">
        <v>12489</v>
      </c>
      <c r="D4099" t="s">
        <v>12490</v>
      </c>
      <c r="E4099" t="s">
        <v>12491</v>
      </c>
      <c r="F4099" t="s">
        <v>1023</v>
      </c>
    </row>
    <row r="4100" spans="2:6" hidden="1" x14ac:dyDescent="0.25">
      <c r="B4100">
        <v>161012</v>
      </c>
      <c r="C4100" t="s">
        <v>12492</v>
      </c>
      <c r="D4100" t="s">
        <v>12493</v>
      </c>
      <c r="E4100" t="s">
        <v>12494</v>
      </c>
      <c r="F4100" t="s">
        <v>1023</v>
      </c>
    </row>
    <row r="4101" spans="2:6" hidden="1" x14ac:dyDescent="0.25">
      <c r="B4101">
        <v>161013</v>
      </c>
      <c r="C4101" t="s">
        <v>12495</v>
      </c>
      <c r="D4101" t="s">
        <v>12496</v>
      </c>
      <c r="E4101" t="s">
        <v>8016</v>
      </c>
      <c r="F4101" t="s">
        <v>1023</v>
      </c>
    </row>
    <row r="4102" spans="2:6" hidden="1" x14ac:dyDescent="0.25">
      <c r="B4102">
        <v>161014</v>
      </c>
      <c r="C4102" t="s">
        <v>12497</v>
      </c>
      <c r="D4102" t="s">
        <v>12498</v>
      </c>
      <c r="E4102" t="s">
        <v>6355</v>
      </c>
      <c r="F4102" t="s">
        <v>1023</v>
      </c>
    </row>
    <row r="4103" spans="2:6" hidden="1" x14ac:dyDescent="0.25">
      <c r="B4103">
        <v>161015</v>
      </c>
      <c r="C4103" t="s">
        <v>12499</v>
      </c>
      <c r="D4103" t="s">
        <v>12500</v>
      </c>
      <c r="E4103" t="s">
        <v>12501</v>
      </c>
      <c r="F4103" t="s">
        <v>1023</v>
      </c>
    </row>
    <row r="4104" spans="2:6" hidden="1" x14ac:dyDescent="0.25">
      <c r="B4104">
        <v>161016</v>
      </c>
      <c r="C4104" t="s">
        <v>12502</v>
      </c>
      <c r="D4104" t="s">
        <v>12503</v>
      </c>
      <c r="E4104" t="s">
        <v>10513</v>
      </c>
      <c r="F4104" t="s">
        <v>1023</v>
      </c>
    </row>
    <row r="4105" spans="2:6" hidden="1" x14ac:dyDescent="0.25">
      <c r="B4105">
        <v>161017</v>
      </c>
      <c r="C4105" t="s">
        <v>12504</v>
      </c>
      <c r="D4105" t="s">
        <v>12505</v>
      </c>
      <c r="E4105" t="s">
        <v>12506</v>
      </c>
      <c r="F4105" t="s">
        <v>1023</v>
      </c>
    </row>
    <row r="4106" spans="2:6" hidden="1" x14ac:dyDescent="0.25">
      <c r="B4106">
        <v>161019</v>
      </c>
      <c r="C4106" t="s">
        <v>6096</v>
      </c>
      <c r="D4106" t="s">
        <v>6097</v>
      </c>
      <c r="E4106" t="s">
        <v>5363</v>
      </c>
      <c r="F4106" t="s">
        <v>1023</v>
      </c>
    </row>
    <row r="4107" spans="2:6" hidden="1" x14ac:dyDescent="0.25">
      <c r="B4107">
        <v>161020</v>
      </c>
      <c r="C4107" t="s">
        <v>6365</v>
      </c>
      <c r="D4107" t="s">
        <v>6366</v>
      </c>
      <c r="E4107" t="s">
        <v>12507</v>
      </c>
      <c r="F4107" t="s">
        <v>1023</v>
      </c>
    </row>
    <row r="4108" spans="2:6" hidden="1" x14ac:dyDescent="0.25">
      <c r="B4108">
        <v>161021</v>
      </c>
      <c r="C4108" t="s">
        <v>8237</v>
      </c>
      <c r="D4108" t="s">
        <v>8238</v>
      </c>
      <c r="E4108" t="s">
        <v>12508</v>
      </c>
      <c r="F4108" t="s">
        <v>1023</v>
      </c>
    </row>
    <row r="4109" spans="2:6" hidden="1" x14ac:dyDescent="0.25">
      <c r="B4109">
        <v>161023</v>
      </c>
      <c r="C4109" t="s">
        <v>12509</v>
      </c>
      <c r="D4109" t="s">
        <v>12510</v>
      </c>
      <c r="E4109" t="s">
        <v>5984</v>
      </c>
      <c r="F4109" t="s">
        <v>1023</v>
      </c>
    </row>
    <row r="4110" spans="2:6" hidden="1" x14ac:dyDescent="0.25">
      <c r="B4110">
        <v>161026</v>
      </c>
      <c r="C4110" t="s">
        <v>5645</v>
      </c>
      <c r="D4110" t="s">
        <v>5646</v>
      </c>
      <c r="E4110" t="s">
        <v>12511</v>
      </c>
      <c r="F4110" t="s">
        <v>1023</v>
      </c>
    </row>
    <row r="4111" spans="2:6" hidden="1" x14ac:dyDescent="0.25">
      <c r="B4111">
        <v>161028</v>
      </c>
      <c r="C4111" t="s">
        <v>12512</v>
      </c>
      <c r="D4111" t="s">
        <v>12513</v>
      </c>
      <c r="E4111" t="s">
        <v>12514</v>
      </c>
      <c r="F4111" t="s">
        <v>1023</v>
      </c>
    </row>
    <row r="4112" spans="2:6" hidden="1" x14ac:dyDescent="0.25">
      <c r="B4112">
        <v>161029</v>
      </c>
      <c r="C4112" t="s">
        <v>12515</v>
      </c>
      <c r="D4112" t="s">
        <v>12516</v>
      </c>
      <c r="E4112" t="s">
        <v>10324</v>
      </c>
      <c r="F4112" t="s">
        <v>1023</v>
      </c>
    </row>
    <row r="4113" spans="2:6" hidden="1" x14ac:dyDescent="0.25">
      <c r="B4113">
        <v>161030</v>
      </c>
      <c r="C4113" t="s">
        <v>12517</v>
      </c>
      <c r="D4113" t="s">
        <v>12518</v>
      </c>
      <c r="E4113" t="s">
        <v>12519</v>
      </c>
      <c r="F4113" t="s">
        <v>1023</v>
      </c>
    </row>
    <row r="4114" spans="2:6" hidden="1" x14ac:dyDescent="0.25">
      <c r="B4114">
        <v>161031</v>
      </c>
      <c r="C4114" t="s">
        <v>12520</v>
      </c>
      <c r="D4114" t="s">
        <v>12521</v>
      </c>
      <c r="E4114" t="s">
        <v>12522</v>
      </c>
      <c r="F4114" t="s">
        <v>1023</v>
      </c>
    </row>
    <row r="4115" spans="2:6" hidden="1" x14ac:dyDescent="0.25">
      <c r="B4115">
        <v>161032</v>
      </c>
      <c r="C4115" t="s">
        <v>12523</v>
      </c>
      <c r="D4115" t="s">
        <v>12524</v>
      </c>
      <c r="E4115" t="s">
        <v>12525</v>
      </c>
      <c r="F4115" t="s">
        <v>1023</v>
      </c>
    </row>
    <row r="4116" spans="2:6" hidden="1" x14ac:dyDescent="0.25">
      <c r="B4116">
        <v>161033</v>
      </c>
      <c r="C4116" t="s">
        <v>12526</v>
      </c>
      <c r="D4116" t="s">
        <v>12527</v>
      </c>
      <c r="E4116" t="s">
        <v>12528</v>
      </c>
      <c r="F4116" t="s">
        <v>1023</v>
      </c>
    </row>
    <row r="4117" spans="2:6" hidden="1" x14ac:dyDescent="0.25">
      <c r="B4117">
        <v>161036</v>
      </c>
      <c r="C4117" t="s">
        <v>12529</v>
      </c>
      <c r="D4117" t="s">
        <v>12530</v>
      </c>
      <c r="E4117" t="s">
        <v>12525</v>
      </c>
      <c r="F4117" t="s">
        <v>1023</v>
      </c>
    </row>
    <row r="4118" spans="2:6" hidden="1" x14ac:dyDescent="0.25">
      <c r="B4118">
        <v>161037</v>
      </c>
      <c r="C4118" t="s">
        <v>12531</v>
      </c>
      <c r="D4118" t="s">
        <v>12532</v>
      </c>
      <c r="E4118" t="s">
        <v>12533</v>
      </c>
      <c r="F4118" t="s">
        <v>1023</v>
      </c>
    </row>
    <row r="4119" spans="2:6" hidden="1" x14ac:dyDescent="0.25">
      <c r="B4119">
        <v>161038</v>
      </c>
      <c r="C4119" t="s">
        <v>12534</v>
      </c>
      <c r="D4119" t="s">
        <v>12535</v>
      </c>
      <c r="E4119" t="s">
        <v>12536</v>
      </c>
      <c r="F4119" t="s">
        <v>1023</v>
      </c>
    </row>
    <row r="4120" spans="2:6" hidden="1" x14ac:dyDescent="0.25">
      <c r="B4120">
        <v>161039</v>
      </c>
      <c r="C4120" t="s">
        <v>12537</v>
      </c>
      <c r="D4120" t="s">
        <v>24047</v>
      </c>
      <c r="E4120" t="s">
        <v>12538</v>
      </c>
      <c r="F4120" t="s">
        <v>1023</v>
      </c>
    </row>
    <row r="4121" spans="2:6" hidden="1" x14ac:dyDescent="0.25">
      <c r="B4121">
        <v>161040</v>
      </c>
      <c r="C4121" t="s">
        <v>12539</v>
      </c>
      <c r="D4121" t="s">
        <v>12540</v>
      </c>
      <c r="E4121" t="s">
        <v>12541</v>
      </c>
      <c r="F4121" t="s">
        <v>1023</v>
      </c>
    </row>
    <row r="4122" spans="2:6" hidden="1" x14ac:dyDescent="0.25">
      <c r="B4122">
        <v>161041</v>
      </c>
      <c r="C4122" t="s">
        <v>12542</v>
      </c>
      <c r="D4122" t="s">
        <v>12543</v>
      </c>
      <c r="E4122" t="s">
        <v>12544</v>
      </c>
      <c r="F4122" t="s">
        <v>1023</v>
      </c>
    </row>
    <row r="4123" spans="2:6" hidden="1" x14ac:dyDescent="0.25">
      <c r="B4123">
        <v>161043</v>
      </c>
      <c r="C4123" t="s">
        <v>12545</v>
      </c>
      <c r="D4123" t="s">
        <v>12546</v>
      </c>
      <c r="E4123" t="s">
        <v>12547</v>
      </c>
      <c r="F4123" t="s">
        <v>1023</v>
      </c>
    </row>
    <row r="4124" spans="2:6" hidden="1" x14ac:dyDescent="0.25">
      <c r="B4124">
        <v>161044</v>
      </c>
      <c r="C4124" t="s">
        <v>12548</v>
      </c>
      <c r="D4124" t="s">
        <v>12549</v>
      </c>
      <c r="E4124" t="s">
        <v>12550</v>
      </c>
      <c r="F4124" t="s">
        <v>1023</v>
      </c>
    </row>
    <row r="4125" spans="2:6" hidden="1" x14ac:dyDescent="0.25">
      <c r="B4125">
        <v>161045</v>
      </c>
      <c r="C4125" t="s">
        <v>12551</v>
      </c>
      <c r="D4125" t="s">
        <v>12552</v>
      </c>
      <c r="E4125" t="s">
        <v>12553</v>
      </c>
      <c r="F4125" t="s">
        <v>1023</v>
      </c>
    </row>
    <row r="4126" spans="2:6" hidden="1" x14ac:dyDescent="0.25">
      <c r="B4126">
        <v>161046</v>
      </c>
      <c r="C4126" t="s">
        <v>12554</v>
      </c>
      <c r="D4126" t="s">
        <v>12555</v>
      </c>
      <c r="E4126" t="s">
        <v>7815</v>
      </c>
      <c r="F4126" t="s">
        <v>1023</v>
      </c>
    </row>
    <row r="4127" spans="2:6" hidden="1" x14ac:dyDescent="0.25">
      <c r="B4127">
        <v>161047</v>
      </c>
      <c r="C4127" t="s">
        <v>4421</v>
      </c>
      <c r="D4127" t="s">
        <v>4422</v>
      </c>
      <c r="E4127" t="s">
        <v>12556</v>
      </c>
      <c r="F4127" t="s">
        <v>1023</v>
      </c>
    </row>
    <row r="4128" spans="2:6" hidden="1" x14ac:dyDescent="0.25">
      <c r="B4128">
        <v>161049</v>
      </c>
      <c r="C4128" t="s">
        <v>12557</v>
      </c>
      <c r="D4128" t="s">
        <v>12558</v>
      </c>
      <c r="E4128" t="s">
        <v>12559</v>
      </c>
      <c r="F4128" t="s">
        <v>1023</v>
      </c>
    </row>
    <row r="4129" spans="2:6" hidden="1" x14ac:dyDescent="0.25">
      <c r="B4129">
        <v>161050</v>
      </c>
      <c r="C4129" t="s">
        <v>12560</v>
      </c>
      <c r="D4129" t="s">
        <v>12561</v>
      </c>
      <c r="E4129" t="s">
        <v>12562</v>
      </c>
      <c r="F4129" t="s">
        <v>1023</v>
      </c>
    </row>
    <row r="4130" spans="2:6" hidden="1" x14ac:dyDescent="0.25">
      <c r="B4130">
        <v>161051</v>
      </c>
      <c r="C4130" t="s">
        <v>12563</v>
      </c>
      <c r="D4130" t="s">
        <v>12564</v>
      </c>
      <c r="E4130" t="s">
        <v>12565</v>
      </c>
      <c r="F4130" t="s">
        <v>1023</v>
      </c>
    </row>
    <row r="4131" spans="2:6" hidden="1" x14ac:dyDescent="0.25">
      <c r="B4131">
        <v>161052</v>
      </c>
      <c r="C4131" t="s">
        <v>12566</v>
      </c>
      <c r="D4131" t="s">
        <v>12567</v>
      </c>
      <c r="E4131" t="s">
        <v>12279</v>
      </c>
      <c r="F4131" t="s">
        <v>1023</v>
      </c>
    </row>
    <row r="4132" spans="2:6" hidden="1" x14ac:dyDescent="0.25">
      <c r="B4132">
        <v>161053</v>
      </c>
      <c r="C4132" t="s">
        <v>12568</v>
      </c>
      <c r="D4132" t="s">
        <v>12569</v>
      </c>
      <c r="E4132" t="s">
        <v>12570</v>
      </c>
      <c r="F4132" t="s">
        <v>1023</v>
      </c>
    </row>
    <row r="4133" spans="2:6" hidden="1" x14ac:dyDescent="0.25">
      <c r="B4133">
        <v>161054</v>
      </c>
      <c r="C4133" t="s">
        <v>12571</v>
      </c>
      <c r="D4133" t="s">
        <v>12572</v>
      </c>
      <c r="E4133" t="s">
        <v>7137</v>
      </c>
      <c r="F4133" t="s">
        <v>1023</v>
      </c>
    </row>
    <row r="4134" spans="2:6" hidden="1" x14ac:dyDescent="0.25">
      <c r="B4134">
        <v>161055</v>
      </c>
      <c r="C4134" t="s">
        <v>12573</v>
      </c>
      <c r="D4134" t="s">
        <v>12574</v>
      </c>
      <c r="E4134" t="s">
        <v>12575</v>
      </c>
      <c r="F4134" t="s">
        <v>1023</v>
      </c>
    </row>
    <row r="4135" spans="2:6" hidden="1" x14ac:dyDescent="0.25">
      <c r="B4135">
        <v>161057</v>
      </c>
      <c r="C4135" t="s">
        <v>12576</v>
      </c>
      <c r="D4135" t="s">
        <v>12577</v>
      </c>
      <c r="E4135" t="s">
        <v>1911</v>
      </c>
      <c r="F4135" t="s">
        <v>1023</v>
      </c>
    </row>
    <row r="4136" spans="2:6" hidden="1" x14ac:dyDescent="0.25">
      <c r="B4136">
        <v>161058</v>
      </c>
      <c r="C4136" t="s">
        <v>12578</v>
      </c>
      <c r="D4136" t="s">
        <v>12579</v>
      </c>
      <c r="E4136" t="s">
        <v>9411</v>
      </c>
      <c r="F4136" t="s">
        <v>1023</v>
      </c>
    </row>
    <row r="4137" spans="2:6" hidden="1" x14ac:dyDescent="0.25">
      <c r="B4137">
        <v>161059</v>
      </c>
      <c r="C4137" t="s">
        <v>12580</v>
      </c>
      <c r="D4137" t="s">
        <v>12581</v>
      </c>
      <c r="E4137" t="s">
        <v>12582</v>
      </c>
      <c r="F4137" t="s">
        <v>1023</v>
      </c>
    </row>
    <row r="4138" spans="2:6" hidden="1" x14ac:dyDescent="0.25">
      <c r="B4138">
        <v>161060</v>
      </c>
      <c r="C4138" t="s">
        <v>12583</v>
      </c>
      <c r="D4138" t="s">
        <v>12584</v>
      </c>
      <c r="E4138" t="s">
        <v>12585</v>
      </c>
      <c r="F4138" t="s">
        <v>1023</v>
      </c>
    </row>
    <row r="4139" spans="2:6" hidden="1" x14ac:dyDescent="0.25">
      <c r="B4139">
        <v>161061</v>
      </c>
      <c r="C4139" t="s">
        <v>12586</v>
      </c>
      <c r="D4139" t="s">
        <v>12587</v>
      </c>
      <c r="E4139" t="s">
        <v>12588</v>
      </c>
      <c r="F4139" t="s">
        <v>1023</v>
      </c>
    </row>
    <row r="4140" spans="2:6" hidden="1" x14ac:dyDescent="0.25">
      <c r="B4140">
        <v>161062</v>
      </c>
      <c r="C4140" t="s">
        <v>12589</v>
      </c>
      <c r="D4140" t="s">
        <v>12590</v>
      </c>
      <c r="E4140" t="s">
        <v>4426</v>
      </c>
      <c r="F4140" t="s">
        <v>1023</v>
      </c>
    </row>
    <row r="4141" spans="2:6" hidden="1" x14ac:dyDescent="0.25">
      <c r="B4141">
        <v>161063</v>
      </c>
      <c r="C4141" t="s">
        <v>12591</v>
      </c>
      <c r="D4141" t="s">
        <v>12592</v>
      </c>
      <c r="E4141" t="s">
        <v>6662</v>
      </c>
      <c r="F4141" t="s">
        <v>1023</v>
      </c>
    </row>
    <row r="4142" spans="2:6" hidden="1" x14ac:dyDescent="0.25">
      <c r="B4142">
        <v>161064</v>
      </c>
      <c r="C4142" t="s">
        <v>11854</v>
      </c>
      <c r="D4142" t="s">
        <v>11855</v>
      </c>
      <c r="E4142" t="s">
        <v>12593</v>
      </c>
      <c r="F4142" t="s">
        <v>1023</v>
      </c>
    </row>
    <row r="4143" spans="2:6" hidden="1" x14ac:dyDescent="0.25">
      <c r="B4143">
        <v>161065</v>
      </c>
      <c r="C4143" t="s">
        <v>8817</v>
      </c>
      <c r="D4143" t="s">
        <v>8818</v>
      </c>
      <c r="E4143" t="s">
        <v>12594</v>
      </c>
      <c r="F4143" t="s">
        <v>1023</v>
      </c>
    </row>
    <row r="4144" spans="2:6" hidden="1" x14ac:dyDescent="0.25">
      <c r="B4144">
        <v>161067</v>
      </c>
      <c r="C4144" t="s">
        <v>12595</v>
      </c>
      <c r="D4144" t="s">
        <v>12596</v>
      </c>
      <c r="E4144" t="s">
        <v>12597</v>
      </c>
      <c r="F4144" t="s">
        <v>1023</v>
      </c>
    </row>
    <row r="4145" spans="2:6" hidden="1" x14ac:dyDescent="0.25">
      <c r="B4145">
        <v>161068</v>
      </c>
      <c r="C4145" t="s">
        <v>12598</v>
      </c>
      <c r="D4145" t="s">
        <v>12599</v>
      </c>
      <c r="E4145" t="s">
        <v>12600</v>
      </c>
      <c r="F4145" t="s">
        <v>1023</v>
      </c>
    </row>
    <row r="4146" spans="2:6" hidden="1" x14ac:dyDescent="0.25">
      <c r="B4146">
        <v>161069</v>
      </c>
      <c r="C4146" t="s">
        <v>12601</v>
      </c>
      <c r="D4146" t="s">
        <v>12602</v>
      </c>
      <c r="E4146" t="s">
        <v>6851</v>
      </c>
      <c r="F4146" t="s">
        <v>1023</v>
      </c>
    </row>
    <row r="4147" spans="2:6" hidden="1" x14ac:dyDescent="0.25">
      <c r="B4147">
        <v>161070</v>
      </c>
      <c r="C4147" t="s">
        <v>12603</v>
      </c>
      <c r="D4147" t="s">
        <v>12604</v>
      </c>
      <c r="E4147" t="s">
        <v>8187</v>
      </c>
      <c r="F4147" t="s">
        <v>1023</v>
      </c>
    </row>
    <row r="4148" spans="2:6" hidden="1" x14ac:dyDescent="0.25">
      <c r="B4148">
        <v>161071</v>
      </c>
      <c r="C4148" t="s">
        <v>12480</v>
      </c>
      <c r="D4148" t="s">
        <v>12481</v>
      </c>
      <c r="E4148" t="s">
        <v>12605</v>
      </c>
      <c r="F4148" t="s">
        <v>1023</v>
      </c>
    </row>
    <row r="4149" spans="2:6" hidden="1" x14ac:dyDescent="0.25">
      <c r="B4149">
        <v>161137</v>
      </c>
      <c r="C4149" t="s">
        <v>12606</v>
      </c>
      <c r="D4149" t="s">
        <v>12607</v>
      </c>
      <c r="E4149" t="s">
        <v>12608</v>
      </c>
      <c r="F4149" t="s">
        <v>1023</v>
      </c>
    </row>
    <row r="4150" spans="2:6" hidden="1" x14ac:dyDescent="0.25">
      <c r="B4150">
        <v>161138</v>
      </c>
      <c r="C4150" t="s">
        <v>12609</v>
      </c>
      <c r="D4150" t="s">
        <v>12610</v>
      </c>
      <c r="E4150" t="s">
        <v>12611</v>
      </c>
      <c r="F4150" t="s">
        <v>1023</v>
      </c>
    </row>
    <row r="4151" spans="2:6" hidden="1" x14ac:dyDescent="0.25">
      <c r="B4151">
        <v>161139</v>
      </c>
      <c r="C4151" t="s">
        <v>12612</v>
      </c>
      <c r="D4151" t="s">
        <v>12613</v>
      </c>
      <c r="E4151" t="s">
        <v>12614</v>
      </c>
      <c r="F4151" t="s">
        <v>1023</v>
      </c>
    </row>
    <row r="4152" spans="2:6" hidden="1" x14ac:dyDescent="0.25">
      <c r="B4152">
        <v>161140</v>
      </c>
      <c r="C4152" t="s">
        <v>12615</v>
      </c>
      <c r="D4152" t="s">
        <v>12616</v>
      </c>
      <c r="E4152" t="s">
        <v>12617</v>
      </c>
      <c r="F4152" t="s">
        <v>1023</v>
      </c>
    </row>
    <row r="4153" spans="2:6" hidden="1" x14ac:dyDescent="0.25">
      <c r="B4153">
        <v>161141</v>
      </c>
      <c r="C4153" t="s">
        <v>12618</v>
      </c>
      <c r="D4153" t="s">
        <v>12619</v>
      </c>
      <c r="E4153" t="s">
        <v>12620</v>
      </c>
      <c r="F4153" t="s">
        <v>1023</v>
      </c>
    </row>
    <row r="4154" spans="2:6" hidden="1" x14ac:dyDescent="0.25">
      <c r="B4154">
        <v>161142</v>
      </c>
      <c r="C4154" t="s">
        <v>12621</v>
      </c>
      <c r="D4154" t="s">
        <v>12622</v>
      </c>
      <c r="E4154" t="s">
        <v>12623</v>
      </c>
      <c r="F4154" t="s">
        <v>1023</v>
      </c>
    </row>
    <row r="4155" spans="2:6" hidden="1" x14ac:dyDescent="0.25">
      <c r="B4155">
        <v>161143</v>
      </c>
      <c r="C4155" t="s">
        <v>12624</v>
      </c>
      <c r="D4155" t="s">
        <v>12625</v>
      </c>
      <c r="E4155" t="s">
        <v>12626</v>
      </c>
      <c r="F4155" t="s">
        <v>1023</v>
      </c>
    </row>
    <row r="4156" spans="2:6" hidden="1" x14ac:dyDescent="0.25">
      <c r="B4156">
        <v>161144</v>
      </c>
      <c r="C4156" t="s">
        <v>12627</v>
      </c>
      <c r="D4156" t="s">
        <v>12628</v>
      </c>
      <c r="E4156" t="s">
        <v>12629</v>
      </c>
      <c r="F4156" t="s">
        <v>1023</v>
      </c>
    </row>
    <row r="4157" spans="2:6" hidden="1" x14ac:dyDescent="0.25">
      <c r="B4157">
        <v>161146</v>
      </c>
      <c r="C4157" t="s">
        <v>12630</v>
      </c>
      <c r="D4157" t="s">
        <v>12631</v>
      </c>
      <c r="E4157" t="s">
        <v>12632</v>
      </c>
      <c r="F4157" t="s">
        <v>1023</v>
      </c>
    </row>
    <row r="4158" spans="2:6" hidden="1" x14ac:dyDescent="0.25">
      <c r="B4158">
        <v>161149</v>
      </c>
      <c r="C4158" t="s">
        <v>12633</v>
      </c>
      <c r="D4158" t="s">
        <v>12634</v>
      </c>
      <c r="E4158" t="s">
        <v>12635</v>
      </c>
      <c r="F4158" t="s">
        <v>1023</v>
      </c>
    </row>
    <row r="4159" spans="2:6" hidden="1" x14ac:dyDescent="0.25">
      <c r="B4159">
        <v>161151</v>
      </c>
      <c r="C4159" t="s">
        <v>12636</v>
      </c>
      <c r="D4159" t="s">
        <v>12637</v>
      </c>
      <c r="E4159" t="s">
        <v>12638</v>
      </c>
      <c r="F4159" t="s">
        <v>1023</v>
      </c>
    </row>
    <row r="4160" spans="2:6" hidden="1" x14ac:dyDescent="0.25">
      <c r="B4160">
        <v>161152</v>
      </c>
      <c r="C4160" t="s">
        <v>12639</v>
      </c>
      <c r="D4160" t="s">
        <v>12640</v>
      </c>
      <c r="E4160" t="s">
        <v>12641</v>
      </c>
      <c r="F4160" t="s">
        <v>1023</v>
      </c>
    </row>
    <row r="4161" spans="2:6" hidden="1" x14ac:dyDescent="0.25">
      <c r="B4161">
        <v>161153</v>
      </c>
      <c r="C4161" t="s">
        <v>12642</v>
      </c>
      <c r="D4161" t="s">
        <v>12643</v>
      </c>
      <c r="E4161" t="s">
        <v>12644</v>
      </c>
      <c r="F4161" t="s">
        <v>1023</v>
      </c>
    </row>
    <row r="4162" spans="2:6" hidden="1" x14ac:dyDescent="0.25">
      <c r="B4162">
        <v>161157</v>
      </c>
      <c r="C4162" t="s">
        <v>12645</v>
      </c>
      <c r="D4162" t="s">
        <v>12646</v>
      </c>
      <c r="E4162" t="s">
        <v>12647</v>
      </c>
      <c r="F4162" t="s">
        <v>1023</v>
      </c>
    </row>
    <row r="4163" spans="2:6" hidden="1" x14ac:dyDescent="0.25">
      <c r="B4163">
        <v>161159</v>
      </c>
      <c r="C4163" t="s">
        <v>12648</v>
      </c>
      <c r="D4163" t="s">
        <v>12649</v>
      </c>
      <c r="E4163" t="s">
        <v>12650</v>
      </c>
      <c r="F4163" t="s">
        <v>1023</v>
      </c>
    </row>
    <row r="4164" spans="2:6" hidden="1" x14ac:dyDescent="0.25">
      <c r="B4164">
        <v>161161</v>
      </c>
      <c r="C4164" t="s">
        <v>12651</v>
      </c>
      <c r="D4164" t="s">
        <v>12652</v>
      </c>
      <c r="E4164" t="s">
        <v>12653</v>
      </c>
      <c r="F4164" t="s">
        <v>1023</v>
      </c>
    </row>
    <row r="4165" spans="2:6" hidden="1" x14ac:dyDescent="0.25">
      <c r="B4165">
        <v>161163</v>
      </c>
      <c r="C4165" t="s">
        <v>12654</v>
      </c>
      <c r="D4165" t="s">
        <v>12655</v>
      </c>
      <c r="E4165" t="s">
        <v>12656</v>
      </c>
      <c r="F4165" t="s">
        <v>1023</v>
      </c>
    </row>
    <row r="4166" spans="2:6" hidden="1" x14ac:dyDescent="0.25">
      <c r="B4166">
        <v>161164</v>
      </c>
      <c r="C4166" t="s">
        <v>12657</v>
      </c>
      <c r="D4166" t="s">
        <v>12658</v>
      </c>
      <c r="E4166" t="s">
        <v>12659</v>
      </c>
      <c r="F4166" t="s">
        <v>1023</v>
      </c>
    </row>
    <row r="4167" spans="2:6" hidden="1" x14ac:dyDescent="0.25">
      <c r="B4167">
        <v>161170</v>
      </c>
      <c r="C4167" t="s">
        <v>12660</v>
      </c>
      <c r="D4167" t="s">
        <v>12661</v>
      </c>
      <c r="E4167" t="s">
        <v>12662</v>
      </c>
      <c r="F4167" t="s">
        <v>1023</v>
      </c>
    </row>
    <row r="4168" spans="2:6" hidden="1" x14ac:dyDescent="0.25">
      <c r="B4168">
        <v>161171</v>
      </c>
      <c r="C4168" t="s">
        <v>12663</v>
      </c>
      <c r="D4168" t="s">
        <v>12664</v>
      </c>
      <c r="E4168" t="s">
        <v>12665</v>
      </c>
      <c r="F4168" t="s">
        <v>1023</v>
      </c>
    </row>
    <row r="4169" spans="2:6" hidden="1" x14ac:dyDescent="0.25">
      <c r="B4169">
        <v>161172</v>
      </c>
      <c r="C4169" t="s">
        <v>12666</v>
      </c>
      <c r="D4169" t="s">
        <v>12667</v>
      </c>
      <c r="E4169" t="s">
        <v>12668</v>
      </c>
      <c r="F4169" t="s">
        <v>1023</v>
      </c>
    </row>
    <row r="4170" spans="2:6" hidden="1" x14ac:dyDescent="0.25">
      <c r="B4170">
        <v>161173</v>
      </c>
      <c r="C4170" t="s">
        <v>12669</v>
      </c>
      <c r="D4170" t="s">
        <v>12670</v>
      </c>
      <c r="E4170" t="s">
        <v>1065</v>
      </c>
      <c r="F4170" t="s">
        <v>1023</v>
      </c>
    </row>
    <row r="4171" spans="2:6" hidden="1" x14ac:dyDescent="0.25">
      <c r="B4171">
        <v>161181</v>
      </c>
      <c r="C4171" t="s">
        <v>9391</v>
      </c>
      <c r="D4171" t="s">
        <v>12671</v>
      </c>
      <c r="E4171" t="s">
        <v>12672</v>
      </c>
      <c r="F4171" t="s">
        <v>1023</v>
      </c>
    </row>
    <row r="4172" spans="2:6" hidden="1" x14ac:dyDescent="0.25">
      <c r="B4172">
        <v>161182</v>
      </c>
      <c r="C4172" t="s">
        <v>12673</v>
      </c>
      <c r="D4172" t="s">
        <v>12674</v>
      </c>
      <c r="E4172" t="s">
        <v>12675</v>
      </c>
      <c r="F4172" t="s">
        <v>1023</v>
      </c>
    </row>
    <row r="4173" spans="2:6" hidden="1" x14ac:dyDescent="0.25">
      <c r="B4173">
        <v>161185</v>
      </c>
      <c r="C4173" t="s">
        <v>12676</v>
      </c>
      <c r="D4173" t="s">
        <v>12677</v>
      </c>
      <c r="E4173" t="s">
        <v>12678</v>
      </c>
      <c r="F4173" t="s">
        <v>1023</v>
      </c>
    </row>
    <row r="4174" spans="2:6" hidden="1" x14ac:dyDescent="0.25">
      <c r="B4174">
        <v>161187</v>
      </c>
      <c r="C4174" t="s">
        <v>12679</v>
      </c>
      <c r="D4174" t="s">
        <v>12680</v>
      </c>
      <c r="E4174" t="s">
        <v>12681</v>
      </c>
      <c r="F4174" t="s">
        <v>1023</v>
      </c>
    </row>
    <row r="4175" spans="2:6" hidden="1" x14ac:dyDescent="0.25">
      <c r="B4175">
        <v>161189</v>
      </c>
      <c r="C4175" t="s">
        <v>12682</v>
      </c>
      <c r="D4175" t="s">
        <v>12683</v>
      </c>
      <c r="E4175" t="s">
        <v>12684</v>
      </c>
      <c r="F4175" t="s">
        <v>1023</v>
      </c>
    </row>
    <row r="4176" spans="2:6" hidden="1" x14ac:dyDescent="0.25">
      <c r="B4176">
        <v>161190</v>
      </c>
      <c r="C4176" t="s">
        <v>12685</v>
      </c>
      <c r="D4176" t="s">
        <v>12686</v>
      </c>
      <c r="E4176" t="s">
        <v>12687</v>
      </c>
      <c r="F4176" t="s">
        <v>1023</v>
      </c>
    </row>
    <row r="4177" spans="2:6" hidden="1" x14ac:dyDescent="0.25">
      <c r="B4177">
        <v>161193</v>
      </c>
      <c r="C4177" t="s">
        <v>12688</v>
      </c>
      <c r="D4177" t="s">
        <v>12689</v>
      </c>
      <c r="E4177" t="s">
        <v>12690</v>
      </c>
      <c r="F4177" t="s">
        <v>1023</v>
      </c>
    </row>
    <row r="4178" spans="2:6" hidden="1" x14ac:dyDescent="0.25">
      <c r="B4178">
        <v>161194</v>
      </c>
      <c r="C4178" t="s">
        <v>12691</v>
      </c>
      <c r="D4178" t="s">
        <v>12692</v>
      </c>
      <c r="E4178" t="s">
        <v>8352</v>
      </c>
      <c r="F4178" t="s">
        <v>1023</v>
      </c>
    </row>
    <row r="4179" spans="2:6" hidden="1" x14ac:dyDescent="0.25">
      <c r="B4179">
        <v>161195</v>
      </c>
      <c r="C4179" t="s">
        <v>12693</v>
      </c>
      <c r="D4179" t="s">
        <v>12694</v>
      </c>
      <c r="E4179" t="s">
        <v>3084</v>
      </c>
      <c r="F4179" t="s">
        <v>1023</v>
      </c>
    </row>
    <row r="4180" spans="2:6" hidden="1" x14ac:dyDescent="0.25">
      <c r="B4180">
        <v>161197</v>
      </c>
      <c r="C4180" t="s">
        <v>12695</v>
      </c>
      <c r="D4180" t="s">
        <v>12696</v>
      </c>
      <c r="E4180" t="s">
        <v>12697</v>
      </c>
      <c r="F4180" t="s">
        <v>1023</v>
      </c>
    </row>
    <row r="4181" spans="2:6" hidden="1" x14ac:dyDescent="0.25">
      <c r="B4181">
        <v>161199</v>
      </c>
      <c r="C4181" t="s">
        <v>12698</v>
      </c>
      <c r="D4181" t="s">
        <v>12699</v>
      </c>
      <c r="E4181" t="s">
        <v>12700</v>
      </c>
      <c r="F4181" t="s">
        <v>1023</v>
      </c>
    </row>
    <row r="4182" spans="2:6" hidden="1" x14ac:dyDescent="0.25">
      <c r="B4182">
        <v>161200</v>
      </c>
      <c r="C4182" t="s">
        <v>12701</v>
      </c>
      <c r="D4182" t="s">
        <v>12702</v>
      </c>
      <c r="E4182" t="s">
        <v>12703</v>
      </c>
      <c r="F4182" t="s">
        <v>1023</v>
      </c>
    </row>
    <row r="4183" spans="2:6" hidden="1" x14ac:dyDescent="0.25">
      <c r="B4183">
        <v>161202</v>
      </c>
      <c r="C4183" t="s">
        <v>12704</v>
      </c>
      <c r="D4183" t="s">
        <v>12705</v>
      </c>
      <c r="E4183" t="s">
        <v>12706</v>
      </c>
      <c r="F4183" t="s">
        <v>1023</v>
      </c>
    </row>
    <row r="4184" spans="2:6" hidden="1" x14ac:dyDescent="0.25">
      <c r="B4184">
        <v>161203</v>
      </c>
      <c r="C4184" t="s">
        <v>12707</v>
      </c>
      <c r="D4184" t="s">
        <v>12708</v>
      </c>
      <c r="E4184" t="s">
        <v>12709</v>
      </c>
      <c r="F4184" t="s">
        <v>1023</v>
      </c>
    </row>
    <row r="4185" spans="2:6" hidden="1" x14ac:dyDescent="0.25">
      <c r="B4185">
        <v>161204</v>
      </c>
      <c r="C4185" t="s">
        <v>12710</v>
      </c>
      <c r="D4185" t="s">
        <v>12711</v>
      </c>
      <c r="E4185" t="s">
        <v>11768</v>
      </c>
      <c r="F4185" t="s">
        <v>1023</v>
      </c>
    </row>
    <row r="4186" spans="2:6" hidden="1" x14ac:dyDescent="0.25">
      <c r="B4186">
        <v>161205</v>
      </c>
      <c r="C4186" t="s">
        <v>12712</v>
      </c>
      <c r="D4186" t="s">
        <v>12713</v>
      </c>
      <c r="E4186" t="s">
        <v>12714</v>
      </c>
      <c r="F4186" t="s">
        <v>1023</v>
      </c>
    </row>
    <row r="4187" spans="2:6" hidden="1" x14ac:dyDescent="0.25">
      <c r="B4187">
        <v>161210</v>
      </c>
      <c r="C4187" t="s">
        <v>12715</v>
      </c>
      <c r="D4187" t="s">
        <v>12716</v>
      </c>
      <c r="E4187" t="s">
        <v>7960</v>
      </c>
      <c r="F4187" t="s">
        <v>1023</v>
      </c>
    </row>
    <row r="4188" spans="2:6" hidden="1" x14ac:dyDescent="0.25">
      <c r="B4188">
        <v>161212</v>
      </c>
      <c r="C4188" t="s">
        <v>12717</v>
      </c>
      <c r="D4188" t="s">
        <v>12718</v>
      </c>
      <c r="E4188" t="s">
        <v>12719</v>
      </c>
      <c r="F4188" t="s">
        <v>1023</v>
      </c>
    </row>
    <row r="4189" spans="2:6" hidden="1" x14ac:dyDescent="0.25">
      <c r="B4189">
        <v>161215</v>
      </c>
      <c r="C4189" t="s">
        <v>12720</v>
      </c>
      <c r="D4189" t="s">
        <v>12721</v>
      </c>
      <c r="E4189" t="s">
        <v>4251</v>
      </c>
      <c r="F4189" t="s">
        <v>1023</v>
      </c>
    </row>
    <row r="4190" spans="2:6" hidden="1" x14ac:dyDescent="0.25">
      <c r="B4190">
        <v>161216</v>
      </c>
      <c r="C4190" t="s">
        <v>12722</v>
      </c>
      <c r="D4190" t="s">
        <v>12723</v>
      </c>
      <c r="E4190" t="s">
        <v>12724</v>
      </c>
      <c r="F4190" t="s">
        <v>1023</v>
      </c>
    </row>
    <row r="4191" spans="2:6" hidden="1" x14ac:dyDescent="0.25">
      <c r="B4191">
        <v>161217</v>
      </c>
      <c r="C4191" t="s">
        <v>12725</v>
      </c>
      <c r="D4191" t="s">
        <v>12726</v>
      </c>
      <c r="E4191" t="s">
        <v>12727</v>
      </c>
      <c r="F4191" t="s">
        <v>1023</v>
      </c>
    </row>
    <row r="4192" spans="2:6" hidden="1" x14ac:dyDescent="0.25">
      <c r="B4192">
        <v>161218</v>
      </c>
      <c r="C4192" t="s">
        <v>12728</v>
      </c>
      <c r="D4192" t="s">
        <v>12729</v>
      </c>
      <c r="E4192" t="s">
        <v>1899</v>
      </c>
      <c r="F4192" t="s">
        <v>1023</v>
      </c>
    </row>
    <row r="4193" spans="2:6" hidden="1" x14ac:dyDescent="0.25">
      <c r="B4193">
        <v>161219</v>
      </c>
      <c r="C4193" t="s">
        <v>12730</v>
      </c>
      <c r="D4193" t="s">
        <v>12731</v>
      </c>
      <c r="E4193" t="s">
        <v>5278</v>
      </c>
      <c r="F4193" t="s">
        <v>1023</v>
      </c>
    </row>
    <row r="4194" spans="2:6" hidden="1" x14ac:dyDescent="0.25">
      <c r="B4194">
        <v>161220</v>
      </c>
      <c r="C4194" t="s">
        <v>12732</v>
      </c>
      <c r="D4194" t="s">
        <v>12733</v>
      </c>
      <c r="E4194" t="s">
        <v>12734</v>
      </c>
      <c r="F4194" t="s">
        <v>1023</v>
      </c>
    </row>
    <row r="4195" spans="2:6" hidden="1" x14ac:dyDescent="0.25">
      <c r="B4195">
        <v>161221</v>
      </c>
      <c r="C4195" t="s">
        <v>12735</v>
      </c>
      <c r="D4195" t="s">
        <v>12736</v>
      </c>
      <c r="E4195" t="s">
        <v>12737</v>
      </c>
      <c r="F4195" t="s">
        <v>1023</v>
      </c>
    </row>
    <row r="4196" spans="2:6" hidden="1" x14ac:dyDescent="0.25">
      <c r="B4196">
        <v>161222</v>
      </c>
      <c r="C4196" t="s">
        <v>12738</v>
      </c>
      <c r="D4196" t="s">
        <v>12739</v>
      </c>
      <c r="E4196" t="s">
        <v>12740</v>
      </c>
      <c r="F4196" t="s">
        <v>1023</v>
      </c>
    </row>
    <row r="4197" spans="2:6" hidden="1" x14ac:dyDescent="0.25">
      <c r="B4197">
        <v>161223</v>
      </c>
      <c r="C4197" t="s">
        <v>12741</v>
      </c>
      <c r="D4197" t="s">
        <v>12742</v>
      </c>
      <c r="E4197" t="s">
        <v>12743</v>
      </c>
      <c r="F4197" t="s">
        <v>1023</v>
      </c>
    </row>
    <row r="4198" spans="2:6" hidden="1" x14ac:dyDescent="0.25">
      <c r="B4198">
        <v>161226</v>
      </c>
      <c r="C4198" t="s">
        <v>12744</v>
      </c>
      <c r="D4198" t="s">
        <v>12745</v>
      </c>
      <c r="E4198" t="s">
        <v>11467</v>
      </c>
      <c r="F4198" t="s">
        <v>1023</v>
      </c>
    </row>
    <row r="4199" spans="2:6" hidden="1" x14ac:dyDescent="0.25">
      <c r="B4199">
        <v>161227</v>
      </c>
      <c r="C4199" t="s">
        <v>12746</v>
      </c>
      <c r="D4199" t="s">
        <v>12747</v>
      </c>
      <c r="E4199" t="s">
        <v>11416</v>
      </c>
      <c r="F4199" t="s">
        <v>1023</v>
      </c>
    </row>
    <row r="4200" spans="2:6" hidden="1" x14ac:dyDescent="0.25">
      <c r="B4200">
        <v>161228</v>
      </c>
      <c r="C4200" t="s">
        <v>12748</v>
      </c>
      <c r="D4200" t="s">
        <v>12749</v>
      </c>
      <c r="E4200" t="s">
        <v>200</v>
      </c>
      <c r="F4200" t="s">
        <v>1023</v>
      </c>
    </row>
    <row r="4201" spans="2:6" hidden="1" x14ac:dyDescent="0.25">
      <c r="B4201">
        <v>161229</v>
      </c>
      <c r="C4201" t="s">
        <v>12750</v>
      </c>
      <c r="D4201" t="s">
        <v>12751</v>
      </c>
      <c r="E4201" t="s">
        <v>9058</v>
      </c>
      <c r="F4201" t="s">
        <v>1023</v>
      </c>
    </row>
    <row r="4202" spans="2:6" hidden="1" x14ac:dyDescent="0.25">
      <c r="B4202">
        <v>161243</v>
      </c>
      <c r="C4202" t="s">
        <v>12752</v>
      </c>
      <c r="D4202" t="s">
        <v>12753</v>
      </c>
      <c r="E4202" t="s">
        <v>12754</v>
      </c>
      <c r="F4202" t="s">
        <v>1023</v>
      </c>
    </row>
    <row r="4203" spans="2:6" hidden="1" x14ac:dyDescent="0.25">
      <c r="B4203">
        <v>161247</v>
      </c>
      <c r="C4203" t="s">
        <v>12755</v>
      </c>
      <c r="D4203" t="s">
        <v>12756</v>
      </c>
      <c r="E4203" t="s">
        <v>9283</v>
      </c>
      <c r="F4203" t="s">
        <v>1023</v>
      </c>
    </row>
    <row r="4204" spans="2:6" hidden="1" x14ac:dyDescent="0.25">
      <c r="B4204">
        <v>161250</v>
      </c>
      <c r="C4204" t="s">
        <v>12757</v>
      </c>
      <c r="D4204" t="s">
        <v>12758</v>
      </c>
      <c r="E4204" t="s">
        <v>12759</v>
      </c>
      <c r="F4204" t="s">
        <v>1023</v>
      </c>
    </row>
    <row r="4205" spans="2:6" hidden="1" x14ac:dyDescent="0.25">
      <c r="B4205">
        <v>161253</v>
      </c>
      <c r="C4205" t="s">
        <v>12760</v>
      </c>
      <c r="D4205" t="s">
        <v>12761</v>
      </c>
      <c r="E4205" t="s">
        <v>12762</v>
      </c>
      <c r="F4205" t="s">
        <v>1023</v>
      </c>
    </row>
    <row r="4206" spans="2:6" hidden="1" x14ac:dyDescent="0.25">
      <c r="B4206">
        <v>161254</v>
      </c>
      <c r="C4206" t="s">
        <v>12763</v>
      </c>
      <c r="D4206" t="s">
        <v>12764</v>
      </c>
      <c r="E4206" t="s">
        <v>12644</v>
      </c>
      <c r="F4206" t="s">
        <v>1023</v>
      </c>
    </row>
    <row r="4207" spans="2:6" hidden="1" x14ac:dyDescent="0.25">
      <c r="B4207">
        <v>161255</v>
      </c>
      <c r="C4207" t="s">
        <v>12765</v>
      </c>
      <c r="D4207" t="s">
        <v>12766</v>
      </c>
      <c r="E4207" t="s">
        <v>5575</v>
      </c>
      <c r="F4207" t="s">
        <v>1023</v>
      </c>
    </row>
    <row r="4208" spans="2:6" hidden="1" x14ac:dyDescent="0.25">
      <c r="B4208">
        <v>161256</v>
      </c>
      <c r="C4208" t="s">
        <v>12767</v>
      </c>
      <c r="D4208" t="s">
        <v>12768</v>
      </c>
      <c r="E4208" t="s">
        <v>8660</v>
      </c>
      <c r="F4208" t="s">
        <v>1023</v>
      </c>
    </row>
    <row r="4209" spans="2:6" hidden="1" x14ac:dyDescent="0.25">
      <c r="B4209">
        <v>161259</v>
      </c>
      <c r="C4209" t="s">
        <v>12769</v>
      </c>
      <c r="D4209" t="s">
        <v>12770</v>
      </c>
      <c r="E4209" t="s">
        <v>12771</v>
      </c>
      <c r="F4209" t="s">
        <v>1023</v>
      </c>
    </row>
    <row r="4210" spans="2:6" hidden="1" x14ac:dyDescent="0.25">
      <c r="B4210">
        <v>161261</v>
      </c>
      <c r="C4210" t="s">
        <v>12772</v>
      </c>
      <c r="D4210" t="s">
        <v>12773</v>
      </c>
      <c r="E4210" t="s">
        <v>12774</v>
      </c>
      <c r="F4210" t="s">
        <v>1023</v>
      </c>
    </row>
    <row r="4211" spans="2:6" hidden="1" x14ac:dyDescent="0.25">
      <c r="B4211">
        <v>161262</v>
      </c>
      <c r="C4211" t="s">
        <v>12775</v>
      </c>
      <c r="D4211" t="s">
        <v>12776</v>
      </c>
      <c r="E4211" t="s">
        <v>12777</v>
      </c>
      <c r="F4211" t="s">
        <v>1023</v>
      </c>
    </row>
    <row r="4212" spans="2:6" hidden="1" x14ac:dyDescent="0.25">
      <c r="B4212">
        <v>161270</v>
      </c>
      <c r="C4212" t="s">
        <v>12778</v>
      </c>
      <c r="D4212" t="s">
        <v>12779</v>
      </c>
      <c r="E4212" t="s">
        <v>12780</v>
      </c>
      <c r="F4212" t="s">
        <v>1023</v>
      </c>
    </row>
    <row r="4213" spans="2:6" hidden="1" x14ac:dyDescent="0.25">
      <c r="B4213">
        <v>161271</v>
      </c>
      <c r="C4213" t="s">
        <v>12781</v>
      </c>
      <c r="D4213" t="s">
        <v>12782</v>
      </c>
      <c r="E4213" t="s">
        <v>12783</v>
      </c>
      <c r="F4213" t="s">
        <v>1023</v>
      </c>
    </row>
    <row r="4214" spans="2:6" hidden="1" x14ac:dyDescent="0.25">
      <c r="B4214">
        <v>161273</v>
      </c>
      <c r="C4214" t="s">
        <v>12784</v>
      </c>
      <c r="D4214" t="s">
        <v>12785</v>
      </c>
      <c r="E4214" t="s">
        <v>12786</v>
      </c>
      <c r="F4214" t="s">
        <v>1023</v>
      </c>
    </row>
    <row r="4215" spans="2:6" hidden="1" x14ac:dyDescent="0.25">
      <c r="B4215">
        <v>161277</v>
      </c>
      <c r="C4215" t="s">
        <v>12787</v>
      </c>
      <c r="D4215" t="s">
        <v>12788</v>
      </c>
      <c r="E4215" t="s">
        <v>12789</v>
      </c>
      <c r="F4215" t="s">
        <v>1023</v>
      </c>
    </row>
    <row r="4216" spans="2:6" hidden="1" x14ac:dyDescent="0.25">
      <c r="B4216">
        <v>161279</v>
      </c>
      <c r="C4216" t="s">
        <v>12790</v>
      </c>
      <c r="D4216" t="s">
        <v>12791</v>
      </c>
      <c r="E4216" t="s">
        <v>12792</v>
      </c>
      <c r="F4216" t="s">
        <v>1023</v>
      </c>
    </row>
    <row r="4217" spans="2:6" hidden="1" x14ac:dyDescent="0.25">
      <c r="B4217">
        <v>161280</v>
      </c>
      <c r="C4217" t="s">
        <v>12793</v>
      </c>
      <c r="D4217" t="s">
        <v>12794</v>
      </c>
      <c r="E4217" t="s">
        <v>12795</v>
      </c>
      <c r="F4217" t="s">
        <v>1023</v>
      </c>
    </row>
    <row r="4218" spans="2:6" hidden="1" x14ac:dyDescent="0.25">
      <c r="B4218">
        <v>161283</v>
      </c>
      <c r="C4218" t="s">
        <v>12796</v>
      </c>
      <c r="D4218" t="s">
        <v>12797</v>
      </c>
      <c r="E4218" t="s">
        <v>12798</v>
      </c>
      <c r="F4218" t="s">
        <v>1023</v>
      </c>
    </row>
    <row r="4219" spans="2:6" hidden="1" x14ac:dyDescent="0.25">
      <c r="B4219">
        <v>161285</v>
      </c>
      <c r="C4219" t="s">
        <v>12799</v>
      </c>
      <c r="D4219" t="s">
        <v>12800</v>
      </c>
      <c r="E4219" t="s">
        <v>12801</v>
      </c>
      <c r="F4219" t="s">
        <v>1023</v>
      </c>
    </row>
    <row r="4220" spans="2:6" hidden="1" x14ac:dyDescent="0.25">
      <c r="B4220">
        <v>161290</v>
      </c>
      <c r="C4220" t="s">
        <v>12802</v>
      </c>
      <c r="D4220" t="s">
        <v>12803</v>
      </c>
      <c r="E4220" t="s">
        <v>12804</v>
      </c>
      <c r="F4220" t="s">
        <v>1023</v>
      </c>
    </row>
    <row r="4221" spans="2:6" hidden="1" x14ac:dyDescent="0.25">
      <c r="B4221">
        <v>161291</v>
      </c>
      <c r="C4221" t="s">
        <v>12254</v>
      </c>
      <c r="D4221" t="s">
        <v>12255</v>
      </c>
      <c r="E4221" t="s">
        <v>12805</v>
      </c>
      <c r="F4221" t="s">
        <v>1023</v>
      </c>
    </row>
    <row r="4222" spans="2:6" hidden="1" x14ac:dyDescent="0.25">
      <c r="B4222">
        <v>161294</v>
      </c>
      <c r="C4222" t="s">
        <v>12806</v>
      </c>
      <c r="D4222" t="s">
        <v>12807</v>
      </c>
      <c r="E4222" t="s">
        <v>12808</v>
      </c>
      <c r="F4222" t="s">
        <v>1023</v>
      </c>
    </row>
    <row r="4223" spans="2:6" hidden="1" x14ac:dyDescent="0.25">
      <c r="B4223">
        <v>161297</v>
      </c>
      <c r="C4223" t="s">
        <v>12809</v>
      </c>
      <c r="D4223" t="s">
        <v>12810</v>
      </c>
      <c r="E4223" t="s">
        <v>12811</v>
      </c>
      <c r="F4223" t="s">
        <v>1023</v>
      </c>
    </row>
    <row r="4224" spans="2:6" hidden="1" x14ac:dyDescent="0.25">
      <c r="B4224">
        <v>161299</v>
      </c>
      <c r="C4224" t="s">
        <v>12812</v>
      </c>
      <c r="D4224" t="s">
        <v>12813</v>
      </c>
      <c r="E4224" t="s">
        <v>12814</v>
      </c>
      <c r="F4224" t="s">
        <v>1023</v>
      </c>
    </row>
    <row r="4225" spans="2:6" hidden="1" x14ac:dyDescent="0.25">
      <c r="B4225">
        <v>161300</v>
      </c>
      <c r="C4225" t="s">
        <v>12815</v>
      </c>
      <c r="D4225" t="s">
        <v>12816</v>
      </c>
      <c r="E4225" t="s">
        <v>12817</v>
      </c>
      <c r="F4225" t="s">
        <v>1023</v>
      </c>
    </row>
    <row r="4226" spans="2:6" hidden="1" x14ac:dyDescent="0.25">
      <c r="B4226">
        <v>161301</v>
      </c>
      <c r="C4226" t="s">
        <v>12818</v>
      </c>
      <c r="D4226" t="s">
        <v>12819</v>
      </c>
      <c r="E4226" t="s">
        <v>12820</v>
      </c>
      <c r="F4226" t="s">
        <v>1023</v>
      </c>
    </row>
    <row r="4227" spans="2:6" hidden="1" x14ac:dyDescent="0.25">
      <c r="B4227">
        <v>161303</v>
      </c>
      <c r="C4227" t="s">
        <v>12821</v>
      </c>
      <c r="D4227" t="s">
        <v>12822</v>
      </c>
      <c r="E4227" t="s">
        <v>11286</v>
      </c>
      <c r="F4227" t="s">
        <v>1023</v>
      </c>
    </row>
    <row r="4228" spans="2:6" hidden="1" x14ac:dyDescent="0.25">
      <c r="B4228">
        <v>161304</v>
      </c>
      <c r="C4228" t="s">
        <v>12823</v>
      </c>
      <c r="D4228" t="s">
        <v>12824</v>
      </c>
      <c r="E4228" t="s">
        <v>12825</v>
      </c>
      <c r="F4228" t="s">
        <v>1023</v>
      </c>
    </row>
    <row r="4229" spans="2:6" hidden="1" x14ac:dyDescent="0.25">
      <c r="B4229">
        <v>161305</v>
      </c>
      <c r="C4229" t="s">
        <v>12826</v>
      </c>
      <c r="D4229" t="s">
        <v>12827</v>
      </c>
      <c r="E4229" t="s">
        <v>12828</v>
      </c>
      <c r="F4229" t="s">
        <v>1023</v>
      </c>
    </row>
    <row r="4230" spans="2:6" hidden="1" x14ac:dyDescent="0.25">
      <c r="B4230">
        <v>161306</v>
      </c>
      <c r="C4230" t="s">
        <v>12829</v>
      </c>
      <c r="D4230" t="s">
        <v>12830</v>
      </c>
      <c r="E4230" t="s">
        <v>12831</v>
      </c>
      <c r="F4230" t="s">
        <v>1023</v>
      </c>
    </row>
    <row r="4231" spans="2:6" hidden="1" x14ac:dyDescent="0.25">
      <c r="B4231">
        <v>161307</v>
      </c>
      <c r="C4231" t="s">
        <v>12832</v>
      </c>
      <c r="D4231" t="s">
        <v>12833</v>
      </c>
      <c r="E4231" t="s">
        <v>12834</v>
      </c>
      <c r="F4231" t="s">
        <v>1023</v>
      </c>
    </row>
    <row r="4232" spans="2:6" hidden="1" x14ac:dyDescent="0.25">
      <c r="B4232">
        <v>161310</v>
      </c>
      <c r="C4232" t="s">
        <v>12835</v>
      </c>
      <c r="D4232" t="s">
        <v>12836</v>
      </c>
      <c r="E4232" t="s">
        <v>12837</v>
      </c>
      <c r="F4232" t="s">
        <v>1023</v>
      </c>
    </row>
    <row r="4233" spans="2:6" hidden="1" x14ac:dyDescent="0.25">
      <c r="B4233">
        <v>161316</v>
      </c>
      <c r="C4233" t="s">
        <v>12838</v>
      </c>
      <c r="D4233" t="s">
        <v>12839</v>
      </c>
      <c r="E4233" t="s">
        <v>12840</v>
      </c>
      <c r="F4233" t="s">
        <v>1023</v>
      </c>
    </row>
    <row r="4234" spans="2:6" hidden="1" x14ac:dyDescent="0.25">
      <c r="B4234">
        <v>161319</v>
      </c>
      <c r="C4234" t="s">
        <v>12841</v>
      </c>
      <c r="D4234" t="s">
        <v>12842</v>
      </c>
      <c r="E4234" t="s">
        <v>12843</v>
      </c>
      <c r="F4234" t="s">
        <v>1023</v>
      </c>
    </row>
    <row r="4235" spans="2:6" hidden="1" x14ac:dyDescent="0.25">
      <c r="B4235">
        <v>161321</v>
      </c>
      <c r="C4235" t="s">
        <v>12844</v>
      </c>
      <c r="D4235" t="s">
        <v>12845</v>
      </c>
      <c r="E4235" t="s">
        <v>12846</v>
      </c>
      <c r="F4235" t="s">
        <v>1023</v>
      </c>
    </row>
    <row r="4236" spans="2:6" hidden="1" x14ac:dyDescent="0.25">
      <c r="B4236">
        <v>161322</v>
      </c>
      <c r="C4236" t="s">
        <v>12847</v>
      </c>
      <c r="D4236" t="s">
        <v>12848</v>
      </c>
      <c r="E4236" t="s">
        <v>12849</v>
      </c>
      <c r="F4236" t="s">
        <v>1023</v>
      </c>
    </row>
    <row r="4237" spans="2:6" hidden="1" x14ac:dyDescent="0.25">
      <c r="B4237">
        <v>161323</v>
      </c>
      <c r="C4237" t="s">
        <v>12850</v>
      </c>
      <c r="D4237" t="s">
        <v>12851</v>
      </c>
      <c r="E4237" t="s">
        <v>4426</v>
      </c>
      <c r="F4237" t="s">
        <v>1023</v>
      </c>
    </row>
    <row r="4238" spans="2:6" hidden="1" x14ac:dyDescent="0.25">
      <c r="B4238">
        <v>161324</v>
      </c>
      <c r="C4238" t="s">
        <v>12852</v>
      </c>
      <c r="D4238" t="s">
        <v>12853</v>
      </c>
      <c r="E4238" t="s">
        <v>12854</v>
      </c>
      <c r="F4238" t="s">
        <v>1023</v>
      </c>
    </row>
    <row r="4239" spans="2:6" hidden="1" x14ac:dyDescent="0.25">
      <c r="B4239">
        <v>161325</v>
      </c>
      <c r="C4239" t="s">
        <v>12855</v>
      </c>
      <c r="D4239" t="s">
        <v>12856</v>
      </c>
      <c r="E4239" t="s">
        <v>12857</v>
      </c>
      <c r="F4239" t="s">
        <v>1023</v>
      </c>
    </row>
    <row r="4240" spans="2:6" hidden="1" x14ac:dyDescent="0.25">
      <c r="B4240">
        <v>161326</v>
      </c>
      <c r="C4240" t="s">
        <v>12858</v>
      </c>
      <c r="D4240" t="s">
        <v>12859</v>
      </c>
      <c r="E4240" t="s">
        <v>12860</v>
      </c>
      <c r="F4240" t="s">
        <v>1023</v>
      </c>
    </row>
    <row r="4241" spans="2:6" hidden="1" x14ac:dyDescent="0.25">
      <c r="B4241">
        <v>161327</v>
      </c>
      <c r="C4241" t="s">
        <v>12861</v>
      </c>
      <c r="D4241" t="s">
        <v>12862</v>
      </c>
      <c r="E4241" t="s">
        <v>12863</v>
      </c>
      <c r="F4241" t="s">
        <v>1023</v>
      </c>
    </row>
    <row r="4242" spans="2:6" hidden="1" x14ac:dyDescent="0.25">
      <c r="B4242">
        <v>161329</v>
      </c>
      <c r="C4242" t="s">
        <v>12864</v>
      </c>
      <c r="D4242" t="s">
        <v>12865</v>
      </c>
      <c r="E4242" t="s">
        <v>8862</v>
      </c>
      <c r="F4242" t="s">
        <v>1023</v>
      </c>
    </row>
    <row r="4243" spans="2:6" hidden="1" x14ac:dyDescent="0.25">
      <c r="B4243">
        <v>161331</v>
      </c>
      <c r="C4243" t="s">
        <v>12866</v>
      </c>
      <c r="D4243" t="s">
        <v>12867</v>
      </c>
      <c r="E4243" t="s">
        <v>7239</v>
      </c>
      <c r="F4243" t="s">
        <v>1023</v>
      </c>
    </row>
    <row r="4244" spans="2:6" hidden="1" x14ac:dyDescent="0.25">
      <c r="B4244">
        <v>161332</v>
      </c>
      <c r="C4244" t="s">
        <v>12868</v>
      </c>
      <c r="D4244" t="s">
        <v>12869</v>
      </c>
      <c r="E4244" t="s">
        <v>12870</v>
      </c>
      <c r="F4244" t="s">
        <v>1023</v>
      </c>
    </row>
    <row r="4245" spans="2:6" hidden="1" x14ac:dyDescent="0.25">
      <c r="B4245">
        <v>161333</v>
      </c>
      <c r="C4245" t="s">
        <v>12871</v>
      </c>
      <c r="D4245" t="s">
        <v>24048</v>
      </c>
      <c r="E4245" t="s">
        <v>5765</v>
      </c>
      <c r="F4245" t="s">
        <v>1023</v>
      </c>
    </row>
    <row r="4246" spans="2:6" hidden="1" x14ac:dyDescent="0.25">
      <c r="B4246">
        <v>161334</v>
      </c>
      <c r="C4246" t="s">
        <v>12872</v>
      </c>
      <c r="D4246" t="s">
        <v>12873</v>
      </c>
      <c r="E4246" t="s">
        <v>12874</v>
      </c>
      <c r="F4246" t="s">
        <v>1023</v>
      </c>
    </row>
    <row r="4247" spans="2:6" hidden="1" x14ac:dyDescent="0.25">
      <c r="B4247">
        <v>161335</v>
      </c>
      <c r="C4247" t="s">
        <v>12875</v>
      </c>
      <c r="D4247" t="s">
        <v>12876</v>
      </c>
      <c r="E4247" t="s">
        <v>12877</v>
      </c>
      <c r="F4247" t="s">
        <v>1023</v>
      </c>
    </row>
    <row r="4248" spans="2:6" hidden="1" x14ac:dyDescent="0.25">
      <c r="B4248">
        <v>161336</v>
      </c>
      <c r="C4248" t="s">
        <v>12878</v>
      </c>
      <c r="D4248" t="s">
        <v>12879</v>
      </c>
      <c r="E4248" t="s">
        <v>12880</v>
      </c>
      <c r="F4248" t="s">
        <v>1023</v>
      </c>
    </row>
    <row r="4249" spans="2:6" hidden="1" x14ac:dyDescent="0.25">
      <c r="B4249">
        <v>161337</v>
      </c>
      <c r="C4249" t="s">
        <v>12881</v>
      </c>
      <c r="D4249" t="s">
        <v>12882</v>
      </c>
      <c r="E4249" t="s">
        <v>12883</v>
      </c>
      <c r="F4249" t="s">
        <v>1023</v>
      </c>
    </row>
    <row r="4250" spans="2:6" hidden="1" x14ac:dyDescent="0.25">
      <c r="B4250">
        <v>161338</v>
      </c>
      <c r="C4250" t="s">
        <v>12884</v>
      </c>
      <c r="D4250" t="s">
        <v>12885</v>
      </c>
      <c r="E4250" t="s">
        <v>12886</v>
      </c>
      <c r="F4250" t="s">
        <v>1023</v>
      </c>
    </row>
    <row r="4251" spans="2:6" hidden="1" x14ac:dyDescent="0.25">
      <c r="B4251">
        <v>161339</v>
      </c>
      <c r="C4251" t="s">
        <v>12887</v>
      </c>
      <c r="D4251" t="s">
        <v>12888</v>
      </c>
      <c r="E4251" t="s">
        <v>4371</v>
      </c>
      <c r="F4251" t="s">
        <v>1023</v>
      </c>
    </row>
    <row r="4252" spans="2:6" hidden="1" x14ac:dyDescent="0.25">
      <c r="B4252">
        <v>161340</v>
      </c>
      <c r="C4252" t="s">
        <v>12889</v>
      </c>
      <c r="D4252" t="s">
        <v>12890</v>
      </c>
      <c r="E4252" t="s">
        <v>12891</v>
      </c>
      <c r="F4252" t="s">
        <v>1023</v>
      </c>
    </row>
    <row r="4253" spans="2:6" hidden="1" x14ac:dyDescent="0.25">
      <c r="B4253">
        <v>161341</v>
      </c>
      <c r="C4253" t="s">
        <v>12892</v>
      </c>
      <c r="D4253" t="s">
        <v>12893</v>
      </c>
      <c r="E4253" t="s">
        <v>4760</v>
      </c>
      <c r="F4253" t="s">
        <v>1023</v>
      </c>
    </row>
    <row r="4254" spans="2:6" hidden="1" x14ac:dyDescent="0.25">
      <c r="B4254">
        <v>161342</v>
      </c>
      <c r="C4254" t="s">
        <v>12894</v>
      </c>
      <c r="D4254" t="s">
        <v>12895</v>
      </c>
      <c r="E4254" t="s">
        <v>12896</v>
      </c>
      <c r="F4254" t="s">
        <v>1023</v>
      </c>
    </row>
    <row r="4255" spans="2:6" hidden="1" x14ac:dyDescent="0.25">
      <c r="B4255">
        <v>161343</v>
      </c>
      <c r="C4255" t="s">
        <v>12897</v>
      </c>
      <c r="D4255" t="s">
        <v>12898</v>
      </c>
      <c r="E4255" t="s">
        <v>12899</v>
      </c>
      <c r="F4255" t="s">
        <v>1023</v>
      </c>
    </row>
    <row r="4256" spans="2:6" hidden="1" x14ac:dyDescent="0.25">
      <c r="B4256">
        <v>161344</v>
      </c>
      <c r="C4256" t="s">
        <v>12900</v>
      </c>
      <c r="D4256" t="s">
        <v>12901</v>
      </c>
      <c r="E4256" t="s">
        <v>12902</v>
      </c>
      <c r="F4256" t="s">
        <v>1023</v>
      </c>
    </row>
    <row r="4257" spans="2:6" hidden="1" x14ac:dyDescent="0.25">
      <c r="B4257">
        <v>161346</v>
      </c>
      <c r="C4257" t="s">
        <v>12903</v>
      </c>
      <c r="D4257" t="s">
        <v>12904</v>
      </c>
      <c r="E4257" t="s">
        <v>12905</v>
      </c>
      <c r="F4257" t="s">
        <v>1023</v>
      </c>
    </row>
    <row r="4258" spans="2:6" hidden="1" x14ac:dyDescent="0.25">
      <c r="B4258">
        <v>161347</v>
      </c>
      <c r="C4258" t="s">
        <v>12906</v>
      </c>
      <c r="D4258" t="s">
        <v>12907</v>
      </c>
      <c r="E4258" t="s">
        <v>4530</v>
      </c>
      <c r="F4258" t="s">
        <v>1023</v>
      </c>
    </row>
    <row r="4259" spans="2:6" hidden="1" x14ac:dyDescent="0.25">
      <c r="B4259">
        <v>161348</v>
      </c>
      <c r="C4259" t="s">
        <v>12908</v>
      </c>
      <c r="D4259" t="s">
        <v>12909</v>
      </c>
      <c r="E4259" t="s">
        <v>6798</v>
      </c>
      <c r="F4259" t="s">
        <v>1023</v>
      </c>
    </row>
    <row r="4260" spans="2:6" hidden="1" x14ac:dyDescent="0.25">
      <c r="B4260">
        <v>161349</v>
      </c>
      <c r="C4260" t="s">
        <v>12910</v>
      </c>
      <c r="D4260" t="s">
        <v>12911</v>
      </c>
      <c r="E4260" t="s">
        <v>12912</v>
      </c>
      <c r="F4260" t="s">
        <v>1023</v>
      </c>
    </row>
    <row r="4261" spans="2:6" hidden="1" x14ac:dyDescent="0.25">
      <c r="B4261">
        <v>161350</v>
      </c>
      <c r="C4261" t="s">
        <v>12913</v>
      </c>
      <c r="D4261" t="s">
        <v>12914</v>
      </c>
      <c r="E4261" t="s">
        <v>12915</v>
      </c>
      <c r="F4261" t="s">
        <v>1023</v>
      </c>
    </row>
    <row r="4262" spans="2:6" hidden="1" x14ac:dyDescent="0.25">
      <c r="B4262">
        <v>161351</v>
      </c>
      <c r="C4262" t="s">
        <v>12916</v>
      </c>
      <c r="D4262" t="s">
        <v>12917</v>
      </c>
      <c r="E4262" t="s">
        <v>2109</v>
      </c>
      <c r="F4262" t="s">
        <v>1023</v>
      </c>
    </row>
    <row r="4263" spans="2:6" hidden="1" x14ac:dyDescent="0.25">
      <c r="B4263">
        <v>161352</v>
      </c>
      <c r="C4263" t="s">
        <v>6099</v>
      </c>
      <c r="D4263" t="s">
        <v>6100</v>
      </c>
      <c r="E4263" t="s">
        <v>12918</v>
      </c>
      <c r="F4263" t="s">
        <v>1023</v>
      </c>
    </row>
    <row r="4264" spans="2:6" hidden="1" x14ac:dyDescent="0.25">
      <c r="B4264">
        <v>161353</v>
      </c>
      <c r="C4264" t="s">
        <v>12919</v>
      </c>
      <c r="D4264" t="s">
        <v>12920</v>
      </c>
      <c r="E4264" t="s">
        <v>12921</v>
      </c>
      <c r="F4264" t="s">
        <v>1023</v>
      </c>
    </row>
    <row r="4265" spans="2:6" hidden="1" x14ac:dyDescent="0.25">
      <c r="B4265">
        <v>161354</v>
      </c>
      <c r="C4265" t="s">
        <v>12922</v>
      </c>
      <c r="D4265" t="s">
        <v>12923</v>
      </c>
      <c r="E4265" t="s">
        <v>12924</v>
      </c>
      <c r="F4265" t="s">
        <v>1023</v>
      </c>
    </row>
    <row r="4266" spans="2:6" hidden="1" x14ac:dyDescent="0.25">
      <c r="B4266">
        <v>161355</v>
      </c>
      <c r="C4266" t="s">
        <v>12925</v>
      </c>
      <c r="D4266" t="s">
        <v>12926</v>
      </c>
      <c r="E4266" t="s">
        <v>2085</v>
      </c>
      <c r="F4266" t="s">
        <v>1023</v>
      </c>
    </row>
    <row r="4267" spans="2:6" hidden="1" x14ac:dyDescent="0.25">
      <c r="B4267">
        <v>161356</v>
      </c>
      <c r="C4267" t="s">
        <v>12927</v>
      </c>
      <c r="D4267" t="s">
        <v>12928</v>
      </c>
      <c r="E4267" t="s">
        <v>12929</v>
      </c>
      <c r="F4267" t="s">
        <v>1023</v>
      </c>
    </row>
    <row r="4268" spans="2:6" hidden="1" x14ac:dyDescent="0.25">
      <c r="B4268">
        <v>161357</v>
      </c>
      <c r="C4268" t="s">
        <v>12930</v>
      </c>
      <c r="D4268" t="s">
        <v>12931</v>
      </c>
      <c r="E4268" t="s">
        <v>12932</v>
      </c>
      <c r="F4268" t="s">
        <v>1023</v>
      </c>
    </row>
    <row r="4269" spans="2:6" hidden="1" x14ac:dyDescent="0.25">
      <c r="B4269">
        <v>161359</v>
      </c>
      <c r="C4269" t="s">
        <v>8217</v>
      </c>
      <c r="D4269" t="s">
        <v>8218</v>
      </c>
      <c r="E4269" t="s">
        <v>12933</v>
      </c>
      <c r="F4269" t="s">
        <v>1023</v>
      </c>
    </row>
    <row r="4270" spans="2:6" hidden="1" x14ac:dyDescent="0.25">
      <c r="B4270">
        <v>161360</v>
      </c>
      <c r="C4270" t="s">
        <v>12934</v>
      </c>
      <c r="D4270" t="s">
        <v>12935</v>
      </c>
      <c r="E4270" t="s">
        <v>6925</v>
      </c>
      <c r="F4270" t="s">
        <v>1023</v>
      </c>
    </row>
    <row r="4271" spans="2:6" hidden="1" x14ac:dyDescent="0.25">
      <c r="B4271">
        <v>161361</v>
      </c>
      <c r="C4271" t="s">
        <v>12936</v>
      </c>
      <c r="D4271" t="s">
        <v>12937</v>
      </c>
      <c r="E4271" t="s">
        <v>12938</v>
      </c>
      <c r="F4271" t="s">
        <v>1023</v>
      </c>
    </row>
    <row r="4272" spans="2:6" hidden="1" x14ac:dyDescent="0.25">
      <c r="B4272">
        <v>161362</v>
      </c>
      <c r="C4272" t="s">
        <v>12939</v>
      </c>
      <c r="D4272" t="s">
        <v>12940</v>
      </c>
      <c r="E4272" t="s">
        <v>12941</v>
      </c>
      <c r="F4272" t="s">
        <v>1023</v>
      </c>
    </row>
    <row r="4273" spans="2:6" hidden="1" x14ac:dyDescent="0.25">
      <c r="B4273">
        <v>161363</v>
      </c>
      <c r="C4273" t="s">
        <v>12942</v>
      </c>
      <c r="D4273" t="s">
        <v>12943</v>
      </c>
      <c r="E4273" t="s">
        <v>12944</v>
      </c>
      <c r="F4273" t="s">
        <v>1023</v>
      </c>
    </row>
    <row r="4274" spans="2:6" hidden="1" x14ac:dyDescent="0.25">
      <c r="B4274">
        <v>161364</v>
      </c>
      <c r="C4274" t="s">
        <v>12945</v>
      </c>
      <c r="D4274" t="s">
        <v>12946</v>
      </c>
      <c r="E4274" t="s">
        <v>12947</v>
      </c>
      <c r="F4274" t="s">
        <v>1023</v>
      </c>
    </row>
    <row r="4275" spans="2:6" hidden="1" x14ac:dyDescent="0.25">
      <c r="B4275">
        <v>161365</v>
      </c>
      <c r="C4275" t="s">
        <v>12948</v>
      </c>
      <c r="D4275" t="s">
        <v>12949</v>
      </c>
      <c r="E4275" t="s">
        <v>12950</v>
      </c>
      <c r="F4275" t="s">
        <v>1023</v>
      </c>
    </row>
    <row r="4276" spans="2:6" hidden="1" x14ac:dyDescent="0.25">
      <c r="B4276">
        <v>161366</v>
      </c>
      <c r="C4276" t="s">
        <v>12951</v>
      </c>
      <c r="D4276" t="s">
        <v>12952</v>
      </c>
      <c r="E4276" t="s">
        <v>12953</v>
      </c>
      <c r="F4276" t="s">
        <v>1023</v>
      </c>
    </row>
    <row r="4277" spans="2:6" hidden="1" x14ac:dyDescent="0.25">
      <c r="B4277">
        <v>161367</v>
      </c>
      <c r="C4277" t="s">
        <v>12954</v>
      </c>
      <c r="D4277" t="s">
        <v>12955</v>
      </c>
      <c r="E4277" t="s">
        <v>2964</v>
      </c>
      <c r="F4277" t="s">
        <v>1023</v>
      </c>
    </row>
    <row r="4278" spans="2:6" hidden="1" x14ac:dyDescent="0.25">
      <c r="B4278">
        <v>161368</v>
      </c>
      <c r="C4278" t="s">
        <v>12956</v>
      </c>
      <c r="D4278" t="s">
        <v>12957</v>
      </c>
      <c r="E4278" t="s">
        <v>1797</v>
      </c>
      <c r="F4278" t="s">
        <v>1023</v>
      </c>
    </row>
    <row r="4279" spans="2:6" hidden="1" x14ac:dyDescent="0.25">
      <c r="B4279">
        <v>161369</v>
      </c>
      <c r="C4279" t="s">
        <v>12958</v>
      </c>
      <c r="D4279" t="s">
        <v>12959</v>
      </c>
      <c r="E4279" t="s">
        <v>4242</v>
      </c>
      <c r="F4279" t="s">
        <v>1023</v>
      </c>
    </row>
    <row r="4280" spans="2:6" hidden="1" x14ac:dyDescent="0.25">
      <c r="B4280">
        <v>161371</v>
      </c>
      <c r="C4280" t="s">
        <v>12960</v>
      </c>
      <c r="D4280" t="s">
        <v>12961</v>
      </c>
      <c r="E4280" t="s">
        <v>6781</v>
      </c>
      <c r="F4280" t="s">
        <v>1023</v>
      </c>
    </row>
    <row r="4281" spans="2:6" hidden="1" x14ac:dyDescent="0.25">
      <c r="B4281">
        <v>161372</v>
      </c>
      <c r="C4281" t="s">
        <v>12962</v>
      </c>
      <c r="D4281" t="s">
        <v>12963</v>
      </c>
      <c r="E4281" t="s">
        <v>12964</v>
      </c>
      <c r="F4281" t="s">
        <v>1023</v>
      </c>
    </row>
    <row r="4282" spans="2:6" hidden="1" x14ac:dyDescent="0.25">
      <c r="B4282">
        <v>161373</v>
      </c>
      <c r="C4282" t="s">
        <v>12965</v>
      </c>
      <c r="D4282" t="s">
        <v>12966</v>
      </c>
      <c r="E4282" t="s">
        <v>9318</v>
      </c>
      <c r="F4282" t="s">
        <v>1023</v>
      </c>
    </row>
    <row r="4283" spans="2:6" hidden="1" x14ac:dyDescent="0.25">
      <c r="B4283">
        <v>161374</v>
      </c>
      <c r="C4283" t="s">
        <v>12967</v>
      </c>
      <c r="D4283" t="s">
        <v>12968</v>
      </c>
      <c r="E4283" t="s">
        <v>12969</v>
      </c>
      <c r="F4283" t="s">
        <v>1023</v>
      </c>
    </row>
    <row r="4284" spans="2:6" hidden="1" x14ac:dyDescent="0.25">
      <c r="B4284">
        <v>161375</v>
      </c>
      <c r="C4284" t="s">
        <v>7496</v>
      </c>
      <c r="D4284" t="s">
        <v>7497</v>
      </c>
      <c r="E4284" t="s">
        <v>12970</v>
      </c>
      <c r="F4284" t="s">
        <v>1023</v>
      </c>
    </row>
    <row r="4285" spans="2:6" hidden="1" x14ac:dyDescent="0.25">
      <c r="B4285">
        <v>161376</v>
      </c>
      <c r="C4285" t="s">
        <v>12971</v>
      </c>
      <c r="D4285" t="s">
        <v>12972</v>
      </c>
      <c r="E4285" t="s">
        <v>12973</v>
      </c>
      <c r="F4285" t="s">
        <v>1023</v>
      </c>
    </row>
    <row r="4286" spans="2:6" hidden="1" x14ac:dyDescent="0.25">
      <c r="B4286">
        <v>161377</v>
      </c>
      <c r="C4286" t="s">
        <v>12974</v>
      </c>
      <c r="D4286" t="s">
        <v>12975</v>
      </c>
      <c r="E4286" t="s">
        <v>12976</v>
      </c>
      <c r="F4286" t="s">
        <v>1023</v>
      </c>
    </row>
    <row r="4287" spans="2:6" hidden="1" x14ac:dyDescent="0.25">
      <c r="B4287">
        <v>161378</v>
      </c>
      <c r="C4287" t="s">
        <v>12977</v>
      </c>
      <c r="D4287" t="s">
        <v>12978</v>
      </c>
      <c r="E4287" t="s">
        <v>255</v>
      </c>
      <c r="F4287" t="s">
        <v>1023</v>
      </c>
    </row>
    <row r="4288" spans="2:6" hidden="1" x14ac:dyDescent="0.25">
      <c r="B4288">
        <v>161379</v>
      </c>
      <c r="C4288" t="s">
        <v>12979</v>
      </c>
      <c r="D4288" t="s">
        <v>12980</v>
      </c>
      <c r="E4288" t="s">
        <v>2759</v>
      </c>
      <c r="F4288" t="s">
        <v>1023</v>
      </c>
    </row>
    <row r="4289" spans="2:6" hidden="1" x14ac:dyDescent="0.25">
      <c r="B4289">
        <v>161380</v>
      </c>
      <c r="C4289" t="s">
        <v>12981</v>
      </c>
      <c r="D4289" t="s">
        <v>12982</v>
      </c>
      <c r="E4289" t="s">
        <v>12983</v>
      </c>
      <c r="F4289" t="s">
        <v>1023</v>
      </c>
    </row>
    <row r="4290" spans="2:6" hidden="1" x14ac:dyDescent="0.25">
      <c r="B4290">
        <v>161381</v>
      </c>
      <c r="C4290" t="s">
        <v>12984</v>
      </c>
      <c r="D4290" t="s">
        <v>12985</v>
      </c>
      <c r="E4290" t="s">
        <v>12986</v>
      </c>
      <c r="F4290" t="s">
        <v>1023</v>
      </c>
    </row>
    <row r="4291" spans="2:6" hidden="1" x14ac:dyDescent="0.25">
      <c r="B4291">
        <v>161382</v>
      </c>
      <c r="C4291" t="s">
        <v>12987</v>
      </c>
      <c r="D4291" t="s">
        <v>12988</v>
      </c>
      <c r="E4291" t="s">
        <v>12989</v>
      </c>
      <c r="F4291" t="s">
        <v>1023</v>
      </c>
    </row>
    <row r="4292" spans="2:6" hidden="1" x14ac:dyDescent="0.25">
      <c r="B4292">
        <v>161383</v>
      </c>
      <c r="C4292" t="s">
        <v>3937</v>
      </c>
      <c r="D4292" t="s">
        <v>3938</v>
      </c>
      <c r="E4292" t="s">
        <v>12990</v>
      </c>
      <c r="F4292" t="s">
        <v>1023</v>
      </c>
    </row>
    <row r="4293" spans="2:6" hidden="1" x14ac:dyDescent="0.25">
      <c r="B4293">
        <v>161386</v>
      </c>
      <c r="C4293" t="s">
        <v>12991</v>
      </c>
      <c r="D4293" t="s">
        <v>12992</v>
      </c>
      <c r="E4293" t="s">
        <v>6178</v>
      </c>
      <c r="F4293" t="s">
        <v>1023</v>
      </c>
    </row>
    <row r="4294" spans="2:6" hidden="1" x14ac:dyDescent="0.25">
      <c r="B4294">
        <v>161387</v>
      </c>
      <c r="C4294" t="s">
        <v>6067</v>
      </c>
      <c r="D4294" t="s">
        <v>6068</v>
      </c>
      <c r="E4294" t="s">
        <v>12993</v>
      </c>
      <c r="F4294" t="s">
        <v>1023</v>
      </c>
    </row>
    <row r="4295" spans="2:6" hidden="1" x14ac:dyDescent="0.25">
      <c r="B4295">
        <v>161389</v>
      </c>
      <c r="C4295" t="s">
        <v>12994</v>
      </c>
      <c r="D4295" t="s">
        <v>12995</v>
      </c>
      <c r="E4295" t="s">
        <v>12996</v>
      </c>
      <c r="F4295" t="s">
        <v>1023</v>
      </c>
    </row>
    <row r="4296" spans="2:6" hidden="1" x14ac:dyDescent="0.25">
      <c r="B4296">
        <v>161390</v>
      </c>
      <c r="C4296" t="s">
        <v>12997</v>
      </c>
      <c r="D4296" t="s">
        <v>12998</v>
      </c>
      <c r="E4296" t="s">
        <v>12999</v>
      </c>
      <c r="F4296" t="s">
        <v>1023</v>
      </c>
    </row>
    <row r="4297" spans="2:6" hidden="1" x14ac:dyDescent="0.25">
      <c r="B4297">
        <v>161391</v>
      </c>
      <c r="C4297" t="s">
        <v>13000</v>
      </c>
      <c r="D4297" t="s">
        <v>13001</v>
      </c>
      <c r="E4297" t="s">
        <v>13002</v>
      </c>
      <c r="F4297" t="s">
        <v>1023</v>
      </c>
    </row>
    <row r="4298" spans="2:6" hidden="1" x14ac:dyDescent="0.25">
      <c r="B4298">
        <v>161393</v>
      </c>
      <c r="C4298" t="s">
        <v>9727</v>
      </c>
      <c r="D4298" t="s">
        <v>9728</v>
      </c>
      <c r="E4298" t="s">
        <v>13003</v>
      </c>
      <c r="F4298" t="s">
        <v>1023</v>
      </c>
    </row>
    <row r="4299" spans="2:6" hidden="1" x14ac:dyDescent="0.25">
      <c r="B4299">
        <v>161396</v>
      </c>
      <c r="C4299" t="s">
        <v>13004</v>
      </c>
      <c r="D4299" t="s">
        <v>13005</v>
      </c>
      <c r="E4299" t="s">
        <v>6851</v>
      </c>
      <c r="F4299" t="s">
        <v>1023</v>
      </c>
    </row>
    <row r="4300" spans="2:6" hidden="1" x14ac:dyDescent="0.25">
      <c r="B4300">
        <v>161398</v>
      </c>
      <c r="C4300" t="s">
        <v>13006</v>
      </c>
      <c r="D4300" t="s">
        <v>11963</v>
      </c>
      <c r="E4300" t="s">
        <v>10324</v>
      </c>
      <c r="F4300" t="s">
        <v>1023</v>
      </c>
    </row>
    <row r="4301" spans="2:6" hidden="1" x14ac:dyDescent="0.25">
      <c r="B4301">
        <v>161399</v>
      </c>
      <c r="C4301" t="s">
        <v>13007</v>
      </c>
      <c r="D4301" t="s">
        <v>13008</v>
      </c>
      <c r="E4301" t="s">
        <v>13009</v>
      </c>
      <c r="F4301" t="s">
        <v>1023</v>
      </c>
    </row>
    <row r="4302" spans="2:6" hidden="1" x14ac:dyDescent="0.25">
      <c r="B4302">
        <v>161400</v>
      </c>
      <c r="C4302" t="s">
        <v>13010</v>
      </c>
      <c r="D4302" t="s">
        <v>13011</v>
      </c>
      <c r="E4302" t="s">
        <v>13012</v>
      </c>
      <c r="F4302" t="s">
        <v>1023</v>
      </c>
    </row>
    <row r="4303" spans="2:6" hidden="1" x14ac:dyDescent="0.25">
      <c r="B4303">
        <v>161401</v>
      </c>
      <c r="C4303" t="s">
        <v>13013</v>
      </c>
      <c r="D4303" t="s">
        <v>13014</v>
      </c>
      <c r="E4303" t="s">
        <v>8016</v>
      </c>
      <c r="F4303" t="s">
        <v>1023</v>
      </c>
    </row>
    <row r="4304" spans="2:6" hidden="1" x14ac:dyDescent="0.25">
      <c r="B4304">
        <v>161402</v>
      </c>
      <c r="C4304" t="s">
        <v>9540</v>
      </c>
      <c r="D4304" t="s">
        <v>9541</v>
      </c>
      <c r="E4304" t="s">
        <v>13015</v>
      </c>
      <c r="F4304" t="s">
        <v>1023</v>
      </c>
    </row>
    <row r="4305" spans="2:6" hidden="1" x14ac:dyDescent="0.25">
      <c r="B4305">
        <v>161403</v>
      </c>
      <c r="C4305" t="s">
        <v>13016</v>
      </c>
      <c r="D4305" t="s">
        <v>13017</v>
      </c>
      <c r="E4305" t="s">
        <v>13018</v>
      </c>
      <c r="F4305" t="s">
        <v>1023</v>
      </c>
    </row>
    <row r="4306" spans="2:6" hidden="1" x14ac:dyDescent="0.25">
      <c r="B4306">
        <v>161404</v>
      </c>
      <c r="C4306" t="s">
        <v>13019</v>
      </c>
      <c r="D4306" t="s">
        <v>13020</v>
      </c>
      <c r="E4306" t="s">
        <v>13021</v>
      </c>
      <c r="F4306" t="s">
        <v>1023</v>
      </c>
    </row>
    <row r="4307" spans="2:6" hidden="1" x14ac:dyDescent="0.25">
      <c r="B4307">
        <v>161406</v>
      </c>
      <c r="C4307" t="s">
        <v>13022</v>
      </c>
      <c r="D4307" t="s">
        <v>13023</v>
      </c>
      <c r="E4307" t="s">
        <v>13024</v>
      </c>
      <c r="F4307" t="s">
        <v>1023</v>
      </c>
    </row>
    <row r="4308" spans="2:6" hidden="1" x14ac:dyDescent="0.25">
      <c r="B4308">
        <v>161407</v>
      </c>
      <c r="C4308" t="s">
        <v>13025</v>
      </c>
      <c r="D4308" t="s">
        <v>13026</v>
      </c>
      <c r="E4308" t="s">
        <v>3912</v>
      </c>
      <c r="F4308" t="s">
        <v>1023</v>
      </c>
    </row>
    <row r="4309" spans="2:6" hidden="1" x14ac:dyDescent="0.25">
      <c r="B4309">
        <v>161408</v>
      </c>
      <c r="C4309" t="s">
        <v>13027</v>
      </c>
      <c r="D4309" t="s">
        <v>13028</v>
      </c>
      <c r="E4309" t="s">
        <v>13029</v>
      </c>
      <c r="F4309" t="s">
        <v>1023</v>
      </c>
    </row>
    <row r="4310" spans="2:6" hidden="1" x14ac:dyDescent="0.25">
      <c r="B4310">
        <v>161409</v>
      </c>
      <c r="C4310" t="s">
        <v>13030</v>
      </c>
      <c r="D4310" t="s">
        <v>13031</v>
      </c>
      <c r="E4310" t="s">
        <v>13032</v>
      </c>
      <c r="F4310" t="s">
        <v>1023</v>
      </c>
    </row>
    <row r="4311" spans="2:6" hidden="1" x14ac:dyDescent="0.25">
      <c r="B4311">
        <v>161410</v>
      </c>
      <c r="C4311" t="s">
        <v>13033</v>
      </c>
      <c r="D4311" t="s">
        <v>13034</v>
      </c>
      <c r="E4311" t="s">
        <v>13035</v>
      </c>
      <c r="F4311" t="s">
        <v>1023</v>
      </c>
    </row>
    <row r="4312" spans="2:6" hidden="1" x14ac:dyDescent="0.25">
      <c r="B4312">
        <v>161412</v>
      </c>
      <c r="C4312" t="s">
        <v>13036</v>
      </c>
      <c r="D4312" t="s">
        <v>13037</v>
      </c>
      <c r="E4312" t="s">
        <v>13038</v>
      </c>
      <c r="F4312" t="s">
        <v>1023</v>
      </c>
    </row>
    <row r="4313" spans="2:6" hidden="1" x14ac:dyDescent="0.25">
      <c r="B4313">
        <v>161414</v>
      </c>
      <c r="C4313" t="s">
        <v>13039</v>
      </c>
      <c r="D4313" t="s">
        <v>13040</v>
      </c>
      <c r="E4313" t="s">
        <v>13041</v>
      </c>
      <c r="F4313" t="s">
        <v>1023</v>
      </c>
    </row>
    <row r="4314" spans="2:6" hidden="1" x14ac:dyDescent="0.25">
      <c r="B4314">
        <v>161418</v>
      </c>
      <c r="C4314" t="s">
        <v>13042</v>
      </c>
      <c r="D4314" t="s">
        <v>13043</v>
      </c>
      <c r="E4314" t="s">
        <v>13044</v>
      </c>
      <c r="F4314" t="s">
        <v>1023</v>
      </c>
    </row>
    <row r="4315" spans="2:6" hidden="1" x14ac:dyDescent="0.25">
      <c r="B4315">
        <v>161421</v>
      </c>
      <c r="C4315" t="s">
        <v>13045</v>
      </c>
      <c r="D4315" t="s">
        <v>13046</v>
      </c>
      <c r="E4315" t="s">
        <v>5282</v>
      </c>
      <c r="F4315" t="s">
        <v>1023</v>
      </c>
    </row>
    <row r="4316" spans="2:6" hidden="1" x14ac:dyDescent="0.25">
      <c r="B4316">
        <v>161423</v>
      </c>
      <c r="C4316" t="s">
        <v>13047</v>
      </c>
      <c r="D4316" t="s">
        <v>13048</v>
      </c>
      <c r="E4316" t="s">
        <v>13049</v>
      </c>
      <c r="F4316" t="s">
        <v>1023</v>
      </c>
    </row>
    <row r="4317" spans="2:6" hidden="1" x14ac:dyDescent="0.25">
      <c r="B4317">
        <v>161427</v>
      </c>
      <c r="C4317" t="s">
        <v>13050</v>
      </c>
      <c r="D4317" t="s">
        <v>13051</v>
      </c>
      <c r="E4317" t="s">
        <v>13052</v>
      </c>
      <c r="F4317" t="s">
        <v>1023</v>
      </c>
    </row>
    <row r="4318" spans="2:6" hidden="1" x14ac:dyDescent="0.25">
      <c r="B4318">
        <v>161428</v>
      </c>
      <c r="C4318" t="s">
        <v>13053</v>
      </c>
      <c r="D4318" t="s">
        <v>13054</v>
      </c>
      <c r="E4318" t="s">
        <v>13055</v>
      </c>
      <c r="F4318" t="s">
        <v>1023</v>
      </c>
    </row>
    <row r="4319" spans="2:6" hidden="1" x14ac:dyDescent="0.25">
      <c r="B4319">
        <v>161430</v>
      </c>
      <c r="C4319" t="s">
        <v>13056</v>
      </c>
      <c r="D4319" t="s">
        <v>13057</v>
      </c>
      <c r="E4319" t="s">
        <v>13058</v>
      </c>
      <c r="F4319" t="s">
        <v>1023</v>
      </c>
    </row>
    <row r="4320" spans="2:6" hidden="1" x14ac:dyDescent="0.25">
      <c r="B4320">
        <v>161431</v>
      </c>
      <c r="C4320" t="s">
        <v>13059</v>
      </c>
      <c r="D4320" t="s">
        <v>13060</v>
      </c>
      <c r="E4320" t="s">
        <v>13061</v>
      </c>
      <c r="F4320" t="s">
        <v>1023</v>
      </c>
    </row>
    <row r="4321" spans="2:6" hidden="1" x14ac:dyDescent="0.25">
      <c r="B4321">
        <v>161434</v>
      </c>
      <c r="C4321" t="s">
        <v>13062</v>
      </c>
      <c r="D4321" t="s">
        <v>13063</v>
      </c>
      <c r="E4321" t="s">
        <v>13064</v>
      </c>
      <c r="F4321" t="s">
        <v>1023</v>
      </c>
    </row>
    <row r="4322" spans="2:6" hidden="1" x14ac:dyDescent="0.25">
      <c r="B4322">
        <v>161435</v>
      </c>
      <c r="C4322" t="s">
        <v>13065</v>
      </c>
      <c r="D4322" t="s">
        <v>13066</v>
      </c>
      <c r="E4322" t="s">
        <v>13067</v>
      </c>
      <c r="F4322" t="s">
        <v>1023</v>
      </c>
    </row>
    <row r="4323" spans="2:6" hidden="1" x14ac:dyDescent="0.25">
      <c r="B4323">
        <v>161441</v>
      </c>
      <c r="C4323" t="s">
        <v>13068</v>
      </c>
      <c r="D4323" t="s">
        <v>13069</v>
      </c>
      <c r="E4323" t="s">
        <v>13070</v>
      </c>
      <c r="F4323" t="s">
        <v>1023</v>
      </c>
    </row>
    <row r="4324" spans="2:6" hidden="1" x14ac:dyDescent="0.25">
      <c r="B4324">
        <v>161442</v>
      </c>
      <c r="C4324" t="s">
        <v>13071</v>
      </c>
      <c r="D4324" t="s">
        <v>13072</v>
      </c>
      <c r="E4324" t="s">
        <v>13073</v>
      </c>
      <c r="F4324" t="s">
        <v>1023</v>
      </c>
    </row>
    <row r="4325" spans="2:6" hidden="1" x14ac:dyDescent="0.25">
      <c r="B4325">
        <v>161443</v>
      </c>
      <c r="C4325" t="s">
        <v>13074</v>
      </c>
      <c r="D4325" t="s">
        <v>13075</v>
      </c>
      <c r="E4325" t="s">
        <v>13076</v>
      </c>
      <c r="F4325" t="s">
        <v>1023</v>
      </c>
    </row>
    <row r="4326" spans="2:6" hidden="1" x14ac:dyDescent="0.25">
      <c r="B4326">
        <v>161444</v>
      </c>
      <c r="C4326" t="s">
        <v>13077</v>
      </c>
      <c r="D4326" t="s">
        <v>13078</v>
      </c>
      <c r="E4326" t="s">
        <v>13079</v>
      </c>
      <c r="F4326" t="s">
        <v>1023</v>
      </c>
    </row>
    <row r="4327" spans="2:6" hidden="1" x14ac:dyDescent="0.25">
      <c r="B4327">
        <v>161445</v>
      </c>
      <c r="C4327" t="s">
        <v>13080</v>
      </c>
      <c r="D4327" t="s">
        <v>13081</v>
      </c>
      <c r="E4327" t="s">
        <v>9985</v>
      </c>
      <c r="F4327" t="s">
        <v>1023</v>
      </c>
    </row>
    <row r="4328" spans="2:6" hidden="1" x14ac:dyDescent="0.25">
      <c r="B4328">
        <v>161446</v>
      </c>
      <c r="C4328" t="s">
        <v>13082</v>
      </c>
      <c r="D4328" t="s">
        <v>13083</v>
      </c>
      <c r="E4328" t="s">
        <v>33</v>
      </c>
      <c r="F4328" t="s">
        <v>1023</v>
      </c>
    </row>
    <row r="4329" spans="2:6" hidden="1" x14ac:dyDescent="0.25">
      <c r="B4329">
        <v>161447</v>
      </c>
      <c r="C4329" t="s">
        <v>13084</v>
      </c>
      <c r="D4329" t="s">
        <v>13085</v>
      </c>
      <c r="E4329" t="s">
        <v>13086</v>
      </c>
      <c r="F4329" t="s">
        <v>1023</v>
      </c>
    </row>
    <row r="4330" spans="2:6" hidden="1" x14ac:dyDescent="0.25">
      <c r="B4330">
        <v>161448</v>
      </c>
      <c r="C4330" t="s">
        <v>8652</v>
      </c>
      <c r="D4330" t="s">
        <v>8653</v>
      </c>
      <c r="E4330" t="s">
        <v>13087</v>
      </c>
      <c r="F4330" t="s">
        <v>1023</v>
      </c>
    </row>
    <row r="4331" spans="2:6" hidden="1" x14ac:dyDescent="0.25">
      <c r="B4331">
        <v>161449</v>
      </c>
      <c r="C4331" t="s">
        <v>13088</v>
      </c>
      <c r="D4331" t="s">
        <v>13089</v>
      </c>
      <c r="E4331" t="s">
        <v>13090</v>
      </c>
      <c r="F4331" t="s">
        <v>1023</v>
      </c>
    </row>
    <row r="4332" spans="2:6" hidden="1" x14ac:dyDescent="0.25">
      <c r="B4332">
        <v>161451</v>
      </c>
      <c r="C4332" t="s">
        <v>13091</v>
      </c>
      <c r="D4332" t="s">
        <v>13092</v>
      </c>
      <c r="E4332" t="s">
        <v>13093</v>
      </c>
      <c r="F4332" t="s">
        <v>1023</v>
      </c>
    </row>
    <row r="4333" spans="2:6" hidden="1" x14ac:dyDescent="0.25">
      <c r="B4333">
        <v>161452</v>
      </c>
      <c r="C4333" t="s">
        <v>13094</v>
      </c>
      <c r="D4333" t="s">
        <v>13095</v>
      </c>
      <c r="E4333" t="s">
        <v>13096</v>
      </c>
      <c r="F4333" t="s">
        <v>1023</v>
      </c>
    </row>
    <row r="4334" spans="2:6" hidden="1" x14ac:dyDescent="0.25">
      <c r="B4334">
        <v>161453</v>
      </c>
      <c r="C4334" t="s">
        <v>13097</v>
      </c>
      <c r="D4334" t="s">
        <v>24049</v>
      </c>
      <c r="E4334" t="s">
        <v>13098</v>
      </c>
      <c r="F4334" t="s">
        <v>1023</v>
      </c>
    </row>
    <row r="4335" spans="2:6" hidden="1" x14ac:dyDescent="0.25">
      <c r="B4335">
        <v>161454</v>
      </c>
      <c r="C4335" t="s">
        <v>13099</v>
      </c>
      <c r="D4335" t="s">
        <v>13100</v>
      </c>
      <c r="E4335" t="s">
        <v>6007</v>
      </c>
      <c r="F4335" t="s">
        <v>1023</v>
      </c>
    </row>
    <row r="4336" spans="2:6" hidden="1" x14ac:dyDescent="0.25">
      <c r="B4336">
        <v>161455</v>
      </c>
      <c r="C4336" t="s">
        <v>13101</v>
      </c>
      <c r="D4336" t="s">
        <v>13102</v>
      </c>
      <c r="E4336" t="s">
        <v>13103</v>
      </c>
      <c r="F4336" t="s">
        <v>1023</v>
      </c>
    </row>
    <row r="4337" spans="2:6" hidden="1" x14ac:dyDescent="0.25">
      <c r="B4337">
        <v>161456</v>
      </c>
      <c r="C4337" t="s">
        <v>13104</v>
      </c>
      <c r="D4337" t="s">
        <v>13105</v>
      </c>
      <c r="E4337" t="s">
        <v>10336</v>
      </c>
      <c r="F4337" t="s">
        <v>1023</v>
      </c>
    </row>
    <row r="4338" spans="2:6" hidden="1" x14ac:dyDescent="0.25">
      <c r="B4338">
        <v>161457</v>
      </c>
      <c r="C4338" t="s">
        <v>13106</v>
      </c>
      <c r="D4338" t="s">
        <v>13107</v>
      </c>
      <c r="E4338" t="s">
        <v>63</v>
      </c>
      <c r="F4338" t="s">
        <v>1023</v>
      </c>
    </row>
    <row r="4339" spans="2:6" hidden="1" x14ac:dyDescent="0.25">
      <c r="B4339">
        <v>161458</v>
      </c>
      <c r="C4339" t="s">
        <v>13108</v>
      </c>
      <c r="D4339" t="s">
        <v>13109</v>
      </c>
      <c r="E4339" t="s">
        <v>12195</v>
      </c>
      <c r="F4339" t="s">
        <v>1023</v>
      </c>
    </row>
    <row r="4340" spans="2:6" hidden="1" x14ac:dyDescent="0.25">
      <c r="B4340">
        <v>161459</v>
      </c>
      <c r="C4340" t="s">
        <v>13110</v>
      </c>
      <c r="D4340" t="s">
        <v>13111</v>
      </c>
      <c r="E4340" t="s">
        <v>6300</v>
      </c>
      <c r="F4340" t="s">
        <v>1023</v>
      </c>
    </row>
    <row r="4341" spans="2:6" hidden="1" x14ac:dyDescent="0.25">
      <c r="B4341">
        <v>161460</v>
      </c>
      <c r="C4341" t="s">
        <v>13112</v>
      </c>
      <c r="D4341" t="s">
        <v>13113</v>
      </c>
      <c r="E4341" t="s">
        <v>13114</v>
      </c>
      <c r="F4341" t="s">
        <v>1023</v>
      </c>
    </row>
    <row r="4342" spans="2:6" hidden="1" x14ac:dyDescent="0.25">
      <c r="B4342">
        <v>161461</v>
      </c>
      <c r="C4342" t="s">
        <v>13115</v>
      </c>
      <c r="D4342" t="s">
        <v>13116</v>
      </c>
      <c r="E4342" t="s">
        <v>5127</v>
      </c>
      <c r="F4342" t="s">
        <v>1023</v>
      </c>
    </row>
    <row r="4343" spans="2:6" hidden="1" x14ac:dyDescent="0.25">
      <c r="B4343">
        <v>161462</v>
      </c>
      <c r="C4343" t="s">
        <v>13117</v>
      </c>
      <c r="D4343" t="s">
        <v>13118</v>
      </c>
      <c r="E4343" t="s">
        <v>24033</v>
      </c>
      <c r="F4343" t="s">
        <v>1023</v>
      </c>
    </row>
    <row r="4344" spans="2:6" hidden="1" x14ac:dyDescent="0.25">
      <c r="B4344">
        <v>161463</v>
      </c>
      <c r="C4344" t="s">
        <v>13119</v>
      </c>
      <c r="D4344" t="s">
        <v>13120</v>
      </c>
      <c r="E4344" t="s">
        <v>13121</v>
      </c>
      <c r="F4344" t="s">
        <v>1023</v>
      </c>
    </row>
    <row r="4345" spans="2:6" hidden="1" x14ac:dyDescent="0.25">
      <c r="B4345">
        <v>161464</v>
      </c>
      <c r="C4345" t="s">
        <v>13122</v>
      </c>
      <c r="D4345" t="s">
        <v>13123</v>
      </c>
      <c r="E4345" t="s">
        <v>13124</v>
      </c>
      <c r="F4345" t="s">
        <v>1023</v>
      </c>
    </row>
    <row r="4346" spans="2:6" hidden="1" x14ac:dyDescent="0.25">
      <c r="B4346">
        <v>161466</v>
      </c>
      <c r="C4346" t="s">
        <v>13125</v>
      </c>
      <c r="D4346" t="s">
        <v>13126</v>
      </c>
      <c r="E4346" t="s">
        <v>11898</v>
      </c>
      <c r="F4346" t="s">
        <v>1023</v>
      </c>
    </row>
    <row r="4347" spans="2:6" hidden="1" x14ac:dyDescent="0.25">
      <c r="B4347">
        <v>161467</v>
      </c>
      <c r="C4347" t="s">
        <v>12017</v>
      </c>
      <c r="D4347" t="s">
        <v>12018</v>
      </c>
      <c r="E4347" t="s">
        <v>3867</v>
      </c>
      <c r="F4347" t="s">
        <v>1023</v>
      </c>
    </row>
    <row r="4348" spans="2:6" hidden="1" x14ac:dyDescent="0.25">
      <c r="B4348">
        <v>161468</v>
      </c>
      <c r="C4348" t="s">
        <v>13127</v>
      </c>
      <c r="D4348" t="s">
        <v>13128</v>
      </c>
      <c r="E4348" t="s">
        <v>8024</v>
      </c>
      <c r="F4348" t="s">
        <v>1023</v>
      </c>
    </row>
    <row r="4349" spans="2:6" hidden="1" x14ac:dyDescent="0.25">
      <c r="B4349">
        <v>161469</v>
      </c>
      <c r="C4349" t="s">
        <v>13129</v>
      </c>
      <c r="D4349" t="s">
        <v>13130</v>
      </c>
      <c r="E4349" t="s">
        <v>3646</v>
      </c>
      <c r="F4349" t="s">
        <v>1023</v>
      </c>
    </row>
    <row r="4350" spans="2:6" hidden="1" x14ac:dyDescent="0.25">
      <c r="B4350">
        <v>161471</v>
      </c>
      <c r="C4350" t="s">
        <v>13131</v>
      </c>
      <c r="D4350" t="s">
        <v>13132</v>
      </c>
      <c r="E4350" t="s">
        <v>13133</v>
      </c>
      <c r="F4350" t="s">
        <v>1023</v>
      </c>
    </row>
    <row r="4351" spans="2:6" hidden="1" x14ac:dyDescent="0.25">
      <c r="B4351">
        <v>161475</v>
      </c>
      <c r="C4351" t="s">
        <v>13134</v>
      </c>
      <c r="D4351" t="s">
        <v>13135</v>
      </c>
      <c r="E4351" t="s">
        <v>13136</v>
      </c>
      <c r="F4351" t="s">
        <v>1023</v>
      </c>
    </row>
    <row r="4352" spans="2:6" hidden="1" x14ac:dyDescent="0.25">
      <c r="B4352">
        <v>161476</v>
      </c>
      <c r="C4352" t="s">
        <v>13137</v>
      </c>
      <c r="D4352" t="s">
        <v>13138</v>
      </c>
      <c r="E4352" t="s">
        <v>12846</v>
      </c>
      <c r="F4352" t="s">
        <v>1023</v>
      </c>
    </row>
    <row r="4353" spans="2:6" hidden="1" x14ac:dyDescent="0.25">
      <c r="B4353">
        <v>161478</v>
      </c>
      <c r="C4353" t="s">
        <v>13139</v>
      </c>
      <c r="D4353" t="s">
        <v>13140</v>
      </c>
      <c r="E4353" t="s">
        <v>10198</v>
      </c>
      <c r="F4353" t="s">
        <v>1023</v>
      </c>
    </row>
    <row r="4354" spans="2:6" hidden="1" x14ac:dyDescent="0.25">
      <c r="B4354">
        <v>161481</v>
      </c>
      <c r="C4354" t="s">
        <v>13141</v>
      </c>
      <c r="D4354" t="s">
        <v>13142</v>
      </c>
      <c r="E4354" t="s">
        <v>9482</v>
      </c>
      <c r="F4354" t="s">
        <v>1023</v>
      </c>
    </row>
    <row r="4355" spans="2:6" hidden="1" x14ac:dyDescent="0.25">
      <c r="B4355">
        <v>161482</v>
      </c>
      <c r="C4355" t="s">
        <v>13143</v>
      </c>
      <c r="D4355" t="s">
        <v>13144</v>
      </c>
      <c r="E4355" t="s">
        <v>3377</v>
      </c>
      <c r="F4355" t="s">
        <v>1023</v>
      </c>
    </row>
    <row r="4356" spans="2:6" hidden="1" x14ac:dyDescent="0.25">
      <c r="B4356">
        <v>161483</v>
      </c>
      <c r="C4356" t="s">
        <v>13145</v>
      </c>
      <c r="D4356" t="s">
        <v>13146</v>
      </c>
      <c r="E4356" t="s">
        <v>11719</v>
      </c>
      <c r="F4356" t="s">
        <v>1023</v>
      </c>
    </row>
    <row r="4357" spans="2:6" hidden="1" x14ac:dyDescent="0.25">
      <c r="B4357">
        <v>161484</v>
      </c>
      <c r="C4357" t="s">
        <v>13147</v>
      </c>
      <c r="D4357" t="s">
        <v>13148</v>
      </c>
      <c r="E4357" t="s">
        <v>10315</v>
      </c>
      <c r="F4357" t="s">
        <v>1023</v>
      </c>
    </row>
    <row r="4358" spans="2:6" hidden="1" x14ac:dyDescent="0.25">
      <c r="B4358">
        <v>161486</v>
      </c>
      <c r="C4358" t="s">
        <v>13149</v>
      </c>
      <c r="D4358" t="s">
        <v>13150</v>
      </c>
      <c r="E4358" t="s">
        <v>13151</v>
      </c>
      <c r="F4358" t="s">
        <v>1023</v>
      </c>
    </row>
    <row r="4359" spans="2:6" hidden="1" x14ac:dyDescent="0.25">
      <c r="B4359">
        <v>161487</v>
      </c>
      <c r="C4359" t="s">
        <v>13152</v>
      </c>
      <c r="D4359" t="s">
        <v>13153</v>
      </c>
      <c r="E4359" t="s">
        <v>13154</v>
      </c>
      <c r="F4359" t="s">
        <v>1023</v>
      </c>
    </row>
    <row r="4360" spans="2:6" hidden="1" x14ac:dyDescent="0.25">
      <c r="B4360">
        <v>161488</v>
      </c>
      <c r="C4360" t="s">
        <v>13155</v>
      </c>
      <c r="D4360" t="s">
        <v>13156</v>
      </c>
      <c r="E4360" t="s">
        <v>13157</v>
      </c>
      <c r="F4360" t="s">
        <v>1023</v>
      </c>
    </row>
    <row r="4361" spans="2:6" hidden="1" x14ac:dyDescent="0.25">
      <c r="B4361">
        <v>161489</v>
      </c>
      <c r="C4361" t="s">
        <v>13158</v>
      </c>
      <c r="D4361" t="s">
        <v>13159</v>
      </c>
      <c r="E4361" t="s">
        <v>6241</v>
      </c>
      <c r="F4361" t="s">
        <v>1023</v>
      </c>
    </row>
    <row r="4362" spans="2:6" hidden="1" x14ac:dyDescent="0.25">
      <c r="B4362">
        <v>161492</v>
      </c>
      <c r="C4362" t="s">
        <v>13160</v>
      </c>
      <c r="D4362" t="s">
        <v>13161</v>
      </c>
      <c r="E4362" t="s">
        <v>13162</v>
      </c>
      <c r="F4362" t="s">
        <v>1023</v>
      </c>
    </row>
    <row r="4363" spans="2:6" hidden="1" x14ac:dyDescent="0.25">
      <c r="B4363">
        <v>161495</v>
      </c>
      <c r="C4363" t="s">
        <v>13163</v>
      </c>
      <c r="D4363" t="s">
        <v>13164</v>
      </c>
      <c r="E4363" t="s">
        <v>13165</v>
      </c>
      <c r="F4363" t="s">
        <v>1023</v>
      </c>
    </row>
    <row r="4364" spans="2:6" hidden="1" x14ac:dyDescent="0.25">
      <c r="B4364">
        <v>161496</v>
      </c>
      <c r="C4364" t="s">
        <v>13166</v>
      </c>
      <c r="D4364" t="s">
        <v>13167</v>
      </c>
      <c r="E4364" t="s">
        <v>13168</v>
      </c>
      <c r="F4364" t="s">
        <v>1023</v>
      </c>
    </row>
    <row r="4365" spans="2:6" hidden="1" x14ac:dyDescent="0.25">
      <c r="B4365">
        <v>161499</v>
      </c>
      <c r="C4365" t="s">
        <v>13169</v>
      </c>
      <c r="D4365" t="s">
        <v>13170</v>
      </c>
      <c r="E4365" t="s">
        <v>13171</v>
      </c>
      <c r="F4365" t="s">
        <v>1023</v>
      </c>
    </row>
    <row r="4366" spans="2:6" hidden="1" x14ac:dyDescent="0.25">
      <c r="B4366">
        <v>161500</v>
      </c>
      <c r="C4366" t="s">
        <v>13172</v>
      </c>
      <c r="D4366" t="s">
        <v>13173</v>
      </c>
      <c r="E4366" t="s">
        <v>10324</v>
      </c>
      <c r="F4366" t="s">
        <v>1023</v>
      </c>
    </row>
    <row r="4367" spans="2:6" hidden="1" x14ac:dyDescent="0.25">
      <c r="B4367">
        <v>161503</v>
      </c>
      <c r="C4367" t="s">
        <v>13174</v>
      </c>
      <c r="D4367" t="s">
        <v>13175</v>
      </c>
      <c r="E4367" t="s">
        <v>13176</v>
      </c>
      <c r="F4367" t="s">
        <v>1023</v>
      </c>
    </row>
    <row r="4368" spans="2:6" hidden="1" x14ac:dyDescent="0.25">
      <c r="B4368">
        <v>161507</v>
      </c>
      <c r="C4368" t="s">
        <v>13177</v>
      </c>
      <c r="D4368" t="s">
        <v>13178</v>
      </c>
      <c r="E4368" t="s">
        <v>13179</v>
      </c>
      <c r="F4368" t="s">
        <v>1023</v>
      </c>
    </row>
    <row r="4369" spans="2:6" hidden="1" x14ac:dyDescent="0.25">
      <c r="B4369">
        <v>161509</v>
      </c>
      <c r="C4369" t="s">
        <v>13180</v>
      </c>
      <c r="D4369" t="s">
        <v>13181</v>
      </c>
      <c r="E4369" t="s">
        <v>13182</v>
      </c>
      <c r="F4369" t="s">
        <v>1023</v>
      </c>
    </row>
    <row r="4370" spans="2:6" hidden="1" x14ac:dyDescent="0.25">
      <c r="B4370">
        <v>161510</v>
      </c>
      <c r="C4370" t="s">
        <v>13183</v>
      </c>
      <c r="D4370" t="s">
        <v>13184</v>
      </c>
      <c r="E4370" t="s">
        <v>13185</v>
      </c>
      <c r="F4370" t="s">
        <v>1023</v>
      </c>
    </row>
    <row r="4371" spans="2:6" hidden="1" x14ac:dyDescent="0.25">
      <c r="B4371">
        <v>161513</v>
      </c>
      <c r="C4371" t="s">
        <v>13186</v>
      </c>
      <c r="D4371" t="s">
        <v>13187</v>
      </c>
      <c r="E4371" t="s">
        <v>12166</v>
      </c>
      <c r="F4371" t="s">
        <v>1023</v>
      </c>
    </row>
    <row r="4372" spans="2:6" hidden="1" x14ac:dyDescent="0.25">
      <c r="B4372">
        <v>161514</v>
      </c>
      <c r="C4372" t="s">
        <v>13188</v>
      </c>
      <c r="D4372" t="s">
        <v>13189</v>
      </c>
      <c r="E4372" t="s">
        <v>13190</v>
      </c>
      <c r="F4372" t="s">
        <v>1023</v>
      </c>
    </row>
    <row r="4373" spans="2:6" hidden="1" x14ac:dyDescent="0.25">
      <c r="B4373">
        <v>161516</v>
      </c>
      <c r="C4373" t="s">
        <v>13191</v>
      </c>
      <c r="D4373" t="s">
        <v>13192</v>
      </c>
      <c r="E4373" t="s">
        <v>13193</v>
      </c>
      <c r="F4373" t="s">
        <v>1023</v>
      </c>
    </row>
    <row r="4374" spans="2:6" hidden="1" x14ac:dyDescent="0.25">
      <c r="B4374">
        <v>161517</v>
      </c>
      <c r="C4374" t="s">
        <v>13194</v>
      </c>
      <c r="D4374" t="s">
        <v>13195</v>
      </c>
      <c r="E4374" t="s">
        <v>13196</v>
      </c>
      <c r="F4374" t="s">
        <v>1023</v>
      </c>
    </row>
    <row r="4375" spans="2:6" hidden="1" x14ac:dyDescent="0.25">
      <c r="B4375">
        <v>161518</v>
      </c>
      <c r="C4375" t="s">
        <v>13197</v>
      </c>
      <c r="D4375" t="s">
        <v>13198</v>
      </c>
      <c r="E4375" t="s">
        <v>13199</v>
      </c>
      <c r="F4375" t="s">
        <v>1023</v>
      </c>
    </row>
    <row r="4376" spans="2:6" hidden="1" x14ac:dyDescent="0.25">
      <c r="B4376">
        <v>161519</v>
      </c>
      <c r="C4376" t="s">
        <v>13200</v>
      </c>
      <c r="D4376" t="s">
        <v>13201</v>
      </c>
      <c r="E4376" t="s">
        <v>13202</v>
      </c>
      <c r="F4376" t="s">
        <v>1023</v>
      </c>
    </row>
    <row r="4377" spans="2:6" hidden="1" x14ac:dyDescent="0.25">
      <c r="B4377">
        <v>161520</v>
      </c>
      <c r="C4377" t="s">
        <v>13203</v>
      </c>
      <c r="D4377" t="s">
        <v>13204</v>
      </c>
      <c r="E4377" t="s">
        <v>13205</v>
      </c>
      <c r="F4377" t="s">
        <v>1023</v>
      </c>
    </row>
    <row r="4378" spans="2:6" hidden="1" x14ac:dyDescent="0.25">
      <c r="B4378">
        <v>161522</v>
      </c>
      <c r="C4378" t="s">
        <v>13206</v>
      </c>
      <c r="D4378" t="s">
        <v>13207</v>
      </c>
      <c r="E4378" t="s">
        <v>13208</v>
      </c>
      <c r="F4378" t="s">
        <v>1023</v>
      </c>
    </row>
    <row r="4379" spans="2:6" hidden="1" x14ac:dyDescent="0.25">
      <c r="B4379">
        <v>161523</v>
      </c>
      <c r="C4379" t="s">
        <v>13209</v>
      </c>
      <c r="D4379" t="s">
        <v>13210</v>
      </c>
      <c r="E4379" t="s">
        <v>13211</v>
      </c>
      <c r="F4379" t="s">
        <v>1023</v>
      </c>
    </row>
    <row r="4380" spans="2:6" hidden="1" x14ac:dyDescent="0.25">
      <c r="B4380">
        <v>161524</v>
      </c>
      <c r="C4380" t="s">
        <v>13212</v>
      </c>
      <c r="D4380" t="s">
        <v>13213</v>
      </c>
      <c r="E4380" t="s">
        <v>9709</v>
      </c>
      <c r="F4380" t="s">
        <v>1023</v>
      </c>
    </row>
    <row r="4381" spans="2:6" hidden="1" x14ac:dyDescent="0.25">
      <c r="B4381">
        <v>161526</v>
      </c>
      <c r="C4381" t="s">
        <v>13214</v>
      </c>
      <c r="D4381" t="s">
        <v>13215</v>
      </c>
      <c r="E4381" t="s">
        <v>13216</v>
      </c>
      <c r="F4381" t="s">
        <v>1023</v>
      </c>
    </row>
    <row r="4382" spans="2:6" hidden="1" x14ac:dyDescent="0.25">
      <c r="B4382">
        <v>161528</v>
      </c>
      <c r="C4382" t="s">
        <v>13217</v>
      </c>
      <c r="D4382" t="s">
        <v>13218</v>
      </c>
      <c r="E4382" t="s">
        <v>13219</v>
      </c>
      <c r="F4382" t="s">
        <v>1023</v>
      </c>
    </row>
    <row r="4383" spans="2:6" hidden="1" x14ac:dyDescent="0.25">
      <c r="B4383">
        <v>161530</v>
      </c>
      <c r="C4383" t="s">
        <v>13220</v>
      </c>
      <c r="D4383" t="s">
        <v>13221</v>
      </c>
      <c r="E4383" t="s">
        <v>13222</v>
      </c>
      <c r="F4383" t="s">
        <v>1023</v>
      </c>
    </row>
    <row r="4384" spans="2:6" hidden="1" x14ac:dyDescent="0.25">
      <c r="B4384">
        <v>161534</v>
      </c>
      <c r="C4384" t="s">
        <v>13223</v>
      </c>
      <c r="D4384" t="s">
        <v>13224</v>
      </c>
      <c r="E4384" t="s">
        <v>13225</v>
      </c>
      <c r="F4384" t="s">
        <v>1023</v>
      </c>
    </row>
    <row r="4385" spans="2:6" hidden="1" x14ac:dyDescent="0.25">
      <c r="B4385">
        <v>161535</v>
      </c>
      <c r="C4385" t="s">
        <v>13226</v>
      </c>
      <c r="D4385" t="s">
        <v>13227</v>
      </c>
      <c r="E4385" t="s">
        <v>13228</v>
      </c>
      <c r="F4385" t="s">
        <v>1023</v>
      </c>
    </row>
    <row r="4386" spans="2:6" hidden="1" x14ac:dyDescent="0.25">
      <c r="B4386">
        <v>161536</v>
      </c>
      <c r="C4386" t="s">
        <v>13229</v>
      </c>
      <c r="D4386" t="s">
        <v>13230</v>
      </c>
      <c r="E4386" t="s">
        <v>5961</v>
      </c>
      <c r="F4386" t="s">
        <v>1023</v>
      </c>
    </row>
    <row r="4387" spans="2:6" hidden="1" x14ac:dyDescent="0.25">
      <c r="B4387">
        <v>161538</v>
      </c>
      <c r="C4387" t="s">
        <v>13231</v>
      </c>
      <c r="D4387" t="s">
        <v>13232</v>
      </c>
      <c r="E4387" t="s">
        <v>13233</v>
      </c>
      <c r="F4387" t="s">
        <v>1023</v>
      </c>
    </row>
    <row r="4388" spans="2:6" hidden="1" x14ac:dyDescent="0.25">
      <c r="B4388">
        <v>161539</v>
      </c>
      <c r="C4388" t="s">
        <v>13234</v>
      </c>
      <c r="D4388" t="s">
        <v>13235</v>
      </c>
      <c r="E4388" t="s">
        <v>6928</v>
      </c>
      <c r="F4388" t="s">
        <v>1023</v>
      </c>
    </row>
    <row r="4389" spans="2:6" hidden="1" x14ac:dyDescent="0.25">
      <c r="B4389">
        <v>161540</v>
      </c>
      <c r="C4389" t="s">
        <v>13236</v>
      </c>
      <c r="D4389" t="s">
        <v>13237</v>
      </c>
      <c r="E4389" t="s">
        <v>13238</v>
      </c>
      <c r="F4389" t="s">
        <v>1023</v>
      </c>
    </row>
    <row r="4390" spans="2:6" hidden="1" x14ac:dyDescent="0.25">
      <c r="B4390">
        <v>161541</v>
      </c>
      <c r="C4390" t="s">
        <v>13239</v>
      </c>
      <c r="D4390" t="s">
        <v>13240</v>
      </c>
      <c r="E4390" t="s">
        <v>12268</v>
      </c>
      <c r="F4390" t="s">
        <v>1023</v>
      </c>
    </row>
    <row r="4391" spans="2:6" hidden="1" x14ac:dyDescent="0.25">
      <c r="B4391">
        <v>161542</v>
      </c>
      <c r="C4391" t="s">
        <v>13241</v>
      </c>
      <c r="D4391" t="s">
        <v>13242</v>
      </c>
      <c r="E4391" t="s">
        <v>13243</v>
      </c>
      <c r="F4391" t="s">
        <v>1023</v>
      </c>
    </row>
    <row r="4392" spans="2:6" hidden="1" x14ac:dyDescent="0.25">
      <c r="B4392">
        <v>161545</v>
      </c>
      <c r="C4392" t="s">
        <v>13244</v>
      </c>
      <c r="D4392" t="s">
        <v>13245</v>
      </c>
      <c r="E4392" t="s">
        <v>13246</v>
      </c>
      <c r="F4392" t="s">
        <v>1023</v>
      </c>
    </row>
    <row r="4393" spans="2:6" hidden="1" x14ac:dyDescent="0.25">
      <c r="B4393">
        <v>161546</v>
      </c>
      <c r="C4393" t="s">
        <v>12249</v>
      </c>
      <c r="D4393" t="s">
        <v>12250</v>
      </c>
      <c r="E4393" t="s">
        <v>13247</v>
      </c>
      <c r="F4393" t="s">
        <v>1023</v>
      </c>
    </row>
    <row r="4394" spans="2:6" hidden="1" x14ac:dyDescent="0.25">
      <c r="B4394">
        <v>161547</v>
      </c>
      <c r="C4394" t="s">
        <v>12314</v>
      </c>
      <c r="D4394" t="s">
        <v>12315</v>
      </c>
      <c r="E4394" t="s">
        <v>13248</v>
      </c>
      <c r="F4394" t="s">
        <v>1023</v>
      </c>
    </row>
    <row r="4395" spans="2:6" hidden="1" x14ac:dyDescent="0.25">
      <c r="B4395">
        <v>161548</v>
      </c>
      <c r="C4395" t="s">
        <v>13249</v>
      </c>
      <c r="D4395" t="s">
        <v>13250</v>
      </c>
      <c r="E4395" t="s">
        <v>4251</v>
      </c>
      <c r="F4395" t="s">
        <v>1023</v>
      </c>
    </row>
    <row r="4396" spans="2:6" hidden="1" x14ac:dyDescent="0.25">
      <c r="B4396">
        <v>161549</v>
      </c>
      <c r="C4396" t="s">
        <v>13251</v>
      </c>
      <c r="D4396" t="s">
        <v>13252</v>
      </c>
      <c r="E4396" t="s">
        <v>13253</v>
      </c>
      <c r="F4396" t="s">
        <v>1023</v>
      </c>
    </row>
    <row r="4397" spans="2:6" hidden="1" x14ac:dyDescent="0.25">
      <c r="B4397">
        <v>161550</v>
      </c>
      <c r="C4397" t="s">
        <v>13254</v>
      </c>
      <c r="D4397" t="s">
        <v>13255</v>
      </c>
      <c r="E4397" t="s">
        <v>13256</v>
      </c>
      <c r="F4397" t="s">
        <v>1023</v>
      </c>
    </row>
    <row r="4398" spans="2:6" hidden="1" x14ac:dyDescent="0.25">
      <c r="B4398">
        <v>161551</v>
      </c>
      <c r="C4398" t="s">
        <v>13257</v>
      </c>
      <c r="D4398" t="s">
        <v>13258</v>
      </c>
      <c r="E4398" t="s">
        <v>13259</v>
      </c>
      <c r="F4398" t="s">
        <v>1023</v>
      </c>
    </row>
    <row r="4399" spans="2:6" hidden="1" x14ac:dyDescent="0.25">
      <c r="B4399">
        <v>161552</v>
      </c>
      <c r="C4399" t="s">
        <v>13260</v>
      </c>
      <c r="D4399" t="s">
        <v>13261</v>
      </c>
      <c r="E4399" t="s">
        <v>13262</v>
      </c>
      <c r="F4399" t="s">
        <v>1023</v>
      </c>
    </row>
    <row r="4400" spans="2:6" hidden="1" x14ac:dyDescent="0.25">
      <c r="B4400">
        <v>161558</v>
      </c>
      <c r="C4400" t="s">
        <v>13263</v>
      </c>
      <c r="D4400" t="s">
        <v>13264</v>
      </c>
      <c r="E4400" t="s">
        <v>13265</v>
      </c>
      <c r="F4400" t="s">
        <v>1023</v>
      </c>
    </row>
    <row r="4401" spans="2:6" hidden="1" x14ac:dyDescent="0.25">
      <c r="B4401">
        <v>161565</v>
      </c>
      <c r="C4401" t="s">
        <v>13266</v>
      </c>
      <c r="D4401" t="s">
        <v>13267</v>
      </c>
      <c r="E4401" t="s">
        <v>13268</v>
      </c>
      <c r="F4401" t="s">
        <v>1023</v>
      </c>
    </row>
    <row r="4402" spans="2:6" hidden="1" x14ac:dyDescent="0.25">
      <c r="B4402">
        <v>161568</v>
      </c>
      <c r="C4402" t="s">
        <v>13269</v>
      </c>
      <c r="D4402" t="s">
        <v>13270</v>
      </c>
      <c r="E4402" t="s">
        <v>13271</v>
      </c>
      <c r="F4402" t="s">
        <v>1023</v>
      </c>
    </row>
    <row r="4403" spans="2:6" hidden="1" x14ac:dyDescent="0.25">
      <c r="B4403">
        <v>161569</v>
      </c>
      <c r="C4403" t="s">
        <v>13272</v>
      </c>
      <c r="D4403" t="s">
        <v>13273</v>
      </c>
      <c r="E4403" t="s">
        <v>13274</v>
      </c>
      <c r="F4403" t="s">
        <v>1023</v>
      </c>
    </row>
    <row r="4404" spans="2:6" hidden="1" x14ac:dyDescent="0.25">
      <c r="B4404">
        <v>161570</v>
      </c>
      <c r="C4404" t="s">
        <v>13275</v>
      </c>
      <c r="D4404" t="s">
        <v>24050</v>
      </c>
      <c r="E4404" t="s">
        <v>13276</v>
      </c>
      <c r="F4404" t="s">
        <v>1023</v>
      </c>
    </row>
    <row r="4405" spans="2:6" hidden="1" x14ac:dyDescent="0.25">
      <c r="B4405">
        <v>161571</v>
      </c>
      <c r="C4405" t="s">
        <v>13277</v>
      </c>
      <c r="D4405" t="s">
        <v>13278</v>
      </c>
      <c r="E4405" t="s">
        <v>13279</v>
      </c>
      <c r="F4405" t="s">
        <v>1023</v>
      </c>
    </row>
    <row r="4406" spans="2:6" hidden="1" x14ac:dyDescent="0.25">
      <c r="B4406">
        <v>161576</v>
      </c>
      <c r="C4406" t="s">
        <v>13280</v>
      </c>
      <c r="D4406" t="s">
        <v>13281</v>
      </c>
      <c r="E4406" t="s">
        <v>13282</v>
      </c>
      <c r="F4406" t="s">
        <v>1023</v>
      </c>
    </row>
    <row r="4407" spans="2:6" hidden="1" x14ac:dyDescent="0.25">
      <c r="B4407">
        <v>161580</v>
      </c>
      <c r="C4407" t="s">
        <v>13283</v>
      </c>
      <c r="D4407" t="s">
        <v>13284</v>
      </c>
      <c r="E4407" t="s">
        <v>13285</v>
      </c>
      <c r="F4407" t="s">
        <v>1023</v>
      </c>
    </row>
    <row r="4408" spans="2:6" hidden="1" x14ac:dyDescent="0.25">
      <c r="B4408">
        <v>161581</v>
      </c>
      <c r="C4408" t="s">
        <v>13286</v>
      </c>
      <c r="D4408" t="s">
        <v>13287</v>
      </c>
      <c r="E4408" t="s">
        <v>13288</v>
      </c>
      <c r="F4408" t="s">
        <v>1023</v>
      </c>
    </row>
    <row r="4409" spans="2:6" hidden="1" x14ac:dyDescent="0.25">
      <c r="B4409">
        <v>161584</v>
      </c>
      <c r="C4409" t="s">
        <v>13289</v>
      </c>
      <c r="D4409" t="s">
        <v>13290</v>
      </c>
      <c r="E4409" t="s">
        <v>13291</v>
      </c>
      <c r="F4409" t="s">
        <v>1023</v>
      </c>
    </row>
    <row r="4410" spans="2:6" hidden="1" x14ac:dyDescent="0.25">
      <c r="B4410">
        <v>161586</v>
      </c>
      <c r="C4410" t="s">
        <v>13292</v>
      </c>
      <c r="D4410" t="s">
        <v>13293</v>
      </c>
      <c r="E4410" t="s">
        <v>13294</v>
      </c>
      <c r="F4410" t="s">
        <v>1023</v>
      </c>
    </row>
    <row r="4411" spans="2:6" hidden="1" x14ac:dyDescent="0.25">
      <c r="B4411">
        <v>161587</v>
      </c>
      <c r="C4411" t="s">
        <v>13295</v>
      </c>
      <c r="D4411" t="s">
        <v>13296</v>
      </c>
      <c r="E4411" t="s">
        <v>13297</v>
      </c>
      <c r="F4411" t="s">
        <v>1023</v>
      </c>
    </row>
    <row r="4412" spans="2:6" hidden="1" x14ac:dyDescent="0.25">
      <c r="B4412">
        <v>161590</v>
      </c>
      <c r="C4412" t="s">
        <v>13298</v>
      </c>
      <c r="D4412" t="s">
        <v>13299</v>
      </c>
      <c r="E4412" t="s">
        <v>13300</v>
      </c>
      <c r="F4412" t="s">
        <v>1023</v>
      </c>
    </row>
    <row r="4413" spans="2:6" hidden="1" x14ac:dyDescent="0.25">
      <c r="B4413">
        <v>161591</v>
      </c>
      <c r="C4413" t="s">
        <v>13301</v>
      </c>
      <c r="D4413" t="s">
        <v>13302</v>
      </c>
      <c r="E4413" t="s">
        <v>13303</v>
      </c>
      <c r="F4413" t="s">
        <v>1023</v>
      </c>
    </row>
    <row r="4414" spans="2:6" hidden="1" x14ac:dyDescent="0.25">
      <c r="B4414">
        <v>161593</v>
      </c>
      <c r="C4414" t="s">
        <v>13304</v>
      </c>
      <c r="D4414" t="s">
        <v>13305</v>
      </c>
      <c r="E4414" t="s">
        <v>2106</v>
      </c>
      <c r="F4414" t="s">
        <v>1023</v>
      </c>
    </row>
    <row r="4415" spans="2:6" hidden="1" x14ac:dyDescent="0.25">
      <c r="B4415">
        <v>161596</v>
      </c>
      <c r="C4415" t="s">
        <v>13306</v>
      </c>
      <c r="D4415" t="s">
        <v>13307</v>
      </c>
      <c r="E4415" t="s">
        <v>13308</v>
      </c>
      <c r="F4415" t="s">
        <v>1023</v>
      </c>
    </row>
    <row r="4416" spans="2:6" hidden="1" x14ac:dyDescent="0.25">
      <c r="B4416">
        <v>161598</v>
      </c>
      <c r="C4416" t="s">
        <v>13309</v>
      </c>
      <c r="D4416" t="s">
        <v>13310</v>
      </c>
      <c r="E4416" t="s">
        <v>8357</v>
      </c>
      <c r="F4416" t="s">
        <v>1023</v>
      </c>
    </row>
    <row r="4417" spans="2:6" hidden="1" x14ac:dyDescent="0.25">
      <c r="B4417">
        <v>161601</v>
      </c>
      <c r="C4417" t="s">
        <v>13311</v>
      </c>
      <c r="D4417" t="s">
        <v>13312</v>
      </c>
      <c r="E4417" t="s">
        <v>13313</v>
      </c>
      <c r="F4417" t="s">
        <v>1023</v>
      </c>
    </row>
    <row r="4418" spans="2:6" hidden="1" x14ac:dyDescent="0.25">
      <c r="B4418">
        <v>161602</v>
      </c>
      <c r="C4418" t="s">
        <v>13314</v>
      </c>
      <c r="D4418" t="s">
        <v>13315</v>
      </c>
      <c r="E4418" t="s">
        <v>835</v>
      </c>
      <c r="F4418" t="s">
        <v>1023</v>
      </c>
    </row>
    <row r="4419" spans="2:6" hidden="1" x14ac:dyDescent="0.25">
      <c r="B4419">
        <v>161603</v>
      </c>
      <c r="C4419" t="s">
        <v>12881</v>
      </c>
      <c r="D4419" t="s">
        <v>12882</v>
      </c>
      <c r="E4419" t="s">
        <v>13316</v>
      </c>
      <c r="F4419" t="s">
        <v>1023</v>
      </c>
    </row>
    <row r="4420" spans="2:6" hidden="1" x14ac:dyDescent="0.25">
      <c r="B4420">
        <v>161605</v>
      </c>
      <c r="C4420" t="s">
        <v>13317</v>
      </c>
      <c r="D4420" t="s">
        <v>13318</v>
      </c>
      <c r="E4420" t="s">
        <v>13319</v>
      </c>
      <c r="F4420" t="s">
        <v>1023</v>
      </c>
    </row>
    <row r="4421" spans="2:6" hidden="1" x14ac:dyDescent="0.25">
      <c r="B4421">
        <v>161608</v>
      </c>
      <c r="C4421" t="s">
        <v>13320</v>
      </c>
      <c r="D4421" t="s">
        <v>13321</v>
      </c>
      <c r="E4421" t="s">
        <v>2806</v>
      </c>
      <c r="F4421" t="s">
        <v>1023</v>
      </c>
    </row>
    <row r="4422" spans="2:6" hidden="1" x14ac:dyDescent="0.25">
      <c r="B4422">
        <v>161610</v>
      </c>
      <c r="C4422" t="s">
        <v>13322</v>
      </c>
      <c r="D4422" t="s">
        <v>13323</v>
      </c>
      <c r="E4422" t="s">
        <v>13324</v>
      </c>
      <c r="F4422" t="s">
        <v>1023</v>
      </c>
    </row>
    <row r="4423" spans="2:6" hidden="1" x14ac:dyDescent="0.25">
      <c r="B4423">
        <v>161612</v>
      </c>
      <c r="C4423" t="s">
        <v>13325</v>
      </c>
      <c r="D4423" t="s">
        <v>13326</v>
      </c>
      <c r="E4423" t="s">
        <v>13327</v>
      </c>
      <c r="F4423" t="s">
        <v>1023</v>
      </c>
    </row>
    <row r="4424" spans="2:6" hidden="1" x14ac:dyDescent="0.25">
      <c r="B4424">
        <v>161613</v>
      </c>
      <c r="C4424" t="s">
        <v>13328</v>
      </c>
      <c r="D4424" t="s">
        <v>24051</v>
      </c>
      <c r="E4424" t="s">
        <v>9239</v>
      </c>
      <c r="F4424" t="s">
        <v>1023</v>
      </c>
    </row>
    <row r="4425" spans="2:6" hidden="1" x14ac:dyDescent="0.25">
      <c r="B4425">
        <v>161616</v>
      </c>
      <c r="C4425" t="s">
        <v>13329</v>
      </c>
      <c r="D4425" t="s">
        <v>13330</v>
      </c>
      <c r="E4425" t="s">
        <v>13331</v>
      </c>
      <c r="F4425" t="s">
        <v>1023</v>
      </c>
    </row>
    <row r="4426" spans="2:6" hidden="1" x14ac:dyDescent="0.25">
      <c r="B4426">
        <v>161617</v>
      </c>
      <c r="C4426" t="s">
        <v>13332</v>
      </c>
      <c r="D4426" t="s">
        <v>13333</v>
      </c>
      <c r="E4426" t="s">
        <v>9384</v>
      </c>
      <c r="F4426" t="s">
        <v>1023</v>
      </c>
    </row>
    <row r="4427" spans="2:6" hidden="1" x14ac:dyDescent="0.25">
      <c r="B4427">
        <v>161618</v>
      </c>
      <c r="C4427" t="s">
        <v>13334</v>
      </c>
      <c r="D4427" t="s">
        <v>13335</v>
      </c>
      <c r="E4427" t="s">
        <v>5478</v>
      </c>
      <c r="F4427" t="s">
        <v>1023</v>
      </c>
    </row>
    <row r="4428" spans="2:6" hidden="1" x14ac:dyDescent="0.25">
      <c r="B4428">
        <v>161619</v>
      </c>
      <c r="C4428" t="s">
        <v>13336</v>
      </c>
      <c r="D4428" t="s">
        <v>13337</v>
      </c>
      <c r="E4428" t="s">
        <v>13338</v>
      </c>
      <c r="F4428" t="s">
        <v>1023</v>
      </c>
    </row>
    <row r="4429" spans="2:6" hidden="1" x14ac:dyDescent="0.25">
      <c r="B4429">
        <v>161622</v>
      </c>
      <c r="C4429" t="s">
        <v>13339</v>
      </c>
      <c r="D4429" t="s">
        <v>13340</v>
      </c>
      <c r="E4429" t="s">
        <v>13341</v>
      </c>
      <c r="F4429" t="s">
        <v>1023</v>
      </c>
    </row>
    <row r="4430" spans="2:6" hidden="1" x14ac:dyDescent="0.25">
      <c r="B4430">
        <v>161624</v>
      </c>
      <c r="C4430" t="s">
        <v>13342</v>
      </c>
      <c r="D4430" t="s">
        <v>13343</v>
      </c>
      <c r="E4430" t="s">
        <v>11975</v>
      </c>
      <c r="F4430" t="s">
        <v>1023</v>
      </c>
    </row>
    <row r="4431" spans="2:6" hidden="1" x14ac:dyDescent="0.25">
      <c r="B4431">
        <v>161625</v>
      </c>
      <c r="C4431" t="s">
        <v>13344</v>
      </c>
      <c r="D4431" t="s">
        <v>13345</v>
      </c>
      <c r="E4431" t="s">
        <v>13346</v>
      </c>
      <c r="F4431" t="s">
        <v>1023</v>
      </c>
    </row>
    <row r="4432" spans="2:6" hidden="1" x14ac:dyDescent="0.25">
      <c r="B4432">
        <v>161630</v>
      </c>
      <c r="C4432" t="s">
        <v>13347</v>
      </c>
      <c r="D4432" t="s">
        <v>13348</v>
      </c>
      <c r="E4432" t="s">
        <v>13349</v>
      </c>
      <c r="F4432" t="s">
        <v>1023</v>
      </c>
    </row>
    <row r="4433" spans="2:6" hidden="1" x14ac:dyDescent="0.25">
      <c r="B4433">
        <v>161632</v>
      </c>
      <c r="C4433" t="s">
        <v>13350</v>
      </c>
      <c r="D4433" t="s">
        <v>13351</v>
      </c>
      <c r="E4433" t="s">
        <v>13352</v>
      </c>
      <c r="F4433" t="s">
        <v>1023</v>
      </c>
    </row>
    <row r="4434" spans="2:6" hidden="1" x14ac:dyDescent="0.25">
      <c r="B4434">
        <v>161633</v>
      </c>
      <c r="C4434" t="s">
        <v>13353</v>
      </c>
      <c r="D4434" t="s">
        <v>13354</v>
      </c>
      <c r="E4434" t="s">
        <v>13355</v>
      </c>
      <c r="F4434" t="s">
        <v>1023</v>
      </c>
    </row>
    <row r="4435" spans="2:6" hidden="1" x14ac:dyDescent="0.25">
      <c r="B4435">
        <v>161634</v>
      </c>
      <c r="C4435" t="s">
        <v>13356</v>
      </c>
      <c r="D4435" t="s">
        <v>13357</v>
      </c>
      <c r="E4435" t="s">
        <v>13358</v>
      </c>
      <c r="F4435" t="s">
        <v>1023</v>
      </c>
    </row>
    <row r="4436" spans="2:6" hidden="1" x14ac:dyDescent="0.25">
      <c r="B4436">
        <v>161635</v>
      </c>
      <c r="C4436" t="s">
        <v>13359</v>
      </c>
      <c r="D4436" t="s">
        <v>13360</v>
      </c>
      <c r="E4436" t="s">
        <v>13361</v>
      </c>
      <c r="F4436" t="s">
        <v>1023</v>
      </c>
    </row>
    <row r="4437" spans="2:6" hidden="1" x14ac:dyDescent="0.25">
      <c r="B4437">
        <v>161637</v>
      </c>
      <c r="C4437" t="s">
        <v>13362</v>
      </c>
      <c r="D4437" t="s">
        <v>13363</v>
      </c>
      <c r="E4437" t="s">
        <v>13355</v>
      </c>
      <c r="F4437" t="s">
        <v>1023</v>
      </c>
    </row>
    <row r="4438" spans="2:6" hidden="1" x14ac:dyDescent="0.25">
      <c r="B4438">
        <v>161641</v>
      </c>
      <c r="C4438" t="s">
        <v>13364</v>
      </c>
      <c r="D4438" t="s">
        <v>13365</v>
      </c>
      <c r="E4438" t="s">
        <v>11981</v>
      </c>
      <c r="F4438" t="s">
        <v>1023</v>
      </c>
    </row>
    <row r="4439" spans="2:6" hidden="1" x14ac:dyDescent="0.25">
      <c r="B4439">
        <v>161645</v>
      </c>
      <c r="C4439" t="s">
        <v>13366</v>
      </c>
      <c r="D4439" t="s">
        <v>13367</v>
      </c>
      <c r="E4439" t="s">
        <v>24052</v>
      </c>
      <c r="F4439" t="s">
        <v>1023</v>
      </c>
    </row>
    <row r="4440" spans="2:6" hidden="1" x14ac:dyDescent="0.25">
      <c r="B4440">
        <v>161646</v>
      </c>
      <c r="C4440" t="s">
        <v>13368</v>
      </c>
      <c r="D4440" t="s">
        <v>13369</v>
      </c>
      <c r="E4440" t="s">
        <v>13370</v>
      </c>
      <c r="F4440" t="s">
        <v>1023</v>
      </c>
    </row>
    <row r="4441" spans="2:6" hidden="1" x14ac:dyDescent="0.25">
      <c r="B4441">
        <v>161647</v>
      </c>
      <c r="C4441" t="s">
        <v>7073</v>
      </c>
      <c r="D4441" t="s">
        <v>7074</v>
      </c>
      <c r="E4441" t="s">
        <v>13371</v>
      </c>
      <c r="F4441" t="s">
        <v>1023</v>
      </c>
    </row>
    <row r="4442" spans="2:6" hidden="1" x14ac:dyDescent="0.25">
      <c r="B4442">
        <v>161648</v>
      </c>
      <c r="C4442" t="s">
        <v>13372</v>
      </c>
      <c r="D4442" t="s">
        <v>13373</v>
      </c>
      <c r="E4442" t="s">
        <v>13374</v>
      </c>
      <c r="F4442" t="s">
        <v>1023</v>
      </c>
    </row>
    <row r="4443" spans="2:6" hidden="1" x14ac:dyDescent="0.25">
      <c r="B4443">
        <v>161649</v>
      </c>
      <c r="C4443" t="s">
        <v>13375</v>
      </c>
      <c r="D4443" t="s">
        <v>13376</v>
      </c>
      <c r="E4443" t="s">
        <v>3413</v>
      </c>
      <c r="F4443" t="s">
        <v>1023</v>
      </c>
    </row>
    <row r="4444" spans="2:6" hidden="1" x14ac:dyDescent="0.25">
      <c r="B4444">
        <v>161650</v>
      </c>
      <c r="C4444" t="s">
        <v>13377</v>
      </c>
      <c r="D4444" t="s">
        <v>13378</v>
      </c>
      <c r="E4444" t="s">
        <v>13379</v>
      </c>
      <c r="F4444" t="s">
        <v>1023</v>
      </c>
    </row>
    <row r="4445" spans="2:6" hidden="1" x14ac:dyDescent="0.25">
      <c r="B4445">
        <v>161651</v>
      </c>
      <c r="C4445" t="s">
        <v>13380</v>
      </c>
      <c r="D4445" t="s">
        <v>13381</v>
      </c>
      <c r="E4445" t="s">
        <v>10938</v>
      </c>
      <c r="F4445" t="s">
        <v>1023</v>
      </c>
    </row>
    <row r="4446" spans="2:6" hidden="1" x14ac:dyDescent="0.25">
      <c r="B4446">
        <v>161652</v>
      </c>
      <c r="C4446" t="s">
        <v>13382</v>
      </c>
      <c r="D4446" t="s">
        <v>13383</v>
      </c>
      <c r="E4446" t="s">
        <v>13384</v>
      </c>
      <c r="F4446" t="s">
        <v>1023</v>
      </c>
    </row>
    <row r="4447" spans="2:6" hidden="1" x14ac:dyDescent="0.25">
      <c r="B4447">
        <v>161653</v>
      </c>
      <c r="C4447" t="s">
        <v>13385</v>
      </c>
      <c r="D4447" t="s">
        <v>13386</v>
      </c>
      <c r="E4447" t="s">
        <v>13387</v>
      </c>
      <c r="F4447" t="s">
        <v>1023</v>
      </c>
    </row>
    <row r="4448" spans="2:6" hidden="1" x14ac:dyDescent="0.25">
      <c r="B4448">
        <v>161654</v>
      </c>
      <c r="C4448" t="s">
        <v>13388</v>
      </c>
      <c r="D4448" t="s">
        <v>13389</v>
      </c>
      <c r="E4448" t="s">
        <v>13390</v>
      </c>
      <c r="F4448" t="s">
        <v>1023</v>
      </c>
    </row>
    <row r="4449" spans="2:6" hidden="1" x14ac:dyDescent="0.25">
      <c r="B4449">
        <v>161656</v>
      </c>
      <c r="C4449" t="s">
        <v>13391</v>
      </c>
      <c r="D4449" t="s">
        <v>13392</v>
      </c>
      <c r="E4449" t="s">
        <v>33</v>
      </c>
      <c r="F4449" t="s">
        <v>1023</v>
      </c>
    </row>
    <row r="4450" spans="2:6" hidden="1" x14ac:dyDescent="0.25">
      <c r="B4450">
        <v>161657</v>
      </c>
      <c r="C4450" t="s">
        <v>13393</v>
      </c>
      <c r="D4450" t="s">
        <v>24053</v>
      </c>
      <c r="E4450" t="s">
        <v>7858</v>
      </c>
      <c r="F4450" t="s">
        <v>1023</v>
      </c>
    </row>
    <row r="4451" spans="2:6" hidden="1" x14ac:dyDescent="0.25">
      <c r="B4451">
        <v>161658</v>
      </c>
      <c r="C4451" t="s">
        <v>10448</v>
      </c>
      <c r="D4451" t="s">
        <v>10449</v>
      </c>
      <c r="E4451" t="s">
        <v>13394</v>
      </c>
      <c r="F4451" t="s">
        <v>1023</v>
      </c>
    </row>
    <row r="4452" spans="2:6" hidden="1" x14ac:dyDescent="0.25">
      <c r="B4452">
        <v>161659</v>
      </c>
      <c r="C4452" t="s">
        <v>13395</v>
      </c>
      <c r="D4452" t="s">
        <v>13396</v>
      </c>
      <c r="E4452" t="s">
        <v>10774</v>
      </c>
      <c r="F4452" t="s">
        <v>1023</v>
      </c>
    </row>
    <row r="4453" spans="2:6" hidden="1" x14ac:dyDescent="0.25">
      <c r="B4453">
        <v>161660</v>
      </c>
      <c r="C4453" t="s">
        <v>13397</v>
      </c>
      <c r="D4453" t="s">
        <v>13398</v>
      </c>
      <c r="E4453" t="s">
        <v>13399</v>
      </c>
      <c r="F4453" t="s">
        <v>1023</v>
      </c>
    </row>
    <row r="4454" spans="2:6" hidden="1" x14ac:dyDescent="0.25">
      <c r="B4454">
        <v>161661</v>
      </c>
      <c r="C4454" t="s">
        <v>13400</v>
      </c>
      <c r="D4454" t="s">
        <v>13401</v>
      </c>
      <c r="E4454" t="s">
        <v>3861</v>
      </c>
      <c r="F4454" t="s">
        <v>1023</v>
      </c>
    </row>
    <row r="4455" spans="2:6" hidden="1" x14ac:dyDescent="0.25">
      <c r="B4455">
        <v>161663</v>
      </c>
      <c r="C4455" t="s">
        <v>13402</v>
      </c>
      <c r="D4455" t="s">
        <v>13403</v>
      </c>
      <c r="E4455" t="s">
        <v>13404</v>
      </c>
      <c r="F4455" t="s">
        <v>1023</v>
      </c>
    </row>
    <row r="4456" spans="2:6" hidden="1" x14ac:dyDescent="0.25">
      <c r="B4456">
        <v>161664</v>
      </c>
      <c r="C4456" t="s">
        <v>13405</v>
      </c>
      <c r="D4456" t="s">
        <v>13406</v>
      </c>
      <c r="E4456" t="s">
        <v>13407</v>
      </c>
      <c r="F4456" t="s">
        <v>1023</v>
      </c>
    </row>
    <row r="4457" spans="2:6" hidden="1" x14ac:dyDescent="0.25">
      <c r="B4457">
        <v>161665</v>
      </c>
      <c r="C4457" t="s">
        <v>13408</v>
      </c>
      <c r="D4457" t="s">
        <v>13409</v>
      </c>
      <c r="E4457" t="s">
        <v>12719</v>
      </c>
      <c r="F4457" t="s">
        <v>1023</v>
      </c>
    </row>
    <row r="4458" spans="2:6" hidden="1" x14ac:dyDescent="0.25">
      <c r="B4458">
        <v>161667</v>
      </c>
      <c r="C4458" t="s">
        <v>13410</v>
      </c>
      <c r="D4458" t="s">
        <v>13411</v>
      </c>
      <c r="E4458" t="s">
        <v>13412</v>
      </c>
      <c r="F4458" t="s">
        <v>1023</v>
      </c>
    </row>
    <row r="4459" spans="2:6" hidden="1" x14ac:dyDescent="0.25">
      <c r="B4459">
        <v>161669</v>
      </c>
      <c r="C4459" t="s">
        <v>13413</v>
      </c>
      <c r="D4459" t="s">
        <v>13414</v>
      </c>
      <c r="E4459" t="s">
        <v>13415</v>
      </c>
      <c r="F4459" t="s">
        <v>1023</v>
      </c>
    </row>
    <row r="4460" spans="2:6" hidden="1" x14ac:dyDescent="0.25">
      <c r="B4460">
        <v>161670</v>
      </c>
      <c r="C4460" t="s">
        <v>13416</v>
      </c>
      <c r="D4460" t="s">
        <v>13417</v>
      </c>
      <c r="E4460" t="s">
        <v>13418</v>
      </c>
      <c r="F4460" t="s">
        <v>1023</v>
      </c>
    </row>
    <row r="4461" spans="2:6" hidden="1" x14ac:dyDescent="0.25">
      <c r="B4461">
        <v>161672</v>
      </c>
      <c r="C4461" t="s">
        <v>13419</v>
      </c>
      <c r="D4461" t="s">
        <v>13420</v>
      </c>
      <c r="E4461" t="s">
        <v>13421</v>
      </c>
      <c r="F4461" t="s">
        <v>1023</v>
      </c>
    </row>
    <row r="4462" spans="2:6" hidden="1" x14ac:dyDescent="0.25">
      <c r="B4462">
        <v>161674</v>
      </c>
      <c r="C4462" t="s">
        <v>13422</v>
      </c>
      <c r="D4462" t="s">
        <v>13423</v>
      </c>
      <c r="E4462" t="s">
        <v>9438</v>
      </c>
      <c r="F4462" t="s">
        <v>1023</v>
      </c>
    </row>
    <row r="4463" spans="2:6" hidden="1" x14ac:dyDescent="0.25">
      <c r="B4463">
        <v>161676</v>
      </c>
      <c r="C4463" t="s">
        <v>13424</v>
      </c>
      <c r="D4463" t="s">
        <v>13425</v>
      </c>
      <c r="E4463" t="s">
        <v>13426</v>
      </c>
      <c r="F4463" t="s">
        <v>1023</v>
      </c>
    </row>
    <row r="4464" spans="2:6" hidden="1" x14ac:dyDescent="0.25">
      <c r="B4464">
        <v>161677</v>
      </c>
      <c r="C4464" t="s">
        <v>13427</v>
      </c>
      <c r="D4464" t="s">
        <v>13428</v>
      </c>
      <c r="E4464" t="s">
        <v>2560</v>
      </c>
      <c r="F4464" t="s">
        <v>1023</v>
      </c>
    </row>
    <row r="4465" spans="2:6" hidden="1" x14ac:dyDescent="0.25">
      <c r="B4465">
        <v>161680</v>
      </c>
      <c r="C4465" t="s">
        <v>13429</v>
      </c>
      <c r="D4465" t="s">
        <v>13430</v>
      </c>
      <c r="E4465" t="s">
        <v>13431</v>
      </c>
      <c r="F4465" t="s">
        <v>1023</v>
      </c>
    </row>
    <row r="4466" spans="2:6" hidden="1" x14ac:dyDescent="0.25">
      <c r="B4466">
        <v>161681</v>
      </c>
      <c r="C4466" t="s">
        <v>13432</v>
      </c>
      <c r="D4466" t="s">
        <v>13433</v>
      </c>
      <c r="E4466" t="s">
        <v>13434</v>
      </c>
      <c r="F4466" t="s">
        <v>1023</v>
      </c>
    </row>
    <row r="4467" spans="2:6" hidden="1" x14ac:dyDescent="0.25">
      <c r="B4467">
        <v>161683</v>
      </c>
      <c r="C4467" t="s">
        <v>13435</v>
      </c>
      <c r="D4467" t="s">
        <v>13436</v>
      </c>
      <c r="E4467" t="s">
        <v>13279</v>
      </c>
      <c r="F4467" t="s">
        <v>1023</v>
      </c>
    </row>
    <row r="4468" spans="2:6" hidden="1" x14ac:dyDescent="0.25">
      <c r="B4468">
        <v>161685</v>
      </c>
      <c r="C4468" t="s">
        <v>13437</v>
      </c>
      <c r="D4468" t="s">
        <v>13438</v>
      </c>
      <c r="E4468" t="s">
        <v>13439</v>
      </c>
      <c r="F4468" t="s">
        <v>1023</v>
      </c>
    </row>
    <row r="4469" spans="2:6" hidden="1" x14ac:dyDescent="0.25">
      <c r="B4469">
        <v>161687</v>
      </c>
      <c r="C4469" t="s">
        <v>13440</v>
      </c>
      <c r="D4469" t="s">
        <v>13441</v>
      </c>
      <c r="E4469" t="s">
        <v>13442</v>
      </c>
      <c r="F4469" t="s">
        <v>1023</v>
      </c>
    </row>
    <row r="4470" spans="2:6" hidden="1" x14ac:dyDescent="0.25">
      <c r="B4470">
        <v>161688</v>
      </c>
      <c r="C4470" t="s">
        <v>13443</v>
      </c>
      <c r="D4470" t="s">
        <v>13444</v>
      </c>
      <c r="E4470" t="s">
        <v>13445</v>
      </c>
      <c r="F4470" t="s">
        <v>1023</v>
      </c>
    </row>
    <row r="4471" spans="2:6" hidden="1" x14ac:dyDescent="0.25">
      <c r="B4471">
        <v>161689</v>
      </c>
      <c r="C4471" t="s">
        <v>13446</v>
      </c>
      <c r="D4471" t="s">
        <v>13447</v>
      </c>
      <c r="E4471" t="s">
        <v>1715</v>
      </c>
      <c r="F4471" t="s">
        <v>1023</v>
      </c>
    </row>
    <row r="4472" spans="2:6" hidden="1" x14ac:dyDescent="0.25">
      <c r="B4472">
        <v>161691</v>
      </c>
      <c r="C4472" t="s">
        <v>13448</v>
      </c>
      <c r="D4472" t="s">
        <v>13449</v>
      </c>
      <c r="E4472" t="s">
        <v>13450</v>
      </c>
      <c r="F4472" t="s">
        <v>1023</v>
      </c>
    </row>
    <row r="4473" spans="2:6" hidden="1" x14ac:dyDescent="0.25">
      <c r="B4473">
        <v>161692</v>
      </c>
      <c r="C4473" t="s">
        <v>13451</v>
      </c>
      <c r="D4473" t="s">
        <v>13452</v>
      </c>
      <c r="E4473" t="s">
        <v>13453</v>
      </c>
      <c r="F4473" t="s">
        <v>1023</v>
      </c>
    </row>
    <row r="4474" spans="2:6" hidden="1" x14ac:dyDescent="0.25">
      <c r="B4474">
        <v>161693</v>
      </c>
      <c r="C4474" t="s">
        <v>13454</v>
      </c>
      <c r="D4474" t="s">
        <v>13455</v>
      </c>
      <c r="E4474" t="s">
        <v>13456</v>
      </c>
      <c r="F4474" t="s">
        <v>1023</v>
      </c>
    </row>
    <row r="4475" spans="2:6" hidden="1" x14ac:dyDescent="0.25">
      <c r="B4475">
        <v>161694</v>
      </c>
      <c r="C4475" t="s">
        <v>13457</v>
      </c>
      <c r="D4475" t="s">
        <v>13458</v>
      </c>
      <c r="E4475" t="s">
        <v>13459</v>
      </c>
      <c r="F4475" t="s">
        <v>1023</v>
      </c>
    </row>
    <row r="4476" spans="2:6" hidden="1" x14ac:dyDescent="0.25">
      <c r="B4476">
        <v>161695</v>
      </c>
      <c r="C4476" t="s">
        <v>13460</v>
      </c>
      <c r="D4476" t="s">
        <v>13461</v>
      </c>
      <c r="E4476" t="s">
        <v>13462</v>
      </c>
      <c r="F4476" t="s">
        <v>1023</v>
      </c>
    </row>
    <row r="4477" spans="2:6" hidden="1" x14ac:dyDescent="0.25">
      <c r="B4477">
        <v>161696</v>
      </c>
      <c r="C4477" t="s">
        <v>13463</v>
      </c>
      <c r="D4477" t="s">
        <v>13464</v>
      </c>
      <c r="E4477" t="s">
        <v>13465</v>
      </c>
      <c r="F4477" t="s">
        <v>1023</v>
      </c>
    </row>
    <row r="4478" spans="2:6" hidden="1" x14ac:dyDescent="0.25">
      <c r="B4478">
        <v>161697</v>
      </c>
      <c r="C4478" t="s">
        <v>13466</v>
      </c>
      <c r="D4478" t="s">
        <v>13467</v>
      </c>
      <c r="E4478" t="s">
        <v>13468</v>
      </c>
      <c r="F4478" t="s">
        <v>1023</v>
      </c>
    </row>
    <row r="4479" spans="2:6" hidden="1" x14ac:dyDescent="0.25">
      <c r="B4479">
        <v>161699</v>
      </c>
      <c r="C4479" t="s">
        <v>13469</v>
      </c>
      <c r="D4479" t="s">
        <v>13470</v>
      </c>
      <c r="E4479" t="s">
        <v>13471</v>
      </c>
      <c r="F4479" t="s">
        <v>1023</v>
      </c>
    </row>
    <row r="4480" spans="2:6" hidden="1" x14ac:dyDescent="0.25">
      <c r="B4480">
        <v>161701</v>
      </c>
      <c r="C4480" t="s">
        <v>13472</v>
      </c>
      <c r="D4480" t="s">
        <v>13473</v>
      </c>
      <c r="E4480" t="s">
        <v>13474</v>
      </c>
      <c r="F4480" t="s">
        <v>1023</v>
      </c>
    </row>
    <row r="4481" spans="2:6" hidden="1" x14ac:dyDescent="0.25">
      <c r="B4481">
        <v>161702</v>
      </c>
      <c r="C4481" t="s">
        <v>13475</v>
      </c>
      <c r="D4481" t="s">
        <v>13476</v>
      </c>
      <c r="E4481" t="s">
        <v>13477</v>
      </c>
      <c r="F4481" t="s">
        <v>1023</v>
      </c>
    </row>
    <row r="4482" spans="2:6" hidden="1" x14ac:dyDescent="0.25">
      <c r="B4482">
        <v>161704</v>
      </c>
      <c r="C4482" t="s">
        <v>13478</v>
      </c>
      <c r="D4482" t="s">
        <v>13479</v>
      </c>
      <c r="E4482" t="s">
        <v>13480</v>
      </c>
      <c r="F4482" t="s">
        <v>1023</v>
      </c>
    </row>
    <row r="4483" spans="2:6" hidden="1" x14ac:dyDescent="0.25">
      <c r="B4483">
        <v>161705</v>
      </c>
      <c r="C4483" t="s">
        <v>13481</v>
      </c>
      <c r="D4483" t="s">
        <v>13482</v>
      </c>
      <c r="E4483" t="s">
        <v>13483</v>
      </c>
      <c r="F4483" t="s">
        <v>1023</v>
      </c>
    </row>
    <row r="4484" spans="2:6" hidden="1" x14ac:dyDescent="0.25">
      <c r="B4484">
        <v>161706</v>
      </c>
      <c r="C4484" t="s">
        <v>13484</v>
      </c>
      <c r="D4484" t="s">
        <v>13485</v>
      </c>
      <c r="E4484" t="s">
        <v>13486</v>
      </c>
      <c r="F4484" t="s">
        <v>1023</v>
      </c>
    </row>
    <row r="4485" spans="2:6" hidden="1" x14ac:dyDescent="0.25">
      <c r="B4485">
        <v>161707</v>
      </c>
      <c r="C4485" t="s">
        <v>13487</v>
      </c>
      <c r="D4485" t="s">
        <v>13488</v>
      </c>
      <c r="E4485" t="s">
        <v>13489</v>
      </c>
      <c r="F4485" t="s">
        <v>1023</v>
      </c>
    </row>
    <row r="4486" spans="2:6" hidden="1" x14ac:dyDescent="0.25">
      <c r="B4486">
        <v>161708</v>
      </c>
      <c r="C4486" t="s">
        <v>13490</v>
      </c>
      <c r="D4486" t="s">
        <v>13491</v>
      </c>
      <c r="E4486" t="s">
        <v>9173</v>
      </c>
      <c r="F4486" t="s">
        <v>1023</v>
      </c>
    </row>
    <row r="4487" spans="2:6" hidden="1" x14ac:dyDescent="0.25">
      <c r="B4487">
        <v>161709</v>
      </c>
      <c r="C4487" t="s">
        <v>13492</v>
      </c>
      <c r="D4487" t="s">
        <v>13493</v>
      </c>
      <c r="E4487" t="s">
        <v>13494</v>
      </c>
      <c r="F4487" t="s">
        <v>1023</v>
      </c>
    </row>
    <row r="4488" spans="2:6" hidden="1" x14ac:dyDescent="0.25">
      <c r="B4488">
        <v>161710</v>
      </c>
      <c r="C4488" t="s">
        <v>13495</v>
      </c>
      <c r="D4488" t="s">
        <v>13496</v>
      </c>
      <c r="E4488" t="s">
        <v>13497</v>
      </c>
      <c r="F4488" t="s">
        <v>1023</v>
      </c>
    </row>
    <row r="4489" spans="2:6" hidden="1" x14ac:dyDescent="0.25">
      <c r="B4489">
        <v>161712</v>
      </c>
      <c r="C4489" t="s">
        <v>13498</v>
      </c>
      <c r="D4489" t="s">
        <v>13499</v>
      </c>
      <c r="E4489" t="s">
        <v>13500</v>
      </c>
      <c r="F4489" t="s">
        <v>1023</v>
      </c>
    </row>
    <row r="4490" spans="2:6" hidden="1" x14ac:dyDescent="0.25">
      <c r="B4490">
        <v>161713</v>
      </c>
      <c r="C4490" t="s">
        <v>13039</v>
      </c>
      <c r="D4490" t="s">
        <v>13040</v>
      </c>
      <c r="E4490" t="s">
        <v>13501</v>
      </c>
      <c r="F4490" t="s">
        <v>1023</v>
      </c>
    </row>
    <row r="4491" spans="2:6" hidden="1" x14ac:dyDescent="0.25">
      <c r="B4491">
        <v>161720</v>
      </c>
      <c r="C4491" t="s">
        <v>13502</v>
      </c>
      <c r="D4491" t="s">
        <v>13503</v>
      </c>
      <c r="E4491" t="s">
        <v>11533</v>
      </c>
      <c r="F4491" t="s">
        <v>1023</v>
      </c>
    </row>
    <row r="4492" spans="2:6" hidden="1" x14ac:dyDescent="0.25">
      <c r="B4492">
        <v>161721</v>
      </c>
      <c r="C4492" t="s">
        <v>13504</v>
      </c>
      <c r="D4492" t="s">
        <v>13505</v>
      </c>
      <c r="E4492" t="s">
        <v>1899</v>
      </c>
      <c r="F4492" t="s">
        <v>1023</v>
      </c>
    </row>
    <row r="4493" spans="2:6" hidden="1" x14ac:dyDescent="0.25">
      <c r="B4493">
        <v>161722</v>
      </c>
      <c r="C4493" t="s">
        <v>13506</v>
      </c>
      <c r="D4493" t="s">
        <v>13507</v>
      </c>
      <c r="E4493" t="s">
        <v>13508</v>
      </c>
      <c r="F4493" t="s">
        <v>1023</v>
      </c>
    </row>
    <row r="4494" spans="2:6" hidden="1" x14ac:dyDescent="0.25">
      <c r="B4494">
        <v>161723</v>
      </c>
      <c r="C4494" t="s">
        <v>13509</v>
      </c>
      <c r="D4494" t="s">
        <v>13510</v>
      </c>
      <c r="E4494" t="s">
        <v>13511</v>
      </c>
      <c r="F4494" t="s">
        <v>1023</v>
      </c>
    </row>
    <row r="4495" spans="2:6" hidden="1" x14ac:dyDescent="0.25">
      <c r="B4495">
        <v>161725</v>
      </c>
      <c r="C4495" t="s">
        <v>13512</v>
      </c>
      <c r="D4495" t="s">
        <v>13513</v>
      </c>
      <c r="E4495" t="s">
        <v>13514</v>
      </c>
      <c r="F4495" t="s">
        <v>1023</v>
      </c>
    </row>
    <row r="4496" spans="2:6" hidden="1" x14ac:dyDescent="0.25">
      <c r="B4496">
        <v>161728</v>
      </c>
      <c r="C4496" t="s">
        <v>13515</v>
      </c>
      <c r="D4496" t="s">
        <v>13516</v>
      </c>
      <c r="E4496" t="s">
        <v>13517</v>
      </c>
      <c r="F4496" t="s">
        <v>1023</v>
      </c>
    </row>
    <row r="4497" spans="2:6" hidden="1" x14ac:dyDescent="0.25">
      <c r="B4497">
        <v>161730</v>
      </c>
      <c r="C4497" t="s">
        <v>13518</v>
      </c>
      <c r="D4497" t="s">
        <v>13519</v>
      </c>
      <c r="E4497" t="s">
        <v>10938</v>
      </c>
      <c r="F4497" t="s">
        <v>1023</v>
      </c>
    </row>
    <row r="4498" spans="2:6" hidden="1" x14ac:dyDescent="0.25">
      <c r="B4498">
        <v>161732</v>
      </c>
      <c r="C4498" t="s">
        <v>13520</v>
      </c>
      <c r="D4498" t="s">
        <v>13521</v>
      </c>
      <c r="E4498" t="s">
        <v>13522</v>
      </c>
      <c r="F4498" t="s">
        <v>1023</v>
      </c>
    </row>
    <row r="4499" spans="2:6" hidden="1" x14ac:dyDescent="0.25">
      <c r="B4499">
        <v>161735</v>
      </c>
      <c r="C4499" t="s">
        <v>13523</v>
      </c>
      <c r="D4499" t="s">
        <v>13524</v>
      </c>
      <c r="E4499" t="s">
        <v>13525</v>
      </c>
      <c r="F4499" t="s">
        <v>1023</v>
      </c>
    </row>
    <row r="4500" spans="2:6" hidden="1" x14ac:dyDescent="0.25">
      <c r="B4500">
        <v>161738</v>
      </c>
      <c r="C4500" t="s">
        <v>13526</v>
      </c>
      <c r="D4500" t="s">
        <v>13527</v>
      </c>
      <c r="E4500" t="s">
        <v>13528</v>
      </c>
      <c r="F4500" t="s">
        <v>1023</v>
      </c>
    </row>
    <row r="4501" spans="2:6" hidden="1" x14ac:dyDescent="0.25">
      <c r="B4501">
        <v>161740</v>
      </c>
      <c r="C4501" t="s">
        <v>13529</v>
      </c>
      <c r="D4501" t="s">
        <v>13530</v>
      </c>
      <c r="E4501" t="s">
        <v>13531</v>
      </c>
      <c r="F4501" t="s">
        <v>1023</v>
      </c>
    </row>
    <row r="4502" spans="2:6" hidden="1" x14ac:dyDescent="0.25">
      <c r="B4502">
        <v>161741</v>
      </c>
      <c r="C4502" t="s">
        <v>13532</v>
      </c>
      <c r="D4502" t="s">
        <v>13533</v>
      </c>
      <c r="E4502" t="s">
        <v>13534</v>
      </c>
      <c r="F4502" t="s">
        <v>1023</v>
      </c>
    </row>
    <row r="4503" spans="2:6" hidden="1" x14ac:dyDescent="0.25">
      <c r="B4503">
        <v>161743</v>
      </c>
      <c r="C4503" t="s">
        <v>13535</v>
      </c>
      <c r="D4503" t="s">
        <v>13536</v>
      </c>
      <c r="E4503" t="s">
        <v>13537</v>
      </c>
      <c r="F4503" t="s">
        <v>1023</v>
      </c>
    </row>
    <row r="4504" spans="2:6" hidden="1" x14ac:dyDescent="0.25">
      <c r="B4504">
        <v>161744</v>
      </c>
      <c r="C4504" t="s">
        <v>13538</v>
      </c>
      <c r="D4504" t="s">
        <v>13539</v>
      </c>
      <c r="E4504" t="s">
        <v>13540</v>
      </c>
      <c r="F4504" t="s">
        <v>1023</v>
      </c>
    </row>
    <row r="4505" spans="2:6" hidden="1" x14ac:dyDescent="0.25">
      <c r="B4505">
        <v>161746</v>
      </c>
      <c r="C4505" t="s">
        <v>13541</v>
      </c>
      <c r="D4505" t="s">
        <v>13542</v>
      </c>
      <c r="E4505" t="s">
        <v>13543</v>
      </c>
      <c r="F4505" t="s">
        <v>1023</v>
      </c>
    </row>
    <row r="4506" spans="2:6" hidden="1" x14ac:dyDescent="0.25">
      <c r="B4506">
        <v>161748</v>
      </c>
      <c r="C4506" t="s">
        <v>13544</v>
      </c>
      <c r="D4506" t="s">
        <v>13545</v>
      </c>
      <c r="E4506" t="s">
        <v>7795</v>
      </c>
      <c r="F4506" t="s">
        <v>1023</v>
      </c>
    </row>
    <row r="4507" spans="2:6" hidden="1" x14ac:dyDescent="0.25">
      <c r="B4507">
        <v>161749</v>
      </c>
      <c r="C4507" t="s">
        <v>13546</v>
      </c>
      <c r="D4507" t="s">
        <v>13547</v>
      </c>
      <c r="E4507" t="s">
        <v>13548</v>
      </c>
      <c r="F4507" t="s">
        <v>1023</v>
      </c>
    </row>
    <row r="4508" spans="2:6" hidden="1" x14ac:dyDescent="0.25">
      <c r="B4508">
        <v>161750</v>
      </c>
      <c r="C4508" t="s">
        <v>13549</v>
      </c>
      <c r="D4508" t="s">
        <v>13550</v>
      </c>
      <c r="E4508" t="s">
        <v>13551</v>
      </c>
      <c r="F4508" t="s">
        <v>1023</v>
      </c>
    </row>
    <row r="4509" spans="2:6" hidden="1" x14ac:dyDescent="0.25">
      <c r="B4509">
        <v>161751</v>
      </c>
      <c r="C4509" t="s">
        <v>13552</v>
      </c>
      <c r="D4509" t="s">
        <v>13553</v>
      </c>
      <c r="E4509" t="s">
        <v>13554</v>
      </c>
      <c r="F4509" t="s">
        <v>1023</v>
      </c>
    </row>
    <row r="4510" spans="2:6" hidden="1" x14ac:dyDescent="0.25">
      <c r="B4510">
        <v>161752</v>
      </c>
      <c r="C4510" t="s">
        <v>13555</v>
      </c>
      <c r="D4510" t="s">
        <v>13556</v>
      </c>
      <c r="E4510" t="s">
        <v>1180</v>
      </c>
      <c r="F4510" t="s">
        <v>1023</v>
      </c>
    </row>
    <row r="4511" spans="2:6" hidden="1" x14ac:dyDescent="0.25">
      <c r="B4511">
        <v>161754</v>
      </c>
      <c r="C4511" t="s">
        <v>13557</v>
      </c>
      <c r="D4511" t="s">
        <v>13558</v>
      </c>
      <c r="E4511" t="s">
        <v>13559</v>
      </c>
      <c r="F4511" t="s">
        <v>1023</v>
      </c>
    </row>
    <row r="4512" spans="2:6" hidden="1" x14ac:dyDescent="0.25">
      <c r="B4512">
        <v>161755</v>
      </c>
      <c r="C4512" t="s">
        <v>13560</v>
      </c>
      <c r="D4512" t="s">
        <v>13561</v>
      </c>
      <c r="E4512" t="s">
        <v>13562</v>
      </c>
      <c r="F4512" t="s">
        <v>1023</v>
      </c>
    </row>
    <row r="4513" spans="2:6" hidden="1" x14ac:dyDescent="0.25">
      <c r="B4513">
        <v>161756</v>
      </c>
      <c r="C4513" t="s">
        <v>13563</v>
      </c>
      <c r="D4513" t="s">
        <v>13564</v>
      </c>
      <c r="E4513" t="s">
        <v>13565</v>
      </c>
      <c r="F4513" t="s">
        <v>1023</v>
      </c>
    </row>
    <row r="4514" spans="2:6" hidden="1" x14ac:dyDescent="0.25">
      <c r="B4514">
        <v>161759</v>
      </c>
      <c r="C4514" t="s">
        <v>13566</v>
      </c>
      <c r="D4514" t="s">
        <v>13567</v>
      </c>
      <c r="E4514" t="s">
        <v>13568</v>
      </c>
      <c r="F4514" t="s">
        <v>1023</v>
      </c>
    </row>
    <row r="4515" spans="2:6" hidden="1" x14ac:dyDescent="0.25">
      <c r="B4515">
        <v>161761</v>
      </c>
      <c r="C4515" t="s">
        <v>13569</v>
      </c>
      <c r="D4515" t="s">
        <v>13570</v>
      </c>
      <c r="E4515" t="s">
        <v>13571</v>
      </c>
      <c r="F4515" t="s">
        <v>1023</v>
      </c>
    </row>
    <row r="4516" spans="2:6" hidden="1" x14ac:dyDescent="0.25">
      <c r="B4516">
        <v>161765</v>
      </c>
      <c r="C4516" t="s">
        <v>13572</v>
      </c>
      <c r="D4516" t="s">
        <v>13573</v>
      </c>
      <c r="E4516" t="s">
        <v>13574</v>
      </c>
      <c r="F4516" t="s">
        <v>1023</v>
      </c>
    </row>
    <row r="4517" spans="2:6" hidden="1" x14ac:dyDescent="0.25">
      <c r="B4517">
        <v>161766</v>
      </c>
      <c r="C4517" t="s">
        <v>13575</v>
      </c>
      <c r="D4517" t="s">
        <v>13576</v>
      </c>
      <c r="E4517" t="s">
        <v>13577</v>
      </c>
      <c r="F4517" t="s">
        <v>1023</v>
      </c>
    </row>
    <row r="4518" spans="2:6" hidden="1" x14ac:dyDescent="0.25">
      <c r="B4518">
        <v>161767</v>
      </c>
      <c r="C4518" t="s">
        <v>13578</v>
      </c>
      <c r="D4518" t="s">
        <v>13579</v>
      </c>
      <c r="E4518" t="s">
        <v>13580</v>
      </c>
      <c r="F4518" t="s">
        <v>1023</v>
      </c>
    </row>
    <row r="4519" spans="2:6" hidden="1" x14ac:dyDescent="0.25">
      <c r="B4519">
        <v>161771</v>
      </c>
      <c r="C4519" t="s">
        <v>13581</v>
      </c>
      <c r="D4519" t="s">
        <v>13582</v>
      </c>
      <c r="E4519" t="s">
        <v>13583</v>
      </c>
      <c r="F4519" t="s">
        <v>1023</v>
      </c>
    </row>
    <row r="4520" spans="2:6" hidden="1" x14ac:dyDescent="0.25">
      <c r="B4520">
        <v>161772</v>
      </c>
      <c r="C4520" t="s">
        <v>13584</v>
      </c>
      <c r="D4520" t="s">
        <v>13585</v>
      </c>
      <c r="E4520" t="s">
        <v>13586</v>
      </c>
      <c r="F4520" t="s">
        <v>1023</v>
      </c>
    </row>
    <row r="4521" spans="2:6" hidden="1" x14ac:dyDescent="0.25">
      <c r="B4521">
        <v>161774</v>
      </c>
      <c r="C4521" t="s">
        <v>13587</v>
      </c>
      <c r="D4521" t="s">
        <v>13588</v>
      </c>
      <c r="E4521" t="s">
        <v>13589</v>
      </c>
      <c r="F4521" t="s">
        <v>1023</v>
      </c>
    </row>
    <row r="4522" spans="2:6" hidden="1" x14ac:dyDescent="0.25">
      <c r="B4522">
        <v>161775</v>
      </c>
      <c r="C4522" t="s">
        <v>13590</v>
      </c>
      <c r="D4522" t="s">
        <v>13591</v>
      </c>
      <c r="E4522" t="s">
        <v>8793</v>
      </c>
      <c r="F4522" t="s">
        <v>1023</v>
      </c>
    </row>
    <row r="4523" spans="2:6" hidden="1" x14ac:dyDescent="0.25">
      <c r="B4523">
        <v>161777</v>
      </c>
      <c r="C4523" t="s">
        <v>13592</v>
      </c>
      <c r="D4523" t="s">
        <v>13593</v>
      </c>
      <c r="E4523" t="s">
        <v>8470</v>
      </c>
      <c r="F4523" t="s">
        <v>1023</v>
      </c>
    </row>
    <row r="4524" spans="2:6" hidden="1" x14ac:dyDescent="0.25">
      <c r="B4524">
        <v>161778</v>
      </c>
      <c r="C4524" t="s">
        <v>13594</v>
      </c>
      <c r="D4524" t="s">
        <v>13595</v>
      </c>
      <c r="E4524" t="s">
        <v>13596</v>
      </c>
      <c r="F4524" t="s">
        <v>1023</v>
      </c>
    </row>
    <row r="4525" spans="2:6" hidden="1" x14ac:dyDescent="0.25">
      <c r="B4525">
        <v>161779</v>
      </c>
      <c r="C4525" t="s">
        <v>13597</v>
      </c>
      <c r="D4525" t="s">
        <v>13598</v>
      </c>
      <c r="E4525" t="s">
        <v>7001</v>
      </c>
      <c r="F4525" t="s">
        <v>1023</v>
      </c>
    </row>
    <row r="4526" spans="2:6" hidden="1" x14ac:dyDescent="0.25">
      <c r="B4526">
        <v>161781</v>
      </c>
      <c r="C4526" t="s">
        <v>13599</v>
      </c>
      <c r="D4526" t="s">
        <v>13600</v>
      </c>
      <c r="E4526" t="s">
        <v>6398</v>
      </c>
      <c r="F4526" t="s">
        <v>1023</v>
      </c>
    </row>
    <row r="4527" spans="2:6" hidden="1" x14ac:dyDescent="0.25">
      <c r="B4527">
        <v>161782</v>
      </c>
      <c r="C4527" t="s">
        <v>13601</v>
      </c>
      <c r="D4527" t="s">
        <v>13602</v>
      </c>
      <c r="E4527" t="s">
        <v>13603</v>
      </c>
      <c r="F4527" t="s">
        <v>1023</v>
      </c>
    </row>
    <row r="4528" spans="2:6" hidden="1" x14ac:dyDescent="0.25">
      <c r="B4528">
        <v>161783</v>
      </c>
      <c r="C4528" t="s">
        <v>13604</v>
      </c>
      <c r="D4528" t="s">
        <v>13605</v>
      </c>
      <c r="E4528" t="s">
        <v>13606</v>
      </c>
      <c r="F4528" t="s">
        <v>1023</v>
      </c>
    </row>
    <row r="4529" spans="2:6" hidden="1" x14ac:dyDescent="0.25">
      <c r="B4529">
        <v>161787</v>
      </c>
      <c r="C4529" t="s">
        <v>13607</v>
      </c>
      <c r="D4529" t="s">
        <v>13608</v>
      </c>
      <c r="E4529" t="s">
        <v>12023</v>
      </c>
      <c r="F4529" t="s">
        <v>1023</v>
      </c>
    </row>
    <row r="4530" spans="2:6" hidden="1" x14ac:dyDescent="0.25">
      <c r="B4530">
        <v>161788</v>
      </c>
      <c r="C4530" t="s">
        <v>13609</v>
      </c>
      <c r="D4530" t="s">
        <v>13610</v>
      </c>
      <c r="E4530" t="s">
        <v>13611</v>
      </c>
      <c r="F4530" t="s">
        <v>1023</v>
      </c>
    </row>
    <row r="4531" spans="2:6" hidden="1" x14ac:dyDescent="0.25">
      <c r="B4531">
        <v>161789</v>
      </c>
      <c r="C4531" t="s">
        <v>13612</v>
      </c>
      <c r="D4531" t="s">
        <v>13613</v>
      </c>
      <c r="E4531" t="s">
        <v>13614</v>
      </c>
      <c r="F4531" t="s">
        <v>1023</v>
      </c>
    </row>
    <row r="4532" spans="2:6" hidden="1" x14ac:dyDescent="0.25">
      <c r="B4532">
        <v>161790</v>
      </c>
      <c r="C4532" t="s">
        <v>13615</v>
      </c>
      <c r="D4532" t="s">
        <v>24054</v>
      </c>
      <c r="E4532" t="s">
        <v>11533</v>
      </c>
      <c r="F4532" t="s">
        <v>1023</v>
      </c>
    </row>
    <row r="4533" spans="2:6" hidden="1" x14ac:dyDescent="0.25">
      <c r="B4533">
        <v>161792</v>
      </c>
      <c r="C4533" t="s">
        <v>13616</v>
      </c>
      <c r="D4533" t="s">
        <v>13617</v>
      </c>
      <c r="E4533" t="s">
        <v>11503</v>
      </c>
      <c r="F4533" t="s">
        <v>1023</v>
      </c>
    </row>
    <row r="4534" spans="2:6" hidden="1" x14ac:dyDescent="0.25">
      <c r="B4534">
        <v>161793</v>
      </c>
      <c r="C4534" t="s">
        <v>13618</v>
      </c>
      <c r="D4534" t="s">
        <v>13619</v>
      </c>
      <c r="E4534" t="s">
        <v>13620</v>
      </c>
      <c r="F4534" t="s">
        <v>1023</v>
      </c>
    </row>
    <row r="4535" spans="2:6" hidden="1" x14ac:dyDescent="0.25">
      <c r="B4535">
        <v>161794</v>
      </c>
      <c r="C4535" t="s">
        <v>13621</v>
      </c>
      <c r="D4535" t="s">
        <v>13622</v>
      </c>
      <c r="E4535" t="s">
        <v>12166</v>
      </c>
      <c r="F4535" t="s">
        <v>1023</v>
      </c>
    </row>
    <row r="4536" spans="2:6" hidden="1" x14ac:dyDescent="0.25">
      <c r="B4536">
        <v>161795</v>
      </c>
      <c r="C4536" t="s">
        <v>13623</v>
      </c>
      <c r="D4536" t="s">
        <v>13624</v>
      </c>
      <c r="E4536" t="s">
        <v>8164</v>
      </c>
      <c r="F4536" t="s">
        <v>1023</v>
      </c>
    </row>
    <row r="4537" spans="2:6" hidden="1" x14ac:dyDescent="0.25">
      <c r="B4537">
        <v>161796</v>
      </c>
      <c r="C4537" t="s">
        <v>13625</v>
      </c>
      <c r="D4537" t="s">
        <v>13626</v>
      </c>
      <c r="E4537" t="s">
        <v>13627</v>
      </c>
      <c r="F4537" t="s">
        <v>1023</v>
      </c>
    </row>
    <row r="4538" spans="2:6" hidden="1" x14ac:dyDescent="0.25">
      <c r="B4538">
        <v>161797</v>
      </c>
      <c r="C4538" t="s">
        <v>13628</v>
      </c>
      <c r="D4538" t="s">
        <v>13629</v>
      </c>
      <c r="E4538" t="s">
        <v>13630</v>
      </c>
      <c r="F4538" t="s">
        <v>1023</v>
      </c>
    </row>
    <row r="4539" spans="2:6" hidden="1" x14ac:dyDescent="0.25">
      <c r="B4539">
        <v>161798</v>
      </c>
      <c r="C4539" t="s">
        <v>13631</v>
      </c>
      <c r="D4539" t="s">
        <v>13632</v>
      </c>
      <c r="E4539" t="s">
        <v>13630</v>
      </c>
      <c r="F4539" t="s">
        <v>1023</v>
      </c>
    </row>
    <row r="4540" spans="2:6" hidden="1" x14ac:dyDescent="0.25">
      <c r="B4540">
        <v>161799</v>
      </c>
      <c r="C4540" t="s">
        <v>13633</v>
      </c>
      <c r="D4540" t="s">
        <v>13634</v>
      </c>
      <c r="E4540" t="s">
        <v>13635</v>
      </c>
      <c r="F4540" t="s">
        <v>1023</v>
      </c>
    </row>
    <row r="4541" spans="2:6" hidden="1" x14ac:dyDescent="0.25">
      <c r="B4541">
        <v>161800</v>
      </c>
      <c r="C4541" t="s">
        <v>13636</v>
      </c>
      <c r="D4541" t="s">
        <v>13637</v>
      </c>
      <c r="E4541" t="s">
        <v>13638</v>
      </c>
      <c r="F4541" t="s">
        <v>1023</v>
      </c>
    </row>
    <row r="4542" spans="2:6" hidden="1" x14ac:dyDescent="0.25">
      <c r="B4542">
        <v>161801</v>
      </c>
      <c r="C4542" t="s">
        <v>13639</v>
      </c>
      <c r="D4542" t="s">
        <v>13640</v>
      </c>
      <c r="E4542" t="s">
        <v>2721</v>
      </c>
      <c r="F4542" t="s">
        <v>1023</v>
      </c>
    </row>
    <row r="4543" spans="2:6" hidden="1" x14ac:dyDescent="0.25">
      <c r="B4543">
        <v>161803</v>
      </c>
      <c r="C4543" t="s">
        <v>13641</v>
      </c>
      <c r="D4543" t="s">
        <v>13642</v>
      </c>
      <c r="E4543" t="s">
        <v>13643</v>
      </c>
      <c r="F4543" t="s">
        <v>1023</v>
      </c>
    </row>
    <row r="4544" spans="2:6" hidden="1" x14ac:dyDescent="0.25">
      <c r="B4544">
        <v>161804</v>
      </c>
      <c r="C4544" t="s">
        <v>13644</v>
      </c>
      <c r="D4544" t="s">
        <v>13645</v>
      </c>
      <c r="E4544" t="s">
        <v>13646</v>
      </c>
      <c r="F4544" t="s">
        <v>1023</v>
      </c>
    </row>
    <row r="4545" spans="2:6" hidden="1" x14ac:dyDescent="0.25">
      <c r="B4545">
        <v>161806</v>
      </c>
      <c r="C4545" t="s">
        <v>13647</v>
      </c>
      <c r="D4545" t="s">
        <v>13648</v>
      </c>
      <c r="E4545" t="s">
        <v>13649</v>
      </c>
      <c r="F4545" t="s">
        <v>1023</v>
      </c>
    </row>
    <row r="4546" spans="2:6" hidden="1" x14ac:dyDescent="0.25">
      <c r="B4546">
        <v>161807</v>
      </c>
      <c r="C4546" t="s">
        <v>13650</v>
      </c>
      <c r="D4546" t="s">
        <v>13651</v>
      </c>
      <c r="E4546" t="s">
        <v>13652</v>
      </c>
      <c r="F4546" t="s">
        <v>1023</v>
      </c>
    </row>
    <row r="4547" spans="2:6" hidden="1" x14ac:dyDescent="0.25">
      <c r="B4547">
        <v>161808</v>
      </c>
      <c r="C4547" t="s">
        <v>13653</v>
      </c>
      <c r="D4547" t="s">
        <v>13654</v>
      </c>
      <c r="E4547" t="s">
        <v>13655</v>
      </c>
      <c r="F4547" t="s">
        <v>1023</v>
      </c>
    </row>
    <row r="4548" spans="2:6" hidden="1" x14ac:dyDescent="0.25">
      <c r="B4548">
        <v>161809</v>
      </c>
      <c r="C4548" t="s">
        <v>13656</v>
      </c>
      <c r="D4548" t="s">
        <v>13657</v>
      </c>
      <c r="E4548" t="s">
        <v>13658</v>
      </c>
      <c r="F4548" t="s">
        <v>1023</v>
      </c>
    </row>
    <row r="4549" spans="2:6" hidden="1" x14ac:dyDescent="0.25">
      <c r="B4549">
        <v>161810</v>
      </c>
      <c r="C4549" t="s">
        <v>13659</v>
      </c>
      <c r="D4549" t="s">
        <v>13660</v>
      </c>
      <c r="E4549" t="s">
        <v>13661</v>
      </c>
      <c r="F4549" t="s">
        <v>1023</v>
      </c>
    </row>
    <row r="4550" spans="2:6" hidden="1" x14ac:dyDescent="0.25">
      <c r="B4550">
        <v>161811</v>
      </c>
      <c r="C4550" t="s">
        <v>13662</v>
      </c>
      <c r="D4550" t="s">
        <v>13663</v>
      </c>
      <c r="E4550" t="s">
        <v>13664</v>
      </c>
      <c r="F4550" t="s">
        <v>1023</v>
      </c>
    </row>
    <row r="4551" spans="2:6" hidden="1" x14ac:dyDescent="0.25">
      <c r="B4551">
        <v>161812</v>
      </c>
      <c r="C4551" t="s">
        <v>13665</v>
      </c>
      <c r="D4551" t="s">
        <v>13666</v>
      </c>
      <c r="E4551" t="s">
        <v>1677</v>
      </c>
      <c r="F4551" t="s">
        <v>1023</v>
      </c>
    </row>
    <row r="4552" spans="2:6" hidden="1" x14ac:dyDescent="0.25">
      <c r="B4552">
        <v>161813</v>
      </c>
      <c r="C4552" t="s">
        <v>13667</v>
      </c>
      <c r="D4552" t="s">
        <v>13668</v>
      </c>
      <c r="E4552" t="s">
        <v>13669</v>
      </c>
      <c r="F4552" t="s">
        <v>1023</v>
      </c>
    </row>
    <row r="4553" spans="2:6" hidden="1" x14ac:dyDescent="0.25">
      <c r="B4553">
        <v>161814</v>
      </c>
      <c r="C4553" t="s">
        <v>13670</v>
      </c>
      <c r="D4553" t="s">
        <v>13671</v>
      </c>
      <c r="E4553" t="s">
        <v>11947</v>
      </c>
      <c r="F4553" t="s">
        <v>1023</v>
      </c>
    </row>
    <row r="4554" spans="2:6" hidden="1" x14ac:dyDescent="0.25">
      <c r="B4554">
        <v>161815</v>
      </c>
      <c r="C4554" t="s">
        <v>13672</v>
      </c>
      <c r="D4554" t="s">
        <v>13673</v>
      </c>
      <c r="E4554" t="s">
        <v>13674</v>
      </c>
      <c r="F4554" t="s">
        <v>1023</v>
      </c>
    </row>
    <row r="4555" spans="2:6" hidden="1" x14ac:dyDescent="0.25">
      <c r="B4555">
        <v>161816</v>
      </c>
      <c r="C4555" t="s">
        <v>13675</v>
      </c>
      <c r="D4555" t="s">
        <v>13676</v>
      </c>
      <c r="E4555" t="s">
        <v>12474</v>
      </c>
      <c r="F4555" t="s">
        <v>1023</v>
      </c>
    </row>
    <row r="4556" spans="2:6" hidden="1" x14ac:dyDescent="0.25">
      <c r="B4556">
        <v>161817</v>
      </c>
      <c r="C4556" t="s">
        <v>13677</v>
      </c>
      <c r="D4556" t="s">
        <v>13678</v>
      </c>
      <c r="E4556" t="s">
        <v>11174</v>
      </c>
      <c r="F4556" t="s">
        <v>1023</v>
      </c>
    </row>
    <row r="4557" spans="2:6" hidden="1" x14ac:dyDescent="0.25">
      <c r="B4557">
        <v>161819</v>
      </c>
      <c r="C4557" t="s">
        <v>13679</v>
      </c>
      <c r="D4557" t="s">
        <v>13680</v>
      </c>
      <c r="E4557" t="s">
        <v>13681</v>
      </c>
      <c r="F4557" t="s">
        <v>1023</v>
      </c>
    </row>
    <row r="4558" spans="2:6" hidden="1" x14ac:dyDescent="0.25">
      <c r="B4558">
        <v>161820</v>
      </c>
      <c r="C4558" t="s">
        <v>13682</v>
      </c>
      <c r="D4558" t="s">
        <v>13683</v>
      </c>
      <c r="E4558" t="s">
        <v>13684</v>
      </c>
      <c r="F4558" t="s">
        <v>1023</v>
      </c>
    </row>
    <row r="4559" spans="2:6" hidden="1" x14ac:dyDescent="0.25">
      <c r="B4559">
        <v>161821</v>
      </c>
      <c r="C4559" t="s">
        <v>13685</v>
      </c>
      <c r="D4559" t="s">
        <v>13686</v>
      </c>
      <c r="E4559" t="s">
        <v>13687</v>
      </c>
      <c r="F4559" t="s">
        <v>1023</v>
      </c>
    </row>
    <row r="4560" spans="2:6" hidden="1" x14ac:dyDescent="0.25">
      <c r="B4560">
        <v>161823</v>
      </c>
      <c r="C4560" t="s">
        <v>5464</v>
      </c>
      <c r="D4560" t="s">
        <v>5465</v>
      </c>
      <c r="E4560" t="s">
        <v>13688</v>
      </c>
      <c r="F4560" t="s">
        <v>1023</v>
      </c>
    </row>
    <row r="4561" spans="2:6" hidden="1" x14ac:dyDescent="0.25">
      <c r="B4561">
        <v>161824</v>
      </c>
      <c r="C4561" t="s">
        <v>13689</v>
      </c>
      <c r="D4561" t="s">
        <v>13690</v>
      </c>
      <c r="E4561" t="s">
        <v>13691</v>
      </c>
      <c r="F4561" t="s">
        <v>1023</v>
      </c>
    </row>
    <row r="4562" spans="2:6" hidden="1" x14ac:dyDescent="0.25">
      <c r="B4562">
        <v>161825</v>
      </c>
      <c r="C4562" t="s">
        <v>13692</v>
      </c>
      <c r="D4562" t="s">
        <v>13693</v>
      </c>
      <c r="E4562" t="s">
        <v>10543</v>
      </c>
      <c r="F4562" t="s">
        <v>1023</v>
      </c>
    </row>
    <row r="4563" spans="2:6" hidden="1" x14ac:dyDescent="0.25">
      <c r="B4563">
        <v>161826</v>
      </c>
      <c r="C4563" t="s">
        <v>13694</v>
      </c>
      <c r="D4563" t="s">
        <v>13695</v>
      </c>
      <c r="E4563" t="s">
        <v>11622</v>
      </c>
      <c r="F4563" t="s">
        <v>1023</v>
      </c>
    </row>
    <row r="4564" spans="2:6" hidden="1" x14ac:dyDescent="0.25">
      <c r="B4564">
        <v>161827</v>
      </c>
      <c r="C4564" t="s">
        <v>13696</v>
      </c>
      <c r="D4564" t="s">
        <v>13697</v>
      </c>
      <c r="E4564" t="s">
        <v>1911</v>
      </c>
      <c r="F4564" t="s">
        <v>1023</v>
      </c>
    </row>
    <row r="4565" spans="2:6" hidden="1" x14ac:dyDescent="0.25">
      <c r="B4565">
        <v>161828</v>
      </c>
      <c r="C4565" t="s">
        <v>13698</v>
      </c>
      <c r="D4565" t="s">
        <v>13699</v>
      </c>
      <c r="E4565" t="s">
        <v>13700</v>
      </c>
      <c r="F4565" t="s">
        <v>1023</v>
      </c>
    </row>
    <row r="4566" spans="2:6" hidden="1" x14ac:dyDescent="0.25">
      <c r="B4566">
        <v>161829</v>
      </c>
      <c r="C4566" t="s">
        <v>13701</v>
      </c>
      <c r="D4566" t="s">
        <v>13702</v>
      </c>
      <c r="E4566" t="s">
        <v>13703</v>
      </c>
      <c r="F4566" t="s">
        <v>1023</v>
      </c>
    </row>
    <row r="4567" spans="2:6" hidden="1" x14ac:dyDescent="0.25">
      <c r="B4567">
        <v>161830</v>
      </c>
      <c r="C4567" t="s">
        <v>13704</v>
      </c>
      <c r="D4567" t="s">
        <v>13705</v>
      </c>
      <c r="E4567" t="s">
        <v>13271</v>
      </c>
      <c r="F4567" t="s">
        <v>1023</v>
      </c>
    </row>
    <row r="4568" spans="2:6" hidden="1" x14ac:dyDescent="0.25">
      <c r="B4568">
        <v>161831</v>
      </c>
      <c r="C4568" t="s">
        <v>13706</v>
      </c>
      <c r="D4568" t="s">
        <v>13707</v>
      </c>
      <c r="E4568" t="s">
        <v>10114</v>
      </c>
      <c r="F4568" t="s">
        <v>1023</v>
      </c>
    </row>
    <row r="4569" spans="2:6" hidden="1" x14ac:dyDescent="0.25">
      <c r="B4569">
        <v>161832</v>
      </c>
      <c r="C4569" t="s">
        <v>13708</v>
      </c>
      <c r="D4569" t="s">
        <v>13709</v>
      </c>
      <c r="E4569" t="s">
        <v>2885</v>
      </c>
      <c r="F4569" t="s">
        <v>1023</v>
      </c>
    </row>
    <row r="4570" spans="2:6" hidden="1" x14ac:dyDescent="0.25">
      <c r="B4570">
        <v>161834</v>
      </c>
      <c r="C4570" t="s">
        <v>13710</v>
      </c>
      <c r="D4570" t="s">
        <v>13711</v>
      </c>
      <c r="E4570" t="s">
        <v>13559</v>
      </c>
      <c r="F4570" t="s">
        <v>1023</v>
      </c>
    </row>
    <row r="4571" spans="2:6" hidden="1" x14ac:dyDescent="0.25">
      <c r="B4571">
        <v>161835</v>
      </c>
      <c r="C4571" t="s">
        <v>13712</v>
      </c>
      <c r="D4571" t="s">
        <v>13713</v>
      </c>
      <c r="E4571" t="s">
        <v>5018</v>
      </c>
      <c r="F4571" t="s">
        <v>1023</v>
      </c>
    </row>
    <row r="4572" spans="2:6" hidden="1" x14ac:dyDescent="0.25">
      <c r="B4572">
        <v>161836</v>
      </c>
      <c r="C4572" t="s">
        <v>13714</v>
      </c>
      <c r="D4572" t="s">
        <v>13715</v>
      </c>
      <c r="E4572" t="s">
        <v>2384</v>
      </c>
      <c r="F4572" t="s">
        <v>1023</v>
      </c>
    </row>
    <row r="4573" spans="2:6" hidden="1" x14ac:dyDescent="0.25">
      <c r="B4573">
        <v>161837</v>
      </c>
      <c r="C4573" t="s">
        <v>13512</v>
      </c>
      <c r="D4573" t="s">
        <v>13513</v>
      </c>
      <c r="E4573" t="s">
        <v>13716</v>
      </c>
      <c r="F4573" t="s">
        <v>1023</v>
      </c>
    </row>
    <row r="4574" spans="2:6" hidden="1" x14ac:dyDescent="0.25">
      <c r="B4574">
        <v>161838</v>
      </c>
      <c r="C4574" t="s">
        <v>13717</v>
      </c>
      <c r="D4574" t="s">
        <v>13718</v>
      </c>
      <c r="E4574" t="s">
        <v>13719</v>
      </c>
      <c r="F4574" t="s">
        <v>1023</v>
      </c>
    </row>
    <row r="4575" spans="2:6" hidden="1" x14ac:dyDescent="0.25">
      <c r="B4575">
        <v>161839</v>
      </c>
      <c r="C4575" t="s">
        <v>13720</v>
      </c>
      <c r="D4575" t="s">
        <v>13721</v>
      </c>
      <c r="E4575" t="s">
        <v>11174</v>
      </c>
      <c r="F4575" t="s">
        <v>1023</v>
      </c>
    </row>
    <row r="4576" spans="2:6" hidden="1" x14ac:dyDescent="0.25">
      <c r="B4576">
        <v>161841</v>
      </c>
      <c r="C4576" t="s">
        <v>13722</v>
      </c>
      <c r="D4576" t="s">
        <v>13723</v>
      </c>
      <c r="E4576" t="s">
        <v>13724</v>
      </c>
      <c r="F4576" t="s">
        <v>1023</v>
      </c>
    </row>
    <row r="4577" spans="2:6" hidden="1" x14ac:dyDescent="0.25">
      <c r="B4577">
        <v>161845</v>
      </c>
      <c r="C4577" t="s">
        <v>13725</v>
      </c>
      <c r="D4577" t="s">
        <v>13726</v>
      </c>
      <c r="E4577" t="s">
        <v>13727</v>
      </c>
      <c r="F4577" t="s">
        <v>1023</v>
      </c>
    </row>
    <row r="4578" spans="2:6" hidden="1" x14ac:dyDescent="0.25">
      <c r="B4578">
        <v>161848</v>
      </c>
      <c r="C4578" t="s">
        <v>13728</v>
      </c>
      <c r="D4578" t="s">
        <v>13729</v>
      </c>
      <c r="E4578" t="s">
        <v>13730</v>
      </c>
      <c r="F4578" t="s">
        <v>1023</v>
      </c>
    </row>
    <row r="4579" spans="2:6" hidden="1" x14ac:dyDescent="0.25">
      <c r="B4579">
        <v>161849</v>
      </c>
      <c r="C4579" t="s">
        <v>13731</v>
      </c>
      <c r="D4579" t="s">
        <v>13732</v>
      </c>
      <c r="E4579" t="s">
        <v>5018</v>
      </c>
      <c r="F4579" t="s">
        <v>1023</v>
      </c>
    </row>
    <row r="4580" spans="2:6" hidden="1" x14ac:dyDescent="0.25">
      <c r="B4580">
        <v>161850</v>
      </c>
      <c r="C4580" t="s">
        <v>13733</v>
      </c>
      <c r="D4580" t="s">
        <v>13734</v>
      </c>
      <c r="E4580" t="s">
        <v>13735</v>
      </c>
      <c r="F4580" t="s">
        <v>1023</v>
      </c>
    </row>
    <row r="4581" spans="2:6" hidden="1" x14ac:dyDescent="0.25">
      <c r="B4581">
        <v>161851</v>
      </c>
      <c r="C4581" t="s">
        <v>13736</v>
      </c>
      <c r="D4581" t="s">
        <v>13737</v>
      </c>
      <c r="E4581" t="s">
        <v>13738</v>
      </c>
      <c r="F4581" t="s">
        <v>1023</v>
      </c>
    </row>
    <row r="4582" spans="2:6" hidden="1" x14ac:dyDescent="0.25">
      <c r="B4582">
        <v>161852</v>
      </c>
      <c r="C4582" t="s">
        <v>13739</v>
      </c>
      <c r="D4582" t="s">
        <v>13740</v>
      </c>
      <c r="E4582" t="s">
        <v>13741</v>
      </c>
      <c r="F4582" t="s">
        <v>1023</v>
      </c>
    </row>
    <row r="4583" spans="2:6" hidden="1" x14ac:dyDescent="0.25">
      <c r="B4583">
        <v>161854</v>
      </c>
      <c r="C4583" t="s">
        <v>13742</v>
      </c>
      <c r="D4583" t="s">
        <v>13743</v>
      </c>
      <c r="E4583" t="s">
        <v>13744</v>
      </c>
      <c r="F4583" t="s">
        <v>1023</v>
      </c>
    </row>
    <row r="4584" spans="2:6" hidden="1" x14ac:dyDescent="0.25">
      <c r="B4584">
        <v>161859</v>
      </c>
      <c r="C4584" t="s">
        <v>13745</v>
      </c>
      <c r="D4584" t="s">
        <v>13746</v>
      </c>
      <c r="E4584" t="s">
        <v>2888</v>
      </c>
      <c r="F4584" t="s">
        <v>1023</v>
      </c>
    </row>
    <row r="4585" spans="2:6" hidden="1" x14ac:dyDescent="0.25">
      <c r="B4585">
        <v>161861</v>
      </c>
      <c r="C4585" t="s">
        <v>13747</v>
      </c>
      <c r="D4585" t="s">
        <v>13748</v>
      </c>
      <c r="E4585" t="s">
        <v>2888</v>
      </c>
      <c r="F4585" t="s">
        <v>1023</v>
      </c>
    </row>
    <row r="4586" spans="2:6" hidden="1" x14ac:dyDescent="0.25">
      <c r="B4586">
        <v>161862</v>
      </c>
      <c r="C4586" t="s">
        <v>13749</v>
      </c>
      <c r="D4586" t="s">
        <v>13750</v>
      </c>
      <c r="E4586" t="s">
        <v>13751</v>
      </c>
      <c r="F4586" t="s">
        <v>1023</v>
      </c>
    </row>
    <row r="4587" spans="2:6" hidden="1" x14ac:dyDescent="0.25">
      <c r="B4587">
        <v>161863</v>
      </c>
      <c r="C4587" t="s">
        <v>13752</v>
      </c>
      <c r="D4587" t="s">
        <v>13753</v>
      </c>
      <c r="E4587" t="s">
        <v>13754</v>
      </c>
      <c r="F4587" t="s">
        <v>1023</v>
      </c>
    </row>
    <row r="4588" spans="2:6" hidden="1" x14ac:dyDescent="0.25">
      <c r="B4588">
        <v>161865</v>
      </c>
      <c r="C4588" t="s">
        <v>13755</v>
      </c>
      <c r="D4588" t="s">
        <v>13756</v>
      </c>
      <c r="E4588" t="s">
        <v>13757</v>
      </c>
      <c r="F4588" t="s">
        <v>1023</v>
      </c>
    </row>
    <row r="4589" spans="2:6" hidden="1" x14ac:dyDescent="0.25">
      <c r="B4589">
        <v>161866</v>
      </c>
      <c r="C4589" t="s">
        <v>13758</v>
      </c>
      <c r="D4589" t="s">
        <v>13759</v>
      </c>
      <c r="E4589" t="s">
        <v>13760</v>
      </c>
      <c r="F4589" t="s">
        <v>1023</v>
      </c>
    </row>
    <row r="4590" spans="2:6" hidden="1" x14ac:dyDescent="0.25">
      <c r="B4590">
        <v>161867</v>
      </c>
      <c r="C4590" t="s">
        <v>13761</v>
      </c>
      <c r="D4590" t="s">
        <v>13762</v>
      </c>
      <c r="E4590" t="s">
        <v>13763</v>
      </c>
      <c r="F4590" t="s">
        <v>1023</v>
      </c>
    </row>
    <row r="4591" spans="2:6" hidden="1" x14ac:dyDescent="0.25">
      <c r="B4591">
        <v>161873</v>
      </c>
      <c r="C4591" t="s">
        <v>13764</v>
      </c>
      <c r="D4591" t="s">
        <v>13765</v>
      </c>
      <c r="E4591" t="s">
        <v>13766</v>
      </c>
      <c r="F4591" t="s">
        <v>1023</v>
      </c>
    </row>
    <row r="4592" spans="2:6" hidden="1" x14ac:dyDescent="0.25">
      <c r="B4592">
        <v>161874</v>
      </c>
      <c r="C4592" t="s">
        <v>13767</v>
      </c>
      <c r="D4592" t="s">
        <v>13768</v>
      </c>
      <c r="E4592" t="s">
        <v>13769</v>
      </c>
      <c r="F4592" t="s">
        <v>1023</v>
      </c>
    </row>
    <row r="4593" spans="2:6" hidden="1" x14ac:dyDescent="0.25">
      <c r="B4593">
        <v>161875</v>
      </c>
      <c r="C4593" t="s">
        <v>13770</v>
      </c>
      <c r="D4593" t="s">
        <v>13771</v>
      </c>
      <c r="E4593" t="s">
        <v>11533</v>
      </c>
      <c r="F4593" t="s">
        <v>1023</v>
      </c>
    </row>
    <row r="4594" spans="2:6" hidden="1" x14ac:dyDescent="0.25">
      <c r="B4594">
        <v>161878</v>
      </c>
      <c r="C4594" t="s">
        <v>13772</v>
      </c>
      <c r="D4594" t="s">
        <v>13773</v>
      </c>
      <c r="E4594" t="s">
        <v>13774</v>
      </c>
      <c r="F4594" t="s">
        <v>1023</v>
      </c>
    </row>
    <row r="4595" spans="2:6" hidden="1" x14ac:dyDescent="0.25">
      <c r="B4595">
        <v>161881</v>
      </c>
      <c r="C4595" t="s">
        <v>13775</v>
      </c>
      <c r="D4595" t="s">
        <v>13776</v>
      </c>
      <c r="E4595" t="s">
        <v>13777</v>
      </c>
      <c r="F4595" t="s">
        <v>1023</v>
      </c>
    </row>
    <row r="4596" spans="2:6" hidden="1" x14ac:dyDescent="0.25">
      <c r="B4596">
        <v>161882</v>
      </c>
      <c r="C4596" t="s">
        <v>13778</v>
      </c>
      <c r="D4596" t="s">
        <v>13779</v>
      </c>
      <c r="E4596" t="s">
        <v>12279</v>
      </c>
      <c r="F4596" t="s">
        <v>1023</v>
      </c>
    </row>
    <row r="4597" spans="2:6" hidden="1" x14ac:dyDescent="0.25">
      <c r="B4597">
        <v>161883</v>
      </c>
      <c r="C4597" t="s">
        <v>13780</v>
      </c>
      <c r="D4597" t="s">
        <v>13781</v>
      </c>
      <c r="E4597" t="s">
        <v>10893</v>
      </c>
      <c r="F4597" t="s">
        <v>1023</v>
      </c>
    </row>
    <row r="4598" spans="2:6" hidden="1" x14ac:dyDescent="0.25">
      <c r="B4598">
        <v>161884</v>
      </c>
      <c r="C4598" t="s">
        <v>13782</v>
      </c>
      <c r="D4598" t="s">
        <v>13783</v>
      </c>
      <c r="E4598" t="s">
        <v>8170</v>
      </c>
      <c r="F4598" t="s">
        <v>1023</v>
      </c>
    </row>
    <row r="4599" spans="2:6" hidden="1" x14ac:dyDescent="0.25">
      <c r="B4599">
        <v>161888</v>
      </c>
      <c r="C4599" t="s">
        <v>13784</v>
      </c>
      <c r="D4599" t="s">
        <v>13785</v>
      </c>
      <c r="E4599" t="s">
        <v>13786</v>
      </c>
      <c r="F4599" t="s">
        <v>1023</v>
      </c>
    </row>
    <row r="4600" spans="2:6" hidden="1" x14ac:dyDescent="0.25">
      <c r="B4600">
        <v>161891</v>
      </c>
      <c r="C4600" t="s">
        <v>13787</v>
      </c>
      <c r="D4600" t="s">
        <v>13788</v>
      </c>
      <c r="E4600" t="s">
        <v>13789</v>
      </c>
      <c r="F4600" t="s">
        <v>1023</v>
      </c>
    </row>
    <row r="4601" spans="2:6" hidden="1" x14ac:dyDescent="0.25">
      <c r="B4601">
        <v>161892</v>
      </c>
      <c r="C4601" t="s">
        <v>13790</v>
      </c>
      <c r="D4601" t="s">
        <v>13791</v>
      </c>
      <c r="E4601" t="s">
        <v>13792</v>
      </c>
      <c r="F4601" t="s">
        <v>1023</v>
      </c>
    </row>
    <row r="4602" spans="2:6" hidden="1" x14ac:dyDescent="0.25">
      <c r="B4602">
        <v>161899</v>
      </c>
      <c r="C4602" t="s">
        <v>13793</v>
      </c>
      <c r="D4602" t="s">
        <v>13794</v>
      </c>
      <c r="E4602" t="s">
        <v>4974</v>
      </c>
      <c r="F4602" t="s">
        <v>1023</v>
      </c>
    </row>
    <row r="4603" spans="2:6" hidden="1" x14ac:dyDescent="0.25">
      <c r="B4603">
        <v>161903</v>
      </c>
      <c r="C4603" t="s">
        <v>13795</v>
      </c>
      <c r="D4603" t="s">
        <v>13796</v>
      </c>
      <c r="E4603" t="s">
        <v>13797</v>
      </c>
      <c r="F4603" t="s">
        <v>1023</v>
      </c>
    </row>
    <row r="4604" spans="2:6" hidden="1" x14ac:dyDescent="0.25">
      <c r="B4604">
        <v>161907</v>
      </c>
      <c r="C4604" t="s">
        <v>13798</v>
      </c>
      <c r="D4604" t="s">
        <v>13799</v>
      </c>
      <c r="E4604" t="s">
        <v>13800</v>
      </c>
      <c r="F4604" t="s">
        <v>1023</v>
      </c>
    </row>
    <row r="4605" spans="2:6" hidden="1" x14ac:dyDescent="0.25">
      <c r="B4605">
        <v>161908</v>
      </c>
      <c r="C4605" t="s">
        <v>13801</v>
      </c>
      <c r="D4605" t="s">
        <v>13802</v>
      </c>
      <c r="E4605" t="s">
        <v>13803</v>
      </c>
      <c r="F4605" t="s">
        <v>1023</v>
      </c>
    </row>
    <row r="4606" spans="2:6" hidden="1" x14ac:dyDescent="0.25">
      <c r="B4606">
        <v>161913</v>
      </c>
      <c r="C4606" t="s">
        <v>13804</v>
      </c>
      <c r="D4606" t="s">
        <v>13805</v>
      </c>
      <c r="E4606" t="s">
        <v>13806</v>
      </c>
      <c r="F4606" t="s">
        <v>1023</v>
      </c>
    </row>
    <row r="4607" spans="2:6" hidden="1" x14ac:dyDescent="0.25">
      <c r="B4607">
        <v>161914</v>
      </c>
      <c r="C4607" t="s">
        <v>13807</v>
      </c>
      <c r="D4607" t="s">
        <v>13808</v>
      </c>
      <c r="E4607" t="s">
        <v>3811</v>
      </c>
      <c r="F4607" t="s">
        <v>1023</v>
      </c>
    </row>
    <row r="4608" spans="2:6" hidden="1" x14ac:dyDescent="0.25">
      <c r="B4608">
        <v>161916</v>
      </c>
      <c r="C4608" t="s">
        <v>13809</v>
      </c>
      <c r="D4608" t="s">
        <v>13810</v>
      </c>
      <c r="E4608" t="s">
        <v>11492</v>
      </c>
      <c r="F4608" t="s">
        <v>1023</v>
      </c>
    </row>
    <row r="4609" spans="2:6" hidden="1" x14ac:dyDescent="0.25">
      <c r="B4609">
        <v>161919</v>
      </c>
      <c r="C4609" t="s">
        <v>13811</v>
      </c>
      <c r="D4609" t="s">
        <v>13812</v>
      </c>
      <c r="E4609" t="s">
        <v>13813</v>
      </c>
      <c r="F4609" t="s">
        <v>1023</v>
      </c>
    </row>
    <row r="4610" spans="2:6" hidden="1" x14ac:dyDescent="0.25">
      <c r="B4610">
        <v>161920</v>
      </c>
      <c r="C4610" t="s">
        <v>13814</v>
      </c>
      <c r="D4610" t="s">
        <v>13815</v>
      </c>
      <c r="E4610" t="s">
        <v>13816</v>
      </c>
      <c r="F4610" t="s">
        <v>1023</v>
      </c>
    </row>
    <row r="4611" spans="2:6" hidden="1" x14ac:dyDescent="0.25">
      <c r="B4611">
        <v>161922</v>
      </c>
      <c r="C4611" t="s">
        <v>13817</v>
      </c>
      <c r="D4611" t="s">
        <v>13818</v>
      </c>
      <c r="E4611" t="s">
        <v>13819</v>
      </c>
      <c r="F4611" t="s">
        <v>1023</v>
      </c>
    </row>
    <row r="4612" spans="2:6" hidden="1" x14ac:dyDescent="0.25">
      <c r="B4612">
        <v>161923</v>
      </c>
      <c r="C4612" t="s">
        <v>13820</v>
      </c>
      <c r="D4612" t="s">
        <v>13821</v>
      </c>
      <c r="E4612" t="s">
        <v>13822</v>
      </c>
      <c r="F4612" t="s">
        <v>1023</v>
      </c>
    </row>
    <row r="4613" spans="2:6" hidden="1" x14ac:dyDescent="0.25">
      <c r="B4613">
        <v>161926</v>
      </c>
      <c r="C4613" t="s">
        <v>13823</v>
      </c>
      <c r="D4613" t="s">
        <v>13824</v>
      </c>
      <c r="E4613" t="s">
        <v>13825</v>
      </c>
      <c r="F4613" t="s">
        <v>1023</v>
      </c>
    </row>
    <row r="4614" spans="2:6" hidden="1" x14ac:dyDescent="0.25">
      <c r="B4614">
        <v>161928</v>
      </c>
      <c r="C4614" t="s">
        <v>13826</v>
      </c>
      <c r="D4614" t="s">
        <v>13827</v>
      </c>
      <c r="E4614" t="s">
        <v>13828</v>
      </c>
      <c r="F4614" t="s">
        <v>1023</v>
      </c>
    </row>
    <row r="4615" spans="2:6" hidden="1" x14ac:dyDescent="0.25">
      <c r="B4615">
        <v>161929</v>
      </c>
      <c r="C4615" t="s">
        <v>13829</v>
      </c>
      <c r="D4615" t="s">
        <v>13830</v>
      </c>
      <c r="E4615" t="s">
        <v>1332</v>
      </c>
      <c r="F4615" t="s">
        <v>1023</v>
      </c>
    </row>
    <row r="4616" spans="2:6" hidden="1" x14ac:dyDescent="0.25">
      <c r="B4616">
        <v>161931</v>
      </c>
      <c r="C4616" t="s">
        <v>13831</v>
      </c>
      <c r="D4616" t="s">
        <v>13832</v>
      </c>
      <c r="E4616" t="s">
        <v>12276</v>
      </c>
      <c r="F4616" t="s">
        <v>1023</v>
      </c>
    </row>
    <row r="4617" spans="2:6" hidden="1" x14ac:dyDescent="0.25">
      <c r="B4617">
        <v>161932</v>
      </c>
      <c r="C4617" t="s">
        <v>13833</v>
      </c>
      <c r="D4617" t="s">
        <v>13834</v>
      </c>
      <c r="E4617" t="s">
        <v>13835</v>
      </c>
      <c r="F4617" t="s">
        <v>1023</v>
      </c>
    </row>
    <row r="4618" spans="2:6" hidden="1" x14ac:dyDescent="0.25">
      <c r="B4618">
        <v>161934</v>
      </c>
      <c r="C4618" t="s">
        <v>13836</v>
      </c>
      <c r="D4618" t="s">
        <v>13837</v>
      </c>
      <c r="E4618" t="s">
        <v>1794</v>
      </c>
      <c r="F4618" t="s">
        <v>1023</v>
      </c>
    </row>
    <row r="4619" spans="2:6" hidden="1" x14ac:dyDescent="0.25">
      <c r="B4619">
        <v>161938</v>
      </c>
      <c r="C4619" t="s">
        <v>13838</v>
      </c>
      <c r="D4619" t="s">
        <v>13839</v>
      </c>
      <c r="E4619" t="s">
        <v>13840</v>
      </c>
      <c r="F4619" t="s">
        <v>1023</v>
      </c>
    </row>
    <row r="4620" spans="2:6" hidden="1" x14ac:dyDescent="0.25">
      <c r="B4620">
        <v>161939</v>
      </c>
      <c r="C4620" t="s">
        <v>13841</v>
      </c>
      <c r="D4620" t="s">
        <v>13842</v>
      </c>
      <c r="E4620" t="s">
        <v>8557</v>
      </c>
      <c r="F4620" t="s">
        <v>1023</v>
      </c>
    </row>
    <row r="4621" spans="2:6" hidden="1" x14ac:dyDescent="0.25">
      <c r="B4621">
        <v>161941</v>
      </c>
      <c r="C4621" t="s">
        <v>13843</v>
      </c>
      <c r="D4621" t="s">
        <v>13844</v>
      </c>
      <c r="E4621" t="s">
        <v>8170</v>
      </c>
      <c r="F4621" t="s">
        <v>1023</v>
      </c>
    </row>
    <row r="4622" spans="2:6" hidden="1" x14ac:dyDescent="0.25">
      <c r="B4622">
        <v>161943</v>
      </c>
      <c r="C4622" t="s">
        <v>13845</v>
      </c>
      <c r="D4622" t="s">
        <v>13846</v>
      </c>
      <c r="E4622" t="s">
        <v>7374</v>
      </c>
      <c r="F4622" t="s">
        <v>1023</v>
      </c>
    </row>
    <row r="4623" spans="2:6" hidden="1" x14ac:dyDescent="0.25">
      <c r="B4623">
        <v>161944</v>
      </c>
      <c r="C4623" t="s">
        <v>13847</v>
      </c>
      <c r="D4623" t="s">
        <v>13848</v>
      </c>
      <c r="E4623" t="s">
        <v>12195</v>
      </c>
      <c r="F4623" t="s">
        <v>1023</v>
      </c>
    </row>
    <row r="4624" spans="2:6" hidden="1" x14ac:dyDescent="0.25">
      <c r="B4624">
        <v>161945</v>
      </c>
      <c r="C4624" t="s">
        <v>13849</v>
      </c>
      <c r="D4624" t="s">
        <v>13850</v>
      </c>
      <c r="E4624" t="s">
        <v>255</v>
      </c>
      <c r="F4624" t="s">
        <v>1023</v>
      </c>
    </row>
    <row r="4625" spans="2:6" hidden="1" x14ac:dyDescent="0.25">
      <c r="B4625">
        <v>161948</v>
      </c>
      <c r="C4625" t="s">
        <v>13851</v>
      </c>
      <c r="D4625" t="s">
        <v>13852</v>
      </c>
      <c r="E4625" t="s">
        <v>13853</v>
      </c>
      <c r="F4625" t="s">
        <v>1023</v>
      </c>
    </row>
    <row r="4626" spans="2:6" hidden="1" x14ac:dyDescent="0.25">
      <c r="B4626">
        <v>161952</v>
      </c>
      <c r="C4626" t="s">
        <v>13854</v>
      </c>
      <c r="D4626" t="s">
        <v>13855</v>
      </c>
      <c r="E4626" t="s">
        <v>13856</v>
      </c>
      <c r="F4626" t="s">
        <v>1023</v>
      </c>
    </row>
    <row r="4627" spans="2:6" hidden="1" x14ac:dyDescent="0.25">
      <c r="B4627">
        <v>161954</v>
      </c>
      <c r="C4627" t="s">
        <v>13857</v>
      </c>
      <c r="D4627" t="s">
        <v>13858</v>
      </c>
      <c r="E4627" t="s">
        <v>13859</v>
      </c>
      <c r="F4627" t="s">
        <v>1023</v>
      </c>
    </row>
    <row r="4628" spans="2:6" hidden="1" x14ac:dyDescent="0.25">
      <c r="B4628">
        <v>161956</v>
      </c>
      <c r="C4628" t="s">
        <v>13860</v>
      </c>
      <c r="D4628" t="s">
        <v>13861</v>
      </c>
      <c r="E4628" t="s">
        <v>13862</v>
      </c>
      <c r="F4628" t="s">
        <v>1023</v>
      </c>
    </row>
    <row r="4629" spans="2:6" hidden="1" x14ac:dyDescent="0.25">
      <c r="B4629">
        <v>161959</v>
      </c>
      <c r="C4629" t="s">
        <v>13863</v>
      </c>
      <c r="D4629" t="s">
        <v>13864</v>
      </c>
      <c r="E4629" t="s">
        <v>13865</v>
      </c>
      <c r="F4629" t="s">
        <v>1023</v>
      </c>
    </row>
    <row r="4630" spans="2:6" hidden="1" x14ac:dyDescent="0.25">
      <c r="B4630">
        <v>161960</v>
      </c>
      <c r="C4630" t="s">
        <v>13866</v>
      </c>
      <c r="D4630" t="s">
        <v>13867</v>
      </c>
      <c r="E4630" t="s">
        <v>5732</v>
      </c>
      <c r="F4630" t="s">
        <v>1023</v>
      </c>
    </row>
    <row r="4631" spans="2:6" hidden="1" x14ac:dyDescent="0.25">
      <c r="B4631">
        <v>161964</v>
      </c>
      <c r="C4631" t="s">
        <v>13868</v>
      </c>
      <c r="D4631" t="s">
        <v>13869</v>
      </c>
      <c r="E4631" t="s">
        <v>13870</v>
      </c>
      <c r="F4631" t="s">
        <v>1023</v>
      </c>
    </row>
    <row r="4632" spans="2:6" hidden="1" x14ac:dyDescent="0.25">
      <c r="B4632">
        <v>161969</v>
      </c>
      <c r="C4632" t="s">
        <v>13871</v>
      </c>
      <c r="D4632" t="s">
        <v>13872</v>
      </c>
      <c r="E4632" t="s">
        <v>13873</v>
      </c>
      <c r="F4632" t="s">
        <v>1023</v>
      </c>
    </row>
    <row r="4633" spans="2:6" hidden="1" x14ac:dyDescent="0.25">
      <c r="B4633">
        <v>161972</v>
      </c>
      <c r="C4633" t="s">
        <v>13874</v>
      </c>
      <c r="D4633" t="s">
        <v>13875</v>
      </c>
      <c r="E4633" t="s">
        <v>10272</v>
      </c>
      <c r="F4633" t="s">
        <v>1023</v>
      </c>
    </row>
    <row r="4634" spans="2:6" hidden="1" x14ac:dyDescent="0.25">
      <c r="B4634">
        <v>161974</v>
      </c>
      <c r="C4634" t="s">
        <v>13876</v>
      </c>
      <c r="D4634" t="s">
        <v>13877</v>
      </c>
      <c r="E4634" t="s">
        <v>5822</v>
      </c>
      <c r="F4634" t="s">
        <v>1023</v>
      </c>
    </row>
    <row r="4635" spans="2:6" hidden="1" x14ac:dyDescent="0.25">
      <c r="B4635">
        <v>161975</v>
      </c>
      <c r="C4635" t="s">
        <v>13878</v>
      </c>
      <c r="D4635" t="s">
        <v>13879</v>
      </c>
      <c r="E4635" t="s">
        <v>13880</v>
      </c>
      <c r="F4635" t="s">
        <v>1023</v>
      </c>
    </row>
    <row r="4636" spans="2:6" hidden="1" x14ac:dyDescent="0.25">
      <c r="B4636">
        <v>161976</v>
      </c>
      <c r="C4636" t="s">
        <v>13881</v>
      </c>
      <c r="D4636" t="s">
        <v>13882</v>
      </c>
      <c r="E4636" t="s">
        <v>13883</v>
      </c>
      <c r="F4636" t="s">
        <v>1023</v>
      </c>
    </row>
    <row r="4637" spans="2:6" hidden="1" x14ac:dyDescent="0.25">
      <c r="B4637">
        <v>161977</v>
      </c>
      <c r="C4637" t="s">
        <v>13884</v>
      </c>
      <c r="D4637" t="s">
        <v>13885</v>
      </c>
      <c r="E4637" t="s">
        <v>13886</v>
      </c>
      <c r="F4637" t="s">
        <v>1023</v>
      </c>
    </row>
    <row r="4638" spans="2:6" hidden="1" x14ac:dyDescent="0.25">
      <c r="B4638">
        <v>161980</v>
      </c>
      <c r="C4638" t="s">
        <v>13887</v>
      </c>
      <c r="D4638" t="s">
        <v>13888</v>
      </c>
      <c r="E4638" t="s">
        <v>13889</v>
      </c>
      <c r="F4638" t="s">
        <v>1023</v>
      </c>
    </row>
    <row r="4639" spans="2:6" hidden="1" x14ac:dyDescent="0.25">
      <c r="B4639">
        <v>161982</v>
      </c>
      <c r="C4639" t="s">
        <v>13890</v>
      </c>
      <c r="D4639" t="s">
        <v>13891</v>
      </c>
      <c r="E4639" t="s">
        <v>13892</v>
      </c>
      <c r="F4639" t="s">
        <v>1023</v>
      </c>
    </row>
    <row r="4640" spans="2:6" hidden="1" x14ac:dyDescent="0.25">
      <c r="B4640">
        <v>161984</v>
      </c>
      <c r="C4640" t="s">
        <v>13893</v>
      </c>
      <c r="D4640" t="s">
        <v>13894</v>
      </c>
      <c r="E4640" t="s">
        <v>9286</v>
      </c>
      <c r="F4640" t="s">
        <v>1023</v>
      </c>
    </row>
    <row r="4641" spans="2:6" hidden="1" x14ac:dyDescent="0.25">
      <c r="B4641">
        <v>161985</v>
      </c>
      <c r="C4641" t="s">
        <v>13895</v>
      </c>
      <c r="D4641" t="s">
        <v>13896</v>
      </c>
      <c r="E4641" t="s">
        <v>13897</v>
      </c>
      <c r="F4641" t="s">
        <v>1023</v>
      </c>
    </row>
    <row r="4642" spans="2:6" hidden="1" x14ac:dyDescent="0.25">
      <c r="B4642">
        <v>161988</v>
      </c>
      <c r="C4642" t="s">
        <v>13898</v>
      </c>
      <c r="D4642" t="s">
        <v>13899</v>
      </c>
      <c r="E4642" t="s">
        <v>9438</v>
      </c>
      <c r="F4642" t="s">
        <v>1023</v>
      </c>
    </row>
    <row r="4643" spans="2:6" hidden="1" x14ac:dyDescent="0.25">
      <c r="B4643">
        <v>161989</v>
      </c>
      <c r="C4643" t="s">
        <v>13900</v>
      </c>
      <c r="D4643" t="s">
        <v>13901</v>
      </c>
      <c r="E4643" t="s">
        <v>7806</v>
      </c>
      <c r="F4643" t="s">
        <v>1023</v>
      </c>
    </row>
    <row r="4644" spans="2:6" hidden="1" x14ac:dyDescent="0.25">
      <c r="B4644">
        <v>161990</v>
      </c>
      <c r="C4644" t="s">
        <v>13902</v>
      </c>
      <c r="D4644" t="s">
        <v>13903</v>
      </c>
      <c r="E4644" t="s">
        <v>9396</v>
      </c>
      <c r="F4644" t="s">
        <v>1023</v>
      </c>
    </row>
    <row r="4645" spans="2:6" hidden="1" x14ac:dyDescent="0.25">
      <c r="B4645">
        <v>161993</v>
      </c>
      <c r="C4645" t="s">
        <v>13904</v>
      </c>
      <c r="D4645" t="s">
        <v>13905</v>
      </c>
      <c r="E4645" t="s">
        <v>13906</v>
      </c>
      <c r="F4645" t="s">
        <v>1023</v>
      </c>
    </row>
    <row r="4646" spans="2:6" hidden="1" x14ac:dyDescent="0.25">
      <c r="B4646">
        <v>161994</v>
      </c>
      <c r="C4646" t="s">
        <v>13907</v>
      </c>
      <c r="D4646" t="s">
        <v>13908</v>
      </c>
      <c r="E4646" t="s">
        <v>13909</v>
      </c>
      <c r="F4646" t="s">
        <v>1023</v>
      </c>
    </row>
    <row r="4647" spans="2:6" hidden="1" x14ac:dyDescent="0.25">
      <c r="B4647">
        <v>161995</v>
      </c>
      <c r="C4647" t="s">
        <v>13910</v>
      </c>
      <c r="D4647" t="s">
        <v>13911</v>
      </c>
      <c r="E4647" t="s">
        <v>13912</v>
      </c>
      <c r="F4647" t="s">
        <v>1023</v>
      </c>
    </row>
    <row r="4648" spans="2:6" hidden="1" x14ac:dyDescent="0.25">
      <c r="B4648">
        <v>161999</v>
      </c>
      <c r="C4648" t="s">
        <v>13913</v>
      </c>
      <c r="D4648" t="s">
        <v>13914</v>
      </c>
      <c r="E4648" t="s">
        <v>7481</v>
      </c>
      <c r="F4648" t="s">
        <v>1023</v>
      </c>
    </row>
    <row r="4649" spans="2:6" hidden="1" x14ac:dyDescent="0.25">
      <c r="B4649">
        <v>162001</v>
      </c>
      <c r="C4649" t="s">
        <v>13915</v>
      </c>
      <c r="D4649" t="s">
        <v>13916</v>
      </c>
      <c r="E4649" t="s">
        <v>13917</v>
      </c>
      <c r="F4649" t="s">
        <v>1023</v>
      </c>
    </row>
    <row r="4650" spans="2:6" hidden="1" x14ac:dyDescent="0.25">
      <c r="B4650">
        <v>162002</v>
      </c>
      <c r="C4650" t="s">
        <v>13918</v>
      </c>
      <c r="D4650" t="s">
        <v>13919</v>
      </c>
      <c r="E4650" t="s">
        <v>13920</v>
      </c>
      <c r="F4650" t="s">
        <v>1023</v>
      </c>
    </row>
    <row r="4651" spans="2:6" hidden="1" x14ac:dyDescent="0.25">
      <c r="B4651">
        <v>162003</v>
      </c>
      <c r="C4651" t="s">
        <v>13921</v>
      </c>
      <c r="D4651" t="s">
        <v>13922</v>
      </c>
      <c r="E4651" t="s">
        <v>2987</v>
      </c>
      <c r="F4651" t="s">
        <v>1023</v>
      </c>
    </row>
    <row r="4652" spans="2:6" hidden="1" x14ac:dyDescent="0.25">
      <c r="B4652">
        <v>162005</v>
      </c>
      <c r="C4652" t="s">
        <v>13923</v>
      </c>
      <c r="D4652" t="s">
        <v>13924</v>
      </c>
      <c r="E4652" t="s">
        <v>13925</v>
      </c>
      <c r="F4652" t="s">
        <v>1023</v>
      </c>
    </row>
    <row r="4653" spans="2:6" hidden="1" x14ac:dyDescent="0.25">
      <c r="B4653">
        <v>162006</v>
      </c>
      <c r="C4653" t="s">
        <v>13926</v>
      </c>
      <c r="D4653" t="s">
        <v>13927</v>
      </c>
      <c r="E4653" t="s">
        <v>13928</v>
      </c>
      <c r="F4653" t="s">
        <v>1023</v>
      </c>
    </row>
    <row r="4654" spans="2:6" hidden="1" x14ac:dyDescent="0.25">
      <c r="B4654">
        <v>162007</v>
      </c>
      <c r="C4654" t="s">
        <v>13929</v>
      </c>
      <c r="D4654" t="s">
        <v>13930</v>
      </c>
      <c r="E4654" t="s">
        <v>2330</v>
      </c>
      <c r="F4654" t="s">
        <v>1023</v>
      </c>
    </row>
    <row r="4655" spans="2:6" hidden="1" x14ac:dyDescent="0.25">
      <c r="B4655">
        <v>162008</v>
      </c>
      <c r="C4655" t="s">
        <v>13931</v>
      </c>
      <c r="D4655" t="s">
        <v>13932</v>
      </c>
      <c r="E4655" t="s">
        <v>10057</v>
      </c>
      <c r="F4655" t="s">
        <v>1023</v>
      </c>
    </row>
    <row r="4656" spans="2:6" hidden="1" x14ac:dyDescent="0.25">
      <c r="B4656">
        <v>162009</v>
      </c>
      <c r="C4656" t="s">
        <v>13933</v>
      </c>
      <c r="D4656" t="s">
        <v>13934</v>
      </c>
      <c r="E4656" t="s">
        <v>13935</v>
      </c>
      <c r="F4656" t="s">
        <v>1023</v>
      </c>
    </row>
    <row r="4657" spans="2:6" hidden="1" x14ac:dyDescent="0.25">
      <c r="B4657">
        <v>162010</v>
      </c>
      <c r="C4657" t="s">
        <v>13936</v>
      </c>
      <c r="D4657" t="s">
        <v>13937</v>
      </c>
      <c r="E4657" t="s">
        <v>13938</v>
      </c>
      <c r="F4657" t="s">
        <v>1023</v>
      </c>
    </row>
    <row r="4658" spans="2:6" hidden="1" x14ac:dyDescent="0.25">
      <c r="B4658">
        <v>162011</v>
      </c>
      <c r="C4658" t="s">
        <v>13939</v>
      </c>
      <c r="D4658" t="s">
        <v>13940</v>
      </c>
      <c r="E4658" t="s">
        <v>5312</v>
      </c>
      <c r="F4658" t="s">
        <v>1023</v>
      </c>
    </row>
    <row r="4659" spans="2:6" hidden="1" x14ac:dyDescent="0.25">
      <c r="B4659">
        <v>162012</v>
      </c>
      <c r="C4659" t="s">
        <v>13941</v>
      </c>
      <c r="D4659" t="s">
        <v>13942</v>
      </c>
      <c r="E4659" t="s">
        <v>1724</v>
      </c>
      <c r="F4659" t="s">
        <v>1023</v>
      </c>
    </row>
    <row r="4660" spans="2:6" hidden="1" x14ac:dyDescent="0.25">
      <c r="B4660">
        <v>162013</v>
      </c>
      <c r="C4660" t="s">
        <v>13943</v>
      </c>
      <c r="D4660" t="s">
        <v>13944</v>
      </c>
      <c r="E4660" t="s">
        <v>11642</v>
      </c>
      <c r="F4660" t="s">
        <v>1023</v>
      </c>
    </row>
    <row r="4661" spans="2:6" hidden="1" x14ac:dyDescent="0.25">
      <c r="B4661">
        <v>162014</v>
      </c>
      <c r="C4661" t="s">
        <v>9056</v>
      </c>
      <c r="D4661" t="s">
        <v>9057</v>
      </c>
      <c r="E4661" t="s">
        <v>13945</v>
      </c>
      <c r="F4661" t="s">
        <v>1023</v>
      </c>
    </row>
    <row r="4662" spans="2:6" hidden="1" x14ac:dyDescent="0.25">
      <c r="B4662">
        <v>162015</v>
      </c>
      <c r="C4662" t="s">
        <v>13946</v>
      </c>
      <c r="D4662" t="s">
        <v>13947</v>
      </c>
      <c r="E4662" t="s">
        <v>13948</v>
      </c>
      <c r="F4662" t="s">
        <v>1023</v>
      </c>
    </row>
    <row r="4663" spans="2:6" hidden="1" x14ac:dyDescent="0.25">
      <c r="B4663">
        <v>162016</v>
      </c>
      <c r="C4663" t="s">
        <v>13949</v>
      </c>
      <c r="D4663" t="s">
        <v>13950</v>
      </c>
      <c r="E4663" t="s">
        <v>13951</v>
      </c>
      <c r="F4663" t="s">
        <v>1023</v>
      </c>
    </row>
    <row r="4664" spans="2:6" hidden="1" x14ac:dyDescent="0.25">
      <c r="B4664">
        <v>162017</v>
      </c>
      <c r="C4664" t="s">
        <v>13952</v>
      </c>
      <c r="D4664" t="s">
        <v>13953</v>
      </c>
      <c r="E4664" t="s">
        <v>13954</v>
      </c>
      <c r="F4664" t="s">
        <v>1023</v>
      </c>
    </row>
    <row r="4665" spans="2:6" hidden="1" x14ac:dyDescent="0.25">
      <c r="B4665">
        <v>162018</v>
      </c>
      <c r="C4665" t="s">
        <v>13955</v>
      </c>
      <c r="D4665" t="s">
        <v>13956</v>
      </c>
      <c r="E4665" t="s">
        <v>13957</v>
      </c>
      <c r="F4665" t="s">
        <v>1023</v>
      </c>
    </row>
    <row r="4666" spans="2:6" hidden="1" x14ac:dyDescent="0.25">
      <c r="B4666">
        <v>162019</v>
      </c>
      <c r="C4666" t="s">
        <v>13958</v>
      </c>
      <c r="D4666" t="s">
        <v>13959</v>
      </c>
      <c r="E4666" t="s">
        <v>1053</v>
      </c>
      <c r="F4666" t="s">
        <v>1023</v>
      </c>
    </row>
    <row r="4667" spans="2:6" hidden="1" x14ac:dyDescent="0.25">
      <c r="B4667">
        <v>162020</v>
      </c>
      <c r="C4667" t="s">
        <v>13960</v>
      </c>
      <c r="D4667" t="s">
        <v>13961</v>
      </c>
      <c r="E4667" t="s">
        <v>13962</v>
      </c>
      <c r="F4667" t="s">
        <v>1023</v>
      </c>
    </row>
    <row r="4668" spans="2:6" hidden="1" x14ac:dyDescent="0.25">
      <c r="B4668">
        <v>162023</v>
      </c>
      <c r="C4668" t="s">
        <v>13963</v>
      </c>
      <c r="D4668" t="s">
        <v>13964</v>
      </c>
      <c r="E4668" t="s">
        <v>13965</v>
      </c>
      <c r="F4668" t="s">
        <v>1023</v>
      </c>
    </row>
    <row r="4669" spans="2:6" hidden="1" x14ac:dyDescent="0.25">
      <c r="B4669">
        <v>162025</v>
      </c>
      <c r="C4669" t="s">
        <v>13966</v>
      </c>
      <c r="D4669" t="s">
        <v>13967</v>
      </c>
      <c r="E4669" t="s">
        <v>13968</v>
      </c>
      <c r="F4669" t="s">
        <v>1023</v>
      </c>
    </row>
    <row r="4670" spans="2:6" hidden="1" x14ac:dyDescent="0.25">
      <c r="B4670">
        <v>162026</v>
      </c>
      <c r="C4670" t="s">
        <v>13969</v>
      </c>
      <c r="D4670" t="s">
        <v>13970</v>
      </c>
      <c r="E4670" t="s">
        <v>13971</v>
      </c>
      <c r="F4670" t="s">
        <v>1023</v>
      </c>
    </row>
    <row r="4671" spans="2:6" hidden="1" x14ac:dyDescent="0.25">
      <c r="B4671">
        <v>162028</v>
      </c>
      <c r="C4671" t="s">
        <v>13972</v>
      </c>
      <c r="D4671" t="s">
        <v>13973</v>
      </c>
      <c r="E4671" t="s">
        <v>13974</v>
      </c>
      <c r="F4671" t="s">
        <v>1023</v>
      </c>
    </row>
    <row r="4672" spans="2:6" hidden="1" x14ac:dyDescent="0.25">
      <c r="B4672">
        <v>162032</v>
      </c>
      <c r="C4672" t="s">
        <v>13975</v>
      </c>
      <c r="D4672" t="s">
        <v>13976</v>
      </c>
      <c r="E4672" t="s">
        <v>5257</v>
      </c>
      <c r="F4672" t="s">
        <v>1023</v>
      </c>
    </row>
    <row r="4673" spans="2:6" hidden="1" x14ac:dyDescent="0.25">
      <c r="B4673">
        <v>162033</v>
      </c>
      <c r="C4673" t="s">
        <v>13977</v>
      </c>
      <c r="D4673" t="s">
        <v>13978</v>
      </c>
      <c r="E4673" t="s">
        <v>13979</v>
      </c>
      <c r="F4673" t="s">
        <v>1023</v>
      </c>
    </row>
    <row r="4674" spans="2:6" hidden="1" x14ac:dyDescent="0.25">
      <c r="B4674">
        <v>162035</v>
      </c>
      <c r="C4674" t="s">
        <v>13980</v>
      </c>
      <c r="D4674" t="s">
        <v>13981</v>
      </c>
      <c r="E4674" t="s">
        <v>3915</v>
      </c>
      <c r="F4674" t="s">
        <v>1023</v>
      </c>
    </row>
    <row r="4675" spans="2:6" hidden="1" x14ac:dyDescent="0.25">
      <c r="B4675">
        <v>162036</v>
      </c>
      <c r="C4675" t="s">
        <v>13982</v>
      </c>
      <c r="D4675" t="s">
        <v>13983</v>
      </c>
      <c r="E4675" t="s">
        <v>5375</v>
      </c>
      <c r="F4675" t="s">
        <v>1023</v>
      </c>
    </row>
    <row r="4676" spans="2:6" hidden="1" x14ac:dyDescent="0.25">
      <c r="B4676">
        <v>162037</v>
      </c>
      <c r="C4676" t="s">
        <v>13984</v>
      </c>
      <c r="D4676" t="s">
        <v>13985</v>
      </c>
      <c r="E4676" t="s">
        <v>13986</v>
      </c>
      <c r="F4676" t="s">
        <v>1023</v>
      </c>
    </row>
    <row r="4677" spans="2:6" hidden="1" x14ac:dyDescent="0.25">
      <c r="B4677">
        <v>162039</v>
      </c>
      <c r="C4677" t="s">
        <v>13987</v>
      </c>
      <c r="D4677" t="s">
        <v>13988</v>
      </c>
      <c r="E4677" t="s">
        <v>13989</v>
      </c>
      <c r="F4677" t="s">
        <v>1023</v>
      </c>
    </row>
    <row r="4678" spans="2:6" hidden="1" x14ac:dyDescent="0.25">
      <c r="B4678">
        <v>162040</v>
      </c>
      <c r="C4678" t="s">
        <v>13990</v>
      </c>
      <c r="D4678" t="s">
        <v>13991</v>
      </c>
      <c r="E4678" t="s">
        <v>13992</v>
      </c>
      <c r="F4678" t="s">
        <v>1023</v>
      </c>
    </row>
    <row r="4679" spans="2:6" hidden="1" x14ac:dyDescent="0.25">
      <c r="B4679">
        <v>162041</v>
      </c>
      <c r="C4679" t="s">
        <v>13993</v>
      </c>
      <c r="D4679" t="s">
        <v>13994</v>
      </c>
      <c r="E4679" t="s">
        <v>13995</v>
      </c>
      <c r="F4679" t="s">
        <v>1023</v>
      </c>
    </row>
    <row r="4680" spans="2:6" hidden="1" x14ac:dyDescent="0.25">
      <c r="B4680">
        <v>162042</v>
      </c>
      <c r="C4680" t="s">
        <v>13996</v>
      </c>
      <c r="D4680" t="s">
        <v>13997</v>
      </c>
      <c r="E4680" t="s">
        <v>13998</v>
      </c>
      <c r="F4680" t="s">
        <v>1023</v>
      </c>
    </row>
    <row r="4681" spans="2:6" hidden="1" x14ac:dyDescent="0.25">
      <c r="B4681">
        <v>162043</v>
      </c>
      <c r="C4681" t="s">
        <v>13999</v>
      </c>
      <c r="D4681" t="s">
        <v>14000</v>
      </c>
      <c r="E4681" t="s">
        <v>14001</v>
      </c>
      <c r="F4681" t="s">
        <v>1023</v>
      </c>
    </row>
    <row r="4682" spans="2:6" hidden="1" x14ac:dyDescent="0.25">
      <c r="B4682">
        <v>162046</v>
      </c>
      <c r="C4682" t="s">
        <v>14002</v>
      </c>
      <c r="D4682" t="s">
        <v>14003</v>
      </c>
      <c r="E4682" t="s">
        <v>14004</v>
      </c>
      <c r="F4682" t="s">
        <v>1023</v>
      </c>
    </row>
    <row r="4683" spans="2:6" hidden="1" x14ac:dyDescent="0.25">
      <c r="B4683">
        <v>162047</v>
      </c>
      <c r="C4683" t="s">
        <v>14005</v>
      </c>
      <c r="D4683" t="s">
        <v>14006</v>
      </c>
      <c r="E4683" t="s">
        <v>14007</v>
      </c>
      <c r="F4683" t="s">
        <v>1023</v>
      </c>
    </row>
    <row r="4684" spans="2:6" hidden="1" x14ac:dyDescent="0.25">
      <c r="B4684">
        <v>162048</v>
      </c>
      <c r="C4684" t="s">
        <v>14008</v>
      </c>
      <c r="D4684" t="s">
        <v>14009</v>
      </c>
      <c r="E4684" t="s">
        <v>10057</v>
      </c>
      <c r="F4684" t="s">
        <v>1023</v>
      </c>
    </row>
    <row r="4685" spans="2:6" hidden="1" x14ac:dyDescent="0.25">
      <c r="B4685">
        <v>162049</v>
      </c>
      <c r="C4685" t="s">
        <v>14010</v>
      </c>
      <c r="D4685" t="s">
        <v>14011</v>
      </c>
      <c r="E4685" t="s">
        <v>14012</v>
      </c>
      <c r="F4685" t="s">
        <v>1023</v>
      </c>
    </row>
    <row r="4686" spans="2:6" hidden="1" x14ac:dyDescent="0.25">
      <c r="B4686">
        <v>162050</v>
      </c>
      <c r="C4686" t="s">
        <v>14013</v>
      </c>
      <c r="D4686" t="s">
        <v>14014</v>
      </c>
      <c r="E4686" t="s">
        <v>14015</v>
      </c>
      <c r="F4686" t="s">
        <v>1023</v>
      </c>
    </row>
    <row r="4687" spans="2:6" hidden="1" x14ac:dyDescent="0.25">
      <c r="B4687">
        <v>162056</v>
      </c>
      <c r="C4687" t="s">
        <v>14016</v>
      </c>
      <c r="D4687" t="s">
        <v>14017</v>
      </c>
      <c r="E4687" t="s">
        <v>14018</v>
      </c>
      <c r="F4687" t="s">
        <v>1023</v>
      </c>
    </row>
    <row r="4688" spans="2:6" hidden="1" x14ac:dyDescent="0.25">
      <c r="B4688">
        <v>162059</v>
      </c>
      <c r="C4688" t="s">
        <v>14019</v>
      </c>
      <c r="D4688" t="s">
        <v>14020</v>
      </c>
      <c r="E4688" t="s">
        <v>14021</v>
      </c>
      <c r="F4688" t="s">
        <v>1023</v>
      </c>
    </row>
    <row r="4689" spans="2:6" hidden="1" x14ac:dyDescent="0.25">
      <c r="B4689">
        <v>162060</v>
      </c>
      <c r="C4689" t="s">
        <v>14022</v>
      </c>
      <c r="D4689" t="s">
        <v>14023</v>
      </c>
      <c r="E4689" t="s">
        <v>14024</v>
      </c>
      <c r="F4689" t="s">
        <v>1023</v>
      </c>
    </row>
    <row r="4690" spans="2:6" hidden="1" x14ac:dyDescent="0.25">
      <c r="B4690">
        <v>162064</v>
      </c>
      <c r="C4690" t="s">
        <v>14025</v>
      </c>
      <c r="D4690" t="s">
        <v>14026</v>
      </c>
      <c r="E4690" t="s">
        <v>9985</v>
      </c>
      <c r="F4690" t="s">
        <v>1023</v>
      </c>
    </row>
    <row r="4691" spans="2:6" hidden="1" x14ac:dyDescent="0.25">
      <c r="B4691">
        <v>162065</v>
      </c>
      <c r="C4691" t="s">
        <v>14027</v>
      </c>
      <c r="D4691" t="s">
        <v>14028</v>
      </c>
      <c r="E4691" t="s">
        <v>14029</v>
      </c>
      <c r="F4691" t="s">
        <v>1023</v>
      </c>
    </row>
    <row r="4692" spans="2:6" hidden="1" x14ac:dyDescent="0.25">
      <c r="B4692">
        <v>162068</v>
      </c>
      <c r="C4692" t="s">
        <v>14030</v>
      </c>
      <c r="D4692" t="s">
        <v>14031</v>
      </c>
      <c r="E4692" t="s">
        <v>14032</v>
      </c>
      <c r="F4692" t="s">
        <v>1023</v>
      </c>
    </row>
    <row r="4693" spans="2:6" hidden="1" x14ac:dyDescent="0.25">
      <c r="B4693">
        <v>162069</v>
      </c>
      <c r="C4693" t="s">
        <v>14033</v>
      </c>
      <c r="D4693" t="s">
        <v>14034</v>
      </c>
      <c r="E4693" t="s">
        <v>14035</v>
      </c>
      <c r="F4693" t="s">
        <v>1023</v>
      </c>
    </row>
    <row r="4694" spans="2:6" hidden="1" x14ac:dyDescent="0.25">
      <c r="B4694">
        <v>162071</v>
      </c>
      <c r="C4694" t="s">
        <v>14036</v>
      </c>
      <c r="D4694" t="s">
        <v>14037</v>
      </c>
      <c r="E4694" t="s">
        <v>14015</v>
      </c>
      <c r="F4694" t="s">
        <v>1023</v>
      </c>
    </row>
    <row r="4695" spans="2:6" hidden="1" x14ac:dyDescent="0.25">
      <c r="B4695">
        <v>162072</v>
      </c>
      <c r="C4695" t="s">
        <v>14038</v>
      </c>
      <c r="D4695" t="s">
        <v>14039</v>
      </c>
      <c r="E4695" t="s">
        <v>14040</v>
      </c>
      <c r="F4695" t="s">
        <v>1023</v>
      </c>
    </row>
    <row r="4696" spans="2:6" hidden="1" x14ac:dyDescent="0.25">
      <c r="B4696">
        <v>162076</v>
      </c>
      <c r="C4696" t="s">
        <v>14041</v>
      </c>
      <c r="D4696" t="s">
        <v>14042</v>
      </c>
      <c r="E4696" t="s">
        <v>14043</v>
      </c>
      <c r="F4696" t="s">
        <v>1023</v>
      </c>
    </row>
    <row r="4697" spans="2:6" hidden="1" x14ac:dyDescent="0.25">
      <c r="B4697">
        <v>162077</v>
      </c>
      <c r="C4697" t="s">
        <v>14044</v>
      </c>
      <c r="D4697" t="s">
        <v>14045</v>
      </c>
      <c r="E4697" t="s">
        <v>14046</v>
      </c>
      <c r="F4697" t="s">
        <v>1023</v>
      </c>
    </row>
    <row r="4698" spans="2:6" hidden="1" x14ac:dyDescent="0.25">
      <c r="B4698">
        <v>162079</v>
      </c>
      <c r="C4698" t="s">
        <v>14047</v>
      </c>
      <c r="D4698" t="s">
        <v>14048</v>
      </c>
      <c r="E4698" t="s">
        <v>8357</v>
      </c>
      <c r="F4698" t="s">
        <v>1023</v>
      </c>
    </row>
    <row r="4699" spans="2:6" hidden="1" x14ac:dyDescent="0.25">
      <c r="B4699">
        <v>162082</v>
      </c>
      <c r="C4699" t="s">
        <v>14049</v>
      </c>
      <c r="D4699" t="s">
        <v>14050</v>
      </c>
      <c r="E4699" t="s">
        <v>14051</v>
      </c>
      <c r="F4699" t="s">
        <v>1023</v>
      </c>
    </row>
    <row r="4700" spans="2:6" hidden="1" x14ac:dyDescent="0.25">
      <c r="B4700">
        <v>162083</v>
      </c>
      <c r="C4700" t="s">
        <v>14052</v>
      </c>
      <c r="D4700" t="s">
        <v>14053</v>
      </c>
      <c r="E4700" t="s">
        <v>14054</v>
      </c>
      <c r="F4700" t="s">
        <v>1023</v>
      </c>
    </row>
    <row r="4701" spans="2:6" hidden="1" x14ac:dyDescent="0.25">
      <c r="B4701">
        <v>162085</v>
      </c>
      <c r="C4701" t="s">
        <v>14055</v>
      </c>
      <c r="D4701" t="s">
        <v>14056</v>
      </c>
      <c r="E4701" t="s">
        <v>14057</v>
      </c>
      <c r="F4701" t="s">
        <v>1023</v>
      </c>
    </row>
    <row r="4702" spans="2:6" hidden="1" x14ac:dyDescent="0.25">
      <c r="B4702">
        <v>162086</v>
      </c>
      <c r="C4702" t="s">
        <v>14058</v>
      </c>
      <c r="D4702" t="s">
        <v>14059</v>
      </c>
      <c r="E4702" t="s">
        <v>14060</v>
      </c>
      <c r="F4702" t="s">
        <v>1023</v>
      </c>
    </row>
    <row r="4703" spans="2:6" hidden="1" x14ac:dyDescent="0.25">
      <c r="B4703">
        <v>162088</v>
      </c>
      <c r="C4703" t="s">
        <v>14061</v>
      </c>
      <c r="D4703" t="s">
        <v>14062</v>
      </c>
      <c r="E4703" t="s">
        <v>14063</v>
      </c>
      <c r="F4703" t="s">
        <v>1023</v>
      </c>
    </row>
    <row r="4704" spans="2:6" hidden="1" x14ac:dyDescent="0.25">
      <c r="B4704">
        <v>162089</v>
      </c>
      <c r="C4704" t="s">
        <v>14064</v>
      </c>
      <c r="D4704" t="s">
        <v>14065</v>
      </c>
      <c r="E4704" t="s">
        <v>4638</v>
      </c>
      <c r="F4704" t="s">
        <v>1023</v>
      </c>
    </row>
    <row r="4705" spans="2:6" hidden="1" x14ac:dyDescent="0.25">
      <c r="B4705">
        <v>162090</v>
      </c>
      <c r="C4705" t="s">
        <v>14066</v>
      </c>
      <c r="D4705" t="s">
        <v>14067</v>
      </c>
      <c r="E4705" t="s">
        <v>14068</v>
      </c>
      <c r="F4705" t="s">
        <v>1023</v>
      </c>
    </row>
    <row r="4706" spans="2:6" hidden="1" x14ac:dyDescent="0.25">
      <c r="B4706">
        <v>162093</v>
      </c>
      <c r="C4706" t="s">
        <v>14069</v>
      </c>
      <c r="D4706" t="s">
        <v>14070</v>
      </c>
      <c r="E4706" t="s">
        <v>14071</v>
      </c>
      <c r="F4706" t="s">
        <v>1023</v>
      </c>
    </row>
    <row r="4707" spans="2:6" hidden="1" x14ac:dyDescent="0.25">
      <c r="B4707">
        <v>162095</v>
      </c>
      <c r="C4707" t="s">
        <v>14072</v>
      </c>
      <c r="D4707" t="s">
        <v>14073</v>
      </c>
      <c r="E4707" t="s">
        <v>2386</v>
      </c>
      <c r="F4707" t="s">
        <v>1023</v>
      </c>
    </row>
    <row r="4708" spans="2:6" hidden="1" x14ac:dyDescent="0.25">
      <c r="B4708">
        <v>162096</v>
      </c>
      <c r="C4708" t="s">
        <v>14074</v>
      </c>
      <c r="D4708" t="s">
        <v>14075</v>
      </c>
      <c r="E4708" t="s">
        <v>14076</v>
      </c>
      <c r="F4708" t="s">
        <v>1023</v>
      </c>
    </row>
    <row r="4709" spans="2:6" hidden="1" x14ac:dyDescent="0.25">
      <c r="B4709">
        <v>162097</v>
      </c>
      <c r="C4709" t="s">
        <v>14077</v>
      </c>
      <c r="D4709" t="s">
        <v>14078</v>
      </c>
      <c r="E4709" t="s">
        <v>14079</v>
      </c>
      <c r="F4709" t="s">
        <v>1023</v>
      </c>
    </row>
    <row r="4710" spans="2:6" hidden="1" x14ac:dyDescent="0.25">
      <c r="B4710">
        <v>162098</v>
      </c>
      <c r="C4710" t="s">
        <v>14080</v>
      </c>
      <c r="D4710" t="s">
        <v>14081</v>
      </c>
      <c r="E4710" t="s">
        <v>14082</v>
      </c>
      <c r="F4710" t="s">
        <v>1023</v>
      </c>
    </row>
    <row r="4711" spans="2:6" hidden="1" x14ac:dyDescent="0.25">
      <c r="B4711">
        <v>162101</v>
      </c>
      <c r="C4711" t="s">
        <v>14083</v>
      </c>
      <c r="D4711" t="s">
        <v>14084</v>
      </c>
      <c r="E4711" t="s">
        <v>14085</v>
      </c>
      <c r="F4711" t="s">
        <v>1023</v>
      </c>
    </row>
    <row r="4712" spans="2:6" hidden="1" x14ac:dyDescent="0.25">
      <c r="B4712">
        <v>162105</v>
      </c>
      <c r="C4712" t="s">
        <v>14086</v>
      </c>
      <c r="D4712" t="s">
        <v>14087</v>
      </c>
      <c r="E4712" t="s">
        <v>14088</v>
      </c>
      <c r="F4712" t="s">
        <v>1023</v>
      </c>
    </row>
    <row r="4713" spans="2:6" hidden="1" x14ac:dyDescent="0.25">
      <c r="B4713">
        <v>162106</v>
      </c>
      <c r="C4713" t="s">
        <v>10483</v>
      </c>
      <c r="D4713" t="s">
        <v>10484</v>
      </c>
      <c r="E4713" t="s">
        <v>14089</v>
      </c>
      <c r="F4713" t="s">
        <v>1023</v>
      </c>
    </row>
    <row r="4714" spans="2:6" hidden="1" x14ac:dyDescent="0.25">
      <c r="B4714">
        <v>162107</v>
      </c>
      <c r="C4714" t="s">
        <v>14090</v>
      </c>
      <c r="D4714" t="s">
        <v>14091</v>
      </c>
      <c r="E4714" t="s">
        <v>8024</v>
      </c>
      <c r="F4714" t="s">
        <v>1023</v>
      </c>
    </row>
    <row r="4715" spans="2:6" hidden="1" x14ac:dyDescent="0.25">
      <c r="B4715">
        <v>162108</v>
      </c>
      <c r="C4715" t="s">
        <v>14092</v>
      </c>
      <c r="D4715" t="s">
        <v>14093</v>
      </c>
      <c r="E4715" t="s">
        <v>14094</v>
      </c>
      <c r="F4715" t="s">
        <v>1023</v>
      </c>
    </row>
    <row r="4716" spans="2:6" hidden="1" x14ac:dyDescent="0.25">
      <c r="B4716">
        <v>162110</v>
      </c>
      <c r="C4716" t="s">
        <v>14095</v>
      </c>
      <c r="D4716" t="s">
        <v>14096</v>
      </c>
      <c r="E4716" t="s">
        <v>14097</v>
      </c>
      <c r="F4716" t="s">
        <v>1023</v>
      </c>
    </row>
    <row r="4717" spans="2:6" hidden="1" x14ac:dyDescent="0.25">
      <c r="B4717">
        <v>162112</v>
      </c>
      <c r="C4717" t="s">
        <v>14098</v>
      </c>
      <c r="D4717" t="s">
        <v>14099</v>
      </c>
      <c r="E4717" t="s">
        <v>13606</v>
      </c>
      <c r="F4717" t="s">
        <v>1023</v>
      </c>
    </row>
    <row r="4718" spans="2:6" hidden="1" x14ac:dyDescent="0.25">
      <c r="B4718">
        <v>162113</v>
      </c>
      <c r="C4718" t="s">
        <v>14100</v>
      </c>
      <c r="D4718" t="s">
        <v>14101</v>
      </c>
      <c r="E4718" t="s">
        <v>14102</v>
      </c>
      <c r="F4718" t="s">
        <v>1023</v>
      </c>
    </row>
    <row r="4719" spans="2:6" hidden="1" x14ac:dyDescent="0.25">
      <c r="B4719">
        <v>162114</v>
      </c>
      <c r="C4719" t="s">
        <v>14103</v>
      </c>
      <c r="D4719" t="s">
        <v>14104</v>
      </c>
      <c r="E4719" t="s">
        <v>14105</v>
      </c>
      <c r="F4719" t="s">
        <v>1023</v>
      </c>
    </row>
    <row r="4720" spans="2:6" hidden="1" x14ac:dyDescent="0.25">
      <c r="B4720">
        <v>162116</v>
      </c>
      <c r="C4720" t="s">
        <v>14106</v>
      </c>
      <c r="D4720" t="s">
        <v>14107</v>
      </c>
      <c r="E4720" t="s">
        <v>14108</v>
      </c>
      <c r="F4720" t="s">
        <v>1023</v>
      </c>
    </row>
    <row r="4721" spans="2:6" hidden="1" x14ac:dyDescent="0.25">
      <c r="B4721">
        <v>162117</v>
      </c>
      <c r="C4721" t="s">
        <v>14109</v>
      </c>
      <c r="D4721" t="s">
        <v>14110</v>
      </c>
      <c r="E4721" t="s">
        <v>14111</v>
      </c>
      <c r="F4721" t="s">
        <v>1023</v>
      </c>
    </row>
    <row r="4722" spans="2:6" hidden="1" x14ac:dyDescent="0.25">
      <c r="B4722">
        <v>162120</v>
      </c>
      <c r="C4722" t="s">
        <v>14112</v>
      </c>
      <c r="D4722" t="s">
        <v>14113</v>
      </c>
      <c r="E4722" t="s">
        <v>14114</v>
      </c>
      <c r="F4722" t="s">
        <v>1023</v>
      </c>
    </row>
    <row r="4723" spans="2:6" hidden="1" x14ac:dyDescent="0.25">
      <c r="B4723">
        <v>162123</v>
      </c>
      <c r="C4723" t="s">
        <v>14115</v>
      </c>
      <c r="D4723" t="s">
        <v>14116</v>
      </c>
      <c r="E4723" t="s">
        <v>14117</v>
      </c>
      <c r="F4723" t="s">
        <v>1023</v>
      </c>
    </row>
    <row r="4724" spans="2:6" hidden="1" x14ac:dyDescent="0.25">
      <c r="B4724">
        <v>162124</v>
      </c>
      <c r="C4724" t="s">
        <v>14118</v>
      </c>
      <c r="D4724" t="s">
        <v>14119</v>
      </c>
      <c r="E4724" t="s">
        <v>4200</v>
      </c>
      <c r="F4724" t="s">
        <v>1023</v>
      </c>
    </row>
    <row r="4725" spans="2:6" hidden="1" x14ac:dyDescent="0.25">
      <c r="B4725">
        <v>162125</v>
      </c>
      <c r="C4725" t="s">
        <v>14120</v>
      </c>
      <c r="D4725" t="s">
        <v>14121</v>
      </c>
      <c r="E4725" t="s">
        <v>14122</v>
      </c>
      <c r="F4725" t="s">
        <v>1023</v>
      </c>
    </row>
    <row r="4726" spans="2:6" hidden="1" x14ac:dyDescent="0.25">
      <c r="B4726">
        <v>162126</v>
      </c>
      <c r="C4726" t="s">
        <v>14123</v>
      </c>
      <c r="D4726" t="s">
        <v>14124</v>
      </c>
      <c r="E4726" t="s">
        <v>10534</v>
      </c>
      <c r="F4726" t="s">
        <v>1023</v>
      </c>
    </row>
    <row r="4727" spans="2:6" hidden="1" x14ac:dyDescent="0.25">
      <c r="B4727">
        <v>162128</v>
      </c>
      <c r="C4727" t="s">
        <v>5039</v>
      </c>
      <c r="D4727" t="s">
        <v>5040</v>
      </c>
      <c r="E4727" t="s">
        <v>14125</v>
      </c>
      <c r="F4727" t="s">
        <v>1023</v>
      </c>
    </row>
    <row r="4728" spans="2:6" hidden="1" x14ac:dyDescent="0.25">
      <c r="B4728">
        <v>162129</v>
      </c>
      <c r="C4728" t="s">
        <v>12939</v>
      </c>
      <c r="D4728" t="s">
        <v>12940</v>
      </c>
      <c r="E4728" t="s">
        <v>14126</v>
      </c>
      <c r="F4728" t="s">
        <v>1023</v>
      </c>
    </row>
    <row r="4729" spans="2:6" hidden="1" x14ac:dyDescent="0.25">
      <c r="B4729">
        <v>162130</v>
      </c>
      <c r="C4729" t="s">
        <v>14127</v>
      </c>
      <c r="D4729" t="s">
        <v>14128</v>
      </c>
      <c r="E4729" t="s">
        <v>14129</v>
      </c>
      <c r="F4729" t="s">
        <v>1023</v>
      </c>
    </row>
    <row r="4730" spans="2:6" hidden="1" x14ac:dyDescent="0.25">
      <c r="B4730">
        <v>162131</v>
      </c>
      <c r="C4730" t="s">
        <v>14130</v>
      </c>
      <c r="D4730" t="s">
        <v>14131</v>
      </c>
      <c r="E4730" t="s">
        <v>14132</v>
      </c>
      <c r="F4730" t="s">
        <v>1023</v>
      </c>
    </row>
    <row r="4731" spans="2:6" hidden="1" x14ac:dyDescent="0.25">
      <c r="B4731">
        <v>162132</v>
      </c>
      <c r="C4731" t="s">
        <v>14133</v>
      </c>
      <c r="D4731" t="s">
        <v>14134</v>
      </c>
      <c r="E4731" t="s">
        <v>14135</v>
      </c>
      <c r="F4731" t="s">
        <v>1023</v>
      </c>
    </row>
    <row r="4732" spans="2:6" hidden="1" x14ac:dyDescent="0.25">
      <c r="B4732">
        <v>162133</v>
      </c>
      <c r="C4732" t="s">
        <v>14136</v>
      </c>
      <c r="D4732" t="s">
        <v>14137</v>
      </c>
      <c r="E4732" t="s">
        <v>9020</v>
      </c>
      <c r="F4732" t="s">
        <v>1023</v>
      </c>
    </row>
    <row r="4733" spans="2:6" hidden="1" x14ac:dyDescent="0.25">
      <c r="B4733">
        <v>162134</v>
      </c>
      <c r="C4733" t="s">
        <v>14138</v>
      </c>
      <c r="D4733" t="s">
        <v>14139</v>
      </c>
      <c r="E4733" t="s">
        <v>11542</v>
      </c>
      <c r="F4733" t="s">
        <v>1023</v>
      </c>
    </row>
    <row r="4734" spans="2:6" hidden="1" x14ac:dyDescent="0.25">
      <c r="B4734">
        <v>162135</v>
      </c>
      <c r="C4734" t="s">
        <v>14140</v>
      </c>
      <c r="D4734" t="s">
        <v>14141</v>
      </c>
      <c r="E4734" t="s">
        <v>14142</v>
      </c>
      <c r="F4734" t="s">
        <v>1023</v>
      </c>
    </row>
    <row r="4735" spans="2:6" hidden="1" x14ac:dyDescent="0.25">
      <c r="B4735">
        <v>162137</v>
      </c>
      <c r="C4735" t="s">
        <v>14143</v>
      </c>
      <c r="D4735" t="s">
        <v>14144</v>
      </c>
      <c r="E4735" t="s">
        <v>14145</v>
      </c>
      <c r="F4735" t="s">
        <v>1023</v>
      </c>
    </row>
    <row r="4736" spans="2:6" hidden="1" x14ac:dyDescent="0.25">
      <c r="B4736">
        <v>162138</v>
      </c>
      <c r="C4736" t="s">
        <v>14146</v>
      </c>
      <c r="D4736" t="s">
        <v>14147</v>
      </c>
      <c r="E4736" t="s">
        <v>14148</v>
      </c>
      <c r="F4736" t="s">
        <v>1023</v>
      </c>
    </row>
    <row r="4737" spans="2:6" hidden="1" x14ac:dyDescent="0.25">
      <c r="B4737">
        <v>162143</v>
      </c>
      <c r="C4737" t="s">
        <v>14149</v>
      </c>
      <c r="D4737" t="s">
        <v>14150</v>
      </c>
      <c r="E4737" t="s">
        <v>13534</v>
      </c>
      <c r="F4737" t="s">
        <v>1023</v>
      </c>
    </row>
    <row r="4738" spans="2:6" hidden="1" x14ac:dyDescent="0.25">
      <c r="B4738">
        <v>162144</v>
      </c>
      <c r="C4738" t="s">
        <v>14151</v>
      </c>
      <c r="D4738" t="s">
        <v>14152</v>
      </c>
      <c r="E4738" t="s">
        <v>14153</v>
      </c>
      <c r="F4738" t="s">
        <v>1023</v>
      </c>
    </row>
    <row r="4739" spans="2:6" hidden="1" x14ac:dyDescent="0.25">
      <c r="B4739">
        <v>162145</v>
      </c>
      <c r="C4739" t="s">
        <v>14154</v>
      </c>
      <c r="D4739" t="s">
        <v>14155</v>
      </c>
      <c r="E4739" t="s">
        <v>4323</v>
      </c>
      <c r="F4739" t="s">
        <v>1023</v>
      </c>
    </row>
    <row r="4740" spans="2:6" hidden="1" x14ac:dyDescent="0.25">
      <c r="B4740">
        <v>162149</v>
      </c>
      <c r="C4740" t="s">
        <v>14156</v>
      </c>
      <c r="D4740" t="s">
        <v>14157</v>
      </c>
      <c r="E4740" t="s">
        <v>14158</v>
      </c>
      <c r="F4740" t="s">
        <v>1023</v>
      </c>
    </row>
    <row r="4741" spans="2:6" hidden="1" x14ac:dyDescent="0.25">
      <c r="B4741">
        <v>162151</v>
      </c>
      <c r="C4741" t="s">
        <v>14159</v>
      </c>
      <c r="D4741" t="s">
        <v>14160</v>
      </c>
      <c r="E4741" t="s">
        <v>14161</v>
      </c>
      <c r="F4741" t="s">
        <v>1023</v>
      </c>
    </row>
    <row r="4742" spans="2:6" hidden="1" x14ac:dyDescent="0.25">
      <c r="B4742">
        <v>162152</v>
      </c>
      <c r="C4742" t="s">
        <v>14162</v>
      </c>
      <c r="D4742" t="s">
        <v>14163</v>
      </c>
      <c r="E4742" t="s">
        <v>6085</v>
      </c>
      <c r="F4742" t="s">
        <v>1023</v>
      </c>
    </row>
    <row r="4743" spans="2:6" hidden="1" x14ac:dyDescent="0.25">
      <c r="B4743">
        <v>162155</v>
      </c>
      <c r="C4743" t="s">
        <v>14164</v>
      </c>
      <c r="D4743" t="s">
        <v>14165</v>
      </c>
      <c r="E4743" t="s">
        <v>2653</v>
      </c>
      <c r="F4743" t="s">
        <v>1023</v>
      </c>
    </row>
    <row r="4744" spans="2:6" hidden="1" x14ac:dyDescent="0.25">
      <c r="B4744">
        <v>162156</v>
      </c>
      <c r="C4744" t="s">
        <v>14166</v>
      </c>
      <c r="D4744" t="s">
        <v>14167</v>
      </c>
      <c r="E4744" t="s">
        <v>1677</v>
      </c>
      <c r="F4744" t="s">
        <v>1023</v>
      </c>
    </row>
    <row r="4745" spans="2:6" hidden="1" x14ac:dyDescent="0.25">
      <c r="B4745">
        <v>162157</v>
      </c>
      <c r="C4745" t="s">
        <v>14168</v>
      </c>
      <c r="D4745" t="s">
        <v>14169</v>
      </c>
      <c r="E4745" t="s">
        <v>12999</v>
      </c>
      <c r="F4745" t="s">
        <v>1023</v>
      </c>
    </row>
    <row r="4746" spans="2:6" hidden="1" x14ac:dyDescent="0.25">
      <c r="B4746">
        <v>162159</v>
      </c>
      <c r="C4746" t="s">
        <v>14170</v>
      </c>
      <c r="D4746" t="s">
        <v>14171</v>
      </c>
      <c r="E4746" t="s">
        <v>14172</v>
      </c>
      <c r="F4746" t="s">
        <v>1023</v>
      </c>
    </row>
    <row r="4747" spans="2:6" hidden="1" x14ac:dyDescent="0.25">
      <c r="B4747">
        <v>162160</v>
      </c>
      <c r="C4747" t="s">
        <v>14173</v>
      </c>
      <c r="D4747" t="s">
        <v>14174</v>
      </c>
      <c r="E4747" t="s">
        <v>14175</v>
      </c>
      <c r="F4747" t="s">
        <v>1023</v>
      </c>
    </row>
    <row r="4748" spans="2:6" hidden="1" x14ac:dyDescent="0.25">
      <c r="B4748">
        <v>162161</v>
      </c>
      <c r="C4748" t="s">
        <v>14176</v>
      </c>
      <c r="D4748" t="s">
        <v>14177</v>
      </c>
      <c r="E4748" t="s">
        <v>14178</v>
      </c>
      <c r="F4748" t="s">
        <v>1023</v>
      </c>
    </row>
    <row r="4749" spans="2:6" hidden="1" x14ac:dyDescent="0.25">
      <c r="B4749">
        <v>162162</v>
      </c>
      <c r="C4749" t="s">
        <v>5346</v>
      </c>
      <c r="D4749" t="s">
        <v>5347</v>
      </c>
      <c r="E4749" t="s">
        <v>14179</v>
      </c>
      <c r="F4749" t="s">
        <v>1023</v>
      </c>
    </row>
    <row r="4750" spans="2:6" hidden="1" x14ac:dyDescent="0.25">
      <c r="B4750">
        <v>162163</v>
      </c>
      <c r="C4750" t="s">
        <v>11912</v>
      </c>
      <c r="D4750" t="s">
        <v>11913</v>
      </c>
      <c r="E4750" t="s">
        <v>14180</v>
      </c>
      <c r="F4750" t="s">
        <v>1023</v>
      </c>
    </row>
    <row r="4751" spans="2:6" hidden="1" x14ac:dyDescent="0.25">
      <c r="B4751">
        <v>162165</v>
      </c>
      <c r="C4751" t="s">
        <v>14181</v>
      </c>
      <c r="D4751" t="s">
        <v>14182</v>
      </c>
      <c r="E4751" t="s">
        <v>14183</v>
      </c>
      <c r="F4751" t="s">
        <v>1023</v>
      </c>
    </row>
    <row r="4752" spans="2:6" hidden="1" x14ac:dyDescent="0.25">
      <c r="B4752">
        <v>162166</v>
      </c>
      <c r="C4752" t="s">
        <v>14184</v>
      </c>
      <c r="D4752" t="s">
        <v>14185</v>
      </c>
      <c r="E4752" t="s">
        <v>12369</v>
      </c>
      <c r="F4752" t="s">
        <v>1023</v>
      </c>
    </row>
    <row r="4753" spans="2:6" hidden="1" x14ac:dyDescent="0.25">
      <c r="B4753">
        <v>162168</v>
      </c>
      <c r="C4753" t="s">
        <v>14186</v>
      </c>
      <c r="D4753" t="s">
        <v>14187</v>
      </c>
      <c r="E4753" t="s">
        <v>5754</v>
      </c>
      <c r="F4753" t="s">
        <v>1023</v>
      </c>
    </row>
    <row r="4754" spans="2:6" hidden="1" x14ac:dyDescent="0.25">
      <c r="B4754">
        <v>162169</v>
      </c>
      <c r="C4754" t="s">
        <v>14188</v>
      </c>
      <c r="D4754" t="s">
        <v>14189</v>
      </c>
      <c r="E4754" t="s">
        <v>14190</v>
      </c>
      <c r="F4754" t="s">
        <v>1023</v>
      </c>
    </row>
    <row r="4755" spans="2:6" hidden="1" x14ac:dyDescent="0.25">
      <c r="B4755">
        <v>162170</v>
      </c>
      <c r="C4755" t="s">
        <v>14191</v>
      </c>
      <c r="D4755" t="s">
        <v>14192</v>
      </c>
      <c r="E4755" t="s">
        <v>14193</v>
      </c>
      <c r="F4755" t="s">
        <v>1023</v>
      </c>
    </row>
    <row r="4756" spans="2:6" hidden="1" x14ac:dyDescent="0.25">
      <c r="B4756">
        <v>162171</v>
      </c>
      <c r="C4756" t="s">
        <v>14194</v>
      </c>
      <c r="D4756" t="s">
        <v>14195</v>
      </c>
      <c r="E4756" t="s">
        <v>14196</v>
      </c>
      <c r="F4756" t="s">
        <v>1023</v>
      </c>
    </row>
    <row r="4757" spans="2:6" hidden="1" x14ac:dyDescent="0.25">
      <c r="B4757">
        <v>162172</v>
      </c>
      <c r="C4757" t="s">
        <v>14197</v>
      </c>
      <c r="D4757" t="s">
        <v>14198</v>
      </c>
      <c r="E4757" t="s">
        <v>14199</v>
      </c>
      <c r="F4757" t="s">
        <v>1023</v>
      </c>
    </row>
    <row r="4758" spans="2:6" hidden="1" x14ac:dyDescent="0.25">
      <c r="B4758">
        <v>162173</v>
      </c>
      <c r="C4758" t="s">
        <v>14200</v>
      </c>
      <c r="D4758" t="s">
        <v>14201</v>
      </c>
      <c r="E4758" t="s">
        <v>7836</v>
      </c>
      <c r="F4758" t="s">
        <v>1023</v>
      </c>
    </row>
    <row r="4759" spans="2:6" hidden="1" x14ac:dyDescent="0.25">
      <c r="B4759">
        <v>162174</v>
      </c>
      <c r="C4759" t="s">
        <v>14202</v>
      </c>
      <c r="D4759" t="s">
        <v>14203</v>
      </c>
      <c r="E4759" t="s">
        <v>14204</v>
      </c>
      <c r="F4759" t="s">
        <v>1023</v>
      </c>
    </row>
    <row r="4760" spans="2:6" hidden="1" x14ac:dyDescent="0.25">
      <c r="B4760">
        <v>162175</v>
      </c>
      <c r="C4760" t="s">
        <v>14205</v>
      </c>
      <c r="D4760" t="s">
        <v>14206</v>
      </c>
      <c r="E4760" t="s">
        <v>14207</v>
      </c>
      <c r="F4760" t="s">
        <v>1023</v>
      </c>
    </row>
    <row r="4761" spans="2:6" hidden="1" x14ac:dyDescent="0.25">
      <c r="B4761">
        <v>162177</v>
      </c>
      <c r="C4761" t="s">
        <v>14208</v>
      </c>
      <c r="D4761" t="s">
        <v>14209</v>
      </c>
      <c r="E4761" t="s">
        <v>14210</v>
      </c>
      <c r="F4761" t="s">
        <v>1023</v>
      </c>
    </row>
    <row r="4762" spans="2:6" hidden="1" x14ac:dyDescent="0.25">
      <c r="B4762">
        <v>162178</v>
      </c>
      <c r="C4762" t="s">
        <v>14211</v>
      </c>
      <c r="D4762" t="s">
        <v>14212</v>
      </c>
      <c r="E4762" t="s">
        <v>10482</v>
      </c>
      <c r="F4762" t="s">
        <v>1023</v>
      </c>
    </row>
    <row r="4763" spans="2:6" hidden="1" x14ac:dyDescent="0.25">
      <c r="B4763">
        <v>162180</v>
      </c>
      <c r="C4763" t="s">
        <v>14213</v>
      </c>
      <c r="D4763" t="s">
        <v>14214</v>
      </c>
      <c r="E4763" t="s">
        <v>14215</v>
      </c>
      <c r="F4763" t="s">
        <v>1023</v>
      </c>
    </row>
    <row r="4764" spans="2:6" hidden="1" x14ac:dyDescent="0.25">
      <c r="B4764">
        <v>162181</v>
      </c>
      <c r="C4764" t="s">
        <v>14216</v>
      </c>
      <c r="D4764" t="s">
        <v>14217</v>
      </c>
      <c r="E4764" t="s">
        <v>14218</v>
      </c>
      <c r="F4764" t="s">
        <v>1023</v>
      </c>
    </row>
    <row r="4765" spans="2:6" hidden="1" x14ac:dyDescent="0.25">
      <c r="B4765">
        <v>162182</v>
      </c>
      <c r="C4765" t="s">
        <v>14219</v>
      </c>
      <c r="D4765" t="s">
        <v>14220</v>
      </c>
      <c r="E4765" t="s">
        <v>14221</v>
      </c>
      <c r="F4765" t="s">
        <v>1023</v>
      </c>
    </row>
    <row r="4766" spans="2:6" hidden="1" x14ac:dyDescent="0.25">
      <c r="B4766">
        <v>162183</v>
      </c>
      <c r="C4766" t="s">
        <v>14222</v>
      </c>
      <c r="D4766" t="s">
        <v>14223</v>
      </c>
      <c r="E4766" t="s">
        <v>14224</v>
      </c>
      <c r="F4766" t="s">
        <v>1023</v>
      </c>
    </row>
    <row r="4767" spans="2:6" hidden="1" x14ac:dyDescent="0.25">
      <c r="B4767">
        <v>162184</v>
      </c>
      <c r="C4767" t="s">
        <v>14225</v>
      </c>
      <c r="D4767" t="s">
        <v>14226</v>
      </c>
      <c r="E4767" t="s">
        <v>14227</v>
      </c>
      <c r="F4767" t="s">
        <v>1023</v>
      </c>
    </row>
    <row r="4768" spans="2:6" hidden="1" x14ac:dyDescent="0.25">
      <c r="B4768">
        <v>162186</v>
      </c>
      <c r="C4768" t="s">
        <v>14228</v>
      </c>
      <c r="D4768" t="s">
        <v>14229</v>
      </c>
      <c r="E4768" t="s">
        <v>14230</v>
      </c>
      <c r="F4768" t="s">
        <v>1023</v>
      </c>
    </row>
    <row r="4769" spans="2:6" hidden="1" x14ac:dyDescent="0.25">
      <c r="B4769">
        <v>162187</v>
      </c>
      <c r="C4769" t="s">
        <v>14231</v>
      </c>
      <c r="D4769" t="s">
        <v>14232</v>
      </c>
      <c r="E4769" t="s">
        <v>7954</v>
      </c>
      <c r="F4769" t="s">
        <v>1023</v>
      </c>
    </row>
    <row r="4770" spans="2:6" hidden="1" x14ac:dyDescent="0.25">
      <c r="B4770">
        <v>162190</v>
      </c>
      <c r="C4770" t="s">
        <v>14233</v>
      </c>
      <c r="D4770" t="s">
        <v>14234</v>
      </c>
      <c r="E4770" t="s">
        <v>5984</v>
      </c>
      <c r="F4770" t="s">
        <v>1023</v>
      </c>
    </row>
    <row r="4771" spans="2:6" hidden="1" x14ac:dyDescent="0.25">
      <c r="B4771">
        <v>162192</v>
      </c>
      <c r="C4771" t="s">
        <v>14235</v>
      </c>
      <c r="D4771" t="s">
        <v>14236</v>
      </c>
      <c r="E4771" t="s">
        <v>14237</v>
      </c>
      <c r="F4771" t="s">
        <v>1023</v>
      </c>
    </row>
    <row r="4772" spans="2:6" hidden="1" x14ac:dyDescent="0.25">
      <c r="B4772">
        <v>162193</v>
      </c>
      <c r="C4772" t="s">
        <v>14238</v>
      </c>
      <c r="D4772" t="s">
        <v>14239</v>
      </c>
      <c r="E4772" t="s">
        <v>14240</v>
      </c>
      <c r="F4772" t="s">
        <v>1023</v>
      </c>
    </row>
    <row r="4773" spans="2:6" hidden="1" x14ac:dyDescent="0.25">
      <c r="B4773">
        <v>162194</v>
      </c>
      <c r="C4773" t="s">
        <v>14241</v>
      </c>
      <c r="D4773" t="s">
        <v>14242</v>
      </c>
      <c r="E4773" t="s">
        <v>14243</v>
      </c>
      <c r="F4773" t="s">
        <v>1023</v>
      </c>
    </row>
    <row r="4774" spans="2:6" hidden="1" x14ac:dyDescent="0.25">
      <c r="B4774">
        <v>162195</v>
      </c>
      <c r="C4774" t="s">
        <v>14244</v>
      </c>
      <c r="D4774" t="s">
        <v>14245</v>
      </c>
      <c r="E4774" t="s">
        <v>5074</v>
      </c>
      <c r="F4774" t="s">
        <v>1023</v>
      </c>
    </row>
    <row r="4775" spans="2:6" hidden="1" x14ac:dyDescent="0.25">
      <c r="B4775">
        <v>162196</v>
      </c>
      <c r="C4775" t="s">
        <v>14246</v>
      </c>
      <c r="D4775" t="s">
        <v>14247</v>
      </c>
      <c r="E4775" t="s">
        <v>14248</v>
      </c>
      <c r="F4775" t="s">
        <v>1023</v>
      </c>
    </row>
    <row r="4776" spans="2:6" hidden="1" x14ac:dyDescent="0.25">
      <c r="B4776">
        <v>162200</v>
      </c>
      <c r="C4776" t="s">
        <v>12515</v>
      </c>
      <c r="D4776" t="s">
        <v>12516</v>
      </c>
      <c r="E4776" t="s">
        <v>14249</v>
      </c>
      <c r="F4776" t="s">
        <v>1023</v>
      </c>
    </row>
    <row r="4777" spans="2:6" hidden="1" x14ac:dyDescent="0.25">
      <c r="B4777">
        <v>162201</v>
      </c>
      <c r="C4777" t="s">
        <v>14250</v>
      </c>
      <c r="D4777" t="s">
        <v>14251</v>
      </c>
      <c r="E4777" t="s">
        <v>3625</v>
      </c>
      <c r="F4777" t="s">
        <v>1023</v>
      </c>
    </row>
    <row r="4778" spans="2:6" hidden="1" x14ac:dyDescent="0.25">
      <c r="B4778">
        <v>162202</v>
      </c>
      <c r="C4778" t="s">
        <v>14252</v>
      </c>
      <c r="D4778" t="s">
        <v>14253</v>
      </c>
      <c r="E4778" t="s">
        <v>14254</v>
      </c>
      <c r="F4778" t="s">
        <v>1023</v>
      </c>
    </row>
    <row r="4779" spans="2:6" hidden="1" x14ac:dyDescent="0.25">
      <c r="B4779">
        <v>162203</v>
      </c>
      <c r="C4779" t="s">
        <v>14255</v>
      </c>
      <c r="D4779" t="s">
        <v>14256</v>
      </c>
      <c r="E4779" t="s">
        <v>14257</v>
      </c>
      <c r="F4779" t="s">
        <v>1023</v>
      </c>
    </row>
    <row r="4780" spans="2:6" hidden="1" x14ac:dyDescent="0.25">
      <c r="B4780">
        <v>162205</v>
      </c>
      <c r="C4780" t="s">
        <v>14258</v>
      </c>
      <c r="D4780" t="s">
        <v>14259</v>
      </c>
      <c r="E4780" t="s">
        <v>8557</v>
      </c>
      <c r="F4780" t="s">
        <v>1023</v>
      </c>
    </row>
    <row r="4781" spans="2:6" hidden="1" x14ac:dyDescent="0.25">
      <c r="B4781">
        <v>162208</v>
      </c>
      <c r="C4781" t="s">
        <v>14260</v>
      </c>
      <c r="D4781" t="s">
        <v>14261</v>
      </c>
      <c r="E4781" t="s">
        <v>14262</v>
      </c>
      <c r="F4781" t="s">
        <v>1023</v>
      </c>
    </row>
    <row r="4782" spans="2:6" hidden="1" x14ac:dyDescent="0.25">
      <c r="B4782">
        <v>162210</v>
      </c>
      <c r="C4782" t="s">
        <v>14263</v>
      </c>
      <c r="D4782" t="s">
        <v>14264</v>
      </c>
      <c r="E4782" t="s">
        <v>11443</v>
      </c>
      <c r="F4782" t="s">
        <v>1023</v>
      </c>
    </row>
    <row r="4783" spans="2:6" hidden="1" x14ac:dyDescent="0.25">
      <c r="B4783">
        <v>162211</v>
      </c>
      <c r="C4783" t="s">
        <v>14265</v>
      </c>
      <c r="D4783" t="s">
        <v>14266</v>
      </c>
      <c r="E4783" t="s">
        <v>14267</v>
      </c>
      <c r="F4783" t="s">
        <v>1023</v>
      </c>
    </row>
    <row r="4784" spans="2:6" hidden="1" x14ac:dyDescent="0.25">
      <c r="B4784">
        <v>162213</v>
      </c>
      <c r="C4784" t="s">
        <v>14268</v>
      </c>
      <c r="D4784" t="s">
        <v>14269</v>
      </c>
      <c r="E4784" t="s">
        <v>3260</v>
      </c>
      <c r="F4784" t="s">
        <v>1023</v>
      </c>
    </row>
    <row r="4785" spans="2:6" hidden="1" x14ac:dyDescent="0.25">
      <c r="B4785">
        <v>162214</v>
      </c>
      <c r="C4785" t="s">
        <v>14270</v>
      </c>
      <c r="D4785" t="s">
        <v>14271</v>
      </c>
      <c r="E4785" t="s">
        <v>14272</v>
      </c>
      <c r="F4785" t="s">
        <v>1023</v>
      </c>
    </row>
    <row r="4786" spans="2:6" hidden="1" x14ac:dyDescent="0.25">
      <c r="B4786">
        <v>162215</v>
      </c>
      <c r="C4786" t="s">
        <v>14273</v>
      </c>
      <c r="D4786" t="s">
        <v>14274</v>
      </c>
      <c r="E4786" t="s">
        <v>14275</v>
      </c>
      <c r="F4786" t="s">
        <v>1023</v>
      </c>
    </row>
    <row r="4787" spans="2:6" hidden="1" x14ac:dyDescent="0.25">
      <c r="B4787">
        <v>162217</v>
      </c>
      <c r="C4787" t="s">
        <v>14276</v>
      </c>
      <c r="D4787" t="s">
        <v>14277</v>
      </c>
      <c r="E4787" t="s">
        <v>14278</v>
      </c>
      <c r="F4787" t="s">
        <v>1023</v>
      </c>
    </row>
    <row r="4788" spans="2:6" hidden="1" x14ac:dyDescent="0.25">
      <c r="B4788">
        <v>162219</v>
      </c>
      <c r="C4788" t="s">
        <v>14279</v>
      </c>
      <c r="D4788" t="s">
        <v>14280</v>
      </c>
      <c r="E4788" t="s">
        <v>14281</v>
      </c>
      <c r="F4788" t="s">
        <v>1023</v>
      </c>
    </row>
    <row r="4789" spans="2:6" hidden="1" x14ac:dyDescent="0.25">
      <c r="B4789">
        <v>162220</v>
      </c>
      <c r="C4789" t="s">
        <v>14282</v>
      </c>
      <c r="D4789" t="s">
        <v>14283</v>
      </c>
      <c r="E4789" t="s">
        <v>14284</v>
      </c>
      <c r="F4789" t="s">
        <v>1023</v>
      </c>
    </row>
    <row r="4790" spans="2:6" hidden="1" x14ac:dyDescent="0.25">
      <c r="B4790">
        <v>162221</v>
      </c>
      <c r="C4790" t="s">
        <v>14285</v>
      </c>
      <c r="D4790" t="s">
        <v>14286</v>
      </c>
      <c r="E4790" t="s">
        <v>3289</v>
      </c>
      <c r="F4790" t="s">
        <v>1023</v>
      </c>
    </row>
    <row r="4791" spans="2:6" hidden="1" x14ac:dyDescent="0.25">
      <c r="B4791">
        <v>162222</v>
      </c>
      <c r="C4791" t="s">
        <v>14287</v>
      </c>
      <c r="D4791" t="s">
        <v>14288</v>
      </c>
      <c r="E4791" t="s">
        <v>14289</v>
      </c>
      <c r="F4791" t="s">
        <v>1023</v>
      </c>
    </row>
    <row r="4792" spans="2:6" hidden="1" x14ac:dyDescent="0.25">
      <c r="B4792">
        <v>162223</v>
      </c>
      <c r="C4792" t="s">
        <v>14290</v>
      </c>
      <c r="D4792" t="s">
        <v>14291</v>
      </c>
      <c r="E4792" t="s">
        <v>14292</v>
      </c>
      <c r="F4792" t="s">
        <v>1023</v>
      </c>
    </row>
    <row r="4793" spans="2:6" hidden="1" x14ac:dyDescent="0.25">
      <c r="B4793">
        <v>162224</v>
      </c>
      <c r="C4793" t="s">
        <v>14293</v>
      </c>
      <c r="D4793" t="s">
        <v>14294</v>
      </c>
      <c r="E4793" t="s">
        <v>14295</v>
      </c>
      <c r="F4793" t="s">
        <v>1023</v>
      </c>
    </row>
    <row r="4794" spans="2:6" hidden="1" x14ac:dyDescent="0.25">
      <c r="B4794">
        <v>162225</v>
      </c>
      <c r="C4794" t="s">
        <v>14296</v>
      </c>
      <c r="D4794" t="s">
        <v>14297</v>
      </c>
      <c r="E4794" t="s">
        <v>14298</v>
      </c>
      <c r="F4794" t="s">
        <v>1023</v>
      </c>
    </row>
    <row r="4795" spans="2:6" hidden="1" x14ac:dyDescent="0.25">
      <c r="B4795">
        <v>162226</v>
      </c>
      <c r="C4795" t="s">
        <v>14299</v>
      </c>
      <c r="D4795" t="s">
        <v>14300</v>
      </c>
      <c r="E4795" t="s">
        <v>14301</v>
      </c>
      <c r="F4795" t="s">
        <v>1023</v>
      </c>
    </row>
    <row r="4796" spans="2:6" hidden="1" x14ac:dyDescent="0.25">
      <c r="B4796">
        <v>162227</v>
      </c>
      <c r="C4796" t="s">
        <v>14302</v>
      </c>
      <c r="D4796" t="s">
        <v>14303</v>
      </c>
      <c r="E4796" t="s">
        <v>4242</v>
      </c>
      <c r="F4796" t="s">
        <v>1023</v>
      </c>
    </row>
    <row r="4797" spans="2:6" hidden="1" x14ac:dyDescent="0.25">
      <c r="B4797">
        <v>162228</v>
      </c>
      <c r="C4797" t="s">
        <v>14304</v>
      </c>
      <c r="D4797" t="s">
        <v>14305</v>
      </c>
      <c r="E4797" t="s">
        <v>6951</v>
      </c>
      <c r="F4797" t="s">
        <v>1023</v>
      </c>
    </row>
    <row r="4798" spans="2:6" hidden="1" x14ac:dyDescent="0.25">
      <c r="B4798">
        <v>162229</v>
      </c>
      <c r="C4798" t="s">
        <v>14306</v>
      </c>
      <c r="D4798" t="s">
        <v>14307</v>
      </c>
      <c r="E4798" t="s">
        <v>14308</v>
      </c>
      <c r="F4798" t="s">
        <v>1023</v>
      </c>
    </row>
    <row r="4799" spans="2:6" hidden="1" x14ac:dyDescent="0.25">
      <c r="B4799">
        <v>162230</v>
      </c>
      <c r="C4799" t="s">
        <v>14309</v>
      </c>
      <c r="D4799" t="s">
        <v>14310</v>
      </c>
      <c r="E4799" t="s">
        <v>13079</v>
      </c>
      <c r="F4799" t="s">
        <v>1023</v>
      </c>
    </row>
    <row r="4800" spans="2:6" hidden="1" x14ac:dyDescent="0.25">
      <c r="B4800">
        <v>162231</v>
      </c>
      <c r="C4800" t="s">
        <v>14311</v>
      </c>
      <c r="D4800" t="s">
        <v>14312</v>
      </c>
      <c r="E4800" t="s">
        <v>5890</v>
      </c>
      <c r="F4800" t="s">
        <v>1023</v>
      </c>
    </row>
    <row r="4801" spans="2:6" hidden="1" x14ac:dyDescent="0.25">
      <c r="B4801">
        <v>162234</v>
      </c>
      <c r="C4801" t="s">
        <v>14313</v>
      </c>
      <c r="D4801" t="s">
        <v>14314</v>
      </c>
      <c r="E4801" t="s">
        <v>14315</v>
      </c>
      <c r="F4801" t="s">
        <v>1023</v>
      </c>
    </row>
    <row r="4802" spans="2:6" hidden="1" x14ac:dyDescent="0.25">
      <c r="B4802">
        <v>162236</v>
      </c>
      <c r="C4802" t="s">
        <v>14316</v>
      </c>
      <c r="D4802" t="s">
        <v>14317</v>
      </c>
      <c r="E4802" t="s">
        <v>805</v>
      </c>
      <c r="F4802" t="s">
        <v>1023</v>
      </c>
    </row>
    <row r="4803" spans="2:6" hidden="1" x14ac:dyDescent="0.25">
      <c r="B4803">
        <v>162238</v>
      </c>
      <c r="C4803" t="s">
        <v>14318</v>
      </c>
      <c r="D4803" t="s">
        <v>14319</v>
      </c>
      <c r="E4803" t="s">
        <v>14320</v>
      </c>
      <c r="F4803" t="s">
        <v>1023</v>
      </c>
    </row>
    <row r="4804" spans="2:6" hidden="1" x14ac:dyDescent="0.25">
      <c r="B4804">
        <v>162239</v>
      </c>
      <c r="C4804" t="s">
        <v>14321</v>
      </c>
      <c r="D4804" t="s">
        <v>14322</v>
      </c>
      <c r="E4804" t="s">
        <v>14323</v>
      </c>
      <c r="F4804" t="s">
        <v>1023</v>
      </c>
    </row>
    <row r="4805" spans="2:6" hidden="1" x14ac:dyDescent="0.25">
      <c r="B4805">
        <v>162240</v>
      </c>
      <c r="C4805" t="s">
        <v>14324</v>
      </c>
      <c r="D4805" t="s">
        <v>14325</v>
      </c>
      <c r="E4805" t="s">
        <v>14326</v>
      </c>
      <c r="F4805" t="s">
        <v>1023</v>
      </c>
    </row>
    <row r="4806" spans="2:6" hidden="1" x14ac:dyDescent="0.25">
      <c r="B4806">
        <v>162242</v>
      </c>
      <c r="C4806" t="s">
        <v>14327</v>
      </c>
      <c r="D4806" t="s">
        <v>14328</v>
      </c>
      <c r="E4806" t="s">
        <v>3110</v>
      </c>
      <c r="F4806" t="s">
        <v>1023</v>
      </c>
    </row>
    <row r="4807" spans="2:6" hidden="1" x14ac:dyDescent="0.25">
      <c r="B4807">
        <v>162244</v>
      </c>
      <c r="C4807" t="s">
        <v>14329</v>
      </c>
      <c r="D4807" t="s">
        <v>14330</v>
      </c>
      <c r="E4807" t="s">
        <v>14331</v>
      </c>
      <c r="F4807" t="s">
        <v>1023</v>
      </c>
    </row>
    <row r="4808" spans="2:6" hidden="1" x14ac:dyDescent="0.25">
      <c r="B4808">
        <v>162245</v>
      </c>
      <c r="C4808" t="s">
        <v>7914</v>
      </c>
      <c r="D4808" t="s">
        <v>7915</v>
      </c>
      <c r="E4808" t="s">
        <v>14332</v>
      </c>
      <c r="F4808" t="s">
        <v>1023</v>
      </c>
    </row>
    <row r="4809" spans="2:6" hidden="1" x14ac:dyDescent="0.25">
      <c r="B4809">
        <v>162247</v>
      </c>
      <c r="C4809" t="s">
        <v>14333</v>
      </c>
      <c r="D4809" t="s">
        <v>14334</v>
      </c>
      <c r="E4809" t="s">
        <v>14335</v>
      </c>
      <c r="F4809" t="s">
        <v>1023</v>
      </c>
    </row>
    <row r="4810" spans="2:6" hidden="1" x14ac:dyDescent="0.25">
      <c r="B4810">
        <v>162248</v>
      </c>
      <c r="C4810" t="s">
        <v>14336</v>
      </c>
      <c r="D4810" t="s">
        <v>14337</v>
      </c>
      <c r="E4810" t="s">
        <v>9111</v>
      </c>
      <c r="F4810" t="s">
        <v>1023</v>
      </c>
    </row>
    <row r="4811" spans="2:6" hidden="1" x14ac:dyDescent="0.25">
      <c r="B4811">
        <v>162249</v>
      </c>
      <c r="C4811" t="s">
        <v>14338</v>
      </c>
      <c r="D4811" t="s">
        <v>14339</v>
      </c>
      <c r="E4811" t="s">
        <v>14340</v>
      </c>
      <c r="F4811" t="s">
        <v>1023</v>
      </c>
    </row>
    <row r="4812" spans="2:6" hidden="1" x14ac:dyDescent="0.25">
      <c r="B4812">
        <v>162250</v>
      </c>
      <c r="C4812" t="s">
        <v>14341</v>
      </c>
      <c r="D4812" t="s">
        <v>14342</v>
      </c>
      <c r="E4812" t="s">
        <v>14343</v>
      </c>
      <c r="F4812" t="s">
        <v>1023</v>
      </c>
    </row>
    <row r="4813" spans="2:6" hidden="1" x14ac:dyDescent="0.25">
      <c r="B4813">
        <v>162252</v>
      </c>
      <c r="C4813" t="s">
        <v>14344</v>
      </c>
      <c r="D4813" t="s">
        <v>14345</v>
      </c>
      <c r="E4813" t="s">
        <v>14346</v>
      </c>
      <c r="F4813" t="s">
        <v>1023</v>
      </c>
    </row>
    <row r="4814" spans="2:6" hidden="1" x14ac:dyDescent="0.25">
      <c r="B4814">
        <v>162253</v>
      </c>
      <c r="C4814" t="s">
        <v>14347</v>
      </c>
      <c r="D4814" t="s">
        <v>14348</v>
      </c>
      <c r="E4814" t="s">
        <v>14349</v>
      </c>
      <c r="F4814" t="s">
        <v>1023</v>
      </c>
    </row>
    <row r="4815" spans="2:6" hidden="1" x14ac:dyDescent="0.25">
      <c r="B4815">
        <v>162255</v>
      </c>
      <c r="C4815" t="s">
        <v>14350</v>
      </c>
      <c r="D4815" t="s">
        <v>14351</v>
      </c>
      <c r="E4815" t="s">
        <v>11330</v>
      </c>
      <c r="F4815" t="s">
        <v>1023</v>
      </c>
    </row>
    <row r="4816" spans="2:6" hidden="1" x14ac:dyDescent="0.25">
      <c r="B4816">
        <v>162256</v>
      </c>
      <c r="C4816" t="s">
        <v>14352</v>
      </c>
      <c r="D4816" t="s">
        <v>14353</v>
      </c>
      <c r="E4816" t="s">
        <v>6565</v>
      </c>
      <c r="F4816" t="s">
        <v>1023</v>
      </c>
    </row>
    <row r="4817" spans="2:6" hidden="1" x14ac:dyDescent="0.25">
      <c r="B4817">
        <v>162260</v>
      </c>
      <c r="C4817" t="s">
        <v>14354</v>
      </c>
      <c r="D4817" t="s">
        <v>14355</v>
      </c>
      <c r="E4817" t="s">
        <v>135</v>
      </c>
      <c r="F4817" t="s">
        <v>1023</v>
      </c>
    </row>
    <row r="4818" spans="2:6" hidden="1" x14ac:dyDescent="0.25">
      <c r="B4818">
        <v>162261</v>
      </c>
      <c r="C4818" t="s">
        <v>12211</v>
      </c>
      <c r="D4818" t="s">
        <v>12212</v>
      </c>
      <c r="E4818" t="s">
        <v>12511</v>
      </c>
      <c r="F4818" t="s">
        <v>1023</v>
      </c>
    </row>
    <row r="4819" spans="2:6" hidden="1" x14ac:dyDescent="0.25">
      <c r="B4819">
        <v>162262</v>
      </c>
      <c r="C4819" t="s">
        <v>14356</v>
      </c>
      <c r="D4819" t="s">
        <v>14357</v>
      </c>
      <c r="E4819" t="s">
        <v>255</v>
      </c>
      <c r="F4819" t="s">
        <v>1023</v>
      </c>
    </row>
    <row r="4820" spans="2:6" hidden="1" x14ac:dyDescent="0.25">
      <c r="B4820">
        <v>162263</v>
      </c>
      <c r="C4820" t="s">
        <v>14358</v>
      </c>
      <c r="D4820" t="s">
        <v>14359</v>
      </c>
      <c r="E4820" t="s">
        <v>14360</v>
      </c>
      <c r="F4820" t="s">
        <v>1023</v>
      </c>
    </row>
    <row r="4821" spans="2:6" hidden="1" x14ac:dyDescent="0.25">
      <c r="B4821">
        <v>162264</v>
      </c>
      <c r="C4821" t="s">
        <v>14361</v>
      </c>
      <c r="D4821" t="s">
        <v>14362</v>
      </c>
      <c r="E4821" t="s">
        <v>14363</v>
      </c>
      <c r="F4821" t="s">
        <v>1023</v>
      </c>
    </row>
    <row r="4822" spans="2:6" hidden="1" x14ac:dyDescent="0.25">
      <c r="B4822">
        <v>162265</v>
      </c>
      <c r="C4822" t="s">
        <v>14364</v>
      </c>
      <c r="D4822" t="s">
        <v>14365</v>
      </c>
      <c r="E4822" t="s">
        <v>14366</v>
      </c>
      <c r="F4822" t="s">
        <v>1023</v>
      </c>
    </row>
    <row r="4823" spans="2:6" hidden="1" x14ac:dyDescent="0.25">
      <c r="B4823">
        <v>162266</v>
      </c>
      <c r="C4823" t="s">
        <v>14367</v>
      </c>
      <c r="D4823" t="s">
        <v>14368</v>
      </c>
      <c r="E4823" t="s">
        <v>14369</v>
      </c>
      <c r="F4823" t="s">
        <v>1023</v>
      </c>
    </row>
    <row r="4824" spans="2:6" hidden="1" x14ac:dyDescent="0.25">
      <c r="B4824">
        <v>162268</v>
      </c>
      <c r="C4824" t="s">
        <v>14370</v>
      </c>
      <c r="D4824" t="s">
        <v>14371</v>
      </c>
      <c r="E4824" t="s">
        <v>14372</v>
      </c>
      <c r="F4824" t="s">
        <v>1023</v>
      </c>
    </row>
    <row r="4825" spans="2:6" hidden="1" x14ac:dyDescent="0.25">
      <c r="B4825">
        <v>162271</v>
      </c>
      <c r="C4825" t="s">
        <v>14373</v>
      </c>
      <c r="D4825" t="s">
        <v>14374</v>
      </c>
      <c r="E4825" t="s">
        <v>14375</v>
      </c>
      <c r="F4825" t="s">
        <v>1023</v>
      </c>
    </row>
    <row r="4826" spans="2:6" hidden="1" x14ac:dyDescent="0.25">
      <c r="B4826">
        <v>162272</v>
      </c>
      <c r="C4826" t="s">
        <v>14376</v>
      </c>
      <c r="D4826" t="s">
        <v>14377</v>
      </c>
      <c r="E4826" t="s">
        <v>14378</v>
      </c>
      <c r="F4826" t="s">
        <v>1023</v>
      </c>
    </row>
    <row r="4827" spans="2:6" hidden="1" x14ac:dyDescent="0.25">
      <c r="B4827">
        <v>162274</v>
      </c>
      <c r="C4827" t="s">
        <v>14379</v>
      </c>
      <c r="D4827" t="s">
        <v>14380</v>
      </c>
      <c r="E4827" t="s">
        <v>14381</v>
      </c>
      <c r="F4827" t="s">
        <v>1023</v>
      </c>
    </row>
    <row r="4828" spans="2:6" hidden="1" x14ac:dyDescent="0.25">
      <c r="B4828">
        <v>162275</v>
      </c>
      <c r="C4828" t="s">
        <v>14382</v>
      </c>
      <c r="D4828" t="s">
        <v>14383</v>
      </c>
      <c r="E4828" t="s">
        <v>14384</v>
      </c>
      <c r="F4828" t="s">
        <v>1023</v>
      </c>
    </row>
    <row r="4829" spans="2:6" hidden="1" x14ac:dyDescent="0.25">
      <c r="B4829">
        <v>162276</v>
      </c>
      <c r="C4829" t="s">
        <v>14385</v>
      </c>
      <c r="D4829" t="s">
        <v>14386</v>
      </c>
      <c r="E4829" t="s">
        <v>14387</v>
      </c>
      <c r="F4829" t="s">
        <v>1023</v>
      </c>
    </row>
    <row r="4830" spans="2:6" hidden="1" x14ac:dyDescent="0.25">
      <c r="B4830">
        <v>162277</v>
      </c>
      <c r="C4830" t="s">
        <v>14388</v>
      </c>
      <c r="D4830" t="s">
        <v>14389</v>
      </c>
      <c r="E4830" t="s">
        <v>13646</v>
      </c>
      <c r="F4830" t="s">
        <v>1023</v>
      </c>
    </row>
    <row r="4831" spans="2:6" hidden="1" x14ac:dyDescent="0.25">
      <c r="B4831">
        <v>162278</v>
      </c>
      <c r="C4831" t="s">
        <v>14390</v>
      </c>
      <c r="D4831" t="s">
        <v>14391</v>
      </c>
      <c r="E4831" t="s">
        <v>10137</v>
      </c>
      <c r="F4831" t="s">
        <v>1023</v>
      </c>
    </row>
    <row r="4832" spans="2:6" hidden="1" x14ac:dyDescent="0.25">
      <c r="B4832">
        <v>162280</v>
      </c>
      <c r="C4832" t="s">
        <v>14392</v>
      </c>
      <c r="D4832" t="s">
        <v>14393</v>
      </c>
      <c r="E4832" t="s">
        <v>14394</v>
      </c>
      <c r="F4832" t="s">
        <v>1023</v>
      </c>
    </row>
    <row r="4833" spans="2:6" hidden="1" x14ac:dyDescent="0.25">
      <c r="B4833">
        <v>162282</v>
      </c>
      <c r="C4833" t="s">
        <v>14395</v>
      </c>
      <c r="D4833" t="s">
        <v>14396</v>
      </c>
      <c r="E4833" t="s">
        <v>14397</v>
      </c>
      <c r="F4833" t="s">
        <v>1023</v>
      </c>
    </row>
    <row r="4834" spans="2:6" hidden="1" x14ac:dyDescent="0.25">
      <c r="B4834">
        <v>162283</v>
      </c>
      <c r="C4834" t="s">
        <v>14398</v>
      </c>
      <c r="D4834" t="s">
        <v>14399</v>
      </c>
      <c r="E4834" t="s">
        <v>14400</v>
      </c>
      <c r="F4834" t="s">
        <v>1023</v>
      </c>
    </row>
    <row r="4835" spans="2:6" hidden="1" x14ac:dyDescent="0.25">
      <c r="B4835">
        <v>162284</v>
      </c>
      <c r="C4835" t="s">
        <v>14401</v>
      </c>
      <c r="D4835" t="s">
        <v>14402</v>
      </c>
      <c r="E4835" t="s">
        <v>7320</v>
      </c>
      <c r="F4835" t="s">
        <v>1023</v>
      </c>
    </row>
    <row r="4836" spans="2:6" hidden="1" x14ac:dyDescent="0.25">
      <c r="B4836">
        <v>162285</v>
      </c>
      <c r="C4836" t="s">
        <v>14403</v>
      </c>
      <c r="D4836" t="s">
        <v>14404</v>
      </c>
      <c r="E4836" t="s">
        <v>4268</v>
      </c>
      <c r="F4836" t="s">
        <v>1023</v>
      </c>
    </row>
    <row r="4837" spans="2:6" hidden="1" x14ac:dyDescent="0.25">
      <c r="B4837">
        <v>162286</v>
      </c>
      <c r="C4837" t="s">
        <v>14405</v>
      </c>
      <c r="D4837" t="s">
        <v>14406</v>
      </c>
      <c r="E4837" t="s">
        <v>14407</v>
      </c>
      <c r="F4837" t="s">
        <v>1023</v>
      </c>
    </row>
    <row r="4838" spans="2:6" hidden="1" x14ac:dyDescent="0.25">
      <c r="B4838">
        <v>162288</v>
      </c>
      <c r="C4838" t="s">
        <v>14408</v>
      </c>
      <c r="D4838" t="s">
        <v>14409</v>
      </c>
      <c r="E4838" t="s">
        <v>13399</v>
      </c>
      <c r="F4838" t="s">
        <v>1023</v>
      </c>
    </row>
    <row r="4839" spans="2:6" hidden="1" x14ac:dyDescent="0.25">
      <c r="B4839">
        <v>162289</v>
      </c>
      <c r="C4839" t="s">
        <v>14410</v>
      </c>
      <c r="D4839" t="s">
        <v>14411</v>
      </c>
      <c r="E4839" t="s">
        <v>14412</v>
      </c>
      <c r="F4839" t="s">
        <v>1023</v>
      </c>
    </row>
    <row r="4840" spans="2:6" hidden="1" x14ac:dyDescent="0.25">
      <c r="B4840">
        <v>162291</v>
      </c>
      <c r="C4840" t="s">
        <v>14413</v>
      </c>
      <c r="D4840" t="s">
        <v>14414</v>
      </c>
      <c r="E4840" t="s">
        <v>14415</v>
      </c>
      <c r="F4840" t="s">
        <v>1023</v>
      </c>
    </row>
    <row r="4841" spans="2:6" hidden="1" x14ac:dyDescent="0.25">
      <c r="B4841">
        <v>162292</v>
      </c>
      <c r="C4841" t="s">
        <v>14416</v>
      </c>
      <c r="D4841" t="s">
        <v>14417</v>
      </c>
      <c r="E4841" t="s">
        <v>14418</v>
      </c>
      <c r="F4841" t="s">
        <v>1023</v>
      </c>
    </row>
    <row r="4842" spans="2:6" hidden="1" x14ac:dyDescent="0.25">
      <c r="B4842">
        <v>162293</v>
      </c>
      <c r="C4842" t="s">
        <v>14419</v>
      </c>
      <c r="D4842" t="s">
        <v>14420</v>
      </c>
      <c r="E4842" t="s">
        <v>3195</v>
      </c>
      <c r="F4842" t="s">
        <v>1023</v>
      </c>
    </row>
    <row r="4843" spans="2:6" hidden="1" x14ac:dyDescent="0.25">
      <c r="B4843">
        <v>162295</v>
      </c>
      <c r="C4843" t="s">
        <v>14421</v>
      </c>
      <c r="D4843" t="s">
        <v>14422</v>
      </c>
      <c r="E4843" t="s">
        <v>14423</v>
      </c>
      <c r="F4843" t="s">
        <v>1023</v>
      </c>
    </row>
    <row r="4844" spans="2:6" hidden="1" x14ac:dyDescent="0.25">
      <c r="B4844">
        <v>162296</v>
      </c>
      <c r="C4844" t="s">
        <v>14424</v>
      </c>
      <c r="D4844" t="s">
        <v>14425</v>
      </c>
      <c r="E4844" t="s">
        <v>5142</v>
      </c>
      <c r="F4844" t="s">
        <v>1023</v>
      </c>
    </row>
    <row r="4845" spans="2:6" hidden="1" x14ac:dyDescent="0.25">
      <c r="B4845">
        <v>162303</v>
      </c>
      <c r="C4845" t="s">
        <v>14426</v>
      </c>
      <c r="D4845" t="s">
        <v>14427</v>
      </c>
      <c r="E4845" t="s">
        <v>14428</v>
      </c>
      <c r="F4845" t="s">
        <v>1023</v>
      </c>
    </row>
    <row r="4846" spans="2:6" hidden="1" x14ac:dyDescent="0.25">
      <c r="B4846">
        <v>162304</v>
      </c>
      <c r="C4846" t="s">
        <v>14429</v>
      </c>
      <c r="D4846" t="s">
        <v>14430</v>
      </c>
      <c r="E4846" t="s">
        <v>14431</v>
      </c>
      <c r="F4846" t="s">
        <v>1023</v>
      </c>
    </row>
    <row r="4847" spans="2:6" hidden="1" x14ac:dyDescent="0.25">
      <c r="B4847">
        <v>162306</v>
      </c>
      <c r="C4847" t="s">
        <v>14432</v>
      </c>
      <c r="D4847" t="s">
        <v>14433</v>
      </c>
      <c r="E4847" t="s">
        <v>14434</v>
      </c>
      <c r="F4847" t="s">
        <v>1023</v>
      </c>
    </row>
    <row r="4848" spans="2:6" hidden="1" x14ac:dyDescent="0.25">
      <c r="B4848">
        <v>162308</v>
      </c>
      <c r="C4848" t="s">
        <v>14435</v>
      </c>
      <c r="D4848" t="s">
        <v>14436</v>
      </c>
      <c r="E4848" t="s">
        <v>14437</v>
      </c>
      <c r="F4848" t="s">
        <v>1023</v>
      </c>
    </row>
    <row r="4849" spans="2:6" hidden="1" x14ac:dyDescent="0.25">
      <c r="B4849">
        <v>162309</v>
      </c>
      <c r="C4849" t="s">
        <v>14438</v>
      </c>
      <c r="D4849" t="s">
        <v>24055</v>
      </c>
      <c r="E4849" t="s">
        <v>10272</v>
      </c>
      <c r="F4849" t="s">
        <v>1023</v>
      </c>
    </row>
    <row r="4850" spans="2:6" hidden="1" x14ac:dyDescent="0.25">
      <c r="B4850">
        <v>162310</v>
      </c>
      <c r="C4850" t="s">
        <v>14439</v>
      </c>
      <c r="D4850" t="s">
        <v>14440</v>
      </c>
      <c r="E4850" t="s">
        <v>6951</v>
      </c>
      <c r="F4850" t="s">
        <v>1023</v>
      </c>
    </row>
    <row r="4851" spans="2:6" hidden="1" x14ac:dyDescent="0.25">
      <c r="B4851">
        <v>162312</v>
      </c>
      <c r="C4851" t="s">
        <v>14441</v>
      </c>
      <c r="D4851" t="s">
        <v>14442</v>
      </c>
      <c r="E4851" t="s">
        <v>13445</v>
      </c>
      <c r="F4851" t="s">
        <v>1023</v>
      </c>
    </row>
    <row r="4852" spans="2:6" hidden="1" x14ac:dyDescent="0.25">
      <c r="B4852">
        <v>162314</v>
      </c>
      <c r="C4852" t="s">
        <v>14443</v>
      </c>
      <c r="D4852" t="s">
        <v>14444</v>
      </c>
      <c r="E4852" t="s">
        <v>14445</v>
      </c>
      <c r="F4852" t="s">
        <v>1023</v>
      </c>
    </row>
    <row r="4853" spans="2:6" hidden="1" x14ac:dyDescent="0.25">
      <c r="B4853">
        <v>162315</v>
      </c>
      <c r="C4853" t="s">
        <v>14446</v>
      </c>
      <c r="D4853" t="s">
        <v>14447</v>
      </c>
      <c r="E4853" t="s">
        <v>14448</v>
      </c>
      <c r="F4853" t="s">
        <v>1023</v>
      </c>
    </row>
    <row r="4854" spans="2:6" hidden="1" x14ac:dyDescent="0.25">
      <c r="B4854">
        <v>162317</v>
      </c>
      <c r="C4854" t="s">
        <v>14449</v>
      </c>
      <c r="D4854" t="s">
        <v>14450</v>
      </c>
      <c r="E4854" t="s">
        <v>6069</v>
      </c>
      <c r="F4854" t="s">
        <v>1023</v>
      </c>
    </row>
    <row r="4855" spans="2:6" hidden="1" x14ac:dyDescent="0.25">
      <c r="B4855">
        <v>162318</v>
      </c>
      <c r="C4855" t="s">
        <v>14451</v>
      </c>
      <c r="D4855" t="s">
        <v>14452</v>
      </c>
      <c r="E4855" t="s">
        <v>14453</v>
      </c>
      <c r="F4855" t="s">
        <v>1023</v>
      </c>
    </row>
    <row r="4856" spans="2:6" hidden="1" x14ac:dyDescent="0.25">
      <c r="B4856">
        <v>162322</v>
      </c>
      <c r="C4856" t="s">
        <v>14454</v>
      </c>
      <c r="D4856" t="s">
        <v>14455</v>
      </c>
      <c r="E4856" t="s">
        <v>14456</v>
      </c>
      <c r="F4856" t="s">
        <v>1023</v>
      </c>
    </row>
    <row r="4857" spans="2:6" hidden="1" x14ac:dyDescent="0.25">
      <c r="B4857">
        <v>162328</v>
      </c>
      <c r="C4857" t="s">
        <v>14457</v>
      </c>
      <c r="D4857" t="s">
        <v>14458</v>
      </c>
      <c r="E4857" t="s">
        <v>14459</v>
      </c>
      <c r="F4857" t="s">
        <v>1023</v>
      </c>
    </row>
    <row r="4858" spans="2:6" hidden="1" x14ac:dyDescent="0.25">
      <c r="B4858">
        <v>162329</v>
      </c>
      <c r="C4858" t="s">
        <v>14460</v>
      </c>
      <c r="D4858" t="s">
        <v>14461</v>
      </c>
      <c r="E4858" t="s">
        <v>14462</v>
      </c>
      <c r="F4858" t="s">
        <v>1023</v>
      </c>
    </row>
    <row r="4859" spans="2:6" hidden="1" x14ac:dyDescent="0.25">
      <c r="B4859">
        <v>162331</v>
      </c>
      <c r="C4859" t="s">
        <v>14463</v>
      </c>
      <c r="D4859" t="s">
        <v>14464</v>
      </c>
      <c r="E4859" t="s">
        <v>14465</v>
      </c>
      <c r="F4859" t="s">
        <v>1023</v>
      </c>
    </row>
    <row r="4860" spans="2:6" hidden="1" x14ac:dyDescent="0.25">
      <c r="B4860">
        <v>162332</v>
      </c>
      <c r="C4860" t="s">
        <v>14466</v>
      </c>
      <c r="D4860" t="s">
        <v>14467</v>
      </c>
      <c r="E4860" t="s">
        <v>14468</v>
      </c>
      <c r="F4860" t="s">
        <v>1023</v>
      </c>
    </row>
    <row r="4861" spans="2:6" hidden="1" x14ac:dyDescent="0.25">
      <c r="B4861">
        <v>162333</v>
      </c>
      <c r="C4861" t="s">
        <v>14469</v>
      </c>
      <c r="D4861" t="s">
        <v>14470</v>
      </c>
      <c r="E4861" t="s">
        <v>14471</v>
      </c>
      <c r="F4861" t="s">
        <v>1023</v>
      </c>
    </row>
    <row r="4862" spans="2:6" hidden="1" x14ac:dyDescent="0.25">
      <c r="B4862">
        <v>162334</v>
      </c>
      <c r="C4862" t="s">
        <v>14472</v>
      </c>
      <c r="D4862" t="s">
        <v>14473</v>
      </c>
      <c r="E4862" t="s">
        <v>6069</v>
      </c>
      <c r="F4862" t="s">
        <v>1023</v>
      </c>
    </row>
    <row r="4863" spans="2:6" hidden="1" x14ac:dyDescent="0.25">
      <c r="B4863">
        <v>162335</v>
      </c>
      <c r="C4863" t="s">
        <v>13395</v>
      </c>
      <c r="D4863" t="s">
        <v>13396</v>
      </c>
      <c r="E4863" t="s">
        <v>14474</v>
      </c>
      <c r="F4863" t="s">
        <v>1023</v>
      </c>
    </row>
    <row r="4864" spans="2:6" hidden="1" x14ac:dyDescent="0.25">
      <c r="B4864">
        <v>162336</v>
      </c>
      <c r="C4864" t="s">
        <v>14475</v>
      </c>
      <c r="D4864" t="s">
        <v>14476</v>
      </c>
      <c r="E4864" t="s">
        <v>14477</v>
      </c>
      <c r="F4864" t="s">
        <v>1023</v>
      </c>
    </row>
    <row r="4865" spans="2:6" hidden="1" x14ac:dyDescent="0.25">
      <c r="B4865">
        <v>162337</v>
      </c>
      <c r="C4865" t="s">
        <v>14478</v>
      </c>
      <c r="D4865" t="s">
        <v>14479</v>
      </c>
      <c r="E4865" t="s">
        <v>14480</v>
      </c>
      <c r="F4865" t="s">
        <v>1023</v>
      </c>
    </row>
    <row r="4866" spans="2:6" hidden="1" x14ac:dyDescent="0.25">
      <c r="B4866">
        <v>162338</v>
      </c>
      <c r="C4866" t="s">
        <v>14481</v>
      </c>
      <c r="D4866" t="s">
        <v>14482</v>
      </c>
      <c r="E4866" t="s">
        <v>14483</v>
      </c>
      <c r="F4866" t="s">
        <v>1023</v>
      </c>
    </row>
    <row r="4867" spans="2:6" hidden="1" x14ac:dyDescent="0.25">
      <c r="B4867">
        <v>162339</v>
      </c>
      <c r="C4867" t="s">
        <v>14484</v>
      </c>
      <c r="D4867" t="s">
        <v>14485</v>
      </c>
      <c r="E4867" t="s">
        <v>14486</v>
      </c>
      <c r="F4867" t="s">
        <v>1023</v>
      </c>
    </row>
    <row r="4868" spans="2:6" hidden="1" x14ac:dyDescent="0.25">
      <c r="B4868">
        <v>162340</v>
      </c>
      <c r="C4868" t="s">
        <v>14487</v>
      </c>
      <c r="D4868" t="s">
        <v>14488</v>
      </c>
      <c r="E4868" t="s">
        <v>14489</v>
      </c>
      <c r="F4868" t="s">
        <v>1023</v>
      </c>
    </row>
    <row r="4869" spans="2:6" hidden="1" x14ac:dyDescent="0.25">
      <c r="B4869">
        <v>162341</v>
      </c>
      <c r="C4869" t="s">
        <v>14490</v>
      </c>
      <c r="D4869" t="s">
        <v>14491</v>
      </c>
      <c r="E4869" t="s">
        <v>14492</v>
      </c>
      <c r="F4869" t="s">
        <v>1023</v>
      </c>
    </row>
    <row r="4870" spans="2:6" hidden="1" x14ac:dyDescent="0.25">
      <c r="B4870">
        <v>162342</v>
      </c>
      <c r="C4870" t="s">
        <v>14493</v>
      </c>
      <c r="D4870" t="s">
        <v>14494</v>
      </c>
      <c r="E4870" t="s">
        <v>14495</v>
      </c>
      <c r="F4870" t="s">
        <v>1023</v>
      </c>
    </row>
    <row r="4871" spans="2:6" hidden="1" x14ac:dyDescent="0.25">
      <c r="B4871">
        <v>162344</v>
      </c>
      <c r="C4871" t="s">
        <v>14496</v>
      </c>
      <c r="D4871" t="s">
        <v>14497</v>
      </c>
      <c r="E4871" t="s">
        <v>14498</v>
      </c>
      <c r="F4871" t="s">
        <v>1023</v>
      </c>
    </row>
    <row r="4872" spans="2:6" hidden="1" x14ac:dyDescent="0.25">
      <c r="B4872">
        <v>162345</v>
      </c>
      <c r="C4872" t="s">
        <v>14499</v>
      </c>
      <c r="D4872" t="s">
        <v>14500</v>
      </c>
      <c r="E4872" t="s">
        <v>14501</v>
      </c>
      <c r="F4872" t="s">
        <v>1023</v>
      </c>
    </row>
    <row r="4873" spans="2:6" hidden="1" x14ac:dyDescent="0.25">
      <c r="B4873">
        <v>162346</v>
      </c>
      <c r="C4873" t="s">
        <v>14502</v>
      </c>
      <c r="D4873" t="s">
        <v>14503</v>
      </c>
      <c r="E4873" t="s">
        <v>14504</v>
      </c>
      <c r="F4873" t="s">
        <v>1023</v>
      </c>
    </row>
    <row r="4874" spans="2:6" hidden="1" x14ac:dyDescent="0.25">
      <c r="B4874">
        <v>162348</v>
      </c>
      <c r="C4874" t="s">
        <v>14505</v>
      </c>
      <c r="D4874" t="s">
        <v>14506</v>
      </c>
      <c r="E4874" t="s">
        <v>14507</v>
      </c>
      <c r="F4874" t="s">
        <v>1023</v>
      </c>
    </row>
    <row r="4875" spans="2:6" hidden="1" x14ac:dyDescent="0.25">
      <c r="B4875">
        <v>162351</v>
      </c>
      <c r="C4875" t="s">
        <v>14508</v>
      </c>
      <c r="D4875" t="s">
        <v>14509</v>
      </c>
      <c r="E4875" t="s">
        <v>14510</v>
      </c>
      <c r="F4875" t="s">
        <v>1023</v>
      </c>
    </row>
    <row r="4876" spans="2:6" hidden="1" x14ac:dyDescent="0.25">
      <c r="B4876">
        <v>162352</v>
      </c>
      <c r="C4876" t="s">
        <v>14511</v>
      </c>
      <c r="D4876" t="s">
        <v>14512</v>
      </c>
      <c r="E4876" t="s">
        <v>14513</v>
      </c>
      <c r="F4876" t="s">
        <v>1023</v>
      </c>
    </row>
    <row r="4877" spans="2:6" hidden="1" x14ac:dyDescent="0.25">
      <c r="B4877">
        <v>162354</v>
      </c>
      <c r="C4877" t="s">
        <v>14514</v>
      </c>
      <c r="D4877" t="s">
        <v>14515</v>
      </c>
      <c r="E4877" t="s">
        <v>14516</v>
      </c>
      <c r="F4877" t="s">
        <v>1023</v>
      </c>
    </row>
    <row r="4878" spans="2:6" hidden="1" x14ac:dyDescent="0.25">
      <c r="B4878">
        <v>162355</v>
      </c>
      <c r="C4878" t="s">
        <v>14517</v>
      </c>
      <c r="D4878" t="s">
        <v>14518</v>
      </c>
      <c r="E4878" t="s">
        <v>14519</v>
      </c>
      <c r="F4878" t="s">
        <v>1023</v>
      </c>
    </row>
    <row r="4879" spans="2:6" hidden="1" x14ac:dyDescent="0.25">
      <c r="B4879">
        <v>162359</v>
      </c>
      <c r="C4879" t="s">
        <v>14520</v>
      </c>
      <c r="D4879" t="s">
        <v>14521</v>
      </c>
      <c r="E4879" t="s">
        <v>14522</v>
      </c>
      <c r="F4879" t="s">
        <v>1023</v>
      </c>
    </row>
    <row r="4880" spans="2:6" hidden="1" x14ac:dyDescent="0.25">
      <c r="B4880">
        <v>162360</v>
      </c>
      <c r="C4880" t="s">
        <v>14523</v>
      </c>
      <c r="D4880" t="s">
        <v>14524</v>
      </c>
      <c r="E4880" t="s">
        <v>14525</v>
      </c>
      <c r="F4880" t="s">
        <v>1023</v>
      </c>
    </row>
    <row r="4881" spans="2:6" hidden="1" x14ac:dyDescent="0.25">
      <c r="B4881">
        <v>162361</v>
      </c>
      <c r="C4881" t="s">
        <v>14526</v>
      </c>
      <c r="D4881" t="s">
        <v>14527</v>
      </c>
      <c r="E4881" t="s">
        <v>11090</v>
      </c>
      <c r="F4881" t="s">
        <v>1023</v>
      </c>
    </row>
    <row r="4882" spans="2:6" hidden="1" x14ac:dyDescent="0.25">
      <c r="B4882">
        <v>162362</v>
      </c>
      <c r="C4882" t="s">
        <v>14528</v>
      </c>
      <c r="D4882" t="s">
        <v>14529</v>
      </c>
      <c r="E4882" t="s">
        <v>14530</v>
      </c>
      <c r="F4882" t="s">
        <v>1023</v>
      </c>
    </row>
    <row r="4883" spans="2:6" hidden="1" x14ac:dyDescent="0.25">
      <c r="B4883">
        <v>162364</v>
      </c>
      <c r="C4883" t="s">
        <v>14531</v>
      </c>
      <c r="D4883" t="s">
        <v>14532</v>
      </c>
      <c r="E4883" t="s">
        <v>3550</v>
      </c>
      <c r="F4883" t="s">
        <v>1023</v>
      </c>
    </row>
    <row r="4884" spans="2:6" hidden="1" x14ac:dyDescent="0.25">
      <c r="B4884">
        <v>162365</v>
      </c>
      <c r="C4884" t="s">
        <v>14533</v>
      </c>
      <c r="D4884" t="s">
        <v>14534</v>
      </c>
      <c r="E4884" t="s">
        <v>14535</v>
      </c>
      <c r="F4884" t="s">
        <v>1023</v>
      </c>
    </row>
    <row r="4885" spans="2:6" hidden="1" x14ac:dyDescent="0.25">
      <c r="B4885">
        <v>162366</v>
      </c>
      <c r="C4885" t="s">
        <v>14536</v>
      </c>
      <c r="D4885" t="s">
        <v>14537</v>
      </c>
      <c r="E4885" t="s">
        <v>14538</v>
      </c>
      <c r="F4885" t="s">
        <v>1023</v>
      </c>
    </row>
    <row r="4886" spans="2:6" hidden="1" x14ac:dyDescent="0.25">
      <c r="B4886">
        <v>162367</v>
      </c>
      <c r="C4886" t="s">
        <v>7899</v>
      </c>
      <c r="D4886" t="s">
        <v>7900</v>
      </c>
      <c r="E4886" t="s">
        <v>14539</v>
      </c>
      <c r="F4886" t="s">
        <v>1023</v>
      </c>
    </row>
    <row r="4887" spans="2:6" hidden="1" x14ac:dyDescent="0.25">
      <c r="B4887">
        <v>162368</v>
      </c>
      <c r="C4887" t="s">
        <v>14540</v>
      </c>
      <c r="D4887" t="s">
        <v>14541</v>
      </c>
      <c r="E4887" t="s">
        <v>3807</v>
      </c>
      <c r="F4887" t="s">
        <v>1023</v>
      </c>
    </row>
    <row r="4888" spans="2:6" hidden="1" x14ac:dyDescent="0.25">
      <c r="B4888">
        <v>162370</v>
      </c>
      <c r="C4888" t="s">
        <v>14542</v>
      </c>
      <c r="D4888" t="s">
        <v>14543</v>
      </c>
      <c r="E4888" t="s">
        <v>14544</v>
      </c>
      <c r="F4888" t="s">
        <v>1023</v>
      </c>
    </row>
    <row r="4889" spans="2:6" hidden="1" x14ac:dyDescent="0.25">
      <c r="B4889">
        <v>162371</v>
      </c>
      <c r="C4889" t="s">
        <v>14545</v>
      </c>
      <c r="D4889" t="s">
        <v>14546</v>
      </c>
      <c r="E4889" t="s">
        <v>9111</v>
      </c>
      <c r="F4889" t="s">
        <v>1023</v>
      </c>
    </row>
    <row r="4890" spans="2:6" hidden="1" x14ac:dyDescent="0.25">
      <c r="B4890">
        <v>162372</v>
      </c>
      <c r="C4890" t="s">
        <v>14547</v>
      </c>
      <c r="D4890" t="s">
        <v>14548</v>
      </c>
      <c r="E4890" t="s">
        <v>14549</v>
      </c>
      <c r="F4890" t="s">
        <v>1023</v>
      </c>
    </row>
    <row r="4891" spans="2:6" hidden="1" x14ac:dyDescent="0.25">
      <c r="B4891">
        <v>162373</v>
      </c>
      <c r="C4891" t="s">
        <v>14550</v>
      </c>
      <c r="D4891" t="s">
        <v>14551</v>
      </c>
      <c r="E4891" t="s">
        <v>14552</v>
      </c>
      <c r="F4891" t="s">
        <v>1023</v>
      </c>
    </row>
    <row r="4892" spans="2:6" hidden="1" x14ac:dyDescent="0.25">
      <c r="B4892">
        <v>162374</v>
      </c>
      <c r="C4892" t="s">
        <v>14553</v>
      </c>
      <c r="D4892" t="s">
        <v>14554</v>
      </c>
      <c r="E4892" t="s">
        <v>14555</v>
      </c>
      <c r="F4892" t="s">
        <v>1023</v>
      </c>
    </row>
    <row r="4893" spans="2:6" hidden="1" x14ac:dyDescent="0.25">
      <c r="B4893">
        <v>162378</v>
      </c>
      <c r="C4893" t="s">
        <v>14556</v>
      </c>
      <c r="D4893" t="s">
        <v>14557</v>
      </c>
      <c r="E4893" t="s">
        <v>14558</v>
      </c>
      <c r="F4893" t="s">
        <v>1023</v>
      </c>
    </row>
    <row r="4894" spans="2:6" hidden="1" x14ac:dyDescent="0.25">
      <c r="B4894">
        <v>162379</v>
      </c>
      <c r="C4894" t="s">
        <v>14559</v>
      </c>
      <c r="D4894" t="s">
        <v>14560</v>
      </c>
      <c r="E4894" t="s">
        <v>14561</v>
      </c>
      <c r="F4894" t="s">
        <v>1023</v>
      </c>
    </row>
    <row r="4895" spans="2:6" hidden="1" x14ac:dyDescent="0.25">
      <c r="B4895">
        <v>162380</v>
      </c>
      <c r="C4895" t="s">
        <v>14562</v>
      </c>
      <c r="D4895" t="s">
        <v>14563</v>
      </c>
      <c r="E4895" t="s">
        <v>14564</v>
      </c>
      <c r="F4895" t="s">
        <v>1023</v>
      </c>
    </row>
    <row r="4896" spans="2:6" hidden="1" x14ac:dyDescent="0.25">
      <c r="B4896">
        <v>162381</v>
      </c>
      <c r="C4896" t="s">
        <v>14565</v>
      </c>
      <c r="D4896" t="s">
        <v>14566</v>
      </c>
      <c r="E4896" t="s">
        <v>14567</v>
      </c>
      <c r="F4896" t="s">
        <v>1023</v>
      </c>
    </row>
    <row r="4897" spans="2:6" hidden="1" x14ac:dyDescent="0.25">
      <c r="B4897">
        <v>162382</v>
      </c>
      <c r="C4897" t="s">
        <v>14568</v>
      </c>
      <c r="D4897" t="s">
        <v>14569</v>
      </c>
      <c r="E4897" t="s">
        <v>14570</v>
      </c>
      <c r="F4897" t="s">
        <v>1023</v>
      </c>
    </row>
    <row r="4898" spans="2:6" hidden="1" x14ac:dyDescent="0.25">
      <c r="B4898">
        <v>162383</v>
      </c>
      <c r="C4898" t="s">
        <v>14571</v>
      </c>
      <c r="D4898" t="s">
        <v>14572</v>
      </c>
      <c r="E4898" t="s">
        <v>14573</v>
      </c>
      <c r="F4898" t="s">
        <v>1023</v>
      </c>
    </row>
    <row r="4899" spans="2:6" hidden="1" x14ac:dyDescent="0.25">
      <c r="B4899">
        <v>162387</v>
      </c>
      <c r="C4899" t="s">
        <v>14574</v>
      </c>
      <c r="D4899" t="s">
        <v>14575</v>
      </c>
      <c r="E4899" t="s">
        <v>14576</v>
      </c>
      <c r="F4899" t="s">
        <v>1023</v>
      </c>
    </row>
    <row r="4900" spans="2:6" hidden="1" x14ac:dyDescent="0.25">
      <c r="B4900">
        <v>162389</v>
      </c>
      <c r="C4900" t="s">
        <v>14577</v>
      </c>
      <c r="D4900" t="s">
        <v>14578</v>
      </c>
      <c r="E4900" t="s">
        <v>14579</v>
      </c>
      <c r="F4900" t="s">
        <v>1023</v>
      </c>
    </row>
    <row r="4901" spans="2:6" hidden="1" x14ac:dyDescent="0.25">
      <c r="B4901">
        <v>162390</v>
      </c>
      <c r="C4901" t="s">
        <v>14580</v>
      </c>
      <c r="D4901" t="s">
        <v>14581</v>
      </c>
      <c r="E4901" t="s">
        <v>5429</v>
      </c>
      <c r="F4901" t="s">
        <v>1023</v>
      </c>
    </row>
    <row r="4902" spans="2:6" hidden="1" x14ac:dyDescent="0.25">
      <c r="B4902">
        <v>162391</v>
      </c>
      <c r="C4902" t="s">
        <v>14582</v>
      </c>
      <c r="D4902" t="s">
        <v>14583</v>
      </c>
      <c r="E4902" t="s">
        <v>14584</v>
      </c>
      <c r="F4902" t="s">
        <v>1023</v>
      </c>
    </row>
    <row r="4903" spans="2:6" hidden="1" x14ac:dyDescent="0.25">
      <c r="B4903">
        <v>162392</v>
      </c>
      <c r="C4903" t="s">
        <v>14585</v>
      </c>
      <c r="D4903" t="s">
        <v>14586</v>
      </c>
      <c r="E4903" t="s">
        <v>14587</v>
      </c>
      <c r="F4903" t="s">
        <v>1023</v>
      </c>
    </row>
    <row r="4904" spans="2:6" hidden="1" x14ac:dyDescent="0.25">
      <c r="B4904">
        <v>162393</v>
      </c>
      <c r="C4904" t="s">
        <v>14588</v>
      </c>
      <c r="D4904" t="s">
        <v>14589</v>
      </c>
      <c r="E4904" t="s">
        <v>14590</v>
      </c>
      <c r="F4904" t="s">
        <v>1023</v>
      </c>
    </row>
    <row r="4905" spans="2:6" hidden="1" x14ac:dyDescent="0.25">
      <c r="B4905">
        <v>162396</v>
      </c>
      <c r="C4905" t="s">
        <v>14591</v>
      </c>
      <c r="D4905" t="s">
        <v>14592</v>
      </c>
      <c r="E4905" t="s">
        <v>14593</v>
      </c>
      <c r="F4905" t="s">
        <v>1023</v>
      </c>
    </row>
    <row r="4906" spans="2:6" hidden="1" x14ac:dyDescent="0.25">
      <c r="B4906">
        <v>162397</v>
      </c>
      <c r="C4906" t="s">
        <v>14594</v>
      </c>
      <c r="D4906" t="s">
        <v>14595</v>
      </c>
      <c r="E4906" t="s">
        <v>14596</v>
      </c>
      <c r="F4906" t="s">
        <v>1023</v>
      </c>
    </row>
    <row r="4907" spans="2:6" hidden="1" x14ac:dyDescent="0.25">
      <c r="B4907">
        <v>162399</v>
      </c>
      <c r="C4907" t="s">
        <v>14597</v>
      </c>
      <c r="D4907" t="s">
        <v>14598</v>
      </c>
      <c r="E4907" t="s">
        <v>42</v>
      </c>
      <c r="F4907" t="s">
        <v>1023</v>
      </c>
    </row>
    <row r="4908" spans="2:6" hidden="1" x14ac:dyDescent="0.25">
      <c r="B4908">
        <v>162400</v>
      </c>
      <c r="C4908" t="s">
        <v>14599</v>
      </c>
      <c r="D4908" t="s">
        <v>14600</v>
      </c>
      <c r="E4908" t="s">
        <v>14601</v>
      </c>
      <c r="F4908" t="s">
        <v>1023</v>
      </c>
    </row>
    <row r="4909" spans="2:6" hidden="1" x14ac:dyDescent="0.25">
      <c r="B4909">
        <v>162401</v>
      </c>
      <c r="C4909" t="s">
        <v>14602</v>
      </c>
      <c r="D4909" t="s">
        <v>14603</v>
      </c>
      <c r="E4909" t="s">
        <v>6574</v>
      </c>
      <c r="F4909" t="s">
        <v>1023</v>
      </c>
    </row>
    <row r="4910" spans="2:6" hidden="1" x14ac:dyDescent="0.25">
      <c r="B4910">
        <v>162402</v>
      </c>
      <c r="C4910" t="s">
        <v>14604</v>
      </c>
      <c r="D4910" t="s">
        <v>14605</v>
      </c>
      <c r="E4910" t="s">
        <v>14606</v>
      </c>
      <c r="F4910" t="s">
        <v>1023</v>
      </c>
    </row>
    <row r="4911" spans="2:6" hidden="1" x14ac:dyDescent="0.25">
      <c r="B4911">
        <v>162403</v>
      </c>
      <c r="C4911" t="s">
        <v>14607</v>
      </c>
      <c r="D4911" t="s">
        <v>14608</v>
      </c>
      <c r="E4911" t="s">
        <v>2395</v>
      </c>
      <c r="F4911" t="s">
        <v>1023</v>
      </c>
    </row>
    <row r="4912" spans="2:6" hidden="1" x14ac:dyDescent="0.25">
      <c r="B4912">
        <v>162404</v>
      </c>
      <c r="C4912" t="s">
        <v>14609</v>
      </c>
      <c r="D4912" t="s">
        <v>14610</v>
      </c>
      <c r="E4912" t="s">
        <v>14611</v>
      </c>
      <c r="F4912" t="s">
        <v>1023</v>
      </c>
    </row>
    <row r="4913" spans="2:6" hidden="1" x14ac:dyDescent="0.25">
      <c r="B4913">
        <v>162405</v>
      </c>
      <c r="C4913" t="s">
        <v>14612</v>
      </c>
      <c r="D4913" t="s">
        <v>14613</v>
      </c>
      <c r="E4913" t="s">
        <v>14614</v>
      </c>
      <c r="F4913" t="s">
        <v>1023</v>
      </c>
    </row>
    <row r="4914" spans="2:6" hidden="1" x14ac:dyDescent="0.25">
      <c r="B4914">
        <v>162406</v>
      </c>
      <c r="C4914" t="s">
        <v>14615</v>
      </c>
      <c r="D4914" t="s">
        <v>14616</v>
      </c>
      <c r="E4914" t="s">
        <v>14617</v>
      </c>
      <c r="F4914" t="s">
        <v>1023</v>
      </c>
    </row>
    <row r="4915" spans="2:6" hidden="1" x14ac:dyDescent="0.25">
      <c r="B4915">
        <v>162407</v>
      </c>
      <c r="C4915" t="s">
        <v>14618</v>
      </c>
      <c r="D4915" t="s">
        <v>14619</v>
      </c>
      <c r="E4915" t="s">
        <v>14620</v>
      </c>
      <c r="F4915" t="s">
        <v>1023</v>
      </c>
    </row>
    <row r="4916" spans="2:6" hidden="1" x14ac:dyDescent="0.25">
      <c r="B4916">
        <v>162409</v>
      </c>
      <c r="C4916" t="s">
        <v>14621</v>
      </c>
      <c r="D4916" t="s">
        <v>14622</v>
      </c>
      <c r="E4916" t="s">
        <v>14623</v>
      </c>
      <c r="F4916" t="s">
        <v>1023</v>
      </c>
    </row>
    <row r="4917" spans="2:6" hidden="1" x14ac:dyDescent="0.25">
      <c r="B4917">
        <v>162410</v>
      </c>
      <c r="C4917" t="s">
        <v>14624</v>
      </c>
      <c r="D4917" t="s">
        <v>14625</v>
      </c>
      <c r="E4917" t="s">
        <v>14626</v>
      </c>
      <c r="F4917" t="s">
        <v>1023</v>
      </c>
    </row>
    <row r="4918" spans="2:6" hidden="1" x14ac:dyDescent="0.25">
      <c r="B4918">
        <v>162411</v>
      </c>
      <c r="C4918" t="s">
        <v>14627</v>
      </c>
      <c r="D4918" t="s">
        <v>14628</v>
      </c>
      <c r="E4918" t="s">
        <v>14629</v>
      </c>
      <c r="F4918" t="s">
        <v>1023</v>
      </c>
    </row>
    <row r="4919" spans="2:6" hidden="1" x14ac:dyDescent="0.25">
      <c r="B4919">
        <v>162412</v>
      </c>
      <c r="C4919" t="s">
        <v>14630</v>
      </c>
      <c r="D4919" t="s">
        <v>14631</v>
      </c>
      <c r="E4919" t="s">
        <v>14632</v>
      </c>
      <c r="F4919" t="s">
        <v>1023</v>
      </c>
    </row>
    <row r="4920" spans="2:6" hidden="1" x14ac:dyDescent="0.25">
      <c r="B4920">
        <v>162413</v>
      </c>
      <c r="C4920" t="s">
        <v>14633</v>
      </c>
      <c r="D4920" t="s">
        <v>14634</v>
      </c>
      <c r="E4920" t="s">
        <v>14635</v>
      </c>
      <c r="F4920" t="s">
        <v>1023</v>
      </c>
    </row>
    <row r="4921" spans="2:6" hidden="1" x14ac:dyDescent="0.25">
      <c r="B4921">
        <v>162414</v>
      </c>
      <c r="C4921" t="s">
        <v>14636</v>
      </c>
      <c r="D4921" t="s">
        <v>14637</v>
      </c>
      <c r="E4921" t="s">
        <v>10177</v>
      </c>
      <c r="F4921" t="s">
        <v>1023</v>
      </c>
    </row>
    <row r="4922" spans="2:6" hidden="1" x14ac:dyDescent="0.25">
      <c r="B4922">
        <v>162415</v>
      </c>
      <c r="C4922" t="s">
        <v>14638</v>
      </c>
      <c r="D4922" t="s">
        <v>14639</v>
      </c>
      <c r="E4922" t="s">
        <v>8170</v>
      </c>
      <c r="F4922" t="s">
        <v>1023</v>
      </c>
    </row>
    <row r="4923" spans="2:6" hidden="1" x14ac:dyDescent="0.25">
      <c r="B4923">
        <v>162416</v>
      </c>
      <c r="C4923" t="s">
        <v>14640</v>
      </c>
      <c r="D4923" t="s">
        <v>14641</v>
      </c>
      <c r="E4923" t="s">
        <v>14642</v>
      </c>
      <c r="F4923" t="s">
        <v>1023</v>
      </c>
    </row>
    <row r="4924" spans="2:6" hidden="1" x14ac:dyDescent="0.25">
      <c r="B4924">
        <v>162417</v>
      </c>
      <c r="C4924" t="s">
        <v>14643</v>
      </c>
      <c r="D4924" t="s">
        <v>14644</v>
      </c>
      <c r="E4924" t="s">
        <v>14645</v>
      </c>
      <c r="F4924" t="s">
        <v>1023</v>
      </c>
    </row>
    <row r="4925" spans="2:6" hidden="1" x14ac:dyDescent="0.25">
      <c r="B4925">
        <v>162418</v>
      </c>
      <c r="C4925" t="s">
        <v>14646</v>
      </c>
      <c r="D4925" t="s">
        <v>14647</v>
      </c>
      <c r="E4925" t="s">
        <v>14648</v>
      </c>
      <c r="F4925" t="s">
        <v>1023</v>
      </c>
    </row>
    <row r="4926" spans="2:6" hidden="1" x14ac:dyDescent="0.25">
      <c r="B4926">
        <v>162419</v>
      </c>
      <c r="C4926" t="s">
        <v>14649</v>
      </c>
      <c r="D4926" t="s">
        <v>14650</v>
      </c>
      <c r="E4926" t="s">
        <v>14651</v>
      </c>
      <c r="F4926" t="s">
        <v>1023</v>
      </c>
    </row>
    <row r="4927" spans="2:6" hidden="1" x14ac:dyDescent="0.25">
      <c r="B4927">
        <v>162420</v>
      </c>
      <c r="C4927" t="s">
        <v>14652</v>
      </c>
      <c r="D4927" t="s">
        <v>14653</v>
      </c>
      <c r="E4927" t="s">
        <v>14654</v>
      </c>
      <c r="F4927" t="s">
        <v>1023</v>
      </c>
    </row>
    <row r="4928" spans="2:6" hidden="1" x14ac:dyDescent="0.25">
      <c r="B4928">
        <v>162423</v>
      </c>
      <c r="C4928" t="s">
        <v>14655</v>
      </c>
      <c r="D4928" t="s">
        <v>14656</v>
      </c>
      <c r="E4928" t="s">
        <v>14657</v>
      </c>
      <c r="F4928" t="s">
        <v>1023</v>
      </c>
    </row>
    <row r="4929" spans="2:6" hidden="1" x14ac:dyDescent="0.25">
      <c r="B4929">
        <v>162424</v>
      </c>
      <c r="C4929" t="s">
        <v>14658</v>
      </c>
      <c r="D4929" t="s">
        <v>14659</v>
      </c>
      <c r="E4929" t="s">
        <v>14660</v>
      </c>
      <c r="F4929" t="s">
        <v>1023</v>
      </c>
    </row>
    <row r="4930" spans="2:6" hidden="1" x14ac:dyDescent="0.25">
      <c r="B4930">
        <v>162425</v>
      </c>
      <c r="C4930" t="s">
        <v>14661</v>
      </c>
      <c r="D4930" t="s">
        <v>14662</v>
      </c>
      <c r="E4930" t="s">
        <v>14663</v>
      </c>
      <c r="F4930" t="s">
        <v>1023</v>
      </c>
    </row>
    <row r="4931" spans="2:6" hidden="1" x14ac:dyDescent="0.25">
      <c r="B4931">
        <v>162429</v>
      </c>
      <c r="C4931" t="s">
        <v>14664</v>
      </c>
      <c r="D4931" t="s">
        <v>14665</v>
      </c>
      <c r="E4931" t="s">
        <v>14666</v>
      </c>
      <c r="F4931" t="s">
        <v>1023</v>
      </c>
    </row>
    <row r="4932" spans="2:6" hidden="1" x14ac:dyDescent="0.25">
      <c r="B4932">
        <v>162435</v>
      </c>
      <c r="C4932" t="s">
        <v>14667</v>
      </c>
      <c r="D4932" t="s">
        <v>24056</v>
      </c>
      <c r="E4932" t="s">
        <v>14668</v>
      </c>
      <c r="F4932" t="s">
        <v>1023</v>
      </c>
    </row>
    <row r="4933" spans="2:6" hidden="1" x14ac:dyDescent="0.25">
      <c r="B4933">
        <v>162436</v>
      </c>
      <c r="C4933" t="s">
        <v>14669</v>
      </c>
      <c r="D4933" t="s">
        <v>14670</v>
      </c>
      <c r="E4933" t="s">
        <v>3864</v>
      </c>
      <c r="F4933" t="s">
        <v>1023</v>
      </c>
    </row>
    <row r="4934" spans="2:6" hidden="1" x14ac:dyDescent="0.25">
      <c r="B4934">
        <v>162437</v>
      </c>
      <c r="C4934" t="s">
        <v>14671</v>
      </c>
      <c r="D4934" t="s">
        <v>14672</v>
      </c>
      <c r="E4934" t="s">
        <v>14673</v>
      </c>
      <c r="F4934" t="s">
        <v>1023</v>
      </c>
    </row>
    <row r="4935" spans="2:6" hidden="1" x14ac:dyDescent="0.25">
      <c r="B4935">
        <v>162439</v>
      </c>
      <c r="C4935" t="s">
        <v>14674</v>
      </c>
      <c r="D4935" t="s">
        <v>14675</v>
      </c>
      <c r="E4935" t="s">
        <v>14676</v>
      </c>
      <c r="F4935" t="s">
        <v>1023</v>
      </c>
    </row>
    <row r="4936" spans="2:6" hidden="1" x14ac:dyDescent="0.25">
      <c r="B4936">
        <v>162440</v>
      </c>
      <c r="C4936" t="s">
        <v>14677</v>
      </c>
      <c r="D4936" t="s">
        <v>14678</v>
      </c>
      <c r="E4936" t="s">
        <v>14679</v>
      </c>
      <c r="F4936" t="s">
        <v>1023</v>
      </c>
    </row>
    <row r="4937" spans="2:6" hidden="1" x14ac:dyDescent="0.25">
      <c r="B4937">
        <v>162441</v>
      </c>
      <c r="C4937" t="s">
        <v>14680</v>
      </c>
      <c r="D4937" t="s">
        <v>14681</v>
      </c>
      <c r="E4937" t="s">
        <v>12190</v>
      </c>
      <c r="F4937" t="s">
        <v>1023</v>
      </c>
    </row>
    <row r="4938" spans="2:6" hidden="1" x14ac:dyDescent="0.25">
      <c r="B4938">
        <v>162445</v>
      </c>
      <c r="C4938" t="s">
        <v>14682</v>
      </c>
      <c r="D4938" t="s">
        <v>14683</v>
      </c>
      <c r="E4938" t="s">
        <v>14684</v>
      </c>
      <c r="F4938" t="s">
        <v>1023</v>
      </c>
    </row>
    <row r="4939" spans="2:6" hidden="1" x14ac:dyDescent="0.25">
      <c r="B4939">
        <v>162446</v>
      </c>
      <c r="C4939" t="s">
        <v>14685</v>
      </c>
      <c r="D4939" t="s">
        <v>14686</v>
      </c>
      <c r="E4939" t="s">
        <v>10774</v>
      </c>
      <c r="F4939" t="s">
        <v>1023</v>
      </c>
    </row>
    <row r="4940" spans="2:6" hidden="1" x14ac:dyDescent="0.25">
      <c r="B4940">
        <v>162447</v>
      </c>
      <c r="C4940" t="s">
        <v>14687</v>
      </c>
      <c r="D4940" t="s">
        <v>14688</v>
      </c>
      <c r="E4940" t="s">
        <v>3786</v>
      </c>
      <c r="F4940" t="s">
        <v>1023</v>
      </c>
    </row>
    <row r="4941" spans="2:6" hidden="1" x14ac:dyDescent="0.25">
      <c r="B4941">
        <v>162448</v>
      </c>
      <c r="C4941" t="s">
        <v>3940</v>
      </c>
      <c r="D4941" t="s">
        <v>3941</v>
      </c>
      <c r="E4941" t="s">
        <v>14689</v>
      </c>
      <c r="F4941" t="s">
        <v>1023</v>
      </c>
    </row>
    <row r="4942" spans="2:6" hidden="1" x14ac:dyDescent="0.25">
      <c r="B4942">
        <v>162449</v>
      </c>
      <c r="C4942" t="s">
        <v>14690</v>
      </c>
      <c r="D4942" t="s">
        <v>14691</v>
      </c>
      <c r="E4942" t="s">
        <v>14230</v>
      </c>
      <c r="F4942" t="s">
        <v>1023</v>
      </c>
    </row>
    <row r="4943" spans="2:6" hidden="1" x14ac:dyDescent="0.25">
      <c r="B4943">
        <v>162451</v>
      </c>
      <c r="C4943" t="s">
        <v>14692</v>
      </c>
      <c r="D4943" t="s">
        <v>14693</v>
      </c>
      <c r="E4943" t="s">
        <v>14694</v>
      </c>
      <c r="F4943" t="s">
        <v>1023</v>
      </c>
    </row>
    <row r="4944" spans="2:6" hidden="1" x14ac:dyDescent="0.25">
      <c r="B4944">
        <v>162453</v>
      </c>
      <c r="C4944" t="s">
        <v>14695</v>
      </c>
      <c r="D4944" t="s">
        <v>14696</v>
      </c>
      <c r="E4944" t="s">
        <v>14697</v>
      </c>
      <c r="F4944" t="s">
        <v>1023</v>
      </c>
    </row>
    <row r="4945" spans="2:6" hidden="1" x14ac:dyDescent="0.25">
      <c r="B4945">
        <v>162454</v>
      </c>
      <c r="C4945" t="s">
        <v>14698</v>
      </c>
      <c r="D4945" t="s">
        <v>14699</v>
      </c>
      <c r="E4945" t="s">
        <v>14700</v>
      </c>
      <c r="F4945" t="s">
        <v>1023</v>
      </c>
    </row>
    <row r="4946" spans="2:6" hidden="1" x14ac:dyDescent="0.25">
      <c r="B4946">
        <v>162455</v>
      </c>
      <c r="C4946" t="s">
        <v>14701</v>
      </c>
      <c r="D4946" t="s">
        <v>14702</v>
      </c>
      <c r="E4946" t="s">
        <v>14703</v>
      </c>
      <c r="F4946" t="s">
        <v>1023</v>
      </c>
    </row>
    <row r="4947" spans="2:6" hidden="1" x14ac:dyDescent="0.25">
      <c r="B4947">
        <v>162457</v>
      </c>
      <c r="C4947" t="s">
        <v>14704</v>
      </c>
      <c r="D4947" t="s">
        <v>14705</v>
      </c>
      <c r="E4947" t="s">
        <v>14706</v>
      </c>
      <c r="F4947" t="s">
        <v>1023</v>
      </c>
    </row>
    <row r="4948" spans="2:6" hidden="1" x14ac:dyDescent="0.25">
      <c r="B4948">
        <v>162460</v>
      </c>
      <c r="C4948" t="s">
        <v>14707</v>
      </c>
      <c r="D4948" t="s">
        <v>14708</v>
      </c>
      <c r="E4948" t="s">
        <v>14709</v>
      </c>
      <c r="F4948" t="s">
        <v>1023</v>
      </c>
    </row>
    <row r="4949" spans="2:6" hidden="1" x14ac:dyDescent="0.25">
      <c r="B4949">
        <v>162461</v>
      </c>
      <c r="C4949" t="s">
        <v>12965</v>
      </c>
      <c r="D4949" t="s">
        <v>12966</v>
      </c>
      <c r="E4949" t="s">
        <v>14710</v>
      </c>
      <c r="F4949" t="s">
        <v>1023</v>
      </c>
    </row>
    <row r="4950" spans="2:6" hidden="1" x14ac:dyDescent="0.25">
      <c r="B4950">
        <v>162463</v>
      </c>
      <c r="C4950" t="s">
        <v>14711</v>
      </c>
      <c r="D4950" t="s">
        <v>14712</v>
      </c>
      <c r="E4950" t="s">
        <v>14713</v>
      </c>
      <c r="F4950" t="s">
        <v>1023</v>
      </c>
    </row>
    <row r="4951" spans="2:6" hidden="1" x14ac:dyDescent="0.25">
      <c r="B4951">
        <v>162464</v>
      </c>
      <c r="C4951" t="s">
        <v>14714</v>
      </c>
      <c r="D4951" t="s">
        <v>14715</v>
      </c>
      <c r="E4951" t="s">
        <v>14716</v>
      </c>
      <c r="F4951" t="s">
        <v>1023</v>
      </c>
    </row>
    <row r="4952" spans="2:6" hidden="1" x14ac:dyDescent="0.25">
      <c r="B4952">
        <v>162465</v>
      </c>
      <c r="C4952" t="s">
        <v>14717</v>
      </c>
      <c r="D4952" t="s">
        <v>14718</v>
      </c>
      <c r="E4952" t="s">
        <v>14719</v>
      </c>
      <c r="F4952" t="s">
        <v>1023</v>
      </c>
    </row>
    <row r="4953" spans="2:6" hidden="1" x14ac:dyDescent="0.25">
      <c r="B4953">
        <v>162466</v>
      </c>
      <c r="C4953" t="s">
        <v>14720</v>
      </c>
      <c r="D4953" t="s">
        <v>14721</v>
      </c>
      <c r="E4953" t="s">
        <v>14722</v>
      </c>
      <c r="F4953" t="s">
        <v>1023</v>
      </c>
    </row>
    <row r="4954" spans="2:6" hidden="1" x14ac:dyDescent="0.25">
      <c r="B4954">
        <v>162467</v>
      </c>
      <c r="C4954" t="s">
        <v>14723</v>
      </c>
      <c r="D4954" t="s">
        <v>14724</v>
      </c>
      <c r="E4954" t="s">
        <v>12644</v>
      </c>
      <c r="F4954" t="s">
        <v>1023</v>
      </c>
    </row>
    <row r="4955" spans="2:6" hidden="1" x14ac:dyDescent="0.25">
      <c r="B4955">
        <v>162468</v>
      </c>
      <c r="C4955" t="s">
        <v>14725</v>
      </c>
      <c r="D4955" t="s">
        <v>14726</v>
      </c>
      <c r="E4955" t="s">
        <v>14727</v>
      </c>
      <c r="F4955" t="s">
        <v>1023</v>
      </c>
    </row>
    <row r="4956" spans="2:6" hidden="1" x14ac:dyDescent="0.25">
      <c r="B4956">
        <v>162469</v>
      </c>
      <c r="C4956" t="s">
        <v>14728</v>
      </c>
      <c r="D4956" t="s">
        <v>14729</v>
      </c>
      <c r="E4956" t="s">
        <v>14730</v>
      </c>
      <c r="F4956" t="s">
        <v>1023</v>
      </c>
    </row>
    <row r="4957" spans="2:6" hidden="1" x14ac:dyDescent="0.25">
      <c r="B4957">
        <v>162470</v>
      </c>
      <c r="C4957" t="s">
        <v>14731</v>
      </c>
      <c r="D4957" t="s">
        <v>14732</v>
      </c>
      <c r="E4957" t="s">
        <v>14733</v>
      </c>
      <c r="F4957" t="s">
        <v>1023</v>
      </c>
    </row>
    <row r="4958" spans="2:6" hidden="1" x14ac:dyDescent="0.25">
      <c r="B4958">
        <v>162471</v>
      </c>
      <c r="C4958" t="s">
        <v>14734</v>
      </c>
      <c r="D4958" t="s">
        <v>14735</v>
      </c>
      <c r="E4958" t="s">
        <v>14736</v>
      </c>
      <c r="F4958" t="s">
        <v>1023</v>
      </c>
    </row>
    <row r="4959" spans="2:6" hidden="1" x14ac:dyDescent="0.25">
      <c r="B4959">
        <v>162476</v>
      </c>
      <c r="C4959" t="s">
        <v>14737</v>
      </c>
      <c r="D4959" t="s">
        <v>14738</v>
      </c>
      <c r="E4959" t="s">
        <v>14739</v>
      </c>
      <c r="F4959" t="s">
        <v>1023</v>
      </c>
    </row>
    <row r="4960" spans="2:6" hidden="1" x14ac:dyDescent="0.25">
      <c r="B4960">
        <v>162480</v>
      </c>
      <c r="C4960" t="s">
        <v>14740</v>
      </c>
      <c r="D4960" t="s">
        <v>14741</v>
      </c>
      <c r="E4960" t="s">
        <v>14742</v>
      </c>
      <c r="F4960" t="s">
        <v>1023</v>
      </c>
    </row>
    <row r="4961" spans="2:6" hidden="1" x14ac:dyDescent="0.25">
      <c r="B4961">
        <v>162481</v>
      </c>
      <c r="C4961" t="s">
        <v>14743</v>
      </c>
      <c r="D4961" t="s">
        <v>14744</v>
      </c>
      <c r="E4961" t="s">
        <v>14745</v>
      </c>
      <c r="F4961" t="s">
        <v>1023</v>
      </c>
    </row>
    <row r="4962" spans="2:6" hidden="1" x14ac:dyDescent="0.25">
      <c r="B4962">
        <v>162482</v>
      </c>
      <c r="C4962" t="s">
        <v>14746</v>
      </c>
      <c r="D4962" t="s">
        <v>14747</v>
      </c>
      <c r="E4962" t="s">
        <v>14748</v>
      </c>
      <c r="F4962" t="s">
        <v>1023</v>
      </c>
    </row>
    <row r="4963" spans="2:6" hidden="1" x14ac:dyDescent="0.25">
      <c r="B4963">
        <v>162483</v>
      </c>
      <c r="C4963" t="s">
        <v>14749</v>
      </c>
      <c r="D4963" t="s">
        <v>14750</v>
      </c>
      <c r="E4963" t="s">
        <v>5984</v>
      </c>
      <c r="F4963" t="s">
        <v>1023</v>
      </c>
    </row>
    <row r="4964" spans="2:6" hidden="1" x14ac:dyDescent="0.25">
      <c r="B4964">
        <v>162484</v>
      </c>
      <c r="C4964" t="s">
        <v>14751</v>
      </c>
      <c r="D4964" t="s">
        <v>14752</v>
      </c>
      <c r="E4964" t="s">
        <v>9825</v>
      </c>
      <c r="F4964" t="s">
        <v>1023</v>
      </c>
    </row>
    <row r="4965" spans="2:6" hidden="1" x14ac:dyDescent="0.25">
      <c r="B4965">
        <v>162486</v>
      </c>
      <c r="C4965" t="s">
        <v>14753</v>
      </c>
      <c r="D4965" t="s">
        <v>14754</v>
      </c>
      <c r="E4965" t="s">
        <v>11308</v>
      </c>
      <c r="F4965" t="s">
        <v>1023</v>
      </c>
    </row>
    <row r="4966" spans="2:6" hidden="1" x14ac:dyDescent="0.25">
      <c r="B4966">
        <v>162487</v>
      </c>
      <c r="C4966" t="s">
        <v>14755</v>
      </c>
      <c r="D4966" t="s">
        <v>14756</v>
      </c>
      <c r="E4966" t="s">
        <v>14135</v>
      </c>
      <c r="F4966" t="s">
        <v>1023</v>
      </c>
    </row>
    <row r="4967" spans="2:6" hidden="1" x14ac:dyDescent="0.25">
      <c r="B4967">
        <v>162488</v>
      </c>
      <c r="C4967" t="s">
        <v>14757</v>
      </c>
      <c r="D4967" t="s">
        <v>14758</v>
      </c>
      <c r="E4967" t="s">
        <v>14759</v>
      </c>
      <c r="F4967" t="s">
        <v>1023</v>
      </c>
    </row>
    <row r="4968" spans="2:6" hidden="1" x14ac:dyDescent="0.25">
      <c r="B4968">
        <v>162492</v>
      </c>
      <c r="C4968" t="s">
        <v>14760</v>
      </c>
      <c r="D4968" t="s">
        <v>14761</v>
      </c>
      <c r="E4968" t="s">
        <v>14762</v>
      </c>
      <c r="F4968" t="s">
        <v>1023</v>
      </c>
    </row>
    <row r="4969" spans="2:6" hidden="1" x14ac:dyDescent="0.25">
      <c r="B4969">
        <v>162494</v>
      </c>
      <c r="C4969" t="s">
        <v>14763</v>
      </c>
      <c r="D4969" t="s">
        <v>14764</v>
      </c>
      <c r="E4969" t="s">
        <v>14765</v>
      </c>
      <c r="F4969" t="s">
        <v>1023</v>
      </c>
    </row>
    <row r="4970" spans="2:6" hidden="1" x14ac:dyDescent="0.25">
      <c r="B4970">
        <v>162496</v>
      </c>
      <c r="C4970" t="s">
        <v>14766</v>
      </c>
      <c r="D4970" t="s">
        <v>14767</v>
      </c>
      <c r="E4970" t="s">
        <v>8727</v>
      </c>
      <c r="F4970" t="s">
        <v>1023</v>
      </c>
    </row>
    <row r="4971" spans="2:6" hidden="1" x14ac:dyDescent="0.25">
      <c r="B4971">
        <v>162497</v>
      </c>
      <c r="C4971" t="s">
        <v>14768</v>
      </c>
      <c r="D4971" t="s">
        <v>14769</v>
      </c>
      <c r="E4971" t="s">
        <v>14770</v>
      </c>
      <c r="F4971" t="s">
        <v>1023</v>
      </c>
    </row>
    <row r="4972" spans="2:6" hidden="1" x14ac:dyDescent="0.25">
      <c r="B4972">
        <v>162498</v>
      </c>
      <c r="C4972" t="s">
        <v>14771</v>
      </c>
      <c r="D4972" t="s">
        <v>14772</v>
      </c>
      <c r="E4972" t="s">
        <v>14773</v>
      </c>
      <c r="F4972" t="s">
        <v>1023</v>
      </c>
    </row>
    <row r="4973" spans="2:6" hidden="1" x14ac:dyDescent="0.25">
      <c r="B4973">
        <v>162499</v>
      </c>
      <c r="C4973" t="s">
        <v>14774</v>
      </c>
      <c r="D4973" t="s">
        <v>14775</v>
      </c>
      <c r="E4973" t="s">
        <v>14776</v>
      </c>
      <c r="F4973" t="s">
        <v>1023</v>
      </c>
    </row>
    <row r="4974" spans="2:6" hidden="1" x14ac:dyDescent="0.25">
      <c r="B4974">
        <v>162500</v>
      </c>
      <c r="C4974" t="s">
        <v>14777</v>
      </c>
      <c r="D4974" t="s">
        <v>14778</v>
      </c>
      <c r="E4974" t="s">
        <v>3251</v>
      </c>
      <c r="F4974" t="s">
        <v>1023</v>
      </c>
    </row>
    <row r="4975" spans="2:6" hidden="1" x14ac:dyDescent="0.25">
      <c r="B4975">
        <v>162501</v>
      </c>
      <c r="C4975" t="s">
        <v>12237</v>
      </c>
      <c r="D4975" t="s">
        <v>12238</v>
      </c>
      <c r="E4975" t="s">
        <v>14779</v>
      </c>
      <c r="F4975" t="s">
        <v>1023</v>
      </c>
    </row>
    <row r="4976" spans="2:6" hidden="1" x14ac:dyDescent="0.25">
      <c r="B4976">
        <v>162504</v>
      </c>
      <c r="C4976" t="s">
        <v>14780</v>
      </c>
      <c r="D4976" t="s">
        <v>14781</v>
      </c>
      <c r="E4976" t="s">
        <v>10821</v>
      </c>
      <c r="F4976" t="s">
        <v>1023</v>
      </c>
    </row>
    <row r="4977" spans="2:6" hidden="1" x14ac:dyDescent="0.25">
      <c r="B4977">
        <v>162506</v>
      </c>
      <c r="C4977" t="s">
        <v>14782</v>
      </c>
      <c r="D4977" t="s">
        <v>14783</v>
      </c>
      <c r="E4977" t="s">
        <v>14784</v>
      </c>
      <c r="F4977" t="s">
        <v>1023</v>
      </c>
    </row>
    <row r="4978" spans="2:6" hidden="1" x14ac:dyDescent="0.25">
      <c r="B4978">
        <v>162507</v>
      </c>
      <c r="C4978" t="s">
        <v>14785</v>
      </c>
      <c r="D4978" t="s">
        <v>14786</v>
      </c>
      <c r="E4978" t="s">
        <v>14787</v>
      </c>
      <c r="F4978" t="s">
        <v>1023</v>
      </c>
    </row>
    <row r="4979" spans="2:6" hidden="1" x14ac:dyDescent="0.25">
      <c r="B4979">
        <v>162508</v>
      </c>
      <c r="C4979" t="s">
        <v>14788</v>
      </c>
      <c r="D4979" t="s">
        <v>14789</v>
      </c>
      <c r="E4979" t="s">
        <v>12414</v>
      </c>
      <c r="F4979" t="s">
        <v>1023</v>
      </c>
    </row>
    <row r="4980" spans="2:6" hidden="1" x14ac:dyDescent="0.25">
      <c r="B4980">
        <v>162509</v>
      </c>
      <c r="C4980" t="s">
        <v>14790</v>
      </c>
      <c r="D4980" t="s">
        <v>14791</v>
      </c>
      <c r="E4980" t="s">
        <v>14792</v>
      </c>
      <c r="F4980" t="s">
        <v>1023</v>
      </c>
    </row>
    <row r="4981" spans="2:6" hidden="1" x14ac:dyDescent="0.25">
      <c r="B4981">
        <v>162510</v>
      </c>
      <c r="C4981" t="s">
        <v>14793</v>
      </c>
      <c r="D4981" t="s">
        <v>14794</v>
      </c>
      <c r="E4981" t="s">
        <v>14795</v>
      </c>
      <c r="F4981" t="s">
        <v>1023</v>
      </c>
    </row>
    <row r="4982" spans="2:6" hidden="1" x14ac:dyDescent="0.25">
      <c r="B4982">
        <v>162511</v>
      </c>
      <c r="C4982" t="s">
        <v>14796</v>
      </c>
      <c r="D4982" t="s">
        <v>14797</v>
      </c>
      <c r="E4982" t="s">
        <v>144</v>
      </c>
      <c r="F4982" t="s">
        <v>1023</v>
      </c>
    </row>
    <row r="4983" spans="2:6" hidden="1" x14ac:dyDescent="0.25">
      <c r="B4983">
        <v>162512</v>
      </c>
      <c r="C4983" t="s">
        <v>14798</v>
      </c>
      <c r="D4983" t="s">
        <v>14799</v>
      </c>
      <c r="E4983" t="s">
        <v>14800</v>
      </c>
      <c r="F4983" t="s">
        <v>1023</v>
      </c>
    </row>
    <row r="4984" spans="2:6" hidden="1" x14ac:dyDescent="0.25">
      <c r="B4984">
        <v>162513</v>
      </c>
      <c r="C4984" t="s">
        <v>14801</v>
      </c>
      <c r="D4984" t="s">
        <v>14802</v>
      </c>
      <c r="E4984" t="s">
        <v>14803</v>
      </c>
      <c r="F4984" t="s">
        <v>1023</v>
      </c>
    </row>
    <row r="4985" spans="2:6" hidden="1" x14ac:dyDescent="0.25">
      <c r="B4985">
        <v>162514</v>
      </c>
      <c r="C4985" t="s">
        <v>14804</v>
      </c>
      <c r="D4985" t="s">
        <v>14805</v>
      </c>
      <c r="E4985" t="s">
        <v>14806</v>
      </c>
      <c r="F4985" t="s">
        <v>1023</v>
      </c>
    </row>
    <row r="4986" spans="2:6" hidden="1" x14ac:dyDescent="0.25">
      <c r="B4986">
        <v>162515</v>
      </c>
      <c r="C4986" t="s">
        <v>14807</v>
      </c>
      <c r="D4986" t="s">
        <v>14808</v>
      </c>
      <c r="E4986" t="s">
        <v>12891</v>
      </c>
      <c r="F4986" t="s">
        <v>1023</v>
      </c>
    </row>
    <row r="4987" spans="2:6" hidden="1" x14ac:dyDescent="0.25">
      <c r="B4987">
        <v>162516</v>
      </c>
      <c r="C4987" t="s">
        <v>14809</v>
      </c>
      <c r="D4987" t="s">
        <v>14810</v>
      </c>
      <c r="E4987" t="s">
        <v>14811</v>
      </c>
      <c r="F4987" t="s">
        <v>1023</v>
      </c>
    </row>
    <row r="4988" spans="2:6" hidden="1" x14ac:dyDescent="0.25">
      <c r="B4988">
        <v>162517</v>
      </c>
      <c r="C4988" t="s">
        <v>14812</v>
      </c>
      <c r="D4988" t="s">
        <v>14813</v>
      </c>
      <c r="E4988" t="s">
        <v>14814</v>
      </c>
      <c r="F4988" t="s">
        <v>1023</v>
      </c>
    </row>
    <row r="4989" spans="2:6" hidden="1" x14ac:dyDescent="0.25">
      <c r="B4989">
        <v>162518</v>
      </c>
      <c r="C4989" t="s">
        <v>14815</v>
      </c>
      <c r="D4989" t="s">
        <v>14816</v>
      </c>
      <c r="E4989" t="s">
        <v>12857</v>
      </c>
      <c r="F4989" t="s">
        <v>1023</v>
      </c>
    </row>
    <row r="4990" spans="2:6" hidden="1" x14ac:dyDescent="0.25">
      <c r="B4990">
        <v>162521</v>
      </c>
      <c r="C4990" t="s">
        <v>14817</v>
      </c>
      <c r="D4990" t="s">
        <v>14818</v>
      </c>
      <c r="E4990" t="s">
        <v>14819</v>
      </c>
      <c r="F4990" t="s">
        <v>1023</v>
      </c>
    </row>
    <row r="4991" spans="2:6" hidden="1" x14ac:dyDescent="0.25">
      <c r="B4991">
        <v>162523</v>
      </c>
      <c r="C4991" t="s">
        <v>14820</v>
      </c>
      <c r="D4991" t="s">
        <v>14821</v>
      </c>
      <c r="E4991" t="s">
        <v>6840</v>
      </c>
      <c r="F4991" t="s">
        <v>1023</v>
      </c>
    </row>
    <row r="4992" spans="2:6" hidden="1" x14ac:dyDescent="0.25">
      <c r="B4992">
        <v>162524</v>
      </c>
      <c r="C4992" t="s">
        <v>14822</v>
      </c>
      <c r="D4992" t="s">
        <v>14823</v>
      </c>
      <c r="E4992" t="s">
        <v>14824</v>
      </c>
      <c r="F4992" t="s">
        <v>1023</v>
      </c>
    </row>
    <row r="4993" spans="2:6" hidden="1" x14ac:dyDescent="0.25">
      <c r="B4993">
        <v>162525</v>
      </c>
      <c r="C4993" t="s">
        <v>14825</v>
      </c>
      <c r="D4993" t="s">
        <v>14826</v>
      </c>
      <c r="E4993" t="s">
        <v>14827</v>
      </c>
      <c r="F4993" t="s">
        <v>1023</v>
      </c>
    </row>
    <row r="4994" spans="2:6" hidden="1" x14ac:dyDescent="0.25">
      <c r="B4994">
        <v>162526</v>
      </c>
      <c r="C4994" t="s">
        <v>14828</v>
      </c>
      <c r="D4994" t="s">
        <v>14829</v>
      </c>
      <c r="E4994" t="s">
        <v>14830</v>
      </c>
      <c r="F4994" t="s">
        <v>1023</v>
      </c>
    </row>
    <row r="4995" spans="2:6" hidden="1" x14ac:dyDescent="0.25">
      <c r="B4995">
        <v>162527</v>
      </c>
      <c r="C4995" t="s">
        <v>14831</v>
      </c>
      <c r="D4995" t="s">
        <v>14832</v>
      </c>
      <c r="E4995" t="s">
        <v>14833</v>
      </c>
      <c r="F4995" t="s">
        <v>1023</v>
      </c>
    </row>
    <row r="4996" spans="2:6" hidden="1" x14ac:dyDescent="0.25">
      <c r="B4996">
        <v>162528</v>
      </c>
      <c r="C4996" t="s">
        <v>14834</v>
      </c>
      <c r="D4996" t="s">
        <v>14835</v>
      </c>
      <c r="E4996" t="s">
        <v>14836</v>
      </c>
      <c r="F4996" t="s">
        <v>1023</v>
      </c>
    </row>
    <row r="4997" spans="2:6" hidden="1" x14ac:dyDescent="0.25">
      <c r="B4997">
        <v>162529</v>
      </c>
      <c r="C4997" t="s">
        <v>14837</v>
      </c>
      <c r="D4997" t="s">
        <v>14838</v>
      </c>
      <c r="E4997" t="s">
        <v>8029</v>
      </c>
      <c r="F4997" t="s">
        <v>1023</v>
      </c>
    </row>
    <row r="4998" spans="2:6" hidden="1" x14ac:dyDescent="0.25">
      <c r="B4998">
        <v>162530</v>
      </c>
      <c r="C4998" t="s">
        <v>14839</v>
      </c>
      <c r="D4998" t="s">
        <v>14840</v>
      </c>
      <c r="E4998" t="s">
        <v>14841</v>
      </c>
      <c r="F4998" t="s">
        <v>1023</v>
      </c>
    </row>
    <row r="4999" spans="2:6" hidden="1" x14ac:dyDescent="0.25">
      <c r="B4999">
        <v>162531</v>
      </c>
      <c r="C4999" t="s">
        <v>14842</v>
      </c>
      <c r="D4999" t="s">
        <v>14843</v>
      </c>
      <c r="E4999" t="s">
        <v>14844</v>
      </c>
      <c r="F4999" t="s">
        <v>1023</v>
      </c>
    </row>
    <row r="5000" spans="2:6" hidden="1" x14ac:dyDescent="0.25">
      <c r="B5000">
        <v>162532</v>
      </c>
      <c r="C5000" t="s">
        <v>14845</v>
      </c>
      <c r="D5000" t="s">
        <v>14846</v>
      </c>
      <c r="E5000" t="s">
        <v>14847</v>
      </c>
      <c r="F5000" t="s">
        <v>1023</v>
      </c>
    </row>
    <row r="5001" spans="2:6" hidden="1" x14ac:dyDescent="0.25">
      <c r="B5001">
        <v>162533</v>
      </c>
      <c r="C5001" t="s">
        <v>14848</v>
      </c>
      <c r="D5001" t="s">
        <v>14849</v>
      </c>
      <c r="E5001" t="s">
        <v>14836</v>
      </c>
      <c r="F5001" t="s">
        <v>1023</v>
      </c>
    </row>
    <row r="5002" spans="2:6" hidden="1" x14ac:dyDescent="0.25">
      <c r="B5002">
        <v>162534</v>
      </c>
      <c r="C5002" t="s">
        <v>14850</v>
      </c>
      <c r="D5002" t="s">
        <v>14851</v>
      </c>
      <c r="E5002" t="s">
        <v>8270</v>
      </c>
      <c r="F5002" t="s">
        <v>1023</v>
      </c>
    </row>
    <row r="5003" spans="2:6" hidden="1" x14ac:dyDescent="0.25">
      <c r="B5003">
        <v>162535</v>
      </c>
      <c r="C5003" t="s">
        <v>14852</v>
      </c>
      <c r="D5003" t="s">
        <v>14853</v>
      </c>
      <c r="E5003" t="s">
        <v>11722</v>
      </c>
      <c r="F5003" t="s">
        <v>1023</v>
      </c>
    </row>
    <row r="5004" spans="2:6" hidden="1" x14ac:dyDescent="0.25">
      <c r="B5004">
        <v>162536</v>
      </c>
      <c r="C5004" t="s">
        <v>14854</v>
      </c>
      <c r="D5004" t="s">
        <v>14855</v>
      </c>
      <c r="E5004" t="s">
        <v>14856</v>
      </c>
      <c r="F5004" t="s">
        <v>1023</v>
      </c>
    </row>
    <row r="5005" spans="2:6" hidden="1" x14ac:dyDescent="0.25">
      <c r="B5005">
        <v>162537</v>
      </c>
      <c r="C5005" t="s">
        <v>14857</v>
      </c>
      <c r="D5005" t="s">
        <v>14858</v>
      </c>
      <c r="E5005" t="s">
        <v>14859</v>
      </c>
      <c r="F5005" t="s">
        <v>1023</v>
      </c>
    </row>
    <row r="5006" spans="2:6" hidden="1" x14ac:dyDescent="0.25">
      <c r="B5006">
        <v>162538</v>
      </c>
      <c r="C5006" t="s">
        <v>14860</v>
      </c>
      <c r="D5006" t="s">
        <v>14861</v>
      </c>
      <c r="E5006" t="s">
        <v>14862</v>
      </c>
      <c r="F5006" t="s">
        <v>1023</v>
      </c>
    </row>
    <row r="5007" spans="2:6" hidden="1" x14ac:dyDescent="0.25">
      <c r="B5007">
        <v>162539</v>
      </c>
      <c r="C5007" t="s">
        <v>14863</v>
      </c>
      <c r="D5007" t="s">
        <v>14864</v>
      </c>
      <c r="E5007" t="s">
        <v>14865</v>
      </c>
      <c r="F5007" t="s">
        <v>1023</v>
      </c>
    </row>
    <row r="5008" spans="2:6" hidden="1" x14ac:dyDescent="0.25">
      <c r="B5008">
        <v>162541</v>
      </c>
      <c r="C5008" t="s">
        <v>14866</v>
      </c>
      <c r="D5008" t="s">
        <v>14867</v>
      </c>
      <c r="E5008" t="s">
        <v>6259</v>
      </c>
      <c r="F5008" t="s">
        <v>1023</v>
      </c>
    </row>
    <row r="5009" spans="2:6" hidden="1" x14ac:dyDescent="0.25">
      <c r="B5009">
        <v>162542</v>
      </c>
      <c r="C5009" t="s">
        <v>14868</v>
      </c>
      <c r="D5009" t="s">
        <v>14869</v>
      </c>
      <c r="E5009" t="s">
        <v>3550</v>
      </c>
      <c r="F5009" t="s">
        <v>1023</v>
      </c>
    </row>
    <row r="5010" spans="2:6" hidden="1" x14ac:dyDescent="0.25">
      <c r="B5010">
        <v>162543</v>
      </c>
      <c r="C5010" t="s">
        <v>14870</v>
      </c>
      <c r="D5010" t="s">
        <v>14871</v>
      </c>
      <c r="E5010" t="s">
        <v>11130</v>
      </c>
      <c r="F5010" t="s">
        <v>1023</v>
      </c>
    </row>
    <row r="5011" spans="2:6" hidden="1" x14ac:dyDescent="0.25">
      <c r="B5011">
        <v>162545</v>
      </c>
      <c r="C5011" t="s">
        <v>14872</v>
      </c>
      <c r="D5011" t="s">
        <v>14873</v>
      </c>
      <c r="E5011" t="s">
        <v>14874</v>
      </c>
      <c r="F5011" t="s">
        <v>1023</v>
      </c>
    </row>
    <row r="5012" spans="2:6" hidden="1" x14ac:dyDescent="0.25">
      <c r="B5012">
        <v>162546</v>
      </c>
      <c r="C5012" t="s">
        <v>14875</v>
      </c>
      <c r="D5012" t="s">
        <v>14876</v>
      </c>
      <c r="E5012" t="s">
        <v>14877</v>
      </c>
      <c r="F5012" t="s">
        <v>1023</v>
      </c>
    </row>
    <row r="5013" spans="2:6" hidden="1" x14ac:dyDescent="0.25">
      <c r="B5013">
        <v>162548</v>
      </c>
      <c r="C5013" t="s">
        <v>14878</v>
      </c>
      <c r="D5013" t="s">
        <v>14879</v>
      </c>
      <c r="E5013" t="s">
        <v>14880</v>
      </c>
      <c r="F5013" t="s">
        <v>1023</v>
      </c>
    </row>
    <row r="5014" spans="2:6" hidden="1" x14ac:dyDescent="0.25">
      <c r="B5014">
        <v>162550</v>
      </c>
      <c r="C5014" t="s">
        <v>14881</v>
      </c>
      <c r="D5014" t="s">
        <v>14882</v>
      </c>
      <c r="E5014" t="s">
        <v>14883</v>
      </c>
      <c r="F5014" t="s">
        <v>1023</v>
      </c>
    </row>
    <row r="5015" spans="2:6" hidden="1" x14ac:dyDescent="0.25">
      <c r="B5015">
        <v>162552</v>
      </c>
      <c r="C5015" t="s">
        <v>14884</v>
      </c>
      <c r="D5015" t="s">
        <v>14885</v>
      </c>
      <c r="E5015" t="s">
        <v>14886</v>
      </c>
      <c r="F5015" t="s">
        <v>1023</v>
      </c>
    </row>
    <row r="5016" spans="2:6" hidden="1" x14ac:dyDescent="0.25">
      <c r="B5016">
        <v>162553</v>
      </c>
      <c r="C5016" t="s">
        <v>14887</v>
      </c>
      <c r="D5016" t="s">
        <v>14888</v>
      </c>
      <c r="E5016" t="s">
        <v>14889</v>
      </c>
      <c r="F5016" t="s">
        <v>1023</v>
      </c>
    </row>
    <row r="5017" spans="2:6" hidden="1" x14ac:dyDescent="0.25">
      <c r="B5017">
        <v>162554</v>
      </c>
      <c r="C5017" t="s">
        <v>14890</v>
      </c>
      <c r="D5017" t="s">
        <v>14891</v>
      </c>
      <c r="E5017" t="s">
        <v>4573</v>
      </c>
      <c r="F5017" t="s">
        <v>1023</v>
      </c>
    </row>
    <row r="5018" spans="2:6" hidden="1" x14ac:dyDescent="0.25">
      <c r="B5018">
        <v>162557</v>
      </c>
      <c r="C5018" t="s">
        <v>14892</v>
      </c>
      <c r="D5018" t="s">
        <v>14893</v>
      </c>
      <c r="E5018" t="s">
        <v>14894</v>
      </c>
      <c r="F5018" t="s">
        <v>1023</v>
      </c>
    </row>
    <row r="5019" spans="2:6" hidden="1" x14ac:dyDescent="0.25">
      <c r="B5019">
        <v>162558</v>
      </c>
      <c r="C5019" t="s">
        <v>14895</v>
      </c>
      <c r="D5019" t="s">
        <v>14896</v>
      </c>
      <c r="E5019" t="s">
        <v>3431</v>
      </c>
      <c r="F5019" t="s">
        <v>1023</v>
      </c>
    </row>
    <row r="5020" spans="2:6" hidden="1" x14ac:dyDescent="0.25">
      <c r="B5020">
        <v>162559</v>
      </c>
      <c r="C5020" t="s">
        <v>14246</v>
      </c>
      <c r="D5020" t="s">
        <v>14247</v>
      </c>
      <c r="E5020" t="s">
        <v>14897</v>
      </c>
      <c r="F5020" t="s">
        <v>1023</v>
      </c>
    </row>
    <row r="5021" spans="2:6" hidden="1" x14ac:dyDescent="0.25">
      <c r="B5021">
        <v>162561</v>
      </c>
      <c r="C5021" t="s">
        <v>14898</v>
      </c>
      <c r="D5021" t="s">
        <v>14899</v>
      </c>
      <c r="E5021" t="s">
        <v>14900</v>
      </c>
      <c r="F5021" t="s">
        <v>1023</v>
      </c>
    </row>
    <row r="5022" spans="2:6" hidden="1" x14ac:dyDescent="0.25">
      <c r="B5022">
        <v>162562</v>
      </c>
      <c r="C5022" t="s">
        <v>14901</v>
      </c>
      <c r="D5022" t="s">
        <v>14902</v>
      </c>
      <c r="E5022" t="s">
        <v>14903</v>
      </c>
      <c r="F5022" t="s">
        <v>1023</v>
      </c>
    </row>
    <row r="5023" spans="2:6" hidden="1" x14ac:dyDescent="0.25">
      <c r="B5023">
        <v>162563</v>
      </c>
      <c r="C5023" t="s">
        <v>14904</v>
      </c>
      <c r="D5023" t="s">
        <v>14905</v>
      </c>
      <c r="E5023" t="s">
        <v>14906</v>
      </c>
      <c r="F5023" t="s">
        <v>1023</v>
      </c>
    </row>
    <row r="5024" spans="2:6" hidden="1" x14ac:dyDescent="0.25">
      <c r="B5024">
        <v>162564</v>
      </c>
      <c r="C5024" t="s">
        <v>13963</v>
      </c>
      <c r="D5024" t="s">
        <v>13964</v>
      </c>
      <c r="E5024" t="s">
        <v>14907</v>
      </c>
      <c r="F5024" t="s">
        <v>1023</v>
      </c>
    </row>
    <row r="5025" spans="2:6" hidden="1" x14ac:dyDescent="0.25">
      <c r="B5025">
        <v>162565</v>
      </c>
      <c r="C5025" t="s">
        <v>14908</v>
      </c>
      <c r="D5025" t="s">
        <v>14909</v>
      </c>
      <c r="E5025" t="s">
        <v>14910</v>
      </c>
      <c r="F5025" t="s">
        <v>1023</v>
      </c>
    </row>
    <row r="5026" spans="2:6" hidden="1" x14ac:dyDescent="0.25">
      <c r="B5026">
        <v>162566</v>
      </c>
      <c r="C5026" t="s">
        <v>14911</v>
      </c>
      <c r="D5026" t="s">
        <v>14912</v>
      </c>
      <c r="E5026" t="s">
        <v>13165</v>
      </c>
      <c r="F5026" t="s">
        <v>1023</v>
      </c>
    </row>
    <row r="5027" spans="2:6" hidden="1" x14ac:dyDescent="0.25">
      <c r="B5027">
        <v>162569</v>
      </c>
      <c r="C5027" t="s">
        <v>14913</v>
      </c>
      <c r="D5027" t="s">
        <v>14914</v>
      </c>
      <c r="E5027" t="s">
        <v>14915</v>
      </c>
      <c r="F5027" t="s">
        <v>1023</v>
      </c>
    </row>
    <row r="5028" spans="2:6" hidden="1" x14ac:dyDescent="0.25">
      <c r="B5028">
        <v>162572</v>
      </c>
      <c r="C5028" t="s">
        <v>14916</v>
      </c>
      <c r="D5028" t="s">
        <v>14917</v>
      </c>
      <c r="E5028" t="s">
        <v>14918</v>
      </c>
      <c r="F5028" t="s">
        <v>1023</v>
      </c>
    </row>
    <row r="5029" spans="2:6" hidden="1" x14ac:dyDescent="0.25">
      <c r="B5029">
        <v>162573</v>
      </c>
      <c r="C5029" t="s">
        <v>14919</v>
      </c>
      <c r="D5029" t="s">
        <v>14920</v>
      </c>
      <c r="E5029" t="s">
        <v>14921</v>
      </c>
      <c r="F5029" t="s">
        <v>1023</v>
      </c>
    </row>
    <row r="5030" spans="2:6" hidden="1" x14ac:dyDescent="0.25">
      <c r="B5030">
        <v>162574</v>
      </c>
      <c r="C5030" t="s">
        <v>14922</v>
      </c>
      <c r="D5030" t="s">
        <v>14923</v>
      </c>
      <c r="E5030" t="s">
        <v>14924</v>
      </c>
      <c r="F5030" t="s">
        <v>1023</v>
      </c>
    </row>
    <row r="5031" spans="2:6" hidden="1" x14ac:dyDescent="0.25">
      <c r="B5031">
        <v>162575</v>
      </c>
      <c r="C5031" t="s">
        <v>14925</v>
      </c>
      <c r="D5031" t="s">
        <v>14926</v>
      </c>
      <c r="E5031" t="s">
        <v>14927</v>
      </c>
      <c r="F5031" t="s">
        <v>1023</v>
      </c>
    </row>
    <row r="5032" spans="2:6" hidden="1" x14ac:dyDescent="0.25">
      <c r="B5032">
        <v>162576</v>
      </c>
      <c r="C5032" t="s">
        <v>14928</v>
      </c>
      <c r="D5032" t="s">
        <v>14929</v>
      </c>
      <c r="E5032" t="s">
        <v>14930</v>
      </c>
      <c r="F5032" t="s">
        <v>1023</v>
      </c>
    </row>
    <row r="5033" spans="2:6" hidden="1" x14ac:dyDescent="0.25">
      <c r="B5033">
        <v>162578</v>
      </c>
      <c r="C5033" t="s">
        <v>14931</v>
      </c>
      <c r="D5033" t="s">
        <v>14932</v>
      </c>
      <c r="E5033" t="s">
        <v>5278</v>
      </c>
      <c r="F5033" t="s">
        <v>1023</v>
      </c>
    </row>
    <row r="5034" spans="2:6" hidden="1" x14ac:dyDescent="0.25">
      <c r="B5034">
        <v>162580</v>
      </c>
      <c r="C5034" t="s">
        <v>14933</v>
      </c>
      <c r="D5034" t="s">
        <v>14934</v>
      </c>
      <c r="E5034" t="s">
        <v>14935</v>
      </c>
      <c r="F5034" t="s">
        <v>1023</v>
      </c>
    </row>
    <row r="5035" spans="2:6" hidden="1" x14ac:dyDescent="0.25">
      <c r="B5035">
        <v>162581</v>
      </c>
      <c r="C5035" t="s">
        <v>14936</v>
      </c>
      <c r="D5035" t="s">
        <v>14937</v>
      </c>
      <c r="E5035" t="s">
        <v>8929</v>
      </c>
      <c r="F5035" t="s">
        <v>1023</v>
      </c>
    </row>
    <row r="5036" spans="2:6" hidden="1" x14ac:dyDescent="0.25">
      <c r="B5036">
        <v>162582</v>
      </c>
      <c r="C5036" t="s">
        <v>14938</v>
      </c>
      <c r="D5036" t="s">
        <v>14939</v>
      </c>
      <c r="E5036" t="s">
        <v>5162</v>
      </c>
      <c r="F5036" t="s">
        <v>1023</v>
      </c>
    </row>
    <row r="5037" spans="2:6" hidden="1" x14ac:dyDescent="0.25">
      <c r="B5037">
        <v>162583</v>
      </c>
      <c r="C5037" t="s">
        <v>14940</v>
      </c>
      <c r="D5037" t="s">
        <v>14941</v>
      </c>
      <c r="E5037" t="s">
        <v>6323</v>
      </c>
      <c r="F5037" t="s">
        <v>1023</v>
      </c>
    </row>
    <row r="5038" spans="2:6" hidden="1" x14ac:dyDescent="0.25">
      <c r="B5038">
        <v>162584</v>
      </c>
      <c r="C5038" t="s">
        <v>5143</v>
      </c>
      <c r="D5038" t="s">
        <v>5144</v>
      </c>
      <c r="E5038" t="s">
        <v>14942</v>
      </c>
      <c r="F5038" t="s">
        <v>1023</v>
      </c>
    </row>
    <row r="5039" spans="2:6" hidden="1" x14ac:dyDescent="0.25">
      <c r="B5039">
        <v>162586</v>
      </c>
      <c r="C5039" t="s">
        <v>14943</v>
      </c>
      <c r="D5039" t="s">
        <v>14944</v>
      </c>
      <c r="E5039" t="s">
        <v>14945</v>
      </c>
      <c r="F5039" t="s">
        <v>1023</v>
      </c>
    </row>
    <row r="5040" spans="2:6" hidden="1" x14ac:dyDescent="0.25">
      <c r="B5040">
        <v>162587</v>
      </c>
      <c r="C5040" t="s">
        <v>14946</v>
      </c>
      <c r="D5040" t="s">
        <v>14947</v>
      </c>
      <c r="E5040" t="s">
        <v>14948</v>
      </c>
      <c r="F5040" t="s">
        <v>1023</v>
      </c>
    </row>
    <row r="5041" spans="2:6" hidden="1" x14ac:dyDescent="0.25">
      <c r="B5041">
        <v>162589</v>
      </c>
      <c r="C5041" t="s">
        <v>14949</v>
      </c>
      <c r="D5041" t="s">
        <v>14950</v>
      </c>
      <c r="E5041" t="s">
        <v>5647</v>
      </c>
      <c r="F5041" t="s">
        <v>1023</v>
      </c>
    </row>
    <row r="5042" spans="2:6" hidden="1" x14ac:dyDescent="0.25">
      <c r="B5042">
        <v>162590</v>
      </c>
      <c r="C5042" t="s">
        <v>14951</v>
      </c>
      <c r="D5042" t="s">
        <v>14952</v>
      </c>
      <c r="E5042" t="s">
        <v>8557</v>
      </c>
      <c r="F5042" t="s">
        <v>1023</v>
      </c>
    </row>
    <row r="5043" spans="2:6" hidden="1" x14ac:dyDescent="0.25">
      <c r="B5043">
        <v>162591</v>
      </c>
      <c r="C5043" t="s">
        <v>14953</v>
      </c>
      <c r="D5043" t="s">
        <v>14954</v>
      </c>
      <c r="E5043" t="s">
        <v>12973</v>
      </c>
      <c r="F5043" t="s">
        <v>1023</v>
      </c>
    </row>
    <row r="5044" spans="2:6" hidden="1" x14ac:dyDescent="0.25">
      <c r="B5044">
        <v>162592</v>
      </c>
      <c r="C5044" t="s">
        <v>14955</v>
      </c>
      <c r="D5044" t="s">
        <v>14956</v>
      </c>
      <c r="E5044" t="s">
        <v>14957</v>
      </c>
      <c r="F5044" t="s">
        <v>1023</v>
      </c>
    </row>
    <row r="5045" spans="2:6" hidden="1" x14ac:dyDescent="0.25">
      <c r="B5045">
        <v>162593</v>
      </c>
      <c r="C5045" t="s">
        <v>14958</v>
      </c>
      <c r="D5045" t="s">
        <v>14959</v>
      </c>
      <c r="E5045" t="s">
        <v>14960</v>
      </c>
      <c r="F5045" t="s">
        <v>1023</v>
      </c>
    </row>
    <row r="5046" spans="2:6" hidden="1" x14ac:dyDescent="0.25">
      <c r="B5046">
        <v>162594</v>
      </c>
      <c r="C5046" t="s">
        <v>14961</v>
      </c>
      <c r="D5046" t="s">
        <v>14962</v>
      </c>
      <c r="E5046" t="s">
        <v>14963</v>
      </c>
      <c r="F5046" t="s">
        <v>1023</v>
      </c>
    </row>
    <row r="5047" spans="2:6" hidden="1" x14ac:dyDescent="0.25">
      <c r="B5047">
        <v>162595</v>
      </c>
      <c r="C5047" t="s">
        <v>14964</v>
      </c>
      <c r="D5047" t="s">
        <v>14965</v>
      </c>
      <c r="E5047" t="s">
        <v>13548</v>
      </c>
      <c r="F5047" t="s">
        <v>1023</v>
      </c>
    </row>
    <row r="5048" spans="2:6" hidden="1" x14ac:dyDescent="0.25">
      <c r="B5048">
        <v>162597</v>
      </c>
      <c r="C5048" t="s">
        <v>14966</v>
      </c>
      <c r="D5048" t="s">
        <v>14967</v>
      </c>
      <c r="E5048" t="s">
        <v>2503</v>
      </c>
      <c r="F5048" t="s">
        <v>1023</v>
      </c>
    </row>
    <row r="5049" spans="2:6" hidden="1" x14ac:dyDescent="0.25">
      <c r="B5049">
        <v>162598</v>
      </c>
      <c r="C5049" t="s">
        <v>14968</v>
      </c>
      <c r="D5049" t="s">
        <v>14969</v>
      </c>
      <c r="E5049" t="s">
        <v>14970</v>
      </c>
      <c r="F5049" t="s">
        <v>1023</v>
      </c>
    </row>
    <row r="5050" spans="2:6" hidden="1" x14ac:dyDescent="0.25">
      <c r="B5050">
        <v>162599</v>
      </c>
      <c r="C5050" t="s">
        <v>14971</v>
      </c>
      <c r="D5050" t="s">
        <v>14972</v>
      </c>
      <c r="E5050" t="s">
        <v>2384</v>
      </c>
      <c r="F5050" t="s">
        <v>1023</v>
      </c>
    </row>
    <row r="5051" spans="2:6" hidden="1" x14ac:dyDescent="0.25">
      <c r="B5051">
        <v>162600</v>
      </c>
      <c r="C5051" t="s">
        <v>14973</v>
      </c>
      <c r="D5051" t="s">
        <v>14974</v>
      </c>
      <c r="E5051" t="s">
        <v>14975</v>
      </c>
      <c r="F5051" t="s">
        <v>1023</v>
      </c>
    </row>
    <row r="5052" spans="2:6" hidden="1" x14ac:dyDescent="0.25">
      <c r="B5052">
        <v>162601</v>
      </c>
      <c r="C5052" t="s">
        <v>14976</v>
      </c>
      <c r="D5052" t="s">
        <v>14977</v>
      </c>
      <c r="E5052" t="s">
        <v>14978</v>
      </c>
      <c r="F5052" t="s">
        <v>1023</v>
      </c>
    </row>
    <row r="5053" spans="2:6" hidden="1" x14ac:dyDescent="0.25">
      <c r="B5053">
        <v>162602</v>
      </c>
      <c r="C5053" t="s">
        <v>14979</v>
      </c>
      <c r="D5053" t="s">
        <v>24057</v>
      </c>
      <c r="E5053" t="s">
        <v>14980</v>
      </c>
      <c r="F5053" t="s">
        <v>1023</v>
      </c>
    </row>
    <row r="5054" spans="2:6" hidden="1" x14ac:dyDescent="0.25">
      <c r="B5054">
        <v>162604</v>
      </c>
      <c r="C5054" t="s">
        <v>14981</v>
      </c>
      <c r="D5054" t="s">
        <v>14982</v>
      </c>
      <c r="E5054" t="s">
        <v>3998</v>
      </c>
      <c r="F5054" t="s">
        <v>1023</v>
      </c>
    </row>
    <row r="5055" spans="2:6" hidden="1" x14ac:dyDescent="0.25">
      <c r="B5055">
        <v>162605</v>
      </c>
      <c r="C5055" t="s">
        <v>14983</v>
      </c>
      <c r="D5055" t="s">
        <v>14984</v>
      </c>
      <c r="E5055" t="s">
        <v>14985</v>
      </c>
      <c r="F5055" t="s">
        <v>1023</v>
      </c>
    </row>
    <row r="5056" spans="2:6" hidden="1" x14ac:dyDescent="0.25">
      <c r="B5056">
        <v>162609</v>
      </c>
      <c r="C5056" t="s">
        <v>14986</v>
      </c>
      <c r="D5056" t="s">
        <v>14987</v>
      </c>
      <c r="E5056" t="s">
        <v>14988</v>
      </c>
      <c r="F5056" t="s">
        <v>1023</v>
      </c>
    </row>
    <row r="5057" spans="2:6" hidden="1" x14ac:dyDescent="0.25">
      <c r="B5057">
        <v>162610</v>
      </c>
      <c r="C5057" t="s">
        <v>14989</v>
      </c>
      <c r="D5057" t="s">
        <v>14990</v>
      </c>
      <c r="E5057" t="s">
        <v>14991</v>
      </c>
      <c r="F5057" t="s">
        <v>1023</v>
      </c>
    </row>
    <row r="5058" spans="2:6" hidden="1" x14ac:dyDescent="0.25">
      <c r="B5058">
        <v>162611</v>
      </c>
      <c r="C5058" t="s">
        <v>14992</v>
      </c>
      <c r="D5058" t="s">
        <v>14993</v>
      </c>
      <c r="E5058" t="s">
        <v>14994</v>
      </c>
      <c r="F5058" t="s">
        <v>1023</v>
      </c>
    </row>
    <row r="5059" spans="2:6" hidden="1" x14ac:dyDescent="0.25">
      <c r="B5059">
        <v>162616</v>
      </c>
      <c r="C5059" t="s">
        <v>14995</v>
      </c>
      <c r="D5059" t="s">
        <v>14996</v>
      </c>
      <c r="E5059" t="s">
        <v>14997</v>
      </c>
      <c r="F5059" t="s">
        <v>1023</v>
      </c>
    </row>
    <row r="5060" spans="2:6" hidden="1" x14ac:dyDescent="0.25">
      <c r="B5060">
        <v>162619</v>
      </c>
      <c r="C5060" t="s">
        <v>14998</v>
      </c>
      <c r="D5060" t="s">
        <v>14999</v>
      </c>
      <c r="E5060" t="s">
        <v>13646</v>
      </c>
      <c r="F5060" t="s">
        <v>1023</v>
      </c>
    </row>
    <row r="5061" spans="2:6" hidden="1" x14ac:dyDescent="0.25">
      <c r="B5061">
        <v>162620</v>
      </c>
      <c r="C5061" t="s">
        <v>15000</v>
      </c>
      <c r="D5061" t="s">
        <v>15001</v>
      </c>
      <c r="E5061" t="s">
        <v>15002</v>
      </c>
      <c r="F5061" t="s">
        <v>1023</v>
      </c>
    </row>
    <row r="5062" spans="2:6" hidden="1" x14ac:dyDescent="0.25">
      <c r="B5062">
        <v>162622</v>
      </c>
      <c r="C5062" t="s">
        <v>15003</v>
      </c>
      <c r="D5062" t="s">
        <v>15004</v>
      </c>
      <c r="E5062" t="s">
        <v>15005</v>
      </c>
      <c r="F5062" t="s">
        <v>1023</v>
      </c>
    </row>
    <row r="5063" spans="2:6" hidden="1" x14ac:dyDescent="0.25">
      <c r="B5063">
        <v>162623</v>
      </c>
      <c r="C5063" t="s">
        <v>15006</v>
      </c>
      <c r="D5063" t="s">
        <v>15007</v>
      </c>
      <c r="E5063" t="s">
        <v>15008</v>
      </c>
      <c r="F5063" t="s">
        <v>1023</v>
      </c>
    </row>
    <row r="5064" spans="2:6" hidden="1" x14ac:dyDescent="0.25">
      <c r="B5064">
        <v>162624</v>
      </c>
      <c r="C5064" t="s">
        <v>15009</v>
      </c>
      <c r="D5064" t="s">
        <v>15010</v>
      </c>
      <c r="E5064" t="s">
        <v>15011</v>
      </c>
      <c r="F5064" t="s">
        <v>1023</v>
      </c>
    </row>
    <row r="5065" spans="2:6" hidden="1" x14ac:dyDescent="0.25">
      <c r="B5065">
        <v>162626</v>
      </c>
      <c r="C5065" t="s">
        <v>15012</v>
      </c>
      <c r="D5065" t="s">
        <v>15013</v>
      </c>
      <c r="E5065" t="s">
        <v>15014</v>
      </c>
      <c r="F5065" t="s">
        <v>1023</v>
      </c>
    </row>
    <row r="5066" spans="2:6" hidden="1" x14ac:dyDescent="0.25">
      <c r="B5066">
        <v>162627</v>
      </c>
      <c r="C5066" t="s">
        <v>15015</v>
      </c>
      <c r="D5066" t="s">
        <v>15016</v>
      </c>
      <c r="E5066" t="s">
        <v>15017</v>
      </c>
      <c r="F5066" t="s">
        <v>1023</v>
      </c>
    </row>
    <row r="5067" spans="2:6" hidden="1" x14ac:dyDescent="0.25">
      <c r="B5067">
        <v>162628</v>
      </c>
      <c r="C5067" t="s">
        <v>15018</v>
      </c>
      <c r="D5067" t="s">
        <v>15019</v>
      </c>
      <c r="E5067" t="s">
        <v>15020</v>
      </c>
      <c r="F5067" t="s">
        <v>1023</v>
      </c>
    </row>
    <row r="5068" spans="2:6" hidden="1" x14ac:dyDescent="0.25">
      <c r="B5068">
        <v>162629</v>
      </c>
      <c r="C5068" t="s">
        <v>15021</v>
      </c>
      <c r="D5068" t="s">
        <v>15022</v>
      </c>
      <c r="E5068" t="s">
        <v>15023</v>
      </c>
      <c r="F5068" t="s">
        <v>1023</v>
      </c>
    </row>
    <row r="5069" spans="2:6" hidden="1" x14ac:dyDescent="0.25">
      <c r="B5069">
        <v>162631</v>
      </c>
      <c r="C5069" t="s">
        <v>15024</v>
      </c>
      <c r="D5069" t="s">
        <v>15025</v>
      </c>
      <c r="E5069" t="s">
        <v>9277</v>
      </c>
      <c r="F5069" t="s">
        <v>1023</v>
      </c>
    </row>
    <row r="5070" spans="2:6" hidden="1" x14ac:dyDescent="0.25">
      <c r="B5070">
        <v>162632</v>
      </c>
      <c r="C5070" t="s">
        <v>15026</v>
      </c>
      <c r="D5070" t="s">
        <v>15027</v>
      </c>
      <c r="E5070" t="s">
        <v>15028</v>
      </c>
      <c r="F5070" t="s">
        <v>1023</v>
      </c>
    </row>
    <row r="5071" spans="2:6" hidden="1" x14ac:dyDescent="0.25">
      <c r="B5071">
        <v>162633</v>
      </c>
      <c r="C5071" t="s">
        <v>15029</v>
      </c>
      <c r="D5071" t="s">
        <v>15030</v>
      </c>
      <c r="E5071" t="s">
        <v>8557</v>
      </c>
      <c r="F5071" t="s">
        <v>1023</v>
      </c>
    </row>
    <row r="5072" spans="2:6" hidden="1" x14ac:dyDescent="0.25">
      <c r="B5072">
        <v>162634</v>
      </c>
      <c r="C5072" t="s">
        <v>15031</v>
      </c>
      <c r="D5072" t="s">
        <v>15032</v>
      </c>
      <c r="E5072" t="s">
        <v>13559</v>
      </c>
      <c r="F5072" t="s">
        <v>1023</v>
      </c>
    </row>
    <row r="5073" spans="2:6" hidden="1" x14ac:dyDescent="0.25">
      <c r="B5073">
        <v>162635</v>
      </c>
      <c r="C5073" t="s">
        <v>15033</v>
      </c>
      <c r="D5073" t="s">
        <v>15034</v>
      </c>
      <c r="E5073" t="s">
        <v>1563</v>
      </c>
      <c r="F5073" t="s">
        <v>1023</v>
      </c>
    </row>
    <row r="5074" spans="2:6" hidden="1" x14ac:dyDescent="0.25">
      <c r="B5074">
        <v>162636</v>
      </c>
      <c r="C5074" t="s">
        <v>15035</v>
      </c>
      <c r="D5074" t="s">
        <v>24058</v>
      </c>
      <c r="E5074" t="s">
        <v>15036</v>
      </c>
      <c r="F5074" t="s">
        <v>1023</v>
      </c>
    </row>
    <row r="5075" spans="2:6" hidden="1" x14ac:dyDescent="0.25">
      <c r="B5075">
        <v>162640</v>
      </c>
      <c r="C5075" t="s">
        <v>15037</v>
      </c>
      <c r="D5075" t="s">
        <v>15038</v>
      </c>
      <c r="E5075" t="s">
        <v>15039</v>
      </c>
      <c r="F5075" t="s">
        <v>1023</v>
      </c>
    </row>
    <row r="5076" spans="2:6" hidden="1" x14ac:dyDescent="0.25">
      <c r="B5076">
        <v>162641</v>
      </c>
      <c r="C5076" t="s">
        <v>15040</v>
      </c>
      <c r="D5076" t="s">
        <v>15041</v>
      </c>
      <c r="E5076" t="s">
        <v>15042</v>
      </c>
      <c r="F5076" t="s">
        <v>1023</v>
      </c>
    </row>
    <row r="5077" spans="2:6" hidden="1" x14ac:dyDescent="0.25">
      <c r="B5077">
        <v>162643</v>
      </c>
      <c r="C5077" t="s">
        <v>15043</v>
      </c>
      <c r="D5077" t="s">
        <v>15044</v>
      </c>
      <c r="E5077" t="s">
        <v>15045</v>
      </c>
      <c r="F5077" t="s">
        <v>1023</v>
      </c>
    </row>
    <row r="5078" spans="2:6" hidden="1" x14ac:dyDescent="0.25">
      <c r="B5078">
        <v>162644</v>
      </c>
      <c r="C5078" t="s">
        <v>15046</v>
      </c>
      <c r="D5078" t="s">
        <v>15047</v>
      </c>
      <c r="E5078" t="s">
        <v>15048</v>
      </c>
      <c r="F5078" t="s">
        <v>1023</v>
      </c>
    </row>
    <row r="5079" spans="2:6" hidden="1" x14ac:dyDescent="0.25">
      <c r="B5079">
        <v>162646</v>
      </c>
      <c r="C5079" t="s">
        <v>15049</v>
      </c>
      <c r="D5079" t="s">
        <v>15050</v>
      </c>
      <c r="E5079" t="s">
        <v>2055</v>
      </c>
      <c r="F5079" t="s">
        <v>1023</v>
      </c>
    </row>
    <row r="5080" spans="2:6" hidden="1" x14ac:dyDescent="0.25">
      <c r="B5080">
        <v>162648</v>
      </c>
      <c r="C5080" t="s">
        <v>15051</v>
      </c>
      <c r="D5080" t="s">
        <v>15052</v>
      </c>
      <c r="E5080" t="s">
        <v>15053</v>
      </c>
      <c r="F5080" t="s">
        <v>1023</v>
      </c>
    </row>
    <row r="5081" spans="2:6" hidden="1" x14ac:dyDescent="0.25">
      <c r="B5081">
        <v>162649</v>
      </c>
      <c r="C5081" t="s">
        <v>15054</v>
      </c>
      <c r="D5081" t="s">
        <v>15055</v>
      </c>
      <c r="E5081" t="s">
        <v>9787</v>
      </c>
      <c r="F5081" t="s">
        <v>1023</v>
      </c>
    </row>
    <row r="5082" spans="2:6" hidden="1" x14ac:dyDescent="0.25">
      <c r="B5082">
        <v>162651</v>
      </c>
      <c r="C5082" t="s">
        <v>15056</v>
      </c>
      <c r="D5082" t="s">
        <v>15057</v>
      </c>
      <c r="E5082" t="s">
        <v>15058</v>
      </c>
      <c r="F5082" t="s">
        <v>1023</v>
      </c>
    </row>
    <row r="5083" spans="2:6" hidden="1" x14ac:dyDescent="0.25">
      <c r="B5083">
        <v>162652</v>
      </c>
      <c r="C5083" t="s">
        <v>15059</v>
      </c>
      <c r="D5083" t="s">
        <v>15060</v>
      </c>
      <c r="E5083" t="s">
        <v>5998</v>
      </c>
      <c r="F5083" t="s">
        <v>1023</v>
      </c>
    </row>
    <row r="5084" spans="2:6" hidden="1" x14ac:dyDescent="0.25">
      <c r="B5084">
        <v>162653</v>
      </c>
      <c r="C5084" t="s">
        <v>15061</v>
      </c>
      <c r="D5084" t="s">
        <v>15062</v>
      </c>
      <c r="E5084" t="s">
        <v>15063</v>
      </c>
      <c r="F5084" t="s">
        <v>1023</v>
      </c>
    </row>
    <row r="5085" spans="2:6" hidden="1" x14ac:dyDescent="0.25">
      <c r="B5085">
        <v>162657</v>
      </c>
      <c r="C5085" t="s">
        <v>15064</v>
      </c>
      <c r="D5085" t="s">
        <v>15065</v>
      </c>
      <c r="E5085" t="s">
        <v>15066</v>
      </c>
      <c r="F5085" t="s">
        <v>1023</v>
      </c>
    </row>
    <row r="5086" spans="2:6" hidden="1" x14ac:dyDescent="0.25">
      <c r="B5086">
        <v>162658</v>
      </c>
      <c r="C5086" t="s">
        <v>15067</v>
      </c>
      <c r="D5086" t="s">
        <v>15068</v>
      </c>
      <c r="E5086" t="s">
        <v>15069</v>
      </c>
      <c r="F5086" t="s">
        <v>1023</v>
      </c>
    </row>
    <row r="5087" spans="2:6" hidden="1" x14ac:dyDescent="0.25">
      <c r="B5087">
        <v>162660</v>
      </c>
      <c r="C5087" t="s">
        <v>15070</v>
      </c>
      <c r="D5087" t="s">
        <v>15071</v>
      </c>
      <c r="E5087" t="s">
        <v>6607</v>
      </c>
      <c r="F5087" t="s">
        <v>1023</v>
      </c>
    </row>
    <row r="5088" spans="2:6" hidden="1" x14ac:dyDescent="0.25">
      <c r="B5088">
        <v>162661</v>
      </c>
      <c r="C5088" t="s">
        <v>15072</v>
      </c>
      <c r="D5088" t="s">
        <v>15073</v>
      </c>
      <c r="E5088" t="s">
        <v>15074</v>
      </c>
      <c r="F5088" t="s">
        <v>1023</v>
      </c>
    </row>
    <row r="5089" spans="2:6" hidden="1" x14ac:dyDescent="0.25">
      <c r="B5089">
        <v>162662</v>
      </c>
      <c r="C5089" t="s">
        <v>15075</v>
      </c>
      <c r="D5089" t="s">
        <v>15076</v>
      </c>
      <c r="E5089" t="s">
        <v>1657</v>
      </c>
      <c r="F5089" t="s">
        <v>1023</v>
      </c>
    </row>
    <row r="5090" spans="2:6" hidden="1" x14ac:dyDescent="0.25">
      <c r="B5090">
        <v>162663</v>
      </c>
      <c r="C5090" t="s">
        <v>15077</v>
      </c>
      <c r="D5090" t="s">
        <v>15078</v>
      </c>
      <c r="E5090" t="s">
        <v>11716</v>
      </c>
      <c r="F5090" t="s">
        <v>1023</v>
      </c>
    </row>
    <row r="5091" spans="2:6" hidden="1" x14ac:dyDescent="0.25">
      <c r="B5091">
        <v>162664</v>
      </c>
      <c r="C5091" t="s">
        <v>15079</v>
      </c>
      <c r="D5091" t="s">
        <v>15080</v>
      </c>
      <c r="E5091" t="s">
        <v>15081</v>
      </c>
      <c r="F5091" t="s">
        <v>1023</v>
      </c>
    </row>
    <row r="5092" spans="2:6" hidden="1" x14ac:dyDescent="0.25">
      <c r="B5092">
        <v>162666</v>
      </c>
      <c r="C5092" t="s">
        <v>15082</v>
      </c>
      <c r="D5092" t="s">
        <v>15083</v>
      </c>
      <c r="E5092" t="s">
        <v>15084</v>
      </c>
      <c r="F5092" t="s">
        <v>1023</v>
      </c>
    </row>
    <row r="5093" spans="2:6" hidden="1" x14ac:dyDescent="0.25">
      <c r="B5093">
        <v>162667</v>
      </c>
      <c r="C5093" t="s">
        <v>15085</v>
      </c>
      <c r="D5093" t="s">
        <v>15086</v>
      </c>
      <c r="E5093" t="s">
        <v>15087</v>
      </c>
      <c r="F5093" t="s">
        <v>1023</v>
      </c>
    </row>
    <row r="5094" spans="2:6" hidden="1" x14ac:dyDescent="0.25">
      <c r="B5094">
        <v>162668</v>
      </c>
      <c r="C5094" t="s">
        <v>15088</v>
      </c>
      <c r="D5094" t="s">
        <v>15089</v>
      </c>
      <c r="E5094" t="s">
        <v>15090</v>
      </c>
      <c r="F5094" t="s">
        <v>1023</v>
      </c>
    </row>
    <row r="5095" spans="2:6" hidden="1" x14ac:dyDescent="0.25">
      <c r="B5095">
        <v>162669</v>
      </c>
      <c r="C5095" t="s">
        <v>15091</v>
      </c>
      <c r="D5095" t="s">
        <v>15092</v>
      </c>
      <c r="E5095" t="s">
        <v>15093</v>
      </c>
      <c r="F5095" t="s">
        <v>1023</v>
      </c>
    </row>
    <row r="5096" spans="2:6" hidden="1" x14ac:dyDescent="0.25">
      <c r="B5096">
        <v>162670</v>
      </c>
      <c r="C5096" t="s">
        <v>15094</v>
      </c>
      <c r="D5096" t="s">
        <v>15095</v>
      </c>
      <c r="E5096" t="s">
        <v>15096</v>
      </c>
      <c r="F5096" t="s">
        <v>1023</v>
      </c>
    </row>
    <row r="5097" spans="2:6" hidden="1" x14ac:dyDescent="0.25">
      <c r="B5097">
        <v>162675</v>
      </c>
      <c r="C5097" t="s">
        <v>15097</v>
      </c>
      <c r="D5097" t="s">
        <v>15098</v>
      </c>
      <c r="E5097" t="s">
        <v>15099</v>
      </c>
      <c r="F5097" t="s">
        <v>1023</v>
      </c>
    </row>
    <row r="5098" spans="2:6" hidden="1" x14ac:dyDescent="0.25">
      <c r="B5098">
        <v>162676</v>
      </c>
      <c r="C5098" t="s">
        <v>15100</v>
      </c>
      <c r="D5098" t="s">
        <v>15101</v>
      </c>
      <c r="E5098" t="s">
        <v>15102</v>
      </c>
      <c r="F5098" t="s">
        <v>1023</v>
      </c>
    </row>
    <row r="5099" spans="2:6" hidden="1" x14ac:dyDescent="0.25">
      <c r="B5099">
        <v>162677</v>
      </c>
      <c r="C5099" t="s">
        <v>15103</v>
      </c>
      <c r="D5099" t="s">
        <v>15104</v>
      </c>
      <c r="E5099" t="s">
        <v>15105</v>
      </c>
      <c r="F5099" t="s">
        <v>1023</v>
      </c>
    </row>
    <row r="5100" spans="2:6" hidden="1" x14ac:dyDescent="0.25">
      <c r="B5100">
        <v>162679</v>
      </c>
      <c r="C5100" t="s">
        <v>15106</v>
      </c>
      <c r="D5100" t="s">
        <v>15107</v>
      </c>
      <c r="E5100" t="s">
        <v>15108</v>
      </c>
      <c r="F5100" t="s">
        <v>1023</v>
      </c>
    </row>
    <row r="5101" spans="2:6" hidden="1" x14ac:dyDescent="0.25">
      <c r="B5101">
        <v>162681</v>
      </c>
      <c r="C5101" t="s">
        <v>15109</v>
      </c>
      <c r="D5101" t="s">
        <v>15110</v>
      </c>
      <c r="E5101" t="s">
        <v>15111</v>
      </c>
      <c r="F5101" t="s">
        <v>1023</v>
      </c>
    </row>
    <row r="5102" spans="2:6" hidden="1" x14ac:dyDescent="0.25">
      <c r="B5102">
        <v>162682</v>
      </c>
      <c r="C5102" t="s">
        <v>15112</v>
      </c>
      <c r="D5102" t="s">
        <v>15113</v>
      </c>
      <c r="E5102" t="s">
        <v>9230</v>
      </c>
      <c r="F5102" t="s">
        <v>1023</v>
      </c>
    </row>
    <row r="5103" spans="2:6" hidden="1" x14ac:dyDescent="0.25">
      <c r="B5103">
        <v>162683</v>
      </c>
      <c r="C5103" t="s">
        <v>15114</v>
      </c>
      <c r="D5103" t="s">
        <v>15115</v>
      </c>
      <c r="E5103" t="s">
        <v>15116</v>
      </c>
      <c r="F5103" t="s">
        <v>1023</v>
      </c>
    </row>
    <row r="5104" spans="2:6" hidden="1" x14ac:dyDescent="0.25">
      <c r="B5104">
        <v>162684</v>
      </c>
      <c r="C5104" t="s">
        <v>15117</v>
      </c>
      <c r="D5104" t="s">
        <v>15118</v>
      </c>
      <c r="E5104" t="s">
        <v>15119</v>
      </c>
      <c r="F5104" t="s">
        <v>1023</v>
      </c>
    </row>
    <row r="5105" spans="2:6" hidden="1" x14ac:dyDescent="0.25">
      <c r="B5105">
        <v>162685</v>
      </c>
      <c r="C5105" t="s">
        <v>15120</v>
      </c>
      <c r="D5105" t="s">
        <v>15121</v>
      </c>
      <c r="E5105" t="s">
        <v>15122</v>
      </c>
      <c r="F5105" t="s">
        <v>1023</v>
      </c>
    </row>
    <row r="5106" spans="2:6" hidden="1" x14ac:dyDescent="0.25">
      <c r="B5106">
        <v>162686</v>
      </c>
      <c r="C5106" t="s">
        <v>15123</v>
      </c>
      <c r="D5106" t="s">
        <v>15124</v>
      </c>
      <c r="E5106" t="s">
        <v>15125</v>
      </c>
      <c r="F5106" t="s">
        <v>1023</v>
      </c>
    </row>
    <row r="5107" spans="2:6" hidden="1" x14ac:dyDescent="0.25">
      <c r="B5107">
        <v>162687</v>
      </c>
      <c r="C5107" t="s">
        <v>15126</v>
      </c>
      <c r="D5107" t="s">
        <v>15127</v>
      </c>
      <c r="E5107" t="s">
        <v>14257</v>
      </c>
      <c r="F5107" t="s">
        <v>1023</v>
      </c>
    </row>
    <row r="5108" spans="2:6" hidden="1" x14ac:dyDescent="0.25">
      <c r="B5108">
        <v>162688</v>
      </c>
      <c r="C5108" t="s">
        <v>15128</v>
      </c>
      <c r="D5108" t="s">
        <v>15129</v>
      </c>
      <c r="E5108" t="s">
        <v>15130</v>
      </c>
      <c r="F5108" t="s">
        <v>1023</v>
      </c>
    </row>
    <row r="5109" spans="2:6" hidden="1" x14ac:dyDescent="0.25">
      <c r="B5109">
        <v>162689</v>
      </c>
      <c r="C5109" t="s">
        <v>15131</v>
      </c>
      <c r="D5109" t="s">
        <v>15132</v>
      </c>
      <c r="E5109" t="s">
        <v>15133</v>
      </c>
      <c r="F5109" t="s">
        <v>1023</v>
      </c>
    </row>
    <row r="5110" spans="2:6" hidden="1" x14ac:dyDescent="0.25">
      <c r="B5110">
        <v>162694</v>
      </c>
      <c r="C5110" t="s">
        <v>15134</v>
      </c>
      <c r="D5110" t="s">
        <v>15135</v>
      </c>
      <c r="E5110" t="s">
        <v>15136</v>
      </c>
      <c r="F5110" t="s">
        <v>1023</v>
      </c>
    </row>
    <row r="5111" spans="2:6" hidden="1" x14ac:dyDescent="0.25">
      <c r="B5111">
        <v>162696</v>
      </c>
      <c r="C5111" t="s">
        <v>15137</v>
      </c>
      <c r="D5111" t="s">
        <v>15138</v>
      </c>
      <c r="E5111" t="s">
        <v>15139</v>
      </c>
      <c r="F5111" t="s">
        <v>1023</v>
      </c>
    </row>
    <row r="5112" spans="2:6" hidden="1" x14ac:dyDescent="0.25">
      <c r="B5112">
        <v>162697</v>
      </c>
      <c r="C5112" t="s">
        <v>15140</v>
      </c>
      <c r="D5112" t="s">
        <v>15141</v>
      </c>
      <c r="E5112" t="s">
        <v>15142</v>
      </c>
      <c r="F5112" t="s">
        <v>1023</v>
      </c>
    </row>
    <row r="5113" spans="2:6" hidden="1" x14ac:dyDescent="0.25">
      <c r="B5113">
        <v>162698</v>
      </c>
      <c r="C5113" t="s">
        <v>15143</v>
      </c>
      <c r="D5113" t="s">
        <v>15144</v>
      </c>
      <c r="E5113" t="s">
        <v>15145</v>
      </c>
      <c r="F5113" t="s">
        <v>1023</v>
      </c>
    </row>
    <row r="5114" spans="2:6" hidden="1" x14ac:dyDescent="0.25">
      <c r="B5114">
        <v>162701</v>
      </c>
      <c r="C5114" t="s">
        <v>15146</v>
      </c>
      <c r="D5114" t="s">
        <v>15147</v>
      </c>
      <c r="E5114" t="s">
        <v>6194</v>
      </c>
      <c r="F5114" t="s">
        <v>1023</v>
      </c>
    </row>
    <row r="5115" spans="2:6" hidden="1" x14ac:dyDescent="0.25">
      <c r="B5115">
        <v>162702</v>
      </c>
      <c r="C5115" t="s">
        <v>15148</v>
      </c>
      <c r="D5115" t="s">
        <v>15149</v>
      </c>
      <c r="E5115" t="s">
        <v>15150</v>
      </c>
      <c r="F5115" t="s">
        <v>1023</v>
      </c>
    </row>
    <row r="5116" spans="2:6" hidden="1" x14ac:dyDescent="0.25">
      <c r="B5116">
        <v>162703</v>
      </c>
      <c r="C5116" t="s">
        <v>15151</v>
      </c>
      <c r="D5116" t="s">
        <v>15152</v>
      </c>
      <c r="E5116" t="s">
        <v>12158</v>
      </c>
      <c r="F5116" t="s">
        <v>1023</v>
      </c>
    </row>
    <row r="5117" spans="2:6" hidden="1" x14ac:dyDescent="0.25">
      <c r="B5117">
        <v>162704</v>
      </c>
      <c r="C5117" t="s">
        <v>15153</v>
      </c>
      <c r="D5117" t="s">
        <v>15154</v>
      </c>
      <c r="E5117" t="s">
        <v>15155</v>
      </c>
      <c r="F5117" t="s">
        <v>1023</v>
      </c>
    </row>
    <row r="5118" spans="2:6" hidden="1" x14ac:dyDescent="0.25">
      <c r="B5118">
        <v>162705</v>
      </c>
      <c r="C5118" t="s">
        <v>15156</v>
      </c>
      <c r="D5118" t="s">
        <v>15157</v>
      </c>
      <c r="E5118" t="s">
        <v>13324</v>
      </c>
      <c r="F5118" t="s">
        <v>1023</v>
      </c>
    </row>
    <row r="5119" spans="2:6" hidden="1" x14ac:dyDescent="0.25">
      <c r="B5119">
        <v>162706</v>
      </c>
      <c r="C5119" t="s">
        <v>15158</v>
      </c>
      <c r="D5119" t="s">
        <v>15159</v>
      </c>
      <c r="E5119" t="s">
        <v>15160</v>
      </c>
      <c r="F5119" t="s">
        <v>1023</v>
      </c>
    </row>
    <row r="5120" spans="2:6" hidden="1" x14ac:dyDescent="0.25">
      <c r="B5120">
        <v>162707</v>
      </c>
      <c r="C5120" t="s">
        <v>15161</v>
      </c>
      <c r="D5120" t="s">
        <v>15162</v>
      </c>
      <c r="E5120" t="s">
        <v>15163</v>
      </c>
      <c r="F5120" t="s">
        <v>1023</v>
      </c>
    </row>
    <row r="5121" spans="2:6" hidden="1" x14ac:dyDescent="0.25">
      <c r="B5121">
        <v>162709</v>
      </c>
      <c r="C5121" t="s">
        <v>15164</v>
      </c>
      <c r="D5121" t="s">
        <v>15165</v>
      </c>
      <c r="E5121" t="s">
        <v>15166</v>
      </c>
      <c r="F5121" t="s">
        <v>1023</v>
      </c>
    </row>
    <row r="5122" spans="2:6" hidden="1" x14ac:dyDescent="0.25">
      <c r="B5122">
        <v>162710</v>
      </c>
      <c r="C5122" t="s">
        <v>15167</v>
      </c>
      <c r="D5122" t="s">
        <v>15168</v>
      </c>
      <c r="E5122" t="s">
        <v>8702</v>
      </c>
      <c r="F5122" t="s">
        <v>1023</v>
      </c>
    </row>
    <row r="5123" spans="2:6" hidden="1" x14ac:dyDescent="0.25">
      <c r="B5123">
        <v>162712</v>
      </c>
      <c r="C5123" t="s">
        <v>15169</v>
      </c>
      <c r="D5123" t="s">
        <v>15170</v>
      </c>
      <c r="E5123" t="s">
        <v>15171</v>
      </c>
      <c r="F5123" t="s">
        <v>1023</v>
      </c>
    </row>
    <row r="5124" spans="2:6" hidden="1" x14ac:dyDescent="0.25">
      <c r="B5124">
        <v>162714</v>
      </c>
      <c r="C5124" t="s">
        <v>15172</v>
      </c>
      <c r="D5124" t="s">
        <v>15173</v>
      </c>
      <c r="E5124" t="s">
        <v>2082</v>
      </c>
      <c r="F5124" t="s">
        <v>1023</v>
      </c>
    </row>
    <row r="5125" spans="2:6" hidden="1" x14ac:dyDescent="0.25">
      <c r="B5125">
        <v>162716</v>
      </c>
      <c r="C5125" t="s">
        <v>15174</v>
      </c>
      <c r="D5125" t="s">
        <v>15175</v>
      </c>
      <c r="E5125" t="s">
        <v>15176</v>
      </c>
      <c r="F5125" t="s">
        <v>1023</v>
      </c>
    </row>
    <row r="5126" spans="2:6" hidden="1" x14ac:dyDescent="0.25">
      <c r="B5126">
        <v>162718</v>
      </c>
      <c r="C5126" t="s">
        <v>15177</v>
      </c>
      <c r="D5126" t="s">
        <v>15178</v>
      </c>
      <c r="E5126" t="s">
        <v>15179</v>
      </c>
      <c r="F5126" t="s">
        <v>1023</v>
      </c>
    </row>
    <row r="5127" spans="2:6" hidden="1" x14ac:dyDescent="0.25">
      <c r="B5127">
        <v>162719</v>
      </c>
      <c r="C5127" t="s">
        <v>15180</v>
      </c>
      <c r="D5127" t="s">
        <v>15181</v>
      </c>
      <c r="E5127" t="s">
        <v>5204</v>
      </c>
      <c r="F5127" t="s">
        <v>1023</v>
      </c>
    </row>
    <row r="5128" spans="2:6" hidden="1" x14ac:dyDescent="0.25">
      <c r="B5128">
        <v>162720</v>
      </c>
      <c r="C5128" t="s">
        <v>15182</v>
      </c>
      <c r="D5128" t="s">
        <v>15183</v>
      </c>
      <c r="E5128" t="s">
        <v>15184</v>
      </c>
      <c r="F5128" t="s">
        <v>1023</v>
      </c>
    </row>
    <row r="5129" spans="2:6" hidden="1" x14ac:dyDescent="0.25">
      <c r="B5129">
        <v>162721</v>
      </c>
      <c r="C5129" t="s">
        <v>15185</v>
      </c>
      <c r="D5129" t="s">
        <v>15186</v>
      </c>
      <c r="E5129" t="s">
        <v>15187</v>
      </c>
      <c r="F5129" t="s">
        <v>1023</v>
      </c>
    </row>
    <row r="5130" spans="2:6" hidden="1" x14ac:dyDescent="0.25">
      <c r="B5130">
        <v>162722</v>
      </c>
      <c r="C5130" t="s">
        <v>15188</v>
      </c>
      <c r="D5130" t="s">
        <v>15189</v>
      </c>
      <c r="E5130" t="s">
        <v>14874</v>
      </c>
      <c r="F5130" t="s">
        <v>1023</v>
      </c>
    </row>
    <row r="5131" spans="2:6" hidden="1" x14ac:dyDescent="0.25">
      <c r="B5131">
        <v>162723</v>
      </c>
      <c r="C5131" t="s">
        <v>15190</v>
      </c>
      <c r="D5131" t="s">
        <v>15191</v>
      </c>
      <c r="E5131" t="s">
        <v>15192</v>
      </c>
      <c r="F5131" t="s">
        <v>1023</v>
      </c>
    </row>
    <row r="5132" spans="2:6" hidden="1" x14ac:dyDescent="0.25">
      <c r="B5132">
        <v>162724</v>
      </c>
      <c r="C5132" t="s">
        <v>15193</v>
      </c>
      <c r="D5132" t="s">
        <v>15194</v>
      </c>
      <c r="E5132" t="s">
        <v>15195</v>
      </c>
      <c r="F5132" t="s">
        <v>1023</v>
      </c>
    </row>
    <row r="5133" spans="2:6" hidden="1" x14ac:dyDescent="0.25">
      <c r="B5133">
        <v>162725</v>
      </c>
      <c r="C5133" t="s">
        <v>15196</v>
      </c>
      <c r="D5133" t="s">
        <v>15197</v>
      </c>
      <c r="E5133" t="s">
        <v>809</v>
      </c>
      <c r="F5133" t="s">
        <v>1023</v>
      </c>
    </row>
    <row r="5134" spans="2:6" hidden="1" x14ac:dyDescent="0.25">
      <c r="B5134">
        <v>162726</v>
      </c>
      <c r="C5134" t="s">
        <v>15198</v>
      </c>
      <c r="D5134" t="s">
        <v>15199</v>
      </c>
      <c r="E5134" t="s">
        <v>15200</v>
      </c>
      <c r="F5134" t="s">
        <v>1023</v>
      </c>
    </row>
    <row r="5135" spans="2:6" hidden="1" x14ac:dyDescent="0.25">
      <c r="B5135">
        <v>162727</v>
      </c>
      <c r="C5135" t="s">
        <v>15201</v>
      </c>
      <c r="D5135" t="s">
        <v>15202</v>
      </c>
      <c r="E5135" t="s">
        <v>12268</v>
      </c>
      <c r="F5135" t="s">
        <v>1023</v>
      </c>
    </row>
    <row r="5136" spans="2:6" hidden="1" x14ac:dyDescent="0.25">
      <c r="B5136">
        <v>162730</v>
      </c>
      <c r="C5136" t="s">
        <v>15203</v>
      </c>
      <c r="D5136" t="s">
        <v>15204</v>
      </c>
      <c r="E5136" t="s">
        <v>15205</v>
      </c>
      <c r="F5136" t="s">
        <v>1023</v>
      </c>
    </row>
    <row r="5137" spans="2:6" hidden="1" x14ac:dyDescent="0.25">
      <c r="B5137">
        <v>162732</v>
      </c>
      <c r="C5137" t="s">
        <v>15206</v>
      </c>
      <c r="D5137" t="s">
        <v>15207</v>
      </c>
      <c r="E5137" t="s">
        <v>11109</v>
      </c>
      <c r="F5137" t="s">
        <v>1023</v>
      </c>
    </row>
    <row r="5138" spans="2:6" hidden="1" x14ac:dyDescent="0.25">
      <c r="B5138">
        <v>162736</v>
      </c>
      <c r="C5138" t="s">
        <v>15208</v>
      </c>
      <c r="D5138" t="s">
        <v>15209</v>
      </c>
      <c r="E5138" t="s">
        <v>3847</v>
      </c>
      <c r="F5138" t="s">
        <v>1023</v>
      </c>
    </row>
    <row r="5139" spans="2:6" hidden="1" x14ac:dyDescent="0.25">
      <c r="B5139">
        <v>162737</v>
      </c>
      <c r="C5139" t="s">
        <v>15210</v>
      </c>
      <c r="D5139" t="s">
        <v>15211</v>
      </c>
      <c r="E5139" t="s">
        <v>15212</v>
      </c>
      <c r="F5139" t="s">
        <v>1023</v>
      </c>
    </row>
    <row r="5140" spans="2:6" hidden="1" x14ac:dyDescent="0.25">
      <c r="B5140">
        <v>162738</v>
      </c>
      <c r="C5140" t="s">
        <v>15213</v>
      </c>
      <c r="D5140" t="s">
        <v>15214</v>
      </c>
      <c r="E5140" t="s">
        <v>15215</v>
      </c>
      <c r="F5140" t="s">
        <v>1023</v>
      </c>
    </row>
    <row r="5141" spans="2:6" hidden="1" x14ac:dyDescent="0.25">
      <c r="B5141">
        <v>162743</v>
      </c>
      <c r="C5141" t="s">
        <v>15216</v>
      </c>
      <c r="D5141" t="s">
        <v>15217</v>
      </c>
      <c r="E5141" t="s">
        <v>15218</v>
      </c>
      <c r="F5141" t="s">
        <v>1023</v>
      </c>
    </row>
    <row r="5142" spans="2:6" hidden="1" x14ac:dyDescent="0.25">
      <c r="B5142">
        <v>162746</v>
      </c>
      <c r="C5142" t="s">
        <v>15219</v>
      </c>
      <c r="D5142" t="s">
        <v>15220</v>
      </c>
      <c r="E5142" t="s">
        <v>15221</v>
      </c>
      <c r="F5142" t="s">
        <v>1023</v>
      </c>
    </row>
    <row r="5143" spans="2:6" hidden="1" x14ac:dyDescent="0.25">
      <c r="B5143">
        <v>162747</v>
      </c>
      <c r="C5143" t="s">
        <v>15222</v>
      </c>
      <c r="D5143" t="s">
        <v>15223</v>
      </c>
      <c r="E5143" t="s">
        <v>15224</v>
      </c>
      <c r="F5143" t="s">
        <v>1023</v>
      </c>
    </row>
    <row r="5144" spans="2:6" hidden="1" x14ac:dyDescent="0.25">
      <c r="B5144">
        <v>162749</v>
      </c>
      <c r="C5144" t="s">
        <v>15225</v>
      </c>
      <c r="D5144" t="s">
        <v>15226</v>
      </c>
      <c r="E5144" t="s">
        <v>15227</v>
      </c>
      <c r="F5144" t="s">
        <v>1023</v>
      </c>
    </row>
    <row r="5145" spans="2:6" hidden="1" x14ac:dyDescent="0.25">
      <c r="B5145">
        <v>162750</v>
      </c>
      <c r="C5145" t="s">
        <v>15228</v>
      </c>
      <c r="D5145" t="s">
        <v>15229</v>
      </c>
      <c r="E5145" t="s">
        <v>15230</v>
      </c>
      <c r="F5145" t="s">
        <v>1023</v>
      </c>
    </row>
    <row r="5146" spans="2:6" hidden="1" x14ac:dyDescent="0.25">
      <c r="B5146">
        <v>162751</v>
      </c>
      <c r="C5146" t="s">
        <v>15231</v>
      </c>
      <c r="D5146" t="s">
        <v>15232</v>
      </c>
      <c r="E5146" t="s">
        <v>15233</v>
      </c>
      <c r="F5146" t="s">
        <v>1023</v>
      </c>
    </row>
    <row r="5147" spans="2:6" hidden="1" x14ac:dyDescent="0.25">
      <c r="B5147">
        <v>162752</v>
      </c>
      <c r="C5147" t="s">
        <v>15234</v>
      </c>
      <c r="D5147" t="s">
        <v>15235</v>
      </c>
      <c r="E5147" t="s">
        <v>15236</v>
      </c>
      <c r="F5147" t="s">
        <v>1023</v>
      </c>
    </row>
    <row r="5148" spans="2:6" hidden="1" x14ac:dyDescent="0.25">
      <c r="B5148">
        <v>162755</v>
      </c>
      <c r="C5148" t="s">
        <v>15237</v>
      </c>
      <c r="D5148" t="s">
        <v>15238</v>
      </c>
      <c r="E5148" t="s">
        <v>15239</v>
      </c>
      <c r="F5148" t="s">
        <v>1023</v>
      </c>
    </row>
    <row r="5149" spans="2:6" hidden="1" x14ac:dyDescent="0.25">
      <c r="B5149">
        <v>162756</v>
      </c>
      <c r="C5149" t="s">
        <v>15240</v>
      </c>
      <c r="D5149" t="s">
        <v>15241</v>
      </c>
      <c r="E5149" t="s">
        <v>15242</v>
      </c>
      <c r="F5149" t="s">
        <v>1023</v>
      </c>
    </row>
    <row r="5150" spans="2:6" hidden="1" x14ac:dyDescent="0.25">
      <c r="B5150">
        <v>162757</v>
      </c>
      <c r="C5150" t="s">
        <v>15243</v>
      </c>
      <c r="D5150" t="s">
        <v>15244</v>
      </c>
      <c r="E5150" t="s">
        <v>6060</v>
      </c>
      <c r="F5150" t="s">
        <v>1023</v>
      </c>
    </row>
    <row r="5151" spans="2:6" hidden="1" x14ac:dyDescent="0.25">
      <c r="B5151">
        <v>162758</v>
      </c>
      <c r="C5151" t="s">
        <v>15245</v>
      </c>
      <c r="D5151" t="s">
        <v>15246</v>
      </c>
      <c r="E5151" t="s">
        <v>15247</v>
      </c>
      <c r="F5151" t="s">
        <v>1023</v>
      </c>
    </row>
    <row r="5152" spans="2:6" hidden="1" x14ac:dyDescent="0.25">
      <c r="B5152">
        <v>162759</v>
      </c>
      <c r="C5152" t="s">
        <v>15248</v>
      </c>
      <c r="D5152" t="s">
        <v>15249</v>
      </c>
      <c r="E5152" t="s">
        <v>9167</v>
      </c>
      <c r="F5152" t="s">
        <v>1023</v>
      </c>
    </row>
    <row r="5153" spans="2:6" hidden="1" x14ac:dyDescent="0.25">
      <c r="B5153">
        <v>162761</v>
      </c>
      <c r="C5153" t="s">
        <v>15250</v>
      </c>
      <c r="D5153" t="s">
        <v>15251</v>
      </c>
      <c r="E5153" t="s">
        <v>15252</v>
      </c>
      <c r="F5153" t="s">
        <v>1023</v>
      </c>
    </row>
    <row r="5154" spans="2:6" hidden="1" x14ac:dyDescent="0.25">
      <c r="B5154">
        <v>162765</v>
      </c>
      <c r="C5154" t="s">
        <v>15254</v>
      </c>
      <c r="D5154" t="s">
        <v>15255</v>
      </c>
      <c r="E5154" t="s">
        <v>7533</v>
      </c>
      <c r="F5154" t="s">
        <v>1023</v>
      </c>
    </row>
    <row r="5155" spans="2:6" hidden="1" x14ac:dyDescent="0.25">
      <c r="B5155">
        <v>162767</v>
      </c>
      <c r="C5155" t="s">
        <v>7917</v>
      </c>
      <c r="D5155" t="s">
        <v>7918</v>
      </c>
      <c r="E5155" t="s">
        <v>15256</v>
      </c>
      <c r="F5155" t="s">
        <v>1023</v>
      </c>
    </row>
    <row r="5156" spans="2:6" hidden="1" x14ac:dyDescent="0.25">
      <c r="B5156">
        <v>162768</v>
      </c>
      <c r="C5156" t="s">
        <v>15257</v>
      </c>
      <c r="D5156" t="s">
        <v>15258</v>
      </c>
      <c r="E5156" t="s">
        <v>13883</v>
      </c>
      <c r="F5156" t="s">
        <v>1023</v>
      </c>
    </row>
    <row r="5157" spans="2:6" hidden="1" x14ac:dyDescent="0.25">
      <c r="B5157">
        <v>162770</v>
      </c>
      <c r="C5157" t="s">
        <v>15259</v>
      </c>
      <c r="D5157" t="s">
        <v>15260</v>
      </c>
      <c r="E5157" t="s">
        <v>15261</v>
      </c>
      <c r="F5157" t="s">
        <v>1023</v>
      </c>
    </row>
    <row r="5158" spans="2:6" hidden="1" x14ac:dyDescent="0.25">
      <c r="B5158">
        <v>162771</v>
      </c>
      <c r="C5158" t="s">
        <v>15262</v>
      </c>
      <c r="D5158" t="s">
        <v>15263</v>
      </c>
      <c r="E5158" t="s">
        <v>1707</v>
      </c>
      <c r="F5158" t="s">
        <v>1023</v>
      </c>
    </row>
    <row r="5159" spans="2:6" hidden="1" x14ac:dyDescent="0.25">
      <c r="B5159">
        <v>162772</v>
      </c>
      <c r="C5159" t="s">
        <v>15264</v>
      </c>
      <c r="D5159" t="s">
        <v>15265</v>
      </c>
      <c r="E5159" t="s">
        <v>15266</v>
      </c>
      <c r="F5159" t="s">
        <v>1023</v>
      </c>
    </row>
    <row r="5160" spans="2:6" hidden="1" x14ac:dyDescent="0.25">
      <c r="B5160">
        <v>162773</v>
      </c>
      <c r="C5160" t="s">
        <v>15267</v>
      </c>
      <c r="D5160" t="s">
        <v>15268</v>
      </c>
      <c r="E5160" t="s">
        <v>15269</v>
      </c>
      <c r="F5160" t="s">
        <v>1023</v>
      </c>
    </row>
    <row r="5161" spans="2:6" hidden="1" x14ac:dyDescent="0.25">
      <c r="B5161">
        <v>162774</v>
      </c>
      <c r="C5161" t="s">
        <v>15270</v>
      </c>
      <c r="D5161" t="s">
        <v>15271</v>
      </c>
      <c r="E5161" t="s">
        <v>15272</v>
      </c>
      <c r="F5161" t="s">
        <v>1023</v>
      </c>
    </row>
    <row r="5162" spans="2:6" hidden="1" x14ac:dyDescent="0.25">
      <c r="B5162">
        <v>162775</v>
      </c>
      <c r="C5162" t="s">
        <v>15273</v>
      </c>
      <c r="D5162" t="s">
        <v>15274</v>
      </c>
      <c r="E5162" t="s">
        <v>3625</v>
      </c>
      <c r="F5162" t="s">
        <v>1023</v>
      </c>
    </row>
    <row r="5163" spans="2:6" hidden="1" x14ac:dyDescent="0.25">
      <c r="B5163">
        <v>162776</v>
      </c>
      <c r="C5163" t="s">
        <v>15275</v>
      </c>
      <c r="D5163" t="s">
        <v>15276</v>
      </c>
      <c r="E5163" t="s">
        <v>15277</v>
      </c>
      <c r="F5163" t="s">
        <v>1023</v>
      </c>
    </row>
    <row r="5164" spans="2:6" hidden="1" x14ac:dyDescent="0.25">
      <c r="B5164">
        <v>162777</v>
      </c>
      <c r="C5164" t="s">
        <v>15278</v>
      </c>
      <c r="D5164" t="s">
        <v>15279</v>
      </c>
      <c r="E5164" t="s">
        <v>15280</v>
      </c>
      <c r="F5164" t="s">
        <v>1023</v>
      </c>
    </row>
    <row r="5165" spans="2:6" hidden="1" x14ac:dyDescent="0.25">
      <c r="B5165">
        <v>162778</v>
      </c>
      <c r="C5165" t="s">
        <v>15281</v>
      </c>
      <c r="D5165" t="s">
        <v>15282</v>
      </c>
      <c r="E5165" t="s">
        <v>15283</v>
      </c>
      <c r="F5165" t="s">
        <v>1023</v>
      </c>
    </row>
    <row r="5166" spans="2:6" hidden="1" x14ac:dyDescent="0.25">
      <c r="B5166">
        <v>162779</v>
      </c>
      <c r="C5166" t="s">
        <v>15284</v>
      </c>
      <c r="D5166" t="s">
        <v>15285</v>
      </c>
      <c r="E5166" t="s">
        <v>15286</v>
      </c>
      <c r="F5166" t="s">
        <v>1023</v>
      </c>
    </row>
    <row r="5167" spans="2:6" hidden="1" x14ac:dyDescent="0.25">
      <c r="B5167">
        <v>162780</v>
      </c>
      <c r="C5167" t="s">
        <v>15287</v>
      </c>
      <c r="D5167" t="s">
        <v>15288</v>
      </c>
      <c r="E5167" t="s">
        <v>11330</v>
      </c>
      <c r="F5167" t="s">
        <v>1023</v>
      </c>
    </row>
    <row r="5168" spans="2:6" hidden="1" x14ac:dyDescent="0.25">
      <c r="B5168">
        <v>162781</v>
      </c>
      <c r="C5168" t="s">
        <v>15289</v>
      </c>
      <c r="D5168" t="s">
        <v>15290</v>
      </c>
      <c r="E5168" t="s">
        <v>15291</v>
      </c>
      <c r="F5168" t="s">
        <v>1023</v>
      </c>
    </row>
    <row r="5169" spans="2:6" hidden="1" x14ac:dyDescent="0.25">
      <c r="B5169">
        <v>162782</v>
      </c>
      <c r="C5169" t="s">
        <v>15292</v>
      </c>
      <c r="D5169" t="s">
        <v>15293</v>
      </c>
      <c r="E5169" t="s">
        <v>5840</v>
      </c>
      <c r="F5169" t="s">
        <v>1023</v>
      </c>
    </row>
    <row r="5170" spans="2:6" hidden="1" x14ac:dyDescent="0.25">
      <c r="B5170">
        <v>162787</v>
      </c>
      <c r="C5170" t="s">
        <v>15294</v>
      </c>
      <c r="D5170" t="s">
        <v>15295</v>
      </c>
      <c r="E5170" t="s">
        <v>15296</v>
      </c>
      <c r="F5170" t="s">
        <v>1023</v>
      </c>
    </row>
    <row r="5171" spans="2:6" hidden="1" x14ac:dyDescent="0.25">
      <c r="B5171">
        <v>162788</v>
      </c>
      <c r="C5171" t="s">
        <v>15297</v>
      </c>
      <c r="D5171" t="s">
        <v>15298</v>
      </c>
      <c r="E5171" t="s">
        <v>15299</v>
      </c>
      <c r="F5171" t="s">
        <v>1023</v>
      </c>
    </row>
    <row r="5172" spans="2:6" hidden="1" x14ac:dyDescent="0.25">
      <c r="B5172">
        <v>162790</v>
      </c>
      <c r="C5172" t="s">
        <v>15300</v>
      </c>
      <c r="D5172" t="s">
        <v>15301</v>
      </c>
      <c r="E5172" t="s">
        <v>15302</v>
      </c>
      <c r="F5172" t="s">
        <v>1023</v>
      </c>
    </row>
    <row r="5173" spans="2:6" hidden="1" x14ac:dyDescent="0.25">
      <c r="B5173">
        <v>162791</v>
      </c>
      <c r="C5173" t="s">
        <v>15303</v>
      </c>
      <c r="D5173" t="s">
        <v>15304</v>
      </c>
      <c r="E5173" t="s">
        <v>15305</v>
      </c>
      <c r="F5173" t="s">
        <v>1023</v>
      </c>
    </row>
    <row r="5174" spans="2:6" hidden="1" x14ac:dyDescent="0.25">
      <c r="B5174">
        <v>162792</v>
      </c>
      <c r="C5174" t="s">
        <v>15306</v>
      </c>
      <c r="D5174" t="s">
        <v>15307</v>
      </c>
      <c r="E5174" t="s">
        <v>15308</v>
      </c>
      <c r="F5174" t="s">
        <v>1023</v>
      </c>
    </row>
    <row r="5175" spans="2:6" hidden="1" x14ac:dyDescent="0.25">
      <c r="B5175">
        <v>162793</v>
      </c>
      <c r="C5175" t="s">
        <v>15309</v>
      </c>
      <c r="D5175" t="s">
        <v>15310</v>
      </c>
      <c r="E5175" t="s">
        <v>15311</v>
      </c>
      <c r="F5175" t="s">
        <v>1023</v>
      </c>
    </row>
    <row r="5176" spans="2:6" hidden="1" x14ac:dyDescent="0.25">
      <c r="B5176">
        <v>162794</v>
      </c>
      <c r="C5176" t="s">
        <v>15312</v>
      </c>
      <c r="D5176" t="s">
        <v>15313</v>
      </c>
      <c r="E5176" t="s">
        <v>15314</v>
      </c>
      <c r="F5176" t="s">
        <v>1023</v>
      </c>
    </row>
    <row r="5177" spans="2:6" hidden="1" x14ac:dyDescent="0.25">
      <c r="B5177">
        <v>162796</v>
      </c>
      <c r="C5177" t="s">
        <v>15315</v>
      </c>
      <c r="D5177" t="s">
        <v>15316</v>
      </c>
      <c r="E5177" t="s">
        <v>15317</v>
      </c>
      <c r="F5177" t="s">
        <v>1023</v>
      </c>
    </row>
    <row r="5178" spans="2:6" hidden="1" x14ac:dyDescent="0.25">
      <c r="B5178">
        <v>162797</v>
      </c>
      <c r="C5178" t="s">
        <v>15318</v>
      </c>
      <c r="D5178" t="s">
        <v>15319</v>
      </c>
      <c r="E5178" t="s">
        <v>1416</v>
      </c>
      <c r="F5178" t="s">
        <v>1023</v>
      </c>
    </row>
    <row r="5179" spans="2:6" hidden="1" x14ac:dyDescent="0.25">
      <c r="B5179">
        <v>162798</v>
      </c>
      <c r="C5179" t="s">
        <v>15320</v>
      </c>
      <c r="D5179" t="s">
        <v>15321</v>
      </c>
      <c r="E5179" t="s">
        <v>15322</v>
      </c>
      <c r="F5179" t="s">
        <v>1023</v>
      </c>
    </row>
    <row r="5180" spans="2:6" hidden="1" x14ac:dyDescent="0.25">
      <c r="B5180">
        <v>162799</v>
      </c>
      <c r="C5180" t="s">
        <v>15323</v>
      </c>
      <c r="D5180" t="s">
        <v>15324</v>
      </c>
      <c r="E5180" t="s">
        <v>15325</v>
      </c>
      <c r="F5180" t="s">
        <v>1023</v>
      </c>
    </row>
    <row r="5181" spans="2:6" hidden="1" x14ac:dyDescent="0.25">
      <c r="B5181">
        <v>162801</v>
      </c>
      <c r="C5181" t="s">
        <v>15326</v>
      </c>
      <c r="D5181" t="s">
        <v>15327</v>
      </c>
      <c r="E5181" t="s">
        <v>15328</v>
      </c>
      <c r="F5181" t="s">
        <v>1023</v>
      </c>
    </row>
    <row r="5182" spans="2:6" hidden="1" x14ac:dyDescent="0.25">
      <c r="B5182">
        <v>162802</v>
      </c>
      <c r="C5182" t="s">
        <v>15329</v>
      </c>
      <c r="D5182" t="s">
        <v>15330</v>
      </c>
      <c r="E5182" t="s">
        <v>10172</v>
      </c>
      <c r="F5182" t="s">
        <v>1023</v>
      </c>
    </row>
    <row r="5183" spans="2:6" hidden="1" x14ac:dyDescent="0.25">
      <c r="B5183">
        <v>162803</v>
      </c>
      <c r="C5183" t="s">
        <v>15331</v>
      </c>
      <c r="D5183" t="s">
        <v>15332</v>
      </c>
      <c r="E5183" t="s">
        <v>15333</v>
      </c>
      <c r="F5183" t="s">
        <v>1023</v>
      </c>
    </row>
    <row r="5184" spans="2:6" hidden="1" x14ac:dyDescent="0.25">
      <c r="B5184">
        <v>162804</v>
      </c>
      <c r="C5184" t="s">
        <v>15334</v>
      </c>
      <c r="D5184" t="s">
        <v>15335</v>
      </c>
      <c r="E5184" t="s">
        <v>15336</v>
      </c>
      <c r="F5184" t="s">
        <v>1023</v>
      </c>
    </row>
    <row r="5185" spans="2:6" hidden="1" x14ac:dyDescent="0.25">
      <c r="B5185">
        <v>162807</v>
      </c>
      <c r="C5185" t="s">
        <v>15337</v>
      </c>
      <c r="D5185" t="s">
        <v>15338</v>
      </c>
      <c r="E5185" t="s">
        <v>15339</v>
      </c>
      <c r="F5185" t="s">
        <v>1023</v>
      </c>
    </row>
    <row r="5186" spans="2:6" hidden="1" x14ac:dyDescent="0.25">
      <c r="B5186">
        <v>162808</v>
      </c>
      <c r="C5186" t="s">
        <v>15340</v>
      </c>
      <c r="D5186" t="s">
        <v>24059</v>
      </c>
      <c r="E5186" t="s">
        <v>7554</v>
      </c>
      <c r="F5186" t="s">
        <v>1023</v>
      </c>
    </row>
    <row r="5187" spans="2:6" hidden="1" x14ac:dyDescent="0.25">
      <c r="B5187">
        <v>162810</v>
      </c>
      <c r="C5187" t="s">
        <v>15341</v>
      </c>
      <c r="D5187" t="s">
        <v>24060</v>
      </c>
      <c r="E5187" t="s">
        <v>15342</v>
      </c>
      <c r="F5187" t="s">
        <v>1023</v>
      </c>
    </row>
    <row r="5188" spans="2:6" hidden="1" x14ac:dyDescent="0.25">
      <c r="B5188">
        <v>162811</v>
      </c>
      <c r="C5188" t="s">
        <v>15343</v>
      </c>
      <c r="D5188" t="s">
        <v>15344</v>
      </c>
      <c r="E5188" t="s">
        <v>1899</v>
      </c>
      <c r="F5188" t="s">
        <v>1023</v>
      </c>
    </row>
    <row r="5189" spans="2:6" hidden="1" x14ac:dyDescent="0.25">
      <c r="B5189">
        <v>162814</v>
      </c>
      <c r="C5189" t="s">
        <v>15345</v>
      </c>
      <c r="D5189" t="s">
        <v>15346</v>
      </c>
      <c r="E5189" t="s">
        <v>15347</v>
      </c>
      <c r="F5189" t="s">
        <v>1023</v>
      </c>
    </row>
    <row r="5190" spans="2:6" hidden="1" x14ac:dyDescent="0.25">
      <c r="B5190">
        <v>162817</v>
      </c>
      <c r="C5190" t="s">
        <v>15348</v>
      </c>
      <c r="D5190" t="s">
        <v>15349</v>
      </c>
      <c r="E5190" t="s">
        <v>15350</v>
      </c>
      <c r="F5190" t="s">
        <v>1023</v>
      </c>
    </row>
    <row r="5191" spans="2:6" hidden="1" x14ac:dyDescent="0.25">
      <c r="B5191">
        <v>162820</v>
      </c>
      <c r="C5191" t="s">
        <v>15351</v>
      </c>
      <c r="D5191" t="s">
        <v>15352</v>
      </c>
      <c r="E5191" t="s">
        <v>15353</v>
      </c>
      <c r="F5191" t="s">
        <v>1023</v>
      </c>
    </row>
    <row r="5192" spans="2:6" hidden="1" x14ac:dyDescent="0.25">
      <c r="B5192">
        <v>162822</v>
      </c>
      <c r="C5192" t="s">
        <v>15354</v>
      </c>
      <c r="D5192" t="s">
        <v>15355</v>
      </c>
      <c r="E5192" t="s">
        <v>7290</v>
      </c>
      <c r="F5192" t="s">
        <v>1023</v>
      </c>
    </row>
    <row r="5193" spans="2:6" hidden="1" x14ac:dyDescent="0.25">
      <c r="B5193">
        <v>162823</v>
      </c>
      <c r="C5193" t="s">
        <v>15356</v>
      </c>
      <c r="D5193" t="s">
        <v>15357</v>
      </c>
      <c r="E5193" t="s">
        <v>15358</v>
      </c>
      <c r="F5193" t="s">
        <v>1023</v>
      </c>
    </row>
    <row r="5194" spans="2:6" hidden="1" x14ac:dyDescent="0.25">
      <c r="B5194">
        <v>162824</v>
      </c>
      <c r="C5194" t="s">
        <v>15359</v>
      </c>
      <c r="D5194" t="s">
        <v>15360</v>
      </c>
      <c r="E5194" t="s">
        <v>15361</v>
      </c>
      <c r="F5194" t="s">
        <v>1023</v>
      </c>
    </row>
    <row r="5195" spans="2:6" hidden="1" x14ac:dyDescent="0.25">
      <c r="B5195">
        <v>162827</v>
      </c>
      <c r="C5195" t="s">
        <v>15362</v>
      </c>
      <c r="D5195" t="s">
        <v>15363</v>
      </c>
      <c r="E5195" t="s">
        <v>15364</v>
      </c>
      <c r="F5195" t="s">
        <v>1023</v>
      </c>
    </row>
    <row r="5196" spans="2:6" hidden="1" x14ac:dyDescent="0.25">
      <c r="B5196">
        <v>162828</v>
      </c>
      <c r="C5196" t="s">
        <v>15365</v>
      </c>
      <c r="D5196" t="s">
        <v>15366</v>
      </c>
      <c r="E5196" t="s">
        <v>15367</v>
      </c>
      <c r="F5196" t="s">
        <v>1023</v>
      </c>
    </row>
    <row r="5197" spans="2:6" hidden="1" x14ac:dyDescent="0.25">
      <c r="B5197">
        <v>162829</v>
      </c>
      <c r="C5197" t="s">
        <v>15368</v>
      </c>
      <c r="D5197" t="s">
        <v>15369</v>
      </c>
      <c r="E5197" t="s">
        <v>15370</v>
      </c>
      <c r="F5197" t="s">
        <v>1023</v>
      </c>
    </row>
    <row r="5198" spans="2:6" hidden="1" x14ac:dyDescent="0.25">
      <c r="B5198">
        <v>162830</v>
      </c>
      <c r="C5198" t="s">
        <v>15371</v>
      </c>
      <c r="D5198" t="s">
        <v>15372</v>
      </c>
      <c r="E5198" t="s">
        <v>10543</v>
      </c>
      <c r="F5198" t="s">
        <v>1023</v>
      </c>
    </row>
    <row r="5199" spans="2:6" hidden="1" x14ac:dyDescent="0.25">
      <c r="B5199">
        <v>162831</v>
      </c>
      <c r="C5199" t="s">
        <v>15373</v>
      </c>
      <c r="D5199" t="s">
        <v>15374</v>
      </c>
      <c r="E5199" t="s">
        <v>15375</v>
      </c>
      <c r="F5199" t="s">
        <v>1023</v>
      </c>
    </row>
    <row r="5200" spans="2:6" hidden="1" x14ac:dyDescent="0.25">
      <c r="B5200">
        <v>162832</v>
      </c>
      <c r="C5200" t="s">
        <v>15376</v>
      </c>
      <c r="D5200" t="s">
        <v>15377</v>
      </c>
      <c r="E5200" t="s">
        <v>15378</v>
      </c>
      <c r="F5200" t="s">
        <v>1023</v>
      </c>
    </row>
    <row r="5201" spans="2:6" hidden="1" x14ac:dyDescent="0.25">
      <c r="B5201">
        <v>162833</v>
      </c>
      <c r="C5201" t="s">
        <v>15379</v>
      </c>
      <c r="D5201" t="s">
        <v>15380</v>
      </c>
      <c r="E5201" t="s">
        <v>15381</v>
      </c>
      <c r="F5201" t="s">
        <v>1023</v>
      </c>
    </row>
    <row r="5202" spans="2:6" hidden="1" x14ac:dyDescent="0.25">
      <c r="B5202">
        <v>162834</v>
      </c>
      <c r="C5202" t="s">
        <v>15382</v>
      </c>
      <c r="D5202" t="s">
        <v>15383</v>
      </c>
      <c r="E5202" t="s">
        <v>15384</v>
      </c>
      <c r="F5202" t="s">
        <v>1023</v>
      </c>
    </row>
    <row r="5203" spans="2:6" hidden="1" x14ac:dyDescent="0.25">
      <c r="B5203">
        <v>162836</v>
      </c>
      <c r="C5203" t="s">
        <v>15385</v>
      </c>
      <c r="D5203" t="s">
        <v>15386</v>
      </c>
      <c r="E5203" t="s">
        <v>9668</v>
      </c>
      <c r="F5203" t="s">
        <v>1023</v>
      </c>
    </row>
    <row r="5204" spans="2:6" hidden="1" x14ac:dyDescent="0.25">
      <c r="B5204">
        <v>162839</v>
      </c>
      <c r="C5204" t="s">
        <v>15387</v>
      </c>
      <c r="D5204" t="s">
        <v>15388</v>
      </c>
      <c r="E5204" t="s">
        <v>15389</v>
      </c>
      <c r="F5204" t="s">
        <v>1023</v>
      </c>
    </row>
    <row r="5205" spans="2:6" hidden="1" x14ac:dyDescent="0.25">
      <c r="B5205">
        <v>162840</v>
      </c>
      <c r="C5205" t="s">
        <v>5303</v>
      </c>
      <c r="D5205" t="s">
        <v>5304</v>
      </c>
      <c r="E5205" t="s">
        <v>6753</v>
      </c>
      <c r="F5205" t="s">
        <v>1023</v>
      </c>
    </row>
    <row r="5206" spans="2:6" hidden="1" x14ac:dyDescent="0.25">
      <c r="B5206">
        <v>162841</v>
      </c>
      <c r="C5206" t="s">
        <v>15390</v>
      </c>
      <c r="D5206" t="s">
        <v>15391</v>
      </c>
      <c r="E5206" t="s">
        <v>7898</v>
      </c>
      <c r="F5206" t="s">
        <v>1023</v>
      </c>
    </row>
    <row r="5207" spans="2:6" hidden="1" x14ac:dyDescent="0.25">
      <c r="B5207">
        <v>162842</v>
      </c>
      <c r="C5207" t="s">
        <v>15392</v>
      </c>
      <c r="D5207" t="s">
        <v>15393</v>
      </c>
      <c r="E5207" t="s">
        <v>15394</v>
      </c>
      <c r="F5207" t="s">
        <v>1023</v>
      </c>
    </row>
    <row r="5208" spans="2:6" hidden="1" x14ac:dyDescent="0.25">
      <c r="B5208">
        <v>162843</v>
      </c>
      <c r="C5208" t="s">
        <v>15395</v>
      </c>
      <c r="D5208" t="s">
        <v>15396</v>
      </c>
      <c r="E5208" t="s">
        <v>7557</v>
      </c>
      <c r="F5208" t="s">
        <v>1023</v>
      </c>
    </row>
    <row r="5209" spans="2:6" hidden="1" x14ac:dyDescent="0.25">
      <c r="B5209">
        <v>162844</v>
      </c>
      <c r="C5209" t="s">
        <v>15397</v>
      </c>
      <c r="D5209" t="s">
        <v>15398</v>
      </c>
      <c r="E5209" t="s">
        <v>15399</v>
      </c>
      <c r="F5209" t="s">
        <v>1023</v>
      </c>
    </row>
    <row r="5210" spans="2:6" hidden="1" x14ac:dyDescent="0.25">
      <c r="B5210">
        <v>162845</v>
      </c>
      <c r="C5210" t="s">
        <v>15400</v>
      </c>
      <c r="D5210" t="s">
        <v>15401</v>
      </c>
      <c r="E5210" t="s">
        <v>15402</v>
      </c>
      <c r="F5210" t="s">
        <v>1023</v>
      </c>
    </row>
    <row r="5211" spans="2:6" hidden="1" x14ac:dyDescent="0.25">
      <c r="B5211">
        <v>162846</v>
      </c>
      <c r="C5211" t="s">
        <v>15403</v>
      </c>
      <c r="D5211" t="s">
        <v>15404</v>
      </c>
      <c r="E5211" t="s">
        <v>15405</v>
      </c>
      <c r="F5211" t="s">
        <v>1023</v>
      </c>
    </row>
    <row r="5212" spans="2:6" hidden="1" x14ac:dyDescent="0.25">
      <c r="B5212">
        <v>162849</v>
      </c>
      <c r="C5212" t="s">
        <v>15406</v>
      </c>
      <c r="D5212" t="s">
        <v>15407</v>
      </c>
      <c r="E5212" t="s">
        <v>15408</v>
      </c>
      <c r="F5212" t="s">
        <v>1023</v>
      </c>
    </row>
    <row r="5213" spans="2:6" hidden="1" x14ac:dyDescent="0.25">
      <c r="B5213">
        <v>162850</v>
      </c>
      <c r="C5213" t="s">
        <v>15409</v>
      </c>
      <c r="D5213" t="s">
        <v>15410</v>
      </c>
      <c r="E5213" t="s">
        <v>15411</v>
      </c>
      <c r="F5213" t="s">
        <v>1023</v>
      </c>
    </row>
    <row r="5214" spans="2:6" hidden="1" x14ac:dyDescent="0.25">
      <c r="B5214">
        <v>162851</v>
      </c>
      <c r="C5214" t="s">
        <v>15412</v>
      </c>
      <c r="D5214" t="s">
        <v>15413</v>
      </c>
      <c r="E5214" t="s">
        <v>15414</v>
      </c>
      <c r="F5214" t="s">
        <v>1023</v>
      </c>
    </row>
    <row r="5215" spans="2:6" hidden="1" x14ac:dyDescent="0.25">
      <c r="B5215">
        <v>162852</v>
      </c>
      <c r="C5215" t="s">
        <v>15415</v>
      </c>
      <c r="D5215" t="s">
        <v>15416</v>
      </c>
      <c r="E5215" t="s">
        <v>11719</v>
      </c>
      <c r="F5215" t="s">
        <v>1023</v>
      </c>
    </row>
    <row r="5216" spans="2:6" hidden="1" x14ac:dyDescent="0.25">
      <c r="B5216">
        <v>162853</v>
      </c>
      <c r="C5216" t="s">
        <v>15417</v>
      </c>
      <c r="D5216" t="s">
        <v>15418</v>
      </c>
      <c r="E5216" t="s">
        <v>4997</v>
      </c>
      <c r="F5216" t="s">
        <v>1023</v>
      </c>
    </row>
    <row r="5217" spans="2:6" hidden="1" x14ac:dyDescent="0.25">
      <c r="B5217">
        <v>162855</v>
      </c>
      <c r="C5217" t="s">
        <v>15419</v>
      </c>
      <c r="D5217" t="s">
        <v>15420</v>
      </c>
      <c r="E5217" t="s">
        <v>15421</v>
      </c>
      <c r="F5217" t="s">
        <v>1023</v>
      </c>
    </row>
    <row r="5218" spans="2:6" hidden="1" x14ac:dyDescent="0.25">
      <c r="B5218">
        <v>162858</v>
      </c>
      <c r="C5218" t="s">
        <v>15422</v>
      </c>
      <c r="D5218" t="s">
        <v>15423</v>
      </c>
      <c r="E5218" t="s">
        <v>15424</v>
      </c>
      <c r="F5218" t="s">
        <v>1023</v>
      </c>
    </row>
    <row r="5219" spans="2:6" hidden="1" x14ac:dyDescent="0.25">
      <c r="B5219">
        <v>162859</v>
      </c>
      <c r="C5219" t="s">
        <v>15425</v>
      </c>
      <c r="D5219" t="s">
        <v>15426</v>
      </c>
      <c r="E5219" t="s">
        <v>15427</v>
      </c>
      <c r="F5219" t="s">
        <v>1023</v>
      </c>
    </row>
    <row r="5220" spans="2:6" hidden="1" x14ac:dyDescent="0.25">
      <c r="B5220">
        <v>162860</v>
      </c>
      <c r="C5220" t="s">
        <v>15428</v>
      </c>
      <c r="D5220" t="s">
        <v>15429</v>
      </c>
      <c r="E5220" t="s">
        <v>15430</v>
      </c>
      <c r="F5220" t="s">
        <v>1023</v>
      </c>
    </row>
    <row r="5221" spans="2:6" hidden="1" x14ac:dyDescent="0.25">
      <c r="B5221">
        <v>162861</v>
      </c>
      <c r="C5221" t="s">
        <v>15431</v>
      </c>
      <c r="D5221" t="s">
        <v>15432</v>
      </c>
      <c r="E5221" t="s">
        <v>15433</v>
      </c>
      <c r="F5221" t="s">
        <v>1023</v>
      </c>
    </row>
    <row r="5222" spans="2:6" hidden="1" x14ac:dyDescent="0.25">
      <c r="B5222">
        <v>162863</v>
      </c>
      <c r="C5222" t="s">
        <v>15434</v>
      </c>
      <c r="D5222" t="s">
        <v>15435</v>
      </c>
      <c r="E5222" t="s">
        <v>15436</v>
      </c>
      <c r="F5222" t="s">
        <v>1023</v>
      </c>
    </row>
    <row r="5223" spans="2:6" hidden="1" x14ac:dyDescent="0.25">
      <c r="B5223">
        <v>162866</v>
      </c>
      <c r="C5223" t="s">
        <v>15437</v>
      </c>
      <c r="D5223" t="s">
        <v>15438</v>
      </c>
      <c r="E5223" t="s">
        <v>11622</v>
      </c>
      <c r="F5223" t="s">
        <v>1023</v>
      </c>
    </row>
    <row r="5224" spans="2:6" hidden="1" x14ac:dyDescent="0.25">
      <c r="B5224">
        <v>162868</v>
      </c>
      <c r="C5224" t="s">
        <v>15439</v>
      </c>
      <c r="D5224" t="s">
        <v>15440</v>
      </c>
      <c r="E5224" t="s">
        <v>14387</v>
      </c>
      <c r="F5224" t="s">
        <v>1023</v>
      </c>
    </row>
    <row r="5225" spans="2:6" hidden="1" x14ac:dyDescent="0.25">
      <c r="B5225">
        <v>162869</v>
      </c>
      <c r="C5225" t="s">
        <v>15441</v>
      </c>
      <c r="D5225" t="s">
        <v>15442</v>
      </c>
      <c r="E5225" t="s">
        <v>15443</v>
      </c>
      <c r="F5225" t="s">
        <v>1023</v>
      </c>
    </row>
    <row r="5226" spans="2:6" hidden="1" x14ac:dyDescent="0.25">
      <c r="B5226">
        <v>162870</v>
      </c>
      <c r="C5226" t="s">
        <v>15444</v>
      </c>
      <c r="D5226" t="s">
        <v>15445</v>
      </c>
      <c r="E5226" t="s">
        <v>15446</v>
      </c>
      <c r="F5226" t="s">
        <v>1023</v>
      </c>
    </row>
    <row r="5227" spans="2:6" hidden="1" x14ac:dyDescent="0.25">
      <c r="B5227">
        <v>162871</v>
      </c>
      <c r="C5227" t="s">
        <v>15447</v>
      </c>
      <c r="D5227" t="s">
        <v>15448</v>
      </c>
      <c r="E5227" t="s">
        <v>5387</v>
      </c>
      <c r="F5227" t="s">
        <v>1023</v>
      </c>
    </row>
    <row r="5228" spans="2:6" hidden="1" x14ac:dyDescent="0.25">
      <c r="B5228">
        <v>162872</v>
      </c>
      <c r="C5228" t="s">
        <v>15449</v>
      </c>
      <c r="D5228" t="s">
        <v>15450</v>
      </c>
      <c r="E5228" t="s">
        <v>15451</v>
      </c>
      <c r="F5228" t="s">
        <v>1023</v>
      </c>
    </row>
    <row r="5229" spans="2:6" hidden="1" x14ac:dyDescent="0.25">
      <c r="B5229">
        <v>162873</v>
      </c>
      <c r="C5229" t="s">
        <v>15452</v>
      </c>
      <c r="D5229" t="s">
        <v>15453</v>
      </c>
      <c r="E5229" t="s">
        <v>9408</v>
      </c>
      <c r="F5229" t="s">
        <v>1023</v>
      </c>
    </row>
    <row r="5230" spans="2:6" hidden="1" x14ac:dyDescent="0.25">
      <c r="B5230">
        <v>162874</v>
      </c>
      <c r="C5230" t="s">
        <v>15454</v>
      </c>
      <c r="D5230" t="s">
        <v>15455</v>
      </c>
      <c r="E5230" t="s">
        <v>15456</v>
      </c>
      <c r="F5230" t="s">
        <v>1023</v>
      </c>
    </row>
    <row r="5231" spans="2:6" hidden="1" x14ac:dyDescent="0.25">
      <c r="B5231">
        <v>162876</v>
      </c>
      <c r="C5231" t="s">
        <v>15457</v>
      </c>
      <c r="D5231" t="s">
        <v>15458</v>
      </c>
      <c r="E5231" t="s">
        <v>15459</v>
      </c>
      <c r="F5231" t="s">
        <v>1023</v>
      </c>
    </row>
    <row r="5232" spans="2:6" hidden="1" x14ac:dyDescent="0.25">
      <c r="B5232">
        <v>162877</v>
      </c>
      <c r="C5232" t="s">
        <v>15460</v>
      </c>
      <c r="D5232" t="s">
        <v>15461</v>
      </c>
      <c r="E5232" t="s">
        <v>15462</v>
      </c>
      <c r="F5232" t="s">
        <v>1023</v>
      </c>
    </row>
    <row r="5233" spans="2:6" hidden="1" x14ac:dyDescent="0.25">
      <c r="B5233">
        <v>162878</v>
      </c>
      <c r="C5233" t="s">
        <v>15463</v>
      </c>
      <c r="D5233" t="s">
        <v>15464</v>
      </c>
      <c r="E5233" t="s">
        <v>15465</v>
      </c>
      <c r="F5233" t="s">
        <v>1023</v>
      </c>
    </row>
    <row r="5234" spans="2:6" hidden="1" x14ac:dyDescent="0.25">
      <c r="B5234">
        <v>162879</v>
      </c>
      <c r="C5234" t="s">
        <v>15466</v>
      </c>
      <c r="D5234" t="s">
        <v>15467</v>
      </c>
      <c r="E5234" t="s">
        <v>15468</v>
      </c>
      <c r="F5234" t="s">
        <v>1023</v>
      </c>
    </row>
    <row r="5235" spans="2:6" hidden="1" x14ac:dyDescent="0.25">
      <c r="B5235">
        <v>162880</v>
      </c>
      <c r="C5235" t="s">
        <v>15469</v>
      </c>
      <c r="D5235" t="s">
        <v>15470</v>
      </c>
      <c r="E5235" t="s">
        <v>15471</v>
      </c>
      <c r="F5235" t="s">
        <v>1023</v>
      </c>
    </row>
    <row r="5236" spans="2:6" hidden="1" x14ac:dyDescent="0.25">
      <c r="B5236">
        <v>162881</v>
      </c>
      <c r="C5236" t="s">
        <v>15472</v>
      </c>
      <c r="D5236" t="s">
        <v>15473</v>
      </c>
      <c r="E5236" t="s">
        <v>15474</v>
      </c>
      <c r="F5236" t="s">
        <v>1023</v>
      </c>
    </row>
    <row r="5237" spans="2:6" hidden="1" x14ac:dyDescent="0.25">
      <c r="B5237">
        <v>162882</v>
      </c>
      <c r="C5237" t="s">
        <v>15475</v>
      </c>
      <c r="D5237" t="s">
        <v>15476</v>
      </c>
      <c r="E5237" t="s">
        <v>15477</v>
      </c>
      <c r="F5237" t="s">
        <v>1023</v>
      </c>
    </row>
    <row r="5238" spans="2:6" hidden="1" x14ac:dyDescent="0.25">
      <c r="B5238">
        <v>162883</v>
      </c>
      <c r="C5238" t="s">
        <v>15478</v>
      </c>
      <c r="D5238" t="s">
        <v>15479</v>
      </c>
      <c r="E5238" t="s">
        <v>15480</v>
      </c>
      <c r="F5238" t="s">
        <v>1023</v>
      </c>
    </row>
    <row r="5239" spans="2:6" hidden="1" x14ac:dyDescent="0.25">
      <c r="B5239">
        <v>162885</v>
      </c>
      <c r="C5239" t="s">
        <v>15481</v>
      </c>
      <c r="D5239" t="s">
        <v>15482</v>
      </c>
      <c r="E5239" t="s">
        <v>15483</v>
      </c>
      <c r="F5239" t="s">
        <v>1023</v>
      </c>
    </row>
    <row r="5240" spans="2:6" hidden="1" x14ac:dyDescent="0.25">
      <c r="B5240">
        <v>162887</v>
      </c>
      <c r="C5240" t="s">
        <v>15484</v>
      </c>
      <c r="D5240" t="s">
        <v>15485</v>
      </c>
      <c r="E5240" t="s">
        <v>2061</v>
      </c>
      <c r="F5240" t="s">
        <v>1023</v>
      </c>
    </row>
    <row r="5241" spans="2:6" hidden="1" x14ac:dyDescent="0.25">
      <c r="B5241">
        <v>162888</v>
      </c>
      <c r="C5241" t="s">
        <v>15486</v>
      </c>
      <c r="D5241" t="s">
        <v>15487</v>
      </c>
      <c r="E5241" t="s">
        <v>15488</v>
      </c>
      <c r="F5241" t="s">
        <v>1023</v>
      </c>
    </row>
    <row r="5242" spans="2:6" hidden="1" x14ac:dyDescent="0.25">
      <c r="B5242">
        <v>162889</v>
      </c>
      <c r="C5242" t="s">
        <v>15489</v>
      </c>
      <c r="D5242" t="s">
        <v>15490</v>
      </c>
      <c r="E5242" t="s">
        <v>9239</v>
      </c>
      <c r="F5242" t="s">
        <v>1023</v>
      </c>
    </row>
    <row r="5243" spans="2:6" hidden="1" x14ac:dyDescent="0.25">
      <c r="B5243">
        <v>162890</v>
      </c>
      <c r="C5243" t="s">
        <v>15491</v>
      </c>
      <c r="D5243" t="s">
        <v>15492</v>
      </c>
      <c r="E5243" t="s">
        <v>4161</v>
      </c>
      <c r="F5243" t="s">
        <v>1023</v>
      </c>
    </row>
    <row r="5244" spans="2:6" hidden="1" x14ac:dyDescent="0.25">
      <c r="B5244">
        <v>162892</v>
      </c>
      <c r="C5244" t="s">
        <v>15493</v>
      </c>
      <c r="D5244" t="s">
        <v>15494</v>
      </c>
      <c r="E5244" t="s">
        <v>15495</v>
      </c>
      <c r="F5244" t="s">
        <v>1023</v>
      </c>
    </row>
    <row r="5245" spans="2:6" hidden="1" x14ac:dyDescent="0.25">
      <c r="B5245">
        <v>162894</v>
      </c>
      <c r="C5245" t="s">
        <v>15496</v>
      </c>
      <c r="D5245" t="s">
        <v>15497</v>
      </c>
      <c r="E5245" t="s">
        <v>14561</v>
      </c>
      <c r="F5245" t="s">
        <v>1023</v>
      </c>
    </row>
    <row r="5246" spans="2:6" hidden="1" x14ac:dyDescent="0.25">
      <c r="B5246">
        <v>162896</v>
      </c>
      <c r="C5246" t="s">
        <v>15498</v>
      </c>
      <c r="D5246" t="s">
        <v>15499</v>
      </c>
      <c r="E5246" t="s">
        <v>15500</v>
      </c>
      <c r="F5246" t="s">
        <v>1023</v>
      </c>
    </row>
    <row r="5247" spans="2:6" hidden="1" x14ac:dyDescent="0.25">
      <c r="B5247">
        <v>162897</v>
      </c>
      <c r="C5247" t="s">
        <v>15428</v>
      </c>
      <c r="D5247" t="s">
        <v>15429</v>
      </c>
      <c r="E5247" t="s">
        <v>15501</v>
      </c>
      <c r="F5247" t="s">
        <v>1023</v>
      </c>
    </row>
    <row r="5248" spans="2:6" hidden="1" x14ac:dyDescent="0.25">
      <c r="B5248">
        <v>162898</v>
      </c>
      <c r="C5248" t="s">
        <v>15502</v>
      </c>
      <c r="D5248" t="s">
        <v>15503</v>
      </c>
      <c r="E5248" t="s">
        <v>4251</v>
      </c>
      <c r="F5248" t="s">
        <v>1023</v>
      </c>
    </row>
    <row r="5249" spans="2:6" hidden="1" x14ac:dyDescent="0.25">
      <c r="B5249">
        <v>162899</v>
      </c>
      <c r="C5249" t="s">
        <v>15504</v>
      </c>
      <c r="D5249" t="s">
        <v>15505</v>
      </c>
      <c r="E5249" t="s">
        <v>1566</v>
      </c>
      <c r="F5249" t="s">
        <v>1023</v>
      </c>
    </row>
    <row r="5250" spans="2:6" hidden="1" x14ac:dyDescent="0.25">
      <c r="B5250">
        <v>162900</v>
      </c>
      <c r="C5250" t="s">
        <v>15506</v>
      </c>
      <c r="D5250" t="s">
        <v>15507</v>
      </c>
      <c r="E5250" t="s">
        <v>9148</v>
      </c>
      <c r="F5250" t="s">
        <v>1023</v>
      </c>
    </row>
    <row r="5251" spans="2:6" hidden="1" x14ac:dyDescent="0.25">
      <c r="B5251">
        <v>162901</v>
      </c>
      <c r="C5251" t="s">
        <v>15508</v>
      </c>
      <c r="D5251" t="s">
        <v>15509</v>
      </c>
      <c r="E5251" t="s">
        <v>15510</v>
      </c>
      <c r="F5251" t="s">
        <v>1023</v>
      </c>
    </row>
    <row r="5252" spans="2:6" hidden="1" x14ac:dyDescent="0.25">
      <c r="B5252">
        <v>162902</v>
      </c>
      <c r="C5252" t="s">
        <v>15511</v>
      </c>
      <c r="D5252" t="s">
        <v>15512</v>
      </c>
      <c r="E5252" t="s">
        <v>13276</v>
      </c>
      <c r="F5252" t="s">
        <v>1023</v>
      </c>
    </row>
    <row r="5253" spans="2:6" hidden="1" x14ac:dyDescent="0.25">
      <c r="B5253">
        <v>162903</v>
      </c>
      <c r="C5253" t="s">
        <v>15513</v>
      </c>
      <c r="D5253" t="s">
        <v>15514</v>
      </c>
      <c r="E5253" t="s">
        <v>10036</v>
      </c>
      <c r="F5253" t="s">
        <v>1023</v>
      </c>
    </row>
    <row r="5254" spans="2:6" hidden="1" x14ac:dyDescent="0.25">
      <c r="B5254">
        <v>162904</v>
      </c>
      <c r="C5254" t="s">
        <v>15515</v>
      </c>
      <c r="D5254" t="s">
        <v>15516</v>
      </c>
      <c r="E5254" t="s">
        <v>15517</v>
      </c>
      <c r="F5254" t="s">
        <v>1023</v>
      </c>
    </row>
    <row r="5255" spans="2:6" hidden="1" x14ac:dyDescent="0.25">
      <c r="B5255">
        <v>162905</v>
      </c>
      <c r="C5255" t="s">
        <v>15518</v>
      </c>
      <c r="D5255" t="s">
        <v>15519</v>
      </c>
      <c r="E5255" t="s">
        <v>15520</v>
      </c>
      <c r="F5255" t="s">
        <v>1023</v>
      </c>
    </row>
    <row r="5256" spans="2:6" hidden="1" x14ac:dyDescent="0.25">
      <c r="B5256">
        <v>162908</v>
      </c>
      <c r="C5256" t="s">
        <v>15521</v>
      </c>
      <c r="D5256" t="s">
        <v>15522</v>
      </c>
      <c r="E5256" t="s">
        <v>15523</v>
      </c>
      <c r="F5256" t="s">
        <v>1023</v>
      </c>
    </row>
    <row r="5257" spans="2:6" hidden="1" x14ac:dyDescent="0.25">
      <c r="B5257">
        <v>162910</v>
      </c>
      <c r="C5257" t="s">
        <v>15524</v>
      </c>
      <c r="D5257" t="s">
        <v>15525</v>
      </c>
      <c r="E5257" t="s">
        <v>9408</v>
      </c>
      <c r="F5257" t="s">
        <v>1023</v>
      </c>
    </row>
    <row r="5258" spans="2:6" hidden="1" x14ac:dyDescent="0.25">
      <c r="B5258">
        <v>162912</v>
      </c>
      <c r="C5258" t="s">
        <v>15526</v>
      </c>
      <c r="D5258" t="s">
        <v>15527</v>
      </c>
      <c r="E5258" t="s">
        <v>12258</v>
      </c>
      <c r="F5258" t="s">
        <v>1023</v>
      </c>
    </row>
    <row r="5259" spans="2:6" hidden="1" x14ac:dyDescent="0.25">
      <c r="B5259">
        <v>162913</v>
      </c>
      <c r="C5259" t="s">
        <v>15428</v>
      </c>
      <c r="D5259" t="s">
        <v>15429</v>
      </c>
      <c r="E5259" t="s">
        <v>15528</v>
      </c>
      <c r="F5259" t="s">
        <v>1023</v>
      </c>
    </row>
    <row r="5260" spans="2:6" hidden="1" x14ac:dyDescent="0.25">
      <c r="B5260">
        <v>162915</v>
      </c>
      <c r="C5260" t="s">
        <v>15529</v>
      </c>
      <c r="D5260" t="s">
        <v>15530</v>
      </c>
      <c r="E5260" t="s">
        <v>15531</v>
      </c>
      <c r="F5260" t="s">
        <v>1023</v>
      </c>
    </row>
    <row r="5261" spans="2:6" hidden="1" x14ac:dyDescent="0.25">
      <c r="B5261">
        <v>162916</v>
      </c>
      <c r="C5261" t="s">
        <v>15493</v>
      </c>
      <c r="D5261" t="s">
        <v>15494</v>
      </c>
      <c r="E5261" t="s">
        <v>15532</v>
      </c>
      <c r="F5261" t="s">
        <v>1023</v>
      </c>
    </row>
    <row r="5262" spans="2:6" hidden="1" x14ac:dyDescent="0.25">
      <c r="B5262">
        <v>162917</v>
      </c>
      <c r="C5262" t="s">
        <v>15533</v>
      </c>
      <c r="D5262" t="s">
        <v>15534</v>
      </c>
      <c r="E5262" t="s">
        <v>15535</v>
      </c>
      <c r="F5262" t="s">
        <v>1023</v>
      </c>
    </row>
    <row r="5263" spans="2:6" hidden="1" x14ac:dyDescent="0.25">
      <c r="B5263">
        <v>162918</v>
      </c>
      <c r="C5263" t="s">
        <v>15536</v>
      </c>
      <c r="D5263" t="s">
        <v>15537</v>
      </c>
      <c r="E5263" t="s">
        <v>15538</v>
      </c>
      <c r="F5263" t="s">
        <v>1023</v>
      </c>
    </row>
    <row r="5264" spans="2:6" hidden="1" x14ac:dyDescent="0.25">
      <c r="B5264">
        <v>162919</v>
      </c>
      <c r="C5264" t="s">
        <v>15539</v>
      </c>
      <c r="D5264" t="s">
        <v>15540</v>
      </c>
      <c r="E5264" t="s">
        <v>15541</v>
      </c>
      <c r="F5264" t="s">
        <v>1023</v>
      </c>
    </row>
    <row r="5265" spans="2:6" hidden="1" x14ac:dyDescent="0.25">
      <c r="B5265">
        <v>162920</v>
      </c>
      <c r="C5265" t="s">
        <v>15542</v>
      </c>
      <c r="D5265" t="s">
        <v>15543</v>
      </c>
      <c r="E5265" t="s">
        <v>15544</v>
      </c>
      <c r="F5265" t="s">
        <v>1023</v>
      </c>
    </row>
    <row r="5266" spans="2:6" hidden="1" x14ac:dyDescent="0.25">
      <c r="B5266">
        <v>162921</v>
      </c>
      <c r="C5266" t="s">
        <v>15545</v>
      </c>
      <c r="D5266" t="s">
        <v>15546</v>
      </c>
      <c r="E5266" t="s">
        <v>15547</v>
      </c>
      <c r="F5266" t="s">
        <v>1023</v>
      </c>
    </row>
    <row r="5267" spans="2:6" hidden="1" x14ac:dyDescent="0.25">
      <c r="B5267">
        <v>162922</v>
      </c>
      <c r="C5267" t="s">
        <v>15548</v>
      </c>
      <c r="D5267" t="s">
        <v>15549</v>
      </c>
      <c r="E5267" t="s">
        <v>15550</v>
      </c>
      <c r="F5267" t="s">
        <v>1023</v>
      </c>
    </row>
    <row r="5268" spans="2:6" hidden="1" x14ac:dyDescent="0.25">
      <c r="B5268">
        <v>162923</v>
      </c>
      <c r="C5268" t="s">
        <v>15551</v>
      </c>
      <c r="D5268" t="s">
        <v>15552</v>
      </c>
      <c r="E5268" t="s">
        <v>15553</v>
      </c>
      <c r="F5268" t="s">
        <v>1023</v>
      </c>
    </row>
    <row r="5269" spans="2:6" hidden="1" x14ac:dyDescent="0.25">
      <c r="B5269">
        <v>162924</v>
      </c>
      <c r="C5269" t="s">
        <v>15554</v>
      </c>
      <c r="D5269" t="s">
        <v>15555</v>
      </c>
      <c r="E5269" t="s">
        <v>15556</v>
      </c>
      <c r="F5269" t="s">
        <v>1023</v>
      </c>
    </row>
    <row r="5270" spans="2:6" hidden="1" x14ac:dyDescent="0.25">
      <c r="B5270">
        <v>162925</v>
      </c>
      <c r="C5270" t="s">
        <v>15557</v>
      </c>
      <c r="D5270" t="s">
        <v>15558</v>
      </c>
      <c r="E5270" t="s">
        <v>15559</v>
      </c>
      <c r="F5270" t="s">
        <v>1023</v>
      </c>
    </row>
    <row r="5271" spans="2:6" hidden="1" x14ac:dyDescent="0.25">
      <c r="B5271">
        <v>162926</v>
      </c>
      <c r="C5271" t="s">
        <v>15560</v>
      </c>
      <c r="D5271" t="s">
        <v>15561</v>
      </c>
      <c r="E5271" t="s">
        <v>15562</v>
      </c>
      <c r="F5271" t="s">
        <v>1023</v>
      </c>
    </row>
    <row r="5272" spans="2:6" hidden="1" x14ac:dyDescent="0.25">
      <c r="B5272">
        <v>162927</v>
      </c>
      <c r="C5272" t="s">
        <v>15563</v>
      </c>
      <c r="D5272" t="s">
        <v>15564</v>
      </c>
      <c r="E5272" t="s">
        <v>15565</v>
      </c>
      <c r="F5272" t="s">
        <v>1023</v>
      </c>
    </row>
    <row r="5273" spans="2:6" hidden="1" x14ac:dyDescent="0.25">
      <c r="B5273">
        <v>162928</v>
      </c>
      <c r="C5273" t="s">
        <v>15566</v>
      </c>
      <c r="D5273" t="s">
        <v>15567</v>
      </c>
      <c r="E5273" t="s">
        <v>15568</v>
      </c>
      <c r="F5273" t="s">
        <v>1023</v>
      </c>
    </row>
    <row r="5274" spans="2:6" hidden="1" x14ac:dyDescent="0.25">
      <c r="B5274">
        <v>162929</v>
      </c>
      <c r="C5274" t="s">
        <v>15569</v>
      </c>
      <c r="D5274" t="s">
        <v>15570</v>
      </c>
      <c r="E5274" t="s">
        <v>7616</v>
      </c>
      <c r="F5274" t="s">
        <v>1023</v>
      </c>
    </row>
    <row r="5275" spans="2:6" hidden="1" x14ac:dyDescent="0.25">
      <c r="B5275">
        <v>162931</v>
      </c>
      <c r="C5275" t="s">
        <v>15571</v>
      </c>
      <c r="D5275" t="s">
        <v>15572</v>
      </c>
      <c r="E5275" t="s">
        <v>815</v>
      </c>
      <c r="F5275" t="s">
        <v>1023</v>
      </c>
    </row>
    <row r="5276" spans="2:6" hidden="1" x14ac:dyDescent="0.25">
      <c r="B5276">
        <v>162932</v>
      </c>
      <c r="C5276" t="s">
        <v>15573</v>
      </c>
      <c r="D5276" t="s">
        <v>15574</v>
      </c>
      <c r="E5276" t="s">
        <v>15575</v>
      </c>
      <c r="F5276" t="s">
        <v>1023</v>
      </c>
    </row>
    <row r="5277" spans="2:6" hidden="1" x14ac:dyDescent="0.25">
      <c r="B5277">
        <v>162933</v>
      </c>
      <c r="C5277" t="s">
        <v>15576</v>
      </c>
      <c r="D5277" t="s">
        <v>15577</v>
      </c>
      <c r="E5277" t="s">
        <v>15578</v>
      </c>
      <c r="F5277" t="s">
        <v>1023</v>
      </c>
    </row>
    <row r="5278" spans="2:6" hidden="1" x14ac:dyDescent="0.25">
      <c r="B5278">
        <v>162934</v>
      </c>
      <c r="C5278" t="s">
        <v>15579</v>
      </c>
      <c r="D5278" t="s">
        <v>15580</v>
      </c>
      <c r="E5278" t="s">
        <v>15581</v>
      </c>
      <c r="F5278" t="s">
        <v>1023</v>
      </c>
    </row>
    <row r="5279" spans="2:6" hidden="1" x14ac:dyDescent="0.25">
      <c r="B5279">
        <v>162935</v>
      </c>
      <c r="C5279" t="s">
        <v>15582</v>
      </c>
      <c r="D5279" t="s">
        <v>15583</v>
      </c>
      <c r="E5279" t="s">
        <v>15584</v>
      </c>
      <c r="F5279" t="s">
        <v>1023</v>
      </c>
    </row>
    <row r="5280" spans="2:6" hidden="1" x14ac:dyDescent="0.25">
      <c r="B5280">
        <v>162936</v>
      </c>
      <c r="C5280" t="s">
        <v>15585</v>
      </c>
      <c r="D5280" t="s">
        <v>15586</v>
      </c>
      <c r="E5280" t="s">
        <v>8557</v>
      </c>
      <c r="F5280" t="s">
        <v>1023</v>
      </c>
    </row>
    <row r="5281" spans="2:6" hidden="1" x14ac:dyDescent="0.25">
      <c r="B5281">
        <v>162937</v>
      </c>
      <c r="C5281" t="s">
        <v>15587</v>
      </c>
      <c r="D5281" t="s">
        <v>15588</v>
      </c>
      <c r="E5281" t="s">
        <v>8074</v>
      </c>
      <c r="F5281" t="s">
        <v>1023</v>
      </c>
    </row>
    <row r="5282" spans="2:6" hidden="1" x14ac:dyDescent="0.25">
      <c r="B5282">
        <v>162938</v>
      </c>
      <c r="C5282" t="s">
        <v>15589</v>
      </c>
      <c r="D5282" t="s">
        <v>15590</v>
      </c>
      <c r="E5282" t="s">
        <v>1899</v>
      </c>
      <c r="F5282" t="s">
        <v>1023</v>
      </c>
    </row>
    <row r="5283" spans="2:6" hidden="1" x14ac:dyDescent="0.25">
      <c r="B5283">
        <v>162939</v>
      </c>
      <c r="C5283" t="s">
        <v>15591</v>
      </c>
      <c r="D5283" t="s">
        <v>15592</v>
      </c>
      <c r="E5283" t="s">
        <v>13816</v>
      </c>
      <c r="F5283" t="s">
        <v>1023</v>
      </c>
    </row>
    <row r="5284" spans="2:6" hidden="1" x14ac:dyDescent="0.25">
      <c r="B5284">
        <v>162940</v>
      </c>
      <c r="C5284" t="s">
        <v>15593</v>
      </c>
      <c r="D5284" t="s">
        <v>15594</v>
      </c>
      <c r="E5284" t="s">
        <v>13162</v>
      </c>
      <c r="F5284" t="s">
        <v>1023</v>
      </c>
    </row>
    <row r="5285" spans="2:6" hidden="1" x14ac:dyDescent="0.25">
      <c r="B5285">
        <v>162942</v>
      </c>
      <c r="C5285" t="s">
        <v>15595</v>
      </c>
      <c r="D5285" t="s">
        <v>15596</v>
      </c>
      <c r="E5285" t="s">
        <v>6753</v>
      </c>
      <c r="F5285" t="s">
        <v>1023</v>
      </c>
    </row>
    <row r="5286" spans="2:6" hidden="1" x14ac:dyDescent="0.25">
      <c r="B5286">
        <v>162943</v>
      </c>
      <c r="C5286" t="s">
        <v>15597</v>
      </c>
      <c r="D5286" t="s">
        <v>15598</v>
      </c>
      <c r="E5286" t="s">
        <v>8013</v>
      </c>
      <c r="F5286" t="s">
        <v>1023</v>
      </c>
    </row>
    <row r="5287" spans="2:6" hidden="1" x14ac:dyDescent="0.25">
      <c r="B5287">
        <v>162944</v>
      </c>
      <c r="C5287" t="s">
        <v>15599</v>
      </c>
      <c r="D5287" t="s">
        <v>15600</v>
      </c>
      <c r="E5287" t="s">
        <v>15601</v>
      </c>
      <c r="F5287" t="s">
        <v>1023</v>
      </c>
    </row>
    <row r="5288" spans="2:6" hidden="1" x14ac:dyDescent="0.25">
      <c r="B5288">
        <v>162945</v>
      </c>
      <c r="C5288" t="s">
        <v>15602</v>
      </c>
      <c r="D5288" t="s">
        <v>15603</v>
      </c>
      <c r="E5288" t="s">
        <v>15604</v>
      </c>
      <c r="F5288" t="s">
        <v>1023</v>
      </c>
    </row>
    <row r="5289" spans="2:6" hidden="1" x14ac:dyDescent="0.25">
      <c r="B5289">
        <v>162946</v>
      </c>
      <c r="C5289" t="s">
        <v>15605</v>
      </c>
      <c r="D5289" t="s">
        <v>15606</v>
      </c>
      <c r="E5289" t="s">
        <v>6775</v>
      </c>
      <c r="F5289" t="s">
        <v>1023</v>
      </c>
    </row>
    <row r="5290" spans="2:6" hidden="1" x14ac:dyDescent="0.25">
      <c r="B5290">
        <v>162947</v>
      </c>
      <c r="C5290" t="s">
        <v>15607</v>
      </c>
      <c r="D5290" t="s">
        <v>15608</v>
      </c>
      <c r="E5290" t="s">
        <v>15609</v>
      </c>
      <c r="F5290" t="s">
        <v>1023</v>
      </c>
    </row>
    <row r="5291" spans="2:6" hidden="1" x14ac:dyDescent="0.25">
      <c r="B5291">
        <v>162948</v>
      </c>
      <c r="C5291" t="s">
        <v>15610</v>
      </c>
      <c r="D5291" t="s">
        <v>15611</v>
      </c>
      <c r="E5291" t="s">
        <v>1899</v>
      </c>
      <c r="F5291" t="s">
        <v>1023</v>
      </c>
    </row>
    <row r="5292" spans="2:6" hidden="1" x14ac:dyDescent="0.25">
      <c r="B5292">
        <v>162949</v>
      </c>
      <c r="C5292" t="s">
        <v>15612</v>
      </c>
      <c r="D5292" t="s">
        <v>15613</v>
      </c>
      <c r="E5292" t="s">
        <v>2330</v>
      </c>
      <c r="F5292" t="s">
        <v>1023</v>
      </c>
    </row>
    <row r="5293" spans="2:6" hidden="1" x14ac:dyDescent="0.25">
      <c r="B5293">
        <v>162950</v>
      </c>
      <c r="C5293" t="s">
        <v>15614</v>
      </c>
      <c r="D5293" t="s">
        <v>15615</v>
      </c>
      <c r="E5293" t="s">
        <v>12953</v>
      </c>
      <c r="F5293" t="s">
        <v>1023</v>
      </c>
    </row>
    <row r="5294" spans="2:6" hidden="1" x14ac:dyDescent="0.25">
      <c r="B5294">
        <v>162951</v>
      </c>
      <c r="C5294" t="s">
        <v>15616</v>
      </c>
      <c r="D5294" t="s">
        <v>15617</v>
      </c>
      <c r="E5294" t="s">
        <v>7942</v>
      </c>
      <c r="F5294" t="s">
        <v>1023</v>
      </c>
    </row>
    <row r="5295" spans="2:6" hidden="1" x14ac:dyDescent="0.25">
      <c r="B5295">
        <v>162952</v>
      </c>
      <c r="C5295" t="s">
        <v>15618</v>
      </c>
      <c r="D5295" t="s">
        <v>15619</v>
      </c>
      <c r="E5295" t="s">
        <v>15620</v>
      </c>
      <c r="F5295" t="s">
        <v>1023</v>
      </c>
    </row>
    <row r="5296" spans="2:6" hidden="1" x14ac:dyDescent="0.25">
      <c r="B5296">
        <v>162953</v>
      </c>
      <c r="C5296" t="s">
        <v>15621</v>
      </c>
      <c r="D5296" t="s">
        <v>15622</v>
      </c>
      <c r="E5296" t="s">
        <v>15623</v>
      </c>
      <c r="F5296" t="s">
        <v>1023</v>
      </c>
    </row>
    <row r="5297" spans="2:6" hidden="1" x14ac:dyDescent="0.25">
      <c r="B5297">
        <v>162954</v>
      </c>
      <c r="C5297" t="s">
        <v>15624</v>
      </c>
      <c r="D5297" t="s">
        <v>15625</v>
      </c>
      <c r="E5297" t="s">
        <v>15626</v>
      </c>
      <c r="F5297" t="s">
        <v>1023</v>
      </c>
    </row>
    <row r="5298" spans="2:6" hidden="1" x14ac:dyDescent="0.25">
      <c r="B5298">
        <v>162955</v>
      </c>
      <c r="C5298" t="s">
        <v>15627</v>
      </c>
      <c r="D5298" t="s">
        <v>15628</v>
      </c>
      <c r="E5298" t="s">
        <v>6104</v>
      </c>
      <c r="F5298" t="s">
        <v>1023</v>
      </c>
    </row>
    <row r="5299" spans="2:6" hidden="1" x14ac:dyDescent="0.25">
      <c r="B5299">
        <v>162956</v>
      </c>
      <c r="C5299" t="s">
        <v>15629</v>
      </c>
      <c r="D5299" t="s">
        <v>15630</v>
      </c>
      <c r="E5299" t="s">
        <v>6894</v>
      </c>
      <c r="F5299" t="s">
        <v>1023</v>
      </c>
    </row>
    <row r="5300" spans="2:6" hidden="1" x14ac:dyDescent="0.25">
      <c r="B5300">
        <v>162957</v>
      </c>
      <c r="C5300" t="s">
        <v>15631</v>
      </c>
      <c r="D5300" t="s">
        <v>15632</v>
      </c>
      <c r="E5300" t="s">
        <v>10198</v>
      </c>
      <c r="F5300" t="s">
        <v>1023</v>
      </c>
    </row>
    <row r="5301" spans="2:6" hidden="1" x14ac:dyDescent="0.25">
      <c r="B5301">
        <v>162958</v>
      </c>
      <c r="C5301" t="s">
        <v>15633</v>
      </c>
      <c r="D5301" t="s">
        <v>15634</v>
      </c>
      <c r="E5301" t="s">
        <v>15635</v>
      </c>
      <c r="F5301" t="s">
        <v>1023</v>
      </c>
    </row>
    <row r="5302" spans="2:6" hidden="1" x14ac:dyDescent="0.25">
      <c r="B5302">
        <v>162959</v>
      </c>
      <c r="C5302" t="s">
        <v>15636</v>
      </c>
      <c r="D5302" t="s">
        <v>15637</v>
      </c>
      <c r="E5302" t="s">
        <v>15638</v>
      </c>
      <c r="F5302" t="s">
        <v>1023</v>
      </c>
    </row>
    <row r="5303" spans="2:6" hidden="1" x14ac:dyDescent="0.25">
      <c r="B5303">
        <v>162960</v>
      </c>
      <c r="C5303" t="s">
        <v>15639</v>
      </c>
      <c r="D5303" t="s">
        <v>15640</v>
      </c>
      <c r="E5303" t="s">
        <v>15641</v>
      </c>
      <c r="F5303" t="s">
        <v>1023</v>
      </c>
    </row>
    <row r="5304" spans="2:6" hidden="1" x14ac:dyDescent="0.25">
      <c r="B5304">
        <v>162961</v>
      </c>
      <c r="C5304" t="s">
        <v>15642</v>
      </c>
      <c r="D5304" t="s">
        <v>15643</v>
      </c>
      <c r="E5304" t="s">
        <v>15644</v>
      </c>
      <c r="F5304" t="s">
        <v>1023</v>
      </c>
    </row>
    <row r="5305" spans="2:6" hidden="1" x14ac:dyDescent="0.25">
      <c r="B5305">
        <v>162962</v>
      </c>
      <c r="C5305" t="s">
        <v>15645</v>
      </c>
      <c r="D5305" t="s">
        <v>15646</v>
      </c>
      <c r="E5305" t="s">
        <v>15647</v>
      </c>
      <c r="F5305" t="s">
        <v>1023</v>
      </c>
    </row>
    <row r="5306" spans="2:6" hidden="1" x14ac:dyDescent="0.25">
      <c r="B5306">
        <v>162963</v>
      </c>
      <c r="C5306" t="s">
        <v>15648</v>
      </c>
      <c r="D5306" t="s">
        <v>15649</v>
      </c>
      <c r="E5306" t="s">
        <v>15650</v>
      </c>
      <c r="F5306" t="s">
        <v>1023</v>
      </c>
    </row>
    <row r="5307" spans="2:6" hidden="1" x14ac:dyDescent="0.25">
      <c r="B5307">
        <v>162964</v>
      </c>
      <c r="C5307" t="s">
        <v>15651</v>
      </c>
      <c r="D5307" t="s">
        <v>15652</v>
      </c>
      <c r="E5307" t="s">
        <v>15653</v>
      </c>
      <c r="F5307" t="s">
        <v>1023</v>
      </c>
    </row>
    <row r="5308" spans="2:6" hidden="1" x14ac:dyDescent="0.25">
      <c r="B5308">
        <v>162965</v>
      </c>
      <c r="C5308" t="s">
        <v>15654</v>
      </c>
      <c r="D5308" t="s">
        <v>15655</v>
      </c>
      <c r="E5308" t="s">
        <v>15656</v>
      </c>
      <c r="F5308" t="s">
        <v>1023</v>
      </c>
    </row>
    <row r="5309" spans="2:6" hidden="1" x14ac:dyDescent="0.25">
      <c r="B5309">
        <v>162966</v>
      </c>
      <c r="C5309" t="s">
        <v>15657</v>
      </c>
      <c r="D5309" t="s">
        <v>15658</v>
      </c>
      <c r="E5309" t="s">
        <v>15659</v>
      </c>
      <c r="F5309" t="s">
        <v>1023</v>
      </c>
    </row>
    <row r="5310" spans="2:6" hidden="1" x14ac:dyDescent="0.25">
      <c r="B5310">
        <v>162967</v>
      </c>
      <c r="C5310" t="s">
        <v>15660</v>
      </c>
      <c r="D5310" t="s">
        <v>15661</v>
      </c>
      <c r="E5310" t="s">
        <v>15662</v>
      </c>
      <c r="F5310" t="s">
        <v>1023</v>
      </c>
    </row>
    <row r="5311" spans="2:6" hidden="1" x14ac:dyDescent="0.25">
      <c r="B5311">
        <v>162968</v>
      </c>
      <c r="C5311" t="s">
        <v>15663</v>
      </c>
      <c r="D5311" t="s">
        <v>15664</v>
      </c>
      <c r="E5311" t="s">
        <v>14558</v>
      </c>
      <c r="F5311" t="s">
        <v>1023</v>
      </c>
    </row>
    <row r="5312" spans="2:6" hidden="1" x14ac:dyDescent="0.25">
      <c r="B5312">
        <v>162969</v>
      </c>
      <c r="C5312" t="s">
        <v>15665</v>
      </c>
      <c r="D5312" t="s">
        <v>15666</v>
      </c>
      <c r="E5312" t="s">
        <v>8598</v>
      </c>
      <c r="F5312" t="s">
        <v>1023</v>
      </c>
    </row>
    <row r="5313" spans="2:6" hidden="1" x14ac:dyDescent="0.25">
      <c r="B5313">
        <v>162970</v>
      </c>
      <c r="C5313" t="s">
        <v>15667</v>
      </c>
      <c r="D5313" t="s">
        <v>15668</v>
      </c>
      <c r="E5313" t="s">
        <v>15669</v>
      </c>
      <c r="F5313" t="s">
        <v>1023</v>
      </c>
    </row>
    <row r="5314" spans="2:6" hidden="1" x14ac:dyDescent="0.25">
      <c r="B5314">
        <v>162971</v>
      </c>
      <c r="C5314" t="s">
        <v>15670</v>
      </c>
      <c r="D5314" t="s">
        <v>15671</v>
      </c>
      <c r="E5314" t="s">
        <v>15672</v>
      </c>
      <c r="F5314" t="s">
        <v>1023</v>
      </c>
    </row>
    <row r="5315" spans="2:6" hidden="1" x14ac:dyDescent="0.25">
      <c r="B5315">
        <v>162972</v>
      </c>
      <c r="C5315" t="s">
        <v>15673</v>
      </c>
      <c r="D5315" t="s">
        <v>15674</v>
      </c>
      <c r="E5315" t="s">
        <v>7027</v>
      </c>
      <c r="F5315" t="s">
        <v>1023</v>
      </c>
    </row>
    <row r="5316" spans="2:6" hidden="1" x14ac:dyDescent="0.25">
      <c r="B5316">
        <v>162973</v>
      </c>
      <c r="C5316" t="s">
        <v>15275</v>
      </c>
      <c r="D5316" t="s">
        <v>15276</v>
      </c>
      <c r="E5316" t="s">
        <v>15675</v>
      </c>
      <c r="F5316" t="s">
        <v>1023</v>
      </c>
    </row>
    <row r="5317" spans="2:6" hidden="1" x14ac:dyDescent="0.25">
      <c r="B5317">
        <v>162974</v>
      </c>
      <c r="C5317" t="s">
        <v>15676</v>
      </c>
      <c r="D5317" t="s">
        <v>15677</v>
      </c>
      <c r="E5317" t="s">
        <v>4763</v>
      </c>
      <c r="F5317" t="s">
        <v>1023</v>
      </c>
    </row>
    <row r="5318" spans="2:6" hidden="1" x14ac:dyDescent="0.25">
      <c r="B5318">
        <v>162975</v>
      </c>
      <c r="C5318" t="s">
        <v>15678</v>
      </c>
      <c r="D5318" t="s">
        <v>15679</v>
      </c>
      <c r="E5318" t="s">
        <v>15680</v>
      </c>
      <c r="F5318" t="s">
        <v>1023</v>
      </c>
    </row>
    <row r="5319" spans="2:6" hidden="1" x14ac:dyDescent="0.25">
      <c r="B5319">
        <v>162976</v>
      </c>
      <c r="C5319" t="s">
        <v>15681</v>
      </c>
      <c r="D5319" t="s">
        <v>15682</v>
      </c>
      <c r="E5319" t="s">
        <v>15683</v>
      </c>
      <c r="F5319" t="s">
        <v>1023</v>
      </c>
    </row>
    <row r="5320" spans="2:6" hidden="1" x14ac:dyDescent="0.25">
      <c r="B5320">
        <v>162977</v>
      </c>
      <c r="C5320" t="s">
        <v>15684</v>
      </c>
      <c r="D5320" t="s">
        <v>15685</v>
      </c>
      <c r="E5320" t="s">
        <v>15686</v>
      </c>
      <c r="F5320" t="s">
        <v>1023</v>
      </c>
    </row>
    <row r="5321" spans="2:6" hidden="1" x14ac:dyDescent="0.25">
      <c r="B5321">
        <v>162978</v>
      </c>
      <c r="C5321" t="s">
        <v>15687</v>
      </c>
      <c r="D5321" t="s">
        <v>15688</v>
      </c>
      <c r="E5321" t="s">
        <v>15689</v>
      </c>
      <c r="F5321" t="s">
        <v>1023</v>
      </c>
    </row>
    <row r="5322" spans="2:6" hidden="1" x14ac:dyDescent="0.25">
      <c r="B5322">
        <v>162979</v>
      </c>
      <c r="C5322" t="s">
        <v>15690</v>
      </c>
      <c r="D5322" t="s">
        <v>15691</v>
      </c>
      <c r="E5322" t="s">
        <v>15692</v>
      </c>
      <c r="F5322" t="s">
        <v>1023</v>
      </c>
    </row>
    <row r="5323" spans="2:6" hidden="1" x14ac:dyDescent="0.25">
      <c r="B5323">
        <v>162980</v>
      </c>
      <c r="C5323" t="s">
        <v>15693</v>
      </c>
      <c r="D5323" t="s">
        <v>15694</v>
      </c>
      <c r="E5323" t="s">
        <v>15695</v>
      </c>
      <c r="F5323" t="s">
        <v>1023</v>
      </c>
    </row>
    <row r="5324" spans="2:6" hidden="1" x14ac:dyDescent="0.25">
      <c r="B5324">
        <v>162981</v>
      </c>
      <c r="C5324" t="s">
        <v>15696</v>
      </c>
      <c r="D5324" t="s">
        <v>15697</v>
      </c>
      <c r="E5324" t="s">
        <v>10057</v>
      </c>
      <c r="F5324" t="s">
        <v>1023</v>
      </c>
    </row>
    <row r="5325" spans="2:6" hidden="1" x14ac:dyDescent="0.25">
      <c r="B5325">
        <v>162982</v>
      </c>
      <c r="C5325" t="s">
        <v>15698</v>
      </c>
      <c r="D5325" t="s">
        <v>15699</v>
      </c>
      <c r="E5325" t="s">
        <v>15700</v>
      </c>
      <c r="F5325" t="s">
        <v>1023</v>
      </c>
    </row>
    <row r="5326" spans="2:6" hidden="1" x14ac:dyDescent="0.25">
      <c r="B5326">
        <v>162983</v>
      </c>
      <c r="C5326" t="s">
        <v>15701</v>
      </c>
      <c r="D5326" t="s">
        <v>15702</v>
      </c>
      <c r="E5326" t="s">
        <v>15703</v>
      </c>
      <c r="F5326" t="s">
        <v>1023</v>
      </c>
    </row>
    <row r="5327" spans="2:6" hidden="1" x14ac:dyDescent="0.25">
      <c r="B5327">
        <v>162984</v>
      </c>
      <c r="C5327" t="s">
        <v>15704</v>
      </c>
      <c r="D5327" t="s">
        <v>15705</v>
      </c>
      <c r="E5327" t="s">
        <v>15706</v>
      </c>
      <c r="F5327" t="s">
        <v>1023</v>
      </c>
    </row>
    <row r="5328" spans="2:6" hidden="1" x14ac:dyDescent="0.25">
      <c r="B5328">
        <v>162985</v>
      </c>
      <c r="C5328" t="s">
        <v>15707</v>
      </c>
      <c r="D5328" t="s">
        <v>15708</v>
      </c>
      <c r="E5328" t="s">
        <v>10835</v>
      </c>
      <c r="F5328" t="s">
        <v>1023</v>
      </c>
    </row>
    <row r="5329" spans="2:6" hidden="1" x14ac:dyDescent="0.25">
      <c r="B5329">
        <v>162986</v>
      </c>
      <c r="C5329" t="s">
        <v>15709</v>
      </c>
      <c r="D5329" t="s">
        <v>15710</v>
      </c>
      <c r="E5329" t="s">
        <v>15711</v>
      </c>
      <c r="F5329" t="s">
        <v>1023</v>
      </c>
    </row>
    <row r="5330" spans="2:6" hidden="1" x14ac:dyDescent="0.25">
      <c r="B5330">
        <v>162987</v>
      </c>
      <c r="C5330" t="s">
        <v>15712</v>
      </c>
      <c r="D5330" t="s">
        <v>15713</v>
      </c>
      <c r="E5330" t="s">
        <v>15714</v>
      </c>
      <c r="F5330" t="s">
        <v>1023</v>
      </c>
    </row>
    <row r="5331" spans="2:6" hidden="1" x14ac:dyDescent="0.25">
      <c r="B5331">
        <v>162988</v>
      </c>
      <c r="C5331" t="s">
        <v>15715</v>
      </c>
      <c r="D5331" t="s">
        <v>15716</v>
      </c>
      <c r="E5331" t="s">
        <v>4361</v>
      </c>
      <c r="F5331" t="s">
        <v>1023</v>
      </c>
    </row>
    <row r="5332" spans="2:6" hidden="1" x14ac:dyDescent="0.25">
      <c r="B5332">
        <v>162989</v>
      </c>
      <c r="C5332" t="s">
        <v>15717</v>
      </c>
      <c r="D5332" t="s">
        <v>15718</v>
      </c>
      <c r="E5332" t="s">
        <v>15719</v>
      </c>
      <c r="F5332" t="s">
        <v>1023</v>
      </c>
    </row>
    <row r="5333" spans="2:6" hidden="1" x14ac:dyDescent="0.25">
      <c r="B5333">
        <v>162991</v>
      </c>
      <c r="C5333" t="s">
        <v>15720</v>
      </c>
      <c r="D5333" t="s">
        <v>15721</v>
      </c>
      <c r="E5333" t="s">
        <v>15722</v>
      </c>
      <c r="F5333" t="s">
        <v>1023</v>
      </c>
    </row>
    <row r="5334" spans="2:6" hidden="1" x14ac:dyDescent="0.25">
      <c r="B5334">
        <v>162992</v>
      </c>
      <c r="C5334" t="s">
        <v>15723</v>
      </c>
      <c r="D5334" t="s">
        <v>15724</v>
      </c>
      <c r="E5334" t="s">
        <v>15725</v>
      </c>
      <c r="F5334" t="s">
        <v>1023</v>
      </c>
    </row>
    <row r="5335" spans="2:6" hidden="1" x14ac:dyDescent="0.25">
      <c r="B5335">
        <v>162993</v>
      </c>
      <c r="C5335" t="s">
        <v>15726</v>
      </c>
      <c r="D5335" t="s">
        <v>15727</v>
      </c>
      <c r="E5335" t="s">
        <v>15728</v>
      </c>
      <c r="F5335" t="s">
        <v>1023</v>
      </c>
    </row>
    <row r="5336" spans="2:6" hidden="1" x14ac:dyDescent="0.25">
      <c r="B5336">
        <v>162994</v>
      </c>
      <c r="C5336" t="s">
        <v>15729</v>
      </c>
      <c r="D5336" t="s">
        <v>15730</v>
      </c>
      <c r="E5336" t="s">
        <v>15731</v>
      </c>
      <c r="F5336" t="s">
        <v>1023</v>
      </c>
    </row>
    <row r="5337" spans="2:6" hidden="1" x14ac:dyDescent="0.25">
      <c r="B5337">
        <v>162995</v>
      </c>
      <c r="C5337" t="s">
        <v>15732</v>
      </c>
      <c r="D5337" t="s">
        <v>15733</v>
      </c>
      <c r="E5337" t="s">
        <v>15734</v>
      </c>
      <c r="F5337" t="s">
        <v>1023</v>
      </c>
    </row>
    <row r="5338" spans="2:6" hidden="1" x14ac:dyDescent="0.25">
      <c r="B5338">
        <v>162996</v>
      </c>
      <c r="C5338" t="s">
        <v>15735</v>
      </c>
      <c r="D5338" t="s">
        <v>15736</v>
      </c>
      <c r="E5338" t="s">
        <v>15581</v>
      </c>
      <c r="F5338" t="s">
        <v>1023</v>
      </c>
    </row>
    <row r="5339" spans="2:6" hidden="1" x14ac:dyDescent="0.25">
      <c r="B5339">
        <v>162999</v>
      </c>
      <c r="C5339" t="s">
        <v>15737</v>
      </c>
      <c r="D5339" t="s">
        <v>15738</v>
      </c>
      <c r="E5339" t="s">
        <v>15739</v>
      </c>
      <c r="F5339" t="s">
        <v>1023</v>
      </c>
    </row>
    <row r="5340" spans="2:6" hidden="1" x14ac:dyDescent="0.25">
      <c r="B5340">
        <v>163000</v>
      </c>
      <c r="C5340" t="s">
        <v>15740</v>
      </c>
      <c r="D5340" t="s">
        <v>15741</v>
      </c>
      <c r="E5340" t="s">
        <v>15742</v>
      </c>
      <c r="F5340" t="s">
        <v>1023</v>
      </c>
    </row>
    <row r="5341" spans="2:6" hidden="1" x14ac:dyDescent="0.25">
      <c r="B5341">
        <v>163001</v>
      </c>
      <c r="C5341" t="s">
        <v>15743</v>
      </c>
      <c r="D5341" t="s">
        <v>15744</v>
      </c>
      <c r="E5341" t="s">
        <v>15745</v>
      </c>
      <c r="F5341" t="s">
        <v>1023</v>
      </c>
    </row>
    <row r="5342" spans="2:6" hidden="1" x14ac:dyDescent="0.25">
      <c r="B5342">
        <v>163002</v>
      </c>
      <c r="C5342" t="s">
        <v>15746</v>
      </c>
      <c r="D5342" t="s">
        <v>15747</v>
      </c>
      <c r="E5342" t="s">
        <v>15748</v>
      </c>
      <c r="F5342" t="s">
        <v>1023</v>
      </c>
    </row>
    <row r="5343" spans="2:6" hidden="1" x14ac:dyDescent="0.25">
      <c r="B5343">
        <v>163003</v>
      </c>
      <c r="C5343" t="s">
        <v>15749</v>
      </c>
      <c r="D5343" t="s">
        <v>15750</v>
      </c>
      <c r="E5343" t="s">
        <v>8074</v>
      </c>
      <c r="F5343" t="s">
        <v>1023</v>
      </c>
    </row>
    <row r="5344" spans="2:6" hidden="1" x14ac:dyDescent="0.25">
      <c r="B5344">
        <v>163004</v>
      </c>
      <c r="C5344" t="s">
        <v>15751</v>
      </c>
      <c r="D5344" t="s">
        <v>15752</v>
      </c>
      <c r="E5344" t="s">
        <v>15753</v>
      </c>
      <c r="F5344" t="s">
        <v>1023</v>
      </c>
    </row>
    <row r="5345" spans="2:6" hidden="1" x14ac:dyDescent="0.25">
      <c r="B5345">
        <v>163005</v>
      </c>
      <c r="C5345" t="s">
        <v>15754</v>
      </c>
      <c r="D5345" t="s">
        <v>15755</v>
      </c>
      <c r="E5345" t="s">
        <v>1640</v>
      </c>
      <c r="F5345" t="s">
        <v>1023</v>
      </c>
    </row>
    <row r="5346" spans="2:6" hidden="1" x14ac:dyDescent="0.25">
      <c r="B5346">
        <v>163006</v>
      </c>
      <c r="C5346" t="s">
        <v>15756</v>
      </c>
      <c r="D5346" t="s">
        <v>15757</v>
      </c>
      <c r="E5346" t="s">
        <v>8270</v>
      </c>
      <c r="F5346" t="s">
        <v>1023</v>
      </c>
    </row>
    <row r="5347" spans="2:6" hidden="1" x14ac:dyDescent="0.25">
      <c r="B5347">
        <v>163007</v>
      </c>
      <c r="C5347" t="s">
        <v>15758</v>
      </c>
      <c r="D5347" t="s">
        <v>15759</v>
      </c>
      <c r="E5347" t="s">
        <v>243</v>
      </c>
      <c r="F5347" t="s">
        <v>1023</v>
      </c>
    </row>
    <row r="5348" spans="2:6" hidden="1" x14ac:dyDescent="0.25">
      <c r="B5348">
        <v>163008</v>
      </c>
      <c r="C5348" t="s">
        <v>15760</v>
      </c>
      <c r="D5348" t="s">
        <v>15761</v>
      </c>
      <c r="E5348" t="s">
        <v>3026</v>
      </c>
      <c r="F5348" t="s">
        <v>1023</v>
      </c>
    </row>
    <row r="5349" spans="2:6" hidden="1" x14ac:dyDescent="0.25">
      <c r="B5349">
        <v>163009</v>
      </c>
      <c r="C5349" t="s">
        <v>15762</v>
      </c>
      <c r="D5349" t="s">
        <v>15763</v>
      </c>
      <c r="E5349" t="s">
        <v>15764</v>
      </c>
      <c r="F5349" t="s">
        <v>1023</v>
      </c>
    </row>
    <row r="5350" spans="2:6" hidden="1" x14ac:dyDescent="0.25">
      <c r="B5350">
        <v>163010</v>
      </c>
      <c r="C5350" t="s">
        <v>15765</v>
      </c>
      <c r="D5350" t="s">
        <v>15766</v>
      </c>
      <c r="E5350" t="s">
        <v>15767</v>
      </c>
      <c r="F5350" t="s">
        <v>1023</v>
      </c>
    </row>
    <row r="5351" spans="2:6" hidden="1" x14ac:dyDescent="0.25">
      <c r="B5351">
        <v>163011</v>
      </c>
      <c r="C5351" t="s">
        <v>15768</v>
      </c>
      <c r="D5351" t="s">
        <v>15769</v>
      </c>
      <c r="E5351" t="s">
        <v>1835</v>
      </c>
      <c r="F5351" t="s">
        <v>1023</v>
      </c>
    </row>
    <row r="5352" spans="2:6" hidden="1" x14ac:dyDescent="0.25">
      <c r="B5352">
        <v>163012</v>
      </c>
      <c r="C5352" t="s">
        <v>15770</v>
      </c>
      <c r="D5352" t="s">
        <v>15771</v>
      </c>
      <c r="E5352" t="s">
        <v>1657</v>
      </c>
      <c r="F5352" t="s">
        <v>1023</v>
      </c>
    </row>
    <row r="5353" spans="2:6" hidden="1" x14ac:dyDescent="0.25">
      <c r="B5353">
        <v>163013</v>
      </c>
      <c r="C5353" t="s">
        <v>15772</v>
      </c>
      <c r="D5353" t="s">
        <v>15773</v>
      </c>
      <c r="E5353" t="s">
        <v>15774</v>
      </c>
      <c r="F5353" t="s">
        <v>1023</v>
      </c>
    </row>
    <row r="5354" spans="2:6" hidden="1" x14ac:dyDescent="0.25">
      <c r="B5354">
        <v>163014</v>
      </c>
      <c r="C5354" t="s">
        <v>15775</v>
      </c>
      <c r="D5354" t="s">
        <v>15776</v>
      </c>
      <c r="E5354" t="s">
        <v>15777</v>
      </c>
      <c r="F5354" t="s">
        <v>1023</v>
      </c>
    </row>
    <row r="5355" spans="2:6" hidden="1" x14ac:dyDescent="0.25">
      <c r="B5355">
        <v>163015</v>
      </c>
      <c r="C5355" t="s">
        <v>15778</v>
      </c>
      <c r="D5355" t="s">
        <v>15779</v>
      </c>
      <c r="E5355" t="s">
        <v>15780</v>
      </c>
      <c r="F5355" t="s">
        <v>1023</v>
      </c>
    </row>
    <row r="5356" spans="2:6" hidden="1" x14ac:dyDescent="0.25">
      <c r="B5356">
        <v>163016</v>
      </c>
      <c r="C5356" t="s">
        <v>15781</v>
      </c>
      <c r="D5356" t="s">
        <v>15782</v>
      </c>
      <c r="E5356" t="s">
        <v>15783</v>
      </c>
      <c r="F5356" t="s">
        <v>1023</v>
      </c>
    </row>
    <row r="5357" spans="2:6" hidden="1" x14ac:dyDescent="0.25">
      <c r="B5357">
        <v>163017</v>
      </c>
      <c r="C5357" t="s">
        <v>15784</v>
      </c>
      <c r="D5357" t="s">
        <v>15785</v>
      </c>
      <c r="E5357" t="s">
        <v>12886</v>
      </c>
      <c r="F5357" t="s">
        <v>1023</v>
      </c>
    </row>
    <row r="5358" spans="2:6" hidden="1" x14ac:dyDescent="0.25">
      <c r="B5358">
        <v>163018</v>
      </c>
      <c r="C5358" t="s">
        <v>15786</v>
      </c>
      <c r="D5358" t="s">
        <v>15787</v>
      </c>
      <c r="E5358" t="s">
        <v>8029</v>
      </c>
      <c r="F5358" t="s">
        <v>1023</v>
      </c>
    </row>
    <row r="5359" spans="2:6" hidden="1" x14ac:dyDescent="0.25">
      <c r="B5359">
        <v>163019</v>
      </c>
      <c r="C5359" t="s">
        <v>15788</v>
      </c>
      <c r="D5359" t="s">
        <v>15789</v>
      </c>
      <c r="E5359" t="s">
        <v>15790</v>
      </c>
      <c r="F5359" t="s">
        <v>1023</v>
      </c>
    </row>
    <row r="5360" spans="2:6" hidden="1" x14ac:dyDescent="0.25">
      <c r="B5360">
        <v>163020</v>
      </c>
      <c r="C5360" t="s">
        <v>15791</v>
      </c>
      <c r="D5360" t="s">
        <v>15792</v>
      </c>
      <c r="E5360" t="s">
        <v>10967</v>
      </c>
      <c r="F5360" t="s">
        <v>1023</v>
      </c>
    </row>
    <row r="5361" spans="2:6" hidden="1" x14ac:dyDescent="0.25">
      <c r="B5361">
        <v>163021</v>
      </c>
      <c r="C5361" t="s">
        <v>15793</v>
      </c>
      <c r="D5361" t="s">
        <v>15794</v>
      </c>
      <c r="E5361" t="s">
        <v>15795</v>
      </c>
      <c r="F5361" t="s">
        <v>1023</v>
      </c>
    </row>
    <row r="5362" spans="2:6" hidden="1" x14ac:dyDescent="0.25">
      <c r="B5362">
        <v>163022</v>
      </c>
      <c r="C5362" t="s">
        <v>15796</v>
      </c>
      <c r="D5362" t="s">
        <v>15797</v>
      </c>
      <c r="E5362" t="s">
        <v>14068</v>
      </c>
      <c r="F5362" t="s">
        <v>1023</v>
      </c>
    </row>
    <row r="5363" spans="2:6" hidden="1" x14ac:dyDescent="0.25">
      <c r="B5363">
        <v>163024</v>
      </c>
      <c r="C5363" t="s">
        <v>15798</v>
      </c>
      <c r="D5363" t="s">
        <v>15799</v>
      </c>
      <c r="E5363" t="s">
        <v>2745</v>
      </c>
      <c r="F5363" t="s">
        <v>1023</v>
      </c>
    </row>
    <row r="5364" spans="2:6" hidden="1" x14ac:dyDescent="0.25">
      <c r="B5364">
        <v>163025</v>
      </c>
      <c r="C5364" t="s">
        <v>15800</v>
      </c>
      <c r="D5364" t="s">
        <v>15801</v>
      </c>
      <c r="E5364" t="s">
        <v>15802</v>
      </c>
      <c r="F5364" t="s">
        <v>1023</v>
      </c>
    </row>
    <row r="5365" spans="2:6" hidden="1" x14ac:dyDescent="0.25">
      <c r="B5365">
        <v>163026</v>
      </c>
      <c r="C5365" t="s">
        <v>15803</v>
      </c>
      <c r="D5365" t="s">
        <v>15804</v>
      </c>
      <c r="E5365" t="s">
        <v>15805</v>
      </c>
      <c r="F5365" t="s">
        <v>1023</v>
      </c>
    </row>
    <row r="5366" spans="2:6" hidden="1" x14ac:dyDescent="0.25">
      <c r="B5366">
        <v>163027</v>
      </c>
      <c r="C5366" t="s">
        <v>15806</v>
      </c>
      <c r="D5366" t="s">
        <v>15807</v>
      </c>
      <c r="E5366" t="s">
        <v>15808</v>
      </c>
      <c r="F5366" t="s">
        <v>1023</v>
      </c>
    </row>
    <row r="5367" spans="2:6" hidden="1" x14ac:dyDescent="0.25">
      <c r="B5367">
        <v>163029</v>
      </c>
      <c r="C5367" t="s">
        <v>15809</v>
      </c>
      <c r="D5367" t="s">
        <v>15810</v>
      </c>
      <c r="E5367" t="s">
        <v>15811</v>
      </c>
      <c r="F5367" t="s">
        <v>1023</v>
      </c>
    </row>
    <row r="5368" spans="2:6" hidden="1" x14ac:dyDescent="0.25">
      <c r="B5368">
        <v>163030</v>
      </c>
      <c r="C5368" t="s">
        <v>15812</v>
      </c>
      <c r="D5368" t="s">
        <v>15813</v>
      </c>
      <c r="E5368" t="s">
        <v>15814</v>
      </c>
      <c r="F5368" t="s">
        <v>1023</v>
      </c>
    </row>
    <row r="5369" spans="2:6" hidden="1" x14ac:dyDescent="0.25">
      <c r="B5369">
        <v>163031</v>
      </c>
      <c r="C5369" t="s">
        <v>15815</v>
      </c>
      <c r="D5369" t="s">
        <v>15816</v>
      </c>
      <c r="E5369" t="s">
        <v>15817</v>
      </c>
      <c r="F5369" t="s">
        <v>1023</v>
      </c>
    </row>
    <row r="5370" spans="2:6" hidden="1" x14ac:dyDescent="0.25">
      <c r="B5370">
        <v>163032</v>
      </c>
      <c r="C5370" t="s">
        <v>15818</v>
      </c>
      <c r="D5370" t="s">
        <v>15819</v>
      </c>
      <c r="E5370" t="s">
        <v>15820</v>
      </c>
      <c r="F5370" t="s">
        <v>1023</v>
      </c>
    </row>
    <row r="5371" spans="2:6" hidden="1" x14ac:dyDescent="0.25">
      <c r="B5371">
        <v>163033</v>
      </c>
      <c r="C5371" t="s">
        <v>15821</v>
      </c>
      <c r="D5371" t="s">
        <v>15822</v>
      </c>
      <c r="E5371" t="s">
        <v>7088</v>
      </c>
      <c r="F5371" t="s">
        <v>1023</v>
      </c>
    </row>
    <row r="5372" spans="2:6" hidden="1" x14ac:dyDescent="0.25">
      <c r="B5372">
        <v>163034</v>
      </c>
      <c r="C5372" t="s">
        <v>15823</v>
      </c>
      <c r="D5372" t="s">
        <v>15824</v>
      </c>
      <c r="E5372" t="s">
        <v>15825</v>
      </c>
      <c r="F5372" t="s">
        <v>1023</v>
      </c>
    </row>
    <row r="5373" spans="2:6" hidden="1" x14ac:dyDescent="0.25">
      <c r="B5373">
        <v>163035</v>
      </c>
      <c r="C5373" t="s">
        <v>15826</v>
      </c>
      <c r="D5373" t="s">
        <v>15827</v>
      </c>
      <c r="E5373" t="s">
        <v>15828</v>
      </c>
      <c r="F5373" t="s">
        <v>1023</v>
      </c>
    </row>
    <row r="5374" spans="2:6" hidden="1" x14ac:dyDescent="0.25">
      <c r="B5374">
        <v>163036</v>
      </c>
      <c r="C5374" t="s">
        <v>11888</v>
      </c>
      <c r="D5374" t="s">
        <v>11889</v>
      </c>
      <c r="E5374" t="s">
        <v>15829</v>
      </c>
      <c r="F5374" t="s">
        <v>1023</v>
      </c>
    </row>
    <row r="5375" spans="2:6" hidden="1" x14ac:dyDescent="0.25">
      <c r="B5375">
        <v>163037</v>
      </c>
      <c r="C5375" t="s">
        <v>15830</v>
      </c>
      <c r="D5375" t="s">
        <v>15831</v>
      </c>
      <c r="E5375" t="s">
        <v>15832</v>
      </c>
      <c r="F5375" t="s">
        <v>1023</v>
      </c>
    </row>
    <row r="5376" spans="2:6" hidden="1" x14ac:dyDescent="0.25">
      <c r="B5376">
        <v>163038</v>
      </c>
      <c r="C5376" t="s">
        <v>15833</v>
      </c>
      <c r="D5376" t="s">
        <v>15834</v>
      </c>
      <c r="E5376" t="s">
        <v>5622</v>
      </c>
      <c r="F5376" t="s">
        <v>1023</v>
      </c>
    </row>
    <row r="5377" spans="2:6" hidden="1" x14ac:dyDescent="0.25">
      <c r="B5377">
        <v>163039</v>
      </c>
      <c r="C5377" t="s">
        <v>15835</v>
      </c>
      <c r="D5377" t="s">
        <v>15836</v>
      </c>
      <c r="E5377" t="s">
        <v>4161</v>
      </c>
      <c r="F5377" t="s">
        <v>1023</v>
      </c>
    </row>
    <row r="5378" spans="2:6" hidden="1" x14ac:dyDescent="0.25">
      <c r="B5378">
        <v>163040</v>
      </c>
      <c r="C5378" t="s">
        <v>15837</v>
      </c>
      <c r="D5378" t="s">
        <v>15838</v>
      </c>
      <c r="E5378" t="s">
        <v>15839</v>
      </c>
      <c r="F5378" t="s">
        <v>1023</v>
      </c>
    </row>
    <row r="5379" spans="2:6" hidden="1" x14ac:dyDescent="0.25">
      <c r="B5379">
        <v>163041</v>
      </c>
      <c r="C5379" t="s">
        <v>15840</v>
      </c>
      <c r="D5379" t="s">
        <v>15841</v>
      </c>
      <c r="E5379" t="s">
        <v>10374</v>
      </c>
      <c r="F5379" t="s">
        <v>1023</v>
      </c>
    </row>
    <row r="5380" spans="2:6" hidden="1" x14ac:dyDescent="0.25">
      <c r="B5380">
        <v>163042</v>
      </c>
      <c r="C5380" t="s">
        <v>15842</v>
      </c>
      <c r="D5380" t="s">
        <v>15843</v>
      </c>
      <c r="E5380" t="s">
        <v>15844</v>
      </c>
      <c r="F5380" t="s">
        <v>1023</v>
      </c>
    </row>
    <row r="5381" spans="2:6" hidden="1" x14ac:dyDescent="0.25">
      <c r="B5381">
        <v>163043</v>
      </c>
      <c r="C5381" t="s">
        <v>15845</v>
      </c>
      <c r="D5381" t="s">
        <v>15846</v>
      </c>
      <c r="E5381" t="s">
        <v>15847</v>
      </c>
      <c r="F5381" t="s">
        <v>1023</v>
      </c>
    </row>
    <row r="5382" spans="2:6" hidden="1" x14ac:dyDescent="0.25">
      <c r="B5382">
        <v>163044</v>
      </c>
      <c r="C5382" t="s">
        <v>15848</v>
      </c>
      <c r="D5382" t="s">
        <v>15849</v>
      </c>
      <c r="E5382" t="s">
        <v>15850</v>
      </c>
      <c r="F5382" t="s">
        <v>1023</v>
      </c>
    </row>
    <row r="5383" spans="2:6" hidden="1" x14ac:dyDescent="0.25">
      <c r="B5383">
        <v>163045</v>
      </c>
      <c r="C5383" t="s">
        <v>15851</v>
      </c>
      <c r="D5383" t="s">
        <v>15852</v>
      </c>
      <c r="E5383" t="s">
        <v>15853</v>
      </c>
      <c r="F5383" t="s">
        <v>1023</v>
      </c>
    </row>
    <row r="5384" spans="2:6" hidden="1" x14ac:dyDescent="0.25">
      <c r="B5384">
        <v>163046</v>
      </c>
      <c r="C5384" t="s">
        <v>15854</v>
      </c>
      <c r="D5384" t="s">
        <v>15855</v>
      </c>
      <c r="E5384" t="s">
        <v>15856</v>
      </c>
      <c r="F5384" t="s">
        <v>1023</v>
      </c>
    </row>
    <row r="5385" spans="2:6" hidden="1" x14ac:dyDescent="0.25">
      <c r="B5385">
        <v>163047</v>
      </c>
      <c r="C5385" t="s">
        <v>15857</v>
      </c>
      <c r="D5385" t="s">
        <v>15858</v>
      </c>
      <c r="E5385" t="s">
        <v>15859</v>
      </c>
      <c r="F5385" t="s">
        <v>1023</v>
      </c>
    </row>
    <row r="5386" spans="2:6" hidden="1" x14ac:dyDescent="0.25">
      <c r="B5386">
        <v>163048</v>
      </c>
      <c r="C5386" t="s">
        <v>15860</v>
      </c>
      <c r="D5386" t="s">
        <v>15861</v>
      </c>
      <c r="E5386" t="s">
        <v>15862</v>
      </c>
      <c r="F5386" t="s">
        <v>1023</v>
      </c>
    </row>
    <row r="5387" spans="2:6" hidden="1" x14ac:dyDescent="0.25">
      <c r="B5387">
        <v>163049</v>
      </c>
      <c r="C5387" t="s">
        <v>15863</v>
      </c>
      <c r="D5387" t="s">
        <v>15864</v>
      </c>
      <c r="E5387" t="s">
        <v>15865</v>
      </c>
      <c r="F5387" t="s">
        <v>1023</v>
      </c>
    </row>
    <row r="5388" spans="2:6" hidden="1" x14ac:dyDescent="0.25">
      <c r="B5388">
        <v>163050</v>
      </c>
      <c r="C5388" t="s">
        <v>15866</v>
      </c>
      <c r="D5388" t="s">
        <v>15867</v>
      </c>
      <c r="E5388" t="s">
        <v>15868</v>
      </c>
      <c r="F5388" t="s">
        <v>1023</v>
      </c>
    </row>
    <row r="5389" spans="2:6" hidden="1" x14ac:dyDescent="0.25">
      <c r="B5389">
        <v>163051</v>
      </c>
      <c r="C5389" t="s">
        <v>15869</v>
      </c>
      <c r="D5389" t="s">
        <v>15870</v>
      </c>
      <c r="E5389" t="s">
        <v>15871</v>
      </c>
      <c r="F5389" t="s">
        <v>1023</v>
      </c>
    </row>
    <row r="5390" spans="2:6" hidden="1" x14ac:dyDescent="0.25">
      <c r="B5390">
        <v>163052</v>
      </c>
      <c r="C5390" t="s">
        <v>15872</v>
      </c>
      <c r="D5390" t="s">
        <v>15873</v>
      </c>
      <c r="E5390" t="s">
        <v>15874</v>
      </c>
      <c r="F5390" t="s">
        <v>1023</v>
      </c>
    </row>
    <row r="5391" spans="2:6" hidden="1" x14ac:dyDescent="0.25">
      <c r="B5391">
        <v>163053</v>
      </c>
      <c r="C5391" t="s">
        <v>15875</v>
      </c>
      <c r="D5391" t="s">
        <v>15876</v>
      </c>
      <c r="E5391" t="s">
        <v>15877</v>
      </c>
      <c r="F5391" t="s">
        <v>1023</v>
      </c>
    </row>
    <row r="5392" spans="2:6" hidden="1" x14ac:dyDescent="0.25">
      <c r="B5392">
        <v>163054</v>
      </c>
      <c r="C5392" t="s">
        <v>15878</v>
      </c>
      <c r="D5392" t="s">
        <v>15879</v>
      </c>
      <c r="E5392" t="s">
        <v>15880</v>
      </c>
      <c r="F5392" t="s">
        <v>1023</v>
      </c>
    </row>
    <row r="5393" spans="2:6" hidden="1" x14ac:dyDescent="0.25">
      <c r="B5393">
        <v>163056</v>
      </c>
      <c r="C5393" t="s">
        <v>15881</v>
      </c>
      <c r="D5393" t="s">
        <v>15882</v>
      </c>
      <c r="E5393" t="s">
        <v>15883</v>
      </c>
      <c r="F5393" t="s">
        <v>1023</v>
      </c>
    </row>
    <row r="5394" spans="2:6" hidden="1" x14ac:dyDescent="0.25">
      <c r="B5394">
        <v>163057</v>
      </c>
      <c r="C5394" t="s">
        <v>15884</v>
      </c>
      <c r="D5394" t="s">
        <v>15885</v>
      </c>
      <c r="E5394" t="s">
        <v>15886</v>
      </c>
      <c r="F5394" t="s">
        <v>1023</v>
      </c>
    </row>
    <row r="5395" spans="2:6" hidden="1" x14ac:dyDescent="0.25">
      <c r="B5395">
        <v>163058</v>
      </c>
      <c r="C5395" t="s">
        <v>15887</v>
      </c>
      <c r="D5395" t="s">
        <v>15888</v>
      </c>
      <c r="E5395" t="s">
        <v>3068</v>
      </c>
      <c r="F5395" t="s">
        <v>1023</v>
      </c>
    </row>
    <row r="5396" spans="2:6" hidden="1" x14ac:dyDescent="0.25">
      <c r="B5396">
        <v>163059</v>
      </c>
      <c r="C5396" t="s">
        <v>15889</v>
      </c>
      <c r="D5396" t="s">
        <v>15890</v>
      </c>
      <c r="E5396" t="s">
        <v>15891</v>
      </c>
      <c r="F5396" t="s">
        <v>1023</v>
      </c>
    </row>
    <row r="5397" spans="2:6" hidden="1" x14ac:dyDescent="0.25">
      <c r="B5397">
        <v>163060</v>
      </c>
      <c r="C5397" t="s">
        <v>15892</v>
      </c>
      <c r="D5397" t="s">
        <v>15893</v>
      </c>
      <c r="E5397" t="s">
        <v>15894</v>
      </c>
      <c r="F5397" t="s">
        <v>1023</v>
      </c>
    </row>
    <row r="5398" spans="2:6" hidden="1" x14ac:dyDescent="0.25">
      <c r="B5398">
        <v>163061</v>
      </c>
      <c r="C5398" t="s">
        <v>15895</v>
      </c>
      <c r="D5398" t="s">
        <v>15896</v>
      </c>
      <c r="E5398" t="s">
        <v>3513</v>
      </c>
      <c r="F5398" t="s">
        <v>1023</v>
      </c>
    </row>
    <row r="5399" spans="2:6" hidden="1" x14ac:dyDescent="0.25">
      <c r="B5399">
        <v>163062</v>
      </c>
      <c r="C5399" t="s">
        <v>15897</v>
      </c>
      <c r="D5399" t="s">
        <v>15898</v>
      </c>
      <c r="E5399" t="s">
        <v>1407</v>
      </c>
      <c r="F5399" t="s">
        <v>1023</v>
      </c>
    </row>
    <row r="5400" spans="2:6" hidden="1" x14ac:dyDescent="0.25">
      <c r="B5400">
        <v>163063</v>
      </c>
      <c r="C5400" t="s">
        <v>15899</v>
      </c>
      <c r="D5400" t="s">
        <v>15900</v>
      </c>
      <c r="E5400" t="s">
        <v>15901</v>
      </c>
      <c r="F5400" t="s">
        <v>1023</v>
      </c>
    </row>
    <row r="5401" spans="2:6" hidden="1" x14ac:dyDescent="0.25">
      <c r="B5401">
        <v>163064</v>
      </c>
      <c r="C5401" t="s">
        <v>15902</v>
      </c>
      <c r="D5401" t="s">
        <v>15903</v>
      </c>
      <c r="E5401" t="s">
        <v>15904</v>
      </c>
      <c r="F5401" t="s">
        <v>1023</v>
      </c>
    </row>
    <row r="5402" spans="2:6" hidden="1" x14ac:dyDescent="0.25">
      <c r="B5402">
        <v>163065</v>
      </c>
      <c r="C5402" t="s">
        <v>15905</v>
      </c>
      <c r="D5402" t="s">
        <v>15906</v>
      </c>
      <c r="E5402" t="s">
        <v>15907</v>
      </c>
      <c r="F5402" t="s">
        <v>1023</v>
      </c>
    </row>
    <row r="5403" spans="2:6" hidden="1" x14ac:dyDescent="0.25">
      <c r="B5403">
        <v>163066</v>
      </c>
      <c r="C5403" t="s">
        <v>15908</v>
      </c>
      <c r="D5403" t="s">
        <v>15909</v>
      </c>
      <c r="E5403" t="s">
        <v>15910</v>
      </c>
      <c r="F5403" t="s">
        <v>1023</v>
      </c>
    </row>
    <row r="5404" spans="2:6" hidden="1" x14ac:dyDescent="0.25">
      <c r="B5404">
        <v>163067</v>
      </c>
      <c r="C5404" t="s">
        <v>15911</v>
      </c>
      <c r="D5404" t="s">
        <v>15912</v>
      </c>
      <c r="E5404" t="s">
        <v>15913</v>
      </c>
      <c r="F5404" t="s">
        <v>1023</v>
      </c>
    </row>
    <row r="5405" spans="2:6" hidden="1" x14ac:dyDescent="0.25">
      <c r="B5405">
        <v>163068</v>
      </c>
      <c r="C5405" t="s">
        <v>15914</v>
      </c>
      <c r="D5405" t="s">
        <v>15915</v>
      </c>
      <c r="E5405" t="s">
        <v>13777</v>
      </c>
      <c r="F5405" t="s">
        <v>1023</v>
      </c>
    </row>
    <row r="5406" spans="2:6" hidden="1" x14ac:dyDescent="0.25">
      <c r="B5406">
        <v>163069</v>
      </c>
      <c r="C5406" t="s">
        <v>15916</v>
      </c>
      <c r="D5406" t="s">
        <v>15917</v>
      </c>
      <c r="E5406" t="s">
        <v>15918</v>
      </c>
      <c r="F5406" t="s">
        <v>1023</v>
      </c>
    </row>
    <row r="5407" spans="2:6" hidden="1" x14ac:dyDescent="0.25">
      <c r="B5407">
        <v>163070</v>
      </c>
      <c r="C5407" t="s">
        <v>15919</v>
      </c>
      <c r="D5407" t="s">
        <v>15920</v>
      </c>
      <c r="E5407" t="s">
        <v>7341</v>
      </c>
      <c r="F5407" t="s">
        <v>1023</v>
      </c>
    </row>
    <row r="5408" spans="2:6" hidden="1" x14ac:dyDescent="0.25">
      <c r="B5408">
        <v>163071</v>
      </c>
      <c r="C5408" t="s">
        <v>15921</v>
      </c>
      <c r="D5408" t="s">
        <v>15922</v>
      </c>
      <c r="E5408" t="s">
        <v>5816</v>
      </c>
      <c r="F5408" t="s">
        <v>1023</v>
      </c>
    </row>
    <row r="5409" spans="2:6" hidden="1" x14ac:dyDescent="0.25">
      <c r="B5409">
        <v>163072</v>
      </c>
      <c r="C5409" t="s">
        <v>15923</v>
      </c>
      <c r="D5409" t="s">
        <v>15924</v>
      </c>
      <c r="E5409" t="s">
        <v>15925</v>
      </c>
      <c r="F5409" t="s">
        <v>1023</v>
      </c>
    </row>
    <row r="5410" spans="2:6" hidden="1" x14ac:dyDescent="0.25">
      <c r="B5410">
        <v>163073</v>
      </c>
      <c r="C5410" t="s">
        <v>15926</v>
      </c>
      <c r="D5410" t="s">
        <v>15927</v>
      </c>
      <c r="E5410" t="s">
        <v>15928</v>
      </c>
      <c r="F5410" t="s">
        <v>1023</v>
      </c>
    </row>
    <row r="5411" spans="2:6" hidden="1" x14ac:dyDescent="0.25">
      <c r="B5411">
        <v>163074</v>
      </c>
      <c r="C5411" t="s">
        <v>15929</v>
      </c>
      <c r="D5411" t="s">
        <v>15930</v>
      </c>
      <c r="E5411" t="s">
        <v>4806</v>
      </c>
      <c r="F5411" t="s">
        <v>1023</v>
      </c>
    </row>
    <row r="5412" spans="2:6" hidden="1" x14ac:dyDescent="0.25">
      <c r="B5412">
        <v>163075</v>
      </c>
      <c r="C5412" t="s">
        <v>15931</v>
      </c>
      <c r="D5412" t="s">
        <v>15932</v>
      </c>
      <c r="E5412" t="s">
        <v>8793</v>
      </c>
      <c r="F5412" t="s">
        <v>1023</v>
      </c>
    </row>
    <row r="5413" spans="2:6" hidden="1" x14ac:dyDescent="0.25">
      <c r="B5413">
        <v>163077</v>
      </c>
      <c r="C5413" t="s">
        <v>15933</v>
      </c>
      <c r="D5413" t="s">
        <v>15934</v>
      </c>
      <c r="E5413" t="s">
        <v>15935</v>
      </c>
      <c r="F5413" t="s">
        <v>1023</v>
      </c>
    </row>
    <row r="5414" spans="2:6" hidden="1" x14ac:dyDescent="0.25">
      <c r="B5414">
        <v>163078</v>
      </c>
      <c r="C5414" t="s">
        <v>15936</v>
      </c>
      <c r="D5414" t="s">
        <v>15937</v>
      </c>
      <c r="E5414" t="s">
        <v>15938</v>
      </c>
      <c r="F5414" t="s">
        <v>1023</v>
      </c>
    </row>
    <row r="5415" spans="2:6" hidden="1" x14ac:dyDescent="0.25">
      <c r="B5415">
        <v>163079</v>
      </c>
      <c r="C5415" t="s">
        <v>15939</v>
      </c>
      <c r="D5415" t="s">
        <v>15940</v>
      </c>
      <c r="E5415" t="s">
        <v>4361</v>
      </c>
      <c r="F5415" t="s">
        <v>1023</v>
      </c>
    </row>
    <row r="5416" spans="2:6" hidden="1" x14ac:dyDescent="0.25">
      <c r="B5416">
        <v>163081</v>
      </c>
      <c r="C5416" t="s">
        <v>15941</v>
      </c>
      <c r="D5416" t="s">
        <v>15942</v>
      </c>
      <c r="E5416" t="s">
        <v>15943</v>
      </c>
      <c r="F5416" t="s">
        <v>1023</v>
      </c>
    </row>
    <row r="5417" spans="2:6" hidden="1" x14ac:dyDescent="0.25">
      <c r="B5417">
        <v>163082</v>
      </c>
      <c r="C5417" t="s">
        <v>15944</v>
      </c>
      <c r="D5417" t="s">
        <v>15945</v>
      </c>
      <c r="E5417" t="s">
        <v>4974</v>
      </c>
      <c r="F5417" t="s">
        <v>1023</v>
      </c>
    </row>
    <row r="5418" spans="2:6" hidden="1" x14ac:dyDescent="0.25">
      <c r="B5418">
        <v>163083</v>
      </c>
      <c r="C5418" t="s">
        <v>15946</v>
      </c>
      <c r="D5418" t="s">
        <v>15947</v>
      </c>
      <c r="E5418" t="s">
        <v>15948</v>
      </c>
      <c r="F5418" t="s">
        <v>1023</v>
      </c>
    </row>
    <row r="5419" spans="2:6" hidden="1" x14ac:dyDescent="0.25">
      <c r="B5419">
        <v>163084</v>
      </c>
      <c r="C5419" t="s">
        <v>15949</v>
      </c>
      <c r="D5419" t="s">
        <v>15950</v>
      </c>
      <c r="E5419" t="s">
        <v>7981</v>
      </c>
      <c r="F5419" t="s">
        <v>1023</v>
      </c>
    </row>
    <row r="5420" spans="2:6" hidden="1" x14ac:dyDescent="0.25">
      <c r="B5420">
        <v>163085</v>
      </c>
      <c r="C5420" t="s">
        <v>15951</v>
      </c>
      <c r="D5420" t="s">
        <v>15952</v>
      </c>
      <c r="E5420" t="s">
        <v>15953</v>
      </c>
      <c r="F5420" t="s">
        <v>1023</v>
      </c>
    </row>
    <row r="5421" spans="2:6" hidden="1" x14ac:dyDescent="0.25">
      <c r="B5421">
        <v>163086</v>
      </c>
      <c r="C5421" t="s">
        <v>15954</v>
      </c>
      <c r="D5421" t="s">
        <v>15955</v>
      </c>
      <c r="E5421" t="s">
        <v>15956</v>
      </c>
      <c r="F5421" t="s">
        <v>1023</v>
      </c>
    </row>
    <row r="5422" spans="2:6" hidden="1" x14ac:dyDescent="0.25">
      <c r="B5422">
        <v>163087</v>
      </c>
      <c r="C5422" t="s">
        <v>15957</v>
      </c>
      <c r="D5422" t="s">
        <v>15958</v>
      </c>
      <c r="E5422" t="s">
        <v>15959</v>
      </c>
      <c r="F5422" t="s">
        <v>1023</v>
      </c>
    </row>
    <row r="5423" spans="2:6" hidden="1" x14ac:dyDescent="0.25">
      <c r="B5423">
        <v>163088</v>
      </c>
      <c r="C5423" t="s">
        <v>15960</v>
      </c>
      <c r="D5423" t="s">
        <v>15961</v>
      </c>
      <c r="E5423" t="s">
        <v>15962</v>
      </c>
      <c r="F5423" t="s">
        <v>1023</v>
      </c>
    </row>
    <row r="5424" spans="2:6" hidden="1" x14ac:dyDescent="0.25">
      <c r="B5424">
        <v>163089</v>
      </c>
      <c r="C5424" t="s">
        <v>15963</v>
      </c>
      <c r="D5424" t="s">
        <v>15964</v>
      </c>
      <c r="E5424" t="s">
        <v>15965</v>
      </c>
      <c r="F5424" t="s">
        <v>1023</v>
      </c>
    </row>
    <row r="5425" spans="2:6" hidden="1" x14ac:dyDescent="0.25">
      <c r="B5425">
        <v>163090</v>
      </c>
      <c r="C5425" t="s">
        <v>15966</v>
      </c>
      <c r="D5425" t="s">
        <v>15967</v>
      </c>
      <c r="E5425" t="s">
        <v>15968</v>
      </c>
      <c r="F5425" t="s">
        <v>1023</v>
      </c>
    </row>
    <row r="5426" spans="2:6" hidden="1" x14ac:dyDescent="0.25">
      <c r="B5426">
        <v>163091</v>
      </c>
      <c r="C5426" t="s">
        <v>15969</v>
      </c>
      <c r="D5426" t="s">
        <v>15970</v>
      </c>
      <c r="E5426" t="s">
        <v>15971</v>
      </c>
      <c r="F5426" t="s">
        <v>1023</v>
      </c>
    </row>
    <row r="5427" spans="2:6" hidden="1" x14ac:dyDescent="0.25">
      <c r="B5427">
        <v>163092</v>
      </c>
      <c r="C5427" t="s">
        <v>15972</v>
      </c>
      <c r="D5427" t="s">
        <v>15973</v>
      </c>
      <c r="E5427" t="s">
        <v>15974</v>
      </c>
      <c r="F5427" t="s">
        <v>1023</v>
      </c>
    </row>
    <row r="5428" spans="2:6" hidden="1" x14ac:dyDescent="0.25">
      <c r="B5428">
        <v>163093</v>
      </c>
      <c r="C5428" t="s">
        <v>15975</v>
      </c>
      <c r="D5428" t="s">
        <v>15976</v>
      </c>
      <c r="E5428" t="s">
        <v>15977</v>
      </c>
      <c r="F5428" t="s">
        <v>1023</v>
      </c>
    </row>
    <row r="5429" spans="2:6" hidden="1" x14ac:dyDescent="0.25">
      <c r="B5429">
        <v>163095</v>
      </c>
      <c r="C5429" t="s">
        <v>15978</v>
      </c>
      <c r="D5429" t="s">
        <v>15979</v>
      </c>
      <c r="E5429" t="s">
        <v>15980</v>
      </c>
      <c r="F5429" t="s">
        <v>1023</v>
      </c>
    </row>
    <row r="5430" spans="2:6" hidden="1" x14ac:dyDescent="0.25">
      <c r="B5430">
        <v>163096</v>
      </c>
      <c r="C5430" t="s">
        <v>15981</v>
      </c>
      <c r="D5430" t="s">
        <v>15982</v>
      </c>
      <c r="E5430" t="s">
        <v>1988</v>
      </c>
      <c r="F5430" t="s">
        <v>1023</v>
      </c>
    </row>
    <row r="5431" spans="2:6" hidden="1" x14ac:dyDescent="0.25">
      <c r="B5431">
        <v>163097</v>
      </c>
      <c r="C5431" t="s">
        <v>15983</v>
      </c>
      <c r="D5431" t="s">
        <v>15984</v>
      </c>
      <c r="E5431" t="s">
        <v>15985</v>
      </c>
      <c r="F5431" t="s">
        <v>1023</v>
      </c>
    </row>
    <row r="5432" spans="2:6" hidden="1" x14ac:dyDescent="0.25">
      <c r="B5432">
        <v>163098</v>
      </c>
      <c r="C5432" t="s">
        <v>15986</v>
      </c>
      <c r="D5432" t="s">
        <v>15987</v>
      </c>
      <c r="E5432" t="s">
        <v>15988</v>
      </c>
      <c r="F5432" t="s">
        <v>1023</v>
      </c>
    </row>
    <row r="5433" spans="2:6" hidden="1" x14ac:dyDescent="0.25">
      <c r="B5433">
        <v>163099</v>
      </c>
      <c r="C5433" t="s">
        <v>15989</v>
      </c>
      <c r="D5433" t="s">
        <v>15990</v>
      </c>
      <c r="E5433" t="s">
        <v>15991</v>
      </c>
      <c r="F5433" t="s">
        <v>1023</v>
      </c>
    </row>
    <row r="5434" spans="2:6" hidden="1" x14ac:dyDescent="0.25">
      <c r="B5434">
        <v>163100</v>
      </c>
      <c r="C5434" t="s">
        <v>15992</v>
      </c>
      <c r="D5434" t="s">
        <v>24061</v>
      </c>
      <c r="E5434" t="s">
        <v>7554</v>
      </c>
      <c r="F5434" t="s">
        <v>1023</v>
      </c>
    </row>
    <row r="5435" spans="2:6" hidden="1" x14ac:dyDescent="0.25">
      <c r="B5435">
        <v>163101</v>
      </c>
      <c r="C5435" t="s">
        <v>15993</v>
      </c>
      <c r="D5435" t="s">
        <v>15994</v>
      </c>
      <c r="E5435" t="s">
        <v>15995</v>
      </c>
      <c r="F5435" t="s">
        <v>1023</v>
      </c>
    </row>
    <row r="5436" spans="2:6" hidden="1" x14ac:dyDescent="0.25">
      <c r="B5436">
        <v>163102</v>
      </c>
      <c r="C5436" t="s">
        <v>15996</v>
      </c>
      <c r="D5436" t="s">
        <v>15997</v>
      </c>
      <c r="E5436" t="s">
        <v>15998</v>
      </c>
      <c r="F5436" t="s">
        <v>1023</v>
      </c>
    </row>
    <row r="5437" spans="2:6" hidden="1" x14ac:dyDescent="0.25">
      <c r="B5437">
        <v>163103</v>
      </c>
      <c r="C5437" t="s">
        <v>15999</v>
      </c>
      <c r="D5437" t="s">
        <v>16000</v>
      </c>
      <c r="E5437" t="s">
        <v>8050</v>
      </c>
      <c r="F5437" t="s">
        <v>1023</v>
      </c>
    </row>
    <row r="5438" spans="2:6" hidden="1" x14ac:dyDescent="0.25">
      <c r="B5438">
        <v>163104</v>
      </c>
      <c r="C5438" t="s">
        <v>16001</v>
      </c>
      <c r="D5438" t="s">
        <v>16002</v>
      </c>
      <c r="E5438" t="s">
        <v>16003</v>
      </c>
      <c r="F5438" t="s">
        <v>1023</v>
      </c>
    </row>
    <row r="5439" spans="2:6" hidden="1" x14ac:dyDescent="0.25">
      <c r="B5439">
        <v>163105</v>
      </c>
      <c r="C5439" t="s">
        <v>16004</v>
      </c>
      <c r="D5439" t="s">
        <v>16005</v>
      </c>
      <c r="E5439" t="s">
        <v>16006</v>
      </c>
      <c r="F5439" t="s">
        <v>1023</v>
      </c>
    </row>
    <row r="5440" spans="2:6" hidden="1" x14ac:dyDescent="0.25">
      <c r="B5440">
        <v>163106</v>
      </c>
      <c r="C5440" t="s">
        <v>16007</v>
      </c>
      <c r="D5440" t="s">
        <v>16008</v>
      </c>
      <c r="E5440" t="s">
        <v>16009</v>
      </c>
      <c r="F5440" t="s">
        <v>1023</v>
      </c>
    </row>
    <row r="5441" spans="2:6" hidden="1" x14ac:dyDescent="0.25">
      <c r="B5441">
        <v>163108</v>
      </c>
      <c r="C5441" t="s">
        <v>16010</v>
      </c>
      <c r="D5441" t="s">
        <v>16011</v>
      </c>
      <c r="E5441" t="s">
        <v>16012</v>
      </c>
      <c r="F5441" t="s">
        <v>1023</v>
      </c>
    </row>
    <row r="5442" spans="2:6" hidden="1" x14ac:dyDescent="0.25">
      <c r="B5442">
        <v>163109</v>
      </c>
      <c r="C5442" t="s">
        <v>16013</v>
      </c>
      <c r="D5442" t="s">
        <v>16014</v>
      </c>
      <c r="E5442" t="s">
        <v>16015</v>
      </c>
      <c r="F5442" t="s">
        <v>1023</v>
      </c>
    </row>
    <row r="5443" spans="2:6" hidden="1" x14ac:dyDescent="0.25">
      <c r="B5443">
        <v>163110</v>
      </c>
      <c r="C5443" t="s">
        <v>16016</v>
      </c>
      <c r="D5443" t="s">
        <v>16017</v>
      </c>
      <c r="E5443" t="s">
        <v>16018</v>
      </c>
      <c r="F5443" t="s">
        <v>1023</v>
      </c>
    </row>
    <row r="5444" spans="2:6" hidden="1" x14ac:dyDescent="0.25">
      <c r="B5444">
        <v>163111</v>
      </c>
      <c r="C5444" t="s">
        <v>16019</v>
      </c>
      <c r="D5444" t="s">
        <v>16020</v>
      </c>
      <c r="E5444" t="s">
        <v>16021</v>
      </c>
      <c r="F5444" t="s">
        <v>1023</v>
      </c>
    </row>
    <row r="5445" spans="2:6" hidden="1" x14ac:dyDescent="0.25">
      <c r="B5445">
        <v>163112</v>
      </c>
      <c r="C5445" t="s">
        <v>16022</v>
      </c>
      <c r="D5445" t="s">
        <v>16023</v>
      </c>
      <c r="E5445" t="s">
        <v>14207</v>
      </c>
      <c r="F5445" t="s">
        <v>1023</v>
      </c>
    </row>
    <row r="5446" spans="2:6" hidden="1" x14ac:dyDescent="0.25">
      <c r="B5446">
        <v>163113</v>
      </c>
      <c r="C5446" t="s">
        <v>16024</v>
      </c>
      <c r="D5446" t="s">
        <v>16025</v>
      </c>
      <c r="E5446" t="s">
        <v>12484</v>
      </c>
      <c r="F5446" t="s">
        <v>1023</v>
      </c>
    </row>
    <row r="5447" spans="2:6" hidden="1" x14ac:dyDescent="0.25">
      <c r="B5447">
        <v>163114</v>
      </c>
      <c r="C5447" t="s">
        <v>16026</v>
      </c>
      <c r="D5447" t="s">
        <v>16027</v>
      </c>
      <c r="E5447" t="s">
        <v>1416</v>
      </c>
      <c r="F5447" t="s">
        <v>1023</v>
      </c>
    </row>
    <row r="5448" spans="2:6" hidden="1" x14ac:dyDescent="0.25">
      <c r="B5448">
        <v>163115</v>
      </c>
      <c r="C5448" t="s">
        <v>16028</v>
      </c>
      <c r="D5448" t="s">
        <v>16029</v>
      </c>
      <c r="E5448" t="s">
        <v>5387</v>
      </c>
      <c r="F5448" t="s">
        <v>1023</v>
      </c>
    </row>
    <row r="5449" spans="2:6" hidden="1" x14ac:dyDescent="0.25">
      <c r="B5449">
        <v>163116</v>
      </c>
      <c r="C5449" t="s">
        <v>16030</v>
      </c>
      <c r="D5449" t="s">
        <v>16031</v>
      </c>
      <c r="E5449" t="s">
        <v>16032</v>
      </c>
      <c r="F5449" t="s">
        <v>1023</v>
      </c>
    </row>
    <row r="5450" spans="2:6" hidden="1" x14ac:dyDescent="0.25">
      <c r="B5450">
        <v>163117</v>
      </c>
      <c r="C5450" t="s">
        <v>16033</v>
      </c>
      <c r="D5450" t="s">
        <v>16034</v>
      </c>
      <c r="E5450" t="s">
        <v>16035</v>
      </c>
      <c r="F5450" t="s">
        <v>1023</v>
      </c>
    </row>
    <row r="5451" spans="2:6" hidden="1" x14ac:dyDescent="0.25">
      <c r="B5451">
        <v>163118</v>
      </c>
      <c r="C5451" t="s">
        <v>16036</v>
      </c>
      <c r="D5451" t="s">
        <v>16037</v>
      </c>
      <c r="E5451" t="s">
        <v>16038</v>
      </c>
      <c r="F5451" t="s">
        <v>1023</v>
      </c>
    </row>
    <row r="5452" spans="2:6" hidden="1" x14ac:dyDescent="0.25">
      <c r="B5452">
        <v>163119</v>
      </c>
      <c r="C5452" t="s">
        <v>16039</v>
      </c>
      <c r="D5452" t="s">
        <v>16040</v>
      </c>
      <c r="E5452" t="s">
        <v>16041</v>
      </c>
      <c r="F5452" t="s">
        <v>1023</v>
      </c>
    </row>
    <row r="5453" spans="2:6" hidden="1" x14ac:dyDescent="0.25">
      <c r="B5453">
        <v>163120</v>
      </c>
      <c r="C5453" t="s">
        <v>16042</v>
      </c>
      <c r="D5453" t="s">
        <v>16043</v>
      </c>
      <c r="E5453" t="s">
        <v>16044</v>
      </c>
      <c r="F5453" t="s">
        <v>1023</v>
      </c>
    </row>
    <row r="5454" spans="2:6" hidden="1" x14ac:dyDescent="0.25">
      <c r="B5454">
        <v>163121</v>
      </c>
      <c r="C5454" t="s">
        <v>16045</v>
      </c>
      <c r="D5454" t="s">
        <v>16046</v>
      </c>
      <c r="E5454" t="s">
        <v>16047</v>
      </c>
      <c r="F5454" t="s">
        <v>1023</v>
      </c>
    </row>
    <row r="5455" spans="2:6" hidden="1" x14ac:dyDescent="0.25">
      <c r="B5455">
        <v>163122</v>
      </c>
      <c r="C5455" t="s">
        <v>16048</v>
      </c>
      <c r="D5455" t="s">
        <v>16049</v>
      </c>
      <c r="E5455" t="s">
        <v>16050</v>
      </c>
      <c r="F5455" t="s">
        <v>1023</v>
      </c>
    </row>
    <row r="5456" spans="2:6" hidden="1" x14ac:dyDescent="0.25">
      <c r="B5456">
        <v>163123</v>
      </c>
      <c r="C5456" t="s">
        <v>16051</v>
      </c>
      <c r="D5456" t="s">
        <v>16052</v>
      </c>
      <c r="E5456" t="s">
        <v>13948</v>
      </c>
      <c r="F5456" t="s">
        <v>1023</v>
      </c>
    </row>
    <row r="5457" spans="2:6" hidden="1" x14ac:dyDescent="0.25">
      <c r="B5457">
        <v>163124</v>
      </c>
      <c r="C5457" t="s">
        <v>16053</v>
      </c>
      <c r="D5457" t="s">
        <v>16054</v>
      </c>
      <c r="E5457" t="s">
        <v>16055</v>
      </c>
      <c r="F5457" t="s">
        <v>1023</v>
      </c>
    </row>
    <row r="5458" spans="2:6" hidden="1" x14ac:dyDescent="0.25">
      <c r="B5458">
        <v>163125</v>
      </c>
      <c r="C5458" t="s">
        <v>16056</v>
      </c>
      <c r="D5458" t="s">
        <v>16057</v>
      </c>
      <c r="E5458" t="s">
        <v>16058</v>
      </c>
      <c r="F5458" t="s">
        <v>1023</v>
      </c>
    </row>
    <row r="5459" spans="2:6" hidden="1" x14ac:dyDescent="0.25">
      <c r="B5459">
        <v>163126</v>
      </c>
      <c r="C5459" t="s">
        <v>16059</v>
      </c>
      <c r="D5459" t="s">
        <v>16060</v>
      </c>
      <c r="E5459" t="s">
        <v>16061</v>
      </c>
      <c r="F5459" t="s">
        <v>1023</v>
      </c>
    </row>
    <row r="5460" spans="2:6" hidden="1" x14ac:dyDescent="0.25">
      <c r="B5460">
        <v>163127</v>
      </c>
      <c r="C5460" t="s">
        <v>16062</v>
      </c>
      <c r="D5460" t="s">
        <v>16063</v>
      </c>
      <c r="E5460" t="s">
        <v>9617</v>
      </c>
      <c r="F5460" t="s">
        <v>1023</v>
      </c>
    </row>
    <row r="5461" spans="2:6" hidden="1" x14ac:dyDescent="0.25">
      <c r="B5461">
        <v>163128</v>
      </c>
      <c r="C5461" t="s">
        <v>16064</v>
      </c>
      <c r="D5461" t="s">
        <v>16065</v>
      </c>
      <c r="E5461" t="s">
        <v>16066</v>
      </c>
      <c r="F5461" t="s">
        <v>1023</v>
      </c>
    </row>
    <row r="5462" spans="2:6" hidden="1" x14ac:dyDescent="0.25">
      <c r="B5462">
        <v>163129</v>
      </c>
      <c r="C5462" t="s">
        <v>16067</v>
      </c>
      <c r="D5462" t="s">
        <v>16068</v>
      </c>
      <c r="E5462" t="s">
        <v>16069</v>
      </c>
      <c r="F5462" t="s">
        <v>1023</v>
      </c>
    </row>
    <row r="5463" spans="2:6" hidden="1" x14ac:dyDescent="0.25">
      <c r="B5463">
        <v>163130</v>
      </c>
      <c r="C5463" t="s">
        <v>16070</v>
      </c>
      <c r="D5463" t="s">
        <v>16071</v>
      </c>
      <c r="E5463" t="s">
        <v>6595</v>
      </c>
      <c r="F5463" t="s">
        <v>1023</v>
      </c>
    </row>
    <row r="5464" spans="2:6" hidden="1" x14ac:dyDescent="0.25">
      <c r="B5464">
        <v>163131</v>
      </c>
      <c r="C5464" t="s">
        <v>16072</v>
      </c>
      <c r="D5464" t="s">
        <v>16073</v>
      </c>
      <c r="E5464" t="s">
        <v>16074</v>
      </c>
      <c r="F5464" t="s">
        <v>1023</v>
      </c>
    </row>
    <row r="5465" spans="2:6" hidden="1" x14ac:dyDescent="0.25">
      <c r="B5465">
        <v>163133</v>
      </c>
      <c r="C5465" t="s">
        <v>16075</v>
      </c>
      <c r="D5465" t="s">
        <v>16076</v>
      </c>
      <c r="E5465" t="s">
        <v>3743</v>
      </c>
      <c r="F5465" t="s">
        <v>1023</v>
      </c>
    </row>
    <row r="5466" spans="2:6" hidden="1" x14ac:dyDescent="0.25">
      <c r="B5466">
        <v>163136</v>
      </c>
      <c r="C5466" t="s">
        <v>16077</v>
      </c>
      <c r="D5466" t="s">
        <v>16078</v>
      </c>
      <c r="E5466" t="s">
        <v>11542</v>
      </c>
      <c r="F5466" t="s">
        <v>1023</v>
      </c>
    </row>
    <row r="5467" spans="2:6" hidden="1" x14ac:dyDescent="0.25">
      <c r="B5467">
        <v>163137</v>
      </c>
      <c r="C5467" t="s">
        <v>16079</v>
      </c>
      <c r="D5467" t="s">
        <v>16080</v>
      </c>
      <c r="E5467" t="s">
        <v>16081</v>
      </c>
      <c r="F5467" t="s">
        <v>1023</v>
      </c>
    </row>
    <row r="5468" spans="2:6" hidden="1" x14ac:dyDescent="0.25">
      <c r="B5468">
        <v>163138</v>
      </c>
      <c r="C5468" t="s">
        <v>16082</v>
      </c>
      <c r="D5468" t="s">
        <v>16083</v>
      </c>
      <c r="E5468" t="s">
        <v>5677</v>
      </c>
      <c r="F5468" t="s">
        <v>1023</v>
      </c>
    </row>
    <row r="5469" spans="2:6" hidden="1" x14ac:dyDescent="0.25">
      <c r="B5469">
        <v>163139</v>
      </c>
      <c r="C5469" t="s">
        <v>16084</v>
      </c>
      <c r="D5469" t="s">
        <v>16085</v>
      </c>
      <c r="E5469" t="s">
        <v>6309</v>
      </c>
      <c r="F5469" t="s">
        <v>1023</v>
      </c>
    </row>
    <row r="5470" spans="2:6" hidden="1" x14ac:dyDescent="0.25">
      <c r="B5470">
        <v>163140</v>
      </c>
      <c r="C5470" t="s">
        <v>16086</v>
      </c>
      <c r="D5470" t="s">
        <v>16087</v>
      </c>
      <c r="E5470" t="s">
        <v>1350</v>
      </c>
      <c r="F5470" t="s">
        <v>1023</v>
      </c>
    </row>
    <row r="5471" spans="2:6" hidden="1" x14ac:dyDescent="0.25">
      <c r="B5471">
        <v>163141</v>
      </c>
      <c r="C5471" t="s">
        <v>16088</v>
      </c>
      <c r="D5471" t="s">
        <v>16089</v>
      </c>
      <c r="E5471" t="s">
        <v>10371</v>
      </c>
      <c r="F5471" t="s">
        <v>1023</v>
      </c>
    </row>
    <row r="5472" spans="2:6" hidden="1" x14ac:dyDescent="0.25">
      <c r="B5472">
        <v>163142</v>
      </c>
      <c r="C5472" t="s">
        <v>16090</v>
      </c>
      <c r="D5472" t="s">
        <v>16091</v>
      </c>
      <c r="E5472" t="s">
        <v>11087</v>
      </c>
      <c r="F5472" t="s">
        <v>1023</v>
      </c>
    </row>
    <row r="5473" spans="2:6" hidden="1" x14ac:dyDescent="0.25">
      <c r="B5473">
        <v>163143</v>
      </c>
      <c r="C5473" t="s">
        <v>16092</v>
      </c>
      <c r="D5473" t="s">
        <v>16093</v>
      </c>
      <c r="E5473" t="s">
        <v>16094</v>
      </c>
      <c r="F5473" t="s">
        <v>1023</v>
      </c>
    </row>
    <row r="5474" spans="2:6" hidden="1" x14ac:dyDescent="0.25">
      <c r="B5474">
        <v>163144</v>
      </c>
      <c r="C5474" t="s">
        <v>16095</v>
      </c>
      <c r="D5474" t="s">
        <v>16096</v>
      </c>
      <c r="E5474" t="s">
        <v>16097</v>
      </c>
      <c r="F5474" t="s">
        <v>1023</v>
      </c>
    </row>
    <row r="5475" spans="2:6" hidden="1" x14ac:dyDescent="0.25">
      <c r="B5475">
        <v>163145</v>
      </c>
      <c r="C5475" t="s">
        <v>16098</v>
      </c>
      <c r="D5475" t="s">
        <v>16099</v>
      </c>
      <c r="E5475" t="s">
        <v>16100</v>
      </c>
      <c r="F5475" t="s">
        <v>1023</v>
      </c>
    </row>
    <row r="5476" spans="2:6" hidden="1" x14ac:dyDescent="0.25">
      <c r="B5476">
        <v>163146</v>
      </c>
      <c r="C5476" t="s">
        <v>16101</v>
      </c>
      <c r="D5476" t="s">
        <v>16102</v>
      </c>
      <c r="E5476" t="s">
        <v>16103</v>
      </c>
      <c r="F5476" t="s">
        <v>1023</v>
      </c>
    </row>
    <row r="5477" spans="2:6" hidden="1" x14ac:dyDescent="0.25">
      <c r="B5477">
        <v>163147</v>
      </c>
      <c r="C5477" t="s">
        <v>16104</v>
      </c>
      <c r="D5477" t="s">
        <v>16105</v>
      </c>
      <c r="E5477" t="s">
        <v>16106</v>
      </c>
      <c r="F5477" t="s">
        <v>1023</v>
      </c>
    </row>
    <row r="5478" spans="2:6" hidden="1" x14ac:dyDescent="0.25">
      <c r="B5478">
        <v>163148</v>
      </c>
      <c r="C5478" t="s">
        <v>16107</v>
      </c>
      <c r="D5478" t="s">
        <v>16108</v>
      </c>
      <c r="E5478" t="s">
        <v>8557</v>
      </c>
      <c r="F5478" t="s">
        <v>1023</v>
      </c>
    </row>
    <row r="5479" spans="2:6" hidden="1" x14ac:dyDescent="0.25">
      <c r="B5479">
        <v>163149</v>
      </c>
      <c r="C5479" t="s">
        <v>16109</v>
      </c>
      <c r="D5479" t="s">
        <v>16110</v>
      </c>
      <c r="E5479" t="s">
        <v>16111</v>
      </c>
      <c r="F5479" t="s">
        <v>1023</v>
      </c>
    </row>
    <row r="5480" spans="2:6" hidden="1" x14ac:dyDescent="0.25">
      <c r="B5480">
        <v>163150</v>
      </c>
      <c r="C5480" t="s">
        <v>16112</v>
      </c>
      <c r="D5480" t="s">
        <v>16113</v>
      </c>
      <c r="E5480" t="s">
        <v>16114</v>
      </c>
      <c r="F5480" t="s">
        <v>1023</v>
      </c>
    </row>
    <row r="5481" spans="2:6" hidden="1" x14ac:dyDescent="0.25">
      <c r="B5481">
        <v>163151</v>
      </c>
      <c r="C5481" t="s">
        <v>16115</v>
      </c>
      <c r="D5481" t="s">
        <v>16116</v>
      </c>
      <c r="E5481" t="s">
        <v>16117</v>
      </c>
      <c r="F5481" t="s">
        <v>1023</v>
      </c>
    </row>
    <row r="5482" spans="2:6" hidden="1" x14ac:dyDescent="0.25">
      <c r="B5482">
        <v>163152</v>
      </c>
      <c r="C5482" t="s">
        <v>16118</v>
      </c>
      <c r="D5482" t="s">
        <v>16119</v>
      </c>
      <c r="E5482" t="s">
        <v>16120</v>
      </c>
      <c r="F5482" t="s">
        <v>1023</v>
      </c>
    </row>
    <row r="5483" spans="2:6" hidden="1" x14ac:dyDescent="0.25">
      <c r="B5483">
        <v>163153</v>
      </c>
      <c r="C5483" t="s">
        <v>16121</v>
      </c>
      <c r="D5483" t="s">
        <v>16122</v>
      </c>
      <c r="E5483" t="s">
        <v>16123</v>
      </c>
      <c r="F5483" t="s">
        <v>1023</v>
      </c>
    </row>
    <row r="5484" spans="2:6" hidden="1" x14ac:dyDescent="0.25">
      <c r="B5484">
        <v>163154</v>
      </c>
      <c r="C5484" t="s">
        <v>16124</v>
      </c>
      <c r="D5484" t="s">
        <v>16125</v>
      </c>
      <c r="E5484" t="s">
        <v>16126</v>
      </c>
      <c r="F5484" t="s">
        <v>1023</v>
      </c>
    </row>
    <row r="5485" spans="2:6" hidden="1" x14ac:dyDescent="0.25">
      <c r="B5485">
        <v>163155</v>
      </c>
      <c r="C5485" t="s">
        <v>16127</v>
      </c>
      <c r="D5485" t="s">
        <v>16128</v>
      </c>
      <c r="E5485" t="s">
        <v>16129</v>
      </c>
      <c r="F5485" t="s">
        <v>1023</v>
      </c>
    </row>
    <row r="5486" spans="2:6" hidden="1" x14ac:dyDescent="0.25">
      <c r="B5486">
        <v>163156</v>
      </c>
      <c r="C5486" t="s">
        <v>16130</v>
      </c>
      <c r="D5486" t="s">
        <v>16131</v>
      </c>
      <c r="E5486" t="s">
        <v>16132</v>
      </c>
      <c r="F5486" t="s">
        <v>1023</v>
      </c>
    </row>
    <row r="5487" spans="2:6" hidden="1" x14ac:dyDescent="0.25">
      <c r="B5487">
        <v>163157</v>
      </c>
      <c r="C5487" t="s">
        <v>16133</v>
      </c>
      <c r="D5487" t="s">
        <v>16134</v>
      </c>
      <c r="E5487" t="s">
        <v>16135</v>
      </c>
      <c r="F5487" t="s">
        <v>1023</v>
      </c>
    </row>
    <row r="5488" spans="2:6" hidden="1" x14ac:dyDescent="0.25">
      <c r="B5488">
        <v>163158</v>
      </c>
      <c r="C5488" t="s">
        <v>16136</v>
      </c>
      <c r="D5488" t="s">
        <v>16137</v>
      </c>
      <c r="E5488" t="s">
        <v>16138</v>
      </c>
      <c r="F5488" t="s">
        <v>1023</v>
      </c>
    </row>
    <row r="5489" spans="2:6" hidden="1" x14ac:dyDescent="0.25">
      <c r="B5489">
        <v>163159</v>
      </c>
      <c r="C5489" t="s">
        <v>16139</v>
      </c>
      <c r="D5489" t="s">
        <v>16140</v>
      </c>
      <c r="E5489" t="s">
        <v>16141</v>
      </c>
      <c r="F5489" t="s">
        <v>1023</v>
      </c>
    </row>
    <row r="5490" spans="2:6" hidden="1" x14ac:dyDescent="0.25">
      <c r="B5490">
        <v>163160</v>
      </c>
      <c r="C5490" t="s">
        <v>16142</v>
      </c>
      <c r="D5490" t="s">
        <v>16143</v>
      </c>
      <c r="E5490" t="s">
        <v>16144</v>
      </c>
      <c r="F5490" t="s">
        <v>1023</v>
      </c>
    </row>
    <row r="5491" spans="2:6" hidden="1" x14ac:dyDescent="0.25">
      <c r="B5491">
        <v>163161</v>
      </c>
      <c r="C5491" t="s">
        <v>16145</v>
      </c>
      <c r="D5491" t="s">
        <v>16146</v>
      </c>
      <c r="E5491" t="s">
        <v>16147</v>
      </c>
      <c r="F5491" t="s">
        <v>1023</v>
      </c>
    </row>
    <row r="5492" spans="2:6" hidden="1" x14ac:dyDescent="0.25">
      <c r="B5492">
        <v>163162</v>
      </c>
      <c r="C5492" t="s">
        <v>16148</v>
      </c>
      <c r="D5492" t="s">
        <v>16149</v>
      </c>
      <c r="E5492" t="s">
        <v>16150</v>
      </c>
      <c r="F5492" t="s">
        <v>1023</v>
      </c>
    </row>
    <row r="5493" spans="2:6" hidden="1" x14ac:dyDescent="0.25">
      <c r="B5493">
        <v>163163</v>
      </c>
      <c r="C5493" t="s">
        <v>16151</v>
      </c>
      <c r="D5493" t="s">
        <v>16152</v>
      </c>
      <c r="E5493" t="s">
        <v>16153</v>
      </c>
      <c r="F5493" t="s">
        <v>1023</v>
      </c>
    </row>
    <row r="5494" spans="2:6" hidden="1" x14ac:dyDescent="0.25">
      <c r="B5494">
        <v>163164</v>
      </c>
      <c r="C5494" t="s">
        <v>16154</v>
      </c>
      <c r="D5494" t="s">
        <v>16155</v>
      </c>
      <c r="E5494" t="s">
        <v>16156</v>
      </c>
      <c r="F5494" t="s">
        <v>1023</v>
      </c>
    </row>
    <row r="5495" spans="2:6" hidden="1" x14ac:dyDescent="0.25">
      <c r="B5495">
        <v>163165</v>
      </c>
      <c r="C5495" t="s">
        <v>16157</v>
      </c>
      <c r="D5495" t="s">
        <v>16158</v>
      </c>
      <c r="E5495" t="s">
        <v>1436</v>
      </c>
      <c r="F5495" t="s">
        <v>1023</v>
      </c>
    </row>
    <row r="5496" spans="2:6" hidden="1" x14ac:dyDescent="0.25">
      <c r="B5496">
        <v>163166</v>
      </c>
      <c r="C5496" t="s">
        <v>16159</v>
      </c>
      <c r="D5496" t="s">
        <v>16160</v>
      </c>
      <c r="E5496" t="s">
        <v>16161</v>
      </c>
      <c r="F5496" t="s">
        <v>1023</v>
      </c>
    </row>
    <row r="5497" spans="2:6" hidden="1" x14ac:dyDescent="0.25">
      <c r="B5497">
        <v>163167</v>
      </c>
      <c r="C5497" t="s">
        <v>16162</v>
      </c>
      <c r="D5497" t="s">
        <v>16163</v>
      </c>
      <c r="E5497" t="s">
        <v>16164</v>
      </c>
      <c r="F5497" t="s">
        <v>1023</v>
      </c>
    </row>
    <row r="5498" spans="2:6" hidden="1" x14ac:dyDescent="0.25">
      <c r="B5498">
        <v>163168</v>
      </c>
      <c r="C5498" t="s">
        <v>16165</v>
      </c>
      <c r="D5498" t="s">
        <v>16166</v>
      </c>
      <c r="E5498" t="s">
        <v>16167</v>
      </c>
      <c r="F5498" t="s">
        <v>1023</v>
      </c>
    </row>
    <row r="5499" spans="2:6" hidden="1" x14ac:dyDescent="0.25">
      <c r="B5499">
        <v>163169</v>
      </c>
      <c r="C5499" t="s">
        <v>16168</v>
      </c>
      <c r="D5499" t="s">
        <v>16169</v>
      </c>
      <c r="E5499" t="s">
        <v>16170</v>
      </c>
      <c r="F5499" t="s">
        <v>1023</v>
      </c>
    </row>
    <row r="5500" spans="2:6" hidden="1" x14ac:dyDescent="0.25">
      <c r="B5500">
        <v>163171</v>
      </c>
      <c r="C5500" t="s">
        <v>16171</v>
      </c>
      <c r="D5500" t="s">
        <v>16172</v>
      </c>
      <c r="E5500" t="s">
        <v>16173</v>
      </c>
      <c r="F5500" t="s">
        <v>1023</v>
      </c>
    </row>
    <row r="5501" spans="2:6" hidden="1" x14ac:dyDescent="0.25">
      <c r="B5501">
        <v>163172</v>
      </c>
      <c r="C5501" t="s">
        <v>16174</v>
      </c>
      <c r="D5501" t="s">
        <v>16175</v>
      </c>
      <c r="E5501" t="s">
        <v>16176</v>
      </c>
      <c r="F5501" t="s">
        <v>1023</v>
      </c>
    </row>
    <row r="5502" spans="2:6" hidden="1" x14ac:dyDescent="0.25">
      <c r="B5502">
        <v>163173</v>
      </c>
      <c r="C5502" t="s">
        <v>16177</v>
      </c>
      <c r="D5502" t="s">
        <v>16178</v>
      </c>
      <c r="E5502" t="s">
        <v>16179</v>
      </c>
      <c r="F5502" t="s">
        <v>1023</v>
      </c>
    </row>
    <row r="5503" spans="2:6" hidden="1" x14ac:dyDescent="0.25">
      <c r="B5503">
        <v>163174</v>
      </c>
      <c r="C5503" t="s">
        <v>16180</v>
      </c>
      <c r="D5503" t="s">
        <v>16181</v>
      </c>
      <c r="E5503" t="s">
        <v>16182</v>
      </c>
      <c r="F5503" t="s">
        <v>1023</v>
      </c>
    </row>
    <row r="5504" spans="2:6" hidden="1" x14ac:dyDescent="0.25">
      <c r="B5504">
        <v>163175</v>
      </c>
      <c r="C5504" t="s">
        <v>16183</v>
      </c>
      <c r="D5504" t="s">
        <v>16184</v>
      </c>
      <c r="E5504" t="s">
        <v>16185</v>
      </c>
      <c r="F5504" t="s">
        <v>1023</v>
      </c>
    </row>
    <row r="5505" spans="2:6" hidden="1" x14ac:dyDescent="0.25">
      <c r="B5505">
        <v>163176</v>
      </c>
      <c r="C5505" t="s">
        <v>16186</v>
      </c>
      <c r="D5505" t="s">
        <v>16187</v>
      </c>
      <c r="E5505" t="s">
        <v>16188</v>
      </c>
      <c r="F5505" t="s">
        <v>1023</v>
      </c>
    </row>
    <row r="5506" spans="2:6" hidden="1" x14ac:dyDescent="0.25">
      <c r="B5506">
        <v>163177</v>
      </c>
      <c r="C5506" t="s">
        <v>16189</v>
      </c>
      <c r="D5506" t="s">
        <v>16190</v>
      </c>
      <c r="E5506" t="s">
        <v>16191</v>
      </c>
      <c r="F5506" t="s">
        <v>1023</v>
      </c>
    </row>
    <row r="5507" spans="2:6" hidden="1" x14ac:dyDescent="0.25">
      <c r="B5507">
        <v>163178</v>
      </c>
      <c r="C5507" t="s">
        <v>16192</v>
      </c>
      <c r="D5507" t="s">
        <v>16193</v>
      </c>
      <c r="E5507" t="s">
        <v>5472</v>
      </c>
      <c r="F5507" t="s">
        <v>1023</v>
      </c>
    </row>
    <row r="5508" spans="2:6" hidden="1" x14ac:dyDescent="0.25">
      <c r="B5508">
        <v>163179</v>
      </c>
      <c r="C5508" t="s">
        <v>16194</v>
      </c>
      <c r="D5508" t="s">
        <v>16195</v>
      </c>
      <c r="E5508" t="s">
        <v>16196</v>
      </c>
      <c r="F5508" t="s">
        <v>1023</v>
      </c>
    </row>
    <row r="5509" spans="2:6" hidden="1" x14ac:dyDescent="0.25">
      <c r="B5509">
        <v>163180</v>
      </c>
      <c r="C5509" t="s">
        <v>16197</v>
      </c>
      <c r="D5509" t="s">
        <v>16198</v>
      </c>
      <c r="E5509" t="s">
        <v>16199</v>
      </c>
      <c r="F5509" t="s">
        <v>1023</v>
      </c>
    </row>
    <row r="5510" spans="2:6" hidden="1" x14ac:dyDescent="0.25">
      <c r="B5510">
        <v>163181</v>
      </c>
      <c r="C5510" t="s">
        <v>16200</v>
      </c>
      <c r="D5510" t="s">
        <v>16201</v>
      </c>
      <c r="E5510" t="s">
        <v>12288</v>
      </c>
      <c r="F5510" t="s">
        <v>1023</v>
      </c>
    </row>
    <row r="5511" spans="2:6" hidden="1" x14ac:dyDescent="0.25">
      <c r="B5511">
        <v>163182</v>
      </c>
      <c r="C5511" t="s">
        <v>16202</v>
      </c>
      <c r="D5511" t="s">
        <v>16203</v>
      </c>
      <c r="E5511" t="s">
        <v>16041</v>
      </c>
      <c r="F5511" t="s">
        <v>1023</v>
      </c>
    </row>
    <row r="5512" spans="2:6" hidden="1" x14ac:dyDescent="0.25">
      <c r="B5512">
        <v>163183</v>
      </c>
      <c r="C5512" t="s">
        <v>16204</v>
      </c>
      <c r="D5512" t="s">
        <v>16205</v>
      </c>
      <c r="E5512" t="s">
        <v>16038</v>
      </c>
      <c r="F5512" t="s">
        <v>1023</v>
      </c>
    </row>
    <row r="5513" spans="2:6" hidden="1" x14ac:dyDescent="0.25">
      <c r="B5513">
        <v>163184</v>
      </c>
      <c r="C5513" t="s">
        <v>16206</v>
      </c>
      <c r="D5513" t="s">
        <v>16207</v>
      </c>
      <c r="E5513" t="s">
        <v>16208</v>
      </c>
      <c r="F5513" t="s">
        <v>1023</v>
      </c>
    </row>
    <row r="5514" spans="2:6" hidden="1" x14ac:dyDescent="0.25">
      <c r="B5514">
        <v>163185</v>
      </c>
      <c r="C5514" t="s">
        <v>16209</v>
      </c>
      <c r="D5514" t="s">
        <v>16210</v>
      </c>
      <c r="E5514" t="s">
        <v>16211</v>
      </c>
      <c r="F5514" t="s">
        <v>1023</v>
      </c>
    </row>
    <row r="5515" spans="2:6" hidden="1" x14ac:dyDescent="0.25">
      <c r="B5515">
        <v>163186</v>
      </c>
      <c r="C5515" t="s">
        <v>16212</v>
      </c>
      <c r="D5515" t="s">
        <v>16213</v>
      </c>
      <c r="E5515" t="s">
        <v>16214</v>
      </c>
      <c r="F5515" t="s">
        <v>1023</v>
      </c>
    </row>
    <row r="5516" spans="2:6" hidden="1" x14ac:dyDescent="0.25">
      <c r="B5516">
        <v>163187</v>
      </c>
      <c r="C5516" t="s">
        <v>16215</v>
      </c>
      <c r="D5516" t="s">
        <v>16216</v>
      </c>
      <c r="E5516" t="s">
        <v>16217</v>
      </c>
      <c r="F5516" t="s">
        <v>1023</v>
      </c>
    </row>
    <row r="5517" spans="2:6" hidden="1" x14ac:dyDescent="0.25">
      <c r="B5517">
        <v>163188</v>
      </c>
      <c r="C5517" t="s">
        <v>16218</v>
      </c>
      <c r="D5517" t="s">
        <v>16219</v>
      </c>
      <c r="E5517" t="s">
        <v>5901</v>
      </c>
      <c r="F5517" t="s">
        <v>1023</v>
      </c>
    </row>
    <row r="5518" spans="2:6" hidden="1" x14ac:dyDescent="0.25">
      <c r="B5518">
        <v>163189</v>
      </c>
      <c r="C5518" t="s">
        <v>16220</v>
      </c>
      <c r="D5518" t="s">
        <v>16221</v>
      </c>
      <c r="E5518" t="s">
        <v>16222</v>
      </c>
      <c r="F5518" t="s">
        <v>1023</v>
      </c>
    </row>
    <row r="5519" spans="2:6" hidden="1" x14ac:dyDescent="0.25">
      <c r="B5519">
        <v>163190</v>
      </c>
      <c r="C5519" t="s">
        <v>13226</v>
      </c>
      <c r="D5519" t="s">
        <v>13227</v>
      </c>
      <c r="E5519" t="s">
        <v>16223</v>
      </c>
      <c r="F5519" t="s">
        <v>1023</v>
      </c>
    </row>
    <row r="5520" spans="2:6" hidden="1" x14ac:dyDescent="0.25">
      <c r="B5520">
        <v>163191</v>
      </c>
      <c r="C5520" t="s">
        <v>16224</v>
      </c>
      <c r="D5520" t="s">
        <v>16225</v>
      </c>
      <c r="E5520" t="s">
        <v>1634</v>
      </c>
      <c r="F5520" t="s">
        <v>1023</v>
      </c>
    </row>
    <row r="5521" spans="2:6" hidden="1" x14ac:dyDescent="0.25">
      <c r="B5521">
        <v>163193</v>
      </c>
      <c r="C5521" t="s">
        <v>16226</v>
      </c>
      <c r="D5521" t="s">
        <v>16227</v>
      </c>
      <c r="E5521" t="s">
        <v>16228</v>
      </c>
      <c r="F5521" t="s">
        <v>1023</v>
      </c>
    </row>
    <row r="5522" spans="2:6" hidden="1" x14ac:dyDescent="0.25">
      <c r="B5522">
        <v>163194</v>
      </c>
      <c r="C5522" t="s">
        <v>16229</v>
      </c>
      <c r="D5522" t="s">
        <v>24062</v>
      </c>
      <c r="E5522" t="s">
        <v>13276</v>
      </c>
      <c r="F5522" t="s">
        <v>1023</v>
      </c>
    </row>
    <row r="5523" spans="2:6" hidden="1" x14ac:dyDescent="0.25">
      <c r="B5523">
        <v>163195</v>
      </c>
      <c r="C5523" t="s">
        <v>16230</v>
      </c>
      <c r="D5523" t="s">
        <v>16231</v>
      </c>
      <c r="E5523" t="s">
        <v>7913</v>
      </c>
      <c r="F5523" t="s">
        <v>1023</v>
      </c>
    </row>
    <row r="5524" spans="2:6" hidden="1" x14ac:dyDescent="0.25">
      <c r="B5524">
        <v>163196</v>
      </c>
      <c r="C5524" t="s">
        <v>16232</v>
      </c>
      <c r="D5524" t="s">
        <v>16233</v>
      </c>
      <c r="E5524" t="s">
        <v>16234</v>
      </c>
      <c r="F5524" t="s">
        <v>1023</v>
      </c>
    </row>
    <row r="5525" spans="2:6" hidden="1" x14ac:dyDescent="0.25">
      <c r="B5525">
        <v>163197</v>
      </c>
      <c r="C5525" t="s">
        <v>16235</v>
      </c>
      <c r="D5525" t="s">
        <v>16236</v>
      </c>
      <c r="E5525" t="s">
        <v>16237</v>
      </c>
      <c r="F5525" t="s">
        <v>1023</v>
      </c>
    </row>
    <row r="5526" spans="2:6" hidden="1" x14ac:dyDescent="0.25">
      <c r="B5526">
        <v>163198</v>
      </c>
      <c r="C5526" t="s">
        <v>16238</v>
      </c>
      <c r="D5526" t="s">
        <v>16239</v>
      </c>
      <c r="E5526" t="s">
        <v>16240</v>
      </c>
      <c r="F5526" t="s">
        <v>1023</v>
      </c>
    </row>
    <row r="5527" spans="2:6" hidden="1" x14ac:dyDescent="0.25">
      <c r="B5527">
        <v>163199</v>
      </c>
      <c r="C5527" t="s">
        <v>16241</v>
      </c>
      <c r="D5527" t="s">
        <v>16242</v>
      </c>
      <c r="E5527" t="s">
        <v>13992</v>
      </c>
      <c r="F5527" t="s">
        <v>1023</v>
      </c>
    </row>
    <row r="5528" spans="2:6" hidden="1" x14ac:dyDescent="0.25">
      <c r="B5528">
        <v>163200</v>
      </c>
      <c r="C5528" t="s">
        <v>16243</v>
      </c>
      <c r="D5528" t="s">
        <v>16244</v>
      </c>
      <c r="E5528" t="s">
        <v>16245</v>
      </c>
      <c r="F5528" t="s">
        <v>1023</v>
      </c>
    </row>
    <row r="5529" spans="2:6" hidden="1" x14ac:dyDescent="0.25">
      <c r="B5529">
        <v>163201</v>
      </c>
      <c r="C5529" t="s">
        <v>16246</v>
      </c>
      <c r="D5529" t="s">
        <v>16247</v>
      </c>
      <c r="E5529" t="s">
        <v>7883</v>
      </c>
      <c r="F5529" t="s">
        <v>1023</v>
      </c>
    </row>
    <row r="5530" spans="2:6" hidden="1" x14ac:dyDescent="0.25">
      <c r="B5530">
        <v>163202</v>
      </c>
      <c r="C5530" t="s">
        <v>16248</v>
      </c>
      <c r="D5530" t="s">
        <v>16249</v>
      </c>
      <c r="E5530" t="s">
        <v>16250</v>
      </c>
      <c r="F5530" t="s">
        <v>1023</v>
      </c>
    </row>
    <row r="5531" spans="2:6" hidden="1" x14ac:dyDescent="0.25">
      <c r="B5531">
        <v>163203</v>
      </c>
      <c r="C5531" t="s">
        <v>16251</v>
      </c>
      <c r="D5531" t="s">
        <v>16252</v>
      </c>
      <c r="E5531" t="s">
        <v>16253</v>
      </c>
      <c r="F5531" t="s">
        <v>1023</v>
      </c>
    </row>
    <row r="5532" spans="2:6" hidden="1" x14ac:dyDescent="0.25">
      <c r="B5532">
        <v>163204</v>
      </c>
      <c r="C5532" t="s">
        <v>16254</v>
      </c>
      <c r="D5532" t="s">
        <v>16255</v>
      </c>
      <c r="E5532" t="s">
        <v>16256</v>
      </c>
      <c r="F5532" t="s">
        <v>1023</v>
      </c>
    </row>
    <row r="5533" spans="2:6" hidden="1" x14ac:dyDescent="0.25">
      <c r="B5533">
        <v>163205</v>
      </c>
      <c r="C5533" t="s">
        <v>16257</v>
      </c>
      <c r="D5533" t="s">
        <v>16258</v>
      </c>
      <c r="E5533" t="s">
        <v>16259</v>
      </c>
      <c r="F5533" t="s">
        <v>1023</v>
      </c>
    </row>
    <row r="5534" spans="2:6" hidden="1" x14ac:dyDescent="0.25">
      <c r="B5534">
        <v>163206</v>
      </c>
      <c r="C5534" t="s">
        <v>16260</v>
      </c>
      <c r="D5534" t="s">
        <v>16261</v>
      </c>
      <c r="E5534" t="s">
        <v>16262</v>
      </c>
      <c r="F5534" t="s">
        <v>1023</v>
      </c>
    </row>
    <row r="5535" spans="2:6" hidden="1" x14ac:dyDescent="0.25">
      <c r="B5535">
        <v>163207</v>
      </c>
      <c r="C5535" t="s">
        <v>16263</v>
      </c>
      <c r="D5535" t="s">
        <v>16264</v>
      </c>
      <c r="E5535" t="s">
        <v>33</v>
      </c>
      <c r="F5535" t="s">
        <v>1023</v>
      </c>
    </row>
    <row r="5536" spans="2:6" hidden="1" x14ac:dyDescent="0.25">
      <c r="B5536">
        <v>163208</v>
      </c>
      <c r="C5536" t="s">
        <v>16265</v>
      </c>
      <c r="D5536" t="s">
        <v>16266</v>
      </c>
      <c r="E5536" t="s">
        <v>16267</v>
      </c>
      <c r="F5536" t="s">
        <v>1023</v>
      </c>
    </row>
    <row r="5537" spans="2:6" hidden="1" x14ac:dyDescent="0.25">
      <c r="B5537">
        <v>163209</v>
      </c>
      <c r="C5537" t="s">
        <v>16268</v>
      </c>
      <c r="D5537" t="s">
        <v>16269</v>
      </c>
      <c r="E5537" t="s">
        <v>16270</v>
      </c>
      <c r="F5537" t="s">
        <v>1023</v>
      </c>
    </row>
    <row r="5538" spans="2:6" hidden="1" x14ac:dyDescent="0.25">
      <c r="B5538">
        <v>163211</v>
      </c>
      <c r="C5538" t="s">
        <v>16271</v>
      </c>
      <c r="D5538" t="s">
        <v>16272</v>
      </c>
      <c r="E5538" t="s">
        <v>16273</v>
      </c>
      <c r="F5538" t="s">
        <v>1023</v>
      </c>
    </row>
    <row r="5539" spans="2:6" hidden="1" x14ac:dyDescent="0.25">
      <c r="B5539">
        <v>163212</v>
      </c>
      <c r="C5539" t="s">
        <v>16274</v>
      </c>
      <c r="D5539" t="s">
        <v>16275</v>
      </c>
      <c r="E5539" t="s">
        <v>16276</v>
      </c>
      <c r="F5539" t="s">
        <v>1023</v>
      </c>
    </row>
    <row r="5540" spans="2:6" hidden="1" x14ac:dyDescent="0.25">
      <c r="B5540">
        <v>163213</v>
      </c>
      <c r="C5540" t="s">
        <v>16277</v>
      </c>
      <c r="D5540" t="s">
        <v>16278</v>
      </c>
      <c r="E5540" t="s">
        <v>12969</v>
      </c>
      <c r="F5540" t="s">
        <v>1023</v>
      </c>
    </row>
    <row r="5541" spans="2:6" hidden="1" x14ac:dyDescent="0.25">
      <c r="B5541">
        <v>163214</v>
      </c>
      <c r="C5541" t="s">
        <v>16279</v>
      </c>
      <c r="D5541" t="s">
        <v>16280</v>
      </c>
      <c r="E5541" t="s">
        <v>2595</v>
      </c>
      <c r="F5541" t="s">
        <v>1023</v>
      </c>
    </row>
    <row r="5542" spans="2:6" hidden="1" x14ac:dyDescent="0.25">
      <c r="B5542">
        <v>163215</v>
      </c>
      <c r="C5542" t="s">
        <v>16281</v>
      </c>
      <c r="D5542" t="s">
        <v>16282</v>
      </c>
      <c r="E5542" t="s">
        <v>16283</v>
      </c>
      <c r="F5542" t="s">
        <v>1023</v>
      </c>
    </row>
    <row r="5543" spans="2:6" hidden="1" x14ac:dyDescent="0.25">
      <c r="B5543">
        <v>163216</v>
      </c>
      <c r="C5543" t="s">
        <v>16284</v>
      </c>
      <c r="D5543" t="s">
        <v>16285</v>
      </c>
      <c r="E5543" t="s">
        <v>16286</v>
      </c>
      <c r="F5543" t="s">
        <v>1023</v>
      </c>
    </row>
    <row r="5544" spans="2:6" hidden="1" x14ac:dyDescent="0.25">
      <c r="B5544">
        <v>163217</v>
      </c>
      <c r="C5544" t="s">
        <v>16287</v>
      </c>
      <c r="D5544" t="s">
        <v>16288</v>
      </c>
      <c r="E5544" t="s">
        <v>5354</v>
      </c>
      <c r="F5544" t="s">
        <v>1023</v>
      </c>
    </row>
    <row r="5545" spans="2:6" hidden="1" x14ac:dyDescent="0.25">
      <c r="B5545">
        <v>163218</v>
      </c>
      <c r="C5545" t="s">
        <v>16289</v>
      </c>
      <c r="D5545" t="s">
        <v>16290</v>
      </c>
      <c r="E5545" t="s">
        <v>16291</v>
      </c>
      <c r="F5545" t="s">
        <v>1023</v>
      </c>
    </row>
    <row r="5546" spans="2:6" hidden="1" x14ac:dyDescent="0.25">
      <c r="B5546">
        <v>163219</v>
      </c>
      <c r="C5546" t="s">
        <v>16292</v>
      </c>
      <c r="D5546" t="s">
        <v>16293</v>
      </c>
      <c r="E5546" t="s">
        <v>10896</v>
      </c>
      <c r="F5546" t="s">
        <v>1023</v>
      </c>
    </row>
    <row r="5547" spans="2:6" hidden="1" x14ac:dyDescent="0.25">
      <c r="B5547">
        <v>163220</v>
      </c>
      <c r="C5547" t="s">
        <v>16294</v>
      </c>
      <c r="D5547" t="s">
        <v>16295</v>
      </c>
      <c r="E5547" t="s">
        <v>13528</v>
      </c>
      <c r="F5547" t="s">
        <v>1023</v>
      </c>
    </row>
    <row r="5548" spans="2:6" hidden="1" x14ac:dyDescent="0.25">
      <c r="B5548">
        <v>163221</v>
      </c>
      <c r="C5548" t="s">
        <v>16296</v>
      </c>
      <c r="D5548" t="s">
        <v>16297</v>
      </c>
      <c r="E5548" t="s">
        <v>16298</v>
      </c>
      <c r="F5548" t="s">
        <v>1023</v>
      </c>
    </row>
    <row r="5549" spans="2:6" hidden="1" x14ac:dyDescent="0.25">
      <c r="B5549">
        <v>163222</v>
      </c>
      <c r="C5549" t="s">
        <v>16299</v>
      </c>
      <c r="D5549" t="s">
        <v>16300</v>
      </c>
      <c r="E5549" t="s">
        <v>3062</v>
      </c>
      <c r="F5549" t="s">
        <v>1023</v>
      </c>
    </row>
    <row r="5550" spans="2:6" hidden="1" x14ac:dyDescent="0.25">
      <c r="B5550">
        <v>163223</v>
      </c>
      <c r="C5550" t="s">
        <v>16301</v>
      </c>
      <c r="D5550" t="s">
        <v>16302</v>
      </c>
      <c r="E5550" t="s">
        <v>16303</v>
      </c>
      <c r="F5550" t="s">
        <v>1023</v>
      </c>
    </row>
    <row r="5551" spans="2:6" hidden="1" x14ac:dyDescent="0.25">
      <c r="B5551">
        <v>163224</v>
      </c>
      <c r="C5551" t="s">
        <v>16304</v>
      </c>
      <c r="D5551" t="s">
        <v>16305</v>
      </c>
      <c r="E5551" t="s">
        <v>16306</v>
      </c>
      <c r="F5551" t="s">
        <v>1023</v>
      </c>
    </row>
    <row r="5552" spans="2:6" hidden="1" x14ac:dyDescent="0.25">
      <c r="B5552">
        <v>163225</v>
      </c>
      <c r="C5552" t="s">
        <v>16307</v>
      </c>
      <c r="D5552" t="s">
        <v>16308</v>
      </c>
      <c r="E5552" t="s">
        <v>16309</v>
      </c>
      <c r="F5552" t="s">
        <v>1023</v>
      </c>
    </row>
    <row r="5553" spans="2:6" hidden="1" x14ac:dyDescent="0.25">
      <c r="B5553">
        <v>163226</v>
      </c>
      <c r="C5553" t="s">
        <v>16310</v>
      </c>
      <c r="D5553" t="s">
        <v>16311</v>
      </c>
      <c r="E5553" t="s">
        <v>16312</v>
      </c>
      <c r="F5553" t="s">
        <v>1023</v>
      </c>
    </row>
    <row r="5554" spans="2:6" hidden="1" x14ac:dyDescent="0.25">
      <c r="B5554">
        <v>163227</v>
      </c>
      <c r="C5554" t="s">
        <v>16313</v>
      </c>
      <c r="D5554" t="s">
        <v>16314</v>
      </c>
      <c r="E5554" t="s">
        <v>16315</v>
      </c>
      <c r="F5554" t="s">
        <v>1023</v>
      </c>
    </row>
    <row r="5555" spans="2:6" hidden="1" x14ac:dyDescent="0.25">
      <c r="B5555">
        <v>163228</v>
      </c>
      <c r="C5555" t="s">
        <v>16316</v>
      </c>
      <c r="D5555" t="s">
        <v>16317</v>
      </c>
      <c r="E5555" t="s">
        <v>16318</v>
      </c>
      <c r="F5555" t="s">
        <v>1023</v>
      </c>
    </row>
    <row r="5556" spans="2:6" hidden="1" x14ac:dyDescent="0.25">
      <c r="B5556">
        <v>163229</v>
      </c>
      <c r="C5556" t="s">
        <v>16319</v>
      </c>
      <c r="D5556" t="s">
        <v>16320</v>
      </c>
      <c r="E5556" t="s">
        <v>16321</v>
      </c>
      <c r="F5556" t="s">
        <v>1023</v>
      </c>
    </row>
    <row r="5557" spans="2:6" hidden="1" x14ac:dyDescent="0.25">
      <c r="B5557">
        <v>163230</v>
      </c>
      <c r="C5557" t="s">
        <v>16322</v>
      </c>
      <c r="D5557" t="s">
        <v>16323</v>
      </c>
      <c r="E5557" t="s">
        <v>8461</v>
      </c>
      <c r="F5557" t="s">
        <v>1023</v>
      </c>
    </row>
    <row r="5558" spans="2:6" hidden="1" x14ac:dyDescent="0.25">
      <c r="B5558">
        <v>163231</v>
      </c>
      <c r="C5558" t="s">
        <v>16324</v>
      </c>
      <c r="D5558" t="s">
        <v>16325</v>
      </c>
      <c r="E5558" t="s">
        <v>12886</v>
      </c>
      <c r="F5558" t="s">
        <v>1023</v>
      </c>
    </row>
    <row r="5559" spans="2:6" hidden="1" x14ac:dyDescent="0.25">
      <c r="B5559">
        <v>163232</v>
      </c>
      <c r="C5559" t="s">
        <v>16326</v>
      </c>
      <c r="D5559" t="s">
        <v>16327</v>
      </c>
      <c r="E5559" t="s">
        <v>16328</v>
      </c>
      <c r="F5559" t="s">
        <v>1023</v>
      </c>
    </row>
    <row r="5560" spans="2:6" hidden="1" x14ac:dyDescent="0.25">
      <c r="B5560">
        <v>163233</v>
      </c>
      <c r="C5560" t="s">
        <v>16329</v>
      </c>
      <c r="D5560" t="s">
        <v>16330</v>
      </c>
      <c r="E5560" t="s">
        <v>16331</v>
      </c>
      <c r="F5560" t="s">
        <v>1023</v>
      </c>
    </row>
    <row r="5561" spans="2:6" hidden="1" x14ac:dyDescent="0.25">
      <c r="B5561">
        <v>163234</v>
      </c>
      <c r="C5561" t="s">
        <v>16332</v>
      </c>
      <c r="D5561" t="s">
        <v>16333</v>
      </c>
      <c r="E5561" t="s">
        <v>16334</v>
      </c>
      <c r="F5561" t="s">
        <v>1023</v>
      </c>
    </row>
    <row r="5562" spans="2:6" hidden="1" x14ac:dyDescent="0.25">
      <c r="B5562">
        <v>163235</v>
      </c>
      <c r="C5562" t="s">
        <v>16335</v>
      </c>
      <c r="D5562" t="s">
        <v>16336</v>
      </c>
      <c r="E5562" t="s">
        <v>3823</v>
      </c>
      <c r="F5562" t="s">
        <v>1023</v>
      </c>
    </row>
    <row r="5563" spans="2:6" hidden="1" x14ac:dyDescent="0.25">
      <c r="B5563">
        <v>163236</v>
      </c>
      <c r="C5563" t="s">
        <v>16337</v>
      </c>
      <c r="D5563" t="s">
        <v>16338</v>
      </c>
      <c r="E5563" t="s">
        <v>16339</v>
      </c>
      <c r="F5563" t="s">
        <v>1023</v>
      </c>
    </row>
    <row r="5564" spans="2:6" hidden="1" x14ac:dyDescent="0.25">
      <c r="B5564">
        <v>163238</v>
      </c>
      <c r="C5564" t="s">
        <v>16340</v>
      </c>
      <c r="D5564" t="s">
        <v>16341</v>
      </c>
      <c r="E5564" t="s">
        <v>16342</v>
      </c>
      <c r="F5564" t="s">
        <v>1023</v>
      </c>
    </row>
    <row r="5565" spans="2:6" hidden="1" x14ac:dyDescent="0.25">
      <c r="B5565">
        <v>163239</v>
      </c>
      <c r="C5565" t="s">
        <v>16343</v>
      </c>
      <c r="D5565" t="s">
        <v>16344</v>
      </c>
      <c r="E5565" t="s">
        <v>16345</v>
      </c>
      <c r="F5565" t="s">
        <v>1023</v>
      </c>
    </row>
    <row r="5566" spans="2:6" hidden="1" x14ac:dyDescent="0.25">
      <c r="B5566">
        <v>163240</v>
      </c>
      <c r="C5566" t="s">
        <v>16346</v>
      </c>
      <c r="D5566" t="s">
        <v>16347</v>
      </c>
      <c r="E5566" t="s">
        <v>16348</v>
      </c>
      <c r="F5566" t="s">
        <v>1023</v>
      </c>
    </row>
    <row r="5567" spans="2:6" hidden="1" x14ac:dyDescent="0.25">
      <c r="B5567">
        <v>163241</v>
      </c>
      <c r="C5567" t="s">
        <v>16349</v>
      </c>
      <c r="D5567" t="s">
        <v>16350</v>
      </c>
      <c r="E5567" t="s">
        <v>16351</v>
      </c>
      <c r="F5567" t="s">
        <v>1023</v>
      </c>
    </row>
    <row r="5568" spans="2:6" hidden="1" x14ac:dyDescent="0.25">
      <c r="B5568">
        <v>163242</v>
      </c>
      <c r="C5568" t="s">
        <v>16352</v>
      </c>
      <c r="D5568" t="s">
        <v>16353</v>
      </c>
      <c r="E5568" t="s">
        <v>16354</v>
      </c>
      <c r="F5568" t="s">
        <v>1023</v>
      </c>
    </row>
    <row r="5569" spans="2:6" hidden="1" x14ac:dyDescent="0.25">
      <c r="B5569">
        <v>163244</v>
      </c>
      <c r="C5569" t="s">
        <v>16355</v>
      </c>
      <c r="D5569" t="s">
        <v>16356</v>
      </c>
      <c r="E5569" t="s">
        <v>16357</v>
      </c>
      <c r="F5569" t="s">
        <v>1023</v>
      </c>
    </row>
    <row r="5570" spans="2:6" hidden="1" x14ac:dyDescent="0.25">
      <c r="B5570">
        <v>163245</v>
      </c>
      <c r="C5570" t="s">
        <v>16358</v>
      </c>
      <c r="D5570" t="s">
        <v>16359</v>
      </c>
      <c r="E5570" t="s">
        <v>16360</v>
      </c>
      <c r="F5570" t="s">
        <v>1023</v>
      </c>
    </row>
    <row r="5571" spans="2:6" hidden="1" x14ac:dyDescent="0.25">
      <c r="B5571">
        <v>163246</v>
      </c>
      <c r="C5571" t="s">
        <v>16361</v>
      </c>
      <c r="D5571" t="s">
        <v>16362</v>
      </c>
      <c r="E5571" t="s">
        <v>16363</v>
      </c>
      <c r="F5571" t="s">
        <v>1023</v>
      </c>
    </row>
    <row r="5572" spans="2:6" hidden="1" x14ac:dyDescent="0.25">
      <c r="B5572">
        <v>163247</v>
      </c>
      <c r="C5572" t="s">
        <v>16364</v>
      </c>
      <c r="D5572" t="s">
        <v>16365</v>
      </c>
      <c r="E5572" t="s">
        <v>16366</v>
      </c>
      <c r="F5572" t="s">
        <v>1023</v>
      </c>
    </row>
    <row r="5573" spans="2:6" hidden="1" x14ac:dyDescent="0.25">
      <c r="B5573">
        <v>163248</v>
      </c>
      <c r="C5573" t="s">
        <v>16367</v>
      </c>
      <c r="D5573" t="s">
        <v>16368</v>
      </c>
      <c r="E5573" t="s">
        <v>16369</v>
      </c>
      <c r="F5573" t="s">
        <v>1023</v>
      </c>
    </row>
    <row r="5574" spans="2:6" hidden="1" x14ac:dyDescent="0.25">
      <c r="B5574">
        <v>163249</v>
      </c>
      <c r="C5574" t="s">
        <v>16370</v>
      </c>
      <c r="D5574" t="s">
        <v>16371</v>
      </c>
      <c r="E5574" t="s">
        <v>16372</v>
      </c>
      <c r="F5574" t="s">
        <v>1023</v>
      </c>
    </row>
    <row r="5575" spans="2:6" hidden="1" x14ac:dyDescent="0.25">
      <c r="B5575">
        <v>163250</v>
      </c>
      <c r="C5575" t="s">
        <v>16373</v>
      </c>
      <c r="D5575" t="s">
        <v>16374</v>
      </c>
      <c r="E5575" t="s">
        <v>16375</v>
      </c>
      <c r="F5575" t="s">
        <v>1023</v>
      </c>
    </row>
    <row r="5576" spans="2:6" hidden="1" x14ac:dyDescent="0.25">
      <c r="B5576">
        <v>163251</v>
      </c>
      <c r="C5576" t="s">
        <v>16376</v>
      </c>
      <c r="D5576" t="s">
        <v>16377</v>
      </c>
      <c r="E5576" t="s">
        <v>16378</v>
      </c>
      <c r="F5576" t="s">
        <v>1023</v>
      </c>
    </row>
    <row r="5577" spans="2:6" hidden="1" x14ac:dyDescent="0.25">
      <c r="B5577">
        <v>163252</v>
      </c>
      <c r="C5577" t="s">
        <v>16379</v>
      </c>
      <c r="D5577" t="s">
        <v>16380</v>
      </c>
      <c r="E5577" t="s">
        <v>12354</v>
      </c>
      <c r="F5577" t="s">
        <v>1023</v>
      </c>
    </row>
    <row r="5578" spans="2:6" hidden="1" x14ac:dyDescent="0.25">
      <c r="B5578">
        <v>163253</v>
      </c>
      <c r="C5578" t="s">
        <v>16381</v>
      </c>
      <c r="D5578" t="s">
        <v>16382</v>
      </c>
      <c r="E5578" t="s">
        <v>16383</v>
      </c>
      <c r="F5578" t="s">
        <v>1023</v>
      </c>
    </row>
    <row r="5579" spans="2:6" hidden="1" x14ac:dyDescent="0.25">
      <c r="B5579">
        <v>163254</v>
      </c>
      <c r="C5579" t="s">
        <v>16384</v>
      </c>
      <c r="D5579" t="s">
        <v>16385</v>
      </c>
      <c r="E5579" t="s">
        <v>16386</v>
      </c>
      <c r="F5579" t="s">
        <v>1023</v>
      </c>
    </row>
    <row r="5580" spans="2:6" hidden="1" x14ac:dyDescent="0.25">
      <c r="B5580">
        <v>163255</v>
      </c>
      <c r="C5580" t="s">
        <v>16387</v>
      </c>
      <c r="D5580" t="s">
        <v>16388</v>
      </c>
      <c r="E5580" t="s">
        <v>16389</v>
      </c>
      <c r="F5580" t="s">
        <v>1023</v>
      </c>
    </row>
    <row r="5581" spans="2:6" hidden="1" x14ac:dyDescent="0.25">
      <c r="B5581">
        <v>163256</v>
      </c>
      <c r="C5581" t="s">
        <v>16390</v>
      </c>
      <c r="D5581" t="s">
        <v>16391</v>
      </c>
      <c r="E5581" t="s">
        <v>16392</v>
      </c>
      <c r="F5581" t="s">
        <v>1023</v>
      </c>
    </row>
    <row r="5582" spans="2:6" hidden="1" x14ac:dyDescent="0.25">
      <c r="B5582">
        <v>163257</v>
      </c>
      <c r="C5582" t="s">
        <v>16393</v>
      </c>
      <c r="D5582" t="s">
        <v>16394</v>
      </c>
      <c r="E5582" t="s">
        <v>10461</v>
      </c>
      <c r="F5582" t="s">
        <v>1023</v>
      </c>
    </row>
    <row r="5583" spans="2:6" hidden="1" x14ac:dyDescent="0.25">
      <c r="B5583">
        <v>163258</v>
      </c>
      <c r="C5583" t="s">
        <v>16395</v>
      </c>
      <c r="D5583" t="s">
        <v>16396</v>
      </c>
      <c r="E5583" t="s">
        <v>5566</v>
      </c>
      <c r="F5583" t="s">
        <v>1023</v>
      </c>
    </row>
    <row r="5584" spans="2:6" hidden="1" x14ac:dyDescent="0.25">
      <c r="B5584">
        <v>163259</v>
      </c>
      <c r="C5584" t="s">
        <v>16397</v>
      </c>
      <c r="D5584" t="s">
        <v>16398</v>
      </c>
      <c r="E5584" t="s">
        <v>16399</v>
      </c>
      <c r="F5584" t="s">
        <v>1023</v>
      </c>
    </row>
    <row r="5585" spans="2:6" hidden="1" x14ac:dyDescent="0.25">
      <c r="B5585">
        <v>163260</v>
      </c>
      <c r="C5585" t="s">
        <v>16400</v>
      </c>
      <c r="D5585" t="s">
        <v>16401</v>
      </c>
      <c r="E5585" t="s">
        <v>9366</v>
      </c>
      <c r="F5585" t="s">
        <v>1023</v>
      </c>
    </row>
    <row r="5586" spans="2:6" hidden="1" x14ac:dyDescent="0.25">
      <c r="B5586">
        <v>163261</v>
      </c>
      <c r="C5586" t="s">
        <v>16402</v>
      </c>
      <c r="D5586" t="s">
        <v>16403</v>
      </c>
      <c r="E5586" t="s">
        <v>16404</v>
      </c>
      <c r="F5586" t="s">
        <v>1023</v>
      </c>
    </row>
    <row r="5587" spans="2:6" hidden="1" x14ac:dyDescent="0.25">
      <c r="B5587">
        <v>163262</v>
      </c>
      <c r="C5587" t="s">
        <v>16405</v>
      </c>
      <c r="D5587" t="s">
        <v>16406</v>
      </c>
      <c r="E5587" t="s">
        <v>16407</v>
      </c>
      <c r="F5587" t="s">
        <v>1023</v>
      </c>
    </row>
    <row r="5588" spans="2:6" hidden="1" x14ac:dyDescent="0.25">
      <c r="B5588">
        <v>163263</v>
      </c>
      <c r="C5588" t="s">
        <v>16408</v>
      </c>
      <c r="D5588" t="s">
        <v>16409</v>
      </c>
      <c r="E5588" t="s">
        <v>16410</v>
      </c>
      <c r="F5588" t="s">
        <v>1023</v>
      </c>
    </row>
    <row r="5589" spans="2:6" hidden="1" x14ac:dyDescent="0.25">
      <c r="B5589">
        <v>163264</v>
      </c>
      <c r="C5589" t="s">
        <v>16411</v>
      </c>
      <c r="D5589" t="s">
        <v>16412</v>
      </c>
      <c r="E5589" t="s">
        <v>16413</v>
      </c>
      <c r="F5589" t="s">
        <v>1023</v>
      </c>
    </row>
    <row r="5590" spans="2:6" hidden="1" x14ac:dyDescent="0.25">
      <c r="B5590">
        <v>163265</v>
      </c>
      <c r="C5590" t="s">
        <v>16414</v>
      </c>
      <c r="D5590" t="s">
        <v>16415</v>
      </c>
      <c r="E5590" t="s">
        <v>16416</v>
      </c>
      <c r="F5590" t="s">
        <v>1023</v>
      </c>
    </row>
    <row r="5591" spans="2:6" hidden="1" x14ac:dyDescent="0.25">
      <c r="B5591">
        <v>163266</v>
      </c>
      <c r="C5591" t="s">
        <v>16417</v>
      </c>
      <c r="D5591" t="s">
        <v>16418</v>
      </c>
      <c r="E5591" t="s">
        <v>16419</v>
      </c>
      <c r="F5591" t="s">
        <v>1023</v>
      </c>
    </row>
    <row r="5592" spans="2:6" hidden="1" x14ac:dyDescent="0.25">
      <c r="B5592">
        <v>163267</v>
      </c>
      <c r="C5592" t="s">
        <v>13226</v>
      </c>
      <c r="D5592" t="s">
        <v>13227</v>
      </c>
      <c r="E5592" t="s">
        <v>16420</v>
      </c>
      <c r="F5592" t="s">
        <v>1023</v>
      </c>
    </row>
    <row r="5593" spans="2:6" hidden="1" x14ac:dyDescent="0.25">
      <c r="B5593">
        <v>163268</v>
      </c>
      <c r="C5593" t="s">
        <v>16421</v>
      </c>
      <c r="D5593" t="s">
        <v>16422</v>
      </c>
      <c r="E5593" t="s">
        <v>4125</v>
      </c>
      <c r="F5593" t="s">
        <v>1023</v>
      </c>
    </row>
    <row r="5594" spans="2:6" hidden="1" x14ac:dyDescent="0.25">
      <c r="B5594">
        <v>163269</v>
      </c>
      <c r="C5594" t="s">
        <v>16423</v>
      </c>
      <c r="D5594" t="s">
        <v>16424</v>
      </c>
      <c r="E5594" t="s">
        <v>16425</v>
      </c>
      <c r="F5594" t="s">
        <v>1023</v>
      </c>
    </row>
    <row r="5595" spans="2:6" hidden="1" x14ac:dyDescent="0.25">
      <c r="B5595">
        <v>163271</v>
      </c>
      <c r="C5595" t="s">
        <v>16426</v>
      </c>
      <c r="D5595" t="s">
        <v>16427</v>
      </c>
      <c r="E5595" t="s">
        <v>16428</v>
      </c>
      <c r="F5595" t="s">
        <v>1023</v>
      </c>
    </row>
    <row r="5596" spans="2:6" hidden="1" x14ac:dyDescent="0.25">
      <c r="B5596">
        <v>163272</v>
      </c>
      <c r="C5596" t="s">
        <v>16429</v>
      </c>
      <c r="D5596" t="s">
        <v>16430</v>
      </c>
      <c r="E5596" t="s">
        <v>10534</v>
      </c>
      <c r="F5596" t="s">
        <v>1023</v>
      </c>
    </row>
    <row r="5597" spans="2:6" hidden="1" x14ac:dyDescent="0.25">
      <c r="B5597">
        <v>163273</v>
      </c>
      <c r="C5597" t="s">
        <v>16431</v>
      </c>
      <c r="D5597" t="s">
        <v>16432</v>
      </c>
      <c r="E5597" t="s">
        <v>16433</v>
      </c>
      <c r="F5597" t="s">
        <v>1023</v>
      </c>
    </row>
    <row r="5598" spans="2:6" hidden="1" x14ac:dyDescent="0.25">
      <c r="B5598">
        <v>163274</v>
      </c>
      <c r="C5598" t="s">
        <v>16434</v>
      </c>
      <c r="D5598" t="s">
        <v>16435</v>
      </c>
      <c r="E5598" t="s">
        <v>16436</v>
      </c>
      <c r="F5598" t="s">
        <v>1023</v>
      </c>
    </row>
    <row r="5599" spans="2:6" hidden="1" x14ac:dyDescent="0.25">
      <c r="B5599">
        <v>163275</v>
      </c>
      <c r="C5599" t="s">
        <v>16437</v>
      </c>
      <c r="D5599" t="s">
        <v>16438</v>
      </c>
      <c r="E5599" t="s">
        <v>16439</v>
      </c>
      <c r="F5599" t="s">
        <v>1023</v>
      </c>
    </row>
    <row r="5600" spans="2:6" hidden="1" x14ac:dyDescent="0.25">
      <c r="B5600">
        <v>163276</v>
      </c>
      <c r="C5600" t="s">
        <v>16440</v>
      </c>
      <c r="D5600" t="s">
        <v>16441</v>
      </c>
      <c r="E5600" t="s">
        <v>13859</v>
      </c>
      <c r="F5600" t="s">
        <v>1023</v>
      </c>
    </row>
    <row r="5601" spans="2:6" hidden="1" x14ac:dyDescent="0.25">
      <c r="B5601">
        <v>163277</v>
      </c>
      <c r="C5601" t="s">
        <v>16442</v>
      </c>
      <c r="D5601" t="s">
        <v>16443</v>
      </c>
      <c r="E5601" t="s">
        <v>16444</v>
      </c>
      <c r="F5601" t="s">
        <v>1023</v>
      </c>
    </row>
    <row r="5602" spans="2:6" hidden="1" x14ac:dyDescent="0.25">
      <c r="B5602">
        <v>163278</v>
      </c>
      <c r="C5602" t="s">
        <v>16445</v>
      </c>
      <c r="D5602" t="s">
        <v>16446</v>
      </c>
      <c r="E5602" t="s">
        <v>16447</v>
      </c>
      <c r="F5602" t="s">
        <v>1023</v>
      </c>
    </row>
    <row r="5603" spans="2:6" hidden="1" x14ac:dyDescent="0.25">
      <c r="B5603">
        <v>163279</v>
      </c>
      <c r="C5603" t="s">
        <v>16448</v>
      </c>
      <c r="D5603" t="s">
        <v>24063</v>
      </c>
      <c r="E5603" t="s">
        <v>1519</v>
      </c>
      <c r="F5603" t="s">
        <v>1023</v>
      </c>
    </row>
    <row r="5604" spans="2:6" hidden="1" x14ac:dyDescent="0.25">
      <c r="B5604">
        <v>163280</v>
      </c>
      <c r="C5604" t="s">
        <v>16449</v>
      </c>
      <c r="D5604" t="s">
        <v>16450</v>
      </c>
      <c r="E5604" t="s">
        <v>2435</v>
      </c>
      <c r="F5604" t="s">
        <v>1023</v>
      </c>
    </row>
    <row r="5605" spans="2:6" hidden="1" x14ac:dyDescent="0.25">
      <c r="B5605">
        <v>163281</v>
      </c>
      <c r="C5605" t="s">
        <v>16451</v>
      </c>
      <c r="D5605" t="s">
        <v>16452</v>
      </c>
      <c r="E5605" t="s">
        <v>9160</v>
      </c>
      <c r="F5605" t="s">
        <v>1023</v>
      </c>
    </row>
    <row r="5606" spans="2:6" hidden="1" x14ac:dyDescent="0.25">
      <c r="B5606">
        <v>163282</v>
      </c>
      <c r="C5606" t="s">
        <v>16453</v>
      </c>
      <c r="D5606" t="s">
        <v>16454</v>
      </c>
      <c r="E5606" t="s">
        <v>16455</v>
      </c>
      <c r="F5606" t="s">
        <v>1023</v>
      </c>
    </row>
    <row r="5607" spans="2:6" hidden="1" x14ac:dyDescent="0.25">
      <c r="B5607">
        <v>163283</v>
      </c>
      <c r="C5607" t="s">
        <v>16456</v>
      </c>
      <c r="D5607" t="s">
        <v>16457</v>
      </c>
      <c r="E5607" t="s">
        <v>16458</v>
      </c>
      <c r="F5607" t="s">
        <v>1023</v>
      </c>
    </row>
    <row r="5608" spans="2:6" hidden="1" x14ac:dyDescent="0.25">
      <c r="B5608">
        <v>163285</v>
      </c>
      <c r="C5608" t="s">
        <v>16459</v>
      </c>
      <c r="D5608" t="s">
        <v>16460</v>
      </c>
      <c r="E5608" t="s">
        <v>16461</v>
      </c>
      <c r="F5608" t="s">
        <v>1023</v>
      </c>
    </row>
    <row r="5609" spans="2:6" hidden="1" x14ac:dyDescent="0.25">
      <c r="B5609">
        <v>163286</v>
      </c>
      <c r="C5609" t="s">
        <v>16462</v>
      </c>
      <c r="D5609" t="s">
        <v>16463</v>
      </c>
      <c r="E5609" t="s">
        <v>13276</v>
      </c>
      <c r="F5609" t="s">
        <v>1023</v>
      </c>
    </row>
    <row r="5610" spans="2:6" hidden="1" x14ac:dyDescent="0.25">
      <c r="B5610">
        <v>163287</v>
      </c>
      <c r="C5610" t="s">
        <v>16464</v>
      </c>
      <c r="D5610" t="s">
        <v>16465</v>
      </c>
      <c r="E5610" t="s">
        <v>16466</v>
      </c>
      <c r="F5610" t="s">
        <v>1023</v>
      </c>
    </row>
    <row r="5611" spans="2:6" hidden="1" x14ac:dyDescent="0.25">
      <c r="B5611">
        <v>163288</v>
      </c>
      <c r="C5611" t="s">
        <v>16467</v>
      </c>
      <c r="D5611" t="s">
        <v>16468</v>
      </c>
      <c r="E5611" t="s">
        <v>10543</v>
      </c>
      <c r="F5611" t="s">
        <v>1023</v>
      </c>
    </row>
    <row r="5612" spans="2:6" hidden="1" x14ac:dyDescent="0.25">
      <c r="B5612">
        <v>163289</v>
      </c>
      <c r="C5612" t="s">
        <v>16469</v>
      </c>
      <c r="D5612" t="s">
        <v>16470</v>
      </c>
      <c r="E5612" t="s">
        <v>16471</v>
      </c>
      <c r="F5612" t="s">
        <v>1023</v>
      </c>
    </row>
    <row r="5613" spans="2:6" hidden="1" x14ac:dyDescent="0.25">
      <c r="B5613">
        <v>163290</v>
      </c>
      <c r="C5613" t="s">
        <v>16472</v>
      </c>
      <c r="D5613" t="s">
        <v>16473</v>
      </c>
      <c r="E5613" t="s">
        <v>16474</v>
      </c>
      <c r="F5613" t="s">
        <v>1023</v>
      </c>
    </row>
    <row r="5614" spans="2:6" hidden="1" x14ac:dyDescent="0.25">
      <c r="B5614">
        <v>163291</v>
      </c>
      <c r="C5614" t="s">
        <v>16475</v>
      </c>
      <c r="D5614" t="s">
        <v>16476</v>
      </c>
      <c r="E5614" t="s">
        <v>16477</v>
      </c>
      <c r="F5614" t="s">
        <v>1023</v>
      </c>
    </row>
    <row r="5615" spans="2:6" hidden="1" x14ac:dyDescent="0.25">
      <c r="B5615">
        <v>163293</v>
      </c>
      <c r="C5615" t="s">
        <v>16478</v>
      </c>
      <c r="D5615" t="s">
        <v>16479</v>
      </c>
      <c r="E5615" t="s">
        <v>16480</v>
      </c>
      <c r="F5615" t="s">
        <v>1023</v>
      </c>
    </row>
    <row r="5616" spans="2:6" hidden="1" x14ac:dyDescent="0.25">
      <c r="B5616">
        <v>163294</v>
      </c>
      <c r="C5616" t="s">
        <v>16481</v>
      </c>
      <c r="D5616" t="s">
        <v>16482</v>
      </c>
      <c r="E5616" t="s">
        <v>16483</v>
      </c>
      <c r="F5616" t="s">
        <v>1023</v>
      </c>
    </row>
    <row r="5617" spans="2:6" hidden="1" x14ac:dyDescent="0.25">
      <c r="B5617">
        <v>163297</v>
      </c>
      <c r="C5617" t="s">
        <v>16484</v>
      </c>
      <c r="D5617" t="s">
        <v>16485</v>
      </c>
      <c r="E5617" t="s">
        <v>16486</v>
      </c>
      <c r="F5617" t="s">
        <v>1023</v>
      </c>
    </row>
    <row r="5618" spans="2:6" hidden="1" x14ac:dyDescent="0.25">
      <c r="B5618">
        <v>163298</v>
      </c>
      <c r="C5618" t="s">
        <v>16487</v>
      </c>
      <c r="D5618" t="s">
        <v>16488</v>
      </c>
      <c r="E5618" t="s">
        <v>6259</v>
      </c>
      <c r="F5618" t="s">
        <v>1023</v>
      </c>
    </row>
    <row r="5619" spans="2:6" hidden="1" x14ac:dyDescent="0.25">
      <c r="B5619">
        <v>163299</v>
      </c>
      <c r="C5619" t="s">
        <v>16489</v>
      </c>
      <c r="D5619" t="s">
        <v>16490</v>
      </c>
      <c r="E5619" t="s">
        <v>14007</v>
      </c>
      <c r="F5619" t="s">
        <v>1023</v>
      </c>
    </row>
    <row r="5620" spans="2:6" hidden="1" x14ac:dyDescent="0.25">
      <c r="B5620">
        <v>163300</v>
      </c>
      <c r="C5620" t="s">
        <v>16491</v>
      </c>
      <c r="D5620" t="s">
        <v>16492</v>
      </c>
      <c r="E5620" t="s">
        <v>16493</v>
      </c>
      <c r="F5620" t="s">
        <v>1023</v>
      </c>
    </row>
    <row r="5621" spans="2:6" hidden="1" x14ac:dyDescent="0.25">
      <c r="B5621">
        <v>163301</v>
      </c>
      <c r="C5621" t="s">
        <v>16494</v>
      </c>
      <c r="D5621" t="s">
        <v>16495</v>
      </c>
      <c r="E5621" t="s">
        <v>16496</v>
      </c>
      <c r="F5621" t="s">
        <v>1023</v>
      </c>
    </row>
    <row r="5622" spans="2:6" hidden="1" x14ac:dyDescent="0.25">
      <c r="B5622">
        <v>163303</v>
      </c>
      <c r="C5622" t="s">
        <v>16497</v>
      </c>
      <c r="D5622" t="s">
        <v>16498</v>
      </c>
      <c r="E5622" t="s">
        <v>16499</v>
      </c>
      <c r="F5622" t="s">
        <v>1023</v>
      </c>
    </row>
    <row r="5623" spans="2:6" hidden="1" x14ac:dyDescent="0.25">
      <c r="B5623">
        <v>163304</v>
      </c>
      <c r="C5623" t="s">
        <v>16500</v>
      </c>
      <c r="D5623" t="s">
        <v>16501</v>
      </c>
      <c r="E5623" t="s">
        <v>16502</v>
      </c>
      <c r="F5623" t="s">
        <v>1023</v>
      </c>
    </row>
    <row r="5624" spans="2:6" hidden="1" x14ac:dyDescent="0.25">
      <c r="B5624">
        <v>163305</v>
      </c>
      <c r="C5624" t="s">
        <v>16503</v>
      </c>
      <c r="D5624" t="s">
        <v>16504</v>
      </c>
      <c r="E5624" t="s">
        <v>14076</v>
      </c>
      <c r="F5624" t="s">
        <v>1023</v>
      </c>
    </row>
    <row r="5625" spans="2:6" hidden="1" x14ac:dyDescent="0.25">
      <c r="B5625">
        <v>163306</v>
      </c>
      <c r="C5625" t="s">
        <v>16505</v>
      </c>
      <c r="D5625" t="s">
        <v>16506</v>
      </c>
      <c r="E5625" t="s">
        <v>16507</v>
      </c>
      <c r="F5625" t="s">
        <v>1023</v>
      </c>
    </row>
    <row r="5626" spans="2:6" hidden="1" x14ac:dyDescent="0.25">
      <c r="B5626">
        <v>163307</v>
      </c>
      <c r="C5626" t="s">
        <v>16508</v>
      </c>
      <c r="D5626" t="s">
        <v>16509</v>
      </c>
      <c r="E5626" t="s">
        <v>16510</v>
      </c>
      <c r="F5626" t="s">
        <v>1023</v>
      </c>
    </row>
    <row r="5627" spans="2:6" hidden="1" x14ac:dyDescent="0.25">
      <c r="B5627">
        <v>163308</v>
      </c>
      <c r="C5627" t="s">
        <v>16511</v>
      </c>
      <c r="D5627" t="s">
        <v>16512</v>
      </c>
      <c r="E5627" t="s">
        <v>16513</v>
      </c>
      <c r="F5627" t="s">
        <v>1023</v>
      </c>
    </row>
    <row r="5628" spans="2:6" hidden="1" x14ac:dyDescent="0.25">
      <c r="B5628">
        <v>163309</v>
      </c>
      <c r="C5628" t="s">
        <v>16514</v>
      </c>
      <c r="D5628" t="s">
        <v>16515</v>
      </c>
      <c r="E5628" t="s">
        <v>12210</v>
      </c>
      <c r="F5628" t="s">
        <v>1023</v>
      </c>
    </row>
    <row r="5629" spans="2:6" hidden="1" x14ac:dyDescent="0.25">
      <c r="B5629">
        <v>163310</v>
      </c>
      <c r="C5629" t="s">
        <v>16516</v>
      </c>
      <c r="D5629" t="s">
        <v>16517</v>
      </c>
      <c r="E5629" t="s">
        <v>16518</v>
      </c>
      <c r="F5629" t="s">
        <v>1023</v>
      </c>
    </row>
    <row r="5630" spans="2:6" hidden="1" x14ac:dyDescent="0.25">
      <c r="B5630">
        <v>163311</v>
      </c>
      <c r="C5630" t="s">
        <v>16519</v>
      </c>
      <c r="D5630" t="s">
        <v>16520</v>
      </c>
      <c r="E5630" t="s">
        <v>12681</v>
      </c>
      <c r="F5630" t="s">
        <v>1023</v>
      </c>
    </row>
    <row r="5631" spans="2:6" hidden="1" x14ac:dyDescent="0.25">
      <c r="B5631">
        <v>163312</v>
      </c>
      <c r="C5631" t="s">
        <v>16521</v>
      </c>
      <c r="D5631" t="s">
        <v>16522</v>
      </c>
      <c r="E5631" t="s">
        <v>3820</v>
      </c>
      <c r="F5631" t="s">
        <v>1023</v>
      </c>
    </row>
    <row r="5632" spans="2:6" hidden="1" x14ac:dyDescent="0.25">
      <c r="B5632">
        <v>163313</v>
      </c>
      <c r="C5632" t="s">
        <v>16523</v>
      </c>
      <c r="D5632" t="s">
        <v>16524</v>
      </c>
      <c r="E5632" t="s">
        <v>16525</v>
      </c>
      <c r="F5632" t="s">
        <v>1023</v>
      </c>
    </row>
    <row r="5633" spans="2:6" hidden="1" x14ac:dyDescent="0.25">
      <c r="B5633">
        <v>163314</v>
      </c>
      <c r="C5633" t="s">
        <v>16526</v>
      </c>
      <c r="D5633" t="s">
        <v>16527</v>
      </c>
      <c r="E5633" t="s">
        <v>16528</v>
      </c>
      <c r="F5633" t="s">
        <v>1023</v>
      </c>
    </row>
    <row r="5634" spans="2:6" hidden="1" x14ac:dyDescent="0.25">
      <c r="B5634">
        <v>163315</v>
      </c>
      <c r="C5634" t="s">
        <v>16529</v>
      </c>
      <c r="D5634" t="s">
        <v>16530</v>
      </c>
      <c r="E5634" t="s">
        <v>16531</v>
      </c>
      <c r="F5634" t="s">
        <v>1023</v>
      </c>
    </row>
    <row r="5635" spans="2:6" hidden="1" x14ac:dyDescent="0.25">
      <c r="B5635">
        <v>163316</v>
      </c>
      <c r="C5635" t="s">
        <v>16532</v>
      </c>
      <c r="D5635" t="s">
        <v>16533</v>
      </c>
      <c r="E5635" t="s">
        <v>16534</v>
      </c>
      <c r="F5635" t="s">
        <v>1023</v>
      </c>
    </row>
    <row r="5636" spans="2:6" hidden="1" x14ac:dyDescent="0.25">
      <c r="B5636">
        <v>163317</v>
      </c>
      <c r="C5636" t="s">
        <v>16535</v>
      </c>
      <c r="D5636" t="s">
        <v>16536</v>
      </c>
      <c r="E5636" t="s">
        <v>13009</v>
      </c>
      <c r="F5636" t="s">
        <v>1023</v>
      </c>
    </row>
    <row r="5637" spans="2:6" hidden="1" x14ac:dyDescent="0.25">
      <c r="B5637">
        <v>163318</v>
      </c>
      <c r="C5637" t="s">
        <v>12391</v>
      </c>
      <c r="D5637" t="s">
        <v>12392</v>
      </c>
      <c r="E5637" t="s">
        <v>16537</v>
      </c>
      <c r="F5637" t="s">
        <v>1023</v>
      </c>
    </row>
    <row r="5638" spans="2:6" hidden="1" x14ac:dyDescent="0.25">
      <c r="B5638">
        <v>163319</v>
      </c>
      <c r="C5638" t="s">
        <v>16538</v>
      </c>
      <c r="D5638" t="s">
        <v>16539</v>
      </c>
      <c r="E5638" t="s">
        <v>16540</v>
      </c>
      <c r="F5638" t="s">
        <v>1023</v>
      </c>
    </row>
    <row r="5639" spans="2:6" hidden="1" x14ac:dyDescent="0.25">
      <c r="B5639">
        <v>163320</v>
      </c>
      <c r="C5639" t="s">
        <v>16541</v>
      </c>
      <c r="D5639" t="s">
        <v>16542</v>
      </c>
      <c r="E5639" t="s">
        <v>6355</v>
      </c>
      <c r="F5639" t="s">
        <v>1023</v>
      </c>
    </row>
    <row r="5640" spans="2:6" hidden="1" x14ac:dyDescent="0.25">
      <c r="B5640">
        <v>163321</v>
      </c>
      <c r="C5640" t="s">
        <v>16543</v>
      </c>
      <c r="D5640" t="s">
        <v>16544</v>
      </c>
      <c r="E5640" t="s">
        <v>16545</v>
      </c>
      <c r="F5640" t="s">
        <v>1023</v>
      </c>
    </row>
    <row r="5641" spans="2:6" hidden="1" x14ac:dyDescent="0.25">
      <c r="B5641">
        <v>163322</v>
      </c>
      <c r="C5641" t="s">
        <v>16546</v>
      </c>
      <c r="D5641" t="s">
        <v>16547</v>
      </c>
      <c r="E5641" t="s">
        <v>16548</v>
      </c>
      <c r="F5641" t="s">
        <v>1023</v>
      </c>
    </row>
    <row r="5642" spans="2:6" hidden="1" x14ac:dyDescent="0.25">
      <c r="B5642">
        <v>163323</v>
      </c>
      <c r="C5642" t="s">
        <v>16549</v>
      </c>
      <c r="D5642" t="s">
        <v>16550</v>
      </c>
      <c r="E5642" t="s">
        <v>4152</v>
      </c>
      <c r="F5642" t="s">
        <v>1023</v>
      </c>
    </row>
    <row r="5643" spans="2:6" hidden="1" x14ac:dyDescent="0.25">
      <c r="B5643">
        <v>163324</v>
      </c>
      <c r="C5643" t="s">
        <v>16551</v>
      </c>
      <c r="D5643" t="s">
        <v>16552</v>
      </c>
      <c r="E5643" t="s">
        <v>11731</v>
      </c>
      <c r="F5643" t="s">
        <v>1023</v>
      </c>
    </row>
    <row r="5644" spans="2:6" hidden="1" x14ac:dyDescent="0.25">
      <c r="B5644">
        <v>163326</v>
      </c>
      <c r="C5644" t="s">
        <v>16553</v>
      </c>
      <c r="D5644" t="s">
        <v>16554</v>
      </c>
      <c r="E5644" t="s">
        <v>13404</v>
      </c>
      <c r="F5644" t="s">
        <v>1023</v>
      </c>
    </row>
    <row r="5645" spans="2:6" hidden="1" x14ac:dyDescent="0.25">
      <c r="B5645">
        <v>163327</v>
      </c>
      <c r="C5645" t="s">
        <v>16555</v>
      </c>
      <c r="D5645" t="s">
        <v>16556</v>
      </c>
      <c r="E5645" t="s">
        <v>16557</v>
      </c>
      <c r="F5645" t="s">
        <v>1023</v>
      </c>
    </row>
    <row r="5646" spans="2:6" hidden="1" x14ac:dyDescent="0.25">
      <c r="B5646">
        <v>163329</v>
      </c>
      <c r="C5646" t="s">
        <v>16558</v>
      </c>
      <c r="D5646" t="s">
        <v>16559</v>
      </c>
      <c r="E5646" t="s">
        <v>16560</v>
      </c>
      <c r="F5646" t="s">
        <v>1023</v>
      </c>
    </row>
    <row r="5647" spans="2:6" hidden="1" x14ac:dyDescent="0.25">
      <c r="B5647">
        <v>163330</v>
      </c>
      <c r="C5647" t="s">
        <v>16561</v>
      </c>
      <c r="D5647" t="s">
        <v>16562</v>
      </c>
      <c r="E5647" t="s">
        <v>16563</v>
      </c>
      <c r="F5647" t="s">
        <v>1023</v>
      </c>
    </row>
    <row r="5648" spans="2:6" hidden="1" x14ac:dyDescent="0.25">
      <c r="B5648">
        <v>163331</v>
      </c>
      <c r="C5648" t="s">
        <v>13898</v>
      </c>
      <c r="D5648" t="s">
        <v>13899</v>
      </c>
      <c r="E5648" t="s">
        <v>16564</v>
      </c>
      <c r="F5648" t="s">
        <v>1023</v>
      </c>
    </row>
    <row r="5649" spans="2:6" hidden="1" x14ac:dyDescent="0.25">
      <c r="B5649">
        <v>163332</v>
      </c>
      <c r="C5649" t="s">
        <v>16565</v>
      </c>
      <c r="D5649" t="s">
        <v>16566</v>
      </c>
      <c r="E5649" t="s">
        <v>72</v>
      </c>
      <c r="F5649" t="s">
        <v>1023</v>
      </c>
    </row>
    <row r="5650" spans="2:6" hidden="1" x14ac:dyDescent="0.25">
      <c r="B5650">
        <v>163333</v>
      </c>
      <c r="C5650" t="s">
        <v>16567</v>
      </c>
      <c r="D5650" t="s">
        <v>16568</v>
      </c>
      <c r="E5650" t="s">
        <v>7481</v>
      </c>
      <c r="F5650" t="s">
        <v>1023</v>
      </c>
    </row>
    <row r="5651" spans="2:6" hidden="1" x14ac:dyDescent="0.25">
      <c r="B5651">
        <v>163334</v>
      </c>
      <c r="C5651" t="s">
        <v>16569</v>
      </c>
      <c r="D5651" t="s">
        <v>16570</v>
      </c>
      <c r="E5651" t="s">
        <v>16571</v>
      </c>
      <c r="F5651" t="s">
        <v>1023</v>
      </c>
    </row>
    <row r="5652" spans="2:6" hidden="1" x14ac:dyDescent="0.25">
      <c r="B5652">
        <v>163335</v>
      </c>
      <c r="C5652" t="s">
        <v>16572</v>
      </c>
      <c r="D5652" t="s">
        <v>16573</v>
      </c>
      <c r="E5652" t="s">
        <v>16574</v>
      </c>
      <c r="F5652" t="s">
        <v>1023</v>
      </c>
    </row>
    <row r="5653" spans="2:6" hidden="1" x14ac:dyDescent="0.25">
      <c r="B5653">
        <v>163336</v>
      </c>
      <c r="C5653" t="s">
        <v>16575</v>
      </c>
      <c r="D5653" t="s">
        <v>16576</v>
      </c>
      <c r="E5653" t="s">
        <v>9298</v>
      </c>
      <c r="F5653" t="s">
        <v>1023</v>
      </c>
    </row>
    <row r="5654" spans="2:6" hidden="1" x14ac:dyDescent="0.25">
      <c r="B5654">
        <v>163337</v>
      </c>
      <c r="C5654" t="s">
        <v>16577</v>
      </c>
      <c r="D5654" t="s">
        <v>16578</v>
      </c>
      <c r="E5654" t="s">
        <v>16579</v>
      </c>
      <c r="F5654" t="s">
        <v>1023</v>
      </c>
    </row>
    <row r="5655" spans="2:6" hidden="1" x14ac:dyDescent="0.25">
      <c r="B5655">
        <v>163338</v>
      </c>
      <c r="C5655" t="s">
        <v>16580</v>
      </c>
      <c r="D5655" t="s">
        <v>16581</v>
      </c>
      <c r="E5655" t="s">
        <v>16582</v>
      </c>
      <c r="F5655" t="s">
        <v>1023</v>
      </c>
    </row>
    <row r="5656" spans="2:6" hidden="1" x14ac:dyDescent="0.25">
      <c r="B5656">
        <v>163339</v>
      </c>
      <c r="C5656" t="s">
        <v>16583</v>
      </c>
      <c r="D5656" t="s">
        <v>16584</v>
      </c>
      <c r="E5656" t="s">
        <v>16585</v>
      </c>
      <c r="F5656" t="s">
        <v>1023</v>
      </c>
    </row>
    <row r="5657" spans="2:6" hidden="1" x14ac:dyDescent="0.25">
      <c r="B5657">
        <v>163340</v>
      </c>
      <c r="C5657" t="s">
        <v>2021</v>
      </c>
      <c r="D5657" t="s">
        <v>2022</v>
      </c>
      <c r="E5657" t="s">
        <v>24112</v>
      </c>
      <c r="F5657" t="s">
        <v>1023</v>
      </c>
    </row>
    <row r="5658" spans="2:6" hidden="1" x14ac:dyDescent="0.25">
      <c r="B5658">
        <v>163341</v>
      </c>
      <c r="C5658" t="s">
        <v>16586</v>
      </c>
      <c r="D5658" t="s">
        <v>16587</v>
      </c>
      <c r="E5658" t="s">
        <v>24064</v>
      </c>
      <c r="F5658" t="s">
        <v>1023</v>
      </c>
    </row>
    <row r="5659" spans="2:6" hidden="1" x14ac:dyDescent="0.25">
      <c r="B5659">
        <v>163342</v>
      </c>
      <c r="C5659" t="s">
        <v>16588</v>
      </c>
      <c r="D5659" t="s">
        <v>16589</v>
      </c>
      <c r="E5659" t="s">
        <v>16590</v>
      </c>
      <c r="F5659" t="s">
        <v>1023</v>
      </c>
    </row>
    <row r="5660" spans="2:6" hidden="1" x14ac:dyDescent="0.25">
      <c r="B5660">
        <v>163343</v>
      </c>
      <c r="C5660" t="s">
        <v>16591</v>
      </c>
      <c r="D5660" t="s">
        <v>16592</v>
      </c>
      <c r="E5660" t="s">
        <v>16593</v>
      </c>
      <c r="F5660" t="s">
        <v>1023</v>
      </c>
    </row>
    <row r="5661" spans="2:6" hidden="1" x14ac:dyDescent="0.25">
      <c r="B5661">
        <v>163344</v>
      </c>
      <c r="C5661" t="s">
        <v>16594</v>
      </c>
      <c r="D5661" t="s">
        <v>16595</v>
      </c>
      <c r="E5661" t="s">
        <v>16596</v>
      </c>
      <c r="F5661" t="s">
        <v>1023</v>
      </c>
    </row>
    <row r="5662" spans="2:6" hidden="1" x14ac:dyDescent="0.25">
      <c r="B5662">
        <v>163346</v>
      </c>
      <c r="C5662" t="s">
        <v>16597</v>
      </c>
      <c r="D5662" t="s">
        <v>16598</v>
      </c>
      <c r="E5662" t="s">
        <v>16599</v>
      </c>
      <c r="F5662" t="s">
        <v>1023</v>
      </c>
    </row>
    <row r="5663" spans="2:6" hidden="1" x14ac:dyDescent="0.25">
      <c r="B5663">
        <v>163347</v>
      </c>
      <c r="C5663" t="s">
        <v>16600</v>
      </c>
      <c r="D5663" t="s">
        <v>24113</v>
      </c>
      <c r="E5663" t="s">
        <v>16601</v>
      </c>
      <c r="F5663" t="s">
        <v>1023</v>
      </c>
    </row>
    <row r="5664" spans="2:6" hidden="1" x14ac:dyDescent="0.25">
      <c r="B5664">
        <v>163348</v>
      </c>
      <c r="C5664" t="s">
        <v>16602</v>
      </c>
      <c r="D5664" t="s">
        <v>16603</v>
      </c>
      <c r="E5664" t="s">
        <v>16604</v>
      </c>
      <c r="F5664" t="s">
        <v>1023</v>
      </c>
    </row>
    <row r="5665" spans="2:6" hidden="1" x14ac:dyDescent="0.25">
      <c r="B5665">
        <v>163349</v>
      </c>
      <c r="C5665" t="s">
        <v>16605</v>
      </c>
      <c r="D5665" t="s">
        <v>16606</v>
      </c>
      <c r="E5665" t="s">
        <v>16607</v>
      </c>
      <c r="F5665" t="s">
        <v>1023</v>
      </c>
    </row>
    <row r="5666" spans="2:6" hidden="1" x14ac:dyDescent="0.25">
      <c r="B5666">
        <v>163350</v>
      </c>
      <c r="C5666" t="s">
        <v>16608</v>
      </c>
      <c r="D5666" t="s">
        <v>16609</v>
      </c>
      <c r="E5666" t="s">
        <v>16610</v>
      </c>
      <c r="F5666" t="s">
        <v>1023</v>
      </c>
    </row>
    <row r="5667" spans="2:6" hidden="1" x14ac:dyDescent="0.25">
      <c r="B5667">
        <v>163351</v>
      </c>
      <c r="C5667" t="s">
        <v>16611</v>
      </c>
      <c r="D5667" t="s">
        <v>16612</v>
      </c>
      <c r="E5667" t="s">
        <v>16613</v>
      </c>
      <c r="F5667" t="s">
        <v>1023</v>
      </c>
    </row>
    <row r="5668" spans="2:6" hidden="1" x14ac:dyDescent="0.25">
      <c r="B5668">
        <v>163352</v>
      </c>
      <c r="C5668" t="s">
        <v>16614</v>
      </c>
      <c r="D5668" t="s">
        <v>16615</v>
      </c>
      <c r="E5668" t="s">
        <v>16616</v>
      </c>
      <c r="F5668" t="s">
        <v>1023</v>
      </c>
    </row>
    <row r="5669" spans="2:6" hidden="1" x14ac:dyDescent="0.25">
      <c r="B5669">
        <v>163353</v>
      </c>
      <c r="C5669" t="s">
        <v>16617</v>
      </c>
      <c r="D5669" t="s">
        <v>16618</v>
      </c>
      <c r="E5669" t="s">
        <v>16619</v>
      </c>
      <c r="F5669" t="s">
        <v>1023</v>
      </c>
    </row>
    <row r="5670" spans="2:6" hidden="1" x14ac:dyDescent="0.25">
      <c r="B5670">
        <v>163354</v>
      </c>
      <c r="C5670" t="s">
        <v>16620</v>
      </c>
      <c r="D5670" t="s">
        <v>16621</v>
      </c>
      <c r="E5670" t="s">
        <v>16622</v>
      </c>
      <c r="F5670" t="s">
        <v>1023</v>
      </c>
    </row>
    <row r="5671" spans="2:6" hidden="1" x14ac:dyDescent="0.25">
      <c r="B5671">
        <v>163355</v>
      </c>
      <c r="C5671" t="s">
        <v>16623</v>
      </c>
      <c r="D5671" t="s">
        <v>16624</v>
      </c>
      <c r="E5671" t="s">
        <v>2751</v>
      </c>
      <c r="F5671" t="s">
        <v>1023</v>
      </c>
    </row>
    <row r="5672" spans="2:6" hidden="1" x14ac:dyDescent="0.25">
      <c r="B5672">
        <v>163356</v>
      </c>
      <c r="C5672" t="s">
        <v>16625</v>
      </c>
      <c r="D5672" t="s">
        <v>16626</v>
      </c>
      <c r="E5672" t="s">
        <v>16627</v>
      </c>
      <c r="F5672" t="s">
        <v>1023</v>
      </c>
    </row>
    <row r="5673" spans="2:6" hidden="1" x14ac:dyDescent="0.25">
      <c r="B5673">
        <v>163357</v>
      </c>
      <c r="C5673" t="s">
        <v>16628</v>
      </c>
      <c r="D5673" t="s">
        <v>16629</v>
      </c>
      <c r="E5673" t="s">
        <v>16630</v>
      </c>
      <c r="F5673" t="s">
        <v>1023</v>
      </c>
    </row>
    <row r="5674" spans="2:6" hidden="1" x14ac:dyDescent="0.25">
      <c r="B5674">
        <v>163358</v>
      </c>
      <c r="C5674" t="s">
        <v>16631</v>
      </c>
      <c r="D5674" t="s">
        <v>16632</v>
      </c>
      <c r="E5674" t="s">
        <v>16633</v>
      </c>
      <c r="F5674" t="s">
        <v>1023</v>
      </c>
    </row>
    <row r="5675" spans="2:6" hidden="1" x14ac:dyDescent="0.25">
      <c r="B5675">
        <v>163359</v>
      </c>
      <c r="C5675" t="s">
        <v>16634</v>
      </c>
      <c r="D5675" t="s">
        <v>16635</v>
      </c>
      <c r="E5675" t="s">
        <v>16636</v>
      </c>
      <c r="F5675" t="s">
        <v>1023</v>
      </c>
    </row>
    <row r="5676" spans="2:6" hidden="1" x14ac:dyDescent="0.25">
      <c r="B5676">
        <v>163360</v>
      </c>
      <c r="C5676" t="s">
        <v>16637</v>
      </c>
      <c r="D5676" t="s">
        <v>16638</v>
      </c>
      <c r="E5676" t="s">
        <v>16639</v>
      </c>
      <c r="F5676" t="s">
        <v>1023</v>
      </c>
    </row>
    <row r="5677" spans="2:6" hidden="1" x14ac:dyDescent="0.25">
      <c r="B5677">
        <v>163362</v>
      </c>
      <c r="C5677" t="s">
        <v>16640</v>
      </c>
      <c r="D5677" t="s">
        <v>16641</v>
      </c>
      <c r="E5677" t="s">
        <v>16642</v>
      </c>
      <c r="F5677" t="s">
        <v>1023</v>
      </c>
    </row>
    <row r="5678" spans="2:6" hidden="1" x14ac:dyDescent="0.25">
      <c r="B5678">
        <v>163363</v>
      </c>
      <c r="C5678" t="s">
        <v>16643</v>
      </c>
      <c r="D5678" t="s">
        <v>16644</v>
      </c>
      <c r="E5678" t="s">
        <v>16645</v>
      </c>
      <c r="F5678" t="s">
        <v>1023</v>
      </c>
    </row>
    <row r="5679" spans="2:6" hidden="1" x14ac:dyDescent="0.25">
      <c r="B5679">
        <v>163364</v>
      </c>
      <c r="C5679" t="s">
        <v>16646</v>
      </c>
      <c r="D5679" t="s">
        <v>16647</v>
      </c>
      <c r="E5679" t="s">
        <v>15119</v>
      </c>
      <c r="F5679" t="s">
        <v>1023</v>
      </c>
    </row>
    <row r="5680" spans="2:6" hidden="1" x14ac:dyDescent="0.25">
      <c r="B5680">
        <v>163367</v>
      </c>
      <c r="C5680" t="s">
        <v>16648</v>
      </c>
      <c r="D5680" t="s">
        <v>16649</v>
      </c>
      <c r="E5680" t="s">
        <v>7554</v>
      </c>
      <c r="F5680" t="s">
        <v>1023</v>
      </c>
    </row>
    <row r="5681" spans="2:6" hidden="1" x14ac:dyDescent="0.25">
      <c r="B5681">
        <v>163369</v>
      </c>
      <c r="C5681" t="s">
        <v>16650</v>
      </c>
      <c r="D5681" t="s">
        <v>16651</v>
      </c>
      <c r="E5681" t="s">
        <v>7554</v>
      </c>
      <c r="F5681" t="s">
        <v>1023</v>
      </c>
    </row>
    <row r="5682" spans="2:6" hidden="1" x14ac:dyDescent="0.25">
      <c r="B5682">
        <v>163371</v>
      </c>
      <c r="C5682" t="s">
        <v>16652</v>
      </c>
      <c r="D5682" t="s">
        <v>16653</v>
      </c>
      <c r="E5682" t="s">
        <v>11969</v>
      </c>
      <c r="F5682" t="s">
        <v>1023</v>
      </c>
    </row>
    <row r="5683" spans="2:6" hidden="1" x14ac:dyDescent="0.25">
      <c r="B5683">
        <v>163372</v>
      </c>
      <c r="C5683" t="s">
        <v>16654</v>
      </c>
      <c r="D5683" t="s">
        <v>16655</v>
      </c>
      <c r="E5683" t="s">
        <v>16656</v>
      </c>
      <c r="F5683" t="s">
        <v>1023</v>
      </c>
    </row>
    <row r="5684" spans="2:6" hidden="1" x14ac:dyDescent="0.25">
      <c r="B5684">
        <v>163373</v>
      </c>
      <c r="C5684" t="s">
        <v>16657</v>
      </c>
      <c r="D5684" t="s">
        <v>16658</v>
      </c>
      <c r="E5684" t="s">
        <v>5668</v>
      </c>
      <c r="F5684" t="s">
        <v>1023</v>
      </c>
    </row>
    <row r="5685" spans="2:6" hidden="1" x14ac:dyDescent="0.25">
      <c r="B5685">
        <v>163374</v>
      </c>
      <c r="C5685" t="s">
        <v>16659</v>
      </c>
      <c r="D5685" t="s">
        <v>16660</v>
      </c>
      <c r="E5685" t="s">
        <v>16661</v>
      </c>
      <c r="F5685" t="s">
        <v>1023</v>
      </c>
    </row>
    <row r="5686" spans="2:6" hidden="1" x14ac:dyDescent="0.25">
      <c r="B5686">
        <v>163375</v>
      </c>
      <c r="C5686" t="s">
        <v>16662</v>
      </c>
      <c r="D5686" t="s">
        <v>16663</v>
      </c>
      <c r="E5686" t="s">
        <v>16664</v>
      </c>
      <c r="F5686" t="s">
        <v>1023</v>
      </c>
    </row>
    <row r="5687" spans="2:6" hidden="1" x14ac:dyDescent="0.25">
      <c r="B5687">
        <v>163376</v>
      </c>
      <c r="C5687" t="s">
        <v>16665</v>
      </c>
      <c r="D5687" t="s">
        <v>16666</v>
      </c>
      <c r="E5687" t="s">
        <v>16667</v>
      </c>
      <c r="F5687" t="s">
        <v>1023</v>
      </c>
    </row>
    <row r="5688" spans="2:6" hidden="1" x14ac:dyDescent="0.25">
      <c r="B5688">
        <v>163377</v>
      </c>
      <c r="C5688" t="s">
        <v>16668</v>
      </c>
      <c r="D5688" t="s">
        <v>16669</v>
      </c>
      <c r="E5688" t="s">
        <v>12714</v>
      </c>
      <c r="F5688" t="s">
        <v>1023</v>
      </c>
    </row>
    <row r="5689" spans="2:6" hidden="1" x14ac:dyDescent="0.25">
      <c r="B5689">
        <v>163378</v>
      </c>
      <c r="C5689" t="s">
        <v>16670</v>
      </c>
      <c r="D5689" t="s">
        <v>16671</v>
      </c>
      <c r="E5689" t="s">
        <v>16672</v>
      </c>
      <c r="F5689" t="s">
        <v>1023</v>
      </c>
    </row>
    <row r="5690" spans="2:6" hidden="1" x14ac:dyDescent="0.25">
      <c r="B5690">
        <v>163379</v>
      </c>
      <c r="C5690" t="s">
        <v>16673</v>
      </c>
      <c r="D5690" t="s">
        <v>16674</v>
      </c>
      <c r="E5690" t="s">
        <v>16675</v>
      </c>
      <c r="F5690" t="s">
        <v>1023</v>
      </c>
    </row>
    <row r="5691" spans="2:6" hidden="1" x14ac:dyDescent="0.25">
      <c r="B5691">
        <v>163380</v>
      </c>
      <c r="C5691" t="s">
        <v>16676</v>
      </c>
      <c r="D5691" t="s">
        <v>16677</v>
      </c>
      <c r="E5691" t="s">
        <v>3696</v>
      </c>
      <c r="F5691" t="s">
        <v>1023</v>
      </c>
    </row>
    <row r="5692" spans="2:6" hidden="1" x14ac:dyDescent="0.25">
      <c r="B5692">
        <v>163381</v>
      </c>
      <c r="C5692" t="s">
        <v>16678</v>
      </c>
      <c r="D5692" t="s">
        <v>16679</v>
      </c>
      <c r="E5692" t="s">
        <v>16680</v>
      </c>
      <c r="F5692" t="s">
        <v>1023</v>
      </c>
    </row>
    <row r="5693" spans="2:6" hidden="1" x14ac:dyDescent="0.25">
      <c r="B5693">
        <v>163383</v>
      </c>
      <c r="C5693" t="s">
        <v>16681</v>
      </c>
      <c r="D5693" t="s">
        <v>16682</v>
      </c>
      <c r="E5693" t="s">
        <v>16683</v>
      </c>
      <c r="F5693" t="s">
        <v>1023</v>
      </c>
    </row>
    <row r="5694" spans="2:6" hidden="1" x14ac:dyDescent="0.25">
      <c r="B5694">
        <v>163384</v>
      </c>
      <c r="C5694" t="s">
        <v>16684</v>
      </c>
      <c r="D5694" t="s">
        <v>16685</v>
      </c>
      <c r="E5694" t="s">
        <v>5169</v>
      </c>
      <c r="F5694" t="s">
        <v>1023</v>
      </c>
    </row>
    <row r="5695" spans="2:6" hidden="1" x14ac:dyDescent="0.25">
      <c r="B5695">
        <v>163385</v>
      </c>
      <c r="C5695" t="s">
        <v>16686</v>
      </c>
      <c r="D5695" t="s">
        <v>16687</v>
      </c>
      <c r="E5695" t="s">
        <v>16688</v>
      </c>
      <c r="F5695" t="s">
        <v>1023</v>
      </c>
    </row>
    <row r="5696" spans="2:6" hidden="1" x14ac:dyDescent="0.25">
      <c r="B5696">
        <v>163386</v>
      </c>
      <c r="C5696" t="s">
        <v>16689</v>
      </c>
      <c r="D5696" t="s">
        <v>16690</v>
      </c>
      <c r="E5696" t="s">
        <v>16691</v>
      </c>
      <c r="F5696" t="s">
        <v>1023</v>
      </c>
    </row>
    <row r="5697" spans="2:6" hidden="1" x14ac:dyDescent="0.25">
      <c r="B5697">
        <v>163388</v>
      </c>
      <c r="C5697" t="s">
        <v>16692</v>
      </c>
      <c r="D5697" t="s">
        <v>16693</v>
      </c>
      <c r="E5697" t="s">
        <v>16694</v>
      </c>
      <c r="F5697" t="s">
        <v>1023</v>
      </c>
    </row>
    <row r="5698" spans="2:6" hidden="1" x14ac:dyDescent="0.25">
      <c r="B5698">
        <v>163389</v>
      </c>
      <c r="C5698" t="s">
        <v>16695</v>
      </c>
      <c r="D5698" t="s">
        <v>16696</v>
      </c>
      <c r="E5698" t="s">
        <v>9396</v>
      </c>
      <c r="F5698" t="s">
        <v>1023</v>
      </c>
    </row>
    <row r="5699" spans="2:6" hidden="1" x14ac:dyDescent="0.25">
      <c r="B5699">
        <v>163390</v>
      </c>
      <c r="C5699" t="s">
        <v>16697</v>
      </c>
      <c r="D5699" t="s">
        <v>16698</v>
      </c>
      <c r="E5699" t="s">
        <v>24065</v>
      </c>
      <c r="F5699" t="s">
        <v>1023</v>
      </c>
    </row>
    <row r="5700" spans="2:6" hidden="1" x14ac:dyDescent="0.25">
      <c r="B5700">
        <v>163391</v>
      </c>
      <c r="C5700" t="s">
        <v>16699</v>
      </c>
      <c r="D5700" t="s">
        <v>16700</v>
      </c>
      <c r="E5700" t="s">
        <v>16701</v>
      </c>
      <c r="F5700" t="s">
        <v>1023</v>
      </c>
    </row>
    <row r="5701" spans="2:6" hidden="1" x14ac:dyDescent="0.25">
      <c r="B5701">
        <v>163392</v>
      </c>
      <c r="C5701" t="s">
        <v>16702</v>
      </c>
      <c r="D5701" t="s">
        <v>16703</v>
      </c>
      <c r="E5701" t="s">
        <v>16704</v>
      </c>
      <c r="F5701" t="s">
        <v>1023</v>
      </c>
    </row>
    <row r="5702" spans="2:6" hidden="1" x14ac:dyDescent="0.25">
      <c r="B5702">
        <v>163394</v>
      </c>
      <c r="C5702" t="s">
        <v>16705</v>
      </c>
      <c r="D5702" t="s">
        <v>16706</v>
      </c>
      <c r="E5702" t="s">
        <v>12419</v>
      </c>
      <c r="F5702" t="s">
        <v>1023</v>
      </c>
    </row>
    <row r="5703" spans="2:6" hidden="1" x14ac:dyDescent="0.25">
      <c r="B5703">
        <v>163395</v>
      </c>
      <c r="C5703" t="s">
        <v>16707</v>
      </c>
      <c r="D5703" t="s">
        <v>16708</v>
      </c>
      <c r="E5703" t="s">
        <v>2653</v>
      </c>
      <c r="F5703" t="s">
        <v>1023</v>
      </c>
    </row>
    <row r="5704" spans="2:6" hidden="1" x14ac:dyDescent="0.25">
      <c r="B5704">
        <v>163396</v>
      </c>
      <c r="C5704" t="s">
        <v>16709</v>
      </c>
      <c r="D5704" t="s">
        <v>16710</v>
      </c>
      <c r="E5704" t="s">
        <v>16711</v>
      </c>
      <c r="F5704" t="s">
        <v>1023</v>
      </c>
    </row>
    <row r="5705" spans="2:6" hidden="1" x14ac:dyDescent="0.25">
      <c r="B5705">
        <v>163397</v>
      </c>
      <c r="C5705" t="s">
        <v>16712</v>
      </c>
      <c r="D5705" t="s">
        <v>16713</v>
      </c>
      <c r="E5705" t="s">
        <v>16714</v>
      </c>
      <c r="F5705" t="s">
        <v>1023</v>
      </c>
    </row>
    <row r="5706" spans="2:6" hidden="1" x14ac:dyDescent="0.25">
      <c r="B5706">
        <v>163398</v>
      </c>
      <c r="C5706" t="s">
        <v>16715</v>
      </c>
      <c r="D5706" t="s">
        <v>16716</v>
      </c>
      <c r="E5706" t="s">
        <v>16717</v>
      </c>
      <c r="F5706" t="s">
        <v>1023</v>
      </c>
    </row>
    <row r="5707" spans="2:6" hidden="1" x14ac:dyDescent="0.25">
      <c r="B5707">
        <v>163399</v>
      </c>
      <c r="C5707" t="s">
        <v>16718</v>
      </c>
      <c r="D5707" t="s">
        <v>16719</v>
      </c>
      <c r="E5707" t="s">
        <v>16720</v>
      </c>
      <c r="F5707" t="s">
        <v>1023</v>
      </c>
    </row>
    <row r="5708" spans="2:6" hidden="1" x14ac:dyDescent="0.25">
      <c r="B5708">
        <v>163400</v>
      </c>
      <c r="C5708" t="s">
        <v>16721</v>
      </c>
      <c r="D5708" t="s">
        <v>16722</v>
      </c>
      <c r="E5708" t="s">
        <v>15430</v>
      </c>
      <c r="F5708" t="s">
        <v>1023</v>
      </c>
    </row>
    <row r="5709" spans="2:6" hidden="1" x14ac:dyDescent="0.25">
      <c r="B5709">
        <v>163401</v>
      </c>
      <c r="C5709" t="s">
        <v>16723</v>
      </c>
      <c r="D5709" t="s">
        <v>16724</v>
      </c>
      <c r="E5709" t="s">
        <v>16725</v>
      </c>
      <c r="F5709" t="s">
        <v>1023</v>
      </c>
    </row>
    <row r="5710" spans="2:6" hidden="1" x14ac:dyDescent="0.25">
      <c r="B5710">
        <v>163402</v>
      </c>
      <c r="C5710" t="s">
        <v>16726</v>
      </c>
      <c r="D5710" t="s">
        <v>16727</v>
      </c>
      <c r="E5710" t="s">
        <v>16728</v>
      </c>
      <c r="F5710" t="s">
        <v>1023</v>
      </c>
    </row>
    <row r="5711" spans="2:6" hidden="1" x14ac:dyDescent="0.25">
      <c r="B5711">
        <v>163403</v>
      </c>
      <c r="C5711" t="s">
        <v>16729</v>
      </c>
      <c r="D5711" t="s">
        <v>16730</v>
      </c>
      <c r="E5711" t="s">
        <v>16731</v>
      </c>
      <c r="F5711" t="s">
        <v>1023</v>
      </c>
    </row>
    <row r="5712" spans="2:6" hidden="1" x14ac:dyDescent="0.25">
      <c r="B5712">
        <v>163404</v>
      </c>
      <c r="C5712" t="s">
        <v>16732</v>
      </c>
      <c r="D5712" t="s">
        <v>16733</v>
      </c>
      <c r="E5712" t="s">
        <v>16734</v>
      </c>
      <c r="F5712" t="s">
        <v>1023</v>
      </c>
    </row>
    <row r="5713" spans="2:6" hidden="1" x14ac:dyDescent="0.25">
      <c r="B5713">
        <v>163405</v>
      </c>
      <c r="C5713" t="s">
        <v>16735</v>
      </c>
      <c r="D5713" t="s">
        <v>16736</v>
      </c>
      <c r="E5713" t="s">
        <v>9976</v>
      </c>
      <c r="F5713" t="s">
        <v>1023</v>
      </c>
    </row>
    <row r="5714" spans="2:6" hidden="1" x14ac:dyDescent="0.25">
      <c r="B5714">
        <v>163406</v>
      </c>
      <c r="C5714" t="s">
        <v>16737</v>
      </c>
      <c r="D5714" t="s">
        <v>16738</v>
      </c>
      <c r="E5714" t="s">
        <v>16739</v>
      </c>
      <c r="F5714" t="s">
        <v>1023</v>
      </c>
    </row>
    <row r="5715" spans="2:6" hidden="1" x14ac:dyDescent="0.25">
      <c r="B5715">
        <v>163407</v>
      </c>
      <c r="C5715" t="s">
        <v>16740</v>
      </c>
      <c r="D5715" t="s">
        <v>16741</v>
      </c>
      <c r="E5715" t="s">
        <v>6931</v>
      </c>
      <c r="F5715" t="s">
        <v>1023</v>
      </c>
    </row>
    <row r="5716" spans="2:6" hidden="1" x14ac:dyDescent="0.25">
      <c r="B5716">
        <v>163408</v>
      </c>
      <c r="C5716" t="s">
        <v>16742</v>
      </c>
      <c r="D5716" t="s">
        <v>16743</v>
      </c>
      <c r="E5716" t="s">
        <v>12533</v>
      </c>
      <c r="F5716" t="s">
        <v>1023</v>
      </c>
    </row>
    <row r="5717" spans="2:6" hidden="1" x14ac:dyDescent="0.25">
      <c r="B5717">
        <v>163409</v>
      </c>
      <c r="C5717" t="s">
        <v>16744</v>
      </c>
      <c r="D5717" t="s">
        <v>16745</v>
      </c>
      <c r="E5717" t="s">
        <v>16746</v>
      </c>
      <c r="F5717" t="s">
        <v>1023</v>
      </c>
    </row>
    <row r="5718" spans="2:6" hidden="1" x14ac:dyDescent="0.25">
      <c r="B5718">
        <v>163410</v>
      </c>
      <c r="C5718" t="s">
        <v>16747</v>
      </c>
      <c r="D5718" t="s">
        <v>16748</v>
      </c>
      <c r="E5718" t="s">
        <v>16749</v>
      </c>
      <c r="F5718" t="s">
        <v>1023</v>
      </c>
    </row>
    <row r="5719" spans="2:6" hidden="1" x14ac:dyDescent="0.25">
      <c r="B5719">
        <v>163411</v>
      </c>
      <c r="C5719" t="s">
        <v>16750</v>
      </c>
      <c r="D5719" t="s">
        <v>16751</v>
      </c>
      <c r="E5719" t="s">
        <v>16752</v>
      </c>
      <c r="F5719" t="s">
        <v>1023</v>
      </c>
    </row>
    <row r="5720" spans="2:6" hidden="1" x14ac:dyDescent="0.25">
      <c r="B5720">
        <v>163412</v>
      </c>
      <c r="C5720" t="s">
        <v>16753</v>
      </c>
      <c r="D5720" t="s">
        <v>16754</v>
      </c>
      <c r="E5720" t="s">
        <v>16755</v>
      </c>
      <c r="F5720" t="s">
        <v>1023</v>
      </c>
    </row>
    <row r="5721" spans="2:6" hidden="1" x14ac:dyDescent="0.25">
      <c r="B5721">
        <v>163413</v>
      </c>
      <c r="C5721" t="s">
        <v>16756</v>
      </c>
      <c r="D5721" t="s">
        <v>16757</v>
      </c>
      <c r="E5721" t="s">
        <v>6951</v>
      </c>
      <c r="F5721" t="s">
        <v>1023</v>
      </c>
    </row>
    <row r="5722" spans="2:6" hidden="1" x14ac:dyDescent="0.25">
      <c r="B5722">
        <v>163414</v>
      </c>
      <c r="C5722" t="s">
        <v>16758</v>
      </c>
      <c r="D5722" t="s">
        <v>24066</v>
      </c>
      <c r="E5722" t="s">
        <v>16759</v>
      </c>
      <c r="F5722" t="s">
        <v>1023</v>
      </c>
    </row>
    <row r="5723" spans="2:6" hidden="1" x14ac:dyDescent="0.25">
      <c r="B5723">
        <v>163415</v>
      </c>
      <c r="C5723" t="s">
        <v>16760</v>
      </c>
      <c r="D5723" t="s">
        <v>16761</v>
      </c>
      <c r="E5723" t="s">
        <v>16762</v>
      </c>
      <c r="F5723" t="s">
        <v>1023</v>
      </c>
    </row>
    <row r="5724" spans="2:6" hidden="1" x14ac:dyDescent="0.25">
      <c r="B5724">
        <v>163416</v>
      </c>
      <c r="C5724" t="s">
        <v>16763</v>
      </c>
      <c r="D5724" t="s">
        <v>16764</v>
      </c>
      <c r="E5724" t="s">
        <v>4824</v>
      </c>
      <c r="F5724" t="s">
        <v>1023</v>
      </c>
    </row>
    <row r="5725" spans="2:6" hidden="1" x14ac:dyDescent="0.25">
      <c r="B5725">
        <v>163417</v>
      </c>
      <c r="C5725" t="s">
        <v>16765</v>
      </c>
      <c r="D5725" t="s">
        <v>16766</v>
      </c>
      <c r="E5725" t="s">
        <v>9239</v>
      </c>
      <c r="F5725" t="s">
        <v>1023</v>
      </c>
    </row>
    <row r="5726" spans="2:6" hidden="1" x14ac:dyDescent="0.25">
      <c r="B5726">
        <v>163418</v>
      </c>
      <c r="C5726" t="s">
        <v>16767</v>
      </c>
      <c r="D5726" t="s">
        <v>16768</v>
      </c>
      <c r="E5726" t="s">
        <v>16769</v>
      </c>
      <c r="F5726" t="s">
        <v>1023</v>
      </c>
    </row>
    <row r="5727" spans="2:6" hidden="1" x14ac:dyDescent="0.25">
      <c r="B5727">
        <v>163419</v>
      </c>
      <c r="C5727" t="s">
        <v>16770</v>
      </c>
      <c r="D5727" t="s">
        <v>16771</v>
      </c>
      <c r="E5727" t="s">
        <v>16772</v>
      </c>
      <c r="F5727" t="s">
        <v>1023</v>
      </c>
    </row>
    <row r="5728" spans="2:6" hidden="1" x14ac:dyDescent="0.25">
      <c r="B5728">
        <v>163420</v>
      </c>
      <c r="C5728" t="s">
        <v>16773</v>
      </c>
      <c r="D5728" t="s">
        <v>16774</v>
      </c>
      <c r="E5728" t="s">
        <v>6386</v>
      </c>
      <c r="F5728" t="s">
        <v>1023</v>
      </c>
    </row>
    <row r="5729" spans="2:6" hidden="1" x14ac:dyDescent="0.25">
      <c r="B5729">
        <v>163421</v>
      </c>
      <c r="C5729" t="s">
        <v>16775</v>
      </c>
      <c r="D5729" t="s">
        <v>16776</v>
      </c>
      <c r="E5729" t="s">
        <v>16777</v>
      </c>
      <c r="F5729" t="s">
        <v>1023</v>
      </c>
    </row>
    <row r="5730" spans="2:6" hidden="1" x14ac:dyDescent="0.25">
      <c r="B5730">
        <v>163422</v>
      </c>
      <c r="C5730" t="s">
        <v>16778</v>
      </c>
      <c r="D5730" t="s">
        <v>16779</v>
      </c>
      <c r="E5730" t="s">
        <v>16780</v>
      </c>
      <c r="F5730" t="s">
        <v>1023</v>
      </c>
    </row>
    <row r="5731" spans="2:6" hidden="1" x14ac:dyDescent="0.25">
      <c r="B5731">
        <v>163423</v>
      </c>
      <c r="C5731" t="s">
        <v>16781</v>
      </c>
      <c r="D5731" t="s">
        <v>16782</v>
      </c>
      <c r="E5731" t="s">
        <v>16630</v>
      </c>
      <c r="F5731" t="s">
        <v>1023</v>
      </c>
    </row>
    <row r="5732" spans="2:6" hidden="1" x14ac:dyDescent="0.25">
      <c r="B5732">
        <v>163424</v>
      </c>
      <c r="C5732" t="s">
        <v>16783</v>
      </c>
      <c r="D5732" t="s">
        <v>16784</v>
      </c>
      <c r="E5732" t="s">
        <v>16785</v>
      </c>
      <c r="F5732" t="s">
        <v>1023</v>
      </c>
    </row>
    <row r="5733" spans="2:6" hidden="1" x14ac:dyDescent="0.25">
      <c r="B5733">
        <v>163425</v>
      </c>
      <c r="C5733" t="s">
        <v>16786</v>
      </c>
      <c r="D5733" t="s">
        <v>16787</v>
      </c>
      <c r="E5733" t="s">
        <v>16788</v>
      </c>
      <c r="F5733" t="s">
        <v>1023</v>
      </c>
    </row>
    <row r="5734" spans="2:6" hidden="1" x14ac:dyDescent="0.25">
      <c r="B5734">
        <v>163426</v>
      </c>
      <c r="C5734" t="s">
        <v>16789</v>
      </c>
      <c r="D5734" t="s">
        <v>16790</v>
      </c>
      <c r="E5734" t="s">
        <v>7024</v>
      </c>
      <c r="F5734" t="s">
        <v>1023</v>
      </c>
    </row>
    <row r="5735" spans="2:6" hidden="1" x14ac:dyDescent="0.25">
      <c r="B5735">
        <v>163427</v>
      </c>
      <c r="C5735" t="s">
        <v>16791</v>
      </c>
      <c r="D5735" t="s">
        <v>16792</v>
      </c>
      <c r="E5735" t="s">
        <v>16793</v>
      </c>
      <c r="F5735" t="s">
        <v>1023</v>
      </c>
    </row>
    <row r="5736" spans="2:6" hidden="1" x14ac:dyDescent="0.25">
      <c r="B5736">
        <v>163428</v>
      </c>
      <c r="C5736" t="s">
        <v>16794</v>
      </c>
      <c r="D5736" t="s">
        <v>16795</v>
      </c>
      <c r="E5736" t="s">
        <v>16038</v>
      </c>
      <c r="F5736" t="s">
        <v>1023</v>
      </c>
    </row>
    <row r="5737" spans="2:6" hidden="1" x14ac:dyDescent="0.25">
      <c r="B5737">
        <v>163429</v>
      </c>
      <c r="C5737" t="s">
        <v>16796</v>
      </c>
      <c r="D5737" t="s">
        <v>16797</v>
      </c>
      <c r="E5737" t="s">
        <v>3829</v>
      </c>
      <c r="F5737" t="s">
        <v>1023</v>
      </c>
    </row>
    <row r="5738" spans="2:6" hidden="1" x14ac:dyDescent="0.25">
      <c r="B5738">
        <v>163430</v>
      </c>
      <c r="C5738" t="s">
        <v>16798</v>
      </c>
      <c r="D5738" t="s">
        <v>16799</v>
      </c>
      <c r="E5738" t="s">
        <v>16800</v>
      </c>
      <c r="F5738" t="s">
        <v>1023</v>
      </c>
    </row>
    <row r="5739" spans="2:6" hidden="1" x14ac:dyDescent="0.25">
      <c r="B5739">
        <v>163431</v>
      </c>
      <c r="C5739" t="s">
        <v>16801</v>
      </c>
      <c r="D5739" t="s">
        <v>16802</v>
      </c>
      <c r="E5739" t="s">
        <v>16803</v>
      </c>
      <c r="F5739" t="s">
        <v>1023</v>
      </c>
    </row>
    <row r="5740" spans="2:6" hidden="1" x14ac:dyDescent="0.25">
      <c r="B5740">
        <v>163433</v>
      </c>
      <c r="C5740" t="s">
        <v>16804</v>
      </c>
      <c r="D5740" t="s">
        <v>16805</v>
      </c>
      <c r="E5740" t="s">
        <v>16806</v>
      </c>
      <c r="F5740" t="s">
        <v>1023</v>
      </c>
    </row>
    <row r="5741" spans="2:6" hidden="1" x14ac:dyDescent="0.25">
      <c r="B5741">
        <v>163434</v>
      </c>
      <c r="C5741" t="s">
        <v>16807</v>
      </c>
      <c r="D5741" t="s">
        <v>16808</v>
      </c>
      <c r="E5741" t="s">
        <v>16809</v>
      </c>
      <c r="F5741" t="s">
        <v>1023</v>
      </c>
    </row>
    <row r="5742" spans="2:6" hidden="1" x14ac:dyDescent="0.25">
      <c r="B5742">
        <v>163435</v>
      </c>
      <c r="C5742" t="s">
        <v>16810</v>
      </c>
      <c r="D5742" t="s">
        <v>16811</v>
      </c>
      <c r="E5742" t="s">
        <v>16812</v>
      </c>
      <c r="F5742" t="s">
        <v>1023</v>
      </c>
    </row>
    <row r="5743" spans="2:6" hidden="1" x14ac:dyDescent="0.25">
      <c r="B5743">
        <v>163436</v>
      </c>
      <c r="C5743" t="s">
        <v>16813</v>
      </c>
      <c r="D5743" t="s">
        <v>16814</v>
      </c>
      <c r="E5743" t="s">
        <v>16815</v>
      </c>
      <c r="F5743" t="s">
        <v>1023</v>
      </c>
    </row>
    <row r="5744" spans="2:6" hidden="1" x14ac:dyDescent="0.25">
      <c r="B5744">
        <v>163438</v>
      </c>
      <c r="C5744" t="s">
        <v>16816</v>
      </c>
      <c r="D5744" t="s">
        <v>16817</v>
      </c>
      <c r="E5744" t="s">
        <v>16818</v>
      </c>
      <c r="F5744" t="s">
        <v>1023</v>
      </c>
    </row>
    <row r="5745" spans="2:6" hidden="1" x14ac:dyDescent="0.25">
      <c r="B5745">
        <v>163439</v>
      </c>
      <c r="C5745" t="s">
        <v>16819</v>
      </c>
      <c r="D5745" t="s">
        <v>16820</v>
      </c>
      <c r="E5745" t="s">
        <v>16821</v>
      </c>
      <c r="F5745" t="s">
        <v>1023</v>
      </c>
    </row>
    <row r="5746" spans="2:6" hidden="1" x14ac:dyDescent="0.25">
      <c r="B5746">
        <v>163442</v>
      </c>
      <c r="C5746" t="s">
        <v>16822</v>
      </c>
      <c r="D5746" t="s">
        <v>16823</v>
      </c>
      <c r="E5746" t="s">
        <v>2697</v>
      </c>
      <c r="F5746" t="s">
        <v>1023</v>
      </c>
    </row>
    <row r="5747" spans="2:6" hidden="1" x14ac:dyDescent="0.25">
      <c r="B5747">
        <v>163443</v>
      </c>
      <c r="C5747" t="s">
        <v>16824</v>
      </c>
      <c r="D5747" t="s">
        <v>16825</v>
      </c>
      <c r="E5747" t="s">
        <v>13439</v>
      </c>
      <c r="F5747" t="s">
        <v>1023</v>
      </c>
    </row>
    <row r="5748" spans="2:6" hidden="1" x14ac:dyDescent="0.25">
      <c r="B5748">
        <v>163444</v>
      </c>
      <c r="C5748" t="s">
        <v>16826</v>
      </c>
      <c r="D5748" t="s">
        <v>16827</v>
      </c>
      <c r="E5748" t="s">
        <v>16828</v>
      </c>
      <c r="F5748" t="s">
        <v>1023</v>
      </c>
    </row>
    <row r="5749" spans="2:6" hidden="1" x14ac:dyDescent="0.25">
      <c r="B5749">
        <v>163446</v>
      </c>
      <c r="C5749" t="s">
        <v>16829</v>
      </c>
      <c r="D5749" t="s">
        <v>16830</v>
      </c>
      <c r="E5749" t="s">
        <v>16831</v>
      </c>
      <c r="F5749" t="s">
        <v>1023</v>
      </c>
    </row>
    <row r="5750" spans="2:6" hidden="1" x14ac:dyDescent="0.25">
      <c r="B5750">
        <v>163447</v>
      </c>
      <c r="C5750" t="s">
        <v>14536</v>
      </c>
      <c r="D5750" t="s">
        <v>14537</v>
      </c>
      <c r="E5750" t="s">
        <v>16832</v>
      </c>
      <c r="F5750" t="s">
        <v>1023</v>
      </c>
    </row>
    <row r="5751" spans="2:6" hidden="1" x14ac:dyDescent="0.25">
      <c r="B5751">
        <v>163449</v>
      </c>
      <c r="C5751" t="s">
        <v>16833</v>
      </c>
      <c r="D5751" t="s">
        <v>16834</v>
      </c>
      <c r="E5751" t="s">
        <v>5229</v>
      </c>
      <c r="F5751" t="s">
        <v>1023</v>
      </c>
    </row>
    <row r="5752" spans="2:6" hidden="1" x14ac:dyDescent="0.25">
      <c r="B5752">
        <v>163450</v>
      </c>
      <c r="C5752" t="s">
        <v>16835</v>
      </c>
      <c r="D5752" t="s">
        <v>16836</v>
      </c>
      <c r="E5752" t="s">
        <v>2151</v>
      </c>
      <c r="F5752" t="s">
        <v>1023</v>
      </c>
    </row>
    <row r="5753" spans="2:6" hidden="1" x14ac:dyDescent="0.25">
      <c r="B5753">
        <v>163451</v>
      </c>
      <c r="C5753" t="s">
        <v>16837</v>
      </c>
      <c r="D5753" t="s">
        <v>16838</v>
      </c>
      <c r="E5753" t="s">
        <v>3550</v>
      </c>
      <c r="F5753" t="s">
        <v>1023</v>
      </c>
    </row>
    <row r="5754" spans="2:6" hidden="1" x14ac:dyDescent="0.25">
      <c r="B5754">
        <v>163452</v>
      </c>
      <c r="C5754" t="s">
        <v>16839</v>
      </c>
      <c r="D5754" t="s">
        <v>16840</v>
      </c>
      <c r="E5754" t="s">
        <v>10692</v>
      </c>
      <c r="F5754" t="s">
        <v>1023</v>
      </c>
    </row>
    <row r="5755" spans="2:6" hidden="1" x14ac:dyDescent="0.25">
      <c r="B5755">
        <v>163453</v>
      </c>
      <c r="C5755" t="s">
        <v>16841</v>
      </c>
      <c r="D5755" t="s">
        <v>16842</v>
      </c>
      <c r="E5755" t="s">
        <v>11413</v>
      </c>
      <c r="F5755" t="s">
        <v>1023</v>
      </c>
    </row>
    <row r="5756" spans="2:6" hidden="1" x14ac:dyDescent="0.25">
      <c r="B5756">
        <v>163455</v>
      </c>
      <c r="C5756" t="s">
        <v>16843</v>
      </c>
      <c r="D5756" t="s">
        <v>16844</v>
      </c>
      <c r="E5756" t="s">
        <v>16845</v>
      </c>
      <c r="F5756" t="s">
        <v>1023</v>
      </c>
    </row>
    <row r="5757" spans="2:6" hidden="1" x14ac:dyDescent="0.25">
      <c r="B5757">
        <v>163456</v>
      </c>
      <c r="C5757" t="s">
        <v>16846</v>
      </c>
      <c r="D5757" t="s">
        <v>16847</v>
      </c>
      <c r="E5757" t="s">
        <v>16848</v>
      </c>
      <c r="F5757" t="s">
        <v>1023</v>
      </c>
    </row>
    <row r="5758" spans="2:6" hidden="1" x14ac:dyDescent="0.25">
      <c r="B5758">
        <v>163457</v>
      </c>
      <c r="C5758" t="s">
        <v>16849</v>
      </c>
      <c r="D5758" t="s">
        <v>16850</v>
      </c>
      <c r="E5758" t="s">
        <v>16851</v>
      </c>
      <c r="F5758" t="s">
        <v>1023</v>
      </c>
    </row>
    <row r="5759" spans="2:6" hidden="1" x14ac:dyDescent="0.25">
      <c r="B5759">
        <v>163458</v>
      </c>
      <c r="C5759" t="s">
        <v>16852</v>
      </c>
      <c r="D5759" t="s">
        <v>16853</v>
      </c>
      <c r="E5759" t="s">
        <v>30</v>
      </c>
      <c r="F5759" t="s">
        <v>1023</v>
      </c>
    </row>
    <row r="5760" spans="2:6" hidden="1" x14ac:dyDescent="0.25">
      <c r="B5760">
        <v>163460</v>
      </c>
      <c r="C5760" t="s">
        <v>16854</v>
      </c>
      <c r="D5760" t="s">
        <v>16855</v>
      </c>
      <c r="E5760" t="s">
        <v>16856</v>
      </c>
      <c r="F5760" t="s">
        <v>1023</v>
      </c>
    </row>
    <row r="5761" spans="2:6" hidden="1" x14ac:dyDescent="0.25">
      <c r="B5761">
        <v>163461</v>
      </c>
      <c r="C5761" t="s">
        <v>16857</v>
      </c>
      <c r="D5761" t="s">
        <v>16858</v>
      </c>
      <c r="E5761" t="s">
        <v>16859</v>
      </c>
      <c r="F5761" t="s">
        <v>1023</v>
      </c>
    </row>
    <row r="5762" spans="2:6" hidden="1" x14ac:dyDescent="0.25">
      <c r="B5762">
        <v>163462</v>
      </c>
      <c r="C5762" t="s">
        <v>16860</v>
      </c>
      <c r="D5762" t="s">
        <v>16861</v>
      </c>
      <c r="E5762" t="s">
        <v>16862</v>
      </c>
      <c r="F5762" t="s">
        <v>1023</v>
      </c>
    </row>
    <row r="5763" spans="2:6" hidden="1" x14ac:dyDescent="0.25">
      <c r="B5763">
        <v>163464</v>
      </c>
      <c r="C5763" t="s">
        <v>16863</v>
      </c>
      <c r="D5763" t="s">
        <v>16864</v>
      </c>
      <c r="E5763" t="s">
        <v>4440</v>
      </c>
      <c r="F5763" t="s">
        <v>1023</v>
      </c>
    </row>
    <row r="5764" spans="2:6" hidden="1" x14ac:dyDescent="0.25">
      <c r="B5764">
        <v>163465</v>
      </c>
      <c r="C5764" t="s">
        <v>16865</v>
      </c>
      <c r="D5764" t="s">
        <v>16866</v>
      </c>
      <c r="E5764" t="s">
        <v>16867</v>
      </c>
      <c r="F5764" t="s">
        <v>1023</v>
      </c>
    </row>
    <row r="5765" spans="2:6" hidden="1" x14ac:dyDescent="0.25">
      <c r="B5765">
        <v>163466</v>
      </c>
      <c r="C5765" t="s">
        <v>16868</v>
      </c>
      <c r="D5765" t="s">
        <v>16869</v>
      </c>
      <c r="E5765" t="s">
        <v>16870</v>
      </c>
      <c r="F5765" t="s">
        <v>1023</v>
      </c>
    </row>
    <row r="5766" spans="2:6" hidden="1" x14ac:dyDescent="0.25">
      <c r="B5766">
        <v>163467</v>
      </c>
      <c r="C5766" t="s">
        <v>16871</v>
      </c>
      <c r="D5766" t="s">
        <v>16872</v>
      </c>
      <c r="E5766" t="s">
        <v>2260</v>
      </c>
      <c r="F5766" t="s">
        <v>1023</v>
      </c>
    </row>
    <row r="5767" spans="2:6" hidden="1" x14ac:dyDescent="0.25">
      <c r="B5767">
        <v>163468</v>
      </c>
      <c r="C5767" t="s">
        <v>16873</v>
      </c>
      <c r="D5767" t="s">
        <v>24067</v>
      </c>
      <c r="E5767" t="s">
        <v>14519</v>
      </c>
      <c r="F5767" t="s">
        <v>1023</v>
      </c>
    </row>
    <row r="5768" spans="2:6" hidden="1" x14ac:dyDescent="0.25">
      <c r="B5768">
        <v>163469</v>
      </c>
      <c r="C5768" t="s">
        <v>16874</v>
      </c>
      <c r="D5768" t="s">
        <v>16875</v>
      </c>
      <c r="E5768" t="s">
        <v>16876</v>
      </c>
      <c r="F5768" t="s">
        <v>1023</v>
      </c>
    </row>
    <row r="5769" spans="2:6" hidden="1" x14ac:dyDescent="0.25">
      <c r="B5769">
        <v>163470</v>
      </c>
      <c r="C5769" t="s">
        <v>16877</v>
      </c>
      <c r="D5769" t="s">
        <v>16878</v>
      </c>
      <c r="E5769" t="s">
        <v>16879</v>
      </c>
      <c r="F5769" t="s">
        <v>1023</v>
      </c>
    </row>
    <row r="5770" spans="2:6" hidden="1" x14ac:dyDescent="0.25">
      <c r="B5770">
        <v>163471</v>
      </c>
      <c r="C5770" t="s">
        <v>16880</v>
      </c>
      <c r="D5770" t="s">
        <v>16881</v>
      </c>
      <c r="E5770" t="s">
        <v>16882</v>
      </c>
      <c r="F5770" t="s">
        <v>1023</v>
      </c>
    </row>
    <row r="5771" spans="2:6" hidden="1" x14ac:dyDescent="0.25">
      <c r="B5771">
        <v>163472</v>
      </c>
      <c r="C5771" t="s">
        <v>16883</v>
      </c>
      <c r="D5771" t="s">
        <v>16884</v>
      </c>
      <c r="E5771" t="s">
        <v>16885</v>
      </c>
      <c r="F5771" t="s">
        <v>1023</v>
      </c>
    </row>
    <row r="5772" spans="2:6" hidden="1" x14ac:dyDescent="0.25">
      <c r="B5772">
        <v>163473</v>
      </c>
      <c r="C5772" t="s">
        <v>16886</v>
      </c>
      <c r="D5772" t="s">
        <v>16887</v>
      </c>
      <c r="E5772" t="s">
        <v>12251</v>
      </c>
      <c r="F5772" t="s">
        <v>1023</v>
      </c>
    </row>
    <row r="5773" spans="2:6" hidden="1" x14ac:dyDescent="0.25">
      <c r="B5773">
        <v>163474</v>
      </c>
      <c r="C5773" t="s">
        <v>16888</v>
      </c>
      <c r="D5773" t="s">
        <v>16889</v>
      </c>
      <c r="E5773" t="s">
        <v>16890</v>
      </c>
      <c r="F5773" t="s">
        <v>1023</v>
      </c>
    </row>
    <row r="5774" spans="2:6" hidden="1" x14ac:dyDescent="0.25">
      <c r="B5774">
        <v>163475</v>
      </c>
      <c r="C5774" t="s">
        <v>16891</v>
      </c>
      <c r="D5774" t="s">
        <v>16892</v>
      </c>
      <c r="E5774" t="s">
        <v>16893</v>
      </c>
      <c r="F5774" t="s">
        <v>1023</v>
      </c>
    </row>
    <row r="5775" spans="2:6" hidden="1" x14ac:dyDescent="0.25">
      <c r="B5775">
        <v>163476</v>
      </c>
      <c r="C5775" t="s">
        <v>16894</v>
      </c>
      <c r="D5775" t="s">
        <v>16895</v>
      </c>
      <c r="E5775" t="s">
        <v>16896</v>
      </c>
      <c r="F5775" t="s">
        <v>1023</v>
      </c>
    </row>
    <row r="5776" spans="2:6" hidden="1" x14ac:dyDescent="0.25">
      <c r="B5776">
        <v>163477</v>
      </c>
      <c r="C5776" t="s">
        <v>16897</v>
      </c>
      <c r="D5776" t="s">
        <v>16898</v>
      </c>
      <c r="E5776" t="s">
        <v>16899</v>
      </c>
      <c r="F5776" t="s">
        <v>1023</v>
      </c>
    </row>
    <row r="5777" spans="2:6" hidden="1" x14ac:dyDescent="0.25">
      <c r="B5777">
        <v>163478</v>
      </c>
      <c r="C5777" t="s">
        <v>15796</v>
      </c>
      <c r="D5777" t="s">
        <v>15797</v>
      </c>
      <c r="E5777" t="s">
        <v>16900</v>
      </c>
      <c r="F5777" t="s">
        <v>1023</v>
      </c>
    </row>
    <row r="5778" spans="2:6" hidden="1" x14ac:dyDescent="0.25">
      <c r="B5778">
        <v>163479</v>
      </c>
      <c r="C5778" t="s">
        <v>16901</v>
      </c>
      <c r="D5778" t="s">
        <v>15253</v>
      </c>
      <c r="E5778" t="s">
        <v>15252</v>
      </c>
      <c r="F5778" t="s">
        <v>1023</v>
      </c>
    </row>
    <row r="5779" spans="2:6" hidden="1" x14ac:dyDescent="0.25">
      <c r="B5779">
        <v>163480</v>
      </c>
      <c r="C5779" t="s">
        <v>16902</v>
      </c>
      <c r="D5779" t="s">
        <v>16903</v>
      </c>
      <c r="E5779" t="s">
        <v>5360</v>
      </c>
      <c r="F5779" t="s">
        <v>1023</v>
      </c>
    </row>
    <row r="5780" spans="2:6" hidden="1" x14ac:dyDescent="0.25">
      <c r="B5780">
        <v>163481</v>
      </c>
      <c r="C5780" t="s">
        <v>16904</v>
      </c>
      <c r="D5780" t="s">
        <v>16905</v>
      </c>
      <c r="E5780" t="s">
        <v>16906</v>
      </c>
      <c r="F5780" t="s">
        <v>1023</v>
      </c>
    </row>
    <row r="5781" spans="2:6" hidden="1" x14ac:dyDescent="0.25">
      <c r="B5781">
        <v>163482</v>
      </c>
      <c r="C5781" t="s">
        <v>16907</v>
      </c>
      <c r="D5781" t="s">
        <v>16908</v>
      </c>
      <c r="E5781" t="s">
        <v>16909</v>
      </c>
      <c r="F5781" t="s">
        <v>1023</v>
      </c>
    </row>
    <row r="5782" spans="2:6" hidden="1" x14ac:dyDescent="0.25">
      <c r="B5782">
        <v>163483</v>
      </c>
      <c r="C5782" t="s">
        <v>16910</v>
      </c>
      <c r="D5782" t="s">
        <v>16911</v>
      </c>
      <c r="E5782" t="s">
        <v>9695</v>
      </c>
      <c r="F5782" t="s">
        <v>1023</v>
      </c>
    </row>
    <row r="5783" spans="2:6" hidden="1" x14ac:dyDescent="0.25">
      <c r="B5783">
        <v>163484</v>
      </c>
      <c r="C5783" t="s">
        <v>16912</v>
      </c>
      <c r="D5783" t="s">
        <v>16913</v>
      </c>
      <c r="E5783" t="s">
        <v>16914</v>
      </c>
      <c r="F5783" t="s">
        <v>1023</v>
      </c>
    </row>
    <row r="5784" spans="2:6" hidden="1" x14ac:dyDescent="0.25">
      <c r="B5784">
        <v>163485</v>
      </c>
      <c r="C5784" t="s">
        <v>16915</v>
      </c>
      <c r="D5784" t="s">
        <v>16916</v>
      </c>
      <c r="E5784" t="s">
        <v>3292</v>
      </c>
      <c r="F5784" t="s">
        <v>1023</v>
      </c>
    </row>
    <row r="5785" spans="2:6" hidden="1" x14ac:dyDescent="0.25">
      <c r="B5785">
        <v>163486</v>
      </c>
      <c r="C5785" t="s">
        <v>16917</v>
      </c>
      <c r="D5785" t="s">
        <v>16918</v>
      </c>
      <c r="E5785" t="s">
        <v>6398</v>
      </c>
      <c r="F5785" t="s">
        <v>1023</v>
      </c>
    </row>
    <row r="5786" spans="2:6" hidden="1" x14ac:dyDescent="0.25">
      <c r="B5786">
        <v>163487</v>
      </c>
      <c r="C5786" t="s">
        <v>16919</v>
      </c>
      <c r="D5786" t="s">
        <v>16920</v>
      </c>
      <c r="E5786" t="s">
        <v>16921</v>
      </c>
      <c r="F5786" t="s">
        <v>1023</v>
      </c>
    </row>
    <row r="5787" spans="2:6" hidden="1" x14ac:dyDescent="0.25">
      <c r="B5787">
        <v>163488</v>
      </c>
      <c r="C5787" t="s">
        <v>16922</v>
      </c>
      <c r="D5787" t="s">
        <v>16923</v>
      </c>
      <c r="E5787" t="s">
        <v>14400</v>
      </c>
      <c r="F5787" t="s">
        <v>1023</v>
      </c>
    </row>
    <row r="5788" spans="2:6" hidden="1" x14ac:dyDescent="0.25">
      <c r="B5788">
        <v>163489</v>
      </c>
      <c r="C5788" t="s">
        <v>16924</v>
      </c>
      <c r="D5788" t="s">
        <v>16925</v>
      </c>
      <c r="E5788" t="s">
        <v>16926</v>
      </c>
      <c r="F5788" t="s">
        <v>1023</v>
      </c>
    </row>
    <row r="5789" spans="2:6" hidden="1" x14ac:dyDescent="0.25">
      <c r="B5789">
        <v>163490</v>
      </c>
      <c r="C5789" t="s">
        <v>16927</v>
      </c>
      <c r="D5789" t="s">
        <v>16928</v>
      </c>
      <c r="E5789" t="s">
        <v>824</v>
      </c>
      <c r="F5789" t="s">
        <v>1023</v>
      </c>
    </row>
    <row r="5790" spans="2:6" hidden="1" x14ac:dyDescent="0.25">
      <c r="B5790">
        <v>163491</v>
      </c>
      <c r="C5790" t="s">
        <v>16929</v>
      </c>
      <c r="D5790" t="s">
        <v>16930</v>
      </c>
      <c r="E5790" t="s">
        <v>16931</v>
      </c>
      <c r="F5790" t="s">
        <v>1023</v>
      </c>
    </row>
    <row r="5791" spans="2:6" hidden="1" x14ac:dyDescent="0.25">
      <c r="B5791">
        <v>163492</v>
      </c>
      <c r="C5791" t="s">
        <v>16932</v>
      </c>
      <c r="D5791" t="s">
        <v>16933</v>
      </c>
      <c r="E5791" t="s">
        <v>16934</v>
      </c>
      <c r="F5791" t="s">
        <v>1023</v>
      </c>
    </row>
    <row r="5792" spans="2:6" hidden="1" x14ac:dyDescent="0.25">
      <c r="B5792">
        <v>163493</v>
      </c>
      <c r="C5792" t="s">
        <v>16935</v>
      </c>
      <c r="D5792" t="s">
        <v>16936</v>
      </c>
      <c r="E5792" t="s">
        <v>16937</v>
      </c>
      <c r="F5792" t="s">
        <v>1023</v>
      </c>
    </row>
    <row r="5793" spans="2:6" hidden="1" x14ac:dyDescent="0.25">
      <c r="B5793">
        <v>163494</v>
      </c>
      <c r="C5793" t="s">
        <v>16938</v>
      </c>
      <c r="D5793" t="s">
        <v>16939</v>
      </c>
      <c r="E5793" t="s">
        <v>16940</v>
      </c>
      <c r="F5793" t="s">
        <v>1023</v>
      </c>
    </row>
    <row r="5794" spans="2:6" hidden="1" x14ac:dyDescent="0.25">
      <c r="B5794">
        <v>163495</v>
      </c>
      <c r="C5794" t="s">
        <v>16941</v>
      </c>
      <c r="D5794" t="s">
        <v>16942</v>
      </c>
      <c r="E5794" t="s">
        <v>13276</v>
      </c>
      <c r="F5794" t="s">
        <v>1023</v>
      </c>
    </row>
    <row r="5795" spans="2:6" hidden="1" x14ac:dyDescent="0.25">
      <c r="B5795">
        <v>163496</v>
      </c>
      <c r="C5795" t="s">
        <v>16943</v>
      </c>
      <c r="D5795" t="s">
        <v>16944</v>
      </c>
      <c r="E5795" t="s">
        <v>16945</v>
      </c>
      <c r="F5795" t="s">
        <v>1023</v>
      </c>
    </row>
    <row r="5796" spans="2:6" hidden="1" x14ac:dyDescent="0.25">
      <c r="B5796">
        <v>163497</v>
      </c>
      <c r="C5796" t="s">
        <v>16946</v>
      </c>
      <c r="D5796" t="s">
        <v>16947</v>
      </c>
      <c r="E5796" t="s">
        <v>16948</v>
      </c>
      <c r="F5796" t="s">
        <v>1023</v>
      </c>
    </row>
    <row r="5797" spans="2:6" hidden="1" x14ac:dyDescent="0.25">
      <c r="B5797">
        <v>163498</v>
      </c>
      <c r="C5797" t="s">
        <v>16949</v>
      </c>
      <c r="D5797" t="s">
        <v>16950</v>
      </c>
      <c r="E5797" t="s">
        <v>10336</v>
      </c>
      <c r="F5797" t="s">
        <v>1023</v>
      </c>
    </row>
    <row r="5798" spans="2:6" hidden="1" x14ac:dyDescent="0.25">
      <c r="B5798">
        <v>163499</v>
      </c>
      <c r="C5798" t="s">
        <v>16951</v>
      </c>
      <c r="D5798" t="s">
        <v>16952</v>
      </c>
      <c r="E5798" t="s">
        <v>3912</v>
      </c>
      <c r="F5798" t="s">
        <v>1023</v>
      </c>
    </row>
    <row r="5799" spans="2:6" hidden="1" x14ac:dyDescent="0.25">
      <c r="B5799">
        <v>163500</v>
      </c>
      <c r="C5799" t="s">
        <v>16953</v>
      </c>
      <c r="D5799" t="s">
        <v>16954</v>
      </c>
      <c r="E5799" t="s">
        <v>16955</v>
      </c>
      <c r="F5799" t="s">
        <v>1023</v>
      </c>
    </row>
    <row r="5800" spans="2:6" hidden="1" x14ac:dyDescent="0.25">
      <c r="B5800">
        <v>163501</v>
      </c>
      <c r="C5800" t="s">
        <v>16956</v>
      </c>
      <c r="D5800" t="s">
        <v>16957</v>
      </c>
      <c r="E5800" t="s">
        <v>16958</v>
      </c>
      <c r="F5800" t="s">
        <v>1023</v>
      </c>
    </row>
    <row r="5801" spans="2:6" hidden="1" x14ac:dyDescent="0.25">
      <c r="B5801">
        <v>163502</v>
      </c>
      <c r="C5801" t="s">
        <v>16959</v>
      </c>
      <c r="D5801" t="s">
        <v>16960</v>
      </c>
      <c r="E5801" t="s">
        <v>4294</v>
      </c>
      <c r="F5801" t="s">
        <v>1023</v>
      </c>
    </row>
    <row r="5802" spans="2:6" hidden="1" x14ac:dyDescent="0.25">
      <c r="B5802">
        <v>163503</v>
      </c>
      <c r="C5802" t="s">
        <v>16961</v>
      </c>
      <c r="D5802" t="s">
        <v>16962</v>
      </c>
      <c r="E5802" t="s">
        <v>4194</v>
      </c>
      <c r="F5802" t="s">
        <v>1023</v>
      </c>
    </row>
    <row r="5803" spans="2:6" hidden="1" x14ac:dyDescent="0.25">
      <c r="B5803">
        <v>163505</v>
      </c>
      <c r="C5803" t="s">
        <v>16963</v>
      </c>
      <c r="D5803" t="s">
        <v>16964</v>
      </c>
      <c r="E5803" t="s">
        <v>8210</v>
      </c>
      <c r="F5803" t="s">
        <v>1023</v>
      </c>
    </row>
    <row r="5804" spans="2:6" hidden="1" x14ac:dyDescent="0.25">
      <c r="B5804">
        <v>163506</v>
      </c>
      <c r="C5804" t="s">
        <v>16965</v>
      </c>
      <c r="D5804" t="s">
        <v>16966</v>
      </c>
      <c r="E5804" t="s">
        <v>10534</v>
      </c>
      <c r="F5804" t="s">
        <v>1023</v>
      </c>
    </row>
    <row r="5805" spans="2:6" hidden="1" x14ac:dyDescent="0.25">
      <c r="B5805">
        <v>163507</v>
      </c>
      <c r="C5805" t="s">
        <v>16967</v>
      </c>
      <c r="D5805" t="s">
        <v>16968</v>
      </c>
      <c r="E5805" t="s">
        <v>16969</v>
      </c>
      <c r="F5805" t="s">
        <v>1023</v>
      </c>
    </row>
    <row r="5806" spans="2:6" hidden="1" x14ac:dyDescent="0.25">
      <c r="B5806">
        <v>163509</v>
      </c>
      <c r="C5806" t="s">
        <v>16970</v>
      </c>
      <c r="D5806" t="s">
        <v>16971</v>
      </c>
      <c r="E5806" t="s">
        <v>16972</v>
      </c>
      <c r="F5806" t="s">
        <v>1023</v>
      </c>
    </row>
    <row r="5807" spans="2:6" hidden="1" x14ac:dyDescent="0.25">
      <c r="B5807">
        <v>163510</v>
      </c>
      <c r="C5807" t="s">
        <v>16973</v>
      </c>
      <c r="D5807" t="s">
        <v>16974</v>
      </c>
      <c r="E5807" t="s">
        <v>16975</v>
      </c>
      <c r="F5807" t="s">
        <v>1023</v>
      </c>
    </row>
    <row r="5808" spans="2:6" hidden="1" x14ac:dyDescent="0.25">
      <c r="B5808">
        <v>163511</v>
      </c>
      <c r="C5808" t="s">
        <v>16976</v>
      </c>
      <c r="D5808" t="s">
        <v>16977</v>
      </c>
      <c r="E5808" t="s">
        <v>16978</v>
      </c>
      <c r="F5808" t="s">
        <v>1023</v>
      </c>
    </row>
    <row r="5809" spans="2:6" hidden="1" x14ac:dyDescent="0.25">
      <c r="B5809">
        <v>163512</v>
      </c>
      <c r="C5809" t="s">
        <v>16979</v>
      </c>
      <c r="D5809" t="s">
        <v>16980</v>
      </c>
      <c r="E5809" t="s">
        <v>16981</v>
      </c>
      <c r="F5809" t="s">
        <v>1023</v>
      </c>
    </row>
    <row r="5810" spans="2:6" hidden="1" x14ac:dyDescent="0.25">
      <c r="B5810">
        <v>163513</v>
      </c>
      <c r="C5810" t="s">
        <v>16982</v>
      </c>
      <c r="D5810" t="s">
        <v>16983</v>
      </c>
      <c r="E5810" t="s">
        <v>16984</v>
      </c>
      <c r="F5810" t="s">
        <v>1023</v>
      </c>
    </row>
    <row r="5811" spans="2:6" hidden="1" x14ac:dyDescent="0.25">
      <c r="B5811">
        <v>163514</v>
      </c>
      <c r="C5811" t="s">
        <v>16985</v>
      </c>
      <c r="D5811" t="s">
        <v>16986</v>
      </c>
      <c r="E5811" t="s">
        <v>16987</v>
      </c>
      <c r="F5811" t="s">
        <v>1023</v>
      </c>
    </row>
    <row r="5812" spans="2:6" hidden="1" x14ac:dyDescent="0.25">
      <c r="B5812">
        <v>163515</v>
      </c>
      <c r="C5812" t="s">
        <v>16988</v>
      </c>
      <c r="D5812" t="s">
        <v>16989</v>
      </c>
      <c r="E5812" t="s">
        <v>16990</v>
      </c>
      <c r="F5812" t="s">
        <v>1023</v>
      </c>
    </row>
    <row r="5813" spans="2:6" hidden="1" x14ac:dyDescent="0.25">
      <c r="B5813">
        <v>163516</v>
      </c>
      <c r="C5813" t="s">
        <v>16991</v>
      </c>
      <c r="D5813" t="s">
        <v>16992</v>
      </c>
      <c r="E5813" t="s">
        <v>16993</v>
      </c>
      <c r="F5813" t="s">
        <v>1023</v>
      </c>
    </row>
    <row r="5814" spans="2:6" hidden="1" x14ac:dyDescent="0.25">
      <c r="B5814">
        <v>163517</v>
      </c>
      <c r="C5814" t="s">
        <v>16994</v>
      </c>
      <c r="D5814" t="s">
        <v>16995</v>
      </c>
      <c r="E5814" t="s">
        <v>16996</v>
      </c>
      <c r="F5814" t="s">
        <v>1023</v>
      </c>
    </row>
    <row r="5815" spans="2:6" hidden="1" x14ac:dyDescent="0.25">
      <c r="B5815">
        <v>163518</v>
      </c>
      <c r="C5815" t="s">
        <v>16997</v>
      </c>
      <c r="D5815" t="s">
        <v>16998</v>
      </c>
      <c r="E5815" t="s">
        <v>16999</v>
      </c>
      <c r="F5815" t="s">
        <v>1023</v>
      </c>
    </row>
    <row r="5816" spans="2:6" hidden="1" x14ac:dyDescent="0.25">
      <c r="B5816">
        <v>163519</v>
      </c>
      <c r="C5816" t="s">
        <v>17000</v>
      </c>
      <c r="D5816" t="s">
        <v>17001</v>
      </c>
      <c r="E5816" t="s">
        <v>17002</v>
      </c>
      <c r="F5816" t="s">
        <v>1023</v>
      </c>
    </row>
    <row r="5817" spans="2:6" hidden="1" x14ac:dyDescent="0.25">
      <c r="B5817">
        <v>163520</v>
      </c>
      <c r="C5817" t="s">
        <v>17003</v>
      </c>
      <c r="D5817" t="s">
        <v>17004</v>
      </c>
      <c r="E5817" t="s">
        <v>17005</v>
      </c>
      <c r="F5817" t="s">
        <v>1023</v>
      </c>
    </row>
    <row r="5818" spans="2:6" hidden="1" x14ac:dyDescent="0.25">
      <c r="B5818">
        <v>163521</v>
      </c>
      <c r="C5818" t="s">
        <v>17006</v>
      </c>
      <c r="D5818" t="s">
        <v>17007</v>
      </c>
      <c r="E5818" t="s">
        <v>17008</v>
      </c>
      <c r="F5818" t="s">
        <v>1023</v>
      </c>
    </row>
    <row r="5819" spans="2:6" hidden="1" x14ac:dyDescent="0.25">
      <c r="B5819">
        <v>163522</v>
      </c>
      <c r="C5819" t="s">
        <v>17009</v>
      </c>
      <c r="D5819" t="s">
        <v>17010</v>
      </c>
      <c r="E5819" t="s">
        <v>17011</v>
      </c>
      <c r="F5819" t="s">
        <v>1023</v>
      </c>
    </row>
    <row r="5820" spans="2:6" hidden="1" x14ac:dyDescent="0.25">
      <c r="B5820">
        <v>163523</v>
      </c>
      <c r="C5820" t="s">
        <v>17012</v>
      </c>
      <c r="D5820" t="s">
        <v>17013</v>
      </c>
      <c r="E5820" t="s">
        <v>17014</v>
      </c>
      <c r="F5820" t="s">
        <v>1023</v>
      </c>
    </row>
    <row r="5821" spans="2:6" hidden="1" x14ac:dyDescent="0.25">
      <c r="B5821">
        <v>163524</v>
      </c>
      <c r="C5821" t="s">
        <v>17015</v>
      </c>
      <c r="D5821" t="s">
        <v>17016</v>
      </c>
      <c r="E5821" t="s">
        <v>17017</v>
      </c>
      <c r="F5821" t="s">
        <v>1023</v>
      </c>
    </row>
    <row r="5822" spans="2:6" hidden="1" x14ac:dyDescent="0.25">
      <c r="B5822">
        <v>163525</v>
      </c>
      <c r="C5822" t="s">
        <v>17018</v>
      </c>
      <c r="D5822" t="s">
        <v>17019</v>
      </c>
      <c r="E5822" t="s">
        <v>17020</v>
      </c>
      <c r="F5822" t="s">
        <v>1023</v>
      </c>
    </row>
    <row r="5823" spans="2:6" hidden="1" x14ac:dyDescent="0.25">
      <c r="B5823">
        <v>163526</v>
      </c>
      <c r="C5823" t="s">
        <v>17021</v>
      </c>
      <c r="D5823" t="s">
        <v>17022</v>
      </c>
      <c r="E5823" t="s">
        <v>17023</v>
      </c>
      <c r="F5823" t="s">
        <v>1023</v>
      </c>
    </row>
    <row r="5824" spans="2:6" hidden="1" x14ac:dyDescent="0.25">
      <c r="B5824">
        <v>163527</v>
      </c>
      <c r="C5824" t="s">
        <v>17024</v>
      </c>
      <c r="D5824" t="s">
        <v>17025</v>
      </c>
      <c r="E5824" t="s">
        <v>14519</v>
      </c>
      <c r="F5824" t="s">
        <v>1023</v>
      </c>
    </row>
    <row r="5825" spans="2:6" hidden="1" x14ac:dyDescent="0.25">
      <c r="B5825">
        <v>163528</v>
      </c>
      <c r="C5825" t="s">
        <v>17026</v>
      </c>
      <c r="D5825" t="s">
        <v>17027</v>
      </c>
      <c r="E5825" t="s">
        <v>17028</v>
      </c>
      <c r="F5825" t="s">
        <v>1023</v>
      </c>
    </row>
    <row r="5826" spans="2:6" hidden="1" x14ac:dyDescent="0.25">
      <c r="B5826">
        <v>163529</v>
      </c>
      <c r="C5826" t="s">
        <v>17029</v>
      </c>
      <c r="D5826" t="s">
        <v>17030</v>
      </c>
      <c r="E5826" t="s">
        <v>17031</v>
      </c>
      <c r="F5826" t="s">
        <v>1023</v>
      </c>
    </row>
    <row r="5827" spans="2:6" hidden="1" x14ac:dyDescent="0.25">
      <c r="B5827">
        <v>163530</v>
      </c>
      <c r="C5827" t="s">
        <v>17032</v>
      </c>
      <c r="D5827" t="s">
        <v>17033</v>
      </c>
      <c r="E5827" t="s">
        <v>17034</v>
      </c>
      <c r="F5827" t="s">
        <v>1023</v>
      </c>
    </row>
    <row r="5828" spans="2:6" hidden="1" x14ac:dyDescent="0.25">
      <c r="B5828">
        <v>163531</v>
      </c>
      <c r="C5828" t="s">
        <v>17035</v>
      </c>
      <c r="D5828" t="s">
        <v>17036</v>
      </c>
      <c r="E5828" t="s">
        <v>17037</v>
      </c>
      <c r="F5828" t="s">
        <v>1023</v>
      </c>
    </row>
    <row r="5829" spans="2:6" hidden="1" x14ac:dyDescent="0.25">
      <c r="B5829">
        <v>163533</v>
      </c>
      <c r="C5829" t="s">
        <v>17038</v>
      </c>
      <c r="D5829" t="s">
        <v>17039</v>
      </c>
      <c r="E5829" t="s">
        <v>13442</v>
      </c>
      <c r="F5829" t="s">
        <v>1023</v>
      </c>
    </row>
    <row r="5830" spans="2:6" hidden="1" x14ac:dyDescent="0.25">
      <c r="B5830">
        <v>163534</v>
      </c>
      <c r="C5830" t="s">
        <v>17040</v>
      </c>
      <c r="D5830" t="s">
        <v>17041</v>
      </c>
      <c r="E5830" t="s">
        <v>17042</v>
      </c>
      <c r="F5830" t="s">
        <v>1023</v>
      </c>
    </row>
    <row r="5831" spans="2:6" hidden="1" x14ac:dyDescent="0.25">
      <c r="B5831">
        <v>163535</v>
      </c>
      <c r="C5831" t="s">
        <v>17043</v>
      </c>
      <c r="D5831" t="s">
        <v>17044</v>
      </c>
      <c r="E5831" t="s">
        <v>17045</v>
      </c>
      <c r="F5831" t="s">
        <v>1023</v>
      </c>
    </row>
    <row r="5832" spans="2:6" hidden="1" x14ac:dyDescent="0.25">
      <c r="B5832">
        <v>163536</v>
      </c>
      <c r="C5832" t="s">
        <v>17046</v>
      </c>
      <c r="D5832" t="s">
        <v>17047</v>
      </c>
      <c r="E5832" t="s">
        <v>17048</v>
      </c>
      <c r="F5832" t="s">
        <v>1023</v>
      </c>
    </row>
    <row r="5833" spans="2:6" hidden="1" x14ac:dyDescent="0.25">
      <c r="B5833">
        <v>163537</v>
      </c>
      <c r="C5833" t="s">
        <v>17049</v>
      </c>
      <c r="D5833" t="s">
        <v>17050</v>
      </c>
      <c r="E5833" t="s">
        <v>17051</v>
      </c>
      <c r="F5833" t="s">
        <v>1023</v>
      </c>
    </row>
    <row r="5834" spans="2:6" hidden="1" x14ac:dyDescent="0.25">
      <c r="B5834">
        <v>163540</v>
      </c>
      <c r="C5834" t="s">
        <v>17052</v>
      </c>
      <c r="D5834" t="s">
        <v>17053</v>
      </c>
      <c r="E5834" t="s">
        <v>17054</v>
      </c>
      <c r="F5834" t="s">
        <v>1023</v>
      </c>
    </row>
    <row r="5835" spans="2:6" hidden="1" x14ac:dyDescent="0.25">
      <c r="B5835">
        <v>163541</v>
      </c>
      <c r="C5835" t="s">
        <v>17055</v>
      </c>
      <c r="D5835" t="s">
        <v>17056</v>
      </c>
      <c r="E5835" t="s">
        <v>17057</v>
      </c>
      <c r="F5835" t="s">
        <v>1023</v>
      </c>
    </row>
    <row r="5836" spans="2:6" hidden="1" x14ac:dyDescent="0.25">
      <c r="B5836">
        <v>163542</v>
      </c>
      <c r="C5836" t="s">
        <v>17058</v>
      </c>
      <c r="D5836" t="s">
        <v>17059</v>
      </c>
      <c r="E5836" t="s">
        <v>17060</v>
      </c>
      <c r="F5836" t="s">
        <v>1023</v>
      </c>
    </row>
    <row r="5837" spans="2:6" hidden="1" x14ac:dyDescent="0.25">
      <c r="B5837">
        <v>163543</v>
      </c>
      <c r="C5837" t="s">
        <v>17061</v>
      </c>
      <c r="D5837" t="s">
        <v>17062</v>
      </c>
      <c r="E5837" t="s">
        <v>17063</v>
      </c>
      <c r="F5837" t="s">
        <v>1023</v>
      </c>
    </row>
    <row r="5838" spans="2:6" hidden="1" x14ac:dyDescent="0.25">
      <c r="B5838">
        <v>163544</v>
      </c>
      <c r="C5838" t="s">
        <v>17064</v>
      </c>
      <c r="D5838" t="s">
        <v>17065</v>
      </c>
      <c r="E5838" t="s">
        <v>14626</v>
      </c>
      <c r="F5838" t="s">
        <v>1023</v>
      </c>
    </row>
    <row r="5839" spans="2:6" hidden="1" x14ac:dyDescent="0.25">
      <c r="B5839">
        <v>163545</v>
      </c>
      <c r="C5839" t="s">
        <v>17066</v>
      </c>
      <c r="D5839" t="s">
        <v>17067</v>
      </c>
      <c r="E5839" t="s">
        <v>17068</v>
      </c>
      <c r="F5839" t="s">
        <v>1023</v>
      </c>
    </row>
    <row r="5840" spans="2:6" hidden="1" x14ac:dyDescent="0.25">
      <c r="B5840">
        <v>163546</v>
      </c>
      <c r="C5840" t="s">
        <v>17069</v>
      </c>
      <c r="D5840" t="s">
        <v>17070</v>
      </c>
      <c r="E5840" t="s">
        <v>17071</v>
      </c>
      <c r="F5840" t="s">
        <v>1023</v>
      </c>
    </row>
    <row r="5841" spans="2:6" hidden="1" x14ac:dyDescent="0.25">
      <c r="B5841">
        <v>163547</v>
      </c>
      <c r="C5841" t="s">
        <v>17072</v>
      </c>
      <c r="D5841" t="s">
        <v>17073</v>
      </c>
      <c r="E5841" t="s">
        <v>2863</v>
      </c>
      <c r="F5841" t="s">
        <v>1023</v>
      </c>
    </row>
    <row r="5842" spans="2:6" hidden="1" x14ac:dyDescent="0.25">
      <c r="B5842">
        <v>163548</v>
      </c>
      <c r="C5842" t="s">
        <v>17074</v>
      </c>
      <c r="D5842" t="s">
        <v>17075</v>
      </c>
      <c r="E5842" t="s">
        <v>17076</v>
      </c>
      <c r="F5842" t="s">
        <v>1023</v>
      </c>
    </row>
    <row r="5843" spans="2:6" hidden="1" x14ac:dyDescent="0.25">
      <c r="B5843">
        <v>163549</v>
      </c>
      <c r="C5843" t="s">
        <v>17077</v>
      </c>
      <c r="D5843" t="s">
        <v>17078</v>
      </c>
      <c r="E5843" t="s">
        <v>11898</v>
      </c>
      <c r="F5843" t="s">
        <v>1023</v>
      </c>
    </row>
    <row r="5844" spans="2:6" hidden="1" x14ac:dyDescent="0.25">
      <c r="B5844">
        <v>163550</v>
      </c>
      <c r="C5844" t="s">
        <v>17079</v>
      </c>
      <c r="D5844" t="s">
        <v>17080</v>
      </c>
      <c r="E5844" t="s">
        <v>17081</v>
      </c>
      <c r="F5844" t="s">
        <v>1023</v>
      </c>
    </row>
    <row r="5845" spans="2:6" hidden="1" x14ac:dyDescent="0.25">
      <c r="B5845">
        <v>163551</v>
      </c>
      <c r="C5845" t="s">
        <v>17082</v>
      </c>
      <c r="D5845" t="s">
        <v>17083</v>
      </c>
      <c r="E5845" t="s">
        <v>16818</v>
      </c>
      <c r="F5845" t="s">
        <v>1023</v>
      </c>
    </row>
    <row r="5846" spans="2:6" hidden="1" x14ac:dyDescent="0.25">
      <c r="B5846">
        <v>163553</v>
      </c>
      <c r="C5846" t="s">
        <v>17084</v>
      </c>
      <c r="D5846" t="s">
        <v>17085</v>
      </c>
      <c r="E5846" t="s">
        <v>9128</v>
      </c>
      <c r="F5846" t="s">
        <v>1023</v>
      </c>
    </row>
    <row r="5847" spans="2:6" hidden="1" x14ac:dyDescent="0.25">
      <c r="B5847">
        <v>163554</v>
      </c>
      <c r="C5847" t="s">
        <v>17086</v>
      </c>
      <c r="D5847" t="s">
        <v>17087</v>
      </c>
      <c r="E5847" t="s">
        <v>17088</v>
      </c>
      <c r="F5847" t="s">
        <v>1023</v>
      </c>
    </row>
    <row r="5848" spans="2:6" hidden="1" x14ac:dyDescent="0.25">
      <c r="B5848">
        <v>163555</v>
      </c>
      <c r="C5848" t="s">
        <v>17089</v>
      </c>
      <c r="D5848" t="s">
        <v>17090</v>
      </c>
      <c r="E5848" t="s">
        <v>7907</v>
      </c>
      <c r="F5848" t="s">
        <v>1023</v>
      </c>
    </row>
    <row r="5849" spans="2:6" hidden="1" x14ac:dyDescent="0.25">
      <c r="B5849">
        <v>163556</v>
      </c>
      <c r="C5849" t="s">
        <v>17091</v>
      </c>
      <c r="D5849" t="s">
        <v>17092</v>
      </c>
      <c r="E5849" t="s">
        <v>17093</v>
      </c>
      <c r="F5849" t="s">
        <v>1023</v>
      </c>
    </row>
    <row r="5850" spans="2:6" hidden="1" x14ac:dyDescent="0.25">
      <c r="B5850">
        <v>163557</v>
      </c>
      <c r="C5850" t="s">
        <v>17094</v>
      </c>
      <c r="D5850" t="s">
        <v>17095</v>
      </c>
      <c r="E5850" t="s">
        <v>17096</v>
      </c>
      <c r="F5850" t="s">
        <v>1023</v>
      </c>
    </row>
    <row r="5851" spans="2:6" hidden="1" x14ac:dyDescent="0.25">
      <c r="B5851">
        <v>163558</v>
      </c>
      <c r="C5851" t="s">
        <v>17097</v>
      </c>
      <c r="D5851" t="s">
        <v>17098</v>
      </c>
      <c r="E5851" t="s">
        <v>17099</v>
      </c>
      <c r="F5851" t="s">
        <v>1023</v>
      </c>
    </row>
    <row r="5852" spans="2:6" hidden="1" x14ac:dyDescent="0.25">
      <c r="B5852">
        <v>163559</v>
      </c>
      <c r="C5852" t="s">
        <v>17100</v>
      </c>
      <c r="D5852" t="s">
        <v>17101</v>
      </c>
      <c r="E5852" t="s">
        <v>17102</v>
      </c>
      <c r="F5852" t="s">
        <v>1023</v>
      </c>
    </row>
    <row r="5853" spans="2:6" hidden="1" x14ac:dyDescent="0.25">
      <c r="B5853">
        <v>163560</v>
      </c>
      <c r="C5853" t="s">
        <v>17103</v>
      </c>
      <c r="D5853" t="s">
        <v>17104</v>
      </c>
      <c r="E5853" t="s">
        <v>17105</v>
      </c>
      <c r="F5853" t="s">
        <v>1023</v>
      </c>
    </row>
    <row r="5854" spans="2:6" hidden="1" x14ac:dyDescent="0.25">
      <c r="B5854">
        <v>163561</v>
      </c>
      <c r="C5854" t="s">
        <v>17106</v>
      </c>
      <c r="D5854" t="s">
        <v>17107</v>
      </c>
      <c r="E5854" t="s">
        <v>8016</v>
      </c>
      <c r="F5854" t="s">
        <v>1023</v>
      </c>
    </row>
    <row r="5855" spans="2:6" hidden="1" x14ac:dyDescent="0.25">
      <c r="B5855">
        <v>163562</v>
      </c>
      <c r="C5855" t="s">
        <v>17108</v>
      </c>
      <c r="D5855" t="s">
        <v>17109</v>
      </c>
      <c r="E5855" t="s">
        <v>17110</v>
      </c>
      <c r="F5855" t="s">
        <v>1023</v>
      </c>
    </row>
    <row r="5856" spans="2:6" hidden="1" x14ac:dyDescent="0.25">
      <c r="B5856">
        <v>163563</v>
      </c>
      <c r="C5856" t="s">
        <v>17111</v>
      </c>
      <c r="D5856" t="s">
        <v>17112</v>
      </c>
      <c r="E5856" t="s">
        <v>17113</v>
      </c>
      <c r="F5856" t="s">
        <v>1023</v>
      </c>
    </row>
    <row r="5857" spans="2:6" hidden="1" x14ac:dyDescent="0.25">
      <c r="B5857">
        <v>163564</v>
      </c>
      <c r="C5857" t="s">
        <v>17114</v>
      </c>
      <c r="D5857" t="s">
        <v>17115</v>
      </c>
      <c r="E5857" t="s">
        <v>5360</v>
      </c>
      <c r="F5857" t="s">
        <v>1023</v>
      </c>
    </row>
    <row r="5858" spans="2:6" hidden="1" x14ac:dyDescent="0.25">
      <c r="B5858">
        <v>163565</v>
      </c>
      <c r="C5858" t="s">
        <v>17116</v>
      </c>
      <c r="D5858" t="s">
        <v>17117</v>
      </c>
      <c r="E5858" t="s">
        <v>17118</v>
      </c>
      <c r="F5858" t="s">
        <v>1023</v>
      </c>
    </row>
    <row r="5859" spans="2:6" hidden="1" x14ac:dyDescent="0.25">
      <c r="B5859">
        <v>163566</v>
      </c>
      <c r="C5859" t="s">
        <v>17119</v>
      </c>
      <c r="D5859" t="s">
        <v>17120</v>
      </c>
      <c r="E5859" t="s">
        <v>10262</v>
      </c>
      <c r="F5859" t="s">
        <v>1023</v>
      </c>
    </row>
    <row r="5860" spans="2:6" hidden="1" x14ac:dyDescent="0.25">
      <c r="B5860">
        <v>163567</v>
      </c>
      <c r="C5860" t="s">
        <v>17121</v>
      </c>
      <c r="D5860" t="s">
        <v>17122</v>
      </c>
      <c r="E5860" t="s">
        <v>11840</v>
      </c>
      <c r="F5860" t="s">
        <v>1023</v>
      </c>
    </row>
    <row r="5861" spans="2:6" hidden="1" x14ac:dyDescent="0.25">
      <c r="B5861">
        <v>163568</v>
      </c>
      <c r="C5861" t="s">
        <v>17123</v>
      </c>
      <c r="D5861" t="s">
        <v>17124</v>
      </c>
      <c r="E5861" t="s">
        <v>17125</v>
      </c>
      <c r="F5861" t="s">
        <v>1023</v>
      </c>
    </row>
    <row r="5862" spans="2:6" hidden="1" x14ac:dyDescent="0.25">
      <c r="B5862">
        <v>163569</v>
      </c>
      <c r="C5862" t="s">
        <v>17126</v>
      </c>
      <c r="D5862" t="s">
        <v>17127</v>
      </c>
      <c r="E5862" t="s">
        <v>17128</v>
      </c>
      <c r="F5862" t="s">
        <v>1023</v>
      </c>
    </row>
    <row r="5863" spans="2:6" hidden="1" x14ac:dyDescent="0.25">
      <c r="B5863">
        <v>163570</v>
      </c>
      <c r="C5863" t="s">
        <v>17129</v>
      </c>
      <c r="D5863" t="s">
        <v>17130</v>
      </c>
      <c r="E5863" t="s">
        <v>17131</v>
      </c>
      <c r="F5863" t="s">
        <v>1023</v>
      </c>
    </row>
    <row r="5864" spans="2:6" hidden="1" x14ac:dyDescent="0.25">
      <c r="B5864">
        <v>163571</v>
      </c>
      <c r="C5864" t="s">
        <v>17132</v>
      </c>
      <c r="D5864" t="s">
        <v>17133</v>
      </c>
      <c r="E5864" t="s">
        <v>17081</v>
      </c>
      <c r="F5864" t="s">
        <v>1023</v>
      </c>
    </row>
    <row r="5865" spans="2:6" hidden="1" x14ac:dyDescent="0.25">
      <c r="B5865">
        <v>163572</v>
      </c>
      <c r="C5865" t="s">
        <v>17134</v>
      </c>
      <c r="D5865" t="s">
        <v>17135</v>
      </c>
      <c r="E5865" t="s">
        <v>9941</v>
      </c>
      <c r="F5865" t="s">
        <v>1023</v>
      </c>
    </row>
    <row r="5866" spans="2:6" hidden="1" x14ac:dyDescent="0.25">
      <c r="B5866">
        <v>163573</v>
      </c>
      <c r="C5866" t="s">
        <v>17136</v>
      </c>
      <c r="D5866" t="s">
        <v>17137</v>
      </c>
      <c r="E5866" t="s">
        <v>17138</v>
      </c>
      <c r="F5866" t="s">
        <v>1023</v>
      </c>
    </row>
    <row r="5867" spans="2:6" hidden="1" x14ac:dyDescent="0.25">
      <c r="B5867">
        <v>163574</v>
      </c>
      <c r="C5867" t="s">
        <v>17139</v>
      </c>
      <c r="D5867" t="s">
        <v>17140</v>
      </c>
      <c r="E5867" t="s">
        <v>9314</v>
      </c>
      <c r="F5867" t="s">
        <v>1023</v>
      </c>
    </row>
    <row r="5868" spans="2:6" hidden="1" x14ac:dyDescent="0.25">
      <c r="B5868">
        <v>163575</v>
      </c>
      <c r="C5868" t="s">
        <v>17141</v>
      </c>
      <c r="D5868" t="s">
        <v>17142</v>
      </c>
      <c r="E5868" t="s">
        <v>17143</v>
      </c>
      <c r="F5868" t="s">
        <v>1023</v>
      </c>
    </row>
    <row r="5869" spans="2:6" hidden="1" x14ac:dyDescent="0.25">
      <c r="B5869">
        <v>163576</v>
      </c>
      <c r="C5869" t="s">
        <v>17144</v>
      </c>
      <c r="D5869" t="s">
        <v>17145</v>
      </c>
      <c r="E5869" t="s">
        <v>17146</v>
      </c>
      <c r="F5869" t="s">
        <v>1023</v>
      </c>
    </row>
    <row r="5870" spans="2:6" hidden="1" x14ac:dyDescent="0.25">
      <c r="B5870">
        <v>163577</v>
      </c>
      <c r="C5870" t="s">
        <v>17147</v>
      </c>
      <c r="D5870" t="s">
        <v>17148</v>
      </c>
      <c r="E5870" t="s">
        <v>17149</v>
      </c>
      <c r="F5870" t="s">
        <v>1023</v>
      </c>
    </row>
    <row r="5871" spans="2:6" hidden="1" x14ac:dyDescent="0.25">
      <c r="B5871">
        <v>163578</v>
      </c>
      <c r="C5871" t="s">
        <v>17150</v>
      </c>
      <c r="D5871" t="s">
        <v>17151</v>
      </c>
      <c r="E5871" t="s">
        <v>5472</v>
      </c>
      <c r="F5871" t="s">
        <v>1023</v>
      </c>
    </row>
    <row r="5872" spans="2:6" hidden="1" x14ac:dyDescent="0.25">
      <c r="B5872">
        <v>163579</v>
      </c>
      <c r="C5872" t="s">
        <v>17152</v>
      </c>
      <c r="D5872" t="s">
        <v>17153</v>
      </c>
      <c r="E5872" t="s">
        <v>6931</v>
      </c>
      <c r="F5872" t="s">
        <v>1023</v>
      </c>
    </row>
    <row r="5873" spans="2:6" hidden="1" x14ac:dyDescent="0.25">
      <c r="B5873">
        <v>163580</v>
      </c>
      <c r="C5873" t="s">
        <v>17154</v>
      </c>
      <c r="D5873" t="s">
        <v>17155</v>
      </c>
      <c r="E5873" t="s">
        <v>9524</v>
      </c>
      <c r="F5873" t="s">
        <v>1023</v>
      </c>
    </row>
    <row r="5874" spans="2:6" hidden="1" x14ac:dyDescent="0.25">
      <c r="B5874">
        <v>163581</v>
      </c>
      <c r="C5874" t="s">
        <v>17156</v>
      </c>
      <c r="D5874" t="s">
        <v>17157</v>
      </c>
      <c r="E5874" t="s">
        <v>13276</v>
      </c>
      <c r="F5874" t="s">
        <v>1023</v>
      </c>
    </row>
    <row r="5875" spans="2:6" hidden="1" x14ac:dyDescent="0.25">
      <c r="B5875">
        <v>163582</v>
      </c>
      <c r="C5875" t="s">
        <v>17158</v>
      </c>
      <c r="D5875" t="s">
        <v>17159</v>
      </c>
      <c r="E5875" t="s">
        <v>17160</v>
      </c>
      <c r="F5875" t="s">
        <v>1023</v>
      </c>
    </row>
    <row r="5876" spans="2:6" hidden="1" x14ac:dyDescent="0.25">
      <c r="B5876">
        <v>163583</v>
      </c>
      <c r="C5876" t="s">
        <v>17161</v>
      </c>
      <c r="D5876" t="s">
        <v>17162</v>
      </c>
      <c r="E5876" t="s">
        <v>7849</v>
      </c>
      <c r="F5876" t="s">
        <v>1023</v>
      </c>
    </row>
    <row r="5877" spans="2:6" hidden="1" x14ac:dyDescent="0.25">
      <c r="B5877">
        <v>163584</v>
      </c>
      <c r="C5877" t="s">
        <v>12367</v>
      </c>
      <c r="D5877" t="s">
        <v>12368</v>
      </c>
      <c r="E5877" t="s">
        <v>17163</v>
      </c>
      <c r="F5877" t="s">
        <v>1023</v>
      </c>
    </row>
    <row r="5878" spans="2:6" hidden="1" x14ac:dyDescent="0.25">
      <c r="B5878">
        <v>163585</v>
      </c>
      <c r="C5878" t="s">
        <v>16281</v>
      </c>
      <c r="D5878" t="s">
        <v>16282</v>
      </c>
      <c r="E5878" t="s">
        <v>17164</v>
      </c>
      <c r="F5878" t="s">
        <v>1023</v>
      </c>
    </row>
    <row r="5879" spans="2:6" hidden="1" x14ac:dyDescent="0.25">
      <c r="B5879">
        <v>163586</v>
      </c>
      <c r="C5879" t="s">
        <v>17165</v>
      </c>
      <c r="D5879" t="s">
        <v>17166</v>
      </c>
      <c r="E5879" t="s">
        <v>17167</v>
      </c>
      <c r="F5879" t="s">
        <v>1023</v>
      </c>
    </row>
    <row r="5880" spans="2:6" hidden="1" x14ac:dyDescent="0.25">
      <c r="B5880">
        <v>163587</v>
      </c>
      <c r="C5880" t="s">
        <v>17168</v>
      </c>
      <c r="D5880" t="s">
        <v>17169</v>
      </c>
      <c r="E5880" t="s">
        <v>6753</v>
      </c>
      <c r="F5880" t="s">
        <v>1023</v>
      </c>
    </row>
    <row r="5881" spans="2:6" hidden="1" x14ac:dyDescent="0.25">
      <c r="B5881">
        <v>163588</v>
      </c>
      <c r="C5881" t="s">
        <v>17170</v>
      </c>
      <c r="D5881" t="s">
        <v>17171</v>
      </c>
      <c r="E5881" t="s">
        <v>17172</v>
      </c>
      <c r="F5881" t="s">
        <v>1023</v>
      </c>
    </row>
    <row r="5882" spans="2:6" hidden="1" x14ac:dyDescent="0.25">
      <c r="B5882">
        <v>163589</v>
      </c>
      <c r="C5882" t="s">
        <v>17173</v>
      </c>
      <c r="D5882" t="s">
        <v>17174</v>
      </c>
      <c r="E5882" t="s">
        <v>15711</v>
      </c>
      <c r="F5882" t="s">
        <v>1023</v>
      </c>
    </row>
    <row r="5883" spans="2:6" hidden="1" x14ac:dyDescent="0.25">
      <c r="B5883">
        <v>163590</v>
      </c>
      <c r="C5883" t="s">
        <v>17175</v>
      </c>
      <c r="D5883" t="s">
        <v>17176</v>
      </c>
      <c r="E5883" t="s">
        <v>17177</v>
      </c>
      <c r="F5883" t="s">
        <v>1023</v>
      </c>
    </row>
    <row r="5884" spans="2:6" hidden="1" x14ac:dyDescent="0.25">
      <c r="B5884">
        <v>163591</v>
      </c>
      <c r="C5884" t="s">
        <v>17178</v>
      </c>
      <c r="D5884" t="s">
        <v>17179</v>
      </c>
      <c r="E5884" t="s">
        <v>17180</v>
      </c>
      <c r="F5884" t="s">
        <v>1023</v>
      </c>
    </row>
    <row r="5885" spans="2:6" hidden="1" x14ac:dyDescent="0.25">
      <c r="B5885">
        <v>163592</v>
      </c>
      <c r="C5885" t="s">
        <v>16737</v>
      </c>
      <c r="D5885" t="s">
        <v>16738</v>
      </c>
      <c r="E5885" t="s">
        <v>4294</v>
      </c>
      <c r="F5885" t="s">
        <v>1023</v>
      </c>
    </row>
    <row r="5886" spans="2:6" hidden="1" x14ac:dyDescent="0.25">
      <c r="B5886">
        <v>163593</v>
      </c>
      <c r="C5886" t="s">
        <v>12244</v>
      </c>
      <c r="D5886" t="s">
        <v>12245</v>
      </c>
      <c r="E5886" t="s">
        <v>17181</v>
      </c>
      <c r="F5886" t="s">
        <v>1023</v>
      </c>
    </row>
    <row r="5887" spans="2:6" hidden="1" x14ac:dyDescent="0.25">
      <c r="B5887">
        <v>163594</v>
      </c>
      <c r="C5887" t="s">
        <v>17182</v>
      </c>
      <c r="D5887" t="s">
        <v>17183</v>
      </c>
      <c r="E5887" t="s">
        <v>17184</v>
      </c>
      <c r="F5887" t="s">
        <v>1023</v>
      </c>
    </row>
    <row r="5888" spans="2:6" hidden="1" x14ac:dyDescent="0.25">
      <c r="B5888">
        <v>163595</v>
      </c>
      <c r="C5888" t="s">
        <v>17185</v>
      </c>
      <c r="D5888" t="s">
        <v>17186</v>
      </c>
      <c r="E5888" t="s">
        <v>15913</v>
      </c>
      <c r="F5888" t="s">
        <v>1023</v>
      </c>
    </row>
    <row r="5889" spans="2:6" hidden="1" x14ac:dyDescent="0.25">
      <c r="B5889">
        <v>163596</v>
      </c>
      <c r="C5889" t="s">
        <v>17187</v>
      </c>
      <c r="D5889" t="s">
        <v>17188</v>
      </c>
      <c r="E5889" t="s">
        <v>4573</v>
      </c>
      <c r="F5889" t="s">
        <v>1023</v>
      </c>
    </row>
    <row r="5890" spans="2:6" hidden="1" x14ac:dyDescent="0.25">
      <c r="B5890">
        <v>163597</v>
      </c>
      <c r="C5890" t="s">
        <v>17189</v>
      </c>
      <c r="D5890" t="s">
        <v>17190</v>
      </c>
      <c r="E5890" t="s">
        <v>17191</v>
      </c>
      <c r="F5890" t="s">
        <v>1023</v>
      </c>
    </row>
    <row r="5891" spans="2:6" hidden="1" x14ac:dyDescent="0.25">
      <c r="B5891">
        <v>163598</v>
      </c>
      <c r="C5891" t="s">
        <v>17192</v>
      </c>
      <c r="D5891" t="s">
        <v>17193</v>
      </c>
      <c r="E5891" t="s">
        <v>17194</v>
      </c>
      <c r="F5891" t="s">
        <v>1023</v>
      </c>
    </row>
    <row r="5892" spans="2:6" hidden="1" x14ac:dyDescent="0.25">
      <c r="B5892">
        <v>163599</v>
      </c>
      <c r="C5892" t="s">
        <v>17195</v>
      </c>
      <c r="D5892" t="s">
        <v>17196</v>
      </c>
      <c r="E5892" t="s">
        <v>17197</v>
      </c>
      <c r="F5892" t="s">
        <v>1023</v>
      </c>
    </row>
    <row r="5893" spans="2:6" hidden="1" x14ac:dyDescent="0.25">
      <c r="B5893">
        <v>163600</v>
      </c>
      <c r="C5893" t="s">
        <v>17198</v>
      </c>
      <c r="D5893" t="s">
        <v>17199</v>
      </c>
      <c r="E5893" t="s">
        <v>8029</v>
      </c>
      <c r="F5893" t="s">
        <v>1023</v>
      </c>
    </row>
    <row r="5894" spans="2:6" hidden="1" x14ac:dyDescent="0.25">
      <c r="B5894">
        <v>163602</v>
      </c>
      <c r="C5894" t="s">
        <v>17200</v>
      </c>
      <c r="D5894" t="s">
        <v>17201</v>
      </c>
      <c r="E5894" t="s">
        <v>17202</v>
      </c>
      <c r="F5894" t="s">
        <v>1023</v>
      </c>
    </row>
    <row r="5895" spans="2:6" hidden="1" x14ac:dyDescent="0.25">
      <c r="B5895">
        <v>163603</v>
      </c>
      <c r="C5895" t="s">
        <v>17203</v>
      </c>
      <c r="D5895" t="s">
        <v>17204</v>
      </c>
      <c r="E5895" t="s">
        <v>17205</v>
      </c>
      <c r="F5895" t="s">
        <v>1023</v>
      </c>
    </row>
    <row r="5896" spans="2:6" hidden="1" x14ac:dyDescent="0.25">
      <c r="B5896">
        <v>163604</v>
      </c>
      <c r="C5896" t="s">
        <v>17206</v>
      </c>
      <c r="D5896" t="s">
        <v>17207</v>
      </c>
      <c r="E5896" t="s">
        <v>1680</v>
      </c>
      <c r="F5896" t="s">
        <v>1023</v>
      </c>
    </row>
    <row r="5897" spans="2:6" hidden="1" x14ac:dyDescent="0.25">
      <c r="B5897">
        <v>163605</v>
      </c>
      <c r="C5897" t="s">
        <v>17208</v>
      </c>
      <c r="D5897" t="s">
        <v>24068</v>
      </c>
      <c r="E5897" t="s">
        <v>17209</v>
      </c>
      <c r="F5897" t="s">
        <v>1023</v>
      </c>
    </row>
    <row r="5898" spans="2:6" hidden="1" x14ac:dyDescent="0.25">
      <c r="B5898">
        <v>163606</v>
      </c>
      <c r="C5898" t="s">
        <v>13704</v>
      </c>
      <c r="D5898" t="s">
        <v>13705</v>
      </c>
      <c r="E5898" t="s">
        <v>17210</v>
      </c>
      <c r="F5898" t="s">
        <v>1023</v>
      </c>
    </row>
    <row r="5899" spans="2:6" hidden="1" x14ac:dyDescent="0.25">
      <c r="B5899">
        <v>163608</v>
      </c>
      <c r="C5899" t="s">
        <v>17211</v>
      </c>
      <c r="D5899" t="s">
        <v>17212</v>
      </c>
      <c r="E5899" t="s">
        <v>17213</v>
      </c>
      <c r="F5899" t="s">
        <v>1023</v>
      </c>
    </row>
    <row r="5900" spans="2:6" hidden="1" x14ac:dyDescent="0.25">
      <c r="B5900">
        <v>163609</v>
      </c>
      <c r="C5900" t="s">
        <v>17214</v>
      </c>
      <c r="D5900" t="s">
        <v>17215</v>
      </c>
      <c r="E5900" t="s">
        <v>17216</v>
      </c>
      <c r="F5900" t="s">
        <v>1023</v>
      </c>
    </row>
    <row r="5901" spans="2:6" hidden="1" x14ac:dyDescent="0.25">
      <c r="B5901">
        <v>163610</v>
      </c>
      <c r="C5901" t="s">
        <v>17217</v>
      </c>
      <c r="D5901" t="s">
        <v>17218</v>
      </c>
      <c r="E5901" t="s">
        <v>17219</v>
      </c>
      <c r="F5901" t="s">
        <v>1023</v>
      </c>
    </row>
    <row r="5902" spans="2:6" hidden="1" x14ac:dyDescent="0.25">
      <c r="B5902">
        <v>163611</v>
      </c>
      <c r="C5902" t="s">
        <v>17220</v>
      </c>
      <c r="D5902" t="s">
        <v>17221</v>
      </c>
      <c r="E5902" t="s">
        <v>13486</v>
      </c>
      <c r="F5902" t="s">
        <v>1023</v>
      </c>
    </row>
    <row r="5903" spans="2:6" hidden="1" x14ac:dyDescent="0.25">
      <c r="B5903">
        <v>163612</v>
      </c>
      <c r="C5903" t="s">
        <v>17222</v>
      </c>
      <c r="D5903" t="s">
        <v>17223</v>
      </c>
      <c r="E5903" t="s">
        <v>7919</v>
      </c>
      <c r="F5903" t="s">
        <v>1023</v>
      </c>
    </row>
    <row r="5904" spans="2:6" hidden="1" x14ac:dyDescent="0.25">
      <c r="B5904">
        <v>163613</v>
      </c>
      <c r="C5904" t="s">
        <v>17224</v>
      </c>
      <c r="D5904" t="s">
        <v>17225</v>
      </c>
      <c r="E5904" t="s">
        <v>17226</v>
      </c>
      <c r="F5904" t="s">
        <v>1023</v>
      </c>
    </row>
    <row r="5905" spans="2:6" hidden="1" x14ac:dyDescent="0.25">
      <c r="B5905">
        <v>163614</v>
      </c>
      <c r="C5905" t="s">
        <v>4694</v>
      </c>
      <c r="D5905" t="s">
        <v>4695</v>
      </c>
      <c r="E5905" t="s">
        <v>17227</v>
      </c>
      <c r="F5905" t="s">
        <v>1023</v>
      </c>
    </row>
    <row r="5906" spans="2:6" hidden="1" x14ac:dyDescent="0.25">
      <c r="B5906">
        <v>163615</v>
      </c>
      <c r="C5906" t="s">
        <v>17228</v>
      </c>
      <c r="D5906" t="s">
        <v>17229</v>
      </c>
      <c r="E5906" t="s">
        <v>11975</v>
      </c>
      <c r="F5906" t="s">
        <v>1023</v>
      </c>
    </row>
    <row r="5907" spans="2:6" hidden="1" x14ac:dyDescent="0.25">
      <c r="B5907">
        <v>163616</v>
      </c>
      <c r="C5907" t="s">
        <v>17230</v>
      </c>
      <c r="D5907" t="s">
        <v>17231</v>
      </c>
      <c r="E5907" t="s">
        <v>12279</v>
      </c>
      <c r="F5907" t="s">
        <v>1023</v>
      </c>
    </row>
    <row r="5908" spans="2:6" hidden="1" x14ac:dyDescent="0.25">
      <c r="B5908">
        <v>163617</v>
      </c>
      <c r="C5908" t="s">
        <v>17232</v>
      </c>
      <c r="D5908" t="s">
        <v>17233</v>
      </c>
      <c r="E5908" t="s">
        <v>17234</v>
      </c>
      <c r="F5908" t="s">
        <v>1023</v>
      </c>
    </row>
    <row r="5909" spans="2:6" hidden="1" x14ac:dyDescent="0.25">
      <c r="B5909">
        <v>163618</v>
      </c>
      <c r="C5909" t="s">
        <v>17235</v>
      </c>
      <c r="D5909" t="s">
        <v>17236</v>
      </c>
      <c r="E5909" t="s">
        <v>264</v>
      </c>
      <c r="F5909" t="s">
        <v>1023</v>
      </c>
    </row>
    <row r="5910" spans="2:6" hidden="1" x14ac:dyDescent="0.25">
      <c r="B5910">
        <v>163619</v>
      </c>
      <c r="C5910" t="s">
        <v>17237</v>
      </c>
      <c r="D5910" t="s">
        <v>17238</v>
      </c>
      <c r="E5910" t="s">
        <v>17239</v>
      </c>
      <c r="F5910" t="s">
        <v>1023</v>
      </c>
    </row>
    <row r="5911" spans="2:6" hidden="1" x14ac:dyDescent="0.25">
      <c r="B5911">
        <v>163620</v>
      </c>
      <c r="C5911" t="s">
        <v>17240</v>
      </c>
      <c r="D5911" t="s">
        <v>17241</v>
      </c>
      <c r="E5911" t="s">
        <v>16044</v>
      </c>
      <c r="F5911" t="s">
        <v>1023</v>
      </c>
    </row>
    <row r="5912" spans="2:6" hidden="1" x14ac:dyDescent="0.25">
      <c r="B5912">
        <v>163621</v>
      </c>
      <c r="C5912" t="s">
        <v>17242</v>
      </c>
      <c r="D5912" t="s">
        <v>17243</v>
      </c>
      <c r="E5912" t="s">
        <v>8071</v>
      </c>
      <c r="F5912" t="s">
        <v>1023</v>
      </c>
    </row>
    <row r="5913" spans="2:6" hidden="1" x14ac:dyDescent="0.25">
      <c r="B5913">
        <v>163622</v>
      </c>
      <c r="C5913" t="s">
        <v>17244</v>
      </c>
      <c r="D5913" t="s">
        <v>17245</v>
      </c>
      <c r="E5913" t="s">
        <v>15581</v>
      </c>
      <c r="F5913" t="s">
        <v>1023</v>
      </c>
    </row>
    <row r="5914" spans="2:6" hidden="1" x14ac:dyDescent="0.25">
      <c r="B5914">
        <v>163623</v>
      </c>
      <c r="C5914" t="s">
        <v>17246</v>
      </c>
      <c r="D5914" t="s">
        <v>17247</v>
      </c>
      <c r="E5914" t="s">
        <v>10774</v>
      </c>
      <c r="F5914" t="s">
        <v>1023</v>
      </c>
    </row>
    <row r="5915" spans="2:6" hidden="1" x14ac:dyDescent="0.25">
      <c r="B5915">
        <v>163624</v>
      </c>
      <c r="C5915" t="s">
        <v>17248</v>
      </c>
      <c r="D5915" t="s">
        <v>17249</v>
      </c>
      <c r="E5915" t="s">
        <v>17250</v>
      </c>
      <c r="F5915" t="s">
        <v>1023</v>
      </c>
    </row>
    <row r="5916" spans="2:6" hidden="1" x14ac:dyDescent="0.25">
      <c r="B5916">
        <v>163625</v>
      </c>
      <c r="C5916" t="s">
        <v>17251</v>
      </c>
      <c r="D5916" t="s">
        <v>17252</v>
      </c>
      <c r="E5916" t="s">
        <v>17253</v>
      </c>
      <c r="F5916" t="s">
        <v>1023</v>
      </c>
    </row>
    <row r="5917" spans="2:6" hidden="1" x14ac:dyDescent="0.25">
      <c r="B5917">
        <v>163626</v>
      </c>
      <c r="C5917" t="s">
        <v>17254</v>
      </c>
      <c r="D5917" t="s">
        <v>17255</v>
      </c>
      <c r="E5917" t="s">
        <v>10057</v>
      </c>
      <c r="F5917" t="s">
        <v>1023</v>
      </c>
    </row>
    <row r="5918" spans="2:6" hidden="1" x14ac:dyDescent="0.25">
      <c r="B5918">
        <v>163627</v>
      </c>
      <c r="C5918" t="s">
        <v>17256</v>
      </c>
      <c r="D5918" t="s">
        <v>17257</v>
      </c>
      <c r="E5918" t="s">
        <v>17258</v>
      </c>
      <c r="F5918" t="s">
        <v>1023</v>
      </c>
    </row>
    <row r="5919" spans="2:6" hidden="1" x14ac:dyDescent="0.25">
      <c r="B5919">
        <v>163628</v>
      </c>
      <c r="C5919" t="s">
        <v>17259</v>
      </c>
      <c r="D5919" t="s">
        <v>17260</v>
      </c>
      <c r="E5919" t="s">
        <v>17261</v>
      </c>
      <c r="F5919" t="s">
        <v>1023</v>
      </c>
    </row>
    <row r="5920" spans="2:6" hidden="1" x14ac:dyDescent="0.25">
      <c r="B5920">
        <v>163630</v>
      </c>
      <c r="C5920" t="s">
        <v>17262</v>
      </c>
      <c r="D5920" t="s">
        <v>17263</v>
      </c>
      <c r="E5920" t="s">
        <v>17264</v>
      </c>
      <c r="F5920" t="s">
        <v>1023</v>
      </c>
    </row>
    <row r="5921" spans="2:6" hidden="1" x14ac:dyDescent="0.25">
      <c r="B5921">
        <v>163631</v>
      </c>
      <c r="C5921" t="s">
        <v>17265</v>
      </c>
      <c r="D5921" t="s">
        <v>17266</v>
      </c>
      <c r="E5921" t="s">
        <v>17267</v>
      </c>
      <c r="F5921" t="s">
        <v>1023</v>
      </c>
    </row>
    <row r="5922" spans="2:6" hidden="1" x14ac:dyDescent="0.25">
      <c r="B5922">
        <v>163632</v>
      </c>
      <c r="C5922" t="s">
        <v>17268</v>
      </c>
      <c r="D5922" t="s">
        <v>17269</v>
      </c>
      <c r="E5922" t="s">
        <v>3646</v>
      </c>
      <c r="F5922" t="s">
        <v>1023</v>
      </c>
    </row>
    <row r="5923" spans="2:6" hidden="1" x14ac:dyDescent="0.25">
      <c r="B5923">
        <v>163633</v>
      </c>
      <c r="C5923" t="s">
        <v>17270</v>
      </c>
      <c r="D5923" t="s">
        <v>17271</v>
      </c>
      <c r="E5923" t="s">
        <v>17272</v>
      </c>
      <c r="F5923" t="s">
        <v>1023</v>
      </c>
    </row>
    <row r="5924" spans="2:6" hidden="1" x14ac:dyDescent="0.25">
      <c r="B5924">
        <v>163635</v>
      </c>
      <c r="C5924" t="s">
        <v>17273</v>
      </c>
      <c r="D5924" t="s">
        <v>17274</v>
      </c>
      <c r="E5924" t="s">
        <v>12541</v>
      </c>
      <c r="F5924" t="s">
        <v>1023</v>
      </c>
    </row>
    <row r="5925" spans="2:6" hidden="1" x14ac:dyDescent="0.25">
      <c r="B5925">
        <v>163636</v>
      </c>
      <c r="C5925" t="s">
        <v>17275</v>
      </c>
      <c r="D5925" t="s">
        <v>17276</v>
      </c>
      <c r="E5925" t="s">
        <v>17277</v>
      </c>
      <c r="F5925" t="s">
        <v>1023</v>
      </c>
    </row>
    <row r="5926" spans="2:6" hidden="1" x14ac:dyDescent="0.25">
      <c r="B5926">
        <v>163637</v>
      </c>
      <c r="C5926" t="s">
        <v>17278</v>
      </c>
      <c r="D5926" t="s">
        <v>17279</v>
      </c>
      <c r="E5926" t="s">
        <v>17280</v>
      </c>
      <c r="F5926" t="s">
        <v>1023</v>
      </c>
    </row>
    <row r="5927" spans="2:6" hidden="1" x14ac:dyDescent="0.25">
      <c r="B5927">
        <v>163638</v>
      </c>
      <c r="C5927" t="s">
        <v>17281</v>
      </c>
      <c r="D5927" t="s">
        <v>17282</v>
      </c>
      <c r="E5927" t="s">
        <v>6884</v>
      </c>
      <c r="F5927" t="s">
        <v>1023</v>
      </c>
    </row>
    <row r="5928" spans="2:6" hidden="1" x14ac:dyDescent="0.25">
      <c r="B5928">
        <v>163639</v>
      </c>
      <c r="C5928" t="s">
        <v>17283</v>
      </c>
      <c r="D5928" t="s">
        <v>17284</v>
      </c>
      <c r="E5928" t="s">
        <v>17285</v>
      </c>
      <c r="F5928" t="s">
        <v>1023</v>
      </c>
    </row>
    <row r="5929" spans="2:6" hidden="1" x14ac:dyDescent="0.25">
      <c r="B5929">
        <v>163640</v>
      </c>
      <c r="C5929" t="s">
        <v>17286</v>
      </c>
      <c r="D5929" t="s">
        <v>17287</v>
      </c>
      <c r="E5929" t="s">
        <v>17288</v>
      </c>
      <c r="F5929" t="s">
        <v>1023</v>
      </c>
    </row>
    <row r="5930" spans="2:6" hidden="1" x14ac:dyDescent="0.25">
      <c r="B5930">
        <v>163641</v>
      </c>
      <c r="C5930" t="s">
        <v>17289</v>
      </c>
      <c r="D5930" t="s">
        <v>17290</v>
      </c>
      <c r="E5930" t="s">
        <v>17291</v>
      </c>
      <c r="F5930" t="s">
        <v>1023</v>
      </c>
    </row>
    <row r="5931" spans="2:6" hidden="1" x14ac:dyDescent="0.25">
      <c r="B5931">
        <v>163642</v>
      </c>
      <c r="C5931" t="s">
        <v>17292</v>
      </c>
      <c r="D5931" t="s">
        <v>17293</v>
      </c>
      <c r="E5931" t="s">
        <v>17294</v>
      </c>
      <c r="F5931" t="s">
        <v>1023</v>
      </c>
    </row>
    <row r="5932" spans="2:6" hidden="1" x14ac:dyDescent="0.25">
      <c r="B5932">
        <v>163643</v>
      </c>
      <c r="C5932" t="s">
        <v>17295</v>
      </c>
      <c r="D5932" t="s">
        <v>17296</v>
      </c>
      <c r="E5932" t="s">
        <v>17297</v>
      </c>
      <c r="F5932" t="s">
        <v>1023</v>
      </c>
    </row>
    <row r="5933" spans="2:6" hidden="1" x14ac:dyDescent="0.25">
      <c r="B5933">
        <v>163644</v>
      </c>
      <c r="C5933" t="s">
        <v>17298</v>
      </c>
      <c r="D5933" t="s">
        <v>17299</v>
      </c>
      <c r="E5933" t="s">
        <v>3804</v>
      </c>
      <c r="F5933" t="s">
        <v>1023</v>
      </c>
    </row>
    <row r="5934" spans="2:6" hidden="1" x14ac:dyDescent="0.25">
      <c r="B5934">
        <v>163645</v>
      </c>
      <c r="C5934" t="s">
        <v>17300</v>
      </c>
      <c r="D5934" t="s">
        <v>17301</v>
      </c>
      <c r="E5934" t="s">
        <v>2530</v>
      </c>
      <c r="F5934" t="s">
        <v>1023</v>
      </c>
    </row>
    <row r="5935" spans="2:6" hidden="1" x14ac:dyDescent="0.25">
      <c r="B5935">
        <v>163646</v>
      </c>
      <c r="C5935" t="s">
        <v>17302</v>
      </c>
      <c r="D5935" t="s">
        <v>17303</v>
      </c>
      <c r="E5935" t="s">
        <v>17304</v>
      </c>
      <c r="F5935" t="s">
        <v>1023</v>
      </c>
    </row>
    <row r="5936" spans="2:6" hidden="1" x14ac:dyDescent="0.25">
      <c r="B5936">
        <v>163647</v>
      </c>
      <c r="C5936" t="s">
        <v>17305</v>
      </c>
      <c r="D5936" t="s">
        <v>17306</v>
      </c>
      <c r="E5936" t="s">
        <v>17307</v>
      </c>
      <c r="F5936" t="s">
        <v>1023</v>
      </c>
    </row>
    <row r="5937" spans="2:6" hidden="1" x14ac:dyDescent="0.25">
      <c r="B5937">
        <v>163648</v>
      </c>
      <c r="C5937" t="s">
        <v>10061</v>
      </c>
      <c r="D5937" t="s">
        <v>10062</v>
      </c>
      <c r="E5937" t="s">
        <v>17308</v>
      </c>
      <c r="F5937" t="s">
        <v>1023</v>
      </c>
    </row>
    <row r="5938" spans="2:6" hidden="1" x14ac:dyDescent="0.25">
      <c r="B5938">
        <v>163650</v>
      </c>
      <c r="C5938" t="s">
        <v>17309</v>
      </c>
      <c r="D5938" t="s">
        <v>17310</v>
      </c>
      <c r="E5938" t="s">
        <v>13627</v>
      </c>
      <c r="F5938" t="s">
        <v>1023</v>
      </c>
    </row>
    <row r="5939" spans="2:6" hidden="1" x14ac:dyDescent="0.25">
      <c r="B5939">
        <v>163651</v>
      </c>
      <c r="C5939" t="s">
        <v>17311</v>
      </c>
      <c r="D5939" t="s">
        <v>17312</v>
      </c>
      <c r="E5939" t="s">
        <v>8187</v>
      </c>
      <c r="F5939" t="s">
        <v>1023</v>
      </c>
    </row>
    <row r="5940" spans="2:6" hidden="1" x14ac:dyDescent="0.25">
      <c r="B5940">
        <v>163652</v>
      </c>
      <c r="C5940" t="s">
        <v>17313</v>
      </c>
      <c r="D5940" t="s">
        <v>17314</v>
      </c>
      <c r="E5940" t="s">
        <v>17315</v>
      </c>
      <c r="F5940" t="s">
        <v>1023</v>
      </c>
    </row>
    <row r="5941" spans="2:6" hidden="1" x14ac:dyDescent="0.25">
      <c r="B5941">
        <v>163653</v>
      </c>
      <c r="C5941" t="s">
        <v>17316</v>
      </c>
      <c r="D5941" t="s">
        <v>17317</v>
      </c>
      <c r="E5941" t="s">
        <v>17318</v>
      </c>
      <c r="F5941" t="s">
        <v>1023</v>
      </c>
    </row>
    <row r="5942" spans="2:6" hidden="1" x14ac:dyDescent="0.25">
      <c r="B5942">
        <v>163654</v>
      </c>
      <c r="C5942" t="s">
        <v>17319</v>
      </c>
      <c r="D5942" t="s">
        <v>17320</v>
      </c>
      <c r="E5942" t="s">
        <v>17321</v>
      </c>
      <c r="F5942" t="s">
        <v>1023</v>
      </c>
    </row>
    <row r="5943" spans="2:6" hidden="1" x14ac:dyDescent="0.25">
      <c r="B5943">
        <v>163655</v>
      </c>
      <c r="C5943" t="s">
        <v>17322</v>
      </c>
      <c r="D5943" t="s">
        <v>17323</v>
      </c>
      <c r="E5943" t="s">
        <v>7329</v>
      </c>
      <c r="F5943" t="s">
        <v>1023</v>
      </c>
    </row>
    <row r="5944" spans="2:6" hidden="1" x14ac:dyDescent="0.25">
      <c r="B5944">
        <v>163656</v>
      </c>
      <c r="C5944" t="s">
        <v>17324</v>
      </c>
      <c r="D5944" t="s">
        <v>17325</v>
      </c>
      <c r="E5944" t="s">
        <v>14716</v>
      </c>
      <c r="F5944" t="s">
        <v>1023</v>
      </c>
    </row>
    <row r="5945" spans="2:6" hidden="1" x14ac:dyDescent="0.25">
      <c r="B5945">
        <v>163657</v>
      </c>
      <c r="C5945" t="s">
        <v>17326</v>
      </c>
      <c r="D5945" t="s">
        <v>17327</v>
      </c>
      <c r="E5945" t="s">
        <v>17328</v>
      </c>
      <c r="F5945" t="s">
        <v>1023</v>
      </c>
    </row>
    <row r="5946" spans="2:6" hidden="1" x14ac:dyDescent="0.25">
      <c r="B5946">
        <v>163658</v>
      </c>
      <c r="C5946" t="s">
        <v>17329</v>
      </c>
      <c r="D5946" t="s">
        <v>17330</v>
      </c>
      <c r="E5946" t="s">
        <v>2195</v>
      </c>
      <c r="F5946" t="s">
        <v>1023</v>
      </c>
    </row>
    <row r="5947" spans="2:6" hidden="1" x14ac:dyDescent="0.25">
      <c r="B5947">
        <v>163659</v>
      </c>
      <c r="C5947" t="s">
        <v>17331</v>
      </c>
      <c r="D5947" t="s">
        <v>17332</v>
      </c>
      <c r="E5947" t="s">
        <v>9055</v>
      </c>
      <c r="F5947" t="s">
        <v>1023</v>
      </c>
    </row>
    <row r="5948" spans="2:6" hidden="1" x14ac:dyDescent="0.25">
      <c r="B5948">
        <v>163660</v>
      </c>
      <c r="C5948" t="s">
        <v>17333</v>
      </c>
      <c r="D5948" t="s">
        <v>17334</v>
      </c>
      <c r="E5948" t="s">
        <v>17335</v>
      </c>
      <c r="F5948" t="s">
        <v>1023</v>
      </c>
    </row>
    <row r="5949" spans="2:6" hidden="1" x14ac:dyDescent="0.25">
      <c r="B5949">
        <v>163661</v>
      </c>
      <c r="C5949" t="s">
        <v>17336</v>
      </c>
      <c r="D5949" t="s">
        <v>17337</v>
      </c>
      <c r="E5949" t="s">
        <v>6040</v>
      </c>
      <c r="F5949" t="s">
        <v>1023</v>
      </c>
    </row>
    <row r="5950" spans="2:6" hidden="1" x14ac:dyDescent="0.25">
      <c r="B5950">
        <v>163662</v>
      </c>
      <c r="C5950" t="s">
        <v>17338</v>
      </c>
      <c r="D5950" t="s">
        <v>17339</v>
      </c>
      <c r="E5950" t="s">
        <v>17340</v>
      </c>
      <c r="F5950" t="s">
        <v>1023</v>
      </c>
    </row>
    <row r="5951" spans="2:6" hidden="1" x14ac:dyDescent="0.25">
      <c r="B5951">
        <v>163663</v>
      </c>
      <c r="C5951" t="s">
        <v>17341</v>
      </c>
      <c r="D5951" t="s">
        <v>17342</v>
      </c>
      <c r="E5951" t="s">
        <v>17343</v>
      </c>
      <c r="F5951" t="s">
        <v>1023</v>
      </c>
    </row>
    <row r="5952" spans="2:6" hidden="1" x14ac:dyDescent="0.25">
      <c r="B5952">
        <v>163664</v>
      </c>
      <c r="C5952" t="s">
        <v>17344</v>
      </c>
      <c r="D5952" t="s">
        <v>17345</v>
      </c>
      <c r="E5952" t="s">
        <v>10458</v>
      </c>
      <c r="F5952" t="s">
        <v>1023</v>
      </c>
    </row>
    <row r="5953" spans="2:6" hidden="1" x14ac:dyDescent="0.25">
      <c r="B5953">
        <v>163665</v>
      </c>
      <c r="C5953" t="s">
        <v>17346</v>
      </c>
      <c r="D5953" t="s">
        <v>17347</v>
      </c>
      <c r="E5953" t="s">
        <v>823</v>
      </c>
      <c r="F5953" t="s">
        <v>1023</v>
      </c>
    </row>
    <row r="5954" spans="2:6" hidden="1" x14ac:dyDescent="0.25">
      <c r="B5954">
        <v>163666</v>
      </c>
      <c r="C5954" t="s">
        <v>17348</v>
      </c>
      <c r="D5954" t="s">
        <v>17349</v>
      </c>
      <c r="E5954" t="s">
        <v>2136</v>
      </c>
      <c r="F5954" t="s">
        <v>1023</v>
      </c>
    </row>
    <row r="5955" spans="2:6" hidden="1" x14ac:dyDescent="0.25">
      <c r="B5955">
        <v>163667</v>
      </c>
      <c r="C5955" t="s">
        <v>10781</v>
      </c>
      <c r="D5955" t="s">
        <v>10782</v>
      </c>
      <c r="E5955" t="s">
        <v>17350</v>
      </c>
      <c r="F5955" t="s">
        <v>1023</v>
      </c>
    </row>
    <row r="5956" spans="2:6" hidden="1" x14ac:dyDescent="0.25">
      <c r="B5956">
        <v>163668</v>
      </c>
      <c r="C5956" t="s">
        <v>17351</v>
      </c>
      <c r="D5956" t="s">
        <v>17352</v>
      </c>
      <c r="E5956" t="s">
        <v>14614</v>
      </c>
      <c r="F5956" t="s">
        <v>1023</v>
      </c>
    </row>
    <row r="5957" spans="2:6" hidden="1" x14ac:dyDescent="0.25">
      <c r="B5957">
        <v>163669</v>
      </c>
      <c r="C5957" t="s">
        <v>17353</v>
      </c>
      <c r="D5957" t="s">
        <v>17354</v>
      </c>
      <c r="E5957" t="s">
        <v>15430</v>
      </c>
      <c r="F5957" t="s">
        <v>1023</v>
      </c>
    </row>
    <row r="5958" spans="2:6" hidden="1" x14ac:dyDescent="0.25">
      <c r="B5958">
        <v>163670</v>
      </c>
      <c r="C5958" t="s">
        <v>17355</v>
      </c>
      <c r="D5958" t="s">
        <v>17356</v>
      </c>
      <c r="E5958" t="s">
        <v>17357</v>
      </c>
      <c r="F5958" t="s">
        <v>1023</v>
      </c>
    </row>
    <row r="5959" spans="2:6" hidden="1" x14ac:dyDescent="0.25">
      <c r="B5959">
        <v>163671</v>
      </c>
      <c r="C5959" t="s">
        <v>17358</v>
      </c>
      <c r="D5959" t="s">
        <v>17359</v>
      </c>
      <c r="E5959" t="s">
        <v>17360</v>
      </c>
      <c r="F5959" t="s">
        <v>1023</v>
      </c>
    </row>
    <row r="5960" spans="2:6" hidden="1" x14ac:dyDescent="0.25">
      <c r="B5960">
        <v>163672</v>
      </c>
      <c r="C5960" t="s">
        <v>17361</v>
      </c>
      <c r="D5960" t="s">
        <v>17362</v>
      </c>
      <c r="E5960" t="s">
        <v>17363</v>
      </c>
      <c r="F5960" t="s">
        <v>1023</v>
      </c>
    </row>
    <row r="5961" spans="2:6" hidden="1" x14ac:dyDescent="0.25">
      <c r="B5961">
        <v>163673</v>
      </c>
      <c r="C5961" t="s">
        <v>17364</v>
      </c>
      <c r="D5961" t="s">
        <v>17365</v>
      </c>
      <c r="E5961" t="s">
        <v>17366</v>
      </c>
      <c r="F5961" t="s">
        <v>1023</v>
      </c>
    </row>
    <row r="5962" spans="2:6" hidden="1" x14ac:dyDescent="0.25">
      <c r="B5962">
        <v>163674</v>
      </c>
      <c r="C5962" t="s">
        <v>17367</v>
      </c>
      <c r="D5962" t="s">
        <v>17368</v>
      </c>
      <c r="E5962" t="s">
        <v>17369</v>
      </c>
      <c r="F5962" t="s">
        <v>1023</v>
      </c>
    </row>
    <row r="5963" spans="2:6" hidden="1" x14ac:dyDescent="0.25">
      <c r="B5963">
        <v>163675</v>
      </c>
      <c r="C5963" t="s">
        <v>17370</v>
      </c>
      <c r="D5963" t="s">
        <v>17371</v>
      </c>
      <c r="E5963" t="s">
        <v>17372</v>
      </c>
      <c r="F5963" t="s">
        <v>1023</v>
      </c>
    </row>
    <row r="5964" spans="2:6" hidden="1" x14ac:dyDescent="0.25">
      <c r="B5964">
        <v>163676</v>
      </c>
      <c r="C5964" t="s">
        <v>17373</v>
      </c>
      <c r="D5964" t="s">
        <v>17374</v>
      </c>
      <c r="E5964" t="s">
        <v>13121</v>
      </c>
      <c r="F5964" t="s">
        <v>1023</v>
      </c>
    </row>
    <row r="5965" spans="2:6" hidden="1" x14ac:dyDescent="0.25">
      <c r="B5965">
        <v>163677</v>
      </c>
      <c r="C5965" t="s">
        <v>17375</v>
      </c>
      <c r="D5965" t="s">
        <v>17376</v>
      </c>
      <c r="E5965" t="s">
        <v>17377</v>
      </c>
      <c r="F5965" t="s">
        <v>1023</v>
      </c>
    </row>
    <row r="5966" spans="2:6" hidden="1" x14ac:dyDescent="0.25">
      <c r="B5966">
        <v>163678</v>
      </c>
      <c r="C5966" t="s">
        <v>17378</v>
      </c>
      <c r="D5966" t="s">
        <v>17379</v>
      </c>
      <c r="E5966" t="s">
        <v>17380</v>
      </c>
      <c r="F5966" t="s">
        <v>1023</v>
      </c>
    </row>
    <row r="5967" spans="2:6" hidden="1" x14ac:dyDescent="0.25">
      <c r="B5967">
        <v>163679</v>
      </c>
      <c r="C5967" t="s">
        <v>17381</v>
      </c>
      <c r="D5967" t="s">
        <v>17382</v>
      </c>
      <c r="E5967" t="s">
        <v>17383</v>
      </c>
      <c r="F5967" t="s">
        <v>1023</v>
      </c>
    </row>
    <row r="5968" spans="2:6" hidden="1" x14ac:dyDescent="0.25">
      <c r="B5968">
        <v>163680</v>
      </c>
      <c r="C5968" t="s">
        <v>12802</v>
      </c>
      <c r="D5968" t="s">
        <v>12803</v>
      </c>
      <c r="E5968" t="s">
        <v>17384</v>
      </c>
      <c r="F5968" t="s">
        <v>1023</v>
      </c>
    </row>
    <row r="5969" spans="2:6" hidden="1" x14ac:dyDescent="0.25">
      <c r="B5969">
        <v>163681</v>
      </c>
      <c r="C5969" t="s">
        <v>17385</v>
      </c>
      <c r="D5969" t="s">
        <v>17386</v>
      </c>
      <c r="E5969" t="s">
        <v>4194</v>
      </c>
      <c r="F5969" t="s">
        <v>1023</v>
      </c>
    </row>
    <row r="5970" spans="2:6" hidden="1" x14ac:dyDescent="0.25">
      <c r="B5970">
        <v>163682</v>
      </c>
      <c r="C5970" t="s">
        <v>17387</v>
      </c>
      <c r="D5970" t="s">
        <v>17388</v>
      </c>
      <c r="E5970" t="s">
        <v>17389</v>
      </c>
      <c r="F5970" t="s">
        <v>1023</v>
      </c>
    </row>
    <row r="5971" spans="2:6" hidden="1" x14ac:dyDescent="0.25">
      <c r="B5971">
        <v>163683</v>
      </c>
      <c r="C5971" t="s">
        <v>16313</v>
      </c>
      <c r="D5971" t="s">
        <v>16314</v>
      </c>
      <c r="E5971" t="s">
        <v>17390</v>
      </c>
      <c r="F5971" t="s">
        <v>1023</v>
      </c>
    </row>
    <row r="5972" spans="2:6" hidden="1" x14ac:dyDescent="0.25">
      <c r="B5972">
        <v>163684</v>
      </c>
      <c r="C5972" t="s">
        <v>17391</v>
      </c>
      <c r="D5972" t="s">
        <v>17392</v>
      </c>
      <c r="E5972" t="s">
        <v>17393</v>
      </c>
      <c r="F5972" t="s">
        <v>1023</v>
      </c>
    </row>
    <row r="5973" spans="2:6" hidden="1" x14ac:dyDescent="0.25">
      <c r="B5973">
        <v>163685</v>
      </c>
      <c r="C5973" t="s">
        <v>17394</v>
      </c>
      <c r="D5973" t="s">
        <v>17395</v>
      </c>
      <c r="E5973" t="s">
        <v>17396</v>
      </c>
      <c r="F5973" t="s">
        <v>1023</v>
      </c>
    </row>
    <row r="5974" spans="2:6" hidden="1" x14ac:dyDescent="0.25">
      <c r="B5974">
        <v>163686</v>
      </c>
      <c r="C5974" t="s">
        <v>17397</v>
      </c>
      <c r="D5974" t="s">
        <v>17398</v>
      </c>
      <c r="E5974" t="s">
        <v>17399</v>
      </c>
      <c r="F5974" t="s">
        <v>1023</v>
      </c>
    </row>
    <row r="5975" spans="2:6" hidden="1" x14ac:dyDescent="0.25">
      <c r="B5975">
        <v>163687</v>
      </c>
      <c r="C5975" t="s">
        <v>17400</v>
      </c>
      <c r="D5975" t="s">
        <v>17401</v>
      </c>
      <c r="E5975" t="s">
        <v>10287</v>
      </c>
      <c r="F5975" t="s">
        <v>1023</v>
      </c>
    </row>
    <row r="5976" spans="2:6" hidden="1" x14ac:dyDescent="0.25">
      <c r="B5976">
        <v>163688</v>
      </c>
      <c r="C5976" t="s">
        <v>17402</v>
      </c>
      <c r="D5976" t="s">
        <v>17403</v>
      </c>
      <c r="E5976" t="s">
        <v>17404</v>
      </c>
      <c r="F5976" t="s">
        <v>1023</v>
      </c>
    </row>
    <row r="5977" spans="2:6" hidden="1" x14ac:dyDescent="0.25">
      <c r="B5977">
        <v>163689</v>
      </c>
      <c r="C5977" t="s">
        <v>17405</v>
      </c>
      <c r="D5977" t="s">
        <v>17406</v>
      </c>
      <c r="E5977" t="s">
        <v>5360</v>
      </c>
      <c r="F5977" t="s">
        <v>1023</v>
      </c>
    </row>
    <row r="5978" spans="2:6" hidden="1" x14ac:dyDescent="0.25">
      <c r="B5978">
        <v>163690</v>
      </c>
      <c r="C5978" t="s">
        <v>17407</v>
      </c>
      <c r="D5978" t="s">
        <v>17408</v>
      </c>
      <c r="E5978" t="s">
        <v>17409</v>
      </c>
      <c r="F5978" t="s">
        <v>1023</v>
      </c>
    </row>
    <row r="5979" spans="2:6" hidden="1" x14ac:dyDescent="0.25">
      <c r="B5979">
        <v>163691</v>
      </c>
      <c r="C5979" t="s">
        <v>17410</v>
      </c>
      <c r="D5979" t="s">
        <v>17411</v>
      </c>
      <c r="E5979" t="s">
        <v>3510</v>
      </c>
      <c r="F5979" t="s">
        <v>1023</v>
      </c>
    </row>
    <row r="5980" spans="2:6" hidden="1" x14ac:dyDescent="0.25">
      <c r="B5980">
        <v>163692</v>
      </c>
      <c r="C5980" t="s">
        <v>10224</v>
      </c>
      <c r="D5980" t="s">
        <v>10225</v>
      </c>
      <c r="E5980" t="s">
        <v>10272</v>
      </c>
      <c r="F5980" t="s">
        <v>1023</v>
      </c>
    </row>
    <row r="5981" spans="2:6" hidden="1" x14ac:dyDescent="0.25">
      <c r="B5981">
        <v>163693</v>
      </c>
      <c r="C5981" t="s">
        <v>17412</v>
      </c>
      <c r="D5981" t="s">
        <v>17413</v>
      </c>
      <c r="E5981" t="s">
        <v>111</v>
      </c>
      <c r="F5981" t="s">
        <v>1023</v>
      </c>
    </row>
    <row r="5982" spans="2:6" hidden="1" x14ac:dyDescent="0.25">
      <c r="B5982">
        <v>163694</v>
      </c>
      <c r="C5982" t="s">
        <v>17414</v>
      </c>
      <c r="D5982" t="s">
        <v>17415</v>
      </c>
      <c r="E5982" t="s">
        <v>17416</v>
      </c>
      <c r="F5982" t="s">
        <v>1023</v>
      </c>
    </row>
    <row r="5983" spans="2:6" hidden="1" x14ac:dyDescent="0.25">
      <c r="B5983">
        <v>163695</v>
      </c>
      <c r="C5983" t="s">
        <v>13659</v>
      </c>
      <c r="D5983" t="s">
        <v>13660</v>
      </c>
      <c r="E5983" t="s">
        <v>17417</v>
      </c>
      <c r="F5983" t="s">
        <v>1023</v>
      </c>
    </row>
    <row r="5984" spans="2:6" hidden="1" x14ac:dyDescent="0.25">
      <c r="B5984">
        <v>163696</v>
      </c>
      <c r="C5984" t="s">
        <v>17418</v>
      </c>
      <c r="D5984" t="s">
        <v>17419</v>
      </c>
      <c r="E5984" t="s">
        <v>17420</v>
      </c>
      <c r="F5984" t="s">
        <v>1023</v>
      </c>
    </row>
    <row r="5985" spans="2:6" hidden="1" x14ac:dyDescent="0.25">
      <c r="B5985">
        <v>163697</v>
      </c>
      <c r="C5985" t="s">
        <v>17421</v>
      </c>
      <c r="D5985" t="s">
        <v>17422</v>
      </c>
      <c r="E5985" t="s">
        <v>15517</v>
      </c>
      <c r="F5985" t="s">
        <v>1023</v>
      </c>
    </row>
    <row r="5986" spans="2:6" hidden="1" x14ac:dyDescent="0.25">
      <c r="B5986">
        <v>163698</v>
      </c>
      <c r="C5986" t="s">
        <v>17423</v>
      </c>
      <c r="D5986" t="s">
        <v>17424</v>
      </c>
      <c r="E5986" t="s">
        <v>217</v>
      </c>
      <c r="F5986" t="s">
        <v>1023</v>
      </c>
    </row>
    <row r="5987" spans="2:6" hidden="1" x14ac:dyDescent="0.25">
      <c r="B5987">
        <v>163699</v>
      </c>
      <c r="C5987" t="s">
        <v>17425</v>
      </c>
      <c r="D5987" t="s">
        <v>17426</v>
      </c>
      <c r="E5987" t="s">
        <v>17427</v>
      </c>
      <c r="F5987" t="s">
        <v>1023</v>
      </c>
    </row>
    <row r="5988" spans="2:6" hidden="1" x14ac:dyDescent="0.25">
      <c r="B5988">
        <v>163700</v>
      </c>
      <c r="C5988" t="s">
        <v>17428</v>
      </c>
      <c r="D5988" t="s">
        <v>17429</v>
      </c>
      <c r="E5988" t="s">
        <v>17430</v>
      </c>
      <c r="F5988" t="s">
        <v>1023</v>
      </c>
    </row>
    <row r="5989" spans="2:6" hidden="1" x14ac:dyDescent="0.25">
      <c r="B5989">
        <v>163701</v>
      </c>
      <c r="C5989" t="s">
        <v>17431</v>
      </c>
      <c r="D5989" t="s">
        <v>17432</v>
      </c>
      <c r="E5989" t="s">
        <v>17433</v>
      </c>
      <c r="F5989" t="s">
        <v>1023</v>
      </c>
    </row>
    <row r="5990" spans="2:6" hidden="1" x14ac:dyDescent="0.25">
      <c r="B5990">
        <v>163702</v>
      </c>
      <c r="C5990" t="s">
        <v>17434</v>
      </c>
      <c r="D5990" t="s">
        <v>17435</v>
      </c>
      <c r="E5990" t="s">
        <v>17436</v>
      </c>
      <c r="F5990" t="s">
        <v>1023</v>
      </c>
    </row>
    <row r="5991" spans="2:6" hidden="1" x14ac:dyDescent="0.25">
      <c r="B5991">
        <v>163703</v>
      </c>
      <c r="C5991" t="s">
        <v>17437</v>
      </c>
      <c r="D5991" t="s">
        <v>17438</v>
      </c>
      <c r="E5991" t="s">
        <v>17439</v>
      </c>
      <c r="F5991" t="s">
        <v>1023</v>
      </c>
    </row>
    <row r="5992" spans="2:6" hidden="1" x14ac:dyDescent="0.25">
      <c r="B5992">
        <v>163704</v>
      </c>
      <c r="C5992" t="s">
        <v>17440</v>
      </c>
      <c r="D5992" t="s">
        <v>17441</v>
      </c>
      <c r="E5992" t="s">
        <v>12547</v>
      </c>
      <c r="F5992" t="s">
        <v>1023</v>
      </c>
    </row>
    <row r="5993" spans="2:6" hidden="1" x14ac:dyDescent="0.25">
      <c r="B5993">
        <v>163705</v>
      </c>
      <c r="C5993" t="s">
        <v>17442</v>
      </c>
      <c r="D5993" t="s">
        <v>17443</v>
      </c>
      <c r="E5993" t="s">
        <v>17444</v>
      </c>
      <c r="F5993" t="s">
        <v>1023</v>
      </c>
    </row>
    <row r="5994" spans="2:6" hidden="1" x14ac:dyDescent="0.25">
      <c r="B5994">
        <v>163706</v>
      </c>
      <c r="C5994" t="s">
        <v>17445</v>
      </c>
      <c r="D5994" t="s">
        <v>17446</v>
      </c>
      <c r="E5994" t="s">
        <v>17447</v>
      </c>
      <c r="F5994" t="s">
        <v>1023</v>
      </c>
    </row>
    <row r="5995" spans="2:6" hidden="1" x14ac:dyDescent="0.25">
      <c r="B5995">
        <v>163707</v>
      </c>
      <c r="C5995" t="s">
        <v>17448</v>
      </c>
      <c r="D5995" t="s">
        <v>17449</v>
      </c>
      <c r="E5995" t="s">
        <v>17450</v>
      </c>
      <c r="F5995" t="s">
        <v>1023</v>
      </c>
    </row>
    <row r="5996" spans="2:6" hidden="1" x14ac:dyDescent="0.25">
      <c r="B5996">
        <v>163708</v>
      </c>
      <c r="C5996" t="s">
        <v>17451</v>
      </c>
      <c r="D5996" t="s">
        <v>17452</v>
      </c>
      <c r="E5996" t="s">
        <v>17453</v>
      </c>
      <c r="F5996" t="s">
        <v>1023</v>
      </c>
    </row>
    <row r="5997" spans="2:6" hidden="1" x14ac:dyDescent="0.25">
      <c r="B5997">
        <v>163709</v>
      </c>
      <c r="C5997" t="s">
        <v>17454</v>
      </c>
      <c r="D5997" t="s">
        <v>17455</v>
      </c>
      <c r="E5997" t="s">
        <v>15575</v>
      </c>
      <c r="F5997" t="s">
        <v>1023</v>
      </c>
    </row>
    <row r="5998" spans="2:6" hidden="1" x14ac:dyDescent="0.25">
      <c r="B5998">
        <v>163710</v>
      </c>
      <c r="C5998" t="s">
        <v>17456</v>
      </c>
      <c r="D5998" t="s">
        <v>17457</v>
      </c>
      <c r="E5998" t="s">
        <v>17458</v>
      </c>
      <c r="F5998" t="s">
        <v>1023</v>
      </c>
    </row>
    <row r="5999" spans="2:6" hidden="1" x14ac:dyDescent="0.25">
      <c r="B5999">
        <v>163711</v>
      </c>
      <c r="C5999" t="s">
        <v>17459</v>
      </c>
      <c r="D5999" t="s">
        <v>17460</v>
      </c>
      <c r="E5999" t="s">
        <v>17461</v>
      </c>
      <c r="F5999" t="s">
        <v>1023</v>
      </c>
    </row>
    <row r="6000" spans="2:6" hidden="1" x14ac:dyDescent="0.25">
      <c r="B6000">
        <v>163712</v>
      </c>
      <c r="C6000" t="s">
        <v>17462</v>
      </c>
      <c r="D6000" t="s">
        <v>17463</v>
      </c>
      <c r="E6000" t="s">
        <v>17464</v>
      </c>
      <c r="F6000" t="s">
        <v>1023</v>
      </c>
    </row>
    <row r="6001" spans="2:6" hidden="1" x14ac:dyDescent="0.25">
      <c r="B6001">
        <v>163713</v>
      </c>
      <c r="C6001" t="s">
        <v>17465</v>
      </c>
      <c r="D6001" t="s">
        <v>17466</v>
      </c>
      <c r="E6001" t="s">
        <v>17467</v>
      </c>
      <c r="F6001" t="s">
        <v>1023</v>
      </c>
    </row>
    <row r="6002" spans="2:6" hidden="1" x14ac:dyDescent="0.25">
      <c r="B6002">
        <v>163714</v>
      </c>
      <c r="C6002" t="s">
        <v>17468</v>
      </c>
      <c r="D6002" t="s">
        <v>17469</v>
      </c>
      <c r="E6002" t="s">
        <v>17470</v>
      </c>
      <c r="F6002" t="s">
        <v>1023</v>
      </c>
    </row>
    <row r="6003" spans="2:6" hidden="1" x14ac:dyDescent="0.25">
      <c r="B6003">
        <v>163716</v>
      </c>
      <c r="C6003" t="s">
        <v>17471</v>
      </c>
      <c r="D6003" t="s">
        <v>17472</v>
      </c>
      <c r="E6003" t="s">
        <v>17473</v>
      </c>
      <c r="F6003" t="s">
        <v>1023</v>
      </c>
    </row>
    <row r="6004" spans="2:6" hidden="1" x14ac:dyDescent="0.25">
      <c r="B6004">
        <v>163717</v>
      </c>
      <c r="C6004" t="s">
        <v>17474</v>
      </c>
      <c r="D6004" t="s">
        <v>17475</v>
      </c>
      <c r="E6004" t="s">
        <v>17476</v>
      </c>
      <c r="F6004" t="s">
        <v>1023</v>
      </c>
    </row>
    <row r="6005" spans="2:6" hidden="1" x14ac:dyDescent="0.25">
      <c r="B6005">
        <v>163718</v>
      </c>
      <c r="C6005" t="s">
        <v>17477</v>
      </c>
      <c r="D6005" t="s">
        <v>17478</v>
      </c>
      <c r="E6005" t="s">
        <v>17479</v>
      </c>
      <c r="F6005" t="s">
        <v>1023</v>
      </c>
    </row>
    <row r="6006" spans="2:6" hidden="1" x14ac:dyDescent="0.25">
      <c r="B6006">
        <v>163719</v>
      </c>
      <c r="C6006" t="s">
        <v>17480</v>
      </c>
      <c r="D6006" t="s">
        <v>17481</v>
      </c>
      <c r="E6006" t="s">
        <v>17482</v>
      </c>
      <c r="F6006" t="s">
        <v>1023</v>
      </c>
    </row>
    <row r="6007" spans="2:6" hidden="1" x14ac:dyDescent="0.25">
      <c r="B6007">
        <v>163720</v>
      </c>
      <c r="C6007" t="s">
        <v>17483</v>
      </c>
      <c r="D6007" t="s">
        <v>17484</v>
      </c>
      <c r="E6007" t="s">
        <v>8470</v>
      </c>
      <c r="F6007" t="s">
        <v>1023</v>
      </c>
    </row>
    <row r="6008" spans="2:6" hidden="1" x14ac:dyDescent="0.25">
      <c r="B6008">
        <v>163722</v>
      </c>
      <c r="C6008" t="s">
        <v>17485</v>
      </c>
      <c r="D6008" t="s">
        <v>17486</v>
      </c>
      <c r="E6008" t="s">
        <v>17487</v>
      </c>
      <c r="F6008" t="s">
        <v>1023</v>
      </c>
    </row>
    <row r="6009" spans="2:6" hidden="1" x14ac:dyDescent="0.25">
      <c r="B6009">
        <v>163723</v>
      </c>
      <c r="C6009" t="s">
        <v>17488</v>
      </c>
      <c r="D6009" t="s">
        <v>17489</v>
      </c>
      <c r="E6009" t="s">
        <v>17490</v>
      </c>
      <c r="F6009" t="s">
        <v>1023</v>
      </c>
    </row>
    <row r="6010" spans="2:6" hidden="1" x14ac:dyDescent="0.25">
      <c r="B6010">
        <v>163724</v>
      </c>
      <c r="C6010" t="s">
        <v>17491</v>
      </c>
      <c r="D6010" t="s">
        <v>17492</v>
      </c>
      <c r="E6010" t="s">
        <v>17493</v>
      </c>
      <c r="F6010" t="s">
        <v>1023</v>
      </c>
    </row>
    <row r="6011" spans="2:6" hidden="1" x14ac:dyDescent="0.25">
      <c r="B6011">
        <v>163725</v>
      </c>
      <c r="C6011" t="s">
        <v>17494</v>
      </c>
      <c r="D6011" t="s">
        <v>17495</v>
      </c>
      <c r="E6011" t="s">
        <v>17017</v>
      </c>
      <c r="F6011" t="s">
        <v>1023</v>
      </c>
    </row>
    <row r="6012" spans="2:6" hidden="1" x14ac:dyDescent="0.25">
      <c r="B6012">
        <v>163726</v>
      </c>
      <c r="C6012" t="s">
        <v>17496</v>
      </c>
      <c r="D6012" t="s">
        <v>17497</v>
      </c>
      <c r="E6012" t="s">
        <v>2888</v>
      </c>
      <c r="F6012" t="s">
        <v>1023</v>
      </c>
    </row>
    <row r="6013" spans="2:6" hidden="1" x14ac:dyDescent="0.25">
      <c r="B6013">
        <v>163727</v>
      </c>
      <c r="C6013" t="s">
        <v>17498</v>
      </c>
      <c r="D6013" t="s">
        <v>17499</v>
      </c>
      <c r="E6013" t="s">
        <v>17500</v>
      </c>
      <c r="F6013" t="s">
        <v>1023</v>
      </c>
    </row>
    <row r="6014" spans="2:6" hidden="1" x14ac:dyDescent="0.25">
      <c r="B6014">
        <v>163728</v>
      </c>
      <c r="C6014" t="s">
        <v>17501</v>
      </c>
      <c r="D6014" t="s">
        <v>17502</v>
      </c>
      <c r="E6014" t="s">
        <v>3903</v>
      </c>
      <c r="F6014" t="s">
        <v>1023</v>
      </c>
    </row>
    <row r="6015" spans="2:6" hidden="1" x14ac:dyDescent="0.25">
      <c r="B6015">
        <v>163729</v>
      </c>
      <c r="C6015" t="s">
        <v>17503</v>
      </c>
      <c r="D6015" t="s">
        <v>17504</v>
      </c>
      <c r="E6015" t="s">
        <v>17505</v>
      </c>
      <c r="F6015" t="s">
        <v>1023</v>
      </c>
    </row>
    <row r="6016" spans="2:6" hidden="1" x14ac:dyDescent="0.25">
      <c r="B6016">
        <v>163730</v>
      </c>
      <c r="C6016" t="s">
        <v>17506</v>
      </c>
      <c r="D6016" t="s">
        <v>17507</v>
      </c>
      <c r="E6016" t="s">
        <v>17508</v>
      </c>
      <c r="F6016" t="s">
        <v>1023</v>
      </c>
    </row>
    <row r="6017" spans="2:6" hidden="1" x14ac:dyDescent="0.25">
      <c r="B6017">
        <v>163731</v>
      </c>
      <c r="C6017" t="s">
        <v>17509</v>
      </c>
      <c r="D6017" t="s">
        <v>17510</v>
      </c>
      <c r="E6017" t="s">
        <v>17511</v>
      </c>
      <c r="F6017" t="s">
        <v>1023</v>
      </c>
    </row>
    <row r="6018" spans="2:6" hidden="1" x14ac:dyDescent="0.25">
      <c r="B6018">
        <v>163732</v>
      </c>
      <c r="C6018" t="s">
        <v>17512</v>
      </c>
      <c r="D6018" t="s">
        <v>17513</v>
      </c>
      <c r="E6018" t="s">
        <v>17514</v>
      </c>
      <c r="F6018" t="s">
        <v>1023</v>
      </c>
    </row>
    <row r="6019" spans="2:6" hidden="1" x14ac:dyDescent="0.25">
      <c r="B6019">
        <v>163733</v>
      </c>
      <c r="C6019" t="s">
        <v>17515</v>
      </c>
      <c r="D6019" t="s">
        <v>17516</v>
      </c>
      <c r="E6019" t="s">
        <v>17517</v>
      </c>
      <c r="F6019" t="s">
        <v>1023</v>
      </c>
    </row>
    <row r="6020" spans="2:6" hidden="1" x14ac:dyDescent="0.25">
      <c r="B6020">
        <v>163734</v>
      </c>
      <c r="C6020" t="s">
        <v>17518</v>
      </c>
      <c r="D6020" t="s">
        <v>17519</v>
      </c>
      <c r="E6020" t="s">
        <v>17520</v>
      </c>
      <c r="F6020" t="s">
        <v>1023</v>
      </c>
    </row>
    <row r="6021" spans="2:6" hidden="1" x14ac:dyDescent="0.25">
      <c r="B6021">
        <v>163735</v>
      </c>
      <c r="C6021" t="s">
        <v>17521</v>
      </c>
      <c r="D6021" t="s">
        <v>17522</v>
      </c>
      <c r="E6021" t="s">
        <v>17523</v>
      </c>
      <c r="F6021" t="s">
        <v>1023</v>
      </c>
    </row>
    <row r="6022" spans="2:6" hidden="1" x14ac:dyDescent="0.25">
      <c r="B6022">
        <v>163736</v>
      </c>
      <c r="C6022" t="s">
        <v>17524</v>
      </c>
      <c r="D6022" t="s">
        <v>17525</v>
      </c>
      <c r="E6022" t="s">
        <v>17526</v>
      </c>
      <c r="F6022" t="s">
        <v>1023</v>
      </c>
    </row>
    <row r="6023" spans="2:6" hidden="1" x14ac:dyDescent="0.25">
      <c r="B6023">
        <v>163737</v>
      </c>
      <c r="C6023" t="s">
        <v>17527</v>
      </c>
      <c r="D6023" t="s">
        <v>17528</v>
      </c>
      <c r="E6023" t="s">
        <v>9465</v>
      </c>
      <c r="F6023" t="s">
        <v>1023</v>
      </c>
    </row>
    <row r="6024" spans="2:6" hidden="1" x14ac:dyDescent="0.25">
      <c r="B6024">
        <v>163738</v>
      </c>
      <c r="C6024" t="s">
        <v>17529</v>
      </c>
      <c r="D6024" t="s">
        <v>17530</v>
      </c>
      <c r="E6024" t="s">
        <v>17531</v>
      </c>
      <c r="F6024" t="s">
        <v>1023</v>
      </c>
    </row>
    <row r="6025" spans="2:6" hidden="1" x14ac:dyDescent="0.25">
      <c r="B6025">
        <v>163739</v>
      </c>
      <c r="C6025" t="s">
        <v>17532</v>
      </c>
      <c r="D6025" t="s">
        <v>17533</v>
      </c>
      <c r="E6025" t="s">
        <v>16809</v>
      </c>
      <c r="F6025" t="s">
        <v>1023</v>
      </c>
    </row>
    <row r="6026" spans="2:6" hidden="1" x14ac:dyDescent="0.25">
      <c r="B6026">
        <v>163740</v>
      </c>
      <c r="C6026" t="s">
        <v>12164</v>
      </c>
      <c r="D6026" t="s">
        <v>12165</v>
      </c>
      <c r="E6026" t="s">
        <v>17534</v>
      </c>
      <c r="F6026" t="s">
        <v>1023</v>
      </c>
    </row>
    <row r="6027" spans="2:6" hidden="1" x14ac:dyDescent="0.25">
      <c r="B6027">
        <v>163741</v>
      </c>
      <c r="C6027" t="s">
        <v>17535</v>
      </c>
      <c r="D6027" t="s">
        <v>17536</v>
      </c>
      <c r="E6027" t="s">
        <v>17537</v>
      </c>
      <c r="F6027" t="s">
        <v>1023</v>
      </c>
    </row>
    <row r="6028" spans="2:6" hidden="1" x14ac:dyDescent="0.25">
      <c r="B6028">
        <v>163743</v>
      </c>
      <c r="C6028" t="s">
        <v>17538</v>
      </c>
      <c r="D6028" t="s">
        <v>17539</v>
      </c>
      <c r="E6028" t="s">
        <v>17540</v>
      </c>
      <c r="F6028" t="s">
        <v>1023</v>
      </c>
    </row>
    <row r="6029" spans="2:6" hidden="1" x14ac:dyDescent="0.25">
      <c r="B6029">
        <v>163744</v>
      </c>
      <c r="C6029" t="s">
        <v>17541</v>
      </c>
      <c r="D6029" t="s">
        <v>17542</v>
      </c>
      <c r="E6029" t="s">
        <v>17543</v>
      </c>
      <c r="F6029" t="s">
        <v>1023</v>
      </c>
    </row>
    <row r="6030" spans="2:6" hidden="1" x14ac:dyDescent="0.25">
      <c r="B6030">
        <v>163745</v>
      </c>
      <c r="C6030" t="s">
        <v>17544</v>
      </c>
      <c r="D6030" t="s">
        <v>17545</v>
      </c>
      <c r="E6030" t="s">
        <v>17546</v>
      </c>
      <c r="F6030" t="s">
        <v>1023</v>
      </c>
    </row>
    <row r="6031" spans="2:6" hidden="1" x14ac:dyDescent="0.25">
      <c r="B6031">
        <v>163746</v>
      </c>
      <c r="C6031" t="s">
        <v>17547</v>
      </c>
      <c r="D6031" t="s">
        <v>17548</v>
      </c>
      <c r="E6031" t="s">
        <v>17549</v>
      </c>
      <c r="F6031" t="s">
        <v>1023</v>
      </c>
    </row>
    <row r="6032" spans="2:6" hidden="1" x14ac:dyDescent="0.25">
      <c r="B6032">
        <v>163748</v>
      </c>
      <c r="C6032" t="s">
        <v>17550</v>
      </c>
      <c r="D6032" t="s">
        <v>17551</v>
      </c>
      <c r="E6032" t="s">
        <v>17552</v>
      </c>
      <c r="F6032" t="s">
        <v>1023</v>
      </c>
    </row>
    <row r="6033" spans="2:6" hidden="1" x14ac:dyDescent="0.25">
      <c r="B6033">
        <v>163749</v>
      </c>
      <c r="C6033" t="s">
        <v>17553</v>
      </c>
      <c r="D6033" t="s">
        <v>17554</v>
      </c>
      <c r="E6033" t="s">
        <v>17555</v>
      </c>
      <c r="F6033" t="s">
        <v>1023</v>
      </c>
    </row>
    <row r="6034" spans="2:6" hidden="1" x14ac:dyDescent="0.25">
      <c r="B6034">
        <v>163750</v>
      </c>
      <c r="C6034" t="s">
        <v>17556</v>
      </c>
      <c r="D6034" t="s">
        <v>17557</v>
      </c>
      <c r="E6034" t="s">
        <v>17558</v>
      </c>
      <c r="F6034" t="s">
        <v>1023</v>
      </c>
    </row>
    <row r="6035" spans="2:6" hidden="1" x14ac:dyDescent="0.25">
      <c r="B6035">
        <v>163751</v>
      </c>
      <c r="C6035" t="s">
        <v>17559</v>
      </c>
      <c r="D6035" t="s">
        <v>17560</v>
      </c>
      <c r="E6035" t="s">
        <v>17561</v>
      </c>
      <c r="F6035" t="s">
        <v>1023</v>
      </c>
    </row>
    <row r="6036" spans="2:6" hidden="1" x14ac:dyDescent="0.25">
      <c r="B6036">
        <v>163752</v>
      </c>
      <c r="C6036" t="s">
        <v>17562</v>
      </c>
      <c r="D6036" t="s">
        <v>17563</v>
      </c>
      <c r="E6036" t="s">
        <v>6069</v>
      </c>
      <c r="F6036" t="s">
        <v>1023</v>
      </c>
    </row>
    <row r="6037" spans="2:6" hidden="1" x14ac:dyDescent="0.25">
      <c r="B6037">
        <v>163753</v>
      </c>
      <c r="C6037" t="s">
        <v>17564</v>
      </c>
      <c r="D6037" t="s">
        <v>17565</v>
      </c>
      <c r="E6037" t="s">
        <v>17566</v>
      </c>
      <c r="F6037" t="s">
        <v>1023</v>
      </c>
    </row>
    <row r="6038" spans="2:6" hidden="1" x14ac:dyDescent="0.25">
      <c r="B6038">
        <v>163754</v>
      </c>
      <c r="C6038" t="s">
        <v>17567</v>
      </c>
      <c r="D6038" t="s">
        <v>17568</v>
      </c>
      <c r="E6038" t="s">
        <v>4006</v>
      </c>
      <c r="F6038" t="s">
        <v>1023</v>
      </c>
    </row>
    <row r="6039" spans="2:6" hidden="1" x14ac:dyDescent="0.25">
      <c r="B6039">
        <v>163755</v>
      </c>
      <c r="C6039" t="s">
        <v>17569</v>
      </c>
      <c r="D6039" t="s">
        <v>17570</v>
      </c>
      <c r="E6039" t="s">
        <v>17571</v>
      </c>
      <c r="F6039" t="s">
        <v>1023</v>
      </c>
    </row>
    <row r="6040" spans="2:6" hidden="1" x14ac:dyDescent="0.25">
      <c r="B6040">
        <v>163756</v>
      </c>
      <c r="C6040" t="s">
        <v>17572</v>
      </c>
      <c r="D6040" t="s">
        <v>17573</v>
      </c>
      <c r="E6040" t="s">
        <v>17574</v>
      </c>
      <c r="F6040" t="s">
        <v>1023</v>
      </c>
    </row>
    <row r="6041" spans="2:6" hidden="1" x14ac:dyDescent="0.25">
      <c r="B6041">
        <v>163757</v>
      </c>
      <c r="C6041" t="s">
        <v>17575</v>
      </c>
      <c r="D6041" t="s">
        <v>17576</v>
      </c>
      <c r="E6041" t="s">
        <v>14407</v>
      </c>
      <c r="F6041" t="s">
        <v>1023</v>
      </c>
    </row>
    <row r="6042" spans="2:6" hidden="1" x14ac:dyDescent="0.25">
      <c r="B6042">
        <v>163758</v>
      </c>
      <c r="C6042" t="s">
        <v>17577</v>
      </c>
      <c r="D6042" t="s">
        <v>17578</v>
      </c>
      <c r="E6042" t="s">
        <v>17579</v>
      </c>
      <c r="F6042" t="s">
        <v>1023</v>
      </c>
    </row>
    <row r="6043" spans="2:6" hidden="1" x14ac:dyDescent="0.25">
      <c r="B6043">
        <v>163759</v>
      </c>
      <c r="C6043" t="s">
        <v>17580</v>
      </c>
      <c r="D6043" t="s">
        <v>17581</v>
      </c>
      <c r="E6043" t="s">
        <v>17582</v>
      </c>
      <c r="F6043" t="s">
        <v>1023</v>
      </c>
    </row>
    <row r="6044" spans="2:6" hidden="1" x14ac:dyDescent="0.25">
      <c r="B6044">
        <v>163760</v>
      </c>
      <c r="C6044" t="s">
        <v>17583</v>
      </c>
      <c r="D6044" t="s">
        <v>17584</v>
      </c>
      <c r="E6044" t="s">
        <v>17585</v>
      </c>
      <c r="F6044" t="s">
        <v>1023</v>
      </c>
    </row>
    <row r="6045" spans="2:6" hidden="1" x14ac:dyDescent="0.25">
      <c r="B6045">
        <v>163761</v>
      </c>
      <c r="C6045" t="s">
        <v>17586</v>
      </c>
      <c r="D6045" t="s">
        <v>17587</v>
      </c>
      <c r="E6045" t="s">
        <v>6178</v>
      </c>
      <c r="F6045" t="s">
        <v>1023</v>
      </c>
    </row>
    <row r="6046" spans="2:6" hidden="1" x14ac:dyDescent="0.25">
      <c r="B6046">
        <v>163762</v>
      </c>
      <c r="C6046" t="s">
        <v>17588</v>
      </c>
      <c r="D6046" t="s">
        <v>17589</v>
      </c>
      <c r="E6046" t="s">
        <v>10555</v>
      </c>
      <c r="F6046" t="s">
        <v>1023</v>
      </c>
    </row>
    <row r="6047" spans="2:6" hidden="1" x14ac:dyDescent="0.25">
      <c r="B6047">
        <v>163763</v>
      </c>
      <c r="C6047" t="s">
        <v>17590</v>
      </c>
      <c r="D6047" t="s">
        <v>17591</v>
      </c>
      <c r="E6047" t="s">
        <v>17592</v>
      </c>
      <c r="F6047" t="s">
        <v>1023</v>
      </c>
    </row>
    <row r="6048" spans="2:6" hidden="1" x14ac:dyDescent="0.25">
      <c r="B6048">
        <v>163764</v>
      </c>
      <c r="C6048" t="s">
        <v>17593</v>
      </c>
      <c r="D6048" t="s">
        <v>17594</v>
      </c>
      <c r="E6048" t="s">
        <v>17595</v>
      </c>
      <c r="F6048" t="s">
        <v>1023</v>
      </c>
    </row>
    <row r="6049" spans="2:6" hidden="1" x14ac:dyDescent="0.25">
      <c r="B6049">
        <v>163765</v>
      </c>
      <c r="C6049" t="s">
        <v>17596</v>
      </c>
      <c r="D6049" t="s">
        <v>17597</v>
      </c>
      <c r="E6049" t="s">
        <v>17598</v>
      </c>
      <c r="F6049" t="s">
        <v>1023</v>
      </c>
    </row>
    <row r="6050" spans="2:6" hidden="1" x14ac:dyDescent="0.25">
      <c r="B6050">
        <v>163767</v>
      </c>
      <c r="C6050" t="s">
        <v>17599</v>
      </c>
      <c r="D6050" t="s">
        <v>17600</v>
      </c>
      <c r="E6050" t="s">
        <v>17601</v>
      </c>
      <c r="F6050" t="s">
        <v>1023</v>
      </c>
    </row>
    <row r="6051" spans="2:6" hidden="1" x14ac:dyDescent="0.25">
      <c r="B6051">
        <v>163768</v>
      </c>
      <c r="C6051" t="s">
        <v>17602</v>
      </c>
      <c r="D6051" t="s">
        <v>17603</v>
      </c>
      <c r="E6051" t="s">
        <v>17604</v>
      </c>
      <c r="F6051" t="s">
        <v>1023</v>
      </c>
    </row>
    <row r="6052" spans="2:6" hidden="1" x14ac:dyDescent="0.25">
      <c r="B6052">
        <v>163769</v>
      </c>
      <c r="C6052" t="s">
        <v>17605</v>
      </c>
      <c r="D6052" t="s">
        <v>17606</v>
      </c>
      <c r="E6052" t="s">
        <v>17607</v>
      </c>
      <c r="F6052" t="s">
        <v>1023</v>
      </c>
    </row>
    <row r="6053" spans="2:6" hidden="1" x14ac:dyDescent="0.25">
      <c r="B6053">
        <v>163770</v>
      </c>
      <c r="C6053" t="s">
        <v>17608</v>
      </c>
      <c r="D6053" t="s">
        <v>24069</v>
      </c>
      <c r="E6053" t="s">
        <v>17609</v>
      </c>
      <c r="F6053" t="s">
        <v>1023</v>
      </c>
    </row>
    <row r="6054" spans="2:6" hidden="1" x14ac:dyDescent="0.25">
      <c r="B6054">
        <v>163771</v>
      </c>
      <c r="C6054" t="s">
        <v>17610</v>
      </c>
      <c r="D6054" t="s">
        <v>17611</v>
      </c>
      <c r="E6054" t="s">
        <v>17612</v>
      </c>
      <c r="F6054" t="s">
        <v>1023</v>
      </c>
    </row>
    <row r="6055" spans="2:6" hidden="1" x14ac:dyDescent="0.25">
      <c r="B6055">
        <v>163772</v>
      </c>
      <c r="C6055" t="s">
        <v>17613</v>
      </c>
      <c r="D6055" t="s">
        <v>17614</v>
      </c>
      <c r="E6055" t="s">
        <v>17615</v>
      </c>
      <c r="F6055" t="s">
        <v>1023</v>
      </c>
    </row>
    <row r="6056" spans="2:6" hidden="1" x14ac:dyDescent="0.25">
      <c r="B6056">
        <v>163773</v>
      </c>
      <c r="C6056" t="s">
        <v>17616</v>
      </c>
      <c r="D6056" t="s">
        <v>17617</v>
      </c>
      <c r="E6056" t="s">
        <v>12122</v>
      </c>
      <c r="F6056" t="s">
        <v>1023</v>
      </c>
    </row>
    <row r="6057" spans="2:6" hidden="1" x14ac:dyDescent="0.25">
      <c r="B6057">
        <v>163774</v>
      </c>
      <c r="C6057" t="s">
        <v>17618</v>
      </c>
      <c r="D6057" t="s">
        <v>17619</v>
      </c>
      <c r="E6057" t="s">
        <v>17620</v>
      </c>
      <c r="F6057" t="s">
        <v>1023</v>
      </c>
    </row>
    <row r="6058" spans="2:6" hidden="1" x14ac:dyDescent="0.25">
      <c r="B6058">
        <v>163775</v>
      </c>
      <c r="C6058" t="s">
        <v>17621</v>
      </c>
      <c r="D6058" t="s">
        <v>17622</v>
      </c>
      <c r="E6058" t="s">
        <v>17623</v>
      </c>
      <c r="F6058" t="s">
        <v>1023</v>
      </c>
    </row>
    <row r="6059" spans="2:6" hidden="1" x14ac:dyDescent="0.25">
      <c r="B6059">
        <v>163776</v>
      </c>
      <c r="C6059" t="s">
        <v>17624</v>
      </c>
      <c r="D6059" t="s">
        <v>17625</v>
      </c>
      <c r="E6059" t="s">
        <v>5360</v>
      </c>
      <c r="F6059" t="s">
        <v>1023</v>
      </c>
    </row>
    <row r="6060" spans="2:6" hidden="1" x14ac:dyDescent="0.25">
      <c r="B6060">
        <v>163777</v>
      </c>
      <c r="C6060" t="s">
        <v>14533</v>
      </c>
      <c r="D6060" t="s">
        <v>14534</v>
      </c>
      <c r="E6060" t="s">
        <v>17626</v>
      </c>
      <c r="F6060" t="s">
        <v>1023</v>
      </c>
    </row>
    <row r="6061" spans="2:6" hidden="1" x14ac:dyDescent="0.25">
      <c r="B6061">
        <v>163778</v>
      </c>
      <c r="C6061" t="s">
        <v>17627</v>
      </c>
      <c r="D6061" t="s">
        <v>17628</v>
      </c>
      <c r="E6061" t="s">
        <v>11101</v>
      </c>
      <c r="F6061" t="s">
        <v>1023</v>
      </c>
    </row>
    <row r="6062" spans="2:6" hidden="1" x14ac:dyDescent="0.25">
      <c r="B6062">
        <v>163779</v>
      </c>
      <c r="C6062" t="s">
        <v>17629</v>
      </c>
      <c r="D6062" t="s">
        <v>17630</v>
      </c>
      <c r="E6062" t="s">
        <v>17631</v>
      </c>
      <c r="F6062" t="s">
        <v>1023</v>
      </c>
    </row>
    <row r="6063" spans="2:6" hidden="1" x14ac:dyDescent="0.25">
      <c r="B6063">
        <v>163780</v>
      </c>
      <c r="C6063" t="s">
        <v>17632</v>
      </c>
      <c r="D6063" t="s">
        <v>17633</v>
      </c>
      <c r="E6063" t="s">
        <v>11336</v>
      </c>
      <c r="F6063" t="s">
        <v>1023</v>
      </c>
    </row>
    <row r="6064" spans="2:6" hidden="1" x14ac:dyDescent="0.25">
      <c r="B6064">
        <v>163781</v>
      </c>
      <c r="C6064" t="s">
        <v>17634</v>
      </c>
      <c r="D6064" t="s">
        <v>17635</v>
      </c>
      <c r="E6064" t="s">
        <v>5369</v>
      </c>
      <c r="F6064" t="s">
        <v>1023</v>
      </c>
    </row>
    <row r="6065" spans="2:6" hidden="1" x14ac:dyDescent="0.25">
      <c r="B6065">
        <v>163782</v>
      </c>
      <c r="C6065" t="s">
        <v>17636</v>
      </c>
      <c r="D6065" t="s">
        <v>17637</v>
      </c>
      <c r="E6065" t="s">
        <v>17638</v>
      </c>
      <c r="F6065" t="s">
        <v>1023</v>
      </c>
    </row>
    <row r="6066" spans="2:6" hidden="1" x14ac:dyDescent="0.25">
      <c r="B6066">
        <v>163783</v>
      </c>
      <c r="C6066" t="s">
        <v>17639</v>
      </c>
      <c r="D6066" t="s">
        <v>17640</v>
      </c>
      <c r="E6066" t="s">
        <v>17641</v>
      </c>
      <c r="F6066" t="s">
        <v>1023</v>
      </c>
    </row>
    <row r="6067" spans="2:6" hidden="1" x14ac:dyDescent="0.25">
      <c r="B6067">
        <v>163784</v>
      </c>
      <c r="C6067" t="s">
        <v>14714</v>
      </c>
      <c r="D6067" t="s">
        <v>14715</v>
      </c>
      <c r="E6067" t="s">
        <v>17642</v>
      </c>
      <c r="F6067" t="s">
        <v>1023</v>
      </c>
    </row>
    <row r="6068" spans="2:6" hidden="1" x14ac:dyDescent="0.25">
      <c r="B6068">
        <v>163785</v>
      </c>
      <c r="C6068" t="s">
        <v>17643</v>
      </c>
      <c r="D6068" t="s">
        <v>17644</v>
      </c>
      <c r="E6068" t="s">
        <v>17645</v>
      </c>
      <c r="F6068" t="s">
        <v>1023</v>
      </c>
    </row>
    <row r="6069" spans="2:6" hidden="1" x14ac:dyDescent="0.25">
      <c r="B6069">
        <v>163786</v>
      </c>
      <c r="C6069" t="s">
        <v>17646</v>
      </c>
      <c r="D6069" t="s">
        <v>17647</v>
      </c>
      <c r="E6069" t="s">
        <v>8748</v>
      </c>
      <c r="F6069" t="s">
        <v>1023</v>
      </c>
    </row>
    <row r="6070" spans="2:6" hidden="1" x14ac:dyDescent="0.25">
      <c r="B6070">
        <v>163787</v>
      </c>
      <c r="C6070" t="s">
        <v>17648</v>
      </c>
      <c r="D6070" t="s">
        <v>17649</v>
      </c>
      <c r="E6070" t="s">
        <v>17650</v>
      </c>
      <c r="F6070" t="s">
        <v>1023</v>
      </c>
    </row>
    <row r="6071" spans="2:6" hidden="1" x14ac:dyDescent="0.25">
      <c r="B6071">
        <v>163788</v>
      </c>
      <c r="C6071" t="s">
        <v>17651</v>
      </c>
      <c r="D6071" t="s">
        <v>17652</v>
      </c>
      <c r="E6071" t="s">
        <v>14978</v>
      </c>
      <c r="F6071" t="s">
        <v>1023</v>
      </c>
    </row>
    <row r="6072" spans="2:6" hidden="1" x14ac:dyDescent="0.25">
      <c r="B6072">
        <v>163789</v>
      </c>
      <c r="C6072" t="s">
        <v>17653</v>
      </c>
      <c r="D6072" t="s">
        <v>17654</v>
      </c>
      <c r="E6072" t="s">
        <v>17655</v>
      </c>
      <c r="F6072" t="s">
        <v>1023</v>
      </c>
    </row>
    <row r="6073" spans="2:6" hidden="1" x14ac:dyDescent="0.25">
      <c r="B6073">
        <v>163790</v>
      </c>
      <c r="C6073" t="s">
        <v>17656</v>
      </c>
      <c r="D6073" t="s">
        <v>17657</v>
      </c>
      <c r="E6073" t="s">
        <v>17658</v>
      </c>
      <c r="F6073" t="s">
        <v>1023</v>
      </c>
    </row>
    <row r="6074" spans="2:6" hidden="1" x14ac:dyDescent="0.25">
      <c r="B6074">
        <v>163791</v>
      </c>
      <c r="C6074" t="s">
        <v>17659</v>
      </c>
      <c r="D6074" t="s">
        <v>17660</v>
      </c>
      <c r="E6074" t="s">
        <v>1736</v>
      </c>
      <c r="F6074" t="s">
        <v>1023</v>
      </c>
    </row>
    <row r="6075" spans="2:6" hidden="1" x14ac:dyDescent="0.25">
      <c r="B6075">
        <v>163792</v>
      </c>
      <c r="C6075" t="s">
        <v>17661</v>
      </c>
      <c r="D6075" t="s">
        <v>17662</v>
      </c>
      <c r="E6075" t="s">
        <v>17663</v>
      </c>
      <c r="F6075" t="s">
        <v>1023</v>
      </c>
    </row>
    <row r="6076" spans="2:6" hidden="1" x14ac:dyDescent="0.25">
      <c r="B6076">
        <v>163793</v>
      </c>
      <c r="C6076" t="s">
        <v>15778</v>
      </c>
      <c r="D6076" t="s">
        <v>15779</v>
      </c>
      <c r="E6076" t="s">
        <v>17664</v>
      </c>
      <c r="F6076" t="s">
        <v>1023</v>
      </c>
    </row>
    <row r="6077" spans="2:6" hidden="1" x14ac:dyDescent="0.25">
      <c r="B6077">
        <v>163794</v>
      </c>
      <c r="C6077" t="s">
        <v>17665</v>
      </c>
      <c r="D6077" t="s">
        <v>17666</v>
      </c>
      <c r="E6077" t="s">
        <v>17667</v>
      </c>
      <c r="F6077" t="s">
        <v>1023</v>
      </c>
    </row>
    <row r="6078" spans="2:6" hidden="1" x14ac:dyDescent="0.25">
      <c r="B6078">
        <v>163795</v>
      </c>
      <c r="C6078" t="s">
        <v>17668</v>
      </c>
      <c r="D6078" t="s">
        <v>17669</v>
      </c>
      <c r="E6078" t="s">
        <v>17670</v>
      </c>
      <c r="F6078" t="s">
        <v>1023</v>
      </c>
    </row>
    <row r="6079" spans="2:6" hidden="1" x14ac:dyDescent="0.25">
      <c r="B6079">
        <v>163796</v>
      </c>
      <c r="C6079" t="s">
        <v>17671</v>
      </c>
      <c r="D6079" t="s">
        <v>17672</v>
      </c>
      <c r="E6079" t="s">
        <v>17673</v>
      </c>
      <c r="F6079" t="s">
        <v>1023</v>
      </c>
    </row>
    <row r="6080" spans="2:6" hidden="1" x14ac:dyDescent="0.25">
      <c r="B6080">
        <v>163797</v>
      </c>
      <c r="C6080" t="s">
        <v>17674</v>
      </c>
      <c r="D6080" t="s">
        <v>17675</v>
      </c>
      <c r="E6080" t="s">
        <v>17676</v>
      </c>
      <c r="F6080" t="s">
        <v>1023</v>
      </c>
    </row>
    <row r="6081" spans="2:6" hidden="1" x14ac:dyDescent="0.25">
      <c r="B6081">
        <v>163798</v>
      </c>
      <c r="C6081" t="s">
        <v>17677</v>
      </c>
      <c r="D6081" t="s">
        <v>17678</v>
      </c>
      <c r="E6081" t="s">
        <v>17679</v>
      </c>
      <c r="F6081" t="s">
        <v>1023</v>
      </c>
    </row>
    <row r="6082" spans="2:6" hidden="1" x14ac:dyDescent="0.25">
      <c r="B6082">
        <v>163799</v>
      </c>
      <c r="C6082" t="s">
        <v>17680</v>
      </c>
      <c r="D6082" t="s">
        <v>17681</v>
      </c>
      <c r="E6082" t="s">
        <v>6595</v>
      </c>
      <c r="F6082" t="s">
        <v>1023</v>
      </c>
    </row>
    <row r="6083" spans="2:6" hidden="1" x14ac:dyDescent="0.25">
      <c r="B6083">
        <v>163802</v>
      </c>
      <c r="C6083" t="s">
        <v>17682</v>
      </c>
      <c r="D6083" t="s">
        <v>17683</v>
      </c>
      <c r="E6083" t="s">
        <v>17684</v>
      </c>
      <c r="F6083" t="s">
        <v>1023</v>
      </c>
    </row>
    <row r="6084" spans="2:6" hidden="1" x14ac:dyDescent="0.25">
      <c r="B6084">
        <v>163803</v>
      </c>
      <c r="C6084" t="s">
        <v>17685</v>
      </c>
      <c r="D6084" t="s">
        <v>17686</v>
      </c>
      <c r="E6084" t="s">
        <v>17687</v>
      </c>
      <c r="F6084" t="s">
        <v>1023</v>
      </c>
    </row>
    <row r="6085" spans="2:6" hidden="1" x14ac:dyDescent="0.25">
      <c r="B6085">
        <v>163804</v>
      </c>
      <c r="C6085" t="s">
        <v>17688</v>
      </c>
      <c r="D6085" t="s">
        <v>17689</v>
      </c>
      <c r="E6085" t="s">
        <v>17690</v>
      </c>
      <c r="F6085" t="s">
        <v>1023</v>
      </c>
    </row>
    <row r="6086" spans="2:6" hidden="1" x14ac:dyDescent="0.25">
      <c r="B6086">
        <v>163805</v>
      </c>
      <c r="C6086" t="s">
        <v>17691</v>
      </c>
      <c r="D6086" t="s">
        <v>17692</v>
      </c>
      <c r="E6086" t="s">
        <v>8303</v>
      </c>
      <c r="F6086" t="s">
        <v>1023</v>
      </c>
    </row>
    <row r="6087" spans="2:6" hidden="1" x14ac:dyDescent="0.25">
      <c r="B6087">
        <v>163806</v>
      </c>
      <c r="C6087" t="s">
        <v>17693</v>
      </c>
      <c r="D6087" t="s">
        <v>17694</v>
      </c>
      <c r="E6087" t="s">
        <v>17695</v>
      </c>
      <c r="F6087" t="s">
        <v>1023</v>
      </c>
    </row>
    <row r="6088" spans="2:6" hidden="1" x14ac:dyDescent="0.25">
      <c r="B6088">
        <v>163807</v>
      </c>
      <c r="C6088" t="s">
        <v>17696</v>
      </c>
      <c r="D6088" t="s">
        <v>17697</v>
      </c>
      <c r="E6088" t="s">
        <v>17698</v>
      </c>
      <c r="F6088" t="s">
        <v>1023</v>
      </c>
    </row>
    <row r="6089" spans="2:6" hidden="1" x14ac:dyDescent="0.25">
      <c r="B6089">
        <v>163808</v>
      </c>
      <c r="C6089" t="s">
        <v>17699</v>
      </c>
      <c r="D6089" t="s">
        <v>17700</v>
      </c>
      <c r="E6089" t="s">
        <v>4263</v>
      </c>
      <c r="F6089" t="s">
        <v>1023</v>
      </c>
    </row>
    <row r="6090" spans="2:6" hidden="1" x14ac:dyDescent="0.25">
      <c r="B6090">
        <v>163809</v>
      </c>
      <c r="C6090" t="s">
        <v>17701</v>
      </c>
      <c r="D6090" t="s">
        <v>17702</v>
      </c>
      <c r="E6090" t="s">
        <v>17703</v>
      </c>
      <c r="F6090" t="s">
        <v>1023</v>
      </c>
    </row>
    <row r="6091" spans="2:6" hidden="1" x14ac:dyDescent="0.25">
      <c r="B6091">
        <v>163810</v>
      </c>
      <c r="C6091" t="s">
        <v>17704</v>
      </c>
      <c r="D6091" t="s">
        <v>17705</v>
      </c>
      <c r="E6091" t="s">
        <v>17706</v>
      </c>
      <c r="F6091" t="s">
        <v>1023</v>
      </c>
    </row>
    <row r="6092" spans="2:6" hidden="1" x14ac:dyDescent="0.25">
      <c r="B6092">
        <v>163811</v>
      </c>
      <c r="C6092" t="s">
        <v>17707</v>
      </c>
      <c r="D6092" t="s">
        <v>17708</v>
      </c>
      <c r="E6092" t="s">
        <v>17709</v>
      </c>
      <c r="F6092" t="s">
        <v>1023</v>
      </c>
    </row>
    <row r="6093" spans="2:6" hidden="1" x14ac:dyDescent="0.25">
      <c r="B6093">
        <v>163812</v>
      </c>
      <c r="C6093" t="s">
        <v>17710</v>
      </c>
      <c r="D6093" t="s">
        <v>17711</v>
      </c>
      <c r="E6093" t="s">
        <v>17712</v>
      </c>
      <c r="F6093" t="s">
        <v>1023</v>
      </c>
    </row>
    <row r="6094" spans="2:6" hidden="1" x14ac:dyDescent="0.25">
      <c r="B6094">
        <v>163813</v>
      </c>
      <c r="C6094" t="s">
        <v>17713</v>
      </c>
      <c r="D6094" t="s">
        <v>17714</v>
      </c>
      <c r="E6094" t="s">
        <v>15087</v>
      </c>
      <c r="F6094" t="s">
        <v>1023</v>
      </c>
    </row>
    <row r="6095" spans="2:6" hidden="1" x14ac:dyDescent="0.25">
      <c r="B6095">
        <v>163814</v>
      </c>
      <c r="C6095" t="s">
        <v>17715</v>
      </c>
      <c r="D6095" t="s">
        <v>17716</v>
      </c>
      <c r="E6095" t="s">
        <v>17717</v>
      </c>
      <c r="F6095" t="s">
        <v>1023</v>
      </c>
    </row>
    <row r="6096" spans="2:6" hidden="1" x14ac:dyDescent="0.25">
      <c r="B6096">
        <v>163816</v>
      </c>
      <c r="C6096" t="s">
        <v>17718</v>
      </c>
      <c r="D6096" t="s">
        <v>17719</v>
      </c>
      <c r="E6096" t="s">
        <v>4161</v>
      </c>
      <c r="F6096" t="s">
        <v>1023</v>
      </c>
    </row>
    <row r="6097" spans="2:6" hidden="1" x14ac:dyDescent="0.25">
      <c r="B6097">
        <v>163817</v>
      </c>
      <c r="C6097" t="s">
        <v>17720</v>
      </c>
      <c r="D6097" t="s">
        <v>17721</v>
      </c>
      <c r="E6097" t="s">
        <v>4567</v>
      </c>
      <c r="F6097" t="s">
        <v>1023</v>
      </c>
    </row>
    <row r="6098" spans="2:6" hidden="1" x14ac:dyDescent="0.25">
      <c r="B6098">
        <v>163818</v>
      </c>
      <c r="C6098" t="s">
        <v>17722</v>
      </c>
      <c r="D6098" t="s">
        <v>17723</v>
      </c>
      <c r="E6098" t="s">
        <v>17724</v>
      </c>
      <c r="F6098" t="s">
        <v>1023</v>
      </c>
    </row>
    <row r="6099" spans="2:6" hidden="1" x14ac:dyDescent="0.25">
      <c r="B6099">
        <v>163819</v>
      </c>
      <c r="C6099" t="s">
        <v>17725</v>
      </c>
      <c r="D6099" t="s">
        <v>17726</v>
      </c>
      <c r="E6099" t="s">
        <v>17727</v>
      </c>
      <c r="F6099" t="s">
        <v>1023</v>
      </c>
    </row>
    <row r="6100" spans="2:6" hidden="1" x14ac:dyDescent="0.25">
      <c r="B6100">
        <v>163820</v>
      </c>
      <c r="C6100" t="s">
        <v>17728</v>
      </c>
      <c r="D6100" t="s">
        <v>17729</v>
      </c>
      <c r="E6100" t="s">
        <v>17730</v>
      </c>
      <c r="F6100" t="s">
        <v>1023</v>
      </c>
    </row>
    <row r="6101" spans="2:6" hidden="1" x14ac:dyDescent="0.25">
      <c r="B6101">
        <v>163821</v>
      </c>
      <c r="C6101" t="s">
        <v>17731</v>
      </c>
      <c r="D6101" t="s">
        <v>17732</v>
      </c>
      <c r="E6101" t="s">
        <v>17733</v>
      </c>
      <c r="F6101" t="s">
        <v>1023</v>
      </c>
    </row>
    <row r="6102" spans="2:6" hidden="1" x14ac:dyDescent="0.25">
      <c r="B6102">
        <v>163822</v>
      </c>
      <c r="C6102" t="s">
        <v>12293</v>
      </c>
      <c r="D6102" t="s">
        <v>12294</v>
      </c>
      <c r="E6102" t="s">
        <v>17734</v>
      </c>
      <c r="F6102" t="s">
        <v>1023</v>
      </c>
    </row>
    <row r="6103" spans="2:6" hidden="1" x14ac:dyDescent="0.25">
      <c r="B6103">
        <v>163823</v>
      </c>
      <c r="C6103" t="s">
        <v>17735</v>
      </c>
      <c r="D6103" t="s">
        <v>17736</v>
      </c>
      <c r="E6103" t="s">
        <v>17737</v>
      </c>
      <c r="F6103" t="s">
        <v>1023</v>
      </c>
    </row>
    <row r="6104" spans="2:6" hidden="1" x14ac:dyDescent="0.25">
      <c r="B6104">
        <v>163824</v>
      </c>
      <c r="C6104" t="s">
        <v>17738</v>
      </c>
      <c r="D6104" t="s">
        <v>17739</v>
      </c>
      <c r="E6104" t="s">
        <v>17740</v>
      </c>
      <c r="F6104" t="s">
        <v>1023</v>
      </c>
    </row>
    <row r="6105" spans="2:6" hidden="1" x14ac:dyDescent="0.25">
      <c r="B6105">
        <v>163825</v>
      </c>
      <c r="C6105" t="s">
        <v>17741</v>
      </c>
      <c r="D6105" t="s">
        <v>17742</v>
      </c>
      <c r="E6105" t="s">
        <v>17743</v>
      </c>
      <c r="F6105" t="s">
        <v>1023</v>
      </c>
    </row>
    <row r="6106" spans="2:6" hidden="1" x14ac:dyDescent="0.25">
      <c r="B6106">
        <v>163826</v>
      </c>
      <c r="C6106" t="s">
        <v>17744</v>
      </c>
      <c r="D6106" t="s">
        <v>17745</v>
      </c>
      <c r="E6106" t="s">
        <v>17746</v>
      </c>
      <c r="F6106" t="s">
        <v>1023</v>
      </c>
    </row>
    <row r="6107" spans="2:6" hidden="1" x14ac:dyDescent="0.25">
      <c r="B6107">
        <v>163827</v>
      </c>
      <c r="C6107" t="s">
        <v>17309</v>
      </c>
      <c r="D6107" t="s">
        <v>17310</v>
      </c>
      <c r="E6107" t="s">
        <v>17747</v>
      </c>
      <c r="F6107" t="s">
        <v>1023</v>
      </c>
    </row>
    <row r="6108" spans="2:6" hidden="1" x14ac:dyDescent="0.25">
      <c r="B6108">
        <v>163828</v>
      </c>
      <c r="C6108" t="s">
        <v>17748</v>
      </c>
      <c r="D6108" t="s">
        <v>17749</v>
      </c>
      <c r="E6108" t="s">
        <v>4901</v>
      </c>
      <c r="F6108" t="s">
        <v>1023</v>
      </c>
    </row>
    <row r="6109" spans="2:6" hidden="1" x14ac:dyDescent="0.25">
      <c r="B6109">
        <v>163829</v>
      </c>
      <c r="C6109" t="s">
        <v>17750</v>
      </c>
      <c r="D6109" t="s">
        <v>17751</v>
      </c>
      <c r="E6109" t="s">
        <v>10476</v>
      </c>
      <c r="F6109" t="s">
        <v>1023</v>
      </c>
    </row>
    <row r="6110" spans="2:6" hidden="1" x14ac:dyDescent="0.25">
      <c r="B6110">
        <v>163830</v>
      </c>
      <c r="C6110" t="s">
        <v>17752</v>
      </c>
      <c r="D6110" t="s">
        <v>17753</v>
      </c>
      <c r="E6110" t="s">
        <v>17754</v>
      </c>
      <c r="F6110" t="s">
        <v>1023</v>
      </c>
    </row>
    <row r="6111" spans="2:6" hidden="1" x14ac:dyDescent="0.25">
      <c r="B6111">
        <v>163831</v>
      </c>
      <c r="C6111" t="s">
        <v>17755</v>
      </c>
      <c r="D6111" t="s">
        <v>17756</v>
      </c>
      <c r="E6111" t="s">
        <v>17757</v>
      </c>
      <c r="F6111" t="s">
        <v>1023</v>
      </c>
    </row>
    <row r="6112" spans="2:6" hidden="1" x14ac:dyDescent="0.25">
      <c r="B6112">
        <v>163832</v>
      </c>
      <c r="C6112" t="s">
        <v>17758</v>
      </c>
      <c r="D6112" t="s">
        <v>17759</v>
      </c>
      <c r="E6112" t="s">
        <v>17760</v>
      </c>
      <c r="F6112" t="s">
        <v>1023</v>
      </c>
    </row>
    <row r="6113" spans="2:6" hidden="1" x14ac:dyDescent="0.25">
      <c r="B6113">
        <v>163833</v>
      </c>
      <c r="C6113" t="s">
        <v>17498</v>
      </c>
      <c r="D6113" t="s">
        <v>17499</v>
      </c>
      <c r="E6113" t="s">
        <v>17761</v>
      </c>
      <c r="F6113" t="s">
        <v>1023</v>
      </c>
    </row>
    <row r="6114" spans="2:6" hidden="1" x14ac:dyDescent="0.25">
      <c r="B6114">
        <v>163834</v>
      </c>
      <c r="C6114" t="s">
        <v>17762</v>
      </c>
      <c r="D6114" t="s">
        <v>17763</v>
      </c>
      <c r="E6114" t="s">
        <v>17764</v>
      </c>
      <c r="F6114" t="s">
        <v>1023</v>
      </c>
    </row>
    <row r="6115" spans="2:6" hidden="1" x14ac:dyDescent="0.25">
      <c r="B6115">
        <v>163835</v>
      </c>
      <c r="C6115" t="s">
        <v>17765</v>
      </c>
      <c r="D6115" t="s">
        <v>17766</v>
      </c>
      <c r="E6115" t="s">
        <v>17767</v>
      </c>
      <c r="F6115" t="s">
        <v>1023</v>
      </c>
    </row>
    <row r="6116" spans="2:6" hidden="1" x14ac:dyDescent="0.25">
      <c r="B6116">
        <v>163836</v>
      </c>
      <c r="C6116" t="s">
        <v>17768</v>
      </c>
      <c r="D6116" t="s">
        <v>17769</v>
      </c>
      <c r="E6116" t="s">
        <v>17770</v>
      </c>
      <c r="F6116" t="s">
        <v>1023</v>
      </c>
    </row>
    <row r="6117" spans="2:6" hidden="1" x14ac:dyDescent="0.25">
      <c r="B6117">
        <v>163837</v>
      </c>
      <c r="C6117" t="s">
        <v>17771</v>
      </c>
      <c r="D6117" t="s">
        <v>17772</v>
      </c>
      <c r="E6117" t="s">
        <v>8748</v>
      </c>
      <c r="F6117" t="s">
        <v>1023</v>
      </c>
    </row>
    <row r="6118" spans="2:6" hidden="1" x14ac:dyDescent="0.25">
      <c r="B6118">
        <v>163838</v>
      </c>
      <c r="C6118" t="s">
        <v>17187</v>
      </c>
      <c r="D6118" t="s">
        <v>17188</v>
      </c>
      <c r="E6118" t="s">
        <v>17773</v>
      </c>
      <c r="F6118" t="s">
        <v>1023</v>
      </c>
    </row>
    <row r="6119" spans="2:6" hidden="1" x14ac:dyDescent="0.25">
      <c r="B6119">
        <v>163839</v>
      </c>
      <c r="C6119" t="s">
        <v>17774</v>
      </c>
      <c r="D6119" t="s">
        <v>17775</v>
      </c>
      <c r="E6119" t="s">
        <v>17776</v>
      </c>
      <c r="F6119" t="s">
        <v>1023</v>
      </c>
    </row>
    <row r="6120" spans="2:6" hidden="1" x14ac:dyDescent="0.25">
      <c r="B6120">
        <v>163840</v>
      </c>
      <c r="C6120" t="s">
        <v>14734</v>
      </c>
      <c r="D6120" t="s">
        <v>14735</v>
      </c>
      <c r="E6120" t="s">
        <v>17777</v>
      </c>
      <c r="F6120" t="s">
        <v>1023</v>
      </c>
    </row>
    <row r="6121" spans="2:6" hidden="1" x14ac:dyDescent="0.25">
      <c r="B6121">
        <v>163841</v>
      </c>
      <c r="C6121" t="s">
        <v>17778</v>
      </c>
      <c r="D6121" t="s">
        <v>17779</v>
      </c>
      <c r="E6121" t="s">
        <v>9611</v>
      </c>
      <c r="F6121" t="s">
        <v>1023</v>
      </c>
    </row>
    <row r="6122" spans="2:6" hidden="1" x14ac:dyDescent="0.25">
      <c r="B6122">
        <v>163842</v>
      </c>
      <c r="C6122" t="s">
        <v>17780</v>
      </c>
      <c r="D6122" t="s">
        <v>17781</v>
      </c>
      <c r="E6122" t="s">
        <v>10692</v>
      </c>
      <c r="F6122" t="s">
        <v>1023</v>
      </c>
    </row>
    <row r="6123" spans="2:6" hidden="1" x14ac:dyDescent="0.25">
      <c r="B6123">
        <v>163843</v>
      </c>
      <c r="C6123" t="s">
        <v>17782</v>
      </c>
      <c r="D6123" t="s">
        <v>17783</v>
      </c>
      <c r="E6123" t="s">
        <v>5278</v>
      </c>
      <c r="F6123" t="s">
        <v>1023</v>
      </c>
    </row>
    <row r="6124" spans="2:6" hidden="1" x14ac:dyDescent="0.25">
      <c r="B6124">
        <v>163844</v>
      </c>
      <c r="C6124" t="s">
        <v>17784</v>
      </c>
      <c r="D6124" t="s">
        <v>17785</v>
      </c>
      <c r="E6124" t="s">
        <v>17786</v>
      </c>
      <c r="F6124" t="s">
        <v>1023</v>
      </c>
    </row>
    <row r="6125" spans="2:6" hidden="1" x14ac:dyDescent="0.25">
      <c r="B6125">
        <v>163846</v>
      </c>
      <c r="C6125" t="s">
        <v>17787</v>
      </c>
      <c r="D6125" t="s">
        <v>17788</v>
      </c>
      <c r="E6125" t="s">
        <v>1519</v>
      </c>
      <c r="F6125" t="s">
        <v>1023</v>
      </c>
    </row>
    <row r="6126" spans="2:6" hidden="1" x14ac:dyDescent="0.25">
      <c r="B6126">
        <v>163847</v>
      </c>
      <c r="C6126" t="s">
        <v>17789</v>
      </c>
      <c r="D6126" t="s">
        <v>17790</v>
      </c>
      <c r="E6126" t="s">
        <v>17791</v>
      </c>
      <c r="F6126" t="s">
        <v>1023</v>
      </c>
    </row>
    <row r="6127" spans="2:6" hidden="1" x14ac:dyDescent="0.25">
      <c r="B6127">
        <v>163848</v>
      </c>
      <c r="C6127" t="s">
        <v>17792</v>
      </c>
      <c r="D6127" t="s">
        <v>17793</v>
      </c>
      <c r="E6127" t="s">
        <v>14040</v>
      </c>
      <c r="F6127" t="s">
        <v>1023</v>
      </c>
    </row>
    <row r="6128" spans="2:6" hidden="1" x14ac:dyDescent="0.25">
      <c r="B6128">
        <v>163849</v>
      </c>
      <c r="C6128" t="s">
        <v>17794</v>
      </c>
      <c r="D6128" t="s">
        <v>17795</v>
      </c>
      <c r="E6128" t="s">
        <v>17796</v>
      </c>
      <c r="F6128" t="s">
        <v>1023</v>
      </c>
    </row>
    <row r="6129" spans="2:6" hidden="1" x14ac:dyDescent="0.25">
      <c r="B6129">
        <v>163850</v>
      </c>
      <c r="C6129" t="s">
        <v>17797</v>
      </c>
      <c r="D6129" t="s">
        <v>17798</v>
      </c>
      <c r="E6129" t="s">
        <v>2432</v>
      </c>
      <c r="F6129" t="s">
        <v>1023</v>
      </c>
    </row>
    <row r="6130" spans="2:6" hidden="1" x14ac:dyDescent="0.25">
      <c r="B6130">
        <v>163851</v>
      </c>
      <c r="C6130" t="s">
        <v>17799</v>
      </c>
      <c r="D6130" t="s">
        <v>17800</v>
      </c>
      <c r="E6130" t="s">
        <v>10057</v>
      </c>
      <c r="F6130" t="s">
        <v>1023</v>
      </c>
    </row>
    <row r="6131" spans="2:6" hidden="1" x14ac:dyDescent="0.25">
      <c r="B6131">
        <v>163852</v>
      </c>
      <c r="C6131" t="s">
        <v>17801</v>
      </c>
      <c r="D6131" t="s">
        <v>17802</v>
      </c>
      <c r="E6131" t="s">
        <v>17803</v>
      </c>
      <c r="F6131" t="s">
        <v>1023</v>
      </c>
    </row>
    <row r="6132" spans="2:6" hidden="1" x14ac:dyDescent="0.25">
      <c r="B6132">
        <v>163853</v>
      </c>
      <c r="C6132" t="s">
        <v>17804</v>
      </c>
      <c r="D6132" t="s">
        <v>17805</v>
      </c>
      <c r="E6132" t="s">
        <v>13024</v>
      </c>
      <c r="F6132" t="s">
        <v>1023</v>
      </c>
    </row>
    <row r="6133" spans="2:6" hidden="1" x14ac:dyDescent="0.25">
      <c r="B6133">
        <v>163854</v>
      </c>
      <c r="C6133" t="s">
        <v>17806</v>
      </c>
      <c r="D6133" t="s">
        <v>17807</v>
      </c>
      <c r="E6133" t="s">
        <v>17808</v>
      </c>
      <c r="F6133" t="s">
        <v>1023</v>
      </c>
    </row>
    <row r="6134" spans="2:6" hidden="1" x14ac:dyDescent="0.25">
      <c r="B6134">
        <v>163855</v>
      </c>
      <c r="C6134" t="s">
        <v>17809</v>
      </c>
      <c r="D6134" t="s">
        <v>17810</v>
      </c>
      <c r="E6134" t="s">
        <v>17811</v>
      </c>
      <c r="F6134" t="s">
        <v>1023</v>
      </c>
    </row>
    <row r="6135" spans="2:6" hidden="1" x14ac:dyDescent="0.25">
      <c r="B6135">
        <v>163856</v>
      </c>
      <c r="C6135" t="s">
        <v>17812</v>
      </c>
      <c r="D6135" t="s">
        <v>17813</v>
      </c>
      <c r="E6135" t="s">
        <v>17814</v>
      </c>
      <c r="F6135" t="s">
        <v>1023</v>
      </c>
    </row>
    <row r="6136" spans="2:6" hidden="1" x14ac:dyDescent="0.25">
      <c r="B6136">
        <v>163857</v>
      </c>
      <c r="C6136" t="s">
        <v>17815</v>
      </c>
      <c r="D6136" t="s">
        <v>17816</v>
      </c>
      <c r="E6136" t="s">
        <v>17817</v>
      </c>
      <c r="F6136" t="s">
        <v>1023</v>
      </c>
    </row>
    <row r="6137" spans="2:6" hidden="1" x14ac:dyDescent="0.25">
      <c r="B6137">
        <v>163858</v>
      </c>
      <c r="C6137" t="s">
        <v>17818</v>
      </c>
      <c r="D6137" t="s">
        <v>17819</v>
      </c>
      <c r="E6137" t="s">
        <v>17820</v>
      </c>
      <c r="F6137" t="s">
        <v>1023</v>
      </c>
    </row>
    <row r="6138" spans="2:6" hidden="1" x14ac:dyDescent="0.25">
      <c r="B6138">
        <v>163859</v>
      </c>
      <c r="C6138" t="s">
        <v>17821</v>
      </c>
      <c r="D6138" t="s">
        <v>17822</v>
      </c>
      <c r="E6138" t="s">
        <v>12279</v>
      </c>
      <c r="F6138" t="s">
        <v>1023</v>
      </c>
    </row>
    <row r="6139" spans="2:6" hidden="1" x14ac:dyDescent="0.25">
      <c r="B6139">
        <v>163860</v>
      </c>
      <c r="C6139" t="s">
        <v>17823</v>
      </c>
      <c r="D6139" t="s">
        <v>17824</v>
      </c>
      <c r="E6139" t="s">
        <v>17825</v>
      </c>
      <c r="F6139" t="s">
        <v>1023</v>
      </c>
    </row>
    <row r="6140" spans="2:6" hidden="1" x14ac:dyDescent="0.25">
      <c r="B6140">
        <v>163861</v>
      </c>
      <c r="C6140" t="s">
        <v>17826</v>
      </c>
      <c r="D6140" t="s">
        <v>24070</v>
      </c>
      <c r="E6140" t="s">
        <v>17827</v>
      </c>
      <c r="F6140" t="s">
        <v>1023</v>
      </c>
    </row>
    <row r="6141" spans="2:6" hidden="1" x14ac:dyDescent="0.25">
      <c r="B6141">
        <v>163862</v>
      </c>
      <c r="C6141" t="s">
        <v>17828</v>
      </c>
      <c r="D6141" t="s">
        <v>24071</v>
      </c>
      <c r="E6141" t="s">
        <v>17829</v>
      </c>
      <c r="F6141" t="s">
        <v>1023</v>
      </c>
    </row>
    <row r="6142" spans="2:6" hidden="1" x14ac:dyDescent="0.25">
      <c r="B6142">
        <v>163863</v>
      </c>
      <c r="C6142" t="s">
        <v>17830</v>
      </c>
      <c r="D6142" t="s">
        <v>17831</v>
      </c>
      <c r="E6142" t="s">
        <v>17832</v>
      </c>
      <c r="F6142" t="s">
        <v>1023</v>
      </c>
    </row>
    <row r="6143" spans="2:6" hidden="1" x14ac:dyDescent="0.25">
      <c r="B6143">
        <v>163864</v>
      </c>
      <c r="C6143" t="s">
        <v>17833</v>
      </c>
      <c r="D6143" t="s">
        <v>17834</v>
      </c>
      <c r="E6143" t="s">
        <v>17835</v>
      </c>
      <c r="F6143" t="s">
        <v>1023</v>
      </c>
    </row>
    <row r="6144" spans="2:6" hidden="1" x14ac:dyDescent="0.25">
      <c r="B6144">
        <v>163865</v>
      </c>
      <c r="C6144" t="s">
        <v>17836</v>
      </c>
      <c r="D6144" t="s">
        <v>17837</v>
      </c>
      <c r="E6144" t="s">
        <v>17838</v>
      </c>
      <c r="F6144" t="s">
        <v>1023</v>
      </c>
    </row>
    <row r="6145" spans="2:6" hidden="1" x14ac:dyDescent="0.25">
      <c r="B6145">
        <v>163866</v>
      </c>
      <c r="C6145" t="s">
        <v>17839</v>
      </c>
      <c r="D6145" t="s">
        <v>17840</v>
      </c>
      <c r="E6145" t="s">
        <v>17841</v>
      </c>
      <c r="F6145" t="s">
        <v>1023</v>
      </c>
    </row>
    <row r="6146" spans="2:6" hidden="1" x14ac:dyDescent="0.25">
      <c r="B6146">
        <v>163867</v>
      </c>
      <c r="C6146" t="s">
        <v>17842</v>
      </c>
      <c r="D6146" t="s">
        <v>17843</v>
      </c>
      <c r="E6146" t="s">
        <v>17844</v>
      </c>
      <c r="F6146" t="s">
        <v>1023</v>
      </c>
    </row>
    <row r="6147" spans="2:6" hidden="1" x14ac:dyDescent="0.25">
      <c r="B6147">
        <v>163868</v>
      </c>
      <c r="C6147" t="s">
        <v>17845</v>
      </c>
      <c r="D6147" t="s">
        <v>17846</v>
      </c>
      <c r="E6147" t="s">
        <v>17847</v>
      </c>
      <c r="F6147" t="s">
        <v>1023</v>
      </c>
    </row>
    <row r="6148" spans="2:6" hidden="1" x14ac:dyDescent="0.25">
      <c r="B6148">
        <v>163869</v>
      </c>
      <c r="C6148" t="s">
        <v>17848</v>
      </c>
      <c r="D6148" t="s">
        <v>17849</v>
      </c>
      <c r="E6148" t="s">
        <v>17850</v>
      </c>
      <c r="F6148" t="s">
        <v>1023</v>
      </c>
    </row>
    <row r="6149" spans="2:6" hidden="1" x14ac:dyDescent="0.25">
      <c r="B6149">
        <v>163870</v>
      </c>
      <c r="C6149" t="s">
        <v>17851</v>
      </c>
      <c r="D6149" t="s">
        <v>17852</v>
      </c>
      <c r="E6149" t="s">
        <v>17853</v>
      </c>
      <c r="F6149" t="s">
        <v>1023</v>
      </c>
    </row>
    <row r="6150" spans="2:6" hidden="1" x14ac:dyDescent="0.25">
      <c r="B6150">
        <v>163871</v>
      </c>
      <c r="C6150" t="s">
        <v>17854</v>
      </c>
      <c r="D6150" t="s">
        <v>17855</v>
      </c>
      <c r="E6150" t="s">
        <v>8557</v>
      </c>
      <c r="F6150" t="s">
        <v>1023</v>
      </c>
    </row>
    <row r="6151" spans="2:6" hidden="1" x14ac:dyDescent="0.25">
      <c r="B6151">
        <v>163872</v>
      </c>
      <c r="C6151" t="s">
        <v>17856</v>
      </c>
      <c r="D6151" t="s">
        <v>17857</v>
      </c>
      <c r="E6151" t="s">
        <v>17858</v>
      </c>
      <c r="F6151" t="s">
        <v>1023</v>
      </c>
    </row>
    <row r="6152" spans="2:6" hidden="1" x14ac:dyDescent="0.25">
      <c r="B6152">
        <v>163873</v>
      </c>
      <c r="C6152" t="s">
        <v>17859</v>
      </c>
      <c r="D6152" t="s">
        <v>17860</v>
      </c>
      <c r="E6152" t="s">
        <v>17861</v>
      </c>
      <c r="F6152" t="s">
        <v>1023</v>
      </c>
    </row>
    <row r="6153" spans="2:6" hidden="1" x14ac:dyDescent="0.25">
      <c r="B6153">
        <v>163874</v>
      </c>
      <c r="C6153" t="s">
        <v>17862</v>
      </c>
      <c r="D6153" t="s">
        <v>17863</v>
      </c>
      <c r="E6153" t="s">
        <v>17864</v>
      </c>
      <c r="F6153" t="s">
        <v>1023</v>
      </c>
    </row>
    <row r="6154" spans="2:6" hidden="1" x14ac:dyDescent="0.25">
      <c r="B6154">
        <v>163875</v>
      </c>
      <c r="C6154" t="s">
        <v>17865</v>
      </c>
      <c r="D6154" t="s">
        <v>17866</v>
      </c>
      <c r="E6154" t="s">
        <v>17867</v>
      </c>
      <c r="F6154" t="s">
        <v>1023</v>
      </c>
    </row>
    <row r="6155" spans="2:6" hidden="1" x14ac:dyDescent="0.25">
      <c r="B6155">
        <v>163876</v>
      </c>
      <c r="C6155" t="s">
        <v>17868</v>
      </c>
      <c r="D6155" t="s">
        <v>17869</v>
      </c>
      <c r="E6155" t="s">
        <v>17870</v>
      </c>
      <c r="F6155" t="s">
        <v>1023</v>
      </c>
    </row>
    <row r="6156" spans="2:6" hidden="1" x14ac:dyDescent="0.25">
      <c r="B6156">
        <v>163879</v>
      </c>
      <c r="C6156" t="s">
        <v>17871</v>
      </c>
      <c r="D6156" t="s">
        <v>17872</v>
      </c>
      <c r="E6156" t="s">
        <v>17873</v>
      </c>
      <c r="F6156" t="s">
        <v>1023</v>
      </c>
    </row>
    <row r="6157" spans="2:6" hidden="1" x14ac:dyDescent="0.25">
      <c r="B6157">
        <v>163880</v>
      </c>
      <c r="C6157" t="s">
        <v>17874</v>
      </c>
      <c r="D6157" t="s">
        <v>17875</v>
      </c>
      <c r="E6157" t="s">
        <v>17876</v>
      </c>
      <c r="F6157" t="s">
        <v>1023</v>
      </c>
    </row>
    <row r="6158" spans="2:6" hidden="1" x14ac:dyDescent="0.25">
      <c r="B6158">
        <v>163881</v>
      </c>
      <c r="C6158" t="s">
        <v>17877</v>
      </c>
      <c r="D6158" t="s">
        <v>17878</v>
      </c>
      <c r="E6158" t="s">
        <v>17879</v>
      </c>
      <c r="F6158" t="s">
        <v>1023</v>
      </c>
    </row>
    <row r="6159" spans="2:6" hidden="1" x14ac:dyDescent="0.25">
      <c r="B6159">
        <v>163882</v>
      </c>
      <c r="C6159" t="s">
        <v>17880</v>
      </c>
      <c r="D6159" t="s">
        <v>24072</v>
      </c>
      <c r="E6159" t="s">
        <v>3334</v>
      </c>
      <c r="F6159" t="s">
        <v>1023</v>
      </c>
    </row>
    <row r="6160" spans="2:6" hidden="1" x14ac:dyDescent="0.25">
      <c r="B6160">
        <v>163883</v>
      </c>
      <c r="C6160" t="s">
        <v>17881</v>
      </c>
      <c r="D6160" t="s">
        <v>17882</v>
      </c>
      <c r="E6160" t="s">
        <v>17883</v>
      </c>
      <c r="F6160" t="s">
        <v>1023</v>
      </c>
    </row>
    <row r="6161" spans="2:6" hidden="1" x14ac:dyDescent="0.25">
      <c r="B6161">
        <v>163884</v>
      </c>
      <c r="C6161" t="s">
        <v>17884</v>
      </c>
      <c r="D6161" t="s">
        <v>17885</v>
      </c>
      <c r="E6161" t="s">
        <v>17886</v>
      </c>
      <c r="F6161" t="s">
        <v>1023</v>
      </c>
    </row>
    <row r="6162" spans="2:6" hidden="1" x14ac:dyDescent="0.25">
      <c r="B6162">
        <v>163885</v>
      </c>
      <c r="C6162" t="s">
        <v>17887</v>
      </c>
      <c r="D6162" t="s">
        <v>17888</v>
      </c>
      <c r="E6162" t="s">
        <v>17889</v>
      </c>
      <c r="F6162" t="s">
        <v>1023</v>
      </c>
    </row>
    <row r="6163" spans="2:6" hidden="1" x14ac:dyDescent="0.25">
      <c r="B6163">
        <v>163886</v>
      </c>
      <c r="C6163" t="s">
        <v>17890</v>
      </c>
      <c r="D6163" t="s">
        <v>17891</v>
      </c>
      <c r="E6163" t="s">
        <v>17343</v>
      </c>
      <c r="F6163" t="s">
        <v>1023</v>
      </c>
    </row>
    <row r="6164" spans="2:6" hidden="1" x14ac:dyDescent="0.25">
      <c r="B6164">
        <v>163887</v>
      </c>
      <c r="C6164" t="s">
        <v>17892</v>
      </c>
      <c r="D6164" t="s">
        <v>17893</v>
      </c>
      <c r="E6164" t="s">
        <v>17894</v>
      </c>
      <c r="F6164" t="s">
        <v>1023</v>
      </c>
    </row>
    <row r="6165" spans="2:6" hidden="1" x14ac:dyDescent="0.25">
      <c r="B6165">
        <v>163888</v>
      </c>
      <c r="C6165" t="s">
        <v>17895</v>
      </c>
      <c r="D6165" t="s">
        <v>17896</v>
      </c>
      <c r="E6165" t="s">
        <v>17897</v>
      </c>
      <c r="F6165" t="s">
        <v>1023</v>
      </c>
    </row>
    <row r="6166" spans="2:6" hidden="1" x14ac:dyDescent="0.25">
      <c r="B6166">
        <v>163889</v>
      </c>
      <c r="C6166" t="s">
        <v>17898</v>
      </c>
      <c r="D6166" t="s">
        <v>17899</v>
      </c>
      <c r="E6166" t="s">
        <v>17900</v>
      </c>
      <c r="F6166" t="s">
        <v>1023</v>
      </c>
    </row>
    <row r="6167" spans="2:6" hidden="1" x14ac:dyDescent="0.25">
      <c r="B6167">
        <v>163890</v>
      </c>
      <c r="C6167" t="s">
        <v>17901</v>
      </c>
      <c r="D6167" t="s">
        <v>17902</v>
      </c>
      <c r="E6167" t="s">
        <v>17903</v>
      </c>
      <c r="F6167" t="s">
        <v>1023</v>
      </c>
    </row>
    <row r="6168" spans="2:6" hidden="1" x14ac:dyDescent="0.25">
      <c r="B6168">
        <v>163891</v>
      </c>
      <c r="C6168" t="s">
        <v>17904</v>
      </c>
      <c r="D6168" t="s">
        <v>17905</v>
      </c>
      <c r="E6168" t="s">
        <v>17906</v>
      </c>
      <c r="F6168" t="s">
        <v>1023</v>
      </c>
    </row>
    <row r="6169" spans="2:6" hidden="1" x14ac:dyDescent="0.25">
      <c r="B6169">
        <v>163892</v>
      </c>
      <c r="C6169" t="s">
        <v>17907</v>
      </c>
      <c r="D6169" t="s">
        <v>17908</v>
      </c>
      <c r="E6169" t="s">
        <v>10499</v>
      </c>
      <c r="F6169" t="s">
        <v>1023</v>
      </c>
    </row>
    <row r="6170" spans="2:6" hidden="1" x14ac:dyDescent="0.25">
      <c r="B6170">
        <v>163893</v>
      </c>
      <c r="C6170" t="s">
        <v>17909</v>
      </c>
      <c r="D6170" t="s">
        <v>17910</v>
      </c>
      <c r="E6170" t="s">
        <v>8584</v>
      </c>
      <c r="F6170" t="s">
        <v>1023</v>
      </c>
    </row>
    <row r="6171" spans="2:6" hidden="1" x14ac:dyDescent="0.25">
      <c r="B6171">
        <v>163894</v>
      </c>
      <c r="C6171" t="s">
        <v>17911</v>
      </c>
      <c r="D6171" t="s">
        <v>17912</v>
      </c>
      <c r="E6171" t="s">
        <v>17913</v>
      </c>
      <c r="F6171" t="s">
        <v>1023</v>
      </c>
    </row>
    <row r="6172" spans="2:6" hidden="1" x14ac:dyDescent="0.25">
      <c r="B6172">
        <v>163895</v>
      </c>
      <c r="C6172" t="s">
        <v>17914</v>
      </c>
      <c r="D6172" t="s">
        <v>17915</v>
      </c>
      <c r="E6172" t="s">
        <v>17916</v>
      </c>
      <c r="F6172" t="s">
        <v>1023</v>
      </c>
    </row>
    <row r="6173" spans="2:6" hidden="1" x14ac:dyDescent="0.25">
      <c r="B6173">
        <v>163896</v>
      </c>
      <c r="C6173" t="s">
        <v>17917</v>
      </c>
      <c r="D6173" t="s">
        <v>17918</v>
      </c>
      <c r="E6173" t="s">
        <v>17919</v>
      </c>
      <c r="F6173" t="s">
        <v>1023</v>
      </c>
    </row>
    <row r="6174" spans="2:6" hidden="1" x14ac:dyDescent="0.25">
      <c r="B6174">
        <v>163897</v>
      </c>
      <c r="C6174" t="s">
        <v>17920</v>
      </c>
      <c r="D6174" t="s">
        <v>17921</v>
      </c>
      <c r="E6174" t="s">
        <v>17922</v>
      </c>
      <c r="F6174" t="s">
        <v>1023</v>
      </c>
    </row>
    <row r="6175" spans="2:6" hidden="1" x14ac:dyDescent="0.25">
      <c r="B6175">
        <v>163898</v>
      </c>
      <c r="C6175" t="s">
        <v>17923</v>
      </c>
      <c r="D6175" t="s">
        <v>17924</v>
      </c>
      <c r="E6175" t="s">
        <v>17925</v>
      </c>
      <c r="F6175" t="s">
        <v>1023</v>
      </c>
    </row>
    <row r="6176" spans="2:6" hidden="1" x14ac:dyDescent="0.25">
      <c r="B6176">
        <v>163899</v>
      </c>
      <c r="C6176" t="s">
        <v>17926</v>
      </c>
      <c r="D6176" t="s">
        <v>17927</v>
      </c>
      <c r="E6176" t="s">
        <v>17928</v>
      </c>
      <c r="F6176" t="s">
        <v>1023</v>
      </c>
    </row>
    <row r="6177" spans="2:6" hidden="1" x14ac:dyDescent="0.25">
      <c r="B6177">
        <v>163900</v>
      </c>
      <c r="C6177" t="s">
        <v>17929</v>
      </c>
      <c r="D6177" t="s">
        <v>17930</v>
      </c>
      <c r="E6177" t="s">
        <v>5074</v>
      </c>
      <c r="F6177" t="s">
        <v>1023</v>
      </c>
    </row>
    <row r="6178" spans="2:6" hidden="1" x14ac:dyDescent="0.25">
      <c r="B6178">
        <v>163901</v>
      </c>
      <c r="C6178" t="s">
        <v>17931</v>
      </c>
      <c r="D6178" t="s">
        <v>17932</v>
      </c>
      <c r="E6178" t="s">
        <v>6795</v>
      </c>
      <c r="F6178" t="s">
        <v>1023</v>
      </c>
    </row>
    <row r="6179" spans="2:6" hidden="1" x14ac:dyDescent="0.25">
      <c r="B6179">
        <v>163903</v>
      </c>
      <c r="C6179" t="s">
        <v>17933</v>
      </c>
      <c r="D6179" t="s">
        <v>17934</v>
      </c>
      <c r="E6179" t="s">
        <v>2432</v>
      </c>
      <c r="F6179" t="s">
        <v>1023</v>
      </c>
    </row>
    <row r="6180" spans="2:6" hidden="1" x14ac:dyDescent="0.25">
      <c r="B6180">
        <v>163904</v>
      </c>
      <c r="C6180" t="s">
        <v>17935</v>
      </c>
      <c r="D6180" t="s">
        <v>17936</v>
      </c>
      <c r="E6180" t="s">
        <v>14558</v>
      </c>
      <c r="F6180" t="s">
        <v>1023</v>
      </c>
    </row>
    <row r="6181" spans="2:6" hidden="1" x14ac:dyDescent="0.25">
      <c r="B6181">
        <v>163905</v>
      </c>
      <c r="C6181" t="s">
        <v>17937</v>
      </c>
      <c r="D6181" t="s">
        <v>17938</v>
      </c>
      <c r="E6181" t="s">
        <v>11171</v>
      </c>
      <c r="F6181" t="s">
        <v>1023</v>
      </c>
    </row>
    <row r="6182" spans="2:6" hidden="1" x14ac:dyDescent="0.25">
      <c r="B6182">
        <v>163906</v>
      </c>
      <c r="C6182" t="s">
        <v>17939</v>
      </c>
      <c r="D6182" t="s">
        <v>17940</v>
      </c>
      <c r="E6182" t="s">
        <v>17941</v>
      </c>
      <c r="F6182" t="s">
        <v>1023</v>
      </c>
    </row>
    <row r="6183" spans="2:6" hidden="1" x14ac:dyDescent="0.25">
      <c r="B6183">
        <v>163907</v>
      </c>
      <c r="C6183" t="s">
        <v>17942</v>
      </c>
      <c r="D6183" t="s">
        <v>17943</v>
      </c>
      <c r="E6183" t="s">
        <v>17944</v>
      </c>
      <c r="F6183" t="s">
        <v>1023</v>
      </c>
    </row>
    <row r="6184" spans="2:6" hidden="1" x14ac:dyDescent="0.25">
      <c r="B6184">
        <v>163908</v>
      </c>
      <c r="C6184" t="s">
        <v>17945</v>
      </c>
      <c r="D6184" t="s">
        <v>17946</v>
      </c>
      <c r="E6184" t="s">
        <v>17947</v>
      </c>
      <c r="F6184" t="s">
        <v>1023</v>
      </c>
    </row>
    <row r="6185" spans="2:6" hidden="1" x14ac:dyDescent="0.25">
      <c r="B6185">
        <v>163909</v>
      </c>
      <c r="C6185" t="s">
        <v>17948</v>
      </c>
      <c r="D6185" t="s">
        <v>17949</v>
      </c>
      <c r="E6185" t="s">
        <v>12246</v>
      </c>
      <c r="F6185" t="s">
        <v>1023</v>
      </c>
    </row>
    <row r="6186" spans="2:6" hidden="1" x14ac:dyDescent="0.25">
      <c r="B6186">
        <v>163910</v>
      </c>
      <c r="C6186" t="s">
        <v>17950</v>
      </c>
      <c r="D6186" t="s">
        <v>17951</v>
      </c>
      <c r="E6186" t="s">
        <v>17952</v>
      </c>
      <c r="F6186" t="s">
        <v>1023</v>
      </c>
    </row>
    <row r="6187" spans="2:6" hidden="1" x14ac:dyDescent="0.25">
      <c r="B6187">
        <v>163911</v>
      </c>
      <c r="C6187" t="s">
        <v>17953</v>
      </c>
      <c r="D6187" t="s">
        <v>17954</v>
      </c>
      <c r="E6187" t="s">
        <v>17955</v>
      </c>
      <c r="F6187" t="s">
        <v>1023</v>
      </c>
    </row>
    <row r="6188" spans="2:6" hidden="1" x14ac:dyDescent="0.25">
      <c r="B6188">
        <v>163912</v>
      </c>
      <c r="C6188" t="s">
        <v>17956</v>
      </c>
      <c r="D6188" t="s">
        <v>17957</v>
      </c>
      <c r="E6188" t="s">
        <v>10307</v>
      </c>
      <c r="F6188" t="s">
        <v>1023</v>
      </c>
    </row>
    <row r="6189" spans="2:6" hidden="1" x14ac:dyDescent="0.25">
      <c r="B6189">
        <v>163913</v>
      </c>
      <c r="C6189" t="s">
        <v>17958</v>
      </c>
      <c r="D6189" t="s">
        <v>17959</v>
      </c>
      <c r="E6189" t="s">
        <v>17960</v>
      </c>
      <c r="F6189" t="s">
        <v>1023</v>
      </c>
    </row>
    <row r="6190" spans="2:6" hidden="1" x14ac:dyDescent="0.25">
      <c r="B6190">
        <v>163914</v>
      </c>
      <c r="C6190" t="s">
        <v>17961</v>
      </c>
      <c r="D6190" t="s">
        <v>17962</v>
      </c>
      <c r="E6190" t="s">
        <v>17963</v>
      </c>
      <c r="F6190" t="s">
        <v>1023</v>
      </c>
    </row>
    <row r="6191" spans="2:6" hidden="1" x14ac:dyDescent="0.25">
      <c r="B6191">
        <v>163915</v>
      </c>
      <c r="C6191" t="s">
        <v>17175</v>
      </c>
      <c r="D6191" t="s">
        <v>17176</v>
      </c>
      <c r="E6191" t="s">
        <v>17964</v>
      </c>
      <c r="F6191" t="s">
        <v>1023</v>
      </c>
    </row>
    <row r="6192" spans="2:6" hidden="1" x14ac:dyDescent="0.25">
      <c r="B6192">
        <v>163917</v>
      </c>
      <c r="C6192" t="s">
        <v>17965</v>
      </c>
      <c r="D6192" t="s">
        <v>17966</v>
      </c>
      <c r="E6192" t="s">
        <v>17703</v>
      </c>
      <c r="F6192" t="s">
        <v>1023</v>
      </c>
    </row>
    <row r="6193" spans="2:6" hidden="1" x14ac:dyDescent="0.25">
      <c r="B6193">
        <v>163918</v>
      </c>
      <c r="C6193" t="s">
        <v>17967</v>
      </c>
      <c r="D6193" t="s">
        <v>17968</v>
      </c>
      <c r="E6193" t="s">
        <v>4203</v>
      </c>
      <c r="F6193" t="s">
        <v>1023</v>
      </c>
    </row>
    <row r="6194" spans="2:6" hidden="1" x14ac:dyDescent="0.25">
      <c r="B6194">
        <v>163919</v>
      </c>
      <c r="C6194" t="s">
        <v>17969</v>
      </c>
      <c r="D6194" t="s">
        <v>17970</v>
      </c>
      <c r="E6194" t="s">
        <v>17971</v>
      </c>
      <c r="F6194" t="s">
        <v>1023</v>
      </c>
    </row>
    <row r="6195" spans="2:6" hidden="1" x14ac:dyDescent="0.25">
      <c r="B6195">
        <v>163920</v>
      </c>
      <c r="C6195" t="s">
        <v>17972</v>
      </c>
      <c r="D6195" t="s">
        <v>17973</v>
      </c>
      <c r="E6195" t="s">
        <v>1258</v>
      </c>
      <c r="F6195" t="s">
        <v>1023</v>
      </c>
    </row>
    <row r="6196" spans="2:6" hidden="1" x14ac:dyDescent="0.25">
      <c r="B6196">
        <v>163921</v>
      </c>
      <c r="C6196" t="s">
        <v>16287</v>
      </c>
      <c r="D6196" t="s">
        <v>16288</v>
      </c>
      <c r="E6196" t="s">
        <v>17974</v>
      </c>
      <c r="F6196" t="s">
        <v>1023</v>
      </c>
    </row>
    <row r="6197" spans="2:6" hidden="1" x14ac:dyDescent="0.25">
      <c r="B6197">
        <v>163922</v>
      </c>
      <c r="C6197" t="s">
        <v>17975</v>
      </c>
      <c r="D6197" t="s">
        <v>17976</v>
      </c>
      <c r="E6197" t="s">
        <v>17977</v>
      </c>
      <c r="F6197" t="s">
        <v>1023</v>
      </c>
    </row>
    <row r="6198" spans="2:6" hidden="1" x14ac:dyDescent="0.25">
      <c r="B6198">
        <v>163923</v>
      </c>
      <c r="C6198" t="s">
        <v>17978</v>
      </c>
      <c r="D6198" t="s">
        <v>17979</v>
      </c>
      <c r="E6198" t="s">
        <v>6085</v>
      </c>
      <c r="F6198" t="s">
        <v>1023</v>
      </c>
    </row>
    <row r="6199" spans="2:6" hidden="1" x14ac:dyDescent="0.25">
      <c r="B6199">
        <v>163924</v>
      </c>
      <c r="C6199" t="s">
        <v>17980</v>
      </c>
      <c r="D6199" t="s">
        <v>17981</v>
      </c>
      <c r="E6199" t="s">
        <v>17982</v>
      </c>
      <c r="F6199" t="s">
        <v>1023</v>
      </c>
    </row>
    <row r="6200" spans="2:6" hidden="1" x14ac:dyDescent="0.25">
      <c r="B6200">
        <v>163925</v>
      </c>
      <c r="C6200" t="s">
        <v>17983</v>
      </c>
      <c r="D6200" t="s">
        <v>17984</v>
      </c>
      <c r="E6200" t="s">
        <v>8893</v>
      </c>
      <c r="F6200" t="s">
        <v>1023</v>
      </c>
    </row>
    <row r="6201" spans="2:6" hidden="1" x14ac:dyDescent="0.25">
      <c r="B6201">
        <v>163926</v>
      </c>
      <c r="C6201" t="s">
        <v>17985</v>
      </c>
      <c r="D6201" t="s">
        <v>17986</v>
      </c>
      <c r="E6201" t="s">
        <v>17987</v>
      </c>
      <c r="F6201" t="s">
        <v>1023</v>
      </c>
    </row>
    <row r="6202" spans="2:6" hidden="1" x14ac:dyDescent="0.25">
      <c r="B6202">
        <v>163927</v>
      </c>
      <c r="C6202" t="s">
        <v>17988</v>
      </c>
      <c r="D6202" t="s">
        <v>17989</v>
      </c>
      <c r="E6202" t="s">
        <v>17990</v>
      </c>
      <c r="F6202" t="s">
        <v>1023</v>
      </c>
    </row>
    <row r="6203" spans="2:6" hidden="1" x14ac:dyDescent="0.25">
      <c r="B6203">
        <v>163928</v>
      </c>
      <c r="C6203" t="s">
        <v>17991</v>
      </c>
      <c r="D6203" t="s">
        <v>17992</v>
      </c>
      <c r="E6203" t="s">
        <v>17993</v>
      </c>
      <c r="F6203" t="s">
        <v>1023</v>
      </c>
    </row>
    <row r="6204" spans="2:6" hidden="1" x14ac:dyDescent="0.25">
      <c r="B6204">
        <v>163929</v>
      </c>
      <c r="C6204" t="s">
        <v>17994</v>
      </c>
      <c r="D6204" t="s">
        <v>17995</v>
      </c>
      <c r="E6204" t="s">
        <v>14292</v>
      </c>
      <c r="F6204" t="s">
        <v>1023</v>
      </c>
    </row>
    <row r="6205" spans="2:6" hidden="1" x14ac:dyDescent="0.25">
      <c r="B6205">
        <v>163930</v>
      </c>
      <c r="C6205" t="s">
        <v>17996</v>
      </c>
      <c r="D6205" t="s">
        <v>17997</v>
      </c>
      <c r="E6205" t="s">
        <v>16890</v>
      </c>
      <c r="F6205" t="s">
        <v>1023</v>
      </c>
    </row>
    <row r="6206" spans="2:6" hidden="1" x14ac:dyDescent="0.25">
      <c r="B6206">
        <v>163931</v>
      </c>
      <c r="C6206" t="s">
        <v>17998</v>
      </c>
      <c r="D6206" t="s">
        <v>17999</v>
      </c>
      <c r="E6206" t="s">
        <v>18000</v>
      </c>
      <c r="F6206" t="s">
        <v>1023</v>
      </c>
    </row>
    <row r="6207" spans="2:6" hidden="1" x14ac:dyDescent="0.25">
      <c r="B6207">
        <v>163932</v>
      </c>
      <c r="C6207" t="s">
        <v>18001</v>
      </c>
      <c r="D6207" t="s">
        <v>18002</v>
      </c>
      <c r="E6207" t="s">
        <v>18003</v>
      </c>
      <c r="F6207" t="s">
        <v>1023</v>
      </c>
    </row>
    <row r="6208" spans="2:6" hidden="1" x14ac:dyDescent="0.25">
      <c r="B6208">
        <v>163933</v>
      </c>
      <c r="C6208" t="s">
        <v>18004</v>
      </c>
      <c r="D6208" t="s">
        <v>18005</v>
      </c>
      <c r="E6208" t="s">
        <v>12002</v>
      </c>
      <c r="F6208" t="s">
        <v>1023</v>
      </c>
    </row>
    <row r="6209" spans="2:6" hidden="1" x14ac:dyDescent="0.25">
      <c r="B6209">
        <v>163934</v>
      </c>
      <c r="C6209" t="s">
        <v>18006</v>
      </c>
      <c r="D6209" t="s">
        <v>18007</v>
      </c>
      <c r="E6209" t="s">
        <v>18008</v>
      </c>
      <c r="F6209" t="s">
        <v>1023</v>
      </c>
    </row>
    <row r="6210" spans="2:6" hidden="1" x14ac:dyDescent="0.25">
      <c r="B6210">
        <v>163935</v>
      </c>
      <c r="C6210" t="s">
        <v>18009</v>
      </c>
      <c r="D6210" t="s">
        <v>18010</v>
      </c>
      <c r="E6210" t="s">
        <v>18011</v>
      </c>
      <c r="F6210" t="s">
        <v>1023</v>
      </c>
    </row>
    <row r="6211" spans="2:6" hidden="1" x14ac:dyDescent="0.25">
      <c r="B6211">
        <v>163936</v>
      </c>
      <c r="C6211" t="s">
        <v>18012</v>
      </c>
      <c r="D6211" t="s">
        <v>18013</v>
      </c>
      <c r="E6211" t="s">
        <v>18014</v>
      </c>
      <c r="F6211" t="s">
        <v>1023</v>
      </c>
    </row>
    <row r="6212" spans="2:6" hidden="1" x14ac:dyDescent="0.25">
      <c r="B6212">
        <v>163937</v>
      </c>
      <c r="C6212" t="s">
        <v>18015</v>
      </c>
      <c r="D6212" t="s">
        <v>18016</v>
      </c>
      <c r="E6212" t="s">
        <v>18017</v>
      </c>
      <c r="F6212" t="s">
        <v>1023</v>
      </c>
    </row>
    <row r="6213" spans="2:6" hidden="1" x14ac:dyDescent="0.25">
      <c r="B6213">
        <v>163939</v>
      </c>
      <c r="C6213" t="s">
        <v>18018</v>
      </c>
      <c r="D6213" t="s">
        <v>18019</v>
      </c>
      <c r="E6213" t="s">
        <v>18020</v>
      </c>
      <c r="F6213" t="s">
        <v>1023</v>
      </c>
    </row>
    <row r="6214" spans="2:6" hidden="1" x14ac:dyDescent="0.25">
      <c r="B6214">
        <v>163940</v>
      </c>
      <c r="C6214" t="s">
        <v>18021</v>
      </c>
      <c r="D6214" t="s">
        <v>18022</v>
      </c>
      <c r="E6214" t="s">
        <v>18023</v>
      </c>
      <c r="F6214" t="s">
        <v>1023</v>
      </c>
    </row>
    <row r="6215" spans="2:6" hidden="1" x14ac:dyDescent="0.25">
      <c r="B6215">
        <v>163941</v>
      </c>
      <c r="C6215" t="s">
        <v>18024</v>
      </c>
      <c r="D6215" t="s">
        <v>18025</v>
      </c>
      <c r="E6215" t="s">
        <v>12386</v>
      </c>
      <c r="F6215" t="s">
        <v>1023</v>
      </c>
    </row>
    <row r="6216" spans="2:6" hidden="1" x14ac:dyDescent="0.25">
      <c r="B6216">
        <v>163942</v>
      </c>
      <c r="C6216" t="s">
        <v>18026</v>
      </c>
      <c r="D6216" t="s">
        <v>18027</v>
      </c>
      <c r="E6216" t="s">
        <v>18028</v>
      </c>
      <c r="F6216" t="s">
        <v>1023</v>
      </c>
    </row>
    <row r="6217" spans="2:6" hidden="1" x14ac:dyDescent="0.25">
      <c r="B6217">
        <v>163944</v>
      </c>
      <c r="C6217" t="s">
        <v>18029</v>
      </c>
      <c r="D6217" t="s">
        <v>18030</v>
      </c>
      <c r="E6217" t="s">
        <v>18031</v>
      </c>
      <c r="F6217" t="s">
        <v>1023</v>
      </c>
    </row>
    <row r="6218" spans="2:6" hidden="1" x14ac:dyDescent="0.25">
      <c r="B6218">
        <v>163945</v>
      </c>
      <c r="C6218" t="s">
        <v>18032</v>
      </c>
      <c r="D6218" t="s">
        <v>18033</v>
      </c>
      <c r="E6218" t="s">
        <v>24073</v>
      </c>
      <c r="F6218" t="s">
        <v>1023</v>
      </c>
    </row>
    <row r="6219" spans="2:6" hidden="1" x14ac:dyDescent="0.25">
      <c r="B6219">
        <v>163946</v>
      </c>
      <c r="C6219" t="s">
        <v>18034</v>
      </c>
      <c r="D6219" t="s">
        <v>18035</v>
      </c>
      <c r="E6219" t="s">
        <v>17239</v>
      </c>
      <c r="F6219" t="s">
        <v>1023</v>
      </c>
    </row>
    <row r="6220" spans="2:6" hidden="1" x14ac:dyDescent="0.25">
      <c r="B6220">
        <v>163947</v>
      </c>
      <c r="C6220" t="s">
        <v>18036</v>
      </c>
      <c r="D6220" t="s">
        <v>18037</v>
      </c>
      <c r="E6220" t="s">
        <v>10863</v>
      </c>
      <c r="F6220" t="s">
        <v>1023</v>
      </c>
    </row>
    <row r="6221" spans="2:6" hidden="1" x14ac:dyDescent="0.25">
      <c r="B6221">
        <v>163948</v>
      </c>
      <c r="C6221" t="s">
        <v>18038</v>
      </c>
      <c r="D6221" t="s">
        <v>18039</v>
      </c>
      <c r="E6221" t="s">
        <v>18040</v>
      </c>
      <c r="F6221" t="s">
        <v>1023</v>
      </c>
    </row>
    <row r="6222" spans="2:6" hidden="1" x14ac:dyDescent="0.25">
      <c r="B6222">
        <v>163950</v>
      </c>
      <c r="C6222" t="s">
        <v>18041</v>
      </c>
      <c r="D6222" t="s">
        <v>18042</v>
      </c>
      <c r="E6222" t="s">
        <v>18043</v>
      </c>
      <c r="F6222" t="s">
        <v>1023</v>
      </c>
    </row>
    <row r="6223" spans="2:6" hidden="1" x14ac:dyDescent="0.25">
      <c r="B6223">
        <v>163951</v>
      </c>
      <c r="C6223" t="s">
        <v>18044</v>
      </c>
      <c r="D6223" t="s">
        <v>18045</v>
      </c>
      <c r="E6223" t="s">
        <v>18046</v>
      </c>
      <c r="F6223" t="s">
        <v>1023</v>
      </c>
    </row>
    <row r="6224" spans="2:6" hidden="1" x14ac:dyDescent="0.25">
      <c r="B6224">
        <v>163952</v>
      </c>
      <c r="C6224" t="s">
        <v>18047</v>
      </c>
      <c r="D6224" t="s">
        <v>18048</v>
      </c>
      <c r="E6224" t="s">
        <v>18049</v>
      </c>
      <c r="F6224" t="s">
        <v>1023</v>
      </c>
    </row>
    <row r="6225" spans="2:6" hidden="1" x14ac:dyDescent="0.25">
      <c r="B6225">
        <v>163953</v>
      </c>
      <c r="C6225" t="s">
        <v>18050</v>
      </c>
      <c r="D6225" t="s">
        <v>18051</v>
      </c>
      <c r="E6225" t="s">
        <v>18052</v>
      </c>
      <c r="F6225" t="s">
        <v>1023</v>
      </c>
    </row>
    <row r="6226" spans="2:6" hidden="1" x14ac:dyDescent="0.25">
      <c r="B6226">
        <v>163954</v>
      </c>
      <c r="C6226" t="s">
        <v>18053</v>
      </c>
      <c r="D6226" t="s">
        <v>18054</v>
      </c>
      <c r="E6226" t="s">
        <v>2017</v>
      </c>
      <c r="F6226" t="s">
        <v>1023</v>
      </c>
    </row>
    <row r="6227" spans="2:6" hidden="1" x14ac:dyDescent="0.25">
      <c r="B6227">
        <v>163955</v>
      </c>
      <c r="C6227" t="s">
        <v>18055</v>
      </c>
      <c r="D6227" t="s">
        <v>18056</v>
      </c>
      <c r="E6227" t="s">
        <v>18057</v>
      </c>
      <c r="F6227" t="s">
        <v>1023</v>
      </c>
    </row>
    <row r="6228" spans="2:6" hidden="1" x14ac:dyDescent="0.25">
      <c r="B6228">
        <v>163956</v>
      </c>
      <c r="C6228" t="s">
        <v>18058</v>
      </c>
      <c r="D6228" t="s">
        <v>18059</v>
      </c>
      <c r="E6228" t="s">
        <v>6060</v>
      </c>
      <c r="F6228" t="s">
        <v>1023</v>
      </c>
    </row>
    <row r="6229" spans="2:6" hidden="1" x14ac:dyDescent="0.25">
      <c r="B6229">
        <v>163957</v>
      </c>
      <c r="C6229" t="s">
        <v>18060</v>
      </c>
      <c r="D6229" t="s">
        <v>18061</v>
      </c>
      <c r="E6229" t="s">
        <v>1899</v>
      </c>
      <c r="F6229" t="s">
        <v>1023</v>
      </c>
    </row>
    <row r="6230" spans="2:6" hidden="1" x14ac:dyDescent="0.25">
      <c r="B6230">
        <v>163958</v>
      </c>
      <c r="C6230" t="s">
        <v>18062</v>
      </c>
      <c r="D6230" t="s">
        <v>18063</v>
      </c>
      <c r="E6230" t="s">
        <v>18064</v>
      </c>
      <c r="F6230" t="s">
        <v>1023</v>
      </c>
    </row>
    <row r="6231" spans="2:6" hidden="1" x14ac:dyDescent="0.25">
      <c r="B6231">
        <v>163960</v>
      </c>
      <c r="C6231" t="s">
        <v>18065</v>
      </c>
      <c r="D6231" t="s">
        <v>18066</v>
      </c>
      <c r="E6231" t="s">
        <v>18067</v>
      </c>
      <c r="F6231" t="s">
        <v>1023</v>
      </c>
    </row>
    <row r="6232" spans="2:6" hidden="1" x14ac:dyDescent="0.25">
      <c r="B6232">
        <v>163961</v>
      </c>
      <c r="C6232" t="s">
        <v>18068</v>
      </c>
      <c r="D6232" t="s">
        <v>18069</v>
      </c>
      <c r="E6232" t="s">
        <v>18070</v>
      </c>
      <c r="F6232" t="s">
        <v>1023</v>
      </c>
    </row>
    <row r="6233" spans="2:6" hidden="1" x14ac:dyDescent="0.25">
      <c r="B6233">
        <v>163962</v>
      </c>
      <c r="C6233" t="s">
        <v>18071</v>
      </c>
      <c r="D6233" t="s">
        <v>18072</v>
      </c>
      <c r="E6233" t="s">
        <v>9399</v>
      </c>
      <c r="F6233" t="s">
        <v>1023</v>
      </c>
    </row>
    <row r="6234" spans="2:6" hidden="1" x14ac:dyDescent="0.25">
      <c r="B6234">
        <v>163963</v>
      </c>
      <c r="C6234" t="s">
        <v>18073</v>
      </c>
      <c r="D6234" t="s">
        <v>18074</v>
      </c>
      <c r="E6234" t="s">
        <v>10442</v>
      </c>
      <c r="F6234" t="s">
        <v>1023</v>
      </c>
    </row>
    <row r="6235" spans="2:6" hidden="1" x14ac:dyDescent="0.25">
      <c r="B6235">
        <v>163964</v>
      </c>
      <c r="C6235" t="s">
        <v>18075</v>
      </c>
      <c r="D6235" t="s">
        <v>18076</v>
      </c>
      <c r="E6235" t="s">
        <v>18077</v>
      </c>
      <c r="F6235" t="s">
        <v>1023</v>
      </c>
    </row>
    <row r="6236" spans="2:6" hidden="1" x14ac:dyDescent="0.25">
      <c r="B6236">
        <v>163965</v>
      </c>
      <c r="C6236" t="s">
        <v>18078</v>
      </c>
      <c r="D6236" t="s">
        <v>18079</v>
      </c>
      <c r="E6236" t="s">
        <v>18080</v>
      </c>
      <c r="F6236" t="s">
        <v>1023</v>
      </c>
    </row>
    <row r="6237" spans="2:6" hidden="1" x14ac:dyDescent="0.25">
      <c r="B6237">
        <v>163966</v>
      </c>
      <c r="C6237" t="s">
        <v>18081</v>
      </c>
      <c r="D6237" t="s">
        <v>18082</v>
      </c>
      <c r="E6237" t="s">
        <v>15139</v>
      </c>
      <c r="F6237" t="s">
        <v>1023</v>
      </c>
    </row>
    <row r="6238" spans="2:6" hidden="1" x14ac:dyDescent="0.25">
      <c r="B6238">
        <v>163967</v>
      </c>
      <c r="C6238" t="s">
        <v>18083</v>
      </c>
      <c r="D6238" t="s">
        <v>18084</v>
      </c>
      <c r="E6238" t="s">
        <v>18085</v>
      </c>
      <c r="F6238" t="s">
        <v>1023</v>
      </c>
    </row>
    <row r="6239" spans="2:6" hidden="1" x14ac:dyDescent="0.25">
      <c r="B6239">
        <v>163968</v>
      </c>
      <c r="C6239" t="s">
        <v>18086</v>
      </c>
      <c r="D6239" t="s">
        <v>18087</v>
      </c>
      <c r="E6239" t="s">
        <v>3786</v>
      </c>
      <c r="F6239" t="s">
        <v>1023</v>
      </c>
    </row>
    <row r="6240" spans="2:6" hidden="1" x14ac:dyDescent="0.25">
      <c r="B6240">
        <v>163969</v>
      </c>
      <c r="C6240" t="s">
        <v>18088</v>
      </c>
      <c r="D6240" t="s">
        <v>18089</v>
      </c>
      <c r="E6240" t="s">
        <v>18090</v>
      </c>
      <c r="F6240" t="s">
        <v>1023</v>
      </c>
    </row>
    <row r="6241" spans="2:6" hidden="1" x14ac:dyDescent="0.25">
      <c r="B6241">
        <v>163970</v>
      </c>
      <c r="C6241" t="s">
        <v>18091</v>
      </c>
      <c r="D6241" t="s">
        <v>18092</v>
      </c>
      <c r="E6241" t="s">
        <v>18093</v>
      </c>
      <c r="F6241" t="s">
        <v>1023</v>
      </c>
    </row>
    <row r="6242" spans="2:6" hidden="1" x14ac:dyDescent="0.25">
      <c r="B6242">
        <v>163971</v>
      </c>
      <c r="C6242" t="s">
        <v>18094</v>
      </c>
      <c r="D6242" t="s">
        <v>18095</v>
      </c>
      <c r="E6242" t="s">
        <v>18096</v>
      </c>
      <c r="F6242" t="s">
        <v>1023</v>
      </c>
    </row>
    <row r="6243" spans="2:6" hidden="1" x14ac:dyDescent="0.25">
      <c r="B6243">
        <v>163972</v>
      </c>
      <c r="C6243" t="s">
        <v>18097</v>
      </c>
      <c r="D6243" t="s">
        <v>18098</v>
      </c>
      <c r="E6243" t="s">
        <v>18099</v>
      </c>
      <c r="F6243" t="s">
        <v>1023</v>
      </c>
    </row>
    <row r="6244" spans="2:6" hidden="1" x14ac:dyDescent="0.25">
      <c r="B6244">
        <v>163973</v>
      </c>
      <c r="C6244" t="s">
        <v>18100</v>
      </c>
      <c r="D6244" t="s">
        <v>18101</v>
      </c>
      <c r="E6244" t="s">
        <v>10698</v>
      </c>
      <c r="F6244" t="s">
        <v>1023</v>
      </c>
    </row>
    <row r="6245" spans="2:6" hidden="1" x14ac:dyDescent="0.25">
      <c r="B6245">
        <v>163975</v>
      </c>
      <c r="C6245" t="s">
        <v>18102</v>
      </c>
      <c r="D6245" t="s">
        <v>18103</v>
      </c>
      <c r="E6245" t="s">
        <v>5795</v>
      </c>
      <c r="F6245" t="s">
        <v>1023</v>
      </c>
    </row>
    <row r="6246" spans="2:6" hidden="1" x14ac:dyDescent="0.25">
      <c r="B6246">
        <v>163976</v>
      </c>
      <c r="C6246" t="s">
        <v>18104</v>
      </c>
      <c r="D6246" t="s">
        <v>18105</v>
      </c>
      <c r="E6246" t="s">
        <v>8702</v>
      </c>
      <c r="F6246" t="s">
        <v>1023</v>
      </c>
    </row>
    <row r="6247" spans="2:6" hidden="1" x14ac:dyDescent="0.25">
      <c r="B6247">
        <v>163977</v>
      </c>
      <c r="C6247" t="s">
        <v>18106</v>
      </c>
      <c r="D6247" t="s">
        <v>18107</v>
      </c>
      <c r="E6247" t="s">
        <v>18108</v>
      </c>
      <c r="F6247" t="s">
        <v>1023</v>
      </c>
    </row>
    <row r="6248" spans="2:6" hidden="1" x14ac:dyDescent="0.25">
      <c r="B6248">
        <v>163978</v>
      </c>
      <c r="C6248" t="s">
        <v>18109</v>
      </c>
      <c r="D6248" t="s">
        <v>18110</v>
      </c>
      <c r="E6248" t="s">
        <v>18111</v>
      </c>
      <c r="F6248" t="s">
        <v>1023</v>
      </c>
    </row>
    <row r="6249" spans="2:6" hidden="1" x14ac:dyDescent="0.25">
      <c r="B6249">
        <v>163979</v>
      </c>
      <c r="C6249" t="s">
        <v>8596</v>
      </c>
      <c r="D6249" t="s">
        <v>8597</v>
      </c>
      <c r="E6249" t="s">
        <v>18112</v>
      </c>
      <c r="F6249" t="s">
        <v>1023</v>
      </c>
    </row>
    <row r="6250" spans="2:6" hidden="1" x14ac:dyDescent="0.25">
      <c r="B6250">
        <v>163981</v>
      </c>
      <c r="C6250" t="s">
        <v>18113</v>
      </c>
      <c r="D6250" t="s">
        <v>18114</v>
      </c>
      <c r="E6250" t="s">
        <v>6574</v>
      </c>
      <c r="F6250" t="s">
        <v>1023</v>
      </c>
    </row>
    <row r="6251" spans="2:6" hidden="1" x14ac:dyDescent="0.25">
      <c r="B6251">
        <v>163982</v>
      </c>
      <c r="C6251" t="s">
        <v>18115</v>
      </c>
      <c r="D6251" t="s">
        <v>18116</v>
      </c>
      <c r="E6251" t="s">
        <v>18117</v>
      </c>
      <c r="F6251" t="s">
        <v>1023</v>
      </c>
    </row>
    <row r="6252" spans="2:6" hidden="1" x14ac:dyDescent="0.25">
      <c r="B6252">
        <v>163983</v>
      </c>
      <c r="C6252" t="s">
        <v>18118</v>
      </c>
      <c r="D6252" t="s">
        <v>18119</v>
      </c>
      <c r="E6252" t="s">
        <v>13379</v>
      </c>
      <c r="F6252" t="s">
        <v>1023</v>
      </c>
    </row>
    <row r="6253" spans="2:6" hidden="1" x14ac:dyDescent="0.25">
      <c r="B6253">
        <v>163984</v>
      </c>
      <c r="C6253" t="s">
        <v>18120</v>
      </c>
      <c r="D6253" t="s">
        <v>18121</v>
      </c>
      <c r="E6253" t="s">
        <v>18122</v>
      </c>
      <c r="F6253" t="s">
        <v>1023</v>
      </c>
    </row>
    <row r="6254" spans="2:6" hidden="1" x14ac:dyDescent="0.25">
      <c r="B6254">
        <v>163985</v>
      </c>
      <c r="C6254" t="s">
        <v>18123</v>
      </c>
      <c r="D6254" t="s">
        <v>18124</v>
      </c>
      <c r="E6254" t="s">
        <v>18125</v>
      </c>
      <c r="F6254" t="s">
        <v>1023</v>
      </c>
    </row>
    <row r="6255" spans="2:6" hidden="1" x14ac:dyDescent="0.25">
      <c r="B6255">
        <v>163986</v>
      </c>
      <c r="C6255" t="s">
        <v>18126</v>
      </c>
      <c r="D6255" t="s">
        <v>18127</v>
      </c>
      <c r="E6255" t="s">
        <v>18128</v>
      </c>
      <c r="F6255" t="s">
        <v>1023</v>
      </c>
    </row>
    <row r="6256" spans="2:6" hidden="1" x14ac:dyDescent="0.25">
      <c r="B6256">
        <v>163987</v>
      </c>
      <c r="C6256" t="s">
        <v>18129</v>
      </c>
      <c r="D6256" t="s">
        <v>18130</v>
      </c>
      <c r="E6256" t="s">
        <v>18131</v>
      </c>
      <c r="F6256" t="s">
        <v>1023</v>
      </c>
    </row>
    <row r="6257" spans="2:6" hidden="1" x14ac:dyDescent="0.25">
      <c r="B6257">
        <v>163988</v>
      </c>
      <c r="C6257" t="s">
        <v>18132</v>
      </c>
      <c r="D6257" t="s">
        <v>18133</v>
      </c>
      <c r="E6257" t="s">
        <v>8314</v>
      </c>
      <c r="F6257" t="s">
        <v>1023</v>
      </c>
    </row>
    <row r="6258" spans="2:6" hidden="1" x14ac:dyDescent="0.25">
      <c r="B6258">
        <v>163989</v>
      </c>
      <c r="C6258" t="s">
        <v>6099</v>
      </c>
      <c r="D6258" t="s">
        <v>6100</v>
      </c>
      <c r="E6258" t="s">
        <v>12593</v>
      </c>
      <c r="F6258" t="s">
        <v>1023</v>
      </c>
    </row>
    <row r="6259" spans="2:6" hidden="1" x14ac:dyDescent="0.25">
      <c r="B6259">
        <v>163990</v>
      </c>
      <c r="C6259" t="s">
        <v>18134</v>
      </c>
      <c r="D6259" t="s">
        <v>18135</v>
      </c>
      <c r="E6259" t="s">
        <v>14795</v>
      </c>
      <c r="F6259" t="s">
        <v>1023</v>
      </c>
    </row>
    <row r="6260" spans="2:6" hidden="1" x14ac:dyDescent="0.25">
      <c r="B6260">
        <v>163991</v>
      </c>
      <c r="C6260" t="s">
        <v>18136</v>
      </c>
      <c r="D6260" t="s">
        <v>18137</v>
      </c>
      <c r="E6260" t="s">
        <v>18138</v>
      </c>
      <c r="F6260" t="s">
        <v>1023</v>
      </c>
    </row>
    <row r="6261" spans="2:6" hidden="1" x14ac:dyDescent="0.25">
      <c r="B6261">
        <v>163992</v>
      </c>
      <c r="C6261" t="s">
        <v>18139</v>
      </c>
      <c r="D6261" t="s">
        <v>18140</v>
      </c>
      <c r="E6261" t="s">
        <v>18141</v>
      </c>
      <c r="F6261" t="s">
        <v>1023</v>
      </c>
    </row>
    <row r="6262" spans="2:6" hidden="1" x14ac:dyDescent="0.25">
      <c r="B6262">
        <v>163993</v>
      </c>
      <c r="C6262" t="s">
        <v>18142</v>
      </c>
      <c r="D6262" t="s">
        <v>18143</v>
      </c>
      <c r="E6262" t="s">
        <v>1826</v>
      </c>
      <c r="F6262" t="s">
        <v>1023</v>
      </c>
    </row>
    <row r="6263" spans="2:6" hidden="1" x14ac:dyDescent="0.25">
      <c r="B6263">
        <v>163994</v>
      </c>
      <c r="C6263" t="s">
        <v>18144</v>
      </c>
      <c r="D6263" t="s">
        <v>18145</v>
      </c>
      <c r="E6263" t="s">
        <v>18146</v>
      </c>
      <c r="F6263" t="s">
        <v>1023</v>
      </c>
    </row>
    <row r="6264" spans="2:6" hidden="1" x14ac:dyDescent="0.25">
      <c r="B6264">
        <v>163995</v>
      </c>
      <c r="C6264" t="s">
        <v>18147</v>
      </c>
      <c r="D6264" t="s">
        <v>18148</v>
      </c>
      <c r="E6264" t="s">
        <v>10938</v>
      </c>
      <c r="F6264" t="s">
        <v>1023</v>
      </c>
    </row>
    <row r="6265" spans="2:6" hidden="1" x14ac:dyDescent="0.25">
      <c r="B6265">
        <v>163996</v>
      </c>
      <c r="C6265" t="s">
        <v>18149</v>
      </c>
      <c r="D6265" t="s">
        <v>18150</v>
      </c>
      <c r="E6265" t="s">
        <v>18151</v>
      </c>
      <c r="F6265" t="s">
        <v>1023</v>
      </c>
    </row>
    <row r="6266" spans="2:6" hidden="1" x14ac:dyDescent="0.25">
      <c r="B6266">
        <v>163997</v>
      </c>
      <c r="C6266" t="s">
        <v>18152</v>
      </c>
      <c r="D6266" t="s">
        <v>18153</v>
      </c>
      <c r="E6266" t="s">
        <v>18154</v>
      </c>
      <c r="F6266" t="s">
        <v>1023</v>
      </c>
    </row>
    <row r="6267" spans="2:6" hidden="1" x14ac:dyDescent="0.25">
      <c r="B6267">
        <v>163998</v>
      </c>
      <c r="C6267" t="s">
        <v>18155</v>
      </c>
      <c r="D6267" t="s">
        <v>18156</v>
      </c>
      <c r="E6267" t="s">
        <v>18157</v>
      </c>
      <c r="F6267" t="s">
        <v>1023</v>
      </c>
    </row>
    <row r="6268" spans="2:6" hidden="1" x14ac:dyDescent="0.25">
      <c r="B6268">
        <v>163999</v>
      </c>
      <c r="C6268" t="s">
        <v>18158</v>
      </c>
      <c r="D6268" t="s">
        <v>18159</v>
      </c>
      <c r="E6268" t="s">
        <v>18160</v>
      </c>
      <c r="F6268" t="s">
        <v>1023</v>
      </c>
    </row>
    <row r="6269" spans="2:6" hidden="1" x14ac:dyDescent="0.25">
      <c r="B6269">
        <v>164000</v>
      </c>
      <c r="C6269" t="s">
        <v>18161</v>
      </c>
      <c r="D6269" t="s">
        <v>18162</v>
      </c>
      <c r="E6269" t="s">
        <v>17304</v>
      </c>
      <c r="F6269" t="s">
        <v>1023</v>
      </c>
    </row>
    <row r="6270" spans="2:6" hidden="1" x14ac:dyDescent="0.25">
      <c r="B6270">
        <v>164002</v>
      </c>
      <c r="C6270" t="s">
        <v>18163</v>
      </c>
      <c r="D6270" t="s">
        <v>18164</v>
      </c>
      <c r="E6270" t="s">
        <v>5296</v>
      </c>
      <c r="F6270" t="s">
        <v>1023</v>
      </c>
    </row>
    <row r="6271" spans="2:6" hidden="1" x14ac:dyDescent="0.25">
      <c r="B6271">
        <v>164003</v>
      </c>
      <c r="C6271" t="s">
        <v>18165</v>
      </c>
      <c r="D6271" t="s">
        <v>18166</v>
      </c>
      <c r="E6271" t="s">
        <v>18167</v>
      </c>
      <c r="F6271" t="s">
        <v>1023</v>
      </c>
    </row>
    <row r="6272" spans="2:6" hidden="1" x14ac:dyDescent="0.25">
      <c r="B6272">
        <v>164004</v>
      </c>
      <c r="C6272" t="s">
        <v>18168</v>
      </c>
      <c r="D6272" t="s">
        <v>18169</v>
      </c>
      <c r="E6272" t="s">
        <v>18170</v>
      </c>
      <c r="F6272" t="s">
        <v>1023</v>
      </c>
    </row>
    <row r="6273" spans="2:6" hidden="1" x14ac:dyDescent="0.25">
      <c r="B6273">
        <v>164005</v>
      </c>
      <c r="C6273" t="s">
        <v>18171</v>
      </c>
      <c r="D6273" t="s">
        <v>18172</v>
      </c>
      <c r="E6273" t="s">
        <v>18173</v>
      </c>
      <c r="F6273" t="s">
        <v>1023</v>
      </c>
    </row>
    <row r="6274" spans="2:6" hidden="1" x14ac:dyDescent="0.25">
      <c r="B6274">
        <v>164006</v>
      </c>
      <c r="C6274" t="s">
        <v>18174</v>
      </c>
      <c r="D6274" t="s">
        <v>18175</v>
      </c>
      <c r="E6274" t="s">
        <v>17663</v>
      </c>
      <c r="F6274" t="s">
        <v>1023</v>
      </c>
    </row>
    <row r="6275" spans="2:6" hidden="1" x14ac:dyDescent="0.25">
      <c r="B6275">
        <v>164007</v>
      </c>
      <c r="C6275" t="s">
        <v>18176</v>
      </c>
      <c r="D6275" t="s">
        <v>18177</v>
      </c>
      <c r="E6275" t="s">
        <v>18178</v>
      </c>
      <c r="F6275" t="s">
        <v>1023</v>
      </c>
    </row>
    <row r="6276" spans="2:6" hidden="1" x14ac:dyDescent="0.25">
      <c r="B6276">
        <v>164008</v>
      </c>
      <c r="C6276" t="s">
        <v>18179</v>
      </c>
      <c r="D6276" t="s">
        <v>18180</v>
      </c>
      <c r="E6276" t="s">
        <v>246</v>
      </c>
      <c r="F6276" t="s">
        <v>1023</v>
      </c>
    </row>
    <row r="6277" spans="2:6" hidden="1" x14ac:dyDescent="0.25">
      <c r="B6277">
        <v>164009</v>
      </c>
      <c r="C6277" t="s">
        <v>18181</v>
      </c>
      <c r="D6277" t="s">
        <v>18182</v>
      </c>
      <c r="E6277" t="s">
        <v>18183</v>
      </c>
      <c r="F6277" t="s">
        <v>1023</v>
      </c>
    </row>
    <row r="6278" spans="2:6" hidden="1" x14ac:dyDescent="0.25">
      <c r="B6278">
        <v>164010</v>
      </c>
      <c r="C6278" t="s">
        <v>18184</v>
      </c>
      <c r="D6278" t="s">
        <v>18185</v>
      </c>
      <c r="E6278" t="s">
        <v>18186</v>
      </c>
      <c r="F6278" t="s">
        <v>1023</v>
      </c>
    </row>
    <row r="6279" spans="2:6" hidden="1" x14ac:dyDescent="0.25">
      <c r="B6279">
        <v>164011</v>
      </c>
      <c r="C6279" t="s">
        <v>18187</v>
      </c>
      <c r="D6279" t="s">
        <v>24074</v>
      </c>
      <c r="E6279" t="s">
        <v>18138</v>
      </c>
      <c r="F6279" t="s">
        <v>1023</v>
      </c>
    </row>
    <row r="6280" spans="2:6" hidden="1" x14ac:dyDescent="0.25">
      <c r="B6280">
        <v>164012</v>
      </c>
      <c r="C6280" t="s">
        <v>18188</v>
      </c>
      <c r="D6280" t="s">
        <v>18189</v>
      </c>
      <c r="E6280" t="s">
        <v>18190</v>
      </c>
      <c r="F6280" t="s">
        <v>1023</v>
      </c>
    </row>
    <row r="6281" spans="2:6" hidden="1" x14ac:dyDescent="0.25">
      <c r="B6281">
        <v>164014</v>
      </c>
      <c r="C6281" t="s">
        <v>13226</v>
      </c>
      <c r="D6281" t="s">
        <v>13227</v>
      </c>
      <c r="E6281" t="s">
        <v>18191</v>
      </c>
      <c r="F6281" t="s">
        <v>1023</v>
      </c>
    </row>
    <row r="6282" spans="2:6" hidden="1" x14ac:dyDescent="0.25">
      <c r="B6282">
        <v>164015</v>
      </c>
      <c r="C6282" t="s">
        <v>18192</v>
      </c>
      <c r="D6282" t="s">
        <v>18193</v>
      </c>
      <c r="E6282" t="s">
        <v>18194</v>
      </c>
      <c r="F6282" t="s">
        <v>1023</v>
      </c>
    </row>
    <row r="6283" spans="2:6" hidden="1" x14ac:dyDescent="0.25">
      <c r="B6283">
        <v>164016</v>
      </c>
      <c r="C6283" t="s">
        <v>18195</v>
      </c>
      <c r="D6283" t="s">
        <v>18196</v>
      </c>
      <c r="E6283" t="s">
        <v>18197</v>
      </c>
      <c r="F6283" t="s">
        <v>1023</v>
      </c>
    </row>
    <row r="6284" spans="2:6" hidden="1" x14ac:dyDescent="0.25">
      <c r="B6284">
        <v>164017</v>
      </c>
      <c r="C6284" t="s">
        <v>18198</v>
      </c>
      <c r="D6284" t="s">
        <v>18199</v>
      </c>
      <c r="E6284" t="s">
        <v>18200</v>
      </c>
      <c r="F6284" t="s">
        <v>1023</v>
      </c>
    </row>
    <row r="6285" spans="2:6" hidden="1" x14ac:dyDescent="0.25">
      <c r="B6285">
        <v>164018</v>
      </c>
      <c r="C6285" t="s">
        <v>18201</v>
      </c>
      <c r="D6285" t="s">
        <v>18202</v>
      </c>
      <c r="E6285" t="s">
        <v>7803</v>
      </c>
      <c r="F6285" t="s">
        <v>1023</v>
      </c>
    </row>
    <row r="6286" spans="2:6" hidden="1" x14ac:dyDescent="0.25">
      <c r="B6286">
        <v>164019</v>
      </c>
      <c r="C6286" t="s">
        <v>18203</v>
      </c>
      <c r="D6286" t="s">
        <v>18204</v>
      </c>
      <c r="E6286" t="s">
        <v>18205</v>
      </c>
      <c r="F6286" t="s">
        <v>1023</v>
      </c>
    </row>
    <row r="6287" spans="2:6" hidden="1" x14ac:dyDescent="0.25">
      <c r="B6287">
        <v>164020</v>
      </c>
      <c r="C6287" t="s">
        <v>18206</v>
      </c>
      <c r="D6287" t="s">
        <v>18207</v>
      </c>
      <c r="E6287" t="s">
        <v>18208</v>
      </c>
      <c r="F6287" t="s">
        <v>1023</v>
      </c>
    </row>
    <row r="6288" spans="2:6" hidden="1" x14ac:dyDescent="0.25">
      <c r="B6288">
        <v>164021</v>
      </c>
      <c r="C6288" t="s">
        <v>18209</v>
      </c>
      <c r="D6288" t="s">
        <v>18210</v>
      </c>
      <c r="E6288" t="s">
        <v>4530</v>
      </c>
      <c r="F6288" t="s">
        <v>1023</v>
      </c>
    </row>
    <row r="6289" spans="2:6" hidden="1" x14ac:dyDescent="0.25">
      <c r="B6289">
        <v>164022</v>
      </c>
      <c r="C6289" t="s">
        <v>18211</v>
      </c>
      <c r="D6289" t="s">
        <v>18212</v>
      </c>
      <c r="E6289" t="s">
        <v>24033</v>
      </c>
      <c r="F6289" t="s">
        <v>1023</v>
      </c>
    </row>
    <row r="6290" spans="2:6" hidden="1" x14ac:dyDescent="0.25">
      <c r="B6290">
        <v>164023</v>
      </c>
      <c r="C6290" t="s">
        <v>18213</v>
      </c>
      <c r="D6290" t="s">
        <v>18214</v>
      </c>
      <c r="E6290" t="s">
        <v>18215</v>
      </c>
      <c r="F6290" t="s">
        <v>1023</v>
      </c>
    </row>
    <row r="6291" spans="2:6" hidden="1" x14ac:dyDescent="0.25">
      <c r="B6291">
        <v>164024</v>
      </c>
      <c r="C6291" t="s">
        <v>18216</v>
      </c>
      <c r="D6291" t="s">
        <v>18217</v>
      </c>
      <c r="E6291" t="s">
        <v>11352</v>
      </c>
      <c r="F6291" t="s">
        <v>1023</v>
      </c>
    </row>
    <row r="6292" spans="2:6" hidden="1" x14ac:dyDescent="0.25">
      <c r="B6292">
        <v>164025</v>
      </c>
      <c r="C6292" t="s">
        <v>18218</v>
      </c>
      <c r="D6292" t="s">
        <v>18219</v>
      </c>
      <c r="E6292" t="s">
        <v>18220</v>
      </c>
      <c r="F6292" t="s">
        <v>1023</v>
      </c>
    </row>
    <row r="6293" spans="2:6" hidden="1" x14ac:dyDescent="0.25">
      <c r="B6293">
        <v>164026</v>
      </c>
      <c r="C6293" t="s">
        <v>18221</v>
      </c>
      <c r="D6293" t="s">
        <v>18222</v>
      </c>
      <c r="E6293" t="s">
        <v>9408</v>
      </c>
      <c r="F6293" t="s">
        <v>1023</v>
      </c>
    </row>
    <row r="6294" spans="2:6" hidden="1" x14ac:dyDescent="0.25">
      <c r="B6294">
        <v>164027</v>
      </c>
      <c r="C6294" t="s">
        <v>18223</v>
      </c>
      <c r="D6294" t="s">
        <v>18224</v>
      </c>
      <c r="E6294" t="s">
        <v>18225</v>
      </c>
      <c r="F6294" t="s">
        <v>1023</v>
      </c>
    </row>
    <row r="6295" spans="2:6" hidden="1" x14ac:dyDescent="0.25">
      <c r="B6295">
        <v>164029</v>
      </c>
      <c r="C6295" t="s">
        <v>18226</v>
      </c>
      <c r="D6295" t="s">
        <v>18227</v>
      </c>
      <c r="E6295" t="s">
        <v>18228</v>
      </c>
      <c r="F6295" t="s">
        <v>1023</v>
      </c>
    </row>
    <row r="6296" spans="2:6" hidden="1" x14ac:dyDescent="0.25">
      <c r="B6296">
        <v>164030</v>
      </c>
      <c r="C6296" t="s">
        <v>18229</v>
      </c>
      <c r="D6296" t="s">
        <v>18230</v>
      </c>
      <c r="E6296" t="s">
        <v>18231</v>
      </c>
      <c r="F6296" t="s">
        <v>1023</v>
      </c>
    </row>
    <row r="6297" spans="2:6" hidden="1" x14ac:dyDescent="0.25">
      <c r="B6297">
        <v>164032</v>
      </c>
      <c r="C6297" t="s">
        <v>18232</v>
      </c>
      <c r="D6297" t="s">
        <v>18233</v>
      </c>
      <c r="E6297" t="s">
        <v>18234</v>
      </c>
      <c r="F6297" t="s">
        <v>1023</v>
      </c>
    </row>
    <row r="6298" spans="2:6" hidden="1" x14ac:dyDescent="0.25">
      <c r="B6298">
        <v>164033</v>
      </c>
      <c r="C6298" t="s">
        <v>18235</v>
      </c>
      <c r="D6298" t="s">
        <v>18236</v>
      </c>
      <c r="E6298" t="s">
        <v>18237</v>
      </c>
      <c r="F6298" t="s">
        <v>1023</v>
      </c>
    </row>
    <row r="6299" spans="2:6" hidden="1" x14ac:dyDescent="0.25">
      <c r="B6299">
        <v>164034</v>
      </c>
      <c r="C6299" t="s">
        <v>18238</v>
      </c>
      <c r="D6299" t="s">
        <v>18239</v>
      </c>
      <c r="E6299" t="s">
        <v>9408</v>
      </c>
      <c r="F6299" t="s">
        <v>1023</v>
      </c>
    </row>
    <row r="6300" spans="2:6" hidden="1" x14ac:dyDescent="0.25">
      <c r="B6300">
        <v>164035</v>
      </c>
      <c r="C6300" t="s">
        <v>18240</v>
      </c>
      <c r="D6300" t="s">
        <v>18241</v>
      </c>
      <c r="E6300" t="s">
        <v>18242</v>
      </c>
      <c r="F6300" t="s">
        <v>1023</v>
      </c>
    </row>
    <row r="6301" spans="2:6" hidden="1" x14ac:dyDescent="0.25">
      <c r="B6301">
        <v>164036</v>
      </c>
      <c r="C6301" t="s">
        <v>18243</v>
      </c>
      <c r="D6301" t="s">
        <v>18244</v>
      </c>
      <c r="E6301" t="s">
        <v>18245</v>
      </c>
      <c r="F6301" t="s">
        <v>1023</v>
      </c>
    </row>
    <row r="6302" spans="2:6" hidden="1" x14ac:dyDescent="0.25">
      <c r="B6302">
        <v>164037</v>
      </c>
      <c r="C6302" t="s">
        <v>18246</v>
      </c>
      <c r="D6302" t="s">
        <v>18247</v>
      </c>
      <c r="E6302" t="s">
        <v>18248</v>
      </c>
      <c r="F6302" t="s">
        <v>1023</v>
      </c>
    </row>
    <row r="6303" spans="2:6" hidden="1" x14ac:dyDescent="0.25">
      <c r="B6303">
        <v>164038</v>
      </c>
      <c r="C6303" t="s">
        <v>18249</v>
      </c>
      <c r="D6303" t="s">
        <v>18250</v>
      </c>
      <c r="E6303" t="s">
        <v>18251</v>
      </c>
      <c r="F6303" t="s">
        <v>1023</v>
      </c>
    </row>
    <row r="6304" spans="2:6" hidden="1" x14ac:dyDescent="0.25">
      <c r="B6304">
        <v>164039</v>
      </c>
      <c r="C6304" t="s">
        <v>18252</v>
      </c>
      <c r="D6304" t="s">
        <v>18253</v>
      </c>
      <c r="E6304" t="s">
        <v>18254</v>
      </c>
      <c r="F6304" t="s">
        <v>1023</v>
      </c>
    </row>
    <row r="6305" spans="2:6" hidden="1" x14ac:dyDescent="0.25">
      <c r="B6305">
        <v>164040</v>
      </c>
      <c r="C6305" t="s">
        <v>18255</v>
      </c>
      <c r="D6305" t="s">
        <v>18256</v>
      </c>
      <c r="E6305" t="s">
        <v>18257</v>
      </c>
      <c r="F6305" t="s">
        <v>1023</v>
      </c>
    </row>
    <row r="6306" spans="2:6" hidden="1" x14ac:dyDescent="0.25">
      <c r="B6306">
        <v>164041</v>
      </c>
      <c r="C6306" t="s">
        <v>18258</v>
      </c>
      <c r="D6306" t="s">
        <v>18259</v>
      </c>
      <c r="E6306" t="s">
        <v>18260</v>
      </c>
      <c r="F6306" t="s">
        <v>1023</v>
      </c>
    </row>
    <row r="6307" spans="2:6" hidden="1" x14ac:dyDescent="0.25">
      <c r="B6307">
        <v>164042</v>
      </c>
      <c r="C6307" t="s">
        <v>18261</v>
      </c>
      <c r="D6307" t="s">
        <v>18262</v>
      </c>
      <c r="E6307" t="s">
        <v>18263</v>
      </c>
      <c r="F6307" t="s">
        <v>1023</v>
      </c>
    </row>
    <row r="6308" spans="2:6" hidden="1" x14ac:dyDescent="0.25">
      <c r="B6308">
        <v>164043</v>
      </c>
      <c r="C6308" t="s">
        <v>18264</v>
      </c>
      <c r="D6308" t="s">
        <v>18265</v>
      </c>
      <c r="E6308" t="s">
        <v>18266</v>
      </c>
      <c r="F6308" t="s">
        <v>1023</v>
      </c>
    </row>
    <row r="6309" spans="2:6" hidden="1" x14ac:dyDescent="0.25">
      <c r="B6309">
        <v>164044</v>
      </c>
      <c r="C6309" t="s">
        <v>12548</v>
      </c>
      <c r="D6309" t="s">
        <v>12549</v>
      </c>
      <c r="E6309" t="s">
        <v>18267</v>
      </c>
      <c r="F6309" t="s">
        <v>1023</v>
      </c>
    </row>
    <row r="6310" spans="2:6" hidden="1" x14ac:dyDescent="0.25">
      <c r="B6310">
        <v>164045</v>
      </c>
      <c r="C6310" t="s">
        <v>18268</v>
      </c>
      <c r="D6310" t="s">
        <v>18269</v>
      </c>
      <c r="E6310" t="s">
        <v>18270</v>
      </c>
      <c r="F6310" t="s">
        <v>1023</v>
      </c>
    </row>
    <row r="6311" spans="2:6" hidden="1" x14ac:dyDescent="0.25">
      <c r="B6311">
        <v>164047</v>
      </c>
      <c r="C6311" t="s">
        <v>18271</v>
      </c>
      <c r="D6311" t="s">
        <v>18272</v>
      </c>
      <c r="E6311" t="s">
        <v>11953</v>
      </c>
      <c r="F6311" t="s">
        <v>1023</v>
      </c>
    </row>
    <row r="6312" spans="2:6" hidden="1" x14ac:dyDescent="0.25">
      <c r="B6312">
        <v>164048</v>
      </c>
      <c r="C6312" t="s">
        <v>18273</v>
      </c>
      <c r="D6312" t="s">
        <v>18274</v>
      </c>
      <c r="E6312" t="s">
        <v>9408</v>
      </c>
      <c r="F6312" t="s">
        <v>1023</v>
      </c>
    </row>
    <row r="6313" spans="2:6" hidden="1" x14ac:dyDescent="0.25">
      <c r="B6313">
        <v>164049</v>
      </c>
      <c r="C6313" t="s">
        <v>18275</v>
      </c>
      <c r="D6313" t="s">
        <v>18276</v>
      </c>
      <c r="E6313" t="s">
        <v>10757</v>
      </c>
      <c r="F6313" t="s">
        <v>1023</v>
      </c>
    </row>
    <row r="6314" spans="2:6" hidden="1" x14ac:dyDescent="0.25">
      <c r="B6314">
        <v>164050</v>
      </c>
      <c r="C6314" t="s">
        <v>18277</v>
      </c>
      <c r="D6314" t="s">
        <v>18278</v>
      </c>
      <c r="E6314" t="s">
        <v>18279</v>
      </c>
      <c r="F6314" t="s">
        <v>1023</v>
      </c>
    </row>
    <row r="6315" spans="2:6" hidden="1" x14ac:dyDescent="0.25">
      <c r="B6315">
        <v>164052</v>
      </c>
      <c r="C6315" t="s">
        <v>18280</v>
      </c>
      <c r="D6315" t="s">
        <v>18281</v>
      </c>
      <c r="E6315" t="s">
        <v>18282</v>
      </c>
      <c r="F6315" t="s">
        <v>1023</v>
      </c>
    </row>
    <row r="6316" spans="2:6" hidden="1" x14ac:dyDescent="0.25">
      <c r="B6316">
        <v>164053</v>
      </c>
      <c r="C6316" t="s">
        <v>18283</v>
      </c>
      <c r="D6316" t="s">
        <v>18284</v>
      </c>
      <c r="E6316" t="s">
        <v>18285</v>
      </c>
      <c r="F6316" t="s">
        <v>1023</v>
      </c>
    </row>
    <row r="6317" spans="2:6" hidden="1" x14ac:dyDescent="0.25">
      <c r="B6317">
        <v>164054</v>
      </c>
      <c r="C6317" t="s">
        <v>18286</v>
      </c>
      <c r="D6317" t="s">
        <v>18287</v>
      </c>
      <c r="E6317" t="s">
        <v>18288</v>
      </c>
      <c r="F6317" t="s">
        <v>1023</v>
      </c>
    </row>
    <row r="6318" spans="2:6" hidden="1" x14ac:dyDescent="0.25">
      <c r="B6318">
        <v>164055</v>
      </c>
      <c r="C6318" t="s">
        <v>18289</v>
      </c>
      <c r="D6318" t="s">
        <v>18290</v>
      </c>
      <c r="E6318" t="s">
        <v>18291</v>
      </c>
      <c r="F6318" t="s">
        <v>1023</v>
      </c>
    </row>
    <row r="6319" spans="2:6" hidden="1" x14ac:dyDescent="0.25">
      <c r="B6319">
        <v>164056</v>
      </c>
      <c r="C6319" t="s">
        <v>18292</v>
      </c>
      <c r="D6319" t="s">
        <v>18293</v>
      </c>
      <c r="E6319" t="s">
        <v>3204</v>
      </c>
      <c r="F6319" t="s">
        <v>1023</v>
      </c>
    </row>
    <row r="6320" spans="2:6" hidden="1" x14ac:dyDescent="0.25">
      <c r="B6320">
        <v>164057</v>
      </c>
      <c r="C6320" t="s">
        <v>18294</v>
      </c>
      <c r="D6320" t="s">
        <v>18295</v>
      </c>
      <c r="E6320" t="s">
        <v>3723</v>
      </c>
      <c r="F6320" t="s">
        <v>1023</v>
      </c>
    </row>
    <row r="6321" spans="2:6" hidden="1" x14ac:dyDescent="0.25">
      <c r="B6321">
        <v>164058</v>
      </c>
      <c r="C6321" t="s">
        <v>18296</v>
      </c>
      <c r="D6321" t="s">
        <v>18297</v>
      </c>
      <c r="E6321" t="s">
        <v>9402</v>
      </c>
      <c r="F6321" t="s">
        <v>1023</v>
      </c>
    </row>
    <row r="6322" spans="2:6" hidden="1" x14ac:dyDescent="0.25">
      <c r="B6322">
        <v>164059</v>
      </c>
      <c r="C6322" t="s">
        <v>18298</v>
      </c>
      <c r="D6322" t="s">
        <v>18299</v>
      </c>
      <c r="E6322" t="s">
        <v>9106</v>
      </c>
      <c r="F6322" t="s">
        <v>1023</v>
      </c>
    </row>
    <row r="6323" spans="2:6" hidden="1" x14ac:dyDescent="0.25">
      <c r="B6323">
        <v>164060</v>
      </c>
      <c r="C6323" t="s">
        <v>18300</v>
      </c>
      <c r="D6323" t="s">
        <v>18301</v>
      </c>
      <c r="E6323" t="s">
        <v>18302</v>
      </c>
      <c r="F6323" t="s">
        <v>1023</v>
      </c>
    </row>
    <row r="6324" spans="2:6" hidden="1" x14ac:dyDescent="0.25">
      <c r="B6324">
        <v>164061</v>
      </c>
      <c r="C6324" t="s">
        <v>18303</v>
      </c>
      <c r="D6324" t="s">
        <v>18304</v>
      </c>
      <c r="E6324" t="s">
        <v>18305</v>
      </c>
      <c r="F6324" t="s">
        <v>1023</v>
      </c>
    </row>
    <row r="6325" spans="2:6" hidden="1" x14ac:dyDescent="0.25">
      <c r="B6325">
        <v>164062</v>
      </c>
      <c r="C6325" t="s">
        <v>18306</v>
      </c>
      <c r="D6325" t="s">
        <v>18307</v>
      </c>
      <c r="E6325" t="s">
        <v>18308</v>
      </c>
      <c r="F6325" t="s">
        <v>1023</v>
      </c>
    </row>
    <row r="6326" spans="2:6" hidden="1" x14ac:dyDescent="0.25">
      <c r="B6326">
        <v>164063</v>
      </c>
      <c r="C6326" t="s">
        <v>18309</v>
      </c>
      <c r="D6326" t="s">
        <v>18310</v>
      </c>
      <c r="E6326" t="s">
        <v>3530</v>
      </c>
      <c r="F6326" t="s">
        <v>1023</v>
      </c>
    </row>
    <row r="6327" spans="2:6" hidden="1" x14ac:dyDescent="0.25">
      <c r="B6327">
        <v>164064</v>
      </c>
      <c r="C6327" t="s">
        <v>18311</v>
      </c>
      <c r="D6327" t="s">
        <v>18312</v>
      </c>
      <c r="E6327" t="s">
        <v>18313</v>
      </c>
      <c r="F6327" t="s">
        <v>1023</v>
      </c>
    </row>
    <row r="6328" spans="2:6" hidden="1" x14ac:dyDescent="0.25">
      <c r="B6328">
        <v>164065</v>
      </c>
      <c r="C6328" t="s">
        <v>18314</v>
      </c>
      <c r="D6328" t="s">
        <v>18315</v>
      </c>
      <c r="E6328" t="s">
        <v>4915</v>
      </c>
      <c r="F6328" t="s">
        <v>1023</v>
      </c>
    </row>
    <row r="6329" spans="2:6" hidden="1" x14ac:dyDescent="0.25">
      <c r="B6329">
        <v>164066</v>
      </c>
      <c r="C6329" t="s">
        <v>18316</v>
      </c>
      <c r="D6329" t="s">
        <v>18317</v>
      </c>
      <c r="E6329" t="s">
        <v>18318</v>
      </c>
      <c r="F6329" t="s">
        <v>1023</v>
      </c>
    </row>
    <row r="6330" spans="2:6" hidden="1" x14ac:dyDescent="0.25">
      <c r="B6330">
        <v>164067</v>
      </c>
      <c r="C6330" t="s">
        <v>18319</v>
      </c>
      <c r="D6330" t="s">
        <v>18320</v>
      </c>
      <c r="E6330" t="s">
        <v>18321</v>
      </c>
      <c r="F6330" t="s">
        <v>1023</v>
      </c>
    </row>
    <row r="6331" spans="2:6" hidden="1" x14ac:dyDescent="0.25">
      <c r="B6331">
        <v>164068</v>
      </c>
      <c r="C6331" t="s">
        <v>18322</v>
      </c>
      <c r="D6331" t="s">
        <v>18323</v>
      </c>
      <c r="E6331" t="s">
        <v>18324</v>
      </c>
      <c r="F6331" t="s">
        <v>1023</v>
      </c>
    </row>
    <row r="6332" spans="2:6" hidden="1" x14ac:dyDescent="0.25">
      <c r="B6332">
        <v>164069</v>
      </c>
      <c r="C6332" t="s">
        <v>18325</v>
      </c>
      <c r="D6332" t="s">
        <v>18326</v>
      </c>
      <c r="E6332" t="s">
        <v>18327</v>
      </c>
      <c r="F6332" t="s">
        <v>1023</v>
      </c>
    </row>
    <row r="6333" spans="2:6" hidden="1" x14ac:dyDescent="0.25">
      <c r="B6333">
        <v>164070</v>
      </c>
      <c r="C6333" t="s">
        <v>11041</v>
      </c>
      <c r="D6333" t="s">
        <v>11042</v>
      </c>
      <c r="E6333" t="s">
        <v>18328</v>
      </c>
      <c r="F6333" t="s">
        <v>1023</v>
      </c>
    </row>
    <row r="6334" spans="2:6" hidden="1" x14ac:dyDescent="0.25">
      <c r="B6334">
        <v>164071</v>
      </c>
      <c r="C6334" t="s">
        <v>18329</v>
      </c>
      <c r="D6334" t="s">
        <v>18330</v>
      </c>
      <c r="E6334" t="s">
        <v>18331</v>
      </c>
      <c r="F6334" t="s">
        <v>1023</v>
      </c>
    </row>
    <row r="6335" spans="2:6" hidden="1" x14ac:dyDescent="0.25">
      <c r="B6335">
        <v>164072</v>
      </c>
      <c r="C6335" t="s">
        <v>18332</v>
      </c>
      <c r="D6335" t="s">
        <v>18333</v>
      </c>
      <c r="E6335" t="s">
        <v>18334</v>
      </c>
      <c r="F6335" t="s">
        <v>1023</v>
      </c>
    </row>
    <row r="6336" spans="2:6" hidden="1" x14ac:dyDescent="0.25">
      <c r="B6336">
        <v>164073</v>
      </c>
      <c r="C6336" t="s">
        <v>18335</v>
      </c>
      <c r="D6336" t="s">
        <v>18336</v>
      </c>
      <c r="E6336" t="s">
        <v>18337</v>
      </c>
      <c r="F6336" t="s">
        <v>1023</v>
      </c>
    </row>
    <row r="6337" spans="2:6" hidden="1" x14ac:dyDescent="0.25">
      <c r="B6337">
        <v>164074</v>
      </c>
      <c r="C6337" t="s">
        <v>18338</v>
      </c>
      <c r="D6337" t="s">
        <v>18339</v>
      </c>
      <c r="E6337" t="s">
        <v>18340</v>
      </c>
      <c r="F6337" t="s">
        <v>1023</v>
      </c>
    </row>
    <row r="6338" spans="2:6" hidden="1" x14ac:dyDescent="0.25">
      <c r="B6338">
        <v>164075</v>
      </c>
      <c r="C6338" t="s">
        <v>18341</v>
      </c>
      <c r="D6338" t="s">
        <v>18342</v>
      </c>
      <c r="E6338" t="s">
        <v>18343</v>
      </c>
      <c r="F6338" t="s">
        <v>1023</v>
      </c>
    </row>
    <row r="6339" spans="2:6" hidden="1" x14ac:dyDescent="0.25">
      <c r="B6339">
        <v>164076</v>
      </c>
      <c r="C6339" t="s">
        <v>18344</v>
      </c>
      <c r="D6339" t="s">
        <v>18345</v>
      </c>
      <c r="E6339" t="s">
        <v>18346</v>
      </c>
      <c r="F6339" t="s">
        <v>1023</v>
      </c>
    </row>
    <row r="6340" spans="2:6" hidden="1" x14ac:dyDescent="0.25">
      <c r="B6340">
        <v>164077</v>
      </c>
      <c r="C6340" t="s">
        <v>18347</v>
      </c>
      <c r="D6340" t="s">
        <v>18348</v>
      </c>
      <c r="E6340" t="s">
        <v>15575</v>
      </c>
      <c r="F6340" t="s">
        <v>1023</v>
      </c>
    </row>
    <row r="6341" spans="2:6" hidden="1" x14ac:dyDescent="0.25">
      <c r="B6341">
        <v>164078</v>
      </c>
      <c r="C6341" t="s">
        <v>18349</v>
      </c>
      <c r="D6341" t="s">
        <v>18350</v>
      </c>
      <c r="E6341" t="s">
        <v>18351</v>
      </c>
      <c r="F6341" t="s">
        <v>1023</v>
      </c>
    </row>
    <row r="6342" spans="2:6" hidden="1" x14ac:dyDescent="0.25">
      <c r="B6342">
        <v>164079</v>
      </c>
      <c r="C6342" t="s">
        <v>12930</v>
      </c>
      <c r="D6342" t="s">
        <v>12931</v>
      </c>
      <c r="E6342" t="s">
        <v>18352</v>
      </c>
      <c r="F6342" t="s">
        <v>1023</v>
      </c>
    </row>
    <row r="6343" spans="2:6" hidden="1" x14ac:dyDescent="0.25">
      <c r="B6343">
        <v>164080</v>
      </c>
      <c r="C6343" t="s">
        <v>18353</v>
      </c>
      <c r="D6343" t="s">
        <v>18354</v>
      </c>
      <c r="E6343" t="s">
        <v>2451</v>
      </c>
      <c r="F6343" t="s">
        <v>1023</v>
      </c>
    </row>
    <row r="6344" spans="2:6" hidden="1" x14ac:dyDescent="0.25">
      <c r="B6344">
        <v>164081</v>
      </c>
      <c r="C6344" t="s">
        <v>18355</v>
      </c>
      <c r="D6344" t="s">
        <v>18356</v>
      </c>
      <c r="E6344" t="s">
        <v>18357</v>
      </c>
      <c r="F6344" t="s">
        <v>1023</v>
      </c>
    </row>
    <row r="6345" spans="2:6" hidden="1" x14ac:dyDescent="0.25">
      <c r="B6345">
        <v>164082</v>
      </c>
      <c r="C6345" t="s">
        <v>18358</v>
      </c>
      <c r="D6345" t="s">
        <v>18359</v>
      </c>
      <c r="E6345" t="s">
        <v>13090</v>
      </c>
      <c r="F6345" t="s">
        <v>1023</v>
      </c>
    </row>
    <row r="6346" spans="2:6" hidden="1" x14ac:dyDescent="0.25">
      <c r="B6346">
        <v>164083</v>
      </c>
      <c r="C6346" t="s">
        <v>18360</v>
      </c>
      <c r="D6346" t="s">
        <v>18361</v>
      </c>
      <c r="E6346" t="s">
        <v>6069</v>
      </c>
      <c r="F6346" t="s">
        <v>1023</v>
      </c>
    </row>
    <row r="6347" spans="2:6" hidden="1" x14ac:dyDescent="0.25">
      <c r="B6347">
        <v>164084</v>
      </c>
      <c r="C6347" t="s">
        <v>18362</v>
      </c>
      <c r="D6347" t="s">
        <v>18363</v>
      </c>
      <c r="E6347" t="s">
        <v>2269</v>
      </c>
      <c r="F6347" t="s">
        <v>1023</v>
      </c>
    </row>
    <row r="6348" spans="2:6" hidden="1" x14ac:dyDescent="0.25">
      <c r="B6348">
        <v>164085</v>
      </c>
      <c r="C6348" t="s">
        <v>18364</v>
      </c>
      <c r="D6348" t="s">
        <v>18365</v>
      </c>
      <c r="E6348" t="s">
        <v>18366</v>
      </c>
      <c r="F6348" t="s">
        <v>1023</v>
      </c>
    </row>
    <row r="6349" spans="2:6" hidden="1" x14ac:dyDescent="0.25">
      <c r="B6349">
        <v>164086</v>
      </c>
      <c r="C6349" t="s">
        <v>18367</v>
      </c>
      <c r="D6349" t="s">
        <v>18368</v>
      </c>
      <c r="E6349" t="s">
        <v>18369</v>
      </c>
      <c r="F6349" t="s">
        <v>1023</v>
      </c>
    </row>
    <row r="6350" spans="2:6" hidden="1" x14ac:dyDescent="0.25">
      <c r="B6350">
        <v>164087</v>
      </c>
      <c r="C6350" t="s">
        <v>18370</v>
      </c>
      <c r="D6350" t="s">
        <v>18371</v>
      </c>
      <c r="E6350" t="s">
        <v>18372</v>
      </c>
      <c r="F6350" t="s">
        <v>1023</v>
      </c>
    </row>
    <row r="6351" spans="2:6" hidden="1" x14ac:dyDescent="0.25">
      <c r="B6351">
        <v>164088</v>
      </c>
      <c r="C6351" t="s">
        <v>18373</v>
      </c>
      <c r="D6351" t="s">
        <v>18374</v>
      </c>
      <c r="E6351" t="s">
        <v>18375</v>
      </c>
      <c r="F6351" t="s">
        <v>1023</v>
      </c>
    </row>
    <row r="6352" spans="2:6" hidden="1" x14ac:dyDescent="0.25">
      <c r="B6352">
        <v>164089</v>
      </c>
      <c r="C6352" t="s">
        <v>18376</v>
      </c>
      <c r="D6352" t="s">
        <v>18377</v>
      </c>
      <c r="E6352" t="s">
        <v>18378</v>
      </c>
      <c r="F6352" t="s">
        <v>1023</v>
      </c>
    </row>
    <row r="6353" spans="2:6" hidden="1" x14ac:dyDescent="0.25">
      <c r="B6353">
        <v>164090</v>
      </c>
      <c r="C6353" t="s">
        <v>18379</v>
      </c>
      <c r="D6353" t="s">
        <v>18380</v>
      </c>
      <c r="E6353" t="s">
        <v>18381</v>
      </c>
      <c r="F6353" t="s">
        <v>1023</v>
      </c>
    </row>
    <row r="6354" spans="2:6" hidden="1" x14ac:dyDescent="0.25">
      <c r="B6354">
        <v>164091</v>
      </c>
      <c r="C6354" t="s">
        <v>18382</v>
      </c>
      <c r="D6354" t="s">
        <v>18383</v>
      </c>
      <c r="E6354" t="s">
        <v>18384</v>
      </c>
      <c r="F6354" t="s">
        <v>1023</v>
      </c>
    </row>
    <row r="6355" spans="2:6" hidden="1" x14ac:dyDescent="0.25">
      <c r="B6355">
        <v>164092</v>
      </c>
      <c r="C6355" t="s">
        <v>18385</v>
      </c>
      <c r="D6355" t="s">
        <v>18386</v>
      </c>
      <c r="E6355" t="s">
        <v>18387</v>
      </c>
      <c r="F6355" t="s">
        <v>1023</v>
      </c>
    </row>
    <row r="6356" spans="2:6" hidden="1" x14ac:dyDescent="0.25">
      <c r="B6356">
        <v>164093</v>
      </c>
      <c r="C6356" t="s">
        <v>18388</v>
      </c>
      <c r="D6356" t="s">
        <v>18389</v>
      </c>
      <c r="E6356" t="s">
        <v>18390</v>
      </c>
      <c r="F6356" t="s">
        <v>1023</v>
      </c>
    </row>
    <row r="6357" spans="2:6" hidden="1" x14ac:dyDescent="0.25">
      <c r="B6357">
        <v>164094</v>
      </c>
      <c r="C6357" t="s">
        <v>18391</v>
      </c>
      <c r="D6357" t="s">
        <v>18392</v>
      </c>
      <c r="E6357" t="s">
        <v>18393</v>
      </c>
      <c r="F6357" t="s">
        <v>1023</v>
      </c>
    </row>
    <row r="6358" spans="2:6" hidden="1" x14ac:dyDescent="0.25">
      <c r="B6358">
        <v>164096</v>
      </c>
      <c r="C6358" t="s">
        <v>18394</v>
      </c>
      <c r="D6358" t="s">
        <v>18395</v>
      </c>
      <c r="E6358" t="s">
        <v>18396</v>
      </c>
      <c r="F6358" t="s">
        <v>1023</v>
      </c>
    </row>
    <row r="6359" spans="2:6" hidden="1" x14ac:dyDescent="0.25">
      <c r="B6359">
        <v>164097</v>
      </c>
      <c r="C6359" t="s">
        <v>17407</v>
      </c>
      <c r="D6359" t="s">
        <v>17408</v>
      </c>
      <c r="E6359" t="s">
        <v>18397</v>
      </c>
      <c r="F6359" t="s">
        <v>1023</v>
      </c>
    </row>
    <row r="6360" spans="2:6" hidden="1" x14ac:dyDescent="0.25">
      <c r="B6360">
        <v>164098</v>
      </c>
      <c r="C6360" t="s">
        <v>18398</v>
      </c>
      <c r="D6360" t="s">
        <v>18399</v>
      </c>
      <c r="E6360" t="s">
        <v>2863</v>
      </c>
      <c r="F6360" t="s">
        <v>1023</v>
      </c>
    </row>
    <row r="6361" spans="2:6" hidden="1" x14ac:dyDescent="0.25">
      <c r="B6361">
        <v>164099</v>
      </c>
      <c r="C6361" t="s">
        <v>18400</v>
      </c>
      <c r="D6361" t="s">
        <v>18401</v>
      </c>
      <c r="E6361" t="s">
        <v>4696</v>
      </c>
      <c r="F6361" t="s">
        <v>1023</v>
      </c>
    </row>
    <row r="6362" spans="2:6" hidden="1" x14ac:dyDescent="0.25">
      <c r="B6362">
        <v>164100</v>
      </c>
      <c r="C6362" t="s">
        <v>18402</v>
      </c>
      <c r="D6362" t="s">
        <v>18403</v>
      </c>
      <c r="E6362" t="s">
        <v>2782</v>
      </c>
      <c r="F6362" t="s">
        <v>1023</v>
      </c>
    </row>
    <row r="6363" spans="2:6" hidden="1" x14ac:dyDescent="0.25">
      <c r="B6363">
        <v>164101</v>
      </c>
      <c r="C6363" t="s">
        <v>18404</v>
      </c>
      <c r="D6363" t="s">
        <v>18405</v>
      </c>
      <c r="E6363" t="s">
        <v>18406</v>
      </c>
      <c r="F6363" t="s">
        <v>1023</v>
      </c>
    </row>
    <row r="6364" spans="2:6" hidden="1" x14ac:dyDescent="0.25">
      <c r="B6364">
        <v>164102</v>
      </c>
      <c r="C6364" t="s">
        <v>18407</v>
      </c>
      <c r="D6364" t="s">
        <v>18408</v>
      </c>
      <c r="E6364" t="s">
        <v>18409</v>
      </c>
      <c r="F6364" t="s">
        <v>1023</v>
      </c>
    </row>
    <row r="6365" spans="2:6" hidden="1" x14ac:dyDescent="0.25">
      <c r="B6365">
        <v>164103</v>
      </c>
      <c r="C6365" t="s">
        <v>18410</v>
      </c>
      <c r="D6365" t="s">
        <v>18411</v>
      </c>
      <c r="E6365" t="s">
        <v>18412</v>
      </c>
      <c r="F6365" t="s">
        <v>1023</v>
      </c>
    </row>
    <row r="6366" spans="2:6" hidden="1" x14ac:dyDescent="0.25">
      <c r="B6366">
        <v>164104</v>
      </c>
      <c r="C6366" t="s">
        <v>18413</v>
      </c>
      <c r="D6366" t="s">
        <v>18414</v>
      </c>
      <c r="E6366" t="s">
        <v>18415</v>
      </c>
      <c r="F6366" t="s">
        <v>1023</v>
      </c>
    </row>
    <row r="6367" spans="2:6" hidden="1" x14ac:dyDescent="0.25">
      <c r="B6367">
        <v>164105</v>
      </c>
      <c r="C6367" t="s">
        <v>18416</v>
      </c>
      <c r="D6367" t="s">
        <v>18417</v>
      </c>
      <c r="E6367" t="s">
        <v>18418</v>
      </c>
      <c r="F6367" t="s">
        <v>1023</v>
      </c>
    </row>
    <row r="6368" spans="2:6" hidden="1" x14ac:dyDescent="0.25">
      <c r="B6368">
        <v>164106</v>
      </c>
      <c r="C6368" t="s">
        <v>15365</v>
      </c>
      <c r="D6368" t="s">
        <v>15366</v>
      </c>
      <c r="E6368" t="s">
        <v>18419</v>
      </c>
      <c r="F6368" t="s">
        <v>1023</v>
      </c>
    </row>
    <row r="6369" spans="2:6" hidden="1" x14ac:dyDescent="0.25">
      <c r="B6369">
        <v>164107</v>
      </c>
      <c r="C6369" t="s">
        <v>18420</v>
      </c>
      <c r="D6369" t="s">
        <v>18421</v>
      </c>
      <c r="E6369" t="s">
        <v>2592</v>
      </c>
      <c r="F6369" t="s">
        <v>1023</v>
      </c>
    </row>
    <row r="6370" spans="2:6" hidden="1" x14ac:dyDescent="0.25">
      <c r="B6370">
        <v>164108</v>
      </c>
      <c r="C6370" t="s">
        <v>18422</v>
      </c>
      <c r="D6370" t="s">
        <v>18423</v>
      </c>
      <c r="E6370" t="s">
        <v>18424</v>
      </c>
      <c r="F6370" t="s">
        <v>1023</v>
      </c>
    </row>
    <row r="6371" spans="2:6" hidden="1" x14ac:dyDescent="0.25">
      <c r="B6371">
        <v>164109</v>
      </c>
      <c r="C6371" t="s">
        <v>18425</v>
      </c>
      <c r="D6371" t="s">
        <v>18426</v>
      </c>
      <c r="E6371" t="s">
        <v>18427</v>
      </c>
      <c r="F6371" t="s">
        <v>1023</v>
      </c>
    </row>
    <row r="6372" spans="2:6" hidden="1" x14ac:dyDescent="0.25">
      <c r="B6372">
        <v>164110</v>
      </c>
      <c r="C6372" t="s">
        <v>18428</v>
      </c>
      <c r="D6372" t="s">
        <v>18429</v>
      </c>
      <c r="E6372" t="s">
        <v>4076</v>
      </c>
      <c r="F6372" t="s">
        <v>1023</v>
      </c>
    </row>
    <row r="6373" spans="2:6" hidden="1" x14ac:dyDescent="0.25">
      <c r="B6373">
        <v>164111</v>
      </c>
      <c r="C6373" t="s">
        <v>18430</v>
      </c>
      <c r="D6373" t="s">
        <v>18431</v>
      </c>
      <c r="E6373" t="s">
        <v>18432</v>
      </c>
      <c r="F6373" t="s">
        <v>1023</v>
      </c>
    </row>
    <row r="6374" spans="2:6" hidden="1" x14ac:dyDescent="0.25">
      <c r="B6374">
        <v>164112</v>
      </c>
      <c r="C6374" t="s">
        <v>18433</v>
      </c>
      <c r="D6374" t="s">
        <v>18434</v>
      </c>
      <c r="E6374" t="s">
        <v>18435</v>
      </c>
      <c r="F6374" t="s">
        <v>1023</v>
      </c>
    </row>
    <row r="6375" spans="2:6" hidden="1" x14ac:dyDescent="0.25">
      <c r="B6375">
        <v>164113</v>
      </c>
      <c r="C6375" t="s">
        <v>18436</v>
      </c>
      <c r="D6375" t="s">
        <v>18437</v>
      </c>
      <c r="E6375" t="s">
        <v>18438</v>
      </c>
      <c r="F6375" t="s">
        <v>1023</v>
      </c>
    </row>
    <row r="6376" spans="2:6" hidden="1" x14ac:dyDescent="0.25">
      <c r="B6376">
        <v>164114</v>
      </c>
      <c r="C6376" t="s">
        <v>18439</v>
      </c>
      <c r="D6376" t="s">
        <v>18440</v>
      </c>
      <c r="E6376" t="s">
        <v>18441</v>
      </c>
      <c r="F6376" t="s">
        <v>1023</v>
      </c>
    </row>
    <row r="6377" spans="2:6" hidden="1" x14ac:dyDescent="0.25">
      <c r="B6377">
        <v>164116</v>
      </c>
      <c r="C6377" t="s">
        <v>18442</v>
      </c>
      <c r="D6377" t="s">
        <v>18443</v>
      </c>
      <c r="E6377" t="s">
        <v>18444</v>
      </c>
      <c r="F6377" t="s">
        <v>1023</v>
      </c>
    </row>
    <row r="6378" spans="2:6" hidden="1" x14ac:dyDescent="0.25">
      <c r="B6378">
        <v>164117</v>
      </c>
      <c r="C6378" t="s">
        <v>18445</v>
      </c>
      <c r="D6378" t="s">
        <v>18446</v>
      </c>
      <c r="E6378" t="s">
        <v>3711</v>
      </c>
      <c r="F6378" t="s">
        <v>1023</v>
      </c>
    </row>
    <row r="6379" spans="2:6" hidden="1" x14ac:dyDescent="0.25">
      <c r="B6379">
        <v>164118</v>
      </c>
      <c r="C6379" t="s">
        <v>18447</v>
      </c>
      <c r="D6379" t="s">
        <v>24075</v>
      </c>
      <c r="E6379" t="s">
        <v>18448</v>
      </c>
      <c r="F6379" t="s">
        <v>1023</v>
      </c>
    </row>
    <row r="6380" spans="2:6" hidden="1" x14ac:dyDescent="0.25">
      <c r="B6380">
        <v>164119</v>
      </c>
      <c r="C6380" t="s">
        <v>18449</v>
      </c>
      <c r="D6380" t="s">
        <v>18450</v>
      </c>
      <c r="E6380" t="s">
        <v>5754</v>
      </c>
      <c r="F6380" t="s">
        <v>1023</v>
      </c>
    </row>
    <row r="6381" spans="2:6" hidden="1" x14ac:dyDescent="0.25">
      <c r="B6381">
        <v>164120</v>
      </c>
      <c r="C6381" t="s">
        <v>18451</v>
      </c>
      <c r="D6381" t="s">
        <v>18452</v>
      </c>
      <c r="E6381" t="s">
        <v>18453</v>
      </c>
      <c r="F6381" t="s">
        <v>1023</v>
      </c>
    </row>
    <row r="6382" spans="2:6" hidden="1" x14ac:dyDescent="0.25">
      <c r="B6382">
        <v>164121</v>
      </c>
      <c r="C6382" t="s">
        <v>18454</v>
      </c>
      <c r="D6382" t="s">
        <v>18455</v>
      </c>
      <c r="E6382" t="s">
        <v>14666</v>
      </c>
      <c r="F6382" t="s">
        <v>1023</v>
      </c>
    </row>
    <row r="6383" spans="2:6" hidden="1" x14ac:dyDescent="0.25">
      <c r="B6383">
        <v>164122</v>
      </c>
      <c r="C6383" t="s">
        <v>18456</v>
      </c>
      <c r="D6383" t="s">
        <v>18457</v>
      </c>
      <c r="E6383" t="s">
        <v>18458</v>
      </c>
      <c r="F6383" t="s">
        <v>1023</v>
      </c>
    </row>
    <row r="6384" spans="2:6" hidden="1" x14ac:dyDescent="0.25">
      <c r="B6384">
        <v>164123</v>
      </c>
      <c r="C6384" t="s">
        <v>18459</v>
      </c>
      <c r="D6384" t="s">
        <v>18460</v>
      </c>
      <c r="E6384" t="s">
        <v>18461</v>
      </c>
      <c r="F6384" t="s">
        <v>1023</v>
      </c>
    </row>
    <row r="6385" spans="2:6" hidden="1" x14ac:dyDescent="0.25">
      <c r="B6385">
        <v>164124</v>
      </c>
      <c r="C6385" t="s">
        <v>18462</v>
      </c>
      <c r="D6385" t="s">
        <v>18463</v>
      </c>
      <c r="E6385" t="s">
        <v>7271</v>
      </c>
      <c r="F6385" t="s">
        <v>1023</v>
      </c>
    </row>
    <row r="6386" spans="2:6" hidden="1" x14ac:dyDescent="0.25">
      <c r="B6386">
        <v>164125</v>
      </c>
      <c r="C6386" t="s">
        <v>18464</v>
      </c>
      <c r="D6386" t="s">
        <v>18465</v>
      </c>
      <c r="E6386" t="s">
        <v>18466</v>
      </c>
      <c r="F6386" t="s">
        <v>1023</v>
      </c>
    </row>
    <row r="6387" spans="2:6" hidden="1" x14ac:dyDescent="0.25">
      <c r="B6387">
        <v>164126</v>
      </c>
      <c r="C6387" t="s">
        <v>18467</v>
      </c>
      <c r="D6387" t="s">
        <v>18468</v>
      </c>
      <c r="E6387" t="s">
        <v>18469</v>
      </c>
      <c r="F6387" t="s">
        <v>1023</v>
      </c>
    </row>
    <row r="6388" spans="2:6" hidden="1" x14ac:dyDescent="0.25">
      <c r="B6388">
        <v>164127</v>
      </c>
      <c r="C6388" t="s">
        <v>18470</v>
      </c>
      <c r="D6388" t="s">
        <v>18471</v>
      </c>
      <c r="E6388" t="s">
        <v>18472</v>
      </c>
      <c r="F6388" t="s">
        <v>1023</v>
      </c>
    </row>
    <row r="6389" spans="2:6" hidden="1" x14ac:dyDescent="0.25">
      <c r="B6389">
        <v>164128</v>
      </c>
      <c r="C6389" t="s">
        <v>18473</v>
      </c>
      <c r="D6389" t="s">
        <v>18474</v>
      </c>
      <c r="E6389" t="s">
        <v>6662</v>
      </c>
      <c r="F6389" t="s">
        <v>1023</v>
      </c>
    </row>
    <row r="6390" spans="2:6" hidden="1" x14ac:dyDescent="0.25">
      <c r="B6390">
        <v>164129</v>
      </c>
      <c r="C6390" t="s">
        <v>17572</v>
      </c>
      <c r="D6390" t="s">
        <v>17573</v>
      </c>
      <c r="E6390" t="s">
        <v>18475</v>
      </c>
      <c r="F6390" t="s">
        <v>1023</v>
      </c>
    </row>
    <row r="6391" spans="2:6" hidden="1" x14ac:dyDescent="0.25">
      <c r="B6391">
        <v>164130</v>
      </c>
      <c r="C6391" t="s">
        <v>18476</v>
      </c>
      <c r="D6391" t="s">
        <v>18477</v>
      </c>
      <c r="E6391" t="s">
        <v>18478</v>
      </c>
      <c r="F6391" t="s">
        <v>1023</v>
      </c>
    </row>
    <row r="6392" spans="2:6" hidden="1" x14ac:dyDescent="0.25">
      <c r="B6392">
        <v>164131</v>
      </c>
      <c r="C6392" t="s">
        <v>18479</v>
      </c>
      <c r="D6392" t="s">
        <v>18480</v>
      </c>
      <c r="E6392" t="s">
        <v>18481</v>
      </c>
      <c r="F6392" t="s">
        <v>1023</v>
      </c>
    </row>
    <row r="6393" spans="2:6" hidden="1" x14ac:dyDescent="0.25">
      <c r="B6393">
        <v>164132</v>
      </c>
      <c r="C6393" t="s">
        <v>18482</v>
      </c>
      <c r="D6393" t="s">
        <v>18483</v>
      </c>
      <c r="E6393" t="s">
        <v>18484</v>
      </c>
      <c r="F6393" t="s">
        <v>1023</v>
      </c>
    </row>
    <row r="6394" spans="2:6" hidden="1" x14ac:dyDescent="0.25">
      <c r="B6394">
        <v>164133</v>
      </c>
      <c r="C6394" t="s">
        <v>18485</v>
      </c>
      <c r="D6394" t="s">
        <v>18486</v>
      </c>
      <c r="E6394" t="s">
        <v>18487</v>
      </c>
      <c r="F6394" t="s">
        <v>1023</v>
      </c>
    </row>
    <row r="6395" spans="2:6" hidden="1" x14ac:dyDescent="0.25">
      <c r="B6395">
        <v>164134</v>
      </c>
      <c r="C6395" t="s">
        <v>18488</v>
      </c>
      <c r="D6395" t="s">
        <v>18489</v>
      </c>
      <c r="E6395" t="s">
        <v>18490</v>
      </c>
      <c r="F6395" t="s">
        <v>1023</v>
      </c>
    </row>
    <row r="6396" spans="2:6" hidden="1" x14ac:dyDescent="0.25">
      <c r="B6396">
        <v>164135</v>
      </c>
      <c r="C6396" t="s">
        <v>18491</v>
      </c>
      <c r="D6396" t="s">
        <v>18492</v>
      </c>
      <c r="E6396" t="s">
        <v>18493</v>
      </c>
      <c r="F6396" t="s">
        <v>1023</v>
      </c>
    </row>
    <row r="6397" spans="2:6" hidden="1" x14ac:dyDescent="0.25">
      <c r="B6397">
        <v>164136</v>
      </c>
      <c r="C6397" t="s">
        <v>18494</v>
      </c>
      <c r="D6397" t="s">
        <v>18495</v>
      </c>
      <c r="E6397" t="s">
        <v>18496</v>
      </c>
      <c r="F6397" t="s">
        <v>1023</v>
      </c>
    </row>
    <row r="6398" spans="2:6" hidden="1" x14ac:dyDescent="0.25">
      <c r="B6398">
        <v>164138</v>
      </c>
      <c r="C6398" t="s">
        <v>18494</v>
      </c>
      <c r="D6398" t="s">
        <v>18495</v>
      </c>
      <c r="E6398" t="s">
        <v>18497</v>
      </c>
      <c r="F6398" t="s">
        <v>1023</v>
      </c>
    </row>
    <row r="6399" spans="2:6" hidden="1" x14ac:dyDescent="0.25">
      <c r="B6399">
        <v>164139</v>
      </c>
      <c r="C6399" t="s">
        <v>18498</v>
      </c>
      <c r="D6399" t="s">
        <v>18499</v>
      </c>
      <c r="E6399" t="s">
        <v>18500</v>
      </c>
      <c r="F6399" t="s">
        <v>1023</v>
      </c>
    </row>
    <row r="6400" spans="2:6" hidden="1" x14ac:dyDescent="0.25">
      <c r="B6400">
        <v>164140</v>
      </c>
      <c r="C6400" t="s">
        <v>18501</v>
      </c>
      <c r="D6400" t="s">
        <v>18502</v>
      </c>
      <c r="E6400" t="s">
        <v>4950</v>
      </c>
      <c r="F6400" t="s">
        <v>1023</v>
      </c>
    </row>
    <row r="6401" spans="2:6" hidden="1" x14ac:dyDescent="0.25">
      <c r="B6401">
        <v>164141</v>
      </c>
      <c r="C6401" t="s">
        <v>18503</v>
      </c>
      <c r="D6401" t="s">
        <v>18504</v>
      </c>
      <c r="E6401" t="s">
        <v>18505</v>
      </c>
      <c r="F6401" t="s">
        <v>1023</v>
      </c>
    </row>
    <row r="6402" spans="2:6" hidden="1" x14ac:dyDescent="0.25">
      <c r="B6402">
        <v>164142</v>
      </c>
      <c r="C6402" t="s">
        <v>18506</v>
      </c>
      <c r="D6402" t="s">
        <v>18507</v>
      </c>
      <c r="E6402" t="s">
        <v>18508</v>
      </c>
      <c r="F6402" t="s">
        <v>1023</v>
      </c>
    </row>
    <row r="6403" spans="2:6" hidden="1" x14ac:dyDescent="0.25">
      <c r="B6403">
        <v>164144</v>
      </c>
      <c r="C6403" t="s">
        <v>18509</v>
      </c>
      <c r="D6403" t="s">
        <v>18510</v>
      </c>
      <c r="E6403" t="s">
        <v>18511</v>
      </c>
      <c r="F6403" t="s">
        <v>1023</v>
      </c>
    </row>
    <row r="6404" spans="2:6" hidden="1" x14ac:dyDescent="0.25">
      <c r="B6404">
        <v>164145</v>
      </c>
      <c r="C6404" t="s">
        <v>18512</v>
      </c>
      <c r="D6404" t="s">
        <v>18513</v>
      </c>
      <c r="E6404" t="s">
        <v>39</v>
      </c>
      <c r="F6404" t="s">
        <v>1023</v>
      </c>
    </row>
    <row r="6405" spans="2:6" hidden="1" x14ac:dyDescent="0.25">
      <c r="B6405">
        <v>164146</v>
      </c>
      <c r="C6405" t="s">
        <v>18514</v>
      </c>
      <c r="D6405" t="s">
        <v>18515</v>
      </c>
      <c r="E6405" t="s">
        <v>18516</v>
      </c>
      <c r="F6405" t="s">
        <v>1023</v>
      </c>
    </row>
    <row r="6406" spans="2:6" hidden="1" x14ac:dyDescent="0.25">
      <c r="B6406">
        <v>164147</v>
      </c>
      <c r="C6406" t="s">
        <v>18517</v>
      </c>
      <c r="D6406" t="s">
        <v>18518</v>
      </c>
      <c r="E6406" t="s">
        <v>18519</v>
      </c>
      <c r="F6406" t="s">
        <v>1023</v>
      </c>
    </row>
    <row r="6407" spans="2:6" hidden="1" x14ac:dyDescent="0.25">
      <c r="B6407">
        <v>164148</v>
      </c>
      <c r="C6407" t="s">
        <v>10601</v>
      </c>
      <c r="D6407" t="s">
        <v>10602</v>
      </c>
      <c r="E6407" t="s">
        <v>18520</v>
      </c>
      <c r="F6407" t="s">
        <v>1023</v>
      </c>
    </row>
    <row r="6408" spans="2:6" hidden="1" x14ac:dyDescent="0.25">
      <c r="B6408">
        <v>164149</v>
      </c>
      <c r="C6408" t="s">
        <v>14812</v>
      </c>
      <c r="D6408" t="s">
        <v>14813</v>
      </c>
      <c r="E6408" t="s">
        <v>18521</v>
      </c>
      <c r="F6408" t="s">
        <v>1023</v>
      </c>
    </row>
    <row r="6409" spans="2:6" hidden="1" x14ac:dyDescent="0.25">
      <c r="B6409">
        <v>164150</v>
      </c>
      <c r="C6409" t="s">
        <v>18522</v>
      </c>
      <c r="D6409" t="s">
        <v>18523</v>
      </c>
      <c r="E6409" t="s">
        <v>18524</v>
      </c>
      <c r="F6409" t="s">
        <v>1023</v>
      </c>
    </row>
    <row r="6410" spans="2:6" hidden="1" x14ac:dyDescent="0.25">
      <c r="B6410">
        <v>164151</v>
      </c>
      <c r="C6410" t="s">
        <v>18525</v>
      </c>
      <c r="D6410" t="s">
        <v>18526</v>
      </c>
      <c r="E6410" t="s">
        <v>24076</v>
      </c>
      <c r="F6410" t="s">
        <v>1023</v>
      </c>
    </row>
    <row r="6411" spans="2:6" hidden="1" x14ac:dyDescent="0.25">
      <c r="B6411">
        <v>164152</v>
      </c>
      <c r="C6411" t="s">
        <v>18527</v>
      </c>
      <c r="D6411" t="s">
        <v>18528</v>
      </c>
      <c r="E6411" t="s">
        <v>14549</v>
      </c>
      <c r="F6411" t="s">
        <v>1023</v>
      </c>
    </row>
    <row r="6412" spans="2:6" hidden="1" x14ac:dyDescent="0.25">
      <c r="B6412">
        <v>164153</v>
      </c>
      <c r="C6412" t="s">
        <v>18529</v>
      </c>
      <c r="D6412" t="s">
        <v>18530</v>
      </c>
      <c r="E6412" t="s">
        <v>18531</v>
      </c>
      <c r="F6412" t="s">
        <v>1023</v>
      </c>
    </row>
    <row r="6413" spans="2:6" hidden="1" x14ac:dyDescent="0.25">
      <c r="B6413">
        <v>164154</v>
      </c>
      <c r="C6413" t="s">
        <v>18532</v>
      </c>
      <c r="D6413" t="s">
        <v>18533</v>
      </c>
      <c r="E6413" t="s">
        <v>17757</v>
      </c>
      <c r="F6413" t="s">
        <v>1023</v>
      </c>
    </row>
    <row r="6414" spans="2:6" hidden="1" x14ac:dyDescent="0.25">
      <c r="B6414">
        <v>164155</v>
      </c>
      <c r="C6414" t="s">
        <v>18534</v>
      </c>
      <c r="D6414" t="s">
        <v>18535</v>
      </c>
      <c r="E6414" t="s">
        <v>7239</v>
      </c>
      <c r="F6414" t="s">
        <v>1023</v>
      </c>
    </row>
    <row r="6415" spans="2:6" hidden="1" x14ac:dyDescent="0.25">
      <c r="B6415">
        <v>164156</v>
      </c>
      <c r="C6415" t="s">
        <v>18536</v>
      </c>
      <c r="D6415" t="s">
        <v>18537</v>
      </c>
      <c r="E6415" t="s">
        <v>5360</v>
      </c>
      <c r="F6415" t="s">
        <v>1023</v>
      </c>
    </row>
    <row r="6416" spans="2:6" hidden="1" x14ac:dyDescent="0.25">
      <c r="B6416">
        <v>164157</v>
      </c>
      <c r="C6416" t="s">
        <v>18538</v>
      </c>
      <c r="D6416" t="s">
        <v>18539</v>
      </c>
      <c r="E6416" t="s">
        <v>15995</v>
      </c>
      <c r="F6416" t="s">
        <v>1023</v>
      </c>
    </row>
    <row r="6417" spans="2:6" hidden="1" x14ac:dyDescent="0.25">
      <c r="B6417">
        <v>164158</v>
      </c>
      <c r="C6417" t="s">
        <v>18540</v>
      </c>
      <c r="D6417" t="s">
        <v>18541</v>
      </c>
      <c r="E6417" t="s">
        <v>8170</v>
      </c>
      <c r="F6417" t="s">
        <v>1023</v>
      </c>
    </row>
    <row r="6418" spans="2:6" hidden="1" x14ac:dyDescent="0.25">
      <c r="B6418">
        <v>164159</v>
      </c>
      <c r="C6418" t="s">
        <v>18542</v>
      </c>
      <c r="D6418" t="s">
        <v>18543</v>
      </c>
      <c r="E6418" t="s">
        <v>6595</v>
      </c>
      <c r="F6418" t="s">
        <v>1023</v>
      </c>
    </row>
    <row r="6419" spans="2:6" hidden="1" x14ac:dyDescent="0.25">
      <c r="B6419">
        <v>164160</v>
      </c>
      <c r="C6419" t="s">
        <v>18544</v>
      </c>
      <c r="D6419" t="s">
        <v>18545</v>
      </c>
      <c r="E6419" t="s">
        <v>18546</v>
      </c>
      <c r="F6419" t="s">
        <v>1023</v>
      </c>
    </row>
    <row r="6420" spans="2:6" hidden="1" x14ac:dyDescent="0.25">
      <c r="B6420">
        <v>164161</v>
      </c>
      <c r="C6420" t="s">
        <v>18547</v>
      </c>
      <c r="D6420" t="s">
        <v>18548</v>
      </c>
      <c r="E6420" t="s">
        <v>18549</v>
      </c>
      <c r="F6420" t="s">
        <v>1023</v>
      </c>
    </row>
    <row r="6421" spans="2:6" hidden="1" x14ac:dyDescent="0.25">
      <c r="B6421">
        <v>164162</v>
      </c>
      <c r="C6421" t="s">
        <v>18550</v>
      </c>
      <c r="D6421" t="s">
        <v>18551</v>
      </c>
      <c r="E6421" t="s">
        <v>18552</v>
      </c>
      <c r="F6421" t="s">
        <v>1023</v>
      </c>
    </row>
    <row r="6422" spans="2:6" hidden="1" x14ac:dyDescent="0.25">
      <c r="B6422">
        <v>164163</v>
      </c>
      <c r="C6422" t="s">
        <v>18553</v>
      </c>
      <c r="D6422" t="s">
        <v>18554</v>
      </c>
      <c r="E6422" t="s">
        <v>17873</v>
      </c>
      <c r="F6422" t="s">
        <v>1023</v>
      </c>
    </row>
    <row r="6423" spans="2:6" hidden="1" x14ac:dyDescent="0.25">
      <c r="B6423">
        <v>164164</v>
      </c>
      <c r="C6423" t="s">
        <v>18555</v>
      </c>
      <c r="D6423" t="s">
        <v>18556</v>
      </c>
      <c r="E6423" t="s">
        <v>3519</v>
      </c>
      <c r="F6423" t="s">
        <v>1023</v>
      </c>
    </row>
    <row r="6424" spans="2:6" hidden="1" x14ac:dyDescent="0.25">
      <c r="B6424">
        <v>164165</v>
      </c>
      <c r="C6424" t="s">
        <v>18557</v>
      </c>
      <c r="D6424" t="s">
        <v>18558</v>
      </c>
      <c r="E6424" t="s">
        <v>18559</v>
      </c>
      <c r="F6424" t="s">
        <v>1023</v>
      </c>
    </row>
    <row r="6425" spans="2:6" hidden="1" x14ac:dyDescent="0.25">
      <c r="B6425">
        <v>164166</v>
      </c>
      <c r="C6425" t="s">
        <v>18560</v>
      </c>
      <c r="D6425" t="s">
        <v>18561</v>
      </c>
      <c r="E6425" t="s">
        <v>18562</v>
      </c>
      <c r="F6425" t="s">
        <v>1023</v>
      </c>
    </row>
    <row r="6426" spans="2:6" hidden="1" x14ac:dyDescent="0.25">
      <c r="B6426">
        <v>164167</v>
      </c>
      <c r="C6426" t="s">
        <v>18563</v>
      </c>
      <c r="D6426" t="s">
        <v>18564</v>
      </c>
      <c r="E6426" t="s">
        <v>18565</v>
      </c>
      <c r="F6426" t="s">
        <v>1023</v>
      </c>
    </row>
    <row r="6427" spans="2:6" hidden="1" x14ac:dyDescent="0.25">
      <c r="B6427">
        <v>164168</v>
      </c>
      <c r="C6427" t="s">
        <v>18566</v>
      </c>
      <c r="D6427" t="s">
        <v>18567</v>
      </c>
      <c r="E6427" t="s">
        <v>18568</v>
      </c>
      <c r="F6427" t="s">
        <v>1023</v>
      </c>
    </row>
    <row r="6428" spans="2:6" hidden="1" x14ac:dyDescent="0.25">
      <c r="B6428">
        <v>164169</v>
      </c>
      <c r="C6428" t="s">
        <v>18569</v>
      </c>
      <c r="D6428" t="s">
        <v>18570</v>
      </c>
      <c r="E6428" t="s">
        <v>18571</v>
      </c>
      <c r="F6428" t="s">
        <v>1023</v>
      </c>
    </row>
    <row r="6429" spans="2:6" hidden="1" x14ac:dyDescent="0.25">
      <c r="B6429">
        <v>164170</v>
      </c>
      <c r="C6429" t="s">
        <v>18572</v>
      </c>
      <c r="D6429" t="s">
        <v>18573</v>
      </c>
      <c r="E6429" t="s">
        <v>18574</v>
      </c>
      <c r="F6429" t="s">
        <v>1023</v>
      </c>
    </row>
    <row r="6430" spans="2:6" hidden="1" x14ac:dyDescent="0.25">
      <c r="B6430">
        <v>164171</v>
      </c>
      <c r="C6430" t="s">
        <v>18575</v>
      </c>
      <c r="D6430" t="s">
        <v>18576</v>
      </c>
      <c r="E6430" t="s">
        <v>18577</v>
      </c>
      <c r="F6430" t="s">
        <v>1023</v>
      </c>
    </row>
    <row r="6431" spans="2:6" hidden="1" x14ac:dyDescent="0.25">
      <c r="B6431">
        <v>164172</v>
      </c>
      <c r="C6431" t="s">
        <v>18578</v>
      </c>
      <c r="D6431" t="s">
        <v>18579</v>
      </c>
      <c r="E6431" t="s">
        <v>3251</v>
      </c>
      <c r="F6431" t="s">
        <v>1023</v>
      </c>
    </row>
    <row r="6432" spans="2:6" hidden="1" x14ac:dyDescent="0.25">
      <c r="B6432">
        <v>164173</v>
      </c>
      <c r="C6432" t="s">
        <v>18580</v>
      </c>
      <c r="D6432" t="s">
        <v>18581</v>
      </c>
      <c r="E6432" t="s">
        <v>18582</v>
      </c>
      <c r="F6432" t="s">
        <v>1023</v>
      </c>
    </row>
    <row r="6433" spans="2:6" hidden="1" x14ac:dyDescent="0.25">
      <c r="B6433">
        <v>164174</v>
      </c>
      <c r="C6433" t="s">
        <v>18583</v>
      </c>
      <c r="D6433" t="s">
        <v>18584</v>
      </c>
      <c r="E6433" t="s">
        <v>18585</v>
      </c>
      <c r="F6433" t="s">
        <v>1023</v>
      </c>
    </row>
    <row r="6434" spans="2:6" hidden="1" x14ac:dyDescent="0.25">
      <c r="B6434">
        <v>164175</v>
      </c>
      <c r="C6434" t="s">
        <v>18586</v>
      </c>
      <c r="D6434" t="s">
        <v>18587</v>
      </c>
      <c r="E6434" t="s">
        <v>18588</v>
      </c>
      <c r="F6434" t="s">
        <v>1023</v>
      </c>
    </row>
    <row r="6435" spans="2:6" hidden="1" x14ac:dyDescent="0.25">
      <c r="B6435">
        <v>164176</v>
      </c>
      <c r="C6435" t="s">
        <v>18589</v>
      </c>
      <c r="D6435" t="s">
        <v>18590</v>
      </c>
      <c r="E6435" t="s">
        <v>18591</v>
      </c>
      <c r="F6435" t="s">
        <v>1023</v>
      </c>
    </row>
    <row r="6436" spans="2:6" hidden="1" x14ac:dyDescent="0.25">
      <c r="B6436">
        <v>164177</v>
      </c>
      <c r="C6436" t="s">
        <v>18592</v>
      </c>
      <c r="D6436" t="s">
        <v>18593</v>
      </c>
      <c r="E6436" t="s">
        <v>18594</v>
      </c>
      <c r="F6436" t="s">
        <v>1023</v>
      </c>
    </row>
    <row r="6437" spans="2:6" hidden="1" x14ac:dyDescent="0.25">
      <c r="B6437">
        <v>164178</v>
      </c>
      <c r="C6437" t="s">
        <v>18595</v>
      </c>
      <c r="D6437" t="s">
        <v>18596</v>
      </c>
      <c r="E6437" t="s">
        <v>18597</v>
      </c>
      <c r="F6437" t="s">
        <v>1023</v>
      </c>
    </row>
    <row r="6438" spans="2:6" hidden="1" x14ac:dyDescent="0.25">
      <c r="B6438">
        <v>164180</v>
      </c>
      <c r="C6438" t="s">
        <v>18598</v>
      </c>
      <c r="D6438" t="s">
        <v>18599</v>
      </c>
      <c r="E6438" t="s">
        <v>4545</v>
      </c>
      <c r="F6438" t="s">
        <v>1023</v>
      </c>
    </row>
    <row r="6439" spans="2:6" hidden="1" x14ac:dyDescent="0.25">
      <c r="B6439">
        <v>164181</v>
      </c>
      <c r="C6439" t="s">
        <v>18600</v>
      </c>
      <c r="D6439" t="s">
        <v>18601</v>
      </c>
      <c r="E6439" t="s">
        <v>18602</v>
      </c>
      <c r="F6439" t="s">
        <v>1023</v>
      </c>
    </row>
    <row r="6440" spans="2:6" hidden="1" x14ac:dyDescent="0.25">
      <c r="B6440">
        <v>164182</v>
      </c>
      <c r="C6440" t="s">
        <v>18603</v>
      </c>
      <c r="D6440" t="s">
        <v>18604</v>
      </c>
      <c r="E6440" t="s">
        <v>18605</v>
      </c>
      <c r="F6440" t="s">
        <v>1023</v>
      </c>
    </row>
    <row r="6441" spans="2:6" hidden="1" x14ac:dyDescent="0.25">
      <c r="B6441">
        <v>164183</v>
      </c>
      <c r="C6441" t="s">
        <v>18606</v>
      </c>
      <c r="D6441" t="s">
        <v>18607</v>
      </c>
      <c r="E6441" t="s">
        <v>18608</v>
      </c>
      <c r="F6441" t="s">
        <v>1023</v>
      </c>
    </row>
    <row r="6442" spans="2:6" hidden="1" x14ac:dyDescent="0.25">
      <c r="B6442">
        <v>164184</v>
      </c>
      <c r="C6442" t="s">
        <v>18609</v>
      </c>
      <c r="D6442" t="s">
        <v>18610</v>
      </c>
      <c r="E6442" t="s">
        <v>11296</v>
      </c>
      <c r="F6442" t="s">
        <v>1023</v>
      </c>
    </row>
    <row r="6443" spans="2:6" hidden="1" x14ac:dyDescent="0.25">
      <c r="B6443">
        <v>164185</v>
      </c>
      <c r="C6443" t="s">
        <v>18611</v>
      </c>
      <c r="D6443" t="s">
        <v>18612</v>
      </c>
      <c r="E6443" t="s">
        <v>7143</v>
      </c>
      <c r="F6443" t="s">
        <v>1023</v>
      </c>
    </row>
    <row r="6444" spans="2:6" hidden="1" x14ac:dyDescent="0.25">
      <c r="B6444">
        <v>164186</v>
      </c>
      <c r="C6444" t="s">
        <v>18613</v>
      </c>
      <c r="D6444" t="s">
        <v>18614</v>
      </c>
      <c r="E6444" t="s">
        <v>15891</v>
      </c>
      <c r="F6444" t="s">
        <v>1023</v>
      </c>
    </row>
    <row r="6445" spans="2:6" hidden="1" x14ac:dyDescent="0.25">
      <c r="B6445">
        <v>164187</v>
      </c>
      <c r="C6445" t="s">
        <v>18615</v>
      </c>
      <c r="D6445" t="s">
        <v>18616</v>
      </c>
      <c r="E6445" t="s">
        <v>13786</v>
      </c>
      <c r="F6445" t="s">
        <v>1023</v>
      </c>
    </row>
    <row r="6446" spans="2:6" hidden="1" x14ac:dyDescent="0.25">
      <c r="B6446">
        <v>164188</v>
      </c>
      <c r="C6446" t="s">
        <v>18617</v>
      </c>
      <c r="D6446" t="s">
        <v>18618</v>
      </c>
      <c r="E6446" t="s">
        <v>18619</v>
      </c>
      <c r="F6446" t="s">
        <v>1023</v>
      </c>
    </row>
    <row r="6447" spans="2:6" hidden="1" x14ac:dyDescent="0.25">
      <c r="B6447">
        <v>164189</v>
      </c>
      <c r="C6447" t="s">
        <v>18620</v>
      </c>
      <c r="D6447" t="s">
        <v>18621</v>
      </c>
      <c r="E6447" t="s">
        <v>18622</v>
      </c>
      <c r="F6447" t="s">
        <v>1023</v>
      </c>
    </row>
    <row r="6448" spans="2:6" hidden="1" x14ac:dyDescent="0.25">
      <c r="B6448">
        <v>164190</v>
      </c>
      <c r="C6448" t="s">
        <v>18623</v>
      </c>
      <c r="D6448" t="s">
        <v>18624</v>
      </c>
      <c r="E6448" t="s">
        <v>18625</v>
      </c>
      <c r="F6448" t="s">
        <v>1023</v>
      </c>
    </row>
    <row r="6449" spans="2:6" hidden="1" x14ac:dyDescent="0.25">
      <c r="B6449">
        <v>164191</v>
      </c>
      <c r="C6449" t="s">
        <v>18626</v>
      </c>
      <c r="D6449" t="s">
        <v>18627</v>
      </c>
      <c r="E6449" t="s">
        <v>18628</v>
      </c>
      <c r="F6449" t="s">
        <v>1023</v>
      </c>
    </row>
    <row r="6450" spans="2:6" hidden="1" x14ac:dyDescent="0.25">
      <c r="B6450">
        <v>164192</v>
      </c>
      <c r="C6450" t="s">
        <v>18629</v>
      </c>
      <c r="D6450" t="s">
        <v>18630</v>
      </c>
      <c r="E6450" t="s">
        <v>18631</v>
      </c>
      <c r="F6450" t="s">
        <v>1023</v>
      </c>
    </row>
    <row r="6451" spans="2:6" hidden="1" x14ac:dyDescent="0.25">
      <c r="B6451">
        <v>164193</v>
      </c>
      <c r="C6451" t="s">
        <v>18632</v>
      </c>
      <c r="D6451" t="s">
        <v>18633</v>
      </c>
      <c r="E6451" t="s">
        <v>18634</v>
      </c>
      <c r="F6451" t="s">
        <v>1023</v>
      </c>
    </row>
    <row r="6452" spans="2:6" hidden="1" x14ac:dyDescent="0.25">
      <c r="B6452">
        <v>164194</v>
      </c>
      <c r="C6452" t="s">
        <v>18635</v>
      </c>
      <c r="D6452" t="s">
        <v>18636</v>
      </c>
      <c r="E6452" t="s">
        <v>18637</v>
      </c>
      <c r="F6452" t="s">
        <v>1023</v>
      </c>
    </row>
    <row r="6453" spans="2:6" hidden="1" x14ac:dyDescent="0.25">
      <c r="B6453">
        <v>164195</v>
      </c>
      <c r="C6453" t="s">
        <v>18638</v>
      </c>
      <c r="D6453" t="s">
        <v>18639</v>
      </c>
      <c r="E6453" t="s">
        <v>10574</v>
      </c>
      <c r="F6453" t="s">
        <v>1023</v>
      </c>
    </row>
    <row r="6454" spans="2:6" hidden="1" x14ac:dyDescent="0.25">
      <c r="B6454">
        <v>164196</v>
      </c>
      <c r="C6454" t="s">
        <v>18640</v>
      </c>
      <c r="D6454" t="s">
        <v>18641</v>
      </c>
      <c r="E6454" t="s">
        <v>18642</v>
      </c>
      <c r="F6454" t="s">
        <v>1023</v>
      </c>
    </row>
    <row r="6455" spans="2:6" hidden="1" x14ac:dyDescent="0.25">
      <c r="B6455">
        <v>164197</v>
      </c>
      <c r="C6455" t="s">
        <v>18643</v>
      </c>
      <c r="D6455" t="s">
        <v>18644</v>
      </c>
      <c r="E6455" t="s">
        <v>18645</v>
      </c>
      <c r="F6455" t="s">
        <v>1023</v>
      </c>
    </row>
    <row r="6456" spans="2:6" hidden="1" x14ac:dyDescent="0.25">
      <c r="B6456">
        <v>164198</v>
      </c>
      <c r="C6456" t="s">
        <v>18646</v>
      </c>
      <c r="D6456" t="s">
        <v>18647</v>
      </c>
      <c r="E6456" t="s">
        <v>18648</v>
      </c>
      <c r="F6456" t="s">
        <v>1023</v>
      </c>
    </row>
    <row r="6457" spans="2:6" hidden="1" x14ac:dyDescent="0.25">
      <c r="B6457">
        <v>164199</v>
      </c>
      <c r="C6457" t="s">
        <v>18649</v>
      </c>
      <c r="D6457" t="s">
        <v>18650</v>
      </c>
      <c r="E6457" t="s">
        <v>18651</v>
      </c>
      <c r="F6457" t="s">
        <v>1023</v>
      </c>
    </row>
    <row r="6458" spans="2:6" hidden="1" x14ac:dyDescent="0.25">
      <c r="B6458">
        <v>164201</v>
      </c>
      <c r="C6458" t="s">
        <v>18652</v>
      </c>
      <c r="D6458" t="s">
        <v>18653</v>
      </c>
      <c r="E6458" t="s">
        <v>3275</v>
      </c>
      <c r="F6458" t="s">
        <v>1023</v>
      </c>
    </row>
    <row r="6459" spans="2:6" hidden="1" x14ac:dyDescent="0.25">
      <c r="B6459">
        <v>164202</v>
      </c>
      <c r="C6459" t="s">
        <v>18654</v>
      </c>
      <c r="D6459" t="s">
        <v>18655</v>
      </c>
      <c r="E6459" t="s">
        <v>18656</v>
      </c>
      <c r="F6459" t="s">
        <v>1023</v>
      </c>
    </row>
    <row r="6460" spans="2:6" hidden="1" x14ac:dyDescent="0.25">
      <c r="B6460">
        <v>164203</v>
      </c>
      <c r="C6460" t="s">
        <v>18657</v>
      </c>
      <c r="D6460" t="s">
        <v>18658</v>
      </c>
      <c r="E6460" t="s">
        <v>18659</v>
      </c>
      <c r="F6460" t="s">
        <v>1023</v>
      </c>
    </row>
    <row r="6461" spans="2:6" hidden="1" x14ac:dyDescent="0.25">
      <c r="B6461">
        <v>164205</v>
      </c>
      <c r="C6461" t="s">
        <v>18660</v>
      </c>
      <c r="D6461" t="s">
        <v>18661</v>
      </c>
      <c r="E6461" t="s">
        <v>13992</v>
      </c>
      <c r="F6461" t="s">
        <v>1023</v>
      </c>
    </row>
    <row r="6462" spans="2:6" hidden="1" x14ac:dyDescent="0.25">
      <c r="B6462">
        <v>164206</v>
      </c>
      <c r="C6462" t="s">
        <v>18662</v>
      </c>
      <c r="D6462" t="s">
        <v>18663</v>
      </c>
      <c r="E6462" t="s">
        <v>18664</v>
      </c>
      <c r="F6462" t="s">
        <v>1023</v>
      </c>
    </row>
    <row r="6463" spans="2:6" hidden="1" x14ac:dyDescent="0.25">
      <c r="B6463">
        <v>164207</v>
      </c>
      <c r="C6463" t="s">
        <v>18665</v>
      </c>
      <c r="D6463" t="s">
        <v>18666</v>
      </c>
      <c r="E6463" t="s">
        <v>18667</v>
      </c>
      <c r="F6463" t="s">
        <v>1023</v>
      </c>
    </row>
    <row r="6464" spans="2:6" hidden="1" x14ac:dyDescent="0.25">
      <c r="B6464">
        <v>164208</v>
      </c>
      <c r="C6464" t="s">
        <v>18668</v>
      </c>
      <c r="D6464" t="s">
        <v>18669</v>
      </c>
      <c r="E6464" t="s">
        <v>12570</v>
      </c>
      <c r="F6464" t="s">
        <v>1023</v>
      </c>
    </row>
    <row r="6465" spans="2:6" hidden="1" x14ac:dyDescent="0.25">
      <c r="B6465">
        <v>164209</v>
      </c>
      <c r="C6465" t="s">
        <v>18670</v>
      </c>
      <c r="D6465" t="s">
        <v>18671</v>
      </c>
      <c r="E6465" t="s">
        <v>18672</v>
      </c>
      <c r="F6465" t="s">
        <v>1023</v>
      </c>
    </row>
    <row r="6466" spans="2:6" hidden="1" x14ac:dyDescent="0.25">
      <c r="B6466">
        <v>164210</v>
      </c>
      <c r="C6466" t="s">
        <v>18673</v>
      </c>
      <c r="D6466" t="s">
        <v>18674</v>
      </c>
      <c r="E6466" t="s">
        <v>8557</v>
      </c>
      <c r="F6466" t="s">
        <v>1023</v>
      </c>
    </row>
    <row r="6467" spans="2:6" hidden="1" x14ac:dyDescent="0.25">
      <c r="B6467">
        <v>164211</v>
      </c>
      <c r="C6467" t="s">
        <v>18675</v>
      </c>
      <c r="D6467" t="s">
        <v>18676</v>
      </c>
      <c r="E6467" t="s">
        <v>18677</v>
      </c>
      <c r="F6467" t="s">
        <v>1023</v>
      </c>
    </row>
    <row r="6468" spans="2:6" hidden="1" x14ac:dyDescent="0.25">
      <c r="B6468">
        <v>164212</v>
      </c>
      <c r="C6468" t="s">
        <v>18678</v>
      </c>
      <c r="D6468" t="s">
        <v>18679</v>
      </c>
      <c r="E6468" t="s">
        <v>12860</v>
      </c>
      <c r="F6468" t="s">
        <v>1023</v>
      </c>
    </row>
    <row r="6469" spans="2:6" hidden="1" x14ac:dyDescent="0.25">
      <c r="B6469">
        <v>164213</v>
      </c>
      <c r="C6469" t="s">
        <v>18680</v>
      </c>
      <c r="D6469" t="s">
        <v>18681</v>
      </c>
      <c r="E6469" t="s">
        <v>18682</v>
      </c>
      <c r="F6469" t="s">
        <v>1023</v>
      </c>
    </row>
    <row r="6470" spans="2:6" hidden="1" x14ac:dyDescent="0.25">
      <c r="B6470">
        <v>164214</v>
      </c>
      <c r="C6470" t="s">
        <v>18683</v>
      </c>
      <c r="D6470" t="s">
        <v>18684</v>
      </c>
      <c r="E6470" t="s">
        <v>18685</v>
      </c>
      <c r="F6470" t="s">
        <v>1023</v>
      </c>
    </row>
    <row r="6471" spans="2:6" hidden="1" x14ac:dyDescent="0.25">
      <c r="B6471">
        <v>164215</v>
      </c>
      <c r="C6471" t="s">
        <v>18686</v>
      </c>
      <c r="D6471" t="s">
        <v>18687</v>
      </c>
      <c r="E6471" t="s">
        <v>18688</v>
      </c>
      <c r="F6471" t="s">
        <v>1023</v>
      </c>
    </row>
    <row r="6472" spans="2:6" hidden="1" x14ac:dyDescent="0.25">
      <c r="B6472">
        <v>164216</v>
      </c>
      <c r="C6472" t="s">
        <v>18689</v>
      </c>
      <c r="D6472" t="s">
        <v>18690</v>
      </c>
      <c r="E6472" t="s">
        <v>3758</v>
      </c>
      <c r="F6472" t="s">
        <v>1023</v>
      </c>
    </row>
    <row r="6473" spans="2:6" hidden="1" x14ac:dyDescent="0.25">
      <c r="B6473">
        <v>164217</v>
      </c>
      <c r="C6473" t="s">
        <v>18691</v>
      </c>
      <c r="D6473" t="s">
        <v>18692</v>
      </c>
      <c r="E6473" t="s">
        <v>4496</v>
      </c>
      <c r="F6473" t="s">
        <v>1023</v>
      </c>
    </row>
    <row r="6474" spans="2:6" hidden="1" x14ac:dyDescent="0.25">
      <c r="B6474">
        <v>164218</v>
      </c>
      <c r="C6474" t="s">
        <v>18693</v>
      </c>
      <c r="D6474" t="s">
        <v>18694</v>
      </c>
      <c r="E6474" t="s">
        <v>18695</v>
      </c>
      <c r="F6474" t="s">
        <v>1023</v>
      </c>
    </row>
    <row r="6475" spans="2:6" hidden="1" x14ac:dyDescent="0.25">
      <c r="B6475">
        <v>164219</v>
      </c>
      <c r="C6475" t="s">
        <v>18696</v>
      </c>
      <c r="D6475" t="s">
        <v>18697</v>
      </c>
      <c r="E6475" t="s">
        <v>18698</v>
      </c>
      <c r="F6475" t="s">
        <v>1023</v>
      </c>
    </row>
    <row r="6476" spans="2:6" hidden="1" x14ac:dyDescent="0.25">
      <c r="B6476">
        <v>164220</v>
      </c>
      <c r="C6476" t="s">
        <v>18699</v>
      </c>
      <c r="D6476" t="s">
        <v>18700</v>
      </c>
      <c r="E6476" t="s">
        <v>18701</v>
      </c>
      <c r="F6476" t="s">
        <v>1023</v>
      </c>
    </row>
    <row r="6477" spans="2:6" hidden="1" x14ac:dyDescent="0.25">
      <c r="B6477">
        <v>164221</v>
      </c>
      <c r="C6477" t="s">
        <v>18702</v>
      </c>
      <c r="D6477" t="s">
        <v>18703</v>
      </c>
      <c r="E6477" t="s">
        <v>18704</v>
      </c>
      <c r="F6477" t="s">
        <v>1023</v>
      </c>
    </row>
    <row r="6478" spans="2:6" hidden="1" x14ac:dyDescent="0.25">
      <c r="B6478">
        <v>164222</v>
      </c>
      <c r="C6478" t="s">
        <v>18705</v>
      </c>
      <c r="D6478" t="s">
        <v>18706</v>
      </c>
      <c r="E6478" t="s">
        <v>24114</v>
      </c>
      <c r="F6478" t="s">
        <v>1023</v>
      </c>
    </row>
    <row r="6479" spans="2:6" hidden="1" x14ac:dyDescent="0.25">
      <c r="B6479">
        <v>164223</v>
      </c>
      <c r="C6479" t="s">
        <v>18707</v>
      </c>
      <c r="D6479" t="s">
        <v>18708</v>
      </c>
      <c r="E6479" t="s">
        <v>18709</v>
      </c>
      <c r="F6479" t="s">
        <v>1023</v>
      </c>
    </row>
    <row r="6480" spans="2:6" hidden="1" x14ac:dyDescent="0.25">
      <c r="B6480">
        <v>164224</v>
      </c>
      <c r="C6480" t="s">
        <v>18710</v>
      </c>
      <c r="D6480" t="s">
        <v>18711</v>
      </c>
      <c r="E6480" t="s">
        <v>3746</v>
      </c>
      <c r="F6480" t="s">
        <v>1023</v>
      </c>
    </row>
    <row r="6481" spans="2:6" hidden="1" x14ac:dyDescent="0.25">
      <c r="B6481">
        <v>164225</v>
      </c>
      <c r="C6481" t="s">
        <v>18712</v>
      </c>
      <c r="D6481" t="s">
        <v>18713</v>
      </c>
      <c r="E6481" t="s">
        <v>18714</v>
      </c>
      <c r="F6481" t="s">
        <v>1023</v>
      </c>
    </row>
    <row r="6482" spans="2:6" hidden="1" x14ac:dyDescent="0.25">
      <c r="B6482">
        <v>164226</v>
      </c>
      <c r="C6482" t="s">
        <v>18715</v>
      </c>
      <c r="D6482" t="s">
        <v>18716</v>
      </c>
      <c r="E6482" t="s">
        <v>18717</v>
      </c>
      <c r="F6482" t="s">
        <v>1023</v>
      </c>
    </row>
    <row r="6483" spans="2:6" hidden="1" x14ac:dyDescent="0.25">
      <c r="B6483">
        <v>164227</v>
      </c>
      <c r="C6483" t="s">
        <v>18718</v>
      </c>
      <c r="D6483" t="s">
        <v>18719</v>
      </c>
      <c r="E6483" t="s">
        <v>18720</v>
      </c>
      <c r="F6483" t="s">
        <v>1023</v>
      </c>
    </row>
    <row r="6484" spans="2:6" hidden="1" x14ac:dyDescent="0.25">
      <c r="B6484">
        <v>164228</v>
      </c>
      <c r="C6484" t="s">
        <v>18721</v>
      </c>
      <c r="D6484" t="s">
        <v>18722</v>
      </c>
      <c r="E6484" t="s">
        <v>18723</v>
      </c>
      <c r="F6484" t="s">
        <v>1023</v>
      </c>
    </row>
    <row r="6485" spans="2:6" hidden="1" x14ac:dyDescent="0.25">
      <c r="B6485">
        <v>164229</v>
      </c>
      <c r="C6485" t="s">
        <v>18724</v>
      </c>
      <c r="D6485" t="s">
        <v>18725</v>
      </c>
      <c r="E6485" t="s">
        <v>3589</v>
      </c>
      <c r="F6485" t="s">
        <v>1023</v>
      </c>
    </row>
    <row r="6486" spans="2:6" hidden="1" x14ac:dyDescent="0.25">
      <c r="B6486">
        <v>164230</v>
      </c>
      <c r="C6486" t="s">
        <v>18726</v>
      </c>
      <c r="D6486" t="s">
        <v>18727</v>
      </c>
      <c r="E6486" t="s">
        <v>18728</v>
      </c>
      <c r="F6486" t="s">
        <v>1023</v>
      </c>
    </row>
    <row r="6487" spans="2:6" hidden="1" x14ac:dyDescent="0.25">
      <c r="B6487">
        <v>164231</v>
      </c>
      <c r="C6487" t="s">
        <v>18729</v>
      </c>
      <c r="D6487" t="s">
        <v>18730</v>
      </c>
      <c r="E6487" t="s">
        <v>2583</v>
      </c>
      <c r="F6487" t="s">
        <v>1023</v>
      </c>
    </row>
    <row r="6488" spans="2:6" hidden="1" x14ac:dyDescent="0.25">
      <c r="B6488">
        <v>164232</v>
      </c>
      <c r="C6488" t="s">
        <v>18731</v>
      </c>
      <c r="D6488" t="s">
        <v>18732</v>
      </c>
      <c r="E6488" t="s">
        <v>17051</v>
      </c>
      <c r="F6488" t="s">
        <v>1023</v>
      </c>
    </row>
    <row r="6489" spans="2:6" hidden="1" x14ac:dyDescent="0.25">
      <c r="B6489">
        <v>164233</v>
      </c>
      <c r="C6489" t="s">
        <v>18733</v>
      </c>
      <c r="D6489" t="s">
        <v>18734</v>
      </c>
      <c r="E6489" t="s">
        <v>18735</v>
      </c>
      <c r="F6489" t="s">
        <v>1023</v>
      </c>
    </row>
    <row r="6490" spans="2:6" hidden="1" x14ac:dyDescent="0.25">
      <c r="B6490">
        <v>164234</v>
      </c>
      <c r="C6490" t="s">
        <v>18736</v>
      </c>
      <c r="D6490" t="s">
        <v>18737</v>
      </c>
      <c r="E6490" t="s">
        <v>18738</v>
      </c>
      <c r="F6490" t="s">
        <v>1023</v>
      </c>
    </row>
    <row r="6491" spans="2:6" hidden="1" x14ac:dyDescent="0.25">
      <c r="B6491">
        <v>164235</v>
      </c>
      <c r="C6491" t="s">
        <v>18739</v>
      </c>
      <c r="D6491" t="s">
        <v>18740</v>
      </c>
      <c r="E6491" t="s">
        <v>18741</v>
      </c>
      <c r="F6491" t="s">
        <v>1023</v>
      </c>
    </row>
    <row r="6492" spans="2:6" hidden="1" x14ac:dyDescent="0.25">
      <c r="B6492">
        <v>164236</v>
      </c>
      <c r="C6492" t="s">
        <v>18742</v>
      </c>
      <c r="D6492" t="s">
        <v>18743</v>
      </c>
      <c r="E6492" t="s">
        <v>17695</v>
      </c>
      <c r="F6492" t="s">
        <v>1023</v>
      </c>
    </row>
    <row r="6493" spans="2:6" hidden="1" x14ac:dyDescent="0.25">
      <c r="B6493">
        <v>164237</v>
      </c>
      <c r="C6493" t="s">
        <v>18744</v>
      </c>
      <c r="D6493" t="s">
        <v>18745</v>
      </c>
      <c r="E6493" t="s">
        <v>15005</v>
      </c>
      <c r="F6493" t="s">
        <v>1023</v>
      </c>
    </row>
    <row r="6494" spans="2:6" hidden="1" x14ac:dyDescent="0.25">
      <c r="B6494">
        <v>164238</v>
      </c>
      <c r="C6494" t="s">
        <v>18746</v>
      </c>
      <c r="D6494" t="s">
        <v>18747</v>
      </c>
      <c r="E6494" t="s">
        <v>1663</v>
      </c>
      <c r="F6494" t="s">
        <v>1023</v>
      </c>
    </row>
    <row r="6495" spans="2:6" hidden="1" x14ac:dyDescent="0.25">
      <c r="B6495">
        <v>164239</v>
      </c>
      <c r="C6495" t="s">
        <v>18748</v>
      </c>
      <c r="D6495" t="s">
        <v>18749</v>
      </c>
      <c r="E6495" t="s">
        <v>1744</v>
      </c>
      <c r="F6495" t="s">
        <v>1023</v>
      </c>
    </row>
    <row r="6496" spans="2:6" hidden="1" x14ac:dyDescent="0.25">
      <c r="B6496">
        <v>164240</v>
      </c>
      <c r="C6496" t="s">
        <v>18750</v>
      </c>
      <c r="D6496" t="s">
        <v>18751</v>
      </c>
      <c r="E6496" t="s">
        <v>12494</v>
      </c>
      <c r="F6496" t="s">
        <v>1023</v>
      </c>
    </row>
    <row r="6497" spans="2:6" hidden="1" x14ac:dyDescent="0.25">
      <c r="B6497">
        <v>164241</v>
      </c>
      <c r="C6497" t="s">
        <v>18752</v>
      </c>
      <c r="D6497" t="s">
        <v>18753</v>
      </c>
      <c r="E6497" t="s">
        <v>10336</v>
      </c>
      <c r="F6497" t="s">
        <v>1023</v>
      </c>
    </row>
    <row r="6498" spans="2:6" hidden="1" x14ac:dyDescent="0.25">
      <c r="B6498">
        <v>164242</v>
      </c>
      <c r="C6498" t="s">
        <v>18754</v>
      </c>
      <c r="D6498" t="s">
        <v>18755</v>
      </c>
      <c r="E6498" t="s">
        <v>18756</v>
      </c>
      <c r="F6498" t="s">
        <v>1023</v>
      </c>
    </row>
    <row r="6499" spans="2:6" hidden="1" x14ac:dyDescent="0.25">
      <c r="B6499">
        <v>164243</v>
      </c>
      <c r="C6499" t="s">
        <v>18757</v>
      </c>
      <c r="D6499" t="s">
        <v>18758</v>
      </c>
      <c r="E6499" t="s">
        <v>18759</v>
      </c>
      <c r="F6499" t="s">
        <v>1023</v>
      </c>
    </row>
    <row r="6500" spans="2:6" hidden="1" x14ac:dyDescent="0.25">
      <c r="B6500">
        <v>164244</v>
      </c>
      <c r="C6500" t="s">
        <v>5755</v>
      </c>
      <c r="D6500" t="s">
        <v>5756</v>
      </c>
      <c r="E6500" t="s">
        <v>18760</v>
      </c>
      <c r="F6500" t="s">
        <v>1023</v>
      </c>
    </row>
    <row r="6501" spans="2:6" hidden="1" x14ac:dyDescent="0.25">
      <c r="B6501">
        <v>164245</v>
      </c>
      <c r="C6501" t="s">
        <v>18761</v>
      </c>
      <c r="D6501" t="s">
        <v>18762</v>
      </c>
      <c r="E6501" t="s">
        <v>9408</v>
      </c>
      <c r="F6501" t="s">
        <v>1023</v>
      </c>
    </row>
    <row r="6502" spans="2:6" hidden="1" x14ac:dyDescent="0.25">
      <c r="B6502">
        <v>164246</v>
      </c>
      <c r="C6502" t="s">
        <v>18763</v>
      </c>
      <c r="D6502" t="s">
        <v>18764</v>
      </c>
      <c r="E6502" t="s">
        <v>24115</v>
      </c>
      <c r="F6502" t="s">
        <v>1023</v>
      </c>
    </row>
    <row r="6503" spans="2:6" hidden="1" x14ac:dyDescent="0.25">
      <c r="B6503">
        <v>164247</v>
      </c>
      <c r="C6503" t="s">
        <v>18765</v>
      </c>
      <c r="D6503" t="s">
        <v>18766</v>
      </c>
      <c r="E6503" t="s">
        <v>11449</v>
      </c>
      <c r="F6503" t="s">
        <v>1023</v>
      </c>
    </row>
    <row r="6504" spans="2:6" hidden="1" x14ac:dyDescent="0.25">
      <c r="B6504">
        <v>164248</v>
      </c>
      <c r="C6504" t="s">
        <v>18767</v>
      </c>
      <c r="D6504" t="s">
        <v>18768</v>
      </c>
      <c r="E6504" t="s">
        <v>18769</v>
      </c>
      <c r="F6504" t="s">
        <v>1023</v>
      </c>
    </row>
    <row r="6505" spans="2:6" hidden="1" x14ac:dyDescent="0.25">
      <c r="B6505">
        <v>164249</v>
      </c>
      <c r="C6505" t="s">
        <v>18770</v>
      </c>
      <c r="D6505" t="s">
        <v>18771</v>
      </c>
      <c r="E6505" t="s">
        <v>18772</v>
      </c>
      <c r="F6505" t="s">
        <v>1023</v>
      </c>
    </row>
    <row r="6506" spans="2:6" hidden="1" x14ac:dyDescent="0.25">
      <c r="B6506">
        <v>164250</v>
      </c>
      <c r="C6506" t="s">
        <v>18773</v>
      </c>
      <c r="D6506" t="s">
        <v>18774</v>
      </c>
      <c r="E6506" t="s">
        <v>18775</v>
      </c>
      <c r="F6506" t="s">
        <v>1023</v>
      </c>
    </row>
    <row r="6507" spans="2:6" hidden="1" x14ac:dyDescent="0.25">
      <c r="B6507">
        <v>164251</v>
      </c>
      <c r="C6507" t="s">
        <v>18776</v>
      </c>
      <c r="D6507" t="s">
        <v>18777</v>
      </c>
      <c r="E6507" t="s">
        <v>18778</v>
      </c>
      <c r="F6507" t="s">
        <v>1023</v>
      </c>
    </row>
    <row r="6508" spans="2:6" hidden="1" x14ac:dyDescent="0.25">
      <c r="B6508">
        <v>164252</v>
      </c>
      <c r="C6508" t="s">
        <v>18779</v>
      </c>
      <c r="D6508" t="s">
        <v>18780</v>
      </c>
      <c r="E6508" t="s">
        <v>18781</v>
      </c>
      <c r="F6508" t="s">
        <v>1023</v>
      </c>
    </row>
    <row r="6509" spans="2:6" hidden="1" x14ac:dyDescent="0.25">
      <c r="B6509">
        <v>164253</v>
      </c>
      <c r="C6509" t="s">
        <v>18782</v>
      </c>
      <c r="D6509" t="s">
        <v>18783</v>
      </c>
      <c r="E6509" t="s">
        <v>18784</v>
      </c>
      <c r="F6509" t="s">
        <v>1023</v>
      </c>
    </row>
    <row r="6510" spans="2:6" hidden="1" x14ac:dyDescent="0.25">
      <c r="B6510">
        <v>164254</v>
      </c>
      <c r="C6510" t="s">
        <v>18785</v>
      </c>
      <c r="D6510" t="s">
        <v>18786</v>
      </c>
      <c r="E6510" t="s">
        <v>18787</v>
      </c>
      <c r="F6510" t="s">
        <v>1023</v>
      </c>
    </row>
    <row r="6511" spans="2:6" hidden="1" x14ac:dyDescent="0.25">
      <c r="B6511">
        <v>164255</v>
      </c>
      <c r="C6511" t="s">
        <v>18788</v>
      </c>
      <c r="D6511" t="s">
        <v>18789</v>
      </c>
      <c r="E6511" t="s">
        <v>18790</v>
      </c>
      <c r="F6511" t="s">
        <v>1023</v>
      </c>
    </row>
    <row r="6512" spans="2:6" hidden="1" x14ac:dyDescent="0.25">
      <c r="B6512">
        <v>164256</v>
      </c>
      <c r="C6512" t="s">
        <v>18791</v>
      </c>
      <c r="D6512" t="s">
        <v>18792</v>
      </c>
      <c r="E6512" t="s">
        <v>3542</v>
      </c>
      <c r="F6512" t="s">
        <v>1023</v>
      </c>
    </row>
    <row r="6513" spans="2:6" hidden="1" x14ac:dyDescent="0.25">
      <c r="B6513">
        <v>164258</v>
      </c>
      <c r="C6513" t="s">
        <v>18793</v>
      </c>
      <c r="D6513" t="s">
        <v>18794</v>
      </c>
      <c r="E6513" t="s">
        <v>18795</v>
      </c>
      <c r="F6513" t="s">
        <v>1023</v>
      </c>
    </row>
    <row r="6514" spans="2:6" hidden="1" x14ac:dyDescent="0.25">
      <c r="B6514">
        <v>164259</v>
      </c>
      <c r="C6514" t="s">
        <v>18796</v>
      </c>
      <c r="D6514" t="s">
        <v>18797</v>
      </c>
      <c r="E6514" t="s">
        <v>18798</v>
      </c>
      <c r="F6514" t="s">
        <v>1023</v>
      </c>
    </row>
    <row r="6515" spans="2:6" hidden="1" x14ac:dyDescent="0.25">
      <c r="B6515">
        <v>164260</v>
      </c>
      <c r="C6515" t="s">
        <v>14621</v>
      </c>
      <c r="D6515" t="s">
        <v>14622</v>
      </c>
      <c r="E6515" t="s">
        <v>18799</v>
      </c>
      <c r="F6515" t="s">
        <v>1023</v>
      </c>
    </row>
    <row r="6516" spans="2:6" hidden="1" x14ac:dyDescent="0.25">
      <c r="B6516">
        <v>164261</v>
      </c>
      <c r="C6516" t="s">
        <v>18800</v>
      </c>
      <c r="D6516" t="s">
        <v>18801</v>
      </c>
      <c r="E6516" t="s">
        <v>18802</v>
      </c>
      <c r="F6516" t="s">
        <v>1023</v>
      </c>
    </row>
    <row r="6517" spans="2:6" hidden="1" x14ac:dyDescent="0.25">
      <c r="B6517">
        <v>164262</v>
      </c>
      <c r="C6517" t="s">
        <v>18803</v>
      </c>
      <c r="D6517" t="s">
        <v>18804</v>
      </c>
      <c r="E6517" t="s">
        <v>18805</v>
      </c>
      <c r="F6517" t="s">
        <v>1023</v>
      </c>
    </row>
    <row r="6518" spans="2:6" hidden="1" x14ac:dyDescent="0.25">
      <c r="B6518">
        <v>164263</v>
      </c>
      <c r="C6518" t="s">
        <v>18806</v>
      </c>
      <c r="D6518" t="s">
        <v>18807</v>
      </c>
      <c r="E6518" t="s">
        <v>18808</v>
      </c>
      <c r="F6518" t="s">
        <v>1023</v>
      </c>
    </row>
    <row r="6519" spans="2:6" hidden="1" x14ac:dyDescent="0.25">
      <c r="B6519">
        <v>164264</v>
      </c>
      <c r="C6519" t="s">
        <v>18809</v>
      </c>
      <c r="D6519" t="s">
        <v>18810</v>
      </c>
      <c r="E6519" t="s">
        <v>6902</v>
      </c>
      <c r="F6519" t="s">
        <v>1023</v>
      </c>
    </row>
    <row r="6520" spans="2:6" hidden="1" x14ac:dyDescent="0.25">
      <c r="B6520">
        <v>164265</v>
      </c>
      <c r="C6520" t="s">
        <v>18811</v>
      </c>
      <c r="D6520" t="s">
        <v>18812</v>
      </c>
      <c r="E6520" t="s">
        <v>18813</v>
      </c>
      <c r="F6520" t="s">
        <v>1023</v>
      </c>
    </row>
    <row r="6521" spans="2:6" hidden="1" x14ac:dyDescent="0.25">
      <c r="B6521">
        <v>164267</v>
      </c>
      <c r="C6521" t="s">
        <v>12442</v>
      </c>
      <c r="D6521" t="s">
        <v>12443</v>
      </c>
      <c r="E6521" t="s">
        <v>18814</v>
      </c>
      <c r="F6521" t="s">
        <v>1023</v>
      </c>
    </row>
    <row r="6522" spans="2:6" hidden="1" x14ac:dyDescent="0.25">
      <c r="B6522">
        <v>164269</v>
      </c>
      <c r="C6522" t="s">
        <v>18815</v>
      </c>
      <c r="D6522" t="s">
        <v>18816</v>
      </c>
      <c r="E6522" t="s">
        <v>18817</v>
      </c>
      <c r="F6522" t="s">
        <v>1023</v>
      </c>
    </row>
    <row r="6523" spans="2:6" hidden="1" x14ac:dyDescent="0.25">
      <c r="B6523">
        <v>164270</v>
      </c>
      <c r="C6523" t="s">
        <v>18818</v>
      </c>
      <c r="D6523" t="s">
        <v>18819</v>
      </c>
      <c r="E6523" t="s">
        <v>3847</v>
      </c>
      <c r="F6523" t="s">
        <v>1023</v>
      </c>
    </row>
    <row r="6524" spans="2:6" hidden="1" x14ac:dyDescent="0.25">
      <c r="B6524">
        <v>164271</v>
      </c>
      <c r="C6524" t="s">
        <v>18820</v>
      </c>
      <c r="D6524" t="s">
        <v>18821</v>
      </c>
      <c r="E6524" t="s">
        <v>18822</v>
      </c>
      <c r="F6524" t="s">
        <v>1023</v>
      </c>
    </row>
    <row r="6525" spans="2:6" hidden="1" x14ac:dyDescent="0.25">
      <c r="B6525">
        <v>164272</v>
      </c>
      <c r="C6525" t="s">
        <v>18823</v>
      </c>
      <c r="D6525" t="s">
        <v>18824</v>
      </c>
      <c r="E6525" t="s">
        <v>18825</v>
      </c>
      <c r="F6525" t="s">
        <v>1023</v>
      </c>
    </row>
    <row r="6526" spans="2:6" hidden="1" x14ac:dyDescent="0.25">
      <c r="B6526">
        <v>164273</v>
      </c>
      <c r="C6526" t="s">
        <v>18826</v>
      </c>
      <c r="D6526" t="s">
        <v>18827</v>
      </c>
      <c r="E6526" t="s">
        <v>18828</v>
      </c>
      <c r="F6526" t="s">
        <v>1023</v>
      </c>
    </row>
    <row r="6527" spans="2:6" hidden="1" x14ac:dyDescent="0.25">
      <c r="B6527">
        <v>164274</v>
      </c>
      <c r="C6527" t="s">
        <v>18829</v>
      </c>
      <c r="D6527" t="s">
        <v>18830</v>
      </c>
      <c r="E6527" t="s">
        <v>8428</v>
      </c>
      <c r="F6527" t="s">
        <v>1023</v>
      </c>
    </row>
    <row r="6528" spans="2:6" hidden="1" x14ac:dyDescent="0.25">
      <c r="B6528">
        <v>164275</v>
      </c>
      <c r="C6528" t="s">
        <v>18831</v>
      </c>
      <c r="D6528" t="s">
        <v>18832</v>
      </c>
      <c r="E6528" t="s">
        <v>18833</v>
      </c>
      <c r="F6528" t="s">
        <v>1023</v>
      </c>
    </row>
    <row r="6529" spans="2:6" hidden="1" x14ac:dyDescent="0.25">
      <c r="B6529">
        <v>164276</v>
      </c>
      <c r="C6529" t="s">
        <v>18834</v>
      </c>
      <c r="D6529" t="s">
        <v>18835</v>
      </c>
      <c r="E6529" t="s">
        <v>6386</v>
      </c>
      <c r="F6529" t="s">
        <v>1023</v>
      </c>
    </row>
    <row r="6530" spans="2:6" hidden="1" x14ac:dyDescent="0.25">
      <c r="B6530">
        <v>164277</v>
      </c>
      <c r="C6530" t="s">
        <v>18836</v>
      </c>
      <c r="D6530" t="s">
        <v>18837</v>
      </c>
      <c r="E6530" t="s">
        <v>18519</v>
      </c>
      <c r="F6530" t="s">
        <v>1023</v>
      </c>
    </row>
    <row r="6531" spans="2:6" hidden="1" x14ac:dyDescent="0.25">
      <c r="B6531">
        <v>164278</v>
      </c>
      <c r="C6531" t="s">
        <v>18838</v>
      </c>
      <c r="D6531" t="s">
        <v>18839</v>
      </c>
      <c r="E6531" t="s">
        <v>18840</v>
      </c>
      <c r="F6531" t="s">
        <v>1023</v>
      </c>
    </row>
    <row r="6532" spans="2:6" hidden="1" x14ac:dyDescent="0.25">
      <c r="B6532">
        <v>164279</v>
      </c>
      <c r="C6532" t="s">
        <v>18841</v>
      </c>
      <c r="D6532" t="s">
        <v>18842</v>
      </c>
      <c r="E6532" t="s">
        <v>18843</v>
      </c>
      <c r="F6532" t="s">
        <v>1023</v>
      </c>
    </row>
    <row r="6533" spans="2:6" hidden="1" x14ac:dyDescent="0.25">
      <c r="B6533">
        <v>164280</v>
      </c>
      <c r="C6533" t="s">
        <v>18844</v>
      </c>
      <c r="D6533" t="s">
        <v>18845</v>
      </c>
      <c r="E6533" t="s">
        <v>18846</v>
      </c>
      <c r="F6533" t="s">
        <v>1023</v>
      </c>
    </row>
    <row r="6534" spans="2:6" hidden="1" x14ac:dyDescent="0.25">
      <c r="B6534">
        <v>164281</v>
      </c>
      <c r="C6534" t="s">
        <v>18847</v>
      </c>
      <c r="D6534" t="s">
        <v>18848</v>
      </c>
      <c r="E6534" t="s">
        <v>18849</v>
      </c>
      <c r="F6534" t="s">
        <v>1023</v>
      </c>
    </row>
    <row r="6535" spans="2:6" hidden="1" x14ac:dyDescent="0.25">
      <c r="B6535">
        <v>164282</v>
      </c>
      <c r="C6535" t="s">
        <v>18850</v>
      </c>
      <c r="D6535" t="s">
        <v>18851</v>
      </c>
      <c r="E6535" t="s">
        <v>10109</v>
      </c>
      <c r="F6535" t="s">
        <v>1023</v>
      </c>
    </row>
    <row r="6536" spans="2:6" hidden="1" x14ac:dyDescent="0.25">
      <c r="B6536">
        <v>164283</v>
      </c>
      <c r="C6536" t="s">
        <v>18852</v>
      </c>
      <c r="D6536" t="s">
        <v>18853</v>
      </c>
      <c r="E6536" t="s">
        <v>18854</v>
      </c>
      <c r="F6536" t="s">
        <v>1023</v>
      </c>
    </row>
    <row r="6537" spans="2:6" hidden="1" x14ac:dyDescent="0.25">
      <c r="B6537">
        <v>164284</v>
      </c>
      <c r="C6537" t="s">
        <v>18855</v>
      </c>
      <c r="D6537" t="s">
        <v>18856</v>
      </c>
      <c r="E6537" t="s">
        <v>18857</v>
      </c>
      <c r="F6537" t="s">
        <v>1023</v>
      </c>
    </row>
    <row r="6538" spans="2:6" hidden="1" x14ac:dyDescent="0.25">
      <c r="B6538">
        <v>164285</v>
      </c>
      <c r="C6538" t="s">
        <v>18858</v>
      </c>
      <c r="D6538" t="s">
        <v>18859</v>
      </c>
      <c r="E6538" t="s">
        <v>17873</v>
      </c>
      <c r="F6538" t="s">
        <v>1023</v>
      </c>
    </row>
    <row r="6539" spans="2:6" hidden="1" x14ac:dyDescent="0.25">
      <c r="B6539">
        <v>164286</v>
      </c>
      <c r="C6539" t="s">
        <v>18860</v>
      </c>
      <c r="D6539" t="s">
        <v>18861</v>
      </c>
      <c r="E6539" t="s">
        <v>2653</v>
      </c>
      <c r="F6539" t="s">
        <v>1023</v>
      </c>
    </row>
    <row r="6540" spans="2:6" hidden="1" x14ac:dyDescent="0.25">
      <c r="B6540">
        <v>164288</v>
      </c>
      <c r="C6540" t="s">
        <v>18862</v>
      </c>
      <c r="D6540" t="s">
        <v>18863</v>
      </c>
      <c r="E6540" t="s">
        <v>18864</v>
      </c>
      <c r="F6540" t="s">
        <v>1023</v>
      </c>
    </row>
    <row r="6541" spans="2:6" hidden="1" x14ac:dyDescent="0.25">
      <c r="B6541">
        <v>164289</v>
      </c>
      <c r="C6541" t="s">
        <v>18865</v>
      </c>
      <c r="D6541" t="s">
        <v>18866</v>
      </c>
      <c r="E6541" t="s">
        <v>18867</v>
      </c>
      <c r="F6541" t="s">
        <v>1023</v>
      </c>
    </row>
    <row r="6542" spans="2:6" hidden="1" x14ac:dyDescent="0.25">
      <c r="B6542">
        <v>164291</v>
      </c>
      <c r="C6542" t="s">
        <v>18868</v>
      </c>
      <c r="D6542" t="s">
        <v>18869</v>
      </c>
      <c r="E6542" t="s">
        <v>18870</v>
      </c>
      <c r="F6542" t="s">
        <v>1023</v>
      </c>
    </row>
    <row r="6543" spans="2:6" hidden="1" x14ac:dyDescent="0.25">
      <c r="B6543">
        <v>164292</v>
      </c>
      <c r="C6543" t="s">
        <v>18871</v>
      </c>
      <c r="D6543" t="s">
        <v>18872</v>
      </c>
      <c r="E6543" t="s">
        <v>18873</v>
      </c>
      <c r="F6543" t="s">
        <v>1023</v>
      </c>
    </row>
    <row r="6544" spans="2:6" hidden="1" x14ac:dyDescent="0.25">
      <c r="B6544">
        <v>164293</v>
      </c>
      <c r="C6544" t="s">
        <v>18874</v>
      </c>
      <c r="D6544" t="s">
        <v>18875</v>
      </c>
      <c r="E6544" t="s">
        <v>18876</v>
      </c>
      <c r="F6544" t="s">
        <v>1023</v>
      </c>
    </row>
    <row r="6545" spans="2:6" hidden="1" x14ac:dyDescent="0.25">
      <c r="B6545">
        <v>164294</v>
      </c>
      <c r="C6545" t="s">
        <v>18877</v>
      </c>
      <c r="D6545" t="s">
        <v>18878</v>
      </c>
      <c r="E6545" t="s">
        <v>18231</v>
      </c>
      <c r="F6545" t="s">
        <v>1023</v>
      </c>
    </row>
    <row r="6546" spans="2:6" hidden="1" x14ac:dyDescent="0.25">
      <c r="B6546">
        <v>164295</v>
      </c>
      <c r="C6546" t="s">
        <v>18879</v>
      </c>
      <c r="D6546" t="s">
        <v>18880</v>
      </c>
      <c r="E6546" t="s">
        <v>8013</v>
      </c>
      <c r="F6546" t="s">
        <v>1023</v>
      </c>
    </row>
    <row r="6547" spans="2:6" hidden="1" x14ac:dyDescent="0.25">
      <c r="B6547">
        <v>164296</v>
      </c>
      <c r="C6547" t="s">
        <v>18881</v>
      </c>
      <c r="D6547" t="s">
        <v>18882</v>
      </c>
      <c r="E6547" t="s">
        <v>18883</v>
      </c>
      <c r="F6547" t="s">
        <v>1023</v>
      </c>
    </row>
    <row r="6548" spans="2:6" hidden="1" x14ac:dyDescent="0.25">
      <c r="B6548">
        <v>164297</v>
      </c>
      <c r="C6548" t="s">
        <v>1710</v>
      </c>
      <c r="D6548" t="s">
        <v>1711</v>
      </c>
      <c r="E6548" t="s">
        <v>18884</v>
      </c>
      <c r="F6548" t="s">
        <v>1023</v>
      </c>
    </row>
    <row r="6549" spans="2:6" hidden="1" x14ac:dyDescent="0.25">
      <c r="B6549">
        <v>164298</v>
      </c>
      <c r="C6549" t="s">
        <v>18885</v>
      </c>
      <c r="D6549" t="s">
        <v>18886</v>
      </c>
      <c r="E6549" t="s">
        <v>18887</v>
      </c>
      <c r="F6549" t="s">
        <v>1023</v>
      </c>
    </row>
    <row r="6550" spans="2:6" hidden="1" x14ac:dyDescent="0.25">
      <c r="B6550">
        <v>164299</v>
      </c>
      <c r="C6550" t="s">
        <v>18888</v>
      </c>
      <c r="D6550" t="s">
        <v>18889</v>
      </c>
      <c r="E6550" t="s">
        <v>18890</v>
      </c>
      <c r="F6550" t="s">
        <v>1023</v>
      </c>
    </row>
    <row r="6551" spans="2:6" hidden="1" x14ac:dyDescent="0.25">
      <c r="B6551">
        <v>164300</v>
      </c>
      <c r="C6551" t="s">
        <v>18891</v>
      </c>
      <c r="D6551" t="s">
        <v>18892</v>
      </c>
      <c r="E6551" t="s">
        <v>18893</v>
      </c>
      <c r="F6551" t="s">
        <v>1023</v>
      </c>
    </row>
    <row r="6552" spans="2:6" hidden="1" x14ac:dyDescent="0.25">
      <c r="B6552">
        <v>164301</v>
      </c>
      <c r="C6552" t="s">
        <v>18894</v>
      </c>
      <c r="D6552" t="s">
        <v>18895</v>
      </c>
      <c r="E6552" t="s">
        <v>18896</v>
      </c>
      <c r="F6552" t="s">
        <v>1023</v>
      </c>
    </row>
    <row r="6553" spans="2:6" hidden="1" x14ac:dyDescent="0.25">
      <c r="B6553">
        <v>164302</v>
      </c>
      <c r="C6553" t="s">
        <v>18897</v>
      </c>
      <c r="D6553" t="s">
        <v>18898</v>
      </c>
      <c r="E6553" t="s">
        <v>18899</v>
      </c>
      <c r="F6553" t="s">
        <v>1023</v>
      </c>
    </row>
    <row r="6554" spans="2:6" hidden="1" x14ac:dyDescent="0.25">
      <c r="B6554">
        <v>164303</v>
      </c>
      <c r="C6554" t="s">
        <v>18900</v>
      </c>
      <c r="D6554" t="s">
        <v>18901</v>
      </c>
      <c r="E6554" t="s">
        <v>6577</v>
      </c>
      <c r="F6554" t="s">
        <v>1023</v>
      </c>
    </row>
    <row r="6555" spans="2:6" hidden="1" x14ac:dyDescent="0.25">
      <c r="B6555">
        <v>164304</v>
      </c>
      <c r="C6555" t="s">
        <v>18902</v>
      </c>
      <c r="D6555" t="s">
        <v>18903</v>
      </c>
      <c r="E6555" t="s">
        <v>18904</v>
      </c>
      <c r="F6555" t="s">
        <v>1023</v>
      </c>
    </row>
    <row r="6556" spans="2:6" hidden="1" x14ac:dyDescent="0.25">
      <c r="B6556">
        <v>164305</v>
      </c>
      <c r="C6556" t="s">
        <v>18905</v>
      </c>
      <c r="D6556" t="s">
        <v>18906</v>
      </c>
      <c r="E6556" t="s">
        <v>18907</v>
      </c>
      <c r="F6556" t="s">
        <v>1023</v>
      </c>
    </row>
    <row r="6557" spans="2:6" hidden="1" x14ac:dyDescent="0.25">
      <c r="B6557">
        <v>164306</v>
      </c>
      <c r="C6557" t="s">
        <v>18908</v>
      </c>
      <c r="D6557" t="s">
        <v>18909</v>
      </c>
      <c r="E6557" t="s">
        <v>18910</v>
      </c>
      <c r="F6557" t="s">
        <v>1023</v>
      </c>
    </row>
    <row r="6558" spans="2:6" hidden="1" x14ac:dyDescent="0.25">
      <c r="B6558">
        <v>164307</v>
      </c>
      <c r="C6558" t="s">
        <v>18911</v>
      </c>
      <c r="D6558" t="s">
        <v>18912</v>
      </c>
      <c r="E6558" t="s">
        <v>3190</v>
      </c>
      <c r="F6558" t="s">
        <v>1023</v>
      </c>
    </row>
    <row r="6559" spans="2:6" hidden="1" x14ac:dyDescent="0.25">
      <c r="B6559">
        <v>164308</v>
      </c>
      <c r="C6559" t="s">
        <v>18913</v>
      </c>
      <c r="D6559" t="s">
        <v>18914</v>
      </c>
      <c r="E6559" t="s">
        <v>18915</v>
      </c>
      <c r="F6559" t="s">
        <v>1023</v>
      </c>
    </row>
    <row r="6560" spans="2:6" hidden="1" x14ac:dyDescent="0.25">
      <c r="B6560">
        <v>164310</v>
      </c>
      <c r="C6560" t="s">
        <v>18916</v>
      </c>
      <c r="D6560" t="s">
        <v>18917</v>
      </c>
      <c r="E6560" t="s">
        <v>18918</v>
      </c>
      <c r="F6560" t="s">
        <v>1023</v>
      </c>
    </row>
    <row r="6561" spans="2:6" hidden="1" x14ac:dyDescent="0.25">
      <c r="B6561">
        <v>164311</v>
      </c>
      <c r="C6561" t="s">
        <v>18919</v>
      </c>
      <c r="D6561" t="s">
        <v>18920</v>
      </c>
      <c r="E6561" t="s">
        <v>18921</v>
      </c>
      <c r="F6561" t="s">
        <v>1023</v>
      </c>
    </row>
    <row r="6562" spans="2:6" hidden="1" x14ac:dyDescent="0.25">
      <c r="B6562">
        <v>164312</v>
      </c>
      <c r="C6562" t="s">
        <v>18922</v>
      </c>
      <c r="D6562" t="s">
        <v>18923</v>
      </c>
      <c r="E6562" t="s">
        <v>18585</v>
      </c>
      <c r="F6562" t="s">
        <v>1023</v>
      </c>
    </row>
    <row r="6563" spans="2:6" hidden="1" x14ac:dyDescent="0.25">
      <c r="B6563">
        <v>164313</v>
      </c>
      <c r="C6563" t="s">
        <v>18924</v>
      </c>
      <c r="D6563" t="s">
        <v>18925</v>
      </c>
      <c r="E6563" t="s">
        <v>18926</v>
      </c>
      <c r="F6563" t="s">
        <v>1023</v>
      </c>
    </row>
    <row r="6564" spans="2:6" hidden="1" x14ac:dyDescent="0.25">
      <c r="B6564">
        <v>164314</v>
      </c>
      <c r="C6564" t="s">
        <v>12981</v>
      </c>
      <c r="D6564" t="s">
        <v>12982</v>
      </c>
      <c r="E6564" t="s">
        <v>18927</v>
      </c>
      <c r="F6564" t="s">
        <v>1023</v>
      </c>
    </row>
    <row r="6565" spans="2:6" hidden="1" x14ac:dyDescent="0.25">
      <c r="B6565">
        <v>164315</v>
      </c>
      <c r="C6565" t="s">
        <v>18928</v>
      </c>
      <c r="D6565" t="s">
        <v>18929</v>
      </c>
      <c r="E6565" t="s">
        <v>14886</v>
      </c>
      <c r="F6565" t="s">
        <v>1023</v>
      </c>
    </row>
    <row r="6566" spans="2:6" hidden="1" x14ac:dyDescent="0.25">
      <c r="B6566">
        <v>164317</v>
      </c>
      <c r="C6566" t="s">
        <v>18930</v>
      </c>
      <c r="D6566" t="s">
        <v>18931</v>
      </c>
      <c r="E6566" t="s">
        <v>14076</v>
      </c>
      <c r="F6566" t="s">
        <v>1023</v>
      </c>
    </row>
    <row r="6567" spans="2:6" hidden="1" x14ac:dyDescent="0.25">
      <c r="B6567">
        <v>164318</v>
      </c>
      <c r="C6567" t="s">
        <v>18932</v>
      </c>
      <c r="D6567" t="s">
        <v>18933</v>
      </c>
      <c r="E6567" t="s">
        <v>69</v>
      </c>
      <c r="F6567" t="s">
        <v>1023</v>
      </c>
    </row>
    <row r="6568" spans="2:6" hidden="1" x14ac:dyDescent="0.25">
      <c r="B6568">
        <v>164319</v>
      </c>
      <c r="C6568" t="s">
        <v>18934</v>
      </c>
      <c r="D6568" t="s">
        <v>18935</v>
      </c>
      <c r="E6568" t="s">
        <v>18936</v>
      </c>
      <c r="F6568" t="s">
        <v>1023</v>
      </c>
    </row>
    <row r="6569" spans="2:6" hidden="1" x14ac:dyDescent="0.25">
      <c r="B6569">
        <v>164320</v>
      </c>
      <c r="C6569" t="s">
        <v>18937</v>
      </c>
      <c r="D6569" t="s">
        <v>18938</v>
      </c>
      <c r="E6569" t="s">
        <v>18939</v>
      </c>
      <c r="F6569" t="s">
        <v>1023</v>
      </c>
    </row>
    <row r="6570" spans="2:6" hidden="1" x14ac:dyDescent="0.25">
      <c r="B6570">
        <v>164321</v>
      </c>
      <c r="C6570" t="s">
        <v>18940</v>
      </c>
      <c r="D6570" t="s">
        <v>18941</v>
      </c>
      <c r="E6570" t="s">
        <v>18942</v>
      </c>
      <c r="F6570" t="s">
        <v>1023</v>
      </c>
    </row>
    <row r="6571" spans="2:6" hidden="1" x14ac:dyDescent="0.25">
      <c r="B6571">
        <v>164322</v>
      </c>
      <c r="C6571" t="s">
        <v>18943</v>
      </c>
      <c r="D6571" t="s">
        <v>18944</v>
      </c>
      <c r="E6571" t="s">
        <v>18945</v>
      </c>
      <c r="F6571" t="s">
        <v>1023</v>
      </c>
    </row>
    <row r="6572" spans="2:6" hidden="1" x14ac:dyDescent="0.25">
      <c r="B6572">
        <v>164323</v>
      </c>
      <c r="C6572" t="s">
        <v>18946</v>
      </c>
      <c r="D6572" t="s">
        <v>18947</v>
      </c>
      <c r="E6572" t="s">
        <v>2981</v>
      </c>
      <c r="F6572" t="s">
        <v>1023</v>
      </c>
    </row>
    <row r="6573" spans="2:6" hidden="1" x14ac:dyDescent="0.25">
      <c r="B6573">
        <v>164324</v>
      </c>
      <c r="C6573" t="s">
        <v>18948</v>
      </c>
      <c r="D6573" t="s">
        <v>18949</v>
      </c>
      <c r="E6573" t="s">
        <v>18950</v>
      </c>
      <c r="F6573" t="s">
        <v>1023</v>
      </c>
    </row>
    <row r="6574" spans="2:6" hidden="1" x14ac:dyDescent="0.25">
      <c r="B6574">
        <v>164325</v>
      </c>
      <c r="C6574" t="s">
        <v>18951</v>
      </c>
      <c r="D6574" t="s">
        <v>18952</v>
      </c>
      <c r="E6574" t="s">
        <v>7806</v>
      </c>
      <c r="F6574" t="s">
        <v>1023</v>
      </c>
    </row>
    <row r="6575" spans="2:6" hidden="1" x14ac:dyDescent="0.25">
      <c r="B6575">
        <v>164326</v>
      </c>
      <c r="C6575" t="s">
        <v>18953</v>
      </c>
      <c r="D6575" t="s">
        <v>18954</v>
      </c>
      <c r="E6575" t="s">
        <v>18955</v>
      </c>
      <c r="F6575" t="s">
        <v>1023</v>
      </c>
    </row>
    <row r="6576" spans="2:6" hidden="1" x14ac:dyDescent="0.25">
      <c r="B6576">
        <v>164327</v>
      </c>
      <c r="C6576" t="s">
        <v>17509</v>
      </c>
      <c r="D6576" t="s">
        <v>17510</v>
      </c>
      <c r="E6576" t="s">
        <v>18956</v>
      </c>
      <c r="F6576" t="s">
        <v>1023</v>
      </c>
    </row>
    <row r="6577" spans="2:6" hidden="1" x14ac:dyDescent="0.25">
      <c r="B6577">
        <v>164328</v>
      </c>
      <c r="C6577" t="s">
        <v>18957</v>
      </c>
      <c r="D6577" t="s">
        <v>18958</v>
      </c>
      <c r="E6577" t="s">
        <v>10574</v>
      </c>
      <c r="F6577" t="s">
        <v>1023</v>
      </c>
    </row>
    <row r="6578" spans="2:6" hidden="1" x14ac:dyDescent="0.25">
      <c r="B6578">
        <v>164330</v>
      </c>
      <c r="C6578" t="s">
        <v>18959</v>
      </c>
      <c r="D6578" t="s">
        <v>18960</v>
      </c>
      <c r="E6578" t="s">
        <v>5795</v>
      </c>
      <c r="F6578" t="s">
        <v>1023</v>
      </c>
    </row>
    <row r="6579" spans="2:6" hidden="1" x14ac:dyDescent="0.25">
      <c r="B6579">
        <v>164331</v>
      </c>
      <c r="C6579" t="s">
        <v>18961</v>
      </c>
      <c r="D6579" t="s">
        <v>18962</v>
      </c>
      <c r="E6579" t="s">
        <v>5145</v>
      </c>
      <c r="F6579" t="s">
        <v>1023</v>
      </c>
    </row>
    <row r="6580" spans="2:6" hidden="1" x14ac:dyDescent="0.25">
      <c r="B6580">
        <v>164332</v>
      </c>
      <c r="C6580" t="s">
        <v>18963</v>
      </c>
      <c r="D6580" t="s">
        <v>18964</v>
      </c>
      <c r="E6580" t="s">
        <v>18965</v>
      </c>
      <c r="F6580" t="s">
        <v>1023</v>
      </c>
    </row>
    <row r="6581" spans="2:6" hidden="1" x14ac:dyDescent="0.25">
      <c r="B6581">
        <v>164333</v>
      </c>
      <c r="C6581" t="s">
        <v>18966</v>
      </c>
      <c r="D6581" t="s">
        <v>18967</v>
      </c>
      <c r="E6581" t="s">
        <v>18968</v>
      </c>
      <c r="F6581" t="s">
        <v>1023</v>
      </c>
    </row>
    <row r="6582" spans="2:6" hidden="1" x14ac:dyDescent="0.25">
      <c r="B6582">
        <v>164334</v>
      </c>
      <c r="C6582" t="s">
        <v>18969</v>
      </c>
      <c r="D6582" t="s">
        <v>18970</v>
      </c>
      <c r="E6582" t="s">
        <v>18971</v>
      </c>
      <c r="F6582" t="s">
        <v>1023</v>
      </c>
    </row>
    <row r="6583" spans="2:6" hidden="1" x14ac:dyDescent="0.25">
      <c r="B6583">
        <v>164335</v>
      </c>
      <c r="C6583" t="s">
        <v>18972</v>
      </c>
      <c r="D6583" t="s">
        <v>18973</v>
      </c>
      <c r="E6583" t="s">
        <v>18974</v>
      </c>
      <c r="F6583" t="s">
        <v>1023</v>
      </c>
    </row>
    <row r="6584" spans="2:6" hidden="1" x14ac:dyDescent="0.25">
      <c r="B6584">
        <v>164336</v>
      </c>
      <c r="C6584" t="s">
        <v>18975</v>
      </c>
      <c r="D6584" t="s">
        <v>18976</v>
      </c>
      <c r="E6584" t="s">
        <v>12166</v>
      </c>
      <c r="F6584" t="s">
        <v>1023</v>
      </c>
    </row>
    <row r="6585" spans="2:6" hidden="1" x14ac:dyDescent="0.25">
      <c r="B6585">
        <v>164337</v>
      </c>
      <c r="C6585" t="s">
        <v>18977</v>
      </c>
      <c r="D6585" t="s">
        <v>18978</v>
      </c>
      <c r="E6585" t="s">
        <v>18979</v>
      </c>
      <c r="F6585" t="s">
        <v>1023</v>
      </c>
    </row>
    <row r="6586" spans="2:6" hidden="1" x14ac:dyDescent="0.25">
      <c r="B6586">
        <v>164338</v>
      </c>
      <c r="C6586" t="s">
        <v>18980</v>
      </c>
      <c r="D6586" t="s">
        <v>18981</v>
      </c>
      <c r="E6586" t="s">
        <v>18982</v>
      </c>
      <c r="F6586" t="s">
        <v>1023</v>
      </c>
    </row>
    <row r="6587" spans="2:6" hidden="1" x14ac:dyDescent="0.25">
      <c r="B6587">
        <v>164339</v>
      </c>
      <c r="C6587" t="s">
        <v>18983</v>
      </c>
      <c r="D6587" t="s">
        <v>18984</v>
      </c>
      <c r="E6587" t="s">
        <v>9002</v>
      </c>
      <c r="F6587" t="s">
        <v>1023</v>
      </c>
    </row>
    <row r="6588" spans="2:6" hidden="1" x14ac:dyDescent="0.25">
      <c r="B6588">
        <v>164340</v>
      </c>
      <c r="C6588" t="s">
        <v>18985</v>
      </c>
      <c r="D6588" t="s">
        <v>18986</v>
      </c>
      <c r="E6588" t="s">
        <v>18987</v>
      </c>
      <c r="F6588" t="s">
        <v>1023</v>
      </c>
    </row>
    <row r="6589" spans="2:6" hidden="1" x14ac:dyDescent="0.25">
      <c r="B6589">
        <v>164341</v>
      </c>
      <c r="C6589" t="s">
        <v>18988</v>
      </c>
      <c r="D6589" t="s">
        <v>18989</v>
      </c>
      <c r="E6589" t="s">
        <v>8853</v>
      </c>
      <c r="F6589" t="s">
        <v>1023</v>
      </c>
    </row>
    <row r="6590" spans="2:6" hidden="1" x14ac:dyDescent="0.25">
      <c r="B6590">
        <v>164342</v>
      </c>
      <c r="C6590" t="s">
        <v>18990</v>
      </c>
      <c r="D6590" t="s">
        <v>18991</v>
      </c>
      <c r="E6590" t="s">
        <v>18992</v>
      </c>
      <c r="F6590" t="s">
        <v>1023</v>
      </c>
    </row>
    <row r="6591" spans="2:6" hidden="1" x14ac:dyDescent="0.25">
      <c r="B6591">
        <v>164343</v>
      </c>
      <c r="C6591" t="s">
        <v>18993</v>
      </c>
      <c r="D6591" t="s">
        <v>18994</v>
      </c>
      <c r="E6591" t="s">
        <v>18995</v>
      </c>
      <c r="F6591" t="s">
        <v>1023</v>
      </c>
    </row>
    <row r="6592" spans="2:6" hidden="1" x14ac:dyDescent="0.25">
      <c r="B6592">
        <v>164344</v>
      </c>
      <c r="C6592" t="s">
        <v>18996</v>
      </c>
      <c r="D6592" t="s">
        <v>18997</v>
      </c>
      <c r="E6592" t="s">
        <v>18998</v>
      </c>
      <c r="F6592" t="s">
        <v>1023</v>
      </c>
    </row>
    <row r="6593" spans="2:6" hidden="1" x14ac:dyDescent="0.25">
      <c r="B6593">
        <v>164345</v>
      </c>
      <c r="C6593" t="s">
        <v>18999</v>
      </c>
      <c r="D6593" t="s">
        <v>19000</v>
      </c>
      <c r="E6593" t="s">
        <v>19001</v>
      </c>
      <c r="F6593" t="s">
        <v>1023</v>
      </c>
    </row>
    <row r="6594" spans="2:6" hidden="1" x14ac:dyDescent="0.25">
      <c r="B6594">
        <v>164346</v>
      </c>
      <c r="C6594" t="s">
        <v>19002</v>
      </c>
      <c r="D6594" t="s">
        <v>19003</v>
      </c>
      <c r="E6594" t="s">
        <v>19004</v>
      </c>
      <c r="F6594" t="s">
        <v>1023</v>
      </c>
    </row>
    <row r="6595" spans="2:6" hidden="1" x14ac:dyDescent="0.25">
      <c r="B6595">
        <v>164348</v>
      </c>
      <c r="C6595" t="s">
        <v>19005</v>
      </c>
      <c r="D6595" t="s">
        <v>19006</v>
      </c>
      <c r="E6595" t="s">
        <v>19007</v>
      </c>
      <c r="F6595" t="s">
        <v>1023</v>
      </c>
    </row>
    <row r="6596" spans="2:6" hidden="1" x14ac:dyDescent="0.25">
      <c r="B6596">
        <v>164349</v>
      </c>
      <c r="C6596" t="s">
        <v>19008</v>
      </c>
      <c r="D6596" t="s">
        <v>19009</v>
      </c>
      <c r="E6596" t="s">
        <v>19010</v>
      </c>
      <c r="F6596" t="s">
        <v>1023</v>
      </c>
    </row>
    <row r="6597" spans="2:6" hidden="1" x14ac:dyDescent="0.25">
      <c r="B6597">
        <v>164350</v>
      </c>
      <c r="C6597" t="s">
        <v>19011</v>
      </c>
      <c r="D6597" t="s">
        <v>19012</v>
      </c>
      <c r="E6597" t="s">
        <v>24077</v>
      </c>
      <c r="F6597" t="s">
        <v>1023</v>
      </c>
    </row>
    <row r="6598" spans="2:6" hidden="1" x14ac:dyDescent="0.25">
      <c r="B6598">
        <v>164351</v>
      </c>
      <c r="C6598" t="s">
        <v>19013</v>
      </c>
      <c r="D6598" t="s">
        <v>19014</v>
      </c>
      <c r="E6598" t="s">
        <v>19015</v>
      </c>
      <c r="F6598" t="s">
        <v>1023</v>
      </c>
    </row>
    <row r="6599" spans="2:6" hidden="1" x14ac:dyDescent="0.25">
      <c r="B6599">
        <v>164352</v>
      </c>
      <c r="C6599" t="s">
        <v>19016</v>
      </c>
      <c r="D6599" t="s">
        <v>19017</v>
      </c>
      <c r="E6599" t="s">
        <v>19018</v>
      </c>
      <c r="F6599" t="s">
        <v>1023</v>
      </c>
    </row>
    <row r="6600" spans="2:6" hidden="1" x14ac:dyDescent="0.25">
      <c r="B6600">
        <v>164354</v>
      </c>
      <c r="C6600" t="s">
        <v>19019</v>
      </c>
      <c r="D6600" t="s">
        <v>19020</v>
      </c>
      <c r="E6600" t="s">
        <v>19021</v>
      </c>
      <c r="F6600" t="s">
        <v>1023</v>
      </c>
    </row>
    <row r="6601" spans="2:6" hidden="1" x14ac:dyDescent="0.25">
      <c r="B6601">
        <v>164355</v>
      </c>
      <c r="C6601" t="s">
        <v>19022</v>
      </c>
      <c r="D6601" t="s">
        <v>19023</v>
      </c>
      <c r="E6601" t="s">
        <v>4174</v>
      </c>
      <c r="F6601" t="s">
        <v>1023</v>
      </c>
    </row>
    <row r="6602" spans="2:6" hidden="1" x14ac:dyDescent="0.25">
      <c r="B6602">
        <v>164356</v>
      </c>
      <c r="C6602" t="s">
        <v>19024</v>
      </c>
      <c r="D6602" t="s">
        <v>19025</v>
      </c>
      <c r="E6602" t="s">
        <v>19026</v>
      </c>
      <c r="F6602" t="s">
        <v>1023</v>
      </c>
    </row>
    <row r="6603" spans="2:6" hidden="1" x14ac:dyDescent="0.25">
      <c r="B6603">
        <v>164357</v>
      </c>
      <c r="C6603" t="s">
        <v>19027</v>
      </c>
      <c r="D6603" t="s">
        <v>19028</v>
      </c>
      <c r="E6603" t="s">
        <v>19029</v>
      </c>
      <c r="F6603" t="s">
        <v>1023</v>
      </c>
    </row>
    <row r="6604" spans="2:6" hidden="1" x14ac:dyDescent="0.25">
      <c r="B6604">
        <v>164358</v>
      </c>
      <c r="C6604" t="s">
        <v>19030</v>
      </c>
      <c r="D6604" t="s">
        <v>19031</v>
      </c>
      <c r="E6604" t="s">
        <v>4496</v>
      </c>
      <c r="F6604" t="s">
        <v>1023</v>
      </c>
    </row>
    <row r="6605" spans="2:6" hidden="1" x14ac:dyDescent="0.25">
      <c r="B6605">
        <v>164359</v>
      </c>
      <c r="C6605" t="s">
        <v>19032</v>
      </c>
      <c r="D6605" t="s">
        <v>19033</v>
      </c>
      <c r="E6605" t="s">
        <v>19034</v>
      </c>
      <c r="F6605" t="s">
        <v>1023</v>
      </c>
    </row>
    <row r="6606" spans="2:6" hidden="1" x14ac:dyDescent="0.25">
      <c r="B6606">
        <v>164360</v>
      </c>
      <c r="C6606" t="s">
        <v>19035</v>
      </c>
      <c r="D6606" t="s">
        <v>19036</v>
      </c>
      <c r="E6606" t="s">
        <v>19037</v>
      </c>
      <c r="F6606" t="s">
        <v>1023</v>
      </c>
    </row>
    <row r="6607" spans="2:6" hidden="1" x14ac:dyDescent="0.25">
      <c r="B6607">
        <v>164361</v>
      </c>
      <c r="C6607" t="s">
        <v>19038</v>
      </c>
      <c r="D6607" t="s">
        <v>19039</v>
      </c>
      <c r="E6607" t="s">
        <v>5616</v>
      </c>
      <c r="F6607" t="s">
        <v>1023</v>
      </c>
    </row>
    <row r="6608" spans="2:6" hidden="1" x14ac:dyDescent="0.25">
      <c r="B6608">
        <v>164362</v>
      </c>
      <c r="C6608" t="s">
        <v>19040</v>
      </c>
      <c r="D6608" t="s">
        <v>19041</v>
      </c>
      <c r="E6608" t="s">
        <v>19042</v>
      </c>
      <c r="F6608" t="s">
        <v>1023</v>
      </c>
    </row>
    <row r="6609" spans="2:6" hidden="1" x14ac:dyDescent="0.25">
      <c r="B6609">
        <v>164364</v>
      </c>
      <c r="C6609" t="s">
        <v>19043</v>
      </c>
      <c r="D6609" t="s">
        <v>19044</v>
      </c>
      <c r="E6609" t="s">
        <v>19045</v>
      </c>
      <c r="F6609" t="s">
        <v>1023</v>
      </c>
    </row>
    <row r="6610" spans="2:6" hidden="1" x14ac:dyDescent="0.25">
      <c r="B6610">
        <v>164365</v>
      </c>
      <c r="C6610" t="s">
        <v>19046</v>
      </c>
      <c r="D6610" t="s">
        <v>19047</v>
      </c>
      <c r="E6610" t="s">
        <v>3152</v>
      </c>
      <c r="F6610" t="s">
        <v>1023</v>
      </c>
    </row>
    <row r="6611" spans="2:6" hidden="1" x14ac:dyDescent="0.25">
      <c r="B6611">
        <v>164366</v>
      </c>
      <c r="C6611" t="s">
        <v>19048</v>
      </c>
      <c r="D6611" t="s">
        <v>19049</v>
      </c>
      <c r="E6611" t="s">
        <v>19050</v>
      </c>
      <c r="F6611" t="s">
        <v>1023</v>
      </c>
    </row>
    <row r="6612" spans="2:6" hidden="1" x14ac:dyDescent="0.25">
      <c r="B6612">
        <v>164367</v>
      </c>
      <c r="C6612" t="s">
        <v>19051</v>
      </c>
      <c r="D6612" t="s">
        <v>19052</v>
      </c>
      <c r="E6612" t="s">
        <v>19053</v>
      </c>
      <c r="F6612" t="s">
        <v>1023</v>
      </c>
    </row>
    <row r="6613" spans="2:6" hidden="1" x14ac:dyDescent="0.25">
      <c r="B6613">
        <v>164368</v>
      </c>
      <c r="C6613" t="s">
        <v>19054</v>
      </c>
      <c r="D6613" t="s">
        <v>19055</v>
      </c>
      <c r="E6613" t="s">
        <v>19056</v>
      </c>
      <c r="F6613" t="s">
        <v>1023</v>
      </c>
    </row>
    <row r="6614" spans="2:6" hidden="1" x14ac:dyDescent="0.25">
      <c r="B6614">
        <v>164369</v>
      </c>
      <c r="C6614" t="s">
        <v>19057</v>
      </c>
      <c r="D6614" t="s">
        <v>19058</v>
      </c>
      <c r="E6614" t="s">
        <v>19059</v>
      </c>
      <c r="F6614" t="s">
        <v>1023</v>
      </c>
    </row>
    <row r="6615" spans="2:6" hidden="1" x14ac:dyDescent="0.25">
      <c r="B6615">
        <v>164370</v>
      </c>
      <c r="C6615" t="s">
        <v>18454</v>
      </c>
      <c r="D6615" t="s">
        <v>18455</v>
      </c>
      <c r="E6615" t="s">
        <v>19060</v>
      </c>
      <c r="F6615" t="s">
        <v>1023</v>
      </c>
    </row>
    <row r="6616" spans="2:6" hidden="1" x14ac:dyDescent="0.25">
      <c r="B6616">
        <v>164371</v>
      </c>
      <c r="C6616" t="s">
        <v>19061</v>
      </c>
      <c r="D6616" t="s">
        <v>19062</v>
      </c>
      <c r="E6616" t="s">
        <v>19063</v>
      </c>
      <c r="F6616" t="s">
        <v>1023</v>
      </c>
    </row>
    <row r="6617" spans="2:6" hidden="1" x14ac:dyDescent="0.25">
      <c r="B6617">
        <v>164372</v>
      </c>
      <c r="C6617" t="s">
        <v>19064</v>
      </c>
      <c r="D6617" t="s">
        <v>19065</v>
      </c>
      <c r="E6617" t="s">
        <v>19066</v>
      </c>
      <c r="F6617" t="s">
        <v>1023</v>
      </c>
    </row>
    <row r="6618" spans="2:6" hidden="1" x14ac:dyDescent="0.25">
      <c r="B6618">
        <v>164373</v>
      </c>
      <c r="C6618" t="s">
        <v>19067</v>
      </c>
      <c r="D6618" t="s">
        <v>19068</v>
      </c>
      <c r="E6618" t="s">
        <v>17514</v>
      </c>
      <c r="F6618" t="s">
        <v>1023</v>
      </c>
    </row>
    <row r="6619" spans="2:6" hidden="1" x14ac:dyDescent="0.25">
      <c r="B6619">
        <v>164374</v>
      </c>
      <c r="C6619" t="s">
        <v>19069</v>
      </c>
      <c r="D6619" t="s">
        <v>19070</v>
      </c>
      <c r="E6619" t="s">
        <v>10203</v>
      </c>
      <c r="F6619" t="s">
        <v>1023</v>
      </c>
    </row>
    <row r="6620" spans="2:6" hidden="1" x14ac:dyDescent="0.25">
      <c r="B6620">
        <v>164375</v>
      </c>
      <c r="C6620" t="s">
        <v>19071</v>
      </c>
      <c r="D6620" t="s">
        <v>19072</v>
      </c>
      <c r="E6620" t="s">
        <v>19073</v>
      </c>
      <c r="F6620" t="s">
        <v>1023</v>
      </c>
    </row>
    <row r="6621" spans="2:6" hidden="1" x14ac:dyDescent="0.25">
      <c r="B6621">
        <v>164376</v>
      </c>
      <c r="C6621" t="s">
        <v>19074</v>
      </c>
      <c r="D6621" t="s">
        <v>19075</v>
      </c>
      <c r="E6621" t="s">
        <v>19076</v>
      </c>
      <c r="F6621" t="s">
        <v>1023</v>
      </c>
    </row>
    <row r="6622" spans="2:6" hidden="1" x14ac:dyDescent="0.25">
      <c r="B6622">
        <v>164377</v>
      </c>
      <c r="C6622" t="s">
        <v>19077</v>
      </c>
      <c r="D6622" t="s">
        <v>19078</v>
      </c>
      <c r="E6622" t="s">
        <v>15488</v>
      </c>
      <c r="F6622" t="s">
        <v>1023</v>
      </c>
    </row>
    <row r="6623" spans="2:6" hidden="1" x14ac:dyDescent="0.25">
      <c r="B6623">
        <v>164378</v>
      </c>
      <c r="C6623" t="s">
        <v>19079</v>
      </c>
      <c r="D6623" t="s">
        <v>19080</v>
      </c>
      <c r="E6623" t="s">
        <v>19081</v>
      </c>
      <c r="F6623" t="s">
        <v>1023</v>
      </c>
    </row>
    <row r="6624" spans="2:6" hidden="1" x14ac:dyDescent="0.25">
      <c r="B6624">
        <v>164379</v>
      </c>
      <c r="C6624" t="s">
        <v>19082</v>
      </c>
      <c r="D6624" t="s">
        <v>19083</v>
      </c>
      <c r="E6624" t="s">
        <v>19084</v>
      </c>
      <c r="F6624" t="s">
        <v>1023</v>
      </c>
    </row>
    <row r="6625" spans="2:6" hidden="1" x14ac:dyDescent="0.25">
      <c r="B6625">
        <v>164380</v>
      </c>
      <c r="C6625" t="s">
        <v>19085</v>
      </c>
      <c r="D6625" t="s">
        <v>19086</v>
      </c>
      <c r="E6625" t="s">
        <v>6542</v>
      </c>
      <c r="F6625" t="s">
        <v>1023</v>
      </c>
    </row>
    <row r="6626" spans="2:6" hidden="1" x14ac:dyDescent="0.25">
      <c r="B6626">
        <v>164381</v>
      </c>
      <c r="C6626" t="s">
        <v>19087</v>
      </c>
      <c r="D6626" t="s">
        <v>19088</v>
      </c>
      <c r="E6626" t="s">
        <v>19089</v>
      </c>
      <c r="F6626" t="s">
        <v>1023</v>
      </c>
    </row>
    <row r="6627" spans="2:6" hidden="1" x14ac:dyDescent="0.25">
      <c r="B6627">
        <v>164382</v>
      </c>
      <c r="C6627" t="s">
        <v>19090</v>
      </c>
      <c r="D6627" t="s">
        <v>19091</v>
      </c>
      <c r="E6627" t="s">
        <v>19092</v>
      </c>
      <c r="F6627" t="s">
        <v>1023</v>
      </c>
    </row>
    <row r="6628" spans="2:6" hidden="1" x14ac:dyDescent="0.25">
      <c r="B6628">
        <v>164383</v>
      </c>
      <c r="C6628" t="s">
        <v>19093</v>
      </c>
      <c r="D6628" t="s">
        <v>19094</v>
      </c>
      <c r="E6628" t="s">
        <v>19095</v>
      </c>
      <c r="F6628" t="s">
        <v>1023</v>
      </c>
    </row>
    <row r="6629" spans="2:6" hidden="1" x14ac:dyDescent="0.25">
      <c r="B6629">
        <v>164384</v>
      </c>
      <c r="C6629" t="s">
        <v>19096</v>
      </c>
      <c r="D6629" t="s">
        <v>19097</v>
      </c>
      <c r="E6629" t="s">
        <v>19098</v>
      </c>
      <c r="F6629" t="s">
        <v>1023</v>
      </c>
    </row>
    <row r="6630" spans="2:6" hidden="1" x14ac:dyDescent="0.25">
      <c r="B6630">
        <v>164385</v>
      </c>
      <c r="C6630" t="s">
        <v>19099</v>
      </c>
      <c r="D6630" t="s">
        <v>19100</v>
      </c>
      <c r="E6630" t="s">
        <v>17679</v>
      </c>
      <c r="F6630" t="s">
        <v>1023</v>
      </c>
    </row>
    <row r="6631" spans="2:6" hidden="1" x14ac:dyDescent="0.25">
      <c r="B6631">
        <v>164386</v>
      </c>
      <c r="C6631" t="s">
        <v>19101</v>
      </c>
      <c r="D6631" t="s">
        <v>19102</v>
      </c>
      <c r="E6631" t="s">
        <v>19103</v>
      </c>
      <c r="F6631" t="s">
        <v>1023</v>
      </c>
    </row>
    <row r="6632" spans="2:6" hidden="1" x14ac:dyDescent="0.25">
      <c r="B6632">
        <v>164387</v>
      </c>
      <c r="C6632" t="s">
        <v>19104</v>
      </c>
      <c r="D6632" t="s">
        <v>19105</v>
      </c>
      <c r="E6632" t="s">
        <v>19106</v>
      </c>
      <c r="F6632" t="s">
        <v>1023</v>
      </c>
    </row>
    <row r="6633" spans="2:6" hidden="1" x14ac:dyDescent="0.25">
      <c r="B6633">
        <v>164388</v>
      </c>
      <c r="C6633" t="s">
        <v>19107</v>
      </c>
      <c r="D6633" t="s">
        <v>19108</v>
      </c>
      <c r="E6633" t="s">
        <v>19109</v>
      </c>
      <c r="F6633" t="s">
        <v>1023</v>
      </c>
    </row>
    <row r="6634" spans="2:6" hidden="1" x14ac:dyDescent="0.25">
      <c r="B6634">
        <v>164389</v>
      </c>
      <c r="C6634" t="s">
        <v>19110</v>
      </c>
      <c r="D6634" t="s">
        <v>19111</v>
      </c>
      <c r="E6634" t="s">
        <v>19112</v>
      </c>
      <c r="F6634" t="s">
        <v>1023</v>
      </c>
    </row>
    <row r="6635" spans="2:6" hidden="1" x14ac:dyDescent="0.25">
      <c r="B6635">
        <v>164390</v>
      </c>
      <c r="C6635" t="s">
        <v>19113</v>
      </c>
      <c r="D6635" t="s">
        <v>19114</v>
      </c>
      <c r="E6635" t="s">
        <v>19115</v>
      </c>
      <c r="F6635" t="s">
        <v>1023</v>
      </c>
    </row>
    <row r="6636" spans="2:6" hidden="1" x14ac:dyDescent="0.25">
      <c r="B6636">
        <v>164391</v>
      </c>
      <c r="C6636" t="s">
        <v>19116</v>
      </c>
      <c r="D6636" t="s">
        <v>19117</v>
      </c>
      <c r="E6636" t="s">
        <v>19118</v>
      </c>
      <c r="F6636" t="s">
        <v>1023</v>
      </c>
    </row>
    <row r="6637" spans="2:6" hidden="1" x14ac:dyDescent="0.25">
      <c r="B6637">
        <v>164392</v>
      </c>
      <c r="C6637" t="s">
        <v>19119</v>
      </c>
      <c r="D6637" t="s">
        <v>19120</v>
      </c>
      <c r="E6637" t="s">
        <v>19121</v>
      </c>
      <c r="F6637" t="s">
        <v>1023</v>
      </c>
    </row>
    <row r="6638" spans="2:6" hidden="1" x14ac:dyDescent="0.25">
      <c r="B6638">
        <v>164393</v>
      </c>
      <c r="C6638" t="s">
        <v>19122</v>
      </c>
      <c r="D6638" t="s">
        <v>19123</v>
      </c>
      <c r="E6638" t="s">
        <v>19124</v>
      </c>
      <c r="F6638" t="s">
        <v>1023</v>
      </c>
    </row>
    <row r="6639" spans="2:6" hidden="1" x14ac:dyDescent="0.25">
      <c r="B6639">
        <v>164394</v>
      </c>
      <c r="C6639" t="s">
        <v>19125</v>
      </c>
      <c r="D6639" t="s">
        <v>19126</v>
      </c>
      <c r="E6639" t="s">
        <v>19127</v>
      </c>
      <c r="F6639" t="s">
        <v>1023</v>
      </c>
    </row>
    <row r="6640" spans="2:6" hidden="1" x14ac:dyDescent="0.25">
      <c r="B6640">
        <v>164395</v>
      </c>
      <c r="C6640" t="s">
        <v>19128</v>
      </c>
      <c r="D6640" t="s">
        <v>19129</v>
      </c>
      <c r="E6640" t="s">
        <v>19130</v>
      </c>
      <c r="F6640" t="s">
        <v>1023</v>
      </c>
    </row>
    <row r="6641" spans="2:6" hidden="1" x14ac:dyDescent="0.25">
      <c r="B6641">
        <v>164397</v>
      </c>
      <c r="C6641" t="s">
        <v>19131</v>
      </c>
      <c r="D6641" t="s">
        <v>19132</v>
      </c>
      <c r="E6641" t="s">
        <v>19133</v>
      </c>
      <c r="F6641" t="s">
        <v>1023</v>
      </c>
    </row>
    <row r="6642" spans="2:6" hidden="1" x14ac:dyDescent="0.25">
      <c r="B6642">
        <v>164398</v>
      </c>
      <c r="C6642" t="s">
        <v>19134</v>
      </c>
      <c r="D6642" t="s">
        <v>19135</v>
      </c>
      <c r="E6642" t="s">
        <v>19136</v>
      </c>
      <c r="F6642" t="s">
        <v>1023</v>
      </c>
    </row>
    <row r="6643" spans="2:6" hidden="1" x14ac:dyDescent="0.25">
      <c r="B6643">
        <v>164399</v>
      </c>
      <c r="C6643" t="s">
        <v>19137</v>
      </c>
      <c r="D6643" t="s">
        <v>19138</v>
      </c>
      <c r="E6643" t="s">
        <v>19139</v>
      </c>
      <c r="F6643" t="s">
        <v>1023</v>
      </c>
    </row>
    <row r="6644" spans="2:6" hidden="1" x14ac:dyDescent="0.25">
      <c r="B6644">
        <v>164401</v>
      </c>
      <c r="C6644" t="s">
        <v>19140</v>
      </c>
      <c r="D6644" t="s">
        <v>19141</v>
      </c>
      <c r="E6644" t="s">
        <v>19142</v>
      </c>
      <c r="F6644" t="s">
        <v>1023</v>
      </c>
    </row>
    <row r="6645" spans="2:6" hidden="1" x14ac:dyDescent="0.25">
      <c r="B6645">
        <v>164402</v>
      </c>
      <c r="C6645" t="s">
        <v>19143</v>
      </c>
      <c r="D6645" t="s">
        <v>19144</v>
      </c>
      <c r="E6645" t="s">
        <v>2931</v>
      </c>
      <c r="F6645" t="s">
        <v>1023</v>
      </c>
    </row>
    <row r="6646" spans="2:6" hidden="1" x14ac:dyDescent="0.25">
      <c r="B6646">
        <v>164403</v>
      </c>
      <c r="C6646" t="s">
        <v>19145</v>
      </c>
      <c r="D6646" t="s">
        <v>19146</v>
      </c>
      <c r="E6646" t="s">
        <v>19147</v>
      </c>
      <c r="F6646" t="s">
        <v>1023</v>
      </c>
    </row>
    <row r="6647" spans="2:6" hidden="1" x14ac:dyDescent="0.25">
      <c r="B6647">
        <v>164404</v>
      </c>
      <c r="C6647" t="s">
        <v>19148</v>
      </c>
      <c r="D6647" t="s">
        <v>19149</v>
      </c>
      <c r="E6647" t="s">
        <v>19150</v>
      </c>
      <c r="F6647" t="s">
        <v>1023</v>
      </c>
    </row>
    <row r="6648" spans="2:6" hidden="1" x14ac:dyDescent="0.25">
      <c r="B6648">
        <v>164405</v>
      </c>
      <c r="C6648" t="s">
        <v>19151</v>
      </c>
      <c r="D6648" t="s">
        <v>19152</v>
      </c>
      <c r="E6648" t="s">
        <v>1519</v>
      </c>
      <c r="F6648" t="s">
        <v>1023</v>
      </c>
    </row>
    <row r="6649" spans="2:6" hidden="1" x14ac:dyDescent="0.25">
      <c r="B6649">
        <v>164406</v>
      </c>
      <c r="C6649" t="s">
        <v>19153</v>
      </c>
      <c r="D6649" t="s">
        <v>19154</v>
      </c>
      <c r="E6649" t="s">
        <v>13687</v>
      </c>
      <c r="F6649" t="s">
        <v>1023</v>
      </c>
    </row>
    <row r="6650" spans="2:6" hidden="1" x14ac:dyDescent="0.25">
      <c r="B6650">
        <v>164407</v>
      </c>
      <c r="C6650" t="s">
        <v>19155</v>
      </c>
      <c r="D6650" t="s">
        <v>19156</v>
      </c>
      <c r="E6650" t="s">
        <v>19157</v>
      </c>
      <c r="F6650" t="s">
        <v>1023</v>
      </c>
    </row>
    <row r="6651" spans="2:6" hidden="1" x14ac:dyDescent="0.25">
      <c r="B6651">
        <v>164408</v>
      </c>
      <c r="C6651" t="s">
        <v>19158</v>
      </c>
      <c r="D6651" t="s">
        <v>19159</v>
      </c>
      <c r="E6651" t="s">
        <v>5834</v>
      </c>
      <c r="F6651" t="s">
        <v>1023</v>
      </c>
    </row>
    <row r="6652" spans="2:6" hidden="1" x14ac:dyDescent="0.25">
      <c r="B6652">
        <v>164409</v>
      </c>
      <c r="C6652" t="s">
        <v>19160</v>
      </c>
      <c r="D6652" t="s">
        <v>19161</v>
      </c>
      <c r="E6652" t="s">
        <v>18628</v>
      </c>
      <c r="F6652" t="s">
        <v>1023</v>
      </c>
    </row>
    <row r="6653" spans="2:6" hidden="1" x14ac:dyDescent="0.25">
      <c r="B6653">
        <v>164410</v>
      </c>
      <c r="C6653" t="s">
        <v>19162</v>
      </c>
      <c r="D6653" t="s">
        <v>19163</v>
      </c>
      <c r="E6653" t="s">
        <v>19164</v>
      </c>
      <c r="F6653" t="s">
        <v>1023</v>
      </c>
    </row>
    <row r="6654" spans="2:6" hidden="1" x14ac:dyDescent="0.25">
      <c r="B6654">
        <v>164411</v>
      </c>
      <c r="C6654" t="s">
        <v>19165</v>
      </c>
      <c r="D6654" t="s">
        <v>19166</v>
      </c>
      <c r="E6654" t="s">
        <v>19167</v>
      </c>
      <c r="F6654" t="s">
        <v>1023</v>
      </c>
    </row>
    <row r="6655" spans="2:6" hidden="1" x14ac:dyDescent="0.25">
      <c r="B6655">
        <v>164412</v>
      </c>
      <c r="C6655" t="s">
        <v>19168</v>
      </c>
      <c r="D6655" t="s">
        <v>19169</v>
      </c>
      <c r="E6655" t="s">
        <v>19170</v>
      </c>
      <c r="F6655" t="s">
        <v>1023</v>
      </c>
    </row>
    <row r="6656" spans="2:6" hidden="1" x14ac:dyDescent="0.25">
      <c r="B6656">
        <v>164413</v>
      </c>
      <c r="C6656" t="s">
        <v>19171</v>
      </c>
      <c r="D6656" t="s">
        <v>19172</v>
      </c>
      <c r="E6656" t="s">
        <v>17650</v>
      </c>
      <c r="F6656" t="s">
        <v>1023</v>
      </c>
    </row>
    <row r="6657" spans="2:6" hidden="1" x14ac:dyDescent="0.25">
      <c r="B6657">
        <v>164414</v>
      </c>
      <c r="C6657" t="s">
        <v>19173</v>
      </c>
      <c r="D6657" t="s">
        <v>19174</v>
      </c>
      <c r="E6657" t="s">
        <v>12953</v>
      </c>
      <c r="F6657" t="s">
        <v>1023</v>
      </c>
    </row>
    <row r="6658" spans="2:6" hidden="1" x14ac:dyDescent="0.25">
      <c r="B6658">
        <v>164415</v>
      </c>
      <c r="C6658" t="s">
        <v>19175</v>
      </c>
      <c r="D6658" t="s">
        <v>19176</v>
      </c>
      <c r="E6658" t="s">
        <v>18756</v>
      </c>
      <c r="F6658" t="s">
        <v>1023</v>
      </c>
    </row>
    <row r="6659" spans="2:6" hidden="1" x14ac:dyDescent="0.25">
      <c r="B6659">
        <v>164416</v>
      </c>
      <c r="C6659" t="s">
        <v>19177</v>
      </c>
      <c r="D6659" t="s">
        <v>19178</v>
      </c>
      <c r="E6659" t="s">
        <v>19179</v>
      </c>
      <c r="F6659" t="s">
        <v>1023</v>
      </c>
    </row>
    <row r="6660" spans="2:6" hidden="1" x14ac:dyDescent="0.25">
      <c r="B6660">
        <v>164417</v>
      </c>
      <c r="C6660" t="s">
        <v>19180</v>
      </c>
      <c r="D6660" t="s">
        <v>19181</v>
      </c>
      <c r="E6660" t="s">
        <v>17650</v>
      </c>
      <c r="F6660" t="s">
        <v>1023</v>
      </c>
    </row>
    <row r="6661" spans="2:6" hidden="1" x14ac:dyDescent="0.25">
      <c r="B6661">
        <v>164418</v>
      </c>
      <c r="C6661" t="s">
        <v>19182</v>
      </c>
      <c r="D6661" t="s">
        <v>19183</v>
      </c>
      <c r="E6661" t="s">
        <v>19184</v>
      </c>
      <c r="F6661" t="s">
        <v>1023</v>
      </c>
    </row>
    <row r="6662" spans="2:6" hidden="1" x14ac:dyDescent="0.25">
      <c r="B6662">
        <v>164419</v>
      </c>
      <c r="C6662" t="s">
        <v>19185</v>
      </c>
      <c r="D6662" t="s">
        <v>19186</v>
      </c>
      <c r="E6662" t="s">
        <v>13534</v>
      </c>
      <c r="F6662" t="s">
        <v>1023</v>
      </c>
    </row>
    <row r="6663" spans="2:6" hidden="1" x14ac:dyDescent="0.25">
      <c r="B6663">
        <v>164420</v>
      </c>
      <c r="C6663" t="s">
        <v>19187</v>
      </c>
      <c r="D6663" t="s">
        <v>24078</v>
      </c>
      <c r="E6663" t="s">
        <v>16749</v>
      </c>
      <c r="F6663" t="s">
        <v>1023</v>
      </c>
    </row>
    <row r="6664" spans="2:6" hidden="1" x14ac:dyDescent="0.25">
      <c r="B6664">
        <v>164421</v>
      </c>
      <c r="C6664" t="s">
        <v>19188</v>
      </c>
      <c r="D6664" t="s">
        <v>19189</v>
      </c>
      <c r="E6664" t="s">
        <v>2981</v>
      </c>
      <c r="F6664" t="s">
        <v>1023</v>
      </c>
    </row>
    <row r="6665" spans="2:6" hidden="1" x14ac:dyDescent="0.25">
      <c r="B6665">
        <v>164422</v>
      </c>
      <c r="C6665" t="s">
        <v>19190</v>
      </c>
      <c r="D6665" t="s">
        <v>19191</v>
      </c>
      <c r="E6665" t="s">
        <v>19192</v>
      </c>
      <c r="F6665" t="s">
        <v>1023</v>
      </c>
    </row>
    <row r="6666" spans="2:6" hidden="1" x14ac:dyDescent="0.25">
      <c r="B6666">
        <v>164425</v>
      </c>
      <c r="C6666" t="s">
        <v>2825</v>
      </c>
      <c r="D6666" t="s">
        <v>2826</v>
      </c>
      <c r="E6666" t="s">
        <v>19193</v>
      </c>
      <c r="F6666" t="s">
        <v>1023</v>
      </c>
    </row>
    <row r="6667" spans="2:6" hidden="1" x14ac:dyDescent="0.25">
      <c r="B6667">
        <v>164426</v>
      </c>
      <c r="C6667" t="s">
        <v>19194</v>
      </c>
      <c r="D6667" t="s">
        <v>19195</v>
      </c>
      <c r="E6667" t="s">
        <v>19196</v>
      </c>
      <c r="F6667" t="s">
        <v>1023</v>
      </c>
    </row>
    <row r="6668" spans="2:6" hidden="1" x14ac:dyDescent="0.25">
      <c r="B6668">
        <v>164427</v>
      </c>
      <c r="C6668" t="s">
        <v>19197</v>
      </c>
      <c r="D6668" t="s">
        <v>19198</v>
      </c>
      <c r="E6668" t="s">
        <v>19199</v>
      </c>
      <c r="F6668" t="s">
        <v>1023</v>
      </c>
    </row>
    <row r="6669" spans="2:6" hidden="1" x14ac:dyDescent="0.25">
      <c r="B6669">
        <v>164428</v>
      </c>
      <c r="C6669" t="s">
        <v>19200</v>
      </c>
      <c r="D6669" t="s">
        <v>19201</v>
      </c>
      <c r="E6669" t="s">
        <v>19202</v>
      </c>
      <c r="F6669" t="s">
        <v>1023</v>
      </c>
    </row>
    <row r="6670" spans="2:6" hidden="1" x14ac:dyDescent="0.25">
      <c r="B6670">
        <v>164429</v>
      </c>
      <c r="C6670" t="s">
        <v>19203</v>
      </c>
      <c r="D6670" t="s">
        <v>19204</v>
      </c>
      <c r="E6670" t="s">
        <v>19205</v>
      </c>
      <c r="F6670" t="s">
        <v>1023</v>
      </c>
    </row>
    <row r="6671" spans="2:6" hidden="1" x14ac:dyDescent="0.25">
      <c r="B6671">
        <v>164430</v>
      </c>
      <c r="C6671" t="s">
        <v>19206</v>
      </c>
      <c r="D6671" t="s">
        <v>19207</v>
      </c>
      <c r="E6671" t="s">
        <v>19208</v>
      </c>
      <c r="F6671" t="s">
        <v>1023</v>
      </c>
    </row>
    <row r="6672" spans="2:6" hidden="1" x14ac:dyDescent="0.25">
      <c r="B6672">
        <v>164431</v>
      </c>
      <c r="C6672" t="s">
        <v>19209</v>
      </c>
      <c r="D6672" t="s">
        <v>19210</v>
      </c>
      <c r="E6672" t="s">
        <v>19211</v>
      </c>
      <c r="F6672" t="s">
        <v>1023</v>
      </c>
    </row>
    <row r="6673" spans="2:6" hidden="1" x14ac:dyDescent="0.25">
      <c r="B6673">
        <v>164432</v>
      </c>
      <c r="C6673" t="s">
        <v>19212</v>
      </c>
      <c r="D6673" t="s">
        <v>19213</v>
      </c>
      <c r="E6673" t="s">
        <v>19214</v>
      </c>
      <c r="F6673" t="s">
        <v>1023</v>
      </c>
    </row>
    <row r="6674" spans="2:6" hidden="1" x14ac:dyDescent="0.25">
      <c r="B6674">
        <v>164433</v>
      </c>
      <c r="C6674" t="s">
        <v>19215</v>
      </c>
      <c r="D6674" t="s">
        <v>19216</v>
      </c>
      <c r="E6674" t="s">
        <v>19217</v>
      </c>
      <c r="F6674" t="s">
        <v>1023</v>
      </c>
    </row>
    <row r="6675" spans="2:6" hidden="1" x14ac:dyDescent="0.25">
      <c r="B6675">
        <v>164434</v>
      </c>
      <c r="C6675" t="s">
        <v>19218</v>
      </c>
      <c r="D6675" t="s">
        <v>19219</v>
      </c>
      <c r="E6675" t="s">
        <v>19220</v>
      </c>
      <c r="F6675" t="s">
        <v>1023</v>
      </c>
    </row>
    <row r="6676" spans="2:6" hidden="1" x14ac:dyDescent="0.25">
      <c r="B6676">
        <v>164435</v>
      </c>
      <c r="C6676" t="s">
        <v>19221</v>
      </c>
      <c r="D6676" t="s">
        <v>19222</v>
      </c>
      <c r="E6676" t="s">
        <v>19223</v>
      </c>
      <c r="F6676" t="s">
        <v>1023</v>
      </c>
    </row>
    <row r="6677" spans="2:6" hidden="1" x14ac:dyDescent="0.25">
      <c r="B6677">
        <v>164436</v>
      </c>
      <c r="C6677" t="s">
        <v>19224</v>
      </c>
      <c r="D6677" t="s">
        <v>19225</v>
      </c>
      <c r="E6677" t="s">
        <v>19226</v>
      </c>
      <c r="F6677" t="s">
        <v>1023</v>
      </c>
    </row>
    <row r="6678" spans="2:6" hidden="1" x14ac:dyDescent="0.25">
      <c r="B6678">
        <v>164437</v>
      </c>
      <c r="C6678" t="s">
        <v>19227</v>
      </c>
      <c r="D6678" t="s">
        <v>19228</v>
      </c>
      <c r="E6678" t="s">
        <v>19229</v>
      </c>
      <c r="F6678" t="s">
        <v>1023</v>
      </c>
    </row>
    <row r="6679" spans="2:6" hidden="1" x14ac:dyDescent="0.25">
      <c r="B6679">
        <v>164439</v>
      </c>
      <c r="C6679" t="s">
        <v>19230</v>
      </c>
      <c r="D6679" t="s">
        <v>19231</v>
      </c>
      <c r="E6679" t="s">
        <v>12533</v>
      </c>
      <c r="F6679" t="s">
        <v>1023</v>
      </c>
    </row>
    <row r="6680" spans="2:6" hidden="1" x14ac:dyDescent="0.25">
      <c r="B6680">
        <v>164440</v>
      </c>
      <c r="C6680" t="s">
        <v>19232</v>
      </c>
      <c r="D6680" t="s">
        <v>19233</v>
      </c>
      <c r="E6680" t="s">
        <v>19234</v>
      </c>
      <c r="F6680" t="s">
        <v>1023</v>
      </c>
    </row>
    <row r="6681" spans="2:6" hidden="1" x14ac:dyDescent="0.25">
      <c r="B6681">
        <v>164441</v>
      </c>
      <c r="C6681" t="s">
        <v>19235</v>
      </c>
      <c r="D6681" t="s">
        <v>19236</v>
      </c>
      <c r="E6681" t="s">
        <v>19237</v>
      </c>
      <c r="F6681" t="s">
        <v>1023</v>
      </c>
    </row>
    <row r="6682" spans="2:6" hidden="1" x14ac:dyDescent="0.25">
      <c r="B6682">
        <v>164442</v>
      </c>
      <c r="C6682" t="s">
        <v>19238</v>
      </c>
      <c r="D6682" t="s">
        <v>19239</v>
      </c>
      <c r="E6682" t="s">
        <v>19240</v>
      </c>
      <c r="F6682" t="s">
        <v>1023</v>
      </c>
    </row>
    <row r="6683" spans="2:6" hidden="1" x14ac:dyDescent="0.25">
      <c r="B6683">
        <v>164443</v>
      </c>
      <c r="C6683" t="s">
        <v>19241</v>
      </c>
      <c r="D6683" t="s">
        <v>19242</v>
      </c>
      <c r="E6683" t="s">
        <v>19243</v>
      </c>
      <c r="F6683" t="s">
        <v>1023</v>
      </c>
    </row>
    <row r="6684" spans="2:6" hidden="1" x14ac:dyDescent="0.25">
      <c r="B6684">
        <v>164444</v>
      </c>
      <c r="C6684" t="s">
        <v>19244</v>
      </c>
      <c r="D6684" t="s">
        <v>19245</v>
      </c>
      <c r="E6684" t="s">
        <v>19246</v>
      </c>
      <c r="F6684" t="s">
        <v>1023</v>
      </c>
    </row>
    <row r="6685" spans="2:6" hidden="1" x14ac:dyDescent="0.25">
      <c r="B6685">
        <v>164445</v>
      </c>
      <c r="C6685" t="s">
        <v>19247</v>
      </c>
      <c r="D6685" t="s">
        <v>19248</v>
      </c>
      <c r="E6685" t="s">
        <v>19118</v>
      </c>
      <c r="F6685" t="s">
        <v>1023</v>
      </c>
    </row>
    <row r="6686" spans="2:6" hidden="1" x14ac:dyDescent="0.25">
      <c r="B6686">
        <v>164448</v>
      </c>
      <c r="C6686" t="s">
        <v>19249</v>
      </c>
      <c r="D6686" t="s">
        <v>19250</v>
      </c>
      <c r="E6686" t="s">
        <v>19251</v>
      </c>
      <c r="F6686" t="s">
        <v>1023</v>
      </c>
    </row>
    <row r="6687" spans="2:6" hidden="1" x14ac:dyDescent="0.25">
      <c r="B6687">
        <v>164450</v>
      </c>
      <c r="C6687" t="s">
        <v>19252</v>
      </c>
      <c r="D6687" t="s">
        <v>19253</v>
      </c>
      <c r="E6687" t="s">
        <v>1926</v>
      </c>
      <c r="F6687" t="s">
        <v>1023</v>
      </c>
    </row>
    <row r="6688" spans="2:6" hidden="1" x14ac:dyDescent="0.25">
      <c r="B6688">
        <v>164451</v>
      </c>
      <c r="C6688" t="s">
        <v>19254</v>
      </c>
      <c r="D6688" t="s">
        <v>19255</v>
      </c>
      <c r="E6688" t="s">
        <v>19256</v>
      </c>
      <c r="F6688" t="s">
        <v>1023</v>
      </c>
    </row>
    <row r="6689" spans="2:6" hidden="1" x14ac:dyDescent="0.25">
      <c r="B6689">
        <v>164452</v>
      </c>
      <c r="C6689" t="s">
        <v>19257</v>
      </c>
      <c r="D6689" t="s">
        <v>19258</v>
      </c>
      <c r="E6689" t="s">
        <v>8557</v>
      </c>
      <c r="F6689" t="s">
        <v>1023</v>
      </c>
    </row>
    <row r="6690" spans="2:6" hidden="1" x14ac:dyDescent="0.25">
      <c r="B6690">
        <v>164453</v>
      </c>
      <c r="C6690" t="s">
        <v>19259</v>
      </c>
      <c r="D6690" t="s">
        <v>19260</v>
      </c>
      <c r="E6690" t="s">
        <v>19261</v>
      </c>
      <c r="F6690" t="s">
        <v>1023</v>
      </c>
    </row>
    <row r="6691" spans="2:6" hidden="1" x14ac:dyDescent="0.25">
      <c r="B6691">
        <v>164454</v>
      </c>
      <c r="C6691" t="s">
        <v>19262</v>
      </c>
      <c r="D6691" t="s">
        <v>19263</v>
      </c>
      <c r="E6691" t="s">
        <v>19264</v>
      </c>
      <c r="F6691" t="s">
        <v>1023</v>
      </c>
    </row>
    <row r="6692" spans="2:6" hidden="1" x14ac:dyDescent="0.25">
      <c r="B6692">
        <v>164455</v>
      </c>
      <c r="C6692" t="s">
        <v>19265</v>
      </c>
      <c r="D6692" t="s">
        <v>19266</v>
      </c>
      <c r="E6692" t="s">
        <v>8702</v>
      </c>
      <c r="F6692" t="s">
        <v>1023</v>
      </c>
    </row>
    <row r="6693" spans="2:6" hidden="1" x14ac:dyDescent="0.25">
      <c r="B6693">
        <v>164456</v>
      </c>
      <c r="C6693" t="s">
        <v>19267</v>
      </c>
      <c r="D6693" t="s">
        <v>19268</v>
      </c>
      <c r="E6693" t="s">
        <v>1035</v>
      </c>
      <c r="F6693" t="s">
        <v>1023</v>
      </c>
    </row>
    <row r="6694" spans="2:6" hidden="1" x14ac:dyDescent="0.25">
      <c r="B6694">
        <v>164457</v>
      </c>
      <c r="C6694" t="s">
        <v>19269</v>
      </c>
      <c r="D6694" t="s">
        <v>19270</v>
      </c>
      <c r="E6694" t="s">
        <v>19271</v>
      </c>
      <c r="F6694" t="s">
        <v>1023</v>
      </c>
    </row>
    <row r="6695" spans="2:6" hidden="1" x14ac:dyDescent="0.25">
      <c r="B6695">
        <v>164458</v>
      </c>
      <c r="C6695" t="s">
        <v>19272</v>
      </c>
      <c r="D6695" t="s">
        <v>19273</v>
      </c>
      <c r="E6695" t="s">
        <v>19274</v>
      </c>
      <c r="F6695" t="s">
        <v>1023</v>
      </c>
    </row>
    <row r="6696" spans="2:6" hidden="1" x14ac:dyDescent="0.25">
      <c r="B6696">
        <v>164459</v>
      </c>
      <c r="C6696" t="s">
        <v>19275</v>
      </c>
      <c r="D6696" t="s">
        <v>19276</v>
      </c>
      <c r="E6696" t="s">
        <v>19277</v>
      </c>
      <c r="F6696" t="s">
        <v>1023</v>
      </c>
    </row>
    <row r="6697" spans="2:6" hidden="1" x14ac:dyDescent="0.25">
      <c r="B6697">
        <v>164460</v>
      </c>
      <c r="C6697" t="s">
        <v>18527</v>
      </c>
      <c r="D6697" t="s">
        <v>18528</v>
      </c>
      <c r="E6697" t="s">
        <v>19278</v>
      </c>
      <c r="F6697" t="s">
        <v>1023</v>
      </c>
    </row>
    <row r="6698" spans="2:6" hidden="1" x14ac:dyDescent="0.25">
      <c r="B6698">
        <v>164461</v>
      </c>
      <c r="C6698" t="s">
        <v>19279</v>
      </c>
      <c r="D6698" t="s">
        <v>19280</v>
      </c>
      <c r="E6698" t="s">
        <v>19281</v>
      </c>
      <c r="F6698" t="s">
        <v>1023</v>
      </c>
    </row>
    <row r="6699" spans="2:6" hidden="1" x14ac:dyDescent="0.25">
      <c r="B6699">
        <v>164462</v>
      </c>
      <c r="C6699" t="s">
        <v>19282</v>
      </c>
      <c r="D6699" t="s">
        <v>19283</v>
      </c>
      <c r="E6699" t="s">
        <v>19284</v>
      </c>
      <c r="F6699" t="s">
        <v>1023</v>
      </c>
    </row>
    <row r="6700" spans="2:6" hidden="1" x14ac:dyDescent="0.25">
      <c r="B6700">
        <v>164463</v>
      </c>
      <c r="C6700" t="s">
        <v>19285</v>
      </c>
      <c r="D6700" t="s">
        <v>19286</v>
      </c>
      <c r="E6700" t="s">
        <v>19287</v>
      </c>
      <c r="F6700" t="s">
        <v>1023</v>
      </c>
    </row>
    <row r="6701" spans="2:6" hidden="1" x14ac:dyDescent="0.25">
      <c r="B6701">
        <v>164465</v>
      </c>
      <c r="C6701" t="s">
        <v>19288</v>
      </c>
      <c r="D6701" t="s">
        <v>19289</v>
      </c>
      <c r="E6701" t="s">
        <v>19290</v>
      </c>
      <c r="F6701" t="s">
        <v>1023</v>
      </c>
    </row>
    <row r="6702" spans="2:6" hidden="1" x14ac:dyDescent="0.25">
      <c r="B6702">
        <v>164466</v>
      </c>
      <c r="C6702" t="s">
        <v>19291</v>
      </c>
      <c r="D6702" t="s">
        <v>19292</v>
      </c>
      <c r="E6702" t="s">
        <v>19293</v>
      </c>
      <c r="F6702" t="s">
        <v>1023</v>
      </c>
    </row>
    <row r="6703" spans="2:6" hidden="1" x14ac:dyDescent="0.25">
      <c r="B6703">
        <v>164467</v>
      </c>
      <c r="C6703" t="s">
        <v>19294</v>
      </c>
      <c r="D6703" t="s">
        <v>19295</v>
      </c>
      <c r="E6703" t="s">
        <v>8164</v>
      </c>
      <c r="F6703" t="s">
        <v>1023</v>
      </c>
    </row>
    <row r="6704" spans="2:6" hidden="1" x14ac:dyDescent="0.25">
      <c r="B6704">
        <v>164468</v>
      </c>
      <c r="C6704" t="s">
        <v>19296</v>
      </c>
      <c r="D6704" t="s">
        <v>19297</v>
      </c>
      <c r="E6704" t="s">
        <v>5633</v>
      </c>
      <c r="F6704" t="s">
        <v>1023</v>
      </c>
    </row>
    <row r="6705" spans="2:6" hidden="1" x14ac:dyDescent="0.25">
      <c r="B6705">
        <v>164469</v>
      </c>
      <c r="C6705" t="s">
        <v>19298</v>
      </c>
      <c r="D6705" t="s">
        <v>19299</v>
      </c>
      <c r="E6705" t="s">
        <v>19300</v>
      </c>
      <c r="F6705" t="s">
        <v>1023</v>
      </c>
    </row>
    <row r="6706" spans="2:6" hidden="1" x14ac:dyDescent="0.25">
      <c r="B6706">
        <v>164470</v>
      </c>
      <c r="C6706" t="s">
        <v>19301</v>
      </c>
      <c r="D6706" t="s">
        <v>19302</v>
      </c>
      <c r="E6706" t="s">
        <v>19303</v>
      </c>
      <c r="F6706" t="s">
        <v>1023</v>
      </c>
    </row>
    <row r="6707" spans="2:6" hidden="1" x14ac:dyDescent="0.25">
      <c r="B6707">
        <v>164471</v>
      </c>
      <c r="C6707" t="s">
        <v>19304</v>
      </c>
      <c r="D6707" t="s">
        <v>19305</v>
      </c>
      <c r="E6707" t="s">
        <v>19306</v>
      </c>
      <c r="F6707" t="s">
        <v>1023</v>
      </c>
    </row>
    <row r="6708" spans="2:6" hidden="1" x14ac:dyDescent="0.25">
      <c r="B6708">
        <v>164472</v>
      </c>
      <c r="C6708" t="s">
        <v>19307</v>
      </c>
      <c r="D6708" t="s">
        <v>19308</v>
      </c>
      <c r="E6708" t="s">
        <v>11311</v>
      </c>
      <c r="F6708" t="s">
        <v>1023</v>
      </c>
    </row>
    <row r="6709" spans="2:6" hidden="1" x14ac:dyDescent="0.25">
      <c r="B6709">
        <v>164473</v>
      </c>
      <c r="C6709" t="s">
        <v>19309</v>
      </c>
      <c r="D6709" t="s">
        <v>19310</v>
      </c>
      <c r="E6709" t="s">
        <v>19311</v>
      </c>
      <c r="F6709" t="s">
        <v>1023</v>
      </c>
    </row>
    <row r="6710" spans="2:6" hidden="1" x14ac:dyDescent="0.25">
      <c r="B6710">
        <v>164474</v>
      </c>
      <c r="C6710" t="s">
        <v>19312</v>
      </c>
      <c r="D6710" t="s">
        <v>19313</v>
      </c>
      <c r="E6710" t="s">
        <v>19314</v>
      </c>
      <c r="F6710" t="s">
        <v>1023</v>
      </c>
    </row>
    <row r="6711" spans="2:6" hidden="1" x14ac:dyDescent="0.25">
      <c r="B6711">
        <v>164475</v>
      </c>
      <c r="C6711" t="s">
        <v>19315</v>
      </c>
      <c r="D6711" t="s">
        <v>19316</v>
      </c>
      <c r="E6711" t="s">
        <v>7120</v>
      </c>
      <c r="F6711" t="s">
        <v>1023</v>
      </c>
    </row>
    <row r="6712" spans="2:6" hidden="1" x14ac:dyDescent="0.25">
      <c r="B6712">
        <v>164476</v>
      </c>
      <c r="C6712" t="s">
        <v>19317</v>
      </c>
      <c r="D6712" t="s">
        <v>19318</v>
      </c>
      <c r="E6712" t="s">
        <v>19319</v>
      </c>
      <c r="F6712" t="s">
        <v>1023</v>
      </c>
    </row>
    <row r="6713" spans="2:6" hidden="1" x14ac:dyDescent="0.25">
      <c r="B6713">
        <v>164477</v>
      </c>
      <c r="C6713" t="s">
        <v>19320</v>
      </c>
      <c r="D6713" t="s">
        <v>19321</v>
      </c>
      <c r="E6713" t="s">
        <v>19322</v>
      </c>
      <c r="F6713" t="s">
        <v>1023</v>
      </c>
    </row>
    <row r="6714" spans="2:6" hidden="1" x14ac:dyDescent="0.25">
      <c r="B6714">
        <v>164478</v>
      </c>
      <c r="C6714" t="s">
        <v>19323</v>
      </c>
      <c r="D6714" t="s">
        <v>19324</v>
      </c>
      <c r="E6714" t="s">
        <v>837</v>
      </c>
      <c r="F6714" t="s">
        <v>1023</v>
      </c>
    </row>
    <row r="6715" spans="2:6" hidden="1" x14ac:dyDescent="0.25">
      <c r="B6715">
        <v>164479</v>
      </c>
      <c r="C6715" t="s">
        <v>19325</v>
      </c>
      <c r="D6715" t="s">
        <v>19326</v>
      </c>
      <c r="E6715" t="s">
        <v>15252</v>
      </c>
      <c r="F6715" t="s">
        <v>1023</v>
      </c>
    </row>
    <row r="6716" spans="2:6" hidden="1" x14ac:dyDescent="0.25">
      <c r="B6716">
        <v>164480</v>
      </c>
      <c r="C6716" t="s">
        <v>19327</v>
      </c>
      <c r="D6716" t="s">
        <v>19328</v>
      </c>
      <c r="E6716" t="s">
        <v>19329</v>
      </c>
      <c r="F6716" t="s">
        <v>1023</v>
      </c>
    </row>
    <row r="6717" spans="2:6" hidden="1" x14ac:dyDescent="0.25">
      <c r="B6717">
        <v>164481</v>
      </c>
      <c r="C6717" t="s">
        <v>19330</v>
      </c>
      <c r="D6717" t="s">
        <v>19331</v>
      </c>
      <c r="E6717" t="s">
        <v>2589</v>
      </c>
      <c r="F6717" t="s">
        <v>1023</v>
      </c>
    </row>
    <row r="6718" spans="2:6" hidden="1" x14ac:dyDescent="0.25">
      <c r="B6718">
        <v>164482</v>
      </c>
      <c r="C6718" t="s">
        <v>19332</v>
      </c>
      <c r="D6718" t="s">
        <v>19333</v>
      </c>
      <c r="E6718" t="s">
        <v>16507</v>
      </c>
      <c r="F6718" t="s">
        <v>1023</v>
      </c>
    </row>
    <row r="6719" spans="2:6" hidden="1" x14ac:dyDescent="0.25">
      <c r="B6719">
        <v>164483</v>
      </c>
      <c r="C6719" t="s">
        <v>19334</v>
      </c>
      <c r="D6719" t="s">
        <v>19335</v>
      </c>
      <c r="E6719" t="s">
        <v>19336</v>
      </c>
      <c r="F6719" t="s">
        <v>1023</v>
      </c>
    </row>
    <row r="6720" spans="2:6" hidden="1" x14ac:dyDescent="0.25">
      <c r="B6720">
        <v>164484</v>
      </c>
      <c r="C6720" t="s">
        <v>19337</v>
      </c>
      <c r="D6720" t="s">
        <v>19338</v>
      </c>
      <c r="E6720" t="s">
        <v>19339</v>
      </c>
      <c r="F6720" t="s">
        <v>1023</v>
      </c>
    </row>
    <row r="6721" spans="2:6" hidden="1" x14ac:dyDescent="0.25">
      <c r="B6721">
        <v>164485</v>
      </c>
      <c r="C6721" t="s">
        <v>19340</v>
      </c>
      <c r="D6721" t="s">
        <v>19341</v>
      </c>
      <c r="E6721" t="s">
        <v>18318</v>
      </c>
      <c r="F6721" t="s">
        <v>1023</v>
      </c>
    </row>
    <row r="6722" spans="2:6" hidden="1" x14ac:dyDescent="0.25">
      <c r="B6722">
        <v>164487</v>
      </c>
      <c r="C6722" t="s">
        <v>19342</v>
      </c>
      <c r="D6722" t="s">
        <v>19343</v>
      </c>
      <c r="E6722" t="s">
        <v>2211</v>
      </c>
      <c r="F6722" t="s">
        <v>1023</v>
      </c>
    </row>
    <row r="6723" spans="2:6" hidden="1" x14ac:dyDescent="0.25">
      <c r="B6723">
        <v>164488</v>
      </c>
      <c r="C6723" t="s">
        <v>19344</v>
      </c>
      <c r="D6723" t="s">
        <v>19345</v>
      </c>
      <c r="E6723" t="s">
        <v>19346</v>
      </c>
      <c r="F6723" t="s">
        <v>1023</v>
      </c>
    </row>
    <row r="6724" spans="2:6" hidden="1" x14ac:dyDescent="0.25">
      <c r="B6724">
        <v>164489</v>
      </c>
      <c r="C6724" t="s">
        <v>19347</v>
      </c>
      <c r="D6724" t="s">
        <v>19348</v>
      </c>
      <c r="E6724" t="s">
        <v>19349</v>
      </c>
      <c r="F6724" t="s">
        <v>1023</v>
      </c>
    </row>
    <row r="6725" spans="2:6" hidden="1" x14ac:dyDescent="0.25">
      <c r="B6725">
        <v>164490</v>
      </c>
      <c r="C6725" t="s">
        <v>19350</v>
      </c>
      <c r="D6725" t="s">
        <v>19351</v>
      </c>
      <c r="E6725" t="s">
        <v>19352</v>
      </c>
      <c r="F6725" t="s">
        <v>1023</v>
      </c>
    </row>
    <row r="6726" spans="2:6" hidden="1" x14ac:dyDescent="0.25">
      <c r="B6726">
        <v>164491</v>
      </c>
      <c r="C6726" t="s">
        <v>19353</v>
      </c>
      <c r="D6726" t="s">
        <v>19354</v>
      </c>
      <c r="E6726" t="s">
        <v>8074</v>
      </c>
      <c r="F6726" t="s">
        <v>1023</v>
      </c>
    </row>
    <row r="6727" spans="2:6" hidden="1" x14ac:dyDescent="0.25">
      <c r="B6727">
        <v>164492</v>
      </c>
      <c r="C6727" t="s">
        <v>19355</v>
      </c>
      <c r="D6727" t="s">
        <v>19356</v>
      </c>
      <c r="E6727" t="s">
        <v>19357</v>
      </c>
      <c r="F6727" t="s">
        <v>1023</v>
      </c>
    </row>
    <row r="6728" spans="2:6" hidden="1" x14ac:dyDescent="0.25">
      <c r="B6728">
        <v>164493</v>
      </c>
      <c r="C6728" t="s">
        <v>19358</v>
      </c>
      <c r="D6728" t="s">
        <v>19359</v>
      </c>
      <c r="E6728" t="s">
        <v>19360</v>
      </c>
      <c r="F6728" t="s">
        <v>1023</v>
      </c>
    </row>
    <row r="6729" spans="2:6" hidden="1" x14ac:dyDescent="0.25">
      <c r="B6729">
        <v>164494</v>
      </c>
      <c r="C6729" t="s">
        <v>19361</v>
      </c>
      <c r="D6729" t="s">
        <v>19362</v>
      </c>
      <c r="E6729" t="s">
        <v>19363</v>
      </c>
      <c r="F6729" t="s">
        <v>1023</v>
      </c>
    </row>
    <row r="6730" spans="2:6" hidden="1" x14ac:dyDescent="0.25">
      <c r="B6730">
        <v>164495</v>
      </c>
      <c r="C6730" t="s">
        <v>19364</v>
      </c>
      <c r="D6730" t="s">
        <v>19365</v>
      </c>
      <c r="E6730" t="s">
        <v>14076</v>
      </c>
      <c r="F6730" t="s">
        <v>1023</v>
      </c>
    </row>
    <row r="6731" spans="2:6" hidden="1" x14ac:dyDescent="0.25">
      <c r="B6731">
        <v>164496</v>
      </c>
      <c r="C6731" t="s">
        <v>19366</v>
      </c>
      <c r="D6731" t="s">
        <v>19367</v>
      </c>
      <c r="E6731" t="s">
        <v>19368</v>
      </c>
      <c r="F6731" t="s">
        <v>1023</v>
      </c>
    </row>
    <row r="6732" spans="2:6" hidden="1" x14ac:dyDescent="0.25">
      <c r="B6732">
        <v>164497</v>
      </c>
      <c r="C6732" t="s">
        <v>19369</v>
      </c>
      <c r="D6732" t="s">
        <v>19370</v>
      </c>
      <c r="E6732" t="s">
        <v>19371</v>
      </c>
      <c r="F6732" t="s">
        <v>1023</v>
      </c>
    </row>
    <row r="6733" spans="2:6" hidden="1" x14ac:dyDescent="0.25">
      <c r="B6733">
        <v>164498</v>
      </c>
      <c r="C6733" t="s">
        <v>19372</v>
      </c>
      <c r="D6733" t="s">
        <v>19373</v>
      </c>
      <c r="E6733" t="s">
        <v>814</v>
      </c>
      <c r="F6733" t="s">
        <v>1023</v>
      </c>
    </row>
    <row r="6734" spans="2:6" hidden="1" x14ac:dyDescent="0.25">
      <c r="B6734">
        <v>164499</v>
      </c>
      <c r="C6734" t="s">
        <v>19374</v>
      </c>
      <c r="D6734" t="s">
        <v>19375</v>
      </c>
      <c r="E6734" t="s">
        <v>19376</v>
      </c>
      <c r="F6734" t="s">
        <v>1023</v>
      </c>
    </row>
    <row r="6735" spans="2:6" hidden="1" x14ac:dyDescent="0.25">
      <c r="B6735">
        <v>164500</v>
      </c>
      <c r="C6735" t="s">
        <v>19377</v>
      </c>
      <c r="D6735" t="s">
        <v>19378</v>
      </c>
      <c r="E6735" t="s">
        <v>19379</v>
      </c>
      <c r="F6735" t="s">
        <v>1023</v>
      </c>
    </row>
    <row r="6736" spans="2:6" hidden="1" x14ac:dyDescent="0.25">
      <c r="B6736">
        <v>164501</v>
      </c>
      <c r="C6736" t="s">
        <v>19380</v>
      </c>
      <c r="D6736" t="s">
        <v>19381</v>
      </c>
      <c r="E6736" t="s">
        <v>19382</v>
      </c>
      <c r="F6736" t="s">
        <v>1023</v>
      </c>
    </row>
    <row r="6737" spans="2:6" hidden="1" x14ac:dyDescent="0.25">
      <c r="B6737">
        <v>164503</v>
      </c>
      <c r="C6737" t="s">
        <v>19383</v>
      </c>
      <c r="D6737" t="s">
        <v>19384</v>
      </c>
      <c r="E6737" t="s">
        <v>3850</v>
      </c>
      <c r="F6737" t="s">
        <v>1023</v>
      </c>
    </row>
    <row r="6738" spans="2:6" hidden="1" x14ac:dyDescent="0.25">
      <c r="B6738">
        <v>164504</v>
      </c>
      <c r="C6738" t="s">
        <v>19385</v>
      </c>
      <c r="D6738" t="s">
        <v>19386</v>
      </c>
      <c r="E6738" t="s">
        <v>1899</v>
      </c>
      <c r="F6738" t="s">
        <v>1023</v>
      </c>
    </row>
    <row r="6739" spans="2:6" hidden="1" x14ac:dyDescent="0.25">
      <c r="B6739">
        <v>164505</v>
      </c>
      <c r="C6739" t="s">
        <v>19387</v>
      </c>
      <c r="D6739" t="s">
        <v>19388</v>
      </c>
      <c r="E6739" t="s">
        <v>14076</v>
      </c>
      <c r="F6739" t="s">
        <v>1023</v>
      </c>
    </row>
    <row r="6740" spans="2:6" hidden="1" x14ac:dyDescent="0.25">
      <c r="B6740">
        <v>164506</v>
      </c>
      <c r="C6740" t="s">
        <v>19389</v>
      </c>
      <c r="D6740" t="s">
        <v>19390</v>
      </c>
      <c r="E6740" t="s">
        <v>19391</v>
      </c>
      <c r="F6740" t="s">
        <v>1023</v>
      </c>
    </row>
    <row r="6741" spans="2:6" hidden="1" x14ac:dyDescent="0.25">
      <c r="B6741">
        <v>164507</v>
      </c>
      <c r="C6741" t="s">
        <v>19392</v>
      </c>
      <c r="D6741" t="s">
        <v>19393</v>
      </c>
      <c r="E6741" t="s">
        <v>19394</v>
      </c>
      <c r="F6741" t="s">
        <v>1023</v>
      </c>
    </row>
    <row r="6742" spans="2:6" hidden="1" x14ac:dyDescent="0.25">
      <c r="B6742">
        <v>164508</v>
      </c>
      <c r="C6742" t="s">
        <v>19395</v>
      </c>
      <c r="D6742" t="s">
        <v>24079</v>
      </c>
      <c r="E6742" t="s">
        <v>5613</v>
      </c>
      <c r="F6742" t="s">
        <v>1023</v>
      </c>
    </row>
    <row r="6743" spans="2:6" hidden="1" x14ac:dyDescent="0.25">
      <c r="B6743">
        <v>164509</v>
      </c>
      <c r="C6743" t="s">
        <v>19396</v>
      </c>
      <c r="D6743" t="s">
        <v>19397</v>
      </c>
      <c r="E6743" t="s">
        <v>19398</v>
      </c>
      <c r="F6743" t="s">
        <v>1023</v>
      </c>
    </row>
    <row r="6744" spans="2:6" hidden="1" x14ac:dyDescent="0.25">
      <c r="B6744">
        <v>164510</v>
      </c>
      <c r="C6744" t="s">
        <v>19399</v>
      </c>
      <c r="D6744" t="s">
        <v>19400</v>
      </c>
      <c r="E6744" t="s">
        <v>19401</v>
      </c>
      <c r="F6744" t="s">
        <v>1023</v>
      </c>
    </row>
    <row r="6745" spans="2:6" hidden="1" x14ac:dyDescent="0.25">
      <c r="B6745">
        <v>164511</v>
      </c>
      <c r="C6745" t="s">
        <v>19402</v>
      </c>
      <c r="D6745" t="s">
        <v>19403</v>
      </c>
      <c r="E6745" t="s">
        <v>24116</v>
      </c>
      <c r="F6745" t="s">
        <v>1023</v>
      </c>
    </row>
    <row r="6746" spans="2:6" hidden="1" x14ac:dyDescent="0.25">
      <c r="B6746">
        <v>164512</v>
      </c>
      <c r="C6746" t="s">
        <v>13382</v>
      </c>
      <c r="D6746" t="s">
        <v>13383</v>
      </c>
      <c r="E6746" t="s">
        <v>19404</v>
      </c>
      <c r="F6746" t="s">
        <v>1023</v>
      </c>
    </row>
    <row r="6747" spans="2:6" hidden="1" x14ac:dyDescent="0.25">
      <c r="B6747">
        <v>164513</v>
      </c>
      <c r="C6747" t="s">
        <v>19405</v>
      </c>
      <c r="D6747" t="s">
        <v>19406</v>
      </c>
      <c r="E6747" t="s">
        <v>8357</v>
      </c>
      <c r="F6747" t="s">
        <v>1023</v>
      </c>
    </row>
    <row r="6748" spans="2:6" hidden="1" x14ac:dyDescent="0.25">
      <c r="B6748">
        <v>164514</v>
      </c>
      <c r="C6748" t="s">
        <v>19407</v>
      </c>
      <c r="D6748" t="s">
        <v>19408</v>
      </c>
      <c r="E6748" t="s">
        <v>19409</v>
      </c>
      <c r="F6748" t="s">
        <v>1023</v>
      </c>
    </row>
    <row r="6749" spans="2:6" hidden="1" x14ac:dyDescent="0.25">
      <c r="B6749">
        <v>164515</v>
      </c>
      <c r="C6749" t="s">
        <v>19410</v>
      </c>
      <c r="D6749" t="s">
        <v>19411</v>
      </c>
      <c r="E6749" t="s">
        <v>19412</v>
      </c>
      <c r="F6749" t="s">
        <v>1023</v>
      </c>
    </row>
    <row r="6750" spans="2:6" hidden="1" x14ac:dyDescent="0.25">
      <c r="B6750">
        <v>164516</v>
      </c>
      <c r="C6750" t="s">
        <v>19413</v>
      </c>
      <c r="D6750" t="s">
        <v>19414</v>
      </c>
      <c r="E6750" t="s">
        <v>19415</v>
      </c>
      <c r="F6750" t="s">
        <v>1023</v>
      </c>
    </row>
    <row r="6751" spans="2:6" hidden="1" x14ac:dyDescent="0.25">
      <c r="B6751">
        <v>164517</v>
      </c>
      <c r="C6751" t="s">
        <v>17254</v>
      </c>
      <c r="D6751" t="s">
        <v>17255</v>
      </c>
      <c r="E6751" t="s">
        <v>19416</v>
      </c>
      <c r="F6751" t="s">
        <v>1023</v>
      </c>
    </row>
    <row r="6752" spans="2:6" hidden="1" x14ac:dyDescent="0.25">
      <c r="B6752">
        <v>164518</v>
      </c>
      <c r="C6752" t="s">
        <v>19417</v>
      </c>
      <c r="D6752" t="s">
        <v>19418</v>
      </c>
      <c r="E6752" t="s">
        <v>19419</v>
      </c>
      <c r="F6752" t="s">
        <v>1023</v>
      </c>
    </row>
    <row r="6753" spans="2:6" hidden="1" x14ac:dyDescent="0.25">
      <c r="B6753">
        <v>164519</v>
      </c>
      <c r="C6753" t="s">
        <v>19420</v>
      </c>
      <c r="D6753" t="s">
        <v>19421</v>
      </c>
      <c r="E6753" t="s">
        <v>19422</v>
      </c>
      <c r="F6753" t="s">
        <v>1023</v>
      </c>
    </row>
    <row r="6754" spans="2:6" hidden="1" x14ac:dyDescent="0.25">
      <c r="B6754">
        <v>164520</v>
      </c>
      <c r="C6754" t="s">
        <v>19423</v>
      </c>
      <c r="D6754" t="s">
        <v>19424</v>
      </c>
      <c r="E6754" t="s">
        <v>18393</v>
      </c>
      <c r="F6754" t="s">
        <v>1023</v>
      </c>
    </row>
    <row r="6755" spans="2:6" hidden="1" x14ac:dyDescent="0.25">
      <c r="B6755">
        <v>164521</v>
      </c>
      <c r="C6755" t="s">
        <v>19425</v>
      </c>
      <c r="D6755" t="s">
        <v>19426</v>
      </c>
      <c r="E6755" t="s">
        <v>16762</v>
      </c>
      <c r="F6755" t="s">
        <v>1023</v>
      </c>
    </row>
    <row r="6756" spans="2:6" hidden="1" x14ac:dyDescent="0.25">
      <c r="B6756">
        <v>164522</v>
      </c>
      <c r="C6756" t="s">
        <v>19427</v>
      </c>
      <c r="D6756" t="s">
        <v>19428</v>
      </c>
      <c r="E6756" t="s">
        <v>19429</v>
      </c>
      <c r="F6756" t="s">
        <v>1023</v>
      </c>
    </row>
    <row r="6757" spans="2:6" hidden="1" x14ac:dyDescent="0.25">
      <c r="B6757">
        <v>164524</v>
      </c>
      <c r="C6757" t="s">
        <v>19430</v>
      </c>
      <c r="D6757" t="s">
        <v>19431</v>
      </c>
      <c r="E6757" t="s">
        <v>19432</v>
      </c>
      <c r="F6757" t="s">
        <v>1023</v>
      </c>
    </row>
    <row r="6758" spans="2:6" hidden="1" x14ac:dyDescent="0.25">
      <c r="B6758">
        <v>164525</v>
      </c>
      <c r="C6758" t="s">
        <v>19433</v>
      </c>
      <c r="D6758" t="s">
        <v>19434</v>
      </c>
      <c r="E6758" t="s">
        <v>1578</v>
      </c>
      <c r="F6758" t="s">
        <v>1023</v>
      </c>
    </row>
    <row r="6759" spans="2:6" hidden="1" x14ac:dyDescent="0.25">
      <c r="B6759">
        <v>164526</v>
      </c>
      <c r="C6759" t="s">
        <v>19435</v>
      </c>
      <c r="D6759" t="s">
        <v>19436</v>
      </c>
      <c r="E6759" t="s">
        <v>19437</v>
      </c>
      <c r="F6759" t="s">
        <v>1023</v>
      </c>
    </row>
    <row r="6760" spans="2:6" hidden="1" x14ac:dyDescent="0.25">
      <c r="B6760">
        <v>164527</v>
      </c>
      <c r="C6760" t="s">
        <v>19438</v>
      </c>
      <c r="D6760" t="s">
        <v>19439</v>
      </c>
      <c r="E6760" t="s">
        <v>19440</v>
      </c>
      <c r="F6760" t="s">
        <v>1023</v>
      </c>
    </row>
    <row r="6761" spans="2:6" hidden="1" x14ac:dyDescent="0.25">
      <c r="B6761">
        <v>164529</v>
      </c>
      <c r="C6761" t="s">
        <v>19441</v>
      </c>
      <c r="D6761" t="s">
        <v>19442</v>
      </c>
      <c r="E6761" t="s">
        <v>19443</v>
      </c>
      <c r="F6761" t="s">
        <v>1023</v>
      </c>
    </row>
    <row r="6762" spans="2:6" hidden="1" x14ac:dyDescent="0.25">
      <c r="B6762">
        <v>164530</v>
      </c>
      <c r="C6762" t="s">
        <v>19444</v>
      </c>
      <c r="D6762" t="s">
        <v>19445</v>
      </c>
      <c r="E6762" t="s">
        <v>14824</v>
      </c>
      <c r="F6762" t="s">
        <v>1023</v>
      </c>
    </row>
    <row r="6763" spans="2:6" hidden="1" x14ac:dyDescent="0.25">
      <c r="B6763">
        <v>164531</v>
      </c>
      <c r="C6763" t="s">
        <v>19446</v>
      </c>
      <c r="D6763" t="s">
        <v>19447</v>
      </c>
      <c r="E6763" t="s">
        <v>19448</v>
      </c>
      <c r="F6763" t="s">
        <v>1023</v>
      </c>
    </row>
    <row r="6764" spans="2:6" hidden="1" x14ac:dyDescent="0.25">
      <c r="B6764">
        <v>164532</v>
      </c>
      <c r="C6764" t="s">
        <v>19449</v>
      </c>
      <c r="D6764" t="s">
        <v>19450</v>
      </c>
      <c r="E6764" t="s">
        <v>19451</v>
      </c>
      <c r="F6764" t="s">
        <v>1023</v>
      </c>
    </row>
    <row r="6765" spans="2:6" hidden="1" x14ac:dyDescent="0.25">
      <c r="B6765">
        <v>164533</v>
      </c>
      <c r="C6765" t="s">
        <v>19452</v>
      </c>
      <c r="D6765" t="s">
        <v>19453</v>
      </c>
      <c r="E6765" t="s">
        <v>19454</v>
      </c>
      <c r="F6765" t="s">
        <v>1023</v>
      </c>
    </row>
    <row r="6766" spans="2:6" hidden="1" x14ac:dyDescent="0.25">
      <c r="B6766">
        <v>164534</v>
      </c>
      <c r="C6766" t="s">
        <v>19455</v>
      </c>
      <c r="D6766" t="s">
        <v>19456</v>
      </c>
      <c r="E6766" t="s">
        <v>19457</v>
      </c>
      <c r="F6766" t="s">
        <v>1023</v>
      </c>
    </row>
    <row r="6767" spans="2:6" hidden="1" x14ac:dyDescent="0.25">
      <c r="B6767">
        <v>164535</v>
      </c>
      <c r="C6767" t="s">
        <v>19458</v>
      </c>
      <c r="D6767" t="s">
        <v>19459</v>
      </c>
      <c r="E6767" t="s">
        <v>14057</v>
      </c>
      <c r="F6767" t="s">
        <v>1023</v>
      </c>
    </row>
    <row r="6768" spans="2:6" hidden="1" x14ac:dyDescent="0.25">
      <c r="B6768">
        <v>164536</v>
      </c>
      <c r="C6768" t="s">
        <v>19460</v>
      </c>
      <c r="D6768" t="s">
        <v>19461</v>
      </c>
      <c r="E6768" t="s">
        <v>5003</v>
      </c>
      <c r="F6768" t="s">
        <v>1023</v>
      </c>
    </row>
    <row r="6769" spans="2:6" hidden="1" x14ac:dyDescent="0.25">
      <c r="B6769">
        <v>164537</v>
      </c>
      <c r="C6769" t="s">
        <v>19462</v>
      </c>
      <c r="D6769" t="s">
        <v>19463</v>
      </c>
      <c r="E6769" t="s">
        <v>24108</v>
      </c>
      <c r="F6769" t="s">
        <v>1023</v>
      </c>
    </row>
    <row r="6770" spans="2:6" hidden="1" x14ac:dyDescent="0.25">
      <c r="B6770">
        <v>164538</v>
      </c>
      <c r="C6770" t="s">
        <v>19464</v>
      </c>
      <c r="D6770" t="s">
        <v>19465</v>
      </c>
      <c r="E6770" t="s">
        <v>19466</v>
      </c>
      <c r="F6770" t="s">
        <v>1023</v>
      </c>
    </row>
    <row r="6771" spans="2:6" hidden="1" x14ac:dyDescent="0.25">
      <c r="B6771">
        <v>164539</v>
      </c>
      <c r="C6771" t="s">
        <v>19467</v>
      </c>
      <c r="D6771" t="s">
        <v>19468</v>
      </c>
      <c r="E6771" t="s">
        <v>19469</v>
      </c>
      <c r="F6771" t="s">
        <v>1023</v>
      </c>
    </row>
    <row r="6772" spans="2:6" hidden="1" x14ac:dyDescent="0.25">
      <c r="B6772">
        <v>164540</v>
      </c>
      <c r="C6772" t="s">
        <v>19470</v>
      </c>
      <c r="D6772" t="s">
        <v>19471</v>
      </c>
      <c r="E6772" t="s">
        <v>19472</v>
      </c>
      <c r="F6772" t="s">
        <v>1023</v>
      </c>
    </row>
    <row r="6773" spans="2:6" hidden="1" x14ac:dyDescent="0.25">
      <c r="B6773">
        <v>164541</v>
      </c>
      <c r="C6773" t="s">
        <v>19473</v>
      </c>
      <c r="D6773" t="s">
        <v>19474</v>
      </c>
      <c r="E6773" t="s">
        <v>19475</v>
      </c>
      <c r="F6773" t="s">
        <v>1023</v>
      </c>
    </row>
    <row r="6774" spans="2:6" hidden="1" x14ac:dyDescent="0.25">
      <c r="B6774">
        <v>164542</v>
      </c>
      <c r="C6774" t="s">
        <v>19476</v>
      </c>
      <c r="D6774" t="s">
        <v>19477</v>
      </c>
      <c r="E6774" t="s">
        <v>19478</v>
      </c>
      <c r="F6774" t="s">
        <v>1023</v>
      </c>
    </row>
    <row r="6775" spans="2:6" hidden="1" x14ac:dyDescent="0.25">
      <c r="B6775">
        <v>164543</v>
      </c>
      <c r="C6775" t="s">
        <v>19479</v>
      </c>
      <c r="D6775" t="s">
        <v>19480</v>
      </c>
      <c r="E6775" t="s">
        <v>11942</v>
      </c>
      <c r="F6775" t="s">
        <v>1023</v>
      </c>
    </row>
    <row r="6776" spans="2:6" hidden="1" x14ac:dyDescent="0.25">
      <c r="B6776">
        <v>164544</v>
      </c>
      <c r="C6776" t="s">
        <v>19481</v>
      </c>
      <c r="D6776" t="s">
        <v>19482</v>
      </c>
      <c r="E6776" t="s">
        <v>19483</v>
      </c>
      <c r="F6776" t="s">
        <v>1023</v>
      </c>
    </row>
    <row r="6777" spans="2:6" hidden="1" x14ac:dyDescent="0.25">
      <c r="B6777">
        <v>164545</v>
      </c>
      <c r="C6777" t="s">
        <v>19484</v>
      </c>
      <c r="D6777" t="s">
        <v>19485</v>
      </c>
      <c r="E6777" t="s">
        <v>10183</v>
      </c>
      <c r="F6777" t="s">
        <v>1023</v>
      </c>
    </row>
    <row r="6778" spans="2:6" hidden="1" x14ac:dyDescent="0.25">
      <c r="B6778">
        <v>164546</v>
      </c>
      <c r="C6778" t="s">
        <v>19486</v>
      </c>
      <c r="D6778" t="s">
        <v>19487</v>
      </c>
      <c r="E6778" t="s">
        <v>19488</v>
      </c>
      <c r="F6778" t="s">
        <v>1023</v>
      </c>
    </row>
    <row r="6779" spans="2:6" hidden="1" x14ac:dyDescent="0.25">
      <c r="B6779">
        <v>164547</v>
      </c>
      <c r="C6779" t="s">
        <v>19489</v>
      </c>
      <c r="D6779" t="s">
        <v>19490</v>
      </c>
      <c r="E6779" t="s">
        <v>19491</v>
      </c>
      <c r="F6779" t="s">
        <v>1023</v>
      </c>
    </row>
    <row r="6780" spans="2:6" hidden="1" x14ac:dyDescent="0.25">
      <c r="B6780">
        <v>164548</v>
      </c>
      <c r="C6780" t="s">
        <v>19492</v>
      </c>
      <c r="D6780" t="s">
        <v>19493</v>
      </c>
      <c r="E6780" t="s">
        <v>19494</v>
      </c>
      <c r="F6780" t="s">
        <v>1023</v>
      </c>
    </row>
    <row r="6781" spans="2:6" hidden="1" x14ac:dyDescent="0.25">
      <c r="B6781">
        <v>164549</v>
      </c>
      <c r="C6781" t="s">
        <v>19495</v>
      </c>
      <c r="D6781" t="s">
        <v>19496</v>
      </c>
      <c r="E6781" t="s">
        <v>19497</v>
      </c>
      <c r="F6781" t="s">
        <v>1023</v>
      </c>
    </row>
    <row r="6782" spans="2:6" hidden="1" x14ac:dyDescent="0.25">
      <c r="B6782">
        <v>164550</v>
      </c>
      <c r="C6782" t="s">
        <v>19498</v>
      </c>
      <c r="D6782" t="s">
        <v>19499</v>
      </c>
      <c r="E6782" t="s">
        <v>19500</v>
      </c>
      <c r="F6782" t="s">
        <v>1023</v>
      </c>
    </row>
    <row r="6783" spans="2:6" hidden="1" x14ac:dyDescent="0.25">
      <c r="B6783">
        <v>164551</v>
      </c>
      <c r="C6783" t="s">
        <v>19501</v>
      </c>
      <c r="D6783" t="s">
        <v>19502</v>
      </c>
      <c r="E6783" t="s">
        <v>19503</v>
      </c>
      <c r="F6783" t="s">
        <v>1023</v>
      </c>
    </row>
    <row r="6784" spans="2:6" hidden="1" x14ac:dyDescent="0.25">
      <c r="B6784">
        <v>164552</v>
      </c>
      <c r="C6784" t="s">
        <v>19504</v>
      </c>
      <c r="D6784" t="s">
        <v>19505</v>
      </c>
      <c r="E6784" t="s">
        <v>17099</v>
      </c>
      <c r="F6784" t="s">
        <v>1023</v>
      </c>
    </row>
    <row r="6785" spans="2:6" hidden="1" x14ac:dyDescent="0.25">
      <c r="B6785">
        <v>164553</v>
      </c>
      <c r="C6785" t="s">
        <v>19506</v>
      </c>
      <c r="D6785" t="s">
        <v>24080</v>
      </c>
      <c r="E6785" t="s">
        <v>10203</v>
      </c>
      <c r="F6785" t="s">
        <v>1023</v>
      </c>
    </row>
    <row r="6786" spans="2:6" hidden="1" x14ac:dyDescent="0.25">
      <c r="B6786">
        <v>164554</v>
      </c>
      <c r="C6786" t="s">
        <v>19507</v>
      </c>
      <c r="D6786" t="s">
        <v>19508</v>
      </c>
      <c r="E6786" t="s">
        <v>6113</v>
      </c>
      <c r="F6786" t="s">
        <v>1023</v>
      </c>
    </row>
    <row r="6787" spans="2:6" hidden="1" x14ac:dyDescent="0.25">
      <c r="B6787">
        <v>164555</v>
      </c>
      <c r="C6787" t="s">
        <v>19509</v>
      </c>
      <c r="D6787" t="s">
        <v>19510</v>
      </c>
      <c r="E6787" t="s">
        <v>18813</v>
      </c>
      <c r="F6787" t="s">
        <v>1023</v>
      </c>
    </row>
    <row r="6788" spans="2:6" hidden="1" x14ac:dyDescent="0.25">
      <c r="B6788">
        <v>164556</v>
      </c>
      <c r="C6788" t="s">
        <v>19511</v>
      </c>
      <c r="D6788" t="s">
        <v>19512</v>
      </c>
      <c r="E6788" t="s">
        <v>19513</v>
      </c>
      <c r="F6788" t="s">
        <v>1023</v>
      </c>
    </row>
    <row r="6789" spans="2:6" hidden="1" x14ac:dyDescent="0.25">
      <c r="B6789">
        <v>164558</v>
      </c>
      <c r="C6789" t="s">
        <v>19514</v>
      </c>
      <c r="D6789" t="s">
        <v>19515</v>
      </c>
      <c r="E6789" t="s">
        <v>19516</v>
      </c>
      <c r="F6789" t="s">
        <v>1023</v>
      </c>
    </row>
    <row r="6790" spans="2:6" hidden="1" x14ac:dyDescent="0.25">
      <c r="B6790">
        <v>164559</v>
      </c>
      <c r="C6790" t="s">
        <v>19517</v>
      </c>
      <c r="D6790" t="s">
        <v>19518</v>
      </c>
      <c r="E6790" t="s">
        <v>13992</v>
      </c>
      <c r="F6790" t="s">
        <v>1023</v>
      </c>
    </row>
    <row r="6791" spans="2:6" hidden="1" x14ac:dyDescent="0.25">
      <c r="B6791">
        <v>164560</v>
      </c>
      <c r="C6791" t="s">
        <v>19519</v>
      </c>
      <c r="D6791" t="s">
        <v>19520</v>
      </c>
      <c r="E6791" t="s">
        <v>6386</v>
      </c>
      <c r="F6791" t="s">
        <v>1023</v>
      </c>
    </row>
    <row r="6792" spans="2:6" hidden="1" x14ac:dyDescent="0.25">
      <c r="B6792">
        <v>164561</v>
      </c>
      <c r="C6792" t="s">
        <v>19521</v>
      </c>
      <c r="D6792" t="s">
        <v>19522</v>
      </c>
      <c r="E6792" t="s">
        <v>19523</v>
      </c>
      <c r="F6792" t="s">
        <v>1023</v>
      </c>
    </row>
    <row r="6793" spans="2:6" hidden="1" x14ac:dyDescent="0.25">
      <c r="B6793">
        <v>164562</v>
      </c>
      <c r="C6793" t="s">
        <v>19524</v>
      </c>
      <c r="D6793" t="s">
        <v>19525</v>
      </c>
      <c r="E6793" t="s">
        <v>19526</v>
      </c>
      <c r="F6793" t="s">
        <v>1023</v>
      </c>
    </row>
    <row r="6794" spans="2:6" hidden="1" x14ac:dyDescent="0.25">
      <c r="B6794">
        <v>164563</v>
      </c>
      <c r="C6794" t="s">
        <v>19527</v>
      </c>
      <c r="D6794" t="s">
        <v>19528</v>
      </c>
      <c r="E6794" t="s">
        <v>19529</v>
      </c>
      <c r="F6794" t="s">
        <v>1023</v>
      </c>
    </row>
    <row r="6795" spans="2:6" hidden="1" x14ac:dyDescent="0.25">
      <c r="B6795">
        <v>164564</v>
      </c>
      <c r="C6795" t="s">
        <v>10178</v>
      </c>
      <c r="D6795" t="s">
        <v>10179</v>
      </c>
      <c r="E6795" t="s">
        <v>19530</v>
      </c>
      <c r="F6795" t="s">
        <v>1023</v>
      </c>
    </row>
    <row r="6796" spans="2:6" hidden="1" x14ac:dyDescent="0.25">
      <c r="B6796">
        <v>164565</v>
      </c>
      <c r="C6796" t="s">
        <v>19531</v>
      </c>
      <c r="D6796" t="s">
        <v>19532</v>
      </c>
      <c r="E6796" t="s">
        <v>19533</v>
      </c>
      <c r="F6796" t="s">
        <v>1023</v>
      </c>
    </row>
    <row r="6797" spans="2:6" hidden="1" x14ac:dyDescent="0.25">
      <c r="B6797">
        <v>164566</v>
      </c>
      <c r="C6797" t="s">
        <v>19534</v>
      </c>
      <c r="D6797" t="s">
        <v>19535</v>
      </c>
      <c r="E6797" t="s">
        <v>13093</v>
      </c>
      <c r="F6797" t="s">
        <v>1023</v>
      </c>
    </row>
    <row r="6798" spans="2:6" hidden="1" x14ac:dyDescent="0.25">
      <c r="B6798">
        <v>164567</v>
      </c>
      <c r="C6798" t="s">
        <v>19536</v>
      </c>
      <c r="D6798" t="s">
        <v>19537</v>
      </c>
      <c r="E6798" t="s">
        <v>19538</v>
      </c>
      <c r="F6798" t="s">
        <v>1023</v>
      </c>
    </row>
    <row r="6799" spans="2:6" hidden="1" x14ac:dyDescent="0.25">
      <c r="B6799">
        <v>164568</v>
      </c>
      <c r="C6799" t="s">
        <v>19539</v>
      </c>
      <c r="D6799" t="s">
        <v>19540</v>
      </c>
      <c r="E6799" t="s">
        <v>19541</v>
      </c>
      <c r="F6799" t="s">
        <v>1023</v>
      </c>
    </row>
    <row r="6800" spans="2:6" hidden="1" x14ac:dyDescent="0.25">
      <c r="B6800">
        <v>164569</v>
      </c>
      <c r="C6800" t="s">
        <v>19542</v>
      </c>
      <c r="D6800" t="s">
        <v>19543</v>
      </c>
      <c r="E6800" t="s">
        <v>19544</v>
      </c>
      <c r="F6800" t="s">
        <v>1023</v>
      </c>
    </row>
    <row r="6801" spans="2:6" hidden="1" x14ac:dyDescent="0.25">
      <c r="B6801">
        <v>164570</v>
      </c>
      <c r="C6801" t="s">
        <v>13704</v>
      </c>
      <c r="D6801" t="s">
        <v>13705</v>
      </c>
      <c r="E6801" t="s">
        <v>10272</v>
      </c>
      <c r="F6801" t="s">
        <v>1023</v>
      </c>
    </row>
    <row r="6802" spans="2:6" hidden="1" x14ac:dyDescent="0.25">
      <c r="B6802">
        <v>164571</v>
      </c>
      <c r="C6802" t="s">
        <v>19545</v>
      </c>
      <c r="D6802" t="s">
        <v>19546</v>
      </c>
      <c r="E6802" t="s">
        <v>19547</v>
      </c>
      <c r="F6802" t="s">
        <v>1023</v>
      </c>
    </row>
    <row r="6803" spans="2:6" hidden="1" x14ac:dyDescent="0.25">
      <c r="B6803">
        <v>164572</v>
      </c>
      <c r="C6803" t="s">
        <v>19548</v>
      </c>
      <c r="D6803" t="s">
        <v>19549</v>
      </c>
      <c r="E6803" t="s">
        <v>19550</v>
      </c>
      <c r="F6803" t="s">
        <v>1023</v>
      </c>
    </row>
    <row r="6804" spans="2:6" hidden="1" x14ac:dyDescent="0.25">
      <c r="B6804">
        <v>164573</v>
      </c>
      <c r="C6804" t="s">
        <v>19551</v>
      </c>
      <c r="D6804" t="s">
        <v>19552</v>
      </c>
      <c r="E6804" t="s">
        <v>2973</v>
      </c>
      <c r="F6804" t="s">
        <v>1023</v>
      </c>
    </row>
    <row r="6805" spans="2:6" hidden="1" x14ac:dyDescent="0.25">
      <c r="B6805">
        <v>164574</v>
      </c>
      <c r="C6805" t="s">
        <v>19553</v>
      </c>
      <c r="D6805" t="s">
        <v>19554</v>
      </c>
      <c r="E6805" t="s">
        <v>5622</v>
      </c>
      <c r="F6805" t="s">
        <v>1023</v>
      </c>
    </row>
    <row r="6806" spans="2:6" hidden="1" x14ac:dyDescent="0.25">
      <c r="B6806">
        <v>164575</v>
      </c>
      <c r="C6806" t="s">
        <v>19555</v>
      </c>
      <c r="D6806" t="s">
        <v>19556</v>
      </c>
      <c r="E6806" t="s">
        <v>19557</v>
      </c>
      <c r="F6806" t="s">
        <v>1023</v>
      </c>
    </row>
    <row r="6807" spans="2:6" hidden="1" x14ac:dyDescent="0.25">
      <c r="B6807">
        <v>164576</v>
      </c>
      <c r="C6807" t="s">
        <v>13847</v>
      </c>
      <c r="D6807" t="s">
        <v>13848</v>
      </c>
      <c r="E6807" t="s">
        <v>19558</v>
      </c>
      <c r="F6807" t="s">
        <v>1023</v>
      </c>
    </row>
    <row r="6808" spans="2:6" hidden="1" x14ac:dyDescent="0.25">
      <c r="B6808">
        <v>164577</v>
      </c>
      <c r="C6808" t="s">
        <v>19559</v>
      </c>
      <c r="D6808" t="s">
        <v>19560</v>
      </c>
      <c r="E6808" t="s">
        <v>19561</v>
      </c>
      <c r="F6808" t="s">
        <v>1023</v>
      </c>
    </row>
    <row r="6809" spans="2:6" hidden="1" x14ac:dyDescent="0.25">
      <c r="B6809">
        <v>164578</v>
      </c>
      <c r="C6809" t="s">
        <v>19562</v>
      </c>
      <c r="D6809" t="s">
        <v>19563</v>
      </c>
      <c r="E6809" t="s">
        <v>19564</v>
      </c>
      <c r="F6809" t="s">
        <v>1023</v>
      </c>
    </row>
    <row r="6810" spans="2:6" hidden="1" x14ac:dyDescent="0.25">
      <c r="B6810">
        <v>164579</v>
      </c>
      <c r="C6810" t="s">
        <v>19565</v>
      </c>
      <c r="D6810" t="s">
        <v>19566</v>
      </c>
      <c r="E6810" t="s">
        <v>19567</v>
      </c>
      <c r="F6810" t="s">
        <v>1023</v>
      </c>
    </row>
    <row r="6811" spans="2:6" hidden="1" x14ac:dyDescent="0.25">
      <c r="B6811">
        <v>164580</v>
      </c>
      <c r="C6811" t="s">
        <v>19568</v>
      </c>
      <c r="D6811" t="s">
        <v>19569</v>
      </c>
      <c r="E6811" t="s">
        <v>19570</v>
      </c>
      <c r="F6811" t="s">
        <v>1023</v>
      </c>
    </row>
    <row r="6812" spans="2:6" hidden="1" x14ac:dyDescent="0.25">
      <c r="B6812">
        <v>164581</v>
      </c>
      <c r="C6812" t="s">
        <v>12376</v>
      </c>
      <c r="D6812" t="s">
        <v>12377</v>
      </c>
      <c r="E6812" t="s">
        <v>19571</v>
      </c>
      <c r="F6812" t="s">
        <v>1023</v>
      </c>
    </row>
    <row r="6813" spans="2:6" hidden="1" x14ac:dyDescent="0.25">
      <c r="B6813">
        <v>164582</v>
      </c>
      <c r="C6813" t="s">
        <v>15422</v>
      </c>
      <c r="D6813" t="s">
        <v>15423</v>
      </c>
      <c r="E6813" t="s">
        <v>19572</v>
      </c>
      <c r="F6813" t="s">
        <v>1023</v>
      </c>
    </row>
    <row r="6814" spans="2:6" hidden="1" x14ac:dyDescent="0.25">
      <c r="B6814">
        <v>164583</v>
      </c>
      <c r="C6814" t="s">
        <v>19573</v>
      </c>
      <c r="D6814" t="s">
        <v>19574</v>
      </c>
      <c r="E6814" t="s">
        <v>19575</v>
      </c>
      <c r="F6814" t="s">
        <v>1023</v>
      </c>
    </row>
    <row r="6815" spans="2:6" hidden="1" x14ac:dyDescent="0.25">
      <c r="B6815">
        <v>164584</v>
      </c>
      <c r="C6815" t="s">
        <v>13364</v>
      </c>
      <c r="D6815" t="s">
        <v>13365</v>
      </c>
      <c r="E6815" t="s">
        <v>19576</v>
      </c>
      <c r="F6815" t="s">
        <v>1023</v>
      </c>
    </row>
    <row r="6816" spans="2:6" hidden="1" x14ac:dyDescent="0.25">
      <c r="B6816">
        <v>164585</v>
      </c>
      <c r="C6816" t="s">
        <v>19577</v>
      </c>
      <c r="D6816" t="s">
        <v>19578</v>
      </c>
      <c r="E6816" t="s">
        <v>19579</v>
      </c>
      <c r="F6816" t="s">
        <v>1023</v>
      </c>
    </row>
    <row r="6817" spans="2:6" hidden="1" x14ac:dyDescent="0.25">
      <c r="B6817">
        <v>164586</v>
      </c>
      <c r="C6817" t="s">
        <v>19580</v>
      </c>
      <c r="D6817" t="s">
        <v>19581</v>
      </c>
      <c r="E6817" t="s">
        <v>19582</v>
      </c>
      <c r="F6817" t="s">
        <v>1023</v>
      </c>
    </row>
    <row r="6818" spans="2:6" hidden="1" x14ac:dyDescent="0.25">
      <c r="B6818">
        <v>164587</v>
      </c>
      <c r="C6818" t="s">
        <v>19583</v>
      </c>
      <c r="D6818" t="s">
        <v>19584</v>
      </c>
      <c r="E6818" t="s">
        <v>10856</v>
      </c>
      <c r="F6818" t="s">
        <v>1023</v>
      </c>
    </row>
    <row r="6819" spans="2:6" hidden="1" x14ac:dyDescent="0.25">
      <c r="B6819">
        <v>164588</v>
      </c>
      <c r="C6819" t="s">
        <v>19585</v>
      </c>
      <c r="D6819" t="s">
        <v>19586</v>
      </c>
      <c r="E6819" t="s">
        <v>19587</v>
      </c>
      <c r="F6819" t="s">
        <v>1023</v>
      </c>
    </row>
    <row r="6820" spans="2:6" hidden="1" x14ac:dyDescent="0.25">
      <c r="B6820">
        <v>164589</v>
      </c>
      <c r="C6820" t="s">
        <v>19588</v>
      </c>
      <c r="D6820" t="s">
        <v>19589</v>
      </c>
      <c r="E6820" t="s">
        <v>19590</v>
      </c>
      <c r="F6820" t="s">
        <v>1023</v>
      </c>
    </row>
    <row r="6821" spans="2:6" hidden="1" x14ac:dyDescent="0.25">
      <c r="B6821">
        <v>164590</v>
      </c>
      <c r="C6821" t="s">
        <v>19591</v>
      </c>
      <c r="D6821" t="s">
        <v>19592</v>
      </c>
      <c r="E6821" t="s">
        <v>8303</v>
      </c>
      <c r="F6821" t="s">
        <v>1023</v>
      </c>
    </row>
    <row r="6822" spans="2:6" hidden="1" x14ac:dyDescent="0.25">
      <c r="B6822">
        <v>164591</v>
      </c>
      <c r="C6822" t="s">
        <v>19593</v>
      </c>
      <c r="D6822" t="s">
        <v>19594</v>
      </c>
      <c r="E6822" t="s">
        <v>19595</v>
      </c>
      <c r="F6822" t="s">
        <v>1023</v>
      </c>
    </row>
    <row r="6823" spans="2:6" hidden="1" x14ac:dyDescent="0.25">
      <c r="B6823">
        <v>164592</v>
      </c>
      <c r="C6823" t="s">
        <v>19596</v>
      </c>
      <c r="D6823" t="s">
        <v>19597</v>
      </c>
      <c r="E6823" t="s">
        <v>14759</v>
      </c>
      <c r="F6823" t="s">
        <v>1023</v>
      </c>
    </row>
    <row r="6824" spans="2:6" hidden="1" x14ac:dyDescent="0.25">
      <c r="B6824">
        <v>164593</v>
      </c>
      <c r="C6824" t="s">
        <v>19598</v>
      </c>
      <c r="D6824" t="s">
        <v>19599</v>
      </c>
      <c r="E6824" t="s">
        <v>19600</v>
      </c>
      <c r="F6824" t="s">
        <v>1023</v>
      </c>
    </row>
    <row r="6825" spans="2:6" hidden="1" x14ac:dyDescent="0.25">
      <c r="B6825">
        <v>164594</v>
      </c>
      <c r="C6825" t="s">
        <v>19601</v>
      </c>
      <c r="D6825" t="s">
        <v>19602</v>
      </c>
      <c r="E6825">
        <v>34320</v>
      </c>
      <c r="F6825" t="s">
        <v>1023</v>
      </c>
    </row>
    <row r="6826" spans="2:6" hidden="1" x14ac:dyDescent="0.25">
      <c r="B6826">
        <v>164595</v>
      </c>
      <c r="C6826" t="s">
        <v>19603</v>
      </c>
      <c r="D6826" t="s">
        <v>19604</v>
      </c>
      <c r="E6826" t="s">
        <v>10371</v>
      </c>
      <c r="F6826" t="s">
        <v>1023</v>
      </c>
    </row>
    <row r="6827" spans="2:6" hidden="1" x14ac:dyDescent="0.25">
      <c r="B6827">
        <v>164596</v>
      </c>
      <c r="C6827" t="s">
        <v>19605</v>
      </c>
      <c r="D6827" t="s">
        <v>19606</v>
      </c>
      <c r="E6827" t="s">
        <v>19607</v>
      </c>
      <c r="F6827" t="s">
        <v>1023</v>
      </c>
    </row>
    <row r="6828" spans="2:6" hidden="1" x14ac:dyDescent="0.25">
      <c r="B6828">
        <v>164597</v>
      </c>
      <c r="C6828" t="s">
        <v>19608</v>
      </c>
      <c r="D6828" t="s">
        <v>19609</v>
      </c>
      <c r="E6828" t="s">
        <v>3658</v>
      </c>
      <c r="F6828" t="s">
        <v>1023</v>
      </c>
    </row>
    <row r="6829" spans="2:6" hidden="1" x14ac:dyDescent="0.25">
      <c r="B6829">
        <v>164598</v>
      </c>
      <c r="C6829" t="s">
        <v>19610</v>
      </c>
      <c r="D6829" t="s">
        <v>19611</v>
      </c>
      <c r="E6829" t="s">
        <v>19612</v>
      </c>
      <c r="F6829" t="s">
        <v>1023</v>
      </c>
    </row>
    <row r="6830" spans="2:6" hidden="1" x14ac:dyDescent="0.25">
      <c r="B6830">
        <v>164599</v>
      </c>
      <c r="C6830" t="s">
        <v>19613</v>
      </c>
      <c r="D6830" t="s">
        <v>19614</v>
      </c>
      <c r="E6830" t="s">
        <v>1504</v>
      </c>
      <c r="F6830" t="s">
        <v>1023</v>
      </c>
    </row>
    <row r="6831" spans="2:6" hidden="1" x14ac:dyDescent="0.25">
      <c r="B6831">
        <v>164601</v>
      </c>
      <c r="C6831" t="s">
        <v>19615</v>
      </c>
      <c r="D6831" t="s">
        <v>19616</v>
      </c>
      <c r="E6831" t="s">
        <v>14614</v>
      </c>
      <c r="F6831" t="s">
        <v>1023</v>
      </c>
    </row>
    <row r="6832" spans="2:6" hidden="1" x14ac:dyDescent="0.25">
      <c r="B6832">
        <v>164602</v>
      </c>
      <c r="C6832" t="s">
        <v>19617</v>
      </c>
      <c r="D6832" t="s">
        <v>19618</v>
      </c>
      <c r="E6832" t="s">
        <v>19619</v>
      </c>
      <c r="F6832" t="s">
        <v>1023</v>
      </c>
    </row>
    <row r="6833" spans="2:6" hidden="1" x14ac:dyDescent="0.25">
      <c r="B6833">
        <v>164603</v>
      </c>
      <c r="C6833" t="s">
        <v>19620</v>
      </c>
      <c r="D6833" t="s">
        <v>19621</v>
      </c>
      <c r="E6833" t="s">
        <v>19622</v>
      </c>
      <c r="F6833" t="s">
        <v>1023</v>
      </c>
    </row>
    <row r="6834" spans="2:6" hidden="1" x14ac:dyDescent="0.25">
      <c r="B6834">
        <v>164604</v>
      </c>
      <c r="C6834" t="s">
        <v>19623</v>
      </c>
      <c r="D6834" t="s">
        <v>19624</v>
      </c>
      <c r="E6834" t="s">
        <v>3850</v>
      </c>
      <c r="F6834" t="s">
        <v>1023</v>
      </c>
    </row>
    <row r="6835" spans="2:6" hidden="1" x14ac:dyDescent="0.25">
      <c r="B6835">
        <v>164605</v>
      </c>
      <c r="C6835" t="s">
        <v>19625</v>
      </c>
      <c r="D6835" t="s">
        <v>19626</v>
      </c>
      <c r="E6835" t="s">
        <v>13497</v>
      </c>
      <c r="F6835" t="s">
        <v>1023</v>
      </c>
    </row>
    <row r="6836" spans="2:6" hidden="1" x14ac:dyDescent="0.25">
      <c r="B6836">
        <v>164606</v>
      </c>
      <c r="C6836" t="s">
        <v>19627</v>
      </c>
      <c r="D6836" t="s">
        <v>19628</v>
      </c>
      <c r="E6836" t="s">
        <v>19629</v>
      </c>
      <c r="F6836" t="s">
        <v>1023</v>
      </c>
    </row>
    <row r="6837" spans="2:6" hidden="1" x14ac:dyDescent="0.25">
      <c r="B6837">
        <v>164607</v>
      </c>
      <c r="C6837" t="s">
        <v>19630</v>
      </c>
      <c r="D6837" t="s">
        <v>19631</v>
      </c>
      <c r="E6837" t="s">
        <v>17258</v>
      </c>
      <c r="F6837" t="s">
        <v>1023</v>
      </c>
    </row>
    <row r="6838" spans="2:6" hidden="1" x14ac:dyDescent="0.25">
      <c r="B6838">
        <v>164608</v>
      </c>
      <c r="C6838" t="s">
        <v>19632</v>
      </c>
      <c r="D6838" t="s">
        <v>19633</v>
      </c>
      <c r="E6838" t="s">
        <v>19634</v>
      </c>
      <c r="F6838" t="s">
        <v>1023</v>
      </c>
    </row>
    <row r="6839" spans="2:6" hidden="1" x14ac:dyDescent="0.25">
      <c r="B6839">
        <v>164609</v>
      </c>
      <c r="C6839" t="s">
        <v>19635</v>
      </c>
      <c r="D6839" t="s">
        <v>19636</v>
      </c>
      <c r="E6839" t="s">
        <v>19637</v>
      </c>
      <c r="F6839" t="s">
        <v>1023</v>
      </c>
    </row>
    <row r="6840" spans="2:6" hidden="1" x14ac:dyDescent="0.25">
      <c r="B6840">
        <v>164610</v>
      </c>
      <c r="C6840" t="s">
        <v>19638</v>
      </c>
      <c r="D6840" t="s">
        <v>19639</v>
      </c>
      <c r="E6840" t="s">
        <v>19640</v>
      </c>
      <c r="F6840" t="s">
        <v>1023</v>
      </c>
    </row>
    <row r="6841" spans="2:6" hidden="1" x14ac:dyDescent="0.25">
      <c r="B6841">
        <v>164611</v>
      </c>
      <c r="C6841" t="s">
        <v>19641</v>
      </c>
      <c r="D6841" t="s">
        <v>19642</v>
      </c>
      <c r="E6841" t="s">
        <v>19643</v>
      </c>
      <c r="F6841" t="s">
        <v>1023</v>
      </c>
    </row>
    <row r="6842" spans="2:6" hidden="1" x14ac:dyDescent="0.25">
      <c r="B6842">
        <v>164612</v>
      </c>
      <c r="C6842" t="s">
        <v>19644</v>
      </c>
      <c r="D6842" t="s">
        <v>19645</v>
      </c>
      <c r="E6842" t="s">
        <v>19646</v>
      </c>
      <c r="F6842" t="s">
        <v>1023</v>
      </c>
    </row>
    <row r="6843" spans="2:6" hidden="1" x14ac:dyDescent="0.25">
      <c r="B6843">
        <v>164613</v>
      </c>
      <c r="C6843" t="s">
        <v>19647</v>
      </c>
      <c r="D6843" t="s">
        <v>19648</v>
      </c>
      <c r="E6843" t="s">
        <v>19649</v>
      </c>
      <c r="F6843" t="s">
        <v>1023</v>
      </c>
    </row>
    <row r="6844" spans="2:6" hidden="1" x14ac:dyDescent="0.25">
      <c r="B6844">
        <v>164614</v>
      </c>
      <c r="C6844" t="s">
        <v>19650</v>
      </c>
      <c r="D6844" t="s">
        <v>19651</v>
      </c>
      <c r="E6844" t="s">
        <v>19652</v>
      </c>
      <c r="F6844" t="s">
        <v>1023</v>
      </c>
    </row>
    <row r="6845" spans="2:6" hidden="1" x14ac:dyDescent="0.25">
      <c r="B6845">
        <v>164615</v>
      </c>
      <c r="C6845" t="s">
        <v>19653</v>
      </c>
      <c r="D6845" t="s">
        <v>19654</v>
      </c>
      <c r="E6845" t="s">
        <v>19655</v>
      </c>
      <c r="F6845" t="s">
        <v>1023</v>
      </c>
    </row>
    <row r="6846" spans="2:6" hidden="1" x14ac:dyDescent="0.25">
      <c r="B6846">
        <v>164616</v>
      </c>
      <c r="C6846" t="s">
        <v>19656</v>
      </c>
      <c r="D6846" t="s">
        <v>19657</v>
      </c>
      <c r="E6846" t="s">
        <v>19658</v>
      </c>
      <c r="F6846" t="s">
        <v>1023</v>
      </c>
    </row>
    <row r="6847" spans="2:6" hidden="1" x14ac:dyDescent="0.25">
      <c r="B6847">
        <v>164617</v>
      </c>
      <c r="C6847" t="s">
        <v>19659</v>
      </c>
      <c r="D6847" t="s">
        <v>19660</v>
      </c>
      <c r="E6847" t="s">
        <v>8533</v>
      </c>
      <c r="F6847" t="s">
        <v>1023</v>
      </c>
    </row>
    <row r="6848" spans="2:6" hidden="1" x14ac:dyDescent="0.25">
      <c r="B6848">
        <v>164618</v>
      </c>
      <c r="C6848" t="s">
        <v>16938</v>
      </c>
      <c r="D6848" t="s">
        <v>16939</v>
      </c>
      <c r="E6848" t="s">
        <v>19661</v>
      </c>
      <c r="F6848" t="s">
        <v>1023</v>
      </c>
    </row>
    <row r="6849" spans="2:6" hidden="1" x14ac:dyDescent="0.25">
      <c r="B6849">
        <v>164619</v>
      </c>
      <c r="C6849" t="s">
        <v>19662</v>
      </c>
      <c r="D6849" t="s">
        <v>19663</v>
      </c>
      <c r="E6849" t="s">
        <v>19664</v>
      </c>
      <c r="F6849" t="s">
        <v>1023</v>
      </c>
    </row>
    <row r="6850" spans="2:6" hidden="1" x14ac:dyDescent="0.25">
      <c r="B6850">
        <v>164620</v>
      </c>
      <c r="C6850" t="s">
        <v>19665</v>
      </c>
      <c r="D6850" t="s">
        <v>24081</v>
      </c>
      <c r="E6850" t="s">
        <v>19666</v>
      </c>
      <c r="F6850" t="s">
        <v>1023</v>
      </c>
    </row>
    <row r="6851" spans="2:6" hidden="1" x14ac:dyDescent="0.25">
      <c r="B6851">
        <v>164621</v>
      </c>
      <c r="C6851" t="s">
        <v>19667</v>
      </c>
      <c r="D6851" t="s">
        <v>19668</v>
      </c>
      <c r="E6851" t="s">
        <v>19669</v>
      </c>
      <c r="F6851" t="s">
        <v>1023</v>
      </c>
    </row>
    <row r="6852" spans="2:6" hidden="1" x14ac:dyDescent="0.25">
      <c r="B6852">
        <v>164622</v>
      </c>
      <c r="C6852" t="s">
        <v>19670</v>
      </c>
      <c r="D6852" t="s">
        <v>19671</v>
      </c>
      <c r="E6852" t="s">
        <v>19672</v>
      </c>
      <c r="F6852" t="s">
        <v>1023</v>
      </c>
    </row>
    <row r="6853" spans="2:6" hidden="1" x14ac:dyDescent="0.25">
      <c r="B6853">
        <v>164623</v>
      </c>
      <c r="C6853" t="s">
        <v>19673</v>
      </c>
      <c r="D6853" t="s">
        <v>19674</v>
      </c>
      <c r="E6853" t="s">
        <v>19675</v>
      </c>
      <c r="F6853" t="s">
        <v>1023</v>
      </c>
    </row>
    <row r="6854" spans="2:6" hidden="1" x14ac:dyDescent="0.25">
      <c r="B6854">
        <v>164624</v>
      </c>
      <c r="C6854" t="s">
        <v>19676</v>
      </c>
      <c r="D6854" t="s">
        <v>19677</v>
      </c>
      <c r="E6854" t="s">
        <v>13971</v>
      </c>
      <c r="F6854" t="s">
        <v>1023</v>
      </c>
    </row>
    <row r="6855" spans="2:6" hidden="1" x14ac:dyDescent="0.25">
      <c r="B6855">
        <v>164625</v>
      </c>
      <c r="C6855" t="s">
        <v>19678</v>
      </c>
      <c r="D6855" t="s">
        <v>19679</v>
      </c>
      <c r="E6855" t="s">
        <v>19680</v>
      </c>
      <c r="F6855" t="s">
        <v>1023</v>
      </c>
    </row>
    <row r="6856" spans="2:6" hidden="1" x14ac:dyDescent="0.25">
      <c r="B6856">
        <v>164626</v>
      </c>
      <c r="C6856" t="s">
        <v>19681</v>
      </c>
      <c r="D6856" t="s">
        <v>19682</v>
      </c>
      <c r="E6856" t="s">
        <v>19683</v>
      </c>
      <c r="F6856" t="s">
        <v>1023</v>
      </c>
    </row>
    <row r="6857" spans="2:6" hidden="1" x14ac:dyDescent="0.25">
      <c r="B6857">
        <v>164627</v>
      </c>
      <c r="C6857" t="s">
        <v>19684</v>
      </c>
      <c r="D6857" t="s">
        <v>19685</v>
      </c>
      <c r="E6857" t="s">
        <v>19686</v>
      </c>
      <c r="F6857" t="s">
        <v>1023</v>
      </c>
    </row>
    <row r="6858" spans="2:6" hidden="1" x14ac:dyDescent="0.25">
      <c r="B6858">
        <v>164628</v>
      </c>
      <c r="C6858" t="s">
        <v>19687</v>
      </c>
      <c r="D6858" t="s">
        <v>19688</v>
      </c>
      <c r="E6858" t="s">
        <v>19689</v>
      </c>
      <c r="F6858" t="s">
        <v>1023</v>
      </c>
    </row>
    <row r="6859" spans="2:6" hidden="1" x14ac:dyDescent="0.25">
      <c r="B6859">
        <v>164629</v>
      </c>
      <c r="C6859" t="s">
        <v>19690</v>
      </c>
      <c r="D6859" t="s">
        <v>19691</v>
      </c>
      <c r="E6859" t="s">
        <v>19692</v>
      </c>
      <c r="F6859" t="s">
        <v>1023</v>
      </c>
    </row>
    <row r="6860" spans="2:6" hidden="1" x14ac:dyDescent="0.25">
      <c r="B6860">
        <v>164630</v>
      </c>
      <c r="C6860" t="s">
        <v>19693</v>
      </c>
      <c r="D6860" t="s">
        <v>19694</v>
      </c>
      <c r="E6860" t="s">
        <v>19695</v>
      </c>
      <c r="F6860" t="s">
        <v>1023</v>
      </c>
    </row>
    <row r="6861" spans="2:6" hidden="1" x14ac:dyDescent="0.25">
      <c r="B6861">
        <v>164631</v>
      </c>
      <c r="C6861" t="s">
        <v>19696</v>
      </c>
      <c r="D6861" t="s">
        <v>19697</v>
      </c>
      <c r="E6861" t="s">
        <v>19698</v>
      </c>
      <c r="F6861" t="s">
        <v>1023</v>
      </c>
    </row>
    <row r="6862" spans="2:6" hidden="1" x14ac:dyDescent="0.25">
      <c r="B6862">
        <v>164632</v>
      </c>
      <c r="C6862" t="s">
        <v>19699</v>
      </c>
      <c r="D6862" t="s">
        <v>19700</v>
      </c>
      <c r="E6862" t="s">
        <v>19701</v>
      </c>
      <c r="F6862" t="s">
        <v>1023</v>
      </c>
    </row>
    <row r="6863" spans="2:6" hidden="1" x14ac:dyDescent="0.25">
      <c r="B6863">
        <v>164633</v>
      </c>
      <c r="C6863" t="s">
        <v>19702</v>
      </c>
      <c r="D6863" t="s">
        <v>19703</v>
      </c>
      <c r="E6863" t="s">
        <v>19704</v>
      </c>
      <c r="F6863" t="s">
        <v>1023</v>
      </c>
    </row>
    <row r="6864" spans="2:6" hidden="1" x14ac:dyDescent="0.25">
      <c r="B6864">
        <v>164634</v>
      </c>
      <c r="C6864" t="s">
        <v>19705</v>
      </c>
      <c r="D6864" t="s">
        <v>19706</v>
      </c>
      <c r="E6864" t="s">
        <v>19707</v>
      </c>
      <c r="F6864" t="s">
        <v>1023</v>
      </c>
    </row>
    <row r="6865" spans="2:6" hidden="1" x14ac:dyDescent="0.25">
      <c r="B6865">
        <v>164635</v>
      </c>
      <c r="C6865" t="s">
        <v>19708</v>
      </c>
      <c r="D6865" t="s">
        <v>19709</v>
      </c>
      <c r="E6865" t="s">
        <v>19710</v>
      </c>
      <c r="F6865" t="s">
        <v>1023</v>
      </c>
    </row>
    <row r="6866" spans="2:6" hidden="1" x14ac:dyDescent="0.25">
      <c r="B6866">
        <v>164637</v>
      </c>
      <c r="C6866" t="s">
        <v>19711</v>
      </c>
      <c r="D6866" t="s">
        <v>19712</v>
      </c>
      <c r="E6866" t="s">
        <v>19713</v>
      </c>
      <c r="F6866" t="s">
        <v>1023</v>
      </c>
    </row>
    <row r="6867" spans="2:6" hidden="1" x14ac:dyDescent="0.25">
      <c r="B6867">
        <v>164638</v>
      </c>
      <c r="C6867" t="s">
        <v>19714</v>
      </c>
      <c r="D6867" t="s">
        <v>19715</v>
      </c>
      <c r="E6867" t="s">
        <v>19716</v>
      </c>
      <c r="F6867" t="s">
        <v>1023</v>
      </c>
    </row>
    <row r="6868" spans="2:6" hidden="1" x14ac:dyDescent="0.25">
      <c r="B6868">
        <v>164639</v>
      </c>
      <c r="C6868" t="s">
        <v>19717</v>
      </c>
      <c r="D6868" t="s">
        <v>19718</v>
      </c>
      <c r="E6868" t="s">
        <v>24117</v>
      </c>
      <c r="F6868" t="s">
        <v>1023</v>
      </c>
    </row>
    <row r="6869" spans="2:6" hidden="1" x14ac:dyDescent="0.25">
      <c r="B6869">
        <v>164640</v>
      </c>
      <c r="C6869" t="s">
        <v>19719</v>
      </c>
      <c r="D6869" t="s">
        <v>19720</v>
      </c>
      <c r="E6869" t="s">
        <v>19721</v>
      </c>
      <c r="F6869" t="s">
        <v>1023</v>
      </c>
    </row>
    <row r="6870" spans="2:6" hidden="1" x14ac:dyDescent="0.25">
      <c r="B6870">
        <v>164641</v>
      </c>
      <c r="C6870" t="s">
        <v>19722</v>
      </c>
      <c r="D6870" t="s">
        <v>19723</v>
      </c>
      <c r="E6870" t="s">
        <v>24108</v>
      </c>
      <c r="F6870" t="s">
        <v>1023</v>
      </c>
    </row>
    <row r="6871" spans="2:6" hidden="1" x14ac:dyDescent="0.25">
      <c r="B6871">
        <v>164642</v>
      </c>
      <c r="C6871" t="s">
        <v>19724</v>
      </c>
      <c r="D6871" t="s">
        <v>19725</v>
      </c>
      <c r="E6871" t="s">
        <v>17280</v>
      </c>
      <c r="F6871" t="s">
        <v>1023</v>
      </c>
    </row>
    <row r="6872" spans="2:6" hidden="1" x14ac:dyDescent="0.25">
      <c r="B6872">
        <v>164643</v>
      </c>
      <c r="C6872" t="s">
        <v>19726</v>
      </c>
      <c r="D6872" t="s">
        <v>19727</v>
      </c>
      <c r="E6872" t="s">
        <v>19728</v>
      </c>
      <c r="F6872" t="s">
        <v>1023</v>
      </c>
    </row>
    <row r="6873" spans="2:6" hidden="1" x14ac:dyDescent="0.25">
      <c r="B6873">
        <v>164644</v>
      </c>
      <c r="C6873" t="s">
        <v>19729</v>
      </c>
      <c r="D6873" t="s">
        <v>19730</v>
      </c>
      <c r="E6873" t="s">
        <v>19731</v>
      </c>
      <c r="F6873" t="s">
        <v>1023</v>
      </c>
    </row>
    <row r="6874" spans="2:6" hidden="1" x14ac:dyDescent="0.25">
      <c r="B6874">
        <v>164645</v>
      </c>
      <c r="C6874" t="s">
        <v>19732</v>
      </c>
      <c r="D6874" t="s">
        <v>19733</v>
      </c>
      <c r="E6874" t="s">
        <v>19734</v>
      </c>
      <c r="F6874" t="s">
        <v>1023</v>
      </c>
    </row>
    <row r="6875" spans="2:6" hidden="1" x14ac:dyDescent="0.25">
      <c r="B6875">
        <v>164646</v>
      </c>
      <c r="C6875" t="s">
        <v>15120</v>
      </c>
      <c r="D6875" t="s">
        <v>15121</v>
      </c>
      <c r="E6875" t="s">
        <v>19735</v>
      </c>
      <c r="F6875" t="s">
        <v>1023</v>
      </c>
    </row>
    <row r="6876" spans="2:6" hidden="1" x14ac:dyDescent="0.25">
      <c r="B6876">
        <v>164647</v>
      </c>
      <c r="C6876" t="s">
        <v>19736</v>
      </c>
      <c r="D6876" t="s">
        <v>19737</v>
      </c>
      <c r="E6876" t="s">
        <v>19738</v>
      </c>
      <c r="F6876" t="s">
        <v>1023</v>
      </c>
    </row>
    <row r="6877" spans="2:6" hidden="1" x14ac:dyDescent="0.25">
      <c r="B6877">
        <v>164648</v>
      </c>
      <c r="C6877" t="s">
        <v>18752</v>
      </c>
      <c r="D6877" t="s">
        <v>18753</v>
      </c>
      <c r="E6877" t="s">
        <v>19739</v>
      </c>
      <c r="F6877" t="s">
        <v>1023</v>
      </c>
    </row>
    <row r="6878" spans="2:6" hidden="1" x14ac:dyDescent="0.25">
      <c r="B6878">
        <v>164649</v>
      </c>
      <c r="C6878" t="s">
        <v>19740</v>
      </c>
      <c r="D6878" t="s">
        <v>19741</v>
      </c>
      <c r="E6878" t="s">
        <v>12774</v>
      </c>
      <c r="F6878" t="s">
        <v>1023</v>
      </c>
    </row>
    <row r="6879" spans="2:6" hidden="1" x14ac:dyDescent="0.25">
      <c r="B6879">
        <v>164650</v>
      </c>
      <c r="C6879" t="s">
        <v>19742</v>
      </c>
      <c r="D6879" t="s">
        <v>19743</v>
      </c>
      <c r="E6879" t="s">
        <v>19744</v>
      </c>
      <c r="F6879" t="s">
        <v>1023</v>
      </c>
    </row>
    <row r="6880" spans="2:6" hidden="1" x14ac:dyDescent="0.25">
      <c r="B6880">
        <v>164651</v>
      </c>
      <c r="C6880" t="s">
        <v>19745</v>
      </c>
      <c r="D6880" t="s">
        <v>19746</v>
      </c>
      <c r="E6880" t="s">
        <v>19747</v>
      </c>
      <c r="F6880" t="s">
        <v>1023</v>
      </c>
    </row>
    <row r="6881" spans="2:6" hidden="1" x14ac:dyDescent="0.25">
      <c r="B6881">
        <v>164652</v>
      </c>
      <c r="C6881" t="s">
        <v>19748</v>
      </c>
      <c r="D6881" t="s">
        <v>19749</v>
      </c>
      <c r="E6881" t="s">
        <v>19750</v>
      </c>
      <c r="F6881" t="s">
        <v>1023</v>
      </c>
    </row>
    <row r="6882" spans="2:6" hidden="1" x14ac:dyDescent="0.25">
      <c r="B6882">
        <v>164653</v>
      </c>
      <c r="C6882" t="s">
        <v>19751</v>
      </c>
      <c r="D6882" t="s">
        <v>19752</v>
      </c>
      <c r="E6882" t="s">
        <v>19753</v>
      </c>
      <c r="F6882" t="s">
        <v>1023</v>
      </c>
    </row>
    <row r="6883" spans="2:6" hidden="1" x14ac:dyDescent="0.25">
      <c r="B6883">
        <v>164654</v>
      </c>
      <c r="C6883" t="s">
        <v>19754</v>
      </c>
      <c r="D6883" t="s">
        <v>19755</v>
      </c>
      <c r="E6883" t="s">
        <v>1949</v>
      </c>
      <c r="F6883" t="s">
        <v>1023</v>
      </c>
    </row>
    <row r="6884" spans="2:6" hidden="1" x14ac:dyDescent="0.25">
      <c r="B6884">
        <v>164655</v>
      </c>
      <c r="C6884" t="s">
        <v>19756</v>
      </c>
      <c r="D6884" t="s">
        <v>19757</v>
      </c>
      <c r="E6884" t="s">
        <v>19758</v>
      </c>
      <c r="F6884" t="s">
        <v>1023</v>
      </c>
    </row>
    <row r="6885" spans="2:6" hidden="1" x14ac:dyDescent="0.25">
      <c r="B6885">
        <v>164656</v>
      </c>
      <c r="C6885" t="s">
        <v>19759</v>
      </c>
      <c r="D6885" t="s">
        <v>19760</v>
      </c>
      <c r="E6885" t="s">
        <v>19761</v>
      </c>
      <c r="F6885" t="s">
        <v>1023</v>
      </c>
    </row>
    <row r="6886" spans="2:6" hidden="1" x14ac:dyDescent="0.25">
      <c r="B6886">
        <v>164657</v>
      </c>
      <c r="C6886" t="s">
        <v>19762</v>
      </c>
      <c r="D6886" t="s">
        <v>19763</v>
      </c>
      <c r="E6886" t="s">
        <v>19764</v>
      </c>
      <c r="F6886" t="s">
        <v>1023</v>
      </c>
    </row>
    <row r="6887" spans="2:6" hidden="1" x14ac:dyDescent="0.25">
      <c r="B6887">
        <v>164658</v>
      </c>
      <c r="C6887" t="s">
        <v>19765</v>
      </c>
      <c r="D6887" t="s">
        <v>19766</v>
      </c>
      <c r="E6887" t="s">
        <v>19767</v>
      </c>
      <c r="F6887" t="s">
        <v>1023</v>
      </c>
    </row>
    <row r="6888" spans="2:6" hidden="1" x14ac:dyDescent="0.25">
      <c r="B6888">
        <v>164659</v>
      </c>
      <c r="C6888" t="s">
        <v>19768</v>
      </c>
      <c r="D6888" t="s">
        <v>19769</v>
      </c>
      <c r="E6888" t="s">
        <v>19770</v>
      </c>
      <c r="F6888" t="s">
        <v>1023</v>
      </c>
    </row>
    <row r="6889" spans="2:6" hidden="1" x14ac:dyDescent="0.25">
      <c r="B6889">
        <v>164660</v>
      </c>
      <c r="C6889" t="s">
        <v>19771</v>
      </c>
      <c r="D6889" t="s">
        <v>19772</v>
      </c>
      <c r="E6889" t="s">
        <v>19773</v>
      </c>
      <c r="F6889" t="s">
        <v>1023</v>
      </c>
    </row>
    <row r="6890" spans="2:6" hidden="1" x14ac:dyDescent="0.25">
      <c r="B6890">
        <v>164661</v>
      </c>
      <c r="C6890" t="s">
        <v>19774</v>
      </c>
      <c r="D6890" t="s">
        <v>19775</v>
      </c>
      <c r="E6890" t="s">
        <v>19776</v>
      </c>
      <c r="F6890" t="s">
        <v>1023</v>
      </c>
    </row>
    <row r="6891" spans="2:6" hidden="1" x14ac:dyDescent="0.25">
      <c r="B6891">
        <v>164663</v>
      </c>
      <c r="C6891" t="s">
        <v>19777</v>
      </c>
      <c r="D6891" t="s">
        <v>19778</v>
      </c>
      <c r="E6891" t="s">
        <v>19779</v>
      </c>
      <c r="F6891" t="s">
        <v>1023</v>
      </c>
    </row>
    <row r="6892" spans="2:6" hidden="1" x14ac:dyDescent="0.25">
      <c r="B6892">
        <v>164664</v>
      </c>
      <c r="C6892" t="s">
        <v>19780</v>
      </c>
      <c r="D6892" t="s">
        <v>19781</v>
      </c>
      <c r="E6892" t="s">
        <v>19782</v>
      </c>
      <c r="F6892" t="s">
        <v>1023</v>
      </c>
    </row>
    <row r="6893" spans="2:6" hidden="1" x14ac:dyDescent="0.25">
      <c r="B6893">
        <v>164665</v>
      </c>
      <c r="C6893" t="s">
        <v>19783</v>
      </c>
      <c r="D6893" t="s">
        <v>19784</v>
      </c>
      <c r="E6893" t="s">
        <v>19785</v>
      </c>
      <c r="F6893" t="s">
        <v>1023</v>
      </c>
    </row>
    <row r="6894" spans="2:6" hidden="1" x14ac:dyDescent="0.25">
      <c r="B6894">
        <v>164666</v>
      </c>
      <c r="C6894" t="s">
        <v>19786</v>
      </c>
      <c r="D6894" t="s">
        <v>19787</v>
      </c>
      <c r="E6894" t="s">
        <v>4406</v>
      </c>
      <c r="F6894" t="s">
        <v>1023</v>
      </c>
    </row>
    <row r="6895" spans="2:6" hidden="1" x14ac:dyDescent="0.25">
      <c r="B6895">
        <v>164667</v>
      </c>
      <c r="C6895" t="s">
        <v>19788</v>
      </c>
      <c r="D6895" t="s">
        <v>19789</v>
      </c>
      <c r="E6895" t="s">
        <v>12849</v>
      </c>
      <c r="F6895" t="s">
        <v>1023</v>
      </c>
    </row>
    <row r="6896" spans="2:6" hidden="1" x14ac:dyDescent="0.25">
      <c r="B6896">
        <v>164668</v>
      </c>
      <c r="C6896" t="s">
        <v>19790</v>
      </c>
      <c r="D6896" t="s">
        <v>19791</v>
      </c>
      <c r="E6896" t="s">
        <v>19792</v>
      </c>
      <c r="F6896" t="s">
        <v>1023</v>
      </c>
    </row>
    <row r="6897" spans="2:6" hidden="1" x14ac:dyDescent="0.25">
      <c r="B6897">
        <v>164669</v>
      </c>
      <c r="C6897" t="s">
        <v>19793</v>
      </c>
      <c r="D6897" t="s">
        <v>19794</v>
      </c>
      <c r="E6897" t="s">
        <v>19795</v>
      </c>
      <c r="F6897" t="s">
        <v>1023</v>
      </c>
    </row>
    <row r="6898" spans="2:6" hidden="1" x14ac:dyDescent="0.25">
      <c r="B6898">
        <v>164671</v>
      </c>
      <c r="C6898" t="s">
        <v>19796</v>
      </c>
      <c r="D6898" t="s">
        <v>19797</v>
      </c>
      <c r="E6898" t="s">
        <v>19798</v>
      </c>
      <c r="F6898" t="s">
        <v>1023</v>
      </c>
    </row>
    <row r="6899" spans="2:6" hidden="1" x14ac:dyDescent="0.25">
      <c r="B6899">
        <v>164672</v>
      </c>
      <c r="C6899" t="s">
        <v>19799</v>
      </c>
      <c r="D6899" t="s">
        <v>19800</v>
      </c>
      <c r="E6899" t="s">
        <v>10411</v>
      </c>
      <c r="F6899" t="s">
        <v>1023</v>
      </c>
    </row>
    <row r="6900" spans="2:6" hidden="1" x14ac:dyDescent="0.25">
      <c r="B6900">
        <v>164673</v>
      </c>
      <c r="C6900" t="s">
        <v>19801</v>
      </c>
      <c r="D6900" t="s">
        <v>19802</v>
      </c>
      <c r="E6900" t="s">
        <v>19803</v>
      </c>
      <c r="F6900" t="s">
        <v>1023</v>
      </c>
    </row>
    <row r="6901" spans="2:6" hidden="1" x14ac:dyDescent="0.25">
      <c r="B6901">
        <v>164674</v>
      </c>
      <c r="C6901" t="s">
        <v>19804</v>
      </c>
      <c r="D6901" t="s">
        <v>19805</v>
      </c>
      <c r="E6901" t="s">
        <v>19806</v>
      </c>
      <c r="F6901" t="s">
        <v>1023</v>
      </c>
    </row>
    <row r="6902" spans="2:6" hidden="1" x14ac:dyDescent="0.25">
      <c r="B6902">
        <v>164675</v>
      </c>
      <c r="C6902" t="s">
        <v>19807</v>
      </c>
      <c r="D6902" t="s">
        <v>19808</v>
      </c>
      <c r="E6902" t="s">
        <v>19809</v>
      </c>
      <c r="F6902" t="s">
        <v>1023</v>
      </c>
    </row>
    <row r="6903" spans="2:6" hidden="1" x14ac:dyDescent="0.25">
      <c r="B6903">
        <v>164676</v>
      </c>
      <c r="C6903" t="s">
        <v>19810</v>
      </c>
      <c r="D6903" t="s">
        <v>19811</v>
      </c>
      <c r="E6903" t="s">
        <v>19812</v>
      </c>
      <c r="F6903" t="s">
        <v>1023</v>
      </c>
    </row>
    <row r="6904" spans="2:6" hidden="1" x14ac:dyDescent="0.25">
      <c r="B6904">
        <v>164677</v>
      </c>
      <c r="C6904" t="s">
        <v>19813</v>
      </c>
      <c r="D6904" t="s">
        <v>19814</v>
      </c>
      <c r="E6904" t="s">
        <v>19815</v>
      </c>
      <c r="F6904" t="s">
        <v>1023</v>
      </c>
    </row>
    <row r="6905" spans="2:6" hidden="1" x14ac:dyDescent="0.25">
      <c r="B6905">
        <v>164678</v>
      </c>
      <c r="C6905" t="s">
        <v>19816</v>
      </c>
      <c r="D6905" t="s">
        <v>19817</v>
      </c>
      <c r="E6905" t="s">
        <v>19818</v>
      </c>
      <c r="F6905" t="s">
        <v>1023</v>
      </c>
    </row>
    <row r="6906" spans="2:6" hidden="1" x14ac:dyDescent="0.25">
      <c r="B6906">
        <v>164679</v>
      </c>
      <c r="C6906" t="s">
        <v>19819</v>
      </c>
      <c r="D6906" t="s">
        <v>19820</v>
      </c>
      <c r="E6906" t="s">
        <v>19821</v>
      </c>
      <c r="F6906" t="s">
        <v>1023</v>
      </c>
    </row>
    <row r="6907" spans="2:6" hidden="1" x14ac:dyDescent="0.25">
      <c r="B6907">
        <v>164680</v>
      </c>
      <c r="C6907" t="s">
        <v>19822</v>
      </c>
      <c r="D6907" t="s">
        <v>19823</v>
      </c>
      <c r="E6907" t="s">
        <v>19824</v>
      </c>
      <c r="F6907" t="s">
        <v>1023</v>
      </c>
    </row>
    <row r="6908" spans="2:6" hidden="1" x14ac:dyDescent="0.25">
      <c r="B6908">
        <v>164681</v>
      </c>
      <c r="C6908" t="s">
        <v>19825</v>
      </c>
      <c r="D6908" t="s">
        <v>19826</v>
      </c>
      <c r="E6908" t="s">
        <v>14730</v>
      </c>
      <c r="F6908" t="s">
        <v>1023</v>
      </c>
    </row>
    <row r="6909" spans="2:6" hidden="1" x14ac:dyDescent="0.25">
      <c r="B6909">
        <v>164682</v>
      </c>
      <c r="C6909" t="s">
        <v>19827</v>
      </c>
      <c r="D6909" t="s">
        <v>19828</v>
      </c>
      <c r="E6909" t="s">
        <v>19829</v>
      </c>
      <c r="F6909" t="s">
        <v>1023</v>
      </c>
    </row>
    <row r="6910" spans="2:6" hidden="1" x14ac:dyDescent="0.25">
      <c r="B6910">
        <v>164683</v>
      </c>
      <c r="C6910" t="s">
        <v>19830</v>
      </c>
      <c r="D6910" t="s">
        <v>19831</v>
      </c>
      <c r="E6910" t="s">
        <v>19832</v>
      </c>
      <c r="F6910" t="s">
        <v>1023</v>
      </c>
    </row>
    <row r="6911" spans="2:6" hidden="1" x14ac:dyDescent="0.25">
      <c r="B6911">
        <v>164684</v>
      </c>
      <c r="C6911" t="s">
        <v>19833</v>
      </c>
      <c r="D6911" t="s">
        <v>19834</v>
      </c>
      <c r="E6911" t="s">
        <v>14237</v>
      </c>
      <c r="F6911" t="s">
        <v>1023</v>
      </c>
    </row>
    <row r="6912" spans="2:6" hidden="1" x14ac:dyDescent="0.25">
      <c r="B6912">
        <v>164685</v>
      </c>
      <c r="C6912" t="s">
        <v>19835</v>
      </c>
      <c r="D6912" t="s">
        <v>19836</v>
      </c>
      <c r="E6912" t="s">
        <v>18974</v>
      </c>
      <c r="F6912" t="s">
        <v>1023</v>
      </c>
    </row>
    <row r="6913" spans="2:6" hidden="1" x14ac:dyDescent="0.25">
      <c r="B6913">
        <v>164686</v>
      </c>
      <c r="C6913" t="s">
        <v>19837</v>
      </c>
      <c r="D6913" t="s">
        <v>19838</v>
      </c>
      <c r="E6913" t="s">
        <v>19839</v>
      </c>
      <c r="F6913" t="s">
        <v>1023</v>
      </c>
    </row>
    <row r="6914" spans="2:6" hidden="1" x14ac:dyDescent="0.25">
      <c r="B6914">
        <v>164687</v>
      </c>
      <c r="C6914" t="s">
        <v>19840</v>
      </c>
      <c r="D6914" t="s">
        <v>19841</v>
      </c>
      <c r="E6914" t="s">
        <v>19842</v>
      </c>
      <c r="F6914" t="s">
        <v>1023</v>
      </c>
    </row>
    <row r="6915" spans="2:6" hidden="1" x14ac:dyDescent="0.25">
      <c r="B6915">
        <v>164688</v>
      </c>
      <c r="C6915" t="s">
        <v>19843</v>
      </c>
      <c r="D6915" t="s">
        <v>19844</v>
      </c>
      <c r="E6915" t="s">
        <v>5697</v>
      </c>
      <c r="F6915" t="s">
        <v>1023</v>
      </c>
    </row>
    <row r="6916" spans="2:6" hidden="1" x14ac:dyDescent="0.25">
      <c r="B6916">
        <v>164689</v>
      </c>
      <c r="C6916" t="s">
        <v>19845</v>
      </c>
      <c r="D6916" t="s">
        <v>19846</v>
      </c>
      <c r="E6916" t="s">
        <v>4901</v>
      </c>
      <c r="F6916" t="s">
        <v>1023</v>
      </c>
    </row>
    <row r="6917" spans="2:6" hidden="1" x14ac:dyDescent="0.25">
      <c r="B6917">
        <v>164691</v>
      </c>
      <c r="C6917" t="s">
        <v>19847</v>
      </c>
      <c r="D6917" t="s">
        <v>19848</v>
      </c>
      <c r="E6917" t="s">
        <v>19849</v>
      </c>
      <c r="F6917" t="s">
        <v>1023</v>
      </c>
    </row>
    <row r="6918" spans="2:6" hidden="1" x14ac:dyDescent="0.25">
      <c r="B6918">
        <v>164692</v>
      </c>
      <c r="C6918" t="s">
        <v>19850</v>
      </c>
      <c r="D6918" t="s">
        <v>19851</v>
      </c>
      <c r="E6918" t="s">
        <v>19852</v>
      </c>
      <c r="F6918" t="s">
        <v>1023</v>
      </c>
    </row>
    <row r="6919" spans="2:6" hidden="1" x14ac:dyDescent="0.25">
      <c r="B6919">
        <v>164693</v>
      </c>
      <c r="C6919" t="s">
        <v>19853</v>
      </c>
      <c r="D6919" t="s">
        <v>19854</v>
      </c>
      <c r="E6919" t="s">
        <v>5807</v>
      </c>
      <c r="F6919" t="s">
        <v>1023</v>
      </c>
    </row>
    <row r="6920" spans="2:6" hidden="1" x14ac:dyDescent="0.25">
      <c r="B6920">
        <v>164695</v>
      </c>
      <c r="C6920" t="s">
        <v>12841</v>
      </c>
      <c r="D6920" t="s">
        <v>12842</v>
      </c>
      <c r="E6920" t="s">
        <v>19855</v>
      </c>
      <c r="F6920" t="s">
        <v>1023</v>
      </c>
    </row>
    <row r="6921" spans="2:6" hidden="1" x14ac:dyDescent="0.25">
      <c r="B6921">
        <v>164696</v>
      </c>
      <c r="C6921" t="s">
        <v>19856</v>
      </c>
      <c r="D6921" t="s">
        <v>19857</v>
      </c>
      <c r="E6921" t="s">
        <v>15672</v>
      </c>
      <c r="F6921" t="s">
        <v>1023</v>
      </c>
    </row>
    <row r="6922" spans="2:6" hidden="1" x14ac:dyDescent="0.25">
      <c r="B6922">
        <v>164697</v>
      </c>
      <c r="C6922" t="s">
        <v>19858</v>
      </c>
      <c r="D6922" t="s">
        <v>19859</v>
      </c>
      <c r="E6922" t="s">
        <v>19860</v>
      </c>
      <c r="F6922" t="s">
        <v>1023</v>
      </c>
    </row>
    <row r="6923" spans="2:6" hidden="1" x14ac:dyDescent="0.25">
      <c r="B6923">
        <v>164698</v>
      </c>
      <c r="C6923" t="s">
        <v>19861</v>
      </c>
      <c r="D6923" t="s">
        <v>19862</v>
      </c>
      <c r="E6923" t="s">
        <v>8222</v>
      </c>
      <c r="F6923" t="s">
        <v>1023</v>
      </c>
    </row>
    <row r="6924" spans="2:6" hidden="1" x14ac:dyDescent="0.25">
      <c r="B6924">
        <v>164699</v>
      </c>
      <c r="C6924" t="s">
        <v>19863</v>
      </c>
      <c r="D6924" t="s">
        <v>19864</v>
      </c>
      <c r="E6924" t="s">
        <v>19865</v>
      </c>
      <c r="F6924" t="s">
        <v>1023</v>
      </c>
    </row>
    <row r="6925" spans="2:6" hidden="1" x14ac:dyDescent="0.25">
      <c r="B6925">
        <v>158733</v>
      </c>
      <c r="C6925" t="s">
        <v>32</v>
      </c>
      <c r="D6925" t="s">
        <v>31</v>
      </c>
      <c r="E6925" t="s">
        <v>33</v>
      </c>
      <c r="F6925" t="s">
        <v>1023</v>
      </c>
    </row>
    <row r="6926" spans="2:6" hidden="1" x14ac:dyDescent="0.25">
      <c r="B6926">
        <v>164702</v>
      </c>
      <c r="C6926" t="s">
        <v>18611</v>
      </c>
      <c r="D6926" t="s">
        <v>18612</v>
      </c>
      <c r="E6926" t="s">
        <v>19866</v>
      </c>
      <c r="F6926" t="s">
        <v>1023</v>
      </c>
    </row>
    <row r="6927" spans="2:6" hidden="1" x14ac:dyDescent="0.25">
      <c r="B6927">
        <v>164703</v>
      </c>
      <c r="C6927" t="s">
        <v>19867</v>
      </c>
      <c r="D6927" t="s">
        <v>19868</v>
      </c>
      <c r="E6927" t="s">
        <v>19869</v>
      </c>
      <c r="F6927" t="s">
        <v>1023</v>
      </c>
    </row>
    <row r="6928" spans="2:6" hidden="1" x14ac:dyDescent="0.25">
      <c r="B6928">
        <v>164704</v>
      </c>
      <c r="C6928" t="s">
        <v>19870</v>
      </c>
      <c r="D6928" t="s">
        <v>19871</v>
      </c>
      <c r="E6928" t="s">
        <v>19872</v>
      </c>
      <c r="F6928" t="s">
        <v>1023</v>
      </c>
    </row>
    <row r="6929" spans="2:6" hidden="1" x14ac:dyDescent="0.25">
      <c r="B6929">
        <v>164705</v>
      </c>
      <c r="C6929" t="s">
        <v>17656</v>
      </c>
      <c r="D6929" t="s">
        <v>17657</v>
      </c>
      <c r="E6929" t="s">
        <v>19873</v>
      </c>
      <c r="F6929" t="s">
        <v>1023</v>
      </c>
    </row>
    <row r="6930" spans="2:6" hidden="1" x14ac:dyDescent="0.25">
      <c r="B6930">
        <v>164706</v>
      </c>
      <c r="C6930" t="s">
        <v>19874</v>
      </c>
      <c r="D6930" t="s">
        <v>19875</v>
      </c>
      <c r="E6930" t="s">
        <v>19876</v>
      </c>
      <c r="F6930" t="s">
        <v>1023</v>
      </c>
    </row>
    <row r="6931" spans="2:6" hidden="1" x14ac:dyDescent="0.25">
      <c r="B6931">
        <v>164707</v>
      </c>
      <c r="C6931" t="s">
        <v>19877</v>
      </c>
      <c r="D6931" t="s">
        <v>19878</v>
      </c>
      <c r="E6931" t="s">
        <v>19879</v>
      </c>
      <c r="F6931" t="s">
        <v>1023</v>
      </c>
    </row>
    <row r="6932" spans="2:6" hidden="1" x14ac:dyDescent="0.25">
      <c r="B6932">
        <v>164708</v>
      </c>
      <c r="C6932" t="s">
        <v>19880</v>
      </c>
      <c r="D6932" t="s">
        <v>19881</v>
      </c>
      <c r="E6932" t="s">
        <v>19882</v>
      </c>
      <c r="F6932" t="s">
        <v>1023</v>
      </c>
    </row>
    <row r="6933" spans="2:6" hidden="1" x14ac:dyDescent="0.25">
      <c r="B6933">
        <v>164709</v>
      </c>
      <c r="C6933" t="s">
        <v>19883</v>
      </c>
      <c r="D6933" t="s">
        <v>19884</v>
      </c>
      <c r="E6933" t="s">
        <v>7120</v>
      </c>
      <c r="F6933" t="s">
        <v>1023</v>
      </c>
    </row>
    <row r="6934" spans="2:6" hidden="1" x14ac:dyDescent="0.25">
      <c r="B6934">
        <v>164710</v>
      </c>
      <c r="C6934" t="s">
        <v>19885</v>
      </c>
      <c r="D6934" t="s">
        <v>19886</v>
      </c>
      <c r="E6934" t="s">
        <v>19887</v>
      </c>
      <c r="F6934" t="s">
        <v>1023</v>
      </c>
    </row>
    <row r="6935" spans="2:6" hidden="1" x14ac:dyDescent="0.25">
      <c r="B6935">
        <v>164711</v>
      </c>
      <c r="C6935" t="s">
        <v>19888</v>
      </c>
      <c r="D6935" t="s">
        <v>19889</v>
      </c>
      <c r="E6935" t="s">
        <v>19890</v>
      </c>
      <c r="F6935" t="s">
        <v>1023</v>
      </c>
    </row>
    <row r="6936" spans="2:6" hidden="1" x14ac:dyDescent="0.25">
      <c r="B6936">
        <v>164712</v>
      </c>
      <c r="C6936" t="s">
        <v>19891</v>
      </c>
      <c r="D6936" t="s">
        <v>19892</v>
      </c>
      <c r="E6936" t="s">
        <v>19893</v>
      </c>
      <c r="F6936" t="s">
        <v>1023</v>
      </c>
    </row>
    <row r="6937" spans="2:6" hidden="1" x14ac:dyDescent="0.25">
      <c r="B6937">
        <v>164713</v>
      </c>
      <c r="C6937" t="s">
        <v>19894</v>
      </c>
      <c r="D6937" t="s">
        <v>19895</v>
      </c>
      <c r="E6937" t="s">
        <v>19896</v>
      </c>
      <c r="F6937" t="s">
        <v>1023</v>
      </c>
    </row>
    <row r="6938" spans="2:6" hidden="1" x14ac:dyDescent="0.25">
      <c r="B6938">
        <v>164714</v>
      </c>
      <c r="C6938" t="s">
        <v>19897</v>
      </c>
      <c r="D6938" t="s">
        <v>19898</v>
      </c>
      <c r="E6938" t="s">
        <v>19899</v>
      </c>
      <c r="F6938" t="s">
        <v>1023</v>
      </c>
    </row>
    <row r="6939" spans="2:6" hidden="1" x14ac:dyDescent="0.25">
      <c r="B6939">
        <v>164715</v>
      </c>
      <c r="C6939" t="s">
        <v>19900</v>
      </c>
      <c r="D6939" t="s">
        <v>19901</v>
      </c>
      <c r="E6939" t="s">
        <v>19902</v>
      </c>
      <c r="F6939" t="s">
        <v>1023</v>
      </c>
    </row>
    <row r="6940" spans="2:6" hidden="1" x14ac:dyDescent="0.25">
      <c r="B6940">
        <v>164716</v>
      </c>
      <c r="C6940" t="s">
        <v>19903</v>
      </c>
      <c r="D6940" t="s">
        <v>19904</v>
      </c>
      <c r="E6940" t="s">
        <v>19905</v>
      </c>
      <c r="F6940" t="s">
        <v>1023</v>
      </c>
    </row>
    <row r="6941" spans="2:6" hidden="1" x14ac:dyDescent="0.25">
      <c r="B6941">
        <v>164717</v>
      </c>
      <c r="C6941" t="s">
        <v>19906</v>
      </c>
      <c r="D6941" t="s">
        <v>19907</v>
      </c>
      <c r="E6941" t="s">
        <v>5990</v>
      </c>
      <c r="F6941" t="s">
        <v>1023</v>
      </c>
    </row>
    <row r="6942" spans="2:6" hidden="1" x14ac:dyDescent="0.25">
      <c r="B6942">
        <v>164718</v>
      </c>
      <c r="C6942" t="s">
        <v>19908</v>
      </c>
      <c r="D6942" t="s">
        <v>19909</v>
      </c>
      <c r="E6942" t="s">
        <v>19910</v>
      </c>
      <c r="F6942" t="s">
        <v>1023</v>
      </c>
    </row>
    <row r="6943" spans="2:6" hidden="1" x14ac:dyDescent="0.25">
      <c r="B6943">
        <v>164719</v>
      </c>
      <c r="C6943" t="s">
        <v>19911</v>
      </c>
      <c r="D6943" t="s">
        <v>19912</v>
      </c>
      <c r="E6943" t="s">
        <v>19913</v>
      </c>
      <c r="F6943" t="s">
        <v>1023</v>
      </c>
    </row>
    <row r="6944" spans="2:6" hidden="1" x14ac:dyDescent="0.25">
      <c r="B6944">
        <v>164720</v>
      </c>
      <c r="C6944" t="s">
        <v>19914</v>
      </c>
      <c r="D6944" t="s">
        <v>19915</v>
      </c>
      <c r="E6944" t="s">
        <v>19916</v>
      </c>
      <c r="F6944" t="s">
        <v>1023</v>
      </c>
    </row>
    <row r="6945" spans="2:6" hidden="1" x14ac:dyDescent="0.25">
      <c r="B6945">
        <v>164722</v>
      </c>
      <c r="C6945" t="s">
        <v>19917</v>
      </c>
      <c r="D6945" t="s">
        <v>24082</v>
      </c>
      <c r="E6945" t="s">
        <v>19513</v>
      </c>
      <c r="F6945" t="s">
        <v>1023</v>
      </c>
    </row>
    <row r="6946" spans="2:6" hidden="1" x14ac:dyDescent="0.25">
      <c r="B6946">
        <v>164723</v>
      </c>
      <c r="C6946" t="s">
        <v>19918</v>
      </c>
      <c r="D6946" t="s">
        <v>19919</v>
      </c>
      <c r="E6946" t="s">
        <v>3029</v>
      </c>
      <c r="F6946" t="s">
        <v>1023</v>
      </c>
    </row>
    <row r="6947" spans="2:6" hidden="1" x14ac:dyDescent="0.25">
      <c r="B6947">
        <v>164725</v>
      </c>
      <c r="C6947" t="s">
        <v>19920</v>
      </c>
      <c r="D6947" t="s">
        <v>19921</v>
      </c>
      <c r="E6947" t="s">
        <v>19922</v>
      </c>
      <c r="F6947" t="s">
        <v>1023</v>
      </c>
    </row>
    <row r="6948" spans="2:6" hidden="1" x14ac:dyDescent="0.25">
      <c r="B6948">
        <v>164726</v>
      </c>
      <c r="C6948" t="s">
        <v>19923</v>
      </c>
      <c r="D6948" t="s">
        <v>19924</v>
      </c>
      <c r="E6948" t="s">
        <v>19925</v>
      </c>
      <c r="F6948" t="s">
        <v>1023</v>
      </c>
    </row>
    <row r="6949" spans="2:6" hidden="1" x14ac:dyDescent="0.25">
      <c r="B6949">
        <v>164728</v>
      </c>
      <c r="C6949" t="s">
        <v>19926</v>
      </c>
      <c r="D6949" t="s">
        <v>19927</v>
      </c>
      <c r="E6949" t="s">
        <v>19928</v>
      </c>
      <c r="F6949" t="s">
        <v>1023</v>
      </c>
    </row>
    <row r="6950" spans="2:6" hidden="1" x14ac:dyDescent="0.25">
      <c r="B6950">
        <v>164729</v>
      </c>
      <c r="C6950" t="s">
        <v>19929</v>
      </c>
      <c r="D6950" t="s">
        <v>19930</v>
      </c>
      <c r="E6950" t="s">
        <v>19931</v>
      </c>
      <c r="F6950" t="s">
        <v>1023</v>
      </c>
    </row>
    <row r="6951" spans="2:6" hidden="1" x14ac:dyDescent="0.25">
      <c r="B6951">
        <v>164731</v>
      </c>
      <c r="C6951" t="s">
        <v>16287</v>
      </c>
      <c r="D6951" t="s">
        <v>16288</v>
      </c>
      <c r="E6951" t="s">
        <v>19932</v>
      </c>
      <c r="F6951" t="s">
        <v>1023</v>
      </c>
    </row>
    <row r="6952" spans="2:6" hidden="1" x14ac:dyDescent="0.25">
      <c r="B6952">
        <v>164732</v>
      </c>
      <c r="C6952" t="s">
        <v>19933</v>
      </c>
      <c r="D6952" t="s">
        <v>19934</v>
      </c>
      <c r="E6952" t="s">
        <v>19935</v>
      </c>
      <c r="F6952" t="s">
        <v>1023</v>
      </c>
    </row>
    <row r="6953" spans="2:6" hidden="1" x14ac:dyDescent="0.25">
      <c r="B6953">
        <v>164733</v>
      </c>
      <c r="C6953" t="s">
        <v>19936</v>
      </c>
      <c r="D6953" t="s">
        <v>19937</v>
      </c>
      <c r="E6953" t="s">
        <v>17060</v>
      </c>
      <c r="F6953" t="s">
        <v>1023</v>
      </c>
    </row>
    <row r="6954" spans="2:6" hidden="1" x14ac:dyDescent="0.25">
      <c r="B6954">
        <v>164734</v>
      </c>
      <c r="C6954" t="s">
        <v>19938</v>
      </c>
      <c r="D6954" t="s">
        <v>19939</v>
      </c>
      <c r="E6954" t="s">
        <v>19940</v>
      </c>
      <c r="F6954" t="s">
        <v>1023</v>
      </c>
    </row>
    <row r="6955" spans="2:6" hidden="1" x14ac:dyDescent="0.25">
      <c r="B6955">
        <v>164735</v>
      </c>
      <c r="C6955" t="s">
        <v>19941</v>
      </c>
      <c r="D6955" t="s">
        <v>19942</v>
      </c>
      <c r="E6955" t="s">
        <v>19943</v>
      </c>
      <c r="F6955" t="s">
        <v>1023</v>
      </c>
    </row>
    <row r="6956" spans="2:6" hidden="1" x14ac:dyDescent="0.25">
      <c r="B6956">
        <v>164736</v>
      </c>
      <c r="C6956" t="s">
        <v>19385</v>
      </c>
      <c r="D6956" t="s">
        <v>19386</v>
      </c>
      <c r="E6956" t="s">
        <v>19944</v>
      </c>
      <c r="F6956" t="s">
        <v>1023</v>
      </c>
    </row>
    <row r="6957" spans="2:6" hidden="1" x14ac:dyDescent="0.25">
      <c r="B6957">
        <v>164737</v>
      </c>
      <c r="C6957" t="s">
        <v>19945</v>
      </c>
      <c r="D6957" t="s">
        <v>19946</v>
      </c>
      <c r="E6957" t="s">
        <v>14076</v>
      </c>
      <c r="F6957" t="s">
        <v>1023</v>
      </c>
    </row>
    <row r="6958" spans="2:6" hidden="1" x14ac:dyDescent="0.25">
      <c r="B6958">
        <v>164738</v>
      </c>
      <c r="C6958" t="s">
        <v>19947</v>
      </c>
      <c r="D6958" t="s">
        <v>19948</v>
      </c>
      <c r="E6958" t="s">
        <v>19949</v>
      </c>
      <c r="F6958" t="s">
        <v>1023</v>
      </c>
    </row>
    <row r="6959" spans="2:6" hidden="1" x14ac:dyDescent="0.25">
      <c r="B6959">
        <v>164739</v>
      </c>
      <c r="C6959" t="s">
        <v>19950</v>
      </c>
      <c r="D6959" t="s">
        <v>19951</v>
      </c>
      <c r="E6959" t="s">
        <v>19952</v>
      </c>
      <c r="F6959" t="s">
        <v>1023</v>
      </c>
    </row>
    <row r="6960" spans="2:6" hidden="1" x14ac:dyDescent="0.25">
      <c r="B6960">
        <v>164740</v>
      </c>
      <c r="C6960" t="s">
        <v>19953</v>
      </c>
      <c r="D6960" t="s">
        <v>19954</v>
      </c>
      <c r="E6960" t="s">
        <v>19955</v>
      </c>
      <c r="F6960" t="s">
        <v>1023</v>
      </c>
    </row>
    <row r="6961" spans="2:6" hidden="1" x14ac:dyDescent="0.25">
      <c r="B6961">
        <v>164741</v>
      </c>
      <c r="C6961" t="s">
        <v>19956</v>
      </c>
      <c r="D6961" t="s">
        <v>19957</v>
      </c>
      <c r="E6961" t="s">
        <v>6215</v>
      </c>
      <c r="F6961" t="s">
        <v>1023</v>
      </c>
    </row>
    <row r="6962" spans="2:6" hidden="1" x14ac:dyDescent="0.25">
      <c r="B6962">
        <v>164742</v>
      </c>
      <c r="C6962" t="s">
        <v>19958</v>
      </c>
      <c r="D6962" t="s">
        <v>19959</v>
      </c>
      <c r="E6962" t="s">
        <v>19960</v>
      </c>
      <c r="F6962" t="s">
        <v>1023</v>
      </c>
    </row>
    <row r="6963" spans="2:6" hidden="1" x14ac:dyDescent="0.25">
      <c r="B6963">
        <v>164743</v>
      </c>
      <c r="C6963" t="s">
        <v>19961</v>
      </c>
      <c r="D6963" t="s">
        <v>19962</v>
      </c>
      <c r="E6963" t="s">
        <v>19963</v>
      </c>
      <c r="F6963" t="s">
        <v>1023</v>
      </c>
    </row>
    <row r="6964" spans="2:6" hidden="1" x14ac:dyDescent="0.25">
      <c r="B6964">
        <v>164744</v>
      </c>
      <c r="C6964" t="s">
        <v>19964</v>
      </c>
      <c r="D6964" t="s">
        <v>19965</v>
      </c>
      <c r="E6964" t="s">
        <v>19966</v>
      </c>
      <c r="F6964" t="s">
        <v>1023</v>
      </c>
    </row>
    <row r="6965" spans="2:6" hidden="1" x14ac:dyDescent="0.25">
      <c r="B6965">
        <v>164745</v>
      </c>
      <c r="C6965" t="s">
        <v>1238</v>
      </c>
      <c r="D6965" t="s">
        <v>1239</v>
      </c>
      <c r="E6965" t="s">
        <v>19967</v>
      </c>
      <c r="F6965" t="s">
        <v>1023</v>
      </c>
    </row>
    <row r="6966" spans="2:6" hidden="1" x14ac:dyDescent="0.25">
      <c r="B6966">
        <v>164746</v>
      </c>
      <c r="C6966" t="s">
        <v>19968</v>
      </c>
      <c r="D6966" t="s">
        <v>19969</v>
      </c>
      <c r="E6966" t="s">
        <v>13859</v>
      </c>
      <c r="F6966" t="s">
        <v>1023</v>
      </c>
    </row>
    <row r="6967" spans="2:6" hidden="1" x14ac:dyDescent="0.25">
      <c r="B6967">
        <v>164747</v>
      </c>
      <c r="C6967" t="s">
        <v>19970</v>
      </c>
      <c r="D6967" t="s">
        <v>19971</v>
      </c>
      <c r="E6967" t="s">
        <v>19972</v>
      </c>
      <c r="F6967" t="s">
        <v>1023</v>
      </c>
    </row>
    <row r="6968" spans="2:6" hidden="1" x14ac:dyDescent="0.25">
      <c r="B6968">
        <v>164748</v>
      </c>
      <c r="C6968" t="s">
        <v>19973</v>
      </c>
      <c r="D6968" t="s">
        <v>19974</v>
      </c>
      <c r="E6968" t="s">
        <v>19975</v>
      </c>
      <c r="F6968" t="s">
        <v>1023</v>
      </c>
    </row>
    <row r="6969" spans="2:6" hidden="1" x14ac:dyDescent="0.25">
      <c r="B6969">
        <v>164749</v>
      </c>
      <c r="C6969" t="s">
        <v>19976</v>
      </c>
      <c r="D6969" t="s">
        <v>19977</v>
      </c>
      <c r="E6969" t="s">
        <v>4443</v>
      </c>
      <c r="F6969" t="s">
        <v>1023</v>
      </c>
    </row>
    <row r="6970" spans="2:6" hidden="1" x14ac:dyDescent="0.25">
      <c r="B6970">
        <v>164750</v>
      </c>
      <c r="C6970" t="s">
        <v>19978</v>
      </c>
      <c r="D6970" t="s">
        <v>19979</v>
      </c>
      <c r="E6970" t="s">
        <v>8372</v>
      </c>
      <c r="F6970" t="s">
        <v>1023</v>
      </c>
    </row>
    <row r="6971" spans="2:6" hidden="1" x14ac:dyDescent="0.25">
      <c r="B6971">
        <v>164751</v>
      </c>
      <c r="C6971" t="s">
        <v>19980</v>
      </c>
      <c r="D6971" t="s">
        <v>19981</v>
      </c>
      <c r="E6971" t="s">
        <v>17393</v>
      </c>
      <c r="F6971" t="s">
        <v>1023</v>
      </c>
    </row>
    <row r="6972" spans="2:6" hidden="1" x14ac:dyDescent="0.25">
      <c r="B6972">
        <v>164752</v>
      </c>
      <c r="C6972" t="s">
        <v>19982</v>
      </c>
      <c r="D6972" t="s">
        <v>19983</v>
      </c>
      <c r="E6972" t="s">
        <v>19984</v>
      </c>
      <c r="F6972" t="s">
        <v>1023</v>
      </c>
    </row>
    <row r="6973" spans="2:6" hidden="1" x14ac:dyDescent="0.25">
      <c r="B6973">
        <v>164753</v>
      </c>
      <c r="C6973" t="s">
        <v>19985</v>
      </c>
      <c r="D6973" t="s">
        <v>19986</v>
      </c>
      <c r="E6973" t="s">
        <v>17393</v>
      </c>
      <c r="F6973" t="s">
        <v>1023</v>
      </c>
    </row>
    <row r="6974" spans="2:6" hidden="1" x14ac:dyDescent="0.25">
      <c r="B6974">
        <v>164754</v>
      </c>
      <c r="C6974" t="s">
        <v>19987</v>
      </c>
      <c r="D6974" t="s">
        <v>19988</v>
      </c>
      <c r="E6974" t="s">
        <v>5890</v>
      </c>
      <c r="F6974" t="s">
        <v>1023</v>
      </c>
    </row>
    <row r="6975" spans="2:6" hidden="1" x14ac:dyDescent="0.25">
      <c r="B6975">
        <v>164755</v>
      </c>
      <c r="C6975" t="s">
        <v>19989</v>
      </c>
      <c r="D6975" t="s">
        <v>19990</v>
      </c>
      <c r="E6975" t="s">
        <v>3705</v>
      </c>
      <c r="F6975" t="s">
        <v>1023</v>
      </c>
    </row>
    <row r="6976" spans="2:6" hidden="1" x14ac:dyDescent="0.25">
      <c r="B6976">
        <v>164756</v>
      </c>
      <c r="C6976" t="s">
        <v>12230</v>
      </c>
      <c r="D6976" t="s">
        <v>12231</v>
      </c>
      <c r="E6976" t="s">
        <v>19991</v>
      </c>
      <c r="F6976" t="s">
        <v>1023</v>
      </c>
    </row>
    <row r="6977" spans="2:6" hidden="1" x14ac:dyDescent="0.25">
      <c r="B6977">
        <v>164757</v>
      </c>
      <c r="C6977" t="s">
        <v>19992</v>
      </c>
      <c r="D6977" t="s">
        <v>19993</v>
      </c>
      <c r="E6977" t="s">
        <v>7385</v>
      </c>
      <c r="F6977" t="s">
        <v>1023</v>
      </c>
    </row>
    <row r="6978" spans="2:6" hidden="1" x14ac:dyDescent="0.25">
      <c r="B6978">
        <v>164758</v>
      </c>
      <c r="C6978" t="s">
        <v>19994</v>
      </c>
      <c r="D6978" t="s">
        <v>19995</v>
      </c>
      <c r="E6978" t="s">
        <v>19996</v>
      </c>
      <c r="F6978" t="s">
        <v>1023</v>
      </c>
    </row>
    <row r="6979" spans="2:6" hidden="1" x14ac:dyDescent="0.25">
      <c r="B6979">
        <v>164760</v>
      </c>
      <c r="C6979" t="s">
        <v>19997</v>
      </c>
      <c r="D6979" t="s">
        <v>19998</v>
      </c>
      <c r="E6979" t="s">
        <v>5266</v>
      </c>
      <c r="F6979" t="s">
        <v>1023</v>
      </c>
    </row>
    <row r="6980" spans="2:6" hidden="1" x14ac:dyDescent="0.25">
      <c r="B6980">
        <v>164762</v>
      </c>
      <c r="C6980" t="s">
        <v>19999</v>
      </c>
      <c r="D6980" t="s">
        <v>20000</v>
      </c>
      <c r="E6980" t="s">
        <v>20001</v>
      </c>
      <c r="F6980" t="s">
        <v>1023</v>
      </c>
    </row>
    <row r="6981" spans="2:6" hidden="1" x14ac:dyDescent="0.25">
      <c r="B6981">
        <v>164764</v>
      </c>
      <c r="C6981" t="s">
        <v>20002</v>
      </c>
      <c r="D6981" t="s">
        <v>20003</v>
      </c>
      <c r="E6981" t="s">
        <v>10884</v>
      </c>
      <c r="F6981" t="s">
        <v>1023</v>
      </c>
    </row>
    <row r="6982" spans="2:6" hidden="1" x14ac:dyDescent="0.25">
      <c r="B6982">
        <v>164765</v>
      </c>
      <c r="C6982" t="s">
        <v>20004</v>
      </c>
      <c r="D6982" t="s">
        <v>20005</v>
      </c>
      <c r="E6982" t="s">
        <v>20006</v>
      </c>
      <c r="F6982" t="s">
        <v>1023</v>
      </c>
    </row>
    <row r="6983" spans="2:6" hidden="1" x14ac:dyDescent="0.25">
      <c r="B6983">
        <v>164766</v>
      </c>
      <c r="C6983" t="s">
        <v>20007</v>
      </c>
      <c r="D6983" t="s">
        <v>20008</v>
      </c>
      <c r="E6983" t="s">
        <v>20009</v>
      </c>
      <c r="F6983" t="s">
        <v>1023</v>
      </c>
    </row>
    <row r="6984" spans="2:6" hidden="1" x14ac:dyDescent="0.25">
      <c r="B6984">
        <v>164767</v>
      </c>
      <c r="C6984" t="s">
        <v>20010</v>
      </c>
      <c r="D6984" t="s">
        <v>20011</v>
      </c>
      <c r="E6984" t="s">
        <v>20012</v>
      </c>
      <c r="F6984" t="s">
        <v>1023</v>
      </c>
    </row>
    <row r="6985" spans="2:6" hidden="1" x14ac:dyDescent="0.25">
      <c r="B6985">
        <v>164768</v>
      </c>
      <c r="C6985" t="s">
        <v>20013</v>
      </c>
      <c r="D6985" t="s">
        <v>20014</v>
      </c>
      <c r="E6985" t="s">
        <v>20015</v>
      </c>
      <c r="F6985" t="s">
        <v>1023</v>
      </c>
    </row>
    <row r="6986" spans="2:6" hidden="1" x14ac:dyDescent="0.25">
      <c r="B6986">
        <v>164769</v>
      </c>
      <c r="C6986" t="s">
        <v>20016</v>
      </c>
      <c r="D6986" t="s">
        <v>20017</v>
      </c>
      <c r="E6986" t="s">
        <v>20018</v>
      </c>
      <c r="F6986" t="s">
        <v>1023</v>
      </c>
    </row>
    <row r="6987" spans="2:6" hidden="1" x14ac:dyDescent="0.25">
      <c r="B6987">
        <v>164770</v>
      </c>
      <c r="C6987" t="s">
        <v>20019</v>
      </c>
      <c r="D6987" t="s">
        <v>20020</v>
      </c>
      <c r="E6987" t="s">
        <v>20021</v>
      </c>
      <c r="F6987" t="s">
        <v>1023</v>
      </c>
    </row>
    <row r="6988" spans="2:6" hidden="1" x14ac:dyDescent="0.25">
      <c r="B6988">
        <v>164771</v>
      </c>
      <c r="C6988" t="s">
        <v>20022</v>
      </c>
      <c r="D6988" t="s">
        <v>20023</v>
      </c>
      <c r="E6988" t="s">
        <v>20024</v>
      </c>
      <c r="F6988" t="s">
        <v>1023</v>
      </c>
    </row>
    <row r="6989" spans="2:6" hidden="1" x14ac:dyDescent="0.25">
      <c r="B6989">
        <v>164772</v>
      </c>
      <c r="C6989" t="s">
        <v>20025</v>
      </c>
      <c r="D6989" t="s">
        <v>20026</v>
      </c>
      <c r="E6989" t="s">
        <v>20027</v>
      </c>
      <c r="F6989" t="s">
        <v>1023</v>
      </c>
    </row>
    <row r="6990" spans="2:6" hidden="1" x14ac:dyDescent="0.25">
      <c r="B6990">
        <v>164774</v>
      </c>
      <c r="C6990" t="s">
        <v>20028</v>
      </c>
      <c r="D6990" t="s">
        <v>20029</v>
      </c>
      <c r="E6990" t="s">
        <v>20030</v>
      </c>
      <c r="F6990" t="s">
        <v>1023</v>
      </c>
    </row>
    <row r="6991" spans="2:6" hidden="1" x14ac:dyDescent="0.25">
      <c r="B6991">
        <v>164775</v>
      </c>
      <c r="C6991" t="s">
        <v>20031</v>
      </c>
      <c r="D6991" t="s">
        <v>20032</v>
      </c>
      <c r="E6991" t="s">
        <v>20033</v>
      </c>
      <c r="F6991" t="s">
        <v>1023</v>
      </c>
    </row>
    <row r="6992" spans="2:6" hidden="1" x14ac:dyDescent="0.25">
      <c r="B6992">
        <v>164776</v>
      </c>
      <c r="C6992" t="s">
        <v>20034</v>
      </c>
      <c r="D6992" t="s">
        <v>20035</v>
      </c>
      <c r="E6992" t="s">
        <v>20036</v>
      </c>
      <c r="F6992" t="s">
        <v>1023</v>
      </c>
    </row>
    <row r="6993" spans="2:6" hidden="1" x14ac:dyDescent="0.25">
      <c r="B6993">
        <v>164777</v>
      </c>
      <c r="C6993" t="s">
        <v>20037</v>
      </c>
      <c r="D6993" t="s">
        <v>20038</v>
      </c>
      <c r="E6993" t="s">
        <v>20039</v>
      </c>
      <c r="F6993" t="s">
        <v>1023</v>
      </c>
    </row>
    <row r="6994" spans="2:6" hidden="1" x14ac:dyDescent="0.25">
      <c r="B6994">
        <v>164778</v>
      </c>
      <c r="C6994" t="s">
        <v>20040</v>
      </c>
      <c r="D6994" t="s">
        <v>20041</v>
      </c>
      <c r="E6994" t="s">
        <v>20042</v>
      </c>
      <c r="F6994" t="s">
        <v>1023</v>
      </c>
    </row>
    <row r="6995" spans="2:6" hidden="1" x14ac:dyDescent="0.25">
      <c r="B6995">
        <v>164779</v>
      </c>
      <c r="C6995" t="s">
        <v>20043</v>
      </c>
      <c r="D6995" t="s">
        <v>20044</v>
      </c>
      <c r="E6995" t="s">
        <v>20045</v>
      </c>
      <c r="F6995" t="s">
        <v>1023</v>
      </c>
    </row>
    <row r="6996" spans="2:6" hidden="1" x14ac:dyDescent="0.25">
      <c r="B6996">
        <v>164780</v>
      </c>
      <c r="C6996" t="s">
        <v>20046</v>
      </c>
      <c r="D6996" t="s">
        <v>20047</v>
      </c>
      <c r="E6996" t="s">
        <v>15042</v>
      </c>
      <c r="F6996" t="s">
        <v>1023</v>
      </c>
    </row>
    <row r="6997" spans="2:6" hidden="1" x14ac:dyDescent="0.25">
      <c r="B6997">
        <v>164781</v>
      </c>
      <c r="C6997" t="s">
        <v>20048</v>
      </c>
      <c r="D6997" t="s">
        <v>20049</v>
      </c>
      <c r="E6997" t="s">
        <v>20050</v>
      </c>
      <c r="F6997" t="s">
        <v>1023</v>
      </c>
    </row>
    <row r="6998" spans="2:6" hidden="1" x14ac:dyDescent="0.25">
      <c r="B6998">
        <v>164782</v>
      </c>
      <c r="C6998" t="s">
        <v>20051</v>
      </c>
      <c r="D6998" t="s">
        <v>20052</v>
      </c>
      <c r="E6998" t="s">
        <v>20053</v>
      </c>
      <c r="F6998" t="s">
        <v>1023</v>
      </c>
    </row>
    <row r="6999" spans="2:6" hidden="1" x14ac:dyDescent="0.25">
      <c r="B6999">
        <v>164783</v>
      </c>
      <c r="C6999" t="s">
        <v>20054</v>
      </c>
      <c r="D6999" t="s">
        <v>20055</v>
      </c>
      <c r="E6999" t="s">
        <v>20056</v>
      </c>
      <c r="F6999" t="s">
        <v>1023</v>
      </c>
    </row>
    <row r="7000" spans="2:6" hidden="1" x14ac:dyDescent="0.25">
      <c r="B7000">
        <v>164784</v>
      </c>
      <c r="C7000" t="s">
        <v>20057</v>
      </c>
      <c r="D7000" t="s">
        <v>20058</v>
      </c>
      <c r="E7000" t="s">
        <v>20059</v>
      </c>
      <c r="F7000" t="s">
        <v>1023</v>
      </c>
    </row>
    <row r="7001" spans="2:6" hidden="1" x14ac:dyDescent="0.25">
      <c r="B7001">
        <v>164785</v>
      </c>
      <c r="C7001" t="s">
        <v>20060</v>
      </c>
      <c r="D7001" t="s">
        <v>20061</v>
      </c>
      <c r="E7001" t="s">
        <v>4448</v>
      </c>
      <c r="F7001" t="s">
        <v>1023</v>
      </c>
    </row>
    <row r="7002" spans="2:6" hidden="1" x14ac:dyDescent="0.25">
      <c r="B7002">
        <v>164786</v>
      </c>
      <c r="C7002" t="s">
        <v>20062</v>
      </c>
      <c r="D7002" t="s">
        <v>20063</v>
      </c>
      <c r="E7002" t="s">
        <v>20064</v>
      </c>
      <c r="F7002" t="s">
        <v>1023</v>
      </c>
    </row>
    <row r="7003" spans="2:6" hidden="1" x14ac:dyDescent="0.25">
      <c r="B7003">
        <v>164787</v>
      </c>
      <c r="C7003" t="s">
        <v>19719</v>
      </c>
      <c r="D7003" t="s">
        <v>19720</v>
      </c>
      <c r="E7003" t="s">
        <v>20065</v>
      </c>
      <c r="F7003" t="s">
        <v>1023</v>
      </c>
    </row>
    <row r="7004" spans="2:6" hidden="1" x14ac:dyDescent="0.25">
      <c r="B7004">
        <v>164789</v>
      </c>
      <c r="C7004" t="s">
        <v>20066</v>
      </c>
      <c r="D7004" t="s">
        <v>20067</v>
      </c>
      <c r="E7004" t="s">
        <v>8847</v>
      </c>
      <c r="F7004" t="s">
        <v>1023</v>
      </c>
    </row>
    <row r="7005" spans="2:6" hidden="1" x14ac:dyDescent="0.25">
      <c r="B7005">
        <v>164790</v>
      </c>
      <c r="C7005" t="s">
        <v>20068</v>
      </c>
      <c r="D7005" t="s">
        <v>20069</v>
      </c>
      <c r="E7005" t="s">
        <v>20070</v>
      </c>
      <c r="F7005" t="s">
        <v>1023</v>
      </c>
    </row>
    <row r="7006" spans="2:6" hidden="1" x14ac:dyDescent="0.25">
      <c r="B7006">
        <v>164791</v>
      </c>
      <c r="C7006" t="s">
        <v>20071</v>
      </c>
      <c r="D7006" t="s">
        <v>20072</v>
      </c>
      <c r="E7006" t="s">
        <v>20073</v>
      </c>
      <c r="F7006" t="s">
        <v>1023</v>
      </c>
    </row>
    <row r="7007" spans="2:6" hidden="1" x14ac:dyDescent="0.25">
      <c r="B7007">
        <v>164792</v>
      </c>
      <c r="C7007" t="s">
        <v>20074</v>
      </c>
      <c r="D7007" t="s">
        <v>20075</v>
      </c>
      <c r="E7007" t="s">
        <v>8666</v>
      </c>
      <c r="F7007" t="s">
        <v>1023</v>
      </c>
    </row>
    <row r="7008" spans="2:6" hidden="1" x14ac:dyDescent="0.25">
      <c r="B7008">
        <v>164793</v>
      </c>
      <c r="C7008" t="s">
        <v>20076</v>
      </c>
      <c r="D7008" t="s">
        <v>20077</v>
      </c>
      <c r="E7008" t="s">
        <v>20078</v>
      </c>
      <c r="F7008" t="s">
        <v>1023</v>
      </c>
    </row>
    <row r="7009" spans="2:6" hidden="1" x14ac:dyDescent="0.25">
      <c r="B7009">
        <v>164794</v>
      </c>
      <c r="C7009" t="s">
        <v>20079</v>
      </c>
      <c r="D7009" t="s">
        <v>20080</v>
      </c>
      <c r="E7009" t="s">
        <v>20081</v>
      </c>
      <c r="F7009" t="s">
        <v>1023</v>
      </c>
    </row>
    <row r="7010" spans="2:6" hidden="1" x14ac:dyDescent="0.25">
      <c r="B7010">
        <v>164795</v>
      </c>
      <c r="C7010" t="s">
        <v>20082</v>
      </c>
      <c r="D7010" t="s">
        <v>20083</v>
      </c>
      <c r="E7010" t="s">
        <v>20084</v>
      </c>
      <c r="F7010" t="s">
        <v>1023</v>
      </c>
    </row>
    <row r="7011" spans="2:6" hidden="1" x14ac:dyDescent="0.25">
      <c r="B7011">
        <v>164797</v>
      </c>
      <c r="C7011" t="s">
        <v>20085</v>
      </c>
      <c r="D7011" t="s">
        <v>20086</v>
      </c>
      <c r="E7011" t="s">
        <v>20087</v>
      </c>
      <c r="F7011" t="s">
        <v>1023</v>
      </c>
    </row>
    <row r="7012" spans="2:6" hidden="1" x14ac:dyDescent="0.25">
      <c r="B7012">
        <v>164798</v>
      </c>
      <c r="C7012" t="s">
        <v>20088</v>
      </c>
      <c r="D7012" t="s">
        <v>20089</v>
      </c>
      <c r="E7012" t="s">
        <v>20090</v>
      </c>
      <c r="F7012" t="s">
        <v>1023</v>
      </c>
    </row>
    <row r="7013" spans="2:6" hidden="1" x14ac:dyDescent="0.25">
      <c r="B7013">
        <v>164799</v>
      </c>
      <c r="C7013" t="s">
        <v>20091</v>
      </c>
      <c r="D7013" t="s">
        <v>20092</v>
      </c>
      <c r="E7013" t="s">
        <v>3366</v>
      </c>
      <c r="F7013" t="s">
        <v>1023</v>
      </c>
    </row>
    <row r="7014" spans="2:6" hidden="1" x14ac:dyDescent="0.25">
      <c r="B7014">
        <v>164800</v>
      </c>
      <c r="C7014" t="s">
        <v>20093</v>
      </c>
      <c r="D7014" t="s">
        <v>20094</v>
      </c>
      <c r="E7014" t="s">
        <v>5507</v>
      </c>
      <c r="F7014" t="s">
        <v>1023</v>
      </c>
    </row>
    <row r="7015" spans="2:6" hidden="1" x14ac:dyDescent="0.25">
      <c r="B7015">
        <v>164801</v>
      </c>
      <c r="C7015" t="s">
        <v>20095</v>
      </c>
      <c r="D7015" t="s">
        <v>20096</v>
      </c>
      <c r="E7015" t="s">
        <v>20097</v>
      </c>
      <c r="F7015" t="s">
        <v>1023</v>
      </c>
    </row>
    <row r="7016" spans="2:6" hidden="1" x14ac:dyDescent="0.25">
      <c r="B7016">
        <v>164802</v>
      </c>
      <c r="C7016" t="s">
        <v>20098</v>
      </c>
      <c r="D7016" t="s">
        <v>24083</v>
      </c>
      <c r="E7016" t="s">
        <v>15136</v>
      </c>
      <c r="F7016" t="s">
        <v>1023</v>
      </c>
    </row>
    <row r="7017" spans="2:6" hidden="1" x14ac:dyDescent="0.25">
      <c r="B7017">
        <v>164803</v>
      </c>
      <c r="C7017" t="s">
        <v>20099</v>
      </c>
      <c r="D7017" t="s">
        <v>20100</v>
      </c>
      <c r="E7017" t="s">
        <v>20101</v>
      </c>
      <c r="F7017" t="s">
        <v>1023</v>
      </c>
    </row>
    <row r="7018" spans="2:6" hidden="1" x14ac:dyDescent="0.25">
      <c r="B7018">
        <v>164804</v>
      </c>
      <c r="C7018" t="s">
        <v>20102</v>
      </c>
      <c r="D7018" t="s">
        <v>20103</v>
      </c>
      <c r="E7018" t="s">
        <v>20104</v>
      </c>
      <c r="F7018" t="s">
        <v>1023</v>
      </c>
    </row>
    <row r="7019" spans="2:6" hidden="1" x14ac:dyDescent="0.25">
      <c r="B7019">
        <v>164805</v>
      </c>
      <c r="C7019" t="s">
        <v>20105</v>
      </c>
      <c r="D7019" t="s">
        <v>20106</v>
      </c>
      <c r="E7019" t="s">
        <v>20107</v>
      </c>
      <c r="F7019" t="s">
        <v>1023</v>
      </c>
    </row>
    <row r="7020" spans="2:6" hidden="1" x14ac:dyDescent="0.25">
      <c r="B7020">
        <v>164806</v>
      </c>
      <c r="C7020" t="s">
        <v>20108</v>
      </c>
      <c r="D7020" t="s">
        <v>20109</v>
      </c>
      <c r="E7020" t="s">
        <v>20110</v>
      </c>
      <c r="F7020" t="s">
        <v>1023</v>
      </c>
    </row>
    <row r="7021" spans="2:6" hidden="1" x14ac:dyDescent="0.25">
      <c r="B7021">
        <v>164807</v>
      </c>
      <c r="C7021" t="s">
        <v>20111</v>
      </c>
      <c r="D7021" t="s">
        <v>20112</v>
      </c>
      <c r="E7021" t="s">
        <v>1949</v>
      </c>
      <c r="F7021" t="s">
        <v>1023</v>
      </c>
    </row>
    <row r="7022" spans="2:6" hidden="1" x14ac:dyDescent="0.25">
      <c r="B7022">
        <v>164808</v>
      </c>
      <c r="C7022" t="s">
        <v>13226</v>
      </c>
      <c r="D7022" t="s">
        <v>13227</v>
      </c>
      <c r="E7022" t="s">
        <v>20113</v>
      </c>
      <c r="F7022" t="s">
        <v>1023</v>
      </c>
    </row>
    <row r="7023" spans="2:6" hidden="1" x14ac:dyDescent="0.25">
      <c r="B7023">
        <v>164809</v>
      </c>
      <c r="C7023" t="s">
        <v>20114</v>
      </c>
      <c r="D7023" t="s">
        <v>20115</v>
      </c>
      <c r="E7023" t="s">
        <v>20116</v>
      </c>
      <c r="F7023" t="s">
        <v>1023</v>
      </c>
    </row>
    <row r="7024" spans="2:6" hidden="1" x14ac:dyDescent="0.25">
      <c r="B7024">
        <v>164810</v>
      </c>
      <c r="C7024" t="s">
        <v>20117</v>
      </c>
      <c r="D7024" t="s">
        <v>20118</v>
      </c>
      <c r="E7024" t="s">
        <v>20119</v>
      </c>
      <c r="F7024" t="s">
        <v>1023</v>
      </c>
    </row>
    <row r="7025" spans="2:6" hidden="1" x14ac:dyDescent="0.25">
      <c r="B7025">
        <v>164812</v>
      </c>
      <c r="C7025" t="s">
        <v>20120</v>
      </c>
      <c r="D7025" t="s">
        <v>20121</v>
      </c>
      <c r="E7025" t="s">
        <v>20122</v>
      </c>
      <c r="F7025" t="s">
        <v>1023</v>
      </c>
    </row>
    <row r="7026" spans="2:6" hidden="1" x14ac:dyDescent="0.25">
      <c r="B7026">
        <v>164813</v>
      </c>
      <c r="C7026" t="s">
        <v>20123</v>
      </c>
      <c r="D7026" t="s">
        <v>20124</v>
      </c>
      <c r="E7026" t="s">
        <v>20125</v>
      </c>
      <c r="F7026" t="s">
        <v>1023</v>
      </c>
    </row>
    <row r="7027" spans="2:6" hidden="1" x14ac:dyDescent="0.25">
      <c r="B7027">
        <v>164815</v>
      </c>
      <c r="C7027" t="s">
        <v>20126</v>
      </c>
      <c r="D7027" t="s">
        <v>20127</v>
      </c>
      <c r="E7027" t="s">
        <v>20128</v>
      </c>
      <c r="F7027" t="s">
        <v>1023</v>
      </c>
    </row>
    <row r="7028" spans="2:6" hidden="1" x14ac:dyDescent="0.25">
      <c r="B7028">
        <v>164816</v>
      </c>
      <c r="C7028" t="s">
        <v>20129</v>
      </c>
      <c r="D7028" t="s">
        <v>20130</v>
      </c>
      <c r="E7028" t="s">
        <v>20131</v>
      </c>
      <c r="F7028" t="s">
        <v>1023</v>
      </c>
    </row>
    <row r="7029" spans="2:6" hidden="1" x14ac:dyDescent="0.25">
      <c r="B7029">
        <v>164817</v>
      </c>
      <c r="C7029" t="s">
        <v>20132</v>
      </c>
      <c r="D7029" t="s">
        <v>20133</v>
      </c>
      <c r="E7029" t="s">
        <v>15832</v>
      </c>
      <c r="F7029" t="s">
        <v>1023</v>
      </c>
    </row>
    <row r="7030" spans="2:6" hidden="1" x14ac:dyDescent="0.25">
      <c r="B7030">
        <v>164819</v>
      </c>
      <c r="C7030" t="s">
        <v>20134</v>
      </c>
      <c r="D7030" t="s">
        <v>20135</v>
      </c>
      <c r="E7030" t="s">
        <v>20136</v>
      </c>
      <c r="F7030" t="s">
        <v>1023</v>
      </c>
    </row>
    <row r="7031" spans="2:6" hidden="1" x14ac:dyDescent="0.25">
      <c r="B7031">
        <v>164820</v>
      </c>
      <c r="C7031" t="s">
        <v>20137</v>
      </c>
      <c r="D7031" t="s">
        <v>20138</v>
      </c>
      <c r="E7031" t="s">
        <v>20139</v>
      </c>
      <c r="F7031" t="s">
        <v>1023</v>
      </c>
    </row>
    <row r="7032" spans="2:6" hidden="1" x14ac:dyDescent="0.25">
      <c r="B7032">
        <v>164821</v>
      </c>
      <c r="C7032" t="s">
        <v>20140</v>
      </c>
      <c r="D7032" t="s">
        <v>20141</v>
      </c>
      <c r="E7032" t="s">
        <v>8178</v>
      </c>
      <c r="F7032" t="s">
        <v>1023</v>
      </c>
    </row>
    <row r="7033" spans="2:6" hidden="1" x14ac:dyDescent="0.25">
      <c r="B7033">
        <v>164822</v>
      </c>
      <c r="C7033" t="s">
        <v>20142</v>
      </c>
      <c r="D7033" t="s">
        <v>20143</v>
      </c>
      <c r="E7033" t="s">
        <v>20144</v>
      </c>
      <c r="F7033" t="s">
        <v>1023</v>
      </c>
    </row>
    <row r="7034" spans="2:6" hidden="1" x14ac:dyDescent="0.25">
      <c r="B7034">
        <v>164824</v>
      </c>
      <c r="C7034" t="s">
        <v>20145</v>
      </c>
      <c r="D7034" t="s">
        <v>20146</v>
      </c>
      <c r="E7034" t="s">
        <v>20147</v>
      </c>
      <c r="F7034" t="s">
        <v>1023</v>
      </c>
    </row>
    <row r="7035" spans="2:6" hidden="1" x14ac:dyDescent="0.25">
      <c r="B7035">
        <v>164825</v>
      </c>
      <c r="C7035" t="s">
        <v>20148</v>
      </c>
      <c r="D7035" t="s">
        <v>20149</v>
      </c>
      <c r="E7035" t="s">
        <v>20150</v>
      </c>
      <c r="F7035" t="s">
        <v>1023</v>
      </c>
    </row>
    <row r="7036" spans="2:6" hidden="1" x14ac:dyDescent="0.25">
      <c r="B7036">
        <v>164826</v>
      </c>
      <c r="C7036" t="s">
        <v>20151</v>
      </c>
      <c r="D7036" t="s">
        <v>20152</v>
      </c>
      <c r="E7036" t="s">
        <v>20153</v>
      </c>
      <c r="F7036" t="s">
        <v>1023</v>
      </c>
    </row>
    <row r="7037" spans="2:6" hidden="1" x14ac:dyDescent="0.25">
      <c r="B7037">
        <v>164827</v>
      </c>
      <c r="C7037" t="s">
        <v>20154</v>
      </c>
      <c r="D7037" t="s">
        <v>20155</v>
      </c>
      <c r="E7037" t="s">
        <v>20156</v>
      </c>
      <c r="F7037" t="s">
        <v>1023</v>
      </c>
    </row>
    <row r="7038" spans="2:6" hidden="1" x14ac:dyDescent="0.25">
      <c r="B7038">
        <v>164828</v>
      </c>
      <c r="C7038" t="s">
        <v>20157</v>
      </c>
      <c r="D7038" t="s">
        <v>20158</v>
      </c>
      <c r="E7038" t="s">
        <v>20159</v>
      </c>
      <c r="F7038" t="s">
        <v>1023</v>
      </c>
    </row>
    <row r="7039" spans="2:6" hidden="1" x14ac:dyDescent="0.25">
      <c r="B7039">
        <v>164829</v>
      </c>
      <c r="C7039" t="s">
        <v>20160</v>
      </c>
      <c r="D7039" t="s">
        <v>20161</v>
      </c>
      <c r="E7039" t="s">
        <v>6072</v>
      </c>
      <c r="F7039" t="s">
        <v>1023</v>
      </c>
    </row>
    <row r="7040" spans="2:6" hidden="1" x14ac:dyDescent="0.25">
      <c r="B7040">
        <v>164830</v>
      </c>
      <c r="C7040" t="s">
        <v>20162</v>
      </c>
      <c r="D7040" t="s">
        <v>20163</v>
      </c>
      <c r="E7040" t="s">
        <v>20164</v>
      </c>
      <c r="F7040" t="s">
        <v>1023</v>
      </c>
    </row>
    <row r="7041" spans="2:6" hidden="1" x14ac:dyDescent="0.25">
      <c r="B7041">
        <v>164831</v>
      </c>
      <c r="C7041" t="s">
        <v>20165</v>
      </c>
      <c r="D7041" t="s">
        <v>20166</v>
      </c>
      <c r="E7041" t="s">
        <v>20167</v>
      </c>
      <c r="F7041" t="s">
        <v>1023</v>
      </c>
    </row>
    <row r="7042" spans="2:6" hidden="1" x14ac:dyDescent="0.25">
      <c r="B7042">
        <v>164833</v>
      </c>
      <c r="C7042" t="s">
        <v>20168</v>
      </c>
      <c r="D7042" t="s">
        <v>20169</v>
      </c>
      <c r="E7042" t="s">
        <v>7341</v>
      </c>
      <c r="F7042" t="s">
        <v>1023</v>
      </c>
    </row>
    <row r="7043" spans="2:6" hidden="1" x14ac:dyDescent="0.25">
      <c r="B7043">
        <v>164834</v>
      </c>
      <c r="C7043" t="s">
        <v>20170</v>
      </c>
      <c r="D7043" t="s">
        <v>20171</v>
      </c>
      <c r="E7043" t="s">
        <v>4471</v>
      </c>
      <c r="F7043" t="s">
        <v>1023</v>
      </c>
    </row>
    <row r="7044" spans="2:6" hidden="1" x14ac:dyDescent="0.25">
      <c r="B7044">
        <v>164835</v>
      </c>
      <c r="C7044" t="s">
        <v>20172</v>
      </c>
      <c r="D7044" t="s">
        <v>20173</v>
      </c>
      <c r="E7044" t="s">
        <v>20174</v>
      </c>
      <c r="F7044" t="s">
        <v>1023</v>
      </c>
    </row>
    <row r="7045" spans="2:6" hidden="1" x14ac:dyDescent="0.25">
      <c r="B7045">
        <v>164837</v>
      </c>
      <c r="C7045" t="s">
        <v>20175</v>
      </c>
      <c r="D7045" t="s">
        <v>20176</v>
      </c>
      <c r="E7045" t="s">
        <v>20177</v>
      </c>
      <c r="F7045" t="s">
        <v>1023</v>
      </c>
    </row>
    <row r="7046" spans="2:6" hidden="1" x14ac:dyDescent="0.25">
      <c r="B7046">
        <v>164838</v>
      </c>
      <c r="C7046" t="s">
        <v>20178</v>
      </c>
      <c r="D7046" t="s">
        <v>20179</v>
      </c>
      <c r="E7046" t="s">
        <v>20180</v>
      </c>
      <c r="F7046" t="s">
        <v>1023</v>
      </c>
    </row>
    <row r="7047" spans="2:6" hidden="1" x14ac:dyDescent="0.25">
      <c r="B7047">
        <v>164840</v>
      </c>
      <c r="C7047" t="s">
        <v>20181</v>
      </c>
      <c r="D7047" t="s">
        <v>20182</v>
      </c>
      <c r="E7047" t="s">
        <v>20183</v>
      </c>
      <c r="F7047" t="s">
        <v>1023</v>
      </c>
    </row>
    <row r="7048" spans="2:6" hidden="1" x14ac:dyDescent="0.25">
      <c r="B7048">
        <v>164841</v>
      </c>
      <c r="C7048" t="s">
        <v>20184</v>
      </c>
      <c r="D7048" t="s">
        <v>20185</v>
      </c>
      <c r="E7048" t="s">
        <v>8674</v>
      </c>
      <c r="F7048" t="s">
        <v>1023</v>
      </c>
    </row>
    <row r="7049" spans="2:6" hidden="1" x14ac:dyDescent="0.25">
      <c r="B7049">
        <v>164843</v>
      </c>
      <c r="C7049" t="s">
        <v>20186</v>
      </c>
      <c r="D7049" t="s">
        <v>20187</v>
      </c>
      <c r="E7049" t="s">
        <v>13828</v>
      </c>
      <c r="F7049" t="s">
        <v>1023</v>
      </c>
    </row>
    <row r="7050" spans="2:6" hidden="1" x14ac:dyDescent="0.25">
      <c r="B7050">
        <v>164844</v>
      </c>
      <c r="C7050" t="s">
        <v>20188</v>
      </c>
      <c r="D7050" t="s">
        <v>20189</v>
      </c>
      <c r="E7050" t="s">
        <v>20190</v>
      </c>
      <c r="F7050" t="s">
        <v>1023</v>
      </c>
    </row>
    <row r="7051" spans="2:6" hidden="1" x14ac:dyDescent="0.25">
      <c r="B7051">
        <v>164846</v>
      </c>
      <c r="C7051" t="s">
        <v>20191</v>
      </c>
      <c r="D7051" t="s">
        <v>20192</v>
      </c>
      <c r="E7051" t="s">
        <v>20193</v>
      </c>
      <c r="F7051" t="s">
        <v>1023</v>
      </c>
    </row>
    <row r="7052" spans="2:6" hidden="1" x14ac:dyDescent="0.25">
      <c r="B7052">
        <v>164847</v>
      </c>
      <c r="C7052" t="s">
        <v>20194</v>
      </c>
      <c r="D7052" t="s">
        <v>20195</v>
      </c>
      <c r="E7052" t="s">
        <v>20196</v>
      </c>
      <c r="F7052" t="s">
        <v>1023</v>
      </c>
    </row>
    <row r="7053" spans="2:6" hidden="1" x14ac:dyDescent="0.25">
      <c r="B7053">
        <v>164848</v>
      </c>
      <c r="C7053" t="s">
        <v>20197</v>
      </c>
      <c r="D7053" t="s">
        <v>20198</v>
      </c>
      <c r="E7053" t="s">
        <v>20199</v>
      </c>
      <c r="F7053" t="s">
        <v>1023</v>
      </c>
    </row>
    <row r="7054" spans="2:6" hidden="1" x14ac:dyDescent="0.25">
      <c r="B7054">
        <v>164849</v>
      </c>
      <c r="C7054" t="s">
        <v>20200</v>
      </c>
      <c r="D7054" t="s">
        <v>20201</v>
      </c>
      <c r="E7054" t="s">
        <v>20202</v>
      </c>
      <c r="F7054" t="s">
        <v>1023</v>
      </c>
    </row>
    <row r="7055" spans="2:6" hidden="1" x14ac:dyDescent="0.25">
      <c r="B7055">
        <v>164850</v>
      </c>
      <c r="C7055" t="s">
        <v>20203</v>
      </c>
      <c r="D7055" t="s">
        <v>20204</v>
      </c>
      <c r="E7055" t="s">
        <v>20205</v>
      </c>
      <c r="F7055" t="s">
        <v>1023</v>
      </c>
    </row>
    <row r="7056" spans="2:6" hidden="1" x14ac:dyDescent="0.25">
      <c r="B7056">
        <v>164851</v>
      </c>
      <c r="C7056" t="s">
        <v>20206</v>
      </c>
      <c r="D7056" t="s">
        <v>20207</v>
      </c>
      <c r="E7056" t="s">
        <v>20208</v>
      </c>
      <c r="F7056" t="s">
        <v>1023</v>
      </c>
    </row>
    <row r="7057" spans="2:6" hidden="1" x14ac:dyDescent="0.25">
      <c r="B7057">
        <v>164852</v>
      </c>
      <c r="C7057" t="s">
        <v>20209</v>
      </c>
      <c r="D7057" t="s">
        <v>20210</v>
      </c>
      <c r="E7057" t="s">
        <v>20211</v>
      </c>
      <c r="F7057" t="s">
        <v>1023</v>
      </c>
    </row>
    <row r="7058" spans="2:6" hidden="1" x14ac:dyDescent="0.25">
      <c r="B7058">
        <v>164853</v>
      </c>
      <c r="C7058" t="s">
        <v>20212</v>
      </c>
      <c r="D7058" t="s">
        <v>20213</v>
      </c>
      <c r="E7058" t="s">
        <v>20214</v>
      </c>
      <c r="F7058" t="s">
        <v>1023</v>
      </c>
    </row>
    <row r="7059" spans="2:6" hidden="1" x14ac:dyDescent="0.25">
      <c r="B7059">
        <v>164854</v>
      </c>
      <c r="C7059" t="s">
        <v>20215</v>
      </c>
      <c r="D7059" t="s">
        <v>20216</v>
      </c>
      <c r="E7059" t="s">
        <v>20217</v>
      </c>
      <c r="F7059" t="s">
        <v>1023</v>
      </c>
    </row>
    <row r="7060" spans="2:6" hidden="1" x14ac:dyDescent="0.25">
      <c r="B7060">
        <v>164856</v>
      </c>
      <c r="C7060" t="s">
        <v>20218</v>
      </c>
      <c r="D7060" t="s">
        <v>20219</v>
      </c>
      <c r="E7060" t="s">
        <v>20220</v>
      </c>
      <c r="F7060" t="s">
        <v>1023</v>
      </c>
    </row>
    <row r="7061" spans="2:6" hidden="1" x14ac:dyDescent="0.25">
      <c r="B7061">
        <v>164857</v>
      </c>
      <c r="C7061" t="s">
        <v>20221</v>
      </c>
      <c r="D7061" t="s">
        <v>20222</v>
      </c>
      <c r="E7061" t="s">
        <v>20223</v>
      </c>
      <c r="F7061" t="s">
        <v>1023</v>
      </c>
    </row>
    <row r="7062" spans="2:6" hidden="1" x14ac:dyDescent="0.25">
      <c r="B7062">
        <v>164858</v>
      </c>
      <c r="C7062" t="s">
        <v>20224</v>
      </c>
      <c r="D7062" t="s">
        <v>20225</v>
      </c>
      <c r="E7062" t="s">
        <v>20226</v>
      </c>
      <c r="F7062" t="s">
        <v>1023</v>
      </c>
    </row>
    <row r="7063" spans="2:6" hidden="1" x14ac:dyDescent="0.25">
      <c r="B7063">
        <v>164859</v>
      </c>
      <c r="C7063" t="s">
        <v>20227</v>
      </c>
      <c r="D7063" t="s">
        <v>20228</v>
      </c>
      <c r="E7063" t="s">
        <v>20229</v>
      </c>
      <c r="F7063" t="s">
        <v>1023</v>
      </c>
    </row>
    <row r="7064" spans="2:6" hidden="1" x14ac:dyDescent="0.25">
      <c r="B7064">
        <v>164860</v>
      </c>
      <c r="C7064" t="s">
        <v>20230</v>
      </c>
      <c r="D7064" t="s">
        <v>20231</v>
      </c>
      <c r="E7064" t="s">
        <v>1704</v>
      </c>
      <c r="F7064" t="s">
        <v>1023</v>
      </c>
    </row>
    <row r="7065" spans="2:6" hidden="1" x14ac:dyDescent="0.25">
      <c r="B7065">
        <v>164861</v>
      </c>
      <c r="C7065" t="s">
        <v>20232</v>
      </c>
      <c r="D7065" t="s">
        <v>20233</v>
      </c>
      <c r="E7065" t="s">
        <v>20234</v>
      </c>
      <c r="F7065" t="s">
        <v>1023</v>
      </c>
    </row>
    <row r="7066" spans="2:6" hidden="1" x14ac:dyDescent="0.25">
      <c r="B7066">
        <v>164862</v>
      </c>
      <c r="C7066" t="s">
        <v>20235</v>
      </c>
      <c r="D7066" t="s">
        <v>20236</v>
      </c>
      <c r="E7066" t="s">
        <v>20237</v>
      </c>
      <c r="F7066" t="s">
        <v>1023</v>
      </c>
    </row>
    <row r="7067" spans="2:6" hidden="1" x14ac:dyDescent="0.25">
      <c r="B7067">
        <v>164863</v>
      </c>
      <c r="C7067" t="s">
        <v>20238</v>
      </c>
      <c r="D7067" t="s">
        <v>20239</v>
      </c>
      <c r="E7067" t="s">
        <v>13121</v>
      </c>
      <c r="F7067" t="s">
        <v>1023</v>
      </c>
    </row>
    <row r="7068" spans="2:6" hidden="1" x14ac:dyDescent="0.25">
      <c r="B7068">
        <v>164864</v>
      </c>
      <c r="C7068" t="s">
        <v>20240</v>
      </c>
      <c r="D7068" t="s">
        <v>20241</v>
      </c>
      <c r="E7068" t="s">
        <v>20242</v>
      </c>
      <c r="F7068" t="s">
        <v>1023</v>
      </c>
    </row>
    <row r="7069" spans="2:6" hidden="1" x14ac:dyDescent="0.25">
      <c r="B7069">
        <v>164865</v>
      </c>
      <c r="C7069" t="s">
        <v>20243</v>
      </c>
      <c r="D7069" t="s">
        <v>20244</v>
      </c>
      <c r="E7069" t="s">
        <v>20245</v>
      </c>
      <c r="F7069" t="s">
        <v>1023</v>
      </c>
    </row>
    <row r="7070" spans="2:6" hidden="1" x14ac:dyDescent="0.25">
      <c r="B7070">
        <v>164866</v>
      </c>
      <c r="C7070" t="s">
        <v>20246</v>
      </c>
      <c r="D7070" t="s">
        <v>20247</v>
      </c>
      <c r="E7070" t="s">
        <v>6212</v>
      </c>
      <c r="F7070" t="s">
        <v>1023</v>
      </c>
    </row>
    <row r="7071" spans="2:6" hidden="1" x14ac:dyDescent="0.25">
      <c r="B7071">
        <v>164867</v>
      </c>
      <c r="C7071" t="s">
        <v>20248</v>
      </c>
      <c r="D7071" t="s">
        <v>20249</v>
      </c>
      <c r="E7071" t="s">
        <v>20250</v>
      </c>
      <c r="F7071" t="s">
        <v>1023</v>
      </c>
    </row>
    <row r="7072" spans="2:6" hidden="1" x14ac:dyDescent="0.25">
      <c r="B7072">
        <v>164868</v>
      </c>
      <c r="C7072" t="s">
        <v>20251</v>
      </c>
      <c r="D7072" t="s">
        <v>20252</v>
      </c>
      <c r="E7072" t="s">
        <v>20253</v>
      </c>
      <c r="F7072" t="s">
        <v>1023</v>
      </c>
    </row>
    <row r="7073" spans="2:6" hidden="1" x14ac:dyDescent="0.25">
      <c r="B7073">
        <v>164869</v>
      </c>
      <c r="C7073" t="s">
        <v>20254</v>
      </c>
      <c r="D7073" t="s">
        <v>20255</v>
      </c>
      <c r="E7073" t="s">
        <v>20256</v>
      </c>
      <c r="F7073" t="s">
        <v>1023</v>
      </c>
    </row>
    <row r="7074" spans="2:6" hidden="1" x14ac:dyDescent="0.25">
      <c r="B7074">
        <v>164870</v>
      </c>
      <c r="C7074" t="s">
        <v>20257</v>
      </c>
      <c r="D7074" t="s">
        <v>20258</v>
      </c>
      <c r="E7074" t="s">
        <v>20259</v>
      </c>
      <c r="F7074" t="s">
        <v>1023</v>
      </c>
    </row>
    <row r="7075" spans="2:6" hidden="1" x14ac:dyDescent="0.25">
      <c r="B7075">
        <v>164872</v>
      </c>
      <c r="C7075" t="s">
        <v>20260</v>
      </c>
      <c r="D7075" t="s">
        <v>20261</v>
      </c>
      <c r="E7075" t="s">
        <v>20262</v>
      </c>
      <c r="F7075" t="s">
        <v>1023</v>
      </c>
    </row>
    <row r="7076" spans="2:6" hidden="1" x14ac:dyDescent="0.25">
      <c r="B7076">
        <v>164873</v>
      </c>
      <c r="C7076" t="s">
        <v>20263</v>
      </c>
      <c r="D7076" t="s">
        <v>20264</v>
      </c>
      <c r="E7076" t="s">
        <v>18308</v>
      </c>
      <c r="F7076" t="s">
        <v>1023</v>
      </c>
    </row>
    <row r="7077" spans="2:6" hidden="1" x14ac:dyDescent="0.25">
      <c r="B7077">
        <v>164874</v>
      </c>
      <c r="C7077" t="s">
        <v>20265</v>
      </c>
      <c r="D7077" t="s">
        <v>20266</v>
      </c>
      <c r="E7077" t="s">
        <v>19076</v>
      </c>
      <c r="F7077" t="s">
        <v>1023</v>
      </c>
    </row>
    <row r="7078" spans="2:6" hidden="1" x14ac:dyDescent="0.25">
      <c r="B7078">
        <v>164876</v>
      </c>
      <c r="C7078" t="s">
        <v>20267</v>
      </c>
      <c r="D7078" t="s">
        <v>20268</v>
      </c>
      <c r="E7078" t="s">
        <v>20269</v>
      </c>
      <c r="F7078" t="s">
        <v>1023</v>
      </c>
    </row>
    <row r="7079" spans="2:6" hidden="1" x14ac:dyDescent="0.25">
      <c r="B7079">
        <v>164877</v>
      </c>
      <c r="C7079" t="s">
        <v>20270</v>
      </c>
      <c r="D7079" t="s">
        <v>20271</v>
      </c>
      <c r="E7079" t="s">
        <v>20272</v>
      </c>
      <c r="F7079" t="s">
        <v>1023</v>
      </c>
    </row>
    <row r="7080" spans="2:6" hidden="1" x14ac:dyDescent="0.25">
      <c r="B7080">
        <v>164878</v>
      </c>
      <c r="C7080" t="s">
        <v>20273</v>
      </c>
      <c r="D7080" t="s">
        <v>20274</v>
      </c>
      <c r="E7080" t="s">
        <v>20275</v>
      </c>
      <c r="F7080" t="s">
        <v>1023</v>
      </c>
    </row>
    <row r="7081" spans="2:6" hidden="1" x14ac:dyDescent="0.25">
      <c r="B7081">
        <v>164879</v>
      </c>
      <c r="C7081" t="s">
        <v>20276</v>
      </c>
      <c r="D7081" t="s">
        <v>20277</v>
      </c>
      <c r="E7081" t="s">
        <v>20278</v>
      </c>
      <c r="F7081" t="s">
        <v>1023</v>
      </c>
    </row>
    <row r="7082" spans="2:6" hidden="1" x14ac:dyDescent="0.25">
      <c r="B7082">
        <v>164880</v>
      </c>
      <c r="C7082" t="s">
        <v>20279</v>
      </c>
      <c r="D7082" t="s">
        <v>20280</v>
      </c>
      <c r="E7082" t="s">
        <v>10262</v>
      </c>
      <c r="F7082" t="s">
        <v>1023</v>
      </c>
    </row>
    <row r="7083" spans="2:6" hidden="1" x14ac:dyDescent="0.25">
      <c r="B7083">
        <v>164881</v>
      </c>
      <c r="C7083" t="s">
        <v>20281</v>
      </c>
      <c r="D7083" t="s">
        <v>20282</v>
      </c>
      <c r="E7083" t="s">
        <v>4507</v>
      </c>
      <c r="F7083" t="s">
        <v>1023</v>
      </c>
    </row>
    <row r="7084" spans="2:6" hidden="1" x14ac:dyDescent="0.25">
      <c r="B7084">
        <v>164882</v>
      </c>
      <c r="C7084" t="s">
        <v>20283</v>
      </c>
      <c r="D7084" t="s">
        <v>20284</v>
      </c>
      <c r="E7084" t="s">
        <v>19357</v>
      </c>
      <c r="F7084" t="s">
        <v>1023</v>
      </c>
    </row>
    <row r="7085" spans="2:6" hidden="1" x14ac:dyDescent="0.25">
      <c r="B7085">
        <v>164883</v>
      </c>
      <c r="C7085" t="s">
        <v>20285</v>
      </c>
      <c r="D7085" t="s">
        <v>20286</v>
      </c>
      <c r="E7085" t="s">
        <v>20287</v>
      </c>
      <c r="F7085" t="s">
        <v>1023</v>
      </c>
    </row>
    <row r="7086" spans="2:6" hidden="1" x14ac:dyDescent="0.25">
      <c r="B7086">
        <v>164884</v>
      </c>
      <c r="C7086" t="s">
        <v>20288</v>
      </c>
      <c r="D7086" t="s">
        <v>20289</v>
      </c>
      <c r="E7086" t="s">
        <v>20290</v>
      </c>
      <c r="F7086" t="s">
        <v>1023</v>
      </c>
    </row>
    <row r="7087" spans="2:6" hidden="1" x14ac:dyDescent="0.25">
      <c r="B7087">
        <v>164885</v>
      </c>
      <c r="C7087" t="s">
        <v>20291</v>
      </c>
      <c r="D7087" t="s">
        <v>20292</v>
      </c>
      <c r="E7087" t="s">
        <v>10534</v>
      </c>
      <c r="F7087" t="s">
        <v>1023</v>
      </c>
    </row>
    <row r="7088" spans="2:6" hidden="1" x14ac:dyDescent="0.25">
      <c r="B7088">
        <v>164886</v>
      </c>
      <c r="C7088" t="s">
        <v>20293</v>
      </c>
      <c r="D7088" t="s">
        <v>20294</v>
      </c>
      <c r="E7088" t="s">
        <v>20295</v>
      </c>
      <c r="F7088" t="s">
        <v>1023</v>
      </c>
    </row>
    <row r="7089" spans="2:6" hidden="1" x14ac:dyDescent="0.25">
      <c r="B7089">
        <v>164887</v>
      </c>
      <c r="C7089" t="s">
        <v>20296</v>
      </c>
      <c r="D7089" t="s">
        <v>20297</v>
      </c>
      <c r="E7089" t="s">
        <v>20298</v>
      </c>
      <c r="F7089" t="s">
        <v>1023</v>
      </c>
    </row>
    <row r="7090" spans="2:6" hidden="1" x14ac:dyDescent="0.25">
      <c r="B7090">
        <v>164888</v>
      </c>
      <c r="C7090" t="s">
        <v>20299</v>
      </c>
      <c r="D7090" t="s">
        <v>20300</v>
      </c>
      <c r="E7090" t="s">
        <v>20301</v>
      </c>
      <c r="F7090" t="s">
        <v>1023</v>
      </c>
    </row>
    <row r="7091" spans="2:6" hidden="1" x14ac:dyDescent="0.25">
      <c r="B7091">
        <v>164889</v>
      </c>
      <c r="C7091" t="s">
        <v>20302</v>
      </c>
      <c r="D7091" t="s">
        <v>20303</v>
      </c>
      <c r="E7091" t="s">
        <v>19767</v>
      </c>
      <c r="F7091" t="s">
        <v>1023</v>
      </c>
    </row>
    <row r="7092" spans="2:6" hidden="1" x14ac:dyDescent="0.25">
      <c r="B7092">
        <v>164890</v>
      </c>
      <c r="C7092" t="s">
        <v>20304</v>
      </c>
      <c r="D7092" t="s">
        <v>20305</v>
      </c>
      <c r="E7092" t="s">
        <v>20306</v>
      </c>
      <c r="F7092" t="s">
        <v>1023</v>
      </c>
    </row>
    <row r="7093" spans="2:6" hidden="1" x14ac:dyDescent="0.25">
      <c r="B7093">
        <v>164891</v>
      </c>
      <c r="C7093" t="s">
        <v>20307</v>
      </c>
      <c r="D7093" t="s">
        <v>20308</v>
      </c>
      <c r="E7093" t="s">
        <v>20309</v>
      </c>
      <c r="F7093" t="s">
        <v>1023</v>
      </c>
    </row>
    <row r="7094" spans="2:6" hidden="1" x14ac:dyDescent="0.25">
      <c r="B7094">
        <v>164892</v>
      </c>
      <c r="C7094" t="s">
        <v>20310</v>
      </c>
      <c r="D7094" t="s">
        <v>20311</v>
      </c>
      <c r="E7094" t="s">
        <v>20312</v>
      </c>
      <c r="F7094" t="s">
        <v>1023</v>
      </c>
    </row>
    <row r="7095" spans="2:6" hidden="1" x14ac:dyDescent="0.25">
      <c r="B7095">
        <v>164893</v>
      </c>
      <c r="C7095" t="s">
        <v>20313</v>
      </c>
      <c r="D7095" t="s">
        <v>20314</v>
      </c>
      <c r="E7095" t="s">
        <v>20315</v>
      </c>
      <c r="F7095" t="s">
        <v>1023</v>
      </c>
    </row>
    <row r="7096" spans="2:6" hidden="1" x14ac:dyDescent="0.25">
      <c r="B7096">
        <v>164894</v>
      </c>
      <c r="C7096" t="s">
        <v>20316</v>
      </c>
      <c r="D7096" t="s">
        <v>20317</v>
      </c>
      <c r="E7096" t="s">
        <v>20318</v>
      </c>
      <c r="F7096" t="s">
        <v>1023</v>
      </c>
    </row>
    <row r="7097" spans="2:6" hidden="1" x14ac:dyDescent="0.25">
      <c r="B7097">
        <v>164895</v>
      </c>
      <c r="C7097" t="s">
        <v>20319</v>
      </c>
      <c r="D7097" t="s">
        <v>20320</v>
      </c>
      <c r="E7097" t="s">
        <v>20321</v>
      </c>
      <c r="F7097" t="s">
        <v>1023</v>
      </c>
    </row>
    <row r="7098" spans="2:6" hidden="1" x14ac:dyDescent="0.25">
      <c r="B7098">
        <v>164896</v>
      </c>
      <c r="C7098" t="s">
        <v>20322</v>
      </c>
      <c r="D7098" t="s">
        <v>20323</v>
      </c>
      <c r="E7098" t="s">
        <v>1794</v>
      </c>
      <c r="F7098" t="s">
        <v>1023</v>
      </c>
    </row>
    <row r="7099" spans="2:6" hidden="1" x14ac:dyDescent="0.25">
      <c r="B7099">
        <v>164897</v>
      </c>
      <c r="C7099" t="s">
        <v>12965</v>
      </c>
      <c r="D7099" t="s">
        <v>12966</v>
      </c>
      <c r="E7099" t="s">
        <v>20324</v>
      </c>
      <c r="F7099" t="s">
        <v>1023</v>
      </c>
    </row>
    <row r="7100" spans="2:6" hidden="1" x14ac:dyDescent="0.25">
      <c r="B7100">
        <v>164898</v>
      </c>
      <c r="C7100" t="s">
        <v>20325</v>
      </c>
      <c r="D7100" t="s">
        <v>20326</v>
      </c>
      <c r="E7100" t="s">
        <v>20327</v>
      </c>
      <c r="F7100" t="s">
        <v>1023</v>
      </c>
    </row>
    <row r="7101" spans="2:6" hidden="1" x14ac:dyDescent="0.25">
      <c r="B7101">
        <v>164899</v>
      </c>
      <c r="C7101" t="s">
        <v>20328</v>
      </c>
      <c r="D7101" t="s">
        <v>20329</v>
      </c>
      <c r="E7101" t="s">
        <v>20330</v>
      </c>
      <c r="F7101" t="s">
        <v>1023</v>
      </c>
    </row>
    <row r="7102" spans="2:6" hidden="1" x14ac:dyDescent="0.25">
      <c r="B7102">
        <v>164900</v>
      </c>
      <c r="C7102" t="s">
        <v>20331</v>
      </c>
      <c r="D7102" t="s">
        <v>20332</v>
      </c>
      <c r="E7102" t="s">
        <v>20333</v>
      </c>
      <c r="F7102" t="s">
        <v>1023</v>
      </c>
    </row>
    <row r="7103" spans="2:6" hidden="1" x14ac:dyDescent="0.25">
      <c r="B7103">
        <v>164901</v>
      </c>
      <c r="C7103" t="s">
        <v>20334</v>
      </c>
      <c r="D7103" t="s">
        <v>20335</v>
      </c>
      <c r="E7103" t="s">
        <v>20336</v>
      </c>
      <c r="F7103" t="s">
        <v>1023</v>
      </c>
    </row>
    <row r="7104" spans="2:6" hidden="1" x14ac:dyDescent="0.25">
      <c r="B7104">
        <v>164902</v>
      </c>
      <c r="C7104" t="s">
        <v>20337</v>
      </c>
      <c r="D7104" t="s">
        <v>20338</v>
      </c>
      <c r="E7104" t="s">
        <v>20339</v>
      </c>
      <c r="F7104" t="s">
        <v>1023</v>
      </c>
    </row>
    <row r="7105" spans="2:6" hidden="1" x14ac:dyDescent="0.25">
      <c r="B7105">
        <v>164903</v>
      </c>
      <c r="C7105" t="s">
        <v>20340</v>
      </c>
      <c r="D7105" t="s">
        <v>20341</v>
      </c>
      <c r="E7105" t="s">
        <v>20342</v>
      </c>
      <c r="F7105" t="s">
        <v>1023</v>
      </c>
    </row>
    <row r="7106" spans="2:6" hidden="1" x14ac:dyDescent="0.25">
      <c r="B7106">
        <v>164904</v>
      </c>
      <c r="C7106" t="s">
        <v>20343</v>
      </c>
      <c r="D7106" t="s">
        <v>20344</v>
      </c>
      <c r="E7106" t="s">
        <v>20345</v>
      </c>
      <c r="F7106" t="s">
        <v>1023</v>
      </c>
    </row>
    <row r="7107" spans="2:6" hidden="1" x14ac:dyDescent="0.25">
      <c r="B7107">
        <v>164905</v>
      </c>
      <c r="C7107" t="s">
        <v>20346</v>
      </c>
      <c r="D7107" t="s">
        <v>20347</v>
      </c>
      <c r="E7107" t="s">
        <v>3882</v>
      </c>
      <c r="F7107" t="s">
        <v>1023</v>
      </c>
    </row>
    <row r="7108" spans="2:6" hidden="1" x14ac:dyDescent="0.25">
      <c r="B7108">
        <v>164906</v>
      </c>
      <c r="C7108" t="s">
        <v>20348</v>
      </c>
      <c r="D7108" t="s">
        <v>20349</v>
      </c>
      <c r="E7108" t="s">
        <v>20350</v>
      </c>
      <c r="F7108" t="s">
        <v>1023</v>
      </c>
    </row>
    <row r="7109" spans="2:6" hidden="1" x14ac:dyDescent="0.25">
      <c r="B7109">
        <v>164907</v>
      </c>
      <c r="C7109" t="s">
        <v>20351</v>
      </c>
      <c r="D7109" t="s">
        <v>20352</v>
      </c>
      <c r="E7109" t="s">
        <v>20353</v>
      </c>
      <c r="F7109" t="s">
        <v>1023</v>
      </c>
    </row>
    <row r="7110" spans="2:6" hidden="1" x14ac:dyDescent="0.25">
      <c r="B7110">
        <v>164908</v>
      </c>
      <c r="C7110" t="s">
        <v>20354</v>
      </c>
      <c r="D7110" t="s">
        <v>20355</v>
      </c>
      <c r="E7110" t="s">
        <v>20356</v>
      </c>
      <c r="F7110" t="s">
        <v>1023</v>
      </c>
    </row>
    <row r="7111" spans="2:6" hidden="1" x14ac:dyDescent="0.25">
      <c r="B7111">
        <v>164909</v>
      </c>
      <c r="C7111" t="s">
        <v>20357</v>
      </c>
      <c r="D7111" t="s">
        <v>20358</v>
      </c>
      <c r="E7111" t="s">
        <v>20359</v>
      </c>
      <c r="F7111" t="s">
        <v>1023</v>
      </c>
    </row>
    <row r="7112" spans="2:6" hidden="1" x14ac:dyDescent="0.25">
      <c r="B7112">
        <v>164910</v>
      </c>
      <c r="C7112" t="s">
        <v>20360</v>
      </c>
      <c r="D7112" t="s">
        <v>20361</v>
      </c>
      <c r="E7112" t="s">
        <v>7907</v>
      </c>
      <c r="F7112" t="s">
        <v>1023</v>
      </c>
    </row>
    <row r="7113" spans="2:6" hidden="1" x14ac:dyDescent="0.25">
      <c r="B7113">
        <v>164911</v>
      </c>
      <c r="C7113" t="s">
        <v>20362</v>
      </c>
      <c r="D7113" t="s">
        <v>20363</v>
      </c>
      <c r="E7113" t="s">
        <v>20364</v>
      </c>
      <c r="F7113" t="s">
        <v>1023</v>
      </c>
    </row>
    <row r="7114" spans="2:6" hidden="1" x14ac:dyDescent="0.25">
      <c r="B7114">
        <v>164912</v>
      </c>
      <c r="C7114" t="s">
        <v>20365</v>
      </c>
      <c r="D7114" t="s">
        <v>20366</v>
      </c>
      <c r="E7114" t="s">
        <v>2100</v>
      </c>
      <c r="F7114" t="s">
        <v>1023</v>
      </c>
    </row>
    <row r="7115" spans="2:6" hidden="1" x14ac:dyDescent="0.25">
      <c r="B7115">
        <v>164913</v>
      </c>
      <c r="C7115" t="s">
        <v>20367</v>
      </c>
      <c r="D7115" t="s">
        <v>20368</v>
      </c>
      <c r="E7115" t="s">
        <v>20369</v>
      </c>
      <c r="F7115" t="s">
        <v>1023</v>
      </c>
    </row>
    <row r="7116" spans="2:6" hidden="1" x14ac:dyDescent="0.25">
      <c r="B7116">
        <v>164914</v>
      </c>
      <c r="C7116" t="s">
        <v>20370</v>
      </c>
      <c r="D7116" t="s">
        <v>20371</v>
      </c>
      <c r="E7116" t="s">
        <v>20372</v>
      </c>
      <c r="F7116" t="s">
        <v>1023</v>
      </c>
    </row>
    <row r="7117" spans="2:6" hidden="1" x14ac:dyDescent="0.25">
      <c r="B7117">
        <v>164915</v>
      </c>
      <c r="C7117" t="s">
        <v>20373</v>
      </c>
      <c r="D7117" t="s">
        <v>20374</v>
      </c>
      <c r="E7117" t="s">
        <v>20375</v>
      </c>
      <c r="F7117" t="s">
        <v>1023</v>
      </c>
    </row>
    <row r="7118" spans="2:6" hidden="1" x14ac:dyDescent="0.25">
      <c r="B7118">
        <v>164916</v>
      </c>
      <c r="C7118" t="s">
        <v>20376</v>
      </c>
      <c r="D7118" t="s">
        <v>20377</v>
      </c>
      <c r="E7118" t="s">
        <v>20378</v>
      </c>
      <c r="F7118" t="s">
        <v>1023</v>
      </c>
    </row>
    <row r="7119" spans="2:6" hidden="1" x14ac:dyDescent="0.25">
      <c r="B7119">
        <v>164917</v>
      </c>
      <c r="C7119" t="s">
        <v>20379</v>
      </c>
      <c r="D7119" t="s">
        <v>20380</v>
      </c>
      <c r="E7119" t="s">
        <v>12690</v>
      </c>
      <c r="F7119" t="s">
        <v>1023</v>
      </c>
    </row>
    <row r="7120" spans="2:6" hidden="1" x14ac:dyDescent="0.25">
      <c r="B7120">
        <v>164918</v>
      </c>
      <c r="C7120" t="s">
        <v>20381</v>
      </c>
      <c r="D7120" t="s">
        <v>20382</v>
      </c>
      <c r="E7120" t="s">
        <v>4276</v>
      </c>
      <c r="F7120" t="s">
        <v>1023</v>
      </c>
    </row>
    <row r="7121" spans="2:6" hidden="1" x14ac:dyDescent="0.25">
      <c r="B7121">
        <v>164919</v>
      </c>
      <c r="C7121" t="s">
        <v>20383</v>
      </c>
      <c r="D7121" t="s">
        <v>20384</v>
      </c>
      <c r="E7121" t="s">
        <v>6085</v>
      </c>
      <c r="F7121" t="s">
        <v>1023</v>
      </c>
    </row>
    <row r="7122" spans="2:6" hidden="1" x14ac:dyDescent="0.25">
      <c r="B7122">
        <v>164921</v>
      </c>
      <c r="C7122" t="s">
        <v>20385</v>
      </c>
      <c r="D7122" t="s">
        <v>20386</v>
      </c>
      <c r="E7122" t="s">
        <v>8335</v>
      </c>
      <c r="F7122" t="s">
        <v>1023</v>
      </c>
    </row>
    <row r="7123" spans="2:6" hidden="1" x14ac:dyDescent="0.25">
      <c r="B7123">
        <v>164922</v>
      </c>
      <c r="C7123" t="s">
        <v>20387</v>
      </c>
      <c r="D7123" t="s">
        <v>20388</v>
      </c>
      <c r="E7123" t="s">
        <v>6511</v>
      </c>
      <c r="F7123" t="s">
        <v>1023</v>
      </c>
    </row>
    <row r="7124" spans="2:6" hidden="1" x14ac:dyDescent="0.25">
      <c r="B7124">
        <v>164923</v>
      </c>
      <c r="C7124" t="s">
        <v>20389</v>
      </c>
      <c r="D7124" t="s">
        <v>20390</v>
      </c>
      <c r="E7124" t="s">
        <v>17963</v>
      </c>
      <c r="F7124" t="s">
        <v>1023</v>
      </c>
    </row>
    <row r="7125" spans="2:6" hidden="1" x14ac:dyDescent="0.25">
      <c r="B7125">
        <v>164924</v>
      </c>
      <c r="C7125" t="s">
        <v>20391</v>
      </c>
      <c r="D7125" t="s">
        <v>20392</v>
      </c>
      <c r="E7125" t="s">
        <v>20393</v>
      </c>
      <c r="F7125" t="s">
        <v>1023</v>
      </c>
    </row>
    <row r="7126" spans="2:6" hidden="1" x14ac:dyDescent="0.25">
      <c r="B7126">
        <v>164925</v>
      </c>
      <c r="C7126" t="s">
        <v>20394</v>
      </c>
      <c r="D7126" t="s">
        <v>20395</v>
      </c>
      <c r="E7126" t="s">
        <v>20396</v>
      </c>
      <c r="F7126" t="s">
        <v>1023</v>
      </c>
    </row>
    <row r="7127" spans="2:6" hidden="1" x14ac:dyDescent="0.25">
      <c r="B7127">
        <v>164926</v>
      </c>
      <c r="C7127" t="s">
        <v>20397</v>
      </c>
      <c r="D7127" t="s">
        <v>20398</v>
      </c>
      <c r="E7127" t="s">
        <v>19686</v>
      </c>
      <c r="F7127" t="s">
        <v>1023</v>
      </c>
    </row>
    <row r="7128" spans="2:6" hidden="1" x14ac:dyDescent="0.25">
      <c r="B7128">
        <v>164927</v>
      </c>
      <c r="C7128" t="s">
        <v>20399</v>
      </c>
      <c r="D7128" t="s">
        <v>20400</v>
      </c>
      <c r="E7128" t="s">
        <v>20401</v>
      </c>
      <c r="F7128" t="s">
        <v>1023</v>
      </c>
    </row>
    <row r="7129" spans="2:6" hidden="1" x14ac:dyDescent="0.25">
      <c r="B7129">
        <v>164928</v>
      </c>
      <c r="C7129" t="s">
        <v>20402</v>
      </c>
      <c r="D7129" t="s">
        <v>20403</v>
      </c>
      <c r="E7129" t="s">
        <v>20404</v>
      </c>
      <c r="F7129" t="s">
        <v>1023</v>
      </c>
    </row>
    <row r="7130" spans="2:6" hidden="1" x14ac:dyDescent="0.25">
      <c r="B7130">
        <v>164929</v>
      </c>
      <c r="C7130" t="s">
        <v>20405</v>
      </c>
      <c r="D7130" t="s">
        <v>20406</v>
      </c>
      <c r="E7130" t="s">
        <v>7883</v>
      </c>
      <c r="F7130" t="s">
        <v>1023</v>
      </c>
    </row>
    <row r="7131" spans="2:6" hidden="1" x14ac:dyDescent="0.25">
      <c r="B7131">
        <v>164930</v>
      </c>
      <c r="C7131" t="s">
        <v>20407</v>
      </c>
      <c r="D7131" t="s">
        <v>20408</v>
      </c>
      <c r="E7131" t="s">
        <v>20409</v>
      </c>
      <c r="F7131" t="s">
        <v>1023</v>
      </c>
    </row>
    <row r="7132" spans="2:6" hidden="1" x14ac:dyDescent="0.25">
      <c r="B7132">
        <v>164931</v>
      </c>
      <c r="C7132" t="s">
        <v>20410</v>
      </c>
      <c r="D7132" t="s">
        <v>20411</v>
      </c>
      <c r="E7132" t="s">
        <v>20412</v>
      </c>
      <c r="F7132" t="s">
        <v>1023</v>
      </c>
    </row>
    <row r="7133" spans="2:6" hidden="1" x14ac:dyDescent="0.25">
      <c r="B7133">
        <v>164932</v>
      </c>
      <c r="C7133" t="s">
        <v>20413</v>
      </c>
      <c r="D7133" t="s">
        <v>20414</v>
      </c>
      <c r="E7133" t="s">
        <v>8584</v>
      </c>
      <c r="F7133" t="s">
        <v>1023</v>
      </c>
    </row>
    <row r="7134" spans="2:6" hidden="1" x14ac:dyDescent="0.25">
      <c r="B7134">
        <v>164933</v>
      </c>
      <c r="C7134" t="s">
        <v>15365</v>
      </c>
      <c r="D7134" t="s">
        <v>15366</v>
      </c>
      <c r="E7134" t="s">
        <v>20415</v>
      </c>
      <c r="F7134" t="s">
        <v>1023</v>
      </c>
    </row>
    <row r="7135" spans="2:6" hidden="1" x14ac:dyDescent="0.25">
      <c r="B7135">
        <v>164934</v>
      </c>
      <c r="C7135" t="s">
        <v>20416</v>
      </c>
      <c r="D7135" t="s">
        <v>20417</v>
      </c>
      <c r="E7135" t="s">
        <v>12938</v>
      </c>
      <c r="F7135" t="s">
        <v>1023</v>
      </c>
    </row>
    <row r="7136" spans="2:6" hidden="1" x14ac:dyDescent="0.25">
      <c r="B7136">
        <v>164935</v>
      </c>
      <c r="C7136" t="s">
        <v>12977</v>
      </c>
      <c r="D7136" t="s">
        <v>12978</v>
      </c>
      <c r="E7136" t="s">
        <v>20418</v>
      </c>
      <c r="F7136" t="s">
        <v>1023</v>
      </c>
    </row>
    <row r="7137" spans="2:6" hidden="1" x14ac:dyDescent="0.25">
      <c r="B7137">
        <v>164936</v>
      </c>
      <c r="C7137" t="s">
        <v>20419</v>
      </c>
      <c r="D7137" t="s">
        <v>20420</v>
      </c>
      <c r="E7137" t="s">
        <v>20421</v>
      </c>
      <c r="F7137" t="s">
        <v>1023</v>
      </c>
    </row>
    <row r="7138" spans="2:6" hidden="1" x14ac:dyDescent="0.25">
      <c r="B7138">
        <v>164937</v>
      </c>
      <c r="C7138" t="s">
        <v>20422</v>
      </c>
      <c r="D7138" t="s">
        <v>20423</v>
      </c>
      <c r="E7138" t="s">
        <v>20424</v>
      </c>
      <c r="F7138" t="s">
        <v>1023</v>
      </c>
    </row>
    <row r="7139" spans="2:6" hidden="1" x14ac:dyDescent="0.25">
      <c r="B7139">
        <v>164938</v>
      </c>
      <c r="C7139" t="s">
        <v>20425</v>
      </c>
      <c r="D7139" t="s">
        <v>20426</v>
      </c>
      <c r="E7139" t="s">
        <v>1744</v>
      </c>
      <c r="F7139" t="s">
        <v>1023</v>
      </c>
    </row>
    <row r="7140" spans="2:6" hidden="1" x14ac:dyDescent="0.25">
      <c r="B7140">
        <v>164939</v>
      </c>
      <c r="C7140" t="s">
        <v>20427</v>
      </c>
      <c r="D7140" t="s">
        <v>20428</v>
      </c>
      <c r="E7140" t="s">
        <v>7433</v>
      </c>
      <c r="F7140" t="s">
        <v>1023</v>
      </c>
    </row>
    <row r="7141" spans="2:6" hidden="1" x14ac:dyDescent="0.25">
      <c r="B7141">
        <v>164940</v>
      </c>
      <c r="C7141" t="s">
        <v>20429</v>
      </c>
      <c r="D7141" t="s">
        <v>20430</v>
      </c>
      <c r="E7141" t="s">
        <v>18756</v>
      </c>
      <c r="F7141" t="s">
        <v>1023</v>
      </c>
    </row>
    <row r="7142" spans="2:6" hidden="1" x14ac:dyDescent="0.25">
      <c r="B7142">
        <v>164941</v>
      </c>
      <c r="C7142" t="s">
        <v>20431</v>
      </c>
      <c r="D7142" t="s">
        <v>20432</v>
      </c>
      <c r="E7142" t="s">
        <v>11969</v>
      </c>
      <c r="F7142" t="s">
        <v>1023</v>
      </c>
    </row>
    <row r="7143" spans="2:6" hidden="1" x14ac:dyDescent="0.25">
      <c r="B7143">
        <v>164942</v>
      </c>
      <c r="C7143" t="s">
        <v>20433</v>
      </c>
      <c r="D7143" t="s">
        <v>20434</v>
      </c>
      <c r="E7143" t="s">
        <v>5668</v>
      </c>
      <c r="F7143" t="s">
        <v>1023</v>
      </c>
    </row>
    <row r="7144" spans="2:6" hidden="1" x14ac:dyDescent="0.25">
      <c r="B7144">
        <v>164943</v>
      </c>
      <c r="C7144" t="s">
        <v>20435</v>
      </c>
      <c r="D7144" t="s">
        <v>20436</v>
      </c>
      <c r="E7144" t="s">
        <v>20437</v>
      </c>
      <c r="F7144" t="s">
        <v>1023</v>
      </c>
    </row>
    <row r="7145" spans="2:6" hidden="1" x14ac:dyDescent="0.25">
      <c r="B7145">
        <v>164944</v>
      </c>
      <c r="C7145" t="s">
        <v>20438</v>
      </c>
      <c r="D7145" t="s">
        <v>20439</v>
      </c>
      <c r="E7145" t="s">
        <v>20440</v>
      </c>
      <c r="F7145" t="s">
        <v>1023</v>
      </c>
    </row>
    <row r="7146" spans="2:6" hidden="1" x14ac:dyDescent="0.25">
      <c r="B7146">
        <v>164945</v>
      </c>
      <c r="C7146" t="s">
        <v>20441</v>
      </c>
      <c r="D7146" t="s">
        <v>20442</v>
      </c>
      <c r="E7146" t="s">
        <v>11174</v>
      </c>
      <c r="F7146" t="s">
        <v>1023</v>
      </c>
    </row>
    <row r="7147" spans="2:6" hidden="1" x14ac:dyDescent="0.25">
      <c r="B7147">
        <v>164946</v>
      </c>
      <c r="C7147" t="s">
        <v>20443</v>
      </c>
      <c r="D7147" t="s">
        <v>20444</v>
      </c>
      <c r="E7147" t="s">
        <v>20445</v>
      </c>
      <c r="F7147" t="s">
        <v>1023</v>
      </c>
    </row>
    <row r="7148" spans="2:6" hidden="1" x14ac:dyDescent="0.25">
      <c r="B7148">
        <v>164947</v>
      </c>
      <c r="C7148" t="s">
        <v>20446</v>
      </c>
      <c r="D7148" t="s">
        <v>20447</v>
      </c>
      <c r="E7148" t="s">
        <v>20448</v>
      </c>
      <c r="F7148" t="s">
        <v>1023</v>
      </c>
    </row>
    <row r="7149" spans="2:6" hidden="1" x14ac:dyDescent="0.25">
      <c r="B7149">
        <v>164948</v>
      </c>
      <c r="C7149" t="s">
        <v>20449</v>
      </c>
      <c r="D7149" t="s">
        <v>20450</v>
      </c>
      <c r="E7149" t="s">
        <v>20451</v>
      </c>
      <c r="F7149" t="s">
        <v>1023</v>
      </c>
    </row>
    <row r="7150" spans="2:6" hidden="1" x14ac:dyDescent="0.25">
      <c r="B7150">
        <v>164949</v>
      </c>
      <c r="C7150" t="s">
        <v>20452</v>
      </c>
      <c r="D7150" t="s">
        <v>20453</v>
      </c>
      <c r="E7150" t="s">
        <v>20454</v>
      </c>
      <c r="F7150" t="s">
        <v>1023</v>
      </c>
    </row>
    <row r="7151" spans="2:6" hidden="1" x14ac:dyDescent="0.25">
      <c r="B7151">
        <v>164950</v>
      </c>
      <c r="C7151" t="s">
        <v>20455</v>
      </c>
      <c r="D7151" t="s">
        <v>20456</v>
      </c>
      <c r="E7151" t="s">
        <v>24084</v>
      </c>
      <c r="F7151" t="s">
        <v>1023</v>
      </c>
    </row>
    <row r="7152" spans="2:6" hidden="1" x14ac:dyDescent="0.25">
      <c r="B7152">
        <v>164951</v>
      </c>
      <c r="C7152" t="s">
        <v>20457</v>
      </c>
      <c r="D7152" t="s">
        <v>20458</v>
      </c>
      <c r="E7152" t="s">
        <v>20459</v>
      </c>
      <c r="F7152" t="s">
        <v>1023</v>
      </c>
    </row>
    <row r="7153" spans="2:6" hidden="1" x14ac:dyDescent="0.25">
      <c r="B7153">
        <v>164952</v>
      </c>
      <c r="C7153" t="s">
        <v>20460</v>
      </c>
      <c r="D7153" t="s">
        <v>20461</v>
      </c>
      <c r="E7153" t="s">
        <v>4830</v>
      </c>
      <c r="F7153" t="s">
        <v>1023</v>
      </c>
    </row>
    <row r="7154" spans="2:6" hidden="1" x14ac:dyDescent="0.25">
      <c r="B7154">
        <v>164953</v>
      </c>
      <c r="C7154" t="s">
        <v>20462</v>
      </c>
      <c r="D7154" t="s">
        <v>20463</v>
      </c>
      <c r="E7154" t="s">
        <v>20464</v>
      </c>
      <c r="F7154" t="s">
        <v>1023</v>
      </c>
    </row>
    <row r="7155" spans="2:6" hidden="1" x14ac:dyDescent="0.25">
      <c r="B7155">
        <v>164955</v>
      </c>
      <c r="C7155" t="s">
        <v>20465</v>
      </c>
      <c r="D7155" t="s">
        <v>20466</v>
      </c>
      <c r="E7155" t="s">
        <v>8929</v>
      </c>
      <c r="F7155" t="s">
        <v>1023</v>
      </c>
    </row>
    <row r="7156" spans="2:6" hidden="1" x14ac:dyDescent="0.25">
      <c r="B7156">
        <v>164956</v>
      </c>
      <c r="C7156" t="s">
        <v>20467</v>
      </c>
      <c r="D7156" t="s">
        <v>20468</v>
      </c>
      <c r="E7156" t="s">
        <v>20469</v>
      </c>
      <c r="F7156" t="s">
        <v>1023</v>
      </c>
    </row>
    <row r="7157" spans="2:6" hidden="1" x14ac:dyDescent="0.25">
      <c r="B7157">
        <v>164957</v>
      </c>
      <c r="C7157" t="s">
        <v>20470</v>
      </c>
      <c r="D7157" t="s">
        <v>20471</v>
      </c>
      <c r="E7157" t="s">
        <v>20472</v>
      </c>
      <c r="F7157" t="s">
        <v>1023</v>
      </c>
    </row>
    <row r="7158" spans="2:6" hidden="1" x14ac:dyDescent="0.25">
      <c r="B7158">
        <v>164958</v>
      </c>
      <c r="C7158" t="s">
        <v>20473</v>
      </c>
      <c r="D7158" t="s">
        <v>20474</v>
      </c>
      <c r="E7158" t="s">
        <v>20475</v>
      </c>
      <c r="F7158" t="s">
        <v>1023</v>
      </c>
    </row>
    <row r="7159" spans="2:6" hidden="1" x14ac:dyDescent="0.25">
      <c r="B7159">
        <v>164959</v>
      </c>
      <c r="C7159" t="s">
        <v>20476</v>
      </c>
      <c r="D7159" t="s">
        <v>20477</v>
      </c>
      <c r="E7159" t="s">
        <v>20478</v>
      </c>
      <c r="F7159" t="s">
        <v>1023</v>
      </c>
    </row>
    <row r="7160" spans="2:6" hidden="1" x14ac:dyDescent="0.25">
      <c r="B7160">
        <v>164960</v>
      </c>
      <c r="C7160" t="s">
        <v>20479</v>
      </c>
      <c r="D7160" t="s">
        <v>20480</v>
      </c>
      <c r="E7160" t="s">
        <v>20481</v>
      </c>
      <c r="F7160" t="s">
        <v>1023</v>
      </c>
    </row>
    <row r="7161" spans="2:6" hidden="1" x14ac:dyDescent="0.25">
      <c r="B7161">
        <v>164961</v>
      </c>
      <c r="C7161" t="s">
        <v>20482</v>
      </c>
      <c r="D7161" t="s">
        <v>20483</v>
      </c>
      <c r="E7161" t="s">
        <v>20484</v>
      </c>
      <c r="F7161" t="s">
        <v>1023</v>
      </c>
    </row>
    <row r="7162" spans="2:6" hidden="1" x14ac:dyDescent="0.25">
      <c r="B7162">
        <v>164962</v>
      </c>
      <c r="C7162" t="s">
        <v>20485</v>
      </c>
      <c r="D7162" t="s">
        <v>20486</v>
      </c>
      <c r="E7162" t="s">
        <v>20487</v>
      </c>
      <c r="F7162" t="s">
        <v>1023</v>
      </c>
    </row>
    <row r="7163" spans="2:6" hidden="1" x14ac:dyDescent="0.25">
      <c r="B7163">
        <v>164963</v>
      </c>
      <c r="C7163" t="s">
        <v>20488</v>
      </c>
      <c r="D7163" t="s">
        <v>20489</v>
      </c>
      <c r="E7163" t="s">
        <v>20490</v>
      </c>
      <c r="F7163" t="s">
        <v>1023</v>
      </c>
    </row>
    <row r="7164" spans="2:6" hidden="1" x14ac:dyDescent="0.25">
      <c r="B7164">
        <v>164964</v>
      </c>
      <c r="C7164" t="s">
        <v>12463</v>
      </c>
      <c r="D7164" t="s">
        <v>12464</v>
      </c>
      <c r="E7164" t="s">
        <v>20491</v>
      </c>
      <c r="F7164" t="s">
        <v>1023</v>
      </c>
    </row>
    <row r="7165" spans="2:6" hidden="1" x14ac:dyDescent="0.25">
      <c r="B7165">
        <v>164965</v>
      </c>
      <c r="C7165" t="s">
        <v>20492</v>
      </c>
      <c r="D7165" t="s">
        <v>20493</v>
      </c>
      <c r="E7165" t="s">
        <v>6928</v>
      </c>
      <c r="F7165" t="s">
        <v>1023</v>
      </c>
    </row>
    <row r="7166" spans="2:6" hidden="1" x14ac:dyDescent="0.25">
      <c r="B7166">
        <v>164966</v>
      </c>
      <c r="C7166" t="s">
        <v>20494</v>
      </c>
      <c r="D7166" t="s">
        <v>20495</v>
      </c>
      <c r="E7166" t="s">
        <v>20496</v>
      </c>
      <c r="F7166" t="s">
        <v>1023</v>
      </c>
    </row>
    <row r="7167" spans="2:6" hidden="1" x14ac:dyDescent="0.25">
      <c r="B7167">
        <v>164967</v>
      </c>
      <c r="C7167" t="s">
        <v>20497</v>
      </c>
      <c r="D7167" t="s">
        <v>20498</v>
      </c>
      <c r="E7167" t="s">
        <v>20499</v>
      </c>
      <c r="F7167" t="s">
        <v>1023</v>
      </c>
    </row>
    <row r="7168" spans="2:6" hidden="1" x14ac:dyDescent="0.25">
      <c r="B7168">
        <v>164968</v>
      </c>
      <c r="C7168" t="s">
        <v>20500</v>
      </c>
      <c r="D7168" t="s">
        <v>20501</v>
      </c>
      <c r="E7168" t="s">
        <v>14795</v>
      </c>
      <c r="F7168" t="s">
        <v>1023</v>
      </c>
    </row>
    <row r="7169" spans="2:6" hidden="1" x14ac:dyDescent="0.25">
      <c r="B7169">
        <v>164969</v>
      </c>
      <c r="C7169" t="s">
        <v>20502</v>
      </c>
      <c r="D7169" t="s">
        <v>20503</v>
      </c>
      <c r="E7169" t="s">
        <v>24118</v>
      </c>
      <c r="F7169" t="s">
        <v>1023</v>
      </c>
    </row>
    <row r="7170" spans="2:6" hidden="1" x14ac:dyDescent="0.25">
      <c r="B7170">
        <v>164970</v>
      </c>
      <c r="C7170" t="s">
        <v>20504</v>
      </c>
      <c r="D7170" t="s">
        <v>20505</v>
      </c>
      <c r="E7170" t="s">
        <v>11674</v>
      </c>
      <c r="F7170" t="s">
        <v>1023</v>
      </c>
    </row>
    <row r="7171" spans="2:6" hidden="1" x14ac:dyDescent="0.25">
      <c r="B7171">
        <v>164971</v>
      </c>
      <c r="C7171" t="s">
        <v>20506</v>
      </c>
      <c r="D7171" t="s">
        <v>20507</v>
      </c>
      <c r="E7171" t="s">
        <v>20508</v>
      </c>
      <c r="F7171" t="s">
        <v>1023</v>
      </c>
    </row>
    <row r="7172" spans="2:6" hidden="1" x14ac:dyDescent="0.25">
      <c r="B7172">
        <v>164972</v>
      </c>
      <c r="C7172" t="s">
        <v>20509</v>
      </c>
      <c r="D7172" t="s">
        <v>20510</v>
      </c>
      <c r="E7172" t="s">
        <v>20511</v>
      </c>
      <c r="F7172" t="s">
        <v>1023</v>
      </c>
    </row>
    <row r="7173" spans="2:6" hidden="1" x14ac:dyDescent="0.25">
      <c r="B7173">
        <v>164974</v>
      </c>
      <c r="C7173" t="s">
        <v>20512</v>
      </c>
      <c r="D7173" t="s">
        <v>20513</v>
      </c>
      <c r="E7173" t="s">
        <v>20514</v>
      </c>
      <c r="F7173" t="s">
        <v>1023</v>
      </c>
    </row>
    <row r="7174" spans="2:6" hidden="1" x14ac:dyDescent="0.25">
      <c r="B7174">
        <v>164975</v>
      </c>
      <c r="C7174" t="s">
        <v>20515</v>
      </c>
      <c r="D7174" t="s">
        <v>20516</v>
      </c>
      <c r="E7174" t="s">
        <v>20517</v>
      </c>
      <c r="F7174" t="s">
        <v>1023</v>
      </c>
    </row>
    <row r="7175" spans="2:6" hidden="1" x14ac:dyDescent="0.25">
      <c r="B7175">
        <v>164976</v>
      </c>
      <c r="C7175" t="s">
        <v>20518</v>
      </c>
      <c r="D7175" t="s">
        <v>20519</v>
      </c>
      <c r="E7175" t="s">
        <v>20520</v>
      </c>
      <c r="F7175" t="s">
        <v>1023</v>
      </c>
    </row>
    <row r="7176" spans="2:6" hidden="1" x14ac:dyDescent="0.25">
      <c r="B7176">
        <v>164977</v>
      </c>
      <c r="C7176" t="s">
        <v>20521</v>
      </c>
      <c r="D7176" t="s">
        <v>20522</v>
      </c>
      <c r="E7176" t="s">
        <v>20523</v>
      </c>
      <c r="F7176" t="s">
        <v>1023</v>
      </c>
    </row>
    <row r="7177" spans="2:6" hidden="1" x14ac:dyDescent="0.25">
      <c r="B7177">
        <v>164978</v>
      </c>
      <c r="C7177" t="s">
        <v>20524</v>
      </c>
      <c r="D7177" t="s">
        <v>20525</v>
      </c>
      <c r="E7177" t="s">
        <v>20526</v>
      </c>
      <c r="F7177" t="s">
        <v>1023</v>
      </c>
    </row>
    <row r="7178" spans="2:6" hidden="1" x14ac:dyDescent="0.25">
      <c r="B7178">
        <v>164979</v>
      </c>
      <c r="C7178" t="s">
        <v>20527</v>
      </c>
      <c r="D7178" t="s">
        <v>20528</v>
      </c>
      <c r="E7178" t="s">
        <v>12258</v>
      </c>
      <c r="F7178" t="s">
        <v>1023</v>
      </c>
    </row>
    <row r="7179" spans="2:6" hidden="1" x14ac:dyDescent="0.25">
      <c r="B7179">
        <v>164980</v>
      </c>
      <c r="C7179" t="s">
        <v>20529</v>
      </c>
      <c r="D7179" t="s">
        <v>20530</v>
      </c>
      <c r="E7179" t="s">
        <v>18011</v>
      </c>
      <c r="F7179" t="s">
        <v>1023</v>
      </c>
    </row>
    <row r="7180" spans="2:6" hidden="1" x14ac:dyDescent="0.25">
      <c r="B7180">
        <v>164981</v>
      </c>
      <c r="C7180" t="s">
        <v>20531</v>
      </c>
      <c r="D7180" t="s">
        <v>20532</v>
      </c>
      <c r="E7180" t="s">
        <v>20533</v>
      </c>
      <c r="F7180" t="s">
        <v>1023</v>
      </c>
    </row>
    <row r="7181" spans="2:6" hidden="1" x14ac:dyDescent="0.25">
      <c r="B7181">
        <v>164982</v>
      </c>
      <c r="C7181" t="s">
        <v>20534</v>
      </c>
      <c r="D7181" t="s">
        <v>20535</v>
      </c>
      <c r="E7181" t="s">
        <v>10938</v>
      </c>
      <c r="F7181" t="s">
        <v>1023</v>
      </c>
    </row>
    <row r="7182" spans="2:6" hidden="1" x14ac:dyDescent="0.25">
      <c r="B7182">
        <v>164983</v>
      </c>
      <c r="C7182" t="s">
        <v>20536</v>
      </c>
      <c r="D7182" t="s">
        <v>20537</v>
      </c>
      <c r="E7182" t="s">
        <v>20538</v>
      </c>
      <c r="F7182" t="s">
        <v>1023</v>
      </c>
    </row>
    <row r="7183" spans="2:6" hidden="1" x14ac:dyDescent="0.25">
      <c r="B7183">
        <v>164984</v>
      </c>
      <c r="C7183" t="s">
        <v>20539</v>
      </c>
      <c r="D7183" t="s">
        <v>20540</v>
      </c>
      <c r="E7183" t="s">
        <v>2527</v>
      </c>
      <c r="F7183" t="s">
        <v>1023</v>
      </c>
    </row>
    <row r="7184" spans="2:6" hidden="1" x14ac:dyDescent="0.25">
      <c r="B7184">
        <v>164985</v>
      </c>
      <c r="C7184" t="s">
        <v>20541</v>
      </c>
      <c r="D7184" t="s">
        <v>20542</v>
      </c>
      <c r="E7184" t="s">
        <v>20543</v>
      </c>
      <c r="F7184" t="s">
        <v>1023</v>
      </c>
    </row>
    <row r="7185" spans="2:6" hidden="1" x14ac:dyDescent="0.25">
      <c r="B7185">
        <v>164986</v>
      </c>
      <c r="C7185" t="s">
        <v>20544</v>
      </c>
      <c r="D7185" t="s">
        <v>20545</v>
      </c>
      <c r="E7185" t="s">
        <v>20546</v>
      </c>
      <c r="F7185" t="s">
        <v>1023</v>
      </c>
    </row>
    <row r="7186" spans="2:6" hidden="1" x14ac:dyDescent="0.25">
      <c r="B7186">
        <v>164987</v>
      </c>
      <c r="C7186" t="s">
        <v>20547</v>
      </c>
      <c r="D7186" t="s">
        <v>20548</v>
      </c>
      <c r="E7186" t="s">
        <v>20549</v>
      </c>
      <c r="F7186" t="s">
        <v>1023</v>
      </c>
    </row>
    <row r="7187" spans="2:6" hidden="1" x14ac:dyDescent="0.25">
      <c r="B7187">
        <v>164988</v>
      </c>
      <c r="C7187" t="s">
        <v>20550</v>
      </c>
      <c r="D7187" t="s">
        <v>20551</v>
      </c>
      <c r="E7187" t="s">
        <v>20552</v>
      </c>
      <c r="F7187" t="s">
        <v>1023</v>
      </c>
    </row>
    <row r="7188" spans="2:6" hidden="1" x14ac:dyDescent="0.25">
      <c r="B7188">
        <v>164989</v>
      </c>
      <c r="C7188" t="s">
        <v>20553</v>
      </c>
      <c r="D7188" t="s">
        <v>20554</v>
      </c>
      <c r="E7188" t="s">
        <v>4649</v>
      </c>
      <c r="F7188" t="s">
        <v>1023</v>
      </c>
    </row>
    <row r="7189" spans="2:6" hidden="1" x14ac:dyDescent="0.25">
      <c r="B7189">
        <v>164990</v>
      </c>
      <c r="C7189" t="s">
        <v>20555</v>
      </c>
      <c r="D7189" t="s">
        <v>20556</v>
      </c>
      <c r="E7189" t="s">
        <v>20557</v>
      </c>
      <c r="F7189" t="s">
        <v>1023</v>
      </c>
    </row>
    <row r="7190" spans="2:6" hidden="1" x14ac:dyDescent="0.25">
      <c r="B7190">
        <v>164991</v>
      </c>
      <c r="C7190" t="s">
        <v>20558</v>
      </c>
      <c r="D7190" t="s">
        <v>20559</v>
      </c>
      <c r="E7190" t="s">
        <v>5074</v>
      </c>
      <c r="F7190" t="s">
        <v>1023</v>
      </c>
    </row>
    <row r="7191" spans="2:6" hidden="1" x14ac:dyDescent="0.25">
      <c r="B7191">
        <v>164992</v>
      </c>
      <c r="C7191" t="s">
        <v>20560</v>
      </c>
      <c r="D7191" t="s">
        <v>20561</v>
      </c>
      <c r="E7191" t="s">
        <v>19675</v>
      </c>
      <c r="F7191" t="s">
        <v>1023</v>
      </c>
    </row>
    <row r="7192" spans="2:6" hidden="1" x14ac:dyDescent="0.25">
      <c r="B7192">
        <v>164993</v>
      </c>
      <c r="C7192" t="s">
        <v>20562</v>
      </c>
      <c r="D7192" t="s">
        <v>20563</v>
      </c>
      <c r="E7192" t="s">
        <v>20564</v>
      </c>
      <c r="F7192" t="s">
        <v>1023</v>
      </c>
    </row>
    <row r="7193" spans="2:6" hidden="1" x14ac:dyDescent="0.25">
      <c r="B7193">
        <v>164994</v>
      </c>
      <c r="C7193" t="s">
        <v>20565</v>
      </c>
      <c r="D7193" t="s">
        <v>20566</v>
      </c>
      <c r="E7193" t="s">
        <v>8470</v>
      </c>
      <c r="F7193" t="s">
        <v>1023</v>
      </c>
    </row>
    <row r="7194" spans="2:6" hidden="1" x14ac:dyDescent="0.25">
      <c r="B7194">
        <v>164995</v>
      </c>
      <c r="C7194" t="s">
        <v>20567</v>
      </c>
      <c r="D7194" t="s">
        <v>20568</v>
      </c>
      <c r="E7194" t="s">
        <v>20569</v>
      </c>
      <c r="F7194" t="s">
        <v>1023</v>
      </c>
    </row>
    <row r="7195" spans="2:6" hidden="1" x14ac:dyDescent="0.25">
      <c r="B7195">
        <v>164996</v>
      </c>
      <c r="C7195" t="s">
        <v>20570</v>
      </c>
      <c r="D7195" t="s">
        <v>20571</v>
      </c>
      <c r="E7195" t="s">
        <v>9154</v>
      </c>
      <c r="F7195" t="s">
        <v>1023</v>
      </c>
    </row>
    <row r="7196" spans="2:6" hidden="1" x14ac:dyDescent="0.25">
      <c r="B7196">
        <v>164997</v>
      </c>
      <c r="C7196" t="s">
        <v>20572</v>
      </c>
      <c r="D7196" t="s">
        <v>20573</v>
      </c>
      <c r="E7196" t="s">
        <v>5694</v>
      </c>
      <c r="F7196" t="s">
        <v>1023</v>
      </c>
    </row>
    <row r="7197" spans="2:6" hidden="1" x14ac:dyDescent="0.25">
      <c r="B7197">
        <v>164999</v>
      </c>
      <c r="C7197" t="s">
        <v>20574</v>
      </c>
      <c r="D7197" t="s">
        <v>20575</v>
      </c>
      <c r="E7197" t="s">
        <v>20576</v>
      </c>
      <c r="F7197" t="s">
        <v>1023</v>
      </c>
    </row>
    <row r="7198" spans="2:6" hidden="1" x14ac:dyDescent="0.25">
      <c r="B7198">
        <v>165000</v>
      </c>
      <c r="C7198" t="s">
        <v>20577</v>
      </c>
      <c r="D7198" t="s">
        <v>20578</v>
      </c>
      <c r="E7198" t="s">
        <v>14648</v>
      </c>
      <c r="F7198" t="s">
        <v>1023</v>
      </c>
    </row>
    <row r="7199" spans="2:6" hidden="1" x14ac:dyDescent="0.25">
      <c r="B7199">
        <v>165001</v>
      </c>
      <c r="C7199" t="s">
        <v>20579</v>
      </c>
      <c r="D7199" t="s">
        <v>20580</v>
      </c>
      <c r="E7199" t="s">
        <v>12393</v>
      </c>
      <c r="F7199" t="s">
        <v>1023</v>
      </c>
    </row>
    <row r="7200" spans="2:6" hidden="1" x14ac:dyDescent="0.25">
      <c r="B7200">
        <v>165002</v>
      </c>
      <c r="C7200" t="s">
        <v>20581</v>
      </c>
      <c r="D7200" t="s">
        <v>20582</v>
      </c>
      <c r="E7200" t="s">
        <v>20583</v>
      </c>
      <c r="F7200" t="s">
        <v>1023</v>
      </c>
    </row>
    <row r="7201" spans="2:6" hidden="1" x14ac:dyDescent="0.25">
      <c r="B7201">
        <v>165004</v>
      </c>
      <c r="C7201" t="s">
        <v>20584</v>
      </c>
      <c r="D7201" t="s">
        <v>20585</v>
      </c>
      <c r="E7201" t="s">
        <v>20586</v>
      </c>
      <c r="F7201" t="s">
        <v>1023</v>
      </c>
    </row>
    <row r="7202" spans="2:6" hidden="1" x14ac:dyDescent="0.25">
      <c r="B7202">
        <v>165005</v>
      </c>
      <c r="C7202" t="s">
        <v>20587</v>
      </c>
      <c r="D7202" t="s">
        <v>20588</v>
      </c>
      <c r="E7202" t="s">
        <v>20589</v>
      </c>
      <c r="F7202" t="s">
        <v>1023</v>
      </c>
    </row>
    <row r="7203" spans="2:6" hidden="1" x14ac:dyDescent="0.25">
      <c r="B7203">
        <v>165006</v>
      </c>
      <c r="C7203" t="s">
        <v>20590</v>
      </c>
      <c r="D7203" t="s">
        <v>20591</v>
      </c>
      <c r="E7203" t="s">
        <v>20592</v>
      </c>
      <c r="F7203" t="s">
        <v>1023</v>
      </c>
    </row>
    <row r="7204" spans="2:6" hidden="1" x14ac:dyDescent="0.25">
      <c r="B7204">
        <v>165007</v>
      </c>
      <c r="C7204" t="s">
        <v>20593</v>
      </c>
      <c r="D7204" t="s">
        <v>20594</v>
      </c>
      <c r="E7204" t="s">
        <v>20595</v>
      </c>
      <c r="F7204" t="s">
        <v>1023</v>
      </c>
    </row>
    <row r="7205" spans="2:6" hidden="1" x14ac:dyDescent="0.25">
      <c r="B7205">
        <v>165008</v>
      </c>
      <c r="C7205" t="s">
        <v>20596</v>
      </c>
      <c r="D7205" t="s">
        <v>20597</v>
      </c>
      <c r="E7205" t="s">
        <v>24119</v>
      </c>
      <c r="F7205" t="s">
        <v>1023</v>
      </c>
    </row>
    <row r="7206" spans="2:6" hidden="1" x14ac:dyDescent="0.25">
      <c r="B7206">
        <v>165009</v>
      </c>
      <c r="C7206" t="s">
        <v>20598</v>
      </c>
      <c r="D7206" t="s">
        <v>20599</v>
      </c>
      <c r="E7206" t="s">
        <v>20600</v>
      </c>
      <c r="F7206" t="s">
        <v>1023</v>
      </c>
    </row>
    <row r="7207" spans="2:6" hidden="1" x14ac:dyDescent="0.25">
      <c r="B7207">
        <v>165010</v>
      </c>
      <c r="C7207" t="s">
        <v>20601</v>
      </c>
      <c r="D7207" t="s">
        <v>20602</v>
      </c>
      <c r="E7207" t="s">
        <v>20603</v>
      </c>
      <c r="F7207" t="s">
        <v>1023</v>
      </c>
    </row>
    <row r="7208" spans="2:6" hidden="1" x14ac:dyDescent="0.25">
      <c r="B7208">
        <v>165011</v>
      </c>
      <c r="C7208" t="s">
        <v>20604</v>
      </c>
      <c r="D7208" t="s">
        <v>20605</v>
      </c>
      <c r="E7208" t="s">
        <v>16041</v>
      </c>
      <c r="F7208" t="s">
        <v>1023</v>
      </c>
    </row>
    <row r="7209" spans="2:6" hidden="1" x14ac:dyDescent="0.25">
      <c r="B7209">
        <v>165012</v>
      </c>
      <c r="C7209" t="s">
        <v>20606</v>
      </c>
      <c r="D7209" t="s">
        <v>20607</v>
      </c>
      <c r="E7209" t="s">
        <v>20608</v>
      </c>
      <c r="F7209" t="s">
        <v>1023</v>
      </c>
    </row>
    <row r="7210" spans="2:6" hidden="1" x14ac:dyDescent="0.25">
      <c r="B7210">
        <v>165013</v>
      </c>
      <c r="C7210" t="s">
        <v>20609</v>
      </c>
      <c r="D7210" t="s">
        <v>20610</v>
      </c>
      <c r="E7210" t="s">
        <v>13199</v>
      </c>
      <c r="F7210" t="s">
        <v>1023</v>
      </c>
    </row>
    <row r="7211" spans="2:6" hidden="1" x14ac:dyDescent="0.25">
      <c r="B7211">
        <v>165014</v>
      </c>
      <c r="C7211" t="s">
        <v>20611</v>
      </c>
      <c r="D7211" t="s">
        <v>20612</v>
      </c>
      <c r="E7211" t="s">
        <v>20613</v>
      </c>
      <c r="F7211" t="s">
        <v>1023</v>
      </c>
    </row>
    <row r="7212" spans="2:6" hidden="1" x14ac:dyDescent="0.25">
      <c r="B7212">
        <v>165015</v>
      </c>
      <c r="C7212" t="s">
        <v>20614</v>
      </c>
      <c r="D7212" t="s">
        <v>20615</v>
      </c>
      <c r="E7212" t="s">
        <v>20616</v>
      </c>
      <c r="F7212" t="s">
        <v>1023</v>
      </c>
    </row>
    <row r="7213" spans="2:6" hidden="1" x14ac:dyDescent="0.25">
      <c r="B7213">
        <v>165016</v>
      </c>
      <c r="C7213" t="s">
        <v>20617</v>
      </c>
      <c r="D7213" t="s">
        <v>20618</v>
      </c>
      <c r="E7213" t="s">
        <v>20619</v>
      </c>
      <c r="F7213" t="s">
        <v>1023</v>
      </c>
    </row>
    <row r="7214" spans="2:6" hidden="1" x14ac:dyDescent="0.25">
      <c r="B7214">
        <v>165017</v>
      </c>
      <c r="C7214" t="s">
        <v>20620</v>
      </c>
      <c r="D7214" t="s">
        <v>20621</v>
      </c>
      <c r="E7214" t="s">
        <v>20622</v>
      </c>
      <c r="F7214" t="s">
        <v>1023</v>
      </c>
    </row>
    <row r="7215" spans="2:6" hidden="1" x14ac:dyDescent="0.25">
      <c r="B7215">
        <v>165018</v>
      </c>
      <c r="C7215" t="s">
        <v>20623</v>
      </c>
      <c r="D7215" t="s">
        <v>20624</v>
      </c>
      <c r="E7215" t="s">
        <v>20625</v>
      </c>
      <c r="F7215" t="s">
        <v>1023</v>
      </c>
    </row>
    <row r="7216" spans="2:6" hidden="1" x14ac:dyDescent="0.25">
      <c r="B7216">
        <v>165019</v>
      </c>
      <c r="C7216" t="s">
        <v>20626</v>
      </c>
      <c r="D7216" t="s">
        <v>20627</v>
      </c>
      <c r="E7216" t="s">
        <v>12831</v>
      </c>
      <c r="F7216" t="s">
        <v>1023</v>
      </c>
    </row>
    <row r="7217" spans="2:6" hidden="1" x14ac:dyDescent="0.25">
      <c r="B7217">
        <v>165020</v>
      </c>
      <c r="C7217" t="s">
        <v>20628</v>
      </c>
      <c r="D7217" t="s">
        <v>20629</v>
      </c>
      <c r="E7217" t="s">
        <v>60</v>
      </c>
      <c r="F7217" t="s">
        <v>1023</v>
      </c>
    </row>
    <row r="7218" spans="2:6" hidden="1" x14ac:dyDescent="0.25">
      <c r="B7218">
        <v>165021</v>
      </c>
      <c r="C7218" t="s">
        <v>20630</v>
      </c>
      <c r="D7218" t="s">
        <v>20631</v>
      </c>
      <c r="E7218" t="s">
        <v>20632</v>
      </c>
      <c r="F7218" t="s">
        <v>1023</v>
      </c>
    </row>
    <row r="7219" spans="2:6" hidden="1" x14ac:dyDescent="0.25">
      <c r="B7219">
        <v>165022</v>
      </c>
      <c r="C7219" t="s">
        <v>20633</v>
      </c>
      <c r="D7219" t="s">
        <v>20634</v>
      </c>
      <c r="E7219" t="s">
        <v>20635</v>
      </c>
      <c r="F7219" t="s">
        <v>1023</v>
      </c>
    </row>
    <row r="7220" spans="2:6" hidden="1" x14ac:dyDescent="0.25">
      <c r="B7220">
        <v>165023</v>
      </c>
      <c r="C7220" t="s">
        <v>20636</v>
      </c>
      <c r="D7220" t="s">
        <v>20637</v>
      </c>
      <c r="E7220" t="s">
        <v>5375</v>
      </c>
      <c r="F7220" t="s">
        <v>1023</v>
      </c>
    </row>
    <row r="7221" spans="2:6" hidden="1" x14ac:dyDescent="0.25">
      <c r="B7221">
        <v>165024</v>
      </c>
      <c r="C7221" t="s">
        <v>20638</v>
      </c>
      <c r="D7221" t="s">
        <v>20639</v>
      </c>
      <c r="E7221" t="s">
        <v>20640</v>
      </c>
      <c r="F7221" t="s">
        <v>1023</v>
      </c>
    </row>
    <row r="7222" spans="2:6" hidden="1" x14ac:dyDescent="0.25">
      <c r="B7222">
        <v>165025</v>
      </c>
      <c r="C7222" t="s">
        <v>20641</v>
      </c>
      <c r="D7222" t="s">
        <v>20642</v>
      </c>
      <c r="E7222" t="s">
        <v>20643</v>
      </c>
      <c r="F7222" t="s">
        <v>1023</v>
      </c>
    </row>
    <row r="7223" spans="2:6" hidden="1" x14ac:dyDescent="0.25">
      <c r="B7223">
        <v>165026</v>
      </c>
      <c r="C7223" t="s">
        <v>20644</v>
      </c>
      <c r="D7223" t="s">
        <v>20645</v>
      </c>
      <c r="E7223" t="s">
        <v>20646</v>
      </c>
      <c r="F7223" t="s">
        <v>1023</v>
      </c>
    </row>
    <row r="7224" spans="2:6" hidden="1" x14ac:dyDescent="0.25">
      <c r="B7224">
        <v>165027</v>
      </c>
      <c r="C7224" t="s">
        <v>20647</v>
      </c>
      <c r="D7224" t="s">
        <v>20648</v>
      </c>
      <c r="E7224" t="s">
        <v>20649</v>
      </c>
      <c r="F7224" t="s">
        <v>1023</v>
      </c>
    </row>
    <row r="7225" spans="2:6" hidden="1" x14ac:dyDescent="0.25">
      <c r="B7225">
        <v>165028</v>
      </c>
      <c r="C7225" t="s">
        <v>20650</v>
      </c>
      <c r="D7225" t="s">
        <v>20651</v>
      </c>
      <c r="E7225" t="s">
        <v>20652</v>
      </c>
      <c r="F7225" t="s">
        <v>1023</v>
      </c>
    </row>
    <row r="7226" spans="2:6" hidden="1" x14ac:dyDescent="0.25">
      <c r="B7226">
        <v>165029</v>
      </c>
      <c r="C7226" t="s">
        <v>20653</v>
      </c>
      <c r="D7226" t="s">
        <v>20654</v>
      </c>
      <c r="E7226" t="s">
        <v>20655</v>
      </c>
      <c r="F7226" t="s">
        <v>1023</v>
      </c>
    </row>
    <row r="7227" spans="2:6" hidden="1" x14ac:dyDescent="0.25">
      <c r="B7227">
        <v>165030</v>
      </c>
      <c r="C7227" t="s">
        <v>20656</v>
      </c>
      <c r="D7227" t="s">
        <v>20657</v>
      </c>
      <c r="E7227" t="s">
        <v>20658</v>
      </c>
      <c r="F7227" t="s">
        <v>1023</v>
      </c>
    </row>
    <row r="7228" spans="2:6" hidden="1" x14ac:dyDescent="0.25">
      <c r="B7228">
        <v>165031</v>
      </c>
      <c r="C7228" t="s">
        <v>20659</v>
      </c>
      <c r="D7228" t="s">
        <v>20660</v>
      </c>
      <c r="E7228" t="s">
        <v>20661</v>
      </c>
      <c r="F7228" t="s">
        <v>1023</v>
      </c>
    </row>
    <row r="7229" spans="2:6" hidden="1" x14ac:dyDescent="0.25">
      <c r="B7229">
        <v>165032</v>
      </c>
      <c r="C7229" t="s">
        <v>20662</v>
      </c>
      <c r="D7229" t="s">
        <v>20663</v>
      </c>
      <c r="E7229" t="s">
        <v>20664</v>
      </c>
      <c r="F7229" t="s">
        <v>1023</v>
      </c>
    </row>
    <row r="7230" spans="2:6" hidden="1" x14ac:dyDescent="0.25">
      <c r="B7230">
        <v>165033</v>
      </c>
      <c r="C7230" t="s">
        <v>20665</v>
      </c>
      <c r="D7230" t="s">
        <v>20666</v>
      </c>
      <c r="E7230" t="s">
        <v>20667</v>
      </c>
      <c r="F7230" t="s">
        <v>1023</v>
      </c>
    </row>
    <row r="7231" spans="2:6" hidden="1" x14ac:dyDescent="0.25">
      <c r="B7231">
        <v>165034</v>
      </c>
      <c r="C7231" t="s">
        <v>20668</v>
      </c>
      <c r="D7231" t="s">
        <v>20669</v>
      </c>
      <c r="E7231" t="s">
        <v>3395</v>
      </c>
      <c r="F7231" t="s">
        <v>1023</v>
      </c>
    </row>
    <row r="7232" spans="2:6" hidden="1" x14ac:dyDescent="0.25">
      <c r="B7232">
        <v>165035</v>
      </c>
      <c r="C7232" t="s">
        <v>20670</v>
      </c>
      <c r="D7232" t="s">
        <v>20671</v>
      </c>
      <c r="E7232" t="s">
        <v>20672</v>
      </c>
      <c r="F7232" t="s">
        <v>1023</v>
      </c>
    </row>
    <row r="7233" spans="2:6" hidden="1" x14ac:dyDescent="0.25">
      <c r="B7233">
        <v>165036</v>
      </c>
      <c r="C7233" t="s">
        <v>20673</v>
      </c>
      <c r="D7233" t="s">
        <v>20674</v>
      </c>
      <c r="E7233" t="s">
        <v>20675</v>
      </c>
      <c r="F7233" t="s">
        <v>1023</v>
      </c>
    </row>
    <row r="7234" spans="2:6" hidden="1" x14ac:dyDescent="0.25">
      <c r="B7234">
        <v>165037</v>
      </c>
      <c r="C7234" t="s">
        <v>20676</v>
      </c>
      <c r="D7234" t="s">
        <v>20677</v>
      </c>
      <c r="E7234" t="s">
        <v>20678</v>
      </c>
      <c r="F7234" t="s">
        <v>1023</v>
      </c>
    </row>
    <row r="7235" spans="2:6" hidden="1" x14ac:dyDescent="0.25">
      <c r="B7235">
        <v>165038</v>
      </c>
      <c r="C7235" t="s">
        <v>20679</v>
      </c>
      <c r="D7235" t="s">
        <v>20680</v>
      </c>
      <c r="E7235" t="s">
        <v>1780</v>
      </c>
      <c r="F7235" t="s">
        <v>1023</v>
      </c>
    </row>
    <row r="7236" spans="2:6" hidden="1" x14ac:dyDescent="0.25">
      <c r="B7236">
        <v>165040</v>
      </c>
      <c r="C7236" t="s">
        <v>20681</v>
      </c>
      <c r="D7236" t="s">
        <v>20682</v>
      </c>
      <c r="E7236" t="s">
        <v>20683</v>
      </c>
      <c r="F7236" t="s">
        <v>1023</v>
      </c>
    </row>
    <row r="7237" spans="2:6" hidden="1" x14ac:dyDescent="0.25">
      <c r="B7237">
        <v>165042</v>
      </c>
      <c r="C7237" t="s">
        <v>20684</v>
      </c>
      <c r="D7237" t="s">
        <v>20685</v>
      </c>
      <c r="E7237" t="s">
        <v>10262</v>
      </c>
      <c r="F7237" t="s">
        <v>1023</v>
      </c>
    </row>
    <row r="7238" spans="2:6" hidden="1" x14ac:dyDescent="0.25">
      <c r="B7238">
        <v>165043</v>
      </c>
      <c r="C7238" t="s">
        <v>20686</v>
      </c>
      <c r="D7238" t="s">
        <v>20687</v>
      </c>
      <c r="E7238" t="s">
        <v>20688</v>
      </c>
      <c r="F7238" t="s">
        <v>1023</v>
      </c>
    </row>
    <row r="7239" spans="2:6" hidden="1" x14ac:dyDescent="0.25">
      <c r="B7239">
        <v>165044</v>
      </c>
      <c r="C7239" t="s">
        <v>20689</v>
      </c>
      <c r="D7239" t="s">
        <v>20690</v>
      </c>
      <c r="E7239" t="s">
        <v>20691</v>
      </c>
      <c r="F7239" t="s">
        <v>1023</v>
      </c>
    </row>
    <row r="7240" spans="2:6" hidden="1" x14ac:dyDescent="0.25">
      <c r="B7240">
        <v>165045</v>
      </c>
      <c r="C7240" t="s">
        <v>20692</v>
      </c>
      <c r="D7240" t="s">
        <v>20693</v>
      </c>
      <c r="E7240" t="s">
        <v>12874</v>
      </c>
      <c r="F7240" t="s">
        <v>1023</v>
      </c>
    </row>
    <row r="7241" spans="2:6" hidden="1" x14ac:dyDescent="0.25">
      <c r="B7241">
        <v>165047</v>
      </c>
      <c r="C7241" t="s">
        <v>20694</v>
      </c>
      <c r="D7241" t="s">
        <v>20695</v>
      </c>
      <c r="E7241" t="s">
        <v>8470</v>
      </c>
      <c r="F7241" t="s">
        <v>1023</v>
      </c>
    </row>
    <row r="7242" spans="2:6" hidden="1" x14ac:dyDescent="0.25">
      <c r="B7242">
        <v>165049</v>
      </c>
      <c r="C7242" t="s">
        <v>20696</v>
      </c>
      <c r="D7242" t="s">
        <v>20697</v>
      </c>
      <c r="E7242" t="s">
        <v>20698</v>
      </c>
      <c r="F7242" t="s">
        <v>1023</v>
      </c>
    </row>
    <row r="7243" spans="2:6" hidden="1" x14ac:dyDescent="0.25">
      <c r="B7243">
        <v>165050</v>
      </c>
      <c r="C7243" t="s">
        <v>20699</v>
      </c>
      <c r="D7243" t="s">
        <v>20700</v>
      </c>
      <c r="E7243" t="s">
        <v>15305</v>
      </c>
      <c r="F7243" t="s">
        <v>1023</v>
      </c>
    </row>
    <row r="7244" spans="2:6" hidden="1" x14ac:dyDescent="0.25">
      <c r="B7244">
        <v>165051</v>
      </c>
      <c r="C7244" t="s">
        <v>20701</v>
      </c>
      <c r="D7244" t="s">
        <v>20702</v>
      </c>
      <c r="E7244" t="s">
        <v>16948</v>
      </c>
      <c r="F7244" t="s">
        <v>1023</v>
      </c>
    </row>
    <row r="7245" spans="2:6" hidden="1" x14ac:dyDescent="0.25">
      <c r="B7245">
        <v>165052</v>
      </c>
      <c r="C7245" t="s">
        <v>20703</v>
      </c>
      <c r="D7245" t="s">
        <v>20704</v>
      </c>
      <c r="E7245" t="s">
        <v>20705</v>
      </c>
      <c r="F7245" t="s">
        <v>1023</v>
      </c>
    </row>
    <row r="7246" spans="2:6" hidden="1" x14ac:dyDescent="0.25">
      <c r="B7246">
        <v>165053</v>
      </c>
      <c r="C7246" t="s">
        <v>20706</v>
      </c>
      <c r="D7246" t="s">
        <v>20707</v>
      </c>
      <c r="E7246" t="s">
        <v>20708</v>
      </c>
      <c r="F7246" t="s">
        <v>1023</v>
      </c>
    </row>
    <row r="7247" spans="2:6" hidden="1" x14ac:dyDescent="0.25">
      <c r="B7247">
        <v>165055</v>
      </c>
      <c r="C7247" t="s">
        <v>20709</v>
      </c>
      <c r="D7247" t="s">
        <v>20710</v>
      </c>
      <c r="E7247" t="s">
        <v>20711</v>
      </c>
      <c r="F7247" t="s">
        <v>1023</v>
      </c>
    </row>
    <row r="7248" spans="2:6" hidden="1" x14ac:dyDescent="0.25">
      <c r="B7248">
        <v>165056</v>
      </c>
      <c r="C7248" t="s">
        <v>20712</v>
      </c>
      <c r="D7248" t="s">
        <v>20713</v>
      </c>
      <c r="E7248" t="s">
        <v>20714</v>
      </c>
      <c r="F7248" t="s">
        <v>1023</v>
      </c>
    </row>
    <row r="7249" spans="2:6" hidden="1" x14ac:dyDescent="0.25">
      <c r="B7249">
        <v>165057</v>
      </c>
      <c r="C7249" t="s">
        <v>20715</v>
      </c>
      <c r="D7249" t="s">
        <v>20716</v>
      </c>
      <c r="E7249" t="s">
        <v>20717</v>
      </c>
      <c r="F7249" t="s">
        <v>1023</v>
      </c>
    </row>
    <row r="7250" spans="2:6" hidden="1" x14ac:dyDescent="0.25">
      <c r="B7250">
        <v>165059</v>
      </c>
      <c r="C7250" t="s">
        <v>20718</v>
      </c>
      <c r="D7250" t="s">
        <v>20719</v>
      </c>
      <c r="E7250" t="s">
        <v>20720</v>
      </c>
      <c r="F7250" t="s">
        <v>1023</v>
      </c>
    </row>
    <row r="7251" spans="2:6" hidden="1" x14ac:dyDescent="0.25">
      <c r="B7251">
        <v>165060</v>
      </c>
      <c r="C7251" t="s">
        <v>20721</v>
      </c>
      <c r="D7251" t="s">
        <v>20722</v>
      </c>
      <c r="E7251" t="s">
        <v>20723</v>
      </c>
      <c r="F7251" t="s">
        <v>1023</v>
      </c>
    </row>
    <row r="7252" spans="2:6" hidden="1" x14ac:dyDescent="0.25">
      <c r="B7252">
        <v>165062</v>
      </c>
      <c r="C7252" t="s">
        <v>20724</v>
      </c>
      <c r="D7252" t="s">
        <v>20725</v>
      </c>
      <c r="E7252" t="s">
        <v>20726</v>
      </c>
      <c r="F7252" t="s">
        <v>1023</v>
      </c>
    </row>
    <row r="7253" spans="2:6" hidden="1" x14ac:dyDescent="0.25">
      <c r="B7253">
        <v>165063</v>
      </c>
      <c r="C7253" t="s">
        <v>20727</v>
      </c>
      <c r="D7253" t="s">
        <v>20728</v>
      </c>
      <c r="E7253" t="s">
        <v>20729</v>
      </c>
      <c r="F7253" t="s">
        <v>1023</v>
      </c>
    </row>
    <row r="7254" spans="2:6" hidden="1" x14ac:dyDescent="0.25">
      <c r="B7254">
        <v>165065</v>
      </c>
      <c r="C7254" t="s">
        <v>20730</v>
      </c>
      <c r="D7254" t="s">
        <v>20731</v>
      </c>
      <c r="E7254" t="s">
        <v>14795</v>
      </c>
      <c r="F7254" t="s">
        <v>1023</v>
      </c>
    </row>
    <row r="7255" spans="2:6" hidden="1" x14ac:dyDescent="0.25">
      <c r="B7255">
        <v>165066</v>
      </c>
      <c r="C7255" t="s">
        <v>20732</v>
      </c>
      <c r="D7255" t="s">
        <v>20733</v>
      </c>
      <c r="E7255" t="s">
        <v>5127</v>
      </c>
      <c r="F7255" t="s">
        <v>1023</v>
      </c>
    </row>
    <row r="7256" spans="2:6" hidden="1" x14ac:dyDescent="0.25">
      <c r="B7256">
        <v>165067</v>
      </c>
      <c r="C7256" t="s">
        <v>20734</v>
      </c>
      <c r="D7256" t="s">
        <v>20735</v>
      </c>
      <c r="E7256" t="s">
        <v>3942</v>
      </c>
      <c r="F7256" t="s">
        <v>1023</v>
      </c>
    </row>
    <row r="7257" spans="2:6" hidden="1" x14ac:dyDescent="0.25">
      <c r="B7257">
        <v>165068</v>
      </c>
      <c r="C7257" t="s">
        <v>20736</v>
      </c>
      <c r="D7257" t="s">
        <v>20737</v>
      </c>
      <c r="E7257" t="s">
        <v>20738</v>
      </c>
      <c r="F7257" t="s">
        <v>1023</v>
      </c>
    </row>
    <row r="7258" spans="2:6" hidden="1" x14ac:dyDescent="0.25">
      <c r="B7258">
        <v>165070</v>
      </c>
      <c r="C7258" t="s">
        <v>20739</v>
      </c>
      <c r="D7258" t="s">
        <v>20740</v>
      </c>
      <c r="E7258" t="s">
        <v>20741</v>
      </c>
      <c r="F7258" t="s">
        <v>1023</v>
      </c>
    </row>
    <row r="7259" spans="2:6" hidden="1" x14ac:dyDescent="0.25">
      <c r="B7259">
        <v>165071</v>
      </c>
      <c r="C7259" t="s">
        <v>20742</v>
      </c>
      <c r="D7259" t="s">
        <v>20743</v>
      </c>
      <c r="E7259" t="s">
        <v>20744</v>
      </c>
      <c r="F7259" t="s">
        <v>1023</v>
      </c>
    </row>
    <row r="7260" spans="2:6" hidden="1" x14ac:dyDescent="0.25">
      <c r="B7260">
        <v>165072</v>
      </c>
      <c r="C7260" t="s">
        <v>20745</v>
      </c>
      <c r="D7260" t="s">
        <v>20746</v>
      </c>
      <c r="E7260" t="s">
        <v>20747</v>
      </c>
      <c r="F7260" t="s">
        <v>1023</v>
      </c>
    </row>
    <row r="7261" spans="2:6" hidden="1" x14ac:dyDescent="0.25">
      <c r="B7261">
        <v>165073</v>
      </c>
      <c r="C7261" t="s">
        <v>20748</v>
      </c>
      <c r="D7261" t="s">
        <v>20749</v>
      </c>
      <c r="E7261" t="s">
        <v>20750</v>
      </c>
      <c r="F7261" t="s">
        <v>1023</v>
      </c>
    </row>
    <row r="7262" spans="2:6" hidden="1" x14ac:dyDescent="0.25">
      <c r="B7262">
        <v>165074</v>
      </c>
      <c r="C7262" t="s">
        <v>20751</v>
      </c>
      <c r="D7262" t="s">
        <v>20752</v>
      </c>
      <c r="E7262" t="s">
        <v>20753</v>
      </c>
      <c r="F7262" t="s">
        <v>1023</v>
      </c>
    </row>
    <row r="7263" spans="2:6" hidden="1" x14ac:dyDescent="0.25">
      <c r="B7263">
        <v>165075</v>
      </c>
      <c r="C7263" t="s">
        <v>20754</v>
      </c>
      <c r="D7263" t="s">
        <v>20755</v>
      </c>
      <c r="E7263" t="s">
        <v>8303</v>
      </c>
      <c r="F7263" t="s">
        <v>1023</v>
      </c>
    </row>
    <row r="7264" spans="2:6" hidden="1" x14ac:dyDescent="0.25">
      <c r="B7264">
        <v>165076</v>
      </c>
      <c r="C7264" t="s">
        <v>20756</v>
      </c>
      <c r="D7264" t="s">
        <v>20757</v>
      </c>
      <c r="E7264" t="s">
        <v>20758</v>
      </c>
      <c r="F7264" t="s">
        <v>1023</v>
      </c>
    </row>
    <row r="7265" spans="2:6" hidden="1" x14ac:dyDescent="0.25">
      <c r="B7265">
        <v>165077</v>
      </c>
      <c r="C7265" t="s">
        <v>20759</v>
      </c>
      <c r="D7265" t="s">
        <v>20760</v>
      </c>
      <c r="E7265" t="s">
        <v>20761</v>
      </c>
      <c r="F7265" t="s">
        <v>1023</v>
      </c>
    </row>
    <row r="7266" spans="2:6" hidden="1" x14ac:dyDescent="0.25">
      <c r="B7266">
        <v>165078</v>
      </c>
      <c r="C7266" t="s">
        <v>20762</v>
      </c>
      <c r="D7266" t="s">
        <v>20763</v>
      </c>
      <c r="E7266" t="s">
        <v>4812</v>
      </c>
      <c r="F7266" t="s">
        <v>1023</v>
      </c>
    </row>
    <row r="7267" spans="2:6" hidden="1" x14ac:dyDescent="0.25">
      <c r="B7267">
        <v>165079</v>
      </c>
      <c r="C7267" t="s">
        <v>20764</v>
      </c>
      <c r="D7267" t="s">
        <v>20765</v>
      </c>
      <c r="E7267" t="s">
        <v>20766</v>
      </c>
      <c r="F7267" t="s">
        <v>1023</v>
      </c>
    </row>
    <row r="7268" spans="2:6" hidden="1" x14ac:dyDescent="0.25">
      <c r="B7268">
        <v>165080</v>
      </c>
      <c r="C7268" t="s">
        <v>20767</v>
      </c>
      <c r="D7268" t="s">
        <v>20768</v>
      </c>
      <c r="E7268" t="s">
        <v>20769</v>
      </c>
      <c r="F7268" t="s">
        <v>1023</v>
      </c>
    </row>
    <row r="7269" spans="2:6" hidden="1" x14ac:dyDescent="0.25">
      <c r="B7269">
        <v>165081</v>
      </c>
      <c r="C7269" t="s">
        <v>20770</v>
      </c>
      <c r="D7269" t="s">
        <v>20771</v>
      </c>
      <c r="E7269" t="s">
        <v>19764</v>
      </c>
      <c r="F7269" t="s">
        <v>1023</v>
      </c>
    </row>
    <row r="7270" spans="2:6" hidden="1" x14ac:dyDescent="0.25">
      <c r="B7270">
        <v>165082</v>
      </c>
      <c r="C7270" t="s">
        <v>20772</v>
      </c>
      <c r="D7270" t="s">
        <v>20773</v>
      </c>
      <c r="E7270" t="s">
        <v>10906</v>
      </c>
      <c r="F7270" t="s">
        <v>1023</v>
      </c>
    </row>
    <row r="7271" spans="2:6" hidden="1" x14ac:dyDescent="0.25">
      <c r="B7271">
        <v>165083</v>
      </c>
      <c r="C7271" t="s">
        <v>20774</v>
      </c>
      <c r="D7271" t="s">
        <v>20775</v>
      </c>
      <c r="E7271" t="s">
        <v>20776</v>
      </c>
      <c r="F7271" t="s">
        <v>1023</v>
      </c>
    </row>
    <row r="7272" spans="2:6" hidden="1" x14ac:dyDescent="0.25">
      <c r="B7272">
        <v>165084</v>
      </c>
      <c r="C7272" t="s">
        <v>20777</v>
      </c>
      <c r="D7272" t="s">
        <v>20778</v>
      </c>
      <c r="E7272" t="s">
        <v>5512</v>
      </c>
      <c r="F7272" t="s">
        <v>1023</v>
      </c>
    </row>
    <row r="7273" spans="2:6" hidden="1" x14ac:dyDescent="0.25">
      <c r="B7273">
        <v>165085</v>
      </c>
      <c r="C7273" t="s">
        <v>20779</v>
      </c>
      <c r="D7273" t="s">
        <v>20780</v>
      </c>
      <c r="E7273" t="s">
        <v>13124</v>
      </c>
      <c r="F7273" t="s">
        <v>1023</v>
      </c>
    </row>
    <row r="7274" spans="2:6" hidden="1" x14ac:dyDescent="0.25">
      <c r="B7274">
        <v>165086</v>
      </c>
      <c r="C7274" t="s">
        <v>20781</v>
      </c>
      <c r="D7274" t="s">
        <v>20782</v>
      </c>
      <c r="E7274" t="s">
        <v>20783</v>
      </c>
      <c r="F7274" t="s">
        <v>1023</v>
      </c>
    </row>
    <row r="7275" spans="2:6" hidden="1" x14ac:dyDescent="0.25">
      <c r="B7275">
        <v>165087</v>
      </c>
      <c r="C7275" t="s">
        <v>20784</v>
      </c>
      <c r="D7275" t="s">
        <v>20785</v>
      </c>
      <c r="E7275" t="s">
        <v>20786</v>
      </c>
      <c r="F7275" t="s">
        <v>1023</v>
      </c>
    </row>
    <row r="7276" spans="2:6" hidden="1" x14ac:dyDescent="0.25">
      <c r="B7276">
        <v>165088</v>
      </c>
      <c r="C7276" t="s">
        <v>20787</v>
      </c>
      <c r="D7276" t="s">
        <v>20788</v>
      </c>
      <c r="E7276" t="s">
        <v>20789</v>
      </c>
      <c r="F7276" t="s">
        <v>1023</v>
      </c>
    </row>
    <row r="7277" spans="2:6" hidden="1" x14ac:dyDescent="0.25">
      <c r="B7277">
        <v>165089</v>
      </c>
      <c r="C7277" t="s">
        <v>20790</v>
      </c>
      <c r="D7277" t="s">
        <v>20791</v>
      </c>
      <c r="E7277" t="s">
        <v>4673</v>
      </c>
      <c r="F7277" t="s">
        <v>1023</v>
      </c>
    </row>
    <row r="7278" spans="2:6" hidden="1" x14ac:dyDescent="0.25">
      <c r="B7278">
        <v>165090</v>
      </c>
      <c r="C7278" t="s">
        <v>12410</v>
      </c>
      <c r="D7278" t="s">
        <v>12411</v>
      </c>
      <c r="E7278" t="s">
        <v>20792</v>
      </c>
      <c r="F7278" t="s">
        <v>1023</v>
      </c>
    </row>
    <row r="7279" spans="2:6" hidden="1" x14ac:dyDescent="0.25">
      <c r="B7279">
        <v>165091</v>
      </c>
      <c r="C7279" t="s">
        <v>20793</v>
      </c>
      <c r="D7279" t="s">
        <v>20794</v>
      </c>
      <c r="E7279" t="s">
        <v>14335</v>
      </c>
      <c r="F7279" t="s">
        <v>1023</v>
      </c>
    </row>
    <row r="7280" spans="2:6" hidden="1" x14ac:dyDescent="0.25">
      <c r="B7280">
        <v>165092</v>
      </c>
      <c r="C7280" t="s">
        <v>20795</v>
      </c>
      <c r="D7280" t="s">
        <v>20796</v>
      </c>
      <c r="E7280" t="s">
        <v>8029</v>
      </c>
      <c r="F7280" t="s">
        <v>1023</v>
      </c>
    </row>
    <row r="7281" spans="2:6" hidden="1" x14ac:dyDescent="0.25">
      <c r="B7281">
        <v>165093</v>
      </c>
      <c r="C7281" t="s">
        <v>20797</v>
      </c>
      <c r="D7281" t="s">
        <v>20798</v>
      </c>
      <c r="E7281" t="s">
        <v>5616</v>
      </c>
      <c r="F7281" t="s">
        <v>1023</v>
      </c>
    </row>
    <row r="7282" spans="2:6" hidden="1" x14ac:dyDescent="0.25">
      <c r="B7282">
        <v>165094</v>
      </c>
      <c r="C7282" t="s">
        <v>20799</v>
      </c>
      <c r="D7282" t="s">
        <v>20800</v>
      </c>
      <c r="E7282" t="s">
        <v>5101</v>
      </c>
      <c r="F7282" t="s">
        <v>1023</v>
      </c>
    </row>
    <row r="7283" spans="2:6" hidden="1" x14ac:dyDescent="0.25">
      <c r="B7283">
        <v>165095</v>
      </c>
      <c r="C7283" t="s">
        <v>20801</v>
      </c>
      <c r="D7283" t="s">
        <v>20802</v>
      </c>
      <c r="E7283" t="s">
        <v>20803</v>
      </c>
      <c r="F7283" t="s">
        <v>1023</v>
      </c>
    </row>
    <row r="7284" spans="2:6" hidden="1" x14ac:dyDescent="0.25">
      <c r="B7284">
        <v>165096</v>
      </c>
      <c r="C7284" t="s">
        <v>20804</v>
      </c>
      <c r="D7284" t="s">
        <v>20805</v>
      </c>
      <c r="E7284" t="s">
        <v>20806</v>
      </c>
      <c r="F7284" t="s">
        <v>1023</v>
      </c>
    </row>
    <row r="7285" spans="2:6" hidden="1" x14ac:dyDescent="0.25">
      <c r="B7285">
        <v>165097</v>
      </c>
      <c r="C7285" t="s">
        <v>20807</v>
      </c>
      <c r="D7285" t="s">
        <v>20808</v>
      </c>
      <c r="E7285" t="s">
        <v>17304</v>
      </c>
      <c r="F7285" t="s">
        <v>1023</v>
      </c>
    </row>
    <row r="7286" spans="2:6" hidden="1" x14ac:dyDescent="0.25">
      <c r="B7286">
        <v>165098</v>
      </c>
      <c r="C7286" t="s">
        <v>20809</v>
      </c>
      <c r="D7286" t="s">
        <v>20810</v>
      </c>
      <c r="E7286" t="s">
        <v>5578</v>
      </c>
      <c r="F7286" t="s">
        <v>1023</v>
      </c>
    </row>
    <row r="7287" spans="2:6" hidden="1" x14ac:dyDescent="0.25">
      <c r="B7287">
        <v>165099</v>
      </c>
      <c r="C7287" t="s">
        <v>20811</v>
      </c>
      <c r="D7287" t="s">
        <v>20812</v>
      </c>
      <c r="E7287" t="s">
        <v>20813</v>
      </c>
      <c r="F7287" t="s">
        <v>1023</v>
      </c>
    </row>
    <row r="7288" spans="2:6" hidden="1" x14ac:dyDescent="0.25">
      <c r="B7288">
        <v>165100</v>
      </c>
      <c r="C7288" t="s">
        <v>20814</v>
      </c>
      <c r="D7288" t="s">
        <v>20815</v>
      </c>
      <c r="E7288" t="s">
        <v>18231</v>
      </c>
      <c r="F7288" t="s">
        <v>1023</v>
      </c>
    </row>
    <row r="7289" spans="2:6" hidden="1" x14ac:dyDescent="0.25">
      <c r="B7289">
        <v>165101</v>
      </c>
      <c r="C7289" t="s">
        <v>20816</v>
      </c>
      <c r="D7289" t="s">
        <v>20817</v>
      </c>
      <c r="E7289" t="s">
        <v>20234</v>
      </c>
      <c r="F7289" t="s">
        <v>1023</v>
      </c>
    </row>
    <row r="7290" spans="2:6" hidden="1" x14ac:dyDescent="0.25">
      <c r="B7290">
        <v>165102</v>
      </c>
      <c r="C7290" t="s">
        <v>20818</v>
      </c>
      <c r="D7290" t="s">
        <v>20819</v>
      </c>
      <c r="E7290" t="s">
        <v>20820</v>
      </c>
      <c r="F7290" t="s">
        <v>1023</v>
      </c>
    </row>
    <row r="7291" spans="2:6" hidden="1" x14ac:dyDescent="0.25">
      <c r="B7291">
        <v>165103</v>
      </c>
      <c r="C7291" t="s">
        <v>20821</v>
      </c>
      <c r="D7291" t="s">
        <v>20822</v>
      </c>
      <c r="E7291" t="s">
        <v>3474</v>
      </c>
      <c r="F7291" t="s">
        <v>1023</v>
      </c>
    </row>
    <row r="7292" spans="2:6" hidden="1" x14ac:dyDescent="0.25">
      <c r="B7292">
        <v>165104</v>
      </c>
      <c r="C7292" t="s">
        <v>20823</v>
      </c>
      <c r="D7292" t="s">
        <v>20824</v>
      </c>
      <c r="E7292" t="s">
        <v>20825</v>
      </c>
      <c r="F7292" t="s">
        <v>1023</v>
      </c>
    </row>
    <row r="7293" spans="2:6" hidden="1" x14ac:dyDescent="0.25">
      <c r="B7293">
        <v>165105</v>
      </c>
      <c r="C7293" t="s">
        <v>19358</v>
      </c>
      <c r="D7293" t="s">
        <v>19359</v>
      </c>
      <c r="E7293" t="s">
        <v>20826</v>
      </c>
      <c r="F7293" t="s">
        <v>1023</v>
      </c>
    </row>
    <row r="7294" spans="2:6" hidden="1" x14ac:dyDescent="0.25">
      <c r="B7294">
        <v>165106</v>
      </c>
      <c r="C7294" t="s">
        <v>20827</v>
      </c>
      <c r="D7294" t="s">
        <v>20828</v>
      </c>
      <c r="E7294" t="s">
        <v>20829</v>
      </c>
      <c r="F7294" t="s">
        <v>1023</v>
      </c>
    </row>
    <row r="7295" spans="2:6" hidden="1" x14ac:dyDescent="0.25">
      <c r="B7295">
        <v>165108</v>
      </c>
      <c r="C7295" t="s">
        <v>20830</v>
      </c>
      <c r="D7295" t="s">
        <v>20831</v>
      </c>
      <c r="E7295" t="s">
        <v>20832</v>
      </c>
      <c r="F7295" t="s">
        <v>1023</v>
      </c>
    </row>
    <row r="7296" spans="2:6" hidden="1" x14ac:dyDescent="0.25">
      <c r="B7296">
        <v>165109</v>
      </c>
      <c r="C7296" t="s">
        <v>20833</v>
      </c>
      <c r="D7296" t="s">
        <v>20834</v>
      </c>
      <c r="E7296" t="s">
        <v>20835</v>
      </c>
      <c r="F7296" t="s">
        <v>1023</v>
      </c>
    </row>
    <row r="7297" spans="2:6" hidden="1" x14ac:dyDescent="0.25">
      <c r="B7297">
        <v>165110</v>
      </c>
      <c r="C7297" t="s">
        <v>20836</v>
      </c>
      <c r="D7297" t="s">
        <v>20837</v>
      </c>
      <c r="E7297" t="s">
        <v>20838</v>
      </c>
      <c r="F7297" t="s">
        <v>1023</v>
      </c>
    </row>
    <row r="7298" spans="2:6" hidden="1" x14ac:dyDescent="0.25">
      <c r="B7298">
        <v>165111</v>
      </c>
      <c r="C7298" t="s">
        <v>20839</v>
      </c>
      <c r="D7298" t="s">
        <v>20840</v>
      </c>
      <c r="E7298" t="s">
        <v>20841</v>
      </c>
      <c r="F7298" t="s">
        <v>1023</v>
      </c>
    </row>
    <row r="7299" spans="2:6" hidden="1" x14ac:dyDescent="0.25">
      <c r="B7299">
        <v>165112</v>
      </c>
      <c r="C7299" t="s">
        <v>20842</v>
      </c>
      <c r="D7299" t="s">
        <v>20843</v>
      </c>
      <c r="E7299" t="s">
        <v>827</v>
      </c>
      <c r="F7299" t="s">
        <v>1023</v>
      </c>
    </row>
    <row r="7300" spans="2:6" hidden="1" x14ac:dyDescent="0.25">
      <c r="B7300">
        <v>165113</v>
      </c>
      <c r="C7300" t="s">
        <v>20844</v>
      </c>
      <c r="D7300" t="s">
        <v>20845</v>
      </c>
      <c r="E7300" t="s">
        <v>17280</v>
      </c>
      <c r="F7300" t="s">
        <v>1023</v>
      </c>
    </row>
    <row r="7301" spans="2:6" hidden="1" x14ac:dyDescent="0.25">
      <c r="B7301">
        <v>165114</v>
      </c>
      <c r="C7301" t="s">
        <v>20846</v>
      </c>
      <c r="D7301" t="s">
        <v>20847</v>
      </c>
      <c r="E7301" t="s">
        <v>20848</v>
      </c>
      <c r="F7301" t="s">
        <v>1023</v>
      </c>
    </row>
    <row r="7302" spans="2:6" hidden="1" x14ac:dyDescent="0.25">
      <c r="B7302">
        <v>165115</v>
      </c>
      <c r="C7302" t="s">
        <v>20849</v>
      </c>
      <c r="D7302" t="s">
        <v>20850</v>
      </c>
      <c r="E7302" t="s">
        <v>20851</v>
      </c>
      <c r="F7302" t="s">
        <v>1023</v>
      </c>
    </row>
    <row r="7303" spans="2:6" hidden="1" x14ac:dyDescent="0.25">
      <c r="B7303">
        <v>165116</v>
      </c>
      <c r="C7303" t="s">
        <v>20852</v>
      </c>
      <c r="D7303" t="s">
        <v>20853</v>
      </c>
      <c r="E7303" t="s">
        <v>4869</v>
      </c>
      <c r="F7303" t="s">
        <v>1023</v>
      </c>
    </row>
    <row r="7304" spans="2:6" hidden="1" x14ac:dyDescent="0.25">
      <c r="B7304">
        <v>165117</v>
      </c>
      <c r="C7304" t="s">
        <v>20854</v>
      </c>
      <c r="D7304" t="s">
        <v>20855</v>
      </c>
      <c r="E7304" t="s">
        <v>20856</v>
      </c>
      <c r="F7304" t="s">
        <v>1023</v>
      </c>
    </row>
    <row r="7305" spans="2:6" hidden="1" x14ac:dyDescent="0.25">
      <c r="B7305">
        <v>165118</v>
      </c>
      <c r="C7305" t="s">
        <v>20857</v>
      </c>
      <c r="D7305" t="s">
        <v>20858</v>
      </c>
      <c r="E7305" t="s">
        <v>20859</v>
      </c>
      <c r="F7305" t="s">
        <v>1023</v>
      </c>
    </row>
    <row r="7306" spans="2:6" hidden="1" x14ac:dyDescent="0.25">
      <c r="B7306">
        <v>165119</v>
      </c>
      <c r="C7306" t="s">
        <v>20860</v>
      </c>
      <c r="D7306" t="s">
        <v>20861</v>
      </c>
      <c r="E7306" t="s">
        <v>3939</v>
      </c>
      <c r="F7306" t="s">
        <v>1023</v>
      </c>
    </row>
    <row r="7307" spans="2:6" hidden="1" x14ac:dyDescent="0.25">
      <c r="B7307">
        <v>165121</v>
      </c>
      <c r="C7307" t="s">
        <v>20862</v>
      </c>
      <c r="D7307" t="s">
        <v>20863</v>
      </c>
      <c r="E7307" t="s">
        <v>20864</v>
      </c>
      <c r="F7307" t="s">
        <v>1023</v>
      </c>
    </row>
    <row r="7308" spans="2:6" hidden="1" x14ac:dyDescent="0.25">
      <c r="B7308">
        <v>165122</v>
      </c>
      <c r="C7308" t="s">
        <v>20865</v>
      </c>
      <c r="D7308" t="s">
        <v>20866</v>
      </c>
      <c r="E7308" t="s">
        <v>20867</v>
      </c>
      <c r="F7308" t="s">
        <v>1023</v>
      </c>
    </row>
    <row r="7309" spans="2:6" hidden="1" x14ac:dyDescent="0.25">
      <c r="B7309">
        <v>165123</v>
      </c>
      <c r="C7309" t="s">
        <v>20868</v>
      </c>
      <c r="D7309" t="s">
        <v>20869</v>
      </c>
      <c r="E7309" t="s">
        <v>16604</v>
      </c>
      <c r="F7309" t="s">
        <v>1023</v>
      </c>
    </row>
    <row r="7310" spans="2:6" hidden="1" x14ac:dyDescent="0.25">
      <c r="B7310">
        <v>165124</v>
      </c>
      <c r="C7310" t="s">
        <v>20870</v>
      </c>
      <c r="D7310" t="s">
        <v>20871</v>
      </c>
      <c r="E7310" t="s">
        <v>20872</v>
      </c>
      <c r="F7310" t="s">
        <v>1023</v>
      </c>
    </row>
    <row r="7311" spans="2:6" hidden="1" x14ac:dyDescent="0.25">
      <c r="B7311">
        <v>165125</v>
      </c>
      <c r="C7311" t="s">
        <v>20873</v>
      </c>
      <c r="D7311" t="s">
        <v>20874</v>
      </c>
      <c r="E7311" t="s">
        <v>20872</v>
      </c>
      <c r="F7311" t="s">
        <v>1023</v>
      </c>
    </row>
    <row r="7312" spans="2:6" hidden="1" x14ac:dyDescent="0.25">
      <c r="B7312">
        <v>165126</v>
      </c>
      <c r="C7312" t="s">
        <v>20875</v>
      </c>
      <c r="D7312" t="s">
        <v>20876</v>
      </c>
      <c r="E7312" t="s">
        <v>5518</v>
      </c>
      <c r="F7312" t="s">
        <v>1023</v>
      </c>
    </row>
    <row r="7313" spans="2:6" hidden="1" x14ac:dyDescent="0.25">
      <c r="B7313">
        <v>165127</v>
      </c>
      <c r="C7313" t="s">
        <v>20877</v>
      </c>
      <c r="D7313" t="s">
        <v>20878</v>
      </c>
      <c r="E7313" t="s">
        <v>20879</v>
      </c>
      <c r="F7313" t="s">
        <v>1023</v>
      </c>
    </row>
    <row r="7314" spans="2:6" hidden="1" x14ac:dyDescent="0.25">
      <c r="B7314">
        <v>165128</v>
      </c>
      <c r="C7314" t="s">
        <v>20880</v>
      </c>
      <c r="D7314" t="s">
        <v>20881</v>
      </c>
      <c r="E7314" t="s">
        <v>20882</v>
      </c>
      <c r="F7314" t="s">
        <v>1023</v>
      </c>
    </row>
    <row r="7315" spans="2:6" hidden="1" x14ac:dyDescent="0.25">
      <c r="B7315">
        <v>165129</v>
      </c>
      <c r="C7315" t="s">
        <v>20883</v>
      </c>
      <c r="D7315" t="s">
        <v>20884</v>
      </c>
      <c r="E7315" t="s">
        <v>20885</v>
      </c>
      <c r="F7315" t="s">
        <v>1023</v>
      </c>
    </row>
    <row r="7316" spans="2:6" hidden="1" x14ac:dyDescent="0.25">
      <c r="B7316">
        <v>165130</v>
      </c>
      <c r="C7316" t="s">
        <v>20886</v>
      </c>
      <c r="D7316" t="s">
        <v>20887</v>
      </c>
      <c r="E7316" t="s">
        <v>20888</v>
      </c>
      <c r="F7316" t="s">
        <v>1023</v>
      </c>
    </row>
    <row r="7317" spans="2:6" hidden="1" x14ac:dyDescent="0.25">
      <c r="B7317">
        <v>165131</v>
      </c>
      <c r="C7317" t="s">
        <v>20889</v>
      </c>
      <c r="D7317" t="s">
        <v>20890</v>
      </c>
      <c r="E7317" t="s">
        <v>20891</v>
      </c>
      <c r="F7317" t="s">
        <v>1023</v>
      </c>
    </row>
    <row r="7318" spans="2:6" hidden="1" x14ac:dyDescent="0.25">
      <c r="B7318">
        <v>165132</v>
      </c>
      <c r="C7318" t="s">
        <v>20892</v>
      </c>
      <c r="D7318" t="s">
        <v>20893</v>
      </c>
      <c r="E7318" t="s">
        <v>20894</v>
      </c>
      <c r="F7318" t="s">
        <v>1023</v>
      </c>
    </row>
    <row r="7319" spans="2:6" hidden="1" x14ac:dyDescent="0.25">
      <c r="B7319">
        <v>165133</v>
      </c>
      <c r="C7319" t="s">
        <v>20895</v>
      </c>
      <c r="D7319" t="s">
        <v>20896</v>
      </c>
      <c r="E7319" t="s">
        <v>13954</v>
      </c>
      <c r="F7319" t="s">
        <v>1023</v>
      </c>
    </row>
    <row r="7320" spans="2:6" hidden="1" x14ac:dyDescent="0.25">
      <c r="B7320">
        <v>165135</v>
      </c>
      <c r="C7320" t="s">
        <v>20897</v>
      </c>
      <c r="D7320" t="s">
        <v>20898</v>
      </c>
      <c r="E7320" t="s">
        <v>20899</v>
      </c>
      <c r="F7320" t="s">
        <v>1023</v>
      </c>
    </row>
    <row r="7321" spans="2:6" hidden="1" x14ac:dyDescent="0.25">
      <c r="B7321">
        <v>165136</v>
      </c>
      <c r="C7321" t="s">
        <v>20900</v>
      </c>
      <c r="D7321" t="s">
        <v>20901</v>
      </c>
      <c r="E7321" t="s">
        <v>20902</v>
      </c>
      <c r="F7321" t="s">
        <v>1023</v>
      </c>
    </row>
    <row r="7322" spans="2:6" hidden="1" x14ac:dyDescent="0.25">
      <c r="B7322">
        <v>165137</v>
      </c>
      <c r="C7322" t="s">
        <v>20903</v>
      </c>
      <c r="D7322" t="s">
        <v>20904</v>
      </c>
      <c r="E7322" t="s">
        <v>20905</v>
      </c>
      <c r="F7322" t="s">
        <v>1023</v>
      </c>
    </row>
    <row r="7323" spans="2:6" hidden="1" x14ac:dyDescent="0.25">
      <c r="B7323">
        <v>165138</v>
      </c>
      <c r="C7323" t="s">
        <v>20906</v>
      </c>
      <c r="D7323" t="s">
        <v>20907</v>
      </c>
      <c r="E7323" t="s">
        <v>20908</v>
      </c>
      <c r="F7323" t="s">
        <v>1023</v>
      </c>
    </row>
    <row r="7324" spans="2:6" hidden="1" x14ac:dyDescent="0.25">
      <c r="B7324">
        <v>165139</v>
      </c>
      <c r="C7324" t="s">
        <v>20909</v>
      </c>
      <c r="D7324" t="s">
        <v>20910</v>
      </c>
      <c r="E7324" t="s">
        <v>7901</v>
      </c>
      <c r="F7324" t="s">
        <v>1023</v>
      </c>
    </row>
    <row r="7325" spans="2:6" hidden="1" x14ac:dyDescent="0.25">
      <c r="B7325">
        <v>165140</v>
      </c>
      <c r="C7325" t="s">
        <v>20911</v>
      </c>
      <c r="D7325" t="s">
        <v>20912</v>
      </c>
      <c r="E7325" t="s">
        <v>20913</v>
      </c>
      <c r="F7325" t="s">
        <v>1023</v>
      </c>
    </row>
    <row r="7326" spans="2:6" hidden="1" x14ac:dyDescent="0.25">
      <c r="B7326">
        <v>165141</v>
      </c>
      <c r="C7326" t="s">
        <v>20914</v>
      </c>
      <c r="D7326" t="s">
        <v>20915</v>
      </c>
      <c r="E7326" t="s">
        <v>1994</v>
      </c>
      <c r="F7326" t="s">
        <v>1023</v>
      </c>
    </row>
    <row r="7327" spans="2:6" hidden="1" x14ac:dyDescent="0.25">
      <c r="B7327">
        <v>165142</v>
      </c>
      <c r="C7327" t="s">
        <v>20916</v>
      </c>
      <c r="D7327" t="s">
        <v>20917</v>
      </c>
      <c r="E7327" t="s">
        <v>20918</v>
      </c>
      <c r="F7327" t="s">
        <v>1023</v>
      </c>
    </row>
    <row r="7328" spans="2:6" hidden="1" x14ac:dyDescent="0.25">
      <c r="B7328">
        <v>165144</v>
      </c>
      <c r="C7328" t="s">
        <v>20919</v>
      </c>
      <c r="D7328" t="s">
        <v>20920</v>
      </c>
      <c r="E7328" t="s">
        <v>20921</v>
      </c>
      <c r="F7328" t="s">
        <v>1023</v>
      </c>
    </row>
    <row r="7329" spans="2:6" hidden="1" x14ac:dyDescent="0.25">
      <c r="B7329">
        <v>165145</v>
      </c>
      <c r="C7329" t="s">
        <v>20922</v>
      </c>
      <c r="D7329" t="s">
        <v>20923</v>
      </c>
      <c r="E7329" t="s">
        <v>20924</v>
      </c>
      <c r="F7329" t="s">
        <v>1023</v>
      </c>
    </row>
    <row r="7330" spans="2:6" hidden="1" x14ac:dyDescent="0.25">
      <c r="B7330">
        <v>165146</v>
      </c>
      <c r="C7330" t="s">
        <v>20925</v>
      </c>
      <c r="D7330" t="s">
        <v>20926</v>
      </c>
      <c r="E7330" t="s">
        <v>20927</v>
      </c>
      <c r="F7330" t="s">
        <v>1023</v>
      </c>
    </row>
    <row r="7331" spans="2:6" hidden="1" x14ac:dyDescent="0.25">
      <c r="B7331">
        <v>165147</v>
      </c>
      <c r="C7331" t="s">
        <v>20928</v>
      </c>
      <c r="D7331" t="s">
        <v>20929</v>
      </c>
      <c r="E7331" t="s">
        <v>20930</v>
      </c>
      <c r="F7331" t="s">
        <v>1023</v>
      </c>
    </row>
    <row r="7332" spans="2:6" hidden="1" x14ac:dyDescent="0.25">
      <c r="B7332">
        <v>165148</v>
      </c>
      <c r="C7332" t="s">
        <v>20931</v>
      </c>
      <c r="D7332" t="s">
        <v>20932</v>
      </c>
      <c r="E7332" t="s">
        <v>2527</v>
      </c>
      <c r="F7332" t="s">
        <v>1023</v>
      </c>
    </row>
    <row r="7333" spans="2:6" hidden="1" x14ac:dyDescent="0.25">
      <c r="B7333">
        <v>165149</v>
      </c>
      <c r="C7333" t="s">
        <v>20933</v>
      </c>
      <c r="D7333" t="s">
        <v>20934</v>
      </c>
      <c r="E7333" t="s">
        <v>20935</v>
      </c>
      <c r="F7333" t="s">
        <v>1023</v>
      </c>
    </row>
    <row r="7334" spans="2:6" hidden="1" x14ac:dyDescent="0.25">
      <c r="B7334">
        <v>165150</v>
      </c>
      <c r="C7334" t="s">
        <v>20936</v>
      </c>
      <c r="D7334" t="s">
        <v>20937</v>
      </c>
      <c r="E7334" t="s">
        <v>13719</v>
      </c>
      <c r="F7334" t="s">
        <v>1023</v>
      </c>
    </row>
    <row r="7335" spans="2:6" hidden="1" x14ac:dyDescent="0.25">
      <c r="B7335">
        <v>165151</v>
      </c>
      <c r="C7335" t="s">
        <v>20938</v>
      </c>
      <c r="D7335" t="s">
        <v>20939</v>
      </c>
      <c r="E7335" t="s">
        <v>20940</v>
      </c>
      <c r="F7335" t="s">
        <v>1023</v>
      </c>
    </row>
    <row r="7336" spans="2:6" hidden="1" x14ac:dyDescent="0.25">
      <c r="B7336">
        <v>165153</v>
      </c>
      <c r="C7336" t="s">
        <v>20941</v>
      </c>
      <c r="D7336" t="s">
        <v>20942</v>
      </c>
      <c r="E7336" t="s">
        <v>20943</v>
      </c>
      <c r="F7336" t="s">
        <v>1023</v>
      </c>
    </row>
    <row r="7337" spans="2:6" hidden="1" x14ac:dyDescent="0.25">
      <c r="B7337">
        <v>165154</v>
      </c>
      <c r="C7337" t="s">
        <v>20944</v>
      </c>
      <c r="D7337" t="s">
        <v>20945</v>
      </c>
      <c r="E7337" t="s">
        <v>20946</v>
      </c>
      <c r="F7337" t="s">
        <v>1023</v>
      </c>
    </row>
    <row r="7338" spans="2:6" hidden="1" x14ac:dyDescent="0.25">
      <c r="B7338">
        <v>165155</v>
      </c>
      <c r="C7338" t="s">
        <v>20947</v>
      </c>
      <c r="D7338" t="s">
        <v>20948</v>
      </c>
      <c r="E7338" t="s">
        <v>20949</v>
      </c>
      <c r="F7338" t="s">
        <v>1023</v>
      </c>
    </row>
    <row r="7339" spans="2:6" hidden="1" x14ac:dyDescent="0.25">
      <c r="B7339">
        <v>165156</v>
      </c>
      <c r="C7339" t="s">
        <v>20950</v>
      </c>
      <c r="D7339" t="s">
        <v>24085</v>
      </c>
      <c r="E7339" t="s">
        <v>11542</v>
      </c>
      <c r="F7339" t="s">
        <v>1023</v>
      </c>
    </row>
    <row r="7340" spans="2:6" hidden="1" x14ac:dyDescent="0.25">
      <c r="B7340">
        <v>165157</v>
      </c>
      <c r="C7340" t="s">
        <v>20951</v>
      </c>
      <c r="D7340" t="s">
        <v>20952</v>
      </c>
      <c r="E7340" t="s">
        <v>15886</v>
      </c>
      <c r="F7340" t="s">
        <v>1023</v>
      </c>
    </row>
    <row r="7341" spans="2:6" hidden="1" x14ac:dyDescent="0.25">
      <c r="B7341">
        <v>165158</v>
      </c>
      <c r="C7341" t="s">
        <v>20953</v>
      </c>
      <c r="D7341" t="s">
        <v>20954</v>
      </c>
      <c r="E7341" t="s">
        <v>20955</v>
      </c>
      <c r="F7341" t="s">
        <v>1023</v>
      </c>
    </row>
    <row r="7342" spans="2:6" hidden="1" x14ac:dyDescent="0.25">
      <c r="B7342">
        <v>165160</v>
      </c>
      <c r="C7342" t="s">
        <v>20956</v>
      </c>
      <c r="D7342" t="s">
        <v>20957</v>
      </c>
      <c r="E7342" t="s">
        <v>20958</v>
      </c>
      <c r="F7342" t="s">
        <v>1023</v>
      </c>
    </row>
    <row r="7343" spans="2:6" hidden="1" x14ac:dyDescent="0.25">
      <c r="B7343">
        <v>165161</v>
      </c>
      <c r="C7343" t="s">
        <v>20959</v>
      </c>
      <c r="D7343" t="s">
        <v>20960</v>
      </c>
      <c r="E7343" t="s">
        <v>20961</v>
      </c>
      <c r="F7343" t="s">
        <v>1023</v>
      </c>
    </row>
    <row r="7344" spans="2:6" hidden="1" x14ac:dyDescent="0.25">
      <c r="B7344">
        <v>165162</v>
      </c>
      <c r="C7344" t="s">
        <v>20962</v>
      </c>
      <c r="D7344" t="s">
        <v>20963</v>
      </c>
      <c r="E7344" t="s">
        <v>20964</v>
      </c>
      <c r="F7344" t="s">
        <v>1023</v>
      </c>
    </row>
    <row r="7345" spans="2:6" hidden="1" x14ac:dyDescent="0.25">
      <c r="B7345">
        <v>165165</v>
      </c>
      <c r="C7345" t="s">
        <v>20965</v>
      </c>
      <c r="D7345" t="s">
        <v>20966</v>
      </c>
      <c r="E7345" t="s">
        <v>4294</v>
      </c>
      <c r="F7345" t="s">
        <v>1023</v>
      </c>
    </row>
    <row r="7346" spans="2:6" hidden="1" x14ac:dyDescent="0.25">
      <c r="B7346">
        <v>165167</v>
      </c>
      <c r="C7346" t="s">
        <v>20967</v>
      </c>
      <c r="D7346" t="s">
        <v>20968</v>
      </c>
      <c r="E7346" t="s">
        <v>20969</v>
      </c>
      <c r="F7346" t="s">
        <v>1023</v>
      </c>
    </row>
    <row r="7347" spans="2:6" hidden="1" x14ac:dyDescent="0.25">
      <c r="B7347">
        <v>165168</v>
      </c>
      <c r="C7347" t="s">
        <v>20970</v>
      </c>
      <c r="D7347" t="s">
        <v>20971</v>
      </c>
      <c r="E7347" t="s">
        <v>20972</v>
      </c>
      <c r="F7347" t="s">
        <v>1023</v>
      </c>
    </row>
    <row r="7348" spans="2:6" hidden="1" x14ac:dyDescent="0.25">
      <c r="B7348">
        <v>165169</v>
      </c>
      <c r="C7348" t="s">
        <v>20973</v>
      </c>
      <c r="D7348" t="s">
        <v>20974</v>
      </c>
      <c r="E7348" t="s">
        <v>20975</v>
      </c>
      <c r="F7348" t="s">
        <v>1023</v>
      </c>
    </row>
    <row r="7349" spans="2:6" hidden="1" x14ac:dyDescent="0.25">
      <c r="B7349">
        <v>165170</v>
      </c>
      <c r="C7349" t="s">
        <v>20976</v>
      </c>
      <c r="D7349" t="s">
        <v>20977</v>
      </c>
      <c r="E7349" t="s">
        <v>3924</v>
      </c>
      <c r="F7349" t="s">
        <v>1023</v>
      </c>
    </row>
    <row r="7350" spans="2:6" hidden="1" x14ac:dyDescent="0.25">
      <c r="B7350">
        <v>165171</v>
      </c>
      <c r="C7350" t="s">
        <v>20978</v>
      </c>
      <c r="D7350" t="s">
        <v>20979</v>
      </c>
      <c r="E7350" t="s">
        <v>20980</v>
      </c>
      <c r="F7350" t="s">
        <v>1023</v>
      </c>
    </row>
    <row r="7351" spans="2:6" hidden="1" x14ac:dyDescent="0.25">
      <c r="B7351">
        <v>165172</v>
      </c>
      <c r="C7351" t="s">
        <v>20981</v>
      </c>
      <c r="D7351" t="s">
        <v>20982</v>
      </c>
      <c r="E7351" t="s">
        <v>20983</v>
      </c>
      <c r="F7351" t="s">
        <v>1023</v>
      </c>
    </row>
    <row r="7352" spans="2:6" hidden="1" x14ac:dyDescent="0.25">
      <c r="B7352">
        <v>165173</v>
      </c>
      <c r="C7352" t="s">
        <v>20984</v>
      </c>
      <c r="D7352" t="s">
        <v>20985</v>
      </c>
      <c r="E7352" t="s">
        <v>20632</v>
      </c>
      <c r="F7352" t="s">
        <v>1023</v>
      </c>
    </row>
    <row r="7353" spans="2:6" hidden="1" x14ac:dyDescent="0.25">
      <c r="B7353">
        <v>165174</v>
      </c>
      <c r="C7353" t="s">
        <v>20986</v>
      </c>
      <c r="D7353" t="s">
        <v>20987</v>
      </c>
      <c r="E7353" t="s">
        <v>20988</v>
      </c>
      <c r="F7353" t="s">
        <v>1023</v>
      </c>
    </row>
    <row r="7354" spans="2:6" hidden="1" x14ac:dyDescent="0.25">
      <c r="B7354">
        <v>165175</v>
      </c>
      <c r="C7354" t="s">
        <v>20989</v>
      </c>
      <c r="D7354" t="s">
        <v>20990</v>
      </c>
      <c r="E7354" t="s">
        <v>20991</v>
      </c>
      <c r="F7354" t="s">
        <v>1023</v>
      </c>
    </row>
    <row r="7355" spans="2:6" hidden="1" x14ac:dyDescent="0.25">
      <c r="B7355">
        <v>165176</v>
      </c>
      <c r="C7355" t="s">
        <v>20992</v>
      </c>
      <c r="D7355" t="s">
        <v>20993</v>
      </c>
      <c r="E7355" t="s">
        <v>20994</v>
      </c>
      <c r="F7355" t="s">
        <v>1023</v>
      </c>
    </row>
    <row r="7356" spans="2:6" hidden="1" x14ac:dyDescent="0.25">
      <c r="B7356">
        <v>165177</v>
      </c>
      <c r="C7356" t="s">
        <v>20995</v>
      </c>
      <c r="D7356" t="s">
        <v>20996</v>
      </c>
      <c r="E7356" t="s">
        <v>3074</v>
      </c>
      <c r="F7356" t="s">
        <v>1023</v>
      </c>
    </row>
    <row r="7357" spans="2:6" hidden="1" x14ac:dyDescent="0.25">
      <c r="B7357">
        <v>165179</v>
      </c>
      <c r="C7357" t="s">
        <v>20997</v>
      </c>
      <c r="D7357" t="s">
        <v>20998</v>
      </c>
      <c r="E7357" t="s">
        <v>10272</v>
      </c>
      <c r="F7357" t="s">
        <v>1023</v>
      </c>
    </row>
    <row r="7358" spans="2:6" hidden="1" x14ac:dyDescent="0.25">
      <c r="B7358">
        <v>165180</v>
      </c>
      <c r="C7358" t="s">
        <v>20999</v>
      </c>
      <c r="D7358" t="s">
        <v>21000</v>
      </c>
      <c r="E7358" t="s">
        <v>21001</v>
      </c>
      <c r="F7358" t="s">
        <v>1023</v>
      </c>
    </row>
    <row r="7359" spans="2:6" hidden="1" x14ac:dyDescent="0.25">
      <c r="B7359">
        <v>165181</v>
      </c>
      <c r="C7359" t="s">
        <v>21002</v>
      </c>
      <c r="D7359" t="s">
        <v>21003</v>
      </c>
      <c r="E7359" t="s">
        <v>11416</v>
      </c>
      <c r="F7359" t="s">
        <v>1023</v>
      </c>
    </row>
    <row r="7360" spans="2:6" hidden="1" x14ac:dyDescent="0.25">
      <c r="B7360">
        <v>165182</v>
      </c>
      <c r="C7360" t="s">
        <v>21004</v>
      </c>
      <c r="D7360" t="s">
        <v>21005</v>
      </c>
      <c r="E7360" t="s">
        <v>21006</v>
      </c>
      <c r="F7360" t="s">
        <v>1023</v>
      </c>
    </row>
    <row r="7361" spans="2:6" hidden="1" x14ac:dyDescent="0.25">
      <c r="B7361">
        <v>165183</v>
      </c>
      <c r="C7361" t="s">
        <v>21007</v>
      </c>
      <c r="D7361" t="s">
        <v>21008</v>
      </c>
      <c r="E7361" t="s">
        <v>21009</v>
      </c>
      <c r="F7361" t="s">
        <v>1023</v>
      </c>
    </row>
    <row r="7362" spans="2:6" hidden="1" x14ac:dyDescent="0.25">
      <c r="B7362">
        <v>165185</v>
      </c>
      <c r="C7362" t="s">
        <v>21010</v>
      </c>
      <c r="D7362" t="s">
        <v>21011</v>
      </c>
      <c r="E7362" t="s">
        <v>14004</v>
      </c>
      <c r="F7362" t="s">
        <v>1023</v>
      </c>
    </row>
    <row r="7363" spans="2:6" hidden="1" x14ac:dyDescent="0.25">
      <c r="B7363">
        <v>165186</v>
      </c>
      <c r="C7363" t="s">
        <v>21012</v>
      </c>
      <c r="D7363" t="s">
        <v>21013</v>
      </c>
      <c r="E7363" t="s">
        <v>21014</v>
      </c>
      <c r="F7363" t="s">
        <v>1023</v>
      </c>
    </row>
    <row r="7364" spans="2:6" hidden="1" x14ac:dyDescent="0.25">
      <c r="B7364">
        <v>165187</v>
      </c>
      <c r="C7364" t="s">
        <v>21015</v>
      </c>
      <c r="D7364" t="s">
        <v>21016</v>
      </c>
      <c r="E7364" t="s">
        <v>21017</v>
      </c>
      <c r="F7364" t="s">
        <v>1023</v>
      </c>
    </row>
    <row r="7365" spans="2:6" hidden="1" x14ac:dyDescent="0.25">
      <c r="B7365">
        <v>165188</v>
      </c>
      <c r="C7365" t="s">
        <v>21018</v>
      </c>
      <c r="D7365" t="s">
        <v>21019</v>
      </c>
      <c r="E7365" t="s">
        <v>21020</v>
      </c>
      <c r="F7365" t="s">
        <v>1023</v>
      </c>
    </row>
    <row r="7366" spans="2:6" hidden="1" x14ac:dyDescent="0.25">
      <c r="B7366">
        <v>165189</v>
      </c>
      <c r="C7366" t="s">
        <v>8217</v>
      </c>
      <c r="D7366" t="s">
        <v>8218</v>
      </c>
      <c r="E7366" t="s">
        <v>21021</v>
      </c>
      <c r="F7366" t="s">
        <v>1023</v>
      </c>
    </row>
    <row r="7367" spans="2:6" hidden="1" x14ac:dyDescent="0.25">
      <c r="B7367">
        <v>165190</v>
      </c>
      <c r="C7367" t="s">
        <v>21022</v>
      </c>
      <c r="D7367" t="s">
        <v>21023</v>
      </c>
      <c r="E7367" t="s">
        <v>21024</v>
      </c>
      <c r="F7367" t="s">
        <v>1023</v>
      </c>
    </row>
    <row r="7368" spans="2:6" hidden="1" x14ac:dyDescent="0.25">
      <c r="B7368">
        <v>165191</v>
      </c>
      <c r="C7368" t="s">
        <v>21025</v>
      </c>
      <c r="D7368" t="s">
        <v>21026</v>
      </c>
      <c r="E7368" t="s">
        <v>21027</v>
      </c>
      <c r="F7368" t="s">
        <v>1023</v>
      </c>
    </row>
    <row r="7369" spans="2:6" hidden="1" x14ac:dyDescent="0.25">
      <c r="B7369">
        <v>165192</v>
      </c>
      <c r="C7369" t="s">
        <v>21028</v>
      </c>
      <c r="D7369" t="s">
        <v>21029</v>
      </c>
      <c r="E7369" t="s">
        <v>10662</v>
      </c>
      <c r="F7369" t="s">
        <v>1023</v>
      </c>
    </row>
    <row r="7370" spans="2:6" hidden="1" x14ac:dyDescent="0.25">
      <c r="B7370">
        <v>165193</v>
      </c>
      <c r="C7370" t="s">
        <v>21030</v>
      </c>
      <c r="D7370" t="s">
        <v>21031</v>
      </c>
      <c r="E7370" t="s">
        <v>21032</v>
      </c>
      <c r="F7370" t="s">
        <v>1023</v>
      </c>
    </row>
    <row r="7371" spans="2:6" hidden="1" x14ac:dyDescent="0.25">
      <c r="B7371">
        <v>165194</v>
      </c>
      <c r="C7371" t="s">
        <v>21033</v>
      </c>
      <c r="D7371" t="s">
        <v>21034</v>
      </c>
      <c r="E7371" t="s">
        <v>11308</v>
      </c>
      <c r="F7371" t="s">
        <v>1023</v>
      </c>
    </row>
    <row r="7372" spans="2:6" hidden="1" x14ac:dyDescent="0.25">
      <c r="B7372">
        <v>165195</v>
      </c>
      <c r="C7372" t="s">
        <v>21035</v>
      </c>
      <c r="D7372" t="s">
        <v>21036</v>
      </c>
      <c r="E7372" t="s">
        <v>21037</v>
      </c>
      <c r="F7372" t="s">
        <v>1023</v>
      </c>
    </row>
    <row r="7373" spans="2:6" hidden="1" x14ac:dyDescent="0.25">
      <c r="B7373">
        <v>165196</v>
      </c>
      <c r="C7373" t="s">
        <v>21038</v>
      </c>
      <c r="D7373" t="s">
        <v>21039</v>
      </c>
      <c r="E7373" t="s">
        <v>14387</v>
      </c>
      <c r="F7373" t="s">
        <v>1023</v>
      </c>
    </row>
    <row r="7374" spans="2:6" hidden="1" x14ac:dyDescent="0.25">
      <c r="B7374">
        <v>165197</v>
      </c>
      <c r="C7374" t="s">
        <v>21040</v>
      </c>
      <c r="D7374" t="s">
        <v>21041</v>
      </c>
      <c r="E7374" t="s">
        <v>5834</v>
      </c>
      <c r="F7374" t="s">
        <v>1023</v>
      </c>
    </row>
    <row r="7375" spans="2:6" hidden="1" x14ac:dyDescent="0.25">
      <c r="B7375">
        <v>165198</v>
      </c>
      <c r="C7375" t="s">
        <v>21042</v>
      </c>
      <c r="D7375" t="s">
        <v>21043</v>
      </c>
      <c r="E7375" t="s">
        <v>21044</v>
      </c>
      <c r="F7375" t="s">
        <v>1023</v>
      </c>
    </row>
    <row r="7376" spans="2:6" hidden="1" x14ac:dyDescent="0.25">
      <c r="B7376">
        <v>165199</v>
      </c>
      <c r="C7376" t="s">
        <v>21045</v>
      </c>
      <c r="D7376" t="s">
        <v>21046</v>
      </c>
      <c r="E7376" t="s">
        <v>8071</v>
      </c>
      <c r="F7376" t="s">
        <v>1023</v>
      </c>
    </row>
    <row r="7377" spans="2:6" hidden="1" x14ac:dyDescent="0.25">
      <c r="B7377">
        <v>165200</v>
      </c>
      <c r="C7377" t="s">
        <v>11593</v>
      </c>
      <c r="D7377" t="s">
        <v>11594</v>
      </c>
      <c r="E7377" t="s">
        <v>21047</v>
      </c>
      <c r="F7377" t="s">
        <v>1023</v>
      </c>
    </row>
    <row r="7378" spans="2:6" hidden="1" x14ac:dyDescent="0.25">
      <c r="B7378">
        <v>165201</v>
      </c>
      <c r="C7378" t="s">
        <v>21048</v>
      </c>
      <c r="D7378" t="s">
        <v>21049</v>
      </c>
      <c r="E7378" t="s">
        <v>1932</v>
      </c>
      <c r="F7378" t="s">
        <v>1023</v>
      </c>
    </row>
    <row r="7379" spans="2:6" hidden="1" x14ac:dyDescent="0.25">
      <c r="B7379">
        <v>165202</v>
      </c>
      <c r="C7379" t="s">
        <v>21050</v>
      </c>
      <c r="D7379" t="s">
        <v>21051</v>
      </c>
      <c r="E7379" t="s">
        <v>20084</v>
      </c>
      <c r="F7379" t="s">
        <v>1023</v>
      </c>
    </row>
    <row r="7380" spans="2:6" hidden="1" x14ac:dyDescent="0.25">
      <c r="B7380">
        <v>165203</v>
      </c>
      <c r="C7380" t="s">
        <v>21052</v>
      </c>
      <c r="D7380" t="s">
        <v>21053</v>
      </c>
      <c r="E7380" t="s">
        <v>8216</v>
      </c>
      <c r="F7380" t="s">
        <v>1023</v>
      </c>
    </row>
    <row r="7381" spans="2:6" hidden="1" x14ac:dyDescent="0.25">
      <c r="B7381">
        <v>165204</v>
      </c>
      <c r="C7381" t="s">
        <v>21054</v>
      </c>
      <c r="D7381" t="s">
        <v>21055</v>
      </c>
      <c r="E7381" t="s">
        <v>21056</v>
      </c>
      <c r="F7381" t="s">
        <v>1023</v>
      </c>
    </row>
    <row r="7382" spans="2:6" hidden="1" x14ac:dyDescent="0.25">
      <c r="B7382">
        <v>165205</v>
      </c>
      <c r="C7382" t="s">
        <v>21057</v>
      </c>
      <c r="D7382" t="s">
        <v>21058</v>
      </c>
      <c r="E7382" t="s">
        <v>24033</v>
      </c>
      <c r="F7382" t="s">
        <v>1023</v>
      </c>
    </row>
    <row r="7383" spans="2:6" hidden="1" x14ac:dyDescent="0.25">
      <c r="B7383">
        <v>165206</v>
      </c>
      <c r="C7383" t="s">
        <v>21059</v>
      </c>
      <c r="D7383" t="s">
        <v>21060</v>
      </c>
      <c r="E7383" t="s">
        <v>21061</v>
      </c>
      <c r="F7383" t="s">
        <v>1023</v>
      </c>
    </row>
    <row r="7384" spans="2:6" hidden="1" x14ac:dyDescent="0.25">
      <c r="B7384">
        <v>165207</v>
      </c>
      <c r="C7384" t="s">
        <v>21062</v>
      </c>
      <c r="D7384" t="s">
        <v>21063</v>
      </c>
      <c r="E7384" t="s">
        <v>5644</v>
      </c>
      <c r="F7384" t="s">
        <v>1023</v>
      </c>
    </row>
    <row r="7385" spans="2:6" hidden="1" x14ac:dyDescent="0.25">
      <c r="B7385">
        <v>165208</v>
      </c>
      <c r="C7385" t="s">
        <v>21064</v>
      </c>
      <c r="D7385" t="s">
        <v>21065</v>
      </c>
      <c r="E7385" t="s">
        <v>21066</v>
      </c>
      <c r="F7385" t="s">
        <v>1023</v>
      </c>
    </row>
    <row r="7386" spans="2:6" hidden="1" x14ac:dyDescent="0.25">
      <c r="B7386">
        <v>165209</v>
      </c>
      <c r="C7386" t="s">
        <v>21067</v>
      </c>
      <c r="D7386" t="s">
        <v>21068</v>
      </c>
      <c r="E7386" t="s">
        <v>4105</v>
      </c>
      <c r="F7386" t="s">
        <v>1023</v>
      </c>
    </row>
    <row r="7387" spans="2:6" hidden="1" x14ac:dyDescent="0.25">
      <c r="B7387">
        <v>165210</v>
      </c>
      <c r="C7387" t="s">
        <v>21069</v>
      </c>
      <c r="D7387" t="s">
        <v>21070</v>
      </c>
      <c r="E7387" t="s">
        <v>21071</v>
      </c>
      <c r="F7387" t="s">
        <v>1023</v>
      </c>
    </row>
    <row r="7388" spans="2:6" hidden="1" x14ac:dyDescent="0.25">
      <c r="B7388">
        <v>165211</v>
      </c>
      <c r="C7388" t="s">
        <v>21072</v>
      </c>
      <c r="D7388" t="s">
        <v>21073</v>
      </c>
      <c r="E7388" t="s">
        <v>21074</v>
      </c>
      <c r="F7388" t="s">
        <v>1023</v>
      </c>
    </row>
    <row r="7389" spans="2:6" hidden="1" x14ac:dyDescent="0.25">
      <c r="B7389">
        <v>165212</v>
      </c>
      <c r="C7389" t="s">
        <v>21075</v>
      </c>
      <c r="D7389" t="s">
        <v>21076</v>
      </c>
      <c r="E7389" t="s">
        <v>21077</v>
      </c>
      <c r="F7389" t="s">
        <v>1023</v>
      </c>
    </row>
    <row r="7390" spans="2:6" hidden="1" x14ac:dyDescent="0.25">
      <c r="B7390">
        <v>165214</v>
      </c>
      <c r="C7390" t="s">
        <v>21078</v>
      </c>
      <c r="D7390" t="s">
        <v>21079</v>
      </c>
      <c r="E7390" t="s">
        <v>21080</v>
      </c>
      <c r="F7390" t="s">
        <v>1023</v>
      </c>
    </row>
    <row r="7391" spans="2:6" hidden="1" x14ac:dyDescent="0.25">
      <c r="B7391">
        <v>165216</v>
      </c>
      <c r="C7391" t="s">
        <v>21081</v>
      </c>
      <c r="D7391" t="s">
        <v>21082</v>
      </c>
      <c r="E7391" t="s">
        <v>21083</v>
      </c>
      <c r="F7391" t="s">
        <v>1023</v>
      </c>
    </row>
    <row r="7392" spans="2:6" hidden="1" x14ac:dyDescent="0.25">
      <c r="B7392">
        <v>165217</v>
      </c>
      <c r="C7392" t="s">
        <v>21084</v>
      </c>
      <c r="D7392" t="s">
        <v>21085</v>
      </c>
      <c r="E7392" t="s">
        <v>4413</v>
      </c>
      <c r="F7392" t="s">
        <v>1023</v>
      </c>
    </row>
    <row r="7393" spans="2:6" hidden="1" x14ac:dyDescent="0.25">
      <c r="B7393">
        <v>165219</v>
      </c>
      <c r="C7393" t="s">
        <v>21086</v>
      </c>
      <c r="D7393" t="s">
        <v>21087</v>
      </c>
      <c r="E7393" t="s">
        <v>11047</v>
      </c>
      <c r="F7393" t="s">
        <v>1023</v>
      </c>
    </row>
    <row r="7394" spans="2:6" hidden="1" x14ac:dyDescent="0.25">
      <c r="B7394">
        <v>165221</v>
      </c>
      <c r="C7394" t="s">
        <v>21088</v>
      </c>
      <c r="D7394" t="s">
        <v>21089</v>
      </c>
      <c r="E7394" t="s">
        <v>2964</v>
      </c>
      <c r="F7394" t="s">
        <v>1023</v>
      </c>
    </row>
    <row r="7395" spans="2:6" hidden="1" x14ac:dyDescent="0.25">
      <c r="B7395">
        <v>165222</v>
      </c>
      <c r="C7395" t="s">
        <v>21090</v>
      </c>
      <c r="D7395" t="s">
        <v>21091</v>
      </c>
      <c r="E7395" t="s">
        <v>21092</v>
      </c>
      <c r="F7395" t="s">
        <v>1023</v>
      </c>
    </row>
    <row r="7396" spans="2:6" hidden="1" x14ac:dyDescent="0.25">
      <c r="B7396">
        <v>165224</v>
      </c>
      <c r="C7396" t="s">
        <v>21093</v>
      </c>
      <c r="D7396" t="s">
        <v>21094</v>
      </c>
      <c r="E7396" t="s">
        <v>21095</v>
      </c>
      <c r="F7396" t="s">
        <v>1023</v>
      </c>
    </row>
    <row r="7397" spans="2:6" hidden="1" x14ac:dyDescent="0.25">
      <c r="B7397">
        <v>165227</v>
      </c>
      <c r="C7397" t="s">
        <v>21096</v>
      </c>
      <c r="D7397" t="s">
        <v>21097</v>
      </c>
      <c r="E7397" t="s">
        <v>18372</v>
      </c>
      <c r="F7397" t="s">
        <v>1023</v>
      </c>
    </row>
    <row r="7398" spans="2:6" hidden="1" x14ac:dyDescent="0.25">
      <c r="B7398">
        <v>165228</v>
      </c>
      <c r="C7398" t="s">
        <v>21098</v>
      </c>
      <c r="D7398" t="s">
        <v>21099</v>
      </c>
      <c r="E7398" t="s">
        <v>5849</v>
      </c>
      <c r="F7398" t="s">
        <v>1023</v>
      </c>
    </row>
    <row r="7399" spans="2:6" hidden="1" x14ac:dyDescent="0.25">
      <c r="B7399">
        <v>165229</v>
      </c>
      <c r="C7399" t="s">
        <v>21100</v>
      </c>
      <c r="D7399" t="s">
        <v>21101</v>
      </c>
      <c r="E7399" t="s">
        <v>21102</v>
      </c>
      <c r="F7399" t="s">
        <v>1023</v>
      </c>
    </row>
    <row r="7400" spans="2:6" hidden="1" x14ac:dyDescent="0.25">
      <c r="B7400">
        <v>165230</v>
      </c>
      <c r="C7400" t="s">
        <v>21103</v>
      </c>
      <c r="D7400" t="s">
        <v>21104</v>
      </c>
      <c r="E7400" t="s">
        <v>21105</v>
      </c>
      <c r="F7400" t="s">
        <v>1023</v>
      </c>
    </row>
    <row r="7401" spans="2:6" hidden="1" x14ac:dyDescent="0.25">
      <c r="B7401">
        <v>165231</v>
      </c>
      <c r="C7401" t="s">
        <v>21106</v>
      </c>
      <c r="D7401" t="s">
        <v>21107</v>
      </c>
      <c r="E7401" t="s">
        <v>21108</v>
      </c>
      <c r="F7401" t="s">
        <v>1023</v>
      </c>
    </row>
    <row r="7402" spans="2:6" hidden="1" x14ac:dyDescent="0.25">
      <c r="B7402">
        <v>165232</v>
      </c>
      <c r="C7402" t="s">
        <v>21109</v>
      </c>
      <c r="D7402" t="s">
        <v>21110</v>
      </c>
      <c r="E7402" t="s">
        <v>21111</v>
      </c>
      <c r="F7402" t="s">
        <v>1023</v>
      </c>
    </row>
    <row r="7403" spans="2:6" hidden="1" x14ac:dyDescent="0.25">
      <c r="B7403">
        <v>165233</v>
      </c>
      <c r="C7403" t="s">
        <v>21112</v>
      </c>
      <c r="D7403" t="s">
        <v>21113</v>
      </c>
      <c r="E7403" t="s">
        <v>21114</v>
      </c>
      <c r="F7403" t="s">
        <v>1023</v>
      </c>
    </row>
    <row r="7404" spans="2:6" hidden="1" x14ac:dyDescent="0.25">
      <c r="B7404">
        <v>165234</v>
      </c>
      <c r="C7404" t="s">
        <v>21115</v>
      </c>
      <c r="D7404" t="s">
        <v>21116</v>
      </c>
      <c r="E7404" t="s">
        <v>1519</v>
      </c>
      <c r="F7404" t="s">
        <v>1023</v>
      </c>
    </row>
    <row r="7405" spans="2:6" hidden="1" x14ac:dyDescent="0.25">
      <c r="B7405">
        <v>165235</v>
      </c>
      <c r="C7405" t="s">
        <v>21117</v>
      </c>
      <c r="D7405" t="s">
        <v>21118</v>
      </c>
      <c r="E7405" t="s">
        <v>20084</v>
      </c>
      <c r="F7405" t="s">
        <v>1023</v>
      </c>
    </row>
    <row r="7406" spans="2:6" hidden="1" x14ac:dyDescent="0.25">
      <c r="B7406">
        <v>165236</v>
      </c>
      <c r="C7406" t="s">
        <v>21119</v>
      </c>
      <c r="D7406" t="s">
        <v>21120</v>
      </c>
      <c r="E7406" t="s">
        <v>12372</v>
      </c>
      <c r="F7406" t="s">
        <v>1023</v>
      </c>
    </row>
    <row r="7407" spans="2:6" hidden="1" x14ac:dyDescent="0.25">
      <c r="B7407">
        <v>165237</v>
      </c>
      <c r="C7407" t="s">
        <v>21121</v>
      </c>
      <c r="D7407" t="s">
        <v>21122</v>
      </c>
      <c r="E7407" t="s">
        <v>21123</v>
      </c>
      <c r="F7407" t="s">
        <v>1023</v>
      </c>
    </row>
    <row r="7408" spans="2:6" hidden="1" x14ac:dyDescent="0.25">
      <c r="B7408">
        <v>165238</v>
      </c>
      <c r="C7408" t="s">
        <v>12367</v>
      </c>
      <c r="D7408" t="s">
        <v>12368</v>
      </c>
      <c r="E7408" t="s">
        <v>21124</v>
      </c>
      <c r="F7408" t="s">
        <v>1023</v>
      </c>
    </row>
    <row r="7409" spans="2:6" hidden="1" x14ac:dyDescent="0.25">
      <c r="B7409">
        <v>165239</v>
      </c>
      <c r="C7409" t="s">
        <v>6449</v>
      </c>
      <c r="D7409" t="s">
        <v>6450</v>
      </c>
      <c r="E7409" t="s">
        <v>21125</v>
      </c>
      <c r="F7409" t="s">
        <v>1023</v>
      </c>
    </row>
    <row r="7410" spans="2:6" hidden="1" x14ac:dyDescent="0.25">
      <c r="B7410">
        <v>165240</v>
      </c>
      <c r="C7410" t="s">
        <v>21126</v>
      </c>
      <c r="D7410" t="s">
        <v>21127</v>
      </c>
      <c r="E7410" t="s">
        <v>6925</v>
      </c>
      <c r="F7410" t="s">
        <v>1023</v>
      </c>
    </row>
    <row r="7411" spans="2:6" hidden="1" x14ac:dyDescent="0.25">
      <c r="B7411">
        <v>165241</v>
      </c>
      <c r="C7411" t="s">
        <v>21128</v>
      </c>
      <c r="D7411" t="s">
        <v>21129</v>
      </c>
      <c r="E7411" t="s">
        <v>21130</v>
      </c>
      <c r="F7411" t="s">
        <v>1023</v>
      </c>
    </row>
    <row r="7412" spans="2:6" hidden="1" x14ac:dyDescent="0.25">
      <c r="B7412">
        <v>165242</v>
      </c>
      <c r="C7412" t="s">
        <v>21131</v>
      </c>
      <c r="D7412" t="s">
        <v>21132</v>
      </c>
      <c r="E7412" t="s">
        <v>21133</v>
      </c>
      <c r="F7412" t="s">
        <v>1023</v>
      </c>
    </row>
    <row r="7413" spans="2:6" hidden="1" x14ac:dyDescent="0.25">
      <c r="B7413">
        <v>165243</v>
      </c>
      <c r="C7413" t="s">
        <v>21134</v>
      </c>
      <c r="D7413" t="s">
        <v>21135</v>
      </c>
      <c r="E7413" t="s">
        <v>12360</v>
      </c>
      <c r="F7413" t="s">
        <v>1023</v>
      </c>
    </row>
    <row r="7414" spans="2:6" hidden="1" x14ac:dyDescent="0.25">
      <c r="B7414">
        <v>165244</v>
      </c>
      <c r="C7414" t="s">
        <v>21136</v>
      </c>
      <c r="D7414" t="s">
        <v>21137</v>
      </c>
      <c r="E7414" t="s">
        <v>21138</v>
      </c>
      <c r="F7414" t="s">
        <v>1023</v>
      </c>
    </row>
    <row r="7415" spans="2:6" hidden="1" x14ac:dyDescent="0.25">
      <c r="B7415">
        <v>165245</v>
      </c>
      <c r="C7415" t="s">
        <v>21139</v>
      </c>
      <c r="D7415" t="s">
        <v>21140</v>
      </c>
      <c r="E7415" t="s">
        <v>21141</v>
      </c>
      <c r="F7415" t="s">
        <v>1023</v>
      </c>
    </row>
    <row r="7416" spans="2:6" hidden="1" x14ac:dyDescent="0.25">
      <c r="B7416">
        <v>165246</v>
      </c>
      <c r="C7416" t="s">
        <v>21142</v>
      </c>
      <c r="D7416" t="s">
        <v>21143</v>
      </c>
      <c r="E7416" t="s">
        <v>21144</v>
      </c>
      <c r="F7416" t="s">
        <v>1023</v>
      </c>
    </row>
    <row r="7417" spans="2:6" hidden="1" x14ac:dyDescent="0.25">
      <c r="B7417">
        <v>165247</v>
      </c>
      <c r="C7417" t="s">
        <v>21145</v>
      </c>
      <c r="D7417" t="s">
        <v>21146</v>
      </c>
      <c r="E7417" t="s">
        <v>21147</v>
      </c>
      <c r="F7417" t="s">
        <v>1023</v>
      </c>
    </row>
    <row r="7418" spans="2:6" hidden="1" x14ac:dyDescent="0.25">
      <c r="B7418">
        <v>165248</v>
      </c>
      <c r="C7418" t="s">
        <v>21148</v>
      </c>
      <c r="D7418" t="s">
        <v>21149</v>
      </c>
      <c r="E7418" t="s">
        <v>21150</v>
      </c>
      <c r="F7418" t="s">
        <v>1023</v>
      </c>
    </row>
    <row r="7419" spans="2:6" hidden="1" x14ac:dyDescent="0.25">
      <c r="B7419">
        <v>165249</v>
      </c>
      <c r="C7419" t="s">
        <v>21151</v>
      </c>
      <c r="D7419" t="s">
        <v>21152</v>
      </c>
      <c r="E7419" t="s">
        <v>17679</v>
      </c>
      <c r="F7419" t="s">
        <v>1023</v>
      </c>
    </row>
    <row r="7420" spans="2:6" hidden="1" x14ac:dyDescent="0.25">
      <c r="B7420">
        <v>165250</v>
      </c>
      <c r="C7420" t="s">
        <v>21153</v>
      </c>
      <c r="D7420" t="s">
        <v>21154</v>
      </c>
      <c r="E7420" t="s">
        <v>17679</v>
      </c>
      <c r="F7420" t="s">
        <v>1023</v>
      </c>
    </row>
    <row r="7421" spans="2:6" hidden="1" x14ac:dyDescent="0.25">
      <c r="B7421">
        <v>165251</v>
      </c>
      <c r="C7421" t="s">
        <v>21155</v>
      </c>
      <c r="D7421" t="s">
        <v>21156</v>
      </c>
      <c r="E7421" t="s">
        <v>21157</v>
      </c>
      <c r="F7421" t="s">
        <v>1023</v>
      </c>
    </row>
    <row r="7422" spans="2:6" hidden="1" x14ac:dyDescent="0.25">
      <c r="B7422">
        <v>165252</v>
      </c>
      <c r="C7422" t="s">
        <v>21158</v>
      </c>
      <c r="D7422" t="s">
        <v>21159</v>
      </c>
      <c r="E7422" t="s">
        <v>21160</v>
      </c>
      <c r="F7422" t="s">
        <v>1023</v>
      </c>
    </row>
    <row r="7423" spans="2:6" hidden="1" x14ac:dyDescent="0.25">
      <c r="B7423">
        <v>165253</v>
      </c>
      <c r="C7423" t="s">
        <v>21161</v>
      </c>
      <c r="D7423" t="s">
        <v>21162</v>
      </c>
      <c r="E7423" t="s">
        <v>10447</v>
      </c>
      <c r="F7423" t="s">
        <v>1023</v>
      </c>
    </row>
    <row r="7424" spans="2:6" hidden="1" x14ac:dyDescent="0.25">
      <c r="B7424">
        <v>165254</v>
      </c>
      <c r="C7424" t="s">
        <v>21163</v>
      </c>
      <c r="D7424" t="s">
        <v>21164</v>
      </c>
      <c r="E7424" t="s">
        <v>21165</v>
      </c>
      <c r="F7424" t="s">
        <v>1023</v>
      </c>
    </row>
    <row r="7425" spans="2:6" hidden="1" x14ac:dyDescent="0.25">
      <c r="B7425">
        <v>165255</v>
      </c>
      <c r="C7425" t="s">
        <v>21166</v>
      </c>
      <c r="D7425" t="s">
        <v>21167</v>
      </c>
      <c r="E7425" t="s">
        <v>21168</v>
      </c>
      <c r="F7425" t="s">
        <v>1023</v>
      </c>
    </row>
    <row r="7426" spans="2:6" hidden="1" x14ac:dyDescent="0.25">
      <c r="B7426">
        <v>165256</v>
      </c>
      <c r="C7426" t="s">
        <v>21169</v>
      </c>
      <c r="D7426" t="s">
        <v>21170</v>
      </c>
      <c r="E7426" t="s">
        <v>5104</v>
      </c>
      <c r="F7426" t="s">
        <v>1023</v>
      </c>
    </row>
    <row r="7427" spans="2:6" hidden="1" x14ac:dyDescent="0.25">
      <c r="B7427">
        <v>165257</v>
      </c>
      <c r="C7427" t="s">
        <v>21171</v>
      </c>
      <c r="D7427" t="s">
        <v>21172</v>
      </c>
      <c r="E7427" t="s">
        <v>21173</v>
      </c>
      <c r="F7427" t="s">
        <v>1023</v>
      </c>
    </row>
    <row r="7428" spans="2:6" hidden="1" x14ac:dyDescent="0.25">
      <c r="B7428">
        <v>165258</v>
      </c>
      <c r="C7428" t="s">
        <v>21174</v>
      </c>
      <c r="D7428" t="s">
        <v>21175</v>
      </c>
      <c r="E7428" t="s">
        <v>21176</v>
      </c>
      <c r="F7428" t="s">
        <v>1023</v>
      </c>
    </row>
    <row r="7429" spans="2:6" hidden="1" x14ac:dyDescent="0.25">
      <c r="B7429">
        <v>165259</v>
      </c>
      <c r="C7429" t="s">
        <v>21177</v>
      </c>
      <c r="D7429" t="s">
        <v>21178</v>
      </c>
      <c r="E7429" t="s">
        <v>21179</v>
      </c>
      <c r="F7429" t="s">
        <v>1023</v>
      </c>
    </row>
    <row r="7430" spans="2:6" hidden="1" x14ac:dyDescent="0.25">
      <c r="B7430">
        <v>165260</v>
      </c>
      <c r="C7430" t="s">
        <v>21180</v>
      </c>
      <c r="D7430" t="s">
        <v>21181</v>
      </c>
      <c r="E7430" t="s">
        <v>21182</v>
      </c>
      <c r="F7430" t="s">
        <v>1023</v>
      </c>
    </row>
    <row r="7431" spans="2:6" hidden="1" x14ac:dyDescent="0.25">
      <c r="B7431">
        <v>165261</v>
      </c>
      <c r="C7431" t="s">
        <v>21183</v>
      </c>
      <c r="D7431" t="s">
        <v>21184</v>
      </c>
      <c r="E7431" t="s">
        <v>1598</v>
      </c>
      <c r="F7431" t="s">
        <v>1023</v>
      </c>
    </row>
    <row r="7432" spans="2:6" hidden="1" x14ac:dyDescent="0.25">
      <c r="B7432">
        <v>165262</v>
      </c>
      <c r="C7432" t="s">
        <v>21185</v>
      </c>
      <c r="D7432" t="s">
        <v>21186</v>
      </c>
      <c r="E7432" t="s">
        <v>12378</v>
      </c>
      <c r="F7432" t="s">
        <v>1023</v>
      </c>
    </row>
    <row r="7433" spans="2:6" hidden="1" x14ac:dyDescent="0.25">
      <c r="B7433">
        <v>165263</v>
      </c>
      <c r="C7433" t="s">
        <v>21187</v>
      </c>
      <c r="D7433" t="s">
        <v>21188</v>
      </c>
      <c r="E7433" t="s">
        <v>21189</v>
      </c>
      <c r="F7433" t="s">
        <v>1023</v>
      </c>
    </row>
    <row r="7434" spans="2:6" hidden="1" x14ac:dyDescent="0.25">
      <c r="B7434">
        <v>165264</v>
      </c>
      <c r="C7434" t="s">
        <v>21190</v>
      </c>
      <c r="D7434" t="s">
        <v>21191</v>
      </c>
      <c r="E7434" t="s">
        <v>21192</v>
      </c>
      <c r="F7434" t="s">
        <v>1023</v>
      </c>
    </row>
    <row r="7435" spans="2:6" hidden="1" x14ac:dyDescent="0.25">
      <c r="B7435">
        <v>165265</v>
      </c>
      <c r="C7435" t="s">
        <v>21193</v>
      </c>
      <c r="D7435" t="s">
        <v>21194</v>
      </c>
      <c r="E7435" t="s">
        <v>5881</v>
      </c>
      <c r="F7435" t="s">
        <v>1023</v>
      </c>
    </row>
    <row r="7436" spans="2:6" hidden="1" x14ac:dyDescent="0.25">
      <c r="B7436">
        <v>165266</v>
      </c>
      <c r="C7436" t="s">
        <v>21195</v>
      </c>
      <c r="D7436" t="s">
        <v>21196</v>
      </c>
      <c r="E7436" t="s">
        <v>21197</v>
      </c>
      <c r="F7436" t="s">
        <v>1023</v>
      </c>
    </row>
    <row r="7437" spans="2:6" hidden="1" x14ac:dyDescent="0.25">
      <c r="B7437">
        <v>165267</v>
      </c>
      <c r="C7437" t="s">
        <v>21198</v>
      </c>
      <c r="D7437" t="s">
        <v>21199</v>
      </c>
      <c r="E7437" t="s">
        <v>21200</v>
      </c>
      <c r="F7437" t="s">
        <v>1023</v>
      </c>
    </row>
    <row r="7438" spans="2:6" hidden="1" x14ac:dyDescent="0.25">
      <c r="B7438">
        <v>165268</v>
      </c>
      <c r="C7438" t="s">
        <v>21201</v>
      </c>
      <c r="D7438" t="s">
        <v>21202</v>
      </c>
      <c r="E7438" t="s">
        <v>10458</v>
      </c>
      <c r="F7438" t="s">
        <v>1023</v>
      </c>
    </row>
    <row r="7439" spans="2:6" hidden="1" x14ac:dyDescent="0.25">
      <c r="B7439">
        <v>165269</v>
      </c>
      <c r="C7439" t="s">
        <v>21203</v>
      </c>
      <c r="D7439" t="s">
        <v>21204</v>
      </c>
      <c r="E7439" t="s">
        <v>12973</v>
      </c>
      <c r="F7439" t="s">
        <v>1023</v>
      </c>
    </row>
    <row r="7440" spans="2:6" hidden="1" x14ac:dyDescent="0.25">
      <c r="B7440">
        <v>165270</v>
      </c>
      <c r="C7440" t="s">
        <v>21205</v>
      </c>
      <c r="D7440" t="s">
        <v>21206</v>
      </c>
      <c r="E7440" t="s">
        <v>9684</v>
      </c>
      <c r="F7440" t="s">
        <v>1023</v>
      </c>
    </row>
    <row r="7441" spans="2:6" hidden="1" x14ac:dyDescent="0.25">
      <c r="B7441">
        <v>165271</v>
      </c>
      <c r="C7441" t="s">
        <v>21207</v>
      </c>
      <c r="D7441" t="s">
        <v>21208</v>
      </c>
      <c r="E7441" t="s">
        <v>21209</v>
      </c>
      <c r="F7441" t="s">
        <v>1023</v>
      </c>
    </row>
    <row r="7442" spans="2:6" hidden="1" x14ac:dyDescent="0.25">
      <c r="B7442">
        <v>165272</v>
      </c>
      <c r="C7442" t="s">
        <v>21210</v>
      </c>
      <c r="D7442" t="s">
        <v>21211</v>
      </c>
      <c r="E7442" t="s">
        <v>21212</v>
      </c>
      <c r="F7442" t="s">
        <v>1023</v>
      </c>
    </row>
    <row r="7443" spans="2:6" hidden="1" x14ac:dyDescent="0.25">
      <c r="B7443">
        <v>165273</v>
      </c>
      <c r="C7443" t="s">
        <v>21213</v>
      </c>
      <c r="D7443" t="s">
        <v>21214</v>
      </c>
      <c r="E7443" t="s">
        <v>21215</v>
      </c>
      <c r="F7443" t="s">
        <v>1023</v>
      </c>
    </row>
    <row r="7444" spans="2:6" hidden="1" x14ac:dyDescent="0.25">
      <c r="B7444">
        <v>165274</v>
      </c>
      <c r="C7444" t="s">
        <v>21216</v>
      </c>
      <c r="D7444" t="s">
        <v>21217</v>
      </c>
      <c r="E7444" t="s">
        <v>21218</v>
      </c>
      <c r="F7444" t="s">
        <v>1023</v>
      </c>
    </row>
    <row r="7445" spans="2:6" hidden="1" x14ac:dyDescent="0.25">
      <c r="B7445">
        <v>165275</v>
      </c>
      <c r="C7445" t="s">
        <v>20470</v>
      </c>
      <c r="D7445" t="s">
        <v>20471</v>
      </c>
      <c r="E7445" t="s">
        <v>21219</v>
      </c>
      <c r="F7445" t="s">
        <v>1023</v>
      </c>
    </row>
    <row r="7446" spans="2:6" hidden="1" x14ac:dyDescent="0.25">
      <c r="B7446">
        <v>165276</v>
      </c>
      <c r="C7446" t="s">
        <v>21220</v>
      </c>
      <c r="D7446" t="s">
        <v>21221</v>
      </c>
      <c r="E7446" t="s">
        <v>1652</v>
      </c>
      <c r="F7446" t="s">
        <v>1023</v>
      </c>
    </row>
    <row r="7447" spans="2:6" hidden="1" x14ac:dyDescent="0.25">
      <c r="B7447">
        <v>165277</v>
      </c>
      <c r="C7447" t="s">
        <v>21222</v>
      </c>
      <c r="D7447" t="s">
        <v>21223</v>
      </c>
      <c r="E7447" t="s">
        <v>8170</v>
      </c>
      <c r="F7447" t="s">
        <v>1023</v>
      </c>
    </row>
    <row r="7448" spans="2:6" hidden="1" x14ac:dyDescent="0.25">
      <c r="B7448">
        <v>165278</v>
      </c>
      <c r="C7448" t="s">
        <v>21224</v>
      </c>
      <c r="D7448" t="s">
        <v>21225</v>
      </c>
      <c r="E7448" t="s">
        <v>21226</v>
      </c>
      <c r="F7448" t="s">
        <v>1023</v>
      </c>
    </row>
    <row r="7449" spans="2:6" hidden="1" x14ac:dyDescent="0.25">
      <c r="B7449">
        <v>165279</v>
      </c>
      <c r="C7449" t="s">
        <v>21227</v>
      </c>
      <c r="D7449" t="s">
        <v>21228</v>
      </c>
      <c r="E7449" t="s">
        <v>9277</v>
      </c>
      <c r="F7449" t="s">
        <v>1023</v>
      </c>
    </row>
    <row r="7450" spans="2:6" hidden="1" x14ac:dyDescent="0.25">
      <c r="B7450">
        <v>165280</v>
      </c>
      <c r="C7450" t="s">
        <v>21229</v>
      </c>
      <c r="D7450" t="s">
        <v>21230</v>
      </c>
      <c r="E7450" t="s">
        <v>21231</v>
      </c>
      <c r="F7450" t="s">
        <v>1023</v>
      </c>
    </row>
    <row r="7451" spans="2:6" hidden="1" x14ac:dyDescent="0.25">
      <c r="B7451">
        <v>165281</v>
      </c>
      <c r="C7451" t="s">
        <v>21232</v>
      </c>
      <c r="D7451" t="s">
        <v>21233</v>
      </c>
      <c r="E7451" t="s">
        <v>16937</v>
      </c>
      <c r="F7451" t="s">
        <v>1023</v>
      </c>
    </row>
    <row r="7452" spans="2:6" hidden="1" x14ac:dyDescent="0.25">
      <c r="B7452">
        <v>165282</v>
      </c>
      <c r="C7452" t="s">
        <v>21234</v>
      </c>
      <c r="D7452" t="s">
        <v>21235</v>
      </c>
      <c r="E7452" t="s">
        <v>21236</v>
      </c>
      <c r="F7452" t="s">
        <v>1023</v>
      </c>
    </row>
    <row r="7453" spans="2:6" hidden="1" x14ac:dyDescent="0.25">
      <c r="B7453">
        <v>165283</v>
      </c>
      <c r="C7453" t="s">
        <v>21237</v>
      </c>
      <c r="D7453" t="s">
        <v>21238</v>
      </c>
      <c r="E7453" t="s">
        <v>21239</v>
      </c>
      <c r="F7453" t="s">
        <v>1023</v>
      </c>
    </row>
    <row r="7454" spans="2:6" hidden="1" x14ac:dyDescent="0.25">
      <c r="B7454">
        <v>165284</v>
      </c>
      <c r="C7454" t="s">
        <v>21240</v>
      </c>
      <c r="D7454" t="s">
        <v>21241</v>
      </c>
      <c r="E7454" t="s">
        <v>21242</v>
      </c>
      <c r="F7454" t="s">
        <v>1023</v>
      </c>
    </row>
    <row r="7455" spans="2:6" hidden="1" x14ac:dyDescent="0.25">
      <c r="B7455">
        <v>165285</v>
      </c>
      <c r="C7455" t="s">
        <v>21243</v>
      </c>
      <c r="D7455" t="s">
        <v>21244</v>
      </c>
      <c r="E7455" t="s">
        <v>21245</v>
      </c>
      <c r="F7455" t="s">
        <v>1023</v>
      </c>
    </row>
    <row r="7456" spans="2:6" hidden="1" x14ac:dyDescent="0.25">
      <c r="B7456">
        <v>165287</v>
      </c>
      <c r="C7456" t="s">
        <v>21246</v>
      </c>
      <c r="D7456" t="s">
        <v>21247</v>
      </c>
      <c r="E7456" t="s">
        <v>21248</v>
      </c>
      <c r="F7456" t="s">
        <v>1023</v>
      </c>
    </row>
    <row r="7457" spans="2:6" hidden="1" x14ac:dyDescent="0.25">
      <c r="B7457">
        <v>165288</v>
      </c>
      <c r="C7457" t="s">
        <v>21249</v>
      </c>
      <c r="D7457" t="s">
        <v>21250</v>
      </c>
      <c r="E7457" t="s">
        <v>17318</v>
      </c>
      <c r="F7457" t="s">
        <v>1023</v>
      </c>
    </row>
    <row r="7458" spans="2:6" hidden="1" x14ac:dyDescent="0.25">
      <c r="B7458">
        <v>165289</v>
      </c>
      <c r="C7458" t="s">
        <v>21251</v>
      </c>
      <c r="D7458" t="s">
        <v>21252</v>
      </c>
      <c r="E7458" t="s">
        <v>14865</v>
      </c>
      <c r="F7458" t="s">
        <v>1023</v>
      </c>
    </row>
    <row r="7459" spans="2:6" hidden="1" x14ac:dyDescent="0.25">
      <c r="B7459">
        <v>165290</v>
      </c>
      <c r="C7459" t="s">
        <v>21253</v>
      </c>
      <c r="D7459" t="s">
        <v>21254</v>
      </c>
      <c r="E7459" t="s">
        <v>4371</v>
      </c>
      <c r="F7459" t="s">
        <v>1023</v>
      </c>
    </row>
    <row r="7460" spans="2:6" hidden="1" x14ac:dyDescent="0.25">
      <c r="B7460">
        <v>165291</v>
      </c>
      <c r="C7460" t="s">
        <v>21255</v>
      </c>
      <c r="D7460" t="s">
        <v>21256</v>
      </c>
      <c r="E7460" t="s">
        <v>21257</v>
      </c>
      <c r="F7460" t="s">
        <v>1023</v>
      </c>
    </row>
    <row r="7461" spans="2:6" hidden="1" x14ac:dyDescent="0.25">
      <c r="B7461">
        <v>165292</v>
      </c>
      <c r="C7461" t="s">
        <v>21258</v>
      </c>
      <c r="D7461" t="s">
        <v>21259</v>
      </c>
      <c r="E7461" t="s">
        <v>21260</v>
      </c>
      <c r="F7461" t="s">
        <v>1023</v>
      </c>
    </row>
    <row r="7462" spans="2:6" hidden="1" x14ac:dyDescent="0.25">
      <c r="B7462">
        <v>165293</v>
      </c>
      <c r="C7462" t="s">
        <v>21261</v>
      </c>
      <c r="D7462" t="s">
        <v>21262</v>
      </c>
      <c r="E7462" t="s">
        <v>21263</v>
      </c>
      <c r="F7462" t="s">
        <v>1023</v>
      </c>
    </row>
    <row r="7463" spans="2:6" hidden="1" x14ac:dyDescent="0.25">
      <c r="B7463">
        <v>165294</v>
      </c>
      <c r="C7463" t="s">
        <v>21264</v>
      </c>
      <c r="D7463" t="s">
        <v>21265</v>
      </c>
      <c r="E7463" t="s">
        <v>21266</v>
      </c>
      <c r="F7463" t="s">
        <v>1023</v>
      </c>
    </row>
    <row r="7464" spans="2:6" hidden="1" x14ac:dyDescent="0.25">
      <c r="B7464">
        <v>165295</v>
      </c>
      <c r="C7464" t="s">
        <v>21267</v>
      </c>
      <c r="D7464" t="s">
        <v>21268</v>
      </c>
      <c r="E7464" t="s">
        <v>21269</v>
      </c>
      <c r="F7464" t="s">
        <v>1023</v>
      </c>
    </row>
    <row r="7465" spans="2:6" hidden="1" x14ac:dyDescent="0.25">
      <c r="B7465">
        <v>165296</v>
      </c>
      <c r="C7465" t="s">
        <v>21270</v>
      </c>
      <c r="D7465" t="s">
        <v>21271</v>
      </c>
      <c r="E7465" t="s">
        <v>17803</v>
      </c>
      <c r="F7465" t="s">
        <v>1023</v>
      </c>
    </row>
    <row r="7466" spans="2:6" hidden="1" x14ac:dyDescent="0.25">
      <c r="B7466">
        <v>165298</v>
      </c>
      <c r="C7466" t="s">
        <v>21272</v>
      </c>
      <c r="D7466" t="s">
        <v>21273</v>
      </c>
      <c r="E7466" t="s">
        <v>21274</v>
      </c>
      <c r="F7466" t="s">
        <v>1023</v>
      </c>
    </row>
    <row r="7467" spans="2:6" hidden="1" x14ac:dyDescent="0.25">
      <c r="B7467">
        <v>165299</v>
      </c>
      <c r="C7467" t="s">
        <v>21275</v>
      </c>
      <c r="D7467" t="s">
        <v>21276</v>
      </c>
      <c r="E7467" t="s">
        <v>21277</v>
      </c>
      <c r="F7467" t="s">
        <v>1023</v>
      </c>
    </row>
    <row r="7468" spans="2:6" hidden="1" x14ac:dyDescent="0.25">
      <c r="B7468">
        <v>165300</v>
      </c>
      <c r="C7468" t="s">
        <v>21278</v>
      </c>
      <c r="D7468" t="s">
        <v>21279</v>
      </c>
      <c r="E7468" t="s">
        <v>21280</v>
      </c>
      <c r="F7468" t="s">
        <v>1023</v>
      </c>
    </row>
    <row r="7469" spans="2:6" hidden="1" x14ac:dyDescent="0.25">
      <c r="B7469">
        <v>165301</v>
      </c>
      <c r="C7469" t="s">
        <v>21281</v>
      </c>
      <c r="D7469" t="s">
        <v>21282</v>
      </c>
      <c r="E7469" t="s">
        <v>12158</v>
      </c>
      <c r="F7469" t="s">
        <v>1023</v>
      </c>
    </row>
    <row r="7470" spans="2:6" hidden="1" x14ac:dyDescent="0.25">
      <c r="B7470">
        <v>165302</v>
      </c>
      <c r="C7470" t="s">
        <v>21283</v>
      </c>
      <c r="D7470" t="s">
        <v>21284</v>
      </c>
      <c r="E7470" t="s">
        <v>21285</v>
      </c>
      <c r="F7470" t="s">
        <v>1023</v>
      </c>
    </row>
    <row r="7471" spans="2:6" hidden="1" x14ac:dyDescent="0.25">
      <c r="B7471">
        <v>165303</v>
      </c>
      <c r="C7471" t="s">
        <v>21286</v>
      </c>
      <c r="D7471" t="s">
        <v>21287</v>
      </c>
      <c r="E7471" t="s">
        <v>17928</v>
      </c>
      <c r="F7471" t="s">
        <v>1023</v>
      </c>
    </row>
    <row r="7472" spans="2:6" hidden="1" x14ac:dyDescent="0.25">
      <c r="B7472">
        <v>165304</v>
      </c>
      <c r="C7472" t="s">
        <v>21288</v>
      </c>
      <c r="D7472" t="s">
        <v>24086</v>
      </c>
      <c r="E7472" t="s">
        <v>10555</v>
      </c>
      <c r="F7472" t="s">
        <v>1023</v>
      </c>
    </row>
    <row r="7473" spans="2:6" hidden="1" x14ac:dyDescent="0.25">
      <c r="B7473">
        <v>165305</v>
      </c>
      <c r="C7473" t="s">
        <v>21289</v>
      </c>
      <c r="D7473" t="s">
        <v>21290</v>
      </c>
      <c r="E7473" t="s">
        <v>21291</v>
      </c>
      <c r="F7473" t="s">
        <v>1023</v>
      </c>
    </row>
    <row r="7474" spans="2:6" hidden="1" x14ac:dyDescent="0.25">
      <c r="B7474">
        <v>165306</v>
      </c>
      <c r="C7474" t="s">
        <v>21292</v>
      </c>
      <c r="D7474" t="s">
        <v>21293</v>
      </c>
      <c r="E7474" t="s">
        <v>14651</v>
      </c>
      <c r="F7474" t="s">
        <v>1023</v>
      </c>
    </row>
    <row r="7475" spans="2:6" hidden="1" x14ac:dyDescent="0.25">
      <c r="B7475">
        <v>165307</v>
      </c>
      <c r="C7475" t="s">
        <v>21294</v>
      </c>
      <c r="D7475" t="s">
        <v>21295</v>
      </c>
      <c r="E7475" t="s">
        <v>21296</v>
      </c>
      <c r="F7475" t="s">
        <v>1023</v>
      </c>
    </row>
    <row r="7476" spans="2:6" hidden="1" x14ac:dyDescent="0.25">
      <c r="B7476">
        <v>165308</v>
      </c>
      <c r="C7476" t="s">
        <v>21297</v>
      </c>
      <c r="D7476" t="s">
        <v>21298</v>
      </c>
      <c r="E7476" t="s">
        <v>21299</v>
      </c>
      <c r="F7476" t="s">
        <v>1023</v>
      </c>
    </row>
    <row r="7477" spans="2:6" hidden="1" x14ac:dyDescent="0.25">
      <c r="B7477">
        <v>165309</v>
      </c>
      <c r="C7477" t="s">
        <v>21300</v>
      </c>
      <c r="D7477" t="s">
        <v>21301</v>
      </c>
      <c r="E7477" t="s">
        <v>2721</v>
      </c>
      <c r="F7477" t="s">
        <v>1023</v>
      </c>
    </row>
    <row r="7478" spans="2:6" hidden="1" x14ac:dyDescent="0.25">
      <c r="B7478">
        <v>165310</v>
      </c>
      <c r="C7478" t="s">
        <v>12252</v>
      </c>
      <c r="D7478" t="s">
        <v>12253</v>
      </c>
      <c r="E7478" t="s">
        <v>21302</v>
      </c>
      <c r="F7478" t="s">
        <v>1023</v>
      </c>
    </row>
    <row r="7479" spans="2:6" hidden="1" x14ac:dyDescent="0.25">
      <c r="B7479">
        <v>165311</v>
      </c>
      <c r="C7479" t="s">
        <v>21303</v>
      </c>
      <c r="D7479" t="s">
        <v>21304</v>
      </c>
      <c r="E7479" t="s">
        <v>21305</v>
      </c>
      <c r="F7479" t="s">
        <v>1023</v>
      </c>
    </row>
    <row r="7480" spans="2:6" hidden="1" x14ac:dyDescent="0.25">
      <c r="B7480">
        <v>165313</v>
      </c>
      <c r="C7480" t="s">
        <v>21306</v>
      </c>
      <c r="D7480" t="s">
        <v>21307</v>
      </c>
      <c r="E7480" t="s">
        <v>21308</v>
      </c>
      <c r="F7480" t="s">
        <v>1023</v>
      </c>
    </row>
    <row r="7481" spans="2:6" hidden="1" x14ac:dyDescent="0.25">
      <c r="B7481">
        <v>165314</v>
      </c>
      <c r="C7481" t="s">
        <v>21309</v>
      </c>
      <c r="D7481" t="s">
        <v>21310</v>
      </c>
      <c r="E7481" t="s">
        <v>21311</v>
      </c>
      <c r="F7481" t="s">
        <v>1023</v>
      </c>
    </row>
    <row r="7482" spans="2:6" hidden="1" x14ac:dyDescent="0.25">
      <c r="B7482">
        <v>165315</v>
      </c>
      <c r="C7482" t="s">
        <v>21312</v>
      </c>
      <c r="D7482" t="s">
        <v>21313</v>
      </c>
      <c r="E7482" t="s">
        <v>21314</v>
      </c>
      <c r="F7482" t="s">
        <v>1023</v>
      </c>
    </row>
    <row r="7483" spans="2:6" hidden="1" x14ac:dyDescent="0.25">
      <c r="B7483">
        <v>165316</v>
      </c>
      <c r="C7483" t="s">
        <v>21315</v>
      </c>
      <c r="D7483" t="s">
        <v>21316</v>
      </c>
      <c r="E7483" t="s">
        <v>2432</v>
      </c>
      <c r="F7483" t="s">
        <v>1023</v>
      </c>
    </row>
    <row r="7484" spans="2:6" hidden="1" x14ac:dyDescent="0.25">
      <c r="B7484">
        <v>165317</v>
      </c>
      <c r="C7484" t="s">
        <v>21317</v>
      </c>
      <c r="D7484" t="s">
        <v>21318</v>
      </c>
      <c r="E7484" t="s">
        <v>21319</v>
      </c>
      <c r="F7484" t="s">
        <v>1023</v>
      </c>
    </row>
    <row r="7485" spans="2:6" hidden="1" x14ac:dyDescent="0.25">
      <c r="B7485">
        <v>165318</v>
      </c>
      <c r="C7485" t="s">
        <v>21320</v>
      </c>
      <c r="D7485" t="s">
        <v>21321</v>
      </c>
      <c r="E7485" t="s">
        <v>21322</v>
      </c>
      <c r="F7485" t="s">
        <v>1023</v>
      </c>
    </row>
    <row r="7486" spans="2:6" hidden="1" x14ac:dyDescent="0.25">
      <c r="B7486">
        <v>165319</v>
      </c>
      <c r="C7486" t="s">
        <v>21323</v>
      </c>
      <c r="D7486" t="s">
        <v>21324</v>
      </c>
      <c r="E7486" t="s">
        <v>21325</v>
      </c>
      <c r="F7486" t="s">
        <v>1023</v>
      </c>
    </row>
    <row r="7487" spans="2:6" hidden="1" x14ac:dyDescent="0.25">
      <c r="B7487">
        <v>165320</v>
      </c>
      <c r="C7487" t="s">
        <v>21326</v>
      </c>
      <c r="D7487" t="s">
        <v>21327</v>
      </c>
      <c r="E7487" t="s">
        <v>21328</v>
      </c>
      <c r="F7487" t="s">
        <v>1023</v>
      </c>
    </row>
    <row r="7488" spans="2:6" hidden="1" x14ac:dyDescent="0.25">
      <c r="B7488">
        <v>165321</v>
      </c>
      <c r="C7488" t="s">
        <v>21329</v>
      </c>
      <c r="D7488" t="s">
        <v>21330</v>
      </c>
      <c r="E7488" t="s">
        <v>14538</v>
      </c>
      <c r="F7488" t="s">
        <v>1023</v>
      </c>
    </row>
    <row r="7489" spans="2:6" hidden="1" x14ac:dyDescent="0.25">
      <c r="B7489">
        <v>165322</v>
      </c>
      <c r="C7489" t="s">
        <v>21331</v>
      </c>
      <c r="D7489" t="s">
        <v>21332</v>
      </c>
      <c r="E7489" t="s">
        <v>13480</v>
      </c>
      <c r="F7489" t="s">
        <v>1023</v>
      </c>
    </row>
    <row r="7490" spans="2:6" hidden="1" x14ac:dyDescent="0.25">
      <c r="B7490">
        <v>165323</v>
      </c>
      <c r="C7490" t="s">
        <v>21333</v>
      </c>
      <c r="D7490" t="s">
        <v>21334</v>
      </c>
      <c r="E7490" t="s">
        <v>14012</v>
      </c>
      <c r="F7490" t="s">
        <v>1023</v>
      </c>
    </row>
    <row r="7491" spans="2:6" hidden="1" x14ac:dyDescent="0.25">
      <c r="B7491">
        <v>165324</v>
      </c>
      <c r="C7491" t="s">
        <v>21033</v>
      </c>
      <c r="D7491" t="s">
        <v>21034</v>
      </c>
      <c r="E7491" t="s">
        <v>21335</v>
      </c>
      <c r="F7491" t="s">
        <v>1023</v>
      </c>
    </row>
    <row r="7492" spans="2:6" hidden="1" x14ac:dyDescent="0.25">
      <c r="B7492">
        <v>165325</v>
      </c>
      <c r="C7492" t="s">
        <v>21336</v>
      </c>
      <c r="D7492" t="s">
        <v>21337</v>
      </c>
      <c r="E7492" t="s">
        <v>21338</v>
      </c>
      <c r="F7492" t="s">
        <v>1023</v>
      </c>
    </row>
    <row r="7493" spans="2:6" hidden="1" x14ac:dyDescent="0.25">
      <c r="B7493">
        <v>165326</v>
      </c>
      <c r="C7493" t="s">
        <v>21339</v>
      </c>
      <c r="D7493" t="s">
        <v>21340</v>
      </c>
      <c r="E7493" t="s">
        <v>10863</v>
      </c>
      <c r="F7493" t="s">
        <v>1023</v>
      </c>
    </row>
    <row r="7494" spans="2:6" hidden="1" x14ac:dyDescent="0.25">
      <c r="B7494">
        <v>165327</v>
      </c>
      <c r="C7494" t="s">
        <v>21341</v>
      </c>
      <c r="D7494" t="s">
        <v>21342</v>
      </c>
      <c r="E7494" t="s">
        <v>16161</v>
      </c>
      <c r="F7494" t="s">
        <v>1023</v>
      </c>
    </row>
    <row r="7495" spans="2:6" hidden="1" x14ac:dyDescent="0.25">
      <c r="B7495">
        <v>165328</v>
      </c>
      <c r="C7495" t="s">
        <v>21343</v>
      </c>
      <c r="D7495" t="s">
        <v>21344</v>
      </c>
      <c r="E7495" t="s">
        <v>21345</v>
      </c>
      <c r="F7495" t="s">
        <v>1023</v>
      </c>
    </row>
    <row r="7496" spans="2:6" hidden="1" x14ac:dyDescent="0.25">
      <c r="B7496">
        <v>165330</v>
      </c>
      <c r="C7496" t="s">
        <v>21346</v>
      </c>
      <c r="D7496" t="s">
        <v>21347</v>
      </c>
      <c r="E7496" t="s">
        <v>4076</v>
      </c>
      <c r="F7496" t="s">
        <v>1023</v>
      </c>
    </row>
    <row r="7497" spans="2:6" hidden="1" x14ac:dyDescent="0.25">
      <c r="B7497">
        <v>165331</v>
      </c>
      <c r="C7497" t="s">
        <v>21348</v>
      </c>
      <c r="D7497" t="s">
        <v>21349</v>
      </c>
      <c r="E7497" t="s">
        <v>21350</v>
      </c>
      <c r="F7497" t="s">
        <v>1023</v>
      </c>
    </row>
    <row r="7498" spans="2:6" hidden="1" x14ac:dyDescent="0.25">
      <c r="B7498">
        <v>165333</v>
      </c>
      <c r="C7498" t="s">
        <v>20759</v>
      </c>
      <c r="D7498" t="s">
        <v>20760</v>
      </c>
      <c r="E7498" t="s">
        <v>21351</v>
      </c>
      <c r="F7498" t="s">
        <v>1023</v>
      </c>
    </row>
    <row r="7499" spans="2:6" hidden="1" x14ac:dyDescent="0.25">
      <c r="B7499">
        <v>165335</v>
      </c>
      <c r="C7499" t="s">
        <v>21352</v>
      </c>
      <c r="D7499" t="s">
        <v>21353</v>
      </c>
      <c r="E7499" t="s">
        <v>21354</v>
      </c>
      <c r="F7499" t="s">
        <v>1023</v>
      </c>
    </row>
    <row r="7500" spans="2:6" hidden="1" x14ac:dyDescent="0.25">
      <c r="B7500">
        <v>165336</v>
      </c>
      <c r="C7500" t="s">
        <v>21355</v>
      </c>
      <c r="D7500" t="s">
        <v>21356</v>
      </c>
      <c r="E7500" t="s">
        <v>12874</v>
      </c>
      <c r="F7500" t="s">
        <v>1023</v>
      </c>
    </row>
    <row r="7501" spans="2:6" hidden="1" x14ac:dyDescent="0.25">
      <c r="B7501">
        <v>165337</v>
      </c>
      <c r="C7501" t="s">
        <v>21357</v>
      </c>
      <c r="D7501" t="s">
        <v>21358</v>
      </c>
      <c r="E7501" t="s">
        <v>1677</v>
      </c>
      <c r="F7501" t="s">
        <v>1023</v>
      </c>
    </row>
    <row r="7502" spans="2:6" hidden="1" x14ac:dyDescent="0.25">
      <c r="B7502">
        <v>165338</v>
      </c>
      <c r="C7502" t="s">
        <v>21359</v>
      </c>
      <c r="D7502" t="s">
        <v>21360</v>
      </c>
      <c r="E7502" t="s">
        <v>21361</v>
      </c>
      <c r="F7502" t="s">
        <v>1023</v>
      </c>
    </row>
    <row r="7503" spans="2:6" hidden="1" x14ac:dyDescent="0.25">
      <c r="B7503">
        <v>165339</v>
      </c>
      <c r="C7503" t="s">
        <v>21362</v>
      </c>
      <c r="D7503" t="s">
        <v>21363</v>
      </c>
      <c r="E7503" t="s">
        <v>6784</v>
      </c>
      <c r="F7503" t="s">
        <v>1023</v>
      </c>
    </row>
    <row r="7504" spans="2:6" hidden="1" x14ac:dyDescent="0.25">
      <c r="B7504">
        <v>165340</v>
      </c>
      <c r="C7504" t="s">
        <v>21364</v>
      </c>
      <c r="D7504" t="s">
        <v>21365</v>
      </c>
      <c r="E7504" t="s">
        <v>21366</v>
      </c>
      <c r="F7504" t="s">
        <v>1023</v>
      </c>
    </row>
    <row r="7505" spans="2:6" hidden="1" x14ac:dyDescent="0.25">
      <c r="B7505">
        <v>165341</v>
      </c>
      <c r="C7505" t="s">
        <v>21367</v>
      </c>
      <c r="D7505" t="s">
        <v>21368</v>
      </c>
      <c r="E7505" t="s">
        <v>3658</v>
      </c>
      <c r="F7505" t="s">
        <v>1023</v>
      </c>
    </row>
    <row r="7506" spans="2:6" hidden="1" x14ac:dyDescent="0.25">
      <c r="B7506">
        <v>165342</v>
      </c>
      <c r="C7506" t="s">
        <v>21369</v>
      </c>
      <c r="D7506" t="s">
        <v>21370</v>
      </c>
      <c r="E7506" t="s">
        <v>21371</v>
      </c>
      <c r="F7506" t="s">
        <v>1023</v>
      </c>
    </row>
    <row r="7507" spans="2:6" hidden="1" x14ac:dyDescent="0.25">
      <c r="B7507">
        <v>165343</v>
      </c>
      <c r="C7507" t="s">
        <v>21372</v>
      </c>
      <c r="D7507" t="s">
        <v>21373</v>
      </c>
      <c r="E7507" t="s">
        <v>10780</v>
      </c>
      <c r="F7507" t="s">
        <v>1023</v>
      </c>
    </row>
    <row r="7508" spans="2:6" hidden="1" x14ac:dyDescent="0.25">
      <c r="B7508">
        <v>165344</v>
      </c>
      <c r="C7508" t="s">
        <v>21374</v>
      </c>
      <c r="D7508" t="s">
        <v>21375</v>
      </c>
      <c r="E7508" t="s">
        <v>21376</v>
      </c>
      <c r="F7508" t="s">
        <v>1023</v>
      </c>
    </row>
    <row r="7509" spans="2:6" hidden="1" x14ac:dyDescent="0.25">
      <c r="B7509">
        <v>165345</v>
      </c>
      <c r="C7509" t="s">
        <v>21377</v>
      </c>
      <c r="D7509" t="s">
        <v>21378</v>
      </c>
      <c r="E7509" t="s">
        <v>4567</v>
      </c>
      <c r="F7509" t="s">
        <v>1023</v>
      </c>
    </row>
    <row r="7510" spans="2:6" hidden="1" x14ac:dyDescent="0.25">
      <c r="B7510">
        <v>165346</v>
      </c>
      <c r="C7510" t="s">
        <v>18632</v>
      </c>
      <c r="D7510" t="s">
        <v>18633</v>
      </c>
      <c r="E7510" t="s">
        <v>21379</v>
      </c>
      <c r="F7510" t="s">
        <v>1023</v>
      </c>
    </row>
    <row r="7511" spans="2:6" hidden="1" x14ac:dyDescent="0.25">
      <c r="B7511">
        <v>165347</v>
      </c>
      <c r="C7511" t="s">
        <v>21380</v>
      </c>
      <c r="D7511" t="s">
        <v>21381</v>
      </c>
      <c r="E7511" t="s">
        <v>21382</v>
      </c>
      <c r="F7511" t="s">
        <v>1023</v>
      </c>
    </row>
    <row r="7512" spans="2:6" hidden="1" x14ac:dyDescent="0.25">
      <c r="B7512">
        <v>165348</v>
      </c>
      <c r="C7512" t="s">
        <v>21383</v>
      </c>
      <c r="D7512" t="s">
        <v>21384</v>
      </c>
      <c r="E7512" t="s">
        <v>6739</v>
      </c>
      <c r="F7512" t="s">
        <v>1023</v>
      </c>
    </row>
    <row r="7513" spans="2:6" hidden="1" x14ac:dyDescent="0.25">
      <c r="B7513">
        <v>165349</v>
      </c>
      <c r="C7513" t="s">
        <v>21385</v>
      </c>
      <c r="D7513" t="s">
        <v>21386</v>
      </c>
      <c r="E7513" t="s">
        <v>21387</v>
      </c>
      <c r="F7513" t="s">
        <v>1023</v>
      </c>
    </row>
    <row r="7514" spans="2:6" hidden="1" x14ac:dyDescent="0.25">
      <c r="B7514">
        <v>165350</v>
      </c>
      <c r="C7514" t="s">
        <v>21388</v>
      </c>
      <c r="D7514" t="s">
        <v>21389</v>
      </c>
      <c r="E7514" t="s">
        <v>21390</v>
      </c>
      <c r="F7514" t="s">
        <v>1023</v>
      </c>
    </row>
    <row r="7515" spans="2:6" hidden="1" x14ac:dyDescent="0.25">
      <c r="B7515">
        <v>165351</v>
      </c>
      <c r="C7515" t="s">
        <v>21391</v>
      </c>
      <c r="D7515" t="s">
        <v>21392</v>
      </c>
      <c r="E7515" t="s">
        <v>21393</v>
      </c>
      <c r="F7515" t="s">
        <v>1023</v>
      </c>
    </row>
    <row r="7516" spans="2:6" hidden="1" x14ac:dyDescent="0.25">
      <c r="B7516">
        <v>165352</v>
      </c>
      <c r="C7516" t="s">
        <v>21394</v>
      </c>
      <c r="D7516" t="s">
        <v>21395</v>
      </c>
      <c r="E7516" t="s">
        <v>14601</v>
      </c>
      <c r="F7516" t="s">
        <v>1023</v>
      </c>
    </row>
    <row r="7517" spans="2:6" hidden="1" x14ac:dyDescent="0.25">
      <c r="B7517">
        <v>165353</v>
      </c>
      <c r="C7517" t="s">
        <v>21396</v>
      </c>
      <c r="D7517" t="s">
        <v>21397</v>
      </c>
      <c r="E7517" t="s">
        <v>21398</v>
      </c>
      <c r="F7517" t="s">
        <v>1023</v>
      </c>
    </row>
    <row r="7518" spans="2:6" hidden="1" x14ac:dyDescent="0.25">
      <c r="B7518">
        <v>165354</v>
      </c>
      <c r="C7518" t="s">
        <v>21399</v>
      </c>
      <c r="D7518" t="s">
        <v>21400</v>
      </c>
      <c r="E7518" t="s">
        <v>21401</v>
      </c>
      <c r="F7518" t="s">
        <v>1023</v>
      </c>
    </row>
    <row r="7519" spans="2:6" hidden="1" x14ac:dyDescent="0.25">
      <c r="B7519">
        <v>165355</v>
      </c>
      <c r="C7519" t="s">
        <v>21402</v>
      </c>
      <c r="D7519" t="s">
        <v>21403</v>
      </c>
      <c r="E7519" t="s">
        <v>2363</v>
      </c>
      <c r="F7519" t="s">
        <v>1023</v>
      </c>
    </row>
    <row r="7520" spans="2:6" hidden="1" x14ac:dyDescent="0.25">
      <c r="B7520">
        <v>165356</v>
      </c>
      <c r="C7520" t="s">
        <v>21404</v>
      </c>
      <c r="D7520" t="s">
        <v>21405</v>
      </c>
      <c r="E7520" t="s">
        <v>21406</v>
      </c>
      <c r="F7520" t="s">
        <v>1023</v>
      </c>
    </row>
    <row r="7521" spans="2:6" hidden="1" x14ac:dyDescent="0.25">
      <c r="B7521">
        <v>165357</v>
      </c>
      <c r="C7521" t="s">
        <v>21407</v>
      </c>
      <c r="D7521" t="s">
        <v>21408</v>
      </c>
      <c r="E7521" t="s">
        <v>2246</v>
      </c>
      <c r="F7521" t="s">
        <v>1023</v>
      </c>
    </row>
    <row r="7522" spans="2:6" hidden="1" x14ac:dyDescent="0.25">
      <c r="B7522">
        <v>165358</v>
      </c>
      <c r="C7522" t="s">
        <v>21409</v>
      </c>
      <c r="D7522" t="s">
        <v>21410</v>
      </c>
      <c r="E7522" t="s">
        <v>12468</v>
      </c>
      <c r="F7522" t="s">
        <v>1023</v>
      </c>
    </row>
    <row r="7523" spans="2:6" hidden="1" x14ac:dyDescent="0.25">
      <c r="B7523">
        <v>165359</v>
      </c>
      <c r="C7523" t="s">
        <v>21411</v>
      </c>
      <c r="D7523" t="s">
        <v>21412</v>
      </c>
      <c r="E7523" t="s">
        <v>21413</v>
      </c>
      <c r="F7523" t="s">
        <v>1023</v>
      </c>
    </row>
    <row r="7524" spans="2:6" hidden="1" x14ac:dyDescent="0.25">
      <c r="B7524">
        <v>165360</v>
      </c>
      <c r="C7524" t="s">
        <v>21414</v>
      </c>
      <c r="D7524" t="s">
        <v>21415</v>
      </c>
      <c r="E7524" t="s">
        <v>21416</v>
      </c>
      <c r="F7524" t="s">
        <v>1023</v>
      </c>
    </row>
    <row r="7525" spans="2:6" hidden="1" x14ac:dyDescent="0.25">
      <c r="B7525">
        <v>165361</v>
      </c>
      <c r="C7525" t="s">
        <v>21417</v>
      </c>
      <c r="D7525" t="s">
        <v>21418</v>
      </c>
      <c r="E7525" t="s">
        <v>21419</v>
      </c>
      <c r="F7525" t="s">
        <v>1023</v>
      </c>
    </row>
    <row r="7526" spans="2:6" hidden="1" x14ac:dyDescent="0.25">
      <c r="B7526">
        <v>165362</v>
      </c>
      <c r="C7526" t="s">
        <v>21420</v>
      </c>
      <c r="D7526" t="s">
        <v>21421</v>
      </c>
      <c r="E7526" t="s">
        <v>21422</v>
      </c>
      <c r="F7526" t="s">
        <v>1023</v>
      </c>
    </row>
    <row r="7527" spans="2:6" hidden="1" x14ac:dyDescent="0.25">
      <c r="B7527">
        <v>165363</v>
      </c>
      <c r="C7527" t="s">
        <v>20470</v>
      </c>
      <c r="D7527" t="s">
        <v>20471</v>
      </c>
      <c r="E7527" t="s">
        <v>21423</v>
      </c>
      <c r="F7527" t="s">
        <v>1023</v>
      </c>
    </row>
    <row r="7528" spans="2:6" hidden="1" x14ac:dyDescent="0.25">
      <c r="B7528">
        <v>165364</v>
      </c>
      <c r="C7528" t="s">
        <v>21424</v>
      </c>
      <c r="D7528" t="s">
        <v>21425</v>
      </c>
      <c r="E7528" t="s">
        <v>10757</v>
      </c>
      <c r="F7528" t="s">
        <v>1023</v>
      </c>
    </row>
    <row r="7529" spans="2:6" hidden="1" x14ac:dyDescent="0.25">
      <c r="B7529">
        <v>165365</v>
      </c>
      <c r="C7529" t="s">
        <v>21426</v>
      </c>
      <c r="D7529" t="s">
        <v>21427</v>
      </c>
      <c r="E7529" t="s">
        <v>21428</v>
      </c>
      <c r="F7529" t="s">
        <v>1023</v>
      </c>
    </row>
    <row r="7530" spans="2:6" hidden="1" x14ac:dyDescent="0.25">
      <c r="B7530">
        <v>165366</v>
      </c>
      <c r="C7530" t="s">
        <v>21429</v>
      </c>
      <c r="D7530" t="s">
        <v>21430</v>
      </c>
      <c r="E7530" t="s">
        <v>3705</v>
      </c>
      <c r="F7530" t="s">
        <v>1023</v>
      </c>
    </row>
    <row r="7531" spans="2:6" hidden="1" x14ac:dyDescent="0.25">
      <c r="B7531">
        <v>165367</v>
      </c>
      <c r="C7531" t="s">
        <v>21431</v>
      </c>
      <c r="D7531" t="s">
        <v>21432</v>
      </c>
      <c r="E7531" t="s">
        <v>10698</v>
      </c>
      <c r="F7531" t="s">
        <v>1023</v>
      </c>
    </row>
    <row r="7532" spans="2:6" hidden="1" x14ac:dyDescent="0.25">
      <c r="B7532">
        <v>165368</v>
      </c>
      <c r="C7532" t="s">
        <v>21433</v>
      </c>
      <c r="D7532" t="s">
        <v>21434</v>
      </c>
      <c r="E7532" t="s">
        <v>21435</v>
      </c>
      <c r="F7532" t="s">
        <v>1023</v>
      </c>
    </row>
    <row r="7533" spans="2:6" hidden="1" x14ac:dyDescent="0.25">
      <c r="B7533">
        <v>165369</v>
      </c>
      <c r="C7533" t="s">
        <v>21436</v>
      </c>
      <c r="D7533" t="s">
        <v>21437</v>
      </c>
      <c r="E7533" t="s">
        <v>21438</v>
      </c>
      <c r="F7533" t="s">
        <v>1023</v>
      </c>
    </row>
    <row r="7534" spans="2:6" hidden="1" x14ac:dyDescent="0.25">
      <c r="B7534">
        <v>165370</v>
      </c>
      <c r="C7534" t="s">
        <v>6096</v>
      </c>
      <c r="D7534" t="s">
        <v>6097</v>
      </c>
      <c r="E7534" t="s">
        <v>21439</v>
      </c>
      <c r="F7534" t="s">
        <v>1023</v>
      </c>
    </row>
    <row r="7535" spans="2:6" hidden="1" x14ac:dyDescent="0.25">
      <c r="B7535">
        <v>165371</v>
      </c>
      <c r="C7535" t="s">
        <v>21440</v>
      </c>
      <c r="D7535" t="s">
        <v>21441</v>
      </c>
      <c r="E7535" t="s">
        <v>21442</v>
      </c>
      <c r="F7535" t="s">
        <v>1023</v>
      </c>
    </row>
    <row r="7536" spans="2:6" hidden="1" x14ac:dyDescent="0.25">
      <c r="B7536">
        <v>165372</v>
      </c>
      <c r="C7536" t="s">
        <v>21443</v>
      </c>
      <c r="D7536" t="s">
        <v>21444</v>
      </c>
      <c r="E7536" t="s">
        <v>21445</v>
      </c>
      <c r="F7536" t="s">
        <v>1023</v>
      </c>
    </row>
    <row r="7537" spans="2:6" hidden="1" x14ac:dyDescent="0.25">
      <c r="B7537">
        <v>165373</v>
      </c>
      <c r="C7537" t="s">
        <v>21446</v>
      </c>
      <c r="D7537" t="s">
        <v>21447</v>
      </c>
      <c r="E7537" t="s">
        <v>14183</v>
      </c>
      <c r="F7537" t="s">
        <v>1023</v>
      </c>
    </row>
    <row r="7538" spans="2:6" hidden="1" x14ac:dyDescent="0.25">
      <c r="B7538">
        <v>165374</v>
      </c>
      <c r="C7538" t="s">
        <v>21448</v>
      </c>
      <c r="D7538" t="s">
        <v>21449</v>
      </c>
      <c r="E7538" t="s">
        <v>21450</v>
      </c>
      <c r="F7538" t="s">
        <v>1023</v>
      </c>
    </row>
    <row r="7539" spans="2:6" hidden="1" x14ac:dyDescent="0.25">
      <c r="B7539">
        <v>165375</v>
      </c>
      <c r="C7539" t="s">
        <v>21451</v>
      </c>
      <c r="D7539" t="s">
        <v>21452</v>
      </c>
      <c r="E7539" t="s">
        <v>21453</v>
      </c>
      <c r="F7539" t="s">
        <v>1023</v>
      </c>
    </row>
    <row r="7540" spans="2:6" hidden="1" x14ac:dyDescent="0.25">
      <c r="B7540">
        <v>165376</v>
      </c>
      <c r="C7540" t="s">
        <v>21454</v>
      </c>
      <c r="D7540" t="s">
        <v>21455</v>
      </c>
      <c r="E7540" t="s">
        <v>21456</v>
      </c>
      <c r="F7540" t="s">
        <v>1023</v>
      </c>
    </row>
    <row r="7541" spans="2:6" hidden="1" x14ac:dyDescent="0.25">
      <c r="B7541">
        <v>165377</v>
      </c>
      <c r="C7541" t="s">
        <v>21457</v>
      </c>
      <c r="D7541" t="s">
        <v>21458</v>
      </c>
      <c r="E7541" t="s">
        <v>4006</v>
      </c>
      <c r="F7541" t="s">
        <v>1023</v>
      </c>
    </row>
    <row r="7542" spans="2:6" hidden="1" x14ac:dyDescent="0.25">
      <c r="B7542">
        <v>165378</v>
      </c>
      <c r="C7542" t="s">
        <v>21459</v>
      </c>
      <c r="D7542" t="s">
        <v>21460</v>
      </c>
      <c r="E7542" t="s">
        <v>21461</v>
      </c>
      <c r="F7542" t="s">
        <v>1023</v>
      </c>
    </row>
    <row r="7543" spans="2:6" hidden="1" x14ac:dyDescent="0.25">
      <c r="B7543">
        <v>165379</v>
      </c>
      <c r="C7543" t="s">
        <v>21462</v>
      </c>
      <c r="D7543" t="s">
        <v>21463</v>
      </c>
      <c r="E7543" t="s">
        <v>21464</v>
      </c>
      <c r="F7543" t="s">
        <v>1023</v>
      </c>
    </row>
    <row r="7544" spans="2:6" hidden="1" x14ac:dyDescent="0.25">
      <c r="B7544">
        <v>165380</v>
      </c>
      <c r="C7544" t="s">
        <v>21465</v>
      </c>
      <c r="D7544" t="s">
        <v>21466</v>
      </c>
      <c r="E7544" t="s">
        <v>21467</v>
      </c>
      <c r="F7544" t="s">
        <v>1023</v>
      </c>
    </row>
    <row r="7545" spans="2:6" hidden="1" x14ac:dyDescent="0.25">
      <c r="B7545">
        <v>165381</v>
      </c>
      <c r="C7545" t="s">
        <v>21468</v>
      </c>
      <c r="D7545" t="s">
        <v>21469</v>
      </c>
      <c r="E7545" t="s">
        <v>9046</v>
      </c>
      <c r="F7545" t="s">
        <v>1023</v>
      </c>
    </row>
    <row r="7546" spans="2:6" hidden="1" x14ac:dyDescent="0.25">
      <c r="B7546">
        <v>165382</v>
      </c>
      <c r="C7546" t="s">
        <v>21470</v>
      </c>
      <c r="D7546" t="s">
        <v>21471</v>
      </c>
      <c r="E7546" t="s">
        <v>3876</v>
      </c>
      <c r="F7546" t="s">
        <v>1023</v>
      </c>
    </row>
    <row r="7547" spans="2:6" hidden="1" x14ac:dyDescent="0.25">
      <c r="B7547">
        <v>165384</v>
      </c>
      <c r="C7547" t="s">
        <v>21472</v>
      </c>
      <c r="D7547" t="s">
        <v>21473</v>
      </c>
      <c r="E7547" t="s">
        <v>21474</v>
      </c>
      <c r="F7547" t="s">
        <v>1023</v>
      </c>
    </row>
    <row r="7548" spans="2:6" hidden="1" x14ac:dyDescent="0.25">
      <c r="B7548">
        <v>165385</v>
      </c>
      <c r="C7548" t="s">
        <v>21475</v>
      </c>
      <c r="D7548" t="s">
        <v>24087</v>
      </c>
      <c r="E7548" t="s">
        <v>8239</v>
      </c>
      <c r="F7548" t="s">
        <v>1023</v>
      </c>
    </row>
    <row r="7549" spans="2:6" hidden="1" x14ac:dyDescent="0.25">
      <c r="B7549">
        <v>165386</v>
      </c>
      <c r="C7549" t="s">
        <v>21476</v>
      </c>
      <c r="D7549" t="s">
        <v>21477</v>
      </c>
      <c r="E7549" t="s">
        <v>8485</v>
      </c>
      <c r="F7549" t="s">
        <v>1023</v>
      </c>
    </row>
    <row r="7550" spans="2:6" hidden="1" x14ac:dyDescent="0.25">
      <c r="B7550">
        <v>165387</v>
      </c>
      <c r="C7550" t="s">
        <v>21478</v>
      </c>
      <c r="D7550" t="s">
        <v>21479</v>
      </c>
      <c r="E7550" t="s">
        <v>21480</v>
      </c>
      <c r="F7550" t="s">
        <v>1023</v>
      </c>
    </row>
    <row r="7551" spans="2:6" hidden="1" x14ac:dyDescent="0.25">
      <c r="B7551">
        <v>165388</v>
      </c>
      <c r="C7551" t="s">
        <v>21481</v>
      </c>
      <c r="D7551" t="s">
        <v>21482</v>
      </c>
      <c r="E7551" t="s">
        <v>21483</v>
      </c>
      <c r="F7551" t="s">
        <v>1023</v>
      </c>
    </row>
    <row r="7552" spans="2:6" hidden="1" x14ac:dyDescent="0.25">
      <c r="B7552">
        <v>165389</v>
      </c>
      <c r="C7552" t="s">
        <v>21484</v>
      </c>
      <c r="D7552" t="s">
        <v>21485</v>
      </c>
      <c r="E7552" t="s">
        <v>21486</v>
      </c>
      <c r="F7552" t="s">
        <v>1023</v>
      </c>
    </row>
    <row r="7553" spans="2:6" hidden="1" x14ac:dyDescent="0.25">
      <c r="B7553">
        <v>165390</v>
      </c>
      <c r="C7553" t="s">
        <v>21487</v>
      </c>
      <c r="D7553" t="s">
        <v>21488</v>
      </c>
      <c r="E7553" t="s">
        <v>21489</v>
      </c>
      <c r="F7553" t="s">
        <v>1023</v>
      </c>
    </row>
    <row r="7554" spans="2:6" hidden="1" x14ac:dyDescent="0.25">
      <c r="B7554">
        <v>165391</v>
      </c>
      <c r="C7554" t="s">
        <v>21490</v>
      </c>
      <c r="D7554" t="s">
        <v>21491</v>
      </c>
      <c r="E7554" t="s">
        <v>21492</v>
      </c>
      <c r="F7554" t="s">
        <v>1023</v>
      </c>
    </row>
    <row r="7555" spans="2:6" hidden="1" x14ac:dyDescent="0.25">
      <c r="B7555">
        <v>165392</v>
      </c>
      <c r="C7555" t="s">
        <v>21493</v>
      </c>
      <c r="D7555" t="s">
        <v>21494</v>
      </c>
      <c r="E7555" t="s">
        <v>16044</v>
      </c>
      <c r="F7555" t="s">
        <v>1023</v>
      </c>
    </row>
    <row r="7556" spans="2:6" hidden="1" x14ac:dyDescent="0.25">
      <c r="B7556">
        <v>165393</v>
      </c>
      <c r="C7556" t="s">
        <v>21495</v>
      </c>
      <c r="D7556" t="s">
        <v>21496</v>
      </c>
      <c r="E7556" t="s">
        <v>21497</v>
      </c>
      <c r="F7556" t="s">
        <v>1023</v>
      </c>
    </row>
    <row r="7557" spans="2:6" hidden="1" x14ac:dyDescent="0.25">
      <c r="B7557">
        <v>165394</v>
      </c>
      <c r="C7557" t="s">
        <v>21498</v>
      </c>
      <c r="D7557" t="s">
        <v>21499</v>
      </c>
      <c r="E7557" t="s">
        <v>21500</v>
      </c>
      <c r="F7557" t="s">
        <v>1023</v>
      </c>
    </row>
    <row r="7558" spans="2:6" hidden="1" x14ac:dyDescent="0.25">
      <c r="B7558">
        <v>165395</v>
      </c>
      <c r="C7558" t="s">
        <v>21501</v>
      </c>
      <c r="D7558" t="s">
        <v>21502</v>
      </c>
      <c r="E7558" t="s">
        <v>3900</v>
      </c>
      <c r="F7558" t="s">
        <v>1023</v>
      </c>
    </row>
    <row r="7559" spans="2:6" hidden="1" x14ac:dyDescent="0.25">
      <c r="B7559">
        <v>165396</v>
      </c>
      <c r="C7559" t="s">
        <v>21503</v>
      </c>
      <c r="D7559" t="s">
        <v>21504</v>
      </c>
      <c r="E7559" t="s">
        <v>21505</v>
      </c>
      <c r="F7559" t="s">
        <v>1023</v>
      </c>
    </row>
    <row r="7560" spans="2:6" hidden="1" x14ac:dyDescent="0.25">
      <c r="B7560">
        <v>165397</v>
      </c>
      <c r="C7560" t="s">
        <v>21506</v>
      </c>
      <c r="D7560" t="s">
        <v>21507</v>
      </c>
      <c r="E7560" t="s">
        <v>2851</v>
      </c>
      <c r="F7560" t="s">
        <v>1023</v>
      </c>
    </row>
    <row r="7561" spans="2:6" hidden="1" x14ac:dyDescent="0.25">
      <c r="B7561">
        <v>165398</v>
      </c>
      <c r="C7561" t="s">
        <v>21508</v>
      </c>
      <c r="D7561" t="s">
        <v>21509</v>
      </c>
      <c r="E7561" t="s">
        <v>20278</v>
      </c>
      <c r="F7561" t="s">
        <v>1023</v>
      </c>
    </row>
    <row r="7562" spans="2:6" hidden="1" x14ac:dyDescent="0.25">
      <c r="B7562">
        <v>165399</v>
      </c>
      <c r="C7562" t="s">
        <v>21510</v>
      </c>
      <c r="D7562" t="s">
        <v>21511</v>
      </c>
      <c r="E7562" t="s">
        <v>21512</v>
      </c>
      <c r="F7562" t="s">
        <v>1023</v>
      </c>
    </row>
    <row r="7563" spans="2:6" hidden="1" x14ac:dyDescent="0.25">
      <c r="B7563">
        <v>165400</v>
      </c>
      <c r="C7563" t="s">
        <v>21513</v>
      </c>
      <c r="D7563" t="s">
        <v>21514</v>
      </c>
      <c r="E7563" t="s">
        <v>21515</v>
      </c>
      <c r="F7563" t="s">
        <v>1023</v>
      </c>
    </row>
    <row r="7564" spans="2:6" hidden="1" x14ac:dyDescent="0.25">
      <c r="B7564">
        <v>165401</v>
      </c>
      <c r="C7564" t="s">
        <v>21516</v>
      </c>
      <c r="D7564" t="s">
        <v>21517</v>
      </c>
      <c r="E7564" t="s">
        <v>21515</v>
      </c>
      <c r="F7564" t="s">
        <v>1023</v>
      </c>
    </row>
    <row r="7565" spans="2:6" hidden="1" x14ac:dyDescent="0.25">
      <c r="B7565">
        <v>165402</v>
      </c>
      <c r="C7565" t="s">
        <v>21518</v>
      </c>
      <c r="D7565" t="s">
        <v>21519</v>
      </c>
      <c r="E7565" t="s">
        <v>8959</v>
      </c>
      <c r="F7565" t="s">
        <v>1023</v>
      </c>
    </row>
    <row r="7566" spans="2:6" hidden="1" x14ac:dyDescent="0.25">
      <c r="B7566">
        <v>165403</v>
      </c>
      <c r="C7566" t="s">
        <v>21520</v>
      </c>
      <c r="D7566" t="s">
        <v>21521</v>
      </c>
      <c r="E7566" t="s">
        <v>33</v>
      </c>
      <c r="F7566" t="s">
        <v>1023</v>
      </c>
    </row>
    <row r="7567" spans="2:6" hidden="1" x14ac:dyDescent="0.25">
      <c r="B7567">
        <v>165404</v>
      </c>
      <c r="C7567" t="s">
        <v>21522</v>
      </c>
      <c r="D7567" t="s">
        <v>21523</v>
      </c>
      <c r="E7567" t="s">
        <v>3275</v>
      </c>
      <c r="F7567" t="s">
        <v>1023</v>
      </c>
    </row>
    <row r="7568" spans="2:6" hidden="1" x14ac:dyDescent="0.25">
      <c r="B7568">
        <v>165406</v>
      </c>
      <c r="C7568" t="s">
        <v>21524</v>
      </c>
      <c r="D7568" t="s">
        <v>21525</v>
      </c>
      <c r="E7568" t="s">
        <v>21526</v>
      </c>
      <c r="F7568" t="s">
        <v>1023</v>
      </c>
    </row>
    <row r="7569" spans="2:6" hidden="1" x14ac:dyDescent="0.25">
      <c r="B7569">
        <v>165407</v>
      </c>
      <c r="C7569" t="s">
        <v>21527</v>
      </c>
      <c r="D7569" t="s">
        <v>21528</v>
      </c>
      <c r="E7569" t="s">
        <v>21529</v>
      </c>
      <c r="F7569" t="s">
        <v>1023</v>
      </c>
    </row>
    <row r="7570" spans="2:6" hidden="1" x14ac:dyDescent="0.25">
      <c r="B7570">
        <v>165408</v>
      </c>
      <c r="C7570" t="s">
        <v>21530</v>
      </c>
      <c r="D7570" t="s">
        <v>21531</v>
      </c>
      <c r="E7570" t="s">
        <v>21532</v>
      </c>
      <c r="F7570" t="s">
        <v>1023</v>
      </c>
    </row>
    <row r="7571" spans="2:6" hidden="1" x14ac:dyDescent="0.25">
      <c r="B7571">
        <v>165409</v>
      </c>
      <c r="C7571" t="s">
        <v>21533</v>
      </c>
      <c r="D7571" t="s">
        <v>21534</v>
      </c>
      <c r="E7571" t="s">
        <v>21535</v>
      </c>
      <c r="F7571" t="s">
        <v>1023</v>
      </c>
    </row>
    <row r="7572" spans="2:6" hidden="1" x14ac:dyDescent="0.25">
      <c r="B7572">
        <v>165410</v>
      </c>
      <c r="C7572" t="s">
        <v>21536</v>
      </c>
      <c r="D7572" t="s">
        <v>21537</v>
      </c>
      <c r="E7572" t="s">
        <v>21538</v>
      </c>
      <c r="F7572" t="s">
        <v>1023</v>
      </c>
    </row>
    <row r="7573" spans="2:6" hidden="1" x14ac:dyDescent="0.25">
      <c r="B7573">
        <v>165411</v>
      </c>
      <c r="C7573" t="s">
        <v>21539</v>
      </c>
      <c r="D7573" t="s">
        <v>21540</v>
      </c>
      <c r="E7573" t="s">
        <v>17900</v>
      </c>
      <c r="F7573" t="s">
        <v>1023</v>
      </c>
    </row>
    <row r="7574" spans="2:6" hidden="1" x14ac:dyDescent="0.25">
      <c r="B7574">
        <v>165412</v>
      </c>
      <c r="C7574" t="s">
        <v>21541</v>
      </c>
      <c r="D7574" t="s">
        <v>21542</v>
      </c>
      <c r="E7574" t="s">
        <v>21543</v>
      </c>
      <c r="F7574" t="s">
        <v>1023</v>
      </c>
    </row>
    <row r="7575" spans="2:6" hidden="1" x14ac:dyDescent="0.25">
      <c r="B7575">
        <v>165414</v>
      </c>
      <c r="C7575" t="s">
        <v>21544</v>
      </c>
      <c r="D7575" t="s">
        <v>21545</v>
      </c>
      <c r="E7575" t="s">
        <v>21546</v>
      </c>
      <c r="F7575" t="s">
        <v>1023</v>
      </c>
    </row>
    <row r="7576" spans="2:6" hidden="1" x14ac:dyDescent="0.25">
      <c r="B7576">
        <v>165415</v>
      </c>
      <c r="C7576" t="s">
        <v>21547</v>
      </c>
      <c r="D7576" t="s">
        <v>21548</v>
      </c>
      <c r="E7576" t="s">
        <v>21549</v>
      </c>
      <c r="F7576" t="s">
        <v>1023</v>
      </c>
    </row>
    <row r="7577" spans="2:6" hidden="1" x14ac:dyDescent="0.25">
      <c r="B7577">
        <v>165416</v>
      </c>
      <c r="C7577" t="s">
        <v>21550</v>
      </c>
      <c r="D7577" t="s">
        <v>21551</v>
      </c>
      <c r="E7577" t="s">
        <v>21552</v>
      </c>
      <c r="F7577" t="s">
        <v>1023</v>
      </c>
    </row>
    <row r="7578" spans="2:6" hidden="1" x14ac:dyDescent="0.25">
      <c r="B7578">
        <v>165417</v>
      </c>
      <c r="C7578" t="s">
        <v>21553</v>
      </c>
      <c r="D7578" t="s">
        <v>21554</v>
      </c>
      <c r="E7578" t="s">
        <v>27</v>
      </c>
      <c r="F7578" t="s">
        <v>1023</v>
      </c>
    </row>
    <row r="7579" spans="2:6" hidden="1" x14ac:dyDescent="0.25">
      <c r="B7579">
        <v>165418</v>
      </c>
      <c r="C7579" t="s">
        <v>21555</v>
      </c>
      <c r="D7579" t="s">
        <v>21556</v>
      </c>
      <c r="E7579" t="s">
        <v>21557</v>
      </c>
      <c r="F7579" t="s">
        <v>1023</v>
      </c>
    </row>
    <row r="7580" spans="2:6" hidden="1" x14ac:dyDescent="0.25">
      <c r="B7580">
        <v>165419</v>
      </c>
      <c r="C7580" t="s">
        <v>13033</v>
      </c>
      <c r="D7580" t="s">
        <v>13034</v>
      </c>
      <c r="E7580" t="s">
        <v>21558</v>
      </c>
      <c r="F7580" t="s">
        <v>1023</v>
      </c>
    </row>
    <row r="7581" spans="2:6" hidden="1" x14ac:dyDescent="0.25">
      <c r="B7581">
        <v>165420</v>
      </c>
      <c r="C7581" t="s">
        <v>21559</v>
      </c>
      <c r="D7581" t="s">
        <v>21560</v>
      </c>
      <c r="E7581" t="s">
        <v>7901</v>
      </c>
      <c r="F7581" t="s">
        <v>1023</v>
      </c>
    </row>
    <row r="7582" spans="2:6" hidden="1" x14ac:dyDescent="0.25">
      <c r="B7582">
        <v>165421</v>
      </c>
      <c r="C7582" t="s">
        <v>21561</v>
      </c>
      <c r="D7582" t="s">
        <v>21562</v>
      </c>
      <c r="E7582" t="s">
        <v>4006</v>
      </c>
      <c r="F7582" t="s">
        <v>1023</v>
      </c>
    </row>
    <row r="7583" spans="2:6" hidden="1" x14ac:dyDescent="0.25">
      <c r="B7583">
        <v>165422</v>
      </c>
      <c r="C7583" t="s">
        <v>21563</v>
      </c>
      <c r="D7583" t="s">
        <v>21564</v>
      </c>
      <c r="E7583" t="s">
        <v>5990</v>
      </c>
      <c r="F7583" t="s">
        <v>1023</v>
      </c>
    </row>
    <row r="7584" spans="2:6" hidden="1" x14ac:dyDescent="0.25">
      <c r="B7584">
        <v>165423</v>
      </c>
      <c r="C7584" t="s">
        <v>21565</v>
      </c>
      <c r="D7584" t="s">
        <v>21566</v>
      </c>
      <c r="E7584" t="s">
        <v>3334</v>
      </c>
      <c r="F7584" t="s">
        <v>1023</v>
      </c>
    </row>
    <row r="7585" spans="2:6" hidden="1" x14ac:dyDescent="0.25">
      <c r="B7585">
        <v>165424</v>
      </c>
      <c r="C7585" t="s">
        <v>21567</v>
      </c>
      <c r="D7585" t="s">
        <v>21568</v>
      </c>
      <c r="E7585" t="s">
        <v>21569</v>
      </c>
      <c r="F7585" t="s">
        <v>1023</v>
      </c>
    </row>
    <row r="7586" spans="2:6" hidden="1" x14ac:dyDescent="0.25">
      <c r="B7586">
        <v>165425</v>
      </c>
      <c r="C7586" t="s">
        <v>21570</v>
      </c>
      <c r="D7586" t="s">
        <v>21571</v>
      </c>
      <c r="E7586" t="s">
        <v>1285</v>
      </c>
      <c r="F7586" t="s">
        <v>1023</v>
      </c>
    </row>
    <row r="7587" spans="2:6" hidden="1" x14ac:dyDescent="0.25">
      <c r="B7587">
        <v>165427</v>
      </c>
      <c r="C7587" t="s">
        <v>21572</v>
      </c>
      <c r="D7587" t="s">
        <v>21573</v>
      </c>
      <c r="E7587" t="s">
        <v>21574</v>
      </c>
      <c r="F7587" t="s">
        <v>1023</v>
      </c>
    </row>
    <row r="7588" spans="2:6" hidden="1" x14ac:dyDescent="0.25">
      <c r="B7588">
        <v>165428</v>
      </c>
      <c r="C7588" t="s">
        <v>21575</v>
      </c>
      <c r="D7588" t="s">
        <v>21576</v>
      </c>
      <c r="E7588" t="s">
        <v>21577</v>
      </c>
      <c r="F7588" t="s">
        <v>1023</v>
      </c>
    </row>
    <row r="7589" spans="2:6" hidden="1" x14ac:dyDescent="0.25">
      <c r="B7589">
        <v>165429</v>
      </c>
      <c r="C7589" t="s">
        <v>21578</v>
      </c>
      <c r="D7589" t="s">
        <v>21579</v>
      </c>
      <c r="E7589" t="s">
        <v>21580</v>
      </c>
      <c r="F7589" t="s">
        <v>1023</v>
      </c>
    </row>
    <row r="7590" spans="2:6" hidden="1" x14ac:dyDescent="0.25">
      <c r="B7590">
        <v>165430</v>
      </c>
      <c r="C7590" t="s">
        <v>21581</v>
      </c>
      <c r="D7590" t="s">
        <v>21582</v>
      </c>
      <c r="E7590" t="s">
        <v>21583</v>
      </c>
      <c r="F7590" t="s">
        <v>1023</v>
      </c>
    </row>
    <row r="7591" spans="2:6" hidden="1" x14ac:dyDescent="0.25">
      <c r="B7591">
        <v>165431</v>
      </c>
      <c r="C7591" t="s">
        <v>21584</v>
      </c>
      <c r="D7591" t="s">
        <v>21585</v>
      </c>
      <c r="E7591" t="s">
        <v>21586</v>
      </c>
      <c r="F7591" t="s">
        <v>1023</v>
      </c>
    </row>
    <row r="7592" spans="2:6" hidden="1" x14ac:dyDescent="0.25">
      <c r="B7592">
        <v>165432</v>
      </c>
      <c r="C7592" t="s">
        <v>21587</v>
      </c>
      <c r="D7592" t="s">
        <v>21588</v>
      </c>
      <c r="E7592" t="s">
        <v>21589</v>
      </c>
      <c r="F7592" t="s">
        <v>1023</v>
      </c>
    </row>
    <row r="7593" spans="2:6" hidden="1" x14ac:dyDescent="0.25">
      <c r="B7593">
        <v>165433</v>
      </c>
      <c r="C7593" t="s">
        <v>21590</v>
      </c>
      <c r="D7593" t="s">
        <v>21591</v>
      </c>
      <c r="E7593" t="s">
        <v>21592</v>
      </c>
      <c r="F7593" t="s">
        <v>1023</v>
      </c>
    </row>
    <row r="7594" spans="2:6" hidden="1" x14ac:dyDescent="0.25">
      <c r="B7594">
        <v>165435</v>
      </c>
      <c r="C7594" t="s">
        <v>21593</v>
      </c>
      <c r="D7594" t="s">
        <v>21594</v>
      </c>
      <c r="E7594" t="s">
        <v>21595</v>
      </c>
      <c r="F7594" t="s">
        <v>1023</v>
      </c>
    </row>
    <row r="7595" spans="2:6" hidden="1" x14ac:dyDescent="0.25">
      <c r="B7595">
        <v>165436</v>
      </c>
      <c r="C7595" t="s">
        <v>14809</v>
      </c>
      <c r="D7595" t="s">
        <v>14810</v>
      </c>
      <c r="E7595" t="s">
        <v>21596</v>
      </c>
      <c r="F7595" t="s">
        <v>1023</v>
      </c>
    </row>
    <row r="7596" spans="2:6" hidden="1" x14ac:dyDescent="0.25">
      <c r="B7596">
        <v>165437</v>
      </c>
      <c r="C7596" t="s">
        <v>21597</v>
      </c>
      <c r="D7596" t="s">
        <v>21598</v>
      </c>
      <c r="E7596" t="s">
        <v>21599</v>
      </c>
      <c r="F7596" t="s">
        <v>1023</v>
      </c>
    </row>
    <row r="7597" spans="2:6" hidden="1" x14ac:dyDescent="0.25">
      <c r="B7597">
        <v>165438</v>
      </c>
      <c r="C7597" t="s">
        <v>18525</v>
      </c>
      <c r="D7597" t="s">
        <v>18526</v>
      </c>
      <c r="E7597" t="s">
        <v>24088</v>
      </c>
      <c r="F7597" t="s">
        <v>1023</v>
      </c>
    </row>
    <row r="7598" spans="2:6" hidden="1" x14ac:dyDescent="0.25">
      <c r="B7598">
        <v>165439</v>
      </c>
      <c r="C7598" t="s">
        <v>21600</v>
      </c>
      <c r="D7598" t="s">
        <v>21601</v>
      </c>
      <c r="E7598" t="s">
        <v>21602</v>
      </c>
      <c r="F7598" t="s">
        <v>1023</v>
      </c>
    </row>
    <row r="7599" spans="2:6" hidden="1" x14ac:dyDescent="0.25">
      <c r="B7599">
        <v>165440</v>
      </c>
      <c r="C7599" t="s">
        <v>21603</v>
      </c>
      <c r="D7599" t="s">
        <v>21604</v>
      </c>
      <c r="E7599" t="s">
        <v>10543</v>
      </c>
      <c r="F7599" t="s">
        <v>1023</v>
      </c>
    </row>
    <row r="7600" spans="2:6" hidden="1" x14ac:dyDescent="0.25">
      <c r="B7600">
        <v>165442</v>
      </c>
      <c r="C7600" t="s">
        <v>21605</v>
      </c>
      <c r="D7600" t="s">
        <v>21606</v>
      </c>
      <c r="E7600" t="s">
        <v>21607</v>
      </c>
      <c r="F7600" t="s">
        <v>1023</v>
      </c>
    </row>
    <row r="7601" spans="2:6" hidden="1" x14ac:dyDescent="0.25">
      <c r="B7601">
        <v>165443</v>
      </c>
      <c r="C7601" t="s">
        <v>21608</v>
      </c>
      <c r="D7601" t="s">
        <v>21609</v>
      </c>
      <c r="E7601" t="s">
        <v>21610</v>
      </c>
      <c r="F7601" t="s">
        <v>1023</v>
      </c>
    </row>
    <row r="7602" spans="2:6" hidden="1" x14ac:dyDescent="0.25">
      <c r="B7602">
        <v>165444</v>
      </c>
      <c r="C7602" t="s">
        <v>21611</v>
      </c>
      <c r="D7602" t="s">
        <v>21612</v>
      </c>
      <c r="E7602" t="s">
        <v>21613</v>
      </c>
      <c r="F7602" t="s">
        <v>1023</v>
      </c>
    </row>
    <row r="7603" spans="2:6" hidden="1" x14ac:dyDescent="0.25">
      <c r="B7603">
        <v>165445</v>
      </c>
      <c r="C7603" t="s">
        <v>21614</v>
      </c>
      <c r="D7603" t="s">
        <v>21615</v>
      </c>
      <c r="E7603" t="s">
        <v>21616</v>
      </c>
      <c r="F7603" t="s">
        <v>1023</v>
      </c>
    </row>
    <row r="7604" spans="2:6" hidden="1" x14ac:dyDescent="0.25">
      <c r="B7604">
        <v>165446</v>
      </c>
      <c r="C7604" t="s">
        <v>21617</v>
      </c>
      <c r="D7604" t="s">
        <v>21618</v>
      </c>
      <c r="E7604" t="s">
        <v>21619</v>
      </c>
      <c r="F7604" t="s">
        <v>1023</v>
      </c>
    </row>
    <row r="7605" spans="2:6" hidden="1" x14ac:dyDescent="0.25">
      <c r="B7605">
        <v>165447</v>
      </c>
      <c r="C7605" t="s">
        <v>21620</v>
      </c>
      <c r="D7605" t="s">
        <v>21621</v>
      </c>
      <c r="E7605" t="s">
        <v>21622</v>
      </c>
      <c r="F7605" t="s">
        <v>1023</v>
      </c>
    </row>
    <row r="7606" spans="2:6" hidden="1" x14ac:dyDescent="0.25">
      <c r="B7606">
        <v>165448</v>
      </c>
      <c r="C7606" t="s">
        <v>21623</v>
      </c>
      <c r="D7606" t="s">
        <v>24089</v>
      </c>
      <c r="E7606" t="s">
        <v>7481</v>
      </c>
      <c r="F7606" t="s">
        <v>1023</v>
      </c>
    </row>
    <row r="7607" spans="2:6" hidden="1" x14ac:dyDescent="0.25">
      <c r="B7607">
        <v>165450</v>
      </c>
      <c r="C7607" t="s">
        <v>21624</v>
      </c>
      <c r="D7607" t="s">
        <v>21625</v>
      </c>
      <c r="E7607" t="s">
        <v>21626</v>
      </c>
      <c r="F7607" t="s">
        <v>1023</v>
      </c>
    </row>
    <row r="7608" spans="2:6" hidden="1" x14ac:dyDescent="0.25">
      <c r="B7608">
        <v>165451</v>
      </c>
      <c r="C7608" t="s">
        <v>21627</v>
      </c>
      <c r="D7608" t="s">
        <v>21628</v>
      </c>
      <c r="E7608" t="s">
        <v>21629</v>
      </c>
      <c r="F7608" t="s">
        <v>1023</v>
      </c>
    </row>
    <row r="7609" spans="2:6" hidden="1" x14ac:dyDescent="0.25">
      <c r="B7609">
        <v>165452</v>
      </c>
      <c r="C7609" t="s">
        <v>21630</v>
      </c>
      <c r="D7609" t="s">
        <v>21631</v>
      </c>
      <c r="E7609" t="s">
        <v>21632</v>
      </c>
      <c r="F7609" t="s">
        <v>1023</v>
      </c>
    </row>
    <row r="7610" spans="2:6" hidden="1" x14ac:dyDescent="0.25">
      <c r="B7610">
        <v>165453</v>
      </c>
      <c r="C7610" t="s">
        <v>21633</v>
      </c>
      <c r="D7610" t="s">
        <v>21634</v>
      </c>
      <c r="E7610" t="s">
        <v>21635</v>
      </c>
      <c r="F7610" t="s">
        <v>1023</v>
      </c>
    </row>
    <row r="7611" spans="2:6" hidden="1" x14ac:dyDescent="0.25">
      <c r="B7611">
        <v>165454</v>
      </c>
      <c r="C7611" t="s">
        <v>21636</v>
      </c>
      <c r="D7611" t="s">
        <v>21637</v>
      </c>
      <c r="E7611" t="s">
        <v>21638</v>
      </c>
      <c r="F7611" t="s">
        <v>1023</v>
      </c>
    </row>
    <row r="7612" spans="2:6" hidden="1" x14ac:dyDescent="0.25">
      <c r="B7612">
        <v>165457</v>
      </c>
      <c r="C7612" t="s">
        <v>21639</v>
      </c>
      <c r="D7612" t="s">
        <v>21640</v>
      </c>
      <c r="E7612" t="s">
        <v>21641</v>
      </c>
      <c r="F7612" t="s">
        <v>1023</v>
      </c>
    </row>
    <row r="7613" spans="2:6" hidden="1" x14ac:dyDescent="0.25">
      <c r="B7613">
        <v>165459</v>
      </c>
      <c r="C7613" t="s">
        <v>21642</v>
      </c>
      <c r="D7613" t="s">
        <v>21643</v>
      </c>
      <c r="E7613" t="s">
        <v>1695</v>
      </c>
      <c r="F7613" t="s">
        <v>1023</v>
      </c>
    </row>
    <row r="7614" spans="2:6" hidden="1" x14ac:dyDescent="0.25">
      <c r="B7614">
        <v>165460</v>
      </c>
      <c r="C7614" t="s">
        <v>21644</v>
      </c>
      <c r="D7614" t="s">
        <v>21645</v>
      </c>
      <c r="E7614" t="s">
        <v>9366</v>
      </c>
      <c r="F7614" t="s">
        <v>1023</v>
      </c>
    </row>
    <row r="7615" spans="2:6" hidden="1" x14ac:dyDescent="0.25">
      <c r="B7615">
        <v>165461</v>
      </c>
      <c r="C7615" t="s">
        <v>21646</v>
      </c>
      <c r="D7615" t="s">
        <v>21647</v>
      </c>
      <c r="E7615" t="s">
        <v>21648</v>
      </c>
      <c r="F7615" t="s">
        <v>1023</v>
      </c>
    </row>
    <row r="7616" spans="2:6" hidden="1" x14ac:dyDescent="0.25">
      <c r="B7616">
        <v>165462</v>
      </c>
      <c r="C7616" t="s">
        <v>21126</v>
      </c>
      <c r="D7616" t="s">
        <v>21127</v>
      </c>
      <c r="E7616" t="s">
        <v>21649</v>
      </c>
      <c r="F7616" t="s">
        <v>1023</v>
      </c>
    </row>
    <row r="7617" spans="2:6" hidden="1" x14ac:dyDescent="0.25">
      <c r="B7617">
        <v>165463</v>
      </c>
      <c r="C7617" t="s">
        <v>21650</v>
      </c>
      <c r="D7617" t="s">
        <v>21651</v>
      </c>
      <c r="E7617" t="s">
        <v>21652</v>
      </c>
      <c r="F7617" t="s">
        <v>1023</v>
      </c>
    </row>
    <row r="7618" spans="2:6" x14ac:dyDescent="0.25">
      <c r="B7618">
        <v>165464</v>
      </c>
      <c r="C7618" t="s">
        <v>350</v>
      </c>
      <c r="D7618" t="s">
        <v>351</v>
      </c>
      <c r="E7618" t="s">
        <v>197</v>
      </c>
      <c r="F7618" t="s">
        <v>1023</v>
      </c>
    </row>
    <row r="7619" spans="2:6" hidden="1" x14ac:dyDescent="0.25">
      <c r="B7619">
        <v>165465</v>
      </c>
      <c r="C7619" t="s">
        <v>21653</v>
      </c>
      <c r="D7619" t="s">
        <v>21654</v>
      </c>
      <c r="E7619" t="s">
        <v>21655</v>
      </c>
      <c r="F7619" t="s">
        <v>1023</v>
      </c>
    </row>
    <row r="7620" spans="2:6" hidden="1" x14ac:dyDescent="0.25">
      <c r="B7620">
        <v>165466</v>
      </c>
      <c r="C7620" t="s">
        <v>21656</v>
      </c>
      <c r="D7620" t="s">
        <v>21657</v>
      </c>
      <c r="E7620" t="s">
        <v>6524</v>
      </c>
      <c r="F7620" t="s">
        <v>1023</v>
      </c>
    </row>
    <row r="7621" spans="2:6" hidden="1" x14ac:dyDescent="0.25">
      <c r="B7621">
        <v>165467</v>
      </c>
      <c r="C7621" t="s">
        <v>21658</v>
      </c>
      <c r="D7621" t="s">
        <v>21659</v>
      </c>
      <c r="E7621" t="s">
        <v>21660</v>
      </c>
      <c r="F7621" t="s">
        <v>1023</v>
      </c>
    </row>
    <row r="7622" spans="2:6" hidden="1" x14ac:dyDescent="0.25">
      <c r="B7622">
        <v>165468</v>
      </c>
      <c r="C7622" t="s">
        <v>17055</v>
      </c>
      <c r="D7622" t="s">
        <v>17056</v>
      </c>
      <c r="E7622" t="s">
        <v>21661</v>
      </c>
      <c r="F7622" t="s">
        <v>1023</v>
      </c>
    </row>
    <row r="7623" spans="2:6" hidden="1" x14ac:dyDescent="0.25">
      <c r="B7623">
        <v>165469</v>
      </c>
      <c r="C7623" t="s">
        <v>21662</v>
      </c>
      <c r="D7623" t="s">
        <v>21663</v>
      </c>
      <c r="E7623" t="s">
        <v>21664</v>
      </c>
      <c r="F7623" t="s">
        <v>1023</v>
      </c>
    </row>
    <row r="7624" spans="2:6" hidden="1" x14ac:dyDescent="0.25">
      <c r="B7624">
        <v>165470</v>
      </c>
      <c r="C7624" t="s">
        <v>21665</v>
      </c>
      <c r="D7624" t="s">
        <v>21666</v>
      </c>
      <c r="E7624" t="s">
        <v>21667</v>
      </c>
      <c r="F7624" t="s">
        <v>1023</v>
      </c>
    </row>
    <row r="7625" spans="2:6" hidden="1" x14ac:dyDescent="0.25">
      <c r="B7625">
        <v>165471</v>
      </c>
      <c r="C7625" t="s">
        <v>21668</v>
      </c>
      <c r="D7625" t="s">
        <v>21669</v>
      </c>
      <c r="E7625" t="s">
        <v>5610</v>
      </c>
      <c r="F7625" t="s">
        <v>1023</v>
      </c>
    </row>
    <row r="7626" spans="2:6" hidden="1" x14ac:dyDescent="0.25">
      <c r="B7626">
        <v>165472</v>
      </c>
      <c r="C7626" t="s">
        <v>21670</v>
      </c>
      <c r="D7626" t="s">
        <v>21671</v>
      </c>
      <c r="E7626" t="s">
        <v>5557</v>
      </c>
      <c r="F7626" t="s">
        <v>1023</v>
      </c>
    </row>
    <row r="7627" spans="2:6" hidden="1" x14ac:dyDescent="0.25">
      <c r="B7627">
        <v>165473</v>
      </c>
      <c r="C7627" t="s">
        <v>21672</v>
      </c>
      <c r="D7627" t="s">
        <v>21673</v>
      </c>
      <c r="E7627" t="s">
        <v>21674</v>
      </c>
      <c r="F7627" t="s">
        <v>1023</v>
      </c>
    </row>
    <row r="7628" spans="2:6" hidden="1" x14ac:dyDescent="0.25">
      <c r="B7628">
        <v>165474</v>
      </c>
      <c r="C7628" t="s">
        <v>21481</v>
      </c>
      <c r="D7628" t="s">
        <v>21482</v>
      </c>
      <c r="E7628" t="s">
        <v>21675</v>
      </c>
      <c r="F7628" t="s">
        <v>1023</v>
      </c>
    </row>
    <row r="7629" spans="2:6" hidden="1" x14ac:dyDescent="0.25">
      <c r="B7629">
        <v>165475</v>
      </c>
      <c r="C7629" t="s">
        <v>21676</v>
      </c>
      <c r="D7629" t="s">
        <v>21677</v>
      </c>
      <c r="E7629" t="s">
        <v>1698</v>
      </c>
      <c r="F7629" t="s">
        <v>1023</v>
      </c>
    </row>
    <row r="7630" spans="2:6" hidden="1" x14ac:dyDescent="0.25">
      <c r="B7630">
        <v>165476</v>
      </c>
      <c r="C7630" t="s">
        <v>21678</v>
      </c>
      <c r="D7630" t="s">
        <v>21679</v>
      </c>
      <c r="E7630" t="s">
        <v>16867</v>
      </c>
      <c r="F7630" t="s">
        <v>1023</v>
      </c>
    </row>
    <row r="7631" spans="2:6" hidden="1" x14ac:dyDescent="0.25">
      <c r="B7631">
        <v>165478</v>
      </c>
      <c r="C7631" t="s">
        <v>21680</v>
      </c>
      <c r="D7631" t="s">
        <v>21681</v>
      </c>
      <c r="E7631" t="s">
        <v>8029</v>
      </c>
      <c r="F7631" t="s">
        <v>1023</v>
      </c>
    </row>
    <row r="7632" spans="2:6" hidden="1" x14ac:dyDescent="0.25">
      <c r="B7632">
        <v>165479</v>
      </c>
      <c r="C7632" t="s">
        <v>21682</v>
      </c>
      <c r="D7632" t="s">
        <v>21683</v>
      </c>
      <c r="E7632" t="s">
        <v>14862</v>
      </c>
      <c r="F7632" t="s">
        <v>1023</v>
      </c>
    </row>
    <row r="7633" spans="2:6" hidden="1" x14ac:dyDescent="0.25">
      <c r="B7633">
        <v>165480</v>
      </c>
      <c r="C7633" t="s">
        <v>21684</v>
      </c>
      <c r="D7633" t="s">
        <v>21685</v>
      </c>
      <c r="E7633" t="s">
        <v>21686</v>
      </c>
      <c r="F7633" t="s">
        <v>1023</v>
      </c>
    </row>
    <row r="7634" spans="2:6" hidden="1" x14ac:dyDescent="0.25">
      <c r="B7634">
        <v>165481</v>
      </c>
      <c r="C7634" t="s">
        <v>21687</v>
      </c>
      <c r="D7634" t="s">
        <v>21688</v>
      </c>
      <c r="E7634" t="s">
        <v>5074</v>
      </c>
      <c r="F7634" t="s">
        <v>1023</v>
      </c>
    </row>
    <row r="7635" spans="2:6" hidden="1" x14ac:dyDescent="0.25">
      <c r="B7635">
        <v>165482</v>
      </c>
      <c r="C7635" t="s">
        <v>21689</v>
      </c>
      <c r="D7635" t="s">
        <v>21690</v>
      </c>
      <c r="E7635" t="s">
        <v>21691</v>
      </c>
      <c r="F7635" t="s">
        <v>1023</v>
      </c>
    </row>
    <row r="7636" spans="2:6" hidden="1" x14ac:dyDescent="0.25">
      <c r="B7636">
        <v>165483</v>
      </c>
      <c r="C7636" t="s">
        <v>21692</v>
      </c>
      <c r="D7636" t="s">
        <v>21693</v>
      </c>
      <c r="E7636" t="s">
        <v>21694</v>
      </c>
      <c r="F7636" t="s">
        <v>1023</v>
      </c>
    </row>
    <row r="7637" spans="2:6" hidden="1" x14ac:dyDescent="0.25">
      <c r="B7637">
        <v>165484</v>
      </c>
      <c r="C7637" t="s">
        <v>21695</v>
      </c>
      <c r="D7637" t="s">
        <v>21696</v>
      </c>
      <c r="E7637" t="s">
        <v>21697</v>
      </c>
      <c r="F7637" t="s">
        <v>1023</v>
      </c>
    </row>
    <row r="7638" spans="2:6" hidden="1" x14ac:dyDescent="0.25">
      <c r="B7638">
        <v>165485</v>
      </c>
      <c r="C7638" t="s">
        <v>8737</v>
      </c>
      <c r="D7638" t="s">
        <v>8738</v>
      </c>
      <c r="E7638" t="s">
        <v>21698</v>
      </c>
      <c r="F7638" t="s">
        <v>1023</v>
      </c>
    </row>
    <row r="7639" spans="2:6" hidden="1" x14ac:dyDescent="0.25">
      <c r="B7639">
        <v>165486</v>
      </c>
      <c r="C7639" t="s">
        <v>21699</v>
      </c>
      <c r="D7639" t="s">
        <v>21700</v>
      </c>
      <c r="E7639" t="s">
        <v>21701</v>
      </c>
      <c r="F7639" t="s">
        <v>1023</v>
      </c>
    </row>
    <row r="7640" spans="2:6" hidden="1" x14ac:dyDescent="0.25">
      <c r="B7640">
        <v>165487</v>
      </c>
      <c r="C7640" t="s">
        <v>21702</v>
      </c>
      <c r="D7640" t="s">
        <v>21703</v>
      </c>
      <c r="E7640" t="s">
        <v>18396</v>
      </c>
      <c r="F7640" t="s">
        <v>1023</v>
      </c>
    </row>
    <row r="7641" spans="2:6" hidden="1" x14ac:dyDescent="0.25">
      <c r="B7641">
        <v>165488</v>
      </c>
      <c r="C7641" t="s">
        <v>21704</v>
      </c>
      <c r="D7641" t="s">
        <v>21705</v>
      </c>
      <c r="E7641" t="s">
        <v>21706</v>
      </c>
      <c r="F7641" t="s">
        <v>1023</v>
      </c>
    </row>
    <row r="7642" spans="2:6" hidden="1" x14ac:dyDescent="0.25">
      <c r="B7642">
        <v>165489</v>
      </c>
      <c r="C7642" t="s">
        <v>21707</v>
      </c>
      <c r="D7642" t="s">
        <v>21708</v>
      </c>
      <c r="E7642" t="s">
        <v>8540</v>
      </c>
      <c r="F7642" t="s">
        <v>1023</v>
      </c>
    </row>
    <row r="7643" spans="2:6" hidden="1" x14ac:dyDescent="0.25">
      <c r="B7643">
        <v>165490</v>
      </c>
      <c r="C7643" t="s">
        <v>21709</v>
      </c>
      <c r="D7643" t="s">
        <v>21710</v>
      </c>
      <c r="E7643" t="s">
        <v>12378</v>
      </c>
      <c r="F7643" t="s">
        <v>1023</v>
      </c>
    </row>
    <row r="7644" spans="2:6" hidden="1" x14ac:dyDescent="0.25">
      <c r="B7644">
        <v>165491</v>
      </c>
      <c r="C7644" t="s">
        <v>21711</v>
      </c>
      <c r="D7644" t="s">
        <v>21712</v>
      </c>
      <c r="E7644" t="s">
        <v>11174</v>
      </c>
      <c r="F7644" t="s">
        <v>1023</v>
      </c>
    </row>
    <row r="7645" spans="2:6" hidden="1" x14ac:dyDescent="0.25">
      <c r="B7645">
        <v>165492</v>
      </c>
      <c r="C7645" t="s">
        <v>21713</v>
      </c>
      <c r="D7645" t="s">
        <v>21714</v>
      </c>
      <c r="E7645" t="s">
        <v>21715</v>
      </c>
      <c r="F7645" t="s">
        <v>1023</v>
      </c>
    </row>
    <row r="7646" spans="2:6" hidden="1" x14ac:dyDescent="0.25">
      <c r="B7646">
        <v>165493</v>
      </c>
      <c r="C7646" t="s">
        <v>21716</v>
      </c>
      <c r="D7646" t="s">
        <v>21717</v>
      </c>
      <c r="E7646" t="s">
        <v>21718</v>
      </c>
      <c r="F7646" t="s">
        <v>1023</v>
      </c>
    </row>
    <row r="7647" spans="2:6" hidden="1" x14ac:dyDescent="0.25">
      <c r="B7647">
        <v>165494</v>
      </c>
      <c r="C7647" t="s">
        <v>21719</v>
      </c>
      <c r="D7647" t="s">
        <v>21720</v>
      </c>
      <c r="E7647" t="s">
        <v>12419</v>
      </c>
      <c r="F7647" t="s">
        <v>1023</v>
      </c>
    </row>
    <row r="7648" spans="2:6" hidden="1" x14ac:dyDescent="0.25">
      <c r="B7648">
        <v>165495</v>
      </c>
      <c r="C7648" t="s">
        <v>21721</v>
      </c>
      <c r="D7648" t="s">
        <v>21722</v>
      </c>
      <c r="E7648" t="s">
        <v>21723</v>
      </c>
      <c r="F7648" t="s">
        <v>1023</v>
      </c>
    </row>
    <row r="7649" spans="2:6" hidden="1" x14ac:dyDescent="0.25">
      <c r="B7649">
        <v>165496</v>
      </c>
      <c r="C7649" t="s">
        <v>21724</v>
      </c>
      <c r="D7649" t="s">
        <v>21725</v>
      </c>
      <c r="E7649" t="s">
        <v>21726</v>
      </c>
      <c r="F7649" t="s">
        <v>1023</v>
      </c>
    </row>
    <row r="7650" spans="2:6" hidden="1" x14ac:dyDescent="0.25">
      <c r="B7650">
        <v>165497</v>
      </c>
      <c r="C7650" t="s">
        <v>21727</v>
      </c>
      <c r="D7650" t="s">
        <v>21728</v>
      </c>
      <c r="E7650" t="s">
        <v>21729</v>
      </c>
      <c r="F7650" t="s">
        <v>1023</v>
      </c>
    </row>
    <row r="7651" spans="2:6" hidden="1" x14ac:dyDescent="0.25">
      <c r="B7651">
        <v>165498</v>
      </c>
      <c r="C7651" t="s">
        <v>21730</v>
      </c>
      <c r="D7651" t="s">
        <v>21731</v>
      </c>
      <c r="E7651" t="s">
        <v>21732</v>
      </c>
      <c r="F7651" t="s">
        <v>1023</v>
      </c>
    </row>
    <row r="7652" spans="2:6" hidden="1" x14ac:dyDescent="0.25">
      <c r="B7652">
        <v>165499</v>
      </c>
      <c r="C7652" t="s">
        <v>21733</v>
      </c>
      <c r="D7652" t="s">
        <v>21734</v>
      </c>
      <c r="E7652" t="s">
        <v>21735</v>
      </c>
      <c r="F7652" t="s">
        <v>1023</v>
      </c>
    </row>
    <row r="7653" spans="2:6" hidden="1" x14ac:dyDescent="0.25">
      <c r="B7653">
        <v>165500</v>
      </c>
      <c r="C7653" t="s">
        <v>21736</v>
      </c>
      <c r="D7653" t="s">
        <v>21737</v>
      </c>
      <c r="E7653" t="s">
        <v>17307</v>
      </c>
      <c r="F7653" t="s">
        <v>1023</v>
      </c>
    </row>
    <row r="7654" spans="2:6" hidden="1" x14ac:dyDescent="0.25">
      <c r="B7654">
        <v>165501</v>
      </c>
      <c r="C7654" t="s">
        <v>21738</v>
      </c>
      <c r="D7654" t="s">
        <v>21739</v>
      </c>
      <c r="E7654" t="s">
        <v>21740</v>
      </c>
      <c r="F7654" t="s">
        <v>1023</v>
      </c>
    </row>
    <row r="7655" spans="2:6" hidden="1" x14ac:dyDescent="0.25">
      <c r="B7655">
        <v>165502</v>
      </c>
      <c r="C7655" t="s">
        <v>20354</v>
      </c>
      <c r="D7655" t="s">
        <v>20355</v>
      </c>
      <c r="E7655" t="s">
        <v>21741</v>
      </c>
      <c r="F7655" t="s">
        <v>1023</v>
      </c>
    </row>
    <row r="7656" spans="2:6" hidden="1" x14ac:dyDescent="0.25">
      <c r="B7656">
        <v>165503</v>
      </c>
      <c r="C7656" t="s">
        <v>21742</v>
      </c>
      <c r="D7656" t="s">
        <v>21743</v>
      </c>
      <c r="E7656" t="s">
        <v>21744</v>
      </c>
      <c r="F7656" t="s">
        <v>1023</v>
      </c>
    </row>
    <row r="7657" spans="2:6" hidden="1" x14ac:dyDescent="0.25">
      <c r="B7657">
        <v>165505</v>
      </c>
      <c r="C7657" t="s">
        <v>21745</v>
      </c>
      <c r="D7657" t="s">
        <v>21746</v>
      </c>
      <c r="E7657" t="s">
        <v>21747</v>
      </c>
      <c r="F7657" t="s">
        <v>1023</v>
      </c>
    </row>
    <row r="7658" spans="2:6" hidden="1" x14ac:dyDescent="0.25">
      <c r="B7658">
        <v>165506</v>
      </c>
      <c r="C7658" t="s">
        <v>21748</v>
      </c>
      <c r="D7658" t="s">
        <v>21749</v>
      </c>
      <c r="E7658" t="s">
        <v>21750</v>
      </c>
      <c r="F7658" t="s">
        <v>1023</v>
      </c>
    </row>
    <row r="7659" spans="2:6" hidden="1" x14ac:dyDescent="0.25">
      <c r="B7659">
        <v>165507</v>
      </c>
      <c r="C7659" t="s">
        <v>21751</v>
      </c>
      <c r="D7659" t="s">
        <v>21752</v>
      </c>
      <c r="E7659" t="s">
        <v>21753</v>
      </c>
      <c r="F7659" t="s">
        <v>1023</v>
      </c>
    </row>
    <row r="7660" spans="2:6" hidden="1" x14ac:dyDescent="0.25">
      <c r="B7660">
        <v>165509</v>
      </c>
      <c r="C7660" t="s">
        <v>21754</v>
      </c>
      <c r="D7660" t="s">
        <v>21755</v>
      </c>
      <c r="E7660" t="s">
        <v>21756</v>
      </c>
      <c r="F7660" t="s">
        <v>1023</v>
      </c>
    </row>
    <row r="7661" spans="2:6" hidden="1" x14ac:dyDescent="0.25">
      <c r="B7661">
        <v>165510</v>
      </c>
      <c r="C7661" t="s">
        <v>21757</v>
      </c>
      <c r="D7661" t="s">
        <v>21758</v>
      </c>
      <c r="E7661" t="s">
        <v>21759</v>
      </c>
      <c r="F7661" t="s">
        <v>1023</v>
      </c>
    </row>
    <row r="7662" spans="2:6" hidden="1" x14ac:dyDescent="0.25">
      <c r="B7662">
        <v>165511</v>
      </c>
      <c r="C7662" t="s">
        <v>21760</v>
      </c>
      <c r="D7662" t="s">
        <v>21761</v>
      </c>
      <c r="E7662" t="s">
        <v>21762</v>
      </c>
      <c r="F7662" t="s">
        <v>1023</v>
      </c>
    </row>
    <row r="7663" spans="2:6" hidden="1" x14ac:dyDescent="0.25">
      <c r="B7663">
        <v>165512</v>
      </c>
      <c r="C7663" t="s">
        <v>21763</v>
      </c>
      <c r="D7663" t="s">
        <v>21764</v>
      </c>
      <c r="E7663" t="s">
        <v>21765</v>
      </c>
      <c r="F7663" t="s">
        <v>1023</v>
      </c>
    </row>
    <row r="7664" spans="2:6" hidden="1" x14ac:dyDescent="0.25">
      <c r="B7664">
        <v>165513</v>
      </c>
      <c r="C7664" t="s">
        <v>21766</v>
      </c>
      <c r="D7664" t="s">
        <v>21767</v>
      </c>
      <c r="E7664" t="s">
        <v>21768</v>
      </c>
      <c r="F7664" t="s">
        <v>1023</v>
      </c>
    </row>
    <row r="7665" spans="2:6" hidden="1" x14ac:dyDescent="0.25">
      <c r="B7665">
        <v>165514</v>
      </c>
      <c r="C7665" t="s">
        <v>21769</v>
      </c>
      <c r="D7665" t="s">
        <v>21770</v>
      </c>
      <c r="E7665" t="s">
        <v>9399</v>
      </c>
      <c r="F7665" t="s">
        <v>1023</v>
      </c>
    </row>
    <row r="7666" spans="2:6" hidden="1" x14ac:dyDescent="0.25">
      <c r="B7666">
        <v>165515</v>
      </c>
      <c r="C7666" t="s">
        <v>21771</v>
      </c>
      <c r="D7666" t="s">
        <v>21772</v>
      </c>
      <c r="E7666" t="s">
        <v>21773</v>
      </c>
      <c r="F7666" t="s">
        <v>1023</v>
      </c>
    </row>
    <row r="7667" spans="2:6" hidden="1" x14ac:dyDescent="0.25">
      <c r="B7667">
        <v>165516</v>
      </c>
      <c r="C7667" t="s">
        <v>5716</v>
      </c>
      <c r="D7667" t="s">
        <v>5717</v>
      </c>
      <c r="E7667" t="s">
        <v>21774</v>
      </c>
      <c r="F7667" t="s">
        <v>1023</v>
      </c>
    </row>
    <row r="7668" spans="2:6" hidden="1" x14ac:dyDescent="0.25">
      <c r="B7668">
        <v>165517</v>
      </c>
      <c r="C7668" t="s">
        <v>21775</v>
      </c>
      <c r="D7668" t="s">
        <v>21776</v>
      </c>
      <c r="E7668" t="s">
        <v>21777</v>
      </c>
      <c r="F7668" t="s">
        <v>1023</v>
      </c>
    </row>
    <row r="7669" spans="2:6" hidden="1" x14ac:dyDescent="0.25">
      <c r="B7669">
        <v>165518</v>
      </c>
      <c r="C7669" t="s">
        <v>21778</v>
      </c>
      <c r="D7669" t="s">
        <v>21779</v>
      </c>
      <c r="E7669" t="s">
        <v>11522</v>
      </c>
      <c r="F7669" t="s">
        <v>1023</v>
      </c>
    </row>
    <row r="7670" spans="2:6" hidden="1" x14ac:dyDescent="0.25">
      <c r="B7670">
        <v>165519</v>
      </c>
      <c r="C7670" t="s">
        <v>21780</v>
      </c>
      <c r="D7670" t="s">
        <v>21781</v>
      </c>
      <c r="E7670" t="s">
        <v>16047</v>
      </c>
      <c r="F7670" t="s">
        <v>1023</v>
      </c>
    </row>
    <row r="7671" spans="2:6" hidden="1" x14ac:dyDescent="0.25">
      <c r="B7671">
        <v>165520</v>
      </c>
      <c r="C7671" t="s">
        <v>21782</v>
      </c>
      <c r="D7671" t="s">
        <v>21783</v>
      </c>
      <c r="E7671" t="s">
        <v>4268</v>
      </c>
      <c r="F7671" t="s">
        <v>1023</v>
      </c>
    </row>
    <row r="7672" spans="2:6" hidden="1" x14ac:dyDescent="0.25">
      <c r="B7672">
        <v>165521</v>
      </c>
      <c r="C7672" t="s">
        <v>21784</v>
      </c>
      <c r="D7672" t="s">
        <v>21785</v>
      </c>
      <c r="E7672" t="s">
        <v>12166</v>
      </c>
      <c r="F7672" t="s">
        <v>1023</v>
      </c>
    </row>
    <row r="7673" spans="2:6" hidden="1" x14ac:dyDescent="0.25">
      <c r="B7673">
        <v>165522</v>
      </c>
      <c r="C7673" t="s">
        <v>21786</v>
      </c>
      <c r="D7673" t="s">
        <v>21787</v>
      </c>
      <c r="E7673" t="s">
        <v>14824</v>
      </c>
      <c r="F7673" t="s">
        <v>1023</v>
      </c>
    </row>
    <row r="7674" spans="2:6" hidden="1" x14ac:dyDescent="0.25">
      <c r="B7674">
        <v>165523</v>
      </c>
      <c r="C7674" t="s">
        <v>21788</v>
      </c>
      <c r="D7674" t="s">
        <v>21789</v>
      </c>
      <c r="E7674" t="s">
        <v>21790</v>
      </c>
      <c r="F7674" t="s">
        <v>1023</v>
      </c>
    </row>
    <row r="7675" spans="2:6" hidden="1" x14ac:dyDescent="0.25">
      <c r="B7675">
        <v>165524</v>
      </c>
      <c r="C7675" t="s">
        <v>21791</v>
      </c>
      <c r="D7675" t="s">
        <v>21792</v>
      </c>
      <c r="E7675" t="s">
        <v>1258</v>
      </c>
      <c r="F7675" t="s">
        <v>1023</v>
      </c>
    </row>
    <row r="7676" spans="2:6" hidden="1" x14ac:dyDescent="0.25">
      <c r="B7676">
        <v>165525</v>
      </c>
      <c r="C7676" t="s">
        <v>21793</v>
      </c>
      <c r="D7676" t="s">
        <v>21794</v>
      </c>
      <c r="E7676" t="s">
        <v>11671</v>
      </c>
      <c r="F7676" t="s">
        <v>1023</v>
      </c>
    </row>
    <row r="7677" spans="2:6" hidden="1" x14ac:dyDescent="0.25">
      <c r="B7677">
        <v>165526</v>
      </c>
      <c r="C7677" t="s">
        <v>21795</v>
      </c>
      <c r="D7677" t="s">
        <v>21796</v>
      </c>
      <c r="E7677" t="s">
        <v>4564</v>
      </c>
      <c r="F7677" t="s">
        <v>1023</v>
      </c>
    </row>
    <row r="7678" spans="2:6" hidden="1" x14ac:dyDescent="0.25">
      <c r="B7678">
        <v>165527</v>
      </c>
      <c r="C7678" t="s">
        <v>21797</v>
      </c>
      <c r="D7678" t="s">
        <v>21798</v>
      </c>
      <c r="E7678" t="s">
        <v>4443</v>
      </c>
      <c r="F7678" t="s">
        <v>1023</v>
      </c>
    </row>
    <row r="7679" spans="2:6" hidden="1" x14ac:dyDescent="0.25">
      <c r="B7679">
        <v>165528</v>
      </c>
      <c r="C7679" t="s">
        <v>21799</v>
      </c>
      <c r="D7679" t="s">
        <v>21800</v>
      </c>
      <c r="E7679" t="s">
        <v>10952</v>
      </c>
      <c r="F7679" t="s">
        <v>1023</v>
      </c>
    </row>
    <row r="7680" spans="2:6" hidden="1" x14ac:dyDescent="0.25">
      <c r="B7680">
        <v>165529</v>
      </c>
      <c r="C7680" t="s">
        <v>21801</v>
      </c>
      <c r="D7680" t="s">
        <v>21802</v>
      </c>
      <c r="E7680" t="s">
        <v>21803</v>
      </c>
      <c r="F7680" t="s">
        <v>1023</v>
      </c>
    </row>
    <row r="7681" spans="2:6" hidden="1" x14ac:dyDescent="0.25">
      <c r="B7681">
        <v>165530</v>
      </c>
      <c r="C7681" t="s">
        <v>21804</v>
      </c>
      <c r="D7681" t="s">
        <v>21805</v>
      </c>
      <c r="E7681" t="s">
        <v>21806</v>
      </c>
      <c r="F7681" t="s">
        <v>1023</v>
      </c>
    </row>
    <row r="7682" spans="2:6" hidden="1" x14ac:dyDescent="0.25">
      <c r="B7682">
        <v>165531</v>
      </c>
      <c r="C7682" t="s">
        <v>21807</v>
      </c>
      <c r="D7682" t="s">
        <v>21808</v>
      </c>
      <c r="E7682" t="s">
        <v>21809</v>
      </c>
      <c r="F7682" t="s">
        <v>1023</v>
      </c>
    </row>
    <row r="7683" spans="2:6" hidden="1" x14ac:dyDescent="0.25">
      <c r="B7683">
        <v>165532</v>
      </c>
      <c r="C7683" t="s">
        <v>21810</v>
      </c>
      <c r="D7683" t="s">
        <v>21811</v>
      </c>
      <c r="E7683" t="s">
        <v>21812</v>
      </c>
      <c r="F7683" t="s">
        <v>1023</v>
      </c>
    </row>
    <row r="7684" spans="2:6" hidden="1" x14ac:dyDescent="0.25">
      <c r="B7684">
        <v>165533</v>
      </c>
      <c r="C7684" t="s">
        <v>21813</v>
      </c>
      <c r="D7684" t="s">
        <v>21814</v>
      </c>
      <c r="E7684" t="s">
        <v>8320</v>
      </c>
      <c r="F7684" t="s">
        <v>1023</v>
      </c>
    </row>
    <row r="7685" spans="2:6" hidden="1" x14ac:dyDescent="0.25">
      <c r="B7685">
        <v>165534</v>
      </c>
      <c r="C7685" t="s">
        <v>21815</v>
      </c>
      <c r="D7685" t="s">
        <v>21816</v>
      </c>
      <c r="E7685" t="s">
        <v>20921</v>
      </c>
      <c r="F7685" t="s">
        <v>1023</v>
      </c>
    </row>
    <row r="7686" spans="2:6" hidden="1" x14ac:dyDescent="0.25">
      <c r="B7686">
        <v>165535</v>
      </c>
      <c r="C7686" t="s">
        <v>21817</v>
      </c>
      <c r="D7686" t="s">
        <v>21818</v>
      </c>
      <c r="E7686" t="s">
        <v>17832</v>
      </c>
      <c r="F7686" t="s">
        <v>1023</v>
      </c>
    </row>
    <row r="7687" spans="2:6" hidden="1" x14ac:dyDescent="0.25">
      <c r="B7687">
        <v>165536</v>
      </c>
      <c r="C7687" t="s">
        <v>21819</v>
      </c>
      <c r="D7687" t="s">
        <v>21820</v>
      </c>
      <c r="E7687" t="s">
        <v>17514</v>
      </c>
      <c r="F7687" t="s">
        <v>1023</v>
      </c>
    </row>
    <row r="7688" spans="2:6" hidden="1" x14ac:dyDescent="0.25">
      <c r="B7688">
        <v>165537</v>
      </c>
      <c r="C7688" t="s">
        <v>21821</v>
      </c>
      <c r="D7688" t="s">
        <v>21822</v>
      </c>
      <c r="E7688" t="s">
        <v>5834</v>
      </c>
      <c r="F7688" t="s">
        <v>1023</v>
      </c>
    </row>
    <row r="7689" spans="2:6" hidden="1" x14ac:dyDescent="0.25">
      <c r="B7689">
        <v>165538</v>
      </c>
      <c r="C7689" t="s">
        <v>21823</v>
      </c>
      <c r="D7689" t="s">
        <v>21824</v>
      </c>
      <c r="E7689" t="s">
        <v>7329</v>
      </c>
      <c r="F7689" t="s">
        <v>1023</v>
      </c>
    </row>
    <row r="7690" spans="2:6" hidden="1" x14ac:dyDescent="0.25">
      <c r="B7690">
        <v>165539</v>
      </c>
      <c r="C7690" t="s">
        <v>21825</v>
      </c>
      <c r="D7690" t="s">
        <v>21826</v>
      </c>
      <c r="E7690" t="s">
        <v>24090</v>
      </c>
      <c r="F7690" t="s">
        <v>1023</v>
      </c>
    </row>
    <row r="7691" spans="2:6" hidden="1" x14ac:dyDescent="0.25">
      <c r="B7691">
        <v>165540</v>
      </c>
      <c r="C7691" t="s">
        <v>21827</v>
      </c>
      <c r="D7691" t="s">
        <v>21828</v>
      </c>
      <c r="E7691" t="s">
        <v>21829</v>
      </c>
      <c r="F7691" t="s">
        <v>1023</v>
      </c>
    </row>
    <row r="7692" spans="2:6" hidden="1" x14ac:dyDescent="0.25">
      <c r="B7692">
        <v>165541</v>
      </c>
      <c r="C7692" t="s">
        <v>21830</v>
      </c>
      <c r="D7692" t="s">
        <v>21831</v>
      </c>
      <c r="E7692" t="s">
        <v>5175</v>
      </c>
      <c r="F7692" t="s">
        <v>1023</v>
      </c>
    </row>
    <row r="7693" spans="2:6" hidden="1" x14ac:dyDescent="0.25">
      <c r="B7693">
        <v>165542</v>
      </c>
      <c r="C7693" t="s">
        <v>21832</v>
      </c>
      <c r="D7693" t="s">
        <v>21833</v>
      </c>
      <c r="E7693" t="s">
        <v>21834</v>
      </c>
      <c r="F7693" t="s">
        <v>1023</v>
      </c>
    </row>
    <row r="7694" spans="2:6" hidden="1" x14ac:dyDescent="0.25">
      <c r="B7694">
        <v>165543</v>
      </c>
      <c r="C7694" t="s">
        <v>21835</v>
      </c>
      <c r="D7694" t="s">
        <v>21836</v>
      </c>
      <c r="E7694" t="s">
        <v>3737</v>
      </c>
      <c r="F7694" t="s">
        <v>1023</v>
      </c>
    </row>
    <row r="7695" spans="2:6" hidden="1" x14ac:dyDescent="0.25">
      <c r="B7695">
        <v>165544</v>
      </c>
      <c r="C7695" t="s">
        <v>21837</v>
      </c>
      <c r="D7695" t="s">
        <v>21838</v>
      </c>
      <c r="E7695" t="s">
        <v>21839</v>
      </c>
      <c r="F7695" t="s">
        <v>1023</v>
      </c>
    </row>
    <row r="7696" spans="2:6" hidden="1" x14ac:dyDescent="0.25">
      <c r="B7696">
        <v>165545</v>
      </c>
      <c r="C7696" t="s">
        <v>21840</v>
      </c>
      <c r="D7696" t="s">
        <v>21841</v>
      </c>
      <c r="E7696" t="s">
        <v>9482</v>
      </c>
      <c r="F7696" t="s">
        <v>1023</v>
      </c>
    </row>
    <row r="7697" spans="2:6" hidden="1" x14ac:dyDescent="0.25">
      <c r="B7697">
        <v>165546</v>
      </c>
      <c r="C7697" t="s">
        <v>21842</v>
      </c>
      <c r="D7697" t="s">
        <v>21843</v>
      </c>
      <c r="E7697" t="s">
        <v>21844</v>
      </c>
      <c r="F7697" t="s">
        <v>1023</v>
      </c>
    </row>
    <row r="7698" spans="2:6" hidden="1" x14ac:dyDescent="0.25">
      <c r="B7698">
        <v>165547</v>
      </c>
      <c r="C7698" t="s">
        <v>21845</v>
      </c>
      <c r="D7698" t="s">
        <v>21846</v>
      </c>
      <c r="E7698" t="s">
        <v>6753</v>
      </c>
      <c r="F7698" t="s">
        <v>1023</v>
      </c>
    </row>
    <row r="7699" spans="2:6" hidden="1" x14ac:dyDescent="0.25">
      <c r="B7699">
        <v>165548</v>
      </c>
      <c r="C7699" t="s">
        <v>21847</v>
      </c>
      <c r="D7699" t="s">
        <v>21848</v>
      </c>
      <c r="E7699" t="s">
        <v>21849</v>
      </c>
      <c r="F7699" t="s">
        <v>1023</v>
      </c>
    </row>
    <row r="7700" spans="2:6" hidden="1" x14ac:dyDescent="0.25">
      <c r="B7700">
        <v>165549</v>
      </c>
      <c r="C7700" t="s">
        <v>21850</v>
      </c>
      <c r="D7700" t="s">
        <v>21851</v>
      </c>
      <c r="E7700" t="s">
        <v>21852</v>
      </c>
      <c r="F7700" t="s">
        <v>1023</v>
      </c>
    </row>
    <row r="7701" spans="2:6" hidden="1" x14ac:dyDescent="0.25">
      <c r="B7701">
        <v>165550</v>
      </c>
      <c r="C7701" t="s">
        <v>21853</v>
      </c>
      <c r="D7701" t="s">
        <v>21854</v>
      </c>
      <c r="E7701" t="s">
        <v>21855</v>
      </c>
      <c r="F7701" t="s">
        <v>1023</v>
      </c>
    </row>
    <row r="7702" spans="2:6" hidden="1" x14ac:dyDescent="0.25">
      <c r="B7702">
        <v>165551</v>
      </c>
      <c r="C7702" t="s">
        <v>21856</v>
      </c>
      <c r="D7702" t="s">
        <v>21857</v>
      </c>
      <c r="E7702" t="s">
        <v>21858</v>
      </c>
      <c r="F7702" t="s">
        <v>1023</v>
      </c>
    </row>
    <row r="7703" spans="2:6" hidden="1" x14ac:dyDescent="0.25">
      <c r="B7703">
        <v>165552</v>
      </c>
      <c r="C7703" t="s">
        <v>21859</v>
      </c>
      <c r="D7703" t="s">
        <v>21860</v>
      </c>
      <c r="E7703" t="s">
        <v>21861</v>
      </c>
      <c r="F7703" t="s">
        <v>1023</v>
      </c>
    </row>
    <row r="7704" spans="2:6" hidden="1" x14ac:dyDescent="0.25">
      <c r="B7704">
        <v>165553</v>
      </c>
      <c r="C7704" t="s">
        <v>21862</v>
      </c>
      <c r="D7704" t="s">
        <v>21863</v>
      </c>
      <c r="E7704" t="s">
        <v>21864</v>
      </c>
      <c r="F7704" t="s">
        <v>1023</v>
      </c>
    </row>
    <row r="7705" spans="2:6" hidden="1" x14ac:dyDescent="0.25">
      <c r="B7705">
        <v>165555</v>
      </c>
      <c r="C7705" t="s">
        <v>21865</v>
      </c>
      <c r="D7705" t="s">
        <v>21866</v>
      </c>
      <c r="E7705" t="s">
        <v>21867</v>
      </c>
      <c r="F7705" t="s">
        <v>1023</v>
      </c>
    </row>
    <row r="7706" spans="2:6" hidden="1" x14ac:dyDescent="0.25">
      <c r="B7706">
        <v>165556</v>
      </c>
      <c r="C7706" t="s">
        <v>21868</v>
      </c>
      <c r="D7706" t="s">
        <v>21869</v>
      </c>
      <c r="E7706" t="s">
        <v>21870</v>
      </c>
      <c r="F7706" t="s">
        <v>1023</v>
      </c>
    </row>
    <row r="7707" spans="2:6" hidden="1" x14ac:dyDescent="0.25">
      <c r="B7707">
        <v>165557</v>
      </c>
      <c r="C7707" t="s">
        <v>21871</v>
      </c>
      <c r="D7707" t="s">
        <v>21872</v>
      </c>
      <c r="E7707" t="s">
        <v>17825</v>
      </c>
      <c r="F7707" t="s">
        <v>1023</v>
      </c>
    </row>
    <row r="7708" spans="2:6" hidden="1" x14ac:dyDescent="0.25">
      <c r="B7708">
        <v>165558</v>
      </c>
      <c r="C7708" t="s">
        <v>21873</v>
      </c>
      <c r="D7708" t="s">
        <v>24091</v>
      </c>
      <c r="E7708" t="s">
        <v>4200</v>
      </c>
      <c r="F7708" t="s">
        <v>1023</v>
      </c>
    </row>
    <row r="7709" spans="2:6" hidden="1" x14ac:dyDescent="0.25">
      <c r="B7709">
        <v>165559</v>
      </c>
      <c r="C7709" t="s">
        <v>21874</v>
      </c>
      <c r="D7709" t="s">
        <v>21875</v>
      </c>
      <c r="E7709" t="s">
        <v>21876</v>
      </c>
      <c r="F7709" t="s">
        <v>1023</v>
      </c>
    </row>
    <row r="7710" spans="2:6" hidden="1" x14ac:dyDescent="0.25">
      <c r="B7710">
        <v>165560</v>
      </c>
      <c r="C7710" t="s">
        <v>21877</v>
      </c>
      <c r="D7710" t="s">
        <v>21878</v>
      </c>
      <c r="E7710" t="s">
        <v>15389</v>
      </c>
      <c r="F7710" t="s">
        <v>1023</v>
      </c>
    </row>
    <row r="7711" spans="2:6" hidden="1" x14ac:dyDescent="0.25">
      <c r="B7711">
        <v>165561</v>
      </c>
      <c r="C7711" t="s">
        <v>21879</v>
      </c>
      <c r="D7711" t="s">
        <v>21880</v>
      </c>
      <c r="E7711" t="s">
        <v>12488</v>
      </c>
      <c r="F7711" t="s">
        <v>1023</v>
      </c>
    </row>
    <row r="7712" spans="2:6" hidden="1" x14ac:dyDescent="0.25">
      <c r="B7712">
        <v>165562</v>
      </c>
      <c r="C7712" t="s">
        <v>21881</v>
      </c>
      <c r="D7712" t="s">
        <v>21882</v>
      </c>
      <c r="E7712" t="s">
        <v>21883</v>
      </c>
      <c r="F7712" t="s">
        <v>1023</v>
      </c>
    </row>
    <row r="7713" spans="2:6" hidden="1" x14ac:dyDescent="0.25">
      <c r="B7713">
        <v>165563</v>
      </c>
      <c r="C7713" t="s">
        <v>21884</v>
      </c>
      <c r="D7713" t="s">
        <v>21885</v>
      </c>
      <c r="E7713" t="s">
        <v>11866</v>
      </c>
      <c r="F7713" t="s">
        <v>1023</v>
      </c>
    </row>
    <row r="7714" spans="2:6" hidden="1" x14ac:dyDescent="0.25">
      <c r="B7714">
        <v>165564</v>
      </c>
      <c r="C7714" t="s">
        <v>21886</v>
      </c>
      <c r="D7714" t="s">
        <v>21887</v>
      </c>
      <c r="E7714" t="s">
        <v>21888</v>
      </c>
      <c r="F7714" t="s">
        <v>1023</v>
      </c>
    </row>
    <row r="7715" spans="2:6" hidden="1" x14ac:dyDescent="0.25">
      <c r="B7715">
        <v>165565</v>
      </c>
      <c r="C7715" t="s">
        <v>21889</v>
      </c>
      <c r="D7715" t="s">
        <v>21890</v>
      </c>
      <c r="E7715" t="s">
        <v>21891</v>
      </c>
      <c r="F7715" t="s">
        <v>1023</v>
      </c>
    </row>
    <row r="7716" spans="2:6" hidden="1" x14ac:dyDescent="0.25">
      <c r="B7716">
        <v>165566</v>
      </c>
      <c r="C7716" t="s">
        <v>21892</v>
      </c>
      <c r="D7716" t="s">
        <v>21893</v>
      </c>
      <c r="E7716" t="s">
        <v>7624</v>
      </c>
      <c r="F7716" t="s">
        <v>1023</v>
      </c>
    </row>
    <row r="7717" spans="2:6" hidden="1" x14ac:dyDescent="0.25">
      <c r="B7717">
        <v>165567</v>
      </c>
      <c r="C7717" t="s">
        <v>21894</v>
      </c>
      <c r="D7717" t="s">
        <v>24092</v>
      </c>
      <c r="E7717" t="s">
        <v>21895</v>
      </c>
      <c r="F7717" t="s">
        <v>1023</v>
      </c>
    </row>
    <row r="7718" spans="2:6" hidden="1" x14ac:dyDescent="0.25">
      <c r="B7718">
        <v>165568</v>
      </c>
      <c r="C7718" t="s">
        <v>21896</v>
      </c>
      <c r="D7718" t="s">
        <v>21897</v>
      </c>
      <c r="E7718" t="s">
        <v>21898</v>
      </c>
      <c r="F7718" t="s">
        <v>1023</v>
      </c>
    </row>
    <row r="7719" spans="2:6" hidden="1" x14ac:dyDescent="0.25">
      <c r="B7719">
        <v>165569</v>
      </c>
      <c r="C7719" t="s">
        <v>21899</v>
      </c>
      <c r="D7719" t="s">
        <v>21900</v>
      </c>
      <c r="E7719" t="s">
        <v>21901</v>
      </c>
      <c r="F7719" t="s">
        <v>1023</v>
      </c>
    </row>
    <row r="7720" spans="2:6" hidden="1" x14ac:dyDescent="0.25">
      <c r="B7720">
        <v>165570</v>
      </c>
      <c r="C7720" t="s">
        <v>21902</v>
      </c>
      <c r="D7720" t="s">
        <v>21903</v>
      </c>
      <c r="E7720" t="s">
        <v>21904</v>
      </c>
      <c r="F7720" t="s">
        <v>1023</v>
      </c>
    </row>
    <row r="7721" spans="2:6" hidden="1" x14ac:dyDescent="0.25">
      <c r="B7721">
        <v>165571</v>
      </c>
      <c r="C7721" t="s">
        <v>21905</v>
      </c>
      <c r="D7721" t="s">
        <v>21906</v>
      </c>
      <c r="E7721" t="s">
        <v>21907</v>
      </c>
      <c r="F7721" t="s">
        <v>1023</v>
      </c>
    </row>
    <row r="7722" spans="2:6" hidden="1" x14ac:dyDescent="0.25">
      <c r="B7722">
        <v>165572</v>
      </c>
      <c r="C7722" t="s">
        <v>21908</v>
      </c>
      <c r="D7722" t="s">
        <v>21909</v>
      </c>
      <c r="E7722" t="s">
        <v>21910</v>
      </c>
      <c r="F7722" t="s">
        <v>1023</v>
      </c>
    </row>
    <row r="7723" spans="2:6" hidden="1" x14ac:dyDescent="0.25">
      <c r="B7723">
        <v>165573</v>
      </c>
      <c r="C7723" t="s">
        <v>21911</v>
      </c>
      <c r="D7723" t="s">
        <v>21912</v>
      </c>
      <c r="E7723" t="s">
        <v>21913</v>
      </c>
      <c r="F7723" t="s">
        <v>1023</v>
      </c>
    </row>
    <row r="7724" spans="2:6" hidden="1" x14ac:dyDescent="0.25">
      <c r="B7724">
        <v>165574</v>
      </c>
      <c r="C7724" t="s">
        <v>21914</v>
      </c>
      <c r="D7724" t="s">
        <v>21915</v>
      </c>
      <c r="E7724" t="s">
        <v>21916</v>
      </c>
      <c r="F7724" t="s">
        <v>1023</v>
      </c>
    </row>
    <row r="7725" spans="2:6" hidden="1" x14ac:dyDescent="0.25">
      <c r="B7725">
        <v>165575</v>
      </c>
      <c r="C7725" t="s">
        <v>21917</v>
      </c>
      <c r="D7725" t="s">
        <v>21918</v>
      </c>
      <c r="E7725" t="s">
        <v>21919</v>
      </c>
      <c r="F7725" t="s">
        <v>1023</v>
      </c>
    </row>
    <row r="7726" spans="2:6" hidden="1" x14ac:dyDescent="0.25">
      <c r="B7726">
        <v>165576</v>
      </c>
      <c r="C7726" t="s">
        <v>21920</v>
      </c>
      <c r="D7726" t="s">
        <v>21921</v>
      </c>
      <c r="E7726" t="s">
        <v>21922</v>
      </c>
      <c r="F7726" t="s">
        <v>1023</v>
      </c>
    </row>
    <row r="7727" spans="2:6" hidden="1" x14ac:dyDescent="0.25">
      <c r="B7727">
        <v>165577</v>
      </c>
      <c r="C7727" t="s">
        <v>21923</v>
      </c>
      <c r="D7727" t="s">
        <v>21924</v>
      </c>
      <c r="E7727" t="s">
        <v>2052</v>
      </c>
      <c r="F7727" t="s">
        <v>1023</v>
      </c>
    </row>
    <row r="7728" spans="2:6" hidden="1" x14ac:dyDescent="0.25">
      <c r="B7728">
        <v>165578</v>
      </c>
      <c r="C7728" t="s">
        <v>21925</v>
      </c>
      <c r="D7728" t="s">
        <v>21926</v>
      </c>
      <c r="E7728" t="s">
        <v>21927</v>
      </c>
      <c r="F7728" t="s">
        <v>1023</v>
      </c>
    </row>
    <row r="7729" spans="2:6" hidden="1" x14ac:dyDescent="0.25">
      <c r="B7729">
        <v>165579</v>
      </c>
      <c r="C7729" t="s">
        <v>21928</v>
      </c>
      <c r="D7729" t="s">
        <v>21929</v>
      </c>
      <c r="E7729" t="s">
        <v>21930</v>
      </c>
      <c r="F7729" t="s">
        <v>1023</v>
      </c>
    </row>
    <row r="7730" spans="2:6" hidden="1" x14ac:dyDescent="0.25">
      <c r="B7730">
        <v>165580</v>
      </c>
      <c r="C7730" t="s">
        <v>21931</v>
      </c>
      <c r="D7730" t="s">
        <v>21932</v>
      </c>
      <c r="E7730" t="s">
        <v>21933</v>
      </c>
      <c r="F7730" t="s">
        <v>1023</v>
      </c>
    </row>
    <row r="7731" spans="2:6" hidden="1" x14ac:dyDescent="0.25">
      <c r="B7731">
        <v>165581</v>
      </c>
      <c r="C7731" t="s">
        <v>21934</v>
      </c>
      <c r="D7731" t="s">
        <v>21935</v>
      </c>
      <c r="E7731" t="s">
        <v>7522</v>
      </c>
      <c r="F7731" t="s">
        <v>1023</v>
      </c>
    </row>
    <row r="7732" spans="2:6" hidden="1" x14ac:dyDescent="0.25">
      <c r="B7732">
        <v>165582</v>
      </c>
      <c r="C7732" t="s">
        <v>21936</v>
      </c>
      <c r="D7732" t="s">
        <v>21937</v>
      </c>
      <c r="E7732" t="s">
        <v>21938</v>
      </c>
      <c r="F7732" t="s">
        <v>1023</v>
      </c>
    </row>
    <row r="7733" spans="2:6" hidden="1" x14ac:dyDescent="0.25">
      <c r="B7733">
        <v>165583</v>
      </c>
      <c r="C7733" t="s">
        <v>21939</v>
      </c>
      <c r="D7733" t="s">
        <v>21940</v>
      </c>
      <c r="E7733" t="s">
        <v>21941</v>
      </c>
      <c r="F7733" t="s">
        <v>1023</v>
      </c>
    </row>
    <row r="7734" spans="2:6" hidden="1" x14ac:dyDescent="0.25">
      <c r="B7734">
        <v>165584</v>
      </c>
      <c r="C7734" t="s">
        <v>21942</v>
      </c>
      <c r="D7734" t="s">
        <v>21943</v>
      </c>
      <c r="E7734" t="s">
        <v>4907</v>
      </c>
      <c r="F7734" t="s">
        <v>1023</v>
      </c>
    </row>
    <row r="7735" spans="2:6" hidden="1" x14ac:dyDescent="0.25">
      <c r="B7735">
        <v>165585</v>
      </c>
      <c r="C7735" t="s">
        <v>21944</v>
      </c>
      <c r="D7735" t="s">
        <v>21945</v>
      </c>
      <c r="E7735" t="s">
        <v>10307</v>
      </c>
      <c r="F7735" t="s">
        <v>1023</v>
      </c>
    </row>
    <row r="7736" spans="2:6" hidden="1" x14ac:dyDescent="0.25">
      <c r="B7736">
        <v>165586</v>
      </c>
      <c r="C7736" t="s">
        <v>21946</v>
      </c>
      <c r="D7736" t="s">
        <v>21947</v>
      </c>
      <c r="E7736" t="s">
        <v>21948</v>
      </c>
      <c r="F7736" t="s">
        <v>1023</v>
      </c>
    </row>
    <row r="7737" spans="2:6" hidden="1" x14ac:dyDescent="0.25">
      <c r="B7737">
        <v>165587</v>
      </c>
      <c r="C7737" t="s">
        <v>13391</v>
      </c>
      <c r="D7737" t="s">
        <v>13392</v>
      </c>
      <c r="E7737" t="s">
        <v>21949</v>
      </c>
      <c r="F7737" t="s">
        <v>1023</v>
      </c>
    </row>
    <row r="7738" spans="2:6" hidden="1" x14ac:dyDescent="0.25">
      <c r="B7738">
        <v>165588</v>
      </c>
      <c r="C7738" t="s">
        <v>21950</v>
      </c>
      <c r="D7738" t="s">
        <v>21951</v>
      </c>
      <c r="E7738" t="s">
        <v>8654</v>
      </c>
      <c r="F7738" t="s">
        <v>1023</v>
      </c>
    </row>
    <row r="7739" spans="2:6" hidden="1" x14ac:dyDescent="0.25">
      <c r="B7739">
        <v>165589</v>
      </c>
      <c r="C7739" t="s">
        <v>21952</v>
      </c>
      <c r="D7739" t="s">
        <v>21953</v>
      </c>
      <c r="E7739" t="s">
        <v>21954</v>
      </c>
      <c r="F7739" t="s">
        <v>1023</v>
      </c>
    </row>
    <row r="7740" spans="2:6" hidden="1" x14ac:dyDescent="0.25">
      <c r="B7740">
        <v>165590</v>
      </c>
      <c r="C7740" t="s">
        <v>21955</v>
      </c>
      <c r="D7740" t="s">
        <v>21956</v>
      </c>
      <c r="E7740" t="s">
        <v>3667</v>
      </c>
      <c r="F7740" t="s">
        <v>1023</v>
      </c>
    </row>
    <row r="7741" spans="2:6" hidden="1" x14ac:dyDescent="0.25">
      <c r="B7741">
        <v>165591</v>
      </c>
      <c r="C7741" t="s">
        <v>21957</v>
      </c>
      <c r="D7741" t="s">
        <v>21958</v>
      </c>
      <c r="E7741" t="s">
        <v>2904</v>
      </c>
      <c r="F7741" t="s">
        <v>1023</v>
      </c>
    </row>
    <row r="7742" spans="2:6" hidden="1" x14ac:dyDescent="0.25">
      <c r="B7742">
        <v>165592</v>
      </c>
      <c r="C7742" t="s">
        <v>21959</v>
      </c>
      <c r="D7742" t="s">
        <v>21960</v>
      </c>
      <c r="E7742" t="s">
        <v>808</v>
      </c>
      <c r="F7742" t="s">
        <v>1023</v>
      </c>
    </row>
    <row r="7743" spans="2:6" hidden="1" x14ac:dyDescent="0.25">
      <c r="B7743">
        <v>165593</v>
      </c>
      <c r="C7743" t="s">
        <v>21961</v>
      </c>
      <c r="D7743" t="s">
        <v>21962</v>
      </c>
      <c r="E7743" t="s">
        <v>4069</v>
      </c>
      <c r="F7743" t="s">
        <v>1023</v>
      </c>
    </row>
    <row r="7744" spans="2:6" hidden="1" x14ac:dyDescent="0.25">
      <c r="B7744">
        <v>165594</v>
      </c>
      <c r="C7744" t="s">
        <v>21963</v>
      </c>
      <c r="D7744" t="s">
        <v>21964</v>
      </c>
      <c r="E7744" t="s">
        <v>1838</v>
      </c>
      <c r="F7744" t="s">
        <v>1023</v>
      </c>
    </row>
    <row r="7745" spans="2:6" hidden="1" x14ac:dyDescent="0.25">
      <c r="B7745">
        <v>165595</v>
      </c>
      <c r="C7745" t="s">
        <v>21965</v>
      </c>
      <c r="D7745" t="s">
        <v>21966</v>
      </c>
      <c r="E7745" t="s">
        <v>21967</v>
      </c>
      <c r="F7745" t="s">
        <v>1023</v>
      </c>
    </row>
    <row r="7746" spans="2:6" hidden="1" x14ac:dyDescent="0.25">
      <c r="B7746">
        <v>165596</v>
      </c>
      <c r="C7746" t="s">
        <v>21968</v>
      </c>
      <c r="D7746" t="s">
        <v>21969</v>
      </c>
      <c r="E7746" t="s">
        <v>21970</v>
      </c>
      <c r="F7746" t="s">
        <v>1023</v>
      </c>
    </row>
    <row r="7747" spans="2:6" hidden="1" x14ac:dyDescent="0.25">
      <c r="B7747">
        <v>165597</v>
      </c>
      <c r="C7747" t="s">
        <v>21971</v>
      </c>
      <c r="D7747" t="s">
        <v>21972</v>
      </c>
      <c r="E7747" t="s">
        <v>21973</v>
      </c>
      <c r="F7747" t="s">
        <v>1023</v>
      </c>
    </row>
    <row r="7748" spans="2:6" hidden="1" x14ac:dyDescent="0.25">
      <c r="B7748">
        <v>165598</v>
      </c>
      <c r="C7748" t="s">
        <v>21974</v>
      </c>
      <c r="D7748" t="s">
        <v>21975</v>
      </c>
      <c r="E7748" t="s">
        <v>21976</v>
      </c>
      <c r="F7748" t="s">
        <v>1023</v>
      </c>
    </row>
    <row r="7749" spans="2:6" hidden="1" x14ac:dyDescent="0.25">
      <c r="B7749">
        <v>165599</v>
      </c>
      <c r="C7749" t="s">
        <v>21977</v>
      </c>
      <c r="D7749" t="s">
        <v>21978</v>
      </c>
      <c r="E7749" t="s">
        <v>21979</v>
      </c>
      <c r="F7749" t="s">
        <v>1023</v>
      </c>
    </row>
    <row r="7750" spans="2:6" hidden="1" x14ac:dyDescent="0.25">
      <c r="B7750">
        <v>165600</v>
      </c>
      <c r="C7750" t="s">
        <v>21980</v>
      </c>
      <c r="D7750" t="s">
        <v>21981</v>
      </c>
      <c r="E7750" t="s">
        <v>11605</v>
      </c>
      <c r="F7750" t="s">
        <v>1023</v>
      </c>
    </row>
    <row r="7751" spans="2:6" hidden="1" x14ac:dyDescent="0.25">
      <c r="B7751">
        <v>165601</v>
      </c>
      <c r="C7751" t="s">
        <v>21982</v>
      </c>
      <c r="D7751" t="s">
        <v>21983</v>
      </c>
      <c r="E7751" t="s">
        <v>21984</v>
      </c>
      <c r="F7751" t="s">
        <v>1023</v>
      </c>
    </row>
    <row r="7752" spans="2:6" hidden="1" x14ac:dyDescent="0.25">
      <c r="B7752">
        <v>165602</v>
      </c>
      <c r="C7752" t="s">
        <v>21985</v>
      </c>
      <c r="D7752" t="s">
        <v>21986</v>
      </c>
      <c r="E7752" t="s">
        <v>21987</v>
      </c>
      <c r="F7752" t="s">
        <v>1023</v>
      </c>
    </row>
    <row r="7753" spans="2:6" hidden="1" x14ac:dyDescent="0.25">
      <c r="B7753">
        <v>165603</v>
      </c>
      <c r="C7753" t="s">
        <v>21988</v>
      </c>
      <c r="D7753" t="s">
        <v>21989</v>
      </c>
      <c r="E7753" t="s">
        <v>21990</v>
      </c>
      <c r="F7753" t="s">
        <v>1023</v>
      </c>
    </row>
    <row r="7754" spans="2:6" hidden="1" x14ac:dyDescent="0.25">
      <c r="B7754">
        <v>165604</v>
      </c>
      <c r="C7754" t="s">
        <v>21991</v>
      </c>
      <c r="D7754" t="s">
        <v>21992</v>
      </c>
      <c r="E7754" t="s">
        <v>10051</v>
      </c>
      <c r="F7754" t="s">
        <v>1023</v>
      </c>
    </row>
    <row r="7755" spans="2:6" hidden="1" x14ac:dyDescent="0.25">
      <c r="B7755">
        <v>165605</v>
      </c>
      <c r="C7755" t="s">
        <v>21993</v>
      </c>
      <c r="D7755" t="s">
        <v>21994</v>
      </c>
      <c r="E7755" t="s">
        <v>33</v>
      </c>
      <c r="F7755" t="s">
        <v>1023</v>
      </c>
    </row>
    <row r="7756" spans="2:6" hidden="1" x14ac:dyDescent="0.25">
      <c r="B7756">
        <v>165606</v>
      </c>
      <c r="C7756" t="s">
        <v>21993</v>
      </c>
      <c r="D7756" t="s">
        <v>21994</v>
      </c>
      <c r="E7756" t="s">
        <v>14486</v>
      </c>
      <c r="F7756" t="s">
        <v>1023</v>
      </c>
    </row>
    <row r="7757" spans="2:6" hidden="1" x14ac:dyDescent="0.25">
      <c r="B7757">
        <v>165607</v>
      </c>
      <c r="C7757" t="s">
        <v>21995</v>
      </c>
      <c r="D7757" t="s">
        <v>21996</v>
      </c>
      <c r="E7757" t="s">
        <v>21997</v>
      </c>
      <c r="F7757" t="s">
        <v>1023</v>
      </c>
    </row>
    <row r="7758" spans="2:6" hidden="1" x14ac:dyDescent="0.25">
      <c r="B7758">
        <v>165608</v>
      </c>
      <c r="C7758" t="s">
        <v>21998</v>
      </c>
      <c r="D7758" t="s">
        <v>21999</v>
      </c>
      <c r="E7758" t="s">
        <v>22000</v>
      </c>
      <c r="F7758" t="s">
        <v>1023</v>
      </c>
    </row>
    <row r="7759" spans="2:6" hidden="1" x14ac:dyDescent="0.25">
      <c r="B7759">
        <v>165609</v>
      </c>
      <c r="C7759" t="s">
        <v>22001</v>
      </c>
      <c r="D7759" t="s">
        <v>22002</v>
      </c>
      <c r="E7759" t="s">
        <v>22003</v>
      </c>
      <c r="F7759" t="s">
        <v>1023</v>
      </c>
    </row>
    <row r="7760" spans="2:6" hidden="1" x14ac:dyDescent="0.25">
      <c r="B7760">
        <v>165611</v>
      </c>
      <c r="C7760" t="s">
        <v>22004</v>
      </c>
      <c r="D7760" t="s">
        <v>22005</v>
      </c>
      <c r="E7760" t="s">
        <v>22006</v>
      </c>
      <c r="F7760" t="s">
        <v>1023</v>
      </c>
    </row>
    <row r="7761" spans="2:6" hidden="1" x14ac:dyDescent="0.25">
      <c r="B7761">
        <v>165612</v>
      </c>
      <c r="C7761" t="s">
        <v>22007</v>
      </c>
      <c r="D7761" t="s">
        <v>22008</v>
      </c>
      <c r="E7761" t="s">
        <v>3407</v>
      </c>
      <c r="F7761" t="s">
        <v>1023</v>
      </c>
    </row>
    <row r="7762" spans="2:6" hidden="1" x14ac:dyDescent="0.25">
      <c r="B7762">
        <v>165613</v>
      </c>
      <c r="C7762" t="s">
        <v>22009</v>
      </c>
      <c r="D7762" t="s">
        <v>22010</v>
      </c>
      <c r="E7762" t="s">
        <v>22011</v>
      </c>
      <c r="F7762" t="s">
        <v>1023</v>
      </c>
    </row>
    <row r="7763" spans="2:6" hidden="1" x14ac:dyDescent="0.25">
      <c r="B7763">
        <v>165614</v>
      </c>
      <c r="C7763" t="s">
        <v>22012</v>
      </c>
      <c r="D7763" t="s">
        <v>22013</v>
      </c>
      <c r="E7763" t="s">
        <v>4273</v>
      </c>
      <c r="F7763" t="s">
        <v>1023</v>
      </c>
    </row>
    <row r="7764" spans="2:6" hidden="1" x14ac:dyDescent="0.25">
      <c r="B7764">
        <v>165615</v>
      </c>
      <c r="C7764" t="s">
        <v>22014</v>
      </c>
      <c r="D7764" t="s">
        <v>22015</v>
      </c>
      <c r="E7764" t="s">
        <v>22016</v>
      </c>
      <c r="F7764" t="s">
        <v>1023</v>
      </c>
    </row>
    <row r="7765" spans="2:6" hidden="1" x14ac:dyDescent="0.25">
      <c r="B7765">
        <v>165616</v>
      </c>
      <c r="C7765" t="s">
        <v>22017</v>
      </c>
      <c r="D7765" t="s">
        <v>22018</v>
      </c>
      <c r="E7765" t="s">
        <v>17399</v>
      </c>
      <c r="F7765" t="s">
        <v>1023</v>
      </c>
    </row>
    <row r="7766" spans="2:6" hidden="1" x14ac:dyDescent="0.25">
      <c r="B7766">
        <v>165617</v>
      </c>
      <c r="C7766" t="s">
        <v>22019</v>
      </c>
      <c r="D7766" t="s">
        <v>22020</v>
      </c>
      <c r="E7766" t="s">
        <v>4059</v>
      </c>
      <c r="F7766" t="s">
        <v>1023</v>
      </c>
    </row>
    <row r="7767" spans="2:6" hidden="1" x14ac:dyDescent="0.25">
      <c r="B7767">
        <v>165618</v>
      </c>
      <c r="C7767" t="s">
        <v>22021</v>
      </c>
      <c r="D7767" t="s">
        <v>22022</v>
      </c>
      <c r="E7767" t="s">
        <v>22023</v>
      </c>
      <c r="F7767" t="s">
        <v>1023</v>
      </c>
    </row>
    <row r="7768" spans="2:6" hidden="1" x14ac:dyDescent="0.25">
      <c r="B7768">
        <v>165619</v>
      </c>
      <c r="C7768" t="s">
        <v>22024</v>
      </c>
      <c r="D7768" t="s">
        <v>22025</v>
      </c>
      <c r="E7768" t="s">
        <v>15995</v>
      </c>
      <c r="F7768" t="s">
        <v>1023</v>
      </c>
    </row>
    <row r="7769" spans="2:6" hidden="1" x14ac:dyDescent="0.25">
      <c r="B7769">
        <v>165620</v>
      </c>
      <c r="C7769" t="s">
        <v>22026</v>
      </c>
      <c r="D7769" t="s">
        <v>22027</v>
      </c>
      <c r="E7769" t="s">
        <v>22028</v>
      </c>
      <c r="F7769" t="s">
        <v>1023</v>
      </c>
    </row>
    <row r="7770" spans="2:6" hidden="1" x14ac:dyDescent="0.25">
      <c r="B7770">
        <v>165622</v>
      </c>
      <c r="C7770" t="s">
        <v>22029</v>
      </c>
      <c r="D7770" t="s">
        <v>22030</v>
      </c>
      <c r="E7770" t="s">
        <v>12166</v>
      </c>
      <c r="F7770" t="s">
        <v>1023</v>
      </c>
    </row>
    <row r="7771" spans="2:6" hidden="1" x14ac:dyDescent="0.25">
      <c r="B7771">
        <v>165623</v>
      </c>
      <c r="C7771" t="s">
        <v>22031</v>
      </c>
      <c r="D7771" t="s">
        <v>22032</v>
      </c>
      <c r="E7771" t="s">
        <v>22033</v>
      </c>
      <c r="F7771" t="s">
        <v>1023</v>
      </c>
    </row>
    <row r="7772" spans="2:6" hidden="1" x14ac:dyDescent="0.25">
      <c r="B7772">
        <v>165624</v>
      </c>
      <c r="C7772" t="s">
        <v>22034</v>
      </c>
      <c r="D7772" t="s">
        <v>22035</v>
      </c>
      <c r="E7772" t="s">
        <v>22036</v>
      </c>
      <c r="F7772" t="s">
        <v>1023</v>
      </c>
    </row>
    <row r="7773" spans="2:6" hidden="1" x14ac:dyDescent="0.25">
      <c r="B7773">
        <v>165625</v>
      </c>
      <c r="C7773" t="s">
        <v>22037</v>
      </c>
      <c r="D7773" t="s">
        <v>22038</v>
      </c>
      <c r="E7773" t="s">
        <v>2674</v>
      </c>
      <c r="F7773" t="s">
        <v>1023</v>
      </c>
    </row>
    <row r="7774" spans="2:6" hidden="1" x14ac:dyDescent="0.25">
      <c r="B7774">
        <v>165626</v>
      </c>
      <c r="C7774" t="s">
        <v>22039</v>
      </c>
      <c r="D7774" t="s">
        <v>22040</v>
      </c>
      <c r="E7774" t="s">
        <v>22041</v>
      </c>
      <c r="F7774" t="s">
        <v>1023</v>
      </c>
    </row>
    <row r="7775" spans="2:6" hidden="1" x14ac:dyDescent="0.25">
      <c r="B7775">
        <v>165627</v>
      </c>
      <c r="C7775" t="s">
        <v>22042</v>
      </c>
      <c r="D7775" t="s">
        <v>22043</v>
      </c>
      <c r="E7775" t="s">
        <v>19629</v>
      </c>
      <c r="F7775" t="s">
        <v>1023</v>
      </c>
    </row>
    <row r="7776" spans="2:6" hidden="1" x14ac:dyDescent="0.25">
      <c r="B7776">
        <v>165628</v>
      </c>
      <c r="C7776" t="s">
        <v>22044</v>
      </c>
      <c r="D7776" t="s">
        <v>22045</v>
      </c>
      <c r="E7776" t="s">
        <v>7419</v>
      </c>
      <c r="F7776" t="s">
        <v>1023</v>
      </c>
    </row>
    <row r="7777" spans="2:6" hidden="1" x14ac:dyDescent="0.25">
      <c r="B7777">
        <v>165629</v>
      </c>
      <c r="C7777" t="s">
        <v>22046</v>
      </c>
      <c r="D7777" t="s">
        <v>22047</v>
      </c>
      <c r="E7777" t="s">
        <v>14175</v>
      </c>
      <c r="F7777" t="s">
        <v>1023</v>
      </c>
    </row>
    <row r="7778" spans="2:6" hidden="1" x14ac:dyDescent="0.25">
      <c r="B7778">
        <v>165630</v>
      </c>
      <c r="C7778" t="s">
        <v>22048</v>
      </c>
      <c r="D7778" t="s">
        <v>22049</v>
      </c>
      <c r="E7778" t="s">
        <v>22050</v>
      </c>
      <c r="F7778" t="s">
        <v>1023</v>
      </c>
    </row>
    <row r="7779" spans="2:6" hidden="1" x14ac:dyDescent="0.25">
      <c r="B7779">
        <v>165631</v>
      </c>
      <c r="C7779" t="s">
        <v>22051</v>
      </c>
      <c r="D7779" t="s">
        <v>22052</v>
      </c>
      <c r="E7779" t="s">
        <v>22053</v>
      </c>
      <c r="F7779" t="s">
        <v>1023</v>
      </c>
    </row>
    <row r="7780" spans="2:6" hidden="1" x14ac:dyDescent="0.25">
      <c r="B7780">
        <v>165632</v>
      </c>
      <c r="C7780" t="s">
        <v>22054</v>
      </c>
      <c r="D7780" t="s">
        <v>22055</v>
      </c>
      <c r="E7780" t="s">
        <v>9408</v>
      </c>
      <c r="F7780" t="s">
        <v>1023</v>
      </c>
    </row>
    <row r="7781" spans="2:6" hidden="1" x14ac:dyDescent="0.25">
      <c r="B7781">
        <v>165633</v>
      </c>
      <c r="C7781" t="s">
        <v>22056</v>
      </c>
      <c r="D7781" t="s">
        <v>22057</v>
      </c>
      <c r="E7781" t="s">
        <v>22058</v>
      </c>
      <c r="F7781" t="s">
        <v>1023</v>
      </c>
    </row>
    <row r="7782" spans="2:6" hidden="1" x14ac:dyDescent="0.25">
      <c r="B7782">
        <v>165634</v>
      </c>
      <c r="C7782" t="s">
        <v>22059</v>
      </c>
      <c r="D7782" t="s">
        <v>22060</v>
      </c>
      <c r="E7782" t="s">
        <v>22061</v>
      </c>
      <c r="F7782" t="s">
        <v>1023</v>
      </c>
    </row>
    <row r="7783" spans="2:6" hidden="1" x14ac:dyDescent="0.25">
      <c r="B7783">
        <v>165635</v>
      </c>
      <c r="C7783" t="s">
        <v>22062</v>
      </c>
      <c r="D7783" t="s">
        <v>22063</v>
      </c>
      <c r="E7783" t="s">
        <v>22064</v>
      </c>
      <c r="F7783" t="s">
        <v>1023</v>
      </c>
    </row>
    <row r="7784" spans="2:6" hidden="1" x14ac:dyDescent="0.25">
      <c r="B7784">
        <v>165636</v>
      </c>
      <c r="C7784" t="s">
        <v>22065</v>
      </c>
      <c r="D7784" t="s">
        <v>22066</v>
      </c>
      <c r="E7784" t="s">
        <v>22067</v>
      </c>
      <c r="F7784" t="s">
        <v>1023</v>
      </c>
    </row>
    <row r="7785" spans="2:6" hidden="1" x14ac:dyDescent="0.25">
      <c r="B7785">
        <v>165637</v>
      </c>
      <c r="C7785" t="s">
        <v>22068</v>
      </c>
      <c r="D7785" t="s">
        <v>24093</v>
      </c>
      <c r="E7785" t="s">
        <v>3260</v>
      </c>
      <c r="F7785" t="s">
        <v>1023</v>
      </c>
    </row>
    <row r="7786" spans="2:6" hidden="1" x14ac:dyDescent="0.25">
      <c r="B7786">
        <v>165639</v>
      </c>
      <c r="C7786" t="s">
        <v>22069</v>
      </c>
      <c r="D7786" t="s">
        <v>22070</v>
      </c>
      <c r="E7786" t="s">
        <v>22071</v>
      </c>
      <c r="F7786" t="s">
        <v>1023</v>
      </c>
    </row>
    <row r="7787" spans="2:6" hidden="1" x14ac:dyDescent="0.25">
      <c r="B7787">
        <v>165640</v>
      </c>
      <c r="C7787" t="s">
        <v>22072</v>
      </c>
      <c r="D7787" t="s">
        <v>22073</v>
      </c>
      <c r="E7787" t="s">
        <v>22074</v>
      </c>
      <c r="F7787" t="s">
        <v>1023</v>
      </c>
    </row>
    <row r="7788" spans="2:6" hidden="1" x14ac:dyDescent="0.25">
      <c r="B7788">
        <v>165641</v>
      </c>
      <c r="C7788" t="s">
        <v>22075</v>
      </c>
      <c r="D7788" t="s">
        <v>22076</v>
      </c>
      <c r="E7788" t="s">
        <v>22077</v>
      </c>
      <c r="F7788" t="s">
        <v>1023</v>
      </c>
    </row>
    <row r="7789" spans="2:6" hidden="1" x14ac:dyDescent="0.25">
      <c r="B7789">
        <v>165642</v>
      </c>
      <c r="C7789" t="s">
        <v>22078</v>
      </c>
      <c r="D7789" t="s">
        <v>22079</v>
      </c>
      <c r="E7789" t="s">
        <v>22080</v>
      </c>
      <c r="F7789" t="s">
        <v>1023</v>
      </c>
    </row>
    <row r="7790" spans="2:6" hidden="1" x14ac:dyDescent="0.25">
      <c r="B7790">
        <v>165643</v>
      </c>
      <c r="C7790" t="s">
        <v>22081</v>
      </c>
      <c r="D7790" t="s">
        <v>22082</v>
      </c>
      <c r="E7790" t="s">
        <v>22083</v>
      </c>
      <c r="F7790" t="s">
        <v>1023</v>
      </c>
    </row>
    <row r="7791" spans="2:6" hidden="1" x14ac:dyDescent="0.25">
      <c r="B7791">
        <v>165644</v>
      </c>
      <c r="C7791" t="s">
        <v>22084</v>
      </c>
      <c r="D7791" t="s">
        <v>22085</v>
      </c>
      <c r="E7791" t="s">
        <v>22086</v>
      </c>
      <c r="F7791" t="s">
        <v>1023</v>
      </c>
    </row>
    <row r="7792" spans="2:6" hidden="1" x14ac:dyDescent="0.25">
      <c r="B7792">
        <v>165645</v>
      </c>
      <c r="C7792" t="s">
        <v>22087</v>
      </c>
      <c r="D7792" t="s">
        <v>22088</v>
      </c>
      <c r="E7792" t="s">
        <v>22089</v>
      </c>
      <c r="F7792" t="s">
        <v>1023</v>
      </c>
    </row>
    <row r="7793" spans="2:6" hidden="1" x14ac:dyDescent="0.25">
      <c r="B7793">
        <v>165646</v>
      </c>
      <c r="C7793" t="s">
        <v>22090</v>
      </c>
      <c r="D7793" t="s">
        <v>22091</v>
      </c>
      <c r="E7793" t="s">
        <v>21753</v>
      </c>
      <c r="F7793" t="s">
        <v>1023</v>
      </c>
    </row>
    <row r="7794" spans="2:6" hidden="1" x14ac:dyDescent="0.25">
      <c r="B7794">
        <v>165647</v>
      </c>
      <c r="C7794" t="s">
        <v>22092</v>
      </c>
      <c r="D7794" t="s">
        <v>22093</v>
      </c>
      <c r="E7794" t="s">
        <v>22094</v>
      </c>
      <c r="F7794" t="s">
        <v>1023</v>
      </c>
    </row>
    <row r="7795" spans="2:6" hidden="1" x14ac:dyDescent="0.25">
      <c r="B7795">
        <v>165648</v>
      </c>
      <c r="C7795" t="s">
        <v>22095</v>
      </c>
      <c r="D7795" t="s">
        <v>22096</v>
      </c>
      <c r="E7795" t="s">
        <v>22097</v>
      </c>
      <c r="F7795" t="s">
        <v>1023</v>
      </c>
    </row>
    <row r="7796" spans="2:6" hidden="1" x14ac:dyDescent="0.25">
      <c r="B7796">
        <v>165649</v>
      </c>
      <c r="C7796" t="s">
        <v>22098</v>
      </c>
      <c r="D7796" t="s">
        <v>22099</v>
      </c>
      <c r="E7796" t="s">
        <v>22100</v>
      </c>
      <c r="F7796" t="s">
        <v>1023</v>
      </c>
    </row>
    <row r="7797" spans="2:6" hidden="1" x14ac:dyDescent="0.25">
      <c r="B7797">
        <v>165650</v>
      </c>
      <c r="C7797" t="s">
        <v>22101</v>
      </c>
      <c r="D7797" t="s">
        <v>22102</v>
      </c>
      <c r="E7797" t="s">
        <v>22103</v>
      </c>
      <c r="F7797" t="s">
        <v>1023</v>
      </c>
    </row>
    <row r="7798" spans="2:6" hidden="1" x14ac:dyDescent="0.25">
      <c r="B7798">
        <v>165651</v>
      </c>
      <c r="C7798" t="s">
        <v>22104</v>
      </c>
      <c r="D7798" t="s">
        <v>22105</v>
      </c>
      <c r="E7798" t="s">
        <v>1838</v>
      </c>
      <c r="F7798" t="s">
        <v>1023</v>
      </c>
    </row>
    <row r="7799" spans="2:6" hidden="1" x14ac:dyDescent="0.25">
      <c r="B7799">
        <v>165652</v>
      </c>
      <c r="C7799" t="s">
        <v>22106</v>
      </c>
      <c r="D7799" t="s">
        <v>22107</v>
      </c>
      <c r="E7799" t="s">
        <v>22108</v>
      </c>
      <c r="F7799" t="s">
        <v>1023</v>
      </c>
    </row>
    <row r="7800" spans="2:6" hidden="1" x14ac:dyDescent="0.25">
      <c r="B7800">
        <v>165653</v>
      </c>
      <c r="C7800" t="s">
        <v>22109</v>
      </c>
      <c r="D7800" t="s">
        <v>22110</v>
      </c>
      <c r="E7800" t="s">
        <v>22111</v>
      </c>
      <c r="F7800" t="s">
        <v>1023</v>
      </c>
    </row>
    <row r="7801" spans="2:6" hidden="1" x14ac:dyDescent="0.25">
      <c r="B7801">
        <v>165654</v>
      </c>
      <c r="C7801" t="s">
        <v>22112</v>
      </c>
      <c r="D7801" t="s">
        <v>22113</v>
      </c>
      <c r="E7801" t="s">
        <v>22114</v>
      </c>
      <c r="F7801" t="s">
        <v>1023</v>
      </c>
    </row>
    <row r="7802" spans="2:6" hidden="1" x14ac:dyDescent="0.25">
      <c r="B7802">
        <v>165655</v>
      </c>
      <c r="C7802" t="s">
        <v>22115</v>
      </c>
      <c r="D7802" t="s">
        <v>22116</v>
      </c>
      <c r="E7802" t="s">
        <v>22117</v>
      </c>
      <c r="F7802" t="s">
        <v>1023</v>
      </c>
    </row>
    <row r="7803" spans="2:6" hidden="1" x14ac:dyDescent="0.25">
      <c r="B7803">
        <v>165656</v>
      </c>
      <c r="C7803" t="s">
        <v>22118</v>
      </c>
      <c r="D7803" t="s">
        <v>22119</v>
      </c>
      <c r="E7803" t="s">
        <v>18070</v>
      </c>
      <c r="F7803" t="s">
        <v>1023</v>
      </c>
    </row>
    <row r="7804" spans="2:6" hidden="1" x14ac:dyDescent="0.25">
      <c r="B7804">
        <v>165657</v>
      </c>
      <c r="C7804" t="s">
        <v>22120</v>
      </c>
      <c r="D7804" t="s">
        <v>22121</v>
      </c>
      <c r="E7804" t="s">
        <v>18664</v>
      </c>
      <c r="F7804" t="s">
        <v>1023</v>
      </c>
    </row>
    <row r="7805" spans="2:6" hidden="1" x14ac:dyDescent="0.25">
      <c r="B7805">
        <v>165658</v>
      </c>
      <c r="C7805" t="s">
        <v>22122</v>
      </c>
      <c r="D7805" t="s">
        <v>22123</v>
      </c>
      <c r="E7805" t="s">
        <v>22124</v>
      </c>
      <c r="F7805" t="s">
        <v>1023</v>
      </c>
    </row>
    <row r="7806" spans="2:6" hidden="1" x14ac:dyDescent="0.25">
      <c r="B7806">
        <v>165659</v>
      </c>
      <c r="C7806" t="s">
        <v>22125</v>
      </c>
      <c r="D7806" t="s">
        <v>22126</v>
      </c>
      <c r="E7806" t="s">
        <v>22127</v>
      </c>
      <c r="F7806" t="s">
        <v>1023</v>
      </c>
    </row>
    <row r="7807" spans="2:6" hidden="1" x14ac:dyDescent="0.25">
      <c r="B7807">
        <v>165660</v>
      </c>
      <c r="C7807" t="s">
        <v>22128</v>
      </c>
      <c r="D7807" t="s">
        <v>22129</v>
      </c>
      <c r="E7807" t="s">
        <v>11787</v>
      </c>
      <c r="F7807" t="s">
        <v>1023</v>
      </c>
    </row>
    <row r="7808" spans="2:6" hidden="1" x14ac:dyDescent="0.25">
      <c r="B7808">
        <v>165661</v>
      </c>
      <c r="C7808" t="s">
        <v>22130</v>
      </c>
      <c r="D7808" t="s">
        <v>22131</v>
      </c>
      <c r="E7808" t="s">
        <v>22132</v>
      </c>
      <c r="F7808" t="s">
        <v>1023</v>
      </c>
    </row>
    <row r="7809" spans="2:6" hidden="1" x14ac:dyDescent="0.25">
      <c r="B7809">
        <v>165662</v>
      </c>
      <c r="C7809" t="s">
        <v>22133</v>
      </c>
      <c r="D7809" t="s">
        <v>22134</v>
      </c>
      <c r="E7809" t="s">
        <v>22135</v>
      </c>
      <c r="F7809" t="s">
        <v>1023</v>
      </c>
    </row>
    <row r="7810" spans="2:6" hidden="1" x14ac:dyDescent="0.25">
      <c r="B7810">
        <v>165663</v>
      </c>
      <c r="C7810" t="s">
        <v>22136</v>
      </c>
      <c r="D7810" t="s">
        <v>22137</v>
      </c>
      <c r="E7810" t="s">
        <v>9387</v>
      </c>
      <c r="F7810" t="s">
        <v>1023</v>
      </c>
    </row>
    <row r="7811" spans="2:6" hidden="1" x14ac:dyDescent="0.25">
      <c r="B7811">
        <v>165664</v>
      </c>
      <c r="C7811" t="s">
        <v>22138</v>
      </c>
      <c r="D7811" t="s">
        <v>22139</v>
      </c>
      <c r="E7811" t="s">
        <v>10513</v>
      </c>
      <c r="F7811" t="s">
        <v>1023</v>
      </c>
    </row>
    <row r="7812" spans="2:6" hidden="1" x14ac:dyDescent="0.25">
      <c r="B7812">
        <v>165665</v>
      </c>
      <c r="C7812" t="s">
        <v>22140</v>
      </c>
      <c r="D7812" t="s">
        <v>22141</v>
      </c>
      <c r="E7812" t="s">
        <v>20059</v>
      </c>
      <c r="F7812" t="s">
        <v>1023</v>
      </c>
    </row>
    <row r="7813" spans="2:6" hidden="1" x14ac:dyDescent="0.25">
      <c r="B7813">
        <v>165666</v>
      </c>
      <c r="C7813" t="s">
        <v>22142</v>
      </c>
      <c r="D7813" t="s">
        <v>22143</v>
      </c>
      <c r="E7813" t="s">
        <v>20803</v>
      </c>
      <c r="F7813" t="s">
        <v>1023</v>
      </c>
    </row>
    <row r="7814" spans="2:6" hidden="1" x14ac:dyDescent="0.25">
      <c r="B7814">
        <v>165667</v>
      </c>
      <c r="C7814" t="s">
        <v>22144</v>
      </c>
      <c r="D7814" t="s">
        <v>22145</v>
      </c>
      <c r="E7814" t="s">
        <v>22146</v>
      </c>
      <c r="F7814" t="s">
        <v>1023</v>
      </c>
    </row>
    <row r="7815" spans="2:6" hidden="1" x14ac:dyDescent="0.25">
      <c r="B7815">
        <v>165668</v>
      </c>
      <c r="C7815" t="s">
        <v>22147</v>
      </c>
      <c r="D7815" t="s">
        <v>22148</v>
      </c>
      <c r="E7815" t="s">
        <v>20576</v>
      </c>
      <c r="F7815" t="s">
        <v>1023</v>
      </c>
    </row>
    <row r="7816" spans="2:6" hidden="1" x14ac:dyDescent="0.25">
      <c r="B7816">
        <v>165669</v>
      </c>
      <c r="C7816" t="s">
        <v>22149</v>
      </c>
      <c r="D7816" t="s">
        <v>22150</v>
      </c>
      <c r="E7816" t="s">
        <v>22151</v>
      </c>
      <c r="F7816" t="s">
        <v>1023</v>
      </c>
    </row>
    <row r="7817" spans="2:6" hidden="1" x14ac:dyDescent="0.25">
      <c r="B7817">
        <v>165670</v>
      </c>
      <c r="C7817" t="s">
        <v>22152</v>
      </c>
      <c r="D7817" t="s">
        <v>22153</v>
      </c>
      <c r="E7817" t="s">
        <v>22154</v>
      </c>
      <c r="F7817" t="s">
        <v>1023</v>
      </c>
    </row>
    <row r="7818" spans="2:6" hidden="1" x14ac:dyDescent="0.25">
      <c r="B7818">
        <v>165671</v>
      </c>
      <c r="C7818" t="s">
        <v>22155</v>
      </c>
      <c r="D7818" t="s">
        <v>22156</v>
      </c>
      <c r="E7818" t="s">
        <v>22157</v>
      </c>
      <c r="F7818" t="s">
        <v>1023</v>
      </c>
    </row>
    <row r="7819" spans="2:6" hidden="1" x14ac:dyDescent="0.25">
      <c r="B7819">
        <v>165672</v>
      </c>
      <c r="C7819" t="s">
        <v>22158</v>
      </c>
      <c r="D7819" t="s">
        <v>22159</v>
      </c>
      <c r="E7819" t="s">
        <v>22160</v>
      </c>
      <c r="F7819" t="s">
        <v>1023</v>
      </c>
    </row>
    <row r="7820" spans="2:6" hidden="1" x14ac:dyDescent="0.25">
      <c r="B7820">
        <v>165673</v>
      </c>
      <c r="C7820" t="s">
        <v>22161</v>
      </c>
      <c r="D7820" t="s">
        <v>22162</v>
      </c>
      <c r="E7820" t="s">
        <v>22163</v>
      </c>
      <c r="F7820" t="s">
        <v>1023</v>
      </c>
    </row>
    <row r="7821" spans="2:6" hidden="1" x14ac:dyDescent="0.25">
      <c r="B7821">
        <v>165674</v>
      </c>
      <c r="C7821" t="s">
        <v>22164</v>
      </c>
      <c r="D7821" t="s">
        <v>22165</v>
      </c>
      <c r="E7821" t="s">
        <v>12724</v>
      </c>
      <c r="F7821" t="s">
        <v>1023</v>
      </c>
    </row>
    <row r="7822" spans="2:6" hidden="1" x14ac:dyDescent="0.25">
      <c r="B7822">
        <v>165675</v>
      </c>
      <c r="C7822" t="s">
        <v>22166</v>
      </c>
      <c r="D7822" t="s">
        <v>22167</v>
      </c>
      <c r="E7822" t="s">
        <v>16812</v>
      </c>
      <c r="F7822" t="s">
        <v>1023</v>
      </c>
    </row>
    <row r="7823" spans="2:6" hidden="1" x14ac:dyDescent="0.25">
      <c r="B7823">
        <v>165676</v>
      </c>
      <c r="C7823" t="s">
        <v>22168</v>
      </c>
      <c r="D7823" t="s">
        <v>22169</v>
      </c>
      <c r="E7823" t="s">
        <v>22170</v>
      </c>
      <c r="F7823" t="s">
        <v>1023</v>
      </c>
    </row>
    <row r="7824" spans="2:6" hidden="1" x14ac:dyDescent="0.25">
      <c r="B7824">
        <v>165677</v>
      </c>
      <c r="C7824" t="s">
        <v>22171</v>
      </c>
      <c r="D7824" t="s">
        <v>22172</v>
      </c>
      <c r="E7824" t="s">
        <v>22173</v>
      </c>
      <c r="F7824" t="s">
        <v>1023</v>
      </c>
    </row>
    <row r="7825" spans="2:6" hidden="1" x14ac:dyDescent="0.25">
      <c r="B7825">
        <v>165678</v>
      </c>
      <c r="C7825" t="s">
        <v>22174</v>
      </c>
      <c r="D7825" t="s">
        <v>22175</v>
      </c>
      <c r="E7825" t="s">
        <v>1899</v>
      </c>
      <c r="F7825" t="s">
        <v>1023</v>
      </c>
    </row>
    <row r="7826" spans="2:6" hidden="1" x14ac:dyDescent="0.25">
      <c r="B7826">
        <v>165679</v>
      </c>
      <c r="C7826" t="s">
        <v>22176</v>
      </c>
      <c r="D7826" t="s">
        <v>22177</v>
      </c>
      <c r="E7826" t="s">
        <v>22178</v>
      </c>
      <c r="F7826" t="s">
        <v>1023</v>
      </c>
    </row>
    <row r="7827" spans="2:6" hidden="1" x14ac:dyDescent="0.25">
      <c r="B7827">
        <v>165680</v>
      </c>
      <c r="C7827" t="s">
        <v>22179</v>
      </c>
      <c r="D7827" t="s">
        <v>22180</v>
      </c>
      <c r="E7827" t="s">
        <v>22181</v>
      </c>
      <c r="F7827" t="s">
        <v>1023</v>
      </c>
    </row>
    <row r="7828" spans="2:6" hidden="1" x14ac:dyDescent="0.25">
      <c r="B7828">
        <v>165681</v>
      </c>
      <c r="C7828" t="s">
        <v>22182</v>
      </c>
      <c r="D7828" t="s">
        <v>22183</v>
      </c>
      <c r="E7828" t="s">
        <v>22184</v>
      </c>
      <c r="F7828" t="s">
        <v>1023</v>
      </c>
    </row>
    <row r="7829" spans="2:6" hidden="1" x14ac:dyDescent="0.25">
      <c r="B7829">
        <v>165682</v>
      </c>
      <c r="C7829" t="s">
        <v>22185</v>
      </c>
      <c r="D7829" t="s">
        <v>22186</v>
      </c>
      <c r="E7829" t="s">
        <v>22187</v>
      </c>
      <c r="F7829" t="s">
        <v>1023</v>
      </c>
    </row>
    <row r="7830" spans="2:6" hidden="1" x14ac:dyDescent="0.25">
      <c r="B7830">
        <v>165683</v>
      </c>
      <c r="C7830" t="s">
        <v>22188</v>
      </c>
      <c r="D7830" t="s">
        <v>22189</v>
      </c>
      <c r="E7830" t="s">
        <v>22190</v>
      </c>
      <c r="F7830" t="s">
        <v>1023</v>
      </c>
    </row>
    <row r="7831" spans="2:6" hidden="1" x14ac:dyDescent="0.25">
      <c r="B7831">
        <v>165684</v>
      </c>
      <c r="C7831" t="s">
        <v>22191</v>
      </c>
      <c r="D7831" t="s">
        <v>22192</v>
      </c>
      <c r="E7831" t="s">
        <v>22193</v>
      </c>
      <c r="F7831" t="s">
        <v>1023</v>
      </c>
    </row>
    <row r="7832" spans="2:6" hidden="1" x14ac:dyDescent="0.25">
      <c r="B7832">
        <v>165685</v>
      </c>
      <c r="C7832" t="s">
        <v>22194</v>
      </c>
      <c r="D7832" t="s">
        <v>22195</v>
      </c>
      <c r="E7832" t="s">
        <v>21753</v>
      </c>
      <c r="F7832" t="s">
        <v>1023</v>
      </c>
    </row>
    <row r="7833" spans="2:6" hidden="1" x14ac:dyDescent="0.25">
      <c r="B7833">
        <v>165686</v>
      </c>
      <c r="C7833" t="s">
        <v>22196</v>
      </c>
      <c r="D7833" t="s">
        <v>22197</v>
      </c>
      <c r="E7833" t="s">
        <v>21753</v>
      </c>
      <c r="F7833" t="s">
        <v>1023</v>
      </c>
    </row>
    <row r="7834" spans="2:6" hidden="1" x14ac:dyDescent="0.25">
      <c r="B7834">
        <v>165687</v>
      </c>
      <c r="C7834" t="s">
        <v>22198</v>
      </c>
      <c r="D7834" t="s">
        <v>22199</v>
      </c>
      <c r="E7834" t="s">
        <v>21753</v>
      </c>
      <c r="F7834" t="s">
        <v>1023</v>
      </c>
    </row>
    <row r="7835" spans="2:6" hidden="1" x14ac:dyDescent="0.25">
      <c r="B7835">
        <v>165688</v>
      </c>
      <c r="C7835" t="s">
        <v>22200</v>
      </c>
      <c r="D7835" t="s">
        <v>22201</v>
      </c>
      <c r="E7835" t="s">
        <v>2263</v>
      </c>
      <c r="F7835" t="s">
        <v>1023</v>
      </c>
    </row>
    <row r="7836" spans="2:6" hidden="1" x14ac:dyDescent="0.25">
      <c r="B7836">
        <v>165689</v>
      </c>
      <c r="C7836" t="s">
        <v>22202</v>
      </c>
      <c r="D7836" t="s">
        <v>22203</v>
      </c>
      <c r="E7836" t="s">
        <v>22204</v>
      </c>
      <c r="F7836" t="s">
        <v>1023</v>
      </c>
    </row>
    <row r="7837" spans="2:6" hidden="1" x14ac:dyDescent="0.25">
      <c r="B7837">
        <v>165690</v>
      </c>
      <c r="C7837" t="s">
        <v>22205</v>
      </c>
      <c r="D7837" t="s">
        <v>22206</v>
      </c>
      <c r="E7837" t="s">
        <v>22207</v>
      </c>
      <c r="F7837" t="s">
        <v>1023</v>
      </c>
    </row>
    <row r="7838" spans="2:6" hidden="1" x14ac:dyDescent="0.25">
      <c r="B7838">
        <v>165691</v>
      </c>
      <c r="C7838" t="s">
        <v>22208</v>
      </c>
      <c r="D7838" t="s">
        <v>22209</v>
      </c>
      <c r="E7838" t="s">
        <v>22210</v>
      </c>
      <c r="F7838" t="s">
        <v>1023</v>
      </c>
    </row>
    <row r="7839" spans="2:6" hidden="1" x14ac:dyDescent="0.25">
      <c r="B7839">
        <v>165692</v>
      </c>
      <c r="C7839" t="s">
        <v>22211</v>
      </c>
      <c r="D7839" t="s">
        <v>22212</v>
      </c>
      <c r="E7839" t="s">
        <v>11674</v>
      </c>
      <c r="F7839" t="s">
        <v>1023</v>
      </c>
    </row>
    <row r="7840" spans="2:6" hidden="1" x14ac:dyDescent="0.25">
      <c r="B7840">
        <v>165693</v>
      </c>
      <c r="C7840" t="s">
        <v>22213</v>
      </c>
      <c r="D7840" t="s">
        <v>22214</v>
      </c>
      <c r="E7840" t="s">
        <v>22215</v>
      </c>
      <c r="F7840" t="s">
        <v>1023</v>
      </c>
    </row>
    <row r="7841" spans="2:6" hidden="1" x14ac:dyDescent="0.25">
      <c r="B7841">
        <v>165694</v>
      </c>
      <c r="C7841" t="s">
        <v>22216</v>
      </c>
      <c r="D7841" t="s">
        <v>22217</v>
      </c>
      <c r="E7841" t="s">
        <v>8029</v>
      </c>
      <c r="F7841" t="s">
        <v>1023</v>
      </c>
    </row>
    <row r="7842" spans="2:6" hidden="1" x14ac:dyDescent="0.25">
      <c r="B7842">
        <v>165695</v>
      </c>
      <c r="C7842" t="s">
        <v>22218</v>
      </c>
      <c r="D7842" t="s">
        <v>22219</v>
      </c>
      <c r="E7842" t="s">
        <v>22220</v>
      </c>
      <c r="F7842" t="s">
        <v>1023</v>
      </c>
    </row>
    <row r="7843" spans="2:6" hidden="1" x14ac:dyDescent="0.25">
      <c r="B7843">
        <v>165696</v>
      </c>
      <c r="C7843" t="s">
        <v>22221</v>
      </c>
      <c r="D7843" t="s">
        <v>22222</v>
      </c>
      <c r="E7843" t="s">
        <v>22223</v>
      </c>
      <c r="F7843" t="s">
        <v>1023</v>
      </c>
    </row>
    <row r="7844" spans="2:6" hidden="1" x14ac:dyDescent="0.25">
      <c r="B7844">
        <v>165697</v>
      </c>
      <c r="C7844" t="s">
        <v>22224</v>
      </c>
      <c r="D7844" t="s">
        <v>22225</v>
      </c>
      <c r="E7844" t="s">
        <v>22226</v>
      </c>
      <c r="F7844" t="s">
        <v>1023</v>
      </c>
    </row>
    <row r="7845" spans="2:6" hidden="1" x14ac:dyDescent="0.25">
      <c r="B7845">
        <v>165699</v>
      </c>
      <c r="C7845" t="s">
        <v>22227</v>
      </c>
      <c r="D7845" t="s">
        <v>22228</v>
      </c>
      <c r="E7845" t="s">
        <v>7393</v>
      </c>
      <c r="F7845" t="s">
        <v>1023</v>
      </c>
    </row>
    <row r="7846" spans="2:6" hidden="1" x14ac:dyDescent="0.25">
      <c r="B7846">
        <v>165700</v>
      </c>
      <c r="C7846" t="s">
        <v>22229</v>
      </c>
      <c r="D7846" t="s">
        <v>22230</v>
      </c>
      <c r="E7846" t="s">
        <v>22231</v>
      </c>
      <c r="F7846" t="s">
        <v>1023</v>
      </c>
    </row>
    <row r="7847" spans="2:6" hidden="1" x14ac:dyDescent="0.25">
      <c r="B7847">
        <v>165701</v>
      </c>
      <c r="C7847" t="s">
        <v>22232</v>
      </c>
      <c r="D7847" t="s">
        <v>22233</v>
      </c>
      <c r="E7847" t="s">
        <v>22234</v>
      </c>
      <c r="F7847" t="s">
        <v>1023</v>
      </c>
    </row>
    <row r="7848" spans="2:6" hidden="1" x14ac:dyDescent="0.25">
      <c r="B7848">
        <v>165702</v>
      </c>
      <c r="C7848" t="s">
        <v>22235</v>
      </c>
      <c r="D7848" t="s">
        <v>22236</v>
      </c>
      <c r="E7848" t="s">
        <v>22237</v>
      </c>
      <c r="F7848" t="s">
        <v>1023</v>
      </c>
    </row>
    <row r="7849" spans="2:6" hidden="1" x14ac:dyDescent="0.25">
      <c r="B7849">
        <v>165703</v>
      </c>
      <c r="C7849" t="s">
        <v>22238</v>
      </c>
      <c r="D7849" t="s">
        <v>22239</v>
      </c>
      <c r="E7849" t="s">
        <v>22240</v>
      </c>
      <c r="F7849" t="s">
        <v>1023</v>
      </c>
    </row>
    <row r="7850" spans="2:6" hidden="1" x14ac:dyDescent="0.25">
      <c r="B7850">
        <v>165704</v>
      </c>
      <c r="C7850" t="s">
        <v>22241</v>
      </c>
      <c r="D7850" t="s">
        <v>22242</v>
      </c>
      <c r="E7850" t="s">
        <v>22243</v>
      </c>
      <c r="F7850" t="s">
        <v>1023</v>
      </c>
    </row>
    <row r="7851" spans="2:6" hidden="1" x14ac:dyDescent="0.25">
      <c r="B7851">
        <v>165705</v>
      </c>
      <c r="C7851" t="s">
        <v>22244</v>
      </c>
      <c r="D7851" t="s">
        <v>22245</v>
      </c>
      <c r="E7851" t="s">
        <v>22246</v>
      </c>
      <c r="F7851" t="s">
        <v>1023</v>
      </c>
    </row>
    <row r="7852" spans="2:6" hidden="1" x14ac:dyDescent="0.25">
      <c r="B7852">
        <v>165706</v>
      </c>
      <c r="C7852" t="s">
        <v>22247</v>
      </c>
      <c r="D7852" t="s">
        <v>22248</v>
      </c>
      <c r="E7852" t="s">
        <v>22249</v>
      </c>
      <c r="F7852" t="s">
        <v>1023</v>
      </c>
    </row>
    <row r="7853" spans="2:6" hidden="1" x14ac:dyDescent="0.25">
      <c r="B7853">
        <v>165707</v>
      </c>
      <c r="C7853" t="s">
        <v>22250</v>
      </c>
      <c r="D7853" t="s">
        <v>22251</v>
      </c>
      <c r="E7853" t="s">
        <v>2254</v>
      </c>
      <c r="F7853" t="s">
        <v>1023</v>
      </c>
    </row>
    <row r="7854" spans="2:6" hidden="1" x14ac:dyDescent="0.25">
      <c r="B7854">
        <v>165708</v>
      </c>
      <c r="C7854" t="s">
        <v>22252</v>
      </c>
      <c r="D7854" t="s">
        <v>22253</v>
      </c>
      <c r="E7854" t="s">
        <v>20705</v>
      </c>
      <c r="F7854" t="s">
        <v>1023</v>
      </c>
    </row>
    <row r="7855" spans="2:6" hidden="1" x14ac:dyDescent="0.25">
      <c r="B7855">
        <v>165709</v>
      </c>
      <c r="C7855" t="s">
        <v>21355</v>
      </c>
      <c r="D7855" t="s">
        <v>21356</v>
      </c>
      <c r="E7855" t="s">
        <v>22254</v>
      </c>
      <c r="F7855" t="s">
        <v>1023</v>
      </c>
    </row>
    <row r="7856" spans="2:6" hidden="1" x14ac:dyDescent="0.25">
      <c r="B7856">
        <v>165710</v>
      </c>
      <c r="C7856" t="s">
        <v>22255</v>
      </c>
      <c r="D7856" t="s">
        <v>22256</v>
      </c>
      <c r="E7856" t="s">
        <v>5130</v>
      </c>
      <c r="F7856" t="s">
        <v>1023</v>
      </c>
    </row>
    <row r="7857" spans="2:6" hidden="1" x14ac:dyDescent="0.25">
      <c r="B7857">
        <v>165711</v>
      </c>
      <c r="C7857" t="s">
        <v>22257</v>
      </c>
      <c r="D7857" t="s">
        <v>22258</v>
      </c>
      <c r="E7857" t="s">
        <v>22259</v>
      </c>
      <c r="F7857" t="s">
        <v>1023</v>
      </c>
    </row>
    <row r="7858" spans="2:6" hidden="1" x14ac:dyDescent="0.25">
      <c r="B7858">
        <v>165712</v>
      </c>
      <c r="C7858" t="s">
        <v>22260</v>
      </c>
      <c r="D7858" t="s">
        <v>24094</v>
      </c>
      <c r="E7858" t="s">
        <v>22261</v>
      </c>
      <c r="F7858" t="s">
        <v>1023</v>
      </c>
    </row>
    <row r="7859" spans="2:6" hidden="1" x14ac:dyDescent="0.25">
      <c r="B7859">
        <v>165713</v>
      </c>
      <c r="C7859" t="s">
        <v>22262</v>
      </c>
      <c r="D7859" t="s">
        <v>22263</v>
      </c>
      <c r="E7859" t="s">
        <v>22264</v>
      </c>
      <c r="F7859" t="s">
        <v>1023</v>
      </c>
    </row>
    <row r="7860" spans="2:6" hidden="1" x14ac:dyDescent="0.25">
      <c r="B7860">
        <v>165714</v>
      </c>
      <c r="C7860" t="s">
        <v>22265</v>
      </c>
      <c r="D7860" t="s">
        <v>22266</v>
      </c>
      <c r="E7860" t="s">
        <v>22267</v>
      </c>
      <c r="F7860" t="s">
        <v>1023</v>
      </c>
    </row>
    <row r="7861" spans="2:6" hidden="1" x14ac:dyDescent="0.25">
      <c r="B7861">
        <v>165715</v>
      </c>
      <c r="C7861" t="s">
        <v>22268</v>
      </c>
      <c r="D7861" t="s">
        <v>22269</v>
      </c>
      <c r="E7861" t="s">
        <v>22270</v>
      </c>
      <c r="F7861" t="s">
        <v>1023</v>
      </c>
    </row>
    <row r="7862" spans="2:6" hidden="1" x14ac:dyDescent="0.25">
      <c r="B7862">
        <v>165716</v>
      </c>
      <c r="C7862" t="s">
        <v>22271</v>
      </c>
      <c r="D7862" t="s">
        <v>22272</v>
      </c>
      <c r="E7862" t="s">
        <v>2195</v>
      </c>
      <c r="F7862" t="s">
        <v>1023</v>
      </c>
    </row>
    <row r="7863" spans="2:6" hidden="1" x14ac:dyDescent="0.25">
      <c r="B7863">
        <v>165717</v>
      </c>
      <c r="C7863" t="s">
        <v>22273</v>
      </c>
      <c r="D7863" t="s">
        <v>22274</v>
      </c>
      <c r="E7863" t="s">
        <v>22275</v>
      </c>
      <c r="F7863" t="s">
        <v>1023</v>
      </c>
    </row>
    <row r="7864" spans="2:6" hidden="1" x14ac:dyDescent="0.25">
      <c r="B7864">
        <v>165718</v>
      </c>
      <c r="C7864" t="s">
        <v>22276</v>
      </c>
      <c r="D7864" t="s">
        <v>22277</v>
      </c>
      <c r="E7864" t="s">
        <v>22278</v>
      </c>
      <c r="F7864" t="s">
        <v>1023</v>
      </c>
    </row>
    <row r="7865" spans="2:6" hidden="1" x14ac:dyDescent="0.25">
      <c r="B7865">
        <v>165719</v>
      </c>
      <c r="C7865" t="s">
        <v>22279</v>
      </c>
      <c r="D7865" t="s">
        <v>22280</v>
      </c>
      <c r="E7865" t="s">
        <v>22281</v>
      </c>
      <c r="F7865" t="s">
        <v>1023</v>
      </c>
    </row>
    <row r="7866" spans="2:6" hidden="1" x14ac:dyDescent="0.25">
      <c r="B7866">
        <v>165720</v>
      </c>
      <c r="C7866" t="s">
        <v>22282</v>
      </c>
      <c r="D7866" t="s">
        <v>22283</v>
      </c>
      <c r="E7866" t="s">
        <v>22284</v>
      </c>
      <c r="F7866" t="s">
        <v>1023</v>
      </c>
    </row>
    <row r="7867" spans="2:6" hidden="1" x14ac:dyDescent="0.25">
      <c r="B7867">
        <v>165721</v>
      </c>
      <c r="C7867" t="s">
        <v>22285</v>
      </c>
      <c r="D7867" t="s">
        <v>22286</v>
      </c>
      <c r="E7867" t="s">
        <v>22287</v>
      </c>
      <c r="F7867" t="s">
        <v>1023</v>
      </c>
    </row>
    <row r="7868" spans="2:6" hidden="1" x14ac:dyDescent="0.25">
      <c r="B7868">
        <v>165722</v>
      </c>
      <c r="C7868" t="s">
        <v>22288</v>
      </c>
      <c r="D7868" t="s">
        <v>22289</v>
      </c>
      <c r="E7868" t="s">
        <v>17063</v>
      </c>
      <c r="F7868" t="s">
        <v>1023</v>
      </c>
    </row>
    <row r="7869" spans="2:6" hidden="1" x14ac:dyDescent="0.25">
      <c r="B7869">
        <v>165723</v>
      </c>
      <c r="C7869" t="s">
        <v>22290</v>
      </c>
      <c r="D7869" t="s">
        <v>22291</v>
      </c>
      <c r="E7869" t="s">
        <v>22292</v>
      </c>
      <c r="F7869" t="s">
        <v>1023</v>
      </c>
    </row>
    <row r="7870" spans="2:6" hidden="1" x14ac:dyDescent="0.25">
      <c r="B7870">
        <v>165724</v>
      </c>
      <c r="C7870" t="s">
        <v>22293</v>
      </c>
      <c r="D7870" t="s">
        <v>22294</v>
      </c>
      <c r="E7870" t="s">
        <v>22295</v>
      </c>
      <c r="F7870" t="s">
        <v>1023</v>
      </c>
    </row>
    <row r="7871" spans="2:6" hidden="1" x14ac:dyDescent="0.25">
      <c r="B7871">
        <v>165725</v>
      </c>
      <c r="C7871" t="s">
        <v>22296</v>
      </c>
      <c r="D7871" t="s">
        <v>22297</v>
      </c>
      <c r="E7871" t="s">
        <v>22298</v>
      </c>
      <c r="F7871" t="s">
        <v>1023</v>
      </c>
    </row>
    <row r="7872" spans="2:6" hidden="1" x14ac:dyDescent="0.25">
      <c r="B7872">
        <v>165726</v>
      </c>
      <c r="C7872" t="s">
        <v>22299</v>
      </c>
      <c r="D7872" t="s">
        <v>22300</v>
      </c>
      <c r="E7872" t="s">
        <v>1258</v>
      </c>
      <c r="F7872" t="s">
        <v>1023</v>
      </c>
    </row>
    <row r="7873" spans="2:6" hidden="1" x14ac:dyDescent="0.25">
      <c r="B7873">
        <v>165727</v>
      </c>
      <c r="C7873" t="s">
        <v>22301</v>
      </c>
      <c r="D7873" t="s">
        <v>22302</v>
      </c>
      <c r="E7873" t="s">
        <v>22303</v>
      </c>
      <c r="F7873" t="s">
        <v>1023</v>
      </c>
    </row>
    <row r="7874" spans="2:6" hidden="1" x14ac:dyDescent="0.25">
      <c r="B7874">
        <v>165728</v>
      </c>
      <c r="C7874" t="s">
        <v>22304</v>
      </c>
      <c r="D7874" t="s">
        <v>22305</v>
      </c>
      <c r="E7874" t="s">
        <v>22306</v>
      </c>
      <c r="F7874" t="s">
        <v>1023</v>
      </c>
    </row>
    <row r="7875" spans="2:6" hidden="1" x14ac:dyDescent="0.25">
      <c r="B7875">
        <v>165729</v>
      </c>
      <c r="C7875" t="s">
        <v>22307</v>
      </c>
      <c r="D7875" t="s">
        <v>22308</v>
      </c>
      <c r="E7875" t="s">
        <v>8901</v>
      </c>
      <c r="F7875" t="s">
        <v>1023</v>
      </c>
    </row>
    <row r="7876" spans="2:6" hidden="1" x14ac:dyDescent="0.25">
      <c r="B7876">
        <v>165730</v>
      </c>
      <c r="C7876" t="s">
        <v>22309</v>
      </c>
      <c r="D7876" t="s">
        <v>22310</v>
      </c>
      <c r="E7876" t="s">
        <v>16378</v>
      </c>
      <c r="F7876" t="s">
        <v>1023</v>
      </c>
    </row>
    <row r="7877" spans="2:6" hidden="1" x14ac:dyDescent="0.25">
      <c r="B7877">
        <v>165731</v>
      </c>
      <c r="C7877" t="s">
        <v>22311</v>
      </c>
      <c r="D7877" t="s">
        <v>22312</v>
      </c>
      <c r="E7877" t="s">
        <v>22313</v>
      </c>
      <c r="F7877" t="s">
        <v>1023</v>
      </c>
    </row>
    <row r="7878" spans="2:6" hidden="1" x14ac:dyDescent="0.25">
      <c r="B7878">
        <v>165732</v>
      </c>
      <c r="C7878" t="s">
        <v>13393</v>
      </c>
      <c r="D7878" t="s">
        <v>24053</v>
      </c>
      <c r="E7878" t="s">
        <v>22314</v>
      </c>
      <c r="F7878" t="s">
        <v>1023</v>
      </c>
    </row>
    <row r="7879" spans="2:6" hidden="1" x14ac:dyDescent="0.25">
      <c r="B7879">
        <v>165733</v>
      </c>
      <c r="C7879" t="s">
        <v>22315</v>
      </c>
      <c r="D7879" t="s">
        <v>22316</v>
      </c>
      <c r="E7879" t="s">
        <v>2984</v>
      </c>
      <c r="F7879" t="s">
        <v>1023</v>
      </c>
    </row>
    <row r="7880" spans="2:6" hidden="1" x14ac:dyDescent="0.25">
      <c r="B7880">
        <v>165734</v>
      </c>
      <c r="C7880" t="s">
        <v>22317</v>
      </c>
      <c r="D7880" t="s">
        <v>22318</v>
      </c>
      <c r="E7880" t="s">
        <v>22319</v>
      </c>
      <c r="F7880" t="s">
        <v>1023</v>
      </c>
    </row>
    <row r="7881" spans="2:6" hidden="1" x14ac:dyDescent="0.25">
      <c r="B7881">
        <v>165735</v>
      </c>
      <c r="C7881" t="s">
        <v>22320</v>
      </c>
      <c r="D7881" t="s">
        <v>22321</v>
      </c>
      <c r="E7881" t="s">
        <v>22322</v>
      </c>
      <c r="F7881" t="s">
        <v>1023</v>
      </c>
    </row>
    <row r="7882" spans="2:6" hidden="1" x14ac:dyDescent="0.25">
      <c r="B7882">
        <v>165736</v>
      </c>
      <c r="C7882" t="s">
        <v>22323</v>
      </c>
      <c r="D7882" t="s">
        <v>22324</v>
      </c>
      <c r="E7882" t="s">
        <v>13995</v>
      </c>
      <c r="F7882" t="s">
        <v>1023</v>
      </c>
    </row>
    <row r="7883" spans="2:6" hidden="1" x14ac:dyDescent="0.25">
      <c r="B7883">
        <v>165737</v>
      </c>
      <c r="C7883" t="s">
        <v>22325</v>
      </c>
      <c r="D7883" t="s">
        <v>22326</v>
      </c>
      <c r="E7883" t="s">
        <v>22327</v>
      </c>
      <c r="F7883" t="s">
        <v>1023</v>
      </c>
    </row>
    <row r="7884" spans="2:6" hidden="1" x14ac:dyDescent="0.25">
      <c r="B7884">
        <v>165738</v>
      </c>
      <c r="C7884" t="s">
        <v>22328</v>
      </c>
      <c r="D7884" t="s">
        <v>22329</v>
      </c>
      <c r="E7884" t="s">
        <v>18769</v>
      </c>
      <c r="F7884" t="s">
        <v>1023</v>
      </c>
    </row>
    <row r="7885" spans="2:6" hidden="1" x14ac:dyDescent="0.25">
      <c r="B7885">
        <v>165739</v>
      </c>
      <c r="C7885" t="s">
        <v>22330</v>
      </c>
      <c r="D7885" t="s">
        <v>22331</v>
      </c>
      <c r="E7885" t="s">
        <v>22332</v>
      </c>
      <c r="F7885" t="s">
        <v>1023</v>
      </c>
    </row>
    <row r="7886" spans="2:6" hidden="1" x14ac:dyDescent="0.25">
      <c r="B7886">
        <v>165740</v>
      </c>
      <c r="C7886" t="s">
        <v>22333</v>
      </c>
      <c r="D7886" t="s">
        <v>22334</v>
      </c>
      <c r="E7886" t="s">
        <v>22335</v>
      </c>
      <c r="F7886" t="s">
        <v>1023</v>
      </c>
    </row>
    <row r="7887" spans="2:6" hidden="1" x14ac:dyDescent="0.25">
      <c r="B7887">
        <v>165741</v>
      </c>
      <c r="C7887" t="s">
        <v>22336</v>
      </c>
      <c r="D7887" t="s">
        <v>22337</v>
      </c>
      <c r="E7887" t="s">
        <v>10488</v>
      </c>
      <c r="F7887" t="s">
        <v>1023</v>
      </c>
    </row>
    <row r="7888" spans="2:6" hidden="1" x14ac:dyDescent="0.25">
      <c r="B7888">
        <v>165742</v>
      </c>
      <c r="C7888" t="s">
        <v>22338</v>
      </c>
      <c r="D7888" t="s">
        <v>22339</v>
      </c>
      <c r="E7888" t="s">
        <v>22340</v>
      </c>
      <c r="F7888" t="s">
        <v>1023</v>
      </c>
    </row>
    <row r="7889" spans="2:6" hidden="1" x14ac:dyDescent="0.25">
      <c r="B7889">
        <v>165743</v>
      </c>
      <c r="C7889" t="s">
        <v>22341</v>
      </c>
      <c r="D7889" t="s">
        <v>22342</v>
      </c>
      <c r="E7889" t="s">
        <v>1835</v>
      </c>
      <c r="F7889" t="s">
        <v>1023</v>
      </c>
    </row>
    <row r="7890" spans="2:6" hidden="1" x14ac:dyDescent="0.25">
      <c r="B7890">
        <v>165744</v>
      </c>
      <c r="C7890" t="s">
        <v>22343</v>
      </c>
      <c r="D7890" t="s">
        <v>22344</v>
      </c>
      <c r="E7890" t="s">
        <v>17607</v>
      </c>
      <c r="F7890" t="s">
        <v>1023</v>
      </c>
    </row>
    <row r="7891" spans="2:6" hidden="1" x14ac:dyDescent="0.25">
      <c r="B7891">
        <v>165745</v>
      </c>
      <c r="C7891" t="s">
        <v>22345</v>
      </c>
      <c r="D7891" t="s">
        <v>22346</v>
      </c>
      <c r="E7891" t="s">
        <v>24120</v>
      </c>
      <c r="F7891" t="s">
        <v>1023</v>
      </c>
    </row>
    <row r="7892" spans="2:6" hidden="1" x14ac:dyDescent="0.25">
      <c r="B7892">
        <v>165746</v>
      </c>
      <c r="C7892" t="s">
        <v>22347</v>
      </c>
      <c r="D7892" t="s">
        <v>22348</v>
      </c>
      <c r="E7892" t="s">
        <v>21157</v>
      </c>
      <c r="F7892" t="s">
        <v>1023</v>
      </c>
    </row>
    <row r="7893" spans="2:6" hidden="1" x14ac:dyDescent="0.25">
      <c r="B7893">
        <v>165747</v>
      </c>
      <c r="C7893" t="s">
        <v>22349</v>
      </c>
      <c r="D7893" t="s">
        <v>22350</v>
      </c>
      <c r="E7893" t="s">
        <v>20177</v>
      </c>
      <c r="F7893" t="s">
        <v>1023</v>
      </c>
    </row>
    <row r="7894" spans="2:6" hidden="1" x14ac:dyDescent="0.25">
      <c r="B7894">
        <v>165748</v>
      </c>
      <c r="C7894" t="s">
        <v>22351</v>
      </c>
      <c r="D7894" t="s">
        <v>22352</v>
      </c>
      <c r="E7894" t="s">
        <v>22353</v>
      </c>
      <c r="F7894" t="s">
        <v>1023</v>
      </c>
    </row>
    <row r="7895" spans="2:6" hidden="1" x14ac:dyDescent="0.25">
      <c r="B7895">
        <v>165749</v>
      </c>
      <c r="C7895" t="s">
        <v>22354</v>
      </c>
      <c r="D7895" t="s">
        <v>22355</v>
      </c>
      <c r="E7895" t="s">
        <v>9928</v>
      </c>
      <c r="F7895" t="s">
        <v>1023</v>
      </c>
    </row>
    <row r="7896" spans="2:6" hidden="1" x14ac:dyDescent="0.25">
      <c r="B7896">
        <v>165750</v>
      </c>
      <c r="C7896" t="s">
        <v>22356</v>
      </c>
      <c r="D7896" t="s">
        <v>22357</v>
      </c>
      <c r="E7896" t="s">
        <v>14292</v>
      </c>
      <c r="F7896" t="s">
        <v>1023</v>
      </c>
    </row>
    <row r="7897" spans="2:6" hidden="1" x14ac:dyDescent="0.25">
      <c r="B7897">
        <v>165751</v>
      </c>
      <c r="C7897" t="s">
        <v>22358</v>
      </c>
      <c r="D7897" t="s">
        <v>22359</v>
      </c>
      <c r="E7897" t="s">
        <v>11722</v>
      </c>
      <c r="F7897" t="s">
        <v>1023</v>
      </c>
    </row>
    <row r="7898" spans="2:6" hidden="1" x14ac:dyDescent="0.25">
      <c r="B7898">
        <v>165752</v>
      </c>
      <c r="C7898" t="s">
        <v>2226</v>
      </c>
      <c r="D7898" t="s">
        <v>2227</v>
      </c>
      <c r="E7898" t="s">
        <v>22360</v>
      </c>
      <c r="F7898" t="s">
        <v>1023</v>
      </c>
    </row>
    <row r="7899" spans="2:6" hidden="1" x14ac:dyDescent="0.25">
      <c r="B7899">
        <v>165753</v>
      </c>
      <c r="C7899" t="s">
        <v>22361</v>
      </c>
      <c r="D7899" t="s">
        <v>22362</v>
      </c>
      <c r="E7899" t="s">
        <v>14800</v>
      </c>
      <c r="F7899" t="s">
        <v>1023</v>
      </c>
    </row>
    <row r="7900" spans="2:6" hidden="1" x14ac:dyDescent="0.25">
      <c r="B7900">
        <v>165754</v>
      </c>
      <c r="C7900" t="s">
        <v>22363</v>
      </c>
      <c r="D7900" t="s">
        <v>22364</v>
      </c>
      <c r="E7900" t="s">
        <v>22365</v>
      </c>
      <c r="F7900" t="s">
        <v>1023</v>
      </c>
    </row>
    <row r="7901" spans="2:6" hidden="1" x14ac:dyDescent="0.25">
      <c r="B7901">
        <v>165755</v>
      </c>
      <c r="C7901" t="s">
        <v>22366</v>
      </c>
      <c r="D7901" t="s">
        <v>22367</v>
      </c>
      <c r="E7901" t="s">
        <v>22368</v>
      </c>
      <c r="F7901" t="s">
        <v>1023</v>
      </c>
    </row>
    <row r="7902" spans="2:6" hidden="1" x14ac:dyDescent="0.25">
      <c r="B7902">
        <v>165756</v>
      </c>
      <c r="C7902" t="s">
        <v>22369</v>
      </c>
      <c r="D7902" t="s">
        <v>22370</v>
      </c>
      <c r="E7902" t="s">
        <v>22371</v>
      </c>
      <c r="F7902" t="s">
        <v>1023</v>
      </c>
    </row>
    <row r="7903" spans="2:6" hidden="1" x14ac:dyDescent="0.25">
      <c r="B7903">
        <v>165757</v>
      </c>
      <c r="C7903" t="s">
        <v>4444</v>
      </c>
      <c r="D7903" t="s">
        <v>4445</v>
      </c>
      <c r="E7903" t="s">
        <v>22372</v>
      </c>
      <c r="F7903" t="s">
        <v>1023</v>
      </c>
    </row>
    <row r="7904" spans="2:6" hidden="1" x14ac:dyDescent="0.25">
      <c r="B7904">
        <v>165758</v>
      </c>
      <c r="C7904" t="s">
        <v>22373</v>
      </c>
      <c r="D7904" t="s">
        <v>22374</v>
      </c>
      <c r="E7904" t="s">
        <v>22375</v>
      </c>
      <c r="F7904" t="s">
        <v>1023</v>
      </c>
    </row>
    <row r="7905" spans="2:6" hidden="1" x14ac:dyDescent="0.25">
      <c r="B7905">
        <v>165759</v>
      </c>
      <c r="C7905" t="s">
        <v>22376</v>
      </c>
      <c r="D7905" t="s">
        <v>22377</v>
      </c>
      <c r="E7905" t="s">
        <v>22378</v>
      </c>
      <c r="F7905" t="s">
        <v>1023</v>
      </c>
    </row>
    <row r="7906" spans="2:6" hidden="1" x14ac:dyDescent="0.25">
      <c r="B7906">
        <v>165760</v>
      </c>
      <c r="C7906" t="s">
        <v>22379</v>
      </c>
      <c r="D7906" t="s">
        <v>22380</v>
      </c>
      <c r="E7906" t="s">
        <v>11072</v>
      </c>
      <c r="F7906" t="s">
        <v>1023</v>
      </c>
    </row>
    <row r="7907" spans="2:6" hidden="1" x14ac:dyDescent="0.25">
      <c r="B7907">
        <v>165761</v>
      </c>
      <c r="C7907" t="s">
        <v>6686</v>
      </c>
      <c r="D7907" t="s">
        <v>6687</v>
      </c>
      <c r="E7907" t="s">
        <v>22381</v>
      </c>
      <c r="F7907" t="s">
        <v>1023</v>
      </c>
    </row>
    <row r="7908" spans="2:6" hidden="1" x14ac:dyDescent="0.25">
      <c r="B7908">
        <v>165762</v>
      </c>
      <c r="C7908" t="s">
        <v>22382</v>
      </c>
      <c r="D7908" t="s">
        <v>22383</v>
      </c>
      <c r="E7908" t="s">
        <v>22384</v>
      </c>
      <c r="F7908" t="s">
        <v>1023</v>
      </c>
    </row>
    <row r="7909" spans="2:6" hidden="1" x14ac:dyDescent="0.25">
      <c r="B7909">
        <v>165763</v>
      </c>
      <c r="C7909" t="s">
        <v>22385</v>
      </c>
      <c r="D7909" t="s">
        <v>22386</v>
      </c>
      <c r="E7909" t="s">
        <v>22387</v>
      </c>
      <c r="F7909" t="s">
        <v>1023</v>
      </c>
    </row>
    <row r="7910" spans="2:6" hidden="1" x14ac:dyDescent="0.25">
      <c r="B7910">
        <v>165764</v>
      </c>
      <c r="C7910" t="s">
        <v>22388</v>
      </c>
      <c r="D7910" t="s">
        <v>22389</v>
      </c>
      <c r="E7910" t="s">
        <v>22390</v>
      </c>
      <c r="F7910" t="s">
        <v>1023</v>
      </c>
    </row>
    <row r="7911" spans="2:6" hidden="1" x14ac:dyDescent="0.25">
      <c r="B7911">
        <v>165765</v>
      </c>
      <c r="C7911" t="s">
        <v>22391</v>
      </c>
      <c r="D7911" t="s">
        <v>24095</v>
      </c>
      <c r="E7911" t="s">
        <v>22392</v>
      </c>
      <c r="F7911" t="s">
        <v>1023</v>
      </c>
    </row>
    <row r="7912" spans="2:6" hidden="1" x14ac:dyDescent="0.25">
      <c r="B7912">
        <v>165766</v>
      </c>
      <c r="C7912" t="s">
        <v>22393</v>
      </c>
      <c r="D7912" t="s">
        <v>22394</v>
      </c>
      <c r="E7912" t="s">
        <v>22395</v>
      </c>
      <c r="F7912" t="s">
        <v>1023</v>
      </c>
    </row>
    <row r="7913" spans="2:6" hidden="1" x14ac:dyDescent="0.25">
      <c r="B7913">
        <v>165767</v>
      </c>
      <c r="C7913" t="s">
        <v>22396</v>
      </c>
      <c r="D7913" t="s">
        <v>22397</v>
      </c>
      <c r="E7913" t="s">
        <v>2941</v>
      </c>
      <c r="F7913" t="s">
        <v>1023</v>
      </c>
    </row>
    <row r="7914" spans="2:6" hidden="1" x14ac:dyDescent="0.25">
      <c r="B7914">
        <v>165768</v>
      </c>
      <c r="C7914" t="s">
        <v>22398</v>
      </c>
      <c r="D7914" t="s">
        <v>22399</v>
      </c>
      <c r="E7914" t="s">
        <v>11311</v>
      </c>
      <c r="F7914" t="s">
        <v>1023</v>
      </c>
    </row>
    <row r="7915" spans="2:6" hidden="1" x14ac:dyDescent="0.25">
      <c r="B7915">
        <v>165769</v>
      </c>
      <c r="C7915" t="s">
        <v>22400</v>
      </c>
      <c r="D7915" t="s">
        <v>22401</v>
      </c>
      <c r="E7915" t="s">
        <v>10482</v>
      </c>
      <c r="F7915" t="s">
        <v>1023</v>
      </c>
    </row>
    <row r="7916" spans="2:6" hidden="1" x14ac:dyDescent="0.25">
      <c r="B7916">
        <v>165770</v>
      </c>
      <c r="C7916" t="s">
        <v>22402</v>
      </c>
      <c r="D7916" t="s">
        <v>22403</v>
      </c>
      <c r="E7916" t="s">
        <v>17209</v>
      </c>
      <c r="F7916" t="s">
        <v>1023</v>
      </c>
    </row>
    <row r="7917" spans="2:6" hidden="1" x14ac:dyDescent="0.25">
      <c r="B7917">
        <v>165771</v>
      </c>
      <c r="C7917" t="s">
        <v>22404</v>
      </c>
      <c r="D7917" t="s">
        <v>22405</v>
      </c>
      <c r="E7917" t="s">
        <v>22406</v>
      </c>
      <c r="F7917" t="s">
        <v>1023</v>
      </c>
    </row>
    <row r="7918" spans="2:6" hidden="1" x14ac:dyDescent="0.25">
      <c r="B7918">
        <v>165772</v>
      </c>
      <c r="C7918" t="s">
        <v>14304</v>
      </c>
      <c r="D7918" t="s">
        <v>14305</v>
      </c>
      <c r="E7918" t="s">
        <v>22407</v>
      </c>
      <c r="F7918" t="s">
        <v>1023</v>
      </c>
    </row>
    <row r="7919" spans="2:6" hidden="1" x14ac:dyDescent="0.25">
      <c r="B7919">
        <v>165773</v>
      </c>
      <c r="C7919" t="s">
        <v>22408</v>
      </c>
      <c r="D7919" t="s">
        <v>22409</v>
      </c>
      <c r="E7919" t="s">
        <v>5183</v>
      </c>
      <c r="F7919" t="s">
        <v>1023</v>
      </c>
    </row>
    <row r="7920" spans="2:6" hidden="1" x14ac:dyDescent="0.25">
      <c r="B7920">
        <v>165774</v>
      </c>
      <c r="C7920" t="s">
        <v>22410</v>
      </c>
      <c r="D7920" t="s">
        <v>22411</v>
      </c>
      <c r="E7920" t="s">
        <v>2919</v>
      </c>
      <c r="F7920" t="s">
        <v>1023</v>
      </c>
    </row>
    <row r="7921" spans="2:6" hidden="1" x14ac:dyDescent="0.25">
      <c r="B7921">
        <v>165775</v>
      </c>
      <c r="C7921" t="s">
        <v>22412</v>
      </c>
      <c r="D7921" t="s">
        <v>22413</v>
      </c>
      <c r="E7921" t="s">
        <v>11467</v>
      </c>
      <c r="F7921" t="s">
        <v>1023</v>
      </c>
    </row>
    <row r="7922" spans="2:6" hidden="1" x14ac:dyDescent="0.25">
      <c r="B7922">
        <v>165776</v>
      </c>
      <c r="C7922" t="s">
        <v>22414</v>
      </c>
      <c r="D7922" t="s">
        <v>22415</v>
      </c>
      <c r="E7922" t="s">
        <v>22416</v>
      </c>
      <c r="F7922" t="s">
        <v>1023</v>
      </c>
    </row>
    <row r="7923" spans="2:6" hidden="1" x14ac:dyDescent="0.25">
      <c r="B7923">
        <v>165777</v>
      </c>
      <c r="C7923" t="s">
        <v>22417</v>
      </c>
      <c r="D7923" t="s">
        <v>22418</v>
      </c>
      <c r="E7923" t="s">
        <v>22419</v>
      </c>
      <c r="F7923" t="s">
        <v>1023</v>
      </c>
    </row>
    <row r="7924" spans="2:6" hidden="1" x14ac:dyDescent="0.25">
      <c r="B7924">
        <v>165778</v>
      </c>
      <c r="C7924" t="s">
        <v>22420</v>
      </c>
      <c r="D7924" t="s">
        <v>22421</v>
      </c>
      <c r="E7924" t="s">
        <v>22422</v>
      </c>
      <c r="F7924" t="s">
        <v>1023</v>
      </c>
    </row>
    <row r="7925" spans="2:6" hidden="1" x14ac:dyDescent="0.25">
      <c r="B7925">
        <v>165779</v>
      </c>
      <c r="C7925" t="s">
        <v>22423</v>
      </c>
      <c r="D7925" t="s">
        <v>22424</v>
      </c>
      <c r="E7925" t="s">
        <v>22425</v>
      </c>
      <c r="F7925" t="s">
        <v>1023</v>
      </c>
    </row>
    <row r="7926" spans="2:6" hidden="1" x14ac:dyDescent="0.25">
      <c r="B7926">
        <v>165780</v>
      </c>
      <c r="C7926" t="s">
        <v>22426</v>
      </c>
      <c r="D7926" t="s">
        <v>22427</v>
      </c>
      <c r="E7926" t="s">
        <v>22428</v>
      </c>
      <c r="F7926" t="s">
        <v>1023</v>
      </c>
    </row>
    <row r="7927" spans="2:6" hidden="1" x14ac:dyDescent="0.25">
      <c r="B7927">
        <v>165781</v>
      </c>
      <c r="C7927" t="s">
        <v>22429</v>
      </c>
      <c r="D7927" t="s">
        <v>22430</v>
      </c>
      <c r="E7927" t="s">
        <v>22431</v>
      </c>
      <c r="F7927" t="s">
        <v>1023</v>
      </c>
    </row>
    <row r="7928" spans="2:6" hidden="1" x14ac:dyDescent="0.25">
      <c r="B7928">
        <v>165782</v>
      </c>
      <c r="C7928" t="s">
        <v>22432</v>
      </c>
      <c r="D7928" t="s">
        <v>22433</v>
      </c>
      <c r="E7928" t="s">
        <v>22434</v>
      </c>
      <c r="F7928" t="s">
        <v>1023</v>
      </c>
    </row>
    <row r="7929" spans="2:6" hidden="1" x14ac:dyDescent="0.25">
      <c r="B7929">
        <v>165783</v>
      </c>
      <c r="C7929" t="s">
        <v>22435</v>
      </c>
      <c r="D7929" t="s">
        <v>22436</v>
      </c>
      <c r="E7929" t="s">
        <v>22437</v>
      </c>
      <c r="F7929" t="s">
        <v>1023</v>
      </c>
    </row>
    <row r="7930" spans="2:6" hidden="1" x14ac:dyDescent="0.25">
      <c r="B7930">
        <v>165784</v>
      </c>
      <c r="C7930" t="s">
        <v>22438</v>
      </c>
      <c r="D7930" t="s">
        <v>22439</v>
      </c>
      <c r="E7930" t="s">
        <v>22440</v>
      </c>
      <c r="F7930" t="s">
        <v>1023</v>
      </c>
    </row>
    <row r="7931" spans="2:6" hidden="1" x14ac:dyDescent="0.25">
      <c r="B7931">
        <v>165785</v>
      </c>
      <c r="C7931" t="s">
        <v>22441</v>
      </c>
      <c r="D7931" t="s">
        <v>22442</v>
      </c>
      <c r="E7931" t="s">
        <v>22443</v>
      </c>
      <c r="F7931" t="s">
        <v>1023</v>
      </c>
    </row>
    <row r="7932" spans="2:6" hidden="1" x14ac:dyDescent="0.25">
      <c r="B7932">
        <v>165786</v>
      </c>
      <c r="C7932" t="s">
        <v>22444</v>
      </c>
      <c r="D7932" t="s">
        <v>22445</v>
      </c>
      <c r="E7932" t="s">
        <v>22446</v>
      </c>
      <c r="F7932" t="s">
        <v>1023</v>
      </c>
    </row>
    <row r="7933" spans="2:6" hidden="1" x14ac:dyDescent="0.25">
      <c r="B7933">
        <v>165787</v>
      </c>
      <c r="C7933" t="s">
        <v>22447</v>
      </c>
      <c r="D7933" t="s">
        <v>22448</v>
      </c>
      <c r="E7933" t="s">
        <v>22387</v>
      </c>
      <c r="F7933" t="s">
        <v>1023</v>
      </c>
    </row>
    <row r="7934" spans="2:6" hidden="1" x14ac:dyDescent="0.25">
      <c r="B7934">
        <v>165788</v>
      </c>
      <c r="C7934" t="s">
        <v>22449</v>
      </c>
      <c r="D7934" t="s">
        <v>22450</v>
      </c>
      <c r="E7934" t="s">
        <v>22451</v>
      </c>
      <c r="F7934" t="s">
        <v>1023</v>
      </c>
    </row>
    <row r="7935" spans="2:6" hidden="1" x14ac:dyDescent="0.25">
      <c r="B7935">
        <v>165789</v>
      </c>
      <c r="C7935" t="s">
        <v>22452</v>
      </c>
      <c r="D7935" t="s">
        <v>22453</v>
      </c>
      <c r="E7935" t="s">
        <v>22454</v>
      </c>
      <c r="F7935" t="s">
        <v>1023</v>
      </c>
    </row>
    <row r="7936" spans="2:6" hidden="1" x14ac:dyDescent="0.25">
      <c r="B7936">
        <v>165790</v>
      </c>
      <c r="C7936" t="s">
        <v>22455</v>
      </c>
      <c r="D7936" t="s">
        <v>22456</v>
      </c>
      <c r="E7936" t="s">
        <v>20867</v>
      </c>
      <c r="F7936" t="s">
        <v>1023</v>
      </c>
    </row>
    <row r="7937" spans="2:6" hidden="1" x14ac:dyDescent="0.25">
      <c r="B7937">
        <v>165791</v>
      </c>
      <c r="C7937" t="s">
        <v>22457</v>
      </c>
      <c r="D7937" t="s">
        <v>22458</v>
      </c>
      <c r="E7937" t="s">
        <v>22459</v>
      </c>
      <c r="F7937" t="s">
        <v>1023</v>
      </c>
    </row>
    <row r="7938" spans="2:6" hidden="1" x14ac:dyDescent="0.25">
      <c r="B7938">
        <v>165792</v>
      </c>
      <c r="C7938" t="s">
        <v>22460</v>
      </c>
      <c r="D7938" t="s">
        <v>22461</v>
      </c>
      <c r="E7938" t="s">
        <v>13090</v>
      </c>
      <c r="F7938" t="s">
        <v>1023</v>
      </c>
    </row>
    <row r="7939" spans="2:6" hidden="1" x14ac:dyDescent="0.25">
      <c r="B7939">
        <v>165793</v>
      </c>
      <c r="C7939" t="s">
        <v>22462</v>
      </c>
      <c r="D7939" t="s">
        <v>22463</v>
      </c>
      <c r="E7939" t="s">
        <v>4294</v>
      </c>
      <c r="F7939" t="s">
        <v>1023</v>
      </c>
    </row>
    <row r="7940" spans="2:6" hidden="1" x14ac:dyDescent="0.25">
      <c r="B7940">
        <v>165794</v>
      </c>
      <c r="C7940" t="s">
        <v>22464</v>
      </c>
      <c r="D7940" t="s">
        <v>22465</v>
      </c>
      <c r="E7940" t="s">
        <v>12414</v>
      </c>
      <c r="F7940" t="s">
        <v>1023</v>
      </c>
    </row>
    <row r="7941" spans="2:6" hidden="1" x14ac:dyDescent="0.25">
      <c r="B7941">
        <v>165795</v>
      </c>
      <c r="C7941" t="s">
        <v>22466</v>
      </c>
      <c r="D7941" t="s">
        <v>22467</v>
      </c>
      <c r="E7941" t="s">
        <v>22468</v>
      </c>
      <c r="F7941" t="s">
        <v>1023</v>
      </c>
    </row>
    <row r="7942" spans="2:6" hidden="1" x14ac:dyDescent="0.25">
      <c r="B7942">
        <v>165796</v>
      </c>
      <c r="C7942" t="s">
        <v>22469</v>
      </c>
      <c r="D7942" t="s">
        <v>22470</v>
      </c>
      <c r="E7942" t="s">
        <v>22471</v>
      </c>
      <c r="F7942" t="s">
        <v>1023</v>
      </c>
    </row>
    <row r="7943" spans="2:6" hidden="1" x14ac:dyDescent="0.25">
      <c r="B7943">
        <v>165797</v>
      </c>
      <c r="C7943" t="s">
        <v>22472</v>
      </c>
      <c r="D7943" t="s">
        <v>22473</v>
      </c>
      <c r="E7943" t="s">
        <v>22474</v>
      </c>
      <c r="F7943" t="s">
        <v>1023</v>
      </c>
    </row>
    <row r="7944" spans="2:6" hidden="1" x14ac:dyDescent="0.25">
      <c r="B7944">
        <v>165798</v>
      </c>
      <c r="C7944" t="s">
        <v>22475</v>
      </c>
      <c r="D7944" t="s">
        <v>22476</v>
      </c>
      <c r="E7944" t="s">
        <v>22477</v>
      </c>
      <c r="F7944" t="s">
        <v>1023</v>
      </c>
    </row>
    <row r="7945" spans="2:6" hidden="1" x14ac:dyDescent="0.25">
      <c r="B7945">
        <v>165799</v>
      </c>
      <c r="C7945" t="s">
        <v>22478</v>
      </c>
      <c r="D7945" t="s">
        <v>22479</v>
      </c>
      <c r="E7945" t="s">
        <v>22480</v>
      </c>
      <c r="F7945" t="s">
        <v>1023</v>
      </c>
    </row>
    <row r="7946" spans="2:6" hidden="1" x14ac:dyDescent="0.25">
      <c r="B7946">
        <v>165800</v>
      </c>
      <c r="C7946" t="s">
        <v>22481</v>
      </c>
      <c r="D7946" t="s">
        <v>22482</v>
      </c>
      <c r="E7946" t="s">
        <v>22483</v>
      </c>
      <c r="F7946" t="s">
        <v>1023</v>
      </c>
    </row>
    <row r="7947" spans="2:6" hidden="1" x14ac:dyDescent="0.25">
      <c r="B7947">
        <v>165801</v>
      </c>
      <c r="C7947" t="s">
        <v>22484</v>
      </c>
      <c r="D7947" t="s">
        <v>22485</v>
      </c>
      <c r="E7947" t="s">
        <v>11519</v>
      </c>
      <c r="F7947" t="s">
        <v>1023</v>
      </c>
    </row>
    <row r="7948" spans="2:6" hidden="1" x14ac:dyDescent="0.25">
      <c r="B7948">
        <v>165802</v>
      </c>
      <c r="C7948" t="s">
        <v>22486</v>
      </c>
      <c r="D7948" t="s">
        <v>22487</v>
      </c>
      <c r="E7948" t="s">
        <v>21032</v>
      </c>
      <c r="F7948" t="s">
        <v>1023</v>
      </c>
    </row>
    <row r="7949" spans="2:6" hidden="1" x14ac:dyDescent="0.25">
      <c r="B7949">
        <v>165803</v>
      </c>
      <c r="C7949" t="s">
        <v>22488</v>
      </c>
      <c r="D7949" t="s">
        <v>22489</v>
      </c>
      <c r="E7949" t="s">
        <v>6178</v>
      </c>
      <c r="F7949" t="s">
        <v>1023</v>
      </c>
    </row>
    <row r="7950" spans="2:6" hidden="1" x14ac:dyDescent="0.25">
      <c r="B7950">
        <v>165804</v>
      </c>
      <c r="C7950" t="s">
        <v>22490</v>
      </c>
      <c r="D7950" t="s">
        <v>22491</v>
      </c>
      <c r="E7950" t="s">
        <v>22492</v>
      </c>
      <c r="F7950" t="s">
        <v>1023</v>
      </c>
    </row>
    <row r="7951" spans="2:6" hidden="1" x14ac:dyDescent="0.25">
      <c r="B7951">
        <v>165805</v>
      </c>
      <c r="C7951" t="s">
        <v>22493</v>
      </c>
      <c r="D7951" t="s">
        <v>22494</v>
      </c>
      <c r="E7951" t="s">
        <v>2064</v>
      </c>
      <c r="F7951" t="s">
        <v>1023</v>
      </c>
    </row>
    <row r="7952" spans="2:6" hidden="1" x14ac:dyDescent="0.25">
      <c r="B7952">
        <v>165806</v>
      </c>
      <c r="C7952" t="s">
        <v>22495</v>
      </c>
      <c r="D7952" t="s">
        <v>22496</v>
      </c>
      <c r="E7952" t="s">
        <v>22497</v>
      </c>
      <c r="F7952" t="s">
        <v>1023</v>
      </c>
    </row>
    <row r="7953" spans="2:6" hidden="1" x14ac:dyDescent="0.25">
      <c r="B7953">
        <v>165807</v>
      </c>
      <c r="C7953" t="s">
        <v>15126</v>
      </c>
      <c r="D7953" t="s">
        <v>15127</v>
      </c>
      <c r="E7953" t="s">
        <v>22498</v>
      </c>
      <c r="F7953" t="s">
        <v>1023</v>
      </c>
    </row>
    <row r="7954" spans="2:6" hidden="1" x14ac:dyDescent="0.25">
      <c r="B7954">
        <v>165808</v>
      </c>
      <c r="C7954" t="s">
        <v>22499</v>
      </c>
      <c r="D7954" t="s">
        <v>22500</v>
      </c>
      <c r="E7954" t="s">
        <v>22501</v>
      </c>
      <c r="F7954" t="s">
        <v>1023</v>
      </c>
    </row>
    <row r="7955" spans="2:6" hidden="1" x14ac:dyDescent="0.25">
      <c r="B7955">
        <v>165809</v>
      </c>
      <c r="C7955" t="s">
        <v>22502</v>
      </c>
      <c r="D7955" t="s">
        <v>22503</v>
      </c>
      <c r="E7955" t="s">
        <v>22504</v>
      </c>
      <c r="F7955" t="s">
        <v>1023</v>
      </c>
    </row>
    <row r="7956" spans="2:6" hidden="1" x14ac:dyDescent="0.25">
      <c r="B7956">
        <v>165810</v>
      </c>
      <c r="C7956" t="s">
        <v>22505</v>
      </c>
      <c r="D7956" t="s">
        <v>22506</v>
      </c>
      <c r="E7956" t="s">
        <v>14635</v>
      </c>
      <c r="F7956" t="s">
        <v>1023</v>
      </c>
    </row>
    <row r="7957" spans="2:6" hidden="1" x14ac:dyDescent="0.25">
      <c r="B7957">
        <v>165811</v>
      </c>
      <c r="C7957" t="s">
        <v>22507</v>
      </c>
      <c r="D7957" t="s">
        <v>22508</v>
      </c>
      <c r="E7957" t="s">
        <v>19996</v>
      </c>
      <c r="F7957" t="s">
        <v>1023</v>
      </c>
    </row>
    <row r="7958" spans="2:6" hidden="1" x14ac:dyDescent="0.25">
      <c r="B7958">
        <v>165812</v>
      </c>
      <c r="C7958" t="s">
        <v>22509</v>
      </c>
      <c r="D7958" t="s">
        <v>22510</v>
      </c>
      <c r="E7958" t="s">
        <v>4545</v>
      </c>
      <c r="F7958" t="s">
        <v>1023</v>
      </c>
    </row>
    <row r="7959" spans="2:6" hidden="1" x14ac:dyDescent="0.25">
      <c r="B7959">
        <v>165813</v>
      </c>
      <c r="C7959" t="s">
        <v>22511</v>
      </c>
      <c r="D7959" t="s">
        <v>22512</v>
      </c>
      <c r="E7959" t="s">
        <v>22513</v>
      </c>
      <c r="F7959" t="s">
        <v>1023</v>
      </c>
    </row>
    <row r="7960" spans="2:6" hidden="1" x14ac:dyDescent="0.25">
      <c r="B7960">
        <v>165814</v>
      </c>
      <c r="C7960" t="s">
        <v>22514</v>
      </c>
      <c r="D7960" t="s">
        <v>22515</v>
      </c>
      <c r="E7960" t="s">
        <v>20333</v>
      </c>
      <c r="F7960" t="s">
        <v>1023</v>
      </c>
    </row>
    <row r="7961" spans="2:6" hidden="1" x14ac:dyDescent="0.25">
      <c r="B7961">
        <v>165815</v>
      </c>
      <c r="C7961" t="s">
        <v>22516</v>
      </c>
      <c r="D7961" t="s">
        <v>22517</v>
      </c>
      <c r="E7961" t="s">
        <v>11133</v>
      </c>
      <c r="F7961" t="s">
        <v>1023</v>
      </c>
    </row>
    <row r="7962" spans="2:6" hidden="1" x14ac:dyDescent="0.25">
      <c r="B7962">
        <v>165816</v>
      </c>
      <c r="C7962" t="s">
        <v>22518</v>
      </c>
      <c r="D7962" t="s">
        <v>22519</v>
      </c>
      <c r="E7962" t="s">
        <v>22520</v>
      </c>
      <c r="F7962" t="s">
        <v>1023</v>
      </c>
    </row>
    <row r="7963" spans="2:6" hidden="1" x14ac:dyDescent="0.25">
      <c r="B7963">
        <v>165817</v>
      </c>
      <c r="C7963" t="s">
        <v>22521</v>
      </c>
      <c r="D7963" t="s">
        <v>22522</v>
      </c>
      <c r="E7963" t="s">
        <v>22523</v>
      </c>
      <c r="F7963" t="s">
        <v>1023</v>
      </c>
    </row>
    <row r="7964" spans="2:6" hidden="1" x14ac:dyDescent="0.25">
      <c r="B7964">
        <v>165818</v>
      </c>
      <c r="C7964" t="s">
        <v>22524</v>
      </c>
      <c r="D7964" t="s">
        <v>22525</v>
      </c>
      <c r="E7964" t="s">
        <v>22526</v>
      </c>
      <c r="F7964" t="s">
        <v>1023</v>
      </c>
    </row>
    <row r="7965" spans="2:6" hidden="1" x14ac:dyDescent="0.25">
      <c r="B7965">
        <v>165819</v>
      </c>
      <c r="C7965" t="s">
        <v>22527</v>
      </c>
      <c r="D7965" t="s">
        <v>22528</v>
      </c>
      <c r="E7965" t="s">
        <v>22529</v>
      </c>
      <c r="F7965" t="s">
        <v>1023</v>
      </c>
    </row>
    <row r="7966" spans="2:6" hidden="1" x14ac:dyDescent="0.25">
      <c r="B7966">
        <v>165820</v>
      </c>
      <c r="C7966" t="s">
        <v>22530</v>
      </c>
      <c r="D7966" t="s">
        <v>22531</v>
      </c>
      <c r="E7966" t="s">
        <v>22532</v>
      </c>
      <c r="F7966" t="s">
        <v>1023</v>
      </c>
    </row>
    <row r="7967" spans="2:6" hidden="1" x14ac:dyDescent="0.25">
      <c r="B7967">
        <v>165821</v>
      </c>
      <c r="C7967" t="s">
        <v>22533</v>
      </c>
      <c r="D7967" t="s">
        <v>22534</v>
      </c>
      <c r="E7967" t="s">
        <v>22535</v>
      </c>
      <c r="F7967" t="s">
        <v>1023</v>
      </c>
    </row>
    <row r="7968" spans="2:6" hidden="1" x14ac:dyDescent="0.25">
      <c r="B7968">
        <v>165822</v>
      </c>
      <c r="C7968" t="s">
        <v>22536</v>
      </c>
      <c r="D7968" t="s">
        <v>22537</v>
      </c>
      <c r="E7968" t="s">
        <v>10137</v>
      </c>
      <c r="F7968" t="s">
        <v>1023</v>
      </c>
    </row>
    <row r="7969" spans="2:6" hidden="1" x14ac:dyDescent="0.25">
      <c r="B7969">
        <v>165823</v>
      </c>
      <c r="C7969" t="s">
        <v>22538</v>
      </c>
      <c r="D7969" t="s">
        <v>22539</v>
      </c>
      <c r="E7969" t="s">
        <v>22540</v>
      </c>
      <c r="F7969" t="s">
        <v>1023</v>
      </c>
    </row>
    <row r="7970" spans="2:6" hidden="1" x14ac:dyDescent="0.25">
      <c r="B7970">
        <v>165824</v>
      </c>
      <c r="C7970" t="s">
        <v>22541</v>
      </c>
      <c r="D7970" t="s">
        <v>22542</v>
      </c>
      <c r="E7970" t="s">
        <v>22543</v>
      </c>
      <c r="F7970" t="s">
        <v>1023</v>
      </c>
    </row>
    <row r="7971" spans="2:6" hidden="1" x14ac:dyDescent="0.25">
      <c r="B7971">
        <v>165825</v>
      </c>
      <c r="C7971" t="s">
        <v>22544</v>
      </c>
      <c r="D7971" t="s">
        <v>22545</v>
      </c>
      <c r="E7971" t="s">
        <v>22546</v>
      </c>
      <c r="F7971" t="s">
        <v>1023</v>
      </c>
    </row>
    <row r="7972" spans="2:6" hidden="1" x14ac:dyDescent="0.25">
      <c r="B7972">
        <v>165826</v>
      </c>
      <c r="C7972" t="s">
        <v>22547</v>
      </c>
      <c r="D7972" t="s">
        <v>22548</v>
      </c>
      <c r="E7972" t="s">
        <v>1478</v>
      </c>
      <c r="F7972" t="s">
        <v>1023</v>
      </c>
    </row>
    <row r="7973" spans="2:6" hidden="1" x14ac:dyDescent="0.25">
      <c r="B7973">
        <v>165827</v>
      </c>
      <c r="C7973" t="s">
        <v>22549</v>
      </c>
      <c r="D7973" t="s">
        <v>22550</v>
      </c>
      <c r="E7973" t="s">
        <v>22551</v>
      </c>
      <c r="F7973" t="s">
        <v>1023</v>
      </c>
    </row>
    <row r="7974" spans="2:6" hidden="1" x14ac:dyDescent="0.25">
      <c r="B7974">
        <v>165828</v>
      </c>
      <c r="C7974" t="s">
        <v>22552</v>
      </c>
      <c r="D7974" t="s">
        <v>22553</v>
      </c>
      <c r="E7974" t="s">
        <v>22554</v>
      </c>
      <c r="F7974" t="s">
        <v>1023</v>
      </c>
    </row>
    <row r="7975" spans="2:6" hidden="1" x14ac:dyDescent="0.25">
      <c r="B7975">
        <v>165829</v>
      </c>
      <c r="C7975" t="s">
        <v>22555</v>
      </c>
      <c r="D7975" t="s">
        <v>22556</v>
      </c>
      <c r="E7975" t="s">
        <v>22557</v>
      </c>
      <c r="F7975" t="s">
        <v>1023</v>
      </c>
    </row>
    <row r="7976" spans="2:6" hidden="1" x14ac:dyDescent="0.25">
      <c r="B7976">
        <v>165830</v>
      </c>
      <c r="C7976" t="s">
        <v>22558</v>
      </c>
      <c r="D7976" t="s">
        <v>22559</v>
      </c>
      <c r="E7976" t="s">
        <v>1519</v>
      </c>
      <c r="F7976" t="s">
        <v>1023</v>
      </c>
    </row>
    <row r="7977" spans="2:6" hidden="1" x14ac:dyDescent="0.25">
      <c r="B7977">
        <v>165831</v>
      </c>
      <c r="C7977" t="s">
        <v>22560</v>
      </c>
      <c r="D7977" t="s">
        <v>22561</v>
      </c>
      <c r="E7977" t="s">
        <v>13098</v>
      </c>
      <c r="F7977" t="s">
        <v>1023</v>
      </c>
    </row>
    <row r="7978" spans="2:6" hidden="1" x14ac:dyDescent="0.25">
      <c r="B7978">
        <v>165832</v>
      </c>
      <c r="C7978" t="s">
        <v>22562</v>
      </c>
      <c r="D7978" t="s">
        <v>22563</v>
      </c>
      <c r="E7978" t="s">
        <v>22564</v>
      </c>
      <c r="F7978" t="s">
        <v>1023</v>
      </c>
    </row>
    <row r="7979" spans="2:6" hidden="1" x14ac:dyDescent="0.25">
      <c r="B7979">
        <v>165833</v>
      </c>
      <c r="C7979" t="s">
        <v>22565</v>
      </c>
      <c r="D7979" t="s">
        <v>22566</v>
      </c>
      <c r="E7979" t="s">
        <v>22567</v>
      </c>
      <c r="F7979" t="s">
        <v>1023</v>
      </c>
    </row>
    <row r="7980" spans="2:6" hidden="1" x14ac:dyDescent="0.25">
      <c r="B7980">
        <v>165834</v>
      </c>
      <c r="C7980" t="s">
        <v>22568</v>
      </c>
      <c r="D7980" t="s">
        <v>22569</v>
      </c>
      <c r="E7980" t="s">
        <v>20409</v>
      </c>
      <c r="F7980" t="s">
        <v>1023</v>
      </c>
    </row>
    <row r="7981" spans="2:6" hidden="1" x14ac:dyDescent="0.25">
      <c r="B7981">
        <v>165835</v>
      </c>
      <c r="C7981" t="s">
        <v>22570</v>
      </c>
      <c r="D7981" t="s">
        <v>22571</v>
      </c>
      <c r="E7981" t="s">
        <v>7190</v>
      </c>
      <c r="F7981" t="s">
        <v>1023</v>
      </c>
    </row>
    <row r="7982" spans="2:6" hidden="1" x14ac:dyDescent="0.25">
      <c r="B7982">
        <v>165836</v>
      </c>
      <c r="C7982" t="s">
        <v>22572</v>
      </c>
      <c r="D7982" t="s">
        <v>22573</v>
      </c>
      <c r="E7982" t="s">
        <v>22574</v>
      </c>
      <c r="F7982" t="s">
        <v>1023</v>
      </c>
    </row>
    <row r="7983" spans="2:6" hidden="1" x14ac:dyDescent="0.25">
      <c r="B7983">
        <v>165837</v>
      </c>
      <c r="C7983" t="s">
        <v>22575</v>
      </c>
      <c r="D7983" t="s">
        <v>24096</v>
      </c>
      <c r="E7983" t="s">
        <v>15995</v>
      </c>
      <c r="F7983" t="s">
        <v>1023</v>
      </c>
    </row>
    <row r="7984" spans="2:6" hidden="1" x14ac:dyDescent="0.25">
      <c r="B7984">
        <v>165838</v>
      </c>
      <c r="C7984" t="s">
        <v>22576</v>
      </c>
      <c r="D7984" t="s">
        <v>22577</v>
      </c>
      <c r="E7984" t="s">
        <v>22578</v>
      </c>
      <c r="F7984" t="s">
        <v>1023</v>
      </c>
    </row>
    <row r="7985" spans="2:6" hidden="1" x14ac:dyDescent="0.25">
      <c r="B7985">
        <v>165839</v>
      </c>
      <c r="C7985" t="s">
        <v>22579</v>
      </c>
      <c r="D7985" t="s">
        <v>22580</v>
      </c>
      <c r="E7985" t="s">
        <v>22581</v>
      </c>
      <c r="F7985" t="s">
        <v>1023</v>
      </c>
    </row>
    <row r="7986" spans="2:6" hidden="1" x14ac:dyDescent="0.25">
      <c r="B7986">
        <v>165840</v>
      </c>
      <c r="C7986" t="s">
        <v>22582</v>
      </c>
      <c r="D7986" t="s">
        <v>22583</v>
      </c>
      <c r="E7986" t="s">
        <v>22584</v>
      </c>
      <c r="F7986" t="s">
        <v>1023</v>
      </c>
    </row>
    <row r="7987" spans="2:6" hidden="1" x14ac:dyDescent="0.25">
      <c r="B7987">
        <v>165841</v>
      </c>
      <c r="C7987" t="s">
        <v>22585</v>
      </c>
      <c r="D7987" t="s">
        <v>22586</v>
      </c>
      <c r="E7987" t="s">
        <v>22587</v>
      </c>
      <c r="F7987" t="s">
        <v>1023</v>
      </c>
    </row>
    <row r="7988" spans="2:6" hidden="1" x14ac:dyDescent="0.25">
      <c r="B7988">
        <v>165842</v>
      </c>
      <c r="C7988" t="s">
        <v>22588</v>
      </c>
      <c r="D7988" t="s">
        <v>22589</v>
      </c>
      <c r="E7988" t="s">
        <v>11127</v>
      </c>
      <c r="F7988" t="s">
        <v>1023</v>
      </c>
    </row>
    <row r="7989" spans="2:6" hidden="1" x14ac:dyDescent="0.25">
      <c r="B7989">
        <v>165843</v>
      </c>
      <c r="C7989" t="s">
        <v>22590</v>
      </c>
      <c r="D7989" t="s">
        <v>22591</v>
      </c>
      <c r="E7989" t="s">
        <v>2432</v>
      </c>
      <c r="F7989" t="s">
        <v>1023</v>
      </c>
    </row>
    <row r="7990" spans="2:6" hidden="1" x14ac:dyDescent="0.25">
      <c r="B7990">
        <v>165844</v>
      </c>
      <c r="C7990" t="s">
        <v>22592</v>
      </c>
      <c r="D7990" t="s">
        <v>22593</v>
      </c>
      <c r="E7990" t="s">
        <v>22594</v>
      </c>
      <c r="F7990" t="s">
        <v>1023</v>
      </c>
    </row>
    <row r="7991" spans="2:6" hidden="1" x14ac:dyDescent="0.25">
      <c r="B7991">
        <v>165845</v>
      </c>
      <c r="C7991" t="s">
        <v>4872</v>
      </c>
      <c r="D7991" t="s">
        <v>4873</v>
      </c>
      <c r="E7991" t="s">
        <v>22595</v>
      </c>
      <c r="F7991" t="s">
        <v>1023</v>
      </c>
    </row>
    <row r="7992" spans="2:6" hidden="1" x14ac:dyDescent="0.25">
      <c r="B7992">
        <v>165846</v>
      </c>
      <c r="C7992" t="s">
        <v>22596</v>
      </c>
      <c r="D7992" t="s">
        <v>22597</v>
      </c>
      <c r="E7992" t="s">
        <v>22598</v>
      </c>
      <c r="F7992" t="s">
        <v>1023</v>
      </c>
    </row>
    <row r="7993" spans="2:6" hidden="1" x14ac:dyDescent="0.25">
      <c r="B7993">
        <v>165847</v>
      </c>
      <c r="C7993" t="s">
        <v>22599</v>
      </c>
      <c r="D7993" t="s">
        <v>22600</v>
      </c>
      <c r="E7993" t="s">
        <v>22601</v>
      </c>
      <c r="F7993" t="s">
        <v>1023</v>
      </c>
    </row>
    <row r="7994" spans="2:6" hidden="1" x14ac:dyDescent="0.25">
      <c r="B7994">
        <v>165848</v>
      </c>
      <c r="C7994" t="s">
        <v>22602</v>
      </c>
      <c r="D7994" t="s">
        <v>22603</v>
      </c>
      <c r="E7994" t="s">
        <v>22604</v>
      </c>
      <c r="F7994" t="s">
        <v>1023</v>
      </c>
    </row>
    <row r="7995" spans="2:6" hidden="1" x14ac:dyDescent="0.25">
      <c r="B7995">
        <v>165849</v>
      </c>
      <c r="C7995" t="s">
        <v>22605</v>
      </c>
      <c r="D7995" t="s">
        <v>22606</v>
      </c>
      <c r="E7995" t="s">
        <v>22607</v>
      </c>
      <c r="F7995" t="s">
        <v>1023</v>
      </c>
    </row>
    <row r="7996" spans="2:6" hidden="1" x14ac:dyDescent="0.25">
      <c r="B7996">
        <v>165850</v>
      </c>
      <c r="C7996" t="s">
        <v>22608</v>
      </c>
      <c r="D7996" t="s">
        <v>22609</v>
      </c>
      <c r="E7996" t="s">
        <v>22610</v>
      </c>
      <c r="F7996" t="s">
        <v>1023</v>
      </c>
    </row>
    <row r="7997" spans="2:6" hidden="1" x14ac:dyDescent="0.25">
      <c r="B7997">
        <v>165851</v>
      </c>
      <c r="C7997" t="s">
        <v>22611</v>
      </c>
      <c r="D7997" t="s">
        <v>22612</v>
      </c>
      <c r="E7997" t="s">
        <v>22613</v>
      </c>
      <c r="F7997" t="s">
        <v>1023</v>
      </c>
    </row>
    <row r="7998" spans="2:6" hidden="1" x14ac:dyDescent="0.25">
      <c r="B7998">
        <v>165852</v>
      </c>
      <c r="C7998" t="s">
        <v>22614</v>
      </c>
      <c r="D7998" t="s">
        <v>22615</v>
      </c>
      <c r="E7998" t="s">
        <v>22616</v>
      </c>
      <c r="F7998" t="s">
        <v>1023</v>
      </c>
    </row>
    <row r="7999" spans="2:6" hidden="1" x14ac:dyDescent="0.25">
      <c r="B7999">
        <v>165853</v>
      </c>
      <c r="C7999" t="s">
        <v>22617</v>
      </c>
      <c r="D7999" t="s">
        <v>22618</v>
      </c>
      <c r="E7999" t="s">
        <v>19127</v>
      </c>
      <c r="F7999" t="s">
        <v>1023</v>
      </c>
    </row>
    <row r="8000" spans="2:6" hidden="1" x14ac:dyDescent="0.25">
      <c r="B8000">
        <v>165854</v>
      </c>
      <c r="C8000" t="s">
        <v>22619</v>
      </c>
      <c r="D8000" t="s">
        <v>22620</v>
      </c>
      <c r="E8000" t="s">
        <v>22621</v>
      </c>
      <c r="F8000" t="s">
        <v>1023</v>
      </c>
    </row>
    <row r="8001" spans="2:6" hidden="1" x14ac:dyDescent="0.25">
      <c r="B8001">
        <v>165855</v>
      </c>
      <c r="C8001" t="s">
        <v>22622</v>
      </c>
      <c r="D8001" t="s">
        <v>22623</v>
      </c>
      <c r="E8001" t="s">
        <v>11768</v>
      </c>
      <c r="F8001" t="s">
        <v>1023</v>
      </c>
    </row>
    <row r="8002" spans="2:6" hidden="1" x14ac:dyDescent="0.25">
      <c r="B8002">
        <v>165856</v>
      </c>
      <c r="C8002" t="s">
        <v>22624</v>
      </c>
      <c r="D8002" t="s">
        <v>22625</v>
      </c>
      <c r="E8002" t="s">
        <v>10482</v>
      </c>
      <c r="F8002" t="s">
        <v>1023</v>
      </c>
    </row>
    <row r="8003" spans="2:6" hidden="1" x14ac:dyDescent="0.25">
      <c r="B8003">
        <v>165857</v>
      </c>
      <c r="C8003" t="s">
        <v>22626</v>
      </c>
      <c r="D8003" t="s">
        <v>22627</v>
      </c>
      <c r="E8003" t="s">
        <v>5342</v>
      </c>
      <c r="F8003" t="s">
        <v>1023</v>
      </c>
    </row>
    <row r="8004" spans="2:6" hidden="1" x14ac:dyDescent="0.25">
      <c r="B8004">
        <v>165858</v>
      </c>
      <c r="C8004" t="s">
        <v>22628</v>
      </c>
      <c r="D8004" t="s">
        <v>22629</v>
      </c>
      <c r="E8004" t="s">
        <v>22630</v>
      </c>
      <c r="F8004" t="s">
        <v>1023</v>
      </c>
    </row>
    <row r="8005" spans="2:6" hidden="1" x14ac:dyDescent="0.25">
      <c r="B8005">
        <v>165859</v>
      </c>
      <c r="C8005" t="s">
        <v>22631</v>
      </c>
      <c r="D8005" t="s">
        <v>22632</v>
      </c>
      <c r="E8005" t="s">
        <v>6668</v>
      </c>
      <c r="F8005" t="s">
        <v>1023</v>
      </c>
    </row>
    <row r="8006" spans="2:6" hidden="1" x14ac:dyDescent="0.25">
      <c r="B8006">
        <v>165860</v>
      </c>
      <c r="C8006" t="s">
        <v>22633</v>
      </c>
      <c r="D8006" t="s">
        <v>22634</v>
      </c>
      <c r="E8006" t="s">
        <v>24108</v>
      </c>
      <c r="F8006" t="s">
        <v>1023</v>
      </c>
    </row>
    <row r="8007" spans="2:6" hidden="1" x14ac:dyDescent="0.25">
      <c r="B8007">
        <v>165861</v>
      </c>
      <c r="C8007" t="s">
        <v>22635</v>
      </c>
      <c r="D8007" t="s">
        <v>22636</v>
      </c>
      <c r="E8007" t="s">
        <v>22637</v>
      </c>
      <c r="F8007" t="s">
        <v>1023</v>
      </c>
    </row>
    <row r="8008" spans="2:6" hidden="1" x14ac:dyDescent="0.25">
      <c r="B8008">
        <v>165862</v>
      </c>
      <c r="C8008" t="s">
        <v>22638</v>
      </c>
      <c r="D8008" t="s">
        <v>22639</v>
      </c>
      <c r="E8008" t="s">
        <v>18769</v>
      </c>
      <c r="F8008" t="s">
        <v>1023</v>
      </c>
    </row>
    <row r="8009" spans="2:6" hidden="1" x14ac:dyDescent="0.25">
      <c r="B8009">
        <v>165863</v>
      </c>
      <c r="C8009" t="s">
        <v>22640</v>
      </c>
      <c r="D8009" t="s">
        <v>22641</v>
      </c>
      <c r="E8009" t="s">
        <v>19731</v>
      </c>
      <c r="F8009" t="s">
        <v>1023</v>
      </c>
    </row>
    <row r="8010" spans="2:6" hidden="1" x14ac:dyDescent="0.25">
      <c r="B8010">
        <v>165864</v>
      </c>
      <c r="C8010" t="s">
        <v>22642</v>
      </c>
      <c r="D8010" t="s">
        <v>22643</v>
      </c>
      <c r="E8010" t="s">
        <v>22644</v>
      </c>
      <c r="F8010" t="s">
        <v>1023</v>
      </c>
    </row>
    <row r="8011" spans="2:6" hidden="1" x14ac:dyDescent="0.25">
      <c r="B8011">
        <v>165865</v>
      </c>
      <c r="C8011" t="s">
        <v>22645</v>
      </c>
      <c r="D8011" t="s">
        <v>22646</v>
      </c>
      <c r="E8011" t="s">
        <v>22647</v>
      </c>
      <c r="F8011" t="s">
        <v>1023</v>
      </c>
    </row>
    <row r="8012" spans="2:6" hidden="1" x14ac:dyDescent="0.25">
      <c r="B8012">
        <v>165866</v>
      </c>
      <c r="C8012" t="s">
        <v>21644</v>
      </c>
      <c r="D8012" t="s">
        <v>21645</v>
      </c>
      <c r="E8012" t="s">
        <v>22648</v>
      </c>
      <c r="F8012" t="s">
        <v>1023</v>
      </c>
    </row>
    <row r="8013" spans="2:6" hidden="1" x14ac:dyDescent="0.25">
      <c r="B8013">
        <v>165867</v>
      </c>
      <c r="C8013" t="s">
        <v>22649</v>
      </c>
      <c r="D8013" t="s">
        <v>22650</v>
      </c>
      <c r="E8013" t="s">
        <v>22651</v>
      </c>
      <c r="F8013" t="s">
        <v>1023</v>
      </c>
    </row>
    <row r="8014" spans="2:6" hidden="1" x14ac:dyDescent="0.25">
      <c r="B8014">
        <v>165868</v>
      </c>
      <c r="C8014" t="s">
        <v>22652</v>
      </c>
      <c r="D8014" t="s">
        <v>22653</v>
      </c>
      <c r="E8014" t="s">
        <v>22654</v>
      </c>
      <c r="F8014" t="s">
        <v>1023</v>
      </c>
    </row>
    <row r="8015" spans="2:6" hidden="1" x14ac:dyDescent="0.25">
      <c r="B8015">
        <v>165869</v>
      </c>
      <c r="C8015" t="s">
        <v>22655</v>
      </c>
      <c r="D8015" t="s">
        <v>22656</v>
      </c>
      <c r="E8015" t="s">
        <v>22657</v>
      </c>
      <c r="F8015" t="s">
        <v>1023</v>
      </c>
    </row>
    <row r="8016" spans="2:6" hidden="1" x14ac:dyDescent="0.25">
      <c r="B8016">
        <v>165870</v>
      </c>
      <c r="C8016" t="s">
        <v>22658</v>
      </c>
      <c r="D8016" t="s">
        <v>22659</v>
      </c>
      <c r="E8016" t="s">
        <v>22660</v>
      </c>
      <c r="F8016" t="s">
        <v>1023</v>
      </c>
    </row>
    <row r="8017" spans="2:6" hidden="1" x14ac:dyDescent="0.25">
      <c r="B8017">
        <v>165871</v>
      </c>
      <c r="C8017" t="s">
        <v>22661</v>
      </c>
      <c r="D8017" t="s">
        <v>22662</v>
      </c>
      <c r="E8017" t="s">
        <v>22663</v>
      </c>
      <c r="F8017" t="s">
        <v>1023</v>
      </c>
    </row>
    <row r="8018" spans="2:6" hidden="1" x14ac:dyDescent="0.25">
      <c r="B8018">
        <v>165872</v>
      </c>
      <c r="C8018" t="s">
        <v>22664</v>
      </c>
      <c r="D8018" t="s">
        <v>22665</v>
      </c>
      <c r="E8018" t="s">
        <v>22666</v>
      </c>
      <c r="F8018" t="s">
        <v>1023</v>
      </c>
    </row>
    <row r="8019" spans="2:6" hidden="1" x14ac:dyDescent="0.25">
      <c r="B8019">
        <v>165873</v>
      </c>
      <c r="C8019" t="s">
        <v>22667</v>
      </c>
      <c r="D8019" t="s">
        <v>22668</v>
      </c>
      <c r="E8019" t="s">
        <v>22669</v>
      </c>
      <c r="F8019" t="s">
        <v>1023</v>
      </c>
    </row>
    <row r="8020" spans="2:6" hidden="1" x14ac:dyDescent="0.25">
      <c r="B8020">
        <v>165874</v>
      </c>
      <c r="C8020" t="s">
        <v>22670</v>
      </c>
      <c r="D8020" t="s">
        <v>22671</v>
      </c>
      <c r="E8020" t="s">
        <v>22672</v>
      </c>
      <c r="F8020" t="s">
        <v>1023</v>
      </c>
    </row>
    <row r="8021" spans="2:6" hidden="1" x14ac:dyDescent="0.25">
      <c r="B8021">
        <v>165875</v>
      </c>
      <c r="C8021" t="s">
        <v>22673</v>
      </c>
      <c r="D8021" t="s">
        <v>22674</v>
      </c>
      <c r="E8021" t="s">
        <v>22675</v>
      </c>
      <c r="F8021" t="s">
        <v>1023</v>
      </c>
    </row>
    <row r="8022" spans="2:6" hidden="1" x14ac:dyDescent="0.25">
      <c r="B8022">
        <v>165876</v>
      </c>
      <c r="C8022" t="s">
        <v>22676</v>
      </c>
      <c r="D8022" t="s">
        <v>22677</v>
      </c>
      <c r="E8022" t="s">
        <v>22678</v>
      </c>
      <c r="F8022" t="s">
        <v>1023</v>
      </c>
    </row>
    <row r="8023" spans="2:6" hidden="1" x14ac:dyDescent="0.25">
      <c r="B8023">
        <v>165877</v>
      </c>
      <c r="C8023" t="s">
        <v>22679</v>
      </c>
      <c r="D8023" t="s">
        <v>22680</v>
      </c>
      <c r="E8023" t="s">
        <v>3885</v>
      </c>
      <c r="F8023" t="s">
        <v>1023</v>
      </c>
    </row>
    <row r="8024" spans="2:6" hidden="1" x14ac:dyDescent="0.25">
      <c r="B8024">
        <v>165878</v>
      </c>
      <c r="C8024" t="s">
        <v>22681</v>
      </c>
      <c r="D8024" t="s">
        <v>24097</v>
      </c>
      <c r="E8024" t="s">
        <v>22682</v>
      </c>
      <c r="F8024" t="s">
        <v>1023</v>
      </c>
    </row>
    <row r="8025" spans="2:6" hidden="1" x14ac:dyDescent="0.25">
      <c r="B8025">
        <v>165879</v>
      </c>
      <c r="C8025" t="s">
        <v>22683</v>
      </c>
      <c r="D8025" t="s">
        <v>22684</v>
      </c>
      <c r="E8025" t="s">
        <v>21319</v>
      </c>
      <c r="F8025" t="s">
        <v>1023</v>
      </c>
    </row>
    <row r="8026" spans="2:6" hidden="1" x14ac:dyDescent="0.25">
      <c r="B8026">
        <v>165880</v>
      </c>
      <c r="C8026" t="s">
        <v>22685</v>
      </c>
      <c r="D8026" t="s">
        <v>22686</v>
      </c>
      <c r="E8026" t="s">
        <v>8170</v>
      </c>
      <c r="F8026" t="s">
        <v>1023</v>
      </c>
    </row>
    <row r="8027" spans="2:6" hidden="1" x14ac:dyDescent="0.25">
      <c r="B8027">
        <v>165881</v>
      </c>
      <c r="C8027" t="s">
        <v>22687</v>
      </c>
      <c r="D8027" t="s">
        <v>22688</v>
      </c>
      <c r="E8027" t="s">
        <v>22689</v>
      </c>
      <c r="F8027" t="s">
        <v>1023</v>
      </c>
    </row>
    <row r="8028" spans="2:6" hidden="1" x14ac:dyDescent="0.25">
      <c r="B8028">
        <v>165882</v>
      </c>
      <c r="C8028" t="s">
        <v>22690</v>
      </c>
      <c r="D8028" t="s">
        <v>22691</v>
      </c>
      <c r="E8028" t="s">
        <v>22692</v>
      </c>
      <c r="F8028" t="s">
        <v>1023</v>
      </c>
    </row>
    <row r="8029" spans="2:6" hidden="1" x14ac:dyDescent="0.25">
      <c r="B8029">
        <v>165883</v>
      </c>
      <c r="C8029" t="s">
        <v>22693</v>
      </c>
      <c r="D8029" t="s">
        <v>22694</v>
      </c>
      <c r="E8029" t="s">
        <v>22695</v>
      </c>
      <c r="F8029" t="s">
        <v>1023</v>
      </c>
    </row>
    <row r="8030" spans="2:6" hidden="1" x14ac:dyDescent="0.25">
      <c r="B8030">
        <v>165884</v>
      </c>
      <c r="C8030" t="s">
        <v>22696</v>
      </c>
      <c r="D8030" t="s">
        <v>22697</v>
      </c>
      <c r="E8030" t="s">
        <v>22698</v>
      </c>
      <c r="F8030" t="s">
        <v>1023</v>
      </c>
    </row>
    <row r="8031" spans="2:6" hidden="1" x14ac:dyDescent="0.25">
      <c r="B8031">
        <v>165885</v>
      </c>
      <c r="C8031" t="s">
        <v>22699</v>
      </c>
      <c r="D8031" t="s">
        <v>22700</v>
      </c>
      <c r="E8031" t="s">
        <v>22701</v>
      </c>
      <c r="F8031" t="s">
        <v>1023</v>
      </c>
    </row>
    <row r="8032" spans="2:6" hidden="1" x14ac:dyDescent="0.25">
      <c r="B8032">
        <v>165886</v>
      </c>
      <c r="C8032" t="s">
        <v>22702</v>
      </c>
      <c r="D8032" t="s">
        <v>22703</v>
      </c>
      <c r="E8032" t="s">
        <v>22704</v>
      </c>
      <c r="F8032" t="s">
        <v>1023</v>
      </c>
    </row>
    <row r="8033" spans="2:6" hidden="1" x14ac:dyDescent="0.25">
      <c r="B8033">
        <v>165887</v>
      </c>
      <c r="C8033" t="s">
        <v>22705</v>
      </c>
      <c r="D8033" t="s">
        <v>22706</v>
      </c>
      <c r="E8033" t="s">
        <v>22707</v>
      </c>
      <c r="F8033" t="s">
        <v>1023</v>
      </c>
    </row>
    <row r="8034" spans="2:6" hidden="1" x14ac:dyDescent="0.25">
      <c r="B8034">
        <v>165888</v>
      </c>
      <c r="C8034" t="s">
        <v>22708</v>
      </c>
      <c r="D8034" t="s">
        <v>22709</v>
      </c>
      <c r="E8034" t="s">
        <v>22710</v>
      </c>
      <c r="F8034" t="s">
        <v>1023</v>
      </c>
    </row>
    <row r="8035" spans="2:6" hidden="1" x14ac:dyDescent="0.25">
      <c r="B8035">
        <v>165889</v>
      </c>
      <c r="C8035" t="s">
        <v>22711</v>
      </c>
      <c r="D8035" t="s">
        <v>22712</v>
      </c>
      <c r="E8035" t="s">
        <v>22713</v>
      </c>
      <c r="F8035" t="s">
        <v>1023</v>
      </c>
    </row>
    <row r="8036" spans="2:6" hidden="1" x14ac:dyDescent="0.25">
      <c r="B8036">
        <v>165890</v>
      </c>
      <c r="C8036" t="s">
        <v>22714</v>
      </c>
      <c r="D8036" t="s">
        <v>22715</v>
      </c>
      <c r="E8036" t="s">
        <v>4809</v>
      </c>
      <c r="F8036" t="s">
        <v>1023</v>
      </c>
    </row>
    <row r="8037" spans="2:6" hidden="1" x14ac:dyDescent="0.25">
      <c r="B8037">
        <v>165891</v>
      </c>
      <c r="C8037" t="s">
        <v>22716</v>
      </c>
      <c r="D8037" t="s">
        <v>22717</v>
      </c>
      <c r="E8037" t="s">
        <v>22718</v>
      </c>
      <c r="F8037" t="s">
        <v>1023</v>
      </c>
    </row>
    <row r="8038" spans="2:6" hidden="1" x14ac:dyDescent="0.25">
      <c r="B8038">
        <v>165892</v>
      </c>
      <c r="C8038" t="s">
        <v>22719</v>
      </c>
      <c r="D8038" t="s">
        <v>22720</v>
      </c>
      <c r="E8038" t="s">
        <v>19876</v>
      </c>
      <c r="F8038" t="s">
        <v>1023</v>
      </c>
    </row>
    <row r="8039" spans="2:6" hidden="1" x14ac:dyDescent="0.25">
      <c r="B8039">
        <v>165893</v>
      </c>
      <c r="C8039" t="s">
        <v>22721</v>
      </c>
      <c r="D8039" t="s">
        <v>22722</v>
      </c>
      <c r="E8039" t="s">
        <v>22723</v>
      </c>
      <c r="F8039" t="s">
        <v>1023</v>
      </c>
    </row>
    <row r="8040" spans="2:6" hidden="1" x14ac:dyDescent="0.25">
      <c r="B8040">
        <v>165894</v>
      </c>
      <c r="C8040" t="s">
        <v>22724</v>
      </c>
      <c r="D8040" t="s">
        <v>22725</v>
      </c>
      <c r="E8040" t="s">
        <v>22726</v>
      </c>
      <c r="F8040" t="s">
        <v>1023</v>
      </c>
    </row>
    <row r="8041" spans="2:6" hidden="1" x14ac:dyDescent="0.25">
      <c r="B8041">
        <v>165895</v>
      </c>
      <c r="C8041" t="s">
        <v>22727</v>
      </c>
      <c r="D8041" t="s">
        <v>22728</v>
      </c>
      <c r="E8041" t="s">
        <v>22729</v>
      </c>
      <c r="F8041" t="s">
        <v>1023</v>
      </c>
    </row>
    <row r="8042" spans="2:6" hidden="1" x14ac:dyDescent="0.25">
      <c r="B8042">
        <v>165896</v>
      </c>
      <c r="C8042" t="s">
        <v>22730</v>
      </c>
      <c r="D8042" t="s">
        <v>22731</v>
      </c>
      <c r="E8042" t="s">
        <v>22732</v>
      </c>
      <c r="F8042" t="s">
        <v>1023</v>
      </c>
    </row>
    <row r="8043" spans="2:6" hidden="1" x14ac:dyDescent="0.25">
      <c r="B8043">
        <v>165897</v>
      </c>
      <c r="C8043" t="s">
        <v>22733</v>
      </c>
      <c r="D8043" t="s">
        <v>22734</v>
      </c>
      <c r="E8043" t="s">
        <v>22735</v>
      </c>
      <c r="F8043" t="s">
        <v>1023</v>
      </c>
    </row>
    <row r="8044" spans="2:6" hidden="1" x14ac:dyDescent="0.25">
      <c r="B8044">
        <v>165898</v>
      </c>
      <c r="C8044" t="s">
        <v>22736</v>
      </c>
      <c r="D8044" t="s">
        <v>22737</v>
      </c>
      <c r="E8044" t="s">
        <v>22738</v>
      </c>
      <c r="F8044" t="s">
        <v>1023</v>
      </c>
    </row>
    <row r="8045" spans="2:6" hidden="1" x14ac:dyDescent="0.25">
      <c r="B8045">
        <v>165899</v>
      </c>
      <c r="C8045" t="s">
        <v>22739</v>
      </c>
      <c r="D8045" t="s">
        <v>22740</v>
      </c>
      <c r="E8045" t="s">
        <v>22741</v>
      </c>
      <c r="F8045" t="s">
        <v>1023</v>
      </c>
    </row>
    <row r="8046" spans="2:6" hidden="1" x14ac:dyDescent="0.25">
      <c r="B8046">
        <v>165900</v>
      </c>
      <c r="C8046" t="s">
        <v>22742</v>
      </c>
      <c r="D8046" t="s">
        <v>22743</v>
      </c>
      <c r="E8046" t="s">
        <v>22744</v>
      </c>
      <c r="F8046" t="s">
        <v>1023</v>
      </c>
    </row>
    <row r="8047" spans="2:6" hidden="1" x14ac:dyDescent="0.25">
      <c r="B8047">
        <v>165902</v>
      </c>
      <c r="C8047" t="s">
        <v>22745</v>
      </c>
      <c r="D8047" t="s">
        <v>22746</v>
      </c>
      <c r="E8047" t="s">
        <v>22747</v>
      </c>
      <c r="F8047" t="s">
        <v>1023</v>
      </c>
    </row>
    <row r="8048" spans="2:6" hidden="1" x14ac:dyDescent="0.25">
      <c r="B8048">
        <v>165903</v>
      </c>
      <c r="C8048" t="s">
        <v>22748</v>
      </c>
      <c r="D8048" t="s">
        <v>22749</v>
      </c>
      <c r="E8048" t="s">
        <v>22750</v>
      </c>
      <c r="F8048" t="s">
        <v>1023</v>
      </c>
    </row>
    <row r="8049" spans="2:6" hidden="1" x14ac:dyDescent="0.25">
      <c r="B8049">
        <v>165904</v>
      </c>
      <c r="C8049" t="s">
        <v>22751</v>
      </c>
      <c r="D8049" t="s">
        <v>22752</v>
      </c>
      <c r="E8049" t="s">
        <v>22753</v>
      </c>
      <c r="F8049" t="s">
        <v>1023</v>
      </c>
    </row>
    <row r="8050" spans="2:6" hidden="1" x14ac:dyDescent="0.25">
      <c r="B8050">
        <v>165905</v>
      </c>
      <c r="C8050" t="s">
        <v>22754</v>
      </c>
      <c r="D8050" t="s">
        <v>22755</v>
      </c>
      <c r="E8050" t="s">
        <v>13800</v>
      </c>
      <c r="F8050" t="s">
        <v>1023</v>
      </c>
    </row>
    <row r="8051" spans="2:6" hidden="1" x14ac:dyDescent="0.25">
      <c r="B8051">
        <v>165906</v>
      </c>
      <c r="C8051" t="s">
        <v>22756</v>
      </c>
      <c r="D8051" t="s">
        <v>22757</v>
      </c>
      <c r="E8051" t="s">
        <v>14739</v>
      </c>
      <c r="F8051" t="s">
        <v>1023</v>
      </c>
    </row>
    <row r="8052" spans="2:6" hidden="1" x14ac:dyDescent="0.25">
      <c r="B8052">
        <v>165907</v>
      </c>
      <c r="C8052" t="s">
        <v>22758</v>
      </c>
      <c r="D8052" t="s">
        <v>22759</v>
      </c>
      <c r="E8052" t="s">
        <v>14865</v>
      </c>
      <c r="F8052" t="s">
        <v>1023</v>
      </c>
    </row>
    <row r="8053" spans="2:6" hidden="1" x14ac:dyDescent="0.25">
      <c r="B8053">
        <v>165908</v>
      </c>
      <c r="C8053" t="s">
        <v>22760</v>
      </c>
      <c r="D8053" t="s">
        <v>22761</v>
      </c>
      <c r="E8053" t="s">
        <v>1604</v>
      </c>
      <c r="F8053" t="s">
        <v>1023</v>
      </c>
    </row>
    <row r="8054" spans="2:6" hidden="1" x14ac:dyDescent="0.25">
      <c r="B8054">
        <v>165909</v>
      </c>
      <c r="C8054" t="s">
        <v>22762</v>
      </c>
      <c r="D8054" t="s">
        <v>22763</v>
      </c>
      <c r="E8054" t="s">
        <v>22764</v>
      </c>
      <c r="F8054" t="s">
        <v>1023</v>
      </c>
    </row>
    <row r="8055" spans="2:6" hidden="1" x14ac:dyDescent="0.25">
      <c r="B8055">
        <v>165910</v>
      </c>
      <c r="C8055" t="s">
        <v>22765</v>
      </c>
      <c r="D8055" t="s">
        <v>22766</v>
      </c>
      <c r="E8055" t="s">
        <v>22767</v>
      </c>
      <c r="F8055" t="s">
        <v>1023</v>
      </c>
    </row>
    <row r="8056" spans="2:6" hidden="1" x14ac:dyDescent="0.25">
      <c r="B8056">
        <v>165911</v>
      </c>
      <c r="C8056" t="s">
        <v>22768</v>
      </c>
      <c r="D8056" t="s">
        <v>22769</v>
      </c>
      <c r="E8056" t="s">
        <v>5390</v>
      </c>
      <c r="F8056" t="s">
        <v>1023</v>
      </c>
    </row>
    <row r="8057" spans="2:6" hidden="1" x14ac:dyDescent="0.25">
      <c r="B8057">
        <v>165912</v>
      </c>
      <c r="C8057" t="s">
        <v>22770</v>
      </c>
      <c r="D8057" t="s">
        <v>22771</v>
      </c>
      <c r="E8057" t="s">
        <v>12989</v>
      </c>
      <c r="F8057" t="s">
        <v>1023</v>
      </c>
    </row>
    <row r="8058" spans="2:6" hidden="1" x14ac:dyDescent="0.25">
      <c r="B8058">
        <v>165913</v>
      </c>
      <c r="C8058" t="s">
        <v>22772</v>
      </c>
      <c r="D8058" t="s">
        <v>22773</v>
      </c>
      <c r="E8058" t="s">
        <v>22774</v>
      </c>
      <c r="F8058" t="s">
        <v>1023</v>
      </c>
    </row>
    <row r="8059" spans="2:6" hidden="1" x14ac:dyDescent="0.25">
      <c r="B8059">
        <v>165914</v>
      </c>
      <c r="C8059" t="s">
        <v>22775</v>
      </c>
      <c r="D8059" t="s">
        <v>22776</v>
      </c>
      <c r="E8059" t="s">
        <v>22777</v>
      </c>
      <c r="F8059" t="s">
        <v>1023</v>
      </c>
    </row>
    <row r="8060" spans="2:6" hidden="1" x14ac:dyDescent="0.25">
      <c r="B8060">
        <v>165915</v>
      </c>
      <c r="C8060" t="s">
        <v>22778</v>
      </c>
      <c r="D8060" t="s">
        <v>22779</v>
      </c>
      <c r="E8060" t="s">
        <v>22780</v>
      </c>
      <c r="F8060" t="s">
        <v>1023</v>
      </c>
    </row>
    <row r="8061" spans="2:6" hidden="1" x14ac:dyDescent="0.25">
      <c r="B8061">
        <v>165916</v>
      </c>
      <c r="C8061" t="s">
        <v>22781</v>
      </c>
      <c r="D8061" t="s">
        <v>22782</v>
      </c>
      <c r="E8061" t="s">
        <v>22783</v>
      </c>
      <c r="F8061" t="s">
        <v>1023</v>
      </c>
    </row>
    <row r="8062" spans="2:6" hidden="1" x14ac:dyDescent="0.25">
      <c r="B8062">
        <v>165917</v>
      </c>
      <c r="C8062" t="s">
        <v>22784</v>
      </c>
      <c r="D8062" t="s">
        <v>22785</v>
      </c>
      <c r="E8062" t="s">
        <v>22786</v>
      </c>
      <c r="F8062" t="s">
        <v>1023</v>
      </c>
    </row>
    <row r="8063" spans="2:6" hidden="1" x14ac:dyDescent="0.25">
      <c r="B8063">
        <v>165918</v>
      </c>
      <c r="C8063" t="s">
        <v>22787</v>
      </c>
      <c r="D8063" t="s">
        <v>22788</v>
      </c>
      <c r="E8063" t="s">
        <v>22789</v>
      </c>
      <c r="F8063" t="s">
        <v>1023</v>
      </c>
    </row>
    <row r="8064" spans="2:6" hidden="1" x14ac:dyDescent="0.25">
      <c r="B8064">
        <v>165919</v>
      </c>
      <c r="C8064" t="s">
        <v>22790</v>
      </c>
      <c r="D8064" t="s">
        <v>22791</v>
      </c>
      <c r="E8064" t="s">
        <v>17500</v>
      </c>
      <c r="F8064" t="s">
        <v>1023</v>
      </c>
    </row>
    <row r="8065" spans="2:6" hidden="1" x14ac:dyDescent="0.25">
      <c r="B8065">
        <v>165920</v>
      </c>
      <c r="C8065" t="s">
        <v>22792</v>
      </c>
      <c r="D8065" t="s">
        <v>22793</v>
      </c>
      <c r="E8065" t="s">
        <v>24098</v>
      </c>
      <c r="F8065" t="s">
        <v>1023</v>
      </c>
    </row>
    <row r="8066" spans="2:6" hidden="1" x14ac:dyDescent="0.25">
      <c r="B8066">
        <v>165921</v>
      </c>
      <c r="C8066" t="s">
        <v>22794</v>
      </c>
      <c r="D8066" t="s">
        <v>22795</v>
      </c>
      <c r="E8066" t="s">
        <v>22796</v>
      </c>
      <c r="F8066" t="s">
        <v>1023</v>
      </c>
    </row>
    <row r="8067" spans="2:6" hidden="1" x14ac:dyDescent="0.25">
      <c r="B8067">
        <v>165922</v>
      </c>
      <c r="C8067" t="s">
        <v>22797</v>
      </c>
      <c r="D8067" t="s">
        <v>22798</v>
      </c>
      <c r="E8067" t="s">
        <v>22799</v>
      </c>
      <c r="F8067" t="s">
        <v>1023</v>
      </c>
    </row>
    <row r="8068" spans="2:6" hidden="1" x14ac:dyDescent="0.25">
      <c r="B8068">
        <v>165923</v>
      </c>
      <c r="C8068" t="s">
        <v>22800</v>
      </c>
      <c r="D8068" t="s">
        <v>22801</v>
      </c>
      <c r="E8068" t="s">
        <v>22802</v>
      </c>
      <c r="F8068" t="s">
        <v>1023</v>
      </c>
    </row>
    <row r="8069" spans="2:6" hidden="1" x14ac:dyDescent="0.25">
      <c r="B8069">
        <v>165924</v>
      </c>
      <c r="C8069" t="s">
        <v>22803</v>
      </c>
      <c r="D8069" t="s">
        <v>22804</v>
      </c>
      <c r="E8069" t="s">
        <v>22805</v>
      </c>
      <c r="F8069" t="s">
        <v>1023</v>
      </c>
    </row>
    <row r="8070" spans="2:6" hidden="1" x14ac:dyDescent="0.25">
      <c r="B8070">
        <v>165925</v>
      </c>
      <c r="C8070" t="s">
        <v>22806</v>
      </c>
      <c r="D8070" t="s">
        <v>22807</v>
      </c>
      <c r="E8070" t="s">
        <v>22808</v>
      </c>
      <c r="F8070" t="s">
        <v>1023</v>
      </c>
    </row>
    <row r="8071" spans="2:6" hidden="1" x14ac:dyDescent="0.25">
      <c r="B8071">
        <v>165926</v>
      </c>
      <c r="C8071" t="s">
        <v>22809</v>
      </c>
      <c r="D8071" t="s">
        <v>22810</v>
      </c>
      <c r="E8071" t="s">
        <v>22811</v>
      </c>
      <c r="F8071" t="s">
        <v>1023</v>
      </c>
    </row>
    <row r="8072" spans="2:6" hidden="1" x14ac:dyDescent="0.25">
      <c r="B8072">
        <v>165927</v>
      </c>
      <c r="C8072" t="s">
        <v>1099</v>
      </c>
      <c r="D8072" t="s">
        <v>1100</v>
      </c>
      <c r="E8072" t="s">
        <v>22812</v>
      </c>
      <c r="F8072" t="s">
        <v>1023</v>
      </c>
    </row>
    <row r="8073" spans="2:6" hidden="1" x14ac:dyDescent="0.25">
      <c r="B8073">
        <v>165928</v>
      </c>
      <c r="C8073" t="s">
        <v>22813</v>
      </c>
      <c r="D8073" t="s">
        <v>22814</v>
      </c>
      <c r="E8073" t="s">
        <v>10534</v>
      </c>
      <c r="F8073" t="s">
        <v>1023</v>
      </c>
    </row>
    <row r="8074" spans="2:6" hidden="1" x14ac:dyDescent="0.25">
      <c r="B8074">
        <v>165929</v>
      </c>
      <c r="C8074" t="s">
        <v>22815</v>
      </c>
      <c r="D8074" t="s">
        <v>22816</v>
      </c>
      <c r="E8074" t="s">
        <v>22817</v>
      </c>
      <c r="F8074" t="s">
        <v>1023</v>
      </c>
    </row>
    <row r="8075" spans="2:6" hidden="1" x14ac:dyDescent="0.25">
      <c r="B8075">
        <v>165930</v>
      </c>
      <c r="C8075" t="s">
        <v>22818</v>
      </c>
      <c r="D8075" t="s">
        <v>22819</v>
      </c>
      <c r="E8075" t="s">
        <v>22820</v>
      </c>
      <c r="F8075" t="s">
        <v>1023</v>
      </c>
    </row>
    <row r="8076" spans="2:6" hidden="1" x14ac:dyDescent="0.25">
      <c r="B8076">
        <v>165931</v>
      </c>
      <c r="C8076" t="s">
        <v>22821</v>
      </c>
      <c r="D8076" t="s">
        <v>22822</v>
      </c>
      <c r="E8076" t="s">
        <v>8566</v>
      </c>
      <c r="F8076" t="s">
        <v>1023</v>
      </c>
    </row>
    <row r="8077" spans="2:6" hidden="1" x14ac:dyDescent="0.25">
      <c r="B8077">
        <v>165932</v>
      </c>
      <c r="C8077" t="s">
        <v>22823</v>
      </c>
      <c r="D8077" t="s">
        <v>22824</v>
      </c>
      <c r="E8077" t="s">
        <v>22825</v>
      </c>
      <c r="F8077" t="s">
        <v>1023</v>
      </c>
    </row>
    <row r="8078" spans="2:6" hidden="1" x14ac:dyDescent="0.25">
      <c r="B8078">
        <v>165933</v>
      </c>
      <c r="C8078" t="s">
        <v>22826</v>
      </c>
      <c r="D8078" t="s">
        <v>22827</v>
      </c>
      <c r="E8078" t="s">
        <v>6527</v>
      </c>
      <c r="F8078" t="s">
        <v>1023</v>
      </c>
    </row>
    <row r="8079" spans="2:6" hidden="1" x14ac:dyDescent="0.25">
      <c r="B8079">
        <v>165934</v>
      </c>
      <c r="C8079" t="s">
        <v>22828</v>
      </c>
      <c r="D8079" t="s">
        <v>22829</v>
      </c>
      <c r="E8079" t="s">
        <v>14363</v>
      </c>
      <c r="F8079" t="s">
        <v>1023</v>
      </c>
    </row>
    <row r="8080" spans="2:6" hidden="1" x14ac:dyDescent="0.25">
      <c r="B8080">
        <v>165935</v>
      </c>
      <c r="C8080" t="s">
        <v>22830</v>
      </c>
      <c r="D8080" t="s">
        <v>22831</v>
      </c>
      <c r="E8080" t="s">
        <v>22832</v>
      </c>
      <c r="F8080" t="s">
        <v>1023</v>
      </c>
    </row>
    <row r="8081" spans="2:6" hidden="1" x14ac:dyDescent="0.25">
      <c r="B8081">
        <v>165936</v>
      </c>
      <c r="C8081" t="s">
        <v>22833</v>
      </c>
      <c r="D8081" t="s">
        <v>22834</v>
      </c>
      <c r="E8081" t="s">
        <v>22835</v>
      </c>
      <c r="F8081" t="s">
        <v>1023</v>
      </c>
    </row>
    <row r="8082" spans="2:6" hidden="1" x14ac:dyDescent="0.25">
      <c r="B8082">
        <v>165937</v>
      </c>
      <c r="C8082" t="s">
        <v>22836</v>
      </c>
      <c r="D8082" t="s">
        <v>22837</v>
      </c>
      <c r="E8082" t="s">
        <v>22838</v>
      </c>
      <c r="F8082" t="s">
        <v>1023</v>
      </c>
    </row>
    <row r="8083" spans="2:6" hidden="1" x14ac:dyDescent="0.25">
      <c r="B8083">
        <v>165938</v>
      </c>
      <c r="C8083" t="s">
        <v>22839</v>
      </c>
      <c r="D8083" t="s">
        <v>22840</v>
      </c>
      <c r="E8083" t="s">
        <v>14795</v>
      </c>
      <c r="F8083" t="s">
        <v>1023</v>
      </c>
    </row>
    <row r="8084" spans="2:6" hidden="1" x14ac:dyDescent="0.25">
      <c r="B8084">
        <v>165939</v>
      </c>
      <c r="C8084" t="s">
        <v>22841</v>
      </c>
      <c r="D8084" t="s">
        <v>22842</v>
      </c>
      <c r="E8084" t="s">
        <v>22843</v>
      </c>
      <c r="F8084" t="s">
        <v>1023</v>
      </c>
    </row>
    <row r="8085" spans="2:6" hidden="1" x14ac:dyDescent="0.25">
      <c r="B8085">
        <v>165940</v>
      </c>
      <c r="C8085" t="s">
        <v>22844</v>
      </c>
      <c r="D8085" t="s">
        <v>22845</v>
      </c>
      <c r="E8085" t="s">
        <v>22846</v>
      </c>
      <c r="F8085" t="s">
        <v>1023</v>
      </c>
    </row>
    <row r="8086" spans="2:6" hidden="1" x14ac:dyDescent="0.25">
      <c r="B8086">
        <v>165941</v>
      </c>
      <c r="C8086" t="s">
        <v>22847</v>
      </c>
      <c r="D8086" t="s">
        <v>22848</v>
      </c>
      <c r="E8086" t="s">
        <v>20253</v>
      </c>
      <c r="F8086" t="s">
        <v>1023</v>
      </c>
    </row>
    <row r="8087" spans="2:6" hidden="1" x14ac:dyDescent="0.25">
      <c r="B8087">
        <v>165942</v>
      </c>
      <c r="C8087" t="s">
        <v>22849</v>
      </c>
      <c r="D8087" t="s">
        <v>22850</v>
      </c>
      <c r="E8087" t="s">
        <v>22851</v>
      </c>
      <c r="F8087" t="s">
        <v>1023</v>
      </c>
    </row>
    <row r="8088" spans="2:6" hidden="1" x14ac:dyDescent="0.25">
      <c r="B8088">
        <v>165943</v>
      </c>
      <c r="C8088" t="s">
        <v>22852</v>
      </c>
      <c r="D8088" t="s">
        <v>22853</v>
      </c>
      <c r="E8088" t="s">
        <v>22854</v>
      </c>
      <c r="F8088" t="s">
        <v>1023</v>
      </c>
    </row>
    <row r="8089" spans="2:6" hidden="1" x14ac:dyDescent="0.25">
      <c r="B8089">
        <v>165944</v>
      </c>
      <c r="C8089" t="s">
        <v>22855</v>
      </c>
      <c r="D8089" t="s">
        <v>22856</v>
      </c>
      <c r="E8089" t="s">
        <v>3758</v>
      </c>
      <c r="F8089" t="s">
        <v>1023</v>
      </c>
    </row>
    <row r="8090" spans="2:6" hidden="1" x14ac:dyDescent="0.25">
      <c r="B8090">
        <v>165945</v>
      </c>
      <c r="C8090" t="s">
        <v>22857</v>
      </c>
      <c r="D8090" t="s">
        <v>22858</v>
      </c>
      <c r="E8090" t="s">
        <v>9182</v>
      </c>
      <c r="F8090" t="s">
        <v>1023</v>
      </c>
    </row>
    <row r="8091" spans="2:6" hidden="1" x14ac:dyDescent="0.25">
      <c r="B8091">
        <v>165946</v>
      </c>
      <c r="C8091" t="s">
        <v>22859</v>
      </c>
      <c r="D8091" t="s">
        <v>22860</v>
      </c>
      <c r="E8091" t="s">
        <v>22861</v>
      </c>
      <c r="F8091" t="s">
        <v>1023</v>
      </c>
    </row>
    <row r="8092" spans="2:6" hidden="1" x14ac:dyDescent="0.25">
      <c r="B8092">
        <v>165947</v>
      </c>
      <c r="C8092" t="s">
        <v>22862</v>
      </c>
      <c r="D8092" t="s">
        <v>22863</v>
      </c>
      <c r="E8092" t="s">
        <v>22864</v>
      </c>
      <c r="F8092" t="s">
        <v>1023</v>
      </c>
    </row>
    <row r="8093" spans="2:6" hidden="1" x14ac:dyDescent="0.25">
      <c r="B8093">
        <v>165948</v>
      </c>
      <c r="C8093" t="s">
        <v>22865</v>
      </c>
      <c r="D8093" t="s">
        <v>22866</v>
      </c>
      <c r="E8093" t="s">
        <v>22867</v>
      </c>
      <c r="F8093" t="s">
        <v>1023</v>
      </c>
    </row>
    <row r="8094" spans="2:6" hidden="1" x14ac:dyDescent="0.25">
      <c r="B8094">
        <v>165949</v>
      </c>
      <c r="C8094" t="s">
        <v>22868</v>
      </c>
      <c r="D8094" t="s">
        <v>22869</v>
      </c>
      <c r="E8094" t="s">
        <v>22870</v>
      </c>
      <c r="F8094" t="s">
        <v>1023</v>
      </c>
    </row>
    <row r="8095" spans="2:6" hidden="1" x14ac:dyDescent="0.25">
      <c r="B8095">
        <v>165950</v>
      </c>
      <c r="C8095" t="s">
        <v>22871</v>
      </c>
      <c r="D8095" t="s">
        <v>22872</v>
      </c>
      <c r="E8095" t="s">
        <v>3758</v>
      </c>
      <c r="F8095" t="s">
        <v>1023</v>
      </c>
    </row>
    <row r="8096" spans="2:6" hidden="1" x14ac:dyDescent="0.25">
      <c r="B8096">
        <v>165951</v>
      </c>
      <c r="C8096" t="s">
        <v>22873</v>
      </c>
      <c r="D8096" t="s">
        <v>22874</v>
      </c>
      <c r="E8096" t="s">
        <v>22875</v>
      </c>
      <c r="F8096" t="s">
        <v>1023</v>
      </c>
    </row>
    <row r="8097" spans="2:6" hidden="1" x14ac:dyDescent="0.25">
      <c r="B8097">
        <v>165952</v>
      </c>
      <c r="C8097" t="s">
        <v>22876</v>
      </c>
      <c r="D8097" t="s">
        <v>22877</v>
      </c>
      <c r="E8097" t="s">
        <v>22878</v>
      </c>
      <c r="F8097" t="s">
        <v>1023</v>
      </c>
    </row>
    <row r="8098" spans="2:6" hidden="1" x14ac:dyDescent="0.25">
      <c r="B8098">
        <v>165953</v>
      </c>
      <c r="C8098" t="s">
        <v>22879</v>
      </c>
      <c r="D8098" t="s">
        <v>22880</v>
      </c>
      <c r="E8098" t="s">
        <v>22881</v>
      </c>
      <c r="F8098" t="s">
        <v>1023</v>
      </c>
    </row>
    <row r="8099" spans="2:6" hidden="1" x14ac:dyDescent="0.25">
      <c r="B8099">
        <v>165954</v>
      </c>
      <c r="C8099" t="s">
        <v>22882</v>
      </c>
      <c r="D8099" t="s">
        <v>22883</v>
      </c>
      <c r="E8099" t="s">
        <v>22884</v>
      </c>
      <c r="F8099" t="s">
        <v>1023</v>
      </c>
    </row>
    <row r="8100" spans="2:6" hidden="1" x14ac:dyDescent="0.25">
      <c r="B8100">
        <v>165955</v>
      </c>
      <c r="C8100" t="s">
        <v>22885</v>
      </c>
      <c r="D8100" t="s">
        <v>22886</v>
      </c>
      <c r="E8100" t="s">
        <v>22887</v>
      </c>
      <c r="F8100" t="s">
        <v>1023</v>
      </c>
    </row>
    <row r="8101" spans="2:6" hidden="1" x14ac:dyDescent="0.25">
      <c r="B8101">
        <v>165956</v>
      </c>
      <c r="C8101" t="s">
        <v>22888</v>
      </c>
      <c r="D8101" t="s">
        <v>22889</v>
      </c>
      <c r="E8101" t="s">
        <v>22890</v>
      </c>
      <c r="F8101" t="s">
        <v>1023</v>
      </c>
    </row>
    <row r="8102" spans="2:6" hidden="1" x14ac:dyDescent="0.25">
      <c r="B8102">
        <v>165957</v>
      </c>
      <c r="C8102" t="s">
        <v>22891</v>
      </c>
      <c r="D8102" t="s">
        <v>22892</v>
      </c>
      <c r="E8102" t="s">
        <v>22893</v>
      </c>
      <c r="F8102" t="s">
        <v>1023</v>
      </c>
    </row>
    <row r="8103" spans="2:6" hidden="1" x14ac:dyDescent="0.25">
      <c r="B8103">
        <v>165958</v>
      </c>
      <c r="C8103" t="s">
        <v>22894</v>
      </c>
      <c r="D8103" t="s">
        <v>24099</v>
      </c>
      <c r="E8103" t="s">
        <v>10307</v>
      </c>
      <c r="F8103" t="s">
        <v>1023</v>
      </c>
    </row>
    <row r="8104" spans="2:6" hidden="1" x14ac:dyDescent="0.25">
      <c r="B8104">
        <v>165959</v>
      </c>
      <c r="C8104" t="s">
        <v>22895</v>
      </c>
      <c r="D8104" t="s">
        <v>22896</v>
      </c>
      <c r="E8104" t="s">
        <v>22897</v>
      </c>
      <c r="F8104" t="s">
        <v>1023</v>
      </c>
    </row>
    <row r="8105" spans="2:6" hidden="1" x14ac:dyDescent="0.25">
      <c r="B8105">
        <v>165960</v>
      </c>
      <c r="C8105" t="s">
        <v>22898</v>
      </c>
      <c r="D8105" t="s">
        <v>22899</v>
      </c>
      <c r="E8105" t="s">
        <v>21209</v>
      </c>
      <c r="F8105" t="s">
        <v>1023</v>
      </c>
    </row>
    <row r="8106" spans="2:6" hidden="1" x14ac:dyDescent="0.25">
      <c r="B8106">
        <v>165961</v>
      </c>
      <c r="C8106" t="s">
        <v>22900</v>
      </c>
      <c r="D8106" t="s">
        <v>22901</v>
      </c>
      <c r="E8106" t="s">
        <v>22902</v>
      </c>
      <c r="F8106" t="s">
        <v>1023</v>
      </c>
    </row>
    <row r="8107" spans="2:6" hidden="1" x14ac:dyDescent="0.25">
      <c r="B8107">
        <v>165962</v>
      </c>
      <c r="C8107" t="s">
        <v>22903</v>
      </c>
      <c r="D8107" t="s">
        <v>22904</v>
      </c>
      <c r="E8107" t="s">
        <v>22905</v>
      </c>
      <c r="F8107" t="s">
        <v>1023</v>
      </c>
    </row>
    <row r="8108" spans="2:6" hidden="1" x14ac:dyDescent="0.25">
      <c r="B8108">
        <v>165963</v>
      </c>
      <c r="C8108" t="s">
        <v>22906</v>
      </c>
      <c r="D8108" t="s">
        <v>22907</v>
      </c>
      <c r="E8108" t="s">
        <v>22908</v>
      </c>
      <c r="F8108" t="s">
        <v>1023</v>
      </c>
    </row>
    <row r="8109" spans="2:6" hidden="1" x14ac:dyDescent="0.25">
      <c r="B8109">
        <v>165964</v>
      </c>
      <c r="C8109" t="s">
        <v>22909</v>
      </c>
      <c r="D8109" t="s">
        <v>22910</v>
      </c>
      <c r="E8109" t="s">
        <v>22911</v>
      </c>
      <c r="F8109" t="s">
        <v>1023</v>
      </c>
    </row>
    <row r="8110" spans="2:6" hidden="1" x14ac:dyDescent="0.25">
      <c r="B8110">
        <v>165965</v>
      </c>
      <c r="C8110" t="s">
        <v>22912</v>
      </c>
      <c r="D8110" t="s">
        <v>22913</v>
      </c>
      <c r="E8110" t="s">
        <v>22914</v>
      </c>
      <c r="F8110" t="s">
        <v>1023</v>
      </c>
    </row>
    <row r="8111" spans="2:6" hidden="1" x14ac:dyDescent="0.25">
      <c r="B8111">
        <v>165966</v>
      </c>
      <c r="C8111" t="s">
        <v>22915</v>
      </c>
      <c r="D8111" t="s">
        <v>22916</v>
      </c>
      <c r="E8111" t="s">
        <v>15218</v>
      </c>
      <c r="F8111" t="s">
        <v>1023</v>
      </c>
    </row>
    <row r="8112" spans="2:6" hidden="1" x14ac:dyDescent="0.25">
      <c r="B8112">
        <v>165967</v>
      </c>
      <c r="C8112" t="s">
        <v>22917</v>
      </c>
      <c r="D8112" t="s">
        <v>22918</v>
      </c>
      <c r="E8112" t="s">
        <v>4164</v>
      </c>
      <c r="F8112" t="s">
        <v>1023</v>
      </c>
    </row>
    <row r="8113" spans="2:6" hidden="1" x14ac:dyDescent="0.25">
      <c r="B8113">
        <v>165968</v>
      </c>
      <c r="C8113" t="s">
        <v>22919</v>
      </c>
      <c r="D8113" t="s">
        <v>22920</v>
      </c>
      <c r="E8113" t="s">
        <v>22921</v>
      </c>
      <c r="F8113" t="s">
        <v>1023</v>
      </c>
    </row>
    <row r="8114" spans="2:6" hidden="1" x14ac:dyDescent="0.25">
      <c r="B8114">
        <v>165969</v>
      </c>
      <c r="C8114" t="s">
        <v>22922</v>
      </c>
      <c r="D8114" t="s">
        <v>22923</v>
      </c>
      <c r="E8114" t="s">
        <v>22924</v>
      </c>
      <c r="F8114" t="s">
        <v>1023</v>
      </c>
    </row>
    <row r="8115" spans="2:6" hidden="1" x14ac:dyDescent="0.25">
      <c r="B8115">
        <v>165970</v>
      </c>
      <c r="C8115" t="s">
        <v>22925</v>
      </c>
      <c r="D8115" t="s">
        <v>22926</v>
      </c>
      <c r="E8115" t="s">
        <v>3010</v>
      </c>
      <c r="F8115" t="s">
        <v>1023</v>
      </c>
    </row>
    <row r="8116" spans="2:6" hidden="1" x14ac:dyDescent="0.25">
      <c r="B8116">
        <v>165971</v>
      </c>
      <c r="C8116" t="s">
        <v>22927</v>
      </c>
      <c r="D8116" t="s">
        <v>22928</v>
      </c>
      <c r="E8116" t="s">
        <v>22929</v>
      </c>
      <c r="F8116" t="s">
        <v>1023</v>
      </c>
    </row>
    <row r="8117" spans="2:6" hidden="1" x14ac:dyDescent="0.25">
      <c r="B8117">
        <v>165972</v>
      </c>
      <c r="C8117" t="s">
        <v>22930</v>
      </c>
      <c r="D8117" t="s">
        <v>22931</v>
      </c>
      <c r="E8117" t="s">
        <v>22932</v>
      </c>
      <c r="F8117" t="s">
        <v>1023</v>
      </c>
    </row>
    <row r="8118" spans="2:6" hidden="1" x14ac:dyDescent="0.25">
      <c r="B8118">
        <v>165973</v>
      </c>
      <c r="C8118" t="s">
        <v>22933</v>
      </c>
      <c r="D8118" t="s">
        <v>22934</v>
      </c>
      <c r="E8118" t="s">
        <v>11156</v>
      </c>
      <c r="F8118" t="s">
        <v>1023</v>
      </c>
    </row>
    <row r="8119" spans="2:6" hidden="1" x14ac:dyDescent="0.25">
      <c r="B8119">
        <v>165974</v>
      </c>
      <c r="C8119" t="s">
        <v>22935</v>
      </c>
      <c r="D8119" t="s">
        <v>22936</v>
      </c>
      <c r="E8119" t="s">
        <v>22937</v>
      </c>
      <c r="F8119" t="s">
        <v>1023</v>
      </c>
    </row>
    <row r="8120" spans="2:6" hidden="1" x14ac:dyDescent="0.25">
      <c r="B8120">
        <v>165975</v>
      </c>
      <c r="C8120" t="s">
        <v>22938</v>
      </c>
      <c r="D8120" t="s">
        <v>22939</v>
      </c>
      <c r="E8120" t="s">
        <v>22940</v>
      </c>
      <c r="F8120" t="s">
        <v>1023</v>
      </c>
    </row>
    <row r="8121" spans="2:6" hidden="1" x14ac:dyDescent="0.25">
      <c r="B8121">
        <v>165976</v>
      </c>
      <c r="C8121" t="s">
        <v>22941</v>
      </c>
      <c r="D8121" t="s">
        <v>22942</v>
      </c>
      <c r="E8121" t="s">
        <v>22943</v>
      </c>
      <c r="F8121" t="s">
        <v>1023</v>
      </c>
    </row>
    <row r="8122" spans="2:6" hidden="1" x14ac:dyDescent="0.25">
      <c r="B8122">
        <v>165977</v>
      </c>
      <c r="C8122" t="s">
        <v>22944</v>
      </c>
      <c r="D8122" t="s">
        <v>22945</v>
      </c>
      <c r="E8122" t="s">
        <v>22946</v>
      </c>
      <c r="F8122" t="s">
        <v>1023</v>
      </c>
    </row>
    <row r="8123" spans="2:6" hidden="1" x14ac:dyDescent="0.25">
      <c r="B8123">
        <v>165978</v>
      </c>
      <c r="C8123" t="s">
        <v>22947</v>
      </c>
      <c r="D8123" t="s">
        <v>22948</v>
      </c>
      <c r="E8123" t="s">
        <v>11090</v>
      </c>
      <c r="F8123" t="s">
        <v>1023</v>
      </c>
    </row>
    <row r="8124" spans="2:6" hidden="1" x14ac:dyDescent="0.25">
      <c r="B8124">
        <v>165979</v>
      </c>
      <c r="C8124" t="s">
        <v>22949</v>
      </c>
      <c r="D8124" t="s">
        <v>22950</v>
      </c>
      <c r="E8124" t="s">
        <v>22951</v>
      </c>
      <c r="F8124" t="s">
        <v>1023</v>
      </c>
    </row>
    <row r="8125" spans="2:6" hidden="1" x14ac:dyDescent="0.25">
      <c r="B8125">
        <v>165980</v>
      </c>
      <c r="C8125" t="s">
        <v>22952</v>
      </c>
      <c r="D8125" t="s">
        <v>22953</v>
      </c>
      <c r="E8125" t="s">
        <v>22954</v>
      </c>
      <c r="F8125" t="s">
        <v>1023</v>
      </c>
    </row>
    <row r="8126" spans="2:6" hidden="1" x14ac:dyDescent="0.25">
      <c r="B8126">
        <v>165981</v>
      </c>
      <c r="C8126" t="s">
        <v>22955</v>
      </c>
      <c r="D8126" t="s">
        <v>22956</v>
      </c>
      <c r="E8126" t="s">
        <v>5104</v>
      </c>
      <c r="F8126" t="s">
        <v>1023</v>
      </c>
    </row>
    <row r="8127" spans="2:6" hidden="1" x14ac:dyDescent="0.25">
      <c r="B8127">
        <v>165982</v>
      </c>
      <c r="C8127" t="s">
        <v>22957</v>
      </c>
      <c r="D8127" t="s">
        <v>22958</v>
      </c>
      <c r="E8127" t="s">
        <v>18418</v>
      </c>
      <c r="F8127" t="s">
        <v>1023</v>
      </c>
    </row>
    <row r="8128" spans="2:6" hidden="1" x14ac:dyDescent="0.25">
      <c r="B8128">
        <v>165983</v>
      </c>
      <c r="C8128" t="s">
        <v>22959</v>
      </c>
      <c r="D8128" t="s">
        <v>22960</v>
      </c>
      <c r="E8128" t="s">
        <v>22961</v>
      </c>
      <c r="F8128" t="s">
        <v>1023</v>
      </c>
    </row>
    <row r="8129" spans="2:6" hidden="1" x14ac:dyDescent="0.25">
      <c r="B8129">
        <v>165984</v>
      </c>
      <c r="C8129" t="s">
        <v>22962</v>
      </c>
      <c r="D8129" t="s">
        <v>22963</v>
      </c>
      <c r="E8129" t="s">
        <v>18090</v>
      </c>
      <c r="F8129" t="s">
        <v>1023</v>
      </c>
    </row>
    <row r="8130" spans="2:6" hidden="1" x14ac:dyDescent="0.25">
      <c r="B8130">
        <v>165985</v>
      </c>
      <c r="C8130" t="s">
        <v>14822</v>
      </c>
      <c r="D8130" t="s">
        <v>14823</v>
      </c>
      <c r="E8130" t="s">
        <v>22964</v>
      </c>
      <c r="F8130" t="s">
        <v>1023</v>
      </c>
    </row>
    <row r="8131" spans="2:6" hidden="1" x14ac:dyDescent="0.25">
      <c r="B8131">
        <v>165986</v>
      </c>
      <c r="C8131" t="s">
        <v>22965</v>
      </c>
      <c r="D8131" t="s">
        <v>22966</v>
      </c>
      <c r="E8131" t="s">
        <v>22967</v>
      </c>
      <c r="F8131" t="s">
        <v>1023</v>
      </c>
    </row>
    <row r="8132" spans="2:6" hidden="1" x14ac:dyDescent="0.25">
      <c r="B8132">
        <v>165987</v>
      </c>
      <c r="C8132" t="s">
        <v>22968</v>
      </c>
      <c r="D8132" t="s">
        <v>22969</v>
      </c>
      <c r="E8132" t="s">
        <v>13390</v>
      </c>
      <c r="F8132" t="s">
        <v>1023</v>
      </c>
    </row>
    <row r="8133" spans="2:6" hidden="1" x14ac:dyDescent="0.25">
      <c r="B8133">
        <v>165988</v>
      </c>
      <c r="C8133" t="s">
        <v>22970</v>
      </c>
      <c r="D8133" t="s">
        <v>22971</v>
      </c>
      <c r="E8133" t="s">
        <v>19960</v>
      </c>
      <c r="F8133" t="s">
        <v>1023</v>
      </c>
    </row>
    <row r="8134" spans="2:6" hidden="1" x14ac:dyDescent="0.25">
      <c r="B8134">
        <v>165989</v>
      </c>
      <c r="C8134" t="s">
        <v>22972</v>
      </c>
      <c r="D8134" t="s">
        <v>22973</v>
      </c>
      <c r="E8134" t="s">
        <v>22974</v>
      </c>
      <c r="F8134" t="s">
        <v>1023</v>
      </c>
    </row>
    <row r="8135" spans="2:6" hidden="1" x14ac:dyDescent="0.25">
      <c r="B8135">
        <v>165990</v>
      </c>
      <c r="C8135" t="s">
        <v>22975</v>
      </c>
      <c r="D8135" t="s">
        <v>22976</v>
      </c>
      <c r="E8135" t="s">
        <v>15995</v>
      </c>
      <c r="F8135" t="s">
        <v>1023</v>
      </c>
    </row>
    <row r="8136" spans="2:6" hidden="1" x14ac:dyDescent="0.25">
      <c r="B8136">
        <v>165991</v>
      </c>
      <c r="C8136" t="s">
        <v>22977</v>
      </c>
      <c r="D8136" t="s">
        <v>22978</v>
      </c>
      <c r="E8136" t="s">
        <v>18907</v>
      </c>
      <c r="F8136" t="s">
        <v>1023</v>
      </c>
    </row>
    <row r="8137" spans="2:6" hidden="1" x14ac:dyDescent="0.25">
      <c r="B8137">
        <v>165992</v>
      </c>
      <c r="C8137" t="s">
        <v>22979</v>
      </c>
      <c r="D8137" t="s">
        <v>22980</v>
      </c>
      <c r="E8137" t="s">
        <v>22981</v>
      </c>
      <c r="F8137" t="s">
        <v>1023</v>
      </c>
    </row>
    <row r="8138" spans="2:6" hidden="1" x14ac:dyDescent="0.25">
      <c r="B8138">
        <v>165993</v>
      </c>
      <c r="C8138" t="s">
        <v>22982</v>
      </c>
      <c r="D8138" t="s">
        <v>22983</v>
      </c>
      <c r="E8138" t="s">
        <v>22984</v>
      </c>
      <c r="F8138" t="s">
        <v>1023</v>
      </c>
    </row>
    <row r="8139" spans="2:6" hidden="1" x14ac:dyDescent="0.25">
      <c r="B8139">
        <v>165994</v>
      </c>
      <c r="C8139" t="s">
        <v>22985</v>
      </c>
      <c r="D8139" t="s">
        <v>22986</v>
      </c>
      <c r="E8139" t="s">
        <v>22987</v>
      </c>
      <c r="F8139" t="s">
        <v>1023</v>
      </c>
    </row>
    <row r="8140" spans="2:6" hidden="1" x14ac:dyDescent="0.25">
      <c r="B8140">
        <v>165995</v>
      </c>
      <c r="C8140" t="s">
        <v>22988</v>
      </c>
      <c r="D8140" t="s">
        <v>22989</v>
      </c>
      <c r="E8140" t="s">
        <v>10336</v>
      </c>
      <c r="F8140" t="s">
        <v>1023</v>
      </c>
    </row>
    <row r="8141" spans="2:6" hidden="1" x14ac:dyDescent="0.25">
      <c r="B8141">
        <v>165996</v>
      </c>
      <c r="C8141" t="s">
        <v>22990</v>
      </c>
      <c r="D8141" t="s">
        <v>22991</v>
      </c>
      <c r="E8141" t="s">
        <v>22992</v>
      </c>
      <c r="F8141" t="s">
        <v>1023</v>
      </c>
    </row>
    <row r="8142" spans="2:6" hidden="1" x14ac:dyDescent="0.25">
      <c r="B8142">
        <v>165997</v>
      </c>
      <c r="C8142" t="s">
        <v>22993</v>
      </c>
      <c r="D8142" t="s">
        <v>22994</v>
      </c>
      <c r="E8142" t="s">
        <v>22995</v>
      </c>
      <c r="F8142" t="s">
        <v>1023</v>
      </c>
    </row>
    <row r="8143" spans="2:6" hidden="1" x14ac:dyDescent="0.25">
      <c r="B8143">
        <v>165998</v>
      </c>
      <c r="C8143" t="s">
        <v>22996</v>
      </c>
      <c r="D8143" t="s">
        <v>22997</v>
      </c>
      <c r="E8143" t="s">
        <v>22998</v>
      </c>
      <c r="F8143" t="s">
        <v>1023</v>
      </c>
    </row>
    <row r="8144" spans="2:6" hidden="1" x14ac:dyDescent="0.25">
      <c r="B8144">
        <v>165999</v>
      </c>
      <c r="C8144" t="s">
        <v>22999</v>
      </c>
      <c r="D8144" t="s">
        <v>23000</v>
      </c>
      <c r="E8144" t="s">
        <v>2530</v>
      </c>
      <c r="F8144" t="s">
        <v>1023</v>
      </c>
    </row>
    <row r="8145" spans="2:6" hidden="1" x14ac:dyDescent="0.25">
      <c r="B8145">
        <v>166000</v>
      </c>
      <c r="C8145" t="s">
        <v>23001</v>
      </c>
      <c r="D8145" t="s">
        <v>23002</v>
      </c>
      <c r="E8145" t="s">
        <v>23003</v>
      </c>
      <c r="F8145" t="s">
        <v>1023</v>
      </c>
    </row>
    <row r="8146" spans="2:6" hidden="1" x14ac:dyDescent="0.25">
      <c r="B8146">
        <v>166001</v>
      </c>
      <c r="C8146" t="s">
        <v>23004</v>
      </c>
      <c r="D8146" t="s">
        <v>23005</v>
      </c>
      <c r="E8146" t="s">
        <v>23006</v>
      </c>
      <c r="F8146" t="s">
        <v>1023</v>
      </c>
    </row>
    <row r="8147" spans="2:6" hidden="1" x14ac:dyDescent="0.25">
      <c r="B8147">
        <v>166002</v>
      </c>
      <c r="C8147" t="s">
        <v>23007</v>
      </c>
      <c r="D8147" t="s">
        <v>23008</v>
      </c>
      <c r="E8147" t="s">
        <v>23009</v>
      </c>
      <c r="F8147" t="s">
        <v>1023</v>
      </c>
    </row>
    <row r="8148" spans="2:6" hidden="1" x14ac:dyDescent="0.25">
      <c r="B8148">
        <v>166003</v>
      </c>
      <c r="C8148" t="s">
        <v>23010</v>
      </c>
      <c r="D8148" t="s">
        <v>23011</v>
      </c>
      <c r="E8148" t="s">
        <v>23012</v>
      </c>
      <c r="F8148" t="s">
        <v>1023</v>
      </c>
    </row>
    <row r="8149" spans="2:6" hidden="1" x14ac:dyDescent="0.25">
      <c r="B8149">
        <v>166004</v>
      </c>
      <c r="C8149" t="s">
        <v>23013</v>
      </c>
      <c r="D8149" t="s">
        <v>23014</v>
      </c>
      <c r="E8149" t="s">
        <v>23015</v>
      </c>
      <c r="F8149" t="s">
        <v>1023</v>
      </c>
    </row>
    <row r="8150" spans="2:6" hidden="1" x14ac:dyDescent="0.25">
      <c r="B8150">
        <v>166005</v>
      </c>
      <c r="C8150" t="s">
        <v>23016</v>
      </c>
      <c r="D8150" t="s">
        <v>23017</v>
      </c>
      <c r="E8150" t="s">
        <v>23018</v>
      </c>
      <c r="F8150" t="s">
        <v>1023</v>
      </c>
    </row>
    <row r="8151" spans="2:6" hidden="1" x14ac:dyDescent="0.25">
      <c r="B8151">
        <v>166006</v>
      </c>
      <c r="C8151" t="s">
        <v>23019</v>
      </c>
      <c r="D8151" t="s">
        <v>23020</v>
      </c>
      <c r="E8151" t="s">
        <v>23021</v>
      </c>
      <c r="F8151" t="s">
        <v>1023</v>
      </c>
    </row>
    <row r="8152" spans="2:6" hidden="1" x14ac:dyDescent="0.25">
      <c r="B8152">
        <v>166007</v>
      </c>
      <c r="C8152" t="s">
        <v>2420</v>
      </c>
      <c r="D8152" t="s">
        <v>2421</v>
      </c>
      <c r="E8152" t="s">
        <v>23022</v>
      </c>
      <c r="F8152" t="s">
        <v>1023</v>
      </c>
    </row>
    <row r="8153" spans="2:6" hidden="1" x14ac:dyDescent="0.25">
      <c r="B8153">
        <v>166008</v>
      </c>
      <c r="C8153" t="s">
        <v>23023</v>
      </c>
      <c r="D8153" t="s">
        <v>23024</v>
      </c>
      <c r="E8153" t="s">
        <v>23025</v>
      </c>
      <c r="F8153" t="s">
        <v>1023</v>
      </c>
    </row>
    <row r="8154" spans="2:6" hidden="1" x14ac:dyDescent="0.25">
      <c r="B8154">
        <v>166009</v>
      </c>
      <c r="C8154" t="s">
        <v>1120</v>
      </c>
      <c r="D8154" t="s">
        <v>1121</v>
      </c>
      <c r="E8154" t="s">
        <v>23026</v>
      </c>
      <c r="F8154" t="s">
        <v>1023</v>
      </c>
    </row>
    <row r="8155" spans="2:6" hidden="1" x14ac:dyDescent="0.25">
      <c r="B8155">
        <v>166010</v>
      </c>
      <c r="C8155" t="s">
        <v>23027</v>
      </c>
      <c r="D8155" t="s">
        <v>23028</v>
      </c>
      <c r="E8155" t="s">
        <v>23029</v>
      </c>
      <c r="F8155" t="s">
        <v>1023</v>
      </c>
    </row>
    <row r="8156" spans="2:6" hidden="1" x14ac:dyDescent="0.25">
      <c r="B8156">
        <v>166012</v>
      </c>
      <c r="C8156" t="s">
        <v>23030</v>
      </c>
      <c r="D8156" t="s">
        <v>23031</v>
      </c>
      <c r="E8156" t="s">
        <v>23032</v>
      </c>
      <c r="F8156" t="s">
        <v>1023</v>
      </c>
    </row>
    <row r="8157" spans="2:6" hidden="1" x14ac:dyDescent="0.25">
      <c r="B8157">
        <v>166013</v>
      </c>
      <c r="C8157" t="s">
        <v>14392</v>
      </c>
      <c r="D8157" t="s">
        <v>14393</v>
      </c>
      <c r="E8157" t="s">
        <v>23033</v>
      </c>
      <c r="F8157" t="s">
        <v>1023</v>
      </c>
    </row>
    <row r="8158" spans="2:6" hidden="1" x14ac:dyDescent="0.25">
      <c r="B8158">
        <v>166014</v>
      </c>
      <c r="C8158" t="s">
        <v>23034</v>
      </c>
      <c r="D8158" t="s">
        <v>23035</v>
      </c>
      <c r="E8158" t="s">
        <v>23036</v>
      </c>
      <c r="F8158" t="s">
        <v>1023</v>
      </c>
    </row>
    <row r="8159" spans="2:6" hidden="1" x14ac:dyDescent="0.25">
      <c r="B8159">
        <v>166015</v>
      </c>
      <c r="C8159" t="s">
        <v>23037</v>
      </c>
      <c r="D8159" t="s">
        <v>23038</v>
      </c>
      <c r="E8159" t="s">
        <v>23039</v>
      </c>
      <c r="F8159" t="s">
        <v>1023</v>
      </c>
    </row>
    <row r="8160" spans="2:6" hidden="1" x14ac:dyDescent="0.25">
      <c r="B8160">
        <v>166016</v>
      </c>
      <c r="C8160" t="s">
        <v>23040</v>
      </c>
      <c r="D8160" t="s">
        <v>23041</v>
      </c>
      <c r="E8160" t="s">
        <v>5557</v>
      </c>
      <c r="F8160" t="s">
        <v>1023</v>
      </c>
    </row>
    <row r="8161" spans="2:6" hidden="1" x14ac:dyDescent="0.25">
      <c r="B8161">
        <v>166017</v>
      </c>
      <c r="C8161" t="s">
        <v>23042</v>
      </c>
      <c r="D8161" t="s">
        <v>23043</v>
      </c>
      <c r="E8161" t="s">
        <v>15427</v>
      </c>
      <c r="F8161" t="s">
        <v>1023</v>
      </c>
    </row>
    <row r="8162" spans="2:6" hidden="1" x14ac:dyDescent="0.25">
      <c r="B8162">
        <v>166018</v>
      </c>
      <c r="C8162" t="s">
        <v>23044</v>
      </c>
      <c r="D8162" t="s">
        <v>23045</v>
      </c>
      <c r="E8162" t="s">
        <v>23046</v>
      </c>
      <c r="F8162" t="s">
        <v>1023</v>
      </c>
    </row>
    <row r="8163" spans="2:6" hidden="1" x14ac:dyDescent="0.25">
      <c r="B8163">
        <v>166019</v>
      </c>
      <c r="C8163" t="s">
        <v>23047</v>
      </c>
      <c r="D8163" t="s">
        <v>23048</v>
      </c>
      <c r="E8163" t="s">
        <v>23049</v>
      </c>
      <c r="F8163" t="s">
        <v>1023</v>
      </c>
    </row>
    <row r="8164" spans="2:6" hidden="1" x14ac:dyDescent="0.25">
      <c r="B8164">
        <v>166020</v>
      </c>
      <c r="C8164" t="s">
        <v>23050</v>
      </c>
      <c r="D8164" t="s">
        <v>23051</v>
      </c>
      <c r="E8164" t="s">
        <v>23052</v>
      </c>
      <c r="F8164" t="s">
        <v>1023</v>
      </c>
    </row>
    <row r="8165" spans="2:6" hidden="1" x14ac:dyDescent="0.25">
      <c r="B8165">
        <v>166021</v>
      </c>
      <c r="C8165" t="s">
        <v>23053</v>
      </c>
      <c r="D8165" t="s">
        <v>23054</v>
      </c>
      <c r="E8165" t="s">
        <v>9849</v>
      </c>
      <c r="F8165" t="s">
        <v>1023</v>
      </c>
    </row>
    <row r="8166" spans="2:6" hidden="1" x14ac:dyDescent="0.25">
      <c r="B8166">
        <v>166022</v>
      </c>
      <c r="C8166" t="s">
        <v>23055</v>
      </c>
      <c r="D8166" t="s">
        <v>23056</v>
      </c>
      <c r="E8166" t="s">
        <v>8219</v>
      </c>
      <c r="F8166" t="s">
        <v>1023</v>
      </c>
    </row>
    <row r="8167" spans="2:6" hidden="1" x14ac:dyDescent="0.25">
      <c r="B8167">
        <v>166023</v>
      </c>
      <c r="C8167" t="s">
        <v>23057</v>
      </c>
      <c r="D8167" t="s">
        <v>24100</v>
      </c>
      <c r="E8167" t="s">
        <v>23058</v>
      </c>
      <c r="F8167" t="s">
        <v>1023</v>
      </c>
    </row>
    <row r="8168" spans="2:6" hidden="1" x14ac:dyDescent="0.25">
      <c r="B8168">
        <v>166024</v>
      </c>
      <c r="C8168" t="s">
        <v>23059</v>
      </c>
      <c r="D8168" t="s">
        <v>23060</v>
      </c>
      <c r="E8168" t="s">
        <v>1949</v>
      </c>
      <c r="F8168" t="s">
        <v>1023</v>
      </c>
    </row>
    <row r="8169" spans="2:6" hidden="1" x14ac:dyDescent="0.25">
      <c r="B8169">
        <v>166025</v>
      </c>
      <c r="C8169" t="s">
        <v>23061</v>
      </c>
      <c r="D8169" t="s">
        <v>23062</v>
      </c>
      <c r="E8169" t="s">
        <v>15913</v>
      </c>
      <c r="F8169" t="s">
        <v>1023</v>
      </c>
    </row>
    <row r="8170" spans="2:6" hidden="1" x14ac:dyDescent="0.25">
      <c r="B8170">
        <v>166026</v>
      </c>
      <c r="C8170" t="s">
        <v>23063</v>
      </c>
      <c r="D8170" t="s">
        <v>23064</v>
      </c>
      <c r="E8170" t="s">
        <v>23065</v>
      </c>
      <c r="F8170" t="s">
        <v>1023</v>
      </c>
    </row>
    <row r="8171" spans="2:6" hidden="1" x14ac:dyDescent="0.25">
      <c r="B8171">
        <v>166027</v>
      </c>
      <c r="C8171" t="s">
        <v>23066</v>
      </c>
      <c r="D8171" t="s">
        <v>23067</v>
      </c>
      <c r="E8171" t="s">
        <v>23068</v>
      </c>
      <c r="F8171" t="s">
        <v>1023</v>
      </c>
    </row>
    <row r="8172" spans="2:6" hidden="1" x14ac:dyDescent="0.25">
      <c r="B8172">
        <v>166028</v>
      </c>
      <c r="C8172" t="s">
        <v>23069</v>
      </c>
      <c r="D8172" t="s">
        <v>23070</v>
      </c>
      <c r="E8172" t="s">
        <v>23071</v>
      </c>
      <c r="F8172" t="s">
        <v>1023</v>
      </c>
    </row>
    <row r="8173" spans="2:6" hidden="1" x14ac:dyDescent="0.25">
      <c r="B8173">
        <v>166029</v>
      </c>
      <c r="C8173" t="s">
        <v>23072</v>
      </c>
      <c r="D8173" t="s">
        <v>23073</v>
      </c>
      <c r="E8173" t="s">
        <v>23074</v>
      </c>
      <c r="F8173" t="s">
        <v>1023</v>
      </c>
    </row>
    <row r="8174" spans="2:6" hidden="1" x14ac:dyDescent="0.25">
      <c r="B8174">
        <v>166030</v>
      </c>
      <c r="C8174" t="s">
        <v>23075</v>
      </c>
      <c r="D8174" t="s">
        <v>23076</v>
      </c>
      <c r="E8174" t="s">
        <v>23077</v>
      </c>
      <c r="F8174" t="s">
        <v>1023</v>
      </c>
    </row>
    <row r="8175" spans="2:6" hidden="1" x14ac:dyDescent="0.25">
      <c r="B8175">
        <v>166031</v>
      </c>
      <c r="C8175" t="s">
        <v>23078</v>
      </c>
      <c r="D8175" t="s">
        <v>23079</v>
      </c>
      <c r="E8175" t="s">
        <v>23080</v>
      </c>
      <c r="F8175" t="s">
        <v>1023</v>
      </c>
    </row>
    <row r="8176" spans="2:6" hidden="1" x14ac:dyDescent="0.25">
      <c r="B8176">
        <v>166032</v>
      </c>
      <c r="C8176" t="s">
        <v>23081</v>
      </c>
      <c r="D8176" t="s">
        <v>23082</v>
      </c>
      <c r="E8176" t="s">
        <v>23083</v>
      </c>
      <c r="F8176" t="s">
        <v>1023</v>
      </c>
    </row>
    <row r="8177" spans="2:6" hidden="1" x14ac:dyDescent="0.25">
      <c r="B8177">
        <v>166033</v>
      </c>
      <c r="C8177" t="s">
        <v>23084</v>
      </c>
      <c r="D8177" t="s">
        <v>23085</v>
      </c>
      <c r="E8177" t="s">
        <v>23086</v>
      </c>
      <c r="F8177" t="s">
        <v>1023</v>
      </c>
    </row>
    <row r="8178" spans="2:6" hidden="1" x14ac:dyDescent="0.25">
      <c r="B8178">
        <v>166034</v>
      </c>
      <c r="C8178" t="s">
        <v>23087</v>
      </c>
      <c r="D8178" t="s">
        <v>23088</v>
      </c>
      <c r="E8178" t="s">
        <v>23089</v>
      </c>
      <c r="F8178" t="s">
        <v>1023</v>
      </c>
    </row>
    <row r="8179" spans="2:6" hidden="1" x14ac:dyDescent="0.25">
      <c r="B8179">
        <v>166035</v>
      </c>
      <c r="C8179" t="s">
        <v>23090</v>
      </c>
      <c r="D8179" t="s">
        <v>23091</v>
      </c>
      <c r="E8179" t="s">
        <v>4471</v>
      </c>
      <c r="F8179" t="s">
        <v>1023</v>
      </c>
    </row>
    <row r="8180" spans="2:6" hidden="1" x14ac:dyDescent="0.25">
      <c r="B8180">
        <v>166036</v>
      </c>
      <c r="C8180" t="s">
        <v>23092</v>
      </c>
      <c r="D8180" t="s">
        <v>23093</v>
      </c>
      <c r="E8180" t="s">
        <v>23094</v>
      </c>
      <c r="F8180" t="s">
        <v>1023</v>
      </c>
    </row>
    <row r="8181" spans="2:6" hidden="1" x14ac:dyDescent="0.25">
      <c r="B8181">
        <v>166037</v>
      </c>
      <c r="C8181" t="s">
        <v>23095</v>
      </c>
      <c r="D8181" t="s">
        <v>23096</v>
      </c>
      <c r="E8181" t="s">
        <v>20364</v>
      </c>
      <c r="F8181" t="s">
        <v>1023</v>
      </c>
    </row>
    <row r="8182" spans="2:6" hidden="1" x14ac:dyDescent="0.25">
      <c r="B8182">
        <v>166038</v>
      </c>
      <c r="C8182" t="s">
        <v>23097</v>
      </c>
      <c r="D8182" t="s">
        <v>23098</v>
      </c>
      <c r="E8182" t="s">
        <v>23099</v>
      </c>
      <c r="F8182" t="s">
        <v>1023</v>
      </c>
    </row>
    <row r="8183" spans="2:6" hidden="1" x14ac:dyDescent="0.25">
      <c r="B8183">
        <v>166039</v>
      </c>
      <c r="C8183" t="s">
        <v>23100</v>
      </c>
      <c r="D8183" t="s">
        <v>23101</v>
      </c>
      <c r="E8183" t="s">
        <v>13965</v>
      </c>
      <c r="F8183" t="s">
        <v>1023</v>
      </c>
    </row>
    <row r="8184" spans="2:6" hidden="1" x14ac:dyDescent="0.25">
      <c r="B8184">
        <v>166040</v>
      </c>
      <c r="C8184" t="s">
        <v>23102</v>
      </c>
      <c r="D8184" t="s">
        <v>23103</v>
      </c>
      <c r="E8184" t="s">
        <v>23104</v>
      </c>
      <c r="F8184" t="s">
        <v>1023</v>
      </c>
    </row>
    <row r="8185" spans="2:6" hidden="1" x14ac:dyDescent="0.25">
      <c r="B8185">
        <v>166041</v>
      </c>
      <c r="C8185" t="s">
        <v>23105</v>
      </c>
      <c r="D8185" t="s">
        <v>23106</v>
      </c>
      <c r="E8185" t="s">
        <v>4294</v>
      </c>
      <c r="F8185" t="s">
        <v>1023</v>
      </c>
    </row>
    <row r="8186" spans="2:6" hidden="1" x14ac:dyDescent="0.25">
      <c r="B8186">
        <v>166042</v>
      </c>
      <c r="C8186" t="s">
        <v>23107</v>
      </c>
      <c r="D8186" t="s">
        <v>23108</v>
      </c>
      <c r="E8186" t="s">
        <v>13828</v>
      </c>
      <c r="F8186" t="s">
        <v>1023</v>
      </c>
    </row>
    <row r="8187" spans="2:6" hidden="1" x14ac:dyDescent="0.25">
      <c r="B8187">
        <v>166043</v>
      </c>
      <c r="C8187" t="s">
        <v>23109</v>
      </c>
      <c r="D8187" t="s">
        <v>23110</v>
      </c>
      <c r="E8187" t="s">
        <v>5466</v>
      </c>
      <c r="F8187" t="s">
        <v>1023</v>
      </c>
    </row>
    <row r="8188" spans="2:6" hidden="1" x14ac:dyDescent="0.25">
      <c r="B8188">
        <v>166044</v>
      </c>
      <c r="C8188" t="s">
        <v>23111</v>
      </c>
      <c r="D8188" t="s">
        <v>23112</v>
      </c>
      <c r="E8188" t="s">
        <v>23113</v>
      </c>
      <c r="F8188" t="s">
        <v>1023</v>
      </c>
    </row>
    <row r="8189" spans="2:6" hidden="1" x14ac:dyDescent="0.25">
      <c r="B8189">
        <v>166045</v>
      </c>
      <c r="C8189" t="s">
        <v>23114</v>
      </c>
      <c r="D8189" t="s">
        <v>23115</v>
      </c>
      <c r="E8189" t="s">
        <v>8708</v>
      </c>
      <c r="F8189" t="s">
        <v>1023</v>
      </c>
    </row>
    <row r="8190" spans="2:6" hidden="1" x14ac:dyDescent="0.25">
      <c r="B8190">
        <v>166046</v>
      </c>
      <c r="C8190" t="s">
        <v>23116</v>
      </c>
      <c r="D8190" t="s">
        <v>23117</v>
      </c>
      <c r="E8190" t="s">
        <v>23118</v>
      </c>
      <c r="F8190" t="s">
        <v>1023</v>
      </c>
    </row>
    <row r="8191" spans="2:6" hidden="1" x14ac:dyDescent="0.25">
      <c r="B8191">
        <v>166047</v>
      </c>
      <c r="C8191" t="s">
        <v>23119</v>
      </c>
      <c r="D8191" t="s">
        <v>23120</v>
      </c>
      <c r="E8191" t="s">
        <v>23121</v>
      </c>
      <c r="F8191" t="s">
        <v>1023</v>
      </c>
    </row>
    <row r="8192" spans="2:6" hidden="1" x14ac:dyDescent="0.25">
      <c r="B8192">
        <v>166048</v>
      </c>
      <c r="C8192" t="s">
        <v>23122</v>
      </c>
      <c r="D8192" t="s">
        <v>23123</v>
      </c>
      <c r="E8192" t="s">
        <v>23124</v>
      </c>
      <c r="F8192" t="s">
        <v>1023</v>
      </c>
    </row>
    <row r="8193" spans="2:6" hidden="1" x14ac:dyDescent="0.25">
      <c r="B8193">
        <v>166049</v>
      </c>
      <c r="C8193" t="s">
        <v>23125</v>
      </c>
      <c r="D8193" t="s">
        <v>23126</v>
      </c>
      <c r="E8193" t="s">
        <v>23127</v>
      </c>
      <c r="F8193" t="s">
        <v>1023</v>
      </c>
    </row>
    <row r="8194" spans="2:6" hidden="1" x14ac:dyDescent="0.25">
      <c r="B8194">
        <v>166050</v>
      </c>
      <c r="C8194" t="s">
        <v>23128</v>
      </c>
      <c r="D8194" t="s">
        <v>23129</v>
      </c>
      <c r="E8194" t="s">
        <v>23130</v>
      </c>
      <c r="F8194" t="s">
        <v>1023</v>
      </c>
    </row>
    <row r="8195" spans="2:6" hidden="1" x14ac:dyDescent="0.25">
      <c r="B8195">
        <v>166051</v>
      </c>
      <c r="C8195" t="s">
        <v>23131</v>
      </c>
      <c r="D8195" t="s">
        <v>23132</v>
      </c>
      <c r="E8195" t="s">
        <v>23133</v>
      </c>
      <c r="F8195" t="s">
        <v>1023</v>
      </c>
    </row>
    <row r="8196" spans="2:6" hidden="1" x14ac:dyDescent="0.25">
      <c r="B8196">
        <v>166052</v>
      </c>
      <c r="C8196" t="s">
        <v>23134</v>
      </c>
      <c r="D8196" t="s">
        <v>23135</v>
      </c>
      <c r="E8196" t="s">
        <v>23136</v>
      </c>
      <c r="F8196" t="s">
        <v>1023</v>
      </c>
    </row>
    <row r="8197" spans="2:6" hidden="1" x14ac:dyDescent="0.25">
      <c r="B8197">
        <v>166053</v>
      </c>
      <c r="C8197" t="s">
        <v>23137</v>
      </c>
      <c r="D8197" t="s">
        <v>23138</v>
      </c>
      <c r="E8197" t="s">
        <v>5858</v>
      </c>
      <c r="F8197" t="s">
        <v>1023</v>
      </c>
    </row>
    <row r="8198" spans="2:6" hidden="1" x14ac:dyDescent="0.25">
      <c r="B8198">
        <v>166054</v>
      </c>
      <c r="C8198" t="s">
        <v>23139</v>
      </c>
      <c r="D8198" t="s">
        <v>23140</v>
      </c>
      <c r="E8198" t="s">
        <v>23141</v>
      </c>
      <c r="F8198" t="s">
        <v>1023</v>
      </c>
    </row>
    <row r="8199" spans="2:6" hidden="1" x14ac:dyDescent="0.25">
      <c r="B8199">
        <v>166055</v>
      </c>
      <c r="C8199" t="s">
        <v>23142</v>
      </c>
      <c r="D8199" t="s">
        <v>23143</v>
      </c>
      <c r="E8199" t="s">
        <v>23144</v>
      </c>
      <c r="F8199" t="s">
        <v>1023</v>
      </c>
    </row>
    <row r="8200" spans="2:6" hidden="1" x14ac:dyDescent="0.25">
      <c r="B8200">
        <v>166056</v>
      </c>
      <c r="C8200" t="s">
        <v>23145</v>
      </c>
      <c r="D8200" t="s">
        <v>23146</v>
      </c>
      <c r="E8200" t="s">
        <v>23147</v>
      </c>
      <c r="F8200" t="s">
        <v>1023</v>
      </c>
    </row>
    <row r="8201" spans="2:6" hidden="1" x14ac:dyDescent="0.25">
      <c r="B8201">
        <v>166057</v>
      </c>
      <c r="C8201" t="s">
        <v>23148</v>
      </c>
      <c r="D8201" t="s">
        <v>23149</v>
      </c>
      <c r="E8201" t="s">
        <v>23150</v>
      </c>
      <c r="F8201" t="s">
        <v>1023</v>
      </c>
    </row>
    <row r="8202" spans="2:6" hidden="1" x14ac:dyDescent="0.25">
      <c r="B8202">
        <v>166058</v>
      </c>
      <c r="C8202" t="s">
        <v>20362</v>
      </c>
      <c r="D8202" t="s">
        <v>20363</v>
      </c>
      <c r="E8202" t="s">
        <v>23151</v>
      </c>
      <c r="F8202" t="s">
        <v>1023</v>
      </c>
    </row>
    <row r="8203" spans="2:6" hidden="1" x14ac:dyDescent="0.25">
      <c r="B8203">
        <v>166059</v>
      </c>
      <c r="C8203" t="s">
        <v>23152</v>
      </c>
      <c r="D8203" t="s">
        <v>23153</v>
      </c>
      <c r="E8203" t="s">
        <v>23154</v>
      </c>
      <c r="F8203" t="s">
        <v>1023</v>
      </c>
    </row>
    <row r="8204" spans="2:6" hidden="1" x14ac:dyDescent="0.25">
      <c r="B8204">
        <v>166060</v>
      </c>
      <c r="C8204" t="s">
        <v>23155</v>
      </c>
      <c r="D8204" t="s">
        <v>23156</v>
      </c>
      <c r="E8204" t="s">
        <v>10057</v>
      </c>
      <c r="F8204" t="s">
        <v>1023</v>
      </c>
    </row>
    <row r="8205" spans="2:6" hidden="1" x14ac:dyDescent="0.25">
      <c r="B8205">
        <v>166061</v>
      </c>
      <c r="C8205" t="s">
        <v>23157</v>
      </c>
      <c r="D8205" t="s">
        <v>23158</v>
      </c>
      <c r="E8205" t="s">
        <v>23159</v>
      </c>
      <c r="F8205" t="s">
        <v>1023</v>
      </c>
    </row>
    <row r="8206" spans="2:6" hidden="1" x14ac:dyDescent="0.25">
      <c r="B8206">
        <v>166062</v>
      </c>
      <c r="C8206" t="s">
        <v>23160</v>
      </c>
      <c r="D8206" t="s">
        <v>23161</v>
      </c>
      <c r="E8206" t="s">
        <v>7765</v>
      </c>
      <c r="F8206" t="s">
        <v>1023</v>
      </c>
    </row>
    <row r="8207" spans="2:6" hidden="1" x14ac:dyDescent="0.25">
      <c r="B8207">
        <v>166063</v>
      </c>
      <c r="C8207" t="s">
        <v>23162</v>
      </c>
      <c r="D8207" t="s">
        <v>23163</v>
      </c>
      <c r="E8207" t="s">
        <v>9408</v>
      </c>
      <c r="F8207" t="s">
        <v>1023</v>
      </c>
    </row>
    <row r="8208" spans="2:6" hidden="1" x14ac:dyDescent="0.25">
      <c r="B8208">
        <v>166064</v>
      </c>
      <c r="C8208" t="s">
        <v>23164</v>
      </c>
      <c r="D8208" t="s">
        <v>24101</v>
      </c>
      <c r="E8208" t="s">
        <v>1899</v>
      </c>
      <c r="F8208" t="s">
        <v>1023</v>
      </c>
    </row>
    <row r="8209" spans="2:6" hidden="1" x14ac:dyDescent="0.25">
      <c r="B8209">
        <v>166065</v>
      </c>
      <c r="C8209" t="s">
        <v>23165</v>
      </c>
      <c r="D8209" t="s">
        <v>23166</v>
      </c>
      <c r="E8209" t="s">
        <v>22023</v>
      </c>
      <c r="F8209" t="s">
        <v>1023</v>
      </c>
    </row>
    <row r="8210" spans="2:6" hidden="1" x14ac:dyDescent="0.25">
      <c r="B8210">
        <v>166066</v>
      </c>
      <c r="C8210" t="s">
        <v>23167</v>
      </c>
      <c r="D8210" t="s">
        <v>23168</v>
      </c>
      <c r="E8210" t="s">
        <v>8696</v>
      </c>
      <c r="F8210" t="s">
        <v>1023</v>
      </c>
    </row>
    <row r="8211" spans="2:6" hidden="1" x14ac:dyDescent="0.25">
      <c r="B8211">
        <v>166067</v>
      </c>
      <c r="C8211" t="s">
        <v>21780</v>
      </c>
      <c r="D8211" t="s">
        <v>21781</v>
      </c>
      <c r="E8211" t="s">
        <v>23169</v>
      </c>
      <c r="F8211" t="s">
        <v>1023</v>
      </c>
    </row>
    <row r="8212" spans="2:6" hidden="1" x14ac:dyDescent="0.25">
      <c r="B8212">
        <v>166068</v>
      </c>
      <c r="C8212" t="s">
        <v>20365</v>
      </c>
      <c r="D8212" t="s">
        <v>20366</v>
      </c>
      <c r="E8212" t="s">
        <v>23170</v>
      </c>
      <c r="F8212" t="s">
        <v>1023</v>
      </c>
    </row>
    <row r="8213" spans="2:6" hidden="1" x14ac:dyDescent="0.25">
      <c r="B8213">
        <v>166069</v>
      </c>
      <c r="C8213" t="s">
        <v>23171</v>
      </c>
      <c r="D8213" t="s">
        <v>23172</v>
      </c>
      <c r="E8213" t="s">
        <v>23173</v>
      </c>
      <c r="F8213" t="s">
        <v>1023</v>
      </c>
    </row>
    <row r="8214" spans="2:6" hidden="1" x14ac:dyDescent="0.25">
      <c r="B8214">
        <v>166070</v>
      </c>
      <c r="C8214" t="s">
        <v>23174</v>
      </c>
      <c r="D8214" t="s">
        <v>23175</v>
      </c>
      <c r="E8214" t="s">
        <v>23176</v>
      </c>
      <c r="F8214" t="s">
        <v>1023</v>
      </c>
    </row>
    <row r="8215" spans="2:6" hidden="1" x14ac:dyDescent="0.25">
      <c r="B8215">
        <v>166071</v>
      </c>
      <c r="C8215" t="s">
        <v>23177</v>
      </c>
      <c r="D8215" t="s">
        <v>23178</v>
      </c>
      <c r="E8215" t="s">
        <v>12082</v>
      </c>
      <c r="F8215" t="s">
        <v>1023</v>
      </c>
    </row>
    <row r="8216" spans="2:6" hidden="1" x14ac:dyDescent="0.25">
      <c r="B8216">
        <v>166072</v>
      </c>
      <c r="C8216" t="s">
        <v>23179</v>
      </c>
      <c r="D8216" t="s">
        <v>23180</v>
      </c>
      <c r="E8216" t="s">
        <v>23181</v>
      </c>
      <c r="F8216" t="s">
        <v>1023</v>
      </c>
    </row>
    <row r="8217" spans="2:6" hidden="1" x14ac:dyDescent="0.25">
      <c r="B8217">
        <v>166073</v>
      </c>
      <c r="C8217" t="s">
        <v>23182</v>
      </c>
      <c r="D8217" t="s">
        <v>23183</v>
      </c>
      <c r="E8217" t="s">
        <v>23184</v>
      </c>
      <c r="F8217" t="s">
        <v>1023</v>
      </c>
    </row>
    <row r="8218" spans="2:6" hidden="1" x14ac:dyDescent="0.25">
      <c r="B8218">
        <v>166074</v>
      </c>
      <c r="C8218" t="s">
        <v>23185</v>
      </c>
      <c r="D8218" t="s">
        <v>23186</v>
      </c>
      <c r="E8218" t="s">
        <v>23187</v>
      </c>
      <c r="F8218" t="s">
        <v>1023</v>
      </c>
    </row>
    <row r="8219" spans="2:6" hidden="1" x14ac:dyDescent="0.25">
      <c r="B8219">
        <v>166075</v>
      </c>
      <c r="C8219" t="s">
        <v>23188</v>
      </c>
      <c r="D8219" t="s">
        <v>23189</v>
      </c>
      <c r="E8219" t="s">
        <v>1932</v>
      </c>
      <c r="F8219" t="s">
        <v>1023</v>
      </c>
    </row>
    <row r="8220" spans="2:6" hidden="1" x14ac:dyDescent="0.25">
      <c r="B8220">
        <v>166076</v>
      </c>
      <c r="C8220" t="s">
        <v>23190</v>
      </c>
      <c r="D8220" t="s">
        <v>23191</v>
      </c>
      <c r="E8220" t="s">
        <v>11975</v>
      </c>
      <c r="F8220" t="s">
        <v>1023</v>
      </c>
    </row>
    <row r="8221" spans="2:6" hidden="1" x14ac:dyDescent="0.25">
      <c r="B8221">
        <v>166077</v>
      </c>
      <c r="C8221" t="s">
        <v>23192</v>
      </c>
      <c r="D8221" t="s">
        <v>23193</v>
      </c>
      <c r="E8221" t="s">
        <v>63</v>
      </c>
      <c r="F8221" t="s">
        <v>1023</v>
      </c>
    </row>
    <row r="8222" spans="2:6" hidden="1" x14ac:dyDescent="0.25">
      <c r="B8222">
        <v>166078</v>
      </c>
      <c r="C8222" t="s">
        <v>23194</v>
      </c>
      <c r="D8222" t="s">
        <v>23195</v>
      </c>
      <c r="E8222" t="s">
        <v>21467</v>
      </c>
      <c r="F8222" t="s">
        <v>1023</v>
      </c>
    </row>
    <row r="8223" spans="2:6" hidden="1" x14ac:dyDescent="0.25">
      <c r="B8223">
        <v>166079</v>
      </c>
      <c r="C8223" t="s">
        <v>23196</v>
      </c>
      <c r="D8223" t="s">
        <v>23197</v>
      </c>
      <c r="E8223" t="s">
        <v>23198</v>
      </c>
      <c r="F8223" t="s">
        <v>1023</v>
      </c>
    </row>
    <row r="8224" spans="2:6" hidden="1" x14ac:dyDescent="0.25">
      <c r="B8224">
        <v>166080</v>
      </c>
      <c r="C8224" t="s">
        <v>23199</v>
      </c>
      <c r="D8224" t="s">
        <v>23200</v>
      </c>
      <c r="E8224" t="s">
        <v>23201</v>
      </c>
      <c r="F8224" t="s">
        <v>1023</v>
      </c>
    </row>
    <row r="8225" spans="2:6" hidden="1" x14ac:dyDescent="0.25">
      <c r="B8225">
        <v>166081</v>
      </c>
      <c r="C8225" t="s">
        <v>23202</v>
      </c>
      <c r="D8225" t="s">
        <v>23203</v>
      </c>
      <c r="E8225" t="s">
        <v>8796</v>
      </c>
      <c r="F8225" t="s">
        <v>1023</v>
      </c>
    </row>
    <row r="8226" spans="2:6" hidden="1" x14ac:dyDescent="0.25">
      <c r="B8226">
        <v>166082</v>
      </c>
      <c r="C8226" t="s">
        <v>23204</v>
      </c>
      <c r="D8226" t="s">
        <v>23205</v>
      </c>
      <c r="E8226" t="s">
        <v>23206</v>
      </c>
      <c r="F8226" t="s">
        <v>1023</v>
      </c>
    </row>
    <row r="8227" spans="2:6" hidden="1" x14ac:dyDescent="0.25">
      <c r="B8227">
        <v>166083</v>
      </c>
      <c r="C8227" t="s">
        <v>23207</v>
      </c>
      <c r="D8227" t="s">
        <v>23208</v>
      </c>
      <c r="E8227" t="s">
        <v>12905</v>
      </c>
      <c r="F8227" t="s">
        <v>1023</v>
      </c>
    </row>
    <row r="8228" spans="2:6" hidden="1" x14ac:dyDescent="0.25">
      <c r="B8228">
        <v>166084</v>
      </c>
      <c r="C8228" t="s">
        <v>23209</v>
      </c>
      <c r="D8228" t="s">
        <v>23210</v>
      </c>
      <c r="E8228" t="s">
        <v>5257</v>
      </c>
      <c r="F8228" t="s">
        <v>1023</v>
      </c>
    </row>
    <row r="8229" spans="2:6" hidden="1" x14ac:dyDescent="0.25">
      <c r="B8229">
        <v>166085</v>
      </c>
      <c r="C8229" t="s">
        <v>23211</v>
      </c>
      <c r="D8229" t="s">
        <v>23212</v>
      </c>
      <c r="E8229" t="s">
        <v>5212</v>
      </c>
      <c r="F8229" t="s">
        <v>1023</v>
      </c>
    </row>
    <row r="8230" spans="2:6" hidden="1" x14ac:dyDescent="0.25">
      <c r="B8230">
        <v>166086</v>
      </c>
      <c r="C8230" t="s">
        <v>23213</v>
      </c>
      <c r="D8230" t="s">
        <v>23214</v>
      </c>
      <c r="E8230" t="s">
        <v>23215</v>
      </c>
      <c r="F8230" t="s">
        <v>1023</v>
      </c>
    </row>
    <row r="8231" spans="2:6" hidden="1" x14ac:dyDescent="0.25">
      <c r="B8231">
        <v>166087</v>
      </c>
      <c r="C8231" t="s">
        <v>23216</v>
      </c>
      <c r="D8231" t="s">
        <v>23217</v>
      </c>
      <c r="E8231" t="s">
        <v>18472</v>
      </c>
      <c r="F8231" t="s">
        <v>1023</v>
      </c>
    </row>
    <row r="8232" spans="2:6" hidden="1" x14ac:dyDescent="0.25">
      <c r="B8232">
        <v>166088</v>
      </c>
      <c r="C8232" t="s">
        <v>5013</v>
      </c>
      <c r="D8232" t="s">
        <v>5014</v>
      </c>
      <c r="E8232" t="s">
        <v>23218</v>
      </c>
      <c r="F8232" t="s">
        <v>1023</v>
      </c>
    </row>
    <row r="8233" spans="2:6" hidden="1" x14ac:dyDescent="0.25">
      <c r="B8233">
        <v>166089</v>
      </c>
      <c r="C8233" t="s">
        <v>23219</v>
      </c>
      <c r="D8233" t="s">
        <v>23220</v>
      </c>
      <c r="E8233" t="s">
        <v>23221</v>
      </c>
      <c r="F8233" t="s">
        <v>1023</v>
      </c>
    </row>
    <row r="8234" spans="2:6" hidden="1" x14ac:dyDescent="0.25">
      <c r="B8234">
        <v>166090</v>
      </c>
      <c r="C8234" t="s">
        <v>23222</v>
      </c>
      <c r="D8234" t="s">
        <v>23223</v>
      </c>
      <c r="E8234" t="s">
        <v>23224</v>
      </c>
      <c r="F8234" t="s">
        <v>1023</v>
      </c>
    </row>
    <row r="8235" spans="2:6" hidden="1" x14ac:dyDescent="0.25">
      <c r="B8235">
        <v>166091</v>
      </c>
      <c r="C8235" t="s">
        <v>23225</v>
      </c>
      <c r="D8235" t="s">
        <v>23226</v>
      </c>
      <c r="E8235" t="s">
        <v>23227</v>
      </c>
      <c r="F8235" t="s">
        <v>1023</v>
      </c>
    </row>
    <row r="8236" spans="2:6" hidden="1" x14ac:dyDescent="0.25">
      <c r="B8236">
        <v>166092</v>
      </c>
      <c r="C8236" t="s">
        <v>23228</v>
      </c>
      <c r="D8236" t="s">
        <v>23229</v>
      </c>
      <c r="E8236" t="s">
        <v>23230</v>
      </c>
      <c r="F8236" t="s">
        <v>1023</v>
      </c>
    </row>
    <row r="8237" spans="2:6" hidden="1" x14ac:dyDescent="0.25">
      <c r="B8237">
        <v>166093</v>
      </c>
      <c r="C8237" t="s">
        <v>23231</v>
      </c>
      <c r="D8237" t="s">
        <v>23232</v>
      </c>
      <c r="E8237" t="s">
        <v>23233</v>
      </c>
      <c r="F8237" t="s">
        <v>1023</v>
      </c>
    </row>
    <row r="8238" spans="2:6" hidden="1" x14ac:dyDescent="0.25">
      <c r="B8238">
        <v>166094</v>
      </c>
      <c r="C8238" t="s">
        <v>23234</v>
      </c>
      <c r="D8238" t="s">
        <v>23235</v>
      </c>
      <c r="E8238" t="s">
        <v>14015</v>
      </c>
      <c r="F8238" t="s">
        <v>1023</v>
      </c>
    </row>
    <row r="8239" spans="2:6" hidden="1" x14ac:dyDescent="0.25">
      <c r="B8239">
        <v>166095</v>
      </c>
      <c r="C8239" t="s">
        <v>23236</v>
      </c>
      <c r="D8239" t="s">
        <v>23237</v>
      </c>
      <c r="E8239" t="s">
        <v>23238</v>
      </c>
      <c r="F8239" t="s">
        <v>1023</v>
      </c>
    </row>
    <row r="8240" spans="2:6" hidden="1" x14ac:dyDescent="0.25">
      <c r="B8240">
        <v>166096</v>
      </c>
      <c r="C8240" t="s">
        <v>23239</v>
      </c>
      <c r="D8240" t="s">
        <v>23240</v>
      </c>
      <c r="E8240" t="s">
        <v>23241</v>
      </c>
      <c r="F8240" t="s">
        <v>1023</v>
      </c>
    </row>
    <row r="8241" spans="2:6" hidden="1" x14ac:dyDescent="0.25">
      <c r="B8241">
        <v>166097</v>
      </c>
      <c r="C8241" t="s">
        <v>23242</v>
      </c>
      <c r="D8241" t="s">
        <v>23243</v>
      </c>
      <c r="E8241" t="s">
        <v>23244</v>
      </c>
      <c r="F8241" t="s">
        <v>1023</v>
      </c>
    </row>
    <row r="8242" spans="2:6" hidden="1" x14ac:dyDescent="0.25">
      <c r="B8242">
        <v>166098</v>
      </c>
      <c r="C8242" t="s">
        <v>23245</v>
      </c>
      <c r="D8242" t="s">
        <v>23246</v>
      </c>
      <c r="E8242" t="s">
        <v>23247</v>
      </c>
      <c r="F8242" t="s">
        <v>1023</v>
      </c>
    </row>
    <row r="8243" spans="2:6" hidden="1" x14ac:dyDescent="0.25">
      <c r="B8243">
        <v>166099</v>
      </c>
      <c r="C8243" t="s">
        <v>23248</v>
      </c>
      <c r="D8243" t="s">
        <v>23249</v>
      </c>
      <c r="E8243" t="s">
        <v>23250</v>
      </c>
      <c r="F8243" t="s">
        <v>1023</v>
      </c>
    </row>
    <row r="8244" spans="2:6" hidden="1" x14ac:dyDescent="0.25">
      <c r="B8244">
        <v>166100</v>
      </c>
      <c r="C8244" t="s">
        <v>23251</v>
      </c>
      <c r="D8244" t="s">
        <v>23252</v>
      </c>
      <c r="E8244" t="s">
        <v>23253</v>
      </c>
      <c r="F8244" t="s">
        <v>1023</v>
      </c>
    </row>
    <row r="8245" spans="2:6" hidden="1" x14ac:dyDescent="0.25">
      <c r="B8245">
        <v>166101</v>
      </c>
      <c r="C8245" t="s">
        <v>23254</v>
      </c>
      <c r="D8245" t="s">
        <v>23255</v>
      </c>
      <c r="E8245" t="s">
        <v>23256</v>
      </c>
      <c r="F8245" t="s">
        <v>1023</v>
      </c>
    </row>
    <row r="8246" spans="2:6" hidden="1" x14ac:dyDescent="0.25">
      <c r="B8246">
        <v>166102</v>
      </c>
      <c r="C8246" t="s">
        <v>23257</v>
      </c>
      <c r="D8246" t="s">
        <v>23258</v>
      </c>
      <c r="E8246" t="s">
        <v>5575</v>
      </c>
      <c r="F8246" t="s">
        <v>1023</v>
      </c>
    </row>
    <row r="8247" spans="2:6" hidden="1" x14ac:dyDescent="0.25">
      <c r="B8247">
        <v>166103</v>
      </c>
      <c r="C8247" t="s">
        <v>23259</v>
      </c>
      <c r="D8247" t="s">
        <v>23260</v>
      </c>
      <c r="E8247" t="s">
        <v>23261</v>
      </c>
      <c r="F8247" t="s">
        <v>1023</v>
      </c>
    </row>
    <row r="8248" spans="2:6" hidden="1" x14ac:dyDescent="0.25">
      <c r="B8248">
        <v>166104</v>
      </c>
      <c r="C8248" t="s">
        <v>23262</v>
      </c>
      <c r="D8248" t="s">
        <v>23263</v>
      </c>
      <c r="E8248" t="s">
        <v>6565</v>
      </c>
      <c r="F8248" t="s">
        <v>1023</v>
      </c>
    </row>
    <row r="8249" spans="2:6" hidden="1" x14ac:dyDescent="0.25">
      <c r="B8249">
        <v>166105</v>
      </c>
      <c r="C8249" t="s">
        <v>23264</v>
      </c>
      <c r="D8249" t="s">
        <v>23265</v>
      </c>
      <c r="E8249" t="s">
        <v>2560</v>
      </c>
      <c r="F8249" t="s">
        <v>1023</v>
      </c>
    </row>
    <row r="8250" spans="2:6" hidden="1" x14ac:dyDescent="0.25">
      <c r="B8250">
        <v>166106</v>
      </c>
      <c r="C8250" t="s">
        <v>23266</v>
      </c>
      <c r="D8250" t="s">
        <v>23267</v>
      </c>
      <c r="E8250" t="s">
        <v>12891</v>
      </c>
      <c r="F8250" t="s">
        <v>1023</v>
      </c>
    </row>
    <row r="8251" spans="2:6" hidden="1" x14ac:dyDescent="0.25">
      <c r="B8251">
        <v>166107</v>
      </c>
      <c r="C8251" t="s">
        <v>23268</v>
      </c>
      <c r="D8251" t="s">
        <v>23269</v>
      </c>
      <c r="E8251" t="s">
        <v>23261</v>
      </c>
      <c r="F8251" t="s">
        <v>1023</v>
      </c>
    </row>
    <row r="8252" spans="2:6" hidden="1" x14ac:dyDescent="0.25">
      <c r="B8252">
        <v>166108</v>
      </c>
      <c r="C8252" t="s">
        <v>23270</v>
      </c>
      <c r="D8252" t="s">
        <v>23271</v>
      </c>
      <c r="E8252" t="s">
        <v>23272</v>
      </c>
      <c r="F8252" t="s">
        <v>1023</v>
      </c>
    </row>
    <row r="8253" spans="2:6" hidden="1" x14ac:dyDescent="0.25">
      <c r="B8253">
        <v>166109</v>
      </c>
      <c r="C8253" t="s">
        <v>23273</v>
      </c>
      <c r="D8253" t="s">
        <v>23274</v>
      </c>
      <c r="E8253" t="s">
        <v>7481</v>
      </c>
      <c r="F8253" t="s">
        <v>1023</v>
      </c>
    </row>
    <row r="8254" spans="2:6" hidden="1" x14ac:dyDescent="0.25">
      <c r="B8254">
        <v>166110</v>
      </c>
      <c r="C8254" t="s">
        <v>23275</v>
      </c>
      <c r="D8254" t="s">
        <v>23276</v>
      </c>
      <c r="E8254" t="s">
        <v>23277</v>
      </c>
      <c r="F8254" t="s">
        <v>1023</v>
      </c>
    </row>
    <row r="8255" spans="2:6" hidden="1" x14ac:dyDescent="0.25">
      <c r="B8255">
        <v>166111</v>
      </c>
      <c r="C8255" t="s">
        <v>23278</v>
      </c>
      <c r="D8255" t="s">
        <v>23279</v>
      </c>
      <c r="E8255" t="s">
        <v>12295</v>
      </c>
      <c r="F8255" t="s">
        <v>1023</v>
      </c>
    </row>
    <row r="8256" spans="2:6" hidden="1" x14ac:dyDescent="0.25">
      <c r="B8256">
        <v>166112</v>
      </c>
      <c r="C8256" t="s">
        <v>23280</v>
      </c>
      <c r="D8256" t="s">
        <v>23281</v>
      </c>
      <c r="E8256" t="s">
        <v>23282</v>
      </c>
      <c r="F8256" t="s">
        <v>1023</v>
      </c>
    </row>
    <row r="8257" spans="2:6" hidden="1" x14ac:dyDescent="0.25">
      <c r="B8257">
        <v>166113</v>
      </c>
      <c r="C8257" t="s">
        <v>23283</v>
      </c>
      <c r="D8257" t="s">
        <v>23284</v>
      </c>
      <c r="E8257" t="s">
        <v>21619</v>
      </c>
      <c r="F8257" t="s">
        <v>1023</v>
      </c>
    </row>
    <row r="8258" spans="2:6" hidden="1" x14ac:dyDescent="0.25">
      <c r="B8258">
        <v>166114</v>
      </c>
      <c r="C8258" t="s">
        <v>23285</v>
      </c>
      <c r="D8258" t="s">
        <v>23286</v>
      </c>
      <c r="E8258" t="s">
        <v>22789</v>
      </c>
      <c r="F8258" t="s">
        <v>1023</v>
      </c>
    </row>
    <row r="8259" spans="2:6" hidden="1" x14ac:dyDescent="0.25">
      <c r="B8259">
        <v>166115</v>
      </c>
      <c r="C8259" t="s">
        <v>23287</v>
      </c>
      <c r="D8259" t="s">
        <v>23288</v>
      </c>
      <c r="E8259" t="s">
        <v>23289</v>
      </c>
      <c r="F8259" t="s">
        <v>1023</v>
      </c>
    </row>
    <row r="8260" spans="2:6" hidden="1" x14ac:dyDescent="0.25">
      <c r="B8260">
        <v>166116</v>
      </c>
      <c r="C8260" t="s">
        <v>23290</v>
      </c>
      <c r="D8260" t="s">
        <v>23291</v>
      </c>
      <c r="E8260" t="s">
        <v>9811</v>
      </c>
      <c r="F8260" t="s">
        <v>1023</v>
      </c>
    </row>
    <row r="8261" spans="2:6" hidden="1" x14ac:dyDescent="0.25">
      <c r="B8261">
        <v>166117</v>
      </c>
      <c r="C8261" t="s">
        <v>23292</v>
      </c>
      <c r="D8261" t="s">
        <v>23293</v>
      </c>
      <c r="E8261" t="s">
        <v>23294</v>
      </c>
      <c r="F8261" t="s">
        <v>1023</v>
      </c>
    </row>
    <row r="8262" spans="2:6" hidden="1" x14ac:dyDescent="0.25">
      <c r="B8262">
        <v>166118</v>
      </c>
      <c r="C8262" t="s">
        <v>23295</v>
      </c>
      <c r="D8262" t="s">
        <v>23296</v>
      </c>
      <c r="E8262" t="s">
        <v>1841</v>
      </c>
      <c r="F8262" t="s">
        <v>1023</v>
      </c>
    </row>
    <row r="8263" spans="2:6" hidden="1" x14ac:dyDescent="0.25">
      <c r="B8263">
        <v>166119</v>
      </c>
      <c r="C8263" t="s">
        <v>23297</v>
      </c>
      <c r="D8263" t="s">
        <v>23298</v>
      </c>
      <c r="E8263" t="s">
        <v>23299</v>
      </c>
      <c r="F8263" t="s">
        <v>1023</v>
      </c>
    </row>
    <row r="8264" spans="2:6" hidden="1" x14ac:dyDescent="0.25">
      <c r="B8264">
        <v>166120</v>
      </c>
      <c r="C8264" t="s">
        <v>23300</v>
      </c>
      <c r="D8264" t="s">
        <v>23301</v>
      </c>
      <c r="E8264" t="s">
        <v>23302</v>
      </c>
      <c r="F8264" t="s">
        <v>1023</v>
      </c>
    </row>
    <row r="8265" spans="2:6" hidden="1" x14ac:dyDescent="0.25">
      <c r="B8265">
        <v>166121</v>
      </c>
      <c r="C8265" t="s">
        <v>23303</v>
      </c>
      <c r="D8265" t="s">
        <v>23304</v>
      </c>
      <c r="E8265" t="s">
        <v>23305</v>
      </c>
      <c r="F8265" t="s">
        <v>1023</v>
      </c>
    </row>
    <row r="8266" spans="2:6" hidden="1" x14ac:dyDescent="0.25">
      <c r="B8266">
        <v>166122</v>
      </c>
      <c r="C8266" t="s">
        <v>23306</v>
      </c>
      <c r="D8266" t="s">
        <v>23307</v>
      </c>
      <c r="E8266" t="s">
        <v>15739</v>
      </c>
      <c r="F8266" t="s">
        <v>1023</v>
      </c>
    </row>
    <row r="8267" spans="2:6" hidden="1" x14ac:dyDescent="0.25">
      <c r="B8267">
        <v>166123</v>
      </c>
      <c r="C8267" t="s">
        <v>23308</v>
      </c>
      <c r="D8267" t="s">
        <v>23309</v>
      </c>
      <c r="E8267" t="s">
        <v>23310</v>
      </c>
      <c r="F8267" t="s">
        <v>1023</v>
      </c>
    </row>
    <row r="8268" spans="2:6" hidden="1" x14ac:dyDescent="0.25">
      <c r="B8268">
        <v>166124</v>
      </c>
      <c r="C8268" t="s">
        <v>23311</v>
      </c>
      <c r="D8268" t="s">
        <v>23312</v>
      </c>
      <c r="E8268" t="s">
        <v>23313</v>
      </c>
      <c r="F8268" t="s">
        <v>1023</v>
      </c>
    </row>
    <row r="8269" spans="2:6" hidden="1" x14ac:dyDescent="0.25">
      <c r="B8269">
        <v>166125</v>
      </c>
      <c r="C8269" t="s">
        <v>23314</v>
      </c>
      <c r="D8269" t="s">
        <v>23315</v>
      </c>
      <c r="E8269" t="s">
        <v>23316</v>
      </c>
      <c r="F8269" t="s">
        <v>1023</v>
      </c>
    </row>
    <row r="8270" spans="2:6" hidden="1" x14ac:dyDescent="0.25">
      <c r="B8270">
        <v>166126</v>
      </c>
      <c r="C8270" t="s">
        <v>23317</v>
      </c>
      <c r="D8270" t="s">
        <v>23318</v>
      </c>
      <c r="E8270" t="s">
        <v>23319</v>
      </c>
      <c r="F8270" t="s">
        <v>1023</v>
      </c>
    </row>
    <row r="8271" spans="2:6" hidden="1" x14ac:dyDescent="0.25">
      <c r="B8271">
        <v>200000</v>
      </c>
      <c r="C8271" t="s">
        <v>23320</v>
      </c>
      <c r="D8271" t="s">
        <v>23321</v>
      </c>
      <c r="E8271" t="s">
        <v>2277</v>
      </c>
      <c r="F8271" t="s">
        <v>1023</v>
      </c>
    </row>
    <row r="8272" spans="2:6" hidden="1" x14ac:dyDescent="0.25">
      <c r="B8272">
        <v>200020</v>
      </c>
      <c r="C8272" t="s">
        <v>23322</v>
      </c>
      <c r="D8272" t="s">
        <v>23323</v>
      </c>
      <c r="E8272" t="s">
        <v>9408</v>
      </c>
      <c r="F8272" t="s">
        <v>1023</v>
      </c>
    </row>
    <row r="8273" spans="2:6" hidden="1" x14ac:dyDescent="0.25">
      <c r="B8273">
        <v>200021</v>
      </c>
      <c r="C8273" t="s">
        <v>23324</v>
      </c>
      <c r="D8273" t="s">
        <v>23325</v>
      </c>
      <c r="E8273" t="s">
        <v>10574</v>
      </c>
      <c r="F8273" t="s">
        <v>1023</v>
      </c>
    </row>
    <row r="8274" spans="2:6" hidden="1" x14ac:dyDescent="0.25">
      <c r="B8274">
        <v>200050</v>
      </c>
      <c r="C8274" t="s">
        <v>23326</v>
      </c>
      <c r="D8274" t="s">
        <v>23327</v>
      </c>
      <c r="E8274" t="s">
        <v>9414</v>
      </c>
      <c r="F8274" t="s">
        <v>1023</v>
      </c>
    </row>
    <row r="8275" spans="2:6" hidden="1" x14ac:dyDescent="0.25">
      <c r="B8275">
        <v>400001</v>
      </c>
      <c r="C8275" t="s">
        <v>245</v>
      </c>
      <c r="D8275" t="s">
        <v>244</v>
      </c>
      <c r="E8275" t="s">
        <v>246</v>
      </c>
      <c r="F8275" t="s">
        <v>1023</v>
      </c>
    </row>
    <row r="8276" spans="2:6" hidden="1" x14ac:dyDescent="0.25">
      <c r="B8276">
        <v>400002</v>
      </c>
      <c r="C8276" t="s">
        <v>202</v>
      </c>
      <c r="D8276" t="s">
        <v>201</v>
      </c>
      <c r="E8276" t="s">
        <v>96</v>
      </c>
      <c r="F8276" t="s">
        <v>1023</v>
      </c>
    </row>
    <row r="8277" spans="2:6" hidden="1" x14ac:dyDescent="0.25">
      <c r="B8277">
        <v>400003</v>
      </c>
      <c r="C8277" t="s">
        <v>122</v>
      </c>
      <c r="D8277" t="s">
        <v>121</v>
      </c>
      <c r="E8277" t="s">
        <v>123</v>
      </c>
      <c r="F8277" t="s">
        <v>1023</v>
      </c>
    </row>
    <row r="8278" spans="2:6" hidden="1" x14ac:dyDescent="0.25">
      <c r="B8278">
        <v>400004</v>
      </c>
      <c r="C8278" t="s">
        <v>80</v>
      </c>
      <c r="D8278" t="s">
        <v>79</v>
      </c>
      <c r="E8278" t="s">
        <v>81</v>
      </c>
      <c r="F8278" t="s">
        <v>1023</v>
      </c>
    </row>
    <row r="8279" spans="2:6" hidden="1" x14ac:dyDescent="0.25">
      <c r="B8279">
        <v>400005</v>
      </c>
      <c r="C8279" t="s">
        <v>140</v>
      </c>
      <c r="D8279" t="s">
        <v>139</v>
      </c>
      <c r="E8279" t="s">
        <v>141</v>
      </c>
      <c r="F8279" t="s">
        <v>1023</v>
      </c>
    </row>
    <row r="8280" spans="2:6" hidden="1" x14ac:dyDescent="0.25">
      <c r="B8280">
        <v>400006</v>
      </c>
      <c r="C8280" t="s">
        <v>248</v>
      </c>
      <c r="D8280" t="s">
        <v>247</v>
      </c>
      <c r="E8280" t="s">
        <v>249</v>
      </c>
      <c r="F8280" t="s">
        <v>1023</v>
      </c>
    </row>
    <row r="8281" spans="2:6" hidden="1" x14ac:dyDescent="0.25">
      <c r="B8281">
        <v>400007</v>
      </c>
      <c r="C8281" t="s">
        <v>77</v>
      </c>
      <c r="D8281" t="s">
        <v>76</v>
      </c>
      <c r="E8281" t="s">
        <v>78</v>
      </c>
      <c r="F8281" t="s">
        <v>1023</v>
      </c>
    </row>
    <row r="8282" spans="2:6" hidden="1" x14ac:dyDescent="0.25">
      <c r="B8282">
        <v>400008</v>
      </c>
      <c r="C8282" t="s">
        <v>35</v>
      </c>
      <c r="D8282" t="s">
        <v>34</v>
      </c>
      <c r="E8282" t="s">
        <v>36</v>
      </c>
      <c r="F8282" t="s">
        <v>1023</v>
      </c>
    </row>
    <row r="8283" spans="2:6" hidden="1" x14ac:dyDescent="0.25">
      <c r="B8283">
        <v>400009</v>
      </c>
      <c r="C8283" t="s">
        <v>104</v>
      </c>
      <c r="D8283" t="s">
        <v>103</v>
      </c>
      <c r="E8283" t="s">
        <v>105</v>
      </c>
      <c r="F8283" t="s">
        <v>1023</v>
      </c>
    </row>
    <row r="8284" spans="2:6" hidden="1" x14ac:dyDescent="0.25">
      <c r="B8284">
        <v>400011</v>
      </c>
      <c r="C8284" t="s">
        <v>251</v>
      </c>
      <c r="D8284" t="s">
        <v>250</v>
      </c>
      <c r="E8284" t="s">
        <v>252</v>
      </c>
      <c r="F8284" t="s">
        <v>1023</v>
      </c>
    </row>
    <row r="8285" spans="2:6" hidden="1" x14ac:dyDescent="0.25">
      <c r="B8285">
        <v>400012</v>
      </c>
      <c r="C8285" t="s">
        <v>53</v>
      </c>
      <c r="D8285" t="s">
        <v>52</v>
      </c>
      <c r="E8285" t="s">
        <v>54</v>
      </c>
      <c r="F8285" t="s">
        <v>1023</v>
      </c>
    </row>
    <row r="8286" spans="2:6" hidden="1" x14ac:dyDescent="0.25">
      <c r="B8286">
        <v>400013</v>
      </c>
      <c r="C8286" t="s">
        <v>56</v>
      </c>
      <c r="D8286" t="s">
        <v>55</v>
      </c>
      <c r="E8286" t="s">
        <v>57</v>
      </c>
      <c r="F8286" t="s">
        <v>1023</v>
      </c>
    </row>
    <row r="8287" spans="2:6" hidden="1" x14ac:dyDescent="0.25">
      <c r="B8287">
        <v>400014</v>
      </c>
      <c r="C8287" t="s">
        <v>233</v>
      </c>
      <c r="D8287" t="s">
        <v>232</v>
      </c>
      <c r="E8287" t="s">
        <v>234</v>
      </c>
      <c r="F8287" t="s">
        <v>1023</v>
      </c>
    </row>
    <row r="8288" spans="2:6" hidden="1" x14ac:dyDescent="0.25">
      <c r="B8288">
        <v>400015</v>
      </c>
      <c r="C8288" t="s">
        <v>134</v>
      </c>
      <c r="D8288" t="s">
        <v>133</v>
      </c>
      <c r="E8288" t="s">
        <v>135</v>
      </c>
      <c r="F8288" t="s">
        <v>1023</v>
      </c>
    </row>
    <row r="8289" spans="2:6" hidden="1" x14ac:dyDescent="0.25">
      <c r="B8289">
        <v>400017</v>
      </c>
      <c r="C8289" t="s">
        <v>182</v>
      </c>
      <c r="D8289" t="s">
        <v>181</v>
      </c>
      <c r="E8289" t="s">
        <v>183</v>
      </c>
      <c r="F8289" t="s">
        <v>1023</v>
      </c>
    </row>
    <row r="8290" spans="2:6" hidden="1" x14ac:dyDescent="0.25">
      <c r="B8290">
        <v>400020</v>
      </c>
      <c r="C8290" t="s">
        <v>47</v>
      </c>
      <c r="D8290" t="s">
        <v>46</v>
      </c>
      <c r="E8290" t="s">
        <v>48</v>
      </c>
      <c r="F8290" t="s">
        <v>1023</v>
      </c>
    </row>
    <row r="8291" spans="2:6" hidden="1" x14ac:dyDescent="0.25">
      <c r="B8291">
        <v>400021</v>
      </c>
      <c r="C8291" t="s">
        <v>143</v>
      </c>
      <c r="D8291" t="s">
        <v>142</v>
      </c>
      <c r="E8291" t="s">
        <v>144</v>
      </c>
      <c r="F8291" t="s">
        <v>1023</v>
      </c>
    </row>
    <row r="8292" spans="2:6" hidden="1" x14ac:dyDescent="0.25">
      <c r="B8292">
        <v>400023</v>
      </c>
      <c r="C8292" t="s">
        <v>125</v>
      </c>
      <c r="D8292" t="s">
        <v>124</v>
      </c>
      <c r="E8292" t="s">
        <v>126</v>
      </c>
      <c r="F8292" t="s">
        <v>1023</v>
      </c>
    </row>
    <row r="8293" spans="2:6" hidden="1" x14ac:dyDescent="0.25">
      <c r="B8293">
        <v>400024</v>
      </c>
      <c r="C8293" t="s">
        <v>65</v>
      </c>
      <c r="D8293" t="s">
        <v>64</v>
      </c>
      <c r="E8293" t="s">
        <v>66</v>
      </c>
      <c r="F8293" t="s">
        <v>1023</v>
      </c>
    </row>
    <row r="8294" spans="2:6" hidden="1" x14ac:dyDescent="0.25">
      <c r="B8294">
        <v>400026</v>
      </c>
      <c r="C8294" t="s">
        <v>152</v>
      </c>
      <c r="D8294" t="s">
        <v>151</v>
      </c>
      <c r="E8294" t="s">
        <v>153</v>
      </c>
      <c r="F8294" t="s">
        <v>1023</v>
      </c>
    </row>
    <row r="8295" spans="2:6" hidden="1" x14ac:dyDescent="0.25">
      <c r="B8295">
        <v>400029</v>
      </c>
      <c r="C8295" t="s">
        <v>119</v>
      </c>
      <c r="D8295" t="s">
        <v>118</v>
      </c>
      <c r="E8295" t="s">
        <v>120</v>
      </c>
      <c r="F8295" t="s">
        <v>1023</v>
      </c>
    </row>
    <row r="8296" spans="2:6" hidden="1" x14ac:dyDescent="0.25">
      <c r="B8296">
        <v>400030</v>
      </c>
      <c r="C8296" t="s">
        <v>131</v>
      </c>
      <c r="D8296" t="s">
        <v>130</v>
      </c>
      <c r="E8296" t="s">
        <v>132</v>
      </c>
      <c r="F8296" t="s">
        <v>1023</v>
      </c>
    </row>
    <row r="8297" spans="2:6" hidden="1" x14ac:dyDescent="0.25">
      <c r="B8297">
        <v>400033</v>
      </c>
      <c r="C8297" t="s">
        <v>185</v>
      </c>
      <c r="D8297" t="s">
        <v>184</v>
      </c>
      <c r="E8297" t="s">
        <v>186</v>
      </c>
      <c r="F8297" t="s">
        <v>1023</v>
      </c>
    </row>
    <row r="8298" spans="2:6" hidden="1" x14ac:dyDescent="0.25">
      <c r="B8298">
        <v>400034</v>
      </c>
      <c r="C8298" t="s">
        <v>219</v>
      </c>
      <c r="D8298" t="s">
        <v>218</v>
      </c>
      <c r="E8298" t="s">
        <v>180</v>
      </c>
      <c r="F8298" t="s">
        <v>1023</v>
      </c>
    </row>
    <row r="8299" spans="2:6" hidden="1" x14ac:dyDescent="0.25">
      <c r="B8299">
        <v>400035</v>
      </c>
      <c r="C8299" t="s">
        <v>101</v>
      </c>
      <c r="D8299" t="s">
        <v>100</v>
      </c>
      <c r="E8299" t="s">
        <v>102</v>
      </c>
      <c r="F8299" t="s">
        <v>1023</v>
      </c>
    </row>
    <row r="8300" spans="2:6" hidden="1" x14ac:dyDescent="0.25">
      <c r="B8300">
        <v>400036</v>
      </c>
      <c r="C8300" t="s">
        <v>41</v>
      </c>
      <c r="D8300" t="s">
        <v>40</v>
      </c>
      <c r="E8300" t="s">
        <v>42</v>
      </c>
      <c r="F8300" t="s">
        <v>1023</v>
      </c>
    </row>
    <row r="8301" spans="2:6" hidden="1" x14ac:dyDescent="0.25">
      <c r="B8301">
        <v>400037</v>
      </c>
      <c r="C8301" t="s">
        <v>83</v>
      </c>
      <c r="D8301" t="s">
        <v>82</v>
      </c>
      <c r="E8301" t="s">
        <v>84</v>
      </c>
      <c r="F8301" t="s">
        <v>1023</v>
      </c>
    </row>
    <row r="8302" spans="2:6" hidden="1" x14ac:dyDescent="0.25">
      <c r="B8302">
        <v>400038</v>
      </c>
      <c r="C8302" t="s">
        <v>211</v>
      </c>
      <c r="D8302" t="s">
        <v>210</v>
      </c>
      <c r="E8302" t="s">
        <v>212</v>
      </c>
      <c r="F8302" t="s">
        <v>1023</v>
      </c>
    </row>
    <row r="8303" spans="2:6" hidden="1" x14ac:dyDescent="0.25">
      <c r="B8303">
        <v>400039</v>
      </c>
      <c r="C8303" t="s">
        <v>68</v>
      </c>
      <c r="D8303" t="s">
        <v>67</v>
      </c>
      <c r="E8303" t="s">
        <v>69</v>
      </c>
      <c r="F8303" t="s">
        <v>1023</v>
      </c>
    </row>
    <row r="8304" spans="2:6" hidden="1" x14ac:dyDescent="0.25">
      <c r="B8304">
        <v>400040</v>
      </c>
      <c r="C8304" t="s">
        <v>74</v>
      </c>
      <c r="D8304" t="s">
        <v>73</v>
      </c>
      <c r="E8304" t="s">
        <v>75</v>
      </c>
      <c r="F8304" t="s">
        <v>1023</v>
      </c>
    </row>
    <row r="8305" spans="1:6" hidden="1" x14ac:dyDescent="0.25">
      <c r="B8305">
        <v>400041</v>
      </c>
      <c r="C8305" t="s">
        <v>221</v>
      </c>
      <c r="D8305" t="s">
        <v>220</v>
      </c>
      <c r="E8305" t="s">
        <v>222</v>
      </c>
      <c r="F8305" t="s">
        <v>1023</v>
      </c>
    </row>
    <row r="8306" spans="1:6" hidden="1" x14ac:dyDescent="0.25">
      <c r="A8306" t="s">
        <v>452</v>
      </c>
      <c r="B8306">
        <v>400042</v>
      </c>
      <c r="C8306" t="s">
        <v>24172</v>
      </c>
      <c r="D8306" t="s">
        <v>196</v>
      </c>
      <c r="E8306" t="s">
        <v>197</v>
      </c>
      <c r="F8306" t="s">
        <v>1023</v>
      </c>
    </row>
    <row r="8307" spans="1:6" hidden="1" x14ac:dyDescent="0.25">
      <c r="B8307">
        <v>160141</v>
      </c>
      <c r="C8307" t="s">
        <v>352</v>
      </c>
      <c r="D8307" t="s">
        <v>353</v>
      </c>
      <c r="E8307" t="s">
        <v>810</v>
      </c>
      <c r="F8307" t="s">
        <v>1023</v>
      </c>
    </row>
    <row r="8308" spans="1:6" hidden="1" x14ac:dyDescent="0.25">
      <c r="B8308">
        <v>400046</v>
      </c>
      <c r="C8308" t="s">
        <v>176</v>
      </c>
      <c r="D8308" t="s">
        <v>175</v>
      </c>
      <c r="E8308" t="s">
        <v>177</v>
      </c>
      <c r="F8308" t="s">
        <v>1023</v>
      </c>
    </row>
    <row r="8309" spans="1:6" hidden="1" x14ac:dyDescent="0.25">
      <c r="B8309">
        <v>400047</v>
      </c>
      <c r="C8309" t="s">
        <v>179</v>
      </c>
      <c r="D8309" t="s">
        <v>178</v>
      </c>
      <c r="E8309" t="s">
        <v>180</v>
      </c>
      <c r="F8309" t="s">
        <v>1023</v>
      </c>
    </row>
    <row r="8310" spans="1:6" hidden="1" x14ac:dyDescent="0.25">
      <c r="B8310">
        <v>400048</v>
      </c>
      <c r="C8310" t="s">
        <v>23</v>
      </c>
      <c r="D8310" t="s">
        <v>22</v>
      </c>
      <c r="E8310" t="s">
        <v>24</v>
      </c>
      <c r="F8310" t="s">
        <v>1023</v>
      </c>
    </row>
    <row r="8311" spans="1:6" hidden="1" x14ac:dyDescent="0.25">
      <c r="B8311">
        <v>400049</v>
      </c>
      <c r="C8311" t="s">
        <v>161</v>
      </c>
      <c r="D8311" t="s">
        <v>160</v>
      </c>
      <c r="E8311" t="s">
        <v>162</v>
      </c>
      <c r="F8311" t="s">
        <v>1023</v>
      </c>
    </row>
    <row r="8312" spans="1:6" hidden="1" x14ac:dyDescent="0.25">
      <c r="B8312">
        <v>400050</v>
      </c>
      <c r="C8312" t="s">
        <v>92</v>
      </c>
      <c r="D8312" t="s">
        <v>91</v>
      </c>
      <c r="E8312" t="s">
        <v>93</v>
      </c>
      <c r="F8312" t="s">
        <v>1023</v>
      </c>
    </row>
    <row r="8313" spans="1:6" hidden="1" x14ac:dyDescent="0.25">
      <c r="A8313" t="s">
        <v>209</v>
      </c>
      <c r="B8313">
        <v>400051</v>
      </c>
      <c r="C8313" t="s">
        <v>24170</v>
      </c>
      <c r="D8313" t="s">
        <v>24171</v>
      </c>
      <c r="E8313" t="s">
        <v>822</v>
      </c>
      <c r="F8313" t="s">
        <v>1023</v>
      </c>
    </row>
    <row r="8314" spans="1:6" hidden="1" x14ac:dyDescent="0.25">
      <c r="B8314">
        <v>400053</v>
      </c>
      <c r="C8314" t="s">
        <v>227</v>
      </c>
      <c r="D8314" t="s">
        <v>226</v>
      </c>
      <c r="E8314" t="s">
        <v>228</v>
      </c>
      <c r="F8314" t="s">
        <v>1023</v>
      </c>
    </row>
    <row r="8315" spans="1:6" hidden="1" x14ac:dyDescent="0.25">
      <c r="B8315">
        <v>400057</v>
      </c>
      <c r="C8315" t="s">
        <v>214</v>
      </c>
      <c r="D8315" t="s">
        <v>213</v>
      </c>
      <c r="E8315" t="s">
        <v>75</v>
      </c>
      <c r="F8315" t="s">
        <v>1023</v>
      </c>
    </row>
    <row r="8316" spans="1:6" hidden="1" x14ac:dyDescent="0.25">
      <c r="B8316">
        <v>400058</v>
      </c>
      <c r="C8316" t="s">
        <v>216</v>
      </c>
      <c r="D8316" t="s">
        <v>215</v>
      </c>
      <c r="E8316" t="s">
        <v>217</v>
      </c>
      <c r="F8316" t="s">
        <v>1023</v>
      </c>
    </row>
    <row r="8317" spans="1:6" hidden="1" x14ac:dyDescent="0.25">
      <c r="B8317">
        <v>400059</v>
      </c>
      <c r="C8317" t="s">
        <v>242</v>
      </c>
      <c r="D8317" t="s">
        <v>241</v>
      </c>
      <c r="E8317" t="s">
        <v>243</v>
      </c>
      <c r="F8317" t="s">
        <v>1023</v>
      </c>
    </row>
    <row r="8318" spans="1:6" hidden="1" x14ac:dyDescent="0.25">
      <c r="B8318">
        <v>400061</v>
      </c>
      <c r="C8318" t="s">
        <v>254</v>
      </c>
      <c r="D8318" t="s">
        <v>253</v>
      </c>
      <c r="E8318" t="s">
        <v>255</v>
      </c>
      <c r="F8318" t="s">
        <v>1023</v>
      </c>
    </row>
    <row r="8319" spans="1:6" hidden="1" x14ac:dyDescent="0.25">
      <c r="B8319">
        <v>400062</v>
      </c>
      <c r="C8319" t="s">
        <v>230</v>
      </c>
      <c r="D8319" t="s">
        <v>229</v>
      </c>
      <c r="E8319" t="s">
        <v>231</v>
      </c>
      <c r="F8319" t="s">
        <v>1023</v>
      </c>
    </row>
    <row r="8320" spans="1:6" hidden="1" x14ac:dyDescent="0.25">
      <c r="B8320">
        <v>400063</v>
      </c>
      <c r="C8320" t="s">
        <v>224</v>
      </c>
      <c r="D8320" t="s">
        <v>223</v>
      </c>
      <c r="E8320" t="s">
        <v>225</v>
      </c>
      <c r="F8320" t="s">
        <v>1023</v>
      </c>
    </row>
    <row r="8321" spans="1:6" hidden="1" x14ac:dyDescent="0.25">
      <c r="B8321">
        <v>400064</v>
      </c>
      <c r="C8321" t="s">
        <v>239</v>
      </c>
      <c r="D8321" t="s">
        <v>238</v>
      </c>
      <c r="E8321" t="s">
        <v>240</v>
      </c>
      <c r="F8321" t="s">
        <v>1023</v>
      </c>
    </row>
    <row r="8322" spans="1:6" hidden="1" x14ac:dyDescent="0.25">
      <c r="B8322">
        <v>400065</v>
      </c>
      <c r="C8322" t="s">
        <v>50</v>
      </c>
      <c r="D8322" t="s">
        <v>49</v>
      </c>
      <c r="E8322" t="s">
        <v>51</v>
      </c>
      <c r="F8322" t="s">
        <v>1023</v>
      </c>
    </row>
    <row r="8323" spans="1:6" hidden="1" x14ac:dyDescent="0.25">
      <c r="B8323">
        <v>400066</v>
      </c>
      <c r="C8323" t="s">
        <v>207</v>
      </c>
      <c r="D8323" t="s">
        <v>206</v>
      </c>
      <c r="E8323" t="s">
        <v>208</v>
      </c>
      <c r="F8323" t="s">
        <v>1023</v>
      </c>
    </row>
    <row r="8324" spans="1:6" hidden="1" x14ac:dyDescent="0.25">
      <c r="B8324">
        <v>400067</v>
      </c>
      <c r="C8324" t="s">
        <v>95</v>
      </c>
      <c r="D8324" t="s">
        <v>94</v>
      </c>
      <c r="E8324" t="s">
        <v>96</v>
      </c>
      <c r="F8324" t="s">
        <v>1023</v>
      </c>
    </row>
    <row r="8325" spans="1:6" hidden="1" x14ac:dyDescent="0.25">
      <c r="B8325">
        <v>400069</v>
      </c>
      <c r="C8325" t="s">
        <v>113</v>
      </c>
      <c r="D8325" t="s">
        <v>112</v>
      </c>
      <c r="E8325" t="s">
        <v>114</v>
      </c>
      <c r="F8325" t="s">
        <v>1023</v>
      </c>
    </row>
    <row r="8326" spans="1:6" hidden="1" x14ac:dyDescent="0.25">
      <c r="B8326">
        <v>400070</v>
      </c>
      <c r="C8326" t="s">
        <v>17</v>
      </c>
      <c r="D8326" t="s">
        <v>16</v>
      </c>
      <c r="E8326" t="s">
        <v>18</v>
      </c>
      <c r="F8326" t="s">
        <v>1023</v>
      </c>
    </row>
    <row r="8327" spans="1:6" hidden="1" x14ac:dyDescent="0.25">
      <c r="B8327">
        <v>400071</v>
      </c>
      <c r="C8327" t="s">
        <v>236</v>
      </c>
      <c r="D8327" t="s">
        <v>235</v>
      </c>
      <c r="E8327" t="s">
        <v>237</v>
      </c>
      <c r="F8327" t="s">
        <v>1023</v>
      </c>
    </row>
    <row r="8328" spans="1:6" hidden="1" x14ac:dyDescent="0.25">
      <c r="B8328">
        <v>400072</v>
      </c>
      <c r="C8328" t="s">
        <v>354</v>
      </c>
      <c r="D8328" t="s">
        <v>355</v>
      </c>
      <c r="E8328" t="s">
        <v>200</v>
      </c>
      <c r="F8328" t="s">
        <v>1023</v>
      </c>
    </row>
    <row r="8329" spans="1:6" hidden="1" x14ac:dyDescent="0.25">
      <c r="B8329">
        <v>400080</v>
      </c>
      <c r="C8329" t="s">
        <v>62</v>
      </c>
      <c r="D8329" t="s">
        <v>61</v>
      </c>
      <c r="E8329" t="s">
        <v>63</v>
      </c>
      <c r="F8329" t="s">
        <v>1023</v>
      </c>
    </row>
    <row r="8330" spans="1:6" hidden="1" x14ac:dyDescent="0.25">
      <c r="B8330">
        <v>400082</v>
      </c>
      <c r="C8330" t="s">
        <v>116</v>
      </c>
      <c r="D8330" t="s">
        <v>115</v>
      </c>
      <c r="E8330" t="s">
        <v>117</v>
      </c>
      <c r="F8330" t="s">
        <v>1023</v>
      </c>
    </row>
    <row r="8331" spans="1:6" hidden="1" x14ac:dyDescent="0.25">
      <c r="B8331">
        <v>400084</v>
      </c>
      <c r="C8331" t="s">
        <v>149</v>
      </c>
      <c r="D8331" t="s">
        <v>148</v>
      </c>
      <c r="E8331" t="s">
        <v>150</v>
      </c>
      <c r="F8331" t="s">
        <v>1023</v>
      </c>
    </row>
    <row r="8332" spans="1:6" hidden="1" x14ac:dyDescent="0.25">
      <c r="B8332">
        <v>400086</v>
      </c>
      <c r="C8332" t="s">
        <v>164</v>
      </c>
      <c r="D8332" t="s">
        <v>163</v>
      </c>
      <c r="E8332" t="s">
        <v>165</v>
      </c>
      <c r="F8332" t="s">
        <v>1023</v>
      </c>
    </row>
    <row r="8333" spans="1:6" hidden="1" x14ac:dyDescent="0.25">
      <c r="A8333" s="4" t="s">
        <v>23972</v>
      </c>
      <c r="B8333">
        <v>400088</v>
      </c>
      <c r="C8333" t="s">
        <v>199</v>
      </c>
      <c r="D8333" t="s">
        <v>198</v>
      </c>
      <c r="E8333" t="s">
        <v>200</v>
      </c>
      <c r="F8333" t="s">
        <v>1023</v>
      </c>
    </row>
    <row r="8334" spans="1:6" hidden="1" x14ac:dyDescent="0.25">
      <c r="B8334">
        <v>400089</v>
      </c>
      <c r="C8334" t="s">
        <v>44</v>
      </c>
      <c r="D8334" t="s">
        <v>43</v>
      </c>
      <c r="E8334" t="s">
        <v>45</v>
      </c>
      <c r="F8334" t="s">
        <v>1023</v>
      </c>
    </row>
    <row r="8335" spans="1:6" hidden="1" x14ac:dyDescent="0.25">
      <c r="B8335">
        <v>400091</v>
      </c>
      <c r="C8335" t="s">
        <v>26</v>
      </c>
      <c r="D8335" t="s">
        <v>25</v>
      </c>
      <c r="E8335" t="s">
        <v>27</v>
      </c>
      <c r="F8335" t="s">
        <v>1023</v>
      </c>
    </row>
    <row r="8336" spans="1:6" hidden="1" x14ac:dyDescent="0.25">
      <c r="B8336">
        <v>400093</v>
      </c>
      <c r="C8336" t="s">
        <v>167</v>
      </c>
      <c r="D8336" t="s">
        <v>166</v>
      </c>
      <c r="E8336" t="s">
        <v>168</v>
      </c>
      <c r="F8336" t="s">
        <v>1023</v>
      </c>
    </row>
    <row r="8337" spans="2:6" hidden="1" x14ac:dyDescent="0.25">
      <c r="B8337">
        <v>400094</v>
      </c>
      <c r="C8337" t="s">
        <v>98</v>
      </c>
      <c r="D8337" t="s">
        <v>97</v>
      </c>
      <c r="E8337" t="s">
        <v>99</v>
      </c>
      <c r="F8337" t="s">
        <v>1023</v>
      </c>
    </row>
    <row r="8338" spans="2:6" hidden="1" x14ac:dyDescent="0.25">
      <c r="B8338">
        <v>400096</v>
      </c>
      <c r="C8338" t="s">
        <v>137</v>
      </c>
      <c r="D8338" t="s">
        <v>136</v>
      </c>
      <c r="E8338" t="s">
        <v>138</v>
      </c>
      <c r="F8338" t="s">
        <v>1023</v>
      </c>
    </row>
    <row r="8339" spans="2:6" hidden="1" x14ac:dyDescent="0.25">
      <c r="B8339">
        <v>400098</v>
      </c>
      <c r="C8339" t="s">
        <v>29</v>
      </c>
      <c r="D8339" t="s">
        <v>28</v>
      </c>
      <c r="E8339" t="s">
        <v>30</v>
      </c>
      <c r="F8339" t="s">
        <v>1023</v>
      </c>
    </row>
    <row r="8340" spans="2:6" hidden="1" x14ac:dyDescent="0.25">
      <c r="B8340">
        <v>400099</v>
      </c>
      <c r="C8340" t="s">
        <v>23328</v>
      </c>
      <c r="D8340" t="s">
        <v>23329</v>
      </c>
      <c r="E8340" t="s">
        <v>817</v>
      </c>
      <c r="F8340" t="s">
        <v>1023</v>
      </c>
    </row>
    <row r="8341" spans="2:6" hidden="1" x14ac:dyDescent="0.25">
      <c r="B8341">
        <v>400100</v>
      </c>
      <c r="C8341" t="s">
        <v>158</v>
      </c>
      <c r="D8341" t="s">
        <v>157</v>
      </c>
      <c r="E8341" t="s">
        <v>159</v>
      </c>
      <c r="F8341" t="s">
        <v>1023</v>
      </c>
    </row>
    <row r="8342" spans="2:6" hidden="1" x14ac:dyDescent="0.25">
      <c r="B8342">
        <v>400101</v>
      </c>
      <c r="C8342" t="s">
        <v>38</v>
      </c>
      <c r="D8342" t="s">
        <v>37</v>
      </c>
      <c r="E8342" t="s">
        <v>39</v>
      </c>
      <c r="F8342" t="s">
        <v>1023</v>
      </c>
    </row>
    <row r="8343" spans="2:6" hidden="1" x14ac:dyDescent="0.25">
      <c r="B8343">
        <v>400102</v>
      </c>
      <c r="C8343" t="s">
        <v>356</v>
      </c>
      <c r="D8343" t="s">
        <v>357</v>
      </c>
      <c r="E8343" t="s">
        <v>805</v>
      </c>
      <c r="F8343" t="s">
        <v>1023</v>
      </c>
    </row>
    <row r="8344" spans="2:6" hidden="1" x14ac:dyDescent="0.25">
      <c r="B8344">
        <v>400103</v>
      </c>
      <c r="C8344" t="s">
        <v>358</v>
      </c>
      <c r="D8344" t="s">
        <v>359</v>
      </c>
      <c r="E8344" t="s">
        <v>806</v>
      </c>
      <c r="F8344" t="s">
        <v>1023</v>
      </c>
    </row>
    <row r="8345" spans="2:6" hidden="1" x14ac:dyDescent="0.25">
      <c r="B8345">
        <v>400104</v>
      </c>
      <c r="C8345" t="s">
        <v>360</v>
      </c>
      <c r="D8345" t="s">
        <v>361</v>
      </c>
      <c r="E8345" t="s">
        <v>807</v>
      </c>
      <c r="F8345" t="s">
        <v>1023</v>
      </c>
    </row>
    <row r="8346" spans="2:6" hidden="1" x14ac:dyDescent="0.25">
      <c r="B8346">
        <v>400105</v>
      </c>
      <c r="C8346" t="s">
        <v>257</v>
      </c>
      <c r="D8346" t="s">
        <v>256</v>
      </c>
      <c r="E8346" t="s">
        <v>258</v>
      </c>
      <c r="F8346" t="s">
        <v>1023</v>
      </c>
    </row>
    <row r="8347" spans="2:6" hidden="1" x14ac:dyDescent="0.25">
      <c r="B8347">
        <v>400107</v>
      </c>
      <c r="C8347" t="s">
        <v>194</v>
      </c>
      <c r="D8347" t="s">
        <v>193</v>
      </c>
      <c r="E8347" t="s">
        <v>195</v>
      </c>
      <c r="F8347" t="s">
        <v>1023</v>
      </c>
    </row>
    <row r="8348" spans="2:6" hidden="1" x14ac:dyDescent="0.25">
      <c r="B8348">
        <v>400108</v>
      </c>
      <c r="C8348" t="s">
        <v>20</v>
      </c>
      <c r="D8348" t="s">
        <v>19</v>
      </c>
      <c r="E8348" t="s">
        <v>21</v>
      </c>
      <c r="F8348" t="s">
        <v>1023</v>
      </c>
    </row>
    <row r="8349" spans="2:6" hidden="1" x14ac:dyDescent="0.25">
      <c r="B8349">
        <v>400110</v>
      </c>
      <c r="C8349" t="s">
        <v>86</v>
      </c>
      <c r="D8349" t="s">
        <v>85</v>
      </c>
      <c r="E8349" t="s">
        <v>87</v>
      </c>
      <c r="F8349" t="s">
        <v>1023</v>
      </c>
    </row>
    <row r="8350" spans="2:6" hidden="1" x14ac:dyDescent="0.25">
      <c r="B8350">
        <v>400111</v>
      </c>
      <c r="C8350" t="s">
        <v>128</v>
      </c>
      <c r="D8350" t="s">
        <v>127</v>
      </c>
      <c r="E8350" t="s">
        <v>129</v>
      </c>
      <c r="F8350" t="s">
        <v>1023</v>
      </c>
    </row>
    <row r="8351" spans="2:6" hidden="1" x14ac:dyDescent="0.25">
      <c r="B8351">
        <v>400112</v>
      </c>
      <c r="C8351" t="s">
        <v>71</v>
      </c>
      <c r="D8351" t="s">
        <v>70</v>
      </c>
      <c r="E8351" t="s">
        <v>72</v>
      </c>
      <c r="F8351" t="s">
        <v>1023</v>
      </c>
    </row>
    <row r="8352" spans="2:6" hidden="1" x14ac:dyDescent="0.25">
      <c r="B8352">
        <v>400113</v>
      </c>
      <c r="C8352" t="s">
        <v>59</v>
      </c>
      <c r="D8352" t="s">
        <v>58</v>
      </c>
      <c r="E8352" t="s">
        <v>60</v>
      </c>
      <c r="F8352" t="s">
        <v>1023</v>
      </c>
    </row>
    <row r="8353" spans="2:6" hidden="1" x14ac:dyDescent="0.25">
      <c r="B8353">
        <v>400114</v>
      </c>
      <c r="C8353" t="s">
        <v>155</v>
      </c>
      <c r="D8353" t="s">
        <v>154</v>
      </c>
      <c r="E8353" t="s">
        <v>156</v>
      </c>
      <c r="F8353" t="s">
        <v>1023</v>
      </c>
    </row>
    <row r="8354" spans="2:6" hidden="1" x14ac:dyDescent="0.25">
      <c r="B8354">
        <v>400116</v>
      </c>
      <c r="C8354" t="s">
        <v>362</v>
      </c>
      <c r="D8354" t="s">
        <v>363</v>
      </c>
      <c r="E8354" t="s">
        <v>836</v>
      </c>
      <c r="F8354" t="s">
        <v>1023</v>
      </c>
    </row>
    <row r="8355" spans="2:6" hidden="1" x14ac:dyDescent="0.25">
      <c r="B8355">
        <v>400117</v>
      </c>
      <c r="C8355" t="s">
        <v>173</v>
      </c>
      <c r="D8355" t="s">
        <v>172</v>
      </c>
      <c r="E8355" t="s">
        <v>174</v>
      </c>
      <c r="F8355" t="s">
        <v>1023</v>
      </c>
    </row>
    <row r="8356" spans="2:6" hidden="1" x14ac:dyDescent="0.25">
      <c r="B8356">
        <v>156151</v>
      </c>
      <c r="C8356" t="s">
        <v>364</v>
      </c>
      <c r="D8356" t="s">
        <v>365</v>
      </c>
      <c r="E8356" t="s">
        <v>820</v>
      </c>
      <c r="F8356" t="s">
        <v>1023</v>
      </c>
    </row>
    <row r="8357" spans="2:6" hidden="1" x14ac:dyDescent="0.25">
      <c r="B8357">
        <v>400125</v>
      </c>
      <c r="C8357" t="s">
        <v>146</v>
      </c>
      <c r="D8357" t="s">
        <v>145</v>
      </c>
      <c r="E8357" t="s">
        <v>147</v>
      </c>
      <c r="F8357" t="s">
        <v>1023</v>
      </c>
    </row>
    <row r="8358" spans="2:6" hidden="1" x14ac:dyDescent="0.25">
      <c r="B8358">
        <v>400130</v>
      </c>
      <c r="C8358" t="s">
        <v>204</v>
      </c>
      <c r="D8358" t="s">
        <v>203</v>
      </c>
      <c r="E8358" t="s">
        <v>205</v>
      </c>
      <c r="F8358" t="s">
        <v>1023</v>
      </c>
    </row>
    <row r="8359" spans="2:6" hidden="1" x14ac:dyDescent="0.25">
      <c r="B8359">
        <v>400135</v>
      </c>
      <c r="C8359" t="s">
        <v>191</v>
      </c>
      <c r="D8359" t="s">
        <v>190</v>
      </c>
      <c r="E8359" t="s">
        <v>192</v>
      </c>
      <c r="F8359" t="s">
        <v>1023</v>
      </c>
    </row>
    <row r="8360" spans="2:6" hidden="1" x14ac:dyDescent="0.25">
      <c r="B8360">
        <v>400140</v>
      </c>
      <c r="C8360" t="s">
        <v>170</v>
      </c>
      <c r="D8360" t="s">
        <v>169</v>
      </c>
      <c r="E8360" t="s">
        <v>171</v>
      </c>
      <c r="F8360" t="s">
        <v>1023</v>
      </c>
    </row>
    <row r="8361" spans="2:6" hidden="1" x14ac:dyDescent="0.25">
      <c r="B8361">
        <v>400150</v>
      </c>
      <c r="C8361" t="s">
        <v>188</v>
      </c>
      <c r="D8361" t="s">
        <v>187</v>
      </c>
      <c r="E8361" t="s">
        <v>189</v>
      </c>
      <c r="F8361" t="s">
        <v>1023</v>
      </c>
    </row>
    <row r="8362" spans="2:6" hidden="1" x14ac:dyDescent="0.25">
      <c r="B8362">
        <v>400156</v>
      </c>
      <c r="C8362" t="s">
        <v>263</v>
      </c>
      <c r="D8362" t="s">
        <v>262</v>
      </c>
      <c r="E8362" t="s">
        <v>264</v>
      </c>
      <c r="F8362" t="s">
        <v>1023</v>
      </c>
    </row>
    <row r="8363" spans="2:6" hidden="1" x14ac:dyDescent="0.25">
      <c r="B8363">
        <v>400157</v>
      </c>
      <c r="C8363" t="s">
        <v>260</v>
      </c>
      <c r="D8363" t="s">
        <v>259</v>
      </c>
      <c r="E8363" t="s">
        <v>261</v>
      </c>
      <c r="F8363" t="s">
        <v>1023</v>
      </c>
    </row>
    <row r="8364" spans="2:6" hidden="1" x14ac:dyDescent="0.25">
      <c r="B8364">
        <v>400159</v>
      </c>
      <c r="C8364" t="s">
        <v>89</v>
      </c>
      <c r="D8364" t="s">
        <v>88</v>
      </c>
      <c r="E8364" t="s">
        <v>90</v>
      </c>
      <c r="F8364" t="s">
        <v>1023</v>
      </c>
    </row>
    <row r="8365" spans="2:6" hidden="1" x14ac:dyDescent="0.25">
      <c r="B8365">
        <v>149160</v>
      </c>
      <c r="C8365" t="s">
        <v>23330</v>
      </c>
      <c r="D8365" t="s">
        <v>23331</v>
      </c>
      <c r="E8365" t="s">
        <v>23332</v>
      </c>
      <c r="F8365" t="s">
        <v>1023</v>
      </c>
    </row>
    <row r="8366" spans="2:6" hidden="1" x14ac:dyDescent="0.25">
      <c r="B8366">
        <v>160571</v>
      </c>
      <c r="C8366" t="s">
        <v>23333</v>
      </c>
      <c r="D8366" t="s">
        <v>23334</v>
      </c>
      <c r="E8366" t="s">
        <v>23335</v>
      </c>
      <c r="F8366" t="s">
        <v>1023</v>
      </c>
    </row>
    <row r="8367" spans="2:6" hidden="1" x14ac:dyDescent="0.25">
      <c r="B8367">
        <v>135620</v>
      </c>
      <c r="C8367" t="s">
        <v>23336</v>
      </c>
      <c r="D8367" t="s">
        <v>23337</v>
      </c>
      <c r="E8367" t="s">
        <v>23338</v>
      </c>
      <c r="F8367" t="s">
        <v>1023</v>
      </c>
    </row>
    <row r="8368" spans="2:6" hidden="1" x14ac:dyDescent="0.25">
      <c r="B8368">
        <v>160325</v>
      </c>
      <c r="C8368" t="s">
        <v>23339</v>
      </c>
      <c r="D8368" t="s">
        <v>23340</v>
      </c>
      <c r="E8368" t="s">
        <v>19832</v>
      </c>
      <c r="F8368" t="s">
        <v>1023</v>
      </c>
    </row>
    <row r="8369" spans="2:6" hidden="1" x14ac:dyDescent="0.25">
      <c r="B8369">
        <v>157836</v>
      </c>
      <c r="C8369" t="s">
        <v>23341</v>
      </c>
      <c r="D8369" t="s">
        <v>23342</v>
      </c>
      <c r="E8369" t="s">
        <v>23343</v>
      </c>
      <c r="F8369" t="s">
        <v>1023</v>
      </c>
    </row>
    <row r="8370" spans="2:6" hidden="1" x14ac:dyDescent="0.25">
      <c r="B8370">
        <v>158534</v>
      </c>
      <c r="C8370" t="s">
        <v>23344</v>
      </c>
      <c r="D8370" t="s">
        <v>23345</v>
      </c>
      <c r="E8370" t="s">
        <v>23346</v>
      </c>
      <c r="F8370" t="s">
        <v>1023</v>
      </c>
    </row>
    <row r="8371" spans="2:6" hidden="1" x14ac:dyDescent="0.25">
      <c r="B8371">
        <v>165058</v>
      </c>
      <c r="C8371" t="s">
        <v>23347</v>
      </c>
      <c r="D8371" t="s">
        <v>23348</v>
      </c>
      <c r="E8371" t="s">
        <v>23349</v>
      </c>
      <c r="F8371" t="s">
        <v>1023</v>
      </c>
    </row>
    <row r="8372" spans="2:6" hidden="1" x14ac:dyDescent="0.25">
      <c r="B8372">
        <v>156117</v>
      </c>
      <c r="C8372" t="s">
        <v>23350</v>
      </c>
      <c r="D8372" t="s">
        <v>23351</v>
      </c>
      <c r="E8372" t="s">
        <v>23352</v>
      </c>
      <c r="F8372" t="s">
        <v>1023</v>
      </c>
    </row>
    <row r="8373" spans="2:6" hidden="1" x14ac:dyDescent="0.25">
      <c r="B8373">
        <v>156284</v>
      </c>
      <c r="C8373" t="s">
        <v>23353</v>
      </c>
      <c r="D8373" t="s">
        <v>23354</v>
      </c>
      <c r="E8373" t="s">
        <v>23355</v>
      </c>
      <c r="F8373" t="s">
        <v>1023</v>
      </c>
    </row>
    <row r="8374" spans="2:6" hidden="1" x14ac:dyDescent="0.25">
      <c r="B8374">
        <v>164998</v>
      </c>
      <c r="C8374" t="s">
        <v>23356</v>
      </c>
      <c r="D8374" s="149" t="s">
        <v>23357</v>
      </c>
      <c r="E8374" s="149" t="s">
        <v>23358</v>
      </c>
      <c r="F8374" s="149" t="s">
        <v>1023</v>
      </c>
    </row>
    <row r="8375" spans="2:6" hidden="1" x14ac:dyDescent="0.25">
      <c r="B8375">
        <v>157080</v>
      </c>
      <c r="C8375" t="s">
        <v>23359</v>
      </c>
      <c r="D8375" s="149" t="s">
        <v>23360</v>
      </c>
      <c r="E8375" s="149" t="s">
        <v>23361</v>
      </c>
      <c r="F8375" s="149" t="s">
        <v>1023</v>
      </c>
    </row>
    <row r="8376" spans="2:6" hidden="1" x14ac:dyDescent="0.25">
      <c r="B8376">
        <v>165286</v>
      </c>
      <c r="C8376" t="s">
        <v>23362</v>
      </c>
      <c r="D8376" s="149" t="s">
        <v>23363</v>
      </c>
      <c r="E8376" s="149" t="s">
        <v>10943</v>
      </c>
      <c r="F8376" s="149" t="s">
        <v>1023</v>
      </c>
    </row>
  </sheetData>
  <autoFilter ref="B2:O8376" xr:uid="{CCBA8A5D-CB69-4938-B435-A3CECCE43640}">
    <filterColumn colId="2">
      <filters>
        <filter val="Barnet Special Education Trust"/>
        <filter val="Oak Lodge School Academy"/>
      </filters>
    </filterColumn>
  </autoFilter>
  <mergeCells count="2">
    <mergeCell ref="I1:O1"/>
    <mergeCell ref="B1:F1"/>
  </mergeCell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CDB7-D3F7-464D-9D72-69ADF7520D63}">
  <sheetPr>
    <tabColor theme="4" tint="0.39997558519241921"/>
  </sheetPr>
  <dimension ref="A3:BS85"/>
  <sheetViews>
    <sheetView zoomScale="84" zoomScaleNormal="80" workbookViewId="0">
      <pane xSplit="3" ySplit="6" topLeftCell="L7" activePane="bottomRight" state="frozen"/>
      <selection activeCell="H3422" sqref="H3422"/>
      <selection pane="topRight" activeCell="H3422" sqref="H3422"/>
      <selection pane="bottomLeft" activeCell="H3422" sqref="H3422"/>
      <selection pane="bottomRight" activeCell="H3422" sqref="H3422"/>
    </sheetView>
  </sheetViews>
  <sheetFormatPr defaultRowHeight="15" outlineLevelCol="1" x14ac:dyDescent="0.25"/>
  <cols>
    <col min="1" max="1" width="10.28515625" customWidth="1"/>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27"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32.710937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6" customFormat="1" ht="61.5" thickTop="1" thickBot="1" x14ac:dyDescent="0.25">
      <c r="A3" s="102" t="s">
        <v>23711</v>
      </c>
      <c r="B3" s="102" t="s">
        <v>774</v>
      </c>
      <c r="C3" s="102" t="s">
        <v>775</v>
      </c>
      <c r="D3" s="102" t="s">
        <v>386</v>
      </c>
      <c r="E3" s="102" t="s">
        <v>759</v>
      </c>
      <c r="F3" s="102" t="s">
        <v>384</v>
      </c>
      <c r="G3" s="115" t="s">
        <v>565</v>
      </c>
      <c r="H3" s="102" t="s">
        <v>879</v>
      </c>
      <c r="I3" s="140"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6.5" thickTop="1" thickBot="1" x14ac:dyDescent="0.3">
      <c r="A4" s="101"/>
      <c r="B4" s="101"/>
      <c r="C4" s="101"/>
      <c r="D4" s="129"/>
      <c r="E4" s="101"/>
      <c r="F4" s="101"/>
      <c r="G4" s="129"/>
      <c r="H4" s="101"/>
      <c r="I4" s="141"/>
      <c r="J4" s="129"/>
      <c r="K4" s="101"/>
      <c r="L4" s="101"/>
      <c r="M4" s="101"/>
      <c r="N4" s="101"/>
      <c r="P4" s="3"/>
      <c r="Q4"/>
      <c r="R4" s="3"/>
      <c r="S4" s="3"/>
      <c r="T4" s="101"/>
      <c r="U4" s="129"/>
      <c r="V4" s="129"/>
      <c r="W4" s="130" t="s">
        <v>8</v>
      </c>
      <c r="X4" s="130"/>
      <c r="Y4" s="130"/>
      <c r="Z4" s="130" t="s">
        <v>8</v>
      </c>
      <c r="AA4" s="130"/>
      <c r="AB4" s="130"/>
      <c r="AC4" s="130" t="s">
        <v>8</v>
      </c>
      <c r="AD4" s="130"/>
      <c r="AE4" s="130"/>
      <c r="AF4" s="130" t="s">
        <v>8</v>
      </c>
      <c r="AG4" s="130"/>
      <c r="AH4" s="130"/>
      <c r="AI4" s="130" t="s">
        <v>885</v>
      </c>
      <c r="AJ4" s="130"/>
      <c r="AK4" s="130"/>
      <c r="AL4" s="131" t="s">
        <v>885</v>
      </c>
      <c r="AM4" s="131"/>
      <c r="AN4" s="131"/>
      <c r="AO4" s="131" t="s">
        <v>885</v>
      </c>
      <c r="AP4" s="131"/>
      <c r="AQ4" s="131"/>
      <c r="AR4" s="131" t="s">
        <v>885</v>
      </c>
      <c r="AS4" s="131"/>
      <c r="AT4" s="131"/>
      <c r="AU4" s="131" t="s">
        <v>885</v>
      </c>
      <c r="AV4" s="131"/>
      <c r="AW4" s="131"/>
      <c r="AX4" s="131" t="s">
        <v>885</v>
      </c>
      <c r="AY4" s="131"/>
      <c r="AZ4" s="131"/>
      <c r="BA4" s="131" t="s">
        <v>885</v>
      </c>
      <c r="BB4" s="131"/>
      <c r="BC4" s="131"/>
      <c r="BD4" s="131" t="s">
        <v>885</v>
      </c>
      <c r="BE4" s="131"/>
      <c r="BF4" s="131"/>
    </row>
    <row r="5" spans="1:58" ht="16.5" thickTop="1" thickBot="1" x14ac:dyDescent="0.3">
      <c r="N5" s="99"/>
      <c r="P5" s="3"/>
      <c r="R5" s="3"/>
      <c r="S5" s="3"/>
      <c r="T5" s="135">
        <f>SUM(T$7:T$85)</f>
        <v>0</v>
      </c>
      <c r="W5" s="136">
        <f t="shared" ref="W5:BC5" si="0">SUM(W$7:W$85)</f>
        <v>0</v>
      </c>
      <c r="X5" s="136">
        <f t="shared" si="0"/>
        <v>0</v>
      </c>
      <c r="Y5" s="136">
        <f t="shared" si="0"/>
        <v>0</v>
      </c>
      <c r="Z5" s="136">
        <f t="shared" si="0"/>
        <v>0</v>
      </c>
      <c r="AA5" s="136">
        <f t="shared" si="0"/>
        <v>0</v>
      </c>
      <c r="AB5" s="136">
        <f t="shared" si="0"/>
        <v>0</v>
      </c>
      <c r="AC5" s="136">
        <f t="shared" si="0"/>
        <v>0</v>
      </c>
      <c r="AD5" s="136">
        <f t="shared" si="0"/>
        <v>0</v>
      </c>
      <c r="AE5" s="136">
        <f t="shared" si="0"/>
        <v>0</v>
      </c>
      <c r="AF5" s="136">
        <f t="shared" si="0"/>
        <v>0</v>
      </c>
      <c r="AG5" s="136">
        <f t="shared" si="0"/>
        <v>0</v>
      </c>
      <c r="AH5" s="136">
        <f t="shared" si="0"/>
        <v>0</v>
      </c>
      <c r="AI5" s="136">
        <f t="shared" si="0"/>
        <v>-6595346.6770541109</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SUM(W$7:W$85)</f>
        <v>0</v>
      </c>
      <c r="BE5" s="136">
        <f>SUM(BE7:BE85)</f>
        <v>-6595346.6770541109</v>
      </c>
      <c r="BF5" s="136">
        <f>SUM(W7:W85)</f>
        <v>0</v>
      </c>
    </row>
    <row r="6" spans="1:58" ht="15.75" thickTop="1" x14ac:dyDescent="0.25">
      <c r="A6" s="122"/>
      <c r="B6" s="122"/>
      <c r="C6" s="122"/>
      <c r="D6" s="122"/>
      <c r="E6" s="122"/>
      <c r="F6" s="122"/>
      <c r="G6" s="122"/>
      <c r="H6" s="122"/>
      <c r="I6" s="14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25">
      <c r="A7">
        <f>B7</f>
        <v>3024012</v>
      </c>
      <c r="B7">
        <v>3024012</v>
      </c>
      <c r="C7" t="str">
        <f>VLOOKUP(B7,'School Details'!A:K,2,FALSE)</f>
        <v>Whitefield School</v>
      </c>
      <c r="D7">
        <f>VLOOKUP(B7,'School Details'!A:K,3,FALSE)</f>
        <v>0</v>
      </c>
      <c r="E7" t="str">
        <f>VLOOKUP(B7,'School Details'!A:K,4,FALSE)</f>
        <v>A</v>
      </c>
      <c r="F7" t="str">
        <f>VLOOKUP(B7,'School Details'!A:K,5,FALSE)</f>
        <v>Secondary</v>
      </c>
      <c r="G7" s="100" t="s">
        <v>896</v>
      </c>
      <c r="H7" t="str">
        <f>VLOOKUP(G7,CCs!$Q:$R,2,FALSE)</f>
        <v>SF Grnt Pd-All thru</v>
      </c>
      <c r="I7" s="127" t="s">
        <v>23773</v>
      </c>
      <c r="J7">
        <f>VLOOKUP(G7,LBB_Code!$J:$O, 2,FALSE)</f>
        <v>661225</v>
      </c>
      <c r="K7">
        <f>VLOOKUP(I7,'Drop Down'!$H:$I,2,FALSE)</f>
        <v>0</v>
      </c>
      <c r="L7">
        <v>1</v>
      </c>
      <c r="M7" t="str">
        <f>I7&amp;"."&amp;K7</f>
        <v>Salaries.0</v>
      </c>
      <c r="N7">
        <f>VLOOKUP(B7,'School Details'!A:K,10,FALSE)</f>
        <v>144062</v>
      </c>
      <c r="O7" t="str">
        <f>C7</f>
        <v>Whitefield School</v>
      </c>
      <c r="P7" t="str">
        <f>VLOOKUP($N7,LBB_Code!$B:$F,3,FALSE)</f>
        <v>Whitefield School Academy Trust Co</v>
      </c>
      <c r="Q7" t="str">
        <f>VLOOKUP($N7,LBB_Code!$B:$F,2,FALSE)</f>
        <v>S900001320</v>
      </c>
      <c r="R7" t="str">
        <f>VLOOKUP($N7,LBB_Code!$B:$F,4,FALSE)</f>
        <v>NW2 1TR</v>
      </c>
      <c r="S7" t="str">
        <f>VLOOKUP($G7,LBB_Code!$J:$O, 6,FALSE)</f>
        <v>A1.D11329.661225.99999.9999999.999999</v>
      </c>
      <c r="T7" s="153"/>
      <c r="U7" t="str">
        <f t="shared" ref="U7:U38" si="1">RIGHT($B7,4)&amp;"."&amp;$M7&amp;"."&amp;U$3</f>
        <v>4012.Salaries.0.Ap251</v>
      </c>
      <c r="V7" t="str">
        <f t="shared" ref="V7:V38" si="2">$O7&amp;"."&amp;RIGHT($B7,4)&amp;"."&amp;$M7&amp;"."&amp;V$3</f>
        <v>Whitefield School.4012.Salaries.0.Ap25</v>
      </c>
      <c r="W7" s="121"/>
      <c r="X7" t="str">
        <f t="shared" ref="X7:X38" si="3">RIGHT($B7,4)&amp;"."&amp;$M7&amp;"."&amp;X$3</f>
        <v>4012.Salaries.0.Ma251</v>
      </c>
      <c r="Y7" t="str">
        <f t="shared" ref="Y7:Y38" si="4">$O7&amp;"."&amp;RIGHT($B7,4)&amp;"."&amp;$M7&amp;"."&amp;Y$3</f>
        <v>Whitefield School.4012.Salaries.0.Ma25</v>
      </c>
      <c r="Z7" s="121"/>
      <c r="AA7" t="str">
        <f t="shared" ref="AA7:AA38" si="5">RIGHT($B7,4)&amp;"."&amp;$M7&amp;"."&amp;AA$3</f>
        <v>4012.Salaries.0.Ju251</v>
      </c>
      <c r="AB7" t="str">
        <f t="shared" ref="AB7:AB38" si="6">$O7&amp;"."&amp;RIGHT($B7,4)&amp;"."&amp;$M7&amp;"."&amp;AB$3</f>
        <v>Whitefield School.4012.Salaries.0.Ju25</v>
      </c>
      <c r="AC7" s="121"/>
      <c r="AD7" t="str">
        <f t="shared" ref="AD7:AD38" si="7">RIGHT($B7,4)&amp;"."&amp;$M7&amp;"."&amp;AD$3</f>
        <v>4012.Salaries.0.Jul251</v>
      </c>
      <c r="AE7" t="str">
        <f t="shared" ref="AE7:AE38" si="8">$O7&amp;"."&amp;RIGHT($B7,4)&amp;"."&amp;$M7&amp;"."&amp;AE$3</f>
        <v>Whitefield School.4012.Salaries.0.Jul25</v>
      </c>
      <c r="AF7" s="121">
        <f>$T$7/13</f>
        <v>0</v>
      </c>
      <c r="AG7" t="str">
        <f t="shared" ref="AG7:AG38" si="9">RIGHT($B7,4)&amp;"."&amp;$M7&amp;"."&amp;AG$3</f>
        <v>4012.Salaries.0.Aug251</v>
      </c>
      <c r="AH7" t="str">
        <f t="shared" ref="AH7:AH38" si="10">$O7&amp;"."&amp;RIGHT($B7,4)&amp;"."&amp;$M7&amp;"."&amp;AH$3</f>
        <v>Whitefield School.4012.Salaries.0.Aug25</v>
      </c>
      <c r="AI7" s="121">
        <v>-113084.89999999991</v>
      </c>
      <c r="AJ7" t="str">
        <f t="shared" ref="AJ7:AJ38" si="11">RIGHT($B7,4)&amp;"."&amp;$M7&amp;"."&amp;AJ$3</f>
        <v>4012.Salaries.0.Sep251</v>
      </c>
      <c r="AK7" t="str">
        <f t="shared" ref="AK7:AK38" si="12">$O7&amp;"."&amp;RIGHT($B7,4)&amp;"."&amp;$M7&amp;"."&amp;AK$3</f>
        <v>Whitefield School.4012.Salaries.0.Sep25</v>
      </c>
      <c r="AL7" s="121">
        <f>$T$7/13</f>
        <v>0</v>
      </c>
      <c r="AM7" t="str">
        <f t="shared" ref="AM7:AM38" si="13">RIGHT($B7,4)&amp;"."&amp;$M7&amp;"."&amp;AM$3</f>
        <v>4012.Salaries.0.Oct251</v>
      </c>
      <c r="AN7" t="str">
        <f t="shared" ref="AN7:AN38" si="14">$O7&amp;"."&amp;RIGHT($B7,4)&amp;"."&amp;$M7&amp;"."&amp;AN$3</f>
        <v>Whitefield School.4012.Salaries.0.Oct25</v>
      </c>
      <c r="AO7" s="121">
        <f>$T$7/13</f>
        <v>0</v>
      </c>
      <c r="AP7" t="str">
        <f t="shared" ref="AP7:AP38" si="15">RIGHT($B7,4)&amp;"."&amp;$M7&amp;"."&amp;AP$3</f>
        <v>4012.Salaries.0.Nov251</v>
      </c>
      <c r="AQ7" t="str">
        <f t="shared" ref="AQ7:AQ38" si="16">$O7&amp;"."&amp;RIGHT($B7,4)&amp;"."&amp;$M7&amp;"."&amp;AQ$3</f>
        <v>Whitefield School.4012.Salaries.0.Nov25</v>
      </c>
      <c r="AR7" s="121">
        <f>$T$7/13</f>
        <v>0</v>
      </c>
      <c r="AS7" t="str">
        <f t="shared" ref="AS7:AS38" si="17">RIGHT($B7,4)&amp;"."&amp;$M7&amp;"."&amp;AS$3</f>
        <v>4012.Salaries.0.Dec251</v>
      </c>
      <c r="AT7" t="str">
        <f t="shared" ref="AT7:AT38" si="18">$O7&amp;"."&amp;RIGHT($B7,4)&amp;"."&amp;$M7&amp;"."&amp;AT$3</f>
        <v>Whitefield School.4012.Salaries.0.Dec25</v>
      </c>
      <c r="AU7" s="121">
        <f>$T$7/13</f>
        <v>0</v>
      </c>
      <c r="AV7" t="str">
        <f t="shared" ref="AV7:AV38" si="19">RIGHT($B7,4)&amp;"."&amp;$M7&amp;"."&amp;AV$3</f>
        <v>4012.Salaries.0.Jan261</v>
      </c>
      <c r="AW7" t="str">
        <f t="shared" ref="AW7:AW38" si="20">$O7&amp;"."&amp;RIGHT($B7,4)&amp;"."&amp;$M7&amp;"."&amp;AW$3</f>
        <v>Whitefield School.4012.Salaries.0.Jan26</v>
      </c>
      <c r="AX7" s="121">
        <f>$T$7/13</f>
        <v>0</v>
      </c>
      <c r="AY7" t="str">
        <f t="shared" ref="AY7:AY38" si="21">RIGHT($B7,4)&amp;"."&amp;$M7&amp;"."&amp;AY$3</f>
        <v>4012.Salaries.0.Feb261</v>
      </c>
      <c r="AZ7" t="str">
        <f t="shared" ref="AZ7:AZ38" si="22">$O7&amp;"."&amp;RIGHT($B7,4)&amp;"."&amp;$M7&amp;"."&amp;AZ$3</f>
        <v>Whitefield School.4012.Salaries.0.Feb26</v>
      </c>
      <c r="BA7" s="121">
        <f>$T$7/13</f>
        <v>0</v>
      </c>
      <c r="BB7" t="str">
        <f t="shared" ref="BB7:BB38" si="23">RIGHT($B7,4)&amp;"."&amp;$M7&amp;"."&amp;BB$3</f>
        <v>4012.Salaries.0.Mar261</v>
      </c>
      <c r="BC7" t="str">
        <f t="shared" ref="BC7:BC38" si="24">$O7&amp;"."&amp;RIGHT($B7,4)&amp;"."&amp;$M7&amp;"."&amp;BC$3</f>
        <v>Whitefield School.4012.Salaries.0.Mar26</v>
      </c>
      <c r="BD7" s="121">
        <f>$T$7/13</f>
        <v>0</v>
      </c>
      <c r="BE7" s="119">
        <f t="shared" ref="BE7:BE38" si="25">W7+Z7+AC7+AF7+AI7+AL7+AO7+AR7+AU7+AX7+BA7+W7</f>
        <v>-113084.89999999991</v>
      </c>
      <c r="BF7" s="119">
        <f>BE7-T7</f>
        <v>-113084.89999999991</v>
      </c>
    </row>
    <row r="8" spans="1:58" x14ac:dyDescent="0.25">
      <c r="B8">
        <v>3022026</v>
      </c>
      <c r="C8" t="str">
        <f>VLOOKUP(B8,'School Details'!A:K,2,FALSE)</f>
        <v>Frith Manor Sch</v>
      </c>
      <c r="D8">
        <f>VLOOKUP(B8,'School Details'!A:K,3,FALSE)</f>
        <v>0</v>
      </c>
      <c r="E8" t="str">
        <f>VLOOKUP(B8,'School Details'!A:K,4,FALSE)</f>
        <v>M</v>
      </c>
      <c r="F8" t="str">
        <f>VLOOKUP(B8,'School Details'!A:K,5,FALSE)</f>
        <v>Primary</v>
      </c>
      <c r="G8" s="100" t="s">
        <v>23391</v>
      </c>
      <c r="H8" t="e">
        <f>VLOOKUP(G8,CCs!$Q:$R,2,FALSE)</f>
        <v>#N/A</v>
      </c>
      <c r="I8" s="127" t="s">
        <v>23773</v>
      </c>
      <c r="J8" t="str">
        <f>MID(S8,11,6)</f>
        <v>661225</v>
      </c>
      <c r="K8">
        <f>VLOOKUP(I8,'Drop Down'!$H:$I,2,FALSE)</f>
        <v>0</v>
      </c>
      <c r="L8">
        <f>IF(C8=C7,L7+1,1)</f>
        <v>1</v>
      </c>
      <c r="M8" t="str">
        <f t="shared" ref="M8:M71" si="26">I8&amp;"."&amp;K8</f>
        <v>Salaries.0</v>
      </c>
      <c r="N8">
        <f>VLOOKUP(B8,'School Details'!A:K,10,FALSE)</f>
        <v>400082</v>
      </c>
      <c r="O8" t="str">
        <f t="shared" ref="O8:O71" si="27">C8</f>
        <v>Frith Manor Sch</v>
      </c>
      <c r="P8" t="str">
        <f>VLOOKUP($N8,LBB_Code!$B:$F,3,FALSE)</f>
        <v>Frith Manor School</v>
      </c>
      <c r="Q8" t="str">
        <f>VLOOKUP($N8,LBB_Code!$B:$F,2,FALSE)</f>
        <v>S900008332</v>
      </c>
      <c r="R8" t="str">
        <f>VLOOKUP($N8,LBB_Code!$B:$F,4,FALSE)</f>
        <v>N12 7BN</v>
      </c>
      <c r="S8" t="str">
        <f>VLOOKUP($G8,LBB_Code!$J:$O, 6,FALSE)</f>
        <v>A1.D10162.661225.99999.9999999.999999</v>
      </c>
      <c r="T8" s="153"/>
      <c r="U8" t="str">
        <f t="shared" si="1"/>
        <v>2026.Salaries.0.Ap251</v>
      </c>
      <c r="V8" t="str">
        <f t="shared" si="2"/>
        <v>Frith Manor Sch.2026.Salaries.0.Ap25</v>
      </c>
      <c r="W8" s="121"/>
      <c r="X8" t="str">
        <f t="shared" si="3"/>
        <v>2026.Salaries.0.Ma251</v>
      </c>
      <c r="Y8" t="str">
        <f t="shared" si="4"/>
        <v>Frith Manor Sch.2026.Salaries.0.Ma25</v>
      </c>
      <c r="Z8" s="121"/>
      <c r="AA8" t="str">
        <f t="shared" si="5"/>
        <v>2026.Salaries.0.Ju251</v>
      </c>
      <c r="AB8" t="str">
        <f t="shared" si="6"/>
        <v>Frith Manor Sch.2026.Salaries.0.Ju25</v>
      </c>
      <c r="AC8" s="121"/>
      <c r="AD8" t="str">
        <f t="shared" si="7"/>
        <v>2026.Salaries.0.Jul251</v>
      </c>
      <c r="AE8" t="str">
        <f t="shared" si="8"/>
        <v>Frith Manor Sch.2026.Salaries.0.Jul25</v>
      </c>
      <c r="AF8" s="121">
        <f t="shared" ref="AF8:AF71" si="28">$T8/13</f>
        <v>0</v>
      </c>
      <c r="AG8" t="str">
        <f t="shared" si="9"/>
        <v>2026.Salaries.0.Aug251</v>
      </c>
      <c r="AH8" t="str">
        <f t="shared" si="10"/>
        <v>Frith Manor Sch.2026.Salaries.0.Aug25</v>
      </c>
      <c r="AI8" s="121">
        <v>-55186.739999999991</v>
      </c>
      <c r="AJ8" t="str">
        <f t="shared" si="11"/>
        <v>2026.Salaries.0.Sep251</v>
      </c>
      <c r="AK8" t="str">
        <f t="shared" si="12"/>
        <v>Frith Manor Sch.2026.Salaries.0.Sep25</v>
      </c>
      <c r="AL8" s="121">
        <f t="shared" ref="AL8:AL71" si="29">$T$7/13</f>
        <v>0</v>
      </c>
      <c r="AM8" t="str">
        <f t="shared" si="13"/>
        <v>2026.Salaries.0.Oct251</v>
      </c>
      <c r="AN8" t="str">
        <f t="shared" si="14"/>
        <v>Frith Manor Sch.2026.Salaries.0.Oct25</v>
      </c>
      <c r="AO8" s="121">
        <f t="shared" ref="AO8:AO71" si="30">$T$7/13</f>
        <v>0</v>
      </c>
      <c r="AP8" t="str">
        <f t="shared" si="15"/>
        <v>2026.Salaries.0.Nov251</v>
      </c>
      <c r="AQ8" t="str">
        <f t="shared" si="16"/>
        <v>Frith Manor Sch.2026.Salaries.0.Nov25</v>
      </c>
      <c r="AR8" s="121">
        <f t="shared" ref="AR8:AR71" si="31">$T$7/13</f>
        <v>0</v>
      </c>
      <c r="AS8" t="str">
        <f t="shared" si="17"/>
        <v>2026.Salaries.0.Dec251</v>
      </c>
      <c r="AT8" t="str">
        <f t="shared" si="18"/>
        <v>Frith Manor Sch.2026.Salaries.0.Dec25</v>
      </c>
      <c r="AU8" s="121">
        <f t="shared" ref="AU8:AU71" si="32">$T$7/13</f>
        <v>0</v>
      </c>
      <c r="AV8" t="str">
        <f t="shared" si="19"/>
        <v>2026.Salaries.0.Jan261</v>
      </c>
      <c r="AW8" t="str">
        <f t="shared" si="20"/>
        <v>Frith Manor Sch.2026.Salaries.0.Jan26</v>
      </c>
      <c r="AX8" s="121">
        <f t="shared" ref="AX8:AX71" si="33">$T$7/13</f>
        <v>0</v>
      </c>
      <c r="AY8" t="str">
        <f t="shared" si="21"/>
        <v>2026.Salaries.0.Feb261</v>
      </c>
      <c r="AZ8" t="str">
        <f t="shared" si="22"/>
        <v>Frith Manor Sch.2026.Salaries.0.Feb26</v>
      </c>
      <c r="BA8" s="121">
        <f t="shared" ref="BA8:BA71" si="34">$T$7/13</f>
        <v>0</v>
      </c>
      <c r="BB8" t="str">
        <f t="shared" si="23"/>
        <v>2026.Salaries.0.Mar261</v>
      </c>
      <c r="BC8" t="str">
        <f t="shared" si="24"/>
        <v>Frith Manor Sch.2026.Salaries.0.Mar26</v>
      </c>
      <c r="BD8" s="121">
        <f t="shared" ref="BD8:BD71" si="35">$T8/13</f>
        <v>0</v>
      </c>
      <c r="BE8" s="119">
        <f t="shared" si="25"/>
        <v>-55186.739999999991</v>
      </c>
      <c r="BF8" s="119">
        <f t="shared" ref="BF8:BF70" si="36">BE8-T8</f>
        <v>-55186.739999999991</v>
      </c>
    </row>
    <row r="9" spans="1:58" x14ac:dyDescent="0.25">
      <c r="B9">
        <v>3022053</v>
      </c>
      <c r="C9" t="str">
        <f>VLOOKUP(B9,'School Details'!A:K,2,FALSE)</f>
        <v>Shalom Noam</v>
      </c>
      <c r="D9">
        <f>VLOOKUP(B9,'School Details'!A:K,3,FALSE)</f>
        <v>0</v>
      </c>
      <c r="E9" t="str">
        <f>VLOOKUP(B9,'School Details'!A:K,4,FALSE)</f>
        <v>M</v>
      </c>
      <c r="F9" t="str">
        <f>VLOOKUP(B9,'School Details'!A:K,5,FALSE)</f>
        <v>Primary</v>
      </c>
      <c r="G9" s="100" t="s">
        <v>23391</v>
      </c>
      <c r="H9" t="e">
        <f>VLOOKUP(G9,CCs!$Q:$R,2,FALSE)</f>
        <v>#N/A</v>
      </c>
      <c r="I9" s="127" t="s">
        <v>23773</v>
      </c>
      <c r="J9" t="str">
        <f t="shared" ref="J9:J72" si="37">MID(S9,11,6)</f>
        <v>661225</v>
      </c>
      <c r="K9">
        <f>VLOOKUP(I9,'Drop Down'!$H:$I,2,FALSE)</f>
        <v>0</v>
      </c>
      <c r="L9">
        <f t="shared" ref="L9:L72" si="38">IF(C9=C8,L8+1,1)</f>
        <v>1</v>
      </c>
      <c r="M9" t="str">
        <f t="shared" si="26"/>
        <v>Salaries.0</v>
      </c>
      <c r="N9">
        <f>VLOOKUP(B9,'School Details'!A:K,10,FALSE)</f>
        <v>158733</v>
      </c>
      <c r="O9" t="str">
        <f t="shared" si="27"/>
        <v>Shalom Noam</v>
      </c>
      <c r="P9" t="str">
        <f>VLOOKUP($N9,LBB_Code!$B:$F,3,FALSE)</f>
        <v>Shalom Noam Primary School</v>
      </c>
      <c r="Q9" t="str">
        <f>VLOOKUP($N9,LBB_Code!$B:$F,2,FALSE)</f>
        <v>S900006927</v>
      </c>
      <c r="R9" t="str">
        <f>VLOOKUP($N9,LBB_Code!$B:$F,4,FALSE)</f>
        <v>HA8 0AJ</v>
      </c>
      <c r="S9" t="str">
        <f>VLOOKUP($G9,LBB_Code!$J:$O, 6,FALSE)</f>
        <v>A1.D10162.661225.99999.9999999.999999</v>
      </c>
      <c r="T9" s="153"/>
      <c r="U9" t="str">
        <f t="shared" si="1"/>
        <v>2053.Salaries.0.Ap251</v>
      </c>
      <c r="V9" t="str">
        <f t="shared" si="2"/>
        <v>Shalom Noam.2053.Salaries.0.Ap25</v>
      </c>
      <c r="W9" s="121"/>
      <c r="X9" t="str">
        <f t="shared" si="3"/>
        <v>2053.Salaries.0.Ma251</v>
      </c>
      <c r="Y9" t="str">
        <f t="shared" si="4"/>
        <v>Shalom Noam.2053.Salaries.0.Ma25</v>
      </c>
      <c r="Z9" s="121"/>
      <c r="AA9" t="str">
        <f t="shared" si="5"/>
        <v>2053.Salaries.0.Ju251</v>
      </c>
      <c r="AB9" t="str">
        <f t="shared" si="6"/>
        <v>Shalom Noam.2053.Salaries.0.Ju25</v>
      </c>
      <c r="AC9" s="121"/>
      <c r="AD9" t="str">
        <f t="shared" si="7"/>
        <v>2053.Salaries.0.Jul251</v>
      </c>
      <c r="AE9" t="str">
        <f t="shared" si="8"/>
        <v>Shalom Noam.2053.Salaries.0.Jul25</v>
      </c>
      <c r="AF9" s="121">
        <f t="shared" si="28"/>
        <v>0</v>
      </c>
      <c r="AG9" t="str">
        <f t="shared" si="9"/>
        <v>2053.Salaries.0.Aug251</v>
      </c>
      <c r="AH9" t="str">
        <f t="shared" si="10"/>
        <v>Shalom Noam.2053.Salaries.0.Aug25</v>
      </c>
      <c r="AI9" s="121">
        <v>-229837.61000000036</v>
      </c>
      <c r="AJ9" t="str">
        <f t="shared" si="11"/>
        <v>2053.Salaries.0.Sep251</v>
      </c>
      <c r="AK9" t="str">
        <f t="shared" si="12"/>
        <v>Shalom Noam.2053.Salaries.0.Sep25</v>
      </c>
      <c r="AL9" s="121">
        <f t="shared" si="29"/>
        <v>0</v>
      </c>
      <c r="AM9" t="str">
        <f t="shared" si="13"/>
        <v>2053.Salaries.0.Oct251</v>
      </c>
      <c r="AN9" t="str">
        <f t="shared" si="14"/>
        <v>Shalom Noam.2053.Salaries.0.Oct25</v>
      </c>
      <c r="AO9" s="121">
        <f t="shared" si="30"/>
        <v>0</v>
      </c>
      <c r="AP9" t="str">
        <f t="shared" si="15"/>
        <v>2053.Salaries.0.Nov251</v>
      </c>
      <c r="AQ9" t="str">
        <f t="shared" si="16"/>
        <v>Shalom Noam.2053.Salaries.0.Nov25</v>
      </c>
      <c r="AR9" s="121">
        <f t="shared" si="31"/>
        <v>0</v>
      </c>
      <c r="AS9" t="str">
        <f t="shared" si="17"/>
        <v>2053.Salaries.0.Dec251</v>
      </c>
      <c r="AT9" t="str">
        <f t="shared" si="18"/>
        <v>Shalom Noam.2053.Salaries.0.Dec25</v>
      </c>
      <c r="AU9" s="121">
        <f t="shared" si="32"/>
        <v>0</v>
      </c>
      <c r="AV9" t="str">
        <f t="shared" si="19"/>
        <v>2053.Salaries.0.Jan261</v>
      </c>
      <c r="AW9" t="str">
        <f t="shared" si="20"/>
        <v>Shalom Noam.2053.Salaries.0.Jan26</v>
      </c>
      <c r="AX9" s="121">
        <f t="shared" si="33"/>
        <v>0</v>
      </c>
      <c r="AY9" t="str">
        <f t="shared" si="21"/>
        <v>2053.Salaries.0.Feb261</v>
      </c>
      <c r="AZ9" t="str">
        <f t="shared" si="22"/>
        <v>Shalom Noam.2053.Salaries.0.Feb26</v>
      </c>
      <c r="BA9" s="121">
        <f t="shared" si="34"/>
        <v>0</v>
      </c>
      <c r="BB9" t="str">
        <f t="shared" si="23"/>
        <v>2053.Salaries.0.Mar261</v>
      </c>
      <c r="BC9" t="str">
        <f t="shared" si="24"/>
        <v>Shalom Noam.2053.Salaries.0.Mar26</v>
      </c>
      <c r="BD9" s="121">
        <f t="shared" si="35"/>
        <v>0</v>
      </c>
      <c r="BE9" s="119">
        <f t="shared" si="25"/>
        <v>-229837.61000000036</v>
      </c>
      <c r="BF9" s="119">
        <f t="shared" si="36"/>
        <v>-229837.61000000036</v>
      </c>
    </row>
    <row r="10" spans="1:58" x14ac:dyDescent="0.25">
      <c r="B10">
        <v>3023522</v>
      </c>
      <c r="C10" t="str">
        <f>VLOOKUP(B10,'School Details'!A:K,2,FALSE)</f>
        <v>Claremont Academy</v>
      </c>
      <c r="D10">
        <f>VLOOKUP(B10,'School Details'!A:K,3,FALSE)</f>
        <v>0</v>
      </c>
      <c r="E10" t="str">
        <f>VLOOKUP(B10,'School Details'!A:K,4,FALSE)</f>
        <v>A</v>
      </c>
      <c r="F10" t="str">
        <f>VLOOKUP(B10,'School Details'!A:K,5,FALSE)</f>
        <v>Primary</v>
      </c>
      <c r="G10" s="100" t="s">
        <v>23391</v>
      </c>
      <c r="H10" t="e">
        <f>VLOOKUP(G10,CCs!$Q:$R,2,FALSE)</f>
        <v>#N/A</v>
      </c>
      <c r="I10" s="127" t="s">
        <v>23773</v>
      </c>
      <c r="J10" t="str">
        <f t="shared" si="37"/>
        <v>661225</v>
      </c>
      <c r="K10">
        <f>VLOOKUP(I10,'Drop Down'!$H:$I,2,FALSE)</f>
        <v>0</v>
      </c>
      <c r="L10">
        <f t="shared" si="38"/>
        <v>1</v>
      </c>
      <c r="M10" t="str">
        <f t="shared" si="26"/>
        <v>Salaries.0</v>
      </c>
      <c r="N10">
        <f>VLOOKUP(B10,'School Details'!A:K,10,FALSE)</f>
        <v>156151</v>
      </c>
      <c r="O10" t="str">
        <f t="shared" si="27"/>
        <v>Claremont Academy</v>
      </c>
      <c r="P10" t="str">
        <f>VLOOKUP($N10,LBB_Code!$B:$F,3,FALSE)</f>
        <v>Claremont Primary School</v>
      </c>
      <c r="Q10" t="str">
        <f>VLOOKUP($N10,LBB_Code!$B:$F,2,FALSE)</f>
        <v>S900008359</v>
      </c>
      <c r="R10" t="str">
        <f>VLOOKUP($N10,LBB_Code!$B:$F,4,FALSE)</f>
        <v>NW2 1AB</v>
      </c>
      <c r="S10" t="str">
        <f>VLOOKUP($G10,LBB_Code!$J:$O, 6,FALSE)</f>
        <v>A1.D10162.661225.99999.9999999.999999</v>
      </c>
      <c r="T10" s="153"/>
      <c r="U10" t="str">
        <f t="shared" si="1"/>
        <v>3522.Salaries.0.Ap251</v>
      </c>
      <c r="V10" t="str">
        <f t="shared" si="2"/>
        <v>Claremont Academy.3522.Salaries.0.Ap25</v>
      </c>
      <c r="W10" s="121"/>
      <c r="X10" t="str">
        <f t="shared" si="3"/>
        <v>3522.Salaries.0.Ma251</v>
      </c>
      <c r="Y10" t="str">
        <f t="shared" si="4"/>
        <v>Claremont Academy.3522.Salaries.0.Ma25</v>
      </c>
      <c r="Z10" s="121"/>
      <c r="AA10" t="str">
        <f t="shared" si="5"/>
        <v>3522.Salaries.0.Ju251</v>
      </c>
      <c r="AB10" t="str">
        <f t="shared" si="6"/>
        <v>Claremont Academy.3522.Salaries.0.Ju25</v>
      </c>
      <c r="AC10" s="121"/>
      <c r="AD10" t="str">
        <f t="shared" si="7"/>
        <v>3522.Salaries.0.Jul251</v>
      </c>
      <c r="AE10" t="str">
        <f t="shared" si="8"/>
        <v>Claremont Academy.3522.Salaries.0.Jul25</v>
      </c>
      <c r="AF10" s="121">
        <f t="shared" si="28"/>
        <v>0</v>
      </c>
      <c r="AG10" t="str">
        <f t="shared" si="9"/>
        <v>3522.Salaries.0.Aug251</v>
      </c>
      <c r="AH10" t="str">
        <f t="shared" si="10"/>
        <v>Claremont Academy.3522.Salaries.0.Aug25</v>
      </c>
      <c r="AI10" s="121">
        <v>-83053.549999999959</v>
      </c>
      <c r="AJ10" t="str">
        <f t="shared" si="11"/>
        <v>3522.Salaries.0.Sep251</v>
      </c>
      <c r="AK10" t="str">
        <f t="shared" si="12"/>
        <v>Claremont Academy.3522.Salaries.0.Sep25</v>
      </c>
      <c r="AL10" s="121">
        <f t="shared" si="29"/>
        <v>0</v>
      </c>
      <c r="AM10" t="str">
        <f t="shared" si="13"/>
        <v>3522.Salaries.0.Oct251</v>
      </c>
      <c r="AN10" t="str">
        <f t="shared" si="14"/>
        <v>Claremont Academy.3522.Salaries.0.Oct25</v>
      </c>
      <c r="AO10" s="121">
        <f t="shared" si="30"/>
        <v>0</v>
      </c>
      <c r="AP10" t="str">
        <f t="shared" si="15"/>
        <v>3522.Salaries.0.Nov251</v>
      </c>
      <c r="AQ10" t="str">
        <f t="shared" si="16"/>
        <v>Claremont Academy.3522.Salaries.0.Nov25</v>
      </c>
      <c r="AR10" s="121">
        <f t="shared" si="31"/>
        <v>0</v>
      </c>
      <c r="AS10" t="str">
        <f t="shared" si="17"/>
        <v>3522.Salaries.0.Dec251</v>
      </c>
      <c r="AT10" t="str">
        <f t="shared" si="18"/>
        <v>Claremont Academy.3522.Salaries.0.Dec25</v>
      </c>
      <c r="AU10" s="121">
        <f t="shared" si="32"/>
        <v>0</v>
      </c>
      <c r="AV10" t="str">
        <f t="shared" si="19"/>
        <v>3522.Salaries.0.Jan261</v>
      </c>
      <c r="AW10" t="str">
        <f t="shared" si="20"/>
        <v>Claremont Academy.3522.Salaries.0.Jan26</v>
      </c>
      <c r="AX10" s="121">
        <f t="shared" si="33"/>
        <v>0</v>
      </c>
      <c r="AY10" t="str">
        <f t="shared" si="21"/>
        <v>3522.Salaries.0.Feb261</v>
      </c>
      <c r="AZ10" t="str">
        <f t="shared" si="22"/>
        <v>Claremont Academy.3522.Salaries.0.Feb26</v>
      </c>
      <c r="BA10" s="121">
        <f t="shared" si="34"/>
        <v>0</v>
      </c>
      <c r="BB10" t="str">
        <f t="shared" si="23"/>
        <v>3522.Salaries.0.Mar261</v>
      </c>
      <c r="BC10" t="str">
        <f t="shared" si="24"/>
        <v>Claremont Academy.3522.Salaries.0.Mar26</v>
      </c>
      <c r="BD10" s="121">
        <f t="shared" si="35"/>
        <v>0</v>
      </c>
      <c r="BE10" s="119">
        <f t="shared" si="25"/>
        <v>-83053.549999999959</v>
      </c>
      <c r="BF10" s="119">
        <f t="shared" si="36"/>
        <v>-83053.549999999959</v>
      </c>
    </row>
    <row r="11" spans="1:58" x14ac:dyDescent="0.25">
      <c r="B11">
        <v>3025407</v>
      </c>
      <c r="C11" t="str">
        <f>VLOOKUP(B11,'School Details'!A:K,2,FALSE)</f>
        <v>St. James' Catholic High</v>
      </c>
      <c r="D11">
        <f>VLOOKUP(B11,'School Details'!A:K,3,FALSE)</f>
        <v>0</v>
      </c>
      <c r="E11" t="str">
        <f>VLOOKUP(B11,'School Details'!A:K,4,FALSE)</f>
        <v>M</v>
      </c>
      <c r="F11" t="str">
        <f>VLOOKUP(B11,'School Details'!A:K,5,FALSE)</f>
        <v>Secondary</v>
      </c>
      <c r="G11" s="100" t="s">
        <v>23391</v>
      </c>
      <c r="H11" t="e">
        <f>VLOOKUP(G11,CCs!$Q:$R,2,FALSE)</f>
        <v>#N/A</v>
      </c>
      <c r="I11" s="127" t="s">
        <v>23773</v>
      </c>
      <c r="J11" t="str">
        <f t="shared" si="37"/>
        <v>661225</v>
      </c>
      <c r="K11">
        <f>VLOOKUP(I11,'Drop Down'!$H:$I,2,FALSE)</f>
        <v>0</v>
      </c>
      <c r="L11">
        <f t="shared" si="38"/>
        <v>1</v>
      </c>
      <c r="M11" t="str">
        <f t="shared" si="26"/>
        <v>Salaries.0</v>
      </c>
      <c r="N11">
        <f>VLOOKUP(B11,'School Details'!A:K,10,FALSE)</f>
        <v>400013</v>
      </c>
      <c r="O11" t="str">
        <f t="shared" si="27"/>
        <v>St. James' Catholic High</v>
      </c>
      <c r="P11" t="str">
        <f>VLOOKUP($N11,LBB_Code!$B:$F,3,FALSE)</f>
        <v>St James' Catholic High School</v>
      </c>
      <c r="Q11" t="str">
        <f>VLOOKUP($N11,LBB_Code!$B:$F,2,FALSE)</f>
        <v>S900008288</v>
      </c>
      <c r="R11" t="str">
        <f>VLOOKUP($N11,LBB_Code!$B:$F,4,FALSE)</f>
        <v>NW9 5PE</v>
      </c>
      <c r="S11" t="str">
        <f>VLOOKUP($G11,LBB_Code!$J:$O, 6,FALSE)</f>
        <v>A1.D10162.661225.99999.9999999.999999</v>
      </c>
      <c r="T11" s="153"/>
      <c r="U11" t="str">
        <f t="shared" si="1"/>
        <v>5407.Salaries.0.Ap251</v>
      </c>
      <c r="V11" t="str">
        <f t="shared" si="2"/>
        <v>St. James' Catholic High.5407.Salaries.0.Ap25</v>
      </c>
      <c r="W11" s="121"/>
      <c r="X11" t="str">
        <f t="shared" si="3"/>
        <v>5407.Salaries.0.Ma251</v>
      </c>
      <c r="Y11" t="str">
        <f t="shared" si="4"/>
        <v>St. James' Catholic High.5407.Salaries.0.Ma25</v>
      </c>
      <c r="Z11" s="121"/>
      <c r="AA11" t="str">
        <f t="shared" si="5"/>
        <v>5407.Salaries.0.Ju251</v>
      </c>
      <c r="AB11" t="str">
        <f t="shared" si="6"/>
        <v>St. James' Catholic High.5407.Salaries.0.Ju25</v>
      </c>
      <c r="AC11" s="121"/>
      <c r="AD11" t="str">
        <f t="shared" si="7"/>
        <v>5407.Salaries.0.Jul251</v>
      </c>
      <c r="AE11" t="str">
        <f t="shared" si="8"/>
        <v>St. James' Catholic High.5407.Salaries.0.Jul25</v>
      </c>
      <c r="AF11" s="121">
        <f t="shared" si="28"/>
        <v>0</v>
      </c>
      <c r="AG11" t="str">
        <f t="shared" si="9"/>
        <v>5407.Salaries.0.Aug251</v>
      </c>
      <c r="AH11" t="str">
        <f t="shared" si="10"/>
        <v>St. James' Catholic High.5407.Salaries.0.Aug25</v>
      </c>
      <c r="AI11" s="121">
        <v>-150070.09956309083</v>
      </c>
      <c r="AJ11" t="str">
        <f t="shared" si="11"/>
        <v>5407.Salaries.0.Sep251</v>
      </c>
      <c r="AK11" t="str">
        <f t="shared" si="12"/>
        <v>St. James' Catholic High.5407.Salaries.0.Sep25</v>
      </c>
      <c r="AL11" s="121">
        <f t="shared" si="29"/>
        <v>0</v>
      </c>
      <c r="AM11" t="str">
        <f t="shared" si="13"/>
        <v>5407.Salaries.0.Oct251</v>
      </c>
      <c r="AN11" t="str">
        <f t="shared" si="14"/>
        <v>St. James' Catholic High.5407.Salaries.0.Oct25</v>
      </c>
      <c r="AO11" s="121">
        <f t="shared" si="30"/>
        <v>0</v>
      </c>
      <c r="AP11" t="str">
        <f t="shared" si="15"/>
        <v>5407.Salaries.0.Nov251</v>
      </c>
      <c r="AQ11" t="str">
        <f t="shared" si="16"/>
        <v>St. James' Catholic High.5407.Salaries.0.Nov25</v>
      </c>
      <c r="AR11" s="121">
        <f t="shared" si="31"/>
        <v>0</v>
      </c>
      <c r="AS11" t="str">
        <f t="shared" si="17"/>
        <v>5407.Salaries.0.Dec251</v>
      </c>
      <c r="AT11" t="str">
        <f t="shared" si="18"/>
        <v>St. James' Catholic High.5407.Salaries.0.Dec25</v>
      </c>
      <c r="AU11" s="121">
        <f t="shared" si="32"/>
        <v>0</v>
      </c>
      <c r="AV11" t="str">
        <f t="shared" si="19"/>
        <v>5407.Salaries.0.Jan261</v>
      </c>
      <c r="AW11" t="str">
        <f t="shared" si="20"/>
        <v>St. James' Catholic High.5407.Salaries.0.Jan26</v>
      </c>
      <c r="AX11" s="121">
        <f t="shared" si="33"/>
        <v>0</v>
      </c>
      <c r="AY11" t="str">
        <f t="shared" si="21"/>
        <v>5407.Salaries.0.Feb261</v>
      </c>
      <c r="AZ11" t="str">
        <f t="shared" si="22"/>
        <v>St. James' Catholic High.5407.Salaries.0.Feb26</v>
      </c>
      <c r="BA11" s="121">
        <f t="shared" si="34"/>
        <v>0</v>
      </c>
      <c r="BB11" t="str">
        <f t="shared" si="23"/>
        <v>5407.Salaries.0.Mar261</v>
      </c>
      <c r="BC11" t="str">
        <f t="shared" si="24"/>
        <v>St. James' Catholic High.5407.Salaries.0.Mar26</v>
      </c>
      <c r="BD11" s="121">
        <f t="shared" si="35"/>
        <v>0</v>
      </c>
      <c r="BE11" s="119">
        <f t="shared" si="25"/>
        <v>-150070.09956309083</v>
      </c>
      <c r="BF11" s="119">
        <f t="shared" si="36"/>
        <v>-150070.09956309083</v>
      </c>
    </row>
    <row r="12" spans="1:58" x14ac:dyDescent="0.25">
      <c r="B12">
        <v>3023516</v>
      </c>
      <c r="C12" t="str">
        <f>VLOOKUP(B12,'School Details'!A:K,2,FALSE)</f>
        <v>Hasmonean</v>
      </c>
      <c r="D12">
        <f>VLOOKUP(B12,'School Details'!A:K,3,FALSE)</f>
        <v>0</v>
      </c>
      <c r="E12" t="str">
        <f>VLOOKUP(B12,'School Details'!A:K,4,FALSE)</f>
        <v>M</v>
      </c>
      <c r="F12" t="str">
        <f>VLOOKUP(B12,'School Details'!A:K,5,FALSE)</f>
        <v>Primary</v>
      </c>
      <c r="G12" s="100" t="s">
        <v>23391</v>
      </c>
      <c r="H12" t="e">
        <f>VLOOKUP(G12,CCs!$Q:$R,2,FALSE)</f>
        <v>#N/A</v>
      </c>
      <c r="I12" s="127" t="s">
        <v>23773</v>
      </c>
      <c r="J12" t="str">
        <f t="shared" si="37"/>
        <v>661225</v>
      </c>
      <c r="K12">
        <f>VLOOKUP(I12,'Drop Down'!$H:$I,2,FALSE)</f>
        <v>0</v>
      </c>
      <c r="L12">
        <f t="shared" si="38"/>
        <v>1</v>
      </c>
      <c r="M12" t="str">
        <f t="shared" si="26"/>
        <v>Salaries.0</v>
      </c>
      <c r="N12">
        <f>VLOOKUP(B12,'School Details'!A:K,10,FALSE)</f>
        <v>400108</v>
      </c>
      <c r="O12" t="str">
        <f t="shared" si="27"/>
        <v>Hasmonean</v>
      </c>
      <c r="P12" t="str">
        <f>VLOOKUP($N12,LBB_Code!$B:$F,3,FALSE)</f>
        <v>Hasmonean Primary School</v>
      </c>
      <c r="Q12" t="str">
        <f>VLOOKUP($N12,LBB_Code!$B:$F,2,FALSE)</f>
        <v>S900008351</v>
      </c>
      <c r="R12" t="str">
        <f>VLOOKUP($N12,LBB_Code!$B:$F,4,FALSE)</f>
        <v>NW4 2PD</v>
      </c>
      <c r="S12" t="str">
        <f>VLOOKUP($G12,LBB_Code!$J:$O, 6,FALSE)</f>
        <v>A1.D10162.661225.99999.9999999.999999</v>
      </c>
      <c r="T12" s="153"/>
      <c r="U12" t="str">
        <f t="shared" si="1"/>
        <v>3516.Salaries.0.Ap251</v>
      </c>
      <c r="V12" t="str">
        <f t="shared" si="2"/>
        <v>Hasmonean.3516.Salaries.0.Ap25</v>
      </c>
      <c r="W12" s="121"/>
      <c r="X12" t="str">
        <f t="shared" si="3"/>
        <v>3516.Salaries.0.Ma251</v>
      </c>
      <c r="Y12" t="str">
        <f t="shared" si="4"/>
        <v>Hasmonean.3516.Salaries.0.Ma25</v>
      </c>
      <c r="Z12" s="121"/>
      <c r="AA12" t="str">
        <f t="shared" si="5"/>
        <v>3516.Salaries.0.Ju251</v>
      </c>
      <c r="AB12" t="str">
        <f t="shared" si="6"/>
        <v>Hasmonean.3516.Salaries.0.Ju25</v>
      </c>
      <c r="AC12" s="121"/>
      <c r="AD12" t="str">
        <f t="shared" si="7"/>
        <v>3516.Salaries.0.Jul251</v>
      </c>
      <c r="AE12" t="str">
        <f t="shared" si="8"/>
        <v>Hasmonean.3516.Salaries.0.Jul25</v>
      </c>
      <c r="AF12" s="121">
        <f t="shared" si="28"/>
        <v>0</v>
      </c>
      <c r="AG12" t="str">
        <f t="shared" si="9"/>
        <v>3516.Salaries.0.Aug251</v>
      </c>
      <c r="AH12" t="str">
        <f t="shared" si="10"/>
        <v>Hasmonean.3516.Salaries.0.Aug25</v>
      </c>
      <c r="AI12" s="121">
        <v>-87218.209999999963</v>
      </c>
      <c r="AJ12" t="str">
        <f t="shared" si="11"/>
        <v>3516.Salaries.0.Sep251</v>
      </c>
      <c r="AK12" t="str">
        <f t="shared" si="12"/>
        <v>Hasmonean.3516.Salaries.0.Sep25</v>
      </c>
      <c r="AL12" s="121">
        <f t="shared" si="29"/>
        <v>0</v>
      </c>
      <c r="AM12" t="str">
        <f t="shared" si="13"/>
        <v>3516.Salaries.0.Oct251</v>
      </c>
      <c r="AN12" t="str">
        <f t="shared" si="14"/>
        <v>Hasmonean.3516.Salaries.0.Oct25</v>
      </c>
      <c r="AO12" s="121">
        <f t="shared" si="30"/>
        <v>0</v>
      </c>
      <c r="AP12" t="str">
        <f t="shared" si="15"/>
        <v>3516.Salaries.0.Nov251</v>
      </c>
      <c r="AQ12" t="str">
        <f t="shared" si="16"/>
        <v>Hasmonean.3516.Salaries.0.Nov25</v>
      </c>
      <c r="AR12" s="121">
        <f t="shared" si="31"/>
        <v>0</v>
      </c>
      <c r="AS12" t="str">
        <f t="shared" si="17"/>
        <v>3516.Salaries.0.Dec251</v>
      </c>
      <c r="AT12" t="str">
        <f t="shared" si="18"/>
        <v>Hasmonean.3516.Salaries.0.Dec25</v>
      </c>
      <c r="AU12" s="121">
        <f t="shared" si="32"/>
        <v>0</v>
      </c>
      <c r="AV12" t="str">
        <f t="shared" si="19"/>
        <v>3516.Salaries.0.Jan261</v>
      </c>
      <c r="AW12" t="str">
        <f t="shared" si="20"/>
        <v>Hasmonean.3516.Salaries.0.Jan26</v>
      </c>
      <c r="AX12" s="121">
        <f t="shared" si="33"/>
        <v>0</v>
      </c>
      <c r="AY12" t="str">
        <f t="shared" si="21"/>
        <v>3516.Salaries.0.Feb261</v>
      </c>
      <c r="AZ12" t="str">
        <f t="shared" si="22"/>
        <v>Hasmonean.3516.Salaries.0.Feb26</v>
      </c>
      <c r="BA12" s="121">
        <f t="shared" si="34"/>
        <v>0</v>
      </c>
      <c r="BB12" t="str">
        <f t="shared" si="23"/>
        <v>3516.Salaries.0.Mar261</v>
      </c>
      <c r="BC12" t="str">
        <f t="shared" si="24"/>
        <v>Hasmonean.3516.Salaries.0.Mar26</v>
      </c>
      <c r="BD12" s="121">
        <f t="shared" si="35"/>
        <v>0</v>
      </c>
      <c r="BE12" s="119">
        <f t="shared" si="25"/>
        <v>-87218.209999999963</v>
      </c>
      <c r="BF12" s="119">
        <f t="shared" si="36"/>
        <v>-87218.209999999963</v>
      </c>
    </row>
    <row r="13" spans="1:58" x14ac:dyDescent="0.25">
      <c r="B13">
        <v>3025409</v>
      </c>
      <c r="C13" t="str">
        <f>VLOOKUP(B13,'School Details'!A:K,2,FALSE)</f>
        <v>Hasmonean High School</v>
      </c>
      <c r="D13">
        <f>VLOOKUP(B13,'School Details'!A:K,3,FALSE)</f>
        <v>0</v>
      </c>
      <c r="E13" t="str">
        <f>VLOOKUP(B13,'School Details'!A:K,4,FALSE)</f>
        <v>A</v>
      </c>
      <c r="F13" t="str">
        <f>VLOOKUP(B13,'School Details'!A:K,5,FALSE)</f>
        <v>Secondary</v>
      </c>
      <c r="G13" s="100" t="s">
        <v>23391</v>
      </c>
      <c r="H13" t="e">
        <f>VLOOKUP(G13,CCs!$Q:$R,2,FALSE)</f>
        <v>#N/A</v>
      </c>
      <c r="I13" s="127" t="s">
        <v>23773</v>
      </c>
      <c r="J13" t="str">
        <f t="shared" si="37"/>
        <v>661225</v>
      </c>
      <c r="K13">
        <f>VLOOKUP(I13,'Drop Down'!$H:$I,2,FALSE)</f>
        <v>0</v>
      </c>
      <c r="L13">
        <f t="shared" si="38"/>
        <v>1</v>
      </c>
      <c r="M13" t="str">
        <f t="shared" si="26"/>
        <v>Salaries.0</v>
      </c>
      <c r="N13">
        <f>VLOOKUP(B13,'School Details'!A:K,10,FALSE)</f>
        <v>145386</v>
      </c>
      <c r="O13" t="str">
        <f t="shared" si="27"/>
        <v>Hasmonean High School</v>
      </c>
      <c r="P13" t="str">
        <f>VLOOKUP($N13,LBB_Code!$B:$F,3,FALSE)</f>
        <v>Hasmonean High School</v>
      </c>
      <c r="Q13" t="str">
        <f>VLOOKUP($N13,LBB_Code!$B:$F,2,FALSE)</f>
        <v>S900001370</v>
      </c>
      <c r="R13" t="str">
        <f>VLOOKUP($N13,LBB_Code!$B:$F,4,FALSE)</f>
        <v>NW7 2EU</v>
      </c>
      <c r="S13" t="str">
        <f>VLOOKUP($G13,LBB_Code!$J:$O, 6,FALSE)</f>
        <v>A1.D10162.661225.99999.9999999.999999</v>
      </c>
      <c r="T13" s="153"/>
      <c r="U13" t="str">
        <f t="shared" si="1"/>
        <v>5409.Salaries.0.Ap251</v>
      </c>
      <c r="V13" t="str">
        <f t="shared" si="2"/>
        <v>Hasmonean High School.5409.Salaries.0.Ap25</v>
      </c>
      <c r="W13" s="121"/>
      <c r="X13" t="str">
        <f t="shared" si="3"/>
        <v>5409.Salaries.0.Ma251</v>
      </c>
      <c r="Y13" t="str">
        <f t="shared" si="4"/>
        <v>Hasmonean High School.5409.Salaries.0.Ma25</v>
      </c>
      <c r="Z13" s="121"/>
      <c r="AA13" t="str">
        <f t="shared" si="5"/>
        <v>5409.Salaries.0.Ju251</v>
      </c>
      <c r="AB13" t="str">
        <f t="shared" si="6"/>
        <v>Hasmonean High School.5409.Salaries.0.Ju25</v>
      </c>
      <c r="AC13" s="121"/>
      <c r="AD13" t="str">
        <f t="shared" si="7"/>
        <v>5409.Salaries.0.Jul251</v>
      </c>
      <c r="AE13" t="str">
        <f t="shared" si="8"/>
        <v>Hasmonean High School.5409.Salaries.0.Jul25</v>
      </c>
      <c r="AF13" s="121">
        <f t="shared" si="28"/>
        <v>0</v>
      </c>
      <c r="AG13" t="str">
        <f t="shared" si="9"/>
        <v>5409.Salaries.0.Aug251</v>
      </c>
      <c r="AH13" t="str">
        <f t="shared" si="10"/>
        <v>Hasmonean High School.5409.Salaries.0.Aug25</v>
      </c>
      <c r="AI13" s="121">
        <v>-160792.98999999976</v>
      </c>
      <c r="AJ13" t="str">
        <f t="shared" si="11"/>
        <v>5409.Salaries.0.Sep251</v>
      </c>
      <c r="AK13" t="str">
        <f t="shared" si="12"/>
        <v>Hasmonean High School.5409.Salaries.0.Sep25</v>
      </c>
      <c r="AL13" s="121">
        <f t="shared" si="29"/>
        <v>0</v>
      </c>
      <c r="AM13" t="str">
        <f t="shared" si="13"/>
        <v>5409.Salaries.0.Oct251</v>
      </c>
      <c r="AN13" t="str">
        <f t="shared" si="14"/>
        <v>Hasmonean High School.5409.Salaries.0.Oct25</v>
      </c>
      <c r="AO13" s="121">
        <f t="shared" si="30"/>
        <v>0</v>
      </c>
      <c r="AP13" t="str">
        <f t="shared" si="15"/>
        <v>5409.Salaries.0.Nov251</v>
      </c>
      <c r="AQ13" t="str">
        <f t="shared" si="16"/>
        <v>Hasmonean High School.5409.Salaries.0.Nov25</v>
      </c>
      <c r="AR13" s="121">
        <f t="shared" si="31"/>
        <v>0</v>
      </c>
      <c r="AS13" t="str">
        <f t="shared" si="17"/>
        <v>5409.Salaries.0.Dec251</v>
      </c>
      <c r="AT13" t="str">
        <f t="shared" si="18"/>
        <v>Hasmonean High School.5409.Salaries.0.Dec25</v>
      </c>
      <c r="AU13" s="121">
        <f t="shared" si="32"/>
        <v>0</v>
      </c>
      <c r="AV13" t="str">
        <f t="shared" si="19"/>
        <v>5409.Salaries.0.Jan261</v>
      </c>
      <c r="AW13" t="str">
        <f t="shared" si="20"/>
        <v>Hasmonean High School.5409.Salaries.0.Jan26</v>
      </c>
      <c r="AX13" s="121">
        <f t="shared" si="33"/>
        <v>0</v>
      </c>
      <c r="AY13" t="str">
        <f t="shared" si="21"/>
        <v>5409.Salaries.0.Feb261</v>
      </c>
      <c r="AZ13" t="str">
        <f t="shared" si="22"/>
        <v>Hasmonean High School.5409.Salaries.0.Feb26</v>
      </c>
      <c r="BA13" s="121">
        <f t="shared" si="34"/>
        <v>0</v>
      </c>
      <c r="BB13" t="str">
        <f t="shared" si="23"/>
        <v>5409.Salaries.0.Mar261</v>
      </c>
      <c r="BC13" t="str">
        <f t="shared" si="24"/>
        <v>Hasmonean High School.5409.Salaries.0.Mar26</v>
      </c>
      <c r="BD13" s="121">
        <f t="shared" si="35"/>
        <v>0</v>
      </c>
      <c r="BE13" s="119">
        <f t="shared" si="25"/>
        <v>-160792.98999999976</v>
      </c>
      <c r="BF13" s="119">
        <f t="shared" si="36"/>
        <v>-160792.98999999976</v>
      </c>
    </row>
    <row r="14" spans="1:58" x14ac:dyDescent="0.25">
      <c r="B14">
        <v>3024014</v>
      </c>
      <c r="C14" t="str">
        <f>VLOOKUP(B14,'School Details'!A:K,2,FALSE)</f>
        <v>Hasmonean High School for Girls</v>
      </c>
      <c r="D14">
        <f>VLOOKUP(B14,'School Details'!A:K,3,FALSE)</f>
        <v>0</v>
      </c>
      <c r="E14" t="str">
        <f>VLOOKUP(B14,'School Details'!A:K,4,FALSE)</f>
        <v>A</v>
      </c>
      <c r="F14" t="str">
        <f>VLOOKUP(B14,'School Details'!A:K,5,FALSE)</f>
        <v>Secondary</v>
      </c>
      <c r="G14" s="100" t="s">
        <v>23391</v>
      </c>
      <c r="H14" t="e">
        <f>VLOOKUP(G14,CCs!$Q:$R,2,FALSE)</f>
        <v>#N/A</v>
      </c>
      <c r="I14" s="127" t="s">
        <v>23773</v>
      </c>
      <c r="J14" t="str">
        <f t="shared" si="37"/>
        <v>661225</v>
      </c>
      <c r="K14">
        <f>VLOOKUP(I14,'Drop Down'!$H:$I,2,FALSE)</f>
        <v>0</v>
      </c>
      <c r="L14">
        <f t="shared" si="38"/>
        <v>1</v>
      </c>
      <c r="M14" t="str">
        <f t="shared" si="26"/>
        <v>Salaries.0</v>
      </c>
      <c r="N14">
        <f>VLOOKUP(B14,'School Details'!A:K,10,FALSE)</f>
        <v>145386</v>
      </c>
      <c r="O14" t="str">
        <f t="shared" si="27"/>
        <v>Hasmonean High School for Girls</v>
      </c>
      <c r="P14" t="str">
        <f>VLOOKUP($N14,LBB_Code!$B:$F,3,FALSE)</f>
        <v>Hasmonean High School</v>
      </c>
      <c r="Q14" t="str">
        <f>VLOOKUP($N14,LBB_Code!$B:$F,2,FALSE)</f>
        <v>S900001370</v>
      </c>
      <c r="R14" t="str">
        <f>VLOOKUP($N14,LBB_Code!$B:$F,4,FALSE)</f>
        <v>NW7 2EU</v>
      </c>
      <c r="S14" t="str">
        <f>VLOOKUP($G14,LBB_Code!$J:$O, 6,FALSE)</f>
        <v>A1.D10162.661225.99999.9999999.999999</v>
      </c>
      <c r="T14" s="153"/>
      <c r="U14" t="str">
        <f t="shared" si="1"/>
        <v>4014.Salaries.0.Ap251</v>
      </c>
      <c r="V14" t="str">
        <f t="shared" si="2"/>
        <v>Hasmonean High School for Girls.4014.Salaries.0.Ap25</v>
      </c>
      <c r="W14" s="121"/>
      <c r="X14" t="str">
        <f t="shared" si="3"/>
        <v>4014.Salaries.0.Ma251</v>
      </c>
      <c r="Y14" t="str">
        <f t="shared" si="4"/>
        <v>Hasmonean High School for Girls.4014.Salaries.0.Ma25</v>
      </c>
      <c r="Z14" s="121"/>
      <c r="AA14" t="str">
        <f t="shared" si="5"/>
        <v>4014.Salaries.0.Ju251</v>
      </c>
      <c r="AB14" t="str">
        <f t="shared" si="6"/>
        <v>Hasmonean High School for Girls.4014.Salaries.0.Ju25</v>
      </c>
      <c r="AC14" s="121"/>
      <c r="AD14" t="str">
        <f t="shared" si="7"/>
        <v>4014.Salaries.0.Jul251</v>
      </c>
      <c r="AE14" t="str">
        <f t="shared" si="8"/>
        <v>Hasmonean High School for Girls.4014.Salaries.0.Jul25</v>
      </c>
      <c r="AF14" s="121">
        <f t="shared" si="28"/>
        <v>0</v>
      </c>
      <c r="AG14" t="str">
        <f t="shared" si="9"/>
        <v>4014.Salaries.0.Aug251</v>
      </c>
      <c r="AH14" t="str">
        <f t="shared" si="10"/>
        <v>Hasmonean High School for Girls.4014.Salaries.0.Aug25</v>
      </c>
      <c r="AI14" s="121">
        <v>-140748.14676195275</v>
      </c>
      <c r="AJ14" t="str">
        <f t="shared" si="11"/>
        <v>4014.Salaries.0.Sep251</v>
      </c>
      <c r="AK14" t="str">
        <f t="shared" si="12"/>
        <v>Hasmonean High School for Girls.4014.Salaries.0.Sep25</v>
      </c>
      <c r="AL14" s="121">
        <f t="shared" si="29"/>
        <v>0</v>
      </c>
      <c r="AM14" t="str">
        <f t="shared" si="13"/>
        <v>4014.Salaries.0.Oct251</v>
      </c>
      <c r="AN14" t="str">
        <f t="shared" si="14"/>
        <v>Hasmonean High School for Girls.4014.Salaries.0.Oct25</v>
      </c>
      <c r="AO14" s="121">
        <f t="shared" si="30"/>
        <v>0</v>
      </c>
      <c r="AP14" t="str">
        <f t="shared" si="15"/>
        <v>4014.Salaries.0.Nov251</v>
      </c>
      <c r="AQ14" t="str">
        <f t="shared" si="16"/>
        <v>Hasmonean High School for Girls.4014.Salaries.0.Nov25</v>
      </c>
      <c r="AR14" s="121">
        <f t="shared" si="31"/>
        <v>0</v>
      </c>
      <c r="AS14" t="str">
        <f t="shared" si="17"/>
        <v>4014.Salaries.0.Dec251</v>
      </c>
      <c r="AT14" t="str">
        <f t="shared" si="18"/>
        <v>Hasmonean High School for Girls.4014.Salaries.0.Dec25</v>
      </c>
      <c r="AU14" s="121">
        <f t="shared" si="32"/>
        <v>0</v>
      </c>
      <c r="AV14" t="str">
        <f t="shared" si="19"/>
        <v>4014.Salaries.0.Jan261</v>
      </c>
      <c r="AW14" t="str">
        <f t="shared" si="20"/>
        <v>Hasmonean High School for Girls.4014.Salaries.0.Jan26</v>
      </c>
      <c r="AX14" s="121">
        <f t="shared" si="33"/>
        <v>0</v>
      </c>
      <c r="AY14" t="str">
        <f t="shared" si="21"/>
        <v>4014.Salaries.0.Feb261</v>
      </c>
      <c r="AZ14" t="str">
        <f t="shared" si="22"/>
        <v>Hasmonean High School for Girls.4014.Salaries.0.Feb26</v>
      </c>
      <c r="BA14" s="121">
        <f t="shared" si="34"/>
        <v>0</v>
      </c>
      <c r="BB14" t="str">
        <f t="shared" si="23"/>
        <v>4014.Salaries.0.Mar261</v>
      </c>
      <c r="BC14" t="str">
        <f t="shared" si="24"/>
        <v>Hasmonean High School for Girls.4014.Salaries.0.Mar26</v>
      </c>
      <c r="BD14" s="121">
        <f t="shared" si="35"/>
        <v>0</v>
      </c>
      <c r="BE14" s="119">
        <f t="shared" si="25"/>
        <v>-140748.14676195275</v>
      </c>
      <c r="BF14" s="119">
        <f t="shared" si="36"/>
        <v>-140748.14676195275</v>
      </c>
    </row>
    <row r="15" spans="1:58" x14ac:dyDescent="0.25">
      <c r="B15">
        <v>3022024</v>
      </c>
      <c r="C15" t="str">
        <f>VLOOKUP(B15,'School Details'!A:K,2,FALSE)</f>
        <v>Fairway</v>
      </c>
      <c r="D15">
        <f>VLOOKUP(B15,'School Details'!A:K,3,FALSE)</f>
        <v>0</v>
      </c>
      <c r="E15" t="str">
        <f>VLOOKUP(B15,'School Details'!A:K,4,FALSE)</f>
        <v>M</v>
      </c>
      <c r="F15" t="str">
        <f>VLOOKUP(B15,'School Details'!A:K,5,FALSE)</f>
        <v>Primary</v>
      </c>
      <c r="G15" s="100" t="s">
        <v>23391</v>
      </c>
      <c r="H15" t="e">
        <f>VLOOKUP(G15,CCs!$Q:$R,2,FALSE)</f>
        <v>#N/A</v>
      </c>
      <c r="I15" s="127" t="s">
        <v>23773</v>
      </c>
      <c r="J15" t="str">
        <f t="shared" si="37"/>
        <v>661225</v>
      </c>
      <c r="K15">
        <f>VLOOKUP(I15,'Drop Down'!$H:$I,2,FALSE)</f>
        <v>0</v>
      </c>
      <c r="L15">
        <f t="shared" si="38"/>
        <v>1</v>
      </c>
      <c r="M15" t="str">
        <f t="shared" si="26"/>
        <v>Salaries.0</v>
      </c>
      <c r="N15">
        <f>VLOOKUP(B15,'School Details'!A:K,10,FALSE)</f>
        <v>400047</v>
      </c>
      <c r="O15" t="str">
        <f t="shared" si="27"/>
        <v>Fairway</v>
      </c>
      <c r="P15" t="str">
        <f>VLOOKUP($N15,LBB_Code!$B:$F,3,FALSE)</f>
        <v>Fairway School</v>
      </c>
      <c r="Q15" t="str">
        <f>VLOOKUP($N15,LBB_Code!$B:$F,2,FALSE)</f>
        <v>S900008311</v>
      </c>
      <c r="R15" t="str">
        <f>VLOOKUP($N15,LBB_Code!$B:$F,4,FALSE)</f>
        <v>NW7 3HS</v>
      </c>
      <c r="S15" t="str">
        <f>VLOOKUP($G15,LBB_Code!$J:$O, 6,FALSE)</f>
        <v>A1.D10162.661225.99999.9999999.999999</v>
      </c>
      <c r="T15" s="153"/>
      <c r="U15" t="str">
        <f t="shared" si="1"/>
        <v>2024.Salaries.0.Ap251</v>
      </c>
      <c r="V15" t="str">
        <f t="shared" si="2"/>
        <v>Fairway.2024.Salaries.0.Ap25</v>
      </c>
      <c r="W15" s="121"/>
      <c r="X15" t="str">
        <f t="shared" si="3"/>
        <v>2024.Salaries.0.Ma251</v>
      </c>
      <c r="Y15" t="str">
        <f t="shared" si="4"/>
        <v>Fairway.2024.Salaries.0.Ma25</v>
      </c>
      <c r="Z15" s="121"/>
      <c r="AA15" t="str">
        <f t="shared" si="5"/>
        <v>2024.Salaries.0.Ju251</v>
      </c>
      <c r="AB15" t="str">
        <f t="shared" si="6"/>
        <v>Fairway.2024.Salaries.0.Ju25</v>
      </c>
      <c r="AC15" s="121"/>
      <c r="AD15" t="str">
        <f t="shared" si="7"/>
        <v>2024.Salaries.0.Jul251</v>
      </c>
      <c r="AE15" t="str">
        <f t="shared" si="8"/>
        <v>Fairway.2024.Salaries.0.Jul25</v>
      </c>
      <c r="AF15" s="121">
        <f t="shared" si="28"/>
        <v>0</v>
      </c>
      <c r="AG15" t="str">
        <f t="shared" si="9"/>
        <v>2024.Salaries.0.Aug251</v>
      </c>
      <c r="AH15" t="str">
        <f t="shared" si="10"/>
        <v>Fairway.2024.Salaries.0.Aug25</v>
      </c>
      <c r="AI15" s="121">
        <v>-131674.25253939634</v>
      </c>
      <c r="AJ15" t="str">
        <f t="shared" si="11"/>
        <v>2024.Salaries.0.Sep251</v>
      </c>
      <c r="AK15" t="str">
        <f t="shared" si="12"/>
        <v>Fairway.2024.Salaries.0.Sep25</v>
      </c>
      <c r="AL15" s="121">
        <f t="shared" si="29"/>
        <v>0</v>
      </c>
      <c r="AM15" t="str">
        <f t="shared" si="13"/>
        <v>2024.Salaries.0.Oct251</v>
      </c>
      <c r="AN15" t="str">
        <f t="shared" si="14"/>
        <v>Fairway.2024.Salaries.0.Oct25</v>
      </c>
      <c r="AO15" s="121">
        <f t="shared" si="30"/>
        <v>0</v>
      </c>
      <c r="AP15" t="str">
        <f t="shared" si="15"/>
        <v>2024.Salaries.0.Nov251</v>
      </c>
      <c r="AQ15" t="str">
        <f t="shared" si="16"/>
        <v>Fairway.2024.Salaries.0.Nov25</v>
      </c>
      <c r="AR15" s="121">
        <f t="shared" si="31"/>
        <v>0</v>
      </c>
      <c r="AS15" t="str">
        <f t="shared" si="17"/>
        <v>2024.Salaries.0.Dec251</v>
      </c>
      <c r="AT15" t="str">
        <f t="shared" si="18"/>
        <v>Fairway.2024.Salaries.0.Dec25</v>
      </c>
      <c r="AU15" s="121">
        <f t="shared" si="32"/>
        <v>0</v>
      </c>
      <c r="AV15" t="str">
        <f t="shared" si="19"/>
        <v>2024.Salaries.0.Jan261</v>
      </c>
      <c r="AW15" t="str">
        <f t="shared" si="20"/>
        <v>Fairway.2024.Salaries.0.Jan26</v>
      </c>
      <c r="AX15" s="121">
        <f t="shared" si="33"/>
        <v>0</v>
      </c>
      <c r="AY15" t="str">
        <f t="shared" si="21"/>
        <v>2024.Salaries.0.Feb261</v>
      </c>
      <c r="AZ15" t="str">
        <f t="shared" si="22"/>
        <v>Fairway.2024.Salaries.0.Feb26</v>
      </c>
      <c r="BA15" s="121">
        <f t="shared" si="34"/>
        <v>0</v>
      </c>
      <c r="BB15" t="str">
        <f t="shared" si="23"/>
        <v>2024.Salaries.0.Mar261</v>
      </c>
      <c r="BC15" t="str">
        <f t="shared" si="24"/>
        <v>Fairway.2024.Salaries.0.Mar26</v>
      </c>
      <c r="BD15" s="121">
        <f t="shared" si="35"/>
        <v>0</v>
      </c>
      <c r="BE15" s="119">
        <f t="shared" si="25"/>
        <v>-131674.25253939634</v>
      </c>
      <c r="BF15" s="119">
        <f t="shared" si="36"/>
        <v>-131674.25253939634</v>
      </c>
    </row>
    <row r="16" spans="1:58" x14ac:dyDescent="0.25">
      <c r="B16">
        <v>3022025</v>
      </c>
      <c r="C16" t="str">
        <f>VLOOKUP(B16,'School Details'!A:K,2,FALSE)</f>
        <v>Foulds</v>
      </c>
      <c r="D16">
        <f>VLOOKUP(B16,'School Details'!A:K,3,FALSE)</f>
        <v>0</v>
      </c>
      <c r="E16" t="str">
        <f>VLOOKUP(B16,'School Details'!A:K,4,FALSE)</f>
        <v>M</v>
      </c>
      <c r="F16" t="str">
        <f>VLOOKUP(B16,'School Details'!A:K,5,FALSE)</f>
        <v>Primary</v>
      </c>
      <c r="G16" s="100" t="s">
        <v>23391</v>
      </c>
      <c r="H16" t="e">
        <f>VLOOKUP(G16,CCs!$Q:$R,2,FALSE)</f>
        <v>#N/A</v>
      </c>
      <c r="I16" s="127" t="s">
        <v>23773</v>
      </c>
      <c r="J16" t="str">
        <f t="shared" si="37"/>
        <v>661225</v>
      </c>
      <c r="K16">
        <f>VLOOKUP(I16,'Drop Down'!$H:$I,2,FALSE)</f>
        <v>0</v>
      </c>
      <c r="L16">
        <f t="shared" si="38"/>
        <v>1</v>
      </c>
      <c r="M16" t="str">
        <f t="shared" si="26"/>
        <v>Salaries.0</v>
      </c>
      <c r="N16">
        <f>VLOOKUP(B16,'School Details'!A:K,10,FALSE)</f>
        <v>400001</v>
      </c>
      <c r="O16" t="str">
        <f t="shared" si="27"/>
        <v>Foulds</v>
      </c>
      <c r="P16" t="str">
        <f>VLOOKUP($N16,LBB_Code!$B:$F,3,FALSE)</f>
        <v>Foulds School</v>
      </c>
      <c r="Q16" t="str">
        <f>VLOOKUP($N16,LBB_Code!$B:$F,2,FALSE)</f>
        <v>S900008277</v>
      </c>
      <c r="R16" t="str">
        <f>VLOOKUP($N16,LBB_Code!$B:$F,4,FALSE)</f>
        <v>EN5 4NR</v>
      </c>
      <c r="S16" t="str">
        <f>VLOOKUP($G16,LBB_Code!$J:$O, 6,FALSE)</f>
        <v>A1.D10162.661225.99999.9999999.999999</v>
      </c>
      <c r="T16" s="153"/>
      <c r="U16" t="str">
        <f t="shared" si="1"/>
        <v>2025.Salaries.0.Ap251</v>
      </c>
      <c r="V16" t="str">
        <f t="shared" si="2"/>
        <v>Foulds.2025.Salaries.0.Ap25</v>
      </c>
      <c r="W16" s="121"/>
      <c r="X16" t="str">
        <f t="shared" si="3"/>
        <v>2025.Salaries.0.Ma251</v>
      </c>
      <c r="Y16" t="str">
        <f t="shared" si="4"/>
        <v>Foulds.2025.Salaries.0.Ma25</v>
      </c>
      <c r="Z16" s="121"/>
      <c r="AA16" t="str">
        <f t="shared" si="5"/>
        <v>2025.Salaries.0.Ju251</v>
      </c>
      <c r="AB16" t="str">
        <f t="shared" si="6"/>
        <v>Foulds.2025.Salaries.0.Ju25</v>
      </c>
      <c r="AC16" s="121"/>
      <c r="AD16" t="str">
        <f t="shared" si="7"/>
        <v>2025.Salaries.0.Jul251</v>
      </c>
      <c r="AE16" t="str">
        <f t="shared" si="8"/>
        <v>Foulds.2025.Salaries.0.Jul25</v>
      </c>
      <c r="AF16" s="121">
        <f t="shared" si="28"/>
        <v>0</v>
      </c>
      <c r="AG16" t="str">
        <f t="shared" si="9"/>
        <v>2025.Salaries.0.Aug251</v>
      </c>
      <c r="AH16" t="str">
        <f t="shared" si="10"/>
        <v>Foulds.2025.Salaries.0.Aug25</v>
      </c>
      <c r="AI16" s="121">
        <v>-133339.53999999998</v>
      </c>
      <c r="AJ16" t="str">
        <f t="shared" si="11"/>
        <v>2025.Salaries.0.Sep251</v>
      </c>
      <c r="AK16" t="str">
        <f t="shared" si="12"/>
        <v>Foulds.2025.Salaries.0.Sep25</v>
      </c>
      <c r="AL16" s="121">
        <f t="shared" si="29"/>
        <v>0</v>
      </c>
      <c r="AM16" t="str">
        <f t="shared" si="13"/>
        <v>2025.Salaries.0.Oct251</v>
      </c>
      <c r="AN16" t="str">
        <f t="shared" si="14"/>
        <v>Foulds.2025.Salaries.0.Oct25</v>
      </c>
      <c r="AO16" s="121">
        <f t="shared" si="30"/>
        <v>0</v>
      </c>
      <c r="AP16" t="str">
        <f t="shared" si="15"/>
        <v>2025.Salaries.0.Nov251</v>
      </c>
      <c r="AQ16" t="str">
        <f t="shared" si="16"/>
        <v>Foulds.2025.Salaries.0.Nov25</v>
      </c>
      <c r="AR16" s="121">
        <f t="shared" si="31"/>
        <v>0</v>
      </c>
      <c r="AS16" t="str">
        <f t="shared" si="17"/>
        <v>2025.Salaries.0.Dec251</v>
      </c>
      <c r="AT16" t="str">
        <f t="shared" si="18"/>
        <v>Foulds.2025.Salaries.0.Dec25</v>
      </c>
      <c r="AU16" s="121">
        <f t="shared" si="32"/>
        <v>0</v>
      </c>
      <c r="AV16" t="str">
        <f t="shared" si="19"/>
        <v>2025.Salaries.0.Jan261</v>
      </c>
      <c r="AW16" t="str">
        <f t="shared" si="20"/>
        <v>Foulds.2025.Salaries.0.Jan26</v>
      </c>
      <c r="AX16" s="121">
        <f t="shared" si="33"/>
        <v>0</v>
      </c>
      <c r="AY16" t="str">
        <f t="shared" si="21"/>
        <v>2025.Salaries.0.Feb261</v>
      </c>
      <c r="AZ16" t="str">
        <f t="shared" si="22"/>
        <v>Foulds.2025.Salaries.0.Feb26</v>
      </c>
      <c r="BA16" s="121">
        <f t="shared" si="34"/>
        <v>0</v>
      </c>
      <c r="BB16" t="str">
        <f t="shared" si="23"/>
        <v>2025.Salaries.0.Mar261</v>
      </c>
      <c r="BC16" t="str">
        <f t="shared" si="24"/>
        <v>Foulds.2025.Salaries.0.Mar26</v>
      </c>
      <c r="BD16" s="121">
        <f t="shared" si="35"/>
        <v>0</v>
      </c>
      <c r="BE16" s="119">
        <f t="shared" si="25"/>
        <v>-133339.53999999998</v>
      </c>
      <c r="BF16" s="119">
        <f t="shared" si="36"/>
        <v>-133339.53999999998</v>
      </c>
    </row>
    <row r="17" spans="2:58" x14ac:dyDescent="0.25">
      <c r="B17">
        <v>3022026</v>
      </c>
      <c r="C17" t="str">
        <f>VLOOKUP(B17,'School Details'!A:K,2,FALSE)</f>
        <v>Frith Manor Sch</v>
      </c>
      <c r="D17">
        <f>VLOOKUP(B17,'School Details'!A:K,3,FALSE)</f>
        <v>0</v>
      </c>
      <c r="E17" t="str">
        <f>VLOOKUP(B17,'School Details'!A:K,4,FALSE)</f>
        <v>M</v>
      </c>
      <c r="F17" t="str">
        <f>VLOOKUP(B17,'School Details'!A:K,5,FALSE)</f>
        <v>Primary</v>
      </c>
      <c r="G17" s="100" t="s">
        <v>23391</v>
      </c>
      <c r="H17" t="e">
        <f>VLOOKUP(G17,CCs!$Q:$R,2,FALSE)</f>
        <v>#N/A</v>
      </c>
      <c r="I17" s="127" t="s">
        <v>23773</v>
      </c>
      <c r="J17" t="str">
        <f t="shared" si="37"/>
        <v>661225</v>
      </c>
      <c r="K17">
        <f>VLOOKUP(I17,'Drop Down'!$H:$I,2,FALSE)</f>
        <v>0</v>
      </c>
      <c r="L17">
        <f t="shared" si="38"/>
        <v>1</v>
      </c>
      <c r="M17" t="str">
        <f t="shared" si="26"/>
        <v>Salaries.0</v>
      </c>
      <c r="N17">
        <f>VLOOKUP(B17,'School Details'!A:K,10,FALSE)</f>
        <v>400082</v>
      </c>
      <c r="O17" t="str">
        <f t="shared" si="27"/>
        <v>Frith Manor Sch</v>
      </c>
      <c r="P17" t="str">
        <f>VLOOKUP($N17,LBB_Code!$B:$F,3,FALSE)</f>
        <v>Frith Manor School</v>
      </c>
      <c r="Q17" t="str">
        <f>VLOOKUP($N17,LBB_Code!$B:$F,2,FALSE)</f>
        <v>S900008332</v>
      </c>
      <c r="R17" t="str">
        <f>VLOOKUP($N17,LBB_Code!$B:$F,4,FALSE)</f>
        <v>N12 7BN</v>
      </c>
      <c r="S17" t="str">
        <f>VLOOKUP($G17,LBB_Code!$J:$O, 6,FALSE)</f>
        <v>A1.D10162.661225.99999.9999999.999999</v>
      </c>
      <c r="T17" s="153"/>
      <c r="U17" t="str">
        <f t="shared" si="1"/>
        <v>2026.Salaries.0.Ap251</v>
      </c>
      <c r="V17" t="str">
        <f t="shared" si="2"/>
        <v>Frith Manor Sch.2026.Salaries.0.Ap25</v>
      </c>
      <c r="W17" s="121"/>
      <c r="X17" t="str">
        <f t="shared" si="3"/>
        <v>2026.Salaries.0.Ma251</v>
      </c>
      <c r="Y17" t="str">
        <f t="shared" si="4"/>
        <v>Frith Manor Sch.2026.Salaries.0.Ma25</v>
      </c>
      <c r="Z17" s="121"/>
      <c r="AA17" t="str">
        <f t="shared" si="5"/>
        <v>2026.Salaries.0.Ju251</v>
      </c>
      <c r="AB17" t="str">
        <f t="shared" si="6"/>
        <v>Frith Manor Sch.2026.Salaries.0.Ju25</v>
      </c>
      <c r="AC17" s="121"/>
      <c r="AD17" t="str">
        <f t="shared" si="7"/>
        <v>2026.Salaries.0.Jul251</v>
      </c>
      <c r="AE17" t="str">
        <f t="shared" si="8"/>
        <v>Frith Manor Sch.2026.Salaries.0.Jul25</v>
      </c>
      <c r="AF17" s="121">
        <f t="shared" si="28"/>
        <v>0</v>
      </c>
      <c r="AG17" t="str">
        <f t="shared" si="9"/>
        <v>2026.Salaries.0.Aug251</v>
      </c>
      <c r="AH17" t="str">
        <f t="shared" si="10"/>
        <v>Frith Manor Sch.2026.Salaries.0.Aug25</v>
      </c>
      <c r="AI17" s="121">
        <v>-202248.4600000002</v>
      </c>
      <c r="AJ17" t="str">
        <f t="shared" si="11"/>
        <v>2026.Salaries.0.Sep251</v>
      </c>
      <c r="AK17" t="str">
        <f t="shared" si="12"/>
        <v>Frith Manor Sch.2026.Salaries.0.Sep25</v>
      </c>
      <c r="AL17" s="121">
        <f t="shared" si="29"/>
        <v>0</v>
      </c>
      <c r="AM17" t="str">
        <f t="shared" si="13"/>
        <v>2026.Salaries.0.Oct251</v>
      </c>
      <c r="AN17" t="str">
        <f t="shared" si="14"/>
        <v>Frith Manor Sch.2026.Salaries.0.Oct25</v>
      </c>
      <c r="AO17" s="121">
        <f t="shared" si="30"/>
        <v>0</v>
      </c>
      <c r="AP17" t="str">
        <f t="shared" si="15"/>
        <v>2026.Salaries.0.Nov251</v>
      </c>
      <c r="AQ17" t="str">
        <f t="shared" si="16"/>
        <v>Frith Manor Sch.2026.Salaries.0.Nov25</v>
      </c>
      <c r="AR17" s="121">
        <f t="shared" si="31"/>
        <v>0</v>
      </c>
      <c r="AS17" t="str">
        <f t="shared" si="17"/>
        <v>2026.Salaries.0.Dec251</v>
      </c>
      <c r="AT17" t="str">
        <f t="shared" si="18"/>
        <v>Frith Manor Sch.2026.Salaries.0.Dec25</v>
      </c>
      <c r="AU17" s="121">
        <f t="shared" si="32"/>
        <v>0</v>
      </c>
      <c r="AV17" t="str">
        <f t="shared" si="19"/>
        <v>2026.Salaries.0.Jan261</v>
      </c>
      <c r="AW17" t="str">
        <f t="shared" si="20"/>
        <v>Frith Manor Sch.2026.Salaries.0.Jan26</v>
      </c>
      <c r="AX17" s="121">
        <f t="shared" si="33"/>
        <v>0</v>
      </c>
      <c r="AY17" t="str">
        <f t="shared" si="21"/>
        <v>2026.Salaries.0.Feb261</v>
      </c>
      <c r="AZ17" t="str">
        <f t="shared" si="22"/>
        <v>Frith Manor Sch.2026.Salaries.0.Feb26</v>
      </c>
      <c r="BA17" s="121">
        <f t="shared" si="34"/>
        <v>0</v>
      </c>
      <c r="BB17" t="str">
        <f t="shared" si="23"/>
        <v>2026.Salaries.0.Mar261</v>
      </c>
      <c r="BC17" t="str">
        <f t="shared" si="24"/>
        <v>Frith Manor Sch.2026.Salaries.0.Mar26</v>
      </c>
      <c r="BD17" s="121">
        <f t="shared" si="35"/>
        <v>0</v>
      </c>
      <c r="BE17" s="119">
        <f t="shared" si="25"/>
        <v>-202248.4600000002</v>
      </c>
      <c r="BF17" s="119">
        <f t="shared" si="36"/>
        <v>-202248.4600000002</v>
      </c>
    </row>
    <row r="18" spans="2:58" x14ac:dyDescent="0.25">
      <c r="B18">
        <v>3022027</v>
      </c>
      <c r="C18" t="str">
        <f>VLOOKUP(B18,'School Details'!A:K,2,FALSE)</f>
        <v>Garden Suburb Junior</v>
      </c>
      <c r="D18">
        <f>VLOOKUP(B18,'School Details'!A:K,3,FALSE)</f>
        <v>0</v>
      </c>
      <c r="E18" t="str">
        <f>VLOOKUP(B18,'School Details'!A:K,4,FALSE)</f>
        <v>M</v>
      </c>
      <c r="F18" t="str">
        <f>VLOOKUP(B18,'School Details'!A:K,5,FALSE)</f>
        <v>Primary</v>
      </c>
      <c r="G18" s="100" t="s">
        <v>23391</v>
      </c>
      <c r="H18" t="e">
        <f>VLOOKUP(G18,CCs!$Q:$R,2,FALSE)</f>
        <v>#N/A</v>
      </c>
      <c r="I18" s="127" t="s">
        <v>23773</v>
      </c>
      <c r="J18" t="str">
        <f t="shared" si="37"/>
        <v>661225</v>
      </c>
      <c r="K18">
        <f>VLOOKUP(I18,'Drop Down'!$H:$I,2,FALSE)</f>
        <v>0</v>
      </c>
      <c r="L18">
        <f t="shared" si="38"/>
        <v>1</v>
      </c>
      <c r="M18" t="str">
        <f t="shared" si="26"/>
        <v>Salaries.0</v>
      </c>
      <c r="N18">
        <f>VLOOKUP(B18,'School Details'!A:K,10,FALSE)</f>
        <v>400002</v>
      </c>
      <c r="O18" t="str">
        <f t="shared" si="27"/>
        <v>Garden Suburb Junior</v>
      </c>
      <c r="P18" t="str">
        <f>VLOOKUP($N18,LBB_Code!$B:$F,3,FALSE)</f>
        <v>Garden Suburb Junior School</v>
      </c>
      <c r="Q18" t="str">
        <f>VLOOKUP($N18,LBB_Code!$B:$F,2,FALSE)</f>
        <v>S900008278</v>
      </c>
      <c r="R18" t="str">
        <f>VLOOKUP($N18,LBB_Code!$B:$F,4,FALSE)</f>
        <v>NW11 6XU</v>
      </c>
      <c r="S18" t="str">
        <f>VLOOKUP($G18,LBB_Code!$J:$O, 6,FALSE)</f>
        <v>A1.D10162.661225.99999.9999999.999999</v>
      </c>
      <c r="T18" s="153"/>
      <c r="U18" t="str">
        <f t="shared" si="1"/>
        <v>2027.Salaries.0.Ap251</v>
      </c>
      <c r="V18" t="str">
        <f t="shared" si="2"/>
        <v>Garden Suburb Junior.2027.Salaries.0.Ap25</v>
      </c>
      <c r="W18" s="121"/>
      <c r="X18" t="str">
        <f t="shared" si="3"/>
        <v>2027.Salaries.0.Ma251</v>
      </c>
      <c r="Y18" t="str">
        <f t="shared" si="4"/>
        <v>Garden Suburb Junior.2027.Salaries.0.Ma25</v>
      </c>
      <c r="Z18" s="121"/>
      <c r="AA18" t="str">
        <f t="shared" si="5"/>
        <v>2027.Salaries.0.Ju251</v>
      </c>
      <c r="AB18" t="str">
        <f t="shared" si="6"/>
        <v>Garden Suburb Junior.2027.Salaries.0.Ju25</v>
      </c>
      <c r="AC18" s="121"/>
      <c r="AD18" t="str">
        <f t="shared" si="7"/>
        <v>2027.Salaries.0.Jul251</v>
      </c>
      <c r="AE18" t="str">
        <f t="shared" si="8"/>
        <v>Garden Suburb Junior.2027.Salaries.0.Jul25</v>
      </c>
      <c r="AF18" s="121">
        <f t="shared" si="28"/>
        <v>0</v>
      </c>
      <c r="AG18" t="str">
        <f t="shared" si="9"/>
        <v>2027.Salaries.0.Aug251</v>
      </c>
      <c r="AH18" t="str">
        <f t="shared" si="10"/>
        <v>Garden Suburb Junior.2027.Salaries.0.Aug25</v>
      </c>
      <c r="AI18" s="121">
        <v>-141350.06999999986</v>
      </c>
      <c r="AJ18" t="str">
        <f t="shared" si="11"/>
        <v>2027.Salaries.0.Sep251</v>
      </c>
      <c r="AK18" t="str">
        <f t="shared" si="12"/>
        <v>Garden Suburb Junior.2027.Salaries.0.Sep25</v>
      </c>
      <c r="AL18" s="121">
        <f t="shared" si="29"/>
        <v>0</v>
      </c>
      <c r="AM18" t="str">
        <f t="shared" si="13"/>
        <v>2027.Salaries.0.Oct251</v>
      </c>
      <c r="AN18" t="str">
        <f t="shared" si="14"/>
        <v>Garden Suburb Junior.2027.Salaries.0.Oct25</v>
      </c>
      <c r="AO18" s="121">
        <f t="shared" si="30"/>
        <v>0</v>
      </c>
      <c r="AP18" t="str">
        <f t="shared" si="15"/>
        <v>2027.Salaries.0.Nov251</v>
      </c>
      <c r="AQ18" t="str">
        <f t="shared" si="16"/>
        <v>Garden Suburb Junior.2027.Salaries.0.Nov25</v>
      </c>
      <c r="AR18" s="121">
        <f t="shared" si="31"/>
        <v>0</v>
      </c>
      <c r="AS18" t="str">
        <f t="shared" si="17"/>
        <v>2027.Salaries.0.Dec251</v>
      </c>
      <c r="AT18" t="str">
        <f t="shared" si="18"/>
        <v>Garden Suburb Junior.2027.Salaries.0.Dec25</v>
      </c>
      <c r="AU18" s="121">
        <f t="shared" si="32"/>
        <v>0</v>
      </c>
      <c r="AV18" t="str">
        <f t="shared" si="19"/>
        <v>2027.Salaries.0.Jan261</v>
      </c>
      <c r="AW18" t="str">
        <f t="shared" si="20"/>
        <v>Garden Suburb Junior.2027.Salaries.0.Jan26</v>
      </c>
      <c r="AX18" s="121">
        <f t="shared" si="33"/>
        <v>0</v>
      </c>
      <c r="AY18" t="str">
        <f t="shared" si="21"/>
        <v>2027.Salaries.0.Feb261</v>
      </c>
      <c r="AZ18" t="str">
        <f t="shared" si="22"/>
        <v>Garden Suburb Junior.2027.Salaries.0.Feb26</v>
      </c>
      <c r="BA18" s="121">
        <f t="shared" si="34"/>
        <v>0</v>
      </c>
      <c r="BB18" t="str">
        <f t="shared" si="23"/>
        <v>2027.Salaries.0.Mar261</v>
      </c>
      <c r="BC18" t="str">
        <f t="shared" si="24"/>
        <v>Garden Suburb Junior.2027.Salaries.0.Mar26</v>
      </c>
      <c r="BD18" s="121">
        <f t="shared" si="35"/>
        <v>0</v>
      </c>
      <c r="BE18" s="119">
        <f t="shared" si="25"/>
        <v>-141350.06999999986</v>
      </c>
      <c r="BF18" s="119">
        <f t="shared" si="36"/>
        <v>-141350.06999999986</v>
      </c>
    </row>
    <row r="19" spans="2:58" x14ac:dyDescent="0.25">
      <c r="B19">
        <v>3022028</v>
      </c>
      <c r="C19" t="str">
        <f>VLOOKUP(B19,'School Details'!A:K,2,FALSE)</f>
        <v>Garden Suburb Infant</v>
      </c>
      <c r="D19">
        <f>VLOOKUP(B19,'School Details'!A:K,3,FALSE)</f>
        <v>0</v>
      </c>
      <c r="E19" t="str">
        <f>VLOOKUP(B19,'School Details'!A:K,4,FALSE)</f>
        <v>M</v>
      </c>
      <c r="F19" t="str">
        <f>VLOOKUP(B19,'School Details'!A:K,5,FALSE)</f>
        <v>Primary</v>
      </c>
      <c r="G19" s="100" t="s">
        <v>23391</v>
      </c>
      <c r="H19" t="e">
        <f>VLOOKUP(G19,CCs!$Q:$R,2,FALSE)</f>
        <v>#N/A</v>
      </c>
      <c r="I19" s="127" t="s">
        <v>23773</v>
      </c>
      <c r="J19" t="str">
        <f t="shared" si="37"/>
        <v>661225</v>
      </c>
      <c r="K19">
        <f>VLOOKUP(I19,'Drop Down'!$H:$I,2,FALSE)</f>
        <v>0</v>
      </c>
      <c r="L19">
        <f t="shared" si="38"/>
        <v>1</v>
      </c>
      <c r="M19" t="str">
        <f t="shared" si="26"/>
        <v>Salaries.0</v>
      </c>
      <c r="N19">
        <f>VLOOKUP(B19,'School Details'!A:K,10,FALSE)</f>
        <v>400067</v>
      </c>
      <c r="O19" t="str">
        <f t="shared" si="27"/>
        <v>Garden Suburb Infant</v>
      </c>
      <c r="P19" t="str">
        <f>VLOOKUP($N19,LBB_Code!$B:$F,3,FALSE)</f>
        <v>Garden Suburb Infant School</v>
      </c>
      <c r="Q19" t="str">
        <f>VLOOKUP($N19,LBB_Code!$B:$F,2,FALSE)</f>
        <v>S900008326</v>
      </c>
      <c r="R19" t="str">
        <f>VLOOKUP($N19,LBB_Code!$B:$F,4,FALSE)</f>
        <v>NW11 6XU</v>
      </c>
      <c r="S19" t="str">
        <f>VLOOKUP($G19,LBB_Code!$J:$O, 6,FALSE)</f>
        <v>A1.D10162.661225.99999.9999999.999999</v>
      </c>
      <c r="T19" s="153"/>
      <c r="U19" t="str">
        <f t="shared" si="1"/>
        <v>2028.Salaries.0.Ap251</v>
      </c>
      <c r="V19" t="str">
        <f t="shared" si="2"/>
        <v>Garden Suburb Infant.2028.Salaries.0.Ap25</v>
      </c>
      <c r="W19" s="121"/>
      <c r="X19" t="str">
        <f t="shared" si="3"/>
        <v>2028.Salaries.0.Ma251</v>
      </c>
      <c r="Y19" t="str">
        <f t="shared" si="4"/>
        <v>Garden Suburb Infant.2028.Salaries.0.Ma25</v>
      </c>
      <c r="Z19" s="121"/>
      <c r="AA19" t="str">
        <f t="shared" si="5"/>
        <v>2028.Salaries.0.Ju251</v>
      </c>
      <c r="AB19" t="str">
        <f t="shared" si="6"/>
        <v>Garden Suburb Infant.2028.Salaries.0.Ju25</v>
      </c>
      <c r="AC19" s="121"/>
      <c r="AD19" t="str">
        <f t="shared" si="7"/>
        <v>2028.Salaries.0.Jul251</v>
      </c>
      <c r="AE19" t="str">
        <f t="shared" si="8"/>
        <v>Garden Suburb Infant.2028.Salaries.0.Jul25</v>
      </c>
      <c r="AF19" s="121">
        <f t="shared" si="28"/>
        <v>0</v>
      </c>
      <c r="AG19" t="str">
        <f t="shared" si="9"/>
        <v>2028.Salaries.0.Aug251</v>
      </c>
      <c r="AH19" t="str">
        <f t="shared" si="10"/>
        <v>Garden Suburb Infant.2028.Salaries.0.Aug25</v>
      </c>
      <c r="AI19" s="121">
        <v>-95372.039999999906</v>
      </c>
      <c r="AJ19" t="str">
        <f t="shared" si="11"/>
        <v>2028.Salaries.0.Sep251</v>
      </c>
      <c r="AK19" t="str">
        <f t="shared" si="12"/>
        <v>Garden Suburb Infant.2028.Salaries.0.Sep25</v>
      </c>
      <c r="AL19" s="121">
        <f t="shared" si="29"/>
        <v>0</v>
      </c>
      <c r="AM19" t="str">
        <f t="shared" si="13"/>
        <v>2028.Salaries.0.Oct251</v>
      </c>
      <c r="AN19" t="str">
        <f t="shared" si="14"/>
        <v>Garden Suburb Infant.2028.Salaries.0.Oct25</v>
      </c>
      <c r="AO19" s="121">
        <f t="shared" si="30"/>
        <v>0</v>
      </c>
      <c r="AP19" t="str">
        <f t="shared" si="15"/>
        <v>2028.Salaries.0.Nov251</v>
      </c>
      <c r="AQ19" t="str">
        <f t="shared" si="16"/>
        <v>Garden Suburb Infant.2028.Salaries.0.Nov25</v>
      </c>
      <c r="AR19" s="121">
        <f t="shared" si="31"/>
        <v>0</v>
      </c>
      <c r="AS19" t="str">
        <f t="shared" si="17"/>
        <v>2028.Salaries.0.Dec251</v>
      </c>
      <c r="AT19" t="str">
        <f t="shared" si="18"/>
        <v>Garden Suburb Infant.2028.Salaries.0.Dec25</v>
      </c>
      <c r="AU19" s="121">
        <f t="shared" si="32"/>
        <v>0</v>
      </c>
      <c r="AV19" t="str">
        <f t="shared" si="19"/>
        <v>2028.Salaries.0.Jan261</v>
      </c>
      <c r="AW19" t="str">
        <f t="shared" si="20"/>
        <v>Garden Suburb Infant.2028.Salaries.0.Jan26</v>
      </c>
      <c r="AX19" s="121">
        <f t="shared" si="33"/>
        <v>0</v>
      </c>
      <c r="AY19" t="str">
        <f t="shared" si="21"/>
        <v>2028.Salaries.0.Feb261</v>
      </c>
      <c r="AZ19" t="str">
        <f t="shared" si="22"/>
        <v>Garden Suburb Infant.2028.Salaries.0.Feb26</v>
      </c>
      <c r="BA19" s="121">
        <f t="shared" si="34"/>
        <v>0</v>
      </c>
      <c r="BB19" t="str">
        <f t="shared" si="23"/>
        <v>2028.Salaries.0.Mar261</v>
      </c>
      <c r="BC19" t="str">
        <f t="shared" si="24"/>
        <v>Garden Suburb Infant.2028.Salaries.0.Mar26</v>
      </c>
      <c r="BD19" s="121">
        <f t="shared" si="35"/>
        <v>0</v>
      </c>
      <c r="BE19" s="119">
        <f t="shared" si="25"/>
        <v>-95372.039999999906</v>
      </c>
      <c r="BF19" s="119">
        <f t="shared" si="36"/>
        <v>-95372.039999999906</v>
      </c>
    </row>
    <row r="20" spans="2:58" x14ac:dyDescent="0.25">
      <c r="B20">
        <v>3022029</v>
      </c>
      <c r="C20" t="str">
        <f>VLOOKUP(B20,'School Details'!A:K,2,FALSE)</f>
        <v>Goldbeaters</v>
      </c>
      <c r="D20">
        <f>VLOOKUP(B20,'School Details'!A:K,3,FALSE)</f>
        <v>0</v>
      </c>
      <c r="E20" t="str">
        <f>VLOOKUP(B20,'School Details'!A:K,4,FALSE)</f>
        <v>M</v>
      </c>
      <c r="F20" t="str">
        <f>VLOOKUP(B20,'School Details'!A:K,5,FALSE)</f>
        <v>Primary</v>
      </c>
      <c r="G20" s="100" t="s">
        <v>23391</v>
      </c>
      <c r="H20" t="e">
        <f>VLOOKUP(G20,CCs!$Q:$R,2,FALSE)</f>
        <v>#N/A</v>
      </c>
      <c r="I20" s="127" t="s">
        <v>23773</v>
      </c>
      <c r="J20" t="str">
        <f t="shared" si="37"/>
        <v>661225</v>
      </c>
      <c r="K20">
        <f>VLOOKUP(I20,'Drop Down'!$H:$I,2,FALSE)</f>
        <v>0</v>
      </c>
      <c r="L20">
        <f t="shared" si="38"/>
        <v>1</v>
      </c>
      <c r="M20" t="str">
        <f t="shared" si="26"/>
        <v>Salaries.0</v>
      </c>
      <c r="N20">
        <f>VLOOKUP(B20,'School Details'!A:K,10,FALSE)</f>
        <v>400035</v>
      </c>
      <c r="O20" t="str">
        <f t="shared" si="27"/>
        <v>Goldbeaters</v>
      </c>
      <c r="P20" t="str">
        <f>VLOOKUP($N20,LBB_Code!$B:$F,3,FALSE)</f>
        <v>Goldbeaters School</v>
      </c>
      <c r="Q20" t="str">
        <f>VLOOKUP($N20,LBB_Code!$B:$F,2,FALSE)</f>
        <v>S900008301</v>
      </c>
      <c r="R20" t="str">
        <f>VLOOKUP($N20,LBB_Code!$B:$F,4,FALSE)</f>
        <v>HA8 0HA</v>
      </c>
      <c r="S20" t="str">
        <f>VLOOKUP($G20,LBB_Code!$J:$O, 6,FALSE)</f>
        <v>A1.D10162.661225.99999.9999999.999999</v>
      </c>
      <c r="T20" s="153"/>
      <c r="U20" t="str">
        <f t="shared" si="1"/>
        <v>2029.Salaries.0.Ap251</v>
      </c>
      <c r="V20" t="str">
        <f t="shared" si="2"/>
        <v>Goldbeaters.2029.Salaries.0.Ap25</v>
      </c>
      <c r="W20" s="121"/>
      <c r="X20" t="str">
        <f t="shared" si="3"/>
        <v>2029.Salaries.0.Ma251</v>
      </c>
      <c r="Y20" t="str">
        <f t="shared" si="4"/>
        <v>Goldbeaters.2029.Salaries.0.Ma25</v>
      </c>
      <c r="Z20" s="121"/>
      <c r="AA20" t="str">
        <f t="shared" si="5"/>
        <v>2029.Salaries.0.Ju251</v>
      </c>
      <c r="AB20" t="str">
        <f t="shared" si="6"/>
        <v>Goldbeaters.2029.Salaries.0.Ju25</v>
      </c>
      <c r="AC20" s="121"/>
      <c r="AD20" t="str">
        <f t="shared" si="7"/>
        <v>2029.Salaries.0.Jul251</v>
      </c>
      <c r="AE20" t="str">
        <f t="shared" si="8"/>
        <v>Goldbeaters.2029.Salaries.0.Jul25</v>
      </c>
      <c r="AF20" s="121">
        <f t="shared" si="28"/>
        <v>0</v>
      </c>
      <c r="AG20" t="str">
        <f t="shared" si="9"/>
        <v>2029.Salaries.0.Aug251</v>
      </c>
      <c r="AH20" t="str">
        <f t="shared" si="10"/>
        <v>Goldbeaters.2029.Salaries.0.Aug25</v>
      </c>
      <c r="AI20" s="121">
        <v>-213289.87999999995</v>
      </c>
      <c r="AJ20" t="str">
        <f t="shared" si="11"/>
        <v>2029.Salaries.0.Sep251</v>
      </c>
      <c r="AK20" t="str">
        <f t="shared" si="12"/>
        <v>Goldbeaters.2029.Salaries.0.Sep25</v>
      </c>
      <c r="AL20" s="121">
        <f t="shared" si="29"/>
        <v>0</v>
      </c>
      <c r="AM20" t="str">
        <f t="shared" si="13"/>
        <v>2029.Salaries.0.Oct251</v>
      </c>
      <c r="AN20" t="str">
        <f t="shared" si="14"/>
        <v>Goldbeaters.2029.Salaries.0.Oct25</v>
      </c>
      <c r="AO20" s="121">
        <f t="shared" si="30"/>
        <v>0</v>
      </c>
      <c r="AP20" t="str">
        <f t="shared" si="15"/>
        <v>2029.Salaries.0.Nov251</v>
      </c>
      <c r="AQ20" t="str">
        <f t="shared" si="16"/>
        <v>Goldbeaters.2029.Salaries.0.Nov25</v>
      </c>
      <c r="AR20" s="121">
        <f t="shared" si="31"/>
        <v>0</v>
      </c>
      <c r="AS20" t="str">
        <f t="shared" si="17"/>
        <v>2029.Salaries.0.Dec251</v>
      </c>
      <c r="AT20" t="str">
        <f t="shared" si="18"/>
        <v>Goldbeaters.2029.Salaries.0.Dec25</v>
      </c>
      <c r="AU20" s="121">
        <f t="shared" si="32"/>
        <v>0</v>
      </c>
      <c r="AV20" t="str">
        <f t="shared" si="19"/>
        <v>2029.Salaries.0.Jan261</v>
      </c>
      <c r="AW20" t="str">
        <f t="shared" si="20"/>
        <v>Goldbeaters.2029.Salaries.0.Jan26</v>
      </c>
      <c r="AX20" s="121">
        <f t="shared" si="33"/>
        <v>0</v>
      </c>
      <c r="AY20" t="str">
        <f t="shared" si="21"/>
        <v>2029.Salaries.0.Feb261</v>
      </c>
      <c r="AZ20" t="str">
        <f t="shared" si="22"/>
        <v>Goldbeaters.2029.Salaries.0.Feb26</v>
      </c>
      <c r="BA20" s="121">
        <f t="shared" si="34"/>
        <v>0</v>
      </c>
      <c r="BB20" t="str">
        <f t="shared" si="23"/>
        <v>2029.Salaries.0.Mar261</v>
      </c>
      <c r="BC20" t="str">
        <f t="shared" si="24"/>
        <v>Goldbeaters.2029.Salaries.0.Mar26</v>
      </c>
      <c r="BD20" s="121">
        <f t="shared" si="35"/>
        <v>0</v>
      </c>
      <c r="BE20" s="119">
        <f t="shared" si="25"/>
        <v>-213289.87999999995</v>
      </c>
      <c r="BF20" s="119">
        <f t="shared" si="36"/>
        <v>-213289.87999999995</v>
      </c>
    </row>
    <row r="21" spans="2:58" x14ac:dyDescent="0.25">
      <c r="B21">
        <v>3022031</v>
      </c>
      <c r="C21" t="str">
        <f>VLOOKUP(B21,'School Details'!A:K,2,FALSE)</f>
        <v>Hollickwood JMI Sch</v>
      </c>
      <c r="D21">
        <f>VLOOKUP(B21,'School Details'!A:K,3,FALSE)</f>
        <v>0</v>
      </c>
      <c r="E21" t="str">
        <f>VLOOKUP(B21,'School Details'!A:K,4,FALSE)</f>
        <v>M</v>
      </c>
      <c r="F21" t="str">
        <f>VLOOKUP(B21,'School Details'!A:K,5,FALSE)</f>
        <v>Primary</v>
      </c>
      <c r="G21" s="100" t="s">
        <v>23391</v>
      </c>
      <c r="H21" t="e">
        <f>VLOOKUP(G21,CCs!$Q:$R,2,FALSE)</f>
        <v>#N/A</v>
      </c>
      <c r="I21" s="127" t="s">
        <v>23773</v>
      </c>
      <c r="J21" t="str">
        <f t="shared" si="37"/>
        <v>661225</v>
      </c>
      <c r="K21">
        <f>VLOOKUP(I21,'Drop Down'!$H:$I,2,FALSE)</f>
        <v>0</v>
      </c>
      <c r="L21">
        <f t="shared" si="38"/>
        <v>1</v>
      </c>
      <c r="M21" t="str">
        <f t="shared" si="26"/>
        <v>Salaries.0</v>
      </c>
      <c r="N21">
        <f>VLOOKUP(B21,'School Details'!A:K,10,FALSE)</f>
        <v>400026</v>
      </c>
      <c r="O21" t="str">
        <f t="shared" si="27"/>
        <v>Hollickwood JMI Sch</v>
      </c>
      <c r="P21" t="str">
        <f>VLOOKUP($N21,LBB_Code!$B:$F,3,FALSE)</f>
        <v>Hollickwood School</v>
      </c>
      <c r="Q21" t="str">
        <f>VLOOKUP($N21,LBB_Code!$B:$F,2,FALSE)</f>
        <v>S900008296</v>
      </c>
      <c r="R21" t="str">
        <f>VLOOKUP($N21,LBB_Code!$B:$F,4,FALSE)</f>
        <v>N10 2NL</v>
      </c>
      <c r="S21" t="str">
        <f>VLOOKUP($G21,LBB_Code!$J:$O, 6,FALSE)</f>
        <v>A1.D10162.661225.99999.9999999.999999</v>
      </c>
      <c r="T21" s="153"/>
      <c r="U21" t="str">
        <f t="shared" si="1"/>
        <v>2031.Salaries.0.Ap251</v>
      </c>
      <c r="V21" t="str">
        <f t="shared" si="2"/>
        <v>Hollickwood JMI Sch.2031.Salaries.0.Ap25</v>
      </c>
      <c r="W21" s="121"/>
      <c r="X21" t="str">
        <f t="shared" si="3"/>
        <v>2031.Salaries.0.Ma251</v>
      </c>
      <c r="Y21" t="str">
        <f t="shared" si="4"/>
        <v>Hollickwood JMI Sch.2031.Salaries.0.Ma25</v>
      </c>
      <c r="Z21" s="121"/>
      <c r="AA21" t="str">
        <f t="shared" si="5"/>
        <v>2031.Salaries.0.Ju251</v>
      </c>
      <c r="AB21" t="str">
        <f t="shared" si="6"/>
        <v>Hollickwood JMI Sch.2031.Salaries.0.Ju25</v>
      </c>
      <c r="AC21" s="121"/>
      <c r="AD21" t="str">
        <f t="shared" si="7"/>
        <v>2031.Salaries.0.Jul251</v>
      </c>
      <c r="AE21" t="str">
        <f t="shared" si="8"/>
        <v>Hollickwood JMI Sch.2031.Salaries.0.Jul25</v>
      </c>
      <c r="AF21" s="121">
        <f t="shared" si="28"/>
        <v>0</v>
      </c>
      <c r="AG21" t="str">
        <f t="shared" si="9"/>
        <v>2031.Salaries.0.Aug251</v>
      </c>
      <c r="AH21" t="str">
        <f t="shared" si="10"/>
        <v>Hollickwood JMI Sch.2031.Salaries.0.Aug25</v>
      </c>
      <c r="AI21" s="121">
        <v>-101889.85000000009</v>
      </c>
      <c r="AJ21" t="str">
        <f t="shared" si="11"/>
        <v>2031.Salaries.0.Sep251</v>
      </c>
      <c r="AK21" t="str">
        <f t="shared" si="12"/>
        <v>Hollickwood JMI Sch.2031.Salaries.0.Sep25</v>
      </c>
      <c r="AL21" s="121">
        <f t="shared" si="29"/>
        <v>0</v>
      </c>
      <c r="AM21" t="str">
        <f t="shared" si="13"/>
        <v>2031.Salaries.0.Oct251</v>
      </c>
      <c r="AN21" t="str">
        <f t="shared" si="14"/>
        <v>Hollickwood JMI Sch.2031.Salaries.0.Oct25</v>
      </c>
      <c r="AO21" s="121">
        <f t="shared" si="30"/>
        <v>0</v>
      </c>
      <c r="AP21" t="str">
        <f t="shared" si="15"/>
        <v>2031.Salaries.0.Nov251</v>
      </c>
      <c r="AQ21" t="str">
        <f t="shared" si="16"/>
        <v>Hollickwood JMI Sch.2031.Salaries.0.Nov25</v>
      </c>
      <c r="AR21" s="121">
        <f t="shared" si="31"/>
        <v>0</v>
      </c>
      <c r="AS21" t="str">
        <f t="shared" si="17"/>
        <v>2031.Salaries.0.Dec251</v>
      </c>
      <c r="AT21" t="str">
        <f t="shared" si="18"/>
        <v>Hollickwood JMI Sch.2031.Salaries.0.Dec25</v>
      </c>
      <c r="AU21" s="121">
        <f t="shared" si="32"/>
        <v>0</v>
      </c>
      <c r="AV21" t="str">
        <f t="shared" si="19"/>
        <v>2031.Salaries.0.Jan261</v>
      </c>
      <c r="AW21" t="str">
        <f t="shared" si="20"/>
        <v>Hollickwood JMI Sch.2031.Salaries.0.Jan26</v>
      </c>
      <c r="AX21" s="121">
        <f t="shared" si="33"/>
        <v>0</v>
      </c>
      <c r="AY21" t="str">
        <f t="shared" si="21"/>
        <v>2031.Salaries.0.Feb261</v>
      </c>
      <c r="AZ21" t="str">
        <f t="shared" si="22"/>
        <v>Hollickwood JMI Sch.2031.Salaries.0.Feb26</v>
      </c>
      <c r="BA21" s="121">
        <f t="shared" si="34"/>
        <v>0</v>
      </c>
      <c r="BB21" t="str">
        <f t="shared" si="23"/>
        <v>2031.Salaries.0.Mar261</v>
      </c>
      <c r="BC21" t="str">
        <f t="shared" si="24"/>
        <v>Hollickwood JMI Sch.2031.Salaries.0.Mar26</v>
      </c>
      <c r="BD21" s="121">
        <f t="shared" si="35"/>
        <v>0</v>
      </c>
      <c r="BE21" s="119">
        <f t="shared" si="25"/>
        <v>-101889.85000000009</v>
      </c>
      <c r="BF21" s="119">
        <f t="shared" si="36"/>
        <v>-101889.85000000009</v>
      </c>
    </row>
    <row r="22" spans="2:58" x14ac:dyDescent="0.25">
      <c r="B22">
        <v>3022032</v>
      </c>
      <c r="C22" t="str">
        <f>VLOOKUP(B22,'School Details'!A:K,2,FALSE)</f>
        <v>Holly Park School</v>
      </c>
      <c r="D22">
        <f>VLOOKUP(B22,'School Details'!A:K,3,FALSE)</f>
        <v>0</v>
      </c>
      <c r="E22" t="str">
        <f>VLOOKUP(B22,'School Details'!A:K,4,FALSE)</f>
        <v>M</v>
      </c>
      <c r="F22" t="str">
        <f>VLOOKUP(B22,'School Details'!A:K,5,FALSE)</f>
        <v>Primary</v>
      </c>
      <c r="G22" s="100" t="s">
        <v>23391</v>
      </c>
      <c r="H22" t="e">
        <f>VLOOKUP(G22,CCs!$Q:$R,2,FALSE)</f>
        <v>#N/A</v>
      </c>
      <c r="I22" s="127" t="s">
        <v>23773</v>
      </c>
      <c r="J22" t="str">
        <f t="shared" si="37"/>
        <v>661225</v>
      </c>
      <c r="K22">
        <f>VLOOKUP(I22,'Drop Down'!$H:$I,2,FALSE)</f>
        <v>0</v>
      </c>
      <c r="L22">
        <f t="shared" si="38"/>
        <v>1</v>
      </c>
      <c r="M22" t="str">
        <f t="shared" si="26"/>
        <v>Salaries.0</v>
      </c>
      <c r="N22">
        <f>VLOOKUP(B22,'School Details'!A:K,10,FALSE)</f>
        <v>400084</v>
      </c>
      <c r="O22" t="str">
        <f t="shared" si="27"/>
        <v>Holly Park School</v>
      </c>
      <c r="P22" t="str">
        <f>VLOOKUP($N22,LBB_Code!$B:$F,3,FALSE)</f>
        <v>Holly Park School</v>
      </c>
      <c r="Q22" t="str">
        <f>VLOOKUP($N22,LBB_Code!$B:$F,2,FALSE)</f>
        <v>S900008333</v>
      </c>
      <c r="R22" t="str">
        <f>VLOOKUP($N22,LBB_Code!$B:$F,4,FALSE)</f>
        <v>N11 3HG</v>
      </c>
      <c r="S22" t="str">
        <f>VLOOKUP($G22,LBB_Code!$J:$O, 6,FALSE)</f>
        <v>A1.D10162.661225.99999.9999999.999999</v>
      </c>
      <c r="T22" s="153"/>
      <c r="U22" t="str">
        <f t="shared" si="1"/>
        <v>2032.Salaries.0.Ap251</v>
      </c>
      <c r="V22" t="str">
        <f t="shared" si="2"/>
        <v>Holly Park School.2032.Salaries.0.Ap25</v>
      </c>
      <c r="W22" s="121"/>
      <c r="X22" t="str">
        <f t="shared" si="3"/>
        <v>2032.Salaries.0.Ma251</v>
      </c>
      <c r="Y22" t="str">
        <f t="shared" si="4"/>
        <v>Holly Park School.2032.Salaries.0.Ma25</v>
      </c>
      <c r="Z22" s="121"/>
      <c r="AA22" t="str">
        <f t="shared" si="5"/>
        <v>2032.Salaries.0.Ju251</v>
      </c>
      <c r="AB22" t="str">
        <f t="shared" si="6"/>
        <v>Holly Park School.2032.Salaries.0.Ju25</v>
      </c>
      <c r="AC22" s="121"/>
      <c r="AD22" t="str">
        <f t="shared" si="7"/>
        <v>2032.Salaries.0.Jul251</v>
      </c>
      <c r="AE22" t="str">
        <f t="shared" si="8"/>
        <v>Holly Park School.2032.Salaries.0.Jul25</v>
      </c>
      <c r="AF22" s="121">
        <f t="shared" si="28"/>
        <v>0</v>
      </c>
      <c r="AG22" t="str">
        <f t="shared" si="9"/>
        <v>2032.Salaries.0.Aug251</v>
      </c>
      <c r="AH22" t="str">
        <f t="shared" si="10"/>
        <v>Holly Park School.2032.Salaries.0.Aug25</v>
      </c>
      <c r="AI22" s="121">
        <v>-199765.20999999996</v>
      </c>
      <c r="AJ22" t="str">
        <f t="shared" si="11"/>
        <v>2032.Salaries.0.Sep251</v>
      </c>
      <c r="AK22" t="str">
        <f t="shared" si="12"/>
        <v>Holly Park School.2032.Salaries.0.Sep25</v>
      </c>
      <c r="AL22" s="121">
        <f t="shared" si="29"/>
        <v>0</v>
      </c>
      <c r="AM22" t="str">
        <f t="shared" si="13"/>
        <v>2032.Salaries.0.Oct251</v>
      </c>
      <c r="AN22" t="str">
        <f t="shared" si="14"/>
        <v>Holly Park School.2032.Salaries.0.Oct25</v>
      </c>
      <c r="AO22" s="121">
        <f t="shared" si="30"/>
        <v>0</v>
      </c>
      <c r="AP22" t="str">
        <f t="shared" si="15"/>
        <v>2032.Salaries.0.Nov251</v>
      </c>
      <c r="AQ22" t="str">
        <f t="shared" si="16"/>
        <v>Holly Park School.2032.Salaries.0.Nov25</v>
      </c>
      <c r="AR22" s="121">
        <f t="shared" si="31"/>
        <v>0</v>
      </c>
      <c r="AS22" t="str">
        <f t="shared" si="17"/>
        <v>2032.Salaries.0.Dec251</v>
      </c>
      <c r="AT22" t="str">
        <f t="shared" si="18"/>
        <v>Holly Park School.2032.Salaries.0.Dec25</v>
      </c>
      <c r="AU22" s="121">
        <f t="shared" si="32"/>
        <v>0</v>
      </c>
      <c r="AV22" t="str">
        <f t="shared" si="19"/>
        <v>2032.Salaries.0.Jan261</v>
      </c>
      <c r="AW22" t="str">
        <f t="shared" si="20"/>
        <v>Holly Park School.2032.Salaries.0.Jan26</v>
      </c>
      <c r="AX22" s="121">
        <f t="shared" si="33"/>
        <v>0</v>
      </c>
      <c r="AY22" t="str">
        <f t="shared" si="21"/>
        <v>2032.Salaries.0.Feb261</v>
      </c>
      <c r="AZ22" t="str">
        <f t="shared" si="22"/>
        <v>Holly Park School.2032.Salaries.0.Feb26</v>
      </c>
      <c r="BA22" s="121">
        <f t="shared" si="34"/>
        <v>0</v>
      </c>
      <c r="BB22" t="str">
        <f t="shared" si="23"/>
        <v>2032.Salaries.0.Mar261</v>
      </c>
      <c r="BC22" t="str">
        <f t="shared" si="24"/>
        <v>Holly Park School.2032.Salaries.0.Mar26</v>
      </c>
      <c r="BD22" s="121">
        <f t="shared" si="35"/>
        <v>0</v>
      </c>
      <c r="BE22" s="119">
        <f t="shared" si="25"/>
        <v>-199765.20999999996</v>
      </c>
      <c r="BF22" s="119">
        <f t="shared" si="36"/>
        <v>-199765.20999999996</v>
      </c>
    </row>
    <row r="23" spans="2:58" x14ac:dyDescent="0.25">
      <c r="B23">
        <v>3023304</v>
      </c>
      <c r="C23" t="str">
        <f>VLOOKUP(B23,'School Details'!A:K,2,FALSE)</f>
        <v>Holy Trinity School</v>
      </c>
      <c r="D23">
        <f>VLOOKUP(B23,'School Details'!A:K,3,FALSE)</f>
        <v>0</v>
      </c>
      <c r="E23" t="str">
        <f>VLOOKUP(B23,'School Details'!A:K,4,FALSE)</f>
        <v>M</v>
      </c>
      <c r="F23" t="str">
        <f>VLOOKUP(B23,'School Details'!A:K,5,FALSE)</f>
        <v>Primary</v>
      </c>
      <c r="G23" s="100" t="s">
        <v>23391</v>
      </c>
      <c r="H23" t="e">
        <f>VLOOKUP(G23,CCs!$Q:$R,2,FALSE)</f>
        <v>#N/A</v>
      </c>
      <c r="I23" s="127" t="s">
        <v>23773</v>
      </c>
      <c r="J23" t="str">
        <f t="shared" si="37"/>
        <v>661225</v>
      </c>
      <c r="K23">
        <f>VLOOKUP(I23,'Drop Down'!$H:$I,2,FALSE)</f>
        <v>0</v>
      </c>
      <c r="L23">
        <f t="shared" si="38"/>
        <v>1</v>
      </c>
      <c r="M23" t="str">
        <f t="shared" si="26"/>
        <v>Salaries.0</v>
      </c>
      <c r="N23">
        <f>VLOOKUP(B23,'School Details'!A:K,10,FALSE)</f>
        <v>400008</v>
      </c>
      <c r="O23" t="str">
        <f t="shared" si="27"/>
        <v>Holy Trinity School</v>
      </c>
      <c r="P23" t="str">
        <f>VLOOKUP($N23,LBB_Code!$B:$F,3,FALSE)</f>
        <v>Holy Trinity Ce School</v>
      </c>
      <c r="Q23" t="str">
        <f>VLOOKUP($N23,LBB_Code!$B:$F,2,FALSE)</f>
        <v>S900008284</v>
      </c>
      <c r="R23" t="str">
        <f>VLOOKUP($N23,LBB_Code!$B:$F,4,FALSE)</f>
        <v>N2 8GA</v>
      </c>
      <c r="S23" t="str">
        <f>VLOOKUP($G23,LBB_Code!$J:$O, 6,FALSE)</f>
        <v>A1.D10162.661225.99999.9999999.999999</v>
      </c>
      <c r="T23" s="153"/>
      <c r="U23" t="str">
        <f t="shared" si="1"/>
        <v>3304.Salaries.0.Ap251</v>
      </c>
      <c r="V23" t="str">
        <f t="shared" si="2"/>
        <v>Holy Trinity School.3304.Salaries.0.Ap25</v>
      </c>
      <c r="W23" s="121"/>
      <c r="X23" t="str">
        <f t="shared" si="3"/>
        <v>3304.Salaries.0.Ma251</v>
      </c>
      <c r="Y23" t="str">
        <f t="shared" si="4"/>
        <v>Holy Trinity School.3304.Salaries.0.Ma25</v>
      </c>
      <c r="Z23" s="121"/>
      <c r="AA23" t="str">
        <f t="shared" si="5"/>
        <v>3304.Salaries.0.Ju251</v>
      </c>
      <c r="AB23" t="str">
        <f t="shared" si="6"/>
        <v>Holy Trinity School.3304.Salaries.0.Ju25</v>
      </c>
      <c r="AC23" s="121"/>
      <c r="AD23" t="str">
        <f t="shared" si="7"/>
        <v>3304.Salaries.0.Jul251</v>
      </c>
      <c r="AE23" t="str">
        <f t="shared" si="8"/>
        <v>Holy Trinity School.3304.Salaries.0.Jul25</v>
      </c>
      <c r="AF23" s="121">
        <f t="shared" si="28"/>
        <v>0</v>
      </c>
      <c r="AG23" t="str">
        <f t="shared" si="9"/>
        <v>3304.Salaries.0.Aug251</v>
      </c>
      <c r="AH23" t="str">
        <f t="shared" si="10"/>
        <v>Holy Trinity School.3304.Salaries.0.Aug25</v>
      </c>
      <c r="AI23" s="121">
        <v>-82900.829999999987</v>
      </c>
      <c r="AJ23" t="str">
        <f t="shared" si="11"/>
        <v>3304.Salaries.0.Sep251</v>
      </c>
      <c r="AK23" t="str">
        <f t="shared" si="12"/>
        <v>Holy Trinity School.3304.Salaries.0.Sep25</v>
      </c>
      <c r="AL23" s="121">
        <f t="shared" si="29"/>
        <v>0</v>
      </c>
      <c r="AM23" t="str">
        <f t="shared" si="13"/>
        <v>3304.Salaries.0.Oct251</v>
      </c>
      <c r="AN23" t="str">
        <f t="shared" si="14"/>
        <v>Holy Trinity School.3304.Salaries.0.Oct25</v>
      </c>
      <c r="AO23" s="121">
        <f t="shared" si="30"/>
        <v>0</v>
      </c>
      <c r="AP23" t="str">
        <f t="shared" si="15"/>
        <v>3304.Salaries.0.Nov251</v>
      </c>
      <c r="AQ23" t="str">
        <f t="shared" si="16"/>
        <v>Holy Trinity School.3304.Salaries.0.Nov25</v>
      </c>
      <c r="AR23" s="121">
        <f t="shared" si="31"/>
        <v>0</v>
      </c>
      <c r="AS23" t="str">
        <f t="shared" si="17"/>
        <v>3304.Salaries.0.Dec251</v>
      </c>
      <c r="AT23" t="str">
        <f t="shared" si="18"/>
        <v>Holy Trinity School.3304.Salaries.0.Dec25</v>
      </c>
      <c r="AU23" s="121">
        <f t="shared" si="32"/>
        <v>0</v>
      </c>
      <c r="AV23" t="str">
        <f t="shared" si="19"/>
        <v>3304.Salaries.0.Jan261</v>
      </c>
      <c r="AW23" t="str">
        <f t="shared" si="20"/>
        <v>Holy Trinity School.3304.Salaries.0.Jan26</v>
      </c>
      <c r="AX23" s="121">
        <f t="shared" si="33"/>
        <v>0</v>
      </c>
      <c r="AY23" t="str">
        <f t="shared" si="21"/>
        <v>3304.Salaries.0.Feb261</v>
      </c>
      <c r="AZ23" t="str">
        <f t="shared" si="22"/>
        <v>Holy Trinity School.3304.Salaries.0.Feb26</v>
      </c>
      <c r="BA23" s="121">
        <f t="shared" si="34"/>
        <v>0</v>
      </c>
      <c r="BB23" t="str">
        <f t="shared" si="23"/>
        <v>3304.Salaries.0.Mar261</v>
      </c>
      <c r="BC23" t="str">
        <f t="shared" si="24"/>
        <v>Holy Trinity School.3304.Salaries.0.Mar26</v>
      </c>
      <c r="BD23" s="121">
        <f t="shared" si="35"/>
        <v>0</v>
      </c>
      <c r="BE23" s="119">
        <f t="shared" si="25"/>
        <v>-82900.829999999987</v>
      </c>
      <c r="BF23" s="121">
        <f t="shared" si="36"/>
        <v>-82900.829999999987</v>
      </c>
    </row>
    <row r="24" spans="2:58" x14ac:dyDescent="0.25">
      <c r="B24">
        <v>3022036</v>
      </c>
      <c r="C24" t="str">
        <f>VLOOKUP(B24,'School Details'!A:K,2,FALSE)</f>
        <v>Livingstone School</v>
      </c>
      <c r="D24">
        <f>VLOOKUP(B24,'School Details'!A:K,3,FALSE)</f>
        <v>0</v>
      </c>
      <c r="E24" t="str">
        <f>VLOOKUP(B24,'School Details'!A:K,4,FALSE)</f>
        <v>M</v>
      </c>
      <c r="F24" t="str">
        <f>VLOOKUP(B24,'School Details'!A:K,5,FALSE)</f>
        <v>Primary</v>
      </c>
      <c r="G24" s="100" t="s">
        <v>23391</v>
      </c>
      <c r="H24" t="e">
        <f>VLOOKUP(G24,CCs!$Q:$R,2,FALSE)</f>
        <v>#N/A</v>
      </c>
      <c r="I24" s="127" t="s">
        <v>23773</v>
      </c>
      <c r="J24" t="str">
        <f t="shared" si="37"/>
        <v>661225</v>
      </c>
      <c r="K24">
        <f>VLOOKUP(I24,'Drop Down'!$H:$I,2,FALSE)</f>
        <v>0</v>
      </c>
      <c r="L24">
        <f t="shared" si="38"/>
        <v>1</v>
      </c>
      <c r="M24" t="str">
        <f t="shared" si="26"/>
        <v>Salaries.0</v>
      </c>
      <c r="N24">
        <f>VLOOKUP(B24,'School Details'!A:K,10,FALSE)</f>
        <v>400046</v>
      </c>
      <c r="O24" t="str">
        <f t="shared" si="27"/>
        <v>Livingstone School</v>
      </c>
      <c r="P24" t="str">
        <f>VLOOKUP($N24,LBB_Code!$B:$F,3,FALSE)</f>
        <v>Livingstone School</v>
      </c>
      <c r="Q24" t="str">
        <f>VLOOKUP($N24,LBB_Code!$B:$F,2,FALSE)</f>
        <v>S900008310</v>
      </c>
      <c r="R24" t="str">
        <f>VLOOKUP($N24,LBB_Code!$B:$F,4,FALSE)</f>
        <v>EN4 9BU</v>
      </c>
      <c r="S24" t="str">
        <f>VLOOKUP($G24,LBB_Code!$J:$O, 6,FALSE)</f>
        <v>A1.D10162.661225.99999.9999999.999999</v>
      </c>
      <c r="T24" s="153"/>
      <c r="U24" t="str">
        <f t="shared" si="1"/>
        <v>2036.Salaries.0.Ap251</v>
      </c>
      <c r="V24" t="str">
        <f t="shared" si="2"/>
        <v>Livingstone School.2036.Salaries.0.Ap25</v>
      </c>
      <c r="W24" s="121"/>
      <c r="X24" t="str">
        <f t="shared" si="3"/>
        <v>2036.Salaries.0.Ma251</v>
      </c>
      <c r="Y24" t="str">
        <f t="shared" si="4"/>
        <v>Livingstone School.2036.Salaries.0.Ma25</v>
      </c>
      <c r="Z24" s="121"/>
      <c r="AA24" t="str">
        <f t="shared" si="5"/>
        <v>2036.Salaries.0.Ju251</v>
      </c>
      <c r="AB24" t="str">
        <f t="shared" si="6"/>
        <v>Livingstone School.2036.Salaries.0.Ju25</v>
      </c>
      <c r="AC24" s="121"/>
      <c r="AD24" t="str">
        <f t="shared" si="7"/>
        <v>2036.Salaries.0.Jul251</v>
      </c>
      <c r="AE24" t="str">
        <f t="shared" si="8"/>
        <v>Livingstone School.2036.Salaries.0.Jul25</v>
      </c>
      <c r="AF24" s="121">
        <f t="shared" si="28"/>
        <v>0</v>
      </c>
      <c r="AG24" t="str">
        <f t="shared" si="9"/>
        <v>2036.Salaries.0.Aug251</v>
      </c>
      <c r="AH24" t="str">
        <f t="shared" si="10"/>
        <v>Livingstone School.2036.Salaries.0.Aug25</v>
      </c>
      <c r="AI24" s="121">
        <v>-163519.66999999987</v>
      </c>
      <c r="AJ24" t="str">
        <f t="shared" si="11"/>
        <v>2036.Salaries.0.Sep251</v>
      </c>
      <c r="AK24" t="str">
        <f t="shared" si="12"/>
        <v>Livingstone School.2036.Salaries.0.Sep25</v>
      </c>
      <c r="AL24" s="121">
        <f t="shared" si="29"/>
        <v>0</v>
      </c>
      <c r="AM24" t="str">
        <f t="shared" si="13"/>
        <v>2036.Salaries.0.Oct251</v>
      </c>
      <c r="AN24" t="str">
        <f t="shared" si="14"/>
        <v>Livingstone School.2036.Salaries.0.Oct25</v>
      </c>
      <c r="AO24" s="121">
        <f t="shared" si="30"/>
        <v>0</v>
      </c>
      <c r="AP24" t="str">
        <f t="shared" si="15"/>
        <v>2036.Salaries.0.Nov251</v>
      </c>
      <c r="AQ24" t="str">
        <f t="shared" si="16"/>
        <v>Livingstone School.2036.Salaries.0.Nov25</v>
      </c>
      <c r="AR24" s="121">
        <f t="shared" si="31"/>
        <v>0</v>
      </c>
      <c r="AS24" t="str">
        <f t="shared" si="17"/>
        <v>2036.Salaries.0.Dec251</v>
      </c>
      <c r="AT24" t="str">
        <f t="shared" si="18"/>
        <v>Livingstone School.2036.Salaries.0.Dec25</v>
      </c>
      <c r="AU24" s="121">
        <f t="shared" si="32"/>
        <v>0</v>
      </c>
      <c r="AV24" t="str">
        <f t="shared" si="19"/>
        <v>2036.Salaries.0.Jan261</v>
      </c>
      <c r="AW24" t="str">
        <f t="shared" si="20"/>
        <v>Livingstone School.2036.Salaries.0.Jan26</v>
      </c>
      <c r="AX24" s="121">
        <f t="shared" si="33"/>
        <v>0</v>
      </c>
      <c r="AY24" t="str">
        <f t="shared" si="21"/>
        <v>2036.Salaries.0.Feb261</v>
      </c>
      <c r="AZ24" t="str">
        <f t="shared" si="22"/>
        <v>Livingstone School.2036.Salaries.0.Feb26</v>
      </c>
      <c r="BA24" s="121">
        <f t="shared" si="34"/>
        <v>0</v>
      </c>
      <c r="BB24" t="str">
        <f t="shared" si="23"/>
        <v>2036.Salaries.0.Mar261</v>
      </c>
      <c r="BC24" t="str">
        <f t="shared" si="24"/>
        <v>Livingstone School.2036.Salaries.0.Mar26</v>
      </c>
      <c r="BD24" s="121">
        <f t="shared" si="35"/>
        <v>0</v>
      </c>
      <c r="BE24" s="119">
        <f t="shared" si="25"/>
        <v>-163519.66999999987</v>
      </c>
      <c r="BF24" s="121">
        <f t="shared" si="36"/>
        <v>-163519.66999999987</v>
      </c>
    </row>
    <row r="25" spans="2:58" x14ac:dyDescent="0.25">
      <c r="B25">
        <v>3022037</v>
      </c>
      <c r="C25" t="str">
        <f>VLOOKUP(B25,'School Details'!A:K,2,FALSE)</f>
        <v>Manorside</v>
      </c>
      <c r="D25">
        <f>VLOOKUP(B25,'School Details'!A:K,3,FALSE)</f>
        <v>0</v>
      </c>
      <c r="E25" t="str">
        <f>VLOOKUP(B25,'School Details'!A:K,4,FALSE)</f>
        <v>M</v>
      </c>
      <c r="F25" t="str">
        <f>VLOOKUP(B25,'School Details'!A:K,5,FALSE)</f>
        <v>Primary</v>
      </c>
      <c r="G25" s="100" t="s">
        <v>23391</v>
      </c>
      <c r="H25" t="e">
        <f>VLOOKUP(G25,CCs!$Q:$R,2,FALSE)</f>
        <v>#N/A</v>
      </c>
      <c r="I25" s="127" t="s">
        <v>23773</v>
      </c>
      <c r="J25" t="str">
        <f t="shared" si="37"/>
        <v>661225</v>
      </c>
      <c r="K25">
        <f>VLOOKUP(I25,'Drop Down'!$H:$I,2,FALSE)</f>
        <v>0</v>
      </c>
      <c r="L25">
        <f t="shared" si="38"/>
        <v>1</v>
      </c>
      <c r="M25" t="str">
        <f t="shared" si="26"/>
        <v>Salaries.0</v>
      </c>
      <c r="N25">
        <f>VLOOKUP(B25,'School Details'!A:K,10,FALSE)</f>
        <v>400030</v>
      </c>
      <c r="O25" t="str">
        <f t="shared" si="27"/>
        <v>Manorside</v>
      </c>
      <c r="P25" t="str">
        <f>VLOOKUP($N25,LBB_Code!$B:$F,3,FALSE)</f>
        <v>Manorside School</v>
      </c>
      <c r="Q25" t="str">
        <f>VLOOKUP($N25,LBB_Code!$B:$F,2,FALSE)</f>
        <v>S900008298</v>
      </c>
      <c r="R25" t="str">
        <f>VLOOKUP($N25,LBB_Code!$B:$F,4,FALSE)</f>
        <v>N3 2AB</v>
      </c>
      <c r="S25" t="str">
        <f>VLOOKUP($G25,LBB_Code!$J:$O, 6,FALSE)</f>
        <v>A1.D10162.661225.99999.9999999.999999</v>
      </c>
      <c r="T25" s="153"/>
      <c r="U25" t="str">
        <f t="shared" si="1"/>
        <v>2037.Salaries.0.Ap251</v>
      </c>
      <c r="V25" t="str">
        <f t="shared" si="2"/>
        <v>Manorside.2037.Salaries.0.Ap25</v>
      </c>
      <c r="W25" s="121"/>
      <c r="X25" t="str">
        <f t="shared" si="3"/>
        <v>2037.Salaries.0.Ma251</v>
      </c>
      <c r="Y25" t="str">
        <f t="shared" si="4"/>
        <v>Manorside.2037.Salaries.0.Ma25</v>
      </c>
      <c r="Z25" s="121"/>
      <c r="AA25" t="str">
        <f t="shared" si="5"/>
        <v>2037.Salaries.0.Ju251</v>
      </c>
      <c r="AB25" t="str">
        <f t="shared" si="6"/>
        <v>Manorside.2037.Salaries.0.Ju25</v>
      </c>
      <c r="AC25" s="121"/>
      <c r="AD25" t="str">
        <f t="shared" si="7"/>
        <v>2037.Salaries.0.Jul251</v>
      </c>
      <c r="AE25" t="str">
        <f t="shared" si="8"/>
        <v>Manorside.2037.Salaries.0.Jul25</v>
      </c>
      <c r="AF25" s="121">
        <f t="shared" si="28"/>
        <v>0</v>
      </c>
      <c r="AG25" t="str">
        <f t="shared" si="9"/>
        <v>2037.Salaries.0.Aug251</v>
      </c>
      <c r="AH25" t="str">
        <f t="shared" si="10"/>
        <v>Manorside.2037.Salaries.0.Aug25</v>
      </c>
      <c r="AI25" s="121">
        <v>-107742.54999999986</v>
      </c>
      <c r="AJ25" t="str">
        <f t="shared" si="11"/>
        <v>2037.Salaries.0.Sep251</v>
      </c>
      <c r="AK25" t="str">
        <f t="shared" si="12"/>
        <v>Manorside.2037.Salaries.0.Sep25</v>
      </c>
      <c r="AL25" s="121">
        <f t="shared" si="29"/>
        <v>0</v>
      </c>
      <c r="AM25" t="str">
        <f t="shared" si="13"/>
        <v>2037.Salaries.0.Oct251</v>
      </c>
      <c r="AN25" t="str">
        <f t="shared" si="14"/>
        <v>Manorside.2037.Salaries.0.Oct25</v>
      </c>
      <c r="AO25" s="121">
        <f t="shared" si="30"/>
        <v>0</v>
      </c>
      <c r="AP25" t="str">
        <f t="shared" si="15"/>
        <v>2037.Salaries.0.Nov251</v>
      </c>
      <c r="AQ25" t="str">
        <f t="shared" si="16"/>
        <v>Manorside.2037.Salaries.0.Nov25</v>
      </c>
      <c r="AR25" s="121">
        <f t="shared" si="31"/>
        <v>0</v>
      </c>
      <c r="AS25" t="str">
        <f t="shared" si="17"/>
        <v>2037.Salaries.0.Dec251</v>
      </c>
      <c r="AT25" t="str">
        <f t="shared" si="18"/>
        <v>Manorside.2037.Salaries.0.Dec25</v>
      </c>
      <c r="AU25" s="121">
        <f t="shared" si="32"/>
        <v>0</v>
      </c>
      <c r="AV25" t="str">
        <f t="shared" si="19"/>
        <v>2037.Salaries.0.Jan261</v>
      </c>
      <c r="AW25" t="str">
        <f t="shared" si="20"/>
        <v>Manorside.2037.Salaries.0.Jan26</v>
      </c>
      <c r="AX25" s="121">
        <f t="shared" si="33"/>
        <v>0</v>
      </c>
      <c r="AY25" t="str">
        <f t="shared" si="21"/>
        <v>2037.Salaries.0.Feb261</v>
      </c>
      <c r="AZ25" t="str">
        <f t="shared" si="22"/>
        <v>Manorside.2037.Salaries.0.Feb26</v>
      </c>
      <c r="BA25" s="121">
        <f t="shared" si="34"/>
        <v>0</v>
      </c>
      <c r="BB25" t="str">
        <f t="shared" si="23"/>
        <v>2037.Salaries.0.Mar261</v>
      </c>
      <c r="BC25" t="str">
        <f t="shared" si="24"/>
        <v>Manorside.2037.Salaries.0.Mar26</v>
      </c>
      <c r="BD25" s="121">
        <f t="shared" si="35"/>
        <v>0</v>
      </c>
      <c r="BE25" s="119">
        <f t="shared" si="25"/>
        <v>-107742.54999999986</v>
      </c>
      <c r="BF25" s="121">
        <f t="shared" si="36"/>
        <v>-107742.54999999986</v>
      </c>
    </row>
    <row r="26" spans="2:58" x14ac:dyDescent="0.25">
      <c r="B26">
        <v>3022043</v>
      </c>
      <c r="C26" t="str">
        <f>VLOOKUP(B26,'School Details'!A:K,2,FALSE)</f>
        <v>Moss Hall Junior</v>
      </c>
      <c r="D26">
        <f>VLOOKUP(B26,'School Details'!A:K,3,FALSE)</f>
        <v>0</v>
      </c>
      <c r="E26" t="str">
        <f>VLOOKUP(B26,'School Details'!A:K,4,FALSE)</f>
        <v>M</v>
      </c>
      <c r="F26" t="str">
        <f>VLOOKUP(B26,'School Details'!A:K,5,FALSE)</f>
        <v>Primary</v>
      </c>
      <c r="G26" s="100" t="s">
        <v>23391</v>
      </c>
      <c r="H26" t="e">
        <f>VLOOKUP(G26,CCs!$Q:$R,2,FALSE)</f>
        <v>#N/A</v>
      </c>
      <c r="I26" s="127" t="s">
        <v>23773</v>
      </c>
      <c r="J26" t="str">
        <f t="shared" si="37"/>
        <v>661225</v>
      </c>
      <c r="K26">
        <f>VLOOKUP(I26,'Drop Down'!$H:$I,2,FALSE)</f>
        <v>0</v>
      </c>
      <c r="L26">
        <f t="shared" si="38"/>
        <v>1</v>
      </c>
      <c r="M26" t="str">
        <f t="shared" si="26"/>
        <v>Salaries.0</v>
      </c>
      <c r="N26">
        <f>VLOOKUP(B26,'School Details'!A:K,10,FALSE)</f>
        <v>400088</v>
      </c>
      <c r="O26" t="str">
        <f t="shared" si="27"/>
        <v>Moss Hall Junior</v>
      </c>
      <c r="P26" t="str">
        <f>VLOOKUP($N26,LBB_Code!$B:$F,3,FALSE)</f>
        <v>Moss Hall Junior School</v>
      </c>
      <c r="Q26" t="str">
        <f>VLOOKUP($N26,LBB_Code!$B:$F,2,FALSE)</f>
        <v>S900008336</v>
      </c>
      <c r="R26" t="str">
        <f>VLOOKUP($N26,LBB_Code!$B:$F,4,FALSE)</f>
        <v>N3 1NR</v>
      </c>
      <c r="S26" t="str">
        <f>VLOOKUP($G26,LBB_Code!$J:$O, 6,FALSE)</f>
        <v>A1.D10162.661225.99999.9999999.999999</v>
      </c>
      <c r="T26" s="153"/>
      <c r="U26" t="str">
        <f t="shared" si="1"/>
        <v>2043.Salaries.0.Ap251</v>
      </c>
      <c r="V26" t="str">
        <f t="shared" si="2"/>
        <v>Moss Hall Junior.2043.Salaries.0.Ap25</v>
      </c>
      <c r="W26" s="121"/>
      <c r="X26" t="str">
        <f t="shared" si="3"/>
        <v>2043.Salaries.0.Ma251</v>
      </c>
      <c r="Y26" t="str">
        <f t="shared" si="4"/>
        <v>Moss Hall Junior.2043.Salaries.0.Ma25</v>
      </c>
      <c r="Z26" s="121"/>
      <c r="AA26" t="str">
        <f t="shared" si="5"/>
        <v>2043.Salaries.0.Ju251</v>
      </c>
      <c r="AB26" t="str">
        <f t="shared" si="6"/>
        <v>Moss Hall Junior.2043.Salaries.0.Ju25</v>
      </c>
      <c r="AC26" s="121"/>
      <c r="AD26" t="str">
        <f t="shared" si="7"/>
        <v>2043.Salaries.0.Jul251</v>
      </c>
      <c r="AE26" t="str">
        <f t="shared" si="8"/>
        <v>Moss Hall Junior.2043.Salaries.0.Jul25</v>
      </c>
      <c r="AF26" s="121">
        <f>$T$7/13</f>
        <v>0</v>
      </c>
      <c r="AG26" t="str">
        <f t="shared" si="9"/>
        <v>2043.Salaries.0.Aug251</v>
      </c>
      <c r="AH26" t="str">
        <f t="shared" si="10"/>
        <v>Moss Hall Junior.2043.Salaries.0.Aug25</v>
      </c>
      <c r="AI26" s="121">
        <v>-151522.73000000024</v>
      </c>
      <c r="AJ26" t="str">
        <f t="shared" si="11"/>
        <v>2043.Salaries.0.Sep251</v>
      </c>
      <c r="AK26" t="str">
        <f t="shared" si="12"/>
        <v>Moss Hall Junior.2043.Salaries.0.Sep25</v>
      </c>
      <c r="AL26" s="121">
        <f t="shared" si="29"/>
        <v>0</v>
      </c>
      <c r="AM26" t="str">
        <f t="shared" si="13"/>
        <v>2043.Salaries.0.Oct251</v>
      </c>
      <c r="AN26" t="str">
        <f t="shared" si="14"/>
        <v>Moss Hall Junior.2043.Salaries.0.Oct25</v>
      </c>
      <c r="AO26" s="121">
        <f t="shared" si="30"/>
        <v>0</v>
      </c>
      <c r="AP26" t="str">
        <f t="shared" si="15"/>
        <v>2043.Salaries.0.Nov251</v>
      </c>
      <c r="AQ26" t="str">
        <f t="shared" si="16"/>
        <v>Moss Hall Junior.2043.Salaries.0.Nov25</v>
      </c>
      <c r="AR26" s="121">
        <f t="shared" si="31"/>
        <v>0</v>
      </c>
      <c r="AS26" t="str">
        <f t="shared" si="17"/>
        <v>2043.Salaries.0.Dec251</v>
      </c>
      <c r="AT26" t="str">
        <f t="shared" si="18"/>
        <v>Moss Hall Junior.2043.Salaries.0.Dec25</v>
      </c>
      <c r="AU26" s="121">
        <f t="shared" si="32"/>
        <v>0</v>
      </c>
      <c r="AV26" t="str">
        <f t="shared" si="19"/>
        <v>2043.Salaries.0.Jan261</v>
      </c>
      <c r="AW26" t="str">
        <f t="shared" si="20"/>
        <v>Moss Hall Junior.2043.Salaries.0.Jan26</v>
      </c>
      <c r="AX26" s="121">
        <f t="shared" si="33"/>
        <v>0</v>
      </c>
      <c r="AY26" t="str">
        <f t="shared" si="21"/>
        <v>2043.Salaries.0.Feb261</v>
      </c>
      <c r="AZ26" t="str">
        <f t="shared" si="22"/>
        <v>Moss Hall Junior.2043.Salaries.0.Feb26</v>
      </c>
      <c r="BA26" s="121">
        <f t="shared" si="34"/>
        <v>0</v>
      </c>
      <c r="BB26" t="str">
        <f t="shared" si="23"/>
        <v>2043.Salaries.0.Mar261</v>
      </c>
      <c r="BC26" t="str">
        <f t="shared" si="24"/>
        <v>Moss Hall Junior.2043.Salaries.0.Mar26</v>
      </c>
      <c r="BD26" s="121">
        <f>$T$7/13</f>
        <v>0</v>
      </c>
      <c r="BE26" s="119">
        <f t="shared" si="25"/>
        <v>-151522.73000000024</v>
      </c>
      <c r="BF26" s="119">
        <f t="shared" si="36"/>
        <v>-151522.73000000024</v>
      </c>
    </row>
    <row r="27" spans="2:58" x14ac:dyDescent="0.25">
      <c r="B27">
        <v>3022044</v>
      </c>
      <c r="C27" t="str">
        <f>VLOOKUP(B27,'School Details'!A:K,2,FALSE)</f>
        <v>Moss Hall Infant</v>
      </c>
      <c r="D27">
        <f>VLOOKUP(B27,'School Details'!A:K,3,FALSE)</f>
        <v>0</v>
      </c>
      <c r="E27" t="str">
        <f>VLOOKUP(B27,'School Details'!A:K,4,FALSE)</f>
        <v>M</v>
      </c>
      <c r="F27" t="str">
        <f>VLOOKUP(B27,'School Details'!A:K,5,FALSE)</f>
        <v>Primary</v>
      </c>
      <c r="G27" s="100" t="s">
        <v>23391</v>
      </c>
      <c r="H27" t="e">
        <f>VLOOKUP(G27,CCs!$Q:$R,2,FALSE)</f>
        <v>#N/A</v>
      </c>
      <c r="I27" s="127" t="s">
        <v>23773</v>
      </c>
      <c r="J27" t="str">
        <f t="shared" si="37"/>
        <v>661225</v>
      </c>
      <c r="K27">
        <f>VLOOKUP(I27,'Drop Down'!$H:$I,2,FALSE)</f>
        <v>0</v>
      </c>
      <c r="L27">
        <f t="shared" si="38"/>
        <v>1</v>
      </c>
      <c r="M27" t="str">
        <f t="shared" si="26"/>
        <v>Salaries.0</v>
      </c>
      <c r="N27">
        <f>VLOOKUP(B27,'School Details'!A:K,10,FALSE)</f>
        <v>400088</v>
      </c>
      <c r="O27" t="str">
        <f t="shared" si="27"/>
        <v>Moss Hall Infant</v>
      </c>
      <c r="P27" t="str">
        <f>VLOOKUP($N27,LBB_Code!$B:$F,3,FALSE)</f>
        <v>Moss Hall Junior School</v>
      </c>
      <c r="Q27" t="str">
        <f>VLOOKUP($N27,LBB_Code!$B:$F,2,FALSE)</f>
        <v>S900008336</v>
      </c>
      <c r="R27" t="str">
        <f>VLOOKUP($N27,LBB_Code!$B:$F,4,FALSE)</f>
        <v>N3 1NR</v>
      </c>
      <c r="S27" t="str">
        <f>VLOOKUP($G27,LBB_Code!$J:$O, 6,FALSE)</f>
        <v>A1.D10162.661225.99999.9999999.999999</v>
      </c>
      <c r="T27" s="153"/>
      <c r="U27" t="str">
        <f t="shared" si="1"/>
        <v>2044.Salaries.0.Ap251</v>
      </c>
      <c r="V27" t="str">
        <f t="shared" si="2"/>
        <v>Moss Hall Infant.2044.Salaries.0.Ap25</v>
      </c>
      <c r="W27" s="121"/>
      <c r="X27" t="str">
        <f t="shared" si="3"/>
        <v>2044.Salaries.0.Ma251</v>
      </c>
      <c r="Y27" t="str">
        <f t="shared" si="4"/>
        <v>Moss Hall Infant.2044.Salaries.0.Ma25</v>
      </c>
      <c r="Z27" s="121"/>
      <c r="AA27" t="str">
        <f t="shared" si="5"/>
        <v>2044.Salaries.0.Ju251</v>
      </c>
      <c r="AB27" t="str">
        <f t="shared" si="6"/>
        <v>Moss Hall Infant.2044.Salaries.0.Ju25</v>
      </c>
      <c r="AC27" s="121"/>
      <c r="AD27" t="str">
        <f t="shared" si="7"/>
        <v>2044.Salaries.0.Jul251</v>
      </c>
      <c r="AE27" t="str">
        <f t="shared" si="8"/>
        <v>Moss Hall Infant.2044.Salaries.0.Jul25</v>
      </c>
      <c r="AF27" s="121">
        <f t="shared" si="28"/>
        <v>0</v>
      </c>
      <c r="AG27" t="str">
        <f t="shared" si="9"/>
        <v>2044.Salaries.0.Aug251</v>
      </c>
      <c r="AH27" t="str">
        <f t="shared" si="10"/>
        <v>Moss Hall Infant.2044.Salaries.0.Aug25</v>
      </c>
      <c r="AI27" s="121">
        <v>-124032.31999999993</v>
      </c>
      <c r="AJ27" t="str">
        <f t="shared" si="11"/>
        <v>2044.Salaries.0.Sep251</v>
      </c>
      <c r="AK27" t="str">
        <f t="shared" si="12"/>
        <v>Moss Hall Infant.2044.Salaries.0.Sep25</v>
      </c>
      <c r="AL27" s="121">
        <f t="shared" si="29"/>
        <v>0</v>
      </c>
      <c r="AM27" t="str">
        <f t="shared" si="13"/>
        <v>2044.Salaries.0.Oct251</v>
      </c>
      <c r="AN27" t="str">
        <f t="shared" si="14"/>
        <v>Moss Hall Infant.2044.Salaries.0.Oct25</v>
      </c>
      <c r="AO27" s="121">
        <f t="shared" si="30"/>
        <v>0</v>
      </c>
      <c r="AP27" t="str">
        <f t="shared" si="15"/>
        <v>2044.Salaries.0.Nov251</v>
      </c>
      <c r="AQ27" t="str">
        <f t="shared" si="16"/>
        <v>Moss Hall Infant.2044.Salaries.0.Nov25</v>
      </c>
      <c r="AR27" s="121">
        <f t="shared" si="31"/>
        <v>0</v>
      </c>
      <c r="AS27" t="str">
        <f t="shared" si="17"/>
        <v>2044.Salaries.0.Dec251</v>
      </c>
      <c r="AT27" t="str">
        <f t="shared" si="18"/>
        <v>Moss Hall Infant.2044.Salaries.0.Dec25</v>
      </c>
      <c r="AU27" s="121">
        <f t="shared" si="32"/>
        <v>0</v>
      </c>
      <c r="AV27" t="str">
        <f t="shared" si="19"/>
        <v>2044.Salaries.0.Jan261</v>
      </c>
      <c r="AW27" t="str">
        <f t="shared" si="20"/>
        <v>Moss Hall Infant.2044.Salaries.0.Jan26</v>
      </c>
      <c r="AX27" s="121">
        <f t="shared" si="33"/>
        <v>0</v>
      </c>
      <c r="AY27" t="str">
        <f t="shared" si="21"/>
        <v>2044.Salaries.0.Feb261</v>
      </c>
      <c r="AZ27" t="str">
        <f t="shared" si="22"/>
        <v>Moss Hall Infant.2044.Salaries.0.Feb26</v>
      </c>
      <c r="BA27" s="121">
        <f t="shared" si="34"/>
        <v>0</v>
      </c>
      <c r="BB27" t="str">
        <f t="shared" si="23"/>
        <v>2044.Salaries.0.Mar261</v>
      </c>
      <c r="BC27" t="str">
        <f t="shared" si="24"/>
        <v>Moss Hall Infant.2044.Salaries.0.Mar26</v>
      </c>
      <c r="BD27" s="121">
        <f t="shared" si="35"/>
        <v>0</v>
      </c>
      <c r="BE27" s="119">
        <f t="shared" si="25"/>
        <v>-124032.31999999993</v>
      </c>
      <c r="BF27" s="119">
        <f t="shared" si="36"/>
        <v>-124032.31999999993</v>
      </c>
    </row>
    <row r="28" spans="2:58" x14ac:dyDescent="0.25">
      <c r="B28">
        <v>3022045</v>
      </c>
      <c r="C28" t="str">
        <f>VLOOKUP(B28,'School Details'!A:K,2,FALSE)</f>
        <v>Northside</v>
      </c>
      <c r="D28">
        <f>VLOOKUP(B28,'School Details'!A:K,3,FALSE)</f>
        <v>0</v>
      </c>
      <c r="E28" t="str">
        <f>VLOOKUP(B28,'School Details'!A:K,4,FALSE)</f>
        <v>M</v>
      </c>
      <c r="F28" t="str">
        <f>VLOOKUP(B28,'School Details'!A:K,5,FALSE)</f>
        <v>Primary</v>
      </c>
      <c r="G28" s="100" t="s">
        <v>23391</v>
      </c>
      <c r="H28" t="e">
        <f>VLOOKUP(G28,CCs!$Q:$R,2,FALSE)</f>
        <v>#N/A</v>
      </c>
      <c r="I28" s="127" t="s">
        <v>23773</v>
      </c>
      <c r="J28" t="str">
        <f t="shared" si="37"/>
        <v>661225</v>
      </c>
      <c r="K28">
        <f>VLOOKUP(I28,'Drop Down'!$H:$I,2,FALSE)</f>
        <v>0</v>
      </c>
      <c r="L28">
        <f t="shared" si="38"/>
        <v>1</v>
      </c>
      <c r="M28" t="str">
        <f t="shared" si="26"/>
        <v>Salaries.0</v>
      </c>
      <c r="N28">
        <f>VLOOKUP(B28,'School Details'!A:K,10,FALSE)</f>
        <v>400089</v>
      </c>
      <c r="O28" t="str">
        <f t="shared" si="27"/>
        <v>Northside</v>
      </c>
      <c r="P28" t="str">
        <f>VLOOKUP($N28,LBB_Code!$B:$F,3,FALSE)</f>
        <v>Northside School</v>
      </c>
      <c r="Q28" t="str">
        <f>VLOOKUP($N28,LBB_Code!$B:$F,2,FALSE)</f>
        <v>S900008337</v>
      </c>
      <c r="R28" t="str">
        <f>VLOOKUP($N28,LBB_Code!$B:$F,4,FALSE)</f>
        <v>N12 8JP</v>
      </c>
      <c r="S28" t="str">
        <f>VLOOKUP($G28,LBB_Code!$J:$O, 6,FALSE)</f>
        <v>A1.D10162.661225.99999.9999999.999999</v>
      </c>
      <c r="T28" s="153"/>
      <c r="U28" t="str">
        <f t="shared" si="1"/>
        <v>2045.Salaries.0.Ap251</v>
      </c>
      <c r="V28" t="str">
        <f t="shared" si="2"/>
        <v>Northside.2045.Salaries.0.Ap25</v>
      </c>
      <c r="W28" s="121"/>
      <c r="X28" t="str">
        <f t="shared" si="3"/>
        <v>2045.Salaries.0.Ma251</v>
      </c>
      <c r="Y28" t="str">
        <f t="shared" si="4"/>
        <v>Northside.2045.Salaries.0.Ma25</v>
      </c>
      <c r="Z28" s="121"/>
      <c r="AA28" t="str">
        <f t="shared" si="5"/>
        <v>2045.Salaries.0.Ju251</v>
      </c>
      <c r="AB28" t="str">
        <f t="shared" si="6"/>
        <v>Northside.2045.Salaries.0.Ju25</v>
      </c>
      <c r="AC28" s="121"/>
      <c r="AD28" t="str">
        <f t="shared" si="7"/>
        <v>2045.Salaries.0.Jul251</v>
      </c>
      <c r="AE28" t="str">
        <f t="shared" si="8"/>
        <v>Northside.2045.Salaries.0.Jul25</v>
      </c>
      <c r="AF28" s="121">
        <f t="shared" si="28"/>
        <v>0</v>
      </c>
      <c r="AG28" t="str">
        <f t="shared" si="9"/>
        <v>2045.Salaries.0.Aug251</v>
      </c>
      <c r="AH28" t="str">
        <f t="shared" si="10"/>
        <v>Northside.2045.Salaries.0.Aug25</v>
      </c>
      <c r="AI28" s="121">
        <v>-123682.28000000001</v>
      </c>
      <c r="AJ28" t="str">
        <f t="shared" si="11"/>
        <v>2045.Salaries.0.Sep251</v>
      </c>
      <c r="AK28" t="str">
        <f t="shared" si="12"/>
        <v>Northside.2045.Salaries.0.Sep25</v>
      </c>
      <c r="AL28" s="121">
        <f t="shared" si="29"/>
        <v>0</v>
      </c>
      <c r="AM28" t="str">
        <f t="shared" si="13"/>
        <v>2045.Salaries.0.Oct251</v>
      </c>
      <c r="AN28" t="str">
        <f t="shared" si="14"/>
        <v>Northside.2045.Salaries.0.Oct25</v>
      </c>
      <c r="AO28" s="121">
        <f t="shared" si="30"/>
        <v>0</v>
      </c>
      <c r="AP28" t="str">
        <f t="shared" si="15"/>
        <v>2045.Salaries.0.Nov251</v>
      </c>
      <c r="AQ28" t="str">
        <f t="shared" si="16"/>
        <v>Northside.2045.Salaries.0.Nov25</v>
      </c>
      <c r="AR28" s="121">
        <f t="shared" si="31"/>
        <v>0</v>
      </c>
      <c r="AS28" t="str">
        <f t="shared" si="17"/>
        <v>2045.Salaries.0.Dec251</v>
      </c>
      <c r="AT28" t="str">
        <f t="shared" si="18"/>
        <v>Northside.2045.Salaries.0.Dec25</v>
      </c>
      <c r="AU28" s="121">
        <f t="shared" si="32"/>
        <v>0</v>
      </c>
      <c r="AV28" t="str">
        <f t="shared" si="19"/>
        <v>2045.Salaries.0.Jan261</v>
      </c>
      <c r="AW28" t="str">
        <f t="shared" si="20"/>
        <v>Northside.2045.Salaries.0.Jan26</v>
      </c>
      <c r="AX28" s="121">
        <f t="shared" si="33"/>
        <v>0</v>
      </c>
      <c r="AY28" t="str">
        <f t="shared" si="21"/>
        <v>2045.Salaries.0.Feb261</v>
      </c>
      <c r="AZ28" t="str">
        <f t="shared" si="22"/>
        <v>Northside.2045.Salaries.0.Feb26</v>
      </c>
      <c r="BA28" s="121">
        <f t="shared" si="34"/>
        <v>0</v>
      </c>
      <c r="BB28" t="str">
        <f t="shared" si="23"/>
        <v>2045.Salaries.0.Mar261</v>
      </c>
      <c r="BC28" t="str">
        <f t="shared" si="24"/>
        <v>Northside.2045.Salaries.0.Mar26</v>
      </c>
      <c r="BD28" s="121">
        <f t="shared" si="35"/>
        <v>0</v>
      </c>
      <c r="BE28" s="119">
        <f t="shared" si="25"/>
        <v>-123682.28000000001</v>
      </c>
      <c r="BF28" s="119">
        <f t="shared" si="36"/>
        <v>-123682.28000000001</v>
      </c>
    </row>
    <row r="29" spans="2:58" x14ac:dyDescent="0.25">
      <c r="B29">
        <v>3023501</v>
      </c>
      <c r="C29" t="str">
        <f>VLOOKUP(B29,'School Details'!A:K,2,FALSE)</f>
        <v>Our Lady of Lourdes</v>
      </c>
      <c r="D29">
        <f>VLOOKUP(B29,'School Details'!A:K,3,FALSE)</f>
        <v>0</v>
      </c>
      <c r="E29" t="str">
        <f>VLOOKUP(B29,'School Details'!A:K,4,FALSE)</f>
        <v>M</v>
      </c>
      <c r="F29" t="str">
        <f>VLOOKUP(B29,'School Details'!A:K,5,FALSE)</f>
        <v>Primary</v>
      </c>
      <c r="G29" s="100" t="s">
        <v>23391</v>
      </c>
      <c r="H29" t="e">
        <f>VLOOKUP(G29,CCs!$Q:$R,2,FALSE)</f>
        <v>#N/A</v>
      </c>
      <c r="I29" s="127" t="s">
        <v>23773</v>
      </c>
      <c r="J29" t="str">
        <f t="shared" si="37"/>
        <v>661225</v>
      </c>
      <c r="K29">
        <f>VLOOKUP(I29,'Drop Down'!$H:$I,2,FALSE)</f>
        <v>0</v>
      </c>
      <c r="L29">
        <f t="shared" si="38"/>
        <v>1</v>
      </c>
      <c r="M29" t="str">
        <f t="shared" si="26"/>
        <v>Salaries.0</v>
      </c>
      <c r="N29">
        <f>VLOOKUP(B29,'School Details'!A:K,10,FALSE)</f>
        <v>400003</v>
      </c>
      <c r="O29" t="str">
        <f t="shared" si="27"/>
        <v>Our Lady of Lourdes</v>
      </c>
      <c r="P29" t="str">
        <f>VLOOKUP($N29,LBB_Code!$B:$F,3,FALSE)</f>
        <v>Our Lady of Lourdes Rc School</v>
      </c>
      <c r="Q29" t="str">
        <f>VLOOKUP($N29,LBB_Code!$B:$F,2,FALSE)</f>
        <v>S900008279</v>
      </c>
      <c r="R29" t="str">
        <f>VLOOKUP($N29,LBB_Code!$B:$F,4,FALSE)</f>
        <v>N12 0JP</v>
      </c>
      <c r="S29" t="str">
        <f>VLOOKUP($G29,LBB_Code!$J:$O, 6,FALSE)</f>
        <v>A1.D10162.661225.99999.9999999.999999</v>
      </c>
      <c r="T29" s="153"/>
      <c r="U29" t="str">
        <f t="shared" si="1"/>
        <v>3501.Salaries.0.Ap251</v>
      </c>
      <c r="V29" t="str">
        <f t="shared" si="2"/>
        <v>Our Lady of Lourdes.3501.Salaries.0.Ap25</v>
      </c>
      <c r="W29" s="121"/>
      <c r="X29" t="str">
        <f t="shared" si="3"/>
        <v>3501.Salaries.0.Ma251</v>
      </c>
      <c r="Y29" t="str">
        <f t="shared" si="4"/>
        <v>Our Lady of Lourdes.3501.Salaries.0.Ma25</v>
      </c>
      <c r="Z29" s="121"/>
      <c r="AA29" t="str">
        <f t="shared" si="5"/>
        <v>3501.Salaries.0.Ju251</v>
      </c>
      <c r="AB29" t="str">
        <f t="shared" si="6"/>
        <v>Our Lady of Lourdes.3501.Salaries.0.Ju25</v>
      </c>
      <c r="AC29" s="121"/>
      <c r="AD29" t="str">
        <f t="shared" si="7"/>
        <v>3501.Salaries.0.Jul251</v>
      </c>
      <c r="AE29" t="str">
        <f t="shared" si="8"/>
        <v>Our Lady of Lourdes.3501.Salaries.0.Jul25</v>
      </c>
      <c r="AF29" s="121">
        <f t="shared" si="28"/>
        <v>0</v>
      </c>
      <c r="AG29" t="str">
        <f t="shared" si="9"/>
        <v>3501.Salaries.0.Aug251</v>
      </c>
      <c r="AH29" t="str">
        <f t="shared" si="10"/>
        <v>Our Lady of Lourdes.3501.Salaries.0.Aug25</v>
      </c>
      <c r="AI29" s="121">
        <v>-94072.229999999981</v>
      </c>
      <c r="AJ29" t="str">
        <f t="shared" si="11"/>
        <v>3501.Salaries.0.Sep251</v>
      </c>
      <c r="AK29" t="str">
        <f t="shared" si="12"/>
        <v>Our Lady of Lourdes.3501.Salaries.0.Sep25</v>
      </c>
      <c r="AL29" s="121">
        <f t="shared" si="29"/>
        <v>0</v>
      </c>
      <c r="AM29" t="str">
        <f t="shared" si="13"/>
        <v>3501.Salaries.0.Oct251</v>
      </c>
      <c r="AN29" t="str">
        <f t="shared" si="14"/>
        <v>Our Lady of Lourdes.3501.Salaries.0.Oct25</v>
      </c>
      <c r="AO29" s="121">
        <f t="shared" si="30"/>
        <v>0</v>
      </c>
      <c r="AP29" t="str">
        <f t="shared" si="15"/>
        <v>3501.Salaries.0.Nov251</v>
      </c>
      <c r="AQ29" t="str">
        <f t="shared" si="16"/>
        <v>Our Lady of Lourdes.3501.Salaries.0.Nov25</v>
      </c>
      <c r="AR29" s="121">
        <f t="shared" si="31"/>
        <v>0</v>
      </c>
      <c r="AS29" t="str">
        <f t="shared" si="17"/>
        <v>3501.Salaries.0.Dec251</v>
      </c>
      <c r="AT29" t="str">
        <f t="shared" si="18"/>
        <v>Our Lady of Lourdes.3501.Salaries.0.Dec25</v>
      </c>
      <c r="AU29" s="121">
        <f t="shared" si="32"/>
        <v>0</v>
      </c>
      <c r="AV29" t="str">
        <f t="shared" si="19"/>
        <v>3501.Salaries.0.Jan261</v>
      </c>
      <c r="AW29" t="str">
        <f t="shared" si="20"/>
        <v>Our Lady of Lourdes.3501.Salaries.0.Jan26</v>
      </c>
      <c r="AX29" s="121">
        <f t="shared" si="33"/>
        <v>0</v>
      </c>
      <c r="AY29" t="str">
        <f t="shared" si="21"/>
        <v>3501.Salaries.0.Feb261</v>
      </c>
      <c r="AZ29" t="str">
        <f t="shared" si="22"/>
        <v>Our Lady of Lourdes.3501.Salaries.0.Feb26</v>
      </c>
      <c r="BA29" s="121">
        <f t="shared" si="34"/>
        <v>0</v>
      </c>
      <c r="BB29" t="str">
        <f t="shared" si="23"/>
        <v>3501.Salaries.0.Mar261</v>
      </c>
      <c r="BC29" t="str">
        <f t="shared" si="24"/>
        <v>Our Lady of Lourdes.3501.Salaries.0.Mar26</v>
      </c>
      <c r="BD29" s="121">
        <f t="shared" si="35"/>
        <v>0</v>
      </c>
      <c r="BE29" s="119">
        <f t="shared" si="25"/>
        <v>-94072.229999999981</v>
      </c>
      <c r="BF29" s="119">
        <f t="shared" si="36"/>
        <v>-94072.229999999981</v>
      </c>
    </row>
    <row r="30" spans="2:58" x14ac:dyDescent="0.25">
      <c r="B30">
        <v>3023502</v>
      </c>
      <c r="C30" t="str">
        <f>VLOOKUP(B30,'School Details'!A:K,2,FALSE)</f>
        <v>St Agnes RC</v>
      </c>
      <c r="D30">
        <f>VLOOKUP(B30,'School Details'!A:K,3,FALSE)</f>
        <v>0</v>
      </c>
      <c r="E30" t="str">
        <f>VLOOKUP(B30,'School Details'!A:K,4,FALSE)</f>
        <v>M</v>
      </c>
      <c r="F30" t="str">
        <f>VLOOKUP(B30,'School Details'!A:K,5,FALSE)</f>
        <v>Primary</v>
      </c>
      <c r="G30" s="100" t="s">
        <v>23391</v>
      </c>
      <c r="H30" t="e">
        <f>VLOOKUP(G30,CCs!$Q:$R,2,FALSE)</f>
        <v>#N/A</v>
      </c>
      <c r="I30" s="127" t="s">
        <v>23773</v>
      </c>
      <c r="J30" t="str">
        <f t="shared" si="37"/>
        <v>661225</v>
      </c>
      <c r="K30">
        <f>VLOOKUP(I30,'Drop Down'!$H:$I,2,FALSE)</f>
        <v>0</v>
      </c>
      <c r="L30">
        <f t="shared" si="38"/>
        <v>1</v>
      </c>
      <c r="M30" t="str">
        <f t="shared" si="26"/>
        <v>Salaries.0</v>
      </c>
      <c r="N30">
        <f>VLOOKUP(B30,'School Details'!A:K,10,FALSE)</f>
        <v>400096</v>
      </c>
      <c r="O30" t="str">
        <f t="shared" si="27"/>
        <v>St Agnes RC</v>
      </c>
      <c r="P30" t="str">
        <f>VLOOKUP($N30,LBB_Code!$B:$F,3,FALSE)</f>
        <v>St Agness Rc School</v>
      </c>
      <c r="Q30" t="str">
        <f>VLOOKUP($N30,LBB_Code!$B:$F,2,FALSE)</f>
        <v>S900008341</v>
      </c>
      <c r="R30" t="str">
        <f>VLOOKUP($N30,LBB_Code!$B:$F,4,FALSE)</f>
        <v>NW2 1RG</v>
      </c>
      <c r="S30" t="str">
        <f>VLOOKUP($G30,LBB_Code!$J:$O, 6,FALSE)</f>
        <v>A1.D10162.661225.99999.9999999.999999</v>
      </c>
      <c r="T30" s="153"/>
      <c r="U30" t="str">
        <f t="shared" si="1"/>
        <v>3502.Salaries.0.Ap251</v>
      </c>
      <c r="V30" t="str">
        <f t="shared" si="2"/>
        <v>St Agnes RC.3502.Salaries.0.Ap25</v>
      </c>
      <c r="W30" s="121"/>
      <c r="X30" t="str">
        <f t="shared" si="3"/>
        <v>3502.Salaries.0.Ma251</v>
      </c>
      <c r="Y30" t="str">
        <f t="shared" si="4"/>
        <v>St Agnes RC.3502.Salaries.0.Ma25</v>
      </c>
      <c r="Z30" s="121"/>
      <c r="AA30" t="str">
        <f t="shared" si="5"/>
        <v>3502.Salaries.0.Ju251</v>
      </c>
      <c r="AB30" t="str">
        <f t="shared" si="6"/>
        <v>St Agnes RC.3502.Salaries.0.Ju25</v>
      </c>
      <c r="AC30" s="121"/>
      <c r="AD30" t="str">
        <f t="shared" si="7"/>
        <v>3502.Salaries.0.Jul251</v>
      </c>
      <c r="AE30" t="str">
        <f t="shared" si="8"/>
        <v>St Agnes RC.3502.Salaries.0.Jul25</v>
      </c>
      <c r="AF30" s="121">
        <f t="shared" si="28"/>
        <v>0</v>
      </c>
      <c r="AG30" t="str">
        <f t="shared" si="9"/>
        <v>3502.Salaries.0.Aug251</v>
      </c>
      <c r="AH30" t="str">
        <f t="shared" si="10"/>
        <v>St Agnes RC.3502.Salaries.0.Aug25</v>
      </c>
      <c r="AI30" s="121">
        <v>-190242.13999999981</v>
      </c>
      <c r="AJ30" t="str">
        <f t="shared" si="11"/>
        <v>3502.Salaries.0.Sep251</v>
      </c>
      <c r="AK30" t="str">
        <f t="shared" si="12"/>
        <v>St Agnes RC.3502.Salaries.0.Sep25</v>
      </c>
      <c r="AL30" s="121">
        <f t="shared" si="29"/>
        <v>0</v>
      </c>
      <c r="AM30" t="str">
        <f t="shared" si="13"/>
        <v>3502.Salaries.0.Oct251</v>
      </c>
      <c r="AN30" t="str">
        <f t="shared" si="14"/>
        <v>St Agnes RC.3502.Salaries.0.Oct25</v>
      </c>
      <c r="AO30" s="121">
        <f t="shared" si="30"/>
        <v>0</v>
      </c>
      <c r="AP30" t="str">
        <f t="shared" si="15"/>
        <v>3502.Salaries.0.Nov251</v>
      </c>
      <c r="AQ30" t="str">
        <f t="shared" si="16"/>
        <v>St Agnes RC.3502.Salaries.0.Nov25</v>
      </c>
      <c r="AR30" s="121">
        <f t="shared" si="31"/>
        <v>0</v>
      </c>
      <c r="AS30" t="str">
        <f t="shared" si="17"/>
        <v>3502.Salaries.0.Dec251</v>
      </c>
      <c r="AT30" t="str">
        <f t="shared" si="18"/>
        <v>St Agnes RC.3502.Salaries.0.Dec25</v>
      </c>
      <c r="AU30" s="121">
        <f t="shared" si="32"/>
        <v>0</v>
      </c>
      <c r="AV30" t="str">
        <f t="shared" si="19"/>
        <v>3502.Salaries.0.Jan261</v>
      </c>
      <c r="AW30" t="str">
        <f t="shared" si="20"/>
        <v>St Agnes RC.3502.Salaries.0.Jan26</v>
      </c>
      <c r="AX30" s="121">
        <f t="shared" si="33"/>
        <v>0</v>
      </c>
      <c r="AY30" t="str">
        <f t="shared" si="21"/>
        <v>3502.Salaries.0.Feb261</v>
      </c>
      <c r="AZ30" t="str">
        <f t="shared" si="22"/>
        <v>St Agnes RC.3502.Salaries.0.Feb26</v>
      </c>
      <c r="BA30" s="121">
        <f t="shared" si="34"/>
        <v>0</v>
      </c>
      <c r="BB30" t="str">
        <f t="shared" si="23"/>
        <v>3502.Salaries.0.Mar261</v>
      </c>
      <c r="BC30" t="str">
        <f t="shared" si="24"/>
        <v>St Agnes RC.3502.Salaries.0.Mar26</v>
      </c>
      <c r="BD30" s="121">
        <f t="shared" si="35"/>
        <v>0</v>
      </c>
      <c r="BE30" s="119">
        <f t="shared" si="25"/>
        <v>-190242.13999999981</v>
      </c>
      <c r="BF30" s="119">
        <f t="shared" si="36"/>
        <v>-190242.13999999981</v>
      </c>
    </row>
    <row r="31" spans="2:58" x14ac:dyDescent="0.25">
      <c r="B31">
        <v>3023504</v>
      </c>
      <c r="C31" t="str">
        <f>VLOOKUP(B31,'School Details'!A:K,2,FALSE)</f>
        <v>St Catherines R C</v>
      </c>
      <c r="D31">
        <f>VLOOKUP(B31,'School Details'!A:K,3,FALSE)</f>
        <v>0</v>
      </c>
      <c r="E31" t="str">
        <f>VLOOKUP(B31,'School Details'!A:K,4,FALSE)</f>
        <v>M</v>
      </c>
      <c r="F31" t="str">
        <f>VLOOKUP(B31,'School Details'!A:K,5,FALSE)</f>
        <v>Primary</v>
      </c>
      <c r="G31" s="100" t="s">
        <v>23391</v>
      </c>
      <c r="H31" t="e">
        <f>VLOOKUP(G31,CCs!$Q:$R,2,FALSE)</f>
        <v>#N/A</v>
      </c>
      <c r="I31" s="127" t="s">
        <v>23773</v>
      </c>
      <c r="J31" t="str">
        <f t="shared" si="37"/>
        <v>661225</v>
      </c>
      <c r="K31">
        <f>VLOOKUP(I31,'Drop Down'!$H:$I,2,FALSE)</f>
        <v>0</v>
      </c>
      <c r="L31">
        <f t="shared" si="38"/>
        <v>1</v>
      </c>
      <c r="M31" t="str">
        <f t="shared" si="26"/>
        <v>Salaries.0</v>
      </c>
      <c r="N31">
        <f>VLOOKUP(B31,'School Details'!A:K,10,FALSE)</f>
        <v>400064</v>
      </c>
      <c r="O31" t="str">
        <f t="shared" si="27"/>
        <v>St Catherines R C</v>
      </c>
      <c r="P31" t="str">
        <f>VLOOKUP($N31,LBB_Code!$B:$F,3,FALSE)</f>
        <v>St Catherine's Rc School</v>
      </c>
      <c r="Q31" t="str">
        <f>VLOOKUP($N31,LBB_Code!$B:$F,2,FALSE)</f>
        <v>S900008323</v>
      </c>
      <c r="R31" t="str">
        <f>VLOOKUP($N31,LBB_Code!$B:$F,4,FALSE)</f>
        <v>EN5 2ED</v>
      </c>
      <c r="S31" t="str">
        <f>VLOOKUP($G31,LBB_Code!$J:$O, 6,FALSE)</f>
        <v>A1.D10162.661225.99999.9999999.999999</v>
      </c>
      <c r="T31" s="153"/>
      <c r="U31" t="str">
        <f t="shared" si="1"/>
        <v>3504.Salaries.0.Ap251</v>
      </c>
      <c r="V31" t="str">
        <f t="shared" si="2"/>
        <v>St Catherines R C.3504.Salaries.0.Ap25</v>
      </c>
      <c r="W31" s="121"/>
      <c r="X31" t="str">
        <f t="shared" si="3"/>
        <v>3504.Salaries.0.Ma251</v>
      </c>
      <c r="Y31" t="str">
        <f t="shared" si="4"/>
        <v>St Catherines R C.3504.Salaries.0.Ma25</v>
      </c>
      <c r="Z31" s="121"/>
      <c r="AA31" t="str">
        <f t="shared" si="5"/>
        <v>3504.Salaries.0.Ju251</v>
      </c>
      <c r="AB31" t="str">
        <f t="shared" si="6"/>
        <v>St Catherines R C.3504.Salaries.0.Ju25</v>
      </c>
      <c r="AC31" s="121"/>
      <c r="AD31" t="str">
        <f t="shared" si="7"/>
        <v>3504.Salaries.0.Jul251</v>
      </c>
      <c r="AE31" t="str">
        <f t="shared" si="8"/>
        <v>St Catherines R C.3504.Salaries.0.Jul25</v>
      </c>
      <c r="AF31" s="121">
        <f t="shared" si="28"/>
        <v>0</v>
      </c>
      <c r="AG31" t="str">
        <f t="shared" si="9"/>
        <v>3504.Salaries.0.Aug251</v>
      </c>
      <c r="AH31" t="str">
        <f t="shared" si="10"/>
        <v>St Catherines R C.3504.Salaries.0.Aug25</v>
      </c>
      <c r="AI31" s="121">
        <v>-188606.21000000025</v>
      </c>
      <c r="AJ31" t="str">
        <f t="shared" si="11"/>
        <v>3504.Salaries.0.Sep251</v>
      </c>
      <c r="AK31" t="str">
        <f t="shared" si="12"/>
        <v>St Catherines R C.3504.Salaries.0.Sep25</v>
      </c>
      <c r="AL31" s="121">
        <f t="shared" si="29"/>
        <v>0</v>
      </c>
      <c r="AM31" t="str">
        <f t="shared" si="13"/>
        <v>3504.Salaries.0.Oct251</v>
      </c>
      <c r="AN31" t="str">
        <f t="shared" si="14"/>
        <v>St Catherines R C.3504.Salaries.0.Oct25</v>
      </c>
      <c r="AO31" s="121">
        <f t="shared" si="30"/>
        <v>0</v>
      </c>
      <c r="AP31" t="str">
        <f t="shared" si="15"/>
        <v>3504.Salaries.0.Nov251</v>
      </c>
      <c r="AQ31" t="str">
        <f t="shared" si="16"/>
        <v>St Catherines R C.3504.Salaries.0.Nov25</v>
      </c>
      <c r="AR31" s="121">
        <f t="shared" si="31"/>
        <v>0</v>
      </c>
      <c r="AS31" t="str">
        <f t="shared" si="17"/>
        <v>3504.Salaries.0.Dec251</v>
      </c>
      <c r="AT31" t="str">
        <f t="shared" si="18"/>
        <v>St Catherines R C.3504.Salaries.0.Dec25</v>
      </c>
      <c r="AU31" s="121">
        <f t="shared" si="32"/>
        <v>0</v>
      </c>
      <c r="AV31" t="str">
        <f t="shared" si="19"/>
        <v>3504.Salaries.0.Jan261</v>
      </c>
      <c r="AW31" t="str">
        <f t="shared" si="20"/>
        <v>St Catherines R C.3504.Salaries.0.Jan26</v>
      </c>
      <c r="AX31" s="121">
        <f t="shared" si="33"/>
        <v>0</v>
      </c>
      <c r="AY31" t="str">
        <f t="shared" si="21"/>
        <v>3504.Salaries.0.Feb261</v>
      </c>
      <c r="AZ31" t="str">
        <f t="shared" si="22"/>
        <v>St Catherines R C.3504.Salaries.0.Feb26</v>
      </c>
      <c r="BA31" s="121">
        <f t="shared" si="34"/>
        <v>0</v>
      </c>
      <c r="BB31" t="str">
        <f t="shared" si="23"/>
        <v>3504.Salaries.0.Mar261</v>
      </c>
      <c r="BC31" t="str">
        <f t="shared" si="24"/>
        <v>St Catherines R C.3504.Salaries.0.Mar26</v>
      </c>
      <c r="BD31" s="121">
        <f t="shared" si="35"/>
        <v>0</v>
      </c>
      <c r="BE31" s="119">
        <f t="shared" si="25"/>
        <v>-188606.21000000025</v>
      </c>
      <c r="BF31" s="119">
        <f t="shared" si="36"/>
        <v>-188606.21000000025</v>
      </c>
    </row>
    <row r="32" spans="2:58" x14ac:dyDescent="0.25">
      <c r="B32">
        <v>3023307</v>
      </c>
      <c r="C32" t="str">
        <f>VLOOKUP(B32,'School Details'!A:K,2,FALSE)</f>
        <v>St John's CE  N11</v>
      </c>
      <c r="D32">
        <f>VLOOKUP(B32,'School Details'!A:K,3,FALSE)</f>
        <v>0</v>
      </c>
      <c r="E32" t="str">
        <f>VLOOKUP(B32,'School Details'!A:K,4,FALSE)</f>
        <v>M</v>
      </c>
      <c r="F32" t="str">
        <f>VLOOKUP(B32,'School Details'!A:K,5,FALSE)</f>
        <v>Primary</v>
      </c>
      <c r="G32" s="100" t="s">
        <v>23391</v>
      </c>
      <c r="H32" t="e">
        <f>VLOOKUP(G32,CCs!$Q:$R,2,FALSE)</f>
        <v>#N/A</v>
      </c>
      <c r="I32" s="127" t="s">
        <v>23773</v>
      </c>
      <c r="J32" t="str">
        <f t="shared" si="37"/>
        <v>661225</v>
      </c>
      <c r="K32">
        <f>VLOOKUP(I32,'Drop Down'!$H:$I,2,FALSE)</f>
        <v>0</v>
      </c>
      <c r="L32">
        <f t="shared" si="38"/>
        <v>1</v>
      </c>
      <c r="M32" t="str">
        <f t="shared" si="26"/>
        <v>Salaries.0</v>
      </c>
      <c r="N32">
        <f>VLOOKUP(B32,'School Details'!A:K,10,FALSE)</f>
        <v>400114</v>
      </c>
      <c r="O32" t="str">
        <f t="shared" si="27"/>
        <v>St John's CE  N11</v>
      </c>
      <c r="P32" t="str">
        <f>VLOOKUP($N32,LBB_Code!$B:$F,3,FALSE)</f>
        <v>St John's Ce School N11</v>
      </c>
      <c r="Q32" t="str">
        <f>VLOOKUP($N32,LBB_Code!$B:$F,2,FALSE)</f>
        <v>S900008356</v>
      </c>
      <c r="R32" t="str">
        <f>VLOOKUP($N32,LBB_Code!$B:$F,4,FALSE)</f>
        <v>N11 3LB</v>
      </c>
      <c r="S32" t="str">
        <f>VLOOKUP($G32,LBB_Code!$J:$O, 6,FALSE)</f>
        <v>A1.D10162.661225.99999.9999999.999999</v>
      </c>
      <c r="T32" s="153"/>
      <c r="U32" t="str">
        <f t="shared" si="1"/>
        <v>3307.Salaries.0.Ap251</v>
      </c>
      <c r="V32" t="str">
        <f t="shared" si="2"/>
        <v>St John's CE  N11.3307.Salaries.0.Ap25</v>
      </c>
      <c r="W32" s="121"/>
      <c r="X32" t="str">
        <f t="shared" si="3"/>
        <v>3307.Salaries.0.Ma251</v>
      </c>
      <c r="Y32" t="str">
        <f t="shared" si="4"/>
        <v>St John's CE  N11.3307.Salaries.0.Ma25</v>
      </c>
      <c r="Z32" s="121"/>
      <c r="AA32" t="str">
        <f t="shared" si="5"/>
        <v>3307.Salaries.0.Ju251</v>
      </c>
      <c r="AB32" t="str">
        <f t="shared" si="6"/>
        <v>St John's CE  N11.3307.Salaries.0.Ju25</v>
      </c>
      <c r="AC32" s="121"/>
      <c r="AD32" t="str">
        <f t="shared" si="7"/>
        <v>3307.Salaries.0.Jul251</v>
      </c>
      <c r="AE32" t="str">
        <f t="shared" si="8"/>
        <v>St John's CE  N11.3307.Salaries.0.Jul25</v>
      </c>
      <c r="AF32" s="121">
        <f t="shared" si="28"/>
        <v>0</v>
      </c>
      <c r="AG32" t="str">
        <f t="shared" si="9"/>
        <v>3307.Salaries.0.Aug251</v>
      </c>
      <c r="AH32" t="str">
        <f t="shared" si="10"/>
        <v>St John's CE  N11.3307.Salaries.0.Aug25</v>
      </c>
      <c r="AI32" s="121">
        <v>-82274.69</v>
      </c>
      <c r="AJ32" t="str">
        <f t="shared" si="11"/>
        <v>3307.Salaries.0.Sep251</v>
      </c>
      <c r="AK32" t="str">
        <f t="shared" si="12"/>
        <v>St John's CE  N11.3307.Salaries.0.Sep25</v>
      </c>
      <c r="AL32" s="121">
        <f t="shared" si="29"/>
        <v>0</v>
      </c>
      <c r="AM32" t="str">
        <f t="shared" si="13"/>
        <v>3307.Salaries.0.Oct251</v>
      </c>
      <c r="AN32" t="str">
        <f t="shared" si="14"/>
        <v>St John's CE  N11.3307.Salaries.0.Oct25</v>
      </c>
      <c r="AO32" s="121">
        <f t="shared" si="30"/>
        <v>0</v>
      </c>
      <c r="AP32" t="str">
        <f t="shared" si="15"/>
        <v>3307.Salaries.0.Nov251</v>
      </c>
      <c r="AQ32" t="str">
        <f t="shared" si="16"/>
        <v>St John's CE  N11.3307.Salaries.0.Nov25</v>
      </c>
      <c r="AR32" s="121">
        <f t="shared" si="31"/>
        <v>0</v>
      </c>
      <c r="AS32" t="str">
        <f t="shared" si="17"/>
        <v>3307.Salaries.0.Dec251</v>
      </c>
      <c r="AT32" t="str">
        <f t="shared" si="18"/>
        <v>St John's CE  N11.3307.Salaries.0.Dec25</v>
      </c>
      <c r="AU32" s="121">
        <f t="shared" si="32"/>
        <v>0</v>
      </c>
      <c r="AV32" t="str">
        <f t="shared" si="19"/>
        <v>3307.Salaries.0.Jan261</v>
      </c>
      <c r="AW32" t="str">
        <f t="shared" si="20"/>
        <v>St John's CE  N11.3307.Salaries.0.Jan26</v>
      </c>
      <c r="AX32" s="121">
        <f t="shared" si="33"/>
        <v>0</v>
      </c>
      <c r="AY32" t="str">
        <f t="shared" si="21"/>
        <v>3307.Salaries.0.Feb261</v>
      </c>
      <c r="AZ32" t="str">
        <f t="shared" si="22"/>
        <v>St John's CE  N11.3307.Salaries.0.Feb26</v>
      </c>
      <c r="BA32" s="121">
        <f t="shared" si="34"/>
        <v>0</v>
      </c>
      <c r="BB32" t="str">
        <f t="shared" si="23"/>
        <v>3307.Salaries.0.Mar261</v>
      </c>
      <c r="BC32" t="str">
        <f t="shared" si="24"/>
        <v>St John's CE  N11.3307.Salaries.0.Mar26</v>
      </c>
      <c r="BD32" s="121">
        <f t="shared" si="35"/>
        <v>0</v>
      </c>
      <c r="BE32" s="119">
        <f t="shared" si="25"/>
        <v>-82274.69</v>
      </c>
      <c r="BF32" s="119">
        <f t="shared" si="36"/>
        <v>-82274.69</v>
      </c>
    </row>
    <row r="33" spans="1:58" x14ac:dyDescent="0.25">
      <c r="B33">
        <v>3023312</v>
      </c>
      <c r="C33" t="str">
        <f>VLOOKUP(B33,'School Details'!A:K,2,FALSE)</f>
        <v>St Mary's  EN4</v>
      </c>
      <c r="D33">
        <f>VLOOKUP(B33,'School Details'!A:K,3,FALSE)</f>
        <v>0</v>
      </c>
      <c r="E33" t="str">
        <f>VLOOKUP(B33,'School Details'!A:K,4,FALSE)</f>
        <v>M</v>
      </c>
      <c r="F33" t="str">
        <f>VLOOKUP(B33,'School Details'!A:K,5,FALSE)</f>
        <v>Primary</v>
      </c>
      <c r="G33" s="100" t="s">
        <v>23391</v>
      </c>
      <c r="H33" t="e">
        <f>VLOOKUP(G33,CCs!$Q:$R,2,FALSE)</f>
        <v>#N/A</v>
      </c>
      <c r="I33" s="127" t="s">
        <v>23773</v>
      </c>
      <c r="J33" t="str">
        <f t="shared" si="37"/>
        <v>661225</v>
      </c>
      <c r="K33">
        <f>VLOOKUP(I33,'Drop Down'!$H:$I,2,FALSE)</f>
        <v>0</v>
      </c>
      <c r="L33">
        <f t="shared" si="38"/>
        <v>1</v>
      </c>
      <c r="M33" t="str">
        <f t="shared" si="26"/>
        <v>Salaries.0</v>
      </c>
      <c r="N33">
        <f>VLOOKUP(B33,'School Details'!A:K,10,FALSE)</f>
        <v>400017</v>
      </c>
      <c r="O33" t="str">
        <f t="shared" si="27"/>
        <v>St Mary's  EN4</v>
      </c>
      <c r="P33" t="str">
        <f>VLOOKUP($N33,LBB_Code!$B:$F,3,FALSE)</f>
        <v>St Mary's Ce School En4</v>
      </c>
      <c r="Q33" t="str">
        <f>VLOOKUP($N33,LBB_Code!$B:$F,2,FALSE)</f>
        <v>S900008291</v>
      </c>
      <c r="R33" t="str">
        <f>VLOOKUP($N33,LBB_Code!$B:$F,4,FALSE)</f>
        <v>EN4 8SR</v>
      </c>
      <c r="S33" t="str">
        <f>VLOOKUP($G33,LBB_Code!$J:$O, 6,FALSE)</f>
        <v>A1.D10162.661225.99999.9999999.999999</v>
      </c>
      <c r="T33" s="153"/>
      <c r="U33" t="str">
        <f t="shared" si="1"/>
        <v>3312.Salaries.0.Ap251</v>
      </c>
      <c r="V33" t="str">
        <f t="shared" si="2"/>
        <v>St Mary's  EN4.3312.Salaries.0.Ap25</v>
      </c>
      <c r="W33" s="121"/>
      <c r="X33" t="str">
        <f t="shared" si="3"/>
        <v>3312.Salaries.0.Ma251</v>
      </c>
      <c r="Y33" t="str">
        <f t="shared" si="4"/>
        <v>St Mary's  EN4.3312.Salaries.0.Ma25</v>
      </c>
      <c r="Z33" s="121"/>
      <c r="AA33" t="str">
        <f t="shared" si="5"/>
        <v>3312.Salaries.0.Ju251</v>
      </c>
      <c r="AB33" t="str">
        <f t="shared" si="6"/>
        <v>St Mary's  EN4.3312.Salaries.0.Ju25</v>
      </c>
      <c r="AC33" s="121"/>
      <c r="AD33" t="str">
        <f t="shared" si="7"/>
        <v>3312.Salaries.0.Jul251</v>
      </c>
      <c r="AE33" t="str">
        <f t="shared" si="8"/>
        <v>St Mary's  EN4.3312.Salaries.0.Jul25</v>
      </c>
      <c r="AF33" s="121">
        <f t="shared" si="28"/>
        <v>0</v>
      </c>
      <c r="AG33" t="str">
        <f t="shared" si="9"/>
        <v>3312.Salaries.0.Aug251</v>
      </c>
      <c r="AH33" t="str">
        <f t="shared" si="10"/>
        <v>St Mary's  EN4.3312.Salaries.0.Aug25</v>
      </c>
      <c r="AI33" s="121">
        <v>-94880.62</v>
      </c>
      <c r="AJ33" t="str">
        <f t="shared" si="11"/>
        <v>3312.Salaries.0.Sep251</v>
      </c>
      <c r="AK33" t="str">
        <f t="shared" si="12"/>
        <v>St Mary's  EN4.3312.Salaries.0.Sep25</v>
      </c>
      <c r="AL33" s="121">
        <f t="shared" si="29"/>
        <v>0</v>
      </c>
      <c r="AM33" t="str">
        <f t="shared" si="13"/>
        <v>3312.Salaries.0.Oct251</v>
      </c>
      <c r="AN33" t="str">
        <f t="shared" si="14"/>
        <v>St Mary's  EN4.3312.Salaries.0.Oct25</v>
      </c>
      <c r="AO33" s="121">
        <f t="shared" si="30"/>
        <v>0</v>
      </c>
      <c r="AP33" t="str">
        <f t="shared" si="15"/>
        <v>3312.Salaries.0.Nov251</v>
      </c>
      <c r="AQ33" t="str">
        <f t="shared" si="16"/>
        <v>St Mary's  EN4.3312.Salaries.0.Nov25</v>
      </c>
      <c r="AR33" s="121">
        <f t="shared" si="31"/>
        <v>0</v>
      </c>
      <c r="AS33" t="str">
        <f t="shared" si="17"/>
        <v>3312.Salaries.0.Dec251</v>
      </c>
      <c r="AT33" t="str">
        <f t="shared" si="18"/>
        <v>St Mary's  EN4.3312.Salaries.0.Dec25</v>
      </c>
      <c r="AU33" s="121">
        <f t="shared" si="32"/>
        <v>0</v>
      </c>
      <c r="AV33" t="str">
        <f t="shared" si="19"/>
        <v>3312.Salaries.0.Jan261</v>
      </c>
      <c r="AW33" t="str">
        <f t="shared" si="20"/>
        <v>St Mary's  EN4.3312.Salaries.0.Jan26</v>
      </c>
      <c r="AX33" s="121">
        <f t="shared" si="33"/>
        <v>0</v>
      </c>
      <c r="AY33" t="str">
        <f t="shared" si="21"/>
        <v>3312.Salaries.0.Feb261</v>
      </c>
      <c r="AZ33" t="str">
        <f t="shared" si="22"/>
        <v>St Mary's  EN4.3312.Salaries.0.Feb26</v>
      </c>
      <c r="BA33" s="121">
        <f t="shared" si="34"/>
        <v>0</v>
      </c>
      <c r="BB33" t="str">
        <f t="shared" si="23"/>
        <v>3312.Salaries.0.Mar261</v>
      </c>
      <c r="BC33" t="str">
        <f t="shared" si="24"/>
        <v>St Mary's  EN4.3312.Salaries.0.Mar26</v>
      </c>
      <c r="BD33" s="121">
        <f t="shared" si="35"/>
        <v>0</v>
      </c>
      <c r="BE33" s="119">
        <f t="shared" si="25"/>
        <v>-94880.62</v>
      </c>
      <c r="BF33" s="119">
        <f t="shared" si="36"/>
        <v>-94880.62</v>
      </c>
    </row>
    <row r="34" spans="1:58" x14ac:dyDescent="0.25">
      <c r="B34">
        <v>3023313</v>
      </c>
      <c r="C34" t="str">
        <f>VLOOKUP(B34,'School Details'!A:K,2,FALSE)</f>
        <v>St. Pauls N11</v>
      </c>
      <c r="D34">
        <f>VLOOKUP(B34,'School Details'!A:K,3,FALSE)</f>
        <v>0</v>
      </c>
      <c r="E34" t="str">
        <f>VLOOKUP(B34,'School Details'!A:K,4,FALSE)</f>
        <v>M</v>
      </c>
      <c r="F34" t="str">
        <f>VLOOKUP(B34,'School Details'!A:K,5,FALSE)</f>
        <v>Primary</v>
      </c>
      <c r="G34" s="100" t="s">
        <v>23391</v>
      </c>
      <c r="H34" t="e">
        <f>VLOOKUP(G34,CCs!$Q:$R,2,FALSE)</f>
        <v>#N/A</v>
      </c>
      <c r="I34" s="127" t="s">
        <v>23773</v>
      </c>
      <c r="J34" t="str">
        <f t="shared" si="37"/>
        <v>661225</v>
      </c>
      <c r="K34">
        <f>VLOOKUP(I34,'Drop Down'!$H:$I,2,FALSE)</f>
        <v>0</v>
      </c>
      <c r="L34">
        <f t="shared" si="38"/>
        <v>1</v>
      </c>
      <c r="M34" t="str">
        <f t="shared" si="26"/>
        <v>Salaries.0</v>
      </c>
      <c r="N34">
        <f>VLOOKUP(B34,'School Details'!A:K,10,FALSE)</f>
        <v>400006</v>
      </c>
      <c r="O34" t="str">
        <f t="shared" si="27"/>
        <v>St. Pauls N11</v>
      </c>
      <c r="P34" t="str">
        <f>VLOOKUP($N34,LBB_Code!$B:$F,3,FALSE)</f>
        <v>St Paul's Ce School N11</v>
      </c>
      <c r="Q34" t="str">
        <f>VLOOKUP($N34,LBB_Code!$B:$F,2,FALSE)</f>
        <v>S900008282</v>
      </c>
      <c r="R34" t="str">
        <f>VLOOKUP($N34,LBB_Code!$B:$F,4,FALSE)</f>
        <v>N11 1NQ</v>
      </c>
      <c r="S34" t="str">
        <f>VLOOKUP($G34,LBB_Code!$J:$O, 6,FALSE)</f>
        <v>A1.D10162.661225.99999.9999999.999999</v>
      </c>
      <c r="T34" s="153"/>
      <c r="U34" t="str">
        <f t="shared" si="1"/>
        <v>3313.Salaries.0.Ap251</v>
      </c>
      <c r="V34" t="str">
        <f t="shared" si="2"/>
        <v>St. Pauls N11.3313.Salaries.0.Ap25</v>
      </c>
      <c r="W34" s="121"/>
      <c r="X34" t="str">
        <f t="shared" si="3"/>
        <v>3313.Salaries.0.Ma251</v>
      </c>
      <c r="Y34" t="str">
        <f t="shared" si="4"/>
        <v>St. Pauls N11.3313.Salaries.0.Ma25</v>
      </c>
      <c r="Z34" s="121"/>
      <c r="AA34" t="str">
        <f t="shared" si="5"/>
        <v>3313.Salaries.0.Ju251</v>
      </c>
      <c r="AB34" t="str">
        <f t="shared" si="6"/>
        <v>St. Pauls N11.3313.Salaries.0.Ju25</v>
      </c>
      <c r="AC34" s="121"/>
      <c r="AD34" t="str">
        <f t="shared" si="7"/>
        <v>3313.Salaries.0.Jul251</v>
      </c>
      <c r="AE34" t="str">
        <f t="shared" si="8"/>
        <v>St. Pauls N11.3313.Salaries.0.Jul25</v>
      </c>
      <c r="AF34" s="121">
        <f t="shared" si="28"/>
        <v>0</v>
      </c>
      <c r="AG34" t="str">
        <f t="shared" si="9"/>
        <v>3313.Salaries.0.Aug251</v>
      </c>
      <c r="AH34" t="str">
        <f t="shared" si="10"/>
        <v>St. Pauls N11.3313.Salaries.0.Aug25</v>
      </c>
      <c r="AI34" s="121">
        <v>-95380.629999999946</v>
      </c>
      <c r="AJ34" t="str">
        <f t="shared" si="11"/>
        <v>3313.Salaries.0.Sep251</v>
      </c>
      <c r="AK34" t="str">
        <f t="shared" si="12"/>
        <v>St. Pauls N11.3313.Salaries.0.Sep25</v>
      </c>
      <c r="AL34" s="121">
        <f t="shared" si="29"/>
        <v>0</v>
      </c>
      <c r="AM34" t="str">
        <f t="shared" si="13"/>
        <v>3313.Salaries.0.Oct251</v>
      </c>
      <c r="AN34" t="str">
        <f t="shared" si="14"/>
        <v>St. Pauls N11.3313.Salaries.0.Oct25</v>
      </c>
      <c r="AO34" s="121">
        <f t="shared" si="30"/>
        <v>0</v>
      </c>
      <c r="AP34" t="str">
        <f t="shared" si="15"/>
        <v>3313.Salaries.0.Nov251</v>
      </c>
      <c r="AQ34" t="str">
        <f t="shared" si="16"/>
        <v>St. Pauls N11.3313.Salaries.0.Nov25</v>
      </c>
      <c r="AR34" s="121">
        <f t="shared" si="31"/>
        <v>0</v>
      </c>
      <c r="AS34" t="str">
        <f t="shared" si="17"/>
        <v>3313.Salaries.0.Dec251</v>
      </c>
      <c r="AT34" t="str">
        <f t="shared" si="18"/>
        <v>St. Pauls N11.3313.Salaries.0.Dec25</v>
      </c>
      <c r="AU34" s="121">
        <f t="shared" si="32"/>
        <v>0</v>
      </c>
      <c r="AV34" t="str">
        <f t="shared" si="19"/>
        <v>3313.Salaries.0.Jan261</v>
      </c>
      <c r="AW34" t="str">
        <f t="shared" si="20"/>
        <v>St. Pauls N11.3313.Salaries.0.Jan26</v>
      </c>
      <c r="AX34" s="121">
        <f t="shared" si="33"/>
        <v>0</v>
      </c>
      <c r="AY34" t="str">
        <f t="shared" si="21"/>
        <v>3313.Salaries.0.Feb261</v>
      </c>
      <c r="AZ34" t="str">
        <f t="shared" si="22"/>
        <v>St. Pauls N11.3313.Salaries.0.Feb26</v>
      </c>
      <c r="BA34" s="121">
        <f t="shared" si="34"/>
        <v>0</v>
      </c>
      <c r="BB34" t="str">
        <f t="shared" si="23"/>
        <v>3313.Salaries.0.Mar261</v>
      </c>
      <c r="BC34" t="str">
        <f t="shared" si="24"/>
        <v>St. Pauls N11.3313.Salaries.0.Mar26</v>
      </c>
      <c r="BD34" s="121">
        <f t="shared" si="35"/>
        <v>0</v>
      </c>
      <c r="BE34" s="119">
        <f t="shared" si="25"/>
        <v>-95380.629999999946</v>
      </c>
      <c r="BF34" s="119">
        <f t="shared" si="36"/>
        <v>-95380.629999999946</v>
      </c>
    </row>
    <row r="35" spans="1:58" x14ac:dyDescent="0.25">
      <c r="B35">
        <v>3023506</v>
      </c>
      <c r="C35" t="str">
        <f>VLOOKUP(B35,'School Details'!A:K,2,FALSE)</f>
        <v>St Vincent's RC</v>
      </c>
      <c r="D35">
        <f>VLOOKUP(B35,'School Details'!A:K,3,FALSE)</f>
        <v>0</v>
      </c>
      <c r="E35" t="str">
        <f>VLOOKUP(B35,'School Details'!A:K,4,FALSE)</f>
        <v>M</v>
      </c>
      <c r="F35" t="str">
        <f>VLOOKUP(B35,'School Details'!A:K,5,FALSE)</f>
        <v>Primary</v>
      </c>
      <c r="G35" s="100" t="s">
        <v>23391</v>
      </c>
      <c r="H35" t="e">
        <f>VLOOKUP(G35,CCs!$Q:$R,2,FALSE)</f>
        <v>#N/A</v>
      </c>
      <c r="I35" s="127" t="s">
        <v>23773</v>
      </c>
      <c r="J35" t="str">
        <f t="shared" si="37"/>
        <v>661225</v>
      </c>
      <c r="K35">
        <f>VLOOKUP(I35,'Drop Down'!$H:$I,2,FALSE)</f>
        <v>0</v>
      </c>
      <c r="L35">
        <f t="shared" si="38"/>
        <v>1</v>
      </c>
      <c r="M35" t="str">
        <f t="shared" si="26"/>
        <v>Salaries.0</v>
      </c>
      <c r="N35">
        <f>VLOOKUP(B35,'School Details'!A:K,10,FALSE)</f>
        <v>400009</v>
      </c>
      <c r="O35" t="str">
        <f t="shared" si="27"/>
        <v>St Vincent's RC</v>
      </c>
      <c r="P35" t="str">
        <f>VLOOKUP($N35,LBB_Code!$B:$F,3,FALSE)</f>
        <v>St Vincent's Rc School</v>
      </c>
      <c r="Q35" t="str">
        <f>VLOOKUP($N35,LBB_Code!$B:$F,2,FALSE)</f>
        <v>S900008285</v>
      </c>
      <c r="R35" t="str">
        <f>VLOOKUP($N35,LBB_Code!$B:$F,4,FALSE)</f>
        <v>NW7 1EJ</v>
      </c>
      <c r="S35" t="str">
        <f>VLOOKUP($G35,LBB_Code!$J:$O, 6,FALSE)</f>
        <v>A1.D10162.661225.99999.9999999.999999</v>
      </c>
      <c r="T35" s="153"/>
      <c r="U35" t="str">
        <f t="shared" si="1"/>
        <v>3506.Salaries.0.Ap251</v>
      </c>
      <c r="V35" t="str">
        <f t="shared" si="2"/>
        <v>St Vincent's RC.3506.Salaries.0.Ap25</v>
      </c>
      <c r="W35" s="121"/>
      <c r="X35" t="str">
        <f t="shared" si="3"/>
        <v>3506.Salaries.0.Ma251</v>
      </c>
      <c r="Y35" t="str">
        <f t="shared" si="4"/>
        <v>St Vincent's RC.3506.Salaries.0.Ma25</v>
      </c>
      <c r="Z35" s="121"/>
      <c r="AA35" t="str">
        <f t="shared" si="5"/>
        <v>3506.Salaries.0.Ju251</v>
      </c>
      <c r="AB35" t="str">
        <f t="shared" si="6"/>
        <v>St Vincent's RC.3506.Salaries.0.Ju25</v>
      </c>
      <c r="AC35" s="121"/>
      <c r="AD35" t="str">
        <f t="shared" si="7"/>
        <v>3506.Salaries.0.Jul251</v>
      </c>
      <c r="AE35" t="str">
        <f t="shared" si="8"/>
        <v>St Vincent's RC.3506.Salaries.0.Jul25</v>
      </c>
      <c r="AF35" s="121">
        <f t="shared" si="28"/>
        <v>0</v>
      </c>
      <c r="AG35" t="str">
        <f t="shared" si="9"/>
        <v>3506.Salaries.0.Aug251</v>
      </c>
      <c r="AH35" t="str">
        <f t="shared" si="10"/>
        <v>St Vincent's RC.3506.Salaries.0.Aug25</v>
      </c>
      <c r="AI35" s="121">
        <v>-131066.18000000009</v>
      </c>
      <c r="AJ35" t="str">
        <f t="shared" si="11"/>
        <v>3506.Salaries.0.Sep251</v>
      </c>
      <c r="AK35" t="str">
        <f t="shared" si="12"/>
        <v>St Vincent's RC.3506.Salaries.0.Sep25</v>
      </c>
      <c r="AL35" s="121">
        <f t="shared" si="29"/>
        <v>0</v>
      </c>
      <c r="AM35" t="str">
        <f t="shared" si="13"/>
        <v>3506.Salaries.0.Oct251</v>
      </c>
      <c r="AN35" t="str">
        <f t="shared" si="14"/>
        <v>St Vincent's RC.3506.Salaries.0.Oct25</v>
      </c>
      <c r="AO35" s="121">
        <f t="shared" si="30"/>
        <v>0</v>
      </c>
      <c r="AP35" t="str">
        <f t="shared" si="15"/>
        <v>3506.Salaries.0.Nov251</v>
      </c>
      <c r="AQ35" t="str">
        <f t="shared" si="16"/>
        <v>St Vincent's RC.3506.Salaries.0.Nov25</v>
      </c>
      <c r="AR35" s="121">
        <f t="shared" si="31"/>
        <v>0</v>
      </c>
      <c r="AS35" t="str">
        <f t="shared" si="17"/>
        <v>3506.Salaries.0.Dec251</v>
      </c>
      <c r="AT35" t="str">
        <f t="shared" si="18"/>
        <v>St Vincent's RC.3506.Salaries.0.Dec25</v>
      </c>
      <c r="AU35" s="121">
        <f t="shared" si="32"/>
        <v>0</v>
      </c>
      <c r="AV35" t="str">
        <f t="shared" si="19"/>
        <v>3506.Salaries.0.Jan261</v>
      </c>
      <c r="AW35" t="str">
        <f t="shared" si="20"/>
        <v>St Vincent's RC.3506.Salaries.0.Jan26</v>
      </c>
      <c r="AX35" s="121">
        <f t="shared" si="33"/>
        <v>0</v>
      </c>
      <c r="AY35" t="str">
        <f t="shared" si="21"/>
        <v>3506.Salaries.0.Feb261</v>
      </c>
      <c r="AZ35" t="str">
        <f t="shared" si="22"/>
        <v>St Vincent's RC.3506.Salaries.0.Feb26</v>
      </c>
      <c r="BA35" s="121">
        <f t="shared" si="34"/>
        <v>0</v>
      </c>
      <c r="BB35" t="str">
        <f t="shared" si="23"/>
        <v>3506.Salaries.0.Mar261</v>
      </c>
      <c r="BC35" t="str">
        <f t="shared" si="24"/>
        <v>St Vincent's RC.3506.Salaries.0.Mar26</v>
      </c>
      <c r="BD35" s="121">
        <f t="shared" si="35"/>
        <v>0</v>
      </c>
      <c r="BE35" s="119">
        <f t="shared" si="25"/>
        <v>-131066.18000000009</v>
      </c>
      <c r="BF35" s="119">
        <f t="shared" si="36"/>
        <v>-131066.18000000009</v>
      </c>
    </row>
    <row r="36" spans="1:58" x14ac:dyDescent="0.25">
      <c r="B36">
        <v>3023316</v>
      </c>
      <c r="C36" t="str">
        <f>VLOOKUP(B36,'School Details'!A:K,2,FALSE)</f>
        <v>Trent  CE</v>
      </c>
      <c r="D36">
        <f>VLOOKUP(B36,'School Details'!A:K,3,FALSE)</f>
        <v>0</v>
      </c>
      <c r="E36" t="str">
        <f>VLOOKUP(B36,'School Details'!A:K,4,FALSE)</f>
        <v>M</v>
      </c>
      <c r="F36" t="str">
        <f>VLOOKUP(B36,'School Details'!A:K,5,FALSE)</f>
        <v>Primary</v>
      </c>
      <c r="G36" s="100" t="s">
        <v>23391</v>
      </c>
      <c r="H36" t="e">
        <f>VLOOKUP(G36,CCs!$Q:$R,2,FALSE)</f>
        <v>#N/A</v>
      </c>
      <c r="I36" s="127" t="s">
        <v>23773</v>
      </c>
      <c r="J36" t="str">
        <f t="shared" si="37"/>
        <v>661225</v>
      </c>
      <c r="K36">
        <f>VLOOKUP(I36,'Drop Down'!$H:$I,2,FALSE)</f>
        <v>0</v>
      </c>
      <c r="L36">
        <f t="shared" si="38"/>
        <v>1</v>
      </c>
      <c r="M36" t="str">
        <f t="shared" si="26"/>
        <v>Salaries.0</v>
      </c>
      <c r="N36">
        <f>VLOOKUP(B36,'School Details'!A:K,10,FALSE)</f>
        <v>400100</v>
      </c>
      <c r="O36" t="str">
        <f t="shared" si="27"/>
        <v>Trent  CE</v>
      </c>
      <c r="P36" t="str">
        <f>VLOOKUP($N36,LBB_Code!$B:$F,3,FALSE)</f>
        <v>Trent Ce School</v>
      </c>
      <c r="Q36" t="str">
        <f>VLOOKUP($N36,LBB_Code!$B:$F,2,FALSE)</f>
        <v>S900008344</v>
      </c>
      <c r="R36" t="str">
        <f>VLOOKUP($N36,LBB_Code!$B:$F,4,FALSE)</f>
        <v>EN4 9JH</v>
      </c>
      <c r="S36" t="str">
        <f>VLOOKUP($G36,LBB_Code!$J:$O, 6,FALSE)</f>
        <v>A1.D10162.661225.99999.9999999.999999</v>
      </c>
      <c r="T36" s="153"/>
      <c r="U36" t="str">
        <f t="shared" si="1"/>
        <v>3316.Salaries.0.Ap251</v>
      </c>
      <c r="V36" t="str">
        <f t="shared" si="2"/>
        <v>Trent  CE.3316.Salaries.0.Ap25</v>
      </c>
      <c r="W36" s="121"/>
      <c r="X36" t="str">
        <f t="shared" si="3"/>
        <v>3316.Salaries.0.Ma251</v>
      </c>
      <c r="Y36" t="str">
        <f t="shared" si="4"/>
        <v>Trent  CE.3316.Salaries.0.Ma25</v>
      </c>
      <c r="Z36" s="121"/>
      <c r="AA36" t="str">
        <f t="shared" si="5"/>
        <v>3316.Salaries.0.Ju251</v>
      </c>
      <c r="AB36" t="str">
        <f t="shared" si="6"/>
        <v>Trent  CE.3316.Salaries.0.Ju25</v>
      </c>
      <c r="AC36" s="121"/>
      <c r="AD36" t="str">
        <f t="shared" si="7"/>
        <v>3316.Salaries.0.Jul251</v>
      </c>
      <c r="AE36" t="str">
        <f t="shared" si="8"/>
        <v>Trent  CE.3316.Salaries.0.Jul25</v>
      </c>
      <c r="AF36" s="121">
        <f t="shared" si="28"/>
        <v>0</v>
      </c>
      <c r="AG36" t="str">
        <f t="shared" si="9"/>
        <v>3316.Salaries.0.Aug251</v>
      </c>
      <c r="AH36" t="str">
        <f t="shared" si="10"/>
        <v>Trent  CE.3316.Salaries.0.Aug25</v>
      </c>
      <c r="AI36" s="121">
        <v>-92658.290000000023</v>
      </c>
      <c r="AJ36" t="str">
        <f t="shared" si="11"/>
        <v>3316.Salaries.0.Sep251</v>
      </c>
      <c r="AK36" t="str">
        <f t="shared" si="12"/>
        <v>Trent  CE.3316.Salaries.0.Sep25</v>
      </c>
      <c r="AL36" s="121">
        <f t="shared" si="29"/>
        <v>0</v>
      </c>
      <c r="AM36" t="str">
        <f t="shared" si="13"/>
        <v>3316.Salaries.0.Oct251</v>
      </c>
      <c r="AN36" t="str">
        <f t="shared" si="14"/>
        <v>Trent  CE.3316.Salaries.0.Oct25</v>
      </c>
      <c r="AO36" s="121">
        <f t="shared" si="30"/>
        <v>0</v>
      </c>
      <c r="AP36" t="str">
        <f t="shared" si="15"/>
        <v>3316.Salaries.0.Nov251</v>
      </c>
      <c r="AQ36" t="str">
        <f t="shared" si="16"/>
        <v>Trent  CE.3316.Salaries.0.Nov25</v>
      </c>
      <c r="AR36" s="121">
        <f t="shared" si="31"/>
        <v>0</v>
      </c>
      <c r="AS36" t="str">
        <f t="shared" si="17"/>
        <v>3316.Salaries.0.Dec251</v>
      </c>
      <c r="AT36" t="str">
        <f t="shared" si="18"/>
        <v>Trent  CE.3316.Salaries.0.Dec25</v>
      </c>
      <c r="AU36" s="121">
        <f t="shared" si="32"/>
        <v>0</v>
      </c>
      <c r="AV36" t="str">
        <f t="shared" si="19"/>
        <v>3316.Salaries.0.Jan261</v>
      </c>
      <c r="AW36" t="str">
        <f t="shared" si="20"/>
        <v>Trent  CE.3316.Salaries.0.Jan26</v>
      </c>
      <c r="AX36" s="121">
        <f t="shared" si="33"/>
        <v>0</v>
      </c>
      <c r="AY36" t="str">
        <f t="shared" si="21"/>
        <v>3316.Salaries.0.Feb261</v>
      </c>
      <c r="AZ36" t="str">
        <f t="shared" si="22"/>
        <v>Trent  CE.3316.Salaries.0.Feb26</v>
      </c>
      <c r="BA36" s="121">
        <f t="shared" si="34"/>
        <v>0</v>
      </c>
      <c r="BB36" t="str">
        <f t="shared" si="23"/>
        <v>3316.Salaries.0.Mar261</v>
      </c>
      <c r="BC36" t="str">
        <f t="shared" si="24"/>
        <v>Trent  CE.3316.Salaries.0.Mar26</v>
      </c>
      <c r="BD36" s="121">
        <f t="shared" si="35"/>
        <v>0</v>
      </c>
      <c r="BE36" s="119">
        <f t="shared" si="25"/>
        <v>-92658.290000000023</v>
      </c>
      <c r="BF36" s="119">
        <f t="shared" si="36"/>
        <v>-92658.290000000023</v>
      </c>
    </row>
    <row r="37" spans="1:58" x14ac:dyDescent="0.25">
      <c r="B37">
        <v>3022055</v>
      </c>
      <c r="C37" t="str">
        <f>VLOOKUP(B37,'School Details'!A:K,2,FALSE)</f>
        <v>Tudor</v>
      </c>
      <c r="D37">
        <f>VLOOKUP(B37,'School Details'!A:K,3,FALSE)</f>
        <v>0</v>
      </c>
      <c r="E37" t="str">
        <f>VLOOKUP(B37,'School Details'!A:K,4,FALSE)</f>
        <v>M</v>
      </c>
      <c r="F37" t="str">
        <f>VLOOKUP(B37,'School Details'!A:K,5,FALSE)</f>
        <v>Primary</v>
      </c>
      <c r="G37" s="100" t="s">
        <v>23391</v>
      </c>
      <c r="H37" t="e">
        <f>VLOOKUP(G37,CCs!$Q:$R,2,FALSE)</f>
        <v>#N/A</v>
      </c>
      <c r="I37" s="127" t="s">
        <v>23773</v>
      </c>
      <c r="J37" t="str">
        <f t="shared" si="37"/>
        <v>661225</v>
      </c>
      <c r="K37">
        <f>VLOOKUP(I37,'Drop Down'!$H:$I,2,FALSE)</f>
        <v>0</v>
      </c>
      <c r="L37">
        <f t="shared" si="38"/>
        <v>1</v>
      </c>
      <c r="M37" t="str">
        <f t="shared" si="26"/>
        <v>Salaries.0</v>
      </c>
      <c r="N37">
        <f>VLOOKUP(B37,'School Details'!A:K,10,FALSE)</f>
        <v>400101</v>
      </c>
      <c r="O37" t="str">
        <f t="shared" si="27"/>
        <v>Tudor</v>
      </c>
      <c r="P37" t="str">
        <f>VLOOKUP($N37,LBB_Code!$B:$F,3,FALSE)</f>
        <v>Tudor School</v>
      </c>
      <c r="Q37" t="str">
        <f>VLOOKUP($N37,LBB_Code!$B:$F,2,FALSE)</f>
        <v>S900008345</v>
      </c>
      <c r="R37" t="str">
        <f>VLOOKUP($N37,LBB_Code!$B:$F,4,FALSE)</f>
        <v>N3 2AG</v>
      </c>
      <c r="S37" t="str">
        <f>VLOOKUP($G37,LBB_Code!$J:$O, 6,FALSE)</f>
        <v>A1.D10162.661225.99999.9999999.999999</v>
      </c>
      <c r="T37" s="153"/>
      <c r="U37" t="str">
        <f t="shared" si="1"/>
        <v>2055.Salaries.0.Ap251</v>
      </c>
      <c r="V37" t="str">
        <f t="shared" si="2"/>
        <v>Tudor.2055.Salaries.0.Ap25</v>
      </c>
      <c r="W37" s="121"/>
      <c r="X37" t="str">
        <f t="shared" si="3"/>
        <v>2055.Salaries.0.Ma251</v>
      </c>
      <c r="Y37" t="str">
        <f t="shared" si="4"/>
        <v>Tudor.2055.Salaries.0.Ma25</v>
      </c>
      <c r="Z37" s="121"/>
      <c r="AA37" t="str">
        <f t="shared" si="5"/>
        <v>2055.Salaries.0.Ju251</v>
      </c>
      <c r="AB37" t="str">
        <f t="shared" si="6"/>
        <v>Tudor.2055.Salaries.0.Ju25</v>
      </c>
      <c r="AC37" s="121"/>
      <c r="AD37" t="str">
        <f t="shared" si="7"/>
        <v>2055.Salaries.0.Jul251</v>
      </c>
      <c r="AE37" t="str">
        <f t="shared" si="8"/>
        <v>Tudor.2055.Salaries.0.Jul25</v>
      </c>
      <c r="AF37" s="121">
        <f t="shared" si="28"/>
        <v>0</v>
      </c>
      <c r="AG37" t="str">
        <f t="shared" si="9"/>
        <v>2055.Salaries.0.Aug251</v>
      </c>
      <c r="AH37" t="str">
        <f t="shared" si="10"/>
        <v>Tudor.2055.Salaries.0.Aug25</v>
      </c>
      <c r="AI37" s="121">
        <v>-103590.52999999994</v>
      </c>
      <c r="AJ37" t="str">
        <f t="shared" si="11"/>
        <v>2055.Salaries.0.Sep251</v>
      </c>
      <c r="AK37" t="str">
        <f t="shared" si="12"/>
        <v>Tudor.2055.Salaries.0.Sep25</v>
      </c>
      <c r="AL37" s="121">
        <f t="shared" si="29"/>
        <v>0</v>
      </c>
      <c r="AM37" t="str">
        <f t="shared" si="13"/>
        <v>2055.Salaries.0.Oct251</v>
      </c>
      <c r="AN37" t="str">
        <f t="shared" si="14"/>
        <v>Tudor.2055.Salaries.0.Oct25</v>
      </c>
      <c r="AO37" s="121">
        <f t="shared" si="30"/>
        <v>0</v>
      </c>
      <c r="AP37" t="str">
        <f t="shared" si="15"/>
        <v>2055.Salaries.0.Nov251</v>
      </c>
      <c r="AQ37" t="str">
        <f t="shared" si="16"/>
        <v>Tudor.2055.Salaries.0.Nov25</v>
      </c>
      <c r="AR37" s="121">
        <f t="shared" si="31"/>
        <v>0</v>
      </c>
      <c r="AS37" t="str">
        <f t="shared" si="17"/>
        <v>2055.Salaries.0.Dec251</v>
      </c>
      <c r="AT37" t="str">
        <f t="shared" si="18"/>
        <v>Tudor.2055.Salaries.0.Dec25</v>
      </c>
      <c r="AU37" s="121">
        <f t="shared" si="32"/>
        <v>0</v>
      </c>
      <c r="AV37" t="str">
        <f t="shared" si="19"/>
        <v>2055.Salaries.0.Jan261</v>
      </c>
      <c r="AW37" t="str">
        <f t="shared" si="20"/>
        <v>Tudor.2055.Salaries.0.Jan26</v>
      </c>
      <c r="AX37" s="121">
        <f t="shared" si="33"/>
        <v>0</v>
      </c>
      <c r="AY37" t="str">
        <f t="shared" si="21"/>
        <v>2055.Salaries.0.Feb261</v>
      </c>
      <c r="AZ37" t="str">
        <f t="shared" si="22"/>
        <v>Tudor.2055.Salaries.0.Feb26</v>
      </c>
      <c r="BA37" s="121">
        <f t="shared" si="34"/>
        <v>0</v>
      </c>
      <c r="BB37" t="str">
        <f t="shared" si="23"/>
        <v>2055.Salaries.0.Mar261</v>
      </c>
      <c r="BC37" t="str">
        <f t="shared" si="24"/>
        <v>Tudor.2055.Salaries.0.Mar26</v>
      </c>
      <c r="BD37" s="121">
        <f t="shared" si="35"/>
        <v>0</v>
      </c>
      <c r="BE37" s="119">
        <f t="shared" si="25"/>
        <v>-103590.52999999994</v>
      </c>
      <c r="BF37" s="119">
        <f t="shared" si="36"/>
        <v>-103590.52999999994</v>
      </c>
    </row>
    <row r="38" spans="1:58" x14ac:dyDescent="0.25">
      <c r="B38">
        <v>3022060</v>
      </c>
      <c r="C38" t="str">
        <f>VLOOKUP(B38,'School Details'!A:K,2,FALSE)</f>
        <v>Whitings Hill</v>
      </c>
      <c r="D38">
        <f>VLOOKUP(B38,'School Details'!A:K,3,FALSE)</f>
        <v>0</v>
      </c>
      <c r="E38" t="str">
        <f>VLOOKUP(B38,'School Details'!A:K,4,FALSE)</f>
        <v>M</v>
      </c>
      <c r="F38" t="str">
        <f>VLOOKUP(B38,'School Details'!A:K,5,FALSE)</f>
        <v>Primary</v>
      </c>
      <c r="G38" s="100" t="s">
        <v>23391</v>
      </c>
      <c r="H38" t="e">
        <f>VLOOKUP(G38,CCs!$Q:$R,2,FALSE)</f>
        <v>#N/A</v>
      </c>
      <c r="I38" s="127" t="s">
        <v>23773</v>
      </c>
      <c r="J38" t="str">
        <f t="shared" si="37"/>
        <v>661225</v>
      </c>
      <c r="K38">
        <f>VLOOKUP(I38,'Drop Down'!$H:$I,2,FALSE)</f>
        <v>0</v>
      </c>
      <c r="L38">
        <f t="shared" si="38"/>
        <v>1</v>
      </c>
      <c r="M38" t="str">
        <f t="shared" si="26"/>
        <v>Salaries.0</v>
      </c>
      <c r="N38">
        <f>VLOOKUP(B38,'School Details'!A:K,10,FALSE)</f>
        <v>400011</v>
      </c>
      <c r="O38" t="str">
        <f t="shared" si="27"/>
        <v>Whitings Hill</v>
      </c>
      <c r="P38" t="str">
        <f>VLOOKUP($N38,LBB_Code!$B:$F,3,FALSE)</f>
        <v>Whitings Hill School</v>
      </c>
      <c r="Q38" t="str">
        <f>VLOOKUP($N38,LBB_Code!$B:$F,2,FALSE)</f>
        <v>S900008286</v>
      </c>
      <c r="R38" t="str">
        <f>VLOOKUP($N38,LBB_Code!$B:$F,4,FALSE)</f>
        <v>EN5 2QY</v>
      </c>
      <c r="S38" t="str">
        <f>VLOOKUP($G38,LBB_Code!$J:$O, 6,FALSE)</f>
        <v>A1.D10162.661225.99999.9999999.999999</v>
      </c>
      <c r="T38" s="153"/>
      <c r="U38" t="str">
        <f t="shared" si="1"/>
        <v>2060.Salaries.0.Ap251</v>
      </c>
      <c r="V38" t="str">
        <f t="shared" si="2"/>
        <v>Whitings Hill.2060.Salaries.0.Ap25</v>
      </c>
      <c r="W38" s="121"/>
      <c r="X38" t="str">
        <f t="shared" si="3"/>
        <v>2060.Salaries.0.Ma251</v>
      </c>
      <c r="Y38" t="str">
        <f t="shared" si="4"/>
        <v>Whitings Hill.2060.Salaries.0.Ma25</v>
      </c>
      <c r="Z38" s="121"/>
      <c r="AA38" t="str">
        <f t="shared" si="5"/>
        <v>2060.Salaries.0.Ju251</v>
      </c>
      <c r="AB38" t="str">
        <f t="shared" si="6"/>
        <v>Whitings Hill.2060.Salaries.0.Ju25</v>
      </c>
      <c r="AC38" s="121"/>
      <c r="AD38" t="str">
        <f t="shared" si="7"/>
        <v>2060.Salaries.0.Jul251</v>
      </c>
      <c r="AE38" t="str">
        <f t="shared" si="8"/>
        <v>Whitings Hill.2060.Salaries.0.Jul25</v>
      </c>
      <c r="AF38" s="121">
        <f t="shared" si="28"/>
        <v>0</v>
      </c>
      <c r="AG38" t="str">
        <f t="shared" si="9"/>
        <v>2060.Salaries.0.Aug251</v>
      </c>
      <c r="AH38" t="str">
        <f t="shared" si="10"/>
        <v>Whitings Hill.2060.Salaries.0.Aug25</v>
      </c>
      <c r="AI38" s="121">
        <v>-224474.99</v>
      </c>
      <c r="AJ38" t="str">
        <f t="shared" si="11"/>
        <v>2060.Salaries.0.Sep251</v>
      </c>
      <c r="AK38" t="str">
        <f t="shared" si="12"/>
        <v>Whitings Hill.2060.Salaries.0.Sep25</v>
      </c>
      <c r="AL38" s="121">
        <f t="shared" si="29"/>
        <v>0</v>
      </c>
      <c r="AM38" t="str">
        <f t="shared" si="13"/>
        <v>2060.Salaries.0.Oct251</v>
      </c>
      <c r="AN38" t="str">
        <f t="shared" si="14"/>
        <v>Whitings Hill.2060.Salaries.0.Oct25</v>
      </c>
      <c r="AO38" s="121">
        <f t="shared" si="30"/>
        <v>0</v>
      </c>
      <c r="AP38" t="str">
        <f t="shared" si="15"/>
        <v>2060.Salaries.0.Nov251</v>
      </c>
      <c r="AQ38" t="str">
        <f t="shared" si="16"/>
        <v>Whitings Hill.2060.Salaries.0.Nov25</v>
      </c>
      <c r="AR38" s="121">
        <f t="shared" si="31"/>
        <v>0</v>
      </c>
      <c r="AS38" t="str">
        <f t="shared" si="17"/>
        <v>2060.Salaries.0.Dec251</v>
      </c>
      <c r="AT38" t="str">
        <f t="shared" si="18"/>
        <v>Whitings Hill.2060.Salaries.0.Dec25</v>
      </c>
      <c r="AU38" s="121">
        <f t="shared" si="32"/>
        <v>0</v>
      </c>
      <c r="AV38" t="str">
        <f t="shared" si="19"/>
        <v>2060.Salaries.0.Jan261</v>
      </c>
      <c r="AW38" t="str">
        <f t="shared" si="20"/>
        <v>Whitings Hill.2060.Salaries.0.Jan26</v>
      </c>
      <c r="AX38" s="121">
        <f t="shared" si="33"/>
        <v>0</v>
      </c>
      <c r="AY38" t="str">
        <f t="shared" si="21"/>
        <v>2060.Salaries.0.Feb261</v>
      </c>
      <c r="AZ38" t="str">
        <f t="shared" si="22"/>
        <v>Whitings Hill.2060.Salaries.0.Feb26</v>
      </c>
      <c r="BA38" s="121">
        <f t="shared" si="34"/>
        <v>0</v>
      </c>
      <c r="BB38" t="str">
        <f t="shared" si="23"/>
        <v>2060.Salaries.0.Mar261</v>
      </c>
      <c r="BC38" t="str">
        <f t="shared" si="24"/>
        <v>Whitings Hill.2060.Salaries.0.Mar26</v>
      </c>
      <c r="BD38" s="121">
        <f t="shared" si="35"/>
        <v>0</v>
      </c>
      <c r="BE38" s="119">
        <f t="shared" si="25"/>
        <v>-224474.99</v>
      </c>
      <c r="BF38" s="119">
        <f t="shared" si="36"/>
        <v>-224474.99</v>
      </c>
    </row>
    <row r="39" spans="1:58" x14ac:dyDescent="0.25">
      <c r="B39">
        <v>3023509</v>
      </c>
      <c r="C39" t="str">
        <f>VLOOKUP(B39,'School Details'!A:K,2,FALSE)</f>
        <v>St Joseph's</v>
      </c>
      <c r="D39">
        <f>VLOOKUP(B39,'School Details'!A:K,3,FALSE)</f>
        <v>0</v>
      </c>
      <c r="E39" t="str">
        <f>VLOOKUP(B39,'School Details'!A:K,4,FALSE)</f>
        <v>M</v>
      </c>
      <c r="F39" t="str">
        <f>VLOOKUP(B39,'School Details'!A:K,5,FALSE)</f>
        <v>Primary</v>
      </c>
      <c r="G39" s="100" t="s">
        <v>23391</v>
      </c>
      <c r="H39" t="e">
        <f>VLOOKUP(G39,CCs!$Q:$R,2,FALSE)</f>
        <v>#N/A</v>
      </c>
      <c r="I39" s="127" t="s">
        <v>23773</v>
      </c>
      <c r="J39" t="str">
        <f t="shared" si="37"/>
        <v>661225</v>
      </c>
      <c r="K39">
        <f>VLOOKUP(I39,'Drop Down'!$H:$I,2,FALSE)</f>
        <v>0</v>
      </c>
      <c r="L39">
        <f t="shared" si="38"/>
        <v>1</v>
      </c>
      <c r="M39" t="str">
        <f t="shared" si="26"/>
        <v>Salaries.0</v>
      </c>
      <c r="N39">
        <f>VLOOKUP(B39,'School Details'!A:K,10,FALSE)</f>
        <v>400066</v>
      </c>
      <c r="O39" t="str">
        <f t="shared" si="27"/>
        <v>St Joseph's</v>
      </c>
      <c r="P39" t="str">
        <f>VLOOKUP($N39,LBB_Code!$B:$F,3,FALSE)</f>
        <v>St Joseph's Catholic Primary School</v>
      </c>
      <c r="Q39" t="str">
        <f>VLOOKUP($N39,LBB_Code!$B:$F,2,FALSE)</f>
        <v>S900008325</v>
      </c>
      <c r="R39" t="str">
        <f>VLOOKUP($N39,LBB_Code!$B:$F,4,FALSE)</f>
        <v>NW4 4TY</v>
      </c>
      <c r="S39" t="str">
        <f>VLOOKUP($G39,LBB_Code!$J:$O, 6,FALSE)</f>
        <v>A1.D10162.661225.99999.9999999.999999</v>
      </c>
      <c r="T39" s="153"/>
      <c r="U39" t="str">
        <f t="shared" ref="U39:U70" si="39">RIGHT($B39,4)&amp;"."&amp;$M39&amp;"."&amp;U$3</f>
        <v>3509.Salaries.0.Ap251</v>
      </c>
      <c r="V39" t="str">
        <f t="shared" ref="V39:V70" si="40">$O39&amp;"."&amp;RIGHT($B39,4)&amp;"."&amp;$M39&amp;"."&amp;V$3</f>
        <v>St Joseph's.3509.Salaries.0.Ap25</v>
      </c>
      <c r="W39" s="121"/>
      <c r="X39" t="str">
        <f t="shared" ref="X39:X70" si="41">RIGHT($B39,4)&amp;"."&amp;$M39&amp;"."&amp;X$3</f>
        <v>3509.Salaries.0.Ma251</v>
      </c>
      <c r="Y39" t="str">
        <f t="shared" ref="Y39:Y70" si="42">$O39&amp;"."&amp;RIGHT($B39,4)&amp;"."&amp;$M39&amp;"."&amp;Y$3</f>
        <v>St Joseph's.3509.Salaries.0.Ma25</v>
      </c>
      <c r="Z39" s="121"/>
      <c r="AA39" t="str">
        <f t="shared" ref="AA39:AA70" si="43">RIGHT($B39,4)&amp;"."&amp;$M39&amp;"."&amp;AA$3</f>
        <v>3509.Salaries.0.Ju251</v>
      </c>
      <c r="AB39" t="str">
        <f t="shared" ref="AB39:AB70" si="44">$O39&amp;"."&amp;RIGHT($B39,4)&amp;"."&amp;$M39&amp;"."&amp;AB$3</f>
        <v>St Joseph's.3509.Salaries.0.Ju25</v>
      </c>
      <c r="AC39" s="121"/>
      <c r="AD39" t="str">
        <f t="shared" ref="AD39:AD70" si="45">RIGHT($B39,4)&amp;"."&amp;$M39&amp;"."&amp;AD$3</f>
        <v>3509.Salaries.0.Jul251</v>
      </c>
      <c r="AE39" t="str">
        <f t="shared" ref="AE39:AE70" si="46">$O39&amp;"."&amp;RIGHT($B39,4)&amp;"."&amp;$M39&amp;"."&amp;AE$3</f>
        <v>St Joseph's.3509.Salaries.0.Jul25</v>
      </c>
      <c r="AF39" s="121">
        <f t="shared" si="28"/>
        <v>0</v>
      </c>
      <c r="AG39" t="str">
        <f t="shared" ref="AG39:AG70" si="47">RIGHT($B39,4)&amp;"."&amp;$M39&amp;"."&amp;AG$3</f>
        <v>3509.Salaries.0.Aug251</v>
      </c>
      <c r="AH39" t="str">
        <f t="shared" ref="AH39:AH70" si="48">$O39&amp;"."&amp;RIGHT($B39,4)&amp;"."&amp;$M39&amp;"."&amp;AH$3</f>
        <v>St Joseph's.3509.Salaries.0.Aug25</v>
      </c>
      <c r="AI39" s="121">
        <v>-186924.94999999981</v>
      </c>
      <c r="AJ39" t="str">
        <f t="shared" ref="AJ39:AJ70" si="49">RIGHT($B39,4)&amp;"."&amp;$M39&amp;"."&amp;AJ$3</f>
        <v>3509.Salaries.0.Sep251</v>
      </c>
      <c r="AK39" t="str">
        <f t="shared" ref="AK39:AK70" si="50">$O39&amp;"."&amp;RIGHT($B39,4)&amp;"."&amp;$M39&amp;"."&amp;AK$3</f>
        <v>St Joseph's.3509.Salaries.0.Sep25</v>
      </c>
      <c r="AL39" s="121">
        <f t="shared" si="29"/>
        <v>0</v>
      </c>
      <c r="AM39" t="str">
        <f t="shared" ref="AM39:AM70" si="51">RIGHT($B39,4)&amp;"."&amp;$M39&amp;"."&amp;AM$3</f>
        <v>3509.Salaries.0.Oct251</v>
      </c>
      <c r="AN39" t="str">
        <f t="shared" ref="AN39:AN70" si="52">$O39&amp;"."&amp;RIGHT($B39,4)&amp;"."&amp;$M39&amp;"."&amp;AN$3</f>
        <v>St Joseph's.3509.Salaries.0.Oct25</v>
      </c>
      <c r="AO39" s="121">
        <f t="shared" si="30"/>
        <v>0</v>
      </c>
      <c r="AP39" t="str">
        <f t="shared" ref="AP39:AP70" si="53">RIGHT($B39,4)&amp;"."&amp;$M39&amp;"."&amp;AP$3</f>
        <v>3509.Salaries.0.Nov251</v>
      </c>
      <c r="AQ39" t="str">
        <f t="shared" ref="AQ39:AQ70" si="54">$O39&amp;"."&amp;RIGHT($B39,4)&amp;"."&amp;$M39&amp;"."&amp;AQ$3</f>
        <v>St Joseph's.3509.Salaries.0.Nov25</v>
      </c>
      <c r="AR39" s="121">
        <f t="shared" si="31"/>
        <v>0</v>
      </c>
      <c r="AS39" t="str">
        <f t="shared" ref="AS39:AS70" si="55">RIGHT($B39,4)&amp;"."&amp;$M39&amp;"."&amp;AS$3</f>
        <v>3509.Salaries.0.Dec251</v>
      </c>
      <c r="AT39" t="str">
        <f t="shared" ref="AT39:AT70" si="56">$O39&amp;"."&amp;RIGHT($B39,4)&amp;"."&amp;$M39&amp;"."&amp;AT$3</f>
        <v>St Joseph's.3509.Salaries.0.Dec25</v>
      </c>
      <c r="AU39" s="121">
        <f t="shared" si="32"/>
        <v>0</v>
      </c>
      <c r="AV39" t="str">
        <f t="shared" ref="AV39:AV70" si="57">RIGHT($B39,4)&amp;"."&amp;$M39&amp;"."&amp;AV$3</f>
        <v>3509.Salaries.0.Jan261</v>
      </c>
      <c r="AW39" t="str">
        <f t="shared" ref="AW39:AW70" si="58">$O39&amp;"."&amp;RIGHT($B39,4)&amp;"."&amp;$M39&amp;"."&amp;AW$3</f>
        <v>St Joseph's.3509.Salaries.0.Jan26</v>
      </c>
      <c r="AX39" s="121">
        <f t="shared" si="33"/>
        <v>0</v>
      </c>
      <c r="AY39" t="str">
        <f t="shared" ref="AY39:AY70" si="59">RIGHT($B39,4)&amp;"."&amp;$M39&amp;"."&amp;AY$3</f>
        <v>3509.Salaries.0.Feb261</v>
      </c>
      <c r="AZ39" t="str">
        <f t="shared" ref="AZ39:AZ70" si="60">$O39&amp;"."&amp;RIGHT($B39,4)&amp;"."&amp;$M39&amp;"."&amp;AZ$3</f>
        <v>St Joseph's.3509.Salaries.0.Feb26</v>
      </c>
      <c r="BA39" s="121">
        <f t="shared" si="34"/>
        <v>0</v>
      </c>
      <c r="BB39" t="str">
        <f t="shared" ref="BB39:BB70" si="61">RIGHT($B39,4)&amp;"."&amp;$M39&amp;"."&amp;BB$3</f>
        <v>3509.Salaries.0.Mar261</v>
      </c>
      <c r="BC39" t="str">
        <f t="shared" ref="BC39:BC70" si="62">$O39&amp;"."&amp;RIGHT($B39,4)&amp;"."&amp;$M39&amp;"."&amp;BC$3</f>
        <v>St Joseph's.3509.Salaries.0.Mar26</v>
      </c>
      <c r="BD39" s="121">
        <f t="shared" si="35"/>
        <v>0</v>
      </c>
      <c r="BE39" s="119">
        <f t="shared" ref="BE39:BE70" si="63">W39+Z39+AC39+AF39+AI39+AL39+AO39+AR39+AU39+AX39+BA39+W39</f>
        <v>-186924.94999999981</v>
      </c>
      <c r="BF39" s="119">
        <f t="shared" si="36"/>
        <v>-186924.94999999981</v>
      </c>
    </row>
    <row r="40" spans="1:58" x14ac:dyDescent="0.25">
      <c r="B40">
        <v>3023507</v>
      </c>
      <c r="D40">
        <f>VLOOKUP(B40,'School Details'!A:K,3,FALSE)</f>
        <v>0</v>
      </c>
      <c r="E40" t="str">
        <f>VLOOKUP(B40,'School Details'!A:K,4,FALSE)</f>
        <v>M</v>
      </c>
      <c r="F40" t="str">
        <f>VLOOKUP(B40,'School Details'!A:K,5,FALSE)</f>
        <v>Primary</v>
      </c>
      <c r="G40" s="100" t="s">
        <v>23391</v>
      </c>
      <c r="H40" t="e">
        <f>VLOOKUP(G40,CCs!$Q:$R,2,FALSE)</f>
        <v>#N/A</v>
      </c>
      <c r="I40" s="127" t="s">
        <v>23773</v>
      </c>
      <c r="J40" t="str">
        <f t="shared" si="37"/>
        <v>661225</v>
      </c>
      <c r="K40">
        <f>VLOOKUP(I40,'Drop Down'!$H:$I,2,FALSE)</f>
        <v>0</v>
      </c>
      <c r="L40">
        <f t="shared" si="38"/>
        <v>1</v>
      </c>
      <c r="M40" t="str">
        <f t="shared" si="26"/>
        <v>Salaries.0</v>
      </c>
      <c r="N40">
        <f>VLOOKUP(B40,'School Details'!A:K,10,FALSE)</f>
        <v>400037</v>
      </c>
      <c r="O40">
        <f t="shared" si="27"/>
        <v>0</v>
      </c>
      <c r="P40" t="str">
        <f>VLOOKUP($N40,LBB_Code!$B:$F,3,FALSE)</f>
        <v>St Theresa's Rc School</v>
      </c>
      <c r="Q40" t="str">
        <f>VLOOKUP($N40,LBB_Code!$B:$F,2,FALSE)</f>
        <v>S900008303</v>
      </c>
      <c r="R40" t="str">
        <f>VLOOKUP($N40,LBB_Code!$B:$F,4,FALSE)</f>
        <v>N3 2TD</v>
      </c>
      <c r="S40" t="str">
        <f>VLOOKUP($G40,LBB_Code!$J:$O, 6,FALSE)</f>
        <v>A1.D10162.661225.99999.9999999.999999</v>
      </c>
      <c r="T40" s="153"/>
      <c r="U40" t="str">
        <f t="shared" si="39"/>
        <v>3507.Salaries.0.Ap251</v>
      </c>
      <c r="V40" t="str">
        <f t="shared" si="40"/>
        <v>0.3507.Salaries.0.Ap25</v>
      </c>
      <c r="W40" s="121"/>
      <c r="X40" t="str">
        <f t="shared" si="41"/>
        <v>3507.Salaries.0.Ma251</v>
      </c>
      <c r="Y40" t="str">
        <f t="shared" si="42"/>
        <v>0.3507.Salaries.0.Ma25</v>
      </c>
      <c r="Z40" s="121"/>
      <c r="AA40" t="str">
        <f t="shared" si="43"/>
        <v>3507.Salaries.0.Ju251</v>
      </c>
      <c r="AB40" t="str">
        <f t="shared" si="44"/>
        <v>0.3507.Salaries.0.Ju25</v>
      </c>
      <c r="AC40" s="121"/>
      <c r="AD40" t="str">
        <f t="shared" si="45"/>
        <v>3507.Salaries.0.Jul251</v>
      </c>
      <c r="AE40" t="str">
        <f t="shared" si="46"/>
        <v>0.3507.Salaries.0.Jul25</v>
      </c>
      <c r="AF40" s="121">
        <f t="shared" si="28"/>
        <v>0</v>
      </c>
      <c r="AG40" t="str">
        <f t="shared" si="47"/>
        <v>3507.Salaries.0.Aug251</v>
      </c>
      <c r="AH40" t="str">
        <f t="shared" si="48"/>
        <v>0.3507.Salaries.0.Aug25</v>
      </c>
      <c r="AI40" s="121">
        <v>-75421.169999999969</v>
      </c>
      <c r="AJ40" t="str">
        <f t="shared" si="49"/>
        <v>3507.Salaries.0.Sep251</v>
      </c>
      <c r="AK40" t="str">
        <f t="shared" si="50"/>
        <v>0.3507.Salaries.0.Sep25</v>
      </c>
      <c r="AL40" s="121">
        <f t="shared" si="29"/>
        <v>0</v>
      </c>
      <c r="AM40" t="str">
        <f t="shared" si="51"/>
        <v>3507.Salaries.0.Oct251</v>
      </c>
      <c r="AN40" t="str">
        <f t="shared" si="52"/>
        <v>0.3507.Salaries.0.Oct25</v>
      </c>
      <c r="AO40" s="121">
        <f t="shared" si="30"/>
        <v>0</v>
      </c>
      <c r="AP40" t="str">
        <f t="shared" si="53"/>
        <v>3507.Salaries.0.Nov251</v>
      </c>
      <c r="AQ40" t="str">
        <f t="shared" si="54"/>
        <v>0.3507.Salaries.0.Nov25</v>
      </c>
      <c r="AR40" s="121">
        <f t="shared" si="31"/>
        <v>0</v>
      </c>
      <c r="AS40" t="str">
        <f t="shared" si="55"/>
        <v>3507.Salaries.0.Dec251</v>
      </c>
      <c r="AT40" t="str">
        <f t="shared" si="56"/>
        <v>0.3507.Salaries.0.Dec25</v>
      </c>
      <c r="AU40" s="121">
        <f t="shared" si="32"/>
        <v>0</v>
      </c>
      <c r="AV40" t="str">
        <f t="shared" si="57"/>
        <v>3507.Salaries.0.Jan261</v>
      </c>
      <c r="AW40" t="str">
        <f t="shared" si="58"/>
        <v>0.3507.Salaries.0.Jan26</v>
      </c>
      <c r="AX40" s="121">
        <f t="shared" si="33"/>
        <v>0</v>
      </c>
      <c r="AY40" t="str">
        <f t="shared" si="59"/>
        <v>3507.Salaries.0.Feb261</v>
      </c>
      <c r="AZ40" t="str">
        <f t="shared" si="60"/>
        <v>0.3507.Salaries.0.Feb26</v>
      </c>
      <c r="BA40" s="121">
        <f t="shared" si="34"/>
        <v>0</v>
      </c>
      <c r="BB40" t="str">
        <f t="shared" si="61"/>
        <v>3507.Salaries.0.Mar261</v>
      </c>
      <c r="BC40" t="str">
        <f t="shared" si="62"/>
        <v>0.3507.Salaries.0.Mar26</v>
      </c>
      <c r="BD40" s="121">
        <f t="shared" si="35"/>
        <v>0</v>
      </c>
      <c r="BE40" s="119">
        <f t="shared" si="63"/>
        <v>-75421.169999999969</v>
      </c>
      <c r="BF40" s="119">
        <f t="shared" si="36"/>
        <v>-75421.169999999969</v>
      </c>
    </row>
    <row r="41" spans="1:58" x14ac:dyDescent="0.25">
      <c r="B41">
        <v>3022054</v>
      </c>
      <c r="C41" t="str">
        <f>VLOOKUP(B41,'School Details'!A:K,2,FALSE)</f>
        <v>Woodridge</v>
      </c>
      <c r="D41">
        <f>VLOOKUP(B41,'School Details'!A:K,3,FALSE)</f>
        <v>0</v>
      </c>
      <c r="E41" t="str">
        <f>VLOOKUP(B41,'School Details'!A:K,4,FALSE)</f>
        <v>M</v>
      </c>
      <c r="F41" t="str">
        <f>VLOOKUP(B41,'School Details'!A:K,5,FALSE)</f>
        <v>Primary</v>
      </c>
      <c r="G41" s="100" t="s">
        <v>23391</v>
      </c>
      <c r="H41" t="e">
        <f>VLOOKUP(G41,CCs!$Q:$R,2,FALSE)</f>
        <v>#N/A</v>
      </c>
      <c r="I41" s="127" t="s">
        <v>23773</v>
      </c>
      <c r="J41" t="str">
        <f t="shared" si="37"/>
        <v>661225</v>
      </c>
      <c r="K41">
        <f>VLOOKUP(I41,'Drop Down'!$H:$I,2,FALSE)</f>
        <v>0</v>
      </c>
      <c r="L41">
        <f t="shared" si="38"/>
        <v>1</v>
      </c>
      <c r="M41" t="str">
        <f t="shared" si="26"/>
        <v>Salaries.0</v>
      </c>
      <c r="N41">
        <f>VLOOKUP(B41,'School Details'!A:K,10,FALSE)</f>
        <v>400004</v>
      </c>
      <c r="O41" t="str">
        <f t="shared" si="27"/>
        <v>Woodridge</v>
      </c>
      <c r="P41" t="str">
        <f>VLOOKUP($N41,LBB_Code!$B:$F,3,FALSE)</f>
        <v>Woodridge School</v>
      </c>
      <c r="Q41" t="str">
        <f>VLOOKUP($N41,LBB_Code!$B:$F,2,FALSE)</f>
        <v>S900008280</v>
      </c>
      <c r="R41" t="str">
        <f>VLOOKUP($N41,LBB_Code!$B:$F,4,FALSE)</f>
        <v>N12 7HE</v>
      </c>
      <c r="S41" t="str">
        <f>VLOOKUP($G41,LBB_Code!$J:$O, 6,FALSE)</f>
        <v>A1.D10162.661225.99999.9999999.999999</v>
      </c>
      <c r="T41" s="153"/>
      <c r="U41" t="str">
        <f t="shared" si="39"/>
        <v>2054.Salaries.0.Ap251</v>
      </c>
      <c r="V41" t="str">
        <f t="shared" si="40"/>
        <v>Woodridge.2054.Salaries.0.Ap25</v>
      </c>
      <c r="W41" s="121"/>
      <c r="X41" t="str">
        <f t="shared" si="41"/>
        <v>2054.Salaries.0.Ma251</v>
      </c>
      <c r="Y41" t="str">
        <f t="shared" si="42"/>
        <v>Woodridge.2054.Salaries.0.Ma25</v>
      </c>
      <c r="Z41" s="121"/>
      <c r="AA41" t="str">
        <f t="shared" si="43"/>
        <v>2054.Salaries.0.Ju251</v>
      </c>
      <c r="AB41" t="str">
        <f t="shared" si="44"/>
        <v>Woodridge.2054.Salaries.0.Ju25</v>
      </c>
      <c r="AC41" s="121"/>
      <c r="AD41" t="str">
        <f t="shared" si="45"/>
        <v>2054.Salaries.0.Jul251</v>
      </c>
      <c r="AE41" t="str">
        <f t="shared" si="46"/>
        <v>Woodridge.2054.Salaries.0.Jul25</v>
      </c>
      <c r="AF41" s="121">
        <f t="shared" si="28"/>
        <v>0</v>
      </c>
      <c r="AG41" t="str">
        <f t="shared" si="47"/>
        <v>2054.Salaries.0.Aug251</v>
      </c>
      <c r="AH41" t="str">
        <f t="shared" si="48"/>
        <v>Woodridge.2054.Salaries.0.Aug25</v>
      </c>
      <c r="AI41" s="121">
        <v>-81776.470000000074</v>
      </c>
      <c r="AJ41" t="str">
        <f t="shared" si="49"/>
        <v>2054.Salaries.0.Sep251</v>
      </c>
      <c r="AK41" t="str">
        <f t="shared" si="50"/>
        <v>Woodridge.2054.Salaries.0.Sep25</v>
      </c>
      <c r="AL41" s="121">
        <f t="shared" si="29"/>
        <v>0</v>
      </c>
      <c r="AM41" t="str">
        <f t="shared" si="51"/>
        <v>2054.Salaries.0.Oct251</v>
      </c>
      <c r="AN41" t="str">
        <f t="shared" si="52"/>
        <v>Woodridge.2054.Salaries.0.Oct25</v>
      </c>
      <c r="AO41" s="121">
        <f t="shared" si="30"/>
        <v>0</v>
      </c>
      <c r="AP41" t="str">
        <f t="shared" si="53"/>
        <v>2054.Salaries.0.Nov251</v>
      </c>
      <c r="AQ41" t="str">
        <f t="shared" si="54"/>
        <v>Woodridge.2054.Salaries.0.Nov25</v>
      </c>
      <c r="AR41" s="121">
        <f t="shared" si="31"/>
        <v>0</v>
      </c>
      <c r="AS41" t="str">
        <f t="shared" si="55"/>
        <v>2054.Salaries.0.Dec251</v>
      </c>
      <c r="AT41" t="str">
        <f t="shared" si="56"/>
        <v>Woodridge.2054.Salaries.0.Dec25</v>
      </c>
      <c r="AU41" s="121">
        <f t="shared" si="32"/>
        <v>0</v>
      </c>
      <c r="AV41" t="str">
        <f t="shared" si="57"/>
        <v>2054.Salaries.0.Jan261</v>
      </c>
      <c r="AW41" t="str">
        <f t="shared" si="58"/>
        <v>Woodridge.2054.Salaries.0.Jan26</v>
      </c>
      <c r="AX41" s="121">
        <f t="shared" si="33"/>
        <v>0</v>
      </c>
      <c r="AY41" t="str">
        <f t="shared" si="59"/>
        <v>2054.Salaries.0.Feb261</v>
      </c>
      <c r="AZ41" t="str">
        <f t="shared" si="60"/>
        <v>Woodridge.2054.Salaries.0.Feb26</v>
      </c>
      <c r="BA41" s="121">
        <f t="shared" si="34"/>
        <v>0</v>
      </c>
      <c r="BB41" t="str">
        <f t="shared" si="61"/>
        <v>2054.Salaries.0.Mar261</v>
      </c>
      <c r="BC41" t="str">
        <f t="shared" si="62"/>
        <v>Woodridge.2054.Salaries.0.Mar26</v>
      </c>
      <c r="BD41" s="121">
        <f t="shared" si="35"/>
        <v>0</v>
      </c>
      <c r="BE41" s="119">
        <f t="shared" si="63"/>
        <v>-81776.470000000074</v>
      </c>
      <c r="BF41" s="119">
        <f t="shared" si="36"/>
        <v>-81776.470000000074</v>
      </c>
    </row>
    <row r="42" spans="1:58" x14ac:dyDescent="0.25">
      <c r="B42">
        <v>3023510</v>
      </c>
      <c r="C42" t="str">
        <f>VLOOKUP(B42,'School Details'!A:K,2,FALSE)</f>
        <v>Sacred Heart</v>
      </c>
      <c r="D42">
        <f>VLOOKUP(B42,'School Details'!A:K,3,FALSE)</f>
        <v>0</v>
      </c>
      <c r="E42" t="str">
        <f>VLOOKUP(B42,'School Details'!A:K,4,FALSE)</f>
        <v>M</v>
      </c>
      <c r="F42" t="str">
        <f>VLOOKUP(B42,'School Details'!A:K,5,FALSE)</f>
        <v>Primary</v>
      </c>
      <c r="G42" s="100" t="s">
        <v>23391</v>
      </c>
      <c r="H42" t="e">
        <f>VLOOKUP(G42,CCs!$Q:$R,2,FALSE)</f>
        <v>#N/A</v>
      </c>
      <c r="I42" s="127" t="s">
        <v>23773</v>
      </c>
      <c r="J42" t="str">
        <f t="shared" si="37"/>
        <v>661225</v>
      </c>
      <c r="K42">
        <f>VLOOKUP(I42,'Drop Down'!$H:$I,2,FALSE)</f>
        <v>0</v>
      </c>
      <c r="L42">
        <f t="shared" si="38"/>
        <v>1</v>
      </c>
      <c r="M42" t="str">
        <f t="shared" si="26"/>
        <v>Salaries.0</v>
      </c>
      <c r="N42">
        <f>VLOOKUP(B42,'School Details'!A:K,10,FALSE)</f>
        <v>400071</v>
      </c>
      <c r="O42" t="str">
        <f t="shared" si="27"/>
        <v>Sacred Heart</v>
      </c>
      <c r="P42" t="str">
        <f>VLOOKUP($N42,LBB_Code!$B:$F,3,FALSE)</f>
        <v>Sacred Heart Rc School</v>
      </c>
      <c r="Q42" t="str">
        <f>VLOOKUP($N42,LBB_Code!$B:$F,2,FALSE)</f>
        <v>S900008329</v>
      </c>
      <c r="R42" t="str">
        <f>VLOOKUP($N42,LBB_Code!$B:$F,4,FALSE)</f>
        <v>N20 9JU</v>
      </c>
      <c r="S42" t="str">
        <f>VLOOKUP($G42,LBB_Code!$J:$O, 6,FALSE)</f>
        <v>A1.D10162.661225.99999.9999999.999999</v>
      </c>
      <c r="T42" s="153"/>
      <c r="U42" t="str">
        <f t="shared" si="39"/>
        <v>3510.Salaries.0.Ap251</v>
      </c>
      <c r="V42" t="str">
        <f t="shared" si="40"/>
        <v>Sacred Heart.3510.Salaries.0.Ap25</v>
      </c>
      <c r="W42" s="121"/>
      <c r="X42" t="str">
        <f t="shared" si="41"/>
        <v>3510.Salaries.0.Ma251</v>
      </c>
      <c r="Y42" t="str">
        <f t="shared" si="42"/>
        <v>Sacred Heart.3510.Salaries.0.Ma25</v>
      </c>
      <c r="Z42" s="121"/>
      <c r="AA42" t="str">
        <f t="shared" si="43"/>
        <v>3510.Salaries.0.Ju251</v>
      </c>
      <c r="AB42" t="str">
        <f t="shared" si="44"/>
        <v>Sacred Heart.3510.Salaries.0.Ju25</v>
      </c>
      <c r="AC42" s="121"/>
      <c r="AD42" t="str">
        <f t="shared" si="45"/>
        <v>3510.Salaries.0.Jul251</v>
      </c>
      <c r="AE42" t="str">
        <f t="shared" si="46"/>
        <v>Sacred Heart.3510.Salaries.0.Jul25</v>
      </c>
      <c r="AF42" s="121">
        <f t="shared" si="28"/>
        <v>0</v>
      </c>
      <c r="AG42" t="str">
        <f t="shared" si="47"/>
        <v>3510.Salaries.0.Aug251</v>
      </c>
      <c r="AH42" t="str">
        <f t="shared" si="48"/>
        <v>Sacred Heart.3510.Salaries.0.Aug25</v>
      </c>
      <c r="AI42" s="121">
        <v>-152537.78</v>
      </c>
      <c r="AJ42" t="str">
        <f t="shared" si="49"/>
        <v>3510.Salaries.0.Sep251</v>
      </c>
      <c r="AK42" t="str">
        <f t="shared" si="50"/>
        <v>Sacred Heart.3510.Salaries.0.Sep25</v>
      </c>
      <c r="AL42" s="121">
        <f t="shared" si="29"/>
        <v>0</v>
      </c>
      <c r="AM42" t="str">
        <f t="shared" si="51"/>
        <v>3510.Salaries.0.Oct251</v>
      </c>
      <c r="AN42" t="str">
        <f t="shared" si="52"/>
        <v>Sacred Heart.3510.Salaries.0.Oct25</v>
      </c>
      <c r="AO42" s="121">
        <f t="shared" si="30"/>
        <v>0</v>
      </c>
      <c r="AP42" t="str">
        <f t="shared" si="53"/>
        <v>3510.Salaries.0.Nov251</v>
      </c>
      <c r="AQ42" t="str">
        <f t="shared" si="54"/>
        <v>Sacred Heart.3510.Salaries.0.Nov25</v>
      </c>
      <c r="AR42" s="121">
        <f t="shared" si="31"/>
        <v>0</v>
      </c>
      <c r="AS42" t="str">
        <f t="shared" si="55"/>
        <v>3510.Salaries.0.Dec251</v>
      </c>
      <c r="AT42" t="str">
        <f t="shared" si="56"/>
        <v>Sacred Heart.3510.Salaries.0.Dec25</v>
      </c>
      <c r="AU42" s="121">
        <f t="shared" si="32"/>
        <v>0</v>
      </c>
      <c r="AV42" t="str">
        <f t="shared" si="57"/>
        <v>3510.Salaries.0.Jan261</v>
      </c>
      <c r="AW42" t="str">
        <f t="shared" si="58"/>
        <v>Sacred Heart.3510.Salaries.0.Jan26</v>
      </c>
      <c r="AX42" s="121">
        <f t="shared" si="33"/>
        <v>0</v>
      </c>
      <c r="AY42" t="str">
        <f t="shared" si="59"/>
        <v>3510.Salaries.0.Feb261</v>
      </c>
      <c r="AZ42" t="str">
        <f t="shared" si="60"/>
        <v>Sacred Heart.3510.Salaries.0.Feb26</v>
      </c>
      <c r="BA42" s="121">
        <f t="shared" si="34"/>
        <v>0</v>
      </c>
      <c r="BB42" t="str">
        <f t="shared" si="61"/>
        <v>3510.Salaries.0.Mar261</v>
      </c>
      <c r="BC42" t="str">
        <f t="shared" si="62"/>
        <v>Sacred Heart.3510.Salaries.0.Mar26</v>
      </c>
      <c r="BD42" s="121">
        <f t="shared" si="35"/>
        <v>0</v>
      </c>
      <c r="BE42" s="119">
        <f t="shared" si="63"/>
        <v>-152537.78</v>
      </c>
      <c r="BF42" s="121">
        <f t="shared" si="36"/>
        <v>-152537.78</v>
      </c>
    </row>
    <row r="43" spans="1:58" x14ac:dyDescent="0.25">
      <c r="A43" s="57" t="s">
        <v>23901</v>
      </c>
      <c r="B43">
        <v>3023513</v>
      </c>
      <c r="C43" t="str">
        <f>VLOOKUP(B43,'School Details'!A:K,2,FALSE)</f>
        <v>Menorah Primary School For Girls</v>
      </c>
      <c r="D43">
        <f>VLOOKUP(B43,'School Details'!A:K,3,FALSE)</f>
        <v>0</v>
      </c>
      <c r="E43" t="str">
        <f>VLOOKUP(B43,'School Details'!A:K,4,FALSE)</f>
        <v>M</v>
      </c>
      <c r="F43" t="str">
        <f>VLOOKUP(B43,'School Details'!A:K,5,FALSE)</f>
        <v>Primary</v>
      </c>
      <c r="G43" s="100" t="s">
        <v>23391</v>
      </c>
      <c r="H43" t="e">
        <f>VLOOKUP(G43,CCs!$Q:$R,2,FALSE)</f>
        <v>#N/A</v>
      </c>
      <c r="I43" s="127" t="s">
        <v>23773</v>
      </c>
      <c r="J43" t="str">
        <f t="shared" si="37"/>
        <v>661225</v>
      </c>
      <c r="K43">
        <f>VLOOKUP(I43,'Drop Down'!$H:$I,2,FALSE)</f>
        <v>0</v>
      </c>
      <c r="L43">
        <f t="shared" si="38"/>
        <v>1</v>
      </c>
      <c r="M43" t="str">
        <f t="shared" si="26"/>
        <v>Salaries.0</v>
      </c>
      <c r="N43">
        <f>VLOOKUP(B43,'School Details'!A:K,10,FALSE)</f>
        <v>400007</v>
      </c>
      <c r="O43" t="str">
        <f t="shared" si="27"/>
        <v>Menorah Primary School For Girls</v>
      </c>
      <c r="P43" t="str">
        <f>VLOOKUP($N43,LBB_Code!$B:$F,3,FALSE)</f>
        <v>Menorah Primary School</v>
      </c>
      <c r="Q43" t="str">
        <f>VLOOKUP($N43,LBB_Code!$B:$F,2,FALSE)</f>
        <v>S900008283</v>
      </c>
      <c r="R43" t="str">
        <f>VLOOKUP($N43,LBB_Code!$B:$F,4,FALSE)</f>
        <v>NW11 9SP</v>
      </c>
      <c r="S43" t="str">
        <f>VLOOKUP($G43,LBB_Code!$J:$O, 6,FALSE)</f>
        <v>A1.D10162.661225.99999.9999999.999999</v>
      </c>
      <c r="T43" s="153"/>
      <c r="U43" t="str">
        <f t="shared" si="39"/>
        <v>3513.Salaries.0.Ap251</v>
      </c>
      <c r="V43" t="str">
        <f t="shared" si="40"/>
        <v>Menorah Primary School For Girls.3513.Salaries.0.Ap25</v>
      </c>
      <c r="W43" s="121"/>
      <c r="X43" t="str">
        <f t="shared" si="41"/>
        <v>3513.Salaries.0.Ma251</v>
      </c>
      <c r="Y43" t="str">
        <f t="shared" si="42"/>
        <v>Menorah Primary School For Girls.3513.Salaries.0.Ma25</v>
      </c>
      <c r="Z43" s="121"/>
      <c r="AA43" t="str">
        <f t="shared" si="43"/>
        <v>3513.Salaries.0.Ju251</v>
      </c>
      <c r="AB43" t="str">
        <f t="shared" si="44"/>
        <v>Menorah Primary School For Girls.3513.Salaries.0.Ju25</v>
      </c>
      <c r="AC43" s="121"/>
      <c r="AD43" t="str">
        <f t="shared" si="45"/>
        <v>3513.Salaries.0.Jul251</v>
      </c>
      <c r="AE43" t="str">
        <f t="shared" si="46"/>
        <v>Menorah Primary School For Girls.3513.Salaries.0.Jul25</v>
      </c>
      <c r="AF43" s="121">
        <f t="shared" si="28"/>
        <v>0</v>
      </c>
      <c r="AG43" t="str">
        <f t="shared" si="47"/>
        <v>3513.Salaries.0.Aug251</v>
      </c>
      <c r="AH43" t="str">
        <f t="shared" si="48"/>
        <v>Menorah Primary School For Girls.3513.Salaries.0.Aug25</v>
      </c>
      <c r="AI43" s="121">
        <v>-170738.18999999992</v>
      </c>
      <c r="AJ43" t="str">
        <f t="shared" si="49"/>
        <v>3513.Salaries.0.Sep251</v>
      </c>
      <c r="AK43" t="str">
        <f t="shared" si="50"/>
        <v>Menorah Primary School For Girls.3513.Salaries.0.Sep25</v>
      </c>
      <c r="AL43" s="121">
        <f t="shared" si="29"/>
        <v>0</v>
      </c>
      <c r="AM43" t="str">
        <f t="shared" si="51"/>
        <v>3513.Salaries.0.Oct251</v>
      </c>
      <c r="AN43" t="str">
        <f t="shared" si="52"/>
        <v>Menorah Primary School For Girls.3513.Salaries.0.Oct25</v>
      </c>
      <c r="AO43" s="121">
        <f t="shared" si="30"/>
        <v>0</v>
      </c>
      <c r="AP43" t="str">
        <f t="shared" si="53"/>
        <v>3513.Salaries.0.Nov251</v>
      </c>
      <c r="AQ43" t="str">
        <f t="shared" si="54"/>
        <v>Menorah Primary School For Girls.3513.Salaries.0.Nov25</v>
      </c>
      <c r="AR43" s="121">
        <f t="shared" si="31"/>
        <v>0</v>
      </c>
      <c r="AS43" t="str">
        <f t="shared" si="55"/>
        <v>3513.Salaries.0.Dec251</v>
      </c>
      <c r="AT43" t="str">
        <f t="shared" si="56"/>
        <v>Menorah Primary School For Girls.3513.Salaries.0.Dec25</v>
      </c>
      <c r="AU43" s="121">
        <f t="shared" si="32"/>
        <v>0</v>
      </c>
      <c r="AV43" t="str">
        <f t="shared" si="57"/>
        <v>3513.Salaries.0.Jan261</v>
      </c>
      <c r="AW43" t="str">
        <f t="shared" si="58"/>
        <v>Menorah Primary School For Girls.3513.Salaries.0.Jan26</v>
      </c>
      <c r="AX43" s="121">
        <f t="shared" si="33"/>
        <v>0</v>
      </c>
      <c r="AY43" t="str">
        <f t="shared" si="59"/>
        <v>3513.Salaries.0.Feb261</v>
      </c>
      <c r="AZ43" t="str">
        <f t="shared" si="60"/>
        <v>Menorah Primary School For Girls.3513.Salaries.0.Feb26</v>
      </c>
      <c r="BA43" s="121">
        <f t="shared" si="34"/>
        <v>0</v>
      </c>
      <c r="BB43" t="str">
        <f t="shared" si="61"/>
        <v>3513.Salaries.0.Mar261</v>
      </c>
      <c r="BC43" t="str">
        <f t="shared" si="62"/>
        <v>Menorah Primary School For Girls.3513.Salaries.0.Mar26</v>
      </c>
      <c r="BD43" s="121">
        <f t="shared" si="35"/>
        <v>0</v>
      </c>
      <c r="BE43" s="119">
        <f t="shared" si="63"/>
        <v>-170738.18999999992</v>
      </c>
      <c r="BF43" s="121">
        <f t="shared" si="36"/>
        <v>-170738.18999999992</v>
      </c>
    </row>
    <row r="44" spans="1:58" x14ac:dyDescent="0.25">
      <c r="B44">
        <v>3023511</v>
      </c>
      <c r="C44" t="str">
        <f>VLOOKUP(B44,'School Details'!A:K,2,FALSE)</f>
        <v>Blessed Dominic</v>
      </c>
      <c r="D44">
        <f>VLOOKUP(B44,'School Details'!A:K,3,FALSE)</f>
        <v>0</v>
      </c>
      <c r="E44" t="str">
        <f>VLOOKUP(B44,'School Details'!A:K,4,FALSE)</f>
        <v>M</v>
      </c>
      <c r="F44" t="str">
        <f>VLOOKUP(B44,'School Details'!A:K,5,FALSE)</f>
        <v>Primary</v>
      </c>
      <c r="G44" s="100" t="s">
        <v>23391</v>
      </c>
      <c r="H44" t="e">
        <f>VLOOKUP(G44,CCs!$Q:$R,2,FALSE)</f>
        <v>#N/A</v>
      </c>
      <c r="I44" s="127" t="s">
        <v>23773</v>
      </c>
      <c r="J44" t="str">
        <f t="shared" si="37"/>
        <v>661225</v>
      </c>
      <c r="K44">
        <f>VLOOKUP(I44,'Drop Down'!$H:$I,2,FALSE)</f>
        <v>0</v>
      </c>
      <c r="L44">
        <f t="shared" si="38"/>
        <v>1</v>
      </c>
      <c r="M44" t="str">
        <f t="shared" si="26"/>
        <v>Salaries.0</v>
      </c>
      <c r="N44">
        <f>VLOOKUP(B44,'School Details'!A:K,10,FALSE)</f>
        <v>400024</v>
      </c>
      <c r="O44" t="str">
        <f t="shared" si="27"/>
        <v>Blessed Dominic</v>
      </c>
      <c r="P44" t="str">
        <f>VLOOKUP($N44,LBB_Code!$B:$F,3,FALSE)</f>
        <v>Blessed Dominic Rc School</v>
      </c>
      <c r="Q44" t="str">
        <f>VLOOKUP($N44,LBB_Code!$B:$F,2,FALSE)</f>
        <v>S900008295</v>
      </c>
      <c r="R44" t="str">
        <f>VLOOKUP($N44,LBB_Code!$B:$F,4,FALSE)</f>
        <v>NW9 5FN</v>
      </c>
      <c r="S44" t="str">
        <f>VLOOKUP($G44,LBB_Code!$J:$O, 6,FALSE)</f>
        <v>A1.D10162.661225.99999.9999999.999999</v>
      </c>
      <c r="T44" s="153"/>
      <c r="U44" t="str">
        <f t="shared" si="39"/>
        <v>3511.Salaries.0.Ap251</v>
      </c>
      <c r="V44" t="str">
        <f t="shared" si="40"/>
        <v>Blessed Dominic.3511.Salaries.0.Ap25</v>
      </c>
      <c r="W44" s="121"/>
      <c r="X44" t="str">
        <f t="shared" si="41"/>
        <v>3511.Salaries.0.Ma251</v>
      </c>
      <c r="Y44" t="str">
        <f t="shared" si="42"/>
        <v>Blessed Dominic.3511.Salaries.0.Ma25</v>
      </c>
      <c r="Z44" s="121"/>
      <c r="AA44" t="str">
        <f t="shared" si="43"/>
        <v>3511.Salaries.0.Ju251</v>
      </c>
      <c r="AB44" t="str">
        <f t="shared" si="44"/>
        <v>Blessed Dominic.3511.Salaries.0.Ju25</v>
      </c>
      <c r="AC44" s="121"/>
      <c r="AD44" t="str">
        <f t="shared" si="45"/>
        <v>3511.Salaries.0.Jul251</v>
      </c>
      <c r="AE44" t="str">
        <f t="shared" si="46"/>
        <v>Blessed Dominic.3511.Salaries.0.Jul25</v>
      </c>
      <c r="AF44" s="121">
        <f t="shared" si="28"/>
        <v>0</v>
      </c>
      <c r="AG44" t="str">
        <f t="shared" si="47"/>
        <v>3511.Salaries.0.Aug251</v>
      </c>
      <c r="AH44" t="str">
        <f t="shared" si="48"/>
        <v>Blessed Dominic.3511.Salaries.0.Aug25</v>
      </c>
      <c r="AI44" s="121">
        <v>-164001.63999999978</v>
      </c>
      <c r="AJ44" t="str">
        <f t="shared" si="49"/>
        <v>3511.Salaries.0.Sep251</v>
      </c>
      <c r="AK44" t="str">
        <f t="shared" si="50"/>
        <v>Blessed Dominic.3511.Salaries.0.Sep25</v>
      </c>
      <c r="AL44" s="121">
        <f t="shared" si="29"/>
        <v>0</v>
      </c>
      <c r="AM44" t="str">
        <f t="shared" si="51"/>
        <v>3511.Salaries.0.Oct251</v>
      </c>
      <c r="AN44" t="str">
        <f t="shared" si="52"/>
        <v>Blessed Dominic.3511.Salaries.0.Oct25</v>
      </c>
      <c r="AO44" s="121">
        <f t="shared" si="30"/>
        <v>0</v>
      </c>
      <c r="AP44" t="str">
        <f t="shared" si="53"/>
        <v>3511.Salaries.0.Nov251</v>
      </c>
      <c r="AQ44" t="str">
        <f t="shared" si="54"/>
        <v>Blessed Dominic.3511.Salaries.0.Nov25</v>
      </c>
      <c r="AR44" s="121">
        <f t="shared" si="31"/>
        <v>0</v>
      </c>
      <c r="AS44" t="str">
        <f t="shared" si="55"/>
        <v>3511.Salaries.0.Dec251</v>
      </c>
      <c r="AT44" t="str">
        <f t="shared" si="56"/>
        <v>Blessed Dominic.3511.Salaries.0.Dec25</v>
      </c>
      <c r="AU44" s="121">
        <f t="shared" si="32"/>
        <v>0</v>
      </c>
      <c r="AV44" t="str">
        <f t="shared" si="57"/>
        <v>3511.Salaries.0.Jan261</v>
      </c>
      <c r="AW44" t="str">
        <f t="shared" si="58"/>
        <v>Blessed Dominic.3511.Salaries.0.Jan26</v>
      </c>
      <c r="AX44" s="121">
        <f t="shared" si="33"/>
        <v>0</v>
      </c>
      <c r="AY44" t="str">
        <f t="shared" si="59"/>
        <v>3511.Salaries.0.Feb261</v>
      </c>
      <c r="AZ44" t="str">
        <f t="shared" si="60"/>
        <v>Blessed Dominic.3511.Salaries.0.Feb26</v>
      </c>
      <c r="BA44" s="121">
        <f t="shared" si="34"/>
        <v>0</v>
      </c>
      <c r="BB44" t="str">
        <f t="shared" si="61"/>
        <v>3511.Salaries.0.Mar261</v>
      </c>
      <c r="BC44" t="str">
        <f t="shared" si="62"/>
        <v>Blessed Dominic.3511.Salaries.0.Mar26</v>
      </c>
      <c r="BD44" s="121">
        <f t="shared" si="35"/>
        <v>0</v>
      </c>
      <c r="BE44" s="119">
        <f t="shared" si="63"/>
        <v>-164001.63999999978</v>
      </c>
      <c r="BF44" s="121">
        <f t="shared" si="36"/>
        <v>-164001.63999999978</v>
      </c>
    </row>
    <row r="45" spans="1:58" x14ac:dyDescent="0.25">
      <c r="B45">
        <v>3023514</v>
      </c>
      <c r="C45" t="str">
        <f>VLOOKUP(B45,'School Details'!A:K,2,FALSE)</f>
        <v>Annunciation Junior</v>
      </c>
      <c r="D45">
        <f>VLOOKUP(B45,'School Details'!A:K,3,FALSE)</f>
        <v>0</v>
      </c>
      <c r="E45" t="str">
        <f>VLOOKUP(B45,'School Details'!A:K,4,FALSE)</f>
        <v>M</v>
      </c>
      <c r="F45" t="str">
        <f>VLOOKUP(B45,'School Details'!A:K,5,FALSE)</f>
        <v>Primary</v>
      </c>
      <c r="G45" s="100" t="s">
        <v>23391</v>
      </c>
      <c r="H45" t="e">
        <f>VLOOKUP(G45,CCs!$Q:$R,2,FALSE)</f>
        <v>#N/A</v>
      </c>
      <c r="I45" s="127" t="s">
        <v>23773</v>
      </c>
      <c r="J45" t="str">
        <f t="shared" si="37"/>
        <v>661225</v>
      </c>
      <c r="K45">
        <f>VLOOKUP(I45,'Drop Down'!$H:$I,2,FALSE)</f>
        <v>0</v>
      </c>
      <c r="L45">
        <f t="shared" si="38"/>
        <v>1</v>
      </c>
      <c r="M45" t="str">
        <f t="shared" si="26"/>
        <v>Salaries.0</v>
      </c>
      <c r="N45">
        <f>VLOOKUP(B45,'School Details'!A:K,10,FALSE)</f>
        <v>400107</v>
      </c>
      <c r="O45" t="str">
        <f t="shared" si="27"/>
        <v>Annunciation Junior</v>
      </c>
      <c r="P45" t="str">
        <f>VLOOKUP($N45,LBB_Code!$B:$F,3,FALSE)</f>
        <v>The Annunciation Rc Junior School</v>
      </c>
      <c r="Q45" t="str">
        <f>VLOOKUP($N45,LBB_Code!$B:$F,2,FALSE)</f>
        <v>S900008350</v>
      </c>
      <c r="R45" t="str">
        <f>VLOOKUP($N45,LBB_Code!$B:$F,4,FALSE)</f>
        <v>HA8 9HQ</v>
      </c>
      <c r="S45" t="str">
        <f>VLOOKUP($G45,LBB_Code!$J:$O, 6,FALSE)</f>
        <v>A1.D10162.661225.99999.9999999.999999</v>
      </c>
      <c r="T45" s="153"/>
      <c r="U45" t="str">
        <f t="shared" si="39"/>
        <v>3514.Salaries.0.Ap251</v>
      </c>
      <c r="V45" t="str">
        <f t="shared" si="40"/>
        <v>Annunciation Junior.3514.Salaries.0.Ap25</v>
      </c>
      <c r="W45" s="121"/>
      <c r="X45" t="str">
        <f t="shared" si="41"/>
        <v>3514.Salaries.0.Ma251</v>
      </c>
      <c r="Y45" t="str">
        <f t="shared" si="42"/>
        <v>Annunciation Junior.3514.Salaries.0.Ma25</v>
      </c>
      <c r="Z45" s="121"/>
      <c r="AA45" t="str">
        <f t="shared" si="43"/>
        <v>3514.Salaries.0.Ju251</v>
      </c>
      <c r="AB45" t="str">
        <f t="shared" si="44"/>
        <v>Annunciation Junior.3514.Salaries.0.Ju25</v>
      </c>
      <c r="AC45" s="121"/>
      <c r="AD45" t="str">
        <f t="shared" si="45"/>
        <v>3514.Salaries.0.Jul251</v>
      </c>
      <c r="AE45" t="str">
        <f t="shared" si="46"/>
        <v>Annunciation Junior.3514.Salaries.0.Jul25</v>
      </c>
      <c r="AF45" s="121">
        <f>$T$7/13</f>
        <v>0</v>
      </c>
      <c r="AG45" t="str">
        <f t="shared" si="47"/>
        <v>3514.Salaries.0.Aug251</v>
      </c>
      <c r="AH45" t="str">
        <f t="shared" si="48"/>
        <v>Annunciation Junior.3514.Salaries.0.Aug25</v>
      </c>
      <c r="AI45" s="121">
        <v>-66488.540000000008</v>
      </c>
      <c r="AJ45" t="str">
        <f t="shared" si="49"/>
        <v>3514.Salaries.0.Sep251</v>
      </c>
      <c r="AK45" t="str">
        <f t="shared" si="50"/>
        <v>Annunciation Junior.3514.Salaries.0.Sep25</v>
      </c>
      <c r="AL45" s="121">
        <f t="shared" si="29"/>
        <v>0</v>
      </c>
      <c r="AM45" t="str">
        <f t="shared" si="51"/>
        <v>3514.Salaries.0.Oct251</v>
      </c>
      <c r="AN45" t="str">
        <f t="shared" si="52"/>
        <v>Annunciation Junior.3514.Salaries.0.Oct25</v>
      </c>
      <c r="AO45" s="121">
        <f t="shared" si="30"/>
        <v>0</v>
      </c>
      <c r="AP45" t="str">
        <f t="shared" si="53"/>
        <v>3514.Salaries.0.Nov251</v>
      </c>
      <c r="AQ45" t="str">
        <f t="shared" si="54"/>
        <v>Annunciation Junior.3514.Salaries.0.Nov25</v>
      </c>
      <c r="AR45" s="121">
        <f t="shared" si="31"/>
        <v>0</v>
      </c>
      <c r="AS45" t="str">
        <f t="shared" si="55"/>
        <v>3514.Salaries.0.Dec251</v>
      </c>
      <c r="AT45" t="str">
        <f t="shared" si="56"/>
        <v>Annunciation Junior.3514.Salaries.0.Dec25</v>
      </c>
      <c r="AU45" s="121">
        <f t="shared" si="32"/>
        <v>0</v>
      </c>
      <c r="AV45" t="str">
        <f t="shared" si="57"/>
        <v>3514.Salaries.0.Jan261</v>
      </c>
      <c r="AW45" t="str">
        <f t="shared" si="58"/>
        <v>Annunciation Junior.3514.Salaries.0.Jan26</v>
      </c>
      <c r="AX45" s="121">
        <f t="shared" si="33"/>
        <v>0</v>
      </c>
      <c r="AY45" t="str">
        <f t="shared" si="59"/>
        <v>3514.Salaries.0.Feb261</v>
      </c>
      <c r="AZ45" t="str">
        <f t="shared" si="60"/>
        <v>Annunciation Junior.3514.Salaries.0.Feb26</v>
      </c>
      <c r="BA45" s="121">
        <f t="shared" si="34"/>
        <v>0</v>
      </c>
      <c r="BB45" t="str">
        <f t="shared" si="61"/>
        <v>3514.Salaries.0.Mar261</v>
      </c>
      <c r="BC45" t="str">
        <f t="shared" si="62"/>
        <v>Annunciation Junior.3514.Salaries.0.Mar26</v>
      </c>
      <c r="BD45" s="121">
        <f>$T$7/13</f>
        <v>0</v>
      </c>
      <c r="BE45" s="119">
        <f t="shared" si="63"/>
        <v>-66488.540000000008</v>
      </c>
      <c r="BF45" s="119">
        <f t="shared" si="36"/>
        <v>-66488.540000000008</v>
      </c>
    </row>
    <row r="46" spans="1:58" x14ac:dyDescent="0.25">
      <c r="B46">
        <v>3022067</v>
      </c>
      <c r="C46" t="str">
        <f>VLOOKUP(B46,'School Details'!A:K,2,FALSE)</f>
        <v>Chalgrove</v>
      </c>
      <c r="D46">
        <f>VLOOKUP(B46,'School Details'!A:K,3,FALSE)</f>
        <v>0</v>
      </c>
      <c r="E46" t="str">
        <f>VLOOKUP(B46,'School Details'!A:K,4,FALSE)</f>
        <v>M</v>
      </c>
      <c r="F46" t="str">
        <f>VLOOKUP(B46,'School Details'!A:K,5,FALSE)</f>
        <v>Primary</v>
      </c>
      <c r="G46" s="100" t="s">
        <v>23391</v>
      </c>
      <c r="H46" t="e">
        <f>VLOOKUP(G46,CCs!$Q:$R,2,FALSE)</f>
        <v>#N/A</v>
      </c>
      <c r="I46" s="127" t="s">
        <v>23773</v>
      </c>
      <c r="J46" t="str">
        <f t="shared" si="37"/>
        <v>661225</v>
      </c>
      <c r="K46">
        <f>VLOOKUP(I46,'Drop Down'!$H:$I,2,FALSE)</f>
        <v>0</v>
      </c>
      <c r="L46">
        <f t="shared" si="38"/>
        <v>1</v>
      </c>
      <c r="M46" t="str">
        <f t="shared" si="26"/>
        <v>Salaries.0</v>
      </c>
      <c r="N46">
        <f>VLOOKUP(B46,'School Details'!A:K,10,FALSE)</f>
        <v>400065</v>
      </c>
      <c r="O46" t="str">
        <f t="shared" si="27"/>
        <v>Chalgrove</v>
      </c>
      <c r="P46" t="str">
        <f>VLOOKUP($N46,LBB_Code!$B:$F,3,FALSE)</f>
        <v>Chalgrove School</v>
      </c>
      <c r="Q46" t="str">
        <f>VLOOKUP($N46,LBB_Code!$B:$F,2,FALSE)</f>
        <v>S900008324</v>
      </c>
      <c r="R46" t="str">
        <f>VLOOKUP($N46,LBB_Code!$B:$F,4,FALSE)</f>
        <v>N3 3PL</v>
      </c>
      <c r="S46" t="str">
        <f>VLOOKUP($G46,LBB_Code!$J:$O, 6,FALSE)</f>
        <v>A1.D10162.661225.99999.9999999.999999</v>
      </c>
      <c r="T46" s="153"/>
      <c r="U46" t="str">
        <f t="shared" si="39"/>
        <v>2067.Salaries.0.Ap251</v>
      </c>
      <c r="V46" t="str">
        <f t="shared" si="40"/>
        <v>Chalgrove.2067.Salaries.0.Ap25</v>
      </c>
      <c r="W46" s="121"/>
      <c r="X46" t="str">
        <f t="shared" si="41"/>
        <v>2067.Salaries.0.Ma251</v>
      </c>
      <c r="Y46" t="str">
        <f t="shared" si="42"/>
        <v>Chalgrove.2067.Salaries.0.Ma25</v>
      </c>
      <c r="Z46" s="121"/>
      <c r="AA46" t="str">
        <f t="shared" si="43"/>
        <v>2067.Salaries.0.Ju251</v>
      </c>
      <c r="AB46" t="str">
        <f t="shared" si="44"/>
        <v>Chalgrove.2067.Salaries.0.Ju25</v>
      </c>
      <c r="AC46" s="121"/>
      <c r="AD46" t="str">
        <f t="shared" si="45"/>
        <v>2067.Salaries.0.Jul251</v>
      </c>
      <c r="AE46" t="str">
        <f t="shared" si="46"/>
        <v>Chalgrove.2067.Salaries.0.Jul25</v>
      </c>
      <c r="AF46" s="121">
        <f t="shared" si="28"/>
        <v>0</v>
      </c>
      <c r="AG46" t="str">
        <f t="shared" si="47"/>
        <v>2067.Salaries.0.Aug251</v>
      </c>
      <c r="AH46" t="str">
        <f t="shared" si="48"/>
        <v>Chalgrove.2067.Salaries.0.Aug25</v>
      </c>
      <c r="AI46" s="121">
        <v>-121673.45999999995</v>
      </c>
      <c r="AJ46" t="str">
        <f t="shared" si="49"/>
        <v>2067.Salaries.0.Sep251</v>
      </c>
      <c r="AK46" t="str">
        <f t="shared" si="50"/>
        <v>Chalgrove.2067.Salaries.0.Sep25</v>
      </c>
      <c r="AL46" s="121">
        <f t="shared" si="29"/>
        <v>0</v>
      </c>
      <c r="AM46" t="str">
        <f t="shared" si="51"/>
        <v>2067.Salaries.0.Oct251</v>
      </c>
      <c r="AN46" t="str">
        <f t="shared" si="52"/>
        <v>Chalgrove.2067.Salaries.0.Oct25</v>
      </c>
      <c r="AO46" s="121">
        <f t="shared" si="30"/>
        <v>0</v>
      </c>
      <c r="AP46" t="str">
        <f t="shared" si="53"/>
        <v>2067.Salaries.0.Nov251</v>
      </c>
      <c r="AQ46" t="str">
        <f t="shared" si="54"/>
        <v>Chalgrove.2067.Salaries.0.Nov25</v>
      </c>
      <c r="AR46" s="121">
        <f t="shared" si="31"/>
        <v>0</v>
      </c>
      <c r="AS46" t="str">
        <f t="shared" si="55"/>
        <v>2067.Salaries.0.Dec251</v>
      </c>
      <c r="AT46" t="str">
        <f t="shared" si="56"/>
        <v>Chalgrove.2067.Salaries.0.Dec25</v>
      </c>
      <c r="AU46" s="121">
        <f t="shared" si="32"/>
        <v>0</v>
      </c>
      <c r="AV46" t="str">
        <f t="shared" si="57"/>
        <v>2067.Salaries.0.Jan261</v>
      </c>
      <c r="AW46" t="str">
        <f t="shared" si="58"/>
        <v>Chalgrove.2067.Salaries.0.Jan26</v>
      </c>
      <c r="AX46" s="121">
        <f t="shared" si="33"/>
        <v>0</v>
      </c>
      <c r="AY46" t="str">
        <f t="shared" si="59"/>
        <v>2067.Salaries.0.Feb261</v>
      </c>
      <c r="AZ46" t="str">
        <f t="shared" si="60"/>
        <v>Chalgrove.2067.Salaries.0.Feb26</v>
      </c>
      <c r="BA46" s="121">
        <f t="shared" si="34"/>
        <v>0</v>
      </c>
      <c r="BB46" t="str">
        <f t="shared" si="61"/>
        <v>2067.Salaries.0.Mar261</v>
      </c>
      <c r="BC46" t="str">
        <f t="shared" si="62"/>
        <v>Chalgrove.2067.Salaries.0.Mar26</v>
      </c>
      <c r="BD46" s="121">
        <f t="shared" si="35"/>
        <v>0</v>
      </c>
      <c r="BE46" s="119">
        <f t="shared" si="63"/>
        <v>-121673.45999999995</v>
      </c>
      <c r="BF46" s="119">
        <f t="shared" si="36"/>
        <v>-121673.45999999995</v>
      </c>
    </row>
    <row r="47" spans="1:58" x14ac:dyDescent="0.25">
      <c r="B47">
        <v>3023516</v>
      </c>
      <c r="C47" t="str">
        <f>VLOOKUP(B47,'School Details'!A:K,2,FALSE)</f>
        <v>Hasmonean</v>
      </c>
      <c r="D47">
        <f>VLOOKUP(B47,'School Details'!A:K,3,FALSE)</f>
        <v>0</v>
      </c>
      <c r="E47" t="str">
        <f>VLOOKUP(B47,'School Details'!A:K,4,FALSE)</f>
        <v>M</v>
      </c>
      <c r="F47" t="str">
        <f>VLOOKUP(B47,'School Details'!A:K,5,FALSE)</f>
        <v>Primary</v>
      </c>
      <c r="G47" s="100" t="s">
        <v>23391</v>
      </c>
      <c r="H47" t="e">
        <f>VLOOKUP(G47,CCs!$Q:$R,2,FALSE)</f>
        <v>#N/A</v>
      </c>
      <c r="I47" s="127" t="s">
        <v>23773</v>
      </c>
      <c r="J47" t="str">
        <f t="shared" si="37"/>
        <v>661225</v>
      </c>
      <c r="K47">
        <f>VLOOKUP(I47,'Drop Down'!$H:$I,2,FALSE)</f>
        <v>0</v>
      </c>
      <c r="L47">
        <f t="shared" si="38"/>
        <v>1</v>
      </c>
      <c r="M47" t="str">
        <f t="shared" si="26"/>
        <v>Salaries.0</v>
      </c>
      <c r="N47">
        <f>VLOOKUP(B47,'School Details'!A:K,10,FALSE)</f>
        <v>400108</v>
      </c>
      <c r="O47" t="str">
        <f t="shared" si="27"/>
        <v>Hasmonean</v>
      </c>
      <c r="P47" t="str">
        <f>VLOOKUP($N47,LBB_Code!$B:$F,3,FALSE)</f>
        <v>Hasmonean Primary School</v>
      </c>
      <c r="Q47" t="str">
        <f>VLOOKUP($N47,LBB_Code!$B:$F,2,FALSE)</f>
        <v>S900008351</v>
      </c>
      <c r="R47" t="str">
        <f>VLOOKUP($N47,LBB_Code!$B:$F,4,FALSE)</f>
        <v>NW4 2PD</v>
      </c>
      <c r="S47" t="str">
        <f>VLOOKUP($G47,LBB_Code!$J:$O, 6,FALSE)</f>
        <v>A1.D10162.661225.99999.9999999.999999</v>
      </c>
      <c r="T47" s="153"/>
      <c r="U47" t="str">
        <f t="shared" si="39"/>
        <v>3516.Salaries.0.Ap251</v>
      </c>
      <c r="V47" t="str">
        <f t="shared" si="40"/>
        <v>Hasmonean.3516.Salaries.0.Ap25</v>
      </c>
      <c r="W47" s="121"/>
      <c r="X47" t="str">
        <f t="shared" si="41"/>
        <v>3516.Salaries.0.Ma251</v>
      </c>
      <c r="Y47" t="str">
        <f t="shared" si="42"/>
        <v>Hasmonean.3516.Salaries.0.Ma25</v>
      </c>
      <c r="Z47" s="121"/>
      <c r="AA47" t="str">
        <f t="shared" si="43"/>
        <v>3516.Salaries.0.Ju251</v>
      </c>
      <c r="AB47" t="str">
        <f t="shared" si="44"/>
        <v>Hasmonean.3516.Salaries.0.Ju25</v>
      </c>
      <c r="AC47" s="121"/>
      <c r="AD47" t="str">
        <f t="shared" si="45"/>
        <v>3516.Salaries.0.Jul251</v>
      </c>
      <c r="AE47" t="str">
        <f t="shared" si="46"/>
        <v>Hasmonean.3516.Salaries.0.Jul25</v>
      </c>
      <c r="AF47" s="121">
        <f t="shared" si="28"/>
        <v>0</v>
      </c>
      <c r="AG47" t="str">
        <f t="shared" si="47"/>
        <v>3516.Salaries.0.Aug251</v>
      </c>
      <c r="AH47" t="str">
        <f t="shared" si="48"/>
        <v>Hasmonean.3516.Salaries.0.Aug25</v>
      </c>
      <c r="AI47" s="121">
        <v>-111504.41423721863</v>
      </c>
      <c r="AJ47" t="str">
        <f t="shared" si="49"/>
        <v>3516.Salaries.0.Sep251</v>
      </c>
      <c r="AK47" t="str">
        <f t="shared" si="50"/>
        <v>Hasmonean.3516.Salaries.0.Sep25</v>
      </c>
      <c r="AL47" s="121">
        <f t="shared" si="29"/>
        <v>0</v>
      </c>
      <c r="AM47" t="str">
        <f t="shared" si="51"/>
        <v>3516.Salaries.0.Oct251</v>
      </c>
      <c r="AN47" t="str">
        <f t="shared" si="52"/>
        <v>Hasmonean.3516.Salaries.0.Oct25</v>
      </c>
      <c r="AO47" s="121">
        <f t="shared" si="30"/>
        <v>0</v>
      </c>
      <c r="AP47" t="str">
        <f t="shared" si="53"/>
        <v>3516.Salaries.0.Nov251</v>
      </c>
      <c r="AQ47" t="str">
        <f t="shared" si="54"/>
        <v>Hasmonean.3516.Salaries.0.Nov25</v>
      </c>
      <c r="AR47" s="121">
        <f t="shared" si="31"/>
        <v>0</v>
      </c>
      <c r="AS47" t="str">
        <f t="shared" si="55"/>
        <v>3516.Salaries.0.Dec251</v>
      </c>
      <c r="AT47" t="str">
        <f t="shared" si="56"/>
        <v>Hasmonean.3516.Salaries.0.Dec25</v>
      </c>
      <c r="AU47" s="121">
        <f t="shared" si="32"/>
        <v>0</v>
      </c>
      <c r="AV47" t="str">
        <f t="shared" si="57"/>
        <v>3516.Salaries.0.Jan261</v>
      </c>
      <c r="AW47" t="str">
        <f t="shared" si="58"/>
        <v>Hasmonean.3516.Salaries.0.Jan26</v>
      </c>
      <c r="AX47" s="121">
        <f t="shared" si="33"/>
        <v>0</v>
      </c>
      <c r="AY47" t="str">
        <f t="shared" si="59"/>
        <v>3516.Salaries.0.Feb261</v>
      </c>
      <c r="AZ47" t="str">
        <f t="shared" si="60"/>
        <v>Hasmonean.3516.Salaries.0.Feb26</v>
      </c>
      <c r="BA47" s="121">
        <f t="shared" si="34"/>
        <v>0</v>
      </c>
      <c r="BB47" t="str">
        <f t="shared" si="61"/>
        <v>3516.Salaries.0.Mar261</v>
      </c>
      <c r="BC47" t="str">
        <f t="shared" si="62"/>
        <v>Hasmonean.3516.Salaries.0.Mar26</v>
      </c>
      <c r="BD47" s="121">
        <f t="shared" si="35"/>
        <v>0</v>
      </c>
      <c r="BE47" s="119">
        <f t="shared" si="63"/>
        <v>-111504.41423721863</v>
      </c>
      <c r="BF47" s="119">
        <f t="shared" si="36"/>
        <v>-111504.41423721863</v>
      </c>
    </row>
    <row r="48" spans="1:58" x14ac:dyDescent="0.25">
      <c r="B48">
        <v>3022077</v>
      </c>
      <c r="C48" t="str">
        <f>VLOOKUP(B48,'School Details'!A:K,2,FALSE)</f>
        <v>Orion</v>
      </c>
      <c r="D48">
        <f>VLOOKUP(B48,'School Details'!A:K,3,FALSE)</f>
        <v>0</v>
      </c>
      <c r="E48" t="str">
        <f>VLOOKUP(B48,'School Details'!A:K,4,FALSE)</f>
        <v>M</v>
      </c>
      <c r="F48" t="str">
        <f>VLOOKUP(B48,'School Details'!A:K,5,FALSE)</f>
        <v>Primary</v>
      </c>
      <c r="G48" s="100" t="s">
        <v>23391</v>
      </c>
      <c r="H48" t="e">
        <f>VLOOKUP(G48,CCs!$Q:$R,2,FALSE)</f>
        <v>#N/A</v>
      </c>
      <c r="I48" s="127" t="s">
        <v>23773</v>
      </c>
      <c r="J48" t="str">
        <f t="shared" si="37"/>
        <v>661225</v>
      </c>
      <c r="K48">
        <f>VLOOKUP(I48,'Drop Down'!$H:$I,2,FALSE)</f>
        <v>0</v>
      </c>
      <c r="L48">
        <f t="shared" si="38"/>
        <v>1</v>
      </c>
      <c r="M48" t="str">
        <f t="shared" si="26"/>
        <v>Salaries.0</v>
      </c>
      <c r="N48">
        <f>VLOOKUP(B48,'School Details'!A:K,10,FALSE)</f>
        <v>400113</v>
      </c>
      <c r="O48" t="str">
        <f t="shared" si="27"/>
        <v>Orion</v>
      </c>
      <c r="P48" t="str">
        <f>VLOOKUP($N48,LBB_Code!$B:$F,3,FALSE)</f>
        <v>The Orion Primary School</v>
      </c>
      <c r="Q48" t="str">
        <f>VLOOKUP($N48,LBB_Code!$B:$F,2,FALSE)</f>
        <v>S900008355</v>
      </c>
      <c r="R48" t="str">
        <f>VLOOKUP($N48,LBB_Code!$B:$F,4,FALSE)</f>
        <v>NW7 2AL</v>
      </c>
      <c r="S48" t="str">
        <f>VLOOKUP($G48,LBB_Code!$J:$O, 6,FALSE)</f>
        <v>A1.D10162.661225.99999.9999999.999999</v>
      </c>
      <c r="T48" s="153"/>
      <c r="U48" t="str">
        <f t="shared" si="39"/>
        <v>2077.Salaries.0.Ap251</v>
      </c>
      <c r="V48" t="str">
        <f t="shared" si="40"/>
        <v>Orion.2077.Salaries.0.Ap25</v>
      </c>
      <c r="W48" s="121"/>
      <c r="X48" t="str">
        <f t="shared" si="41"/>
        <v>2077.Salaries.0.Ma251</v>
      </c>
      <c r="Y48" t="str">
        <f t="shared" si="42"/>
        <v>Orion.2077.Salaries.0.Ma25</v>
      </c>
      <c r="Z48" s="121"/>
      <c r="AA48" t="str">
        <f t="shared" si="43"/>
        <v>2077.Salaries.0.Ju251</v>
      </c>
      <c r="AB48" t="str">
        <f t="shared" si="44"/>
        <v>Orion.2077.Salaries.0.Ju25</v>
      </c>
      <c r="AC48" s="121"/>
      <c r="AD48" t="str">
        <f t="shared" si="45"/>
        <v>2077.Salaries.0.Jul251</v>
      </c>
      <c r="AE48" t="str">
        <f t="shared" si="46"/>
        <v>Orion.2077.Salaries.0.Jul25</v>
      </c>
      <c r="AF48" s="121">
        <f t="shared" si="28"/>
        <v>0</v>
      </c>
      <c r="AG48" t="str">
        <f t="shared" si="47"/>
        <v>2077.Salaries.0.Aug251</v>
      </c>
      <c r="AH48" t="str">
        <f t="shared" si="48"/>
        <v>Orion.2077.Salaries.0.Aug25</v>
      </c>
      <c r="AI48" s="121">
        <v>-570429.66000000015</v>
      </c>
      <c r="AJ48" t="str">
        <f t="shared" si="49"/>
        <v>2077.Salaries.0.Sep251</v>
      </c>
      <c r="AK48" t="str">
        <f t="shared" si="50"/>
        <v>Orion.2077.Salaries.0.Sep25</v>
      </c>
      <c r="AL48" s="121">
        <f t="shared" si="29"/>
        <v>0</v>
      </c>
      <c r="AM48" t="str">
        <f t="shared" si="51"/>
        <v>2077.Salaries.0.Oct251</v>
      </c>
      <c r="AN48" t="str">
        <f t="shared" si="52"/>
        <v>Orion.2077.Salaries.0.Oct25</v>
      </c>
      <c r="AO48" s="121">
        <f t="shared" si="30"/>
        <v>0</v>
      </c>
      <c r="AP48" t="str">
        <f t="shared" si="53"/>
        <v>2077.Salaries.0.Nov251</v>
      </c>
      <c r="AQ48" t="str">
        <f t="shared" si="54"/>
        <v>Orion.2077.Salaries.0.Nov25</v>
      </c>
      <c r="AR48" s="121">
        <f t="shared" si="31"/>
        <v>0</v>
      </c>
      <c r="AS48" t="str">
        <f t="shared" si="55"/>
        <v>2077.Salaries.0.Dec251</v>
      </c>
      <c r="AT48" t="str">
        <f t="shared" si="56"/>
        <v>Orion.2077.Salaries.0.Dec25</v>
      </c>
      <c r="AU48" s="121">
        <f t="shared" si="32"/>
        <v>0</v>
      </c>
      <c r="AV48" t="str">
        <f t="shared" si="57"/>
        <v>2077.Salaries.0.Jan261</v>
      </c>
      <c r="AW48" t="str">
        <f t="shared" si="58"/>
        <v>Orion.2077.Salaries.0.Jan26</v>
      </c>
      <c r="AX48" s="121">
        <f t="shared" si="33"/>
        <v>0</v>
      </c>
      <c r="AY48" t="str">
        <f t="shared" si="59"/>
        <v>2077.Salaries.0.Feb261</v>
      </c>
      <c r="AZ48" t="str">
        <f t="shared" si="60"/>
        <v>Orion.2077.Salaries.0.Feb26</v>
      </c>
      <c r="BA48" s="121">
        <f t="shared" si="34"/>
        <v>0</v>
      </c>
      <c r="BB48" t="str">
        <f t="shared" si="61"/>
        <v>2077.Salaries.0.Mar261</v>
      </c>
      <c r="BC48" t="str">
        <f t="shared" si="62"/>
        <v>Orion.2077.Salaries.0.Mar26</v>
      </c>
      <c r="BD48" s="121">
        <f t="shared" si="35"/>
        <v>0</v>
      </c>
      <c r="BE48" s="119">
        <f t="shared" si="63"/>
        <v>-570429.66000000015</v>
      </c>
      <c r="BF48" s="119">
        <f t="shared" si="36"/>
        <v>-570429.66000000015</v>
      </c>
    </row>
    <row r="49" spans="2:58" x14ac:dyDescent="0.25">
      <c r="B49">
        <v>3022079</v>
      </c>
      <c r="C49" t="str">
        <f>VLOOKUP(B49,'School Details'!A:K,2,FALSE)</f>
        <v>Beis Yaakov</v>
      </c>
      <c r="D49">
        <f>VLOOKUP(B49,'School Details'!A:K,3,FALSE)</f>
        <v>0</v>
      </c>
      <c r="E49" t="str">
        <f>VLOOKUP(B49,'School Details'!A:K,4,FALSE)</f>
        <v>M</v>
      </c>
      <c r="F49" t="str">
        <f>VLOOKUP(B49,'School Details'!A:K,5,FALSE)</f>
        <v>Primary</v>
      </c>
      <c r="G49" s="100" t="s">
        <v>23391</v>
      </c>
      <c r="H49" t="e">
        <f>VLOOKUP(G49,CCs!$Q:$R,2,FALSE)</f>
        <v>#N/A</v>
      </c>
      <c r="I49" s="127" t="s">
        <v>23773</v>
      </c>
      <c r="J49" t="str">
        <f t="shared" si="37"/>
        <v>661225</v>
      </c>
      <c r="K49">
        <f>VLOOKUP(I49,'Drop Down'!$H:$I,2,FALSE)</f>
        <v>0</v>
      </c>
      <c r="L49">
        <f t="shared" si="38"/>
        <v>1</v>
      </c>
      <c r="M49" t="str">
        <f t="shared" si="26"/>
        <v>Salaries.0</v>
      </c>
      <c r="N49">
        <f>VLOOKUP(B49,'School Details'!A:K,10,FALSE)</f>
        <v>400070</v>
      </c>
      <c r="O49" t="str">
        <f t="shared" si="27"/>
        <v>Beis Yaakov</v>
      </c>
      <c r="P49" t="str">
        <f>VLOOKUP($N49,LBB_Code!$B:$F,3,FALSE)</f>
        <v>Beis Yaakov School</v>
      </c>
      <c r="Q49" t="str">
        <f>VLOOKUP($N49,LBB_Code!$B:$F,2,FALSE)</f>
        <v>S900008328</v>
      </c>
      <c r="R49" t="str">
        <f>VLOOKUP($N49,LBB_Code!$B:$F,4,FALSE)</f>
        <v>NW9 6NQ</v>
      </c>
      <c r="S49" t="str">
        <f>VLOOKUP($G49,LBB_Code!$J:$O, 6,FALSE)</f>
        <v>A1.D10162.661225.99999.9999999.999999</v>
      </c>
      <c r="T49" s="153"/>
      <c r="U49" t="str">
        <f t="shared" si="39"/>
        <v>2079.Salaries.0.Ap251</v>
      </c>
      <c r="V49" t="str">
        <f t="shared" si="40"/>
        <v>Beis Yaakov.2079.Salaries.0.Ap25</v>
      </c>
      <c r="W49" s="121"/>
      <c r="X49" t="str">
        <f t="shared" si="41"/>
        <v>2079.Salaries.0.Ma251</v>
      </c>
      <c r="Y49" t="str">
        <f t="shared" si="42"/>
        <v>Beis Yaakov.2079.Salaries.0.Ma25</v>
      </c>
      <c r="Z49" s="121"/>
      <c r="AA49" t="str">
        <f t="shared" si="43"/>
        <v>2079.Salaries.0.Ju251</v>
      </c>
      <c r="AB49" t="str">
        <f t="shared" si="44"/>
        <v>Beis Yaakov.2079.Salaries.0.Ju25</v>
      </c>
      <c r="AC49" s="121"/>
      <c r="AD49" t="str">
        <f t="shared" si="45"/>
        <v>2079.Salaries.0.Jul251</v>
      </c>
      <c r="AE49" t="str">
        <f t="shared" si="46"/>
        <v>Beis Yaakov.2079.Salaries.0.Jul25</v>
      </c>
      <c r="AF49" s="121">
        <f t="shared" si="28"/>
        <v>0</v>
      </c>
      <c r="AG49" t="str">
        <f t="shared" si="47"/>
        <v>2079.Salaries.0.Aug251</v>
      </c>
      <c r="AH49" t="str">
        <f t="shared" si="48"/>
        <v>Beis Yaakov.2079.Salaries.0.Aug25</v>
      </c>
      <c r="AI49" s="121">
        <v>-167584.34000000011</v>
      </c>
      <c r="AJ49" t="str">
        <f t="shared" si="49"/>
        <v>2079.Salaries.0.Sep251</v>
      </c>
      <c r="AK49" t="str">
        <f t="shared" si="50"/>
        <v>Beis Yaakov.2079.Salaries.0.Sep25</v>
      </c>
      <c r="AL49" s="121">
        <f t="shared" si="29"/>
        <v>0</v>
      </c>
      <c r="AM49" t="str">
        <f t="shared" si="51"/>
        <v>2079.Salaries.0.Oct251</v>
      </c>
      <c r="AN49" t="str">
        <f t="shared" si="52"/>
        <v>Beis Yaakov.2079.Salaries.0.Oct25</v>
      </c>
      <c r="AO49" s="121">
        <f t="shared" si="30"/>
        <v>0</v>
      </c>
      <c r="AP49" t="str">
        <f t="shared" si="53"/>
        <v>2079.Salaries.0.Nov251</v>
      </c>
      <c r="AQ49" t="str">
        <f t="shared" si="54"/>
        <v>Beis Yaakov.2079.Salaries.0.Nov25</v>
      </c>
      <c r="AR49" s="121">
        <f t="shared" si="31"/>
        <v>0</v>
      </c>
      <c r="AS49" t="str">
        <f t="shared" si="55"/>
        <v>2079.Salaries.0.Dec251</v>
      </c>
      <c r="AT49" t="str">
        <f t="shared" si="56"/>
        <v>Beis Yaakov.2079.Salaries.0.Dec25</v>
      </c>
      <c r="AU49" s="121">
        <f t="shared" si="32"/>
        <v>0</v>
      </c>
      <c r="AV49" t="str">
        <f t="shared" si="57"/>
        <v>2079.Salaries.0.Jan261</v>
      </c>
      <c r="AW49" t="str">
        <f t="shared" si="58"/>
        <v>Beis Yaakov.2079.Salaries.0.Jan26</v>
      </c>
      <c r="AX49" s="121">
        <f t="shared" si="33"/>
        <v>0</v>
      </c>
      <c r="AY49" t="str">
        <f t="shared" si="59"/>
        <v>2079.Salaries.0.Feb261</v>
      </c>
      <c r="AZ49" t="str">
        <f t="shared" si="60"/>
        <v>Beis Yaakov.2079.Salaries.0.Feb26</v>
      </c>
      <c r="BA49" s="121">
        <f t="shared" si="34"/>
        <v>0</v>
      </c>
      <c r="BB49" t="str">
        <f t="shared" si="61"/>
        <v>2079.Salaries.0.Mar261</v>
      </c>
      <c r="BC49" t="str">
        <f t="shared" si="62"/>
        <v>Beis Yaakov.2079.Salaries.0.Mar26</v>
      </c>
      <c r="BD49" s="121">
        <f t="shared" si="35"/>
        <v>0</v>
      </c>
      <c r="BE49" s="119">
        <f t="shared" si="63"/>
        <v>-167584.34000000011</v>
      </c>
      <c r="BF49" s="119">
        <f t="shared" si="36"/>
        <v>-167584.34000000011</v>
      </c>
    </row>
    <row r="50" spans="2:58" x14ac:dyDescent="0.25">
      <c r="B50">
        <v>3022078</v>
      </c>
      <c r="C50" t="str">
        <f>VLOOKUP(B50,'School Details'!A:K,2,FALSE)</f>
        <v>Pardes House</v>
      </c>
      <c r="D50">
        <f>VLOOKUP(B50,'School Details'!A:K,3,FALSE)</f>
        <v>0</v>
      </c>
      <c r="E50" t="str">
        <f>VLOOKUP(B50,'School Details'!A:K,4,FALSE)</f>
        <v>M</v>
      </c>
      <c r="F50" t="str">
        <f>VLOOKUP(B50,'School Details'!A:K,5,FALSE)</f>
        <v>Primary</v>
      </c>
      <c r="G50" s="100" t="s">
        <v>23391</v>
      </c>
      <c r="H50" t="e">
        <f>VLOOKUP(G50,CCs!$Q:$R,2,FALSE)</f>
        <v>#N/A</v>
      </c>
      <c r="I50" s="127" t="s">
        <v>23773</v>
      </c>
      <c r="J50" t="str">
        <f t="shared" si="37"/>
        <v>661225</v>
      </c>
      <c r="K50">
        <f>VLOOKUP(I50,'Drop Down'!$H:$I,2,FALSE)</f>
        <v>0</v>
      </c>
      <c r="L50">
        <f t="shared" si="38"/>
        <v>1</v>
      </c>
      <c r="M50" t="str">
        <f t="shared" si="26"/>
        <v>Salaries.0</v>
      </c>
      <c r="N50">
        <f>VLOOKUP(B50,'School Details'!A:K,10,FALSE)</f>
        <v>400014</v>
      </c>
      <c r="O50" t="str">
        <f t="shared" si="27"/>
        <v>Pardes House</v>
      </c>
      <c r="P50" t="str">
        <f>VLOOKUP($N50,LBB_Code!$B:$F,3,FALSE)</f>
        <v>Pardes House School</v>
      </c>
      <c r="Q50" t="str">
        <f>VLOOKUP($N50,LBB_Code!$B:$F,2,FALSE)</f>
        <v>S900008289</v>
      </c>
      <c r="R50" t="str">
        <f>VLOOKUP($N50,LBB_Code!$B:$F,4,FALSE)</f>
        <v>N3 1SA</v>
      </c>
      <c r="S50" t="str">
        <f>VLOOKUP($G50,LBB_Code!$J:$O, 6,FALSE)</f>
        <v>A1.D10162.661225.99999.9999999.999999</v>
      </c>
      <c r="T50" s="153"/>
      <c r="U50" t="str">
        <f t="shared" si="39"/>
        <v>2078.Salaries.0.Ap251</v>
      </c>
      <c r="V50" t="str">
        <f t="shared" si="40"/>
        <v>Pardes House.2078.Salaries.0.Ap25</v>
      </c>
      <c r="W50" s="121"/>
      <c r="X50" t="str">
        <f t="shared" si="41"/>
        <v>2078.Salaries.0.Ma251</v>
      </c>
      <c r="Y50" t="str">
        <f t="shared" si="42"/>
        <v>Pardes House.2078.Salaries.0.Ma25</v>
      </c>
      <c r="Z50" s="121"/>
      <c r="AA50" t="str">
        <f t="shared" si="43"/>
        <v>2078.Salaries.0.Ju251</v>
      </c>
      <c r="AB50" t="str">
        <f t="shared" si="44"/>
        <v>Pardes House.2078.Salaries.0.Ju25</v>
      </c>
      <c r="AC50" s="121"/>
      <c r="AD50" t="str">
        <f t="shared" si="45"/>
        <v>2078.Salaries.0.Jul251</v>
      </c>
      <c r="AE50" t="str">
        <f t="shared" si="46"/>
        <v>Pardes House.2078.Salaries.0.Jul25</v>
      </c>
      <c r="AF50" s="121">
        <f t="shared" si="28"/>
        <v>0</v>
      </c>
      <c r="AG50" t="str">
        <f t="shared" si="47"/>
        <v>2078.Salaries.0.Aug251</v>
      </c>
      <c r="AH50" t="str">
        <f t="shared" si="48"/>
        <v>Pardes House.2078.Salaries.0.Aug25</v>
      </c>
      <c r="AI50" s="121">
        <v>-134609.37999999998</v>
      </c>
      <c r="AJ50" t="str">
        <f t="shared" si="49"/>
        <v>2078.Salaries.0.Sep251</v>
      </c>
      <c r="AK50" t="str">
        <f t="shared" si="50"/>
        <v>Pardes House.2078.Salaries.0.Sep25</v>
      </c>
      <c r="AL50" s="121">
        <f t="shared" si="29"/>
        <v>0</v>
      </c>
      <c r="AM50" t="str">
        <f t="shared" si="51"/>
        <v>2078.Salaries.0.Oct251</v>
      </c>
      <c r="AN50" t="str">
        <f t="shared" si="52"/>
        <v>Pardes House.2078.Salaries.0.Oct25</v>
      </c>
      <c r="AO50" s="121">
        <f t="shared" si="30"/>
        <v>0</v>
      </c>
      <c r="AP50" t="str">
        <f t="shared" si="53"/>
        <v>2078.Salaries.0.Nov251</v>
      </c>
      <c r="AQ50" t="str">
        <f t="shared" si="54"/>
        <v>Pardes House.2078.Salaries.0.Nov25</v>
      </c>
      <c r="AR50" s="121">
        <f t="shared" si="31"/>
        <v>0</v>
      </c>
      <c r="AS50" t="str">
        <f t="shared" si="55"/>
        <v>2078.Salaries.0.Dec251</v>
      </c>
      <c r="AT50" t="str">
        <f t="shared" si="56"/>
        <v>Pardes House.2078.Salaries.0.Dec25</v>
      </c>
      <c r="AU50" s="121">
        <f t="shared" si="32"/>
        <v>0</v>
      </c>
      <c r="AV50" t="str">
        <f t="shared" si="57"/>
        <v>2078.Salaries.0.Jan261</v>
      </c>
      <c r="AW50" t="str">
        <f t="shared" si="58"/>
        <v>Pardes House.2078.Salaries.0.Jan26</v>
      </c>
      <c r="AX50" s="121">
        <f t="shared" si="33"/>
        <v>0</v>
      </c>
      <c r="AY50" t="str">
        <f t="shared" si="59"/>
        <v>2078.Salaries.0.Feb261</v>
      </c>
      <c r="AZ50" t="str">
        <f t="shared" si="60"/>
        <v>Pardes House.2078.Salaries.0.Feb26</v>
      </c>
      <c r="BA50" s="121">
        <f t="shared" si="34"/>
        <v>0</v>
      </c>
      <c r="BB50" t="str">
        <f t="shared" si="61"/>
        <v>2078.Salaries.0.Mar261</v>
      </c>
      <c r="BC50" t="str">
        <f t="shared" si="62"/>
        <v>Pardes House.2078.Salaries.0.Mar26</v>
      </c>
      <c r="BD50" s="121">
        <f t="shared" si="35"/>
        <v>0</v>
      </c>
      <c r="BE50" s="119">
        <f t="shared" si="63"/>
        <v>-134609.37999999998</v>
      </c>
      <c r="BF50" s="119">
        <f t="shared" si="36"/>
        <v>-134609.37999999998</v>
      </c>
    </row>
    <row r="51" spans="2:58" x14ac:dyDescent="0.25">
      <c r="B51">
        <v>3023520</v>
      </c>
      <c r="C51" t="str">
        <f>VLOOKUP(B51,'School Details'!A:K,2,FALSE)</f>
        <v>Akiva Sch</v>
      </c>
      <c r="D51">
        <f>VLOOKUP(B51,'School Details'!A:K,3,FALSE)</f>
        <v>0</v>
      </c>
      <c r="E51" t="str">
        <f>VLOOKUP(B51,'School Details'!A:K,4,FALSE)</f>
        <v>M</v>
      </c>
      <c r="F51" t="str">
        <f>VLOOKUP(B51,'School Details'!A:K,5,FALSE)</f>
        <v>Primary</v>
      </c>
      <c r="G51" s="100" t="s">
        <v>23391</v>
      </c>
      <c r="H51" t="e">
        <f>VLOOKUP(G51,CCs!$Q:$R,2,FALSE)</f>
        <v>#N/A</v>
      </c>
      <c r="I51" s="127" t="s">
        <v>23773</v>
      </c>
      <c r="J51" t="str">
        <f t="shared" si="37"/>
        <v>661225</v>
      </c>
      <c r="K51">
        <f>VLOOKUP(I51,'Drop Down'!$H:$I,2,FALSE)</f>
        <v>0</v>
      </c>
      <c r="L51">
        <f t="shared" si="38"/>
        <v>1</v>
      </c>
      <c r="M51" t="str">
        <f t="shared" si="26"/>
        <v>Salaries.0</v>
      </c>
      <c r="N51">
        <f>VLOOKUP(B51,'School Details'!A:K,10,FALSE)</f>
        <v>400125</v>
      </c>
      <c r="O51" t="str">
        <f t="shared" si="27"/>
        <v>Akiva Sch</v>
      </c>
      <c r="P51" t="str">
        <f>VLOOKUP($N51,LBB_Code!$B:$F,3,FALSE)</f>
        <v>Akiva School</v>
      </c>
      <c r="Q51" t="str">
        <f>VLOOKUP($N51,LBB_Code!$B:$F,2,FALSE)</f>
        <v>S900008360</v>
      </c>
      <c r="R51" t="str">
        <f>VLOOKUP($N51,LBB_Code!$B:$F,4,FALSE)</f>
        <v>N3 2SY</v>
      </c>
      <c r="S51" t="str">
        <f>VLOOKUP($G51,LBB_Code!$J:$O, 6,FALSE)</f>
        <v>A1.D10162.661225.99999.9999999.999999</v>
      </c>
      <c r="T51" s="153"/>
      <c r="U51" t="str">
        <f t="shared" si="39"/>
        <v>3520.Salaries.0.Ap251</v>
      </c>
      <c r="V51" t="str">
        <f t="shared" si="40"/>
        <v>Akiva Sch.3520.Salaries.0.Ap25</v>
      </c>
      <c r="W51" s="121"/>
      <c r="X51" t="str">
        <f t="shared" si="41"/>
        <v>3520.Salaries.0.Ma251</v>
      </c>
      <c r="Y51" t="str">
        <f t="shared" si="42"/>
        <v>Akiva Sch.3520.Salaries.0.Ma25</v>
      </c>
      <c r="Z51" s="121"/>
      <c r="AA51" t="str">
        <f t="shared" si="43"/>
        <v>3520.Salaries.0.Ju251</v>
      </c>
      <c r="AB51" t="str">
        <f t="shared" si="44"/>
        <v>Akiva Sch.3520.Salaries.0.Ju25</v>
      </c>
      <c r="AC51" s="121"/>
      <c r="AD51" t="str">
        <f t="shared" si="45"/>
        <v>3520.Salaries.0.Jul251</v>
      </c>
      <c r="AE51" t="str">
        <f t="shared" si="46"/>
        <v>Akiva Sch.3520.Salaries.0.Jul25</v>
      </c>
      <c r="AF51" s="121">
        <f t="shared" si="28"/>
        <v>0</v>
      </c>
      <c r="AG51" t="str">
        <f t="shared" si="47"/>
        <v>3520.Salaries.0.Aug251</v>
      </c>
      <c r="AH51" t="str">
        <f t="shared" si="48"/>
        <v>Akiva Sch.3520.Salaries.0.Aug25</v>
      </c>
      <c r="AI51" s="121">
        <v>-174501.1</v>
      </c>
      <c r="AJ51" t="str">
        <f t="shared" si="49"/>
        <v>3520.Salaries.0.Sep251</v>
      </c>
      <c r="AK51" t="str">
        <f t="shared" si="50"/>
        <v>Akiva Sch.3520.Salaries.0.Sep25</v>
      </c>
      <c r="AL51" s="121">
        <f t="shared" si="29"/>
        <v>0</v>
      </c>
      <c r="AM51" t="str">
        <f t="shared" si="51"/>
        <v>3520.Salaries.0.Oct251</v>
      </c>
      <c r="AN51" t="str">
        <f t="shared" si="52"/>
        <v>Akiva Sch.3520.Salaries.0.Oct25</v>
      </c>
      <c r="AO51" s="121">
        <f t="shared" si="30"/>
        <v>0</v>
      </c>
      <c r="AP51" t="str">
        <f t="shared" si="53"/>
        <v>3520.Salaries.0.Nov251</v>
      </c>
      <c r="AQ51" t="str">
        <f t="shared" si="54"/>
        <v>Akiva Sch.3520.Salaries.0.Nov25</v>
      </c>
      <c r="AR51" s="121">
        <f t="shared" si="31"/>
        <v>0</v>
      </c>
      <c r="AS51" t="str">
        <f t="shared" si="55"/>
        <v>3520.Salaries.0.Dec251</v>
      </c>
      <c r="AT51" t="str">
        <f t="shared" si="56"/>
        <v>Akiva Sch.3520.Salaries.0.Dec25</v>
      </c>
      <c r="AU51" s="121">
        <f t="shared" si="32"/>
        <v>0</v>
      </c>
      <c r="AV51" t="str">
        <f t="shared" si="57"/>
        <v>3520.Salaries.0.Jan261</v>
      </c>
      <c r="AW51" t="str">
        <f t="shared" si="58"/>
        <v>Akiva Sch.3520.Salaries.0.Jan26</v>
      </c>
      <c r="AX51" s="121">
        <f t="shared" si="33"/>
        <v>0</v>
      </c>
      <c r="AY51" t="str">
        <f t="shared" si="59"/>
        <v>3520.Salaries.0.Feb261</v>
      </c>
      <c r="AZ51" t="str">
        <f t="shared" si="60"/>
        <v>Akiva Sch.3520.Salaries.0.Feb26</v>
      </c>
      <c r="BA51" s="121">
        <f t="shared" si="34"/>
        <v>0</v>
      </c>
      <c r="BB51" t="str">
        <f t="shared" si="61"/>
        <v>3520.Salaries.0.Mar261</v>
      </c>
      <c r="BC51" t="str">
        <f t="shared" si="62"/>
        <v>Akiva Sch.3520.Salaries.0.Mar26</v>
      </c>
      <c r="BD51" s="121">
        <f t="shared" si="35"/>
        <v>0</v>
      </c>
      <c r="BE51" s="119">
        <f t="shared" si="63"/>
        <v>-174501.1</v>
      </c>
      <c r="BF51" s="119">
        <f t="shared" si="36"/>
        <v>-174501.1</v>
      </c>
    </row>
    <row r="52" spans="2:58" x14ac:dyDescent="0.25">
      <c r="B52">
        <v>3023524</v>
      </c>
      <c r="C52" t="str">
        <f>VLOOKUP(B52,'School Details'!A:K,2,FALSE)</f>
        <v>Beit Shvidler</v>
      </c>
      <c r="D52">
        <f>VLOOKUP(B52,'School Details'!A:K,3,FALSE)</f>
        <v>0</v>
      </c>
      <c r="E52" t="str">
        <f>VLOOKUP(B52,'School Details'!A:K,4,FALSE)</f>
        <v>M</v>
      </c>
      <c r="F52" t="str">
        <f>VLOOKUP(B52,'School Details'!A:K,5,FALSE)</f>
        <v>Primary</v>
      </c>
      <c r="G52" s="100" t="s">
        <v>23391</v>
      </c>
      <c r="H52" t="e">
        <f>VLOOKUP(G52,CCs!$Q:$R,2,FALSE)</f>
        <v>#N/A</v>
      </c>
      <c r="I52" s="127" t="s">
        <v>23773</v>
      </c>
      <c r="J52" t="str">
        <f t="shared" si="37"/>
        <v>661225</v>
      </c>
      <c r="K52">
        <f>VLOOKUP(I52,'Drop Down'!$H:$I,2,FALSE)</f>
        <v>0</v>
      </c>
      <c r="L52">
        <f t="shared" si="38"/>
        <v>1</v>
      </c>
      <c r="M52" t="str">
        <f t="shared" si="26"/>
        <v>Salaries.0</v>
      </c>
      <c r="N52">
        <f>VLOOKUP(B52,'School Details'!A:K,10,FALSE)</f>
        <v>400150</v>
      </c>
      <c r="O52" t="str">
        <f t="shared" si="27"/>
        <v>Beit Shvidler</v>
      </c>
      <c r="P52" t="str">
        <f>VLOOKUP($N52,LBB_Code!$B:$F,3,FALSE)</f>
        <v>Beit Shvidler Primary School</v>
      </c>
      <c r="Q52" t="str">
        <f>VLOOKUP($N52,LBB_Code!$B:$F,2,FALSE)</f>
        <v>S900008364</v>
      </c>
      <c r="R52" t="str">
        <f>VLOOKUP($N52,LBB_Code!$B:$F,4,FALSE)</f>
        <v>HA8 8NX</v>
      </c>
      <c r="S52" t="str">
        <f>VLOOKUP($G52,LBB_Code!$J:$O, 6,FALSE)</f>
        <v>A1.D10162.661225.99999.9999999.999999</v>
      </c>
      <c r="T52" s="153"/>
      <c r="U52" t="str">
        <f t="shared" si="39"/>
        <v>3524.Salaries.0.Ap251</v>
      </c>
      <c r="V52" t="str">
        <f t="shared" si="40"/>
        <v>Beit Shvidler.3524.Salaries.0.Ap25</v>
      </c>
      <c r="W52" s="121"/>
      <c r="X52" t="str">
        <f t="shared" si="41"/>
        <v>3524.Salaries.0.Ma251</v>
      </c>
      <c r="Y52" t="str">
        <f t="shared" si="42"/>
        <v>Beit Shvidler.3524.Salaries.0.Ma25</v>
      </c>
      <c r="Z52" s="121"/>
      <c r="AA52" t="str">
        <f t="shared" si="43"/>
        <v>3524.Salaries.0.Ju251</v>
      </c>
      <c r="AB52" t="str">
        <f t="shared" si="44"/>
        <v>Beit Shvidler.3524.Salaries.0.Ju25</v>
      </c>
      <c r="AC52" s="121"/>
      <c r="AD52" t="str">
        <f t="shared" si="45"/>
        <v>3524.Salaries.0.Jul251</v>
      </c>
      <c r="AE52" t="str">
        <f t="shared" si="46"/>
        <v>Beit Shvidler.3524.Salaries.0.Jul25</v>
      </c>
      <c r="AF52" s="121">
        <f t="shared" si="28"/>
        <v>0</v>
      </c>
      <c r="AG52" t="str">
        <f t="shared" si="47"/>
        <v>3524.Salaries.0.Aug251</v>
      </c>
      <c r="AH52" t="str">
        <f t="shared" si="48"/>
        <v>Beit Shvidler.3524.Salaries.0.Aug25</v>
      </c>
      <c r="AI52" s="121">
        <v>-127587.14395245361</v>
      </c>
      <c r="AJ52" t="str">
        <f t="shared" si="49"/>
        <v>3524.Salaries.0.Sep251</v>
      </c>
      <c r="AK52" t="str">
        <f t="shared" si="50"/>
        <v>Beit Shvidler.3524.Salaries.0.Sep25</v>
      </c>
      <c r="AL52" s="121">
        <f t="shared" si="29"/>
        <v>0</v>
      </c>
      <c r="AM52" t="str">
        <f t="shared" si="51"/>
        <v>3524.Salaries.0.Oct251</v>
      </c>
      <c r="AN52" t="str">
        <f t="shared" si="52"/>
        <v>Beit Shvidler.3524.Salaries.0.Oct25</v>
      </c>
      <c r="AO52" s="121">
        <f t="shared" si="30"/>
        <v>0</v>
      </c>
      <c r="AP52" t="str">
        <f t="shared" si="53"/>
        <v>3524.Salaries.0.Nov251</v>
      </c>
      <c r="AQ52" t="str">
        <f t="shared" si="54"/>
        <v>Beit Shvidler.3524.Salaries.0.Nov25</v>
      </c>
      <c r="AR52" s="121">
        <f t="shared" si="31"/>
        <v>0</v>
      </c>
      <c r="AS52" t="str">
        <f t="shared" si="55"/>
        <v>3524.Salaries.0.Dec251</v>
      </c>
      <c r="AT52" t="str">
        <f t="shared" si="56"/>
        <v>Beit Shvidler.3524.Salaries.0.Dec25</v>
      </c>
      <c r="AU52" s="121">
        <f t="shared" si="32"/>
        <v>0</v>
      </c>
      <c r="AV52" t="str">
        <f t="shared" si="57"/>
        <v>3524.Salaries.0.Jan261</v>
      </c>
      <c r="AW52" t="str">
        <f t="shared" si="58"/>
        <v>Beit Shvidler.3524.Salaries.0.Jan26</v>
      </c>
      <c r="AX52" s="121">
        <f t="shared" si="33"/>
        <v>0</v>
      </c>
      <c r="AY52" t="str">
        <f t="shared" si="59"/>
        <v>3524.Salaries.0.Feb261</v>
      </c>
      <c r="AZ52" t="str">
        <f t="shared" si="60"/>
        <v>Beit Shvidler.3524.Salaries.0.Feb26</v>
      </c>
      <c r="BA52" s="121">
        <f t="shared" si="34"/>
        <v>0</v>
      </c>
      <c r="BB52" t="str">
        <f t="shared" si="61"/>
        <v>3524.Salaries.0.Mar261</v>
      </c>
      <c r="BC52" t="str">
        <f t="shared" si="62"/>
        <v>Beit Shvidler.3524.Salaries.0.Mar26</v>
      </c>
      <c r="BD52" s="121">
        <f t="shared" si="35"/>
        <v>0</v>
      </c>
      <c r="BE52" s="119">
        <f t="shared" si="63"/>
        <v>-127587.14395245361</v>
      </c>
      <c r="BF52" s="119">
        <f t="shared" si="36"/>
        <v>-127587.14395245361</v>
      </c>
    </row>
    <row r="53" spans="2:58" x14ac:dyDescent="0.25">
      <c r="C53">
        <f>VLOOKUP(B53,'School Details'!A:K,2,FALSE)</f>
        <v>0</v>
      </c>
      <c r="D53">
        <f>VLOOKUP(B53,'School Details'!A:K,3,FALSE)</f>
        <v>0</v>
      </c>
      <c r="E53" t="str">
        <f>VLOOKUP(B53,'School Details'!A:K,4,FALSE)</f>
        <v>None</v>
      </c>
      <c r="F53">
        <f>VLOOKUP(B53,'School Details'!A:K,5,FALSE)</f>
        <v>0</v>
      </c>
      <c r="G53" s="100" t="s">
        <v>23391</v>
      </c>
      <c r="H53" t="e">
        <f>VLOOKUP(G53,CCs!$Q:$R,2,FALSE)</f>
        <v>#N/A</v>
      </c>
      <c r="I53" s="127" t="s">
        <v>23773</v>
      </c>
      <c r="J53" t="str">
        <f t="shared" si="37"/>
        <v>661225</v>
      </c>
      <c r="K53">
        <f>VLOOKUP(I53,'Drop Down'!$H:$I,2,FALSE)</f>
        <v>0</v>
      </c>
      <c r="L53">
        <f t="shared" si="38"/>
        <v>1</v>
      </c>
      <c r="M53" t="str">
        <f t="shared" si="26"/>
        <v>Salaries.0</v>
      </c>
      <c r="N53">
        <f>VLOOKUP(B53,'School Details'!A:K,10,FALSE)</f>
        <v>0</v>
      </c>
      <c r="O53">
        <f t="shared" si="27"/>
        <v>0</v>
      </c>
      <c r="P53" t="e">
        <f>VLOOKUP($N53,LBB_Code!$B:$F,3,FALSE)</f>
        <v>#N/A</v>
      </c>
      <c r="Q53" t="e">
        <f>VLOOKUP($N53,LBB_Code!$B:$F,2,FALSE)</f>
        <v>#N/A</v>
      </c>
      <c r="R53" t="e">
        <f>VLOOKUP($N53,LBB_Code!$B:$F,4,FALSE)</f>
        <v>#N/A</v>
      </c>
      <c r="S53" t="str">
        <f>VLOOKUP($G53,LBB_Code!$J:$O, 6,FALSE)</f>
        <v>A1.D10162.661225.99999.9999999.999999</v>
      </c>
      <c r="T53" s="153"/>
      <c r="U53" t="str">
        <f t="shared" si="39"/>
        <v>.Salaries.0.Ap251</v>
      </c>
      <c r="V53" t="str">
        <f t="shared" si="40"/>
        <v>0..Salaries.0.Ap25</v>
      </c>
      <c r="W53" s="121"/>
      <c r="X53" t="str">
        <f t="shared" si="41"/>
        <v>.Salaries.0.Ma251</v>
      </c>
      <c r="Y53" t="str">
        <f t="shared" si="42"/>
        <v>0..Salaries.0.Ma25</v>
      </c>
      <c r="Z53" s="121"/>
      <c r="AA53" t="str">
        <f t="shared" si="43"/>
        <v>.Salaries.0.Ju251</v>
      </c>
      <c r="AB53" t="str">
        <f t="shared" si="44"/>
        <v>0..Salaries.0.Ju25</v>
      </c>
      <c r="AC53" s="121"/>
      <c r="AD53" t="str">
        <f t="shared" si="45"/>
        <v>.Salaries.0.Jul251</v>
      </c>
      <c r="AE53" t="str">
        <f t="shared" si="46"/>
        <v>0..Salaries.0.Jul25</v>
      </c>
      <c r="AF53" s="121">
        <f t="shared" si="28"/>
        <v>0</v>
      </c>
      <c r="AG53" t="str">
        <f t="shared" si="47"/>
        <v>.Salaries.0.Aug251</v>
      </c>
      <c r="AH53" t="str">
        <f t="shared" si="48"/>
        <v>0..Salaries.0.Aug25</v>
      </c>
      <c r="AI53" s="121"/>
      <c r="AJ53" t="str">
        <f t="shared" si="49"/>
        <v>.Salaries.0.Sep251</v>
      </c>
      <c r="AK53" t="str">
        <f t="shared" si="50"/>
        <v>0..Salaries.0.Sep25</v>
      </c>
      <c r="AL53" s="121">
        <f t="shared" si="29"/>
        <v>0</v>
      </c>
      <c r="AM53" t="str">
        <f t="shared" si="51"/>
        <v>.Salaries.0.Oct251</v>
      </c>
      <c r="AN53" t="str">
        <f t="shared" si="52"/>
        <v>0..Salaries.0.Oct25</v>
      </c>
      <c r="AO53" s="121">
        <f t="shared" si="30"/>
        <v>0</v>
      </c>
      <c r="AP53" t="str">
        <f t="shared" si="53"/>
        <v>.Salaries.0.Nov251</v>
      </c>
      <c r="AQ53" t="str">
        <f t="shared" si="54"/>
        <v>0..Salaries.0.Nov25</v>
      </c>
      <c r="AR53" s="121">
        <f t="shared" si="31"/>
        <v>0</v>
      </c>
      <c r="AS53" t="str">
        <f t="shared" si="55"/>
        <v>.Salaries.0.Dec251</v>
      </c>
      <c r="AT53" t="str">
        <f t="shared" si="56"/>
        <v>0..Salaries.0.Dec25</v>
      </c>
      <c r="AU53" s="121">
        <f t="shared" si="32"/>
        <v>0</v>
      </c>
      <c r="AV53" t="str">
        <f t="shared" si="57"/>
        <v>.Salaries.0.Jan261</v>
      </c>
      <c r="AW53" t="str">
        <f t="shared" si="58"/>
        <v>0..Salaries.0.Jan26</v>
      </c>
      <c r="AX53" s="121">
        <f t="shared" si="33"/>
        <v>0</v>
      </c>
      <c r="AY53" t="str">
        <f t="shared" si="59"/>
        <v>.Salaries.0.Feb261</v>
      </c>
      <c r="AZ53" t="str">
        <f t="shared" si="60"/>
        <v>0..Salaries.0.Feb26</v>
      </c>
      <c r="BA53" s="121">
        <f t="shared" si="34"/>
        <v>0</v>
      </c>
      <c r="BB53" t="str">
        <f t="shared" si="61"/>
        <v>.Salaries.0.Mar261</v>
      </c>
      <c r="BC53" t="str">
        <f t="shared" si="62"/>
        <v>0..Salaries.0.Mar26</v>
      </c>
      <c r="BD53" s="121">
        <f t="shared" si="35"/>
        <v>0</v>
      </c>
      <c r="BE53" s="119">
        <f t="shared" si="63"/>
        <v>0</v>
      </c>
      <c r="BF53" s="119">
        <f t="shared" si="36"/>
        <v>0</v>
      </c>
    </row>
    <row r="54" spans="2:58" x14ac:dyDescent="0.25">
      <c r="C54">
        <f>VLOOKUP(B54,'School Details'!A:K,2,FALSE)</f>
        <v>0</v>
      </c>
      <c r="D54">
        <f>VLOOKUP(B54,'School Details'!A:K,3,FALSE)</f>
        <v>0</v>
      </c>
      <c r="E54" t="str">
        <f>VLOOKUP(B54,'School Details'!A:K,4,FALSE)</f>
        <v>None</v>
      </c>
      <c r="F54">
        <f>VLOOKUP(B54,'School Details'!A:K,5,FALSE)</f>
        <v>0</v>
      </c>
      <c r="G54" s="100" t="s">
        <v>23391</v>
      </c>
      <c r="H54" t="e">
        <f>VLOOKUP(G54,CCs!$Q:$R,2,FALSE)</f>
        <v>#N/A</v>
      </c>
      <c r="I54" s="127" t="s">
        <v>23773</v>
      </c>
      <c r="J54" t="str">
        <f t="shared" si="37"/>
        <v>661225</v>
      </c>
      <c r="K54">
        <f>VLOOKUP(I54,'Drop Down'!$H:$I,2,FALSE)</f>
        <v>0</v>
      </c>
      <c r="L54">
        <f t="shared" si="38"/>
        <v>2</v>
      </c>
      <c r="M54" t="str">
        <f t="shared" si="26"/>
        <v>Salaries.0</v>
      </c>
      <c r="N54">
        <f>VLOOKUP(B54,'School Details'!A:K,10,FALSE)</f>
        <v>0</v>
      </c>
      <c r="O54">
        <f t="shared" si="27"/>
        <v>0</v>
      </c>
      <c r="P54" t="e">
        <f>VLOOKUP($N54,LBB_Code!$B:$F,3,FALSE)</f>
        <v>#N/A</v>
      </c>
      <c r="Q54" t="e">
        <f>VLOOKUP($N54,LBB_Code!$B:$F,2,FALSE)</f>
        <v>#N/A</v>
      </c>
      <c r="R54" t="e">
        <f>VLOOKUP($N54,LBB_Code!$B:$F,4,FALSE)</f>
        <v>#N/A</v>
      </c>
      <c r="S54" t="str">
        <f>VLOOKUP($G54,LBB_Code!$J:$O, 6,FALSE)</f>
        <v>A1.D10162.661225.99999.9999999.999999</v>
      </c>
      <c r="T54" s="153"/>
      <c r="U54" t="str">
        <f t="shared" si="39"/>
        <v>.Salaries.0.Ap251</v>
      </c>
      <c r="V54" t="str">
        <f t="shared" si="40"/>
        <v>0..Salaries.0.Ap25</v>
      </c>
      <c r="W54" s="121"/>
      <c r="X54" t="str">
        <f t="shared" si="41"/>
        <v>.Salaries.0.Ma251</v>
      </c>
      <c r="Y54" t="str">
        <f t="shared" si="42"/>
        <v>0..Salaries.0.Ma25</v>
      </c>
      <c r="Z54" s="121"/>
      <c r="AA54" t="str">
        <f t="shared" si="43"/>
        <v>.Salaries.0.Ju251</v>
      </c>
      <c r="AB54" t="str">
        <f t="shared" si="44"/>
        <v>0..Salaries.0.Ju25</v>
      </c>
      <c r="AC54" s="121"/>
      <c r="AD54" t="str">
        <f t="shared" si="45"/>
        <v>.Salaries.0.Jul251</v>
      </c>
      <c r="AE54" t="str">
        <f t="shared" si="46"/>
        <v>0..Salaries.0.Jul25</v>
      </c>
      <c r="AF54" s="121">
        <f t="shared" si="28"/>
        <v>0</v>
      </c>
      <c r="AG54" t="str">
        <f t="shared" si="47"/>
        <v>.Salaries.0.Aug251</v>
      </c>
      <c r="AH54" t="str">
        <f t="shared" si="48"/>
        <v>0..Salaries.0.Aug25</v>
      </c>
      <c r="AI54" s="121"/>
      <c r="AJ54" t="str">
        <f t="shared" si="49"/>
        <v>.Salaries.0.Sep251</v>
      </c>
      <c r="AK54" t="str">
        <f t="shared" si="50"/>
        <v>0..Salaries.0.Sep25</v>
      </c>
      <c r="AL54" s="121">
        <f t="shared" si="29"/>
        <v>0</v>
      </c>
      <c r="AM54" t="str">
        <f t="shared" si="51"/>
        <v>.Salaries.0.Oct251</v>
      </c>
      <c r="AN54" t="str">
        <f t="shared" si="52"/>
        <v>0..Salaries.0.Oct25</v>
      </c>
      <c r="AO54" s="121">
        <f t="shared" si="30"/>
        <v>0</v>
      </c>
      <c r="AP54" t="str">
        <f t="shared" si="53"/>
        <v>.Salaries.0.Nov251</v>
      </c>
      <c r="AQ54" t="str">
        <f t="shared" si="54"/>
        <v>0..Salaries.0.Nov25</v>
      </c>
      <c r="AR54" s="121">
        <f t="shared" si="31"/>
        <v>0</v>
      </c>
      <c r="AS54" t="str">
        <f t="shared" si="55"/>
        <v>.Salaries.0.Dec251</v>
      </c>
      <c r="AT54" t="str">
        <f t="shared" si="56"/>
        <v>0..Salaries.0.Dec25</v>
      </c>
      <c r="AU54" s="121">
        <f t="shared" si="32"/>
        <v>0</v>
      </c>
      <c r="AV54" t="str">
        <f t="shared" si="57"/>
        <v>.Salaries.0.Jan261</v>
      </c>
      <c r="AW54" t="str">
        <f t="shared" si="58"/>
        <v>0..Salaries.0.Jan26</v>
      </c>
      <c r="AX54" s="121">
        <f t="shared" si="33"/>
        <v>0</v>
      </c>
      <c r="AY54" t="str">
        <f t="shared" si="59"/>
        <v>.Salaries.0.Feb261</v>
      </c>
      <c r="AZ54" t="str">
        <f t="shared" si="60"/>
        <v>0..Salaries.0.Feb26</v>
      </c>
      <c r="BA54" s="121">
        <f t="shared" si="34"/>
        <v>0</v>
      </c>
      <c r="BB54" t="str">
        <f t="shared" si="61"/>
        <v>.Salaries.0.Mar261</v>
      </c>
      <c r="BC54" t="str">
        <f t="shared" si="62"/>
        <v>0..Salaries.0.Mar26</v>
      </c>
      <c r="BD54" s="121">
        <f t="shared" si="35"/>
        <v>0</v>
      </c>
      <c r="BE54" s="119">
        <f t="shared" si="63"/>
        <v>0</v>
      </c>
      <c r="BF54" s="119">
        <f t="shared" si="36"/>
        <v>0</v>
      </c>
    </row>
    <row r="55" spans="2:58" x14ac:dyDescent="0.25">
      <c r="C55">
        <f>VLOOKUP(B55,'School Details'!A:K,2,FALSE)</f>
        <v>0</v>
      </c>
      <c r="D55">
        <f>VLOOKUP(B55,'School Details'!A:K,3,FALSE)</f>
        <v>0</v>
      </c>
      <c r="E55" t="str">
        <f>VLOOKUP(B55,'School Details'!A:K,4,FALSE)</f>
        <v>None</v>
      </c>
      <c r="F55">
        <f>VLOOKUP(B55,'School Details'!A:K,5,FALSE)</f>
        <v>0</v>
      </c>
      <c r="G55" s="100" t="s">
        <v>23391</v>
      </c>
      <c r="H55" t="e">
        <f>VLOOKUP(G55,CCs!$Q:$R,2,FALSE)</f>
        <v>#N/A</v>
      </c>
      <c r="I55" s="127" t="s">
        <v>23773</v>
      </c>
      <c r="J55" t="str">
        <f t="shared" si="37"/>
        <v>661225</v>
      </c>
      <c r="K55">
        <f>VLOOKUP(I55,'Drop Down'!$H:$I,2,FALSE)</f>
        <v>0</v>
      </c>
      <c r="L55">
        <f t="shared" si="38"/>
        <v>3</v>
      </c>
      <c r="M55" t="str">
        <f t="shared" si="26"/>
        <v>Salaries.0</v>
      </c>
      <c r="N55">
        <f>VLOOKUP(B55,'School Details'!A:K,10,FALSE)</f>
        <v>0</v>
      </c>
      <c r="O55">
        <f t="shared" si="27"/>
        <v>0</v>
      </c>
      <c r="P55" t="e">
        <f>VLOOKUP($N55,LBB_Code!$B:$F,3,FALSE)</f>
        <v>#N/A</v>
      </c>
      <c r="Q55" t="e">
        <f>VLOOKUP($N55,LBB_Code!$B:$F,2,FALSE)</f>
        <v>#N/A</v>
      </c>
      <c r="R55" t="e">
        <f>VLOOKUP($N55,LBB_Code!$B:$F,4,FALSE)</f>
        <v>#N/A</v>
      </c>
      <c r="S55" t="str">
        <f>VLOOKUP($G55,LBB_Code!$J:$O, 6,FALSE)</f>
        <v>A1.D10162.661225.99999.9999999.999999</v>
      </c>
      <c r="T55" s="153"/>
      <c r="U55" t="str">
        <f t="shared" si="39"/>
        <v>.Salaries.0.Ap251</v>
      </c>
      <c r="V55" t="str">
        <f t="shared" si="40"/>
        <v>0..Salaries.0.Ap25</v>
      </c>
      <c r="W55" s="121"/>
      <c r="X55" t="str">
        <f t="shared" si="41"/>
        <v>.Salaries.0.Ma251</v>
      </c>
      <c r="Y55" t="str">
        <f t="shared" si="42"/>
        <v>0..Salaries.0.Ma25</v>
      </c>
      <c r="Z55" s="121"/>
      <c r="AA55" t="str">
        <f t="shared" si="43"/>
        <v>.Salaries.0.Ju251</v>
      </c>
      <c r="AB55" t="str">
        <f t="shared" si="44"/>
        <v>0..Salaries.0.Ju25</v>
      </c>
      <c r="AC55" s="121"/>
      <c r="AD55" t="str">
        <f t="shared" si="45"/>
        <v>.Salaries.0.Jul251</v>
      </c>
      <c r="AE55" t="str">
        <f t="shared" si="46"/>
        <v>0..Salaries.0.Jul25</v>
      </c>
      <c r="AF55" s="121">
        <f t="shared" si="28"/>
        <v>0</v>
      </c>
      <c r="AG55" t="str">
        <f t="shared" si="47"/>
        <v>.Salaries.0.Aug251</v>
      </c>
      <c r="AH55" t="str">
        <f t="shared" si="48"/>
        <v>0..Salaries.0.Aug25</v>
      </c>
      <c r="AI55" s="121"/>
      <c r="AJ55" t="str">
        <f t="shared" si="49"/>
        <v>.Salaries.0.Sep251</v>
      </c>
      <c r="AK55" t="str">
        <f t="shared" si="50"/>
        <v>0..Salaries.0.Sep25</v>
      </c>
      <c r="AL55" s="121">
        <f t="shared" si="29"/>
        <v>0</v>
      </c>
      <c r="AM55" t="str">
        <f t="shared" si="51"/>
        <v>.Salaries.0.Oct251</v>
      </c>
      <c r="AN55" t="str">
        <f t="shared" si="52"/>
        <v>0..Salaries.0.Oct25</v>
      </c>
      <c r="AO55" s="121">
        <f t="shared" si="30"/>
        <v>0</v>
      </c>
      <c r="AP55" t="str">
        <f t="shared" si="53"/>
        <v>.Salaries.0.Nov251</v>
      </c>
      <c r="AQ55" t="str">
        <f t="shared" si="54"/>
        <v>0..Salaries.0.Nov25</v>
      </c>
      <c r="AR55" s="121">
        <f t="shared" si="31"/>
        <v>0</v>
      </c>
      <c r="AS55" t="str">
        <f t="shared" si="55"/>
        <v>.Salaries.0.Dec251</v>
      </c>
      <c r="AT55" t="str">
        <f t="shared" si="56"/>
        <v>0..Salaries.0.Dec25</v>
      </c>
      <c r="AU55" s="121">
        <f t="shared" si="32"/>
        <v>0</v>
      </c>
      <c r="AV55" t="str">
        <f t="shared" si="57"/>
        <v>.Salaries.0.Jan261</v>
      </c>
      <c r="AW55" t="str">
        <f t="shared" si="58"/>
        <v>0..Salaries.0.Jan26</v>
      </c>
      <c r="AX55" s="121">
        <f t="shared" si="33"/>
        <v>0</v>
      </c>
      <c r="AY55" t="str">
        <f t="shared" si="59"/>
        <v>.Salaries.0.Feb261</v>
      </c>
      <c r="AZ55" t="str">
        <f t="shared" si="60"/>
        <v>0..Salaries.0.Feb26</v>
      </c>
      <c r="BA55" s="121">
        <f t="shared" si="34"/>
        <v>0</v>
      </c>
      <c r="BB55" t="str">
        <f t="shared" si="61"/>
        <v>.Salaries.0.Mar261</v>
      </c>
      <c r="BC55" t="str">
        <f t="shared" si="62"/>
        <v>0..Salaries.0.Mar26</v>
      </c>
      <c r="BD55" s="121">
        <f t="shared" si="35"/>
        <v>0</v>
      </c>
      <c r="BE55" s="119">
        <f t="shared" si="63"/>
        <v>0</v>
      </c>
      <c r="BF55" s="119">
        <f t="shared" si="36"/>
        <v>0</v>
      </c>
    </row>
    <row r="56" spans="2:58" x14ac:dyDescent="0.25">
      <c r="C56">
        <f>VLOOKUP(B56,'School Details'!A:K,2,FALSE)</f>
        <v>0</v>
      </c>
      <c r="D56">
        <f>VLOOKUP(B56,'School Details'!A:K,3,FALSE)</f>
        <v>0</v>
      </c>
      <c r="E56" t="str">
        <f>VLOOKUP(B56,'School Details'!A:K,4,FALSE)</f>
        <v>None</v>
      </c>
      <c r="F56">
        <f>VLOOKUP(B56,'School Details'!A:K,5,FALSE)</f>
        <v>0</v>
      </c>
      <c r="G56" s="100" t="s">
        <v>23391</v>
      </c>
      <c r="H56" t="e">
        <f>VLOOKUP(G56,CCs!$Q:$R,2,FALSE)</f>
        <v>#N/A</v>
      </c>
      <c r="I56" s="127" t="s">
        <v>23773</v>
      </c>
      <c r="J56" t="str">
        <f t="shared" si="37"/>
        <v>661225</v>
      </c>
      <c r="K56">
        <f>VLOOKUP(I56,'Drop Down'!$H:$I,2,FALSE)</f>
        <v>0</v>
      </c>
      <c r="L56">
        <f t="shared" si="38"/>
        <v>4</v>
      </c>
      <c r="M56" t="str">
        <f t="shared" si="26"/>
        <v>Salaries.0</v>
      </c>
      <c r="N56">
        <f>VLOOKUP(B56,'School Details'!A:K,10,FALSE)</f>
        <v>0</v>
      </c>
      <c r="O56">
        <f t="shared" si="27"/>
        <v>0</v>
      </c>
      <c r="P56" t="e">
        <f>VLOOKUP($N56,LBB_Code!$B:$F,3,FALSE)</f>
        <v>#N/A</v>
      </c>
      <c r="Q56" t="e">
        <f>VLOOKUP($N56,LBB_Code!$B:$F,2,FALSE)</f>
        <v>#N/A</v>
      </c>
      <c r="R56" t="e">
        <f>VLOOKUP($N56,LBB_Code!$B:$F,4,FALSE)</f>
        <v>#N/A</v>
      </c>
      <c r="S56" t="str">
        <f>VLOOKUP($G56,LBB_Code!$J:$O, 6,FALSE)</f>
        <v>A1.D10162.661225.99999.9999999.999999</v>
      </c>
      <c r="T56" s="153"/>
      <c r="U56" t="str">
        <f t="shared" si="39"/>
        <v>.Salaries.0.Ap251</v>
      </c>
      <c r="V56" t="str">
        <f t="shared" si="40"/>
        <v>0..Salaries.0.Ap25</v>
      </c>
      <c r="W56" s="121"/>
      <c r="X56" t="str">
        <f t="shared" si="41"/>
        <v>.Salaries.0.Ma251</v>
      </c>
      <c r="Y56" t="str">
        <f t="shared" si="42"/>
        <v>0..Salaries.0.Ma25</v>
      </c>
      <c r="Z56" s="121"/>
      <c r="AA56" t="str">
        <f t="shared" si="43"/>
        <v>.Salaries.0.Ju251</v>
      </c>
      <c r="AB56" t="str">
        <f t="shared" si="44"/>
        <v>0..Salaries.0.Ju25</v>
      </c>
      <c r="AC56" s="121"/>
      <c r="AD56" t="str">
        <f t="shared" si="45"/>
        <v>.Salaries.0.Jul251</v>
      </c>
      <c r="AE56" t="str">
        <f t="shared" si="46"/>
        <v>0..Salaries.0.Jul25</v>
      </c>
      <c r="AF56" s="121">
        <f t="shared" si="28"/>
        <v>0</v>
      </c>
      <c r="AG56" t="str">
        <f t="shared" si="47"/>
        <v>.Salaries.0.Aug251</v>
      </c>
      <c r="AH56" t="str">
        <f t="shared" si="48"/>
        <v>0..Salaries.0.Aug25</v>
      </c>
      <c r="AI56" s="121"/>
      <c r="AJ56" t="str">
        <f t="shared" si="49"/>
        <v>.Salaries.0.Sep251</v>
      </c>
      <c r="AK56" t="str">
        <f t="shared" si="50"/>
        <v>0..Salaries.0.Sep25</v>
      </c>
      <c r="AL56" s="121">
        <f t="shared" si="29"/>
        <v>0</v>
      </c>
      <c r="AM56" t="str">
        <f t="shared" si="51"/>
        <v>.Salaries.0.Oct251</v>
      </c>
      <c r="AN56" t="str">
        <f t="shared" si="52"/>
        <v>0..Salaries.0.Oct25</v>
      </c>
      <c r="AO56" s="121">
        <f t="shared" si="30"/>
        <v>0</v>
      </c>
      <c r="AP56" t="str">
        <f t="shared" si="53"/>
        <v>.Salaries.0.Nov251</v>
      </c>
      <c r="AQ56" t="str">
        <f t="shared" si="54"/>
        <v>0..Salaries.0.Nov25</v>
      </c>
      <c r="AR56" s="121">
        <f t="shared" si="31"/>
        <v>0</v>
      </c>
      <c r="AS56" t="str">
        <f t="shared" si="55"/>
        <v>.Salaries.0.Dec251</v>
      </c>
      <c r="AT56" t="str">
        <f t="shared" si="56"/>
        <v>0..Salaries.0.Dec25</v>
      </c>
      <c r="AU56" s="121">
        <f t="shared" si="32"/>
        <v>0</v>
      </c>
      <c r="AV56" t="str">
        <f t="shared" si="57"/>
        <v>.Salaries.0.Jan261</v>
      </c>
      <c r="AW56" t="str">
        <f t="shared" si="58"/>
        <v>0..Salaries.0.Jan26</v>
      </c>
      <c r="AX56" s="121">
        <f t="shared" si="33"/>
        <v>0</v>
      </c>
      <c r="AY56" t="str">
        <f t="shared" si="59"/>
        <v>.Salaries.0.Feb261</v>
      </c>
      <c r="AZ56" t="str">
        <f t="shared" si="60"/>
        <v>0..Salaries.0.Feb26</v>
      </c>
      <c r="BA56" s="121">
        <f t="shared" si="34"/>
        <v>0</v>
      </c>
      <c r="BB56" t="str">
        <f t="shared" si="61"/>
        <v>.Salaries.0.Mar261</v>
      </c>
      <c r="BC56" t="str">
        <f t="shared" si="62"/>
        <v>0..Salaries.0.Mar26</v>
      </c>
      <c r="BD56" s="121">
        <f t="shared" si="35"/>
        <v>0</v>
      </c>
      <c r="BE56" s="119">
        <f t="shared" si="63"/>
        <v>0</v>
      </c>
      <c r="BF56" s="119">
        <f t="shared" si="36"/>
        <v>0</v>
      </c>
    </row>
    <row r="57" spans="2:58" x14ac:dyDescent="0.25">
      <c r="C57">
        <f>VLOOKUP(B57,'School Details'!A:K,2,FALSE)</f>
        <v>0</v>
      </c>
      <c r="D57">
        <f>VLOOKUP(B57,'School Details'!A:K,3,FALSE)</f>
        <v>0</v>
      </c>
      <c r="E57" t="str">
        <f>VLOOKUP(B57,'School Details'!A:K,4,FALSE)</f>
        <v>None</v>
      </c>
      <c r="F57">
        <f>VLOOKUP(B57,'School Details'!A:K,5,FALSE)</f>
        <v>0</v>
      </c>
      <c r="G57" s="100" t="s">
        <v>23391</v>
      </c>
      <c r="H57" t="e">
        <f>VLOOKUP(G57,CCs!$Q:$R,2,FALSE)</f>
        <v>#N/A</v>
      </c>
      <c r="I57" s="127" t="s">
        <v>23773</v>
      </c>
      <c r="J57" t="str">
        <f t="shared" si="37"/>
        <v>661225</v>
      </c>
      <c r="K57">
        <f>VLOOKUP(I57,'Drop Down'!$H:$I,2,FALSE)</f>
        <v>0</v>
      </c>
      <c r="L57">
        <f t="shared" si="38"/>
        <v>5</v>
      </c>
      <c r="M57" t="str">
        <f t="shared" si="26"/>
        <v>Salaries.0</v>
      </c>
      <c r="N57">
        <f>VLOOKUP(B57,'School Details'!A:K,10,FALSE)</f>
        <v>0</v>
      </c>
      <c r="O57">
        <f t="shared" si="27"/>
        <v>0</v>
      </c>
      <c r="P57" t="e">
        <f>VLOOKUP($N57,LBB_Code!$B:$F,3,FALSE)</f>
        <v>#N/A</v>
      </c>
      <c r="Q57" t="e">
        <f>VLOOKUP($N57,LBB_Code!$B:$F,2,FALSE)</f>
        <v>#N/A</v>
      </c>
      <c r="R57" t="e">
        <f>VLOOKUP($N57,LBB_Code!$B:$F,4,FALSE)</f>
        <v>#N/A</v>
      </c>
      <c r="S57" t="str">
        <f>VLOOKUP($G57,LBB_Code!$J:$O, 6,FALSE)</f>
        <v>A1.D10162.661225.99999.9999999.999999</v>
      </c>
      <c r="T57" s="153"/>
      <c r="U57" t="str">
        <f t="shared" si="39"/>
        <v>.Salaries.0.Ap251</v>
      </c>
      <c r="V57" t="str">
        <f t="shared" si="40"/>
        <v>0..Salaries.0.Ap25</v>
      </c>
      <c r="W57" s="121"/>
      <c r="X57" t="str">
        <f t="shared" si="41"/>
        <v>.Salaries.0.Ma251</v>
      </c>
      <c r="Y57" t="str">
        <f t="shared" si="42"/>
        <v>0..Salaries.0.Ma25</v>
      </c>
      <c r="Z57" s="121"/>
      <c r="AA57" t="str">
        <f t="shared" si="43"/>
        <v>.Salaries.0.Ju251</v>
      </c>
      <c r="AB57" t="str">
        <f t="shared" si="44"/>
        <v>0..Salaries.0.Ju25</v>
      </c>
      <c r="AC57" s="121"/>
      <c r="AD57" t="str">
        <f t="shared" si="45"/>
        <v>.Salaries.0.Jul251</v>
      </c>
      <c r="AE57" t="str">
        <f t="shared" si="46"/>
        <v>0..Salaries.0.Jul25</v>
      </c>
      <c r="AF57" s="121">
        <f t="shared" si="28"/>
        <v>0</v>
      </c>
      <c r="AG57" t="str">
        <f t="shared" si="47"/>
        <v>.Salaries.0.Aug251</v>
      </c>
      <c r="AH57" t="str">
        <f t="shared" si="48"/>
        <v>0..Salaries.0.Aug25</v>
      </c>
      <c r="AI57" s="121"/>
      <c r="AJ57" t="str">
        <f t="shared" si="49"/>
        <v>.Salaries.0.Sep251</v>
      </c>
      <c r="AK57" t="str">
        <f t="shared" si="50"/>
        <v>0..Salaries.0.Sep25</v>
      </c>
      <c r="AL57" s="121">
        <f t="shared" si="29"/>
        <v>0</v>
      </c>
      <c r="AM57" t="str">
        <f t="shared" si="51"/>
        <v>.Salaries.0.Oct251</v>
      </c>
      <c r="AN57" t="str">
        <f t="shared" si="52"/>
        <v>0..Salaries.0.Oct25</v>
      </c>
      <c r="AO57" s="121">
        <f t="shared" si="30"/>
        <v>0</v>
      </c>
      <c r="AP57" t="str">
        <f t="shared" si="53"/>
        <v>.Salaries.0.Nov251</v>
      </c>
      <c r="AQ57" t="str">
        <f t="shared" si="54"/>
        <v>0..Salaries.0.Nov25</v>
      </c>
      <c r="AR57" s="121">
        <f t="shared" si="31"/>
        <v>0</v>
      </c>
      <c r="AS57" t="str">
        <f t="shared" si="55"/>
        <v>.Salaries.0.Dec251</v>
      </c>
      <c r="AT57" t="str">
        <f t="shared" si="56"/>
        <v>0..Salaries.0.Dec25</v>
      </c>
      <c r="AU57" s="121">
        <f t="shared" si="32"/>
        <v>0</v>
      </c>
      <c r="AV57" t="str">
        <f t="shared" si="57"/>
        <v>.Salaries.0.Jan261</v>
      </c>
      <c r="AW57" t="str">
        <f t="shared" si="58"/>
        <v>0..Salaries.0.Jan26</v>
      </c>
      <c r="AX57" s="121">
        <f t="shared" si="33"/>
        <v>0</v>
      </c>
      <c r="AY57" t="str">
        <f t="shared" si="59"/>
        <v>.Salaries.0.Feb261</v>
      </c>
      <c r="AZ57" t="str">
        <f t="shared" si="60"/>
        <v>0..Salaries.0.Feb26</v>
      </c>
      <c r="BA57" s="121">
        <f t="shared" si="34"/>
        <v>0</v>
      </c>
      <c r="BB57" t="str">
        <f t="shared" si="61"/>
        <v>.Salaries.0.Mar261</v>
      </c>
      <c r="BC57" t="str">
        <f t="shared" si="62"/>
        <v>0..Salaries.0.Mar26</v>
      </c>
      <c r="BD57" s="121">
        <f t="shared" si="35"/>
        <v>0</v>
      </c>
      <c r="BE57" s="119">
        <f t="shared" si="63"/>
        <v>0</v>
      </c>
      <c r="BF57" s="119">
        <f t="shared" si="36"/>
        <v>0</v>
      </c>
    </row>
    <row r="58" spans="2:58" x14ac:dyDescent="0.25">
      <c r="C58">
        <f>VLOOKUP(B58,'School Details'!A:K,2,FALSE)</f>
        <v>0</v>
      </c>
      <c r="D58">
        <f>VLOOKUP(B58,'School Details'!A:K,3,FALSE)</f>
        <v>0</v>
      </c>
      <c r="E58" t="str">
        <f>VLOOKUP(B58,'School Details'!A:K,4,FALSE)</f>
        <v>None</v>
      </c>
      <c r="F58">
        <f>VLOOKUP(B58,'School Details'!A:K,5,FALSE)</f>
        <v>0</v>
      </c>
      <c r="G58" s="100" t="s">
        <v>23391</v>
      </c>
      <c r="H58" t="e">
        <f>VLOOKUP(G58,CCs!$Q:$R,2,FALSE)</f>
        <v>#N/A</v>
      </c>
      <c r="I58" s="127" t="s">
        <v>23773</v>
      </c>
      <c r="J58" t="str">
        <f t="shared" si="37"/>
        <v>661225</v>
      </c>
      <c r="K58">
        <f>VLOOKUP(I58,'Drop Down'!$H:$I,2,FALSE)</f>
        <v>0</v>
      </c>
      <c r="L58">
        <f t="shared" si="38"/>
        <v>6</v>
      </c>
      <c r="M58" t="str">
        <f t="shared" si="26"/>
        <v>Salaries.0</v>
      </c>
      <c r="N58">
        <f>VLOOKUP(B58,'School Details'!A:K,10,FALSE)</f>
        <v>0</v>
      </c>
      <c r="O58">
        <f t="shared" si="27"/>
        <v>0</v>
      </c>
      <c r="P58" t="e">
        <f>VLOOKUP($N58,LBB_Code!$B:$F,3,FALSE)</f>
        <v>#N/A</v>
      </c>
      <c r="Q58" t="e">
        <f>VLOOKUP($N58,LBB_Code!$B:$F,2,FALSE)</f>
        <v>#N/A</v>
      </c>
      <c r="R58" t="e">
        <f>VLOOKUP($N58,LBB_Code!$B:$F,4,FALSE)</f>
        <v>#N/A</v>
      </c>
      <c r="S58" t="str">
        <f>VLOOKUP($G58,LBB_Code!$J:$O, 6,FALSE)</f>
        <v>A1.D10162.661225.99999.9999999.999999</v>
      </c>
      <c r="T58" s="153"/>
      <c r="U58" t="str">
        <f t="shared" si="39"/>
        <v>.Salaries.0.Ap251</v>
      </c>
      <c r="V58" t="str">
        <f t="shared" si="40"/>
        <v>0..Salaries.0.Ap25</v>
      </c>
      <c r="W58" s="121"/>
      <c r="X58" t="str">
        <f t="shared" si="41"/>
        <v>.Salaries.0.Ma251</v>
      </c>
      <c r="Y58" t="str">
        <f t="shared" si="42"/>
        <v>0..Salaries.0.Ma25</v>
      </c>
      <c r="Z58" s="121"/>
      <c r="AA58" t="str">
        <f t="shared" si="43"/>
        <v>.Salaries.0.Ju251</v>
      </c>
      <c r="AB58" t="str">
        <f t="shared" si="44"/>
        <v>0..Salaries.0.Ju25</v>
      </c>
      <c r="AC58" s="121"/>
      <c r="AD58" t="str">
        <f t="shared" si="45"/>
        <v>.Salaries.0.Jul251</v>
      </c>
      <c r="AE58" t="str">
        <f t="shared" si="46"/>
        <v>0..Salaries.0.Jul25</v>
      </c>
      <c r="AF58" s="121">
        <f t="shared" si="28"/>
        <v>0</v>
      </c>
      <c r="AG58" t="str">
        <f t="shared" si="47"/>
        <v>.Salaries.0.Aug251</v>
      </c>
      <c r="AH58" t="str">
        <f t="shared" si="48"/>
        <v>0..Salaries.0.Aug25</v>
      </c>
      <c r="AI58" s="121"/>
      <c r="AJ58" t="str">
        <f t="shared" si="49"/>
        <v>.Salaries.0.Sep251</v>
      </c>
      <c r="AK58" t="str">
        <f t="shared" si="50"/>
        <v>0..Salaries.0.Sep25</v>
      </c>
      <c r="AL58" s="121">
        <f t="shared" si="29"/>
        <v>0</v>
      </c>
      <c r="AM58" t="str">
        <f t="shared" si="51"/>
        <v>.Salaries.0.Oct251</v>
      </c>
      <c r="AN58" t="str">
        <f t="shared" si="52"/>
        <v>0..Salaries.0.Oct25</v>
      </c>
      <c r="AO58" s="121">
        <f t="shared" si="30"/>
        <v>0</v>
      </c>
      <c r="AP58" t="str">
        <f t="shared" si="53"/>
        <v>.Salaries.0.Nov251</v>
      </c>
      <c r="AQ58" t="str">
        <f t="shared" si="54"/>
        <v>0..Salaries.0.Nov25</v>
      </c>
      <c r="AR58" s="121">
        <f t="shared" si="31"/>
        <v>0</v>
      </c>
      <c r="AS58" t="str">
        <f t="shared" si="55"/>
        <v>.Salaries.0.Dec251</v>
      </c>
      <c r="AT58" t="str">
        <f t="shared" si="56"/>
        <v>0..Salaries.0.Dec25</v>
      </c>
      <c r="AU58" s="121">
        <f t="shared" si="32"/>
        <v>0</v>
      </c>
      <c r="AV58" t="str">
        <f t="shared" si="57"/>
        <v>.Salaries.0.Jan261</v>
      </c>
      <c r="AW58" t="str">
        <f t="shared" si="58"/>
        <v>0..Salaries.0.Jan26</v>
      </c>
      <c r="AX58" s="121">
        <f t="shared" si="33"/>
        <v>0</v>
      </c>
      <c r="AY58" t="str">
        <f t="shared" si="59"/>
        <v>.Salaries.0.Feb261</v>
      </c>
      <c r="AZ58" t="str">
        <f t="shared" si="60"/>
        <v>0..Salaries.0.Feb26</v>
      </c>
      <c r="BA58" s="121">
        <f t="shared" si="34"/>
        <v>0</v>
      </c>
      <c r="BB58" t="str">
        <f t="shared" si="61"/>
        <v>.Salaries.0.Mar261</v>
      </c>
      <c r="BC58" t="str">
        <f t="shared" si="62"/>
        <v>0..Salaries.0.Mar26</v>
      </c>
      <c r="BD58" s="121">
        <f t="shared" si="35"/>
        <v>0</v>
      </c>
      <c r="BE58" s="119">
        <f t="shared" si="63"/>
        <v>0</v>
      </c>
      <c r="BF58" s="119">
        <f t="shared" si="36"/>
        <v>0</v>
      </c>
    </row>
    <row r="59" spans="2:58" x14ac:dyDescent="0.25">
      <c r="C59">
        <f>VLOOKUP(B59,'School Details'!A:K,2,FALSE)</f>
        <v>0</v>
      </c>
      <c r="D59">
        <f>VLOOKUP(B59,'School Details'!A:K,3,FALSE)</f>
        <v>0</v>
      </c>
      <c r="E59" t="str">
        <f>VLOOKUP(B59,'School Details'!A:K,4,FALSE)</f>
        <v>None</v>
      </c>
      <c r="F59">
        <f>VLOOKUP(B59,'School Details'!A:K,5,FALSE)</f>
        <v>0</v>
      </c>
      <c r="G59" s="100" t="s">
        <v>23391</v>
      </c>
      <c r="H59" t="e">
        <f>VLOOKUP(G59,CCs!$Q:$R,2,FALSE)</f>
        <v>#N/A</v>
      </c>
      <c r="I59" s="127" t="s">
        <v>23773</v>
      </c>
      <c r="J59" t="str">
        <f t="shared" si="37"/>
        <v>661225</v>
      </c>
      <c r="K59">
        <f>VLOOKUP(I59,'Drop Down'!$H:$I,2,FALSE)</f>
        <v>0</v>
      </c>
      <c r="L59">
        <f t="shared" si="38"/>
        <v>7</v>
      </c>
      <c r="M59" t="str">
        <f t="shared" si="26"/>
        <v>Salaries.0</v>
      </c>
      <c r="N59">
        <f>VLOOKUP(B59,'School Details'!A:K,10,FALSE)</f>
        <v>0</v>
      </c>
      <c r="O59">
        <f t="shared" si="27"/>
        <v>0</v>
      </c>
      <c r="P59" t="e">
        <f>VLOOKUP($N59,LBB_Code!$B:$F,3,FALSE)</f>
        <v>#N/A</v>
      </c>
      <c r="Q59" t="e">
        <f>VLOOKUP($N59,LBB_Code!$B:$F,2,FALSE)</f>
        <v>#N/A</v>
      </c>
      <c r="R59" t="e">
        <f>VLOOKUP($N59,LBB_Code!$B:$F,4,FALSE)</f>
        <v>#N/A</v>
      </c>
      <c r="S59" t="str">
        <f>VLOOKUP($G59,LBB_Code!$J:$O, 6,FALSE)</f>
        <v>A1.D10162.661225.99999.9999999.999999</v>
      </c>
      <c r="T59" s="153"/>
      <c r="U59" t="str">
        <f t="shared" si="39"/>
        <v>.Salaries.0.Ap251</v>
      </c>
      <c r="V59" t="str">
        <f t="shared" si="40"/>
        <v>0..Salaries.0.Ap25</v>
      </c>
      <c r="W59" s="121"/>
      <c r="X59" t="str">
        <f t="shared" si="41"/>
        <v>.Salaries.0.Ma251</v>
      </c>
      <c r="Y59" t="str">
        <f t="shared" si="42"/>
        <v>0..Salaries.0.Ma25</v>
      </c>
      <c r="Z59" s="121"/>
      <c r="AA59" t="str">
        <f t="shared" si="43"/>
        <v>.Salaries.0.Ju251</v>
      </c>
      <c r="AB59" t="str">
        <f t="shared" si="44"/>
        <v>0..Salaries.0.Ju25</v>
      </c>
      <c r="AC59" s="121"/>
      <c r="AD59" t="str">
        <f t="shared" si="45"/>
        <v>.Salaries.0.Jul251</v>
      </c>
      <c r="AE59" t="str">
        <f t="shared" si="46"/>
        <v>0..Salaries.0.Jul25</v>
      </c>
      <c r="AF59" s="121">
        <f t="shared" si="28"/>
        <v>0</v>
      </c>
      <c r="AG59" t="str">
        <f t="shared" si="47"/>
        <v>.Salaries.0.Aug251</v>
      </c>
      <c r="AH59" t="str">
        <f t="shared" si="48"/>
        <v>0..Salaries.0.Aug25</v>
      </c>
      <c r="AI59" s="121"/>
      <c r="AJ59" t="str">
        <f t="shared" si="49"/>
        <v>.Salaries.0.Sep251</v>
      </c>
      <c r="AK59" t="str">
        <f t="shared" si="50"/>
        <v>0..Salaries.0.Sep25</v>
      </c>
      <c r="AL59" s="121">
        <f t="shared" si="29"/>
        <v>0</v>
      </c>
      <c r="AM59" t="str">
        <f t="shared" si="51"/>
        <v>.Salaries.0.Oct251</v>
      </c>
      <c r="AN59" t="str">
        <f t="shared" si="52"/>
        <v>0..Salaries.0.Oct25</v>
      </c>
      <c r="AO59" s="121">
        <f t="shared" si="30"/>
        <v>0</v>
      </c>
      <c r="AP59" t="str">
        <f t="shared" si="53"/>
        <v>.Salaries.0.Nov251</v>
      </c>
      <c r="AQ59" t="str">
        <f t="shared" si="54"/>
        <v>0..Salaries.0.Nov25</v>
      </c>
      <c r="AR59" s="121">
        <f t="shared" si="31"/>
        <v>0</v>
      </c>
      <c r="AS59" t="str">
        <f t="shared" si="55"/>
        <v>.Salaries.0.Dec251</v>
      </c>
      <c r="AT59" t="str">
        <f t="shared" si="56"/>
        <v>0..Salaries.0.Dec25</v>
      </c>
      <c r="AU59" s="121">
        <f t="shared" si="32"/>
        <v>0</v>
      </c>
      <c r="AV59" t="str">
        <f t="shared" si="57"/>
        <v>.Salaries.0.Jan261</v>
      </c>
      <c r="AW59" t="str">
        <f t="shared" si="58"/>
        <v>0..Salaries.0.Jan26</v>
      </c>
      <c r="AX59" s="121">
        <f t="shared" si="33"/>
        <v>0</v>
      </c>
      <c r="AY59" t="str">
        <f t="shared" si="59"/>
        <v>.Salaries.0.Feb261</v>
      </c>
      <c r="AZ59" t="str">
        <f t="shared" si="60"/>
        <v>0..Salaries.0.Feb26</v>
      </c>
      <c r="BA59" s="121">
        <f t="shared" si="34"/>
        <v>0</v>
      </c>
      <c r="BB59" t="str">
        <f t="shared" si="61"/>
        <v>.Salaries.0.Mar261</v>
      </c>
      <c r="BC59" t="str">
        <f t="shared" si="62"/>
        <v>0..Salaries.0.Mar26</v>
      </c>
      <c r="BD59" s="121">
        <f t="shared" si="35"/>
        <v>0</v>
      </c>
      <c r="BE59" s="119">
        <f t="shared" si="63"/>
        <v>0</v>
      </c>
      <c r="BF59" s="119">
        <f t="shared" si="36"/>
        <v>0</v>
      </c>
    </row>
    <row r="60" spans="2:58" x14ac:dyDescent="0.25">
      <c r="C60">
        <f>VLOOKUP(B60,'School Details'!A:K,2,FALSE)</f>
        <v>0</v>
      </c>
      <c r="D60">
        <f>VLOOKUP(B60,'School Details'!A:K,3,FALSE)</f>
        <v>0</v>
      </c>
      <c r="E60" t="str">
        <f>VLOOKUP(B60,'School Details'!A:K,4,FALSE)</f>
        <v>None</v>
      </c>
      <c r="F60">
        <f>VLOOKUP(B60,'School Details'!A:K,5,FALSE)</f>
        <v>0</v>
      </c>
      <c r="G60" s="100" t="s">
        <v>23391</v>
      </c>
      <c r="H60" t="e">
        <f>VLOOKUP(G60,CCs!$Q:$R,2,FALSE)</f>
        <v>#N/A</v>
      </c>
      <c r="I60" s="127" t="s">
        <v>23773</v>
      </c>
      <c r="J60" t="str">
        <f t="shared" si="37"/>
        <v>661225</v>
      </c>
      <c r="K60">
        <f>VLOOKUP(I60,'Drop Down'!$H:$I,2,FALSE)</f>
        <v>0</v>
      </c>
      <c r="L60">
        <f t="shared" si="38"/>
        <v>8</v>
      </c>
      <c r="M60" t="str">
        <f t="shared" si="26"/>
        <v>Salaries.0</v>
      </c>
      <c r="N60">
        <f>VLOOKUP(B60,'School Details'!A:K,10,FALSE)</f>
        <v>0</v>
      </c>
      <c r="O60">
        <f t="shared" si="27"/>
        <v>0</v>
      </c>
      <c r="P60" t="e">
        <f>VLOOKUP($N60,LBB_Code!$B:$F,3,FALSE)</f>
        <v>#N/A</v>
      </c>
      <c r="Q60" t="e">
        <f>VLOOKUP($N60,LBB_Code!$B:$F,2,FALSE)</f>
        <v>#N/A</v>
      </c>
      <c r="R60" t="e">
        <f>VLOOKUP($N60,LBB_Code!$B:$F,4,FALSE)</f>
        <v>#N/A</v>
      </c>
      <c r="S60" t="str">
        <f>VLOOKUP($G60,LBB_Code!$J:$O, 6,FALSE)</f>
        <v>A1.D10162.661225.99999.9999999.999999</v>
      </c>
      <c r="T60" s="153"/>
      <c r="U60" t="str">
        <f t="shared" si="39"/>
        <v>.Salaries.0.Ap251</v>
      </c>
      <c r="V60" t="str">
        <f t="shared" si="40"/>
        <v>0..Salaries.0.Ap25</v>
      </c>
      <c r="W60" s="121"/>
      <c r="X60" t="str">
        <f t="shared" si="41"/>
        <v>.Salaries.0.Ma251</v>
      </c>
      <c r="Y60" t="str">
        <f t="shared" si="42"/>
        <v>0..Salaries.0.Ma25</v>
      </c>
      <c r="Z60" s="121"/>
      <c r="AA60" t="str">
        <f t="shared" si="43"/>
        <v>.Salaries.0.Ju251</v>
      </c>
      <c r="AB60" t="str">
        <f t="shared" si="44"/>
        <v>0..Salaries.0.Ju25</v>
      </c>
      <c r="AC60" s="121"/>
      <c r="AD60" t="str">
        <f t="shared" si="45"/>
        <v>.Salaries.0.Jul251</v>
      </c>
      <c r="AE60" t="str">
        <f t="shared" si="46"/>
        <v>0..Salaries.0.Jul25</v>
      </c>
      <c r="AF60" s="121">
        <f t="shared" si="28"/>
        <v>0</v>
      </c>
      <c r="AG60" t="str">
        <f t="shared" si="47"/>
        <v>.Salaries.0.Aug251</v>
      </c>
      <c r="AH60" t="str">
        <f t="shared" si="48"/>
        <v>0..Salaries.0.Aug25</v>
      </c>
      <c r="AI60" s="121"/>
      <c r="AJ60" t="str">
        <f t="shared" si="49"/>
        <v>.Salaries.0.Sep251</v>
      </c>
      <c r="AK60" t="str">
        <f t="shared" si="50"/>
        <v>0..Salaries.0.Sep25</v>
      </c>
      <c r="AL60" s="121">
        <f t="shared" si="29"/>
        <v>0</v>
      </c>
      <c r="AM60" t="str">
        <f t="shared" si="51"/>
        <v>.Salaries.0.Oct251</v>
      </c>
      <c r="AN60" t="str">
        <f t="shared" si="52"/>
        <v>0..Salaries.0.Oct25</v>
      </c>
      <c r="AO60" s="121">
        <f t="shared" si="30"/>
        <v>0</v>
      </c>
      <c r="AP60" t="str">
        <f t="shared" si="53"/>
        <v>.Salaries.0.Nov251</v>
      </c>
      <c r="AQ60" t="str">
        <f t="shared" si="54"/>
        <v>0..Salaries.0.Nov25</v>
      </c>
      <c r="AR60" s="121">
        <f t="shared" si="31"/>
        <v>0</v>
      </c>
      <c r="AS60" t="str">
        <f t="shared" si="55"/>
        <v>.Salaries.0.Dec251</v>
      </c>
      <c r="AT60" t="str">
        <f t="shared" si="56"/>
        <v>0..Salaries.0.Dec25</v>
      </c>
      <c r="AU60" s="121">
        <f t="shared" si="32"/>
        <v>0</v>
      </c>
      <c r="AV60" t="str">
        <f t="shared" si="57"/>
        <v>.Salaries.0.Jan261</v>
      </c>
      <c r="AW60" t="str">
        <f t="shared" si="58"/>
        <v>0..Salaries.0.Jan26</v>
      </c>
      <c r="AX60" s="121">
        <f t="shared" si="33"/>
        <v>0</v>
      </c>
      <c r="AY60" t="str">
        <f t="shared" si="59"/>
        <v>.Salaries.0.Feb261</v>
      </c>
      <c r="AZ60" t="str">
        <f t="shared" si="60"/>
        <v>0..Salaries.0.Feb26</v>
      </c>
      <c r="BA60" s="121">
        <f t="shared" si="34"/>
        <v>0</v>
      </c>
      <c r="BB60" t="str">
        <f t="shared" si="61"/>
        <v>.Salaries.0.Mar261</v>
      </c>
      <c r="BC60" t="str">
        <f t="shared" si="62"/>
        <v>0..Salaries.0.Mar26</v>
      </c>
      <c r="BD60" s="121">
        <f t="shared" si="35"/>
        <v>0</v>
      </c>
      <c r="BE60" s="119">
        <f t="shared" si="63"/>
        <v>0</v>
      </c>
      <c r="BF60" s="119">
        <f t="shared" si="36"/>
        <v>0</v>
      </c>
    </row>
    <row r="61" spans="2:58" x14ac:dyDescent="0.25">
      <c r="C61">
        <f>VLOOKUP(B61,'School Details'!A:K,2,FALSE)</f>
        <v>0</v>
      </c>
      <c r="D61">
        <f>VLOOKUP(B61,'School Details'!A:K,3,FALSE)</f>
        <v>0</v>
      </c>
      <c r="E61" t="str">
        <f>VLOOKUP(B61,'School Details'!A:K,4,FALSE)</f>
        <v>None</v>
      </c>
      <c r="F61">
        <f>VLOOKUP(B61,'School Details'!A:K,5,FALSE)</f>
        <v>0</v>
      </c>
      <c r="G61" s="100" t="s">
        <v>23391</v>
      </c>
      <c r="H61" t="e">
        <f>VLOOKUP(G61,CCs!$Q:$R,2,FALSE)</f>
        <v>#N/A</v>
      </c>
      <c r="I61" s="127" t="s">
        <v>23773</v>
      </c>
      <c r="J61" t="str">
        <f t="shared" si="37"/>
        <v>661225</v>
      </c>
      <c r="K61">
        <f>VLOOKUP(I61,'Drop Down'!$H:$I,2,FALSE)</f>
        <v>0</v>
      </c>
      <c r="L61">
        <f t="shared" si="38"/>
        <v>9</v>
      </c>
      <c r="M61" t="str">
        <f t="shared" si="26"/>
        <v>Salaries.0</v>
      </c>
      <c r="N61">
        <f>VLOOKUP(B61,'School Details'!A:K,10,FALSE)</f>
        <v>0</v>
      </c>
      <c r="O61">
        <f t="shared" si="27"/>
        <v>0</v>
      </c>
      <c r="P61" t="e">
        <f>VLOOKUP($N61,LBB_Code!$B:$F,3,FALSE)</f>
        <v>#N/A</v>
      </c>
      <c r="Q61" t="e">
        <f>VLOOKUP($N61,LBB_Code!$B:$F,2,FALSE)</f>
        <v>#N/A</v>
      </c>
      <c r="R61" t="e">
        <f>VLOOKUP($N61,LBB_Code!$B:$F,4,FALSE)</f>
        <v>#N/A</v>
      </c>
      <c r="S61" t="str">
        <f>VLOOKUP($G61,LBB_Code!$J:$O, 6,FALSE)</f>
        <v>A1.D10162.661225.99999.9999999.999999</v>
      </c>
      <c r="T61" s="153"/>
      <c r="U61" t="str">
        <f t="shared" si="39"/>
        <v>.Salaries.0.Ap251</v>
      </c>
      <c r="V61" t="str">
        <f t="shared" si="40"/>
        <v>0..Salaries.0.Ap25</v>
      </c>
      <c r="W61" s="121"/>
      <c r="X61" t="str">
        <f t="shared" si="41"/>
        <v>.Salaries.0.Ma251</v>
      </c>
      <c r="Y61" t="str">
        <f t="shared" si="42"/>
        <v>0..Salaries.0.Ma25</v>
      </c>
      <c r="Z61" s="121"/>
      <c r="AA61" t="str">
        <f t="shared" si="43"/>
        <v>.Salaries.0.Ju251</v>
      </c>
      <c r="AB61" t="str">
        <f t="shared" si="44"/>
        <v>0..Salaries.0.Ju25</v>
      </c>
      <c r="AC61" s="121"/>
      <c r="AD61" t="str">
        <f t="shared" si="45"/>
        <v>.Salaries.0.Jul251</v>
      </c>
      <c r="AE61" t="str">
        <f t="shared" si="46"/>
        <v>0..Salaries.0.Jul25</v>
      </c>
      <c r="AF61" s="121">
        <f t="shared" si="28"/>
        <v>0</v>
      </c>
      <c r="AG61" t="str">
        <f t="shared" si="47"/>
        <v>.Salaries.0.Aug251</v>
      </c>
      <c r="AH61" t="str">
        <f t="shared" si="48"/>
        <v>0..Salaries.0.Aug25</v>
      </c>
      <c r="AI61" s="121"/>
      <c r="AJ61" t="str">
        <f t="shared" si="49"/>
        <v>.Salaries.0.Sep251</v>
      </c>
      <c r="AK61" t="str">
        <f t="shared" si="50"/>
        <v>0..Salaries.0.Sep25</v>
      </c>
      <c r="AL61" s="121">
        <f t="shared" si="29"/>
        <v>0</v>
      </c>
      <c r="AM61" t="str">
        <f t="shared" si="51"/>
        <v>.Salaries.0.Oct251</v>
      </c>
      <c r="AN61" t="str">
        <f t="shared" si="52"/>
        <v>0..Salaries.0.Oct25</v>
      </c>
      <c r="AO61" s="121">
        <f t="shared" si="30"/>
        <v>0</v>
      </c>
      <c r="AP61" t="str">
        <f t="shared" si="53"/>
        <v>.Salaries.0.Nov251</v>
      </c>
      <c r="AQ61" t="str">
        <f t="shared" si="54"/>
        <v>0..Salaries.0.Nov25</v>
      </c>
      <c r="AR61" s="121">
        <f t="shared" si="31"/>
        <v>0</v>
      </c>
      <c r="AS61" t="str">
        <f t="shared" si="55"/>
        <v>.Salaries.0.Dec251</v>
      </c>
      <c r="AT61" t="str">
        <f t="shared" si="56"/>
        <v>0..Salaries.0.Dec25</v>
      </c>
      <c r="AU61" s="121">
        <f t="shared" si="32"/>
        <v>0</v>
      </c>
      <c r="AV61" t="str">
        <f t="shared" si="57"/>
        <v>.Salaries.0.Jan261</v>
      </c>
      <c r="AW61" t="str">
        <f t="shared" si="58"/>
        <v>0..Salaries.0.Jan26</v>
      </c>
      <c r="AX61" s="121">
        <f t="shared" si="33"/>
        <v>0</v>
      </c>
      <c r="AY61" t="str">
        <f t="shared" si="59"/>
        <v>.Salaries.0.Feb261</v>
      </c>
      <c r="AZ61" t="str">
        <f t="shared" si="60"/>
        <v>0..Salaries.0.Feb26</v>
      </c>
      <c r="BA61" s="121">
        <f t="shared" si="34"/>
        <v>0</v>
      </c>
      <c r="BB61" t="str">
        <f t="shared" si="61"/>
        <v>.Salaries.0.Mar261</v>
      </c>
      <c r="BC61" t="str">
        <f t="shared" si="62"/>
        <v>0..Salaries.0.Mar26</v>
      </c>
      <c r="BD61" s="121">
        <f t="shared" si="35"/>
        <v>0</v>
      </c>
      <c r="BE61" s="119">
        <f t="shared" si="63"/>
        <v>0</v>
      </c>
      <c r="BF61" s="121">
        <f t="shared" si="36"/>
        <v>0</v>
      </c>
    </row>
    <row r="62" spans="2:58" x14ac:dyDescent="0.25">
      <c r="C62">
        <f>VLOOKUP(B62,'School Details'!A:K,2,FALSE)</f>
        <v>0</v>
      </c>
      <c r="D62">
        <f>VLOOKUP(B62,'School Details'!A:K,3,FALSE)</f>
        <v>0</v>
      </c>
      <c r="E62" t="str">
        <f>VLOOKUP(B62,'School Details'!A:K,4,FALSE)</f>
        <v>None</v>
      </c>
      <c r="F62">
        <f>VLOOKUP(B62,'School Details'!A:K,5,FALSE)</f>
        <v>0</v>
      </c>
      <c r="G62" s="100" t="s">
        <v>23391</v>
      </c>
      <c r="H62" t="e">
        <f>VLOOKUP(G62,CCs!$Q:$R,2,FALSE)</f>
        <v>#N/A</v>
      </c>
      <c r="I62" s="127" t="s">
        <v>23773</v>
      </c>
      <c r="J62" t="str">
        <f t="shared" si="37"/>
        <v>661225</v>
      </c>
      <c r="K62">
        <f>VLOOKUP(I62,'Drop Down'!$H:$I,2,FALSE)</f>
        <v>0</v>
      </c>
      <c r="L62">
        <f t="shared" si="38"/>
        <v>10</v>
      </c>
      <c r="M62" t="str">
        <f t="shared" si="26"/>
        <v>Salaries.0</v>
      </c>
      <c r="N62">
        <f>VLOOKUP(B62,'School Details'!A:K,10,FALSE)</f>
        <v>0</v>
      </c>
      <c r="O62">
        <f t="shared" si="27"/>
        <v>0</v>
      </c>
      <c r="P62" t="e">
        <f>VLOOKUP($N62,LBB_Code!$B:$F,3,FALSE)</f>
        <v>#N/A</v>
      </c>
      <c r="Q62" t="e">
        <f>VLOOKUP($N62,LBB_Code!$B:$F,2,FALSE)</f>
        <v>#N/A</v>
      </c>
      <c r="R62" t="e">
        <f>VLOOKUP($N62,LBB_Code!$B:$F,4,FALSE)</f>
        <v>#N/A</v>
      </c>
      <c r="S62" t="str">
        <f>VLOOKUP($G62,LBB_Code!$J:$O, 6,FALSE)</f>
        <v>A1.D10162.661225.99999.9999999.999999</v>
      </c>
      <c r="T62" s="153"/>
      <c r="U62" t="str">
        <f t="shared" si="39"/>
        <v>.Salaries.0.Ap251</v>
      </c>
      <c r="V62" t="str">
        <f t="shared" si="40"/>
        <v>0..Salaries.0.Ap25</v>
      </c>
      <c r="W62" s="121"/>
      <c r="X62" t="str">
        <f t="shared" si="41"/>
        <v>.Salaries.0.Ma251</v>
      </c>
      <c r="Y62" t="str">
        <f t="shared" si="42"/>
        <v>0..Salaries.0.Ma25</v>
      </c>
      <c r="Z62" s="121"/>
      <c r="AA62" t="str">
        <f t="shared" si="43"/>
        <v>.Salaries.0.Ju251</v>
      </c>
      <c r="AB62" t="str">
        <f t="shared" si="44"/>
        <v>0..Salaries.0.Ju25</v>
      </c>
      <c r="AC62" s="121"/>
      <c r="AD62" t="str">
        <f t="shared" si="45"/>
        <v>.Salaries.0.Jul251</v>
      </c>
      <c r="AE62" t="str">
        <f t="shared" si="46"/>
        <v>0..Salaries.0.Jul25</v>
      </c>
      <c r="AF62" s="121">
        <f t="shared" si="28"/>
        <v>0</v>
      </c>
      <c r="AG62" t="str">
        <f t="shared" si="47"/>
        <v>.Salaries.0.Aug251</v>
      </c>
      <c r="AH62" t="str">
        <f t="shared" si="48"/>
        <v>0..Salaries.0.Aug25</v>
      </c>
      <c r="AI62" s="121"/>
      <c r="AJ62" t="str">
        <f t="shared" si="49"/>
        <v>.Salaries.0.Sep251</v>
      </c>
      <c r="AK62" t="str">
        <f t="shared" si="50"/>
        <v>0..Salaries.0.Sep25</v>
      </c>
      <c r="AL62" s="121">
        <f t="shared" si="29"/>
        <v>0</v>
      </c>
      <c r="AM62" t="str">
        <f t="shared" si="51"/>
        <v>.Salaries.0.Oct251</v>
      </c>
      <c r="AN62" t="str">
        <f t="shared" si="52"/>
        <v>0..Salaries.0.Oct25</v>
      </c>
      <c r="AO62" s="121">
        <f t="shared" si="30"/>
        <v>0</v>
      </c>
      <c r="AP62" t="str">
        <f t="shared" si="53"/>
        <v>.Salaries.0.Nov251</v>
      </c>
      <c r="AQ62" t="str">
        <f t="shared" si="54"/>
        <v>0..Salaries.0.Nov25</v>
      </c>
      <c r="AR62" s="121">
        <f t="shared" si="31"/>
        <v>0</v>
      </c>
      <c r="AS62" t="str">
        <f t="shared" si="55"/>
        <v>.Salaries.0.Dec251</v>
      </c>
      <c r="AT62" t="str">
        <f t="shared" si="56"/>
        <v>0..Salaries.0.Dec25</v>
      </c>
      <c r="AU62" s="121">
        <f t="shared" si="32"/>
        <v>0</v>
      </c>
      <c r="AV62" t="str">
        <f t="shared" si="57"/>
        <v>.Salaries.0.Jan261</v>
      </c>
      <c r="AW62" t="str">
        <f t="shared" si="58"/>
        <v>0..Salaries.0.Jan26</v>
      </c>
      <c r="AX62" s="121">
        <f t="shared" si="33"/>
        <v>0</v>
      </c>
      <c r="AY62" t="str">
        <f t="shared" si="59"/>
        <v>.Salaries.0.Feb261</v>
      </c>
      <c r="AZ62" t="str">
        <f t="shared" si="60"/>
        <v>0..Salaries.0.Feb26</v>
      </c>
      <c r="BA62" s="121">
        <f t="shared" si="34"/>
        <v>0</v>
      </c>
      <c r="BB62" t="str">
        <f t="shared" si="61"/>
        <v>.Salaries.0.Mar261</v>
      </c>
      <c r="BC62" t="str">
        <f t="shared" si="62"/>
        <v>0..Salaries.0.Mar26</v>
      </c>
      <c r="BD62" s="121">
        <f t="shared" si="35"/>
        <v>0</v>
      </c>
      <c r="BE62" s="119">
        <f t="shared" si="63"/>
        <v>0</v>
      </c>
      <c r="BF62" s="121">
        <f t="shared" si="36"/>
        <v>0</v>
      </c>
    </row>
    <row r="63" spans="2:58" x14ac:dyDescent="0.25">
      <c r="C63">
        <f>VLOOKUP(B63,'School Details'!A:K,2,FALSE)</f>
        <v>0</v>
      </c>
      <c r="D63">
        <f>VLOOKUP(B63,'School Details'!A:K,3,FALSE)</f>
        <v>0</v>
      </c>
      <c r="E63" t="str">
        <f>VLOOKUP(B63,'School Details'!A:K,4,FALSE)</f>
        <v>None</v>
      </c>
      <c r="F63">
        <f>VLOOKUP(B63,'School Details'!A:K,5,FALSE)</f>
        <v>0</v>
      </c>
      <c r="G63" s="100" t="s">
        <v>23391</v>
      </c>
      <c r="H63" t="e">
        <f>VLOOKUP(G63,CCs!$Q:$R,2,FALSE)</f>
        <v>#N/A</v>
      </c>
      <c r="I63" s="127" t="s">
        <v>23773</v>
      </c>
      <c r="J63" t="str">
        <f t="shared" si="37"/>
        <v>661225</v>
      </c>
      <c r="K63">
        <f>VLOOKUP(I63,'Drop Down'!$H:$I,2,FALSE)</f>
        <v>0</v>
      </c>
      <c r="L63">
        <f t="shared" si="38"/>
        <v>11</v>
      </c>
      <c r="M63" t="str">
        <f t="shared" si="26"/>
        <v>Salaries.0</v>
      </c>
      <c r="N63">
        <f>VLOOKUP(B63,'School Details'!A:K,10,FALSE)</f>
        <v>0</v>
      </c>
      <c r="O63">
        <f t="shared" si="27"/>
        <v>0</v>
      </c>
      <c r="P63" t="e">
        <f>VLOOKUP($N63,LBB_Code!$B:$F,3,FALSE)</f>
        <v>#N/A</v>
      </c>
      <c r="Q63" t="e">
        <f>VLOOKUP($N63,LBB_Code!$B:$F,2,FALSE)</f>
        <v>#N/A</v>
      </c>
      <c r="R63" t="e">
        <f>VLOOKUP($N63,LBB_Code!$B:$F,4,FALSE)</f>
        <v>#N/A</v>
      </c>
      <c r="S63" t="str">
        <f>VLOOKUP($G63,LBB_Code!$J:$O, 6,FALSE)</f>
        <v>A1.D10162.661225.99999.9999999.999999</v>
      </c>
      <c r="T63" s="153"/>
      <c r="U63" t="str">
        <f t="shared" si="39"/>
        <v>.Salaries.0.Ap251</v>
      </c>
      <c r="V63" t="str">
        <f t="shared" si="40"/>
        <v>0..Salaries.0.Ap25</v>
      </c>
      <c r="W63" s="121"/>
      <c r="X63" t="str">
        <f t="shared" si="41"/>
        <v>.Salaries.0.Ma251</v>
      </c>
      <c r="Y63" t="str">
        <f t="shared" si="42"/>
        <v>0..Salaries.0.Ma25</v>
      </c>
      <c r="Z63" s="121"/>
      <c r="AA63" t="str">
        <f t="shared" si="43"/>
        <v>.Salaries.0.Ju251</v>
      </c>
      <c r="AB63" t="str">
        <f t="shared" si="44"/>
        <v>0..Salaries.0.Ju25</v>
      </c>
      <c r="AC63" s="121"/>
      <c r="AD63" t="str">
        <f t="shared" si="45"/>
        <v>.Salaries.0.Jul251</v>
      </c>
      <c r="AE63" t="str">
        <f t="shared" si="46"/>
        <v>0..Salaries.0.Jul25</v>
      </c>
      <c r="AF63" s="121">
        <f t="shared" si="28"/>
        <v>0</v>
      </c>
      <c r="AG63" t="str">
        <f t="shared" si="47"/>
        <v>.Salaries.0.Aug251</v>
      </c>
      <c r="AH63" t="str">
        <f t="shared" si="48"/>
        <v>0..Salaries.0.Aug25</v>
      </c>
      <c r="AI63" s="121"/>
      <c r="AJ63" t="str">
        <f t="shared" si="49"/>
        <v>.Salaries.0.Sep251</v>
      </c>
      <c r="AK63" t="str">
        <f t="shared" si="50"/>
        <v>0..Salaries.0.Sep25</v>
      </c>
      <c r="AL63" s="121">
        <f t="shared" si="29"/>
        <v>0</v>
      </c>
      <c r="AM63" t="str">
        <f t="shared" si="51"/>
        <v>.Salaries.0.Oct251</v>
      </c>
      <c r="AN63" t="str">
        <f t="shared" si="52"/>
        <v>0..Salaries.0.Oct25</v>
      </c>
      <c r="AO63" s="121">
        <f t="shared" si="30"/>
        <v>0</v>
      </c>
      <c r="AP63" t="str">
        <f t="shared" si="53"/>
        <v>.Salaries.0.Nov251</v>
      </c>
      <c r="AQ63" t="str">
        <f t="shared" si="54"/>
        <v>0..Salaries.0.Nov25</v>
      </c>
      <c r="AR63" s="121">
        <f t="shared" si="31"/>
        <v>0</v>
      </c>
      <c r="AS63" t="str">
        <f t="shared" si="55"/>
        <v>.Salaries.0.Dec251</v>
      </c>
      <c r="AT63" t="str">
        <f t="shared" si="56"/>
        <v>0..Salaries.0.Dec25</v>
      </c>
      <c r="AU63" s="121">
        <f t="shared" si="32"/>
        <v>0</v>
      </c>
      <c r="AV63" t="str">
        <f t="shared" si="57"/>
        <v>.Salaries.0.Jan261</v>
      </c>
      <c r="AW63" t="str">
        <f t="shared" si="58"/>
        <v>0..Salaries.0.Jan26</v>
      </c>
      <c r="AX63" s="121">
        <f t="shared" si="33"/>
        <v>0</v>
      </c>
      <c r="AY63" t="str">
        <f t="shared" si="59"/>
        <v>.Salaries.0.Feb261</v>
      </c>
      <c r="AZ63" t="str">
        <f t="shared" si="60"/>
        <v>0..Salaries.0.Feb26</v>
      </c>
      <c r="BA63" s="121">
        <f t="shared" si="34"/>
        <v>0</v>
      </c>
      <c r="BB63" t="str">
        <f t="shared" si="61"/>
        <v>.Salaries.0.Mar261</v>
      </c>
      <c r="BC63" t="str">
        <f t="shared" si="62"/>
        <v>0..Salaries.0.Mar26</v>
      </c>
      <c r="BD63" s="121">
        <f t="shared" si="35"/>
        <v>0</v>
      </c>
      <c r="BE63" s="119">
        <f t="shared" si="63"/>
        <v>0</v>
      </c>
      <c r="BF63" s="121">
        <f t="shared" si="36"/>
        <v>0</v>
      </c>
    </row>
    <row r="64" spans="2:58" x14ac:dyDescent="0.25">
      <c r="C64">
        <f>VLOOKUP(B64,'School Details'!A:K,2,FALSE)</f>
        <v>0</v>
      </c>
      <c r="D64">
        <f>VLOOKUP(B64,'School Details'!A:K,3,FALSE)</f>
        <v>0</v>
      </c>
      <c r="E64" t="str">
        <f>VLOOKUP(B64,'School Details'!A:K,4,FALSE)</f>
        <v>None</v>
      </c>
      <c r="F64">
        <f>VLOOKUP(B64,'School Details'!A:K,5,FALSE)</f>
        <v>0</v>
      </c>
      <c r="G64" s="100" t="s">
        <v>23391</v>
      </c>
      <c r="H64" t="e">
        <f>VLOOKUP(G64,CCs!$Q:$R,2,FALSE)</f>
        <v>#N/A</v>
      </c>
      <c r="I64" s="127" t="s">
        <v>23773</v>
      </c>
      <c r="J64" t="str">
        <f t="shared" si="37"/>
        <v>661225</v>
      </c>
      <c r="K64">
        <f>VLOOKUP(I64,'Drop Down'!$H:$I,2,FALSE)</f>
        <v>0</v>
      </c>
      <c r="L64">
        <f t="shared" si="38"/>
        <v>12</v>
      </c>
      <c r="M64" t="str">
        <f t="shared" si="26"/>
        <v>Salaries.0</v>
      </c>
      <c r="N64">
        <f>VLOOKUP(B64,'School Details'!A:K,10,FALSE)</f>
        <v>0</v>
      </c>
      <c r="O64">
        <f t="shared" si="27"/>
        <v>0</v>
      </c>
      <c r="P64" t="e">
        <f>VLOOKUP($N64,LBB_Code!$B:$F,3,FALSE)</f>
        <v>#N/A</v>
      </c>
      <c r="Q64" t="e">
        <f>VLOOKUP($N64,LBB_Code!$B:$F,2,FALSE)</f>
        <v>#N/A</v>
      </c>
      <c r="R64" t="e">
        <f>VLOOKUP($N64,LBB_Code!$B:$F,4,FALSE)</f>
        <v>#N/A</v>
      </c>
      <c r="S64" t="str">
        <f>VLOOKUP($G64,LBB_Code!$J:$O, 6,FALSE)</f>
        <v>A1.D10162.661225.99999.9999999.999999</v>
      </c>
      <c r="T64" s="153"/>
      <c r="U64" t="str">
        <f t="shared" si="39"/>
        <v>.Salaries.0.Ap251</v>
      </c>
      <c r="V64" t="str">
        <f t="shared" si="40"/>
        <v>0..Salaries.0.Ap25</v>
      </c>
      <c r="W64" s="121"/>
      <c r="X64" t="str">
        <f t="shared" si="41"/>
        <v>.Salaries.0.Ma251</v>
      </c>
      <c r="Y64" t="str">
        <f t="shared" si="42"/>
        <v>0..Salaries.0.Ma25</v>
      </c>
      <c r="Z64" s="121"/>
      <c r="AA64" t="str">
        <f t="shared" si="43"/>
        <v>.Salaries.0.Ju251</v>
      </c>
      <c r="AB64" t="str">
        <f t="shared" si="44"/>
        <v>0..Salaries.0.Ju25</v>
      </c>
      <c r="AC64" s="121"/>
      <c r="AD64" t="str">
        <f t="shared" si="45"/>
        <v>.Salaries.0.Jul251</v>
      </c>
      <c r="AE64" t="str">
        <f t="shared" si="46"/>
        <v>0..Salaries.0.Jul25</v>
      </c>
      <c r="AF64" s="121">
        <f>$T$7/13</f>
        <v>0</v>
      </c>
      <c r="AG64" t="str">
        <f t="shared" si="47"/>
        <v>.Salaries.0.Aug251</v>
      </c>
      <c r="AH64" t="str">
        <f t="shared" si="48"/>
        <v>0..Salaries.0.Aug25</v>
      </c>
      <c r="AI64" s="121"/>
      <c r="AJ64" t="str">
        <f t="shared" si="49"/>
        <v>.Salaries.0.Sep251</v>
      </c>
      <c r="AK64" t="str">
        <f t="shared" si="50"/>
        <v>0..Salaries.0.Sep25</v>
      </c>
      <c r="AL64" s="121">
        <f t="shared" si="29"/>
        <v>0</v>
      </c>
      <c r="AM64" t="str">
        <f t="shared" si="51"/>
        <v>.Salaries.0.Oct251</v>
      </c>
      <c r="AN64" t="str">
        <f t="shared" si="52"/>
        <v>0..Salaries.0.Oct25</v>
      </c>
      <c r="AO64" s="121">
        <f t="shared" si="30"/>
        <v>0</v>
      </c>
      <c r="AP64" t="str">
        <f t="shared" si="53"/>
        <v>.Salaries.0.Nov251</v>
      </c>
      <c r="AQ64" t="str">
        <f t="shared" si="54"/>
        <v>0..Salaries.0.Nov25</v>
      </c>
      <c r="AR64" s="121">
        <f t="shared" si="31"/>
        <v>0</v>
      </c>
      <c r="AS64" t="str">
        <f t="shared" si="55"/>
        <v>.Salaries.0.Dec251</v>
      </c>
      <c r="AT64" t="str">
        <f t="shared" si="56"/>
        <v>0..Salaries.0.Dec25</v>
      </c>
      <c r="AU64" s="121">
        <f t="shared" si="32"/>
        <v>0</v>
      </c>
      <c r="AV64" t="str">
        <f t="shared" si="57"/>
        <v>.Salaries.0.Jan261</v>
      </c>
      <c r="AW64" t="str">
        <f t="shared" si="58"/>
        <v>0..Salaries.0.Jan26</v>
      </c>
      <c r="AX64" s="121">
        <f t="shared" si="33"/>
        <v>0</v>
      </c>
      <c r="AY64" t="str">
        <f t="shared" si="59"/>
        <v>.Salaries.0.Feb261</v>
      </c>
      <c r="AZ64" t="str">
        <f t="shared" si="60"/>
        <v>0..Salaries.0.Feb26</v>
      </c>
      <c r="BA64" s="121">
        <f t="shared" si="34"/>
        <v>0</v>
      </c>
      <c r="BB64" t="str">
        <f t="shared" si="61"/>
        <v>.Salaries.0.Mar261</v>
      </c>
      <c r="BC64" t="str">
        <f t="shared" si="62"/>
        <v>0..Salaries.0.Mar26</v>
      </c>
      <c r="BD64" s="121">
        <f>$T$7/13</f>
        <v>0</v>
      </c>
      <c r="BE64" s="119">
        <f t="shared" si="63"/>
        <v>0</v>
      </c>
      <c r="BF64" s="119">
        <f t="shared" si="36"/>
        <v>0</v>
      </c>
    </row>
    <row r="65" spans="3:58" x14ac:dyDescent="0.25">
      <c r="C65">
        <f>VLOOKUP(B65,'School Details'!A:K,2,FALSE)</f>
        <v>0</v>
      </c>
      <c r="D65">
        <f>VLOOKUP(B65,'School Details'!A:K,3,FALSE)</f>
        <v>0</v>
      </c>
      <c r="E65" t="str">
        <f>VLOOKUP(B65,'School Details'!A:K,4,FALSE)</f>
        <v>None</v>
      </c>
      <c r="F65">
        <f>VLOOKUP(B65,'School Details'!A:K,5,FALSE)</f>
        <v>0</v>
      </c>
      <c r="G65" s="100" t="s">
        <v>23391</v>
      </c>
      <c r="H65" t="e">
        <f>VLOOKUP(G65,CCs!$Q:$R,2,FALSE)</f>
        <v>#N/A</v>
      </c>
      <c r="I65" s="127" t="s">
        <v>23773</v>
      </c>
      <c r="J65" t="str">
        <f t="shared" si="37"/>
        <v>661225</v>
      </c>
      <c r="K65">
        <f>VLOOKUP(I65,'Drop Down'!$H:$I,2,FALSE)</f>
        <v>0</v>
      </c>
      <c r="L65">
        <f t="shared" si="38"/>
        <v>13</v>
      </c>
      <c r="M65" t="str">
        <f t="shared" si="26"/>
        <v>Salaries.0</v>
      </c>
      <c r="N65">
        <f>VLOOKUP(B65,'School Details'!A:K,10,FALSE)</f>
        <v>0</v>
      </c>
      <c r="O65">
        <f t="shared" si="27"/>
        <v>0</v>
      </c>
      <c r="P65" t="e">
        <f>VLOOKUP($N65,LBB_Code!$B:$F,3,FALSE)</f>
        <v>#N/A</v>
      </c>
      <c r="Q65" t="e">
        <f>VLOOKUP($N65,LBB_Code!$B:$F,2,FALSE)</f>
        <v>#N/A</v>
      </c>
      <c r="R65" t="e">
        <f>VLOOKUP($N65,LBB_Code!$B:$F,4,FALSE)</f>
        <v>#N/A</v>
      </c>
      <c r="S65" t="str">
        <f>VLOOKUP($G65,LBB_Code!$J:$O, 6,FALSE)</f>
        <v>A1.D10162.661225.99999.9999999.999999</v>
      </c>
      <c r="T65" s="153"/>
      <c r="U65" t="str">
        <f t="shared" si="39"/>
        <v>.Salaries.0.Ap251</v>
      </c>
      <c r="V65" t="str">
        <f t="shared" si="40"/>
        <v>0..Salaries.0.Ap25</v>
      </c>
      <c r="W65" s="121"/>
      <c r="X65" t="str">
        <f t="shared" si="41"/>
        <v>.Salaries.0.Ma251</v>
      </c>
      <c r="Y65" t="str">
        <f t="shared" si="42"/>
        <v>0..Salaries.0.Ma25</v>
      </c>
      <c r="Z65" s="121"/>
      <c r="AA65" t="str">
        <f t="shared" si="43"/>
        <v>.Salaries.0.Ju251</v>
      </c>
      <c r="AB65" t="str">
        <f t="shared" si="44"/>
        <v>0..Salaries.0.Ju25</v>
      </c>
      <c r="AC65" s="121"/>
      <c r="AD65" t="str">
        <f t="shared" si="45"/>
        <v>.Salaries.0.Jul251</v>
      </c>
      <c r="AE65" t="str">
        <f t="shared" si="46"/>
        <v>0..Salaries.0.Jul25</v>
      </c>
      <c r="AF65" s="121">
        <f t="shared" si="28"/>
        <v>0</v>
      </c>
      <c r="AG65" t="str">
        <f t="shared" si="47"/>
        <v>.Salaries.0.Aug251</v>
      </c>
      <c r="AH65" t="str">
        <f t="shared" si="48"/>
        <v>0..Salaries.0.Aug25</v>
      </c>
      <c r="AI65" s="121"/>
      <c r="AJ65" t="str">
        <f t="shared" si="49"/>
        <v>.Salaries.0.Sep251</v>
      </c>
      <c r="AK65" t="str">
        <f t="shared" si="50"/>
        <v>0..Salaries.0.Sep25</v>
      </c>
      <c r="AL65" s="121">
        <f t="shared" si="29"/>
        <v>0</v>
      </c>
      <c r="AM65" t="str">
        <f t="shared" si="51"/>
        <v>.Salaries.0.Oct251</v>
      </c>
      <c r="AN65" t="str">
        <f t="shared" si="52"/>
        <v>0..Salaries.0.Oct25</v>
      </c>
      <c r="AO65" s="121">
        <f t="shared" si="30"/>
        <v>0</v>
      </c>
      <c r="AP65" t="str">
        <f t="shared" si="53"/>
        <v>.Salaries.0.Nov251</v>
      </c>
      <c r="AQ65" t="str">
        <f t="shared" si="54"/>
        <v>0..Salaries.0.Nov25</v>
      </c>
      <c r="AR65" s="121">
        <f t="shared" si="31"/>
        <v>0</v>
      </c>
      <c r="AS65" t="str">
        <f t="shared" si="55"/>
        <v>.Salaries.0.Dec251</v>
      </c>
      <c r="AT65" t="str">
        <f t="shared" si="56"/>
        <v>0..Salaries.0.Dec25</v>
      </c>
      <c r="AU65" s="121">
        <f t="shared" si="32"/>
        <v>0</v>
      </c>
      <c r="AV65" t="str">
        <f t="shared" si="57"/>
        <v>.Salaries.0.Jan261</v>
      </c>
      <c r="AW65" t="str">
        <f t="shared" si="58"/>
        <v>0..Salaries.0.Jan26</v>
      </c>
      <c r="AX65" s="121">
        <f t="shared" si="33"/>
        <v>0</v>
      </c>
      <c r="AY65" t="str">
        <f t="shared" si="59"/>
        <v>.Salaries.0.Feb261</v>
      </c>
      <c r="AZ65" t="str">
        <f t="shared" si="60"/>
        <v>0..Salaries.0.Feb26</v>
      </c>
      <c r="BA65" s="121">
        <f t="shared" si="34"/>
        <v>0</v>
      </c>
      <c r="BB65" t="str">
        <f t="shared" si="61"/>
        <v>.Salaries.0.Mar261</v>
      </c>
      <c r="BC65" t="str">
        <f t="shared" si="62"/>
        <v>0..Salaries.0.Mar26</v>
      </c>
      <c r="BD65" s="121">
        <f t="shared" si="35"/>
        <v>0</v>
      </c>
      <c r="BE65" s="119">
        <f t="shared" si="63"/>
        <v>0</v>
      </c>
      <c r="BF65" s="119">
        <f t="shared" si="36"/>
        <v>0</v>
      </c>
    </row>
    <row r="66" spans="3:58" x14ac:dyDescent="0.25">
      <c r="C66">
        <f>VLOOKUP(B66,'School Details'!A:K,2,FALSE)</f>
        <v>0</v>
      </c>
      <c r="D66">
        <f>VLOOKUP(B66,'School Details'!A:K,3,FALSE)</f>
        <v>0</v>
      </c>
      <c r="E66" t="str">
        <f>VLOOKUP(B66,'School Details'!A:K,4,FALSE)</f>
        <v>None</v>
      </c>
      <c r="F66">
        <f>VLOOKUP(B66,'School Details'!A:K,5,FALSE)</f>
        <v>0</v>
      </c>
      <c r="G66" s="100" t="s">
        <v>23391</v>
      </c>
      <c r="H66" t="e">
        <f>VLOOKUP(G66,CCs!$Q:$R,2,FALSE)</f>
        <v>#N/A</v>
      </c>
      <c r="I66" s="127" t="s">
        <v>23773</v>
      </c>
      <c r="J66" t="str">
        <f t="shared" si="37"/>
        <v>661225</v>
      </c>
      <c r="K66">
        <f>VLOOKUP(I66,'Drop Down'!$H:$I,2,FALSE)</f>
        <v>0</v>
      </c>
      <c r="L66">
        <f t="shared" si="38"/>
        <v>14</v>
      </c>
      <c r="M66" t="str">
        <f t="shared" si="26"/>
        <v>Salaries.0</v>
      </c>
      <c r="N66">
        <f>VLOOKUP(B66,'School Details'!A:K,10,FALSE)</f>
        <v>0</v>
      </c>
      <c r="O66">
        <f t="shared" si="27"/>
        <v>0</v>
      </c>
      <c r="P66" t="e">
        <f>VLOOKUP($N66,LBB_Code!$B:$F,3,FALSE)</f>
        <v>#N/A</v>
      </c>
      <c r="Q66" t="e">
        <f>VLOOKUP($N66,LBB_Code!$B:$F,2,FALSE)</f>
        <v>#N/A</v>
      </c>
      <c r="R66" t="e">
        <f>VLOOKUP($N66,LBB_Code!$B:$F,4,FALSE)</f>
        <v>#N/A</v>
      </c>
      <c r="S66" t="str">
        <f>VLOOKUP($G66,LBB_Code!$J:$O, 6,FALSE)</f>
        <v>A1.D10162.661225.99999.9999999.999999</v>
      </c>
      <c r="T66" s="153"/>
      <c r="U66" t="str">
        <f t="shared" si="39"/>
        <v>.Salaries.0.Ap251</v>
      </c>
      <c r="V66" t="str">
        <f t="shared" si="40"/>
        <v>0..Salaries.0.Ap25</v>
      </c>
      <c r="W66" s="121"/>
      <c r="X66" t="str">
        <f t="shared" si="41"/>
        <v>.Salaries.0.Ma251</v>
      </c>
      <c r="Y66" t="str">
        <f t="shared" si="42"/>
        <v>0..Salaries.0.Ma25</v>
      </c>
      <c r="Z66" s="121"/>
      <c r="AA66" t="str">
        <f t="shared" si="43"/>
        <v>.Salaries.0.Ju251</v>
      </c>
      <c r="AB66" t="str">
        <f t="shared" si="44"/>
        <v>0..Salaries.0.Ju25</v>
      </c>
      <c r="AC66" s="121"/>
      <c r="AD66" t="str">
        <f t="shared" si="45"/>
        <v>.Salaries.0.Jul251</v>
      </c>
      <c r="AE66" t="str">
        <f t="shared" si="46"/>
        <v>0..Salaries.0.Jul25</v>
      </c>
      <c r="AF66" s="121">
        <f t="shared" si="28"/>
        <v>0</v>
      </c>
      <c r="AG66" t="str">
        <f t="shared" si="47"/>
        <v>.Salaries.0.Aug251</v>
      </c>
      <c r="AH66" t="str">
        <f t="shared" si="48"/>
        <v>0..Salaries.0.Aug25</v>
      </c>
      <c r="AI66" s="121"/>
      <c r="AJ66" t="str">
        <f t="shared" si="49"/>
        <v>.Salaries.0.Sep251</v>
      </c>
      <c r="AK66" t="str">
        <f t="shared" si="50"/>
        <v>0..Salaries.0.Sep25</v>
      </c>
      <c r="AL66" s="121">
        <f t="shared" si="29"/>
        <v>0</v>
      </c>
      <c r="AM66" t="str">
        <f t="shared" si="51"/>
        <v>.Salaries.0.Oct251</v>
      </c>
      <c r="AN66" t="str">
        <f t="shared" si="52"/>
        <v>0..Salaries.0.Oct25</v>
      </c>
      <c r="AO66" s="121">
        <f t="shared" si="30"/>
        <v>0</v>
      </c>
      <c r="AP66" t="str">
        <f t="shared" si="53"/>
        <v>.Salaries.0.Nov251</v>
      </c>
      <c r="AQ66" t="str">
        <f t="shared" si="54"/>
        <v>0..Salaries.0.Nov25</v>
      </c>
      <c r="AR66" s="121">
        <f t="shared" si="31"/>
        <v>0</v>
      </c>
      <c r="AS66" t="str">
        <f t="shared" si="55"/>
        <v>.Salaries.0.Dec251</v>
      </c>
      <c r="AT66" t="str">
        <f t="shared" si="56"/>
        <v>0..Salaries.0.Dec25</v>
      </c>
      <c r="AU66" s="121">
        <f t="shared" si="32"/>
        <v>0</v>
      </c>
      <c r="AV66" t="str">
        <f t="shared" si="57"/>
        <v>.Salaries.0.Jan261</v>
      </c>
      <c r="AW66" t="str">
        <f t="shared" si="58"/>
        <v>0..Salaries.0.Jan26</v>
      </c>
      <c r="AX66" s="121">
        <f t="shared" si="33"/>
        <v>0</v>
      </c>
      <c r="AY66" t="str">
        <f t="shared" si="59"/>
        <v>.Salaries.0.Feb261</v>
      </c>
      <c r="AZ66" t="str">
        <f t="shared" si="60"/>
        <v>0..Salaries.0.Feb26</v>
      </c>
      <c r="BA66" s="121">
        <f t="shared" si="34"/>
        <v>0</v>
      </c>
      <c r="BB66" t="str">
        <f t="shared" si="61"/>
        <v>.Salaries.0.Mar261</v>
      </c>
      <c r="BC66" t="str">
        <f t="shared" si="62"/>
        <v>0..Salaries.0.Mar26</v>
      </c>
      <c r="BD66" s="121">
        <f t="shared" si="35"/>
        <v>0</v>
      </c>
      <c r="BE66" s="119">
        <f t="shared" si="63"/>
        <v>0</v>
      </c>
      <c r="BF66" s="119">
        <f t="shared" si="36"/>
        <v>0</v>
      </c>
    </row>
    <row r="67" spans="3:58" x14ac:dyDescent="0.25">
      <c r="C67">
        <f>VLOOKUP(B67,'School Details'!A:K,2,FALSE)</f>
        <v>0</v>
      </c>
      <c r="D67">
        <f>VLOOKUP(B67,'School Details'!A:K,3,FALSE)</f>
        <v>0</v>
      </c>
      <c r="E67" t="str">
        <f>VLOOKUP(B67,'School Details'!A:K,4,FALSE)</f>
        <v>None</v>
      </c>
      <c r="F67">
        <f>VLOOKUP(B67,'School Details'!A:K,5,FALSE)</f>
        <v>0</v>
      </c>
      <c r="G67" s="100" t="s">
        <v>23391</v>
      </c>
      <c r="H67" t="e">
        <f>VLOOKUP(G67,CCs!$Q:$R,2,FALSE)</f>
        <v>#N/A</v>
      </c>
      <c r="I67" s="127" t="s">
        <v>23773</v>
      </c>
      <c r="J67" t="str">
        <f t="shared" si="37"/>
        <v>661225</v>
      </c>
      <c r="K67">
        <f>VLOOKUP(I67,'Drop Down'!$H:$I,2,FALSE)</f>
        <v>0</v>
      </c>
      <c r="L67">
        <f t="shared" si="38"/>
        <v>15</v>
      </c>
      <c r="M67" t="str">
        <f t="shared" si="26"/>
        <v>Salaries.0</v>
      </c>
      <c r="N67">
        <f>VLOOKUP(B67,'School Details'!A:K,10,FALSE)</f>
        <v>0</v>
      </c>
      <c r="O67">
        <f t="shared" si="27"/>
        <v>0</v>
      </c>
      <c r="P67" t="e">
        <f>VLOOKUP($N67,LBB_Code!$B:$F,3,FALSE)</f>
        <v>#N/A</v>
      </c>
      <c r="Q67" t="e">
        <f>VLOOKUP($N67,LBB_Code!$B:$F,2,FALSE)</f>
        <v>#N/A</v>
      </c>
      <c r="R67" t="e">
        <f>VLOOKUP($N67,LBB_Code!$B:$F,4,FALSE)</f>
        <v>#N/A</v>
      </c>
      <c r="S67" t="str">
        <f>VLOOKUP($G67,LBB_Code!$J:$O, 6,FALSE)</f>
        <v>A1.D10162.661225.99999.9999999.999999</v>
      </c>
      <c r="T67" s="153"/>
      <c r="U67" t="str">
        <f t="shared" si="39"/>
        <v>.Salaries.0.Ap251</v>
      </c>
      <c r="V67" t="str">
        <f t="shared" si="40"/>
        <v>0..Salaries.0.Ap25</v>
      </c>
      <c r="W67" s="121"/>
      <c r="X67" t="str">
        <f t="shared" si="41"/>
        <v>.Salaries.0.Ma251</v>
      </c>
      <c r="Y67" t="str">
        <f t="shared" si="42"/>
        <v>0..Salaries.0.Ma25</v>
      </c>
      <c r="Z67" s="121"/>
      <c r="AA67" t="str">
        <f t="shared" si="43"/>
        <v>.Salaries.0.Ju251</v>
      </c>
      <c r="AB67" t="str">
        <f t="shared" si="44"/>
        <v>0..Salaries.0.Ju25</v>
      </c>
      <c r="AC67" s="121"/>
      <c r="AD67" t="str">
        <f t="shared" si="45"/>
        <v>.Salaries.0.Jul251</v>
      </c>
      <c r="AE67" t="str">
        <f t="shared" si="46"/>
        <v>0..Salaries.0.Jul25</v>
      </c>
      <c r="AF67" s="121">
        <f t="shared" si="28"/>
        <v>0</v>
      </c>
      <c r="AG67" t="str">
        <f t="shared" si="47"/>
        <v>.Salaries.0.Aug251</v>
      </c>
      <c r="AH67" t="str">
        <f t="shared" si="48"/>
        <v>0..Salaries.0.Aug25</v>
      </c>
      <c r="AI67" s="121"/>
      <c r="AJ67" t="str">
        <f t="shared" si="49"/>
        <v>.Salaries.0.Sep251</v>
      </c>
      <c r="AK67" t="str">
        <f t="shared" si="50"/>
        <v>0..Salaries.0.Sep25</v>
      </c>
      <c r="AL67" s="121">
        <f t="shared" si="29"/>
        <v>0</v>
      </c>
      <c r="AM67" t="str">
        <f t="shared" si="51"/>
        <v>.Salaries.0.Oct251</v>
      </c>
      <c r="AN67" t="str">
        <f t="shared" si="52"/>
        <v>0..Salaries.0.Oct25</v>
      </c>
      <c r="AO67" s="121">
        <f t="shared" si="30"/>
        <v>0</v>
      </c>
      <c r="AP67" t="str">
        <f t="shared" si="53"/>
        <v>.Salaries.0.Nov251</v>
      </c>
      <c r="AQ67" t="str">
        <f t="shared" si="54"/>
        <v>0..Salaries.0.Nov25</v>
      </c>
      <c r="AR67" s="121">
        <f t="shared" si="31"/>
        <v>0</v>
      </c>
      <c r="AS67" t="str">
        <f t="shared" si="55"/>
        <v>.Salaries.0.Dec251</v>
      </c>
      <c r="AT67" t="str">
        <f t="shared" si="56"/>
        <v>0..Salaries.0.Dec25</v>
      </c>
      <c r="AU67" s="121">
        <f t="shared" si="32"/>
        <v>0</v>
      </c>
      <c r="AV67" t="str">
        <f t="shared" si="57"/>
        <v>.Salaries.0.Jan261</v>
      </c>
      <c r="AW67" t="str">
        <f t="shared" si="58"/>
        <v>0..Salaries.0.Jan26</v>
      </c>
      <c r="AX67" s="121">
        <f t="shared" si="33"/>
        <v>0</v>
      </c>
      <c r="AY67" t="str">
        <f t="shared" si="59"/>
        <v>.Salaries.0.Feb261</v>
      </c>
      <c r="AZ67" t="str">
        <f t="shared" si="60"/>
        <v>0..Salaries.0.Feb26</v>
      </c>
      <c r="BA67" s="121">
        <f t="shared" si="34"/>
        <v>0</v>
      </c>
      <c r="BB67" t="str">
        <f t="shared" si="61"/>
        <v>.Salaries.0.Mar261</v>
      </c>
      <c r="BC67" t="str">
        <f t="shared" si="62"/>
        <v>0..Salaries.0.Mar26</v>
      </c>
      <c r="BD67" s="121">
        <f t="shared" si="35"/>
        <v>0</v>
      </c>
      <c r="BE67" s="119">
        <f t="shared" si="63"/>
        <v>0</v>
      </c>
      <c r="BF67" s="119">
        <f t="shared" si="36"/>
        <v>0</v>
      </c>
    </row>
    <row r="68" spans="3:58" x14ac:dyDescent="0.25">
      <c r="C68">
        <f>VLOOKUP(B68,'School Details'!A:K,2,FALSE)</f>
        <v>0</v>
      </c>
      <c r="D68">
        <f>VLOOKUP(B68,'School Details'!A:K,3,FALSE)</f>
        <v>0</v>
      </c>
      <c r="E68" t="str">
        <f>VLOOKUP(B68,'School Details'!A:K,4,FALSE)</f>
        <v>None</v>
      </c>
      <c r="F68">
        <f>VLOOKUP(B68,'School Details'!A:K,5,FALSE)</f>
        <v>0</v>
      </c>
      <c r="G68" s="100" t="s">
        <v>23391</v>
      </c>
      <c r="H68" t="e">
        <f>VLOOKUP(G68,CCs!$Q:$R,2,FALSE)</f>
        <v>#N/A</v>
      </c>
      <c r="I68" s="127" t="s">
        <v>23773</v>
      </c>
      <c r="J68" t="str">
        <f t="shared" si="37"/>
        <v>661225</v>
      </c>
      <c r="K68">
        <f>VLOOKUP(I68,'Drop Down'!$H:$I,2,FALSE)</f>
        <v>0</v>
      </c>
      <c r="L68">
        <f t="shared" si="38"/>
        <v>16</v>
      </c>
      <c r="M68" t="str">
        <f t="shared" si="26"/>
        <v>Salaries.0</v>
      </c>
      <c r="N68">
        <f>VLOOKUP(B68,'School Details'!A:K,10,FALSE)</f>
        <v>0</v>
      </c>
      <c r="O68">
        <f t="shared" si="27"/>
        <v>0</v>
      </c>
      <c r="P68" t="e">
        <f>VLOOKUP($N68,LBB_Code!$B:$F,3,FALSE)</f>
        <v>#N/A</v>
      </c>
      <c r="Q68" t="e">
        <f>VLOOKUP($N68,LBB_Code!$B:$F,2,FALSE)</f>
        <v>#N/A</v>
      </c>
      <c r="R68" t="e">
        <f>VLOOKUP($N68,LBB_Code!$B:$F,4,FALSE)</f>
        <v>#N/A</v>
      </c>
      <c r="S68" t="str">
        <f>VLOOKUP($G68,LBB_Code!$J:$O, 6,FALSE)</f>
        <v>A1.D10162.661225.99999.9999999.999999</v>
      </c>
      <c r="T68" s="153"/>
      <c r="U68" t="str">
        <f t="shared" si="39"/>
        <v>.Salaries.0.Ap251</v>
      </c>
      <c r="V68" t="str">
        <f t="shared" si="40"/>
        <v>0..Salaries.0.Ap25</v>
      </c>
      <c r="W68" s="121"/>
      <c r="X68" t="str">
        <f t="shared" si="41"/>
        <v>.Salaries.0.Ma251</v>
      </c>
      <c r="Y68" t="str">
        <f t="shared" si="42"/>
        <v>0..Salaries.0.Ma25</v>
      </c>
      <c r="Z68" s="121"/>
      <c r="AA68" t="str">
        <f t="shared" si="43"/>
        <v>.Salaries.0.Ju251</v>
      </c>
      <c r="AB68" t="str">
        <f t="shared" si="44"/>
        <v>0..Salaries.0.Ju25</v>
      </c>
      <c r="AC68" s="121"/>
      <c r="AD68" t="str">
        <f t="shared" si="45"/>
        <v>.Salaries.0.Jul251</v>
      </c>
      <c r="AE68" t="str">
        <f t="shared" si="46"/>
        <v>0..Salaries.0.Jul25</v>
      </c>
      <c r="AF68" s="121">
        <f t="shared" si="28"/>
        <v>0</v>
      </c>
      <c r="AG68" t="str">
        <f t="shared" si="47"/>
        <v>.Salaries.0.Aug251</v>
      </c>
      <c r="AH68" t="str">
        <f t="shared" si="48"/>
        <v>0..Salaries.0.Aug25</v>
      </c>
      <c r="AI68" s="121"/>
      <c r="AJ68" t="str">
        <f t="shared" si="49"/>
        <v>.Salaries.0.Sep251</v>
      </c>
      <c r="AK68" t="str">
        <f t="shared" si="50"/>
        <v>0..Salaries.0.Sep25</v>
      </c>
      <c r="AL68" s="121">
        <f t="shared" si="29"/>
        <v>0</v>
      </c>
      <c r="AM68" t="str">
        <f t="shared" si="51"/>
        <v>.Salaries.0.Oct251</v>
      </c>
      <c r="AN68" t="str">
        <f t="shared" si="52"/>
        <v>0..Salaries.0.Oct25</v>
      </c>
      <c r="AO68" s="121">
        <f t="shared" si="30"/>
        <v>0</v>
      </c>
      <c r="AP68" t="str">
        <f t="shared" si="53"/>
        <v>.Salaries.0.Nov251</v>
      </c>
      <c r="AQ68" t="str">
        <f t="shared" si="54"/>
        <v>0..Salaries.0.Nov25</v>
      </c>
      <c r="AR68" s="121">
        <f t="shared" si="31"/>
        <v>0</v>
      </c>
      <c r="AS68" t="str">
        <f t="shared" si="55"/>
        <v>.Salaries.0.Dec251</v>
      </c>
      <c r="AT68" t="str">
        <f t="shared" si="56"/>
        <v>0..Salaries.0.Dec25</v>
      </c>
      <c r="AU68" s="121">
        <f t="shared" si="32"/>
        <v>0</v>
      </c>
      <c r="AV68" t="str">
        <f t="shared" si="57"/>
        <v>.Salaries.0.Jan261</v>
      </c>
      <c r="AW68" t="str">
        <f t="shared" si="58"/>
        <v>0..Salaries.0.Jan26</v>
      </c>
      <c r="AX68" s="121">
        <f t="shared" si="33"/>
        <v>0</v>
      </c>
      <c r="AY68" t="str">
        <f t="shared" si="59"/>
        <v>.Salaries.0.Feb261</v>
      </c>
      <c r="AZ68" t="str">
        <f t="shared" si="60"/>
        <v>0..Salaries.0.Feb26</v>
      </c>
      <c r="BA68" s="121">
        <f t="shared" si="34"/>
        <v>0</v>
      </c>
      <c r="BB68" t="str">
        <f t="shared" si="61"/>
        <v>.Salaries.0.Mar261</v>
      </c>
      <c r="BC68" t="str">
        <f t="shared" si="62"/>
        <v>0..Salaries.0.Mar26</v>
      </c>
      <c r="BD68" s="121">
        <f t="shared" si="35"/>
        <v>0</v>
      </c>
      <c r="BE68" s="119">
        <f t="shared" si="63"/>
        <v>0</v>
      </c>
      <c r="BF68" s="119">
        <f t="shared" si="36"/>
        <v>0</v>
      </c>
    </row>
    <row r="69" spans="3:58" x14ac:dyDescent="0.25">
      <c r="D69">
        <f>VLOOKUP(B69,'School Details'!A:K,3,FALSE)</f>
        <v>0</v>
      </c>
      <c r="E69" t="str">
        <f>VLOOKUP(B69,'School Details'!A:K,4,FALSE)</f>
        <v>None</v>
      </c>
      <c r="F69">
        <f>VLOOKUP(B69,'School Details'!A:K,5,FALSE)</f>
        <v>0</v>
      </c>
      <c r="G69" s="100" t="s">
        <v>23391</v>
      </c>
      <c r="H69" t="e">
        <f>VLOOKUP(G69,CCs!$Q:$R,2,FALSE)</f>
        <v>#N/A</v>
      </c>
      <c r="I69" s="127" t="s">
        <v>23773</v>
      </c>
      <c r="J69" t="str">
        <f t="shared" si="37"/>
        <v>661225</v>
      </c>
      <c r="K69">
        <f>VLOOKUP(I69,'Drop Down'!$H:$I,2,FALSE)</f>
        <v>0</v>
      </c>
      <c r="L69">
        <f t="shared" si="38"/>
        <v>17</v>
      </c>
      <c r="M69" t="str">
        <f t="shared" si="26"/>
        <v>Salaries.0</v>
      </c>
      <c r="N69">
        <f>VLOOKUP(B69,'School Details'!A:K,10,FALSE)</f>
        <v>0</v>
      </c>
      <c r="O69">
        <f t="shared" si="27"/>
        <v>0</v>
      </c>
      <c r="P69" t="e">
        <f>VLOOKUP($N69,LBB_Code!$B:$F,3,FALSE)</f>
        <v>#N/A</v>
      </c>
      <c r="Q69" t="e">
        <f>VLOOKUP($N69,LBB_Code!$B:$F,2,FALSE)</f>
        <v>#N/A</v>
      </c>
      <c r="R69" t="e">
        <f>VLOOKUP($N69,LBB_Code!$B:$F,4,FALSE)</f>
        <v>#N/A</v>
      </c>
      <c r="S69" t="str">
        <f>VLOOKUP($G69,LBB_Code!$J:$O, 6,FALSE)</f>
        <v>A1.D10162.661225.99999.9999999.999999</v>
      </c>
      <c r="T69" s="153"/>
      <c r="U69" t="str">
        <f t="shared" si="39"/>
        <v>.Salaries.0.Ap251</v>
      </c>
      <c r="V69" t="str">
        <f t="shared" si="40"/>
        <v>0..Salaries.0.Ap25</v>
      </c>
      <c r="W69" s="121"/>
      <c r="X69" t="str">
        <f t="shared" si="41"/>
        <v>.Salaries.0.Ma251</v>
      </c>
      <c r="Y69" t="str">
        <f t="shared" si="42"/>
        <v>0..Salaries.0.Ma25</v>
      </c>
      <c r="Z69" s="121"/>
      <c r="AA69" t="str">
        <f t="shared" si="43"/>
        <v>.Salaries.0.Ju251</v>
      </c>
      <c r="AB69" t="str">
        <f t="shared" si="44"/>
        <v>0..Salaries.0.Ju25</v>
      </c>
      <c r="AC69" s="121"/>
      <c r="AD69" t="str">
        <f t="shared" si="45"/>
        <v>.Salaries.0.Jul251</v>
      </c>
      <c r="AE69" t="str">
        <f t="shared" si="46"/>
        <v>0..Salaries.0.Jul25</v>
      </c>
      <c r="AF69" s="121">
        <f t="shared" si="28"/>
        <v>0</v>
      </c>
      <c r="AG69" t="str">
        <f t="shared" si="47"/>
        <v>.Salaries.0.Aug251</v>
      </c>
      <c r="AH69" t="str">
        <f t="shared" si="48"/>
        <v>0..Salaries.0.Aug25</v>
      </c>
      <c r="AI69" s="121"/>
      <c r="AJ69" t="str">
        <f t="shared" si="49"/>
        <v>.Salaries.0.Sep251</v>
      </c>
      <c r="AK69" t="str">
        <f t="shared" si="50"/>
        <v>0..Salaries.0.Sep25</v>
      </c>
      <c r="AL69" s="121">
        <f t="shared" si="29"/>
        <v>0</v>
      </c>
      <c r="AM69" t="str">
        <f t="shared" si="51"/>
        <v>.Salaries.0.Oct251</v>
      </c>
      <c r="AN69" t="str">
        <f t="shared" si="52"/>
        <v>0..Salaries.0.Oct25</v>
      </c>
      <c r="AO69" s="121">
        <f t="shared" si="30"/>
        <v>0</v>
      </c>
      <c r="AP69" t="str">
        <f t="shared" si="53"/>
        <v>.Salaries.0.Nov251</v>
      </c>
      <c r="AQ69" t="str">
        <f t="shared" si="54"/>
        <v>0..Salaries.0.Nov25</v>
      </c>
      <c r="AR69" s="121">
        <f t="shared" si="31"/>
        <v>0</v>
      </c>
      <c r="AS69" t="str">
        <f t="shared" si="55"/>
        <v>.Salaries.0.Dec251</v>
      </c>
      <c r="AT69" t="str">
        <f t="shared" si="56"/>
        <v>0..Salaries.0.Dec25</v>
      </c>
      <c r="AU69" s="121">
        <f t="shared" si="32"/>
        <v>0</v>
      </c>
      <c r="AV69" t="str">
        <f t="shared" si="57"/>
        <v>.Salaries.0.Jan261</v>
      </c>
      <c r="AW69" t="str">
        <f t="shared" si="58"/>
        <v>0..Salaries.0.Jan26</v>
      </c>
      <c r="AX69" s="121">
        <f t="shared" si="33"/>
        <v>0</v>
      </c>
      <c r="AY69" t="str">
        <f t="shared" si="59"/>
        <v>.Salaries.0.Feb261</v>
      </c>
      <c r="AZ69" t="str">
        <f t="shared" si="60"/>
        <v>0..Salaries.0.Feb26</v>
      </c>
      <c r="BA69" s="121">
        <f t="shared" si="34"/>
        <v>0</v>
      </c>
      <c r="BB69" t="str">
        <f t="shared" si="61"/>
        <v>.Salaries.0.Mar261</v>
      </c>
      <c r="BC69" t="str">
        <f t="shared" si="62"/>
        <v>0..Salaries.0.Mar26</v>
      </c>
      <c r="BD69" s="121">
        <f t="shared" si="35"/>
        <v>0</v>
      </c>
      <c r="BE69" s="119">
        <f t="shared" si="63"/>
        <v>0</v>
      </c>
      <c r="BF69" s="119">
        <f t="shared" si="36"/>
        <v>0</v>
      </c>
    </row>
    <row r="70" spans="3:58" x14ac:dyDescent="0.25">
      <c r="C70">
        <f>VLOOKUP(B70,'School Details'!A:K,2,FALSE)</f>
        <v>0</v>
      </c>
      <c r="D70">
        <f>VLOOKUP(B70,'School Details'!A:K,3,FALSE)</f>
        <v>0</v>
      </c>
      <c r="E70" t="str">
        <f>VLOOKUP(B70,'School Details'!A:K,4,FALSE)</f>
        <v>None</v>
      </c>
      <c r="F70">
        <f>VLOOKUP(B70,'School Details'!A:K,5,FALSE)</f>
        <v>0</v>
      </c>
      <c r="G70" s="100" t="s">
        <v>23391</v>
      </c>
      <c r="H70" t="e">
        <f>VLOOKUP(G70,CCs!$Q:$R,2,FALSE)</f>
        <v>#N/A</v>
      </c>
      <c r="I70" s="127" t="s">
        <v>23773</v>
      </c>
      <c r="J70" t="str">
        <f t="shared" si="37"/>
        <v>661225</v>
      </c>
      <c r="K70">
        <f>VLOOKUP(I70,'Drop Down'!$H:$I,2,FALSE)</f>
        <v>0</v>
      </c>
      <c r="L70">
        <f t="shared" si="38"/>
        <v>18</v>
      </c>
      <c r="M70" t="str">
        <f t="shared" si="26"/>
        <v>Salaries.0</v>
      </c>
      <c r="N70">
        <f>VLOOKUP(B70,'School Details'!A:K,10,FALSE)</f>
        <v>0</v>
      </c>
      <c r="O70">
        <f t="shared" si="27"/>
        <v>0</v>
      </c>
      <c r="P70" t="e">
        <f>VLOOKUP($N70,LBB_Code!$B:$F,3,FALSE)</f>
        <v>#N/A</v>
      </c>
      <c r="Q70" t="e">
        <f>VLOOKUP($N70,LBB_Code!$B:$F,2,FALSE)</f>
        <v>#N/A</v>
      </c>
      <c r="R70" t="e">
        <f>VLOOKUP($N70,LBB_Code!$B:$F,4,FALSE)</f>
        <v>#N/A</v>
      </c>
      <c r="S70" t="str">
        <f>VLOOKUP($G70,LBB_Code!$J:$O, 6,FALSE)</f>
        <v>A1.D10162.661225.99999.9999999.999999</v>
      </c>
      <c r="T70" s="153"/>
      <c r="U70" t="str">
        <f t="shared" si="39"/>
        <v>.Salaries.0.Ap251</v>
      </c>
      <c r="V70" t="str">
        <f t="shared" si="40"/>
        <v>0..Salaries.0.Ap25</v>
      </c>
      <c r="W70" s="121"/>
      <c r="X70" t="str">
        <f t="shared" si="41"/>
        <v>.Salaries.0.Ma251</v>
      </c>
      <c r="Y70" t="str">
        <f t="shared" si="42"/>
        <v>0..Salaries.0.Ma25</v>
      </c>
      <c r="Z70" s="121"/>
      <c r="AA70" t="str">
        <f t="shared" si="43"/>
        <v>.Salaries.0.Ju251</v>
      </c>
      <c r="AB70" t="str">
        <f t="shared" si="44"/>
        <v>0..Salaries.0.Ju25</v>
      </c>
      <c r="AC70" s="121"/>
      <c r="AD70" t="str">
        <f t="shared" si="45"/>
        <v>.Salaries.0.Jul251</v>
      </c>
      <c r="AE70" t="str">
        <f t="shared" si="46"/>
        <v>0..Salaries.0.Jul25</v>
      </c>
      <c r="AF70" s="121">
        <f t="shared" si="28"/>
        <v>0</v>
      </c>
      <c r="AG70" t="str">
        <f t="shared" si="47"/>
        <v>.Salaries.0.Aug251</v>
      </c>
      <c r="AH70" t="str">
        <f t="shared" si="48"/>
        <v>0..Salaries.0.Aug25</v>
      </c>
      <c r="AI70" s="121"/>
      <c r="AJ70" t="str">
        <f t="shared" si="49"/>
        <v>.Salaries.0.Sep251</v>
      </c>
      <c r="AK70" t="str">
        <f t="shared" si="50"/>
        <v>0..Salaries.0.Sep25</v>
      </c>
      <c r="AL70" s="121">
        <f t="shared" si="29"/>
        <v>0</v>
      </c>
      <c r="AM70" t="str">
        <f t="shared" si="51"/>
        <v>.Salaries.0.Oct251</v>
      </c>
      <c r="AN70" t="str">
        <f t="shared" si="52"/>
        <v>0..Salaries.0.Oct25</v>
      </c>
      <c r="AO70" s="121">
        <f t="shared" si="30"/>
        <v>0</v>
      </c>
      <c r="AP70" t="str">
        <f t="shared" si="53"/>
        <v>.Salaries.0.Nov251</v>
      </c>
      <c r="AQ70" t="str">
        <f t="shared" si="54"/>
        <v>0..Salaries.0.Nov25</v>
      </c>
      <c r="AR70" s="121">
        <f t="shared" si="31"/>
        <v>0</v>
      </c>
      <c r="AS70" t="str">
        <f t="shared" si="55"/>
        <v>.Salaries.0.Dec251</v>
      </c>
      <c r="AT70" t="str">
        <f t="shared" si="56"/>
        <v>0..Salaries.0.Dec25</v>
      </c>
      <c r="AU70" s="121">
        <f t="shared" si="32"/>
        <v>0</v>
      </c>
      <c r="AV70" t="str">
        <f t="shared" si="57"/>
        <v>.Salaries.0.Jan261</v>
      </c>
      <c r="AW70" t="str">
        <f t="shared" si="58"/>
        <v>0..Salaries.0.Jan26</v>
      </c>
      <c r="AX70" s="121">
        <f t="shared" si="33"/>
        <v>0</v>
      </c>
      <c r="AY70" t="str">
        <f t="shared" si="59"/>
        <v>.Salaries.0.Feb261</v>
      </c>
      <c r="AZ70" t="str">
        <f t="shared" si="60"/>
        <v>0..Salaries.0.Feb26</v>
      </c>
      <c r="BA70" s="121">
        <f t="shared" si="34"/>
        <v>0</v>
      </c>
      <c r="BB70" t="str">
        <f t="shared" si="61"/>
        <v>.Salaries.0.Mar261</v>
      </c>
      <c r="BC70" t="str">
        <f t="shared" si="62"/>
        <v>0..Salaries.0.Mar26</v>
      </c>
      <c r="BD70" s="121">
        <f t="shared" si="35"/>
        <v>0</v>
      </c>
      <c r="BE70" s="119">
        <f t="shared" si="63"/>
        <v>0</v>
      </c>
      <c r="BF70" s="119">
        <f t="shared" si="36"/>
        <v>0</v>
      </c>
    </row>
    <row r="71" spans="3:58" x14ac:dyDescent="0.25">
      <c r="C71">
        <f>VLOOKUP(B71,'School Details'!A:K,2,FALSE)</f>
        <v>0</v>
      </c>
      <c r="D71">
        <f>VLOOKUP(B71,'School Details'!A:K,3,FALSE)</f>
        <v>0</v>
      </c>
      <c r="E71" t="str">
        <f>VLOOKUP(B71,'School Details'!A:K,4,FALSE)</f>
        <v>None</v>
      </c>
      <c r="F71">
        <f>VLOOKUP(B71,'School Details'!A:K,5,FALSE)</f>
        <v>0</v>
      </c>
      <c r="G71" s="100" t="s">
        <v>23391</v>
      </c>
      <c r="H71" t="e">
        <f>VLOOKUP(G71,CCs!$Q:$R,2,FALSE)</f>
        <v>#N/A</v>
      </c>
      <c r="I71" s="127" t="s">
        <v>23773</v>
      </c>
      <c r="J71" t="str">
        <f t="shared" si="37"/>
        <v>661225</v>
      </c>
      <c r="K71">
        <f>VLOOKUP(I71,'Drop Down'!$H:$I,2,FALSE)</f>
        <v>0</v>
      </c>
      <c r="L71">
        <f t="shared" si="38"/>
        <v>19</v>
      </c>
      <c r="M71" t="str">
        <f t="shared" si="26"/>
        <v>Salaries.0</v>
      </c>
      <c r="N71">
        <f>VLOOKUP(B71,'School Details'!A:K,10,FALSE)</f>
        <v>0</v>
      </c>
      <c r="O71">
        <f t="shared" si="27"/>
        <v>0</v>
      </c>
      <c r="P71" t="e">
        <f>VLOOKUP($N71,LBB_Code!$B:$F,3,FALSE)</f>
        <v>#N/A</v>
      </c>
      <c r="Q71" t="e">
        <f>VLOOKUP($N71,LBB_Code!$B:$F,2,FALSE)</f>
        <v>#N/A</v>
      </c>
      <c r="R71" t="e">
        <f>VLOOKUP($N71,LBB_Code!$B:$F,4,FALSE)</f>
        <v>#N/A</v>
      </c>
      <c r="S71" t="str">
        <f>VLOOKUP($G71,LBB_Code!$J:$O, 6,FALSE)</f>
        <v>A1.D10162.661225.99999.9999999.999999</v>
      </c>
      <c r="T71" s="153"/>
      <c r="U71" t="str">
        <f t="shared" ref="U71:U85" si="64">RIGHT($B71,4)&amp;"."&amp;$M71&amp;"."&amp;U$3</f>
        <v>.Salaries.0.Ap251</v>
      </c>
      <c r="V71" t="str">
        <f t="shared" ref="V71:V85" si="65">$O71&amp;"."&amp;RIGHT($B71,4)&amp;"."&amp;$M71&amp;"."&amp;V$3</f>
        <v>0..Salaries.0.Ap25</v>
      </c>
      <c r="W71" s="121"/>
      <c r="X71" t="str">
        <f t="shared" ref="X71:X85" si="66">RIGHT($B71,4)&amp;"."&amp;$M71&amp;"."&amp;X$3</f>
        <v>.Salaries.0.Ma251</v>
      </c>
      <c r="Y71" t="str">
        <f t="shared" ref="Y71:Y85" si="67">$O71&amp;"."&amp;RIGHT($B71,4)&amp;"."&amp;$M71&amp;"."&amp;Y$3</f>
        <v>0..Salaries.0.Ma25</v>
      </c>
      <c r="Z71" s="121"/>
      <c r="AA71" t="str">
        <f t="shared" ref="AA71:AA85" si="68">RIGHT($B71,4)&amp;"."&amp;$M71&amp;"."&amp;AA$3</f>
        <v>.Salaries.0.Ju251</v>
      </c>
      <c r="AB71" t="str">
        <f t="shared" ref="AB71:AB85" si="69">$O71&amp;"."&amp;RIGHT($B71,4)&amp;"."&amp;$M71&amp;"."&amp;AB$3</f>
        <v>0..Salaries.0.Ju25</v>
      </c>
      <c r="AC71" s="121"/>
      <c r="AD71" t="str">
        <f t="shared" ref="AD71:AD85" si="70">RIGHT($B71,4)&amp;"."&amp;$M71&amp;"."&amp;AD$3</f>
        <v>.Salaries.0.Jul251</v>
      </c>
      <c r="AE71" t="str">
        <f t="shared" ref="AE71:AE85" si="71">$O71&amp;"."&amp;RIGHT($B71,4)&amp;"."&amp;$M71&amp;"."&amp;AE$3</f>
        <v>0..Salaries.0.Jul25</v>
      </c>
      <c r="AF71" s="121">
        <f t="shared" si="28"/>
        <v>0</v>
      </c>
      <c r="AG71" t="str">
        <f t="shared" ref="AG71:AG85" si="72">RIGHT($B71,4)&amp;"."&amp;$M71&amp;"."&amp;AG$3</f>
        <v>.Salaries.0.Aug251</v>
      </c>
      <c r="AH71" t="str">
        <f t="shared" ref="AH71:AH85" si="73">$O71&amp;"."&amp;RIGHT($B71,4)&amp;"."&amp;$M71&amp;"."&amp;AH$3</f>
        <v>0..Salaries.0.Aug25</v>
      </c>
      <c r="AI71" s="121"/>
      <c r="AJ71" t="str">
        <f t="shared" ref="AJ71:AJ85" si="74">RIGHT($B71,4)&amp;"."&amp;$M71&amp;"."&amp;AJ$3</f>
        <v>.Salaries.0.Sep251</v>
      </c>
      <c r="AK71" t="str">
        <f t="shared" ref="AK71:AK85" si="75">$O71&amp;"."&amp;RIGHT($B71,4)&amp;"."&amp;$M71&amp;"."&amp;AK$3</f>
        <v>0..Salaries.0.Sep25</v>
      </c>
      <c r="AL71" s="121">
        <f t="shared" si="29"/>
        <v>0</v>
      </c>
      <c r="AM71" t="str">
        <f t="shared" ref="AM71:AM85" si="76">RIGHT($B71,4)&amp;"."&amp;$M71&amp;"."&amp;AM$3</f>
        <v>.Salaries.0.Oct251</v>
      </c>
      <c r="AN71" t="str">
        <f t="shared" ref="AN71:AN85" si="77">$O71&amp;"."&amp;RIGHT($B71,4)&amp;"."&amp;$M71&amp;"."&amp;AN$3</f>
        <v>0..Salaries.0.Oct25</v>
      </c>
      <c r="AO71" s="121">
        <f t="shared" si="30"/>
        <v>0</v>
      </c>
      <c r="AP71" t="str">
        <f t="shared" ref="AP71:AP85" si="78">RIGHT($B71,4)&amp;"."&amp;$M71&amp;"."&amp;AP$3</f>
        <v>.Salaries.0.Nov251</v>
      </c>
      <c r="AQ71" t="str">
        <f t="shared" ref="AQ71:AQ85" si="79">$O71&amp;"."&amp;RIGHT($B71,4)&amp;"."&amp;$M71&amp;"."&amp;AQ$3</f>
        <v>0..Salaries.0.Nov25</v>
      </c>
      <c r="AR71" s="121">
        <f t="shared" si="31"/>
        <v>0</v>
      </c>
      <c r="AS71" t="str">
        <f t="shared" ref="AS71:AS85" si="80">RIGHT($B71,4)&amp;"."&amp;$M71&amp;"."&amp;AS$3</f>
        <v>.Salaries.0.Dec251</v>
      </c>
      <c r="AT71" t="str">
        <f t="shared" ref="AT71:AT85" si="81">$O71&amp;"."&amp;RIGHT($B71,4)&amp;"."&amp;$M71&amp;"."&amp;AT$3</f>
        <v>0..Salaries.0.Dec25</v>
      </c>
      <c r="AU71" s="121">
        <f t="shared" si="32"/>
        <v>0</v>
      </c>
      <c r="AV71" t="str">
        <f t="shared" ref="AV71:AV85" si="82">RIGHT($B71,4)&amp;"."&amp;$M71&amp;"."&amp;AV$3</f>
        <v>.Salaries.0.Jan261</v>
      </c>
      <c r="AW71" t="str">
        <f t="shared" ref="AW71:AW85" si="83">$O71&amp;"."&amp;RIGHT($B71,4)&amp;"."&amp;$M71&amp;"."&amp;AW$3</f>
        <v>0..Salaries.0.Jan26</v>
      </c>
      <c r="AX71" s="121">
        <f t="shared" si="33"/>
        <v>0</v>
      </c>
      <c r="AY71" t="str">
        <f t="shared" ref="AY71:AY85" si="84">RIGHT($B71,4)&amp;"."&amp;$M71&amp;"."&amp;AY$3</f>
        <v>.Salaries.0.Feb261</v>
      </c>
      <c r="AZ71" t="str">
        <f t="shared" ref="AZ71:AZ85" si="85">$O71&amp;"."&amp;RIGHT($B71,4)&amp;"."&amp;$M71&amp;"."&amp;AZ$3</f>
        <v>0..Salaries.0.Feb26</v>
      </c>
      <c r="BA71" s="121">
        <f t="shared" si="34"/>
        <v>0</v>
      </c>
      <c r="BB71" t="str">
        <f t="shared" ref="BB71:BB85" si="86">RIGHT($B71,4)&amp;"."&amp;$M71&amp;"."&amp;BB$3</f>
        <v>.Salaries.0.Mar261</v>
      </c>
      <c r="BC71" t="str">
        <f t="shared" ref="BC71:BC85" si="87">$O71&amp;"."&amp;RIGHT($B71,4)&amp;"."&amp;$M71&amp;"."&amp;BC$3</f>
        <v>0..Salaries.0.Mar26</v>
      </c>
      <c r="BD71" s="121">
        <f t="shared" si="35"/>
        <v>0</v>
      </c>
      <c r="BE71" s="119">
        <f t="shared" ref="BE71:BE85" si="88">W71+Z71+AC71+AF71+AI71+AL71+AO71+AR71+AU71+AX71+BA71+W71</f>
        <v>0</v>
      </c>
      <c r="BF71" s="119">
        <f t="shared" ref="BF71:BF85" si="89">BE71-T71</f>
        <v>0</v>
      </c>
    </row>
    <row r="72" spans="3:58" x14ac:dyDescent="0.25">
      <c r="C72">
        <f>VLOOKUP(B72,'School Details'!A:K,2,FALSE)</f>
        <v>0</v>
      </c>
      <c r="D72">
        <f>VLOOKUP(B72,'School Details'!A:K,3,FALSE)</f>
        <v>0</v>
      </c>
      <c r="E72" t="str">
        <f>VLOOKUP(B72,'School Details'!A:K,4,FALSE)</f>
        <v>None</v>
      </c>
      <c r="F72">
        <f>VLOOKUP(B72,'School Details'!A:K,5,FALSE)</f>
        <v>0</v>
      </c>
      <c r="G72" s="100" t="s">
        <v>23391</v>
      </c>
      <c r="H72" t="e">
        <f>VLOOKUP(G72,CCs!$Q:$R,2,FALSE)</f>
        <v>#N/A</v>
      </c>
      <c r="I72" s="127" t="s">
        <v>23773</v>
      </c>
      <c r="J72" t="str">
        <f t="shared" si="37"/>
        <v>661225</v>
      </c>
      <c r="K72">
        <f>VLOOKUP(I72,'Drop Down'!$H:$I,2,FALSE)</f>
        <v>0</v>
      </c>
      <c r="L72">
        <f t="shared" si="38"/>
        <v>20</v>
      </c>
      <c r="M72" t="str">
        <f t="shared" ref="M72:M85" si="90">I72&amp;"."&amp;K72</f>
        <v>Salaries.0</v>
      </c>
      <c r="N72">
        <f>VLOOKUP(B72,'School Details'!A:K,10,FALSE)</f>
        <v>0</v>
      </c>
      <c r="O72">
        <f t="shared" ref="O72:O85" si="91">C72</f>
        <v>0</v>
      </c>
      <c r="P72" t="e">
        <f>VLOOKUP($N72,LBB_Code!$B:$F,3,FALSE)</f>
        <v>#N/A</v>
      </c>
      <c r="Q72" t="e">
        <f>VLOOKUP($N72,LBB_Code!$B:$F,2,FALSE)</f>
        <v>#N/A</v>
      </c>
      <c r="R72" t="e">
        <f>VLOOKUP($N72,LBB_Code!$B:$F,4,FALSE)</f>
        <v>#N/A</v>
      </c>
      <c r="S72" t="str">
        <f>VLOOKUP($G72,LBB_Code!$J:$O, 6,FALSE)</f>
        <v>A1.D10162.661225.99999.9999999.999999</v>
      </c>
      <c r="T72" s="153"/>
      <c r="U72" t="str">
        <f t="shared" si="64"/>
        <v>.Salaries.0.Ap251</v>
      </c>
      <c r="V72" t="str">
        <f t="shared" si="65"/>
        <v>0..Salaries.0.Ap25</v>
      </c>
      <c r="W72" s="121"/>
      <c r="X72" t="str">
        <f t="shared" si="66"/>
        <v>.Salaries.0.Ma251</v>
      </c>
      <c r="Y72" t="str">
        <f t="shared" si="67"/>
        <v>0..Salaries.0.Ma25</v>
      </c>
      <c r="Z72" s="121"/>
      <c r="AA72" t="str">
        <f t="shared" si="68"/>
        <v>.Salaries.0.Ju251</v>
      </c>
      <c r="AB72" t="str">
        <f t="shared" si="69"/>
        <v>0..Salaries.0.Ju25</v>
      </c>
      <c r="AC72" s="121"/>
      <c r="AD72" t="str">
        <f t="shared" si="70"/>
        <v>.Salaries.0.Jul251</v>
      </c>
      <c r="AE72" t="str">
        <f t="shared" si="71"/>
        <v>0..Salaries.0.Jul25</v>
      </c>
      <c r="AF72" s="121">
        <f t="shared" ref="AF72:AF85" si="92">$T72/13</f>
        <v>0</v>
      </c>
      <c r="AG72" t="str">
        <f t="shared" si="72"/>
        <v>.Salaries.0.Aug251</v>
      </c>
      <c r="AH72" t="str">
        <f t="shared" si="73"/>
        <v>0..Salaries.0.Aug25</v>
      </c>
      <c r="AI72" s="121"/>
      <c r="AJ72" t="str">
        <f t="shared" si="74"/>
        <v>.Salaries.0.Sep251</v>
      </c>
      <c r="AK72" t="str">
        <f t="shared" si="75"/>
        <v>0..Salaries.0.Sep25</v>
      </c>
      <c r="AL72" s="121">
        <f t="shared" ref="AL72:AL85" si="93">$T$7/13</f>
        <v>0</v>
      </c>
      <c r="AM72" t="str">
        <f t="shared" si="76"/>
        <v>.Salaries.0.Oct251</v>
      </c>
      <c r="AN72" t="str">
        <f t="shared" si="77"/>
        <v>0..Salaries.0.Oct25</v>
      </c>
      <c r="AO72" s="121">
        <f t="shared" ref="AO72:AO85" si="94">$T$7/13</f>
        <v>0</v>
      </c>
      <c r="AP72" t="str">
        <f t="shared" si="78"/>
        <v>.Salaries.0.Nov251</v>
      </c>
      <c r="AQ72" t="str">
        <f t="shared" si="79"/>
        <v>0..Salaries.0.Nov25</v>
      </c>
      <c r="AR72" s="121">
        <f t="shared" ref="AR72:AR85" si="95">$T$7/13</f>
        <v>0</v>
      </c>
      <c r="AS72" t="str">
        <f t="shared" si="80"/>
        <v>.Salaries.0.Dec251</v>
      </c>
      <c r="AT72" t="str">
        <f t="shared" si="81"/>
        <v>0..Salaries.0.Dec25</v>
      </c>
      <c r="AU72" s="121">
        <f t="shared" ref="AU72:AU85" si="96">$T$7/13</f>
        <v>0</v>
      </c>
      <c r="AV72" t="str">
        <f t="shared" si="82"/>
        <v>.Salaries.0.Jan261</v>
      </c>
      <c r="AW72" t="str">
        <f t="shared" si="83"/>
        <v>0..Salaries.0.Jan26</v>
      </c>
      <c r="AX72" s="121">
        <f t="shared" ref="AX72:AX85" si="97">$T$7/13</f>
        <v>0</v>
      </c>
      <c r="AY72" t="str">
        <f t="shared" si="84"/>
        <v>.Salaries.0.Feb261</v>
      </c>
      <c r="AZ72" t="str">
        <f t="shared" si="85"/>
        <v>0..Salaries.0.Feb26</v>
      </c>
      <c r="BA72" s="121">
        <f t="shared" ref="BA72:BA85" si="98">$T$7/13</f>
        <v>0</v>
      </c>
      <c r="BB72" t="str">
        <f t="shared" si="86"/>
        <v>.Salaries.0.Mar261</v>
      </c>
      <c r="BC72" t="str">
        <f t="shared" si="87"/>
        <v>0..Salaries.0.Mar26</v>
      </c>
      <c r="BD72" s="121">
        <f t="shared" ref="BD72:BD85" si="99">$T72/13</f>
        <v>0</v>
      </c>
      <c r="BE72" s="119">
        <f t="shared" si="88"/>
        <v>0</v>
      </c>
      <c r="BF72" s="119">
        <f t="shared" si="89"/>
        <v>0</v>
      </c>
    </row>
    <row r="73" spans="3:58" x14ac:dyDescent="0.25">
      <c r="C73">
        <f>VLOOKUP(B73,'School Details'!A:K,2,FALSE)</f>
        <v>0</v>
      </c>
      <c r="D73">
        <f>VLOOKUP(B73,'School Details'!A:K,3,FALSE)</f>
        <v>0</v>
      </c>
      <c r="E73" t="str">
        <f>VLOOKUP(B73,'School Details'!A:K,4,FALSE)</f>
        <v>None</v>
      </c>
      <c r="F73">
        <f>VLOOKUP(B73,'School Details'!A:K,5,FALSE)</f>
        <v>0</v>
      </c>
      <c r="G73" s="100" t="s">
        <v>23391</v>
      </c>
      <c r="H73" t="e">
        <f>VLOOKUP(G73,CCs!$Q:$R,2,FALSE)</f>
        <v>#N/A</v>
      </c>
      <c r="I73" s="127" t="s">
        <v>23773</v>
      </c>
      <c r="J73" t="str">
        <f t="shared" ref="J73:J85" si="100">MID(S73,11,6)</f>
        <v>661225</v>
      </c>
      <c r="K73">
        <f>VLOOKUP(I73,'Drop Down'!$H:$I,2,FALSE)</f>
        <v>0</v>
      </c>
      <c r="L73">
        <f t="shared" ref="L73:L85" si="101">IF(C73=C72,L72+1,1)</f>
        <v>21</v>
      </c>
      <c r="M73" t="str">
        <f t="shared" si="90"/>
        <v>Salaries.0</v>
      </c>
      <c r="N73">
        <f>VLOOKUP(B73,'School Details'!A:K,10,FALSE)</f>
        <v>0</v>
      </c>
      <c r="O73">
        <f t="shared" si="91"/>
        <v>0</v>
      </c>
      <c r="P73" t="e">
        <f>VLOOKUP($N73,LBB_Code!$B:$F,3,FALSE)</f>
        <v>#N/A</v>
      </c>
      <c r="Q73" t="e">
        <f>VLOOKUP($N73,LBB_Code!$B:$F,2,FALSE)</f>
        <v>#N/A</v>
      </c>
      <c r="R73" t="e">
        <f>VLOOKUP($N73,LBB_Code!$B:$F,4,FALSE)</f>
        <v>#N/A</v>
      </c>
      <c r="S73" t="str">
        <f>VLOOKUP($G73,LBB_Code!$J:$O, 6,FALSE)</f>
        <v>A1.D10162.661225.99999.9999999.999999</v>
      </c>
      <c r="T73" s="153"/>
      <c r="U73" t="str">
        <f t="shared" si="64"/>
        <v>.Salaries.0.Ap251</v>
      </c>
      <c r="V73" t="str">
        <f t="shared" si="65"/>
        <v>0..Salaries.0.Ap25</v>
      </c>
      <c r="W73" s="121"/>
      <c r="X73" t="str">
        <f t="shared" si="66"/>
        <v>.Salaries.0.Ma251</v>
      </c>
      <c r="Y73" t="str">
        <f t="shared" si="67"/>
        <v>0..Salaries.0.Ma25</v>
      </c>
      <c r="Z73" s="121"/>
      <c r="AA73" t="str">
        <f t="shared" si="68"/>
        <v>.Salaries.0.Ju251</v>
      </c>
      <c r="AB73" t="str">
        <f t="shared" si="69"/>
        <v>0..Salaries.0.Ju25</v>
      </c>
      <c r="AC73" s="121"/>
      <c r="AD73" t="str">
        <f t="shared" si="70"/>
        <v>.Salaries.0.Jul251</v>
      </c>
      <c r="AE73" t="str">
        <f t="shared" si="71"/>
        <v>0..Salaries.0.Jul25</v>
      </c>
      <c r="AF73" s="121">
        <f t="shared" si="92"/>
        <v>0</v>
      </c>
      <c r="AG73" t="str">
        <f t="shared" si="72"/>
        <v>.Salaries.0.Aug251</v>
      </c>
      <c r="AH73" t="str">
        <f t="shared" si="73"/>
        <v>0..Salaries.0.Aug25</v>
      </c>
      <c r="AI73" s="121"/>
      <c r="AJ73" t="str">
        <f t="shared" si="74"/>
        <v>.Salaries.0.Sep251</v>
      </c>
      <c r="AK73" t="str">
        <f t="shared" si="75"/>
        <v>0..Salaries.0.Sep25</v>
      </c>
      <c r="AL73" s="121">
        <f t="shared" si="93"/>
        <v>0</v>
      </c>
      <c r="AM73" t="str">
        <f t="shared" si="76"/>
        <v>.Salaries.0.Oct251</v>
      </c>
      <c r="AN73" t="str">
        <f t="shared" si="77"/>
        <v>0..Salaries.0.Oct25</v>
      </c>
      <c r="AO73" s="121">
        <f t="shared" si="94"/>
        <v>0</v>
      </c>
      <c r="AP73" t="str">
        <f t="shared" si="78"/>
        <v>.Salaries.0.Nov251</v>
      </c>
      <c r="AQ73" t="str">
        <f t="shared" si="79"/>
        <v>0..Salaries.0.Nov25</v>
      </c>
      <c r="AR73" s="121">
        <f t="shared" si="95"/>
        <v>0</v>
      </c>
      <c r="AS73" t="str">
        <f t="shared" si="80"/>
        <v>.Salaries.0.Dec251</v>
      </c>
      <c r="AT73" t="str">
        <f t="shared" si="81"/>
        <v>0..Salaries.0.Dec25</v>
      </c>
      <c r="AU73" s="121">
        <f t="shared" si="96"/>
        <v>0</v>
      </c>
      <c r="AV73" t="str">
        <f t="shared" si="82"/>
        <v>.Salaries.0.Jan261</v>
      </c>
      <c r="AW73" t="str">
        <f t="shared" si="83"/>
        <v>0..Salaries.0.Jan26</v>
      </c>
      <c r="AX73" s="121">
        <f t="shared" si="97"/>
        <v>0</v>
      </c>
      <c r="AY73" t="str">
        <f t="shared" si="84"/>
        <v>.Salaries.0.Feb261</v>
      </c>
      <c r="AZ73" t="str">
        <f t="shared" si="85"/>
        <v>0..Salaries.0.Feb26</v>
      </c>
      <c r="BA73" s="121">
        <f t="shared" si="98"/>
        <v>0</v>
      </c>
      <c r="BB73" t="str">
        <f t="shared" si="86"/>
        <v>.Salaries.0.Mar261</v>
      </c>
      <c r="BC73" t="str">
        <f t="shared" si="87"/>
        <v>0..Salaries.0.Mar26</v>
      </c>
      <c r="BD73" s="121">
        <f t="shared" si="99"/>
        <v>0</v>
      </c>
      <c r="BE73" s="119">
        <f t="shared" si="88"/>
        <v>0</v>
      </c>
      <c r="BF73" s="119">
        <f t="shared" si="89"/>
        <v>0</v>
      </c>
    </row>
    <row r="74" spans="3:58" x14ac:dyDescent="0.25">
      <c r="C74">
        <f>VLOOKUP(B74,'School Details'!A:K,2,FALSE)</f>
        <v>0</v>
      </c>
      <c r="D74">
        <f>VLOOKUP(B74,'School Details'!A:K,3,FALSE)</f>
        <v>0</v>
      </c>
      <c r="E74" t="str">
        <f>VLOOKUP(B74,'School Details'!A:K,4,FALSE)</f>
        <v>None</v>
      </c>
      <c r="F74">
        <f>VLOOKUP(B74,'School Details'!A:K,5,FALSE)</f>
        <v>0</v>
      </c>
      <c r="G74" s="100" t="s">
        <v>23391</v>
      </c>
      <c r="H74" t="e">
        <f>VLOOKUP(G74,CCs!$Q:$R,2,FALSE)</f>
        <v>#N/A</v>
      </c>
      <c r="I74" s="127" t="s">
        <v>23773</v>
      </c>
      <c r="J74" t="str">
        <f t="shared" si="100"/>
        <v>661225</v>
      </c>
      <c r="K74">
        <f>VLOOKUP(I74,'Drop Down'!$H:$I,2,FALSE)</f>
        <v>0</v>
      </c>
      <c r="L74">
        <f t="shared" si="101"/>
        <v>22</v>
      </c>
      <c r="M74" t="str">
        <f t="shared" si="90"/>
        <v>Salaries.0</v>
      </c>
      <c r="N74">
        <f>VLOOKUP(B74,'School Details'!A:K,10,FALSE)</f>
        <v>0</v>
      </c>
      <c r="O74">
        <f t="shared" si="91"/>
        <v>0</v>
      </c>
      <c r="P74" t="e">
        <f>VLOOKUP($N74,LBB_Code!$B:$F,3,FALSE)</f>
        <v>#N/A</v>
      </c>
      <c r="Q74" t="e">
        <f>VLOOKUP($N74,LBB_Code!$B:$F,2,FALSE)</f>
        <v>#N/A</v>
      </c>
      <c r="R74" t="e">
        <f>VLOOKUP($N74,LBB_Code!$B:$F,4,FALSE)</f>
        <v>#N/A</v>
      </c>
      <c r="S74" t="str">
        <f>VLOOKUP($G74,LBB_Code!$J:$O, 6,FALSE)</f>
        <v>A1.D10162.661225.99999.9999999.999999</v>
      </c>
      <c r="T74" s="153"/>
      <c r="U74" t="str">
        <f t="shared" si="64"/>
        <v>.Salaries.0.Ap251</v>
      </c>
      <c r="V74" t="str">
        <f t="shared" si="65"/>
        <v>0..Salaries.0.Ap25</v>
      </c>
      <c r="W74" s="121"/>
      <c r="X74" t="str">
        <f t="shared" si="66"/>
        <v>.Salaries.0.Ma251</v>
      </c>
      <c r="Y74" t="str">
        <f t="shared" si="67"/>
        <v>0..Salaries.0.Ma25</v>
      </c>
      <c r="Z74" s="121"/>
      <c r="AA74" t="str">
        <f t="shared" si="68"/>
        <v>.Salaries.0.Ju251</v>
      </c>
      <c r="AB74" t="str">
        <f t="shared" si="69"/>
        <v>0..Salaries.0.Ju25</v>
      </c>
      <c r="AC74" s="121"/>
      <c r="AD74" t="str">
        <f t="shared" si="70"/>
        <v>.Salaries.0.Jul251</v>
      </c>
      <c r="AE74" t="str">
        <f t="shared" si="71"/>
        <v>0..Salaries.0.Jul25</v>
      </c>
      <c r="AF74" s="121">
        <f t="shared" si="92"/>
        <v>0</v>
      </c>
      <c r="AG74" t="str">
        <f t="shared" si="72"/>
        <v>.Salaries.0.Aug251</v>
      </c>
      <c r="AH74" t="str">
        <f t="shared" si="73"/>
        <v>0..Salaries.0.Aug25</v>
      </c>
      <c r="AI74" s="121"/>
      <c r="AJ74" t="str">
        <f t="shared" si="74"/>
        <v>.Salaries.0.Sep251</v>
      </c>
      <c r="AK74" t="str">
        <f t="shared" si="75"/>
        <v>0..Salaries.0.Sep25</v>
      </c>
      <c r="AL74" s="121">
        <f t="shared" si="93"/>
        <v>0</v>
      </c>
      <c r="AM74" t="str">
        <f t="shared" si="76"/>
        <v>.Salaries.0.Oct251</v>
      </c>
      <c r="AN74" t="str">
        <f t="shared" si="77"/>
        <v>0..Salaries.0.Oct25</v>
      </c>
      <c r="AO74" s="121">
        <f t="shared" si="94"/>
        <v>0</v>
      </c>
      <c r="AP74" t="str">
        <f t="shared" si="78"/>
        <v>.Salaries.0.Nov251</v>
      </c>
      <c r="AQ74" t="str">
        <f t="shared" si="79"/>
        <v>0..Salaries.0.Nov25</v>
      </c>
      <c r="AR74" s="121">
        <f t="shared" si="95"/>
        <v>0</v>
      </c>
      <c r="AS74" t="str">
        <f t="shared" si="80"/>
        <v>.Salaries.0.Dec251</v>
      </c>
      <c r="AT74" t="str">
        <f t="shared" si="81"/>
        <v>0..Salaries.0.Dec25</v>
      </c>
      <c r="AU74" s="121">
        <f t="shared" si="96"/>
        <v>0</v>
      </c>
      <c r="AV74" t="str">
        <f t="shared" si="82"/>
        <v>.Salaries.0.Jan261</v>
      </c>
      <c r="AW74" t="str">
        <f t="shared" si="83"/>
        <v>0..Salaries.0.Jan26</v>
      </c>
      <c r="AX74" s="121">
        <f t="shared" si="97"/>
        <v>0</v>
      </c>
      <c r="AY74" t="str">
        <f t="shared" si="84"/>
        <v>.Salaries.0.Feb261</v>
      </c>
      <c r="AZ74" t="str">
        <f t="shared" si="85"/>
        <v>0..Salaries.0.Feb26</v>
      </c>
      <c r="BA74" s="121">
        <f t="shared" si="98"/>
        <v>0</v>
      </c>
      <c r="BB74" t="str">
        <f t="shared" si="86"/>
        <v>.Salaries.0.Mar261</v>
      </c>
      <c r="BC74" t="str">
        <f t="shared" si="87"/>
        <v>0..Salaries.0.Mar26</v>
      </c>
      <c r="BD74" s="121">
        <f t="shared" si="99"/>
        <v>0</v>
      </c>
      <c r="BE74" s="119">
        <f t="shared" si="88"/>
        <v>0</v>
      </c>
      <c r="BF74" s="119">
        <f t="shared" si="89"/>
        <v>0</v>
      </c>
    </row>
    <row r="75" spans="3:58" x14ac:dyDescent="0.25">
      <c r="C75">
        <f>VLOOKUP(B75,'School Details'!A:K,2,FALSE)</f>
        <v>0</v>
      </c>
      <c r="D75">
        <f>VLOOKUP(B75,'School Details'!A:K,3,FALSE)</f>
        <v>0</v>
      </c>
      <c r="E75" t="str">
        <f>VLOOKUP(B75,'School Details'!A:K,4,FALSE)</f>
        <v>None</v>
      </c>
      <c r="F75">
        <f>VLOOKUP(B75,'School Details'!A:K,5,FALSE)</f>
        <v>0</v>
      </c>
      <c r="G75" s="100" t="s">
        <v>23391</v>
      </c>
      <c r="H75" t="e">
        <f>VLOOKUP(G75,CCs!$Q:$R,2,FALSE)</f>
        <v>#N/A</v>
      </c>
      <c r="I75" s="127" t="s">
        <v>23773</v>
      </c>
      <c r="J75" t="str">
        <f t="shared" si="100"/>
        <v>661225</v>
      </c>
      <c r="K75">
        <f>VLOOKUP(I75,'Drop Down'!$H:$I,2,FALSE)</f>
        <v>0</v>
      </c>
      <c r="L75">
        <f t="shared" si="101"/>
        <v>23</v>
      </c>
      <c r="M75" t="str">
        <f t="shared" si="90"/>
        <v>Salaries.0</v>
      </c>
      <c r="N75">
        <f>VLOOKUP(B75,'School Details'!A:K,10,FALSE)</f>
        <v>0</v>
      </c>
      <c r="O75">
        <f t="shared" si="91"/>
        <v>0</v>
      </c>
      <c r="P75" t="e">
        <f>VLOOKUP($N75,LBB_Code!$B:$F,3,FALSE)</f>
        <v>#N/A</v>
      </c>
      <c r="Q75" t="e">
        <f>VLOOKUP($N75,LBB_Code!$B:$F,2,FALSE)</f>
        <v>#N/A</v>
      </c>
      <c r="R75" t="e">
        <f>VLOOKUP($N75,LBB_Code!$B:$F,4,FALSE)</f>
        <v>#N/A</v>
      </c>
      <c r="S75" t="str">
        <f>VLOOKUP($G75,LBB_Code!$J:$O, 6,FALSE)</f>
        <v>A1.D10162.661225.99999.9999999.999999</v>
      </c>
      <c r="T75" s="153"/>
      <c r="U75" t="str">
        <f t="shared" si="64"/>
        <v>.Salaries.0.Ap251</v>
      </c>
      <c r="V75" t="str">
        <f t="shared" si="65"/>
        <v>0..Salaries.0.Ap25</v>
      </c>
      <c r="W75" s="121"/>
      <c r="X75" t="str">
        <f t="shared" si="66"/>
        <v>.Salaries.0.Ma251</v>
      </c>
      <c r="Y75" t="str">
        <f t="shared" si="67"/>
        <v>0..Salaries.0.Ma25</v>
      </c>
      <c r="Z75" s="121"/>
      <c r="AA75" t="str">
        <f t="shared" si="68"/>
        <v>.Salaries.0.Ju251</v>
      </c>
      <c r="AB75" t="str">
        <f t="shared" si="69"/>
        <v>0..Salaries.0.Ju25</v>
      </c>
      <c r="AC75" s="121"/>
      <c r="AD75" t="str">
        <f t="shared" si="70"/>
        <v>.Salaries.0.Jul251</v>
      </c>
      <c r="AE75" t="str">
        <f t="shared" si="71"/>
        <v>0..Salaries.0.Jul25</v>
      </c>
      <c r="AF75" s="121">
        <f t="shared" si="92"/>
        <v>0</v>
      </c>
      <c r="AG75" t="str">
        <f t="shared" si="72"/>
        <v>.Salaries.0.Aug251</v>
      </c>
      <c r="AH75" t="str">
        <f t="shared" si="73"/>
        <v>0..Salaries.0.Aug25</v>
      </c>
      <c r="AI75" s="121"/>
      <c r="AJ75" t="str">
        <f t="shared" si="74"/>
        <v>.Salaries.0.Sep251</v>
      </c>
      <c r="AK75" t="str">
        <f t="shared" si="75"/>
        <v>0..Salaries.0.Sep25</v>
      </c>
      <c r="AL75" s="121">
        <f t="shared" si="93"/>
        <v>0</v>
      </c>
      <c r="AM75" t="str">
        <f t="shared" si="76"/>
        <v>.Salaries.0.Oct251</v>
      </c>
      <c r="AN75" t="str">
        <f t="shared" si="77"/>
        <v>0..Salaries.0.Oct25</v>
      </c>
      <c r="AO75" s="121">
        <f t="shared" si="94"/>
        <v>0</v>
      </c>
      <c r="AP75" t="str">
        <f t="shared" si="78"/>
        <v>.Salaries.0.Nov251</v>
      </c>
      <c r="AQ75" t="str">
        <f t="shared" si="79"/>
        <v>0..Salaries.0.Nov25</v>
      </c>
      <c r="AR75" s="121">
        <f t="shared" si="95"/>
        <v>0</v>
      </c>
      <c r="AS75" t="str">
        <f t="shared" si="80"/>
        <v>.Salaries.0.Dec251</v>
      </c>
      <c r="AT75" t="str">
        <f t="shared" si="81"/>
        <v>0..Salaries.0.Dec25</v>
      </c>
      <c r="AU75" s="121">
        <f t="shared" si="96"/>
        <v>0</v>
      </c>
      <c r="AV75" t="str">
        <f t="shared" si="82"/>
        <v>.Salaries.0.Jan261</v>
      </c>
      <c r="AW75" t="str">
        <f t="shared" si="83"/>
        <v>0..Salaries.0.Jan26</v>
      </c>
      <c r="AX75" s="121">
        <f t="shared" si="97"/>
        <v>0</v>
      </c>
      <c r="AY75" t="str">
        <f t="shared" si="84"/>
        <v>.Salaries.0.Feb261</v>
      </c>
      <c r="AZ75" t="str">
        <f t="shared" si="85"/>
        <v>0..Salaries.0.Feb26</v>
      </c>
      <c r="BA75" s="121">
        <f t="shared" si="98"/>
        <v>0</v>
      </c>
      <c r="BB75" t="str">
        <f t="shared" si="86"/>
        <v>.Salaries.0.Mar261</v>
      </c>
      <c r="BC75" t="str">
        <f t="shared" si="87"/>
        <v>0..Salaries.0.Mar26</v>
      </c>
      <c r="BD75" s="121">
        <f t="shared" si="99"/>
        <v>0</v>
      </c>
      <c r="BE75" s="119">
        <f t="shared" si="88"/>
        <v>0</v>
      </c>
      <c r="BF75" s="119">
        <f t="shared" si="89"/>
        <v>0</v>
      </c>
    </row>
    <row r="76" spans="3:58" x14ac:dyDescent="0.25">
      <c r="C76">
        <f>VLOOKUP(B76,'School Details'!A:K,2,FALSE)</f>
        <v>0</v>
      </c>
      <c r="D76">
        <f>VLOOKUP(B76,'School Details'!A:K,3,FALSE)</f>
        <v>0</v>
      </c>
      <c r="E76" t="str">
        <f>VLOOKUP(B76,'School Details'!A:K,4,FALSE)</f>
        <v>None</v>
      </c>
      <c r="F76">
        <f>VLOOKUP(B76,'School Details'!A:K,5,FALSE)</f>
        <v>0</v>
      </c>
      <c r="G76" s="100" t="s">
        <v>23391</v>
      </c>
      <c r="H76" t="e">
        <f>VLOOKUP(G76,CCs!$Q:$R,2,FALSE)</f>
        <v>#N/A</v>
      </c>
      <c r="I76" s="127" t="s">
        <v>23773</v>
      </c>
      <c r="J76" t="str">
        <f t="shared" si="100"/>
        <v>661225</v>
      </c>
      <c r="K76">
        <f>VLOOKUP(I76,'Drop Down'!$H:$I,2,FALSE)</f>
        <v>0</v>
      </c>
      <c r="L76">
        <f t="shared" si="101"/>
        <v>24</v>
      </c>
      <c r="M76" t="str">
        <f t="shared" si="90"/>
        <v>Salaries.0</v>
      </c>
      <c r="N76">
        <f>VLOOKUP(B76,'School Details'!A:K,10,FALSE)</f>
        <v>0</v>
      </c>
      <c r="O76">
        <f t="shared" si="91"/>
        <v>0</v>
      </c>
      <c r="P76" t="e">
        <f>VLOOKUP($N76,LBB_Code!$B:$F,3,FALSE)</f>
        <v>#N/A</v>
      </c>
      <c r="Q76" t="e">
        <f>VLOOKUP($N76,LBB_Code!$B:$F,2,FALSE)</f>
        <v>#N/A</v>
      </c>
      <c r="R76" t="e">
        <f>VLOOKUP($N76,LBB_Code!$B:$F,4,FALSE)</f>
        <v>#N/A</v>
      </c>
      <c r="S76" t="str">
        <f>VLOOKUP($G76,LBB_Code!$J:$O, 6,FALSE)</f>
        <v>A1.D10162.661225.99999.9999999.999999</v>
      </c>
      <c r="T76" s="153"/>
      <c r="U76" t="str">
        <f t="shared" si="64"/>
        <v>.Salaries.0.Ap251</v>
      </c>
      <c r="V76" t="str">
        <f t="shared" si="65"/>
        <v>0..Salaries.0.Ap25</v>
      </c>
      <c r="W76" s="121"/>
      <c r="X76" t="str">
        <f t="shared" si="66"/>
        <v>.Salaries.0.Ma251</v>
      </c>
      <c r="Y76" t="str">
        <f t="shared" si="67"/>
        <v>0..Salaries.0.Ma25</v>
      </c>
      <c r="Z76" s="121"/>
      <c r="AA76" t="str">
        <f t="shared" si="68"/>
        <v>.Salaries.0.Ju251</v>
      </c>
      <c r="AB76" t="str">
        <f t="shared" si="69"/>
        <v>0..Salaries.0.Ju25</v>
      </c>
      <c r="AC76" s="121"/>
      <c r="AD76" t="str">
        <f t="shared" si="70"/>
        <v>.Salaries.0.Jul251</v>
      </c>
      <c r="AE76" t="str">
        <f t="shared" si="71"/>
        <v>0..Salaries.0.Jul25</v>
      </c>
      <c r="AF76" s="121">
        <f t="shared" si="92"/>
        <v>0</v>
      </c>
      <c r="AG76" t="str">
        <f t="shared" si="72"/>
        <v>.Salaries.0.Aug251</v>
      </c>
      <c r="AH76" t="str">
        <f t="shared" si="73"/>
        <v>0..Salaries.0.Aug25</v>
      </c>
      <c r="AI76" s="121"/>
      <c r="AJ76" t="str">
        <f t="shared" si="74"/>
        <v>.Salaries.0.Sep251</v>
      </c>
      <c r="AK76" t="str">
        <f t="shared" si="75"/>
        <v>0..Salaries.0.Sep25</v>
      </c>
      <c r="AL76" s="121">
        <f t="shared" si="93"/>
        <v>0</v>
      </c>
      <c r="AM76" t="str">
        <f t="shared" si="76"/>
        <v>.Salaries.0.Oct251</v>
      </c>
      <c r="AN76" t="str">
        <f t="shared" si="77"/>
        <v>0..Salaries.0.Oct25</v>
      </c>
      <c r="AO76" s="121">
        <f t="shared" si="94"/>
        <v>0</v>
      </c>
      <c r="AP76" t="str">
        <f t="shared" si="78"/>
        <v>.Salaries.0.Nov251</v>
      </c>
      <c r="AQ76" t="str">
        <f t="shared" si="79"/>
        <v>0..Salaries.0.Nov25</v>
      </c>
      <c r="AR76" s="121">
        <f t="shared" si="95"/>
        <v>0</v>
      </c>
      <c r="AS76" t="str">
        <f t="shared" si="80"/>
        <v>.Salaries.0.Dec251</v>
      </c>
      <c r="AT76" t="str">
        <f t="shared" si="81"/>
        <v>0..Salaries.0.Dec25</v>
      </c>
      <c r="AU76" s="121">
        <f t="shared" si="96"/>
        <v>0</v>
      </c>
      <c r="AV76" t="str">
        <f t="shared" si="82"/>
        <v>.Salaries.0.Jan261</v>
      </c>
      <c r="AW76" t="str">
        <f t="shared" si="83"/>
        <v>0..Salaries.0.Jan26</v>
      </c>
      <c r="AX76" s="121">
        <f t="shared" si="97"/>
        <v>0</v>
      </c>
      <c r="AY76" t="str">
        <f t="shared" si="84"/>
        <v>.Salaries.0.Feb261</v>
      </c>
      <c r="AZ76" t="str">
        <f t="shared" si="85"/>
        <v>0..Salaries.0.Feb26</v>
      </c>
      <c r="BA76" s="121">
        <f t="shared" si="98"/>
        <v>0</v>
      </c>
      <c r="BB76" t="str">
        <f t="shared" si="86"/>
        <v>.Salaries.0.Mar261</v>
      </c>
      <c r="BC76" t="str">
        <f t="shared" si="87"/>
        <v>0..Salaries.0.Mar26</v>
      </c>
      <c r="BD76" s="121">
        <f t="shared" si="99"/>
        <v>0</v>
      </c>
      <c r="BE76" s="119">
        <f t="shared" si="88"/>
        <v>0</v>
      </c>
      <c r="BF76" s="119">
        <f t="shared" si="89"/>
        <v>0</v>
      </c>
    </row>
    <row r="77" spans="3:58" x14ac:dyDescent="0.25">
      <c r="C77">
        <f>VLOOKUP(B77,'School Details'!A:K,2,FALSE)</f>
        <v>0</v>
      </c>
      <c r="D77">
        <f>VLOOKUP(B77,'School Details'!A:K,3,FALSE)</f>
        <v>0</v>
      </c>
      <c r="E77" t="str">
        <f>VLOOKUP(B77,'School Details'!A:K,4,FALSE)</f>
        <v>None</v>
      </c>
      <c r="F77">
        <f>VLOOKUP(B77,'School Details'!A:K,5,FALSE)</f>
        <v>0</v>
      </c>
      <c r="G77" s="100" t="s">
        <v>23391</v>
      </c>
      <c r="H77" t="e">
        <f>VLOOKUP(G77,CCs!$Q:$R,2,FALSE)</f>
        <v>#N/A</v>
      </c>
      <c r="I77" s="127" t="s">
        <v>23773</v>
      </c>
      <c r="J77" t="str">
        <f t="shared" si="100"/>
        <v>661225</v>
      </c>
      <c r="K77">
        <f>VLOOKUP(I77,'Drop Down'!$H:$I,2,FALSE)</f>
        <v>0</v>
      </c>
      <c r="L77">
        <f t="shared" si="101"/>
        <v>25</v>
      </c>
      <c r="M77" t="str">
        <f t="shared" si="90"/>
        <v>Salaries.0</v>
      </c>
      <c r="N77">
        <f>VLOOKUP(B77,'School Details'!A:K,10,FALSE)</f>
        <v>0</v>
      </c>
      <c r="O77">
        <f t="shared" si="91"/>
        <v>0</v>
      </c>
      <c r="P77" t="e">
        <f>VLOOKUP($N77,LBB_Code!$B:$F,3,FALSE)</f>
        <v>#N/A</v>
      </c>
      <c r="Q77" t="e">
        <f>VLOOKUP($N77,LBB_Code!$B:$F,2,FALSE)</f>
        <v>#N/A</v>
      </c>
      <c r="R77" t="e">
        <f>VLOOKUP($N77,LBB_Code!$B:$F,4,FALSE)</f>
        <v>#N/A</v>
      </c>
      <c r="S77" t="str">
        <f>VLOOKUP($G77,LBB_Code!$J:$O, 6,FALSE)</f>
        <v>A1.D10162.661225.99999.9999999.999999</v>
      </c>
      <c r="T77" s="153"/>
      <c r="U77" t="str">
        <f t="shared" si="64"/>
        <v>.Salaries.0.Ap251</v>
      </c>
      <c r="V77" t="str">
        <f t="shared" si="65"/>
        <v>0..Salaries.0.Ap25</v>
      </c>
      <c r="W77" s="121"/>
      <c r="X77" t="str">
        <f t="shared" si="66"/>
        <v>.Salaries.0.Ma251</v>
      </c>
      <c r="Y77" t="str">
        <f t="shared" si="67"/>
        <v>0..Salaries.0.Ma25</v>
      </c>
      <c r="Z77" s="121"/>
      <c r="AA77" t="str">
        <f t="shared" si="68"/>
        <v>.Salaries.0.Ju251</v>
      </c>
      <c r="AB77" t="str">
        <f t="shared" si="69"/>
        <v>0..Salaries.0.Ju25</v>
      </c>
      <c r="AC77" s="121"/>
      <c r="AD77" t="str">
        <f t="shared" si="70"/>
        <v>.Salaries.0.Jul251</v>
      </c>
      <c r="AE77" t="str">
        <f t="shared" si="71"/>
        <v>0..Salaries.0.Jul25</v>
      </c>
      <c r="AF77" s="121">
        <f t="shared" si="92"/>
        <v>0</v>
      </c>
      <c r="AG77" t="str">
        <f t="shared" si="72"/>
        <v>.Salaries.0.Aug251</v>
      </c>
      <c r="AH77" t="str">
        <f t="shared" si="73"/>
        <v>0..Salaries.0.Aug25</v>
      </c>
      <c r="AI77" s="121"/>
      <c r="AJ77" t="str">
        <f t="shared" si="74"/>
        <v>.Salaries.0.Sep251</v>
      </c>
      <c r="AK77" t="str">
        <f t="shared" si="75"/>
        <v>0..Salaries.0.Sep25</v>
      </c>
      <c r="AL77" s="121">
        <f t="shared" si="93"/>
        <v>0</v>
      </c>
      <c r="AM77" t="str">
        <f t="shared" si="76"/>
        <v>.Salaries.0.Oct251</v>
      </c>
      <c r="AN77" t="str">
        <f t="shared" si="77"/>
        <v>0..Salaries.0.Oct25</v>
      </c>
      <c r="AO77" s="121">
        <f t="shared" si="94"/>
        <v>0</v>
      </c>
      <c r="AP77" t="str">
        <f t="shared" si="78"/>
        <v>.Salaries.0.Nov251</v>
      </c>
      <c r="AQ77" t="str">
        <f t="shared" si="79"/>
        <v>0..Salaries.0.Nov25</v>
      </c>
      <c r="AR77" s="121">
        <f t="shared" si="95"/>
        <v>0</v>
      </c>
      <c r="AS77" t="str">
        <f t="shared" si="80"/>
        <v>.Salaries.0.Dec251</v>
      </c>
      <c r="AT77" t="str">
        <f t="shared" si="81"/>
        <v>0..Salaries.0.Dec25</v>
      </c>
      <c r="AU77" s="121">
        <f t="shared" si="96"/>
        <v>0</v>
      </c>
      <c r="AV77" t="str">
        <f t="shared" si="82"/>
        <v>.Salaries.0.Jan261</v>
      </c>
      <c r="AW77" t="str">
        <f t="shared" si="83"/>
        <v>0..Salaries.0.Jan26</v>
      </c>
      <c r="AX77" s="121">
        <f t="shared" si="97"/>
        <v>0</v>
      </c>
      <c r="AY77" t="str">
        <f t="shared" si="84"/>
        <v>.Salaries.0.Feb261</v>
      </c>
      <c r="AZ77" t="str">
        <f t="shared" si="85"/>
        <v>0..Salaries.0.Feb26</v>
      </c>
      <c r="BA77" s="121">
        <f t="shared" si="98"/>
        <v>0</v>
      </c>
      <c r="BB77" t="str">
        <f t="shared" si="86"/>
        <v>.Salaries.0.Mar261</v>
      </c>
      <c r="BC77" t="str">
        <f t="shared" si="87"/>
        <v>0..Salaries.0.Mar26</v>
      </c>
      <c r="BD77" s="121">
        <f t="shared" si="99"/>
        <v>0</v>
      </c>
      <c r="BE77" s="119">
        <f t="shared" si="88"/>
        <v>0</v>
      </c>
      <c r="BF77" s="119">
        <f t="shared" si="89"/>
        <v>0</v>
      </c>
    </row>
    <row r="78" spans="3:58" x14ac:dyDescent="0.25">
      <c r="C78">
        <f>VLOOKUP(B78,'School Details'!A:K,2,FALSE)</f>
        <v>0</v>
      </c>
      <c r="D78">
        <f>VLOOKUP(B78,'School Details'!A:K,3,FALSE)</f>
        <v>0</v>
      </c>
      <c r="E78" t="str">
        <f>VLOOKUP(B78,'School Details'!A:K,4,FALSE)</f>
        <v>None</v>
      </c>
      <c r="F78">
        <f>VLOOKUP(B78,'School Details'!A:K,5,FALSE)</f>
        <v>0</v>
      </c>
      <c r="G78" s="100" t="s">
        <v>23391</v>
      </c>
      <c r="H78" t="e">
        <f>VLOOKUP(G78,CCs!$Q:$R,2,FALSE)</f>
        <v>#N/A</v>
      </c>
      <c r="I78" s="127" t="s">
        <v>23773</v>
      </c>
      <c r="J78" t="str">
        <f t="shared" si="100"/>
        <v>661225</v>
      </c>
      <c r="K78">
        <f>VLOOKUP(I78,'Drop Down'!$H:$I,2,FALSE)</f>
        <v>0</v>
      </c>
      <c r="L78">
        <f t="shared" si="101"/>
        <v>26</v>
      </c>
      <c r="M78" t="str">
        <f t="shared" si="90"/>
        <v>Salaries.0</v>
      </c>
      <c r="N78">
        <f>VLOOKUP(B78,'School Details'!A:K,10,FALSE)</f>
        <v>0</v>
      </c>
      <c r="O78">
        <f t="shared" si="91"/>
        <v>0</v>
      </c>
      <c r="P78" t="e">
        <f>VLOOKUP($N78,LBB_Code!$B:$F,3,FALSE)</f>
        <v>#N/A</v>
      </c>
      <c r="Q78" t="e">
        <f>VLOOKUP($N78,LBB_Code!$B:$F,2,FALSE)</f>
        <v>#N/A</v>
      </c>
      <c r="R78" t="e">
        <f>VLOOKUP($N78,LBB_Code!$B:$F,4,FALSE)</f>
        <v>#N/A</v>
      </c>
      <c r="S78" t="str">
        <f>VLOOKUP($G78,LBB_Code!$J:$O, 6,FALSE)</f>
        <v>A1.D10162.661225.99999.9999999.999999</v>
      </c>
      <c r="T78" s="153"/>
      <c r="U78" t="str">
        <f t="shared" si="64"/>
        <v>.Salaries.0.Ap251</v>
      </c>
      <c r="V78" t="str">
        <f t="shared" si="65"/>
        <v>0..Salaries.0.Ap25</v>
      </c>
      <c r="W78" s="121"/>
      <c r="X78" t="str">
        <f t="shared" si="66"/>
        <v>.Salaries.0.Ma251</v>
      </c>
      <c r="Y78" t="str">
        <f t="shared" si="67"/>
        <v>0..Salaries.0.Ma25</v>
      </c>
      <c r="Z78" s="121"/>
      <c r="AA78" t="str">
        <f t="shared" si="68"/>
        <v>.Salaries.0.Ju251</v>
      </c>
      <c r="AB78" t="str">
        <f t="shared" si="69"/>
        <v>0..Salaries.0.Ju25</v>
      </c>
      <c r="AC78" s="121"/>
      <c r="AD78" t="str">
        <f t="shared" si="70"/>
        <v>.Salaries.0.Jul251</v>
      </c>
      <c r="AE78" t="str">
        <f t="shared" si="71"/>
        <v>0..Salaries.0.Jul25</v>
      </c>
      <c r="AF78" s="121">
        <f t="shared" si="92"/>
        <v>0</v>
      </c>
      <c r="AG78" t="str">
        <f t="shared" si="72"/>
        <v>.Salaries.0.Aug251</v>
      </c>
      <c r="AH78" t="str">
        <f t="shared" si="73"/>
        <v>0..Salaries.0.Aug25</v>
      </c>
      <c r="AI78" s="121"/>
      <c r="AJ78" t="str">
        <f t="shared" si="74"/>
        <v>.Salaries.0.Sep251</v>
      </c>
      <c r="AK78" t="str">
        <f t="shared" si="75"/>
        <v>0..Salaries.0.Sep25</v>
      </c>
      <c r="AL78" s="121">
        <f t="shared" si="93"/>
        <v>0</v>
      </c>
      <c r="AM78" t="str">
        <f t="shared" si="76"/>
        <v>.Salaries.0.Oct251</v>
      </c>
      <c r="AN78" t="str">
        <f t="shared" si="77"/>
        <v>0..Salaries.0.Oct25</v>
      </c>
      <c r="AO78" s="121">
        <f t="shared" si="94"/>
        <v>0</v>
      </c>
      <c r="AP78" t="str">
        <f t="shared" si="78"/>
        <v>.Salaries.0.Nov251</v>
      </c>
      <c r="AQ78" t="str">
        <f t="shared" si="79"/>
        <v>0..Salaries.0.Nov25</v>
      </c>
      <c r="AR78" s="121">
        <f t="shared" si="95"/>
        <v>0</v>
      </c>
      <c r="AS78" t="str">
        <f t="shared" si="80"/>
        <v>.Salaries.0.Dec251</v>
      </c>
      <c r="AT78" t="str">
        <f t="shared" si="81"/>
        <v>0..Salaries.0.Dec25</v>
      </c>
      <c r="AU78" s="121">
        <f t="shared" si="96"/>
        <v>0</v>
      </c>
      <c r="AV78" t="str">
        <f t="shared" si="82"/>
        <v>.Salaries.0.Jan261</v>
      </c>
      <c r="AW78" t="str">
        <f t="shared" si="83"/>
        <v>0..Salaries.0.Jan26</v>
      </c>
      <c r="AX78" s="121">
        <f t="shared" si="97"/>
        <v>0</v>
      </c>
      <c r="AY78" t="str">
        <f t="shared" si="84"/>
        <v>.Salaries.0.Feb261</v>
      </c>
      <c r="AZ78" t="str">
        <f t="shared" si="85"/>
        <v>0..Salaries.0.Feb26</v>
      </c>
      <c r="BA78" s="121">
        <f t="shared" si="98"/>
        <v>0</v>
      </c>
      <c r="BB78" t="str">
        <f t="shared" si="86"/>
        <v>.Salaries.0.Mar261</v>
      </c>
      <c r="BC78" t="str">
        <f t="shared" si="87"/>
        <v>0..Salaries.0.Mar26</v>
      </c>
      <c r="BD78" s="121">
        <f t="shared" si="99"/>
        <v>0</v>
      </c>
      <c r="BE78" s="119">
        <f t="shared" si="88"/>
        <v>0</v>
      </c>
      <c r="BF78" s="119">
        <f t="shared" si="89"/>
        <v>0</v>
      </c>
    </row>
    <row r="79" spans="3:58" x14ac:dyDescent="0.25">
      <c r="C79">
        <f>VLOOKUP(B79,'School Details'!A:K,2,FALSE)</f>
        <v>0</v>
      </c>
      <c r="D79">
        <f>VLOOKUP(B79,'School Details'!A:K,3,FALSE)</f>
        <v>0</v>
      </c>
      <c r="E79" t="str">
        <f>VLOOKUP(B79,'School Details'!A:K,4,FALSE)</f>
        <v>None</v>
      </c>
      <c r="F79">
        <f>VLOOKUP(B79,'School Details'!A:K,5,FALSE)</f>
        <v>0</v>
      </c>
      <c r="G79" s="100" t="s">
        <v>23391</v>
      </c>
      <c r="H79" t="e">
        <f>VLOOKUP(G79,CCs!$Q:$R,2,FALSE)</f>
        <v>#N/A</v>
      </c>
      <c r="I79" s="127" t="s">
        <v>23773</v>
      </c>
      <c r="J79" t="str">
        <f t="shared" si="100"/>
        <v>661225</v>
      </c>
      <c r="K79">
        <f>VLOOKUP(I79,'Drop Down'!$H:$I,2,FALSE)</f>
        <v>0</v>
      </c>
      <c r="L79">
        <f t="shared" si="101"/>
        <v>27</v>
      </c>
      <c r="M79" t="str">
        <f t="shared" si="90"/>
        <v>Salaries.0</v>
      </c>
      <c r="N79">
        <f>VLOOKUP(B79,'School Details'!A:K,10,FALSE)</f>
        <v>0</v>
      </c>
      <c r="O79">
        <f t="shared" si="91"/>
        <v>0</v>
      </c>
      <c r="P79" t="e">
        <f>VLOOKUP($N79,LBB_Code!$B:$F,3,FALSE)</f>
        <v>#N/A</v>
      </c>
      <c r="Q79" t="e">
        <f>VLOOKUP($N79,LBB_Code!$B:$F,2,FALSE)</f>
        <v>#N/A</v>
      </c>
      <c r="R79" t="e">
        <f>VLOOKUP($N79,LBB_Code!$B:$F,4,FALSE)</f>
        <v>#N/A</v>
      </c>
      <c r="S79" t="str">
        <f>VLOOKUP($G79,LBB_Code!$J:$O, 6,FALSE)</f>
        <v>A1.D10162.661225.99999.9999999.999999</v>
      </c>
      <c r="T79" s="153"/>
      <c r="U79" t="str">
        <f t="shared" si="64"/>
        <v>.Salaries.0.Ap251</v>
      </c>
      <c r="V79" t="str">
        <f t="shared" si="65"/>
        <v>0..Salaries.0.Ap25</v>
      </c>
      <c r="W79" s="121"/>
      <c r="X79" t="str">
        <f t="shared" si="66"/>
        <v>.Salaries.0.Ma251</v>
      </c>
      <c r="Y79" t="str">
        <f t="shared" si="67"/>
        <v>0..Salaries.0.Ma25</v>
      </c>
      <c r="Z79" s="121"/>
      <c r="AA79" t="str">
        <f t="shared" si="68"/>
        <v>.Salaries.0.Ju251</v>
      </c>
      <c r="AB79" t="str">
        <f t="shared" si="69"/>
        <v>0..Salaries.0.Ju25</v>
      </c>
      <c r="AC79" s="121"/>
      <c r="AD79" t="str">
        <f t="shared" si="70"/>
        <v>.Salaries.0.Jul251</v>
      </c>
      <c r="AE79" t="str">
        <f t="shared" si="71"/>
        <v>0..Salaries.0.Jul25</v>
      </c>
      <c r="AF79" s="121">
        <f t="shared" si="92"/>
        <v>0</v>
      </c>
      <c r="AG79" t="str">
        <f t="shared" si="72"/>
        <v>.Salaries.0.Aug251</v>
      </c>
      <c r="AH79" t="str">
        <f t="shared" si="73"/>
        <v>0..Salaries.0.Aug25</v>
      </c>
      <c r="AI79" s="121"/>
      <c r="AJ79" t="str">
        <f t="shared" si="74"/>
        <v>.Salaries.0.Sep251</v>
      </c>
      <c r="AK79" t="str">
        <f t="shared" si="75"/>
        <v>0..Salaries.0.Sep25</v>
      </c>
      <c r="AL79" s="121">
        <f t="shared" si="93"/>
        <v>0</v>
      </c>
      <c r="AM79" t="str">
        <f t="shared" si="76"/>
        <v>.Salaries.0.Oct251</v>
      </c>
      <c r="AN79" t="str">
        <f t="shared" si="77"/>
        <v>0..Salaries.0.Oct25</v>
      </c>
      <c r="AO79" s="121">
        <f t="shared" si="94"/>
        <v>0</v>
      </c>
      <c r="AP79" t="str">
        <f t="shared" si="78"/>
        <v>.Salaries.0.Nov251</v>
      </c>
      <c r="AQ79" t="str">
        <f t="shared" si="79"/>
        <v>0..Salaries.0.Nov25</v>
      </c>
      <c r="AR79" s="121">
        <f t="shared" si="95"/>
        <v>0</v>
      </c>
      <c r="AS79" t="str">
        <f t="shared" si="80"/>
        <v>.Salaries.0.Dec251</v>
      </c>
      <c r="AT79" t="str">
        <f t="shared" si="81"/>
        <v>0..Salaries.0.Dec25</v>
      </c>
      <c r="AU79" s="121">
        <f t="shared" si="96"/>
        <v>0</v>
      </c>
      <c r="AV79" t="str">
        <f t="shared" si="82"/>
        <v>.Salaries.0.Jan261</v>
      </c>
      <c r="AW79" t="str">
        <f t="shared" si="83"/>
        <v>0..Salaries.0.Jan26</v>
      </c>
      <c r="AX79" s="121">
        <f t="shared" si="97"/>
        <v>0</v>
      </c>
      <c r="AY79" t="str">
        <f t="shared" si="84"/>
        <v>.Salaries.0.Feb261</v>
      </c>
      <c r="AZ79" t="str">
        <f t="shared" si="85"/>
        <v>0..Salaries.0.Feb26</v>
      </c>
      <c r="BA79" s="121">
        <f t="shared" si="98"/>
        <v>0</v>
      </c>
      <c r="BB79" t="str">
        <f t="shared" si="86"/>
        <v>.Salaries.0.Mar261</v>
      </c>
      <c r="BC79" t="str">
        <f t="shared" si="87"/>
        <v>0..Salaries.0.Mar26</v>
      </c>
      <c r="BD79" s="121">
        <f t="shared" si="99"/>
        <v>0</v>
      </c>
      <c r="BE79" s="119">
        <f t="shared" si="88"/>
        <v>0</v>
      </c>
      <c r="BF79" s="119">
        <f t="shared" si="89"/>
        <v>0</v>
      </c>
    </row>
    <row r="80" spans="3:58" x14ac:dyDescent="0.25">
      <c r="C80">
        <f>VLOOKUP(B80,'School Details'!A:K,2,FALSE)</f>
        <v>0</v>
      </c>
      <c r="D80">
        <f>VLOOKUP(B80,'School Details'!A:K,3,FALSE)</f>
        <v>0</v>
      </c>
      <c r="E80" t="str">
        <f>VLOOKUP(B80,'School Details'!A:K,4,FALSE)</f>
        <v>None</v>
      </c>
      <c r="F80">
        <f>VLOOKUP(B80,'School Details'!A:K,5,FALSE)</f>
        <v>0</v>
      </c>
      <c r="G80" s="100" t="s">
        <v>23391</v>
      </c>
      <c r="H80" t="e">
        <f>VLOOKUP(G80,CCs!$Q:$R,2,FALSE)</f>
        <v>#N/A</v>
      </c>
      <c r="I80" s="127" t="s">
        <v>23773</v>
      </c>
      <c r="J80" t="str">
        <f t="shared" si="100"/>
        <v>661225</v>
      </c>
      <c r="K80">
        <f>VLOOKUP(I80,'Drop Down'!$H:$I,2,FALSE)</f>
        <v>0</v>
      </c>
      <c r="L80">
        <f t="shared" si="101"/>
        <v>28</v>
      </c>
      <c r="M80" t="str">
        <f t="shared" si="90"/>
        <v>Salaries.0</v>
      </c>
      <c r="N80">
        <f>VLOOKUP(B80,'School Details'!A:K,10,FALSE)</f>
        <v>0</v>
      </c>
      <c r="O80">
        <f t="shared" si="91"/>
        <v>0</v>
      </c>
      <c r="P80" t="e">
        <f>VLOOKUP($N80,LBB_Code!$B:$F,3,FALSE)</f>
        <v>#N/A</v>
      </c>
      <c r="Q80" t="e">
        <f>VLOOKUP($N80,LBB_Code!$B:$F,2,FALSE)</f>
        <v>#N/A</v>
      </c>
      <c r="R80" t="e">
        <f>VLOOKUP($N80,LBB_Code!$B:$F,4,FALSE)</f>
        <v>#N/A</v>
      </c>
      <c r="S80" t="str">
        <f>VLOOKUP($G80,LBB_Code!$J:$O, 6,FALSE)</f>
        <v>A1.D10162.661225.99999.9999999.999999</v>
      </c>
      <c r="T80" s="153"/>
      <c r="U80" t="str">
        <f t="shared" si="64"/>
        <v>.Salaries.0.Ap251</v>
      </c>
      <c r="V80" t="str">
        <f t="shared" si="65"/>
        <v>0..Salaries.0.Ap25</v>
      </c>
      <c r="W80" s="121"/>
      <c r="X80" t="str">
        <f t="shared" si="66"/>
        <v>.Salaries.0.Ma251</v>
      </c>
      <c r="Y80" t="str">
        <f t="shared" si="67"/>
        <v>0..Salaries.0.Ma25</v>
      </c>
      <c r="Z80" s="121"/>
      <c r="AA80" t="str">
        <f t="shared" si="68"/>
        <v>.Salaries.0.Ju251</v>
      </c>
      <c r="AB80" t="str">
        <f t="shared" si="69"/>
        <v>0..Salaries.0.Ju25</v>
      </c>
      <c r="AC80" s="121"/>
      <c r="AD80" t="str">
        <f t="shared" si="70"/>
        <v>.Salaries.0.Jul251</v>
      </c>
      <c r="AE80" t="str">
        <f t="shared" si="71"/>
        <v>0..Salaries.0.Jul25</v>
      </c>
      <c r="AF80" s="121">
        <f t="shared" si="92"/>
        <v>0</v>
      </c>
      <c r="AG80" t="str">
        <f t="shared" si="72"/>
        <v>.Salaries.0.Aug251</v>
      </c>
      <c r="AH80" t="str">
        <f t="shared" si="73"/>
        <v>0..Salaries.0.Aug25</v>
      </c>
      <c r="AI80" s="121"/>
      <c r="AJ80" t="str">
        <f t="shared" si="74"/>
        <v>.Salaries.0.Sep251</v>
      </c>
      <c r="AK80" t="str">
        <f t="shared" si="75"/>
        <v>0..Salaries.0.Sep25</v>
      </c>
      <c r="AL80" s="121">
        <f t="shared" si="93"/>
        <v>0</v>
      </c>
      <c r="AM80" t="str">
        <f t="shared" si="76"/>
        <v>.Salaries.0.Oct251</v>
      </c>
      <c r="AN80" t="str">
        <f t="shared" si="77"/>
        <v>0..Salaries.0.Oct25</v>
      </c>
      <c r="AO80" s="121">
        <f t="shared" si="94"/>
        <v>0</v>
      </c>
      <c r="AP80" t="str">
        <f t="shared" si="78"/>
        <v>.Salaries.0.Nov251</v>
      </c>
      <c r="AQ80" t="str">
        <f t="shared" si="79"/>
        <v>0..Salaries.0.Nov25</v>
      </c>
      <c r="AR80" s="121">
        <f t="shared" si="95"/>
        <v>0</v>
      </c>
      <c r="AS80" t="str">
        <f t="shared" si="80"/>
        <v>.Salaries.0.Dec251</v>
      </c>
      <c r="AT80" t="str">
        <f t="shared" si="81"/>
        <v>0..Salaries.0.Dec25</v>
      </c>
      <c r="AU80" s="121">
        <f t="shared" si="96"/>
        <v>0</v>
      </c>
      <c r="AV80" t="str">
        <f t="shared" si="82"/>
        <v>.Salaries.0.Jan261</v>
      </c>
      <c r="AW80" t="str">
        <f t="shared" si="83"/>
        <v>0..Salaries.0.Jan26</v>
      </c>
      <c r="AX80" s="121">
        <f t="shared" si="97"/>
        <v>0</v>
      </c>
      <c r="AY80" t="str">
        <f t="shared" si="84"/>
        <v>.Salaries.0.Feb261</v>
      </c>
      <c r="AZ80" t="str">
        <f t="shared" si="85"/>
        <v>0..Salaries.0.Feb26</v>
      </c>
      <c r="BA80" s="121">
        <f t="shared" si="98"/>
        <v>0</v>
      </c>
      <c r="BB80" t="str">
        <f t="shared" si="86"/>
        <v>.Salaries.0.Mar261</v>
      </c>
      <c r="BC80" t="str">
        <f t="shared" si="87"/>
        <v>0..Salaries.0.Mar26</v>
      </c>
      <c r="BD80" s="121">
        <f t="shared" si="99"/>
        <v>0</v>
      </c>
      <c r="BE80" s="119">
        <f t="shared" si="88"/>
        <v>0</v>
      </c>
      <c r="BF80" s="121">
        <f t="shared" si="89"/>
        <v>0</v>
      </c>
    </row>
    <row r="81" spans="3:58" x14ac:dyDescent="0.25">
      <c r="C81">
        <f>VLOOKUP(B81,'School Details'!A:K,2,FALSE)</f>
        <v>0</v>
      </c>
      <c r="D81">
        <f>VLOOKUP(B81,'School Details'!A:K,3,FALSE)</f>
        <v>0</v>
      </c>
      <c r="E81" t="str">
        <f>VLOOKUP(B81,'School Details'!A:K,4,FALSE)</f>
        <v>None</v>
      </c>
      <c r="F81">
        <f>VLOOKUP(B81,'School Details'!A:K,5,FALSE)</f>
        <v>0</v>
      </c>
      <c r="G81" s="100" t="s">
        <v>23391</v>
      </c>
      <c r="H81" t="e">
        <f>VLOOKUP(G81,CCs!$Q:$R,2,FALSE)</f>
        <v>#N/A</v>
      </c>
      <c r="I81" s="127" t="s">
        <v>23773</v>
      </c>
      <c r="J81" t="str">
        <f t="shared" si="100"/>
        <v>661225</v>
      </c>
      <c r="K81">
        <f>VLOOKUP(I81,'Drop Down'!$H:$I,2,FALSE)</f>
        <v>0</v>
      </c>
      <c r="L81">
        <f t="shared" si="101"/>
        <v>29</v>
      </c>
      <c r="M81" t="str">
        <f t="shared" si="90"/>
        <v>Salaries.0</v>
      </c>
      <c r="N81">
        <f>VLOOKUP(B81,'School Details'!A:K,10,FALSE)</f>
        <v>0</v>
      </c>
      <c r="O81">
        <f t="shared" si="91"/>
        <v>0</v>
      </c>
      <c r="P81" t="e">
        <f>VLOOKUP($N81,LBB_Code!$B:$F,3,FALSE)</f>
        <v>#N/A</v>
      </c>
      <c r="Q81" t="e">
        <f>VLOOKUP($N81,LBB_Code!$B:$F,2,FALSE)</f>
        <v>#N/A</v>
      </c>
      <c r="R81" t="e">
        <f>VLOOKUP($N81,LBB_Code!$B:$F,4,FALSE)</f>
        <v>#N/A</v>
      </c>
      <c r="S81" t="str">
        <f>VLOOKUP($G81,LBB_Code!$J:$O, 6,FALSE)</f>
        <v>A1.D10162.661225.99999.9999999.999999</v>
      </c>
      <c r="T81" s="153"/>
      <c r="U81" t="str">
        <f t="shared" si="64"/>
        <v>.Salaries.0.Ap251</v>
      </c>
      <c r="V81" t="str">
        <f t="shared" si="65"/>
        <v>0..Salaries.0.Ap25</v>
      </c>
      <c r="W81" s="121"/>
      <c r="X81" t="str">
        <f t="shared" si="66"/>
        <v>.Salaries.0.Ma251</v>
      </c>
      <c r="Y81" t="str">
        <f t="shared" si="67"/>
        <v>0..Salaries.0.Ma25</v>
      </c>
      <c r="Z81" s="121"/>
      <c r="AA81" t="str">
        <f t="shared" si="68"/>
        <v>.Salaries.0.Ju251</v>
      </c>
      <c r="AB81" t="str">
        <f t="shared" si="69"/>
        <v>0..Salaries.0.Ju25</v>
      </c>
      <c r="AC81" s="121"/>
      <c r="AD81" t="str">
        <f t="shared" si="70"/>
        <v>.Salaries.0.Jul251</v>
      </c>
      <c r="AE81" t="str">
        <f t="shared" si="71"/>
        <v>0..Salaries.0.Jul25</v>
      </c>
      <c r="AF81" s="121">
        <f t="shared" si="92"/>
        <v>0</v>
      </c>
      <c r="AG81" t="str">
        <f t="shared" si="72"/>
        <v>.Salaries.0.Aug251</v>
      </c>
      <c r="AH81" t="str">
        <f t="shared" si="73"/>
        <v>0..Salaries.0.Aug25</v>
      </c>
      <c r="AI81" s="121"/>
      <c r="AJ81" t="str">
        <f t="shared" si="74"/>
        <v>.Salaries.0.Sep251</v>
      </c>
      <c r="AK81" t="str">
        <f t="shared" si="75"/>
        <v>0..Salaries.0.Sep25</v>
      </c>
      <c r="AL81" s="121">
        <f t="shared" si="93"/>
        <v>0</v>
      </c>
      <c r="AM81" t="str">
        <f t="shared" si="76"/>
        <v>.Salaries.0.Oct251</v>
      </c>
      <c r="AN81" t="str">
        <f t="shared" si="77"/>
        <v>0..Salaries.0.Oct25</v>
      </c>
      <c r="AO81" s="121">
        <f t="shared" si="94"/>
        <v>0</v>
      </c>
      <c r="AP81" t="str">
        <f t="shared" si="78"/>
        <v>.Salaries.0.Nov251</v>
      </c>
      <c r="AQ81" t="str">
        <f t="shared" si="79"/>
        <v>0..Salaries.0.Nov25</v>
      </c>
      <c r="AR81" s="121">
        <f t="shared" si="95"/>
        <v>0</v>
      </c>
      <c r="AS81" t="str">
        <f t="shared" si="80"/>
        <v>.Salaries.0.Dec251</v>
      </c>
      <c r="AT81" t="str">
        <f t="shared" si="81"/>
        <v>0..Salaries.0.Dec25</v>
      </c>
      <c r="AU81" s="121">
        <f t="shared" si="96"/>
        <v>0</v>
      </c>
      <c r="AV81" t="str">
        <f t="shared" si="82"/>
        <v>.Salaries.0.Jan261</v>
      </c>
      <c r="AW81" t="str">
        <f t="shared" si="83"/>
        <v>0..Salaries.0.Jan26</v>
      </c>
      <c r="AX81" s="121">
        <f t="shared" si="97"/>
        <v>0</v>
      </c>
      <c r="AY81" t="str">
        <f t="shared" si="84"/>
        <v>.Salaries.0.Feb261</v>
      </c>
      <c r="AZ81" t="str">
        <f t="shared" si="85"/>
        <v>0..Salaries.0.Feb26</v>
      </c>
      <c r="BA81" s="121">
        <f t="shared" si="98"/>
        <v>0</v>
      </c>
      <c r="BB81" t="str">
        <f t="shared" si="86"/>
        <v>.Salaries.0.Mar261</v>
      </c>
      <c r="BC81" t="str">
        <f t="shared" si="87"/>
        <v>0..Salaries.0.Mar26</v>
      </c>
      <c r="BD81" s="121">
        <f t="shared" si="99"/>
        <v>0</v>
      </c>
      <c r="BE81" s="119">
        <f t="shared" si="88"/>
        <v>0</v>
      </c>
      <c r="BF81" s="121">
        <f t="shared" si="89"/>
        <v>0</v>
      </c>
    </row>
    <row r="82" spans="3:58" x14ac:dyDescent="0.25">
      <c r="C82">
        <f>VLOOKUP(B82,'School Details'!A:K,2,FALSE)</f>
        <v>0</v>
      </c>
      <c r="D82">
        <f>VLOOKUP(B82,'School Details'!A:K,3,FALSE)</f>
        <v>0</v>
      </c>
      <c r="E82" t="str">
        <f>VLOOKUP(B82,'School Details'!A:K,4,FALSE)</f>
        <v>None</v>
      </c>
      <c r="F82">
        <f>VLOOKUP(B82,'School Details'!A:K,5,FALSE)</f>
        <v>0</v>
      </c>
      <c r="G82" s="100" t="s">
        <v>23391</v>
      </c>
      <c r="H82" t="e">
        <f>VLOOKUP(G82,CCs!$Q:$R,2,FALSE)</f>
        <v>#N/A</v>
      </c>
      <c r="I82" s="127" t="s">
        <v>23773</v>
      </c>
      <c r="J82" t="str">
        <f t="shared" si="100"/>
        <v>661225</v>
      </c>
      <c r="K82">
        <f>VLOOKUP(I82,'Drop Down'!$H:$I,2,FALSE)</f>
        <v>0</v>
      </c>
      <c r="L82">
        <f t="shared" si="101"/>
        <v>30</v>
      </c>
      <c r="M82" t="str">
        <f t="shared" si="90"/>
        <v>Salaries.0</v>
      </c>
      <c r="N82">
        <f>VLOOKUP(B82,'School Details'!A:K,10,FALSE)</f>
        <v>0</v>
      </c>
      <c r="O82">
        <f t="shared" si="91"/>
        <v>0</v>
      </c>
      <c r="P82" t="e">
        <f>VLOOKUP($N82,LBB_Code!$B:$F,3,FALSE)</f>
        <v>#N/A</v>
      </c>
      <c r="Q82" t="e">
        <f>VLOOKUP($N82,LBB_Code!$B:$F,2,FALSE)</f>
        <v>#N/A</v>
      </c>
      <c r="R82" t="e">
        <f>VLOOKUP($N82,LBB_Code!$B:$F,4,FALSE)</f>
        <v>#N/A</v>
      </c>
      <c r="S82" t="str">
        <f>VLOOKUP($G82,LBB_Code!$J:$O, 6,FALSE)</f>
        <v>A1.D10162.661225.99999.9999999.999999</v>
      </c>
      <c r="T82" s="153"/>
      <c r="U82" t="str">
        <f t="shared" si="64"/>
        <v>.Salaries.0.Ap251</v>
      </c>
      <c r="V82" t="str">
        <f t="shared" si="65"/>
        <v>0..Salaries.0.Ap25</v>
      </c>
      <c r="W82" s="121"/>
      <c r="X82" t="str">
        <f t="shared" si="66"/>
        <v>.Salaries.0.Ma251</v>
      </c>
      <c r="Y82" t="str">
        <f t="shared" si="67"/>
        <v>0..Salaries.0.Ma25</v>
      </c>
      <c r="Z82" s="121"/>
      <c r="AA82" t="str">
        <f t="shared" si="68"/>
        <v>.Salaries.0.Ju251</v>
      </c>
      <c r="AB82" t="str">
        <f t="shared" si="69"/>
        <v>0..Salaries.0.Ju25</v>
      </c>
      <c r="AC82" s="121"/>
      <c r="AD82" t="str">
        <f t="shared" si="70"/>
        <v>.Salaries.0.Jul251</v>
      </c>
      <c r="AE82" t="str">
        <f t="shared" si="71"/>
        <v>0..Salaries.0.Jul25</v>
      </c>
      <c r="AF82" s="121">
        <f t="shared" si="92"/>
        <v>0</v>
      </c>
      <c r="AG82" t="str">
        <f t="shared" si="72"/>
        <v>.Salaries.0.Aug251</v>
      </c>
      <c r="AH82" t="str">
        <f t="shared" si="73"/>
        <v>0..Salaries.0.Aug25</v>
      </c>
      <c r="AI82" s="121"/>
      <c r="AJ82" t="str">
        <f t="shared" si="74"/>
        <v>.Salaries.0.Sep251</v>
      </c>
      <c r="AK82" t="str">
        <f t="shared" si="75"/>
        <v>0..Salaries.0.Sep25</v>
      </c>
      <c r="AL82" s="121">
        <f t="shared" si="93"/>
        <v>0</v>
      </c>
      <c r="AM82" t="str">
        <f t="shared" si="76"/>
        <v>.Salaries.0.Oct251</v>
      </c>
      <c r="AN82" t="str">
        <f t="shared" si="77"/>
        <v>0..Salaries.0.Oct25</v>
      </c>
      <c r="AO82" s="121">
        <f t="shared" si="94"/>
        <v>0</v>
      </c>
      <c r="AP82" t="str">
        <f t="shared" si="78"/>
        <v>.Salaries.0.Nov251</v>
      </c>
      <c r="AQ82" t="str">
        <f t="shared" si="79"/>
        <v>0..Salaries.0.Nov25</v>
      </c>
      <c r="AR82" s="121">
        <f t="shared" si="95"/>
        <v>0</v>
      </c>
      <c r="AS82" t="str">
        <f t="shared" si="80"/>
        <v>.Salaries.0.Dec251</v>
      </c>
      <c r="AT82" t="str">
        <f t="shared" si="81"/>
        <v>0..Salaries.0.Dec25</v>
      </c>
      <c r="AU82" s="121">
        <f t="shared" si="96"/>
        <v>0</v>
      </c>
      <c r="AV82" t="str">
        <f t="shared" si="82"/>
        <v>.Salaries.0.Jan261</v>
      </c>
      <c r="AW82" t="str">
        <f t="shared" si="83"/>
        <v>0..Salaries.0.Jan26</v>
      </c>
      <c r="AX82" s="121">
        <f t="shared" si="97"/>
        <v>0</v>
      </c>
      <c r="AY82" t="str">
        <f t="shared" si="84"/>
        <v>.Salaries.0.Feb261</v>
      </c>
      <c r="AZ82" t="str">
        <f t="shared" si="85"/>
        <v>0..Salaries.0.Feb26</v>
      </c>
      <c r="BA82" s="121">
        <f t="shared" si="98"/>
        <v>0</v>
      </c>
      <c r="BB82" t="str">
        <f t="shared" si="86"/>
        <v>.Salaries.0.Mar261</v>
      </c>
      <c r="BC82" t="str">
        <f t="shared" si="87"/>
        <v>0..Salaries.0.Mar26</v>
      </c>
      <c r="BD82" s="121">
        <f t="shared" si="99"/>
        <v>0</v>
      </c>
      <c r="BE82" s="119">
        <f t="shared" si="88"/>
        <v>0</v>
      </c>
      <c r="BF82" s="121">
        <f t="shared" si="89"/>
        <v>0</v>
      </c>
    </row>
    <row r="83" spans="3:58" x14ac:dyDescent="0.25">
      <c r="C83">
        <f>VLOOKUP(B83,'School Details'!A:K,2,FALSE)</f>
        <v>0</v>
      </c>
      <c r="D83">
        <f>VLOOKUP(B83,'School Details'!A:K,3,FALSE)</f>
        <v>0</v>
      </c>
      <c r="E83" t="str">
        <f>VLOOKUP(B83,'School Details'!A:K,4,FALSE)</f>
        <v>None</v>
      </c>
      <c r="F83">
        <f>VLOOKUP(B83,'School Details'!A:K,5,FALSE)</f>
        <v>0</v>
      </c>
      <c r="G83" s="100" t="s">
        <v>23391</v>
      </c>
      <c r="H83" t="e">
        <f>VLOOKUP(G83,CCs!$Q:$R,2,FALSE)</f>
        <v>#N/A</v>
      </c>
      <c r="I83" s="127" t="s">
        <v>23773</v>
      </c>
      <c r="J83" t="str">
        <f t="shared" si="100"/>
        <v>661225</v>
      </c>
      <c r="K83">
        <f>VLOOKUP(I83,'Drop Down'!$H:$I,2,FALSE)</f>
        <v>0</v>
      </c>
      <c r="L83">
        <f t="shared" si="101"/>
        <v>31</v>
      </c>
      <c r="M83" t="str">
        <f t="shared" si="90"/>
        <v>Salaries.0</v>
      </c>
      <c r="N83">
        <f>VLOOKUP(B83,'School Details'!A:K,10,FALSE)</f>
        <v>0</v>
      </c>
      <c r="O83">
        <f t="shared" si="91"/>
        <v>0</v>
      </c>
      <c r="P83" t="e">
        <f>VLOOKUP($N83,LBB_Code!$B:$F,3,FALSE)</f>
        <v>#N/A</v>
      </c>
      <c r="Q83" t="e">
        <f>VLOOKUP($N83,LBB_Code!$B:$F,2,FALSE)</f>
        <v>#N/A</v>
      </c>
      <c r="R83" t="e">
        <f>VLOOKUP($N83,LBB_Code!$B:$F,4,FALSE)</f>
        <v>#N/A</v>
      </c>
      <c r="S83" t="str">
        <f>VLOOKUP($G83,LBB_Code!$J:$O, 6,FALSE)</f>
        <v>A1.D10162.661225.99999.9999999.999999</v>
      </c>
      <c r="T83" s="153"/>
      <c r="U83" t="str">
        <f t="shared" si="64"/>
        <v>.Salaries.0.Ap251</v>
      </c>
      <c r="V83" t="str">
        <f t="shared" si="65"/>
        <v>0..Salaries.0.Ap25</v>
      </c>
      <c r="W83" s="121"/>
      <c r="X83" t="str">
        <f t="shared" si="66"/>
        <v>.Salaries.0.Ma251</v>
      </c>
      <c r="Y83" t="str">
        <f t="shared" si="67"/>
        <v>0..Salaries.0.Ma25</v>
      </c>
      <c r="Z83" s="121"/>
      <c r="AA83" t="str">
        <f t="shared" si="68"/>
        <v>.Salaries.0.Ju251</v>
      </c>
      <c r="AB83" t="str">
        <f t="shared" si="69"/>
        <v>0..Salaries.0.Ju25</v>
      </c>
      <c r="AC83" s="121"/>
      <c r="AD83" t="str">
        <f t="shared" si="70"/>
        <v>.Salaries.0.Jul251</v>
      </c>
      <c r="AE83" t="str">
        <f t="shared" si="71"/>
        <v>0..Salaries.0.Jul25</v>
      </c>
      <c r="AF83" s="121">
        <f>$T$7/13</f>
        <v>0</v>
      </c>
      <c r="AG83" t="str">
        <f t="shared" si="72"/>
        <v>.Salaries.0.Aug251</v>
      </c>
      <c r="AH83" t="str">
        <f t="shared" si="73"/>
        <v>0..Salaries.0.Aug25</v>
      </c>
      <c r="AI83" s="121"/>
      <c r="AJ83" t="str">
        <f t="shared" si="74"/>
        <v>.Salaries.0.Sep251</v>
      </c>
      <c r="AK83" t="str">
        <f t="shared" si="75"/>
        <v>0..Salaries.0.Sep25</v>
      </c>
      <c r="AL83" s="121">
        <f t="shared" si="93"/>
        <v>0</v>
      </c>
      <c r="AM83" t="str">
        <f t="shared" si="76"/>
        <v>.Salaries.0.Oct251</v>
      </c>
      <c r="AN83" t="str">
        <f t="shared" si="77"/>
        <v>0..Salaries.0.Oct25</v>
      </c>
      <c r="AO83" s="121">
        <f t="shared" si="94"/>
        <v>0</v>
      </c>
      <c r="AP83" t="str">
        <f t="shared" si="78"/>
        <v>.Salaries.0.Nov251</v>
      </c>
      <c r="AQ83" t="str">
        <f t="shared" si="79"/>
        <v>0..Salaries.0.Nov25</v>
      </c>
      <c r="AR83" s="121">
        <f t="shared" si="95"/>
        <v>0</v>
      </c>
      <c r="AS83" t="str">
        <f t="shared" si="80"/>
        <v>.Salaries.0.Dec251</v>
      </c>
      <c r="AT83" t="str">
        <f t="shared" si="81"/>
        <v>0..Salaries.0.Dec25</v>
      </c>
      <c r="AU83" s="121">
        <f t="shared" si="96"/>
        <v>0</v>
      </c>
      <c r="AV83" t="str">
        <f t="shared" si="82"/>
        <v>.Salaries.0.Jan261</v>
      </c>
      <c r="AW83" t="str">
        <f t="shared" si="83"/>
        <v>0..Salaries.0.Jan26</v>
      </c>
      <c r="AX83" s="121">
        <f t="shared" si="97"/>
        <v>0</v>
      </c>
      <c r="AY83" t="str">
        <f t="shared" si="84"/>
        <v>.Salaries.0.Feb261</v>
      </c>
      <c r="AZ83" t="str">
        <f t="shared" si="85"/>
        <v>0..Salaries.0.Feb26</v>
      </c>
      <c r="BA83" s="121">
        <f t="shared" si="98"/>
        <v>0</v>
      </c>
      <c r="BB83" t="str">
        <f t="shared" si="86"/>
        <v>.Salaries.0.Mar261</v>
      </c>
      <c r="BC83" t="str">
        <f t="shared" si="87"/>
        <v>0..Salaries.0.Mar26</v>
      </c>
      <c r="BD83" s="121">
        <f>$T$7/13</f>
        <v>0</v>
      </c>
      <c r="BE83" s="119">
        <f t="shared" si="88"/>
        <v>0</v>
      </c>
      <c r="BF83" s="119">
        <f t="shared" si="89"/>
        <v>0</v>
      </c>
    </row>
    <row r="84" spans="3:58" x14ac:dyDescent="0.25">
      <c r="C84">
        <f>VLOOKUP(B84,'School Details'!A:K,2,FALSE)</f>
        <v>0</v>
      </c>
      <c r="D84">
        <f>VLOOKUP(B84,'School Details'!A:K,3,FALSE)</f>
        <v>0</v>
      </c>
      <c r="E84" t="str">
        <f>VLOOKUP(B84,'School Details'!A:K,4,FALSE)</f>
        <v>None</v>
      </c>
      <c r="F84">
        <f>VLOOKUP(B84,'School Details'!A:K,5,FALSE)</f>
        <v>0</v>
      </c>
      <c r="G84" s="100" t="s">
        <v>23391</v>
      </c>
      <c r="H84" t="e">
        <f>VLOOKUP(G84,CCs!$Q:$R,2,FALSE)</f>
        <v>#N/A</v>
      </c>
      <c r="I84" s="127" t="s">
        <v>23773</v>
      </c>
      <c r="J84" t="str">
        <f t="shared" si="100"/>
        <v>661225</v>
      </c>
      <c r="K84">
        <f>VLOOKUP(I84,'Drop Down'!$H:$I,2,FALSE)</f>
        <v>0</v>
      </c>
      <c r="L84">
        <f t="shared" si="101"/>
        <v>32</v>
      </c>
      <c r="M84" t="str">
        <f t="shared" si="90"/>
        <v>Salaries.0</v>
      </c>
      <c r="N84">
        <f>VLOOKUP(B84,'School Details'!A:K,10,FALSE)</f>
        <v>0</v>
      </c>
      <c r="O84">
        <f t="shared" si="91"/>
        <v>0</v>
      </c>
      <c r="P84" t="e">
        <f>VLOOKUP($N84,LBB_Code!$B:$F,3,FALSE)</f>
        <v>#N/A</v>
      </c>
      <c r="Q84" t="e">
        <f>VLOOKUP($N84,LBB_Code!$B:$F,2,FALSE)</f>
        <v>#N/A</v>
      </c>
      <c r="R84" t="e">
        <f>VLOOKUP($N84,LBB_Code!$B:$F,4,FALSE)</f>
        <v>#N/A</v>
      </c>
      <c r="S84" t="str">
        <f>VLOOKUP($G84,LBB_Code!$J:$O, 6,FALSE)</f>
        <v>A1.D10162.661225.99999.9999999.999999</v>
      </c>
      <c r="T84" s="153"/>
      <c r="U84" t="str">
        <f t="shared" si="64"/>
        <v>.Salaries.0.Ap251</v>
      </c>
      <c r="V84" t="str">
        <f t="shared" si="65"/>
        <v>0..Salaries.0.Ap25</v>
      </c>
      <c r="W84" s="121"/>
      <c r="X84" t="str">
        <f t="shared" si="66"/>
        <v>.Salaries.0.Ma251</v>
      </c>
      <c r="Y84" t="str">
        <f t="shared" si="67"/>
        <v>0..Salaries.0.Ma25</v>
      </c>
      <c r="Z84" s="121"/>
      <c r="AA84" t="str">
        <f t="shared" si="68"/>
        <v>.Salaries.0.Ju251</v>
      </c>
      <c r="AB84" t="str">
        <f t="shared" si="69"/>
        <v>0..Salaries.0.Ju25</v>
      </c>
      <c r="AC84" s="121"/>
      <c r="AD84" t="str">
        <f t="shared" si="70"/>
        <v>.Salaries.0.Jul251</v>
      </c>
      <c r="AE84" t="str">
        <f t="shared" si="71"/>
        <v>0..Salaries.0.Jul25</v>
      </c>
      <c r="AF84" s="121">
        <f t="shared" si="92"/>
        <v>0</v>
      </c>
      <c r="AG84" t="str">
        <f t="shared" si="72"/>
        <v>.Salaries.0.Aug251</v>
      </c>
      <c r="AH84" t="str">
        <f t="shared" si="73"/>
        <v>0..Salaries.0.Aug25</v>
      </c>
      <c r="AI84" s="121"/>
      <c r="AJ84" t="str">
        <f t="shared" si="74"/>
        <v>.Salaries.0.Sep251</v>
      </c>
      <c r="AK84" t="str">
        <f t="shared" si="75"/>
        <v>0..Salaries.0.Sep25</v>
      </c>
      <c r="AL84" s="121">
        <f t="shared" si="93"/>
        <v>0</v>
      </c>
      <c r="AM84" t="str">
        <f t="shared" si="76"/>
        <v>.Salaries.0.Oct251</v>
      </c>
      <c r="AN84" t="str">
        <f t="shared" si="77"/>
        <v>0..Salaries.0.Oct25</v>
      </c>
      <c r="AO84" s="121">
        <f t="shared" si="94"/>
        <v>0</v>
      </c>
      <c r="AP84" t="str">
        <f t="shared" si="78"/>
        <v>.Salaries.0.Nov251</v>
      </c>
      <c r="AQ84" t="str">
        <f t="shared" si="79"/>
        <v>0..Salaries.0.Nov25</v>
      </c>
      <c r="AR84" s="121">
        <f t="shared" si="95"/>
        <v>0</v>
      </c>
      <c r="AS84" t="str">
        <f t="shared" si="80"/>
        <v>.Salaries.0.Dec251</v>
      </c>
      <c r="AT84" t="str">
        <f t="shared" si="81"/>
        <v>0..Salaries.0.Dec25</v>
      </c>
      <c r="AU84" s="121">
        <f t="shared" si="96"/>
        <v>0</v>
      </c>
      <c r="AV84" t="str">
        <f t="shared" si="82"/>
        <v>.Salaries.0.Jan261</v>
      </c>
      <c r="AW84" t="str">
        <f t="shared" si="83"/>
        <v>0..Salaries.0.Jan26</v>
      </c>
      <c r="AX84" s="121">
        <f t="shared" si="97"/>
        <v>0</v>
      </c>
      <c r="AY84" t="str">
        <f t="shared" si="84"/>
        <v>.Salaries.0.Feb261</v>
      </c>
      <c r="AZ84" t="str">
        <f t="shared" si="85"/>
        <v>0..Salaries.0.Feb26</v>
      </c>
      <c r="BA84" s="121">
        <f t="shared" si="98"/>
        <v>0</v>
      </c>
      <c r="BB84" t="str">
        <f t="shared" si="86"/>
        <v>.Salaries.0.Mar261</v>
      </c>
      <c r="BC84" t="str">
        <f t="shared" si="87"/>
        <v>0..Salaries.0.Mar26</v>
      </c>
      <c r="BD84" s="121">
        <f t="shared" si="99"/>
        <v>0</v>
      </c>
      <c r="BE84" s="119">
        <f t="shared" si="88"/>
        <v>0</v>
      </c>
      <c r="BF84" s="119">
        <f t="shared" si="89"/>
        <v>0</v>
      </c>
    </row>
    <row r="85" spans="3:58" x14ac:dyDescent="0.25">
      <c r="C85">
        <f>VLOOKUP(B85,'School Details'!A:K,2,FALSE)</f>
        <v>0</v>
      </c>
      <c r="D85">
        <f>VLOOKUP(B85,'School Details'!A:K,3,FALSE)</f>
        <v>0</v>
      </c>
      <c r="E85" t="str">
        <f>VLOOKUP(B85,'School Details'!A:K,4,FALSE)</f>
        <v>None</v>
      </c>
      <c r="F85">
        <f>VLOOKUP(B85,'School Details'!A:K,5,FALSE)</f>
        <v>0</v>
      </c>
      <c r="G85" s="100" t="s">
        <v>23391</v>
      </c>
      <c r="H85" t="e">
        <f>VLOOKUP(G85,CCs!$Q:$R,2,FALSE)</f>
        <v>#N/A</v>
      </c>
      <c r="I85" s="127" t="s">
        <v>23773</v>
      </c>
      <c r="J85" t="str">
        <f t="shared" si="100"/>
        <v>661225</v>
      </c>
      <c r="K85">
        <f>VLOOKUP(I85,'Drop Down'!$H:$I,2,FALSE)</f>
        <v>0</v>
      </c>
      <c r="L85">
        <f t="shared" si="101"/>
        <v>33</v>
      </c>
      <c r="M85" t="str">
        <f t="shared" si="90"/>
        <v>Salaries.0</v>
      </c>
      <c r="N85">
        <f>VLOOKUP(B85,'School Details'!A:K,10,FALSE)</f>
        <v>0</v>
      </c>
      <c r="O85">
        <f t="shared" si="91"/>
        <v>0</v>
      </c>
      <c r="P85" t="e">
        <f>VLOOKUP($N85,LBB_Code!$B:$F,3,FALSE)</f>
        <v>#N/A</v>
      </c>
      <c r="Q85" t="e">
        <f>VLOOKUP($N85,LBB_Code!$B:$F,2,FALSE)</f>
        <v>#N/A</v>
      </c>
      <c r="R85" t="e">
        <f>VLOOKUP($N85,LBB_Code!$B:$F,4,FALSE)</f>
        <v>#N/A</v>
      </c>
      <c r="S85" t="str">
        <f>VLOOKUP($G85,LBB_Code!$J:$O, 6,FALSE)</f>
        <v>A1.D10162.661225.99999.9999999.999999</v>
      </c>
      <c r="T85" s="153"/>
      <c r="U85" t="str">
        <f t="shared" si="64"/>
        <v>.Salaries.0.Ap251</v>
      </c>
      <c r="V85" t="str">
        <f t="shared" si="65"/>
        <v>0..Salaries.0.Ap25</v>
      </c>
      <c r="W85" s="121"/>
      <c r="X85" t="str">
        <f t="shared" si="66"/>
        <v>.Salaries.0.Ma251</v>
      </c>
      <c r="Y85" t="str">
        <f t="shared" si="67"/>
        <v>0..Salaries.0.Ma25</v>
      </c>
      <c r="Z85" s="121"/>
      <c r="AA85" t="str">
        <f t="shared" si="68"/>
        <v>.Salaries.0.Ju251</v>
      </c>
      <c r="AB85" t="str">
        <f t="shared" si="69"/>
        <v>0..Salaries.0.Ju25</v>
      </c>
      <c r="AC85" s="121"/>
      <c r="AD85" t="str">
        <f t="shared" si="70"/>
        <v>.Salaries.0.Jul251</v>
      </c>
      <c r="AE85" t="str">
        <f t="shared" si="71"/>
        <v>0..Salaries.0.Jul25</v>
      </c>
      <c r="AF85" s="121">
        <f t="shared" si="92"/>
        <v>0</v>
      </c>
      <c r="AG85" t="str">
        <f t="shared" si="72"/>
        <v>.Salaries.0.Aug251</v>
      </c>
      <c r="AH85" t="str">
        <f t="shared" si="73"/>
        <v>0..Salaries.0.Aug25</v>
      </c>
      <c r="AI85" s="121"/>
      <c r="AJ85" t="str">
        <f t="shared" si="74"/>
        <v>.Salaries.0.Sep251</v>
      </c>
      <c r="AK85" t="str">
        <f t="shared" si="75"/>
        <v>0..Salaries.0.Sep25</v>
      </c>
      <c r="AL85" s="121">
        <f t="shared" si="93"/>
        <v>0</v>
      </c>
      <c r="AM85" t="str">
        <f t="shared" si="76"/>
        <v>.Salaries.0.Oct251</v>
      </c>
      <c r="AN85" t="str">
        <f t="shared" si="77"/>
        <v>0..Salaries.0.Oct25</v>
      </c>
      <c r="AO85" s="121">
        <f t="shared" si="94"/>
        <v>0</v>
      </c>
      <c r="AP85" t="str">
        <f t="shared" si="78"/>
        <v>.Salaries.0.Nov251</v>
      </c>
      <c r="AQ85" t="str">
        <f t="shared" si="79"/>
        <v>0..Salaries.0.Nov25</v>
      </c>
      <c r="AR85" s="121">
        <f t="shared" si="95"/>
        <v>0</v>
      </c>
      <c r="AS85" t="str">
        <f t="shared" si="80"/>
        <v>.Salaries.0.Dec251</v>
      </c>
      <c r="AT85" t="str">
        <f t="shared" si="81"/>
        <v>0..Salaries.0.Dec25</v>
      </c>
      <c r="AU85" s="121">
        <f t="shared" si="96"/>
        <v>0</v>
      </c>
      <c r="AV85" t="str">
        <f t="shared" si="82"/>
        <v>.Salaries.0.Jan261</v>
      </c>
      <c r="AW85" t="str">
        <f t="shared" si="83"/>
        <v>0..Salaries.0.Jan26</v>
      </c>
      <c r="AX85" s="121">
        <f t="shared" si="97"/>
        <v>0</v>
      </c>
      <c r="AY85" t="str">
        <f t="shared" si="84"/>
        <v>.Salaries.0.Feb261</v>
      </c>
      <c r="AZ85" t="str">
        <f t="shared" si="85"/>
        <v>0..Salaries.0.Feb26</v>
      </c>
      <c r="BA85" s="121">
        <f t="shared" si="98"/>
        <v>0</v>
      </c>
      <c r="BB85" t="str">
        <f t="shared" si="86"/>
        <v>.Salaries.0.Mar261</v>
      </c>
      <c r="BC85" t="str">
        <f t="shared" si="87"/>
        <v>0..Salaries.0.Mar26</v>
      </c>
      <c r="BD85" s="121">
        <f t="shared" si="99"/>
        <v>0</v>
      </c>
      <c r="BE85" s="119">
        <f t="shared" si="88"/>
        <v>0</v>
      </c>
      <c r="BF85" s="119">
        <f t="shared" si="89"/>
        <v>0</v>
      </c>
    </row>
  </sheetData>
  <autoFilter ref="A6:BX6" xr:uid="{C984CDB7-D3F7-464D-9D72-69ADF7520D63}"/>
  <phoneticPr fontId="7"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0D21259-D6AE-4FC2-8085-87D5175DD110}">
          <x14:formula1>
            <xm:f>'Drop Down'!$H$6:$H$48</xm:f>
          </x14:formula1>
          <xm:sqref>I7:I85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97B48-60F9-4BE3-99BC-12F9B894FAEF}">
  <sheetPr codeName="Sheet2">
    <tabColor rgb="FF00B2A9"/>
    <pageSetUpPr fitToPage="1"/>
  </sheetPr>
  <dimension ref="A1:Q58"/>
  <sheetViews>
    <sheetView showGridLines="0" zoomScale="77" zoomScaleNormal="120" workbookViewId="0">
      <pane xSplit="3" ySplit="9" topLeftCell="D41" activePane="bottomRight" state="frozen"/>
      <selection activeCell="H3422" sqref="H3422"/>
      <selection pane="topRight" activeCell="H3422" sqref="H3422"/>
      <selection pane="bottomLeft" activeCell="H3422" sqref="H3422"/>
      <selection pane="bottomRight" activeCell="H3422" sqref="H3422"/>
    </sheetView>
  </sheetViews>
  <sheetFormatPr defaultColWidth="9.140625" defaultRowHeight="15.75" x14ac:dyDescent="0.25"/>
  <cols>
    <col min="1" max="1" width="9.140625" style="162"/>
    <col min="2" max="2" width="40" style="162" customWidth="1"/>
    <col min="3" max="3" width="12.7109375" style="162" customWidth="1"/>
    <col min="4" max="4" width="15.7109375" style="162" customWidth="1"/>
    <col min="5" max="5" width="14.140625" style="162" customWidth="1"/>
    <col min="6" max="6" width="14.5703125" style="162" bestFit="1" customWidth="1"/>
    <col min="7" max="7" width="13.5703125" style="162" bestFit="1" customWidth="1"/>
    <col min="8" max="8" width="14.5703125" style="162" bestFit="1" customWidth="1"/>
    <col min="9" max="9" width="13.85546875" style="162" customWidth="1"/>
    <col min="10" max="10" width="13.5703125" style="162" bestFit="1" customWidth="1"/>
    <col min="11" max="13" width="12.28515625" style="162" customWidth="1"/>
    <col min="14" max="15" width="14.5703125" style="162" bestFit="1" customWidth="1"/>
    <col min="16" max="16" width="17.140625" style="162" customWidth="1"/>
    <col min="17" max="17" width="14" style="162" customWidth="1"/>
    <col min="18" max="16384" width="9.140625" style="162"/>
  </cols>
  <sheetData>
    <row r="1" spans="1:16" s="235" customFormat="1" ht="18.75" x14ac:dyDescent="0.3">
      <c r="B1" s="231" t="s">
        <v>24145</v>
      </c>
      <c r="C1" s="241"/>
      <c r="D1" s="238"/>
      <c r="E1" s="238"/>
      <c r="F1" s="238"/>
      <c r="G1" s="238"/>
      <c r="H1" s="238"/>
      <c r="I1" s="238"/>
      <c r="J1" s="238"/>
      <c r="K1" s="238"/>
      <c r="L1" s="238"/>
      <c r="M1" s="238"/>
      <c r="N1" s="238"/>
      <c r="O1" s="238"/>
      <c r="P1" s="238"/>
    </row>
    <row r="2" spans="1:16" s="235" customFormat="1" ht="18.75" x14ac:dyDescent="0.3">
      <c r="B2" s="237" t="str">
        <f>'Funding Allocation'!B2</f>
        <v>As at July 2025</v>
      </c>
      <c r="C2" s="241"/>
      <c r="D2" s="238"/>
      <c r="E2" s="238"/>
      <c r="F2" s="238"/>
      <c r="G2" s="238"/>
      <c r="H2" s="238"/>
      <c r="I2" s="238"/>
      <c r="J2" s="238"/>
      <c r="K2" s="238"/>
      <c r="L2" s="238"/>
      <c r="M2" s="238"/>
      <c r="N2" s="238"/>
      <c r="O2" s="238"/>
      <c r="P2" s="238"/>
    </row>
    <row r="3" spans="1:16" s="235" customFormat="1" ht="19.5" thickBot="1" x14ac:dyDescent="0.35">
      <c r="B3" s="240" t="s">
        <v>0</v>
      </c>
      <c r="C3" s="241" t="str">
        <f>Remittances!C3</f>
        <v>XXXXXX</v>
      </c>
      <c r="D3" s="238"/>
      <c r="E3" s="238"/>
      <c r="F3" s="238"/>
      <c r="G3" s="238"/>
      <c r="H3" s="238"/>
      <c r="I3" s="238"/>
      <c r="J3" s="238"/>
      <c r="K3" s="238"/>
      <c r="L3" s="238"/>
      <c r="M3" s="238"/>
      <c r="N3" s="238"/>
      <c r="O3" s="238"/>
      <c r="P3" s="238"/>
    </row>
    <row r="4" spans="1:16" s="235" customFormat="1" ht="19.5" thickBot="1" x14ac:dyDescent="0.35">
      <c r="B4" s="240" t="s">
        <v>2</v>
      </c>
      <c r="C4" s="559" t="str" cm="1">
        <f t="array" ref="C4">'Funding Allocation'!C6:C6</f>
        <v>Please select school name from Remittances Sheet</v>
      </c>
      <c r="D4" s="560"/>
      <c r="E4" s="560"/>
      <c r="F4" s="560"/>
      <c r="G4" s="560"/>
      <c r="H4" s="561"/>
      <c r="I4" s="238"/>
      <c r="J4" s="238"/>
      <c r="K4" s="238"/>
      <c r="L4" s="238"/>
      <c r="M4" s="238"/>
      <c r="N4" s="238"/>
      <c r="O4" s="238"/>
      <c r="P4" s="238"/>
    </row>
    <row r="6" spans="1:16" x14ac:dyDescent="0.25">
      <c r="B6" s="167" t="s">
        <v>23655</v>
      </c>
      <c r="D6" s="180">
        <v>45748</v>
      </c>
      <c r="E6" s="180">
        <v>45778</v>
      </c>
      <c r="F6" s="180">
        <v>45809</v>
      </c>
      <c r="G6" s="180">
        <v>45839</v>
      </c>
      <c r="H6" s="180">
        <v>45870</v>
      </c>
      <c r="I6" s="180">
        <v>45901</v>
      </c>
      <c r="J6" s="180">
        <v>45931</v>
      </c>
      <c r="K6" s="180">
        <v>45962</v>
      </c>
      <c r="L6" s="180">
        <v>45992</v>
      </c>
      <c r="M6" s="180">
        <v>46023</v>
      </c>
      <c r="N6" s="180">
        <v>46054</v>
      </c>
      <c r="O6" s="180">
        <v>46082</v>
      </c>
      <c r="P6" s="180" t="s">
        <v>6</v>
      </c>
    </row>
    <row r="7" spans="1:16" x14ac:dyDescent="0.25">
      <c r="D7" s="209" t="s">
        <v>8</v>
      </c>
      <c r="E7" s="209" t="s">
        <v>8</v>
      </c>
      <c r="F7" s="209" t="s">
        <v>8</v>
      </c>
      <c r="G7" s="209" t="s">
        <v>8</v>
      </c>
      <c r="H7" s="209" t="s">
        <v>8</v>
      </c>
      <c r="I7" s="180"/>
      <c r="J7" s="180"/>
      <c r="K7" s="180"/>
      <c r="L7" s="180"/>
      <c r="M7" s="180"/>
      <c r="N7" s="180"/>
      <c r="O7" s="180"/>
      <c r="P7" s="180"/>
    </row>
    <row r="9" spans="1:16" s="167" customFormat="1" ht="16.5" thickBot="1" x14ac:dyDescent="0.3">
      <c r="A9" s="253" t="s">
        <v>23641</v>
      </c>
      <c r="B9" s="167" t="s">
        <v>23663</v>
      </c>
      <c r="D9" s="254">
        <f>-Remittances!D56</f>
        <v>0</v>
      </c>
      <c r="E9" s="254">
        <f>-Remittances!E56</f>
        <v>0</v>
      </c>
      <c r="F9" s="254">
        <f>-Remittances!F56</f>
        <v>0</v>
      </c>
      <c r="G9" s="254">
        <f>-Remittances!G56</f>
        <v>0</v>
      </c>
      <c r="H9" s="254">
        <f>-Remittances!H56</f>
        <v>0</v>
      </c>
      <c r="I9" s="254">
        <f>-Remittances!I56</f>
        <v>0</v>
      </c>
      <c r="J9" s="254">
        <f>-Remittances!J56</f>
        <v>0</v>
      </c>
      <c r="K9" s="254">
        <f>-Remittances!K56</f>
        <v>0</v>
      </c>
      <c r="L9" s="254">
        <f>-Remittances!L56</f>
        <v>0</v>
      </c>
      <c r="M9" s="254">
        <f>-Remittances!M56</f>
        <v>0</v>
      </c>
      <c r="N9" s="254">
        <f>-Remittances!N56</f>
        <v>0</v>
      </c>
      <c r="O9" s="254">
        <f>-Remittances!O56</f>
        <v>0</v>
      </c>
      <c r="P9" s="254">
        <f>SUM(D9:O9)</f>
        <v>0</v>
      </c>
    </row>
    <row r="10" spans="1:16" x14ac:dyDescent="0.25">
      <c r="D10" s="255"/>
      <c r="E10" s="255"/>
      <c r="F10" s="255"/>
      <c r="G10" s="255"/>
      <c r="H10" s="255"/>
      <c r="I10" s="255"/>
      <c r="J10" s="255"/>
      <c r="K10" s="255"/>
      <c r="L10" s="255"/>
      <c r="M10" s="255"/>
      <c r="N10" s="255"/>
      <c r="O10" s="255"/>
      <c r="P10" s="255"/>
    </row>
    <row r="11" spans="1:16" x14ac:dyDescent="0.25">
      <c r="B11" s="167" t="s">
        <v>23654</v>
      </c>
      <c r="D11" s="255"/>
      <c r="E11" s="255"/>
      <c r="F11" s="255"/>
      <c r="G11" s="255"/>
      <c r="H11" s="255"/>
      <c r="I11" s="255"/>
      <c r="J11" s="255"/>
      <c r="K11" s="255"/>
      <c r="L11" s="255"/>
      <c r="M11" s="255"/>
      <c r="N11" s="255"/>
      <c r="O11" s="255"/>
      <c r="P11" s="255"/>
    </row>
    <row r="12" spans="1:16" x14ac:dyDescent="0.25">
      <c r="B12" s="256" t="s">
        <v>23630</v>
      </c>
      <c r="C12" s="256" t="s">
        <v>371</v>
      </c>
      <c r="D12" s="257">
        <f>SUMIFS('All Payrolls'!$G:$G,'All Payrolls'!$A:$A,'Payroll Reconciliation'!$C$3,'All Payrolls'!$D:$D,'Payroll Reconciliation'!$C12,'All Payrolls'!$F:$F,"2025_04 Apr")</f>
        <v>0</v>
      </c>
      <c r="E12" s="257">
        <f>SUMIFS('All Payrolls'!$G:$G,'All Payrolls'!$A:$A,'Payroll Reconciliation'!$C$3,'All Payrolls'!$D:$D,'Payroll Reconciliation'!$C12,'All Payrolls'!$F:$F,"2025_05 May")</f>
        <v>0</v>
      </c>
      <c r="F12" s="257">
        <f>SUMIFS('All Payrolls'!$G:$G,'All Payrolls'!$A:$A,'Payroll Reconciliation'!$C$3,'All Payrolls'!$D:$D,'Payroll Reconciliation'!$C12,'All Payrolls'!$F:$F,"2025_06 Jun")</f>
        <v>0</v>
      </c>
      <c r="G12" s="257">
        <f>SUMIFS('All Payrolls'!$G:$G,'All Payrolls'!$A:$A,'Payroll Reconciliation'!$C$3,'All Payrolls'!$D:$D,'Payroll Reconciliation'!$C12,'All Payrolls'!$F:$F,"2025_07 Jul")</f>
        <v>0</v>
      </c>
      <c r="H12" s="257">
        <f>SUMIFS('All Payrolls'!$G:$G,'All Payrolls'!$A:$A,'Payroll Reconciliation'!$C$3,'All Payrolls'!$D:$D,'Payroll Reconciliation'!$C12,'All Payrolls'!$F:$F,"2025_08 Aug")</f>
        <v>0</v>
      </c>
      <c r="I12" s="257">
        <f>SUMIFS('All Payrolls'!$G:$G,'All Payrolls'!$A:$A,'Payroll Reconciliation'!$C$3,'All Payrolls'!$D:$D,'Payroll Reconciliation'!$C12,'All Payrolls'!$F:$F,"2025_09 Sep")</f>
        <v>0</v>
      </c>
      <c r="J12" s="257">
        <f>SUMIFS('All Payrolls'!$G:$G,'All Payrolls'!$A:$A,'Payroll Reconciliation'!$C$3,'All Payrolls'!$D:$D,'Payroll Reconciliation'!$C12,'All Payrolls'!$F:$F,"2025_10 Oct")</f>
        <v>0</v>
      </c>
      <c r="K12" s="257">
        <f>SUMIFS('All Payrolls'!$G:$G,'All Payrolls'!$A:$A,'Payroll Reconciliation'!$C$3,'All Payrolls'!$D:$D,'Payroll Reconciliation'!$C12,'All Payrolls'!$F:$F,"2025_11 Nov")</f>
        <v>0</v>
      </c>
      <c r="L12" s="257">
        <f>SUMIFS('All Payrolls'!$G:$G,'All Payrolls'!$A:$A,'Payroll Reconciliation'!$C$3,'All Payrolls'!$D:$D,'Payroll Reconciliation'!$C12,'All Payrolls'!$F:$F,"2025_12 Dec")</f>
        <v>0</v>
      </c>
      <c r="M12" s="257">
        <f>SUMIFS('All Payrolls'!$G:$G,'All Payrolls'!$A:$A,'Payroll Reconciliation'!$C$3,'All Payrolls'!$D:$D,'Payroll Reconciliation'!$C12,'All Payrolls'!$F:$F,"2025_01 Jan")</f>
        <v>0</v>
      </c>
      <c r="N12" s="257">
        <f>SUMIFS('All Payrolls'!$G:$G,'All Payrolls'!$A:$A,'Payroll Reconciliation'!$C$3,'All Payrolls'!$D:$D,'Payroll Reconciliation'!$C12,'All Payrolls'!$F:$F,"2025_02 Feb")</f>
        <v>0</v>
      </c>
      <c r="O12" s="257"/>
      <c r="P12" s="258">
        <f>SUM(D12:O12)</f>
        <v>0</v>
      </c>
    </row>
    <row r="13" spans="1:16" x14ac:dyDescent="0.25">
      <c r="B13" s="256" t="s">
        <v>23637</v>
      </c>
      <c r="C13" s="256" t="s">
        <v>372</v>
      </c>
      <c r="D13" s="257">
        <f>SUMIFS('All Payrolls'!$G:$G,'All Payrolls'!$A:$A,'Payroll Reconciliation'!$C$3,'All Payrolls'!$D:$D,'Payroll Reconciliation'!$C13,'All Payrolls'!$F:$F,"2025_04 Apr")</f>
        <v>0</v>
      </c>
      <c r="E13" s="257">
        <f>SUMIFS('All Payrolls'!$G:$G,'All Payrolls'!$A:$A,'Payroll Reconciliation'!$C$3,'All Payrolls'!$D:$D,'Payroll Reconciliation'!$C13,'All Payrolls'!$F:$F,"2025_05 May")</f>
        <v>0</v>
      </c>
      <c r="F13" s="257">
        <f>SUMIFS('All Payrolls'!$G:$G,'All Payrolls'!$A:$A,'Payroll Reconciliation'!$C$3,'All Payrolls'!$D:$D,'Payroll Reconciliation'!$C13,'All Payrolls'!$F:$F,"2025_06 Jun")</f>
        <v>0</v>
      </c>
      <c r="G13" s="257">
        <f>SUMIFS('All Payrolls'!$G:$G,'All Payrolls'!$A:$A,'Payroll Reconciliation'!$C$3,'All Payrolls'!$D:$D,'Payroll Reconciliation'!$C13,'All Payrolls'!$F:$F,"2025_07 Jul")</f>
        <v>0</v>
      </c>
      <c r="H13" s="257">
        <f>SUMIFS('All Payrolls'!$G:$G,'All Payrolls'!$A:$A,'Payroll Reconciliation'!$C$3,'All Payrolls'!$D:$D,'Payroll Reconciliation'!$C13,'All Payrolls'!$F:$F,"2025_08 Aug")</f>
        <v>0</v>
      </c>
      <c r="I13" s="257">
        <f>SUMIFS('All Payrolls'!$G:$G,'All Payrolls'!$A:$A,'Payroll Reconciliation'!$C$3,'All Payrolls'!$D:$D,'Payroll Reconciliation'!$C13,'All Payrolls'!$F:$F,"2025_09 Sep")</f>
        <v>0</v>
      </c>
      <c r="J13" s="257">
        <f>SUMIFS('All Payrolls'!$G:$G,'All Payrolls'!$A:$A,'Payroll Reconciliation'!$C$3,'All Payrolls'!$D:$D,'Payroll Reconciliation'!$C13,'All Payrolls'!$F:$F,"2025_10 Oct")</f>
        <v>0</v>
      </c>
      <c r="K13" s="257">
        <f>SUMIFS('All Payrolls'!$G:$G,'All Payrolls'!$A:$A,'Payroll Reconciliation'!$C$3,'All Payrolls'!$D:$D,'Payroll Reconciliation'!$C13,'All Payrolls'!$F:$F,"2025_11 Nov")</f>
        <v>0</v>
      </c>
      <c r="L13" s="257">
        <f>SUMIFS('All Payrolls'!$G:$G,'All Payrolls'!$A:$A,'Payroll Reconciliation'!$C$3,'All Payrolls'!$D:$D,'Payroll Reconciliation'!$C13,'All Payrolls'!$F:$F,"2025_12 Dec")</f>
        <v>0</v>
      </c>
      <c r="M13" s="257">
        <f>SUMIFS('All Payrolls'!$G:$G,'All Payrolls'!$A:$A,'Payroll Reconciliation'!$C$3,'All Payrolls'!$D:$D,'Payroll Reconciliation'!$C13,'All Payrolls'!$F:$F,"2025_01 Jan")</f>
        <v>0</v>
      </c>
      <c r="N13" s="257">
        <f>SUMIFS('All Payrolls'!$G:$G,'All Payrolls'!$A:$A,'Payroll Reconciliation'!$C$3,'All Payrolls'!$D:$D,'Payroll Reconciliation'!$C13,'All Payrolls'!$F:$F,"2025_02 Feb")</f>
        <v>0</v>
      </c>
      <c r="O13" s="257"/>
      <c r="P13" s="258">
        <f t="shared" ref="P13:P20" si="0">SUM(D13:O13)</f>
        <v>0</v>
      </c>
    </row>
    <row r="14" spans="1:16" x14ac:dyDescent="0.25">
      <c r="B14" s="256" t="s">
        <v>23631</v>
      </c>
      <c r="C14" s="256" t="s">
        <v>373</v>
      </c>
      <c r="D14" s="257">
        <f>SUMIFS('All Payrolls'!$G:$G,'All Payrolls'!$A:$A,'Payroll Reconciliation'!$C$3,'All Payrolls'!$D:$D,'Payroll Reconciliation'!$C14,'All Payrolls'!$F:$F,"2025_04 Apr")</f>
        <v>0</v>
      </c>
      <c r="E14" s="257">
        <f>SUMIFS('All Payrolls'!$G:$G,'All Payrolls'!$A:$A,'Payroll Reconciliation'!$C$3,'All Payrolls'!$D:$D,'Payroll Reconciliation'!$C14,'All Payrolls'!$F:$F,"2025_05 May")</f>
        <v>0</v>
      </c>
      <c r="F14" s="257">
        <f>SUMIFS('All Payrolls'!$G:$G,'All Payrolls'!$A:$A,'Payroll Reconciliation'!$C$3,'All Payrolls'!$D:$D,'Payroll Reconciliation'!$C14,'All Payrolls'!$F:$F,"2025_06 Jun")</f>
        <v>0</v>
      </c>
      <c r="G14" s="257">
        <f>SUMIFS('All Payrolls'!$G:$G,'All Payrolls'!$A:$A,'Payroll Reconciliation'!$C$3,'All Payrolls'!$D:$D,'Payroll Reconciliation'!$C14,'All Payrolls'!$F:$F,"2025_07 Jul")</f>
        <v>0</v>
      </c>
      <c r="H14" s="257">
        <f>SUMIFS('All Payrolls'!$G:$G,'All Payrolls'!$A:$A,'Payroll Reconciliation'!$C$3,'All Payrolls'!$D:$D,'Payroll Reconciliation'!$C14,'All Payrolls'!$F:$F,"2025_08 Aug")</f>
        <v>0</v>
      </c>
      <c r="I14" s="257">
        <f>SUMIFS('All Payrolls'!$G:$G,'All Payrolls'!$A:$A,'Payroll Reconciliation'!$C$3,'All Payrolls'!$D:$D,'Payroll Reconciliation'!$C14,'All Payrolls'!$F:$F,"2025_09 Sep")</f>
        <v>0</v>
      </c>
      <c r="J14" s="257">
        <f>SUMIFS('All Payrolls'!$G:$G,'All Payrolls'!$A:$A,'Payroll Reconciliation'!$C$3,'All Payrolls'!$D:$D,'Payroll Reconciliation'!$C14,'All Payrolls'!$F:$F,"2025_10 Oct")</f>
        <v>0</v>
      </c>
      <c r="K14" s="257">
        <f>SUMIFS('All Payrolls'!$G:$G,'All Payrolls'!$A:$A,'Payroll Reconciliation'!$C$3,'All Payrolls'!$D:$D,'Payroll Reconciliation'!$C14,'All Payrolls'!$F:$F,"2025_11 Nov")</f>
        <v>0</v>
      </c>
      <c r="L14" s="257">
        <f>SUMIFS('All Payrolls'!$G:$G,'All Payrolls'!$A:$A,'Payroll Reconciliation'!$C$3,'All Payrolls'!$D:$D,'Payroll Reconciliation'!$C14,'All Payrolls'!$F:$F,"2025_12 Dec")</f>
        <v>0</v>
      </c>
      <c r="M14" s="257">
        <f>SUMIFS('All Payrolls'!$G:$G,'All Payrolls'!$A:$A,'Payroll Reconciliation'!$C$3,'All Payrolls'!$D:$D,'Payroll Reconciliation'!$C14,'All Payrolls'!$F:$F,"2025_01 Jan")</f>
        <v>0</v>
      </c>
      <c r="N14" s="257">
        <f>SUMIFS('All Payrolls'!$G:$G,'All Payrolls'!$A:$A,'Payroll Reconciliation'!$C$3,'All Payrolls'!$D:$D,'Payroll Reconciliation'!$C14,'All Payrolls'!$F:$F,"2025_02 Feb")</f>
        <v>0</v>
      </c>
      <c r="O14" s="257"/>
      <c r="P14" s="258">
        <f t="shared" si="0"/>
        <v>0</v>
      </c>
    </row>
    <row r="15" spans="1:16" x14ac:dyDescent="0.25">
      <c r="B15" s="256" t="s">
        <v>23638</v>
      </c>
      <c r="C15" s="256" t="s">
        <v>374</v>
      </c>
      <c r="D15" s="257">
        <f>SUMIFS('All Payrolls'!$G:$G,'All Payrolls'!$A:$A,'Payroll Reconciliation'!$C$3,'All Payrolls'!$D:$D,'Payroll Reconciliation'!$C15,'All Payrolls'!$F:$F,"2025_04 Apr")</f>
        <v>0</v>
      </c>
      <c r="E15" s="257">
        <f>SUMIFS('All Payrolls'!$G:$G,'All Payrolls'!$A:$A,'Payroll Reconciliation'!$C$3,'All Payrolls'!$D:$D,'Payroll Reconciliation'!$C15,'All Payrolls'!$F:$F,"2025_05 May")</f>
        <v>0</v>
      </c>
      <c r="F15" s="257">
        <f>SUMIFS('All Payrolls'!$G:$G,'All Payrolls'!$A:$A,'Payroll Reconciliation'!$C$3,'All Payrolls'!$D:$D,'Payroll Reconciliation'!$C15,'All Payrolls'!$F:$F,"2025_06 Jun")</f>
        <v>0</v>
      </c>
      <c r="G15" s="257">
        <f>SUMIFS('All Payrolls'!$G:$G,'All Payrolls'!$A:$A,'Payroll Reconciliation'!$C$3,'All Payrolls'!$D:$D,'Payroll Reconciliation'!$C15,'All Payrolls'!$F:$F,"2025_07 Jul")</f>
        <v>0</v>
      </c>
      <c r="H15" s="257">
        <f>SUMIFS('All Payrolls'!$G:$G,'All Payrolls'!$A:$A,'Payroll Reconciliation'!$C$3,'All Payrolls'!$D:$D,'Payroll Reconciliation'!$C15,'All Payrolls'!$F:$F,"2025_08 Aug")</f>
        <v>0</v>
      </c>
      <c r="I15" s="257">
        <f>SUMIFS('All Payrolls'!$G:$G,'All Payrolls'!$A:$A,'Payroll Reconciliation'!$C$3,'All Payrolls'!$D:$D,'Payroll Reconciliation'!$C15,'All Payrolls'!$F:$F,"2025_09 Sep")</f>
        <v>0</v>
      </c>
      <c r="J15" s="257">
        <f>SUMIFS('All Payrolls'!$G:$G,'All Payrolls'!$A:$A,'Payroll Reconciliation'!$C$3,'All Payrolls'!$D:$D,'Payroll Reconciliation'!$C15,'All Payrolls'!$F:$F,"2025_10 Oct")</f>
        <v>0</v>
      </c>
      <c r="K15" s="257">
        <f>SUMIFS('All Payrolls'!$G:$G,'All Payrolls'!$A:$A,'Payroll Reconciliation'!$C$3,'All Payrolls'!$D:$D,'Payroll Reconciliation'!$C15,'All Payrolls'!$F:$F,"2025_11 Nov")</f>
        <v>0</v>
      </c>
      <c r="L15" s="257">
        <f>SUMIFS('All Payrolls'!$G:$G,'All Payrolls'!$A:$A,'Payroll Reconciliation'!$C$3,'All Payrolls'!$D:$D,'Payroll Reconciliation'!$C15,'All Payrolls'!$F:$F,"2025_12 Dec")</f>
        <v>0</v>
      </c>
      <c r="M15" s="257">
        <f>SUMIFS('All Payrolls'!$G:$G,'All Payrolls'!$A:$A,'Payroll Reconciliation'!$C$3,'All Payrolls'!$D:$D,'Payroll Reconciliation'!$C15,'All Payrolls'!$F:$F,"2025_01 Jan")</f>
        <v>0</v>
      </c>
      <c r="N15" s="257">
        <f>SUMIFS('All Payrolls'!$G:$G,'All Payrolls'!$A:$A,'Payroll Reconciliation'!$C$3,'All Payrolls'!$D:$D,'Payroll Reconciliation'!$C15,'All Payrolls'!$F:$F,"2025_02 Feb")</f>
        <v>0</v>
      </c>
      <c r="O15" s="257"/>
      <c r="P15" s="258">
        <f t="shared" si="0"/>
        <v>0</v>
      </c>
    </row>
    <row r="16" spans="1:16" x14ac:dyDescent="0.25">
      <c r="B16" s="256" t="s">
        <v>23632</v>
      </c>
      <c r="C16" s="256" t="s">
        <v>375</v>
      </c>
      <c r="D16" s="257">
        <f>SUMIFS('All Payrolls'!$G:$G,'All Payrolls'!$A:$A,'Payroll Reconciliation'!$C$3,'All Payrolls'!$D:$D,'Payroll Reconciliation'!$C16,'All Payrolls'!$F:$F,"2025_04 Apr")</f>
        <v>0</v>
      </c>
      <c r="E16" s="257">
        <f>SUMIFS('All Payrolls'!$G:$G,'All Payrolls'!$A:$A,'Payroll Reconciliation'!$C$3,'All Payrolls'!$D:$D,'Payroll Reconciliation'!$C16,'All Payrolls'!$F:$F,"2025_05 May")</f>
        <v>0</v>
      </c>
      <c r="F16" s="257">
        <f>SUMIFS('All Payrolls'!$G:$G,'All Payrolls'!$A:$A,'Payroll Reconciliation'!$C$3,'All Payrolls'!$D:$D,'Payroll Reconciliation'!$C16,'All Payrolls'!$F:$F,"2025_06 Jun")</f>
        <v>0</v>
      </c>
      <c r="G16" s="257">
        <f>SUMIFS('All Payrolls'!$G:$G,'All Payrolls'!$A:$A,'Payroll Reconciliation'!$C$3,'All Payrolls'!$D:$D,'Payroll Reconciliation'!$C16,'All Payrolls'!$F:$F,"2025_07 Jul")</f>
        <v>0</v>
      </c>
      <c r="H16" s="257">
        <f>SUMIFS('All Payrolls'!$G:$G,'All Payrolls'!$A:$A,'Payroll Reconciliation'!$C$3,'All Payrolls'!$D:$D,'Payroll Reconciliation'!$C16,'All Payrolls'!$F:$F,"2025_08 Aug")</f>
        <v>0</v>
      </c>
      <c r="I16" s="257">
        <f>SUMIFS('All Payrolls'!$G:$G,'All Payrolls'!$A:$A,'Payroll Reconciliation'!$C$3,'All Payrolls'!$D:$D,'Payroll Reconciliation'!$C16,'All Payrolls'!$F:$F,"2025_09 Sep")</f>
        <v>0</v>
      </c>
      <c r="J16" s="257">
        <f>SUMIFS('All Payrolls'!$G:$G,'All Payrolls'!$A:$A,'Payroll Reconciliation'!$C$3,'All Payrolls'!$D:$D,'Payroll Reconciliation'!$C16,'All Payrolls'!$F:$F,"2025_10 Oct")</f>
        <v>0</v>
      </c>
      <c r="K16" s="257">
        <f>SUMIFS('All Payrolls'!$G:$G,'All Payrolls'!$A:$A,'Payroll Reconciliation'!$C$3,'All Payrolls'!$D:$D,'Payroll Reconciliation'!$C16,'All Payrolls'!$F:$F,"2025_11 Nov")</f>
        <v>0</v>
      </c>
      <c r="L16" s="257">
        <f>SUMIFS('All Payrolls'!$G:$G,'All Payrolls'!$A:$A,'Payroll Reconciliation'!$C$3,'All Payrolls'!$D:$D,'Payroll Reconciliation'!$C16,'All Payrolls'!$F:$F,"2025_12 Dec")</f>
        <v>0</v>
      </c>
      <c r="M16" s="257">
        <f>SUMIFS('All Payrolls'!$G:$G,'All Payrolls'!$A:$A,'Payroll Reconciliation'!$C$3,'All Payrolls'!$D:$D,'Payroll Reconciliation'!$C16,'All Payrolls'!$F:$F,"2025_01 Jan")</f>
        <v>0</v>
      </c>
      <c r="N16" s="257">
        <f>SUMIFS('All Payrolls'!$G:$G,'All Payrolls'!$A:$A,'Payroll Reconciliation'!$C$3,'All Payrolls'!$D:$D,'Payroll Reconciliation'!$C16,'All Payrolls'!$F:$F,"2025_02 Feb")</f>
        <v>0</v>
      </c>
      <c r="O16" s="257"/>
      <c r="P16" s="258">
        <f t="shared" si="0"/>
        <v>0</v>
      </c>
    </row>
    <row r="17" spans="1:17" x14ac:dyDescent="0.25">
      <c r="B17" s="256" t="s">
        <v>23633</v>
      </c>
      <c r="C17" s="256" t="s">
        <v>376</v>
      </c>
      <c r="D17" s="257">
        <f>SUMIFS('All Payrolls'!$G:$G,'All Payrolls'!$A:$A,'Payroll Reconciliation'!$C$3,'All Payrolls'!$D:$D,'Payroll Reconciliation'!$C17,'All Payrolls'!$F:$F,"2025_04 Apr")</f>
        <v>0</v>
      </c>
      <c r="E17" s="257">
        <f>SUMIFS('All Payrolls'!$G:$G,'All Payrolls'!$A:$A,'Payroll Reconciliation'!$C$3,'All Payrolls'!$D:$D,'Payroll Reconciliation'!$C17,'All Payrolls'!$F:$F,"2025_05 May")</f>
        <v>0</v>
      </c>
      <c r="F17" s="257">
        <f>SUMIFS('All Payrolls'!$G:$G,'All Payrolls'!$A:$A,'Payroll Reconciliation'!$C$3,'All Payrolls'!$D:$D,'Payroll Reconciliation'!$C17,'All Payrolls'!$F:$F,"2025_06 Jun")</f>
        <v>0</v>
      </c>
      <c r="G17" s="257">
        <f>SUMIFS('All Payrolls'!$G:$G,'All Payrolls'!$A:$A,'Payroll Reconciliation'!$C$3,'All Payrolls'!$D:$D,'Payroll Reconciliation'!$C17,'All Payrolls'!$F:$F,"2025_07 Jul")</f>
        <v>0</v>
      </c>
      <c r="H17" s="257">
        <f>SUMIFS('All Payrolls'!$G:$G,'All Payrolls'!$A:$A,'Payroll Reconciliation'!$C$3,'All Payrolls'!$D:$D,'Payroll Reconciliation'!$C17,'All Payrolls'!$F:$F,"2025_08 Aug")</f>
        <v>0</v>
      </c>
      <c r="I17" s="257">
        <f>SUMIFS('All Payrolls'!$G:$G,'All Payrolls'!$A:$A,'Payroll Reconciliation'!$C$3,'All Payrolls'!$D:$D,'Payroll Reconciliation'!$C17,'All Payrolls'!$F:$F,"2025_09 Sep")</f>
        <v>0</v>
      </c>
      <c r="J17" s="257">
        <f>SUMIFS('All Payrolls'!$G:$G,'All Payrolls'!$A:$A,'Payroll Reconciliation'!$C$3,'All Payrolls'!$D:$D,'Payroll Reconciliation'!$C17,'All Payrolls'!$F:$F,"2025_10 Oct")</f>
        <v>0</v>
      </c>
      <c r="K17" s="257">
        <f>SUMIFS('All Payrolls'!$G:$G,'All Payrolls'!$A:$A,'Payroll Reconciliation'!$C$3,'All Payrolls'!$D:$D,'Payroll Reconciliation'!$C17,'All Payrolls'!$F:$F,"2025_11 Nov")</f>
        <v>0</v>
      </c>
      <c r="L17" s="257">
        <f>SUMIFS('All Payrolls'!$G:$G,'All Payrolls'!$A:$A,'Payroll Reconciliation'!$C$3,'All Payrolls'!$D:$D,'Payroll Reconciliation'!$C17,'All Payrolls'!$F:$F,"2025_12 Dec")</f>
        <v>0</v>
      </c>
      <c r="M17" s="257">
        <f>SUMIFS('All Payrolls'!$G:$G,'All Payrolls'!$A:$A,'Payroll Reconciliation'!$C$3,'All Payrolls'!$D:$D,'Payroll Reconciliation'!$C17,'All Payrolls'!$F:$F,"2025_01 Jan")</f>
        <v>0</v>
      </c>
      <c r="N17" s="257">
        <f>SUMIFS('All Payrolls'!$G:$G,'All Payrolls'!$A:$A,'Payroll Reconciliation'!$C$3,'All Payrolls'!$D:$D,'Payroll Reconciliation'!$C17,'All Payrolls'!$F:$F,"2025_02 Feb")</f>
        <v>0</v>
      </c>
      <c r="O17" s="257"/>
      <c r="P17" s="258">
        <f t="shared" si="0"/>
        <v>0</v>
      </c>
    </row>
    <row r="18" spans="1:17" x14ac:dyDescent="0.25">
      <c r="B18" s="256" t="s">
        <v>23634</v>
      </c>
      <c r="C18" s="256" t="s">
        <v>377</v>
      </c>
      <c r="D18" s="257">
        <f>SUMIFS('All Payrolls'!$G:$G,'All Payrolls'!$A:$A,'Payroll Reconciliation'!$C$3,'All Payrolls'!$D:$D,'Payroll Reconciliation'!$C18,'All Payrolls'!$F:$F,"2025_04 Apr")</f>
        <v>0</v>
      </c>
      <c r="E18" s="257">
        <f>SUMIFS('All Payrolls'!$G:$G,'All Payrolls'!$A:$A,'Payroll Reconciliation'!$C$3,'All Payrolls'!$D:$D,'Payroll Reconciliation'!$C18,'All Payrolls'!$F:$F,"2025_05 May")</f>
        <v>0</v>
      </c>
      <c r="F18" s="257">
        <f>SUMIFS('All Payrolls'!$G:$G,'All Payrolls'!$A:$A,'Payroll Reconciliation'!$C$3,'All Payrolls'!$D:$D,'Payroll Reconciliation'!$C18,'All Payrolls'!$F:$F,"2025_06 Jun")</f>
        <v>0</v>
      </c>
      <c r="G18" s="257">
        <f>SUMIFS('All Payrolls'!$G:$G,'All Payrolls'!$A:$A,'Payroll Reconciliation'!$C$3,'All Payrolls'!$D:$D,'Payroll Reconciliation'!$C18,'All Payrolls'!$F:$F,"2025_07 Jul")</f>
        <v>0</v>
      </c>
      <c r="H18" s="257">
        <f>SUMIFS('All Payrolls'!$G:$G,'All Payrolls'!$A:$A,'Payroll Reconciliation'!$C$3,'All Payrolls'!$D:$D,'Payroll Reconciliation'!$C18,'All Payrolls'!$F:$F,"2025_08 Aug")</f>
        <v>0</v>
      </c>
      <c r="I18" s="257">
        <f>SUMIFS('All Payrolls'!$G:$G,'All Payrolls'!$A:$A,'Payroll Reconciliation'!$C$3,'All Payrolls'!$D:$D,'Payroll Reconciliation'!$C18,'All Payrolls'!$F:$F,"2025_09 Sep")</f>
        <v>0</v>
      </c>
      <c r="J18" s="257">
        <f>SUMIFS('All Payrolls'!$G:$G,'All Payrolls'!$A:$A,'Payroll Reconciliation'!$C$3,'All Payrolls'!$D:$D,'Payroll Reconciliation'!$C18,'All Payrolls'!$F:$F,"2025_10 Oct")</f>
        <v>0</v>
      </c>
      <c r="K18" s="257">
        <f>SUMIFS('All Payrolls'!$G:$G,'All Payrolls'!$A:$A,'Payroll Reconciliation'!$C$3,'All Payrolls'!$D:$D,'Payroll Reconciliation'!$C18,'All Payrolls'!$F:$F,"2025_11 Nov")</f>
        <v>0</v>
      </c>
      <c r="L18" s="257">
        <f>SUMIFS('All Payrolls'!$G:$G,'All Payrolls'!$A:$A,'Payroll Reconciliation'!$C$3,'All Payrolls'!$D:$D,'Payroll Reconciliation'!$C18,'All Payrolls'!$F:$F,"2025_12 Dec")</f>
        <v>0</v>
      </c>
      <c r="M18" s="257">
        <f>SUMIFS('All Payrolls'!$G:$G,'All Payrolls'!$A:$A,'Payroll Reconciliation'!$C$3,'All Payrolls'!$D:$D,'Payroll Reconciliation'!$C18,'All Payrolls'!$F:$F,"2025_01 Jan")</f>
        <v>0</v>
      </c>
      <c r="N18" s="257">
        <f>SUMIFS('All Payrolls'!$G:$G,'All Payrolls'!$A:$A,'Payroll Reconciliation'!$C$3,'All Payrolls'!$D:$D,'Payroll Reconciliation'!$C18,'All Payrolls'!$F:$F,"2025_02 Feb")</f>
        <v>0</v>
      </c>
      <c r="O18" s="257"/>
      <c r="P18" s="258">
        <f t="shared" si="0"/>
        <v>0</v>
      </c>
    </row>
    <row r="19" spans="1:17" x14ac:dyDescent="0.25">
      <c r="B19" s="256" t="s">
        <v>23635</v>
      </c>
      <c r="C19" s="256" t="s">
        <v>378</v>
      </c>
      <c r="D19" s="257">
        <f>SUMIFS('All Payrolls'!$G:$G,'All Payrolls'!$A:$A,'Payroll Reconciliation'!$C$3,'All Payrolls'!$D:$D,'Payroll Reconciliation'!$C19,'All Payrolls'!$F:$F,"2025_04 Apr")</f>
        <v>0</v>
      </c>
      <c r="E19" s="257">
        <f>SUMIFS('All Payrolls'!$G:$G,'All Payrolls'!$A:$A,'Payroll Reconciliation'!$C$3,'All Payrolls'!$D:$D,'Payroll Reconciliation'!$C19,'All Payrolls'!$F:$F,"2025_05 May")</f>
        <v>0</v>
      </c>
      <c r="F19" s="257">
        <f>SUMIFS('All Payrolls'!$G:$G,'All Payrolls'!$A:$A,'Payroll Reconciliation'!$C$3,'All Payrolls'!$D:$D,'Payroll Reconciliation'!$C19,'All Payrolls'!$F:$F,"2025_06 Jun")</f>
        <v>0</v>
      </c>
      <c r="G19" s="257">
        <f>SUMIFS('All Payrolls'!$G:$G,'All Payrolls'!$A:$A,'Payroll Reconciliation'!$C$3,'All Payrolls'!$D:$D,'Payroll Reconciliation'!$C19,'All Payrolls'!$F:$F,"2025_07 Jul")</f>
        <v>0</v>
      </c>
      <c r="H19" s="257">
        <f>SUMIFS('All Payrolls'!$G:$G,'All Payrolls'!$A:$A,'Payroll Reconciliation'!$C$3,'All Payrolls'!$D:$D,'Payroll Reconciliation'!$C19,'All Payrolls'!$F:$F,"2025_08 Aug")</f>
        <v>0</v>
      </c>
      <c r="I19" s="257">
        <f>SUMIFS('All Payrolls'!$G:$G,'All Payrolls'!$A:$A,'Payroll Reconciliation'!$C$3,'All Payrolls'!$D:$D,'Payroll Reconciliation'!$C19,'All Payrolls'!$F:$F,"2025_09 Sep")</f>
        <v>0</v>
      </c>
      <c r="J19" s="257">
        <f>SUMIFS('All Payrolls'!$G:$G,'All Payrolls'!$A:$A,'Payroll Reconciliation'!$C$3,'All Payrolls'!$D:$D,'Payroll Reconciliation'!$C19,'All Payrolls'!$F:$F,"2025_10 Oct")</f>
        <v>0</v>
      </c>
      <c r="K19" s="257">
        <f>SUMIFS('All Payrolls'!$G:$G,'All Payrolls'!$A:$A,'Payroll Reconciliation'!$C$3,'All Payrolls'!$D:$D,'Payroll Reconciliation'!$C19,'All Payrolls'!$F:$F,"2025_11 Nov")</f>
        <v>0</v>
      </c>
      <c r="L19" s="257">
        <f>SUMIFS('All Payrolls'!$G:$G,'All Payrolls'!$A:$A,'Payroll Reconciliation'!$C$3,'All Payrolls'!$D:$D,'Payroll Reconciliation'!$C19,'All Payrolls'!$F:$F,"2025_12 Dec")</f>
        <v>0</v>
      </c>
      <c r="M19" s="257">
        <f>SUMIFS('All Payrolls'!$G:$G,'All Payrolls'!$A:$A,'Payroll Reconciliation'!$C$3,'All Payrolls'!$D:$D,'Payroll Reconciliation'!$C19,'All Payrolls'!$F:$F,"2025_01 Jan")</f>
        <v>0</v>
      </c>
      <c r="N19" s="257">
        <f>SUMIFS('All Payrolls'!$G:$G,'All Payrolls'!$A:$A,'Payroll Reconciliation'!$C$3,'All Payrolls'!$D:$D,'Payroll Reconciliation'!$C19,'All Payrolls'!$F:$F,"2025_02 Feb")</f>
        <v>0</v>
      </c>
      <c r="O19" s="257"/>
      <c r="P19" s="258">
        <f t="shared" si="0"/>
        <v>0</v>
      </c>
    </row>
    <row r="20" spans="1:17" x14ac:dyDescent="0.25">
      <c r="B20" s="259" t="s">
        <v>23636</v>
      </c>
      <c r="C20" s="259" t="s">
        <v>379</v>
      </c>
      <c r="D20" s="257">
        <f>SUMIFS('All Payrolls'!$G:$G,'All Payrolls'!$A:$A,'Payroll Reconciliation'!$C$3,'All Payrolls'!$D:$D,'Payroll Reconciliation'!$C20,'All Payrolls'!$F:$F,"2025_04 Apr")</f>
        <v>0</v>
      </c>
      <c r="E20" s="257">
        <f>SUMIFS('All Payrolls'!$G:$G,'All Payrolls'!$A:$A,'Payroll Reconciliation'!$C$3,'All Payrolls'!$D:$D,'Payroll Reconciliation'!$C20,'All Payrolls'!$F:$F,"2025_05 May")</f>
        <v>0</v>
      </c>
      <c r="F20" s="257">
        <f>SUMIFS('All Payrolls'!$G:$G,'All Payrolls'!$A:$A,'Payroll Reconciliation'!$C$3,'All Payrolls'!$D:$D,'Payroll Reconciliation'!$C20,'All Payrolls'!$F:$F,"2025_06 Jun")</f>
        <v>0</v>
      </c>
      <c r="G20" s="257">
        <f>SUMIFS('All Payrolls'!$G:$G,'All Payrolls'!$A:$A,'Payroll Reconciliation'!$C$3,'All Payrolls'!$D:$D,'Payroll Reconciliation'!$C20,'All Payrolls'!$F:$F,"2025_07 Jul")</f>
        <v>0</v>
      </c>
      <c r="H20" s="257">
        <f>SUMIFS('All Payrolls'!$G:$G,'All Payrolls'!$A:$A,'Payroll Reconciliation'!$C$3,'All Payrolls'!$D:$D,'Payroll Reconciliation'!$C20,'All Payrolls'!$F:$F,"2025_08 Aug")</f>
        <v>0</v>
      </c>
      <c r="I20" s="257">
        <f>SUMIFS('All Payrolls'!$G:$G,'All Payrolls'!$A:$A,'Payroll Reconciliation'!$C$3,'All Payrolls'!$D:$D,'Payroll Reconciliation'!$C20,'All Payrolls'!$F:$F,"2025_09 Sep")</f>
        <v>0</v>
      </c>
      <c r="J20" s="257">
        <f>SUMIFS('All Payrolls'!$G:$G,'All Payrolls'!$A:$A,'Payroll Reconciliation'!$C$3,'All Payrolls'!$D:$D,'Payroll Reconciliation'!$C20,'All Payrolls'!$F:$F,"2025_10 Oct")</f>
        <v>0</v>
      </c>
      <c r="K20" s="257">
        <f>SUMIFS('All Payrolls'!$G:$G,'All Payrolls'!$A:$A,'Payroll Reconciliation'!$C$3,'All Payrolls'!$D:$D,'Payroll Reconciliation'!$C20,'All Payrolls'!$F:$F,"2025_11 Nov")</f>
        <v>0</v>
      </c>
      <c r="L20" s="257">
        <f>SUMIFS('All Payrolls'!$G:$G,'All Payrolls'!$A:$A,'Payroll Reconciliation'!$C$3,'All Payrolls'!$D:$D,'Payroll Reconciliation'!$C20,'All Payrolls'!$F:$F,"2025_12 Dec")</f>
        <v>0</v>
      </c>
      <c r="M20" s="257">
        <f>SUMIFS('All Payrolls'!$G:$G,'All Payrolls'!$A:$A,'Payroll Reconciliation'!$C$3,'All Payrolls'!$D:$D,'Payroll Reconciliation'!$C20,'All Payrolls'!$F:$F,"2025_01 Jan")</f>
        <v>0</v>
      </c>
      <c r="N20" s="257">
        <f>SUMIFS('All Payrolls'!$G:$G,'All Payrolls'!$A:$A,'Payroll Reconciliation'!$C$3,'All Payrolls'!$D:$D,'Payroll Reconciliation'!$C20,'All Payrolls'!$F:$F,"2025_02 Feb")</f>
        <v>0</v>
      </c>
      <c r="O20" s="260"/>
      <c r="P20" s="258">
        <f t="shared" si="0"/>
        <v>0</v>
      </c>
    </row>
    <row r="21" spans="1:17" ht="16.5" thickBot="1" x14ac:dyDescent="0.3">
      <c r="A21" s="253" t="s">
        <v>23642</v>
      </c>
      <c r="B21" s="261" t="s">
        <v>23639</v>
      </c>
      <c r="D21" s="254">
        <f t="shared" ref="D21:O21" si="1">SUM(D12:D20)</f>
        <v>0</v>
      </c>
      <c r="E21" s="254">
        <f t="shared" si="1"/>
        <v>0</v>
      </c>
      <c r="F21" s="254">
        <f t="shared" si="1"/>
        <v>0</v>
      </c>
      <c r="G21" s="254">
        <f t="shared" si="1"/>
        <v>0</v>
      </c>
      <c r="H21" s="254">
        <f t="shared" si="1"/>
        <v>0</v>
      </c>
      <c r="I21" s="254">
        <f t="shared" si="1"/>
        <v>0</v>
      </c>
      <c r="J21" s="254">
        <f t="shared" si="1"/>
        <v>0</v>
      </c>
      <c r="K21" s="254">
        <f t="shared" si="1"/>
        <v>0</v>
      </c>
      <c r="L21" s="254">
        <f t="shared" si="1"/>
        <v>0</v>
      </c>
      <c r="M21" s="254">
        <f t="shared" si="1"/>
        <v>0</v>
      </c>
      <c r="N21" s="254">
        <f t="shared" si="1"/>
        <v>0</v>
      </c>
      <c r="O21" s="254">
        <f t="shared" si="1"/>
        <v>0</v>
      </c>
      <c r="P21" s="254">
        <f>SUM(P12:P20)</f>
        <v>0</v>
      </c>
    </row>
    <row r="22" spans="1:17" x14ac:dyDescent="0.25">
      <c r="D22" s="255"/>
      <c r="E22" s="255"/>
      <c r="F22" s="255"/>
      <c r="G22" s="255"/>
      <c r="H22" s="255"/>
      <c r="I22" s="255"/>
      <c r="J22" s="255"/>
      <c r="K22" s="255"/>
      <c r="L22" s="255"/>
      <c r="M22" s="255"/>
      <c r="N22" s="255"/>
      <c r="O22" s="255"/>
      <c r="P22" s="255"/>
    </row>
    <row r="23" spans="1:17" s="167" customFormat="1" ht="16.5" thickBot="1" x14ac:dyDescent="0.3">
      <c r="A23" s="253" t="s">
        <v>23644</v>
      </c>
      <c r="B23" s="261" t="s">
        <v>23799</v>
      </c>
      <c r="D23" s="254">
        <f>IF(D21&gt;0,D21-D9,0)</f>
        <v>0</v>
      </c>
      <c r="E23" s="254">
        <f t="shared" ref="E23:O23" si="2">IF(E21&gt;0,E21-E9,0)</f>
        <v>0</v>
      </c>
      <c r="F23" s="254">
        <f t="shared" si="2"/>
        <v>0</v>
      </c>
      <c r="G23" s="254">
        <f t="shared" si="2"/>
        <v>0</v>
      </c>
      <c r="H23" s="254">
        <f t="shared" si="2"/>
        <v>0</v>
      </c>
      <c r="I23" s="254">
        <f t="shared" si="2"/>
        <v>0</v>
      </c>
      <c r="J23" s="254">
        <f t="shared" si="2"/>
        <v>0</v>
      </c>
      <c r="K23" s="254">
        <f t="shared" si="2"/>
        <v>0</v>
      </c>
      <c r="L23" s="254">
        <f t="shared" si="2"/>
        <v>0</v>
      </c>
      <c r="M23" s="254">
        <f t="shared" si="2"/>
        <v>0</v>
      </c>
      <c r="N23" s="254">
        <f t="shared" si="2"/>
        <v>0</v>
      </c>
      <c r="O23" s="254">
        <f t="shared" si="2"/>
        <v>0</v>
      </c>
      <c r="P23" s="254">
        <f>SUM(D23:O23)</f>
        <v>0</v>
      </c>
      <c r="Q23" s="167" t="s">
        <v>23800</v>
      </c>
    </row>
    <row r="24" spans="1:17" x14ac:dyDescent="0.25">
      <c r="D24" s="255"/>
      <c r="E24" s="255"/>
      <c r="F24" s="255"/>
      <c r="G24" s="255"/>
      <c r="H24" s="255"/>
      <c r="I24" s="255"/>
      <c r="J24" s="255"/>
      <c r="K24" s="255"/>
      <c r="L24" s="255"/>
      <c r="M24" s="255"/>
      <c r="N24" s="255"/>
      <c r="O24" s="255"/>
      <c r="P24" s="255"/>
    </row>
    <row r="25" spans="1:17" x14ac:dyDescent="0.25">
      <c r="D25" s="255"/>
      <c r="E25" s="255"/>
      <c r="F25" s="255"/>
      <c r="G25" s="255"/>
      <c r="H25" s="255"/>
      <c r="I25" s="255"/>
      <c r="J25" s="255"/>
      <c r="K25" s="255"/>
      <c r="L25" s="255"/>
      <c r="M25" s="255"/>
      <c r="N25" s="255"/>
      <c r="O25" s="255"/>
      <c r="P25" s="255"/>
    </row>
    <row r="27" spans="1:17" x14ac:dyDescent="0.25">
      <c r="B27" s="167" t="s">
        <v>23664</v>
      </c>
      <c r="D27" s="255"/>
      <c r="E27" s="255"/>
      <c r="F27" s="255"/>
      <c r="G27" s="255"/>
      <c r="H27" s="255"/>
      <c r="I27" s="255"/>
      <c r="J27" s="255"/>
      <c r="K27" s="255"/>
      <c r="L27" s="255"/>
      <c r="M27" s="255"/>
      <c r="N27" s="255"/>
      <c r="O27" s="255"/>
      <c r="P27" s="255"/>
    </row>
    <row r="28" spans="1:17" x14ac:dyDescent="0.25">
      <c r="B28" s="454" t="s">
        <v>23902</v>
      </c>
      <c r="D28" s="255"/>
      <c r="E28" s="255"/>
      <c r="F28" s="255"/>
      <c r="G28" s="255"/>
      <c r="H28" s="255"/>
      <c r="I28" s="255"/>
      <c r="J28" s="255"/>
      <c r="K28" s="255"/>
      <c r="L28" s="255"/>
      <c r="M28" s="255"/>
      <c r="N28" s="255"/>
      <c r="O28" s="255"/>
      <c r="P28" s="255"/>
    </row>
    <row r="29" spans="1:17" x14ac:dyDescent="0.25">
      <c r="B29" s="256" t="s">
        <v>23630</v>
      </c>
      <c r="C29" s="256" t="s">
        <v>371</v>
      </c>
      <c r="D29" s="264"/>
      <c r="E29" s="264"/>
      <c r="F29" s="264"/>
      <c r="G29" s="264"/>
      <c r="H29" s="264"/>
      <c r="I29" s="264"/>
      <c r="J29" s="264"/>
      <c r="K29" s="264"/>
      <c r="L29" s="264"/>
      <c r="M29" s="264"/>
      <c r="N29" s="264"/>
      <c r="O29" s="264"/>
      <c r="P29" s="258">
        <f>SUM(D29:O29)</f>
        <v>0</v>
      </c>
    </row>
    <row r="30" spans="1:17" x14ac:dyDescent="0.25">
      <c r="B30" s="256" t="s">
        <v>23637</v>
      </c>
      <c r="C30" s="256" t="s">
        <v>372</v>
      </c>
      <c r="D30" s="264"/>
      <c r="E30" s="264"/>
      <c r="F30" s="264"/>
      <c r="G30" s="264"/>
      <c r="H30" s="264"/>
      <c r="I30" s="264"/>
      <c r="J30" s="264"/>
      <c r="K30" s="264"/>
      <c r="L30" s="264"/>
      <c r="M30" s="264"/>
      <c r="N30" s="264"/>
      <c r="O30" s="264"/>
      <c r="P30" s="258">
        <f t="shared" ref="P30:P37" si="3">SUM(D30:O30)</f>
        <v>0</v>
      </c>
    </row>
    <row r="31" spans="1:17" x14ac:dyDescent="0.25">
      <c r="B31" s="256" t="s">
        <v>23631</v>
      </c>
      <c r="C31" s="256" t="s">
        <v>373</v>
      </c>
      <c r="D31" s="264"/>
      <c r="E31" s="264"/>
      <c r="F31" s="264"/>
      <c r="G31" s="264"/>
      <c r="H31" s="264"/>
      <c r="I31" s="264"/>
      <c r="J31" s="264"/>
      <c r="K31" s="264"/>
      <c r="L31" s="264"/>
      <c r="M31" s="264"/>
      <c r="N31" s="264"/>
      <c r="O31" s="264"/>
      <c r="P31" s="258">
        <f t="shared" si="3"/>
        <v>0</v>
      </c>
    </row>
    <row r="32" spans="1:17" x14ac:dyDescent="0.25">
      <c r="B32" s="256" t="s">
        <v>23638</v>
      </c>
      <c r="C32" s="256" t="s">
        <v>374</v>
      </c>
      <c r="D32" s="264"/>
      <c r="E32" s="264"/>
      <c r="F32" s="264"/>
      <c r="G32" s="264"/>
      <c r="H32" s="264"/>
      <c r="I32" s="264"/>
      <c r="J32" s="264"/>
      <c r="K32" s="264"/>
      <c r="L32" s="264"/>
      <c r="M32" s="264"/>
      <c r="N32" s="264"/>
      <c r="O32" s="264"/>
      <c r="P32" s="258">
        <f t="shared" si="3"/>
        <v>0</v>
      </c>
    </row>
    <row r="33" spans="1:16" x14ac:dyDescent="0.25">
      <c r="B33" s="256" t="s">
        <v>23632</v>
      </c>
      <c r="C33" s="256" t="s">
        <v>375</v>
      </c>
      <c r="D33" s="264"/>
      <c r="E33" s="264"/>
      <c r="F33" s="264"/>
      <c r="G33" s="264"/>
      <c r="H33" s="264"/>
      <c r="I33" s="264"/>
      <c r="J33" s="264"/>
      <c r="K33" s="264"/>
      <c r="L33" s="264"/>
      <c r="M33" s="264"/>
      <c r="N33" s="264"/>
      <c r="O33" s="264"/>
      <c r="P33" s="258">
        <f t="shared" si="3"/>
        <v>0</v>
      </c>
    </row>
    <row r="34" spans="1:16" x14ac:dyDescent="0.25">
      <c r="B34" s="256" t="s">
        <v>23633</v>
      </c>
      <c r="C34" s="256" t="s">
        <v>376</v>
      </c>
      <c r="D34" s="264"/>
      <c r="E34" s="264"/>
      <c r="F34" s="264"/>
      <c r="G34" s="264"/>
      <c r="H34" s="264"/>
      <c r="I34" s="264"/>
      <c r="J34" s="264"/>
      <c r="K34" s="264"/>
      <c r="L34" s="264"/>
      <c r="M34" s="264"/>
      <c r="N34" s="264"/>
      <c r="O34" s="264"/>
      <c r="P34" s="258">
        <f t="shared" si="3"/>
        <v>0</v>
      </c>
    </row>
    <row r="35" spans="1:16" x14ac:dyDescent="0.25">
      <c r="B35" s="256" t="s">
        <v>23634</v>
      </c>
      <c r="C35" s="256" t="s">
        <v>377</v>
      </c>
      <c r="D35" s="264"/>
      <c r="E35" s="264"/>
      <c r="F35" s="264"/>
      <c r="G35" s="264"/>
      <c r="H35" s="264"/>
      <c r="I35" s="264"/>
      <c r="J35" s="264"/>
      <c r="K35" s="264"/>
      <c r="L35" s="264"/>
      <c r="M35" s="264"/>
      <c r="N35" s="264"/>
      <c r="O35" s="264"/>
      <c r="P35" s="258">
        <f t="shared" si="3"/>
        <v>0</v>
      </c>
    </row>
    <row r="36" spans="1:16" x14ac:dyDescent="0.25">
      <c r="B36" s="256" t="s">
        <v>23635</v>
      </c>
      <c r="C36" s="256" t="s">
        <v>378</v>
      </c>
      <c r="D36" s="264"/>
      <c r="E36" s="264"/>
      <c r="F36" s="264"/>
      <c r="G36" s="264"/>
      <c r="H36" s="264"/>
      <c r="I36" s="264"/>
      <c r="J36" s="264"/>
      <c r="K36" s="264"/>
      <c r="L36" s="264"/>
      <c r="M36" s="264"/>
      <c r="N36" s="264"/>
      <c r="O36" s="264"/>
      <c r="P36" s="258">
        <f t="shared" si="3"/>
        <v>0</v>
      </c>
    </row>
    <row r="37" spans="1:16" x14ac:dyDescent="0.25">
      <c r="B37" s="259" t="s">
        <v>23636</v>
      </c>
      <c r="C37" s="259" t="s">
        <v>379</v>
      </c>
      <c r="D37" s="264"/>
      <c r="E37" s="264"/>
      <c r="F37" s="264"/>
      <c r="G37" s="264"/>
      <c r="H37" s="264"/>
      <c r="I37" s="264"/>
      <c r="J37" s="264"/>
      <c r="K37" s="264"/>
      <c r="L37" s="264"/>
      <c r="M37" s="265"/>
      <c r="N37" s="265"/>
      <c r="O37" s="265"/>
      <c r="P37" s="258">
        <f t="shared" si="3"/>
        <v>0</v>
      </c>
    </row>
    <row r="38" spans="1:16" ht="16.5" thickBot="1" x14ac:dyDescent="0.3">
      <c r="A38" s="253" t="s">
        <v>23643</v>
      </c>
      <c r="B38" s="261" t="s">
        <v>23640</v>
      </c>
      <c r="D38" s="254">
        <f t="shared" ref="D38:O38" si="4">SUM(D29:D37)</f>
        <v>0</v>
      </c>
      <c r="E38" s="254">
        <f t="shared" si="4"/>
        <v>0</v>
      </c>
      <c r="F38" s="254">
        <f>SUM(F29:F37)</f>
        <v>0</v>
      </c>
      <c r="G38" s="254">
        <f t="shared" si="4"/>
        <v>0</v>
      </c>
      <c r="H38" s="254">
        <f t="shared" si="4"/>
        <v>0</v>
      </c>
      <c r="I38" s="254">
        <f t="shared" si="4"/>
        <v>0</v>
      </c>
      <c r="J38" s="254">
        <f t="shared" si="4"/>
        <v>0</v>
      </c>
      <c r="K38" s="254">
        <f t="shared" si="4"/>
        <v>0</v>
      </c>
      <c r="L38" s="254">
        <f t="shared" si="4"/>
        <v>0</v>
      </c>
      <c r="M38" s="254">
        <f t="shared" si="4"/>
        <v>0</v>
      </c>
      <c r="N38" s="254">
        <f t="shared" si="4"/>
        <v>0</v>
      </c>
      <c r="O38" s="254">
        <f t="shared" si="4"/>
        <v>0</v>
      </c>
      <c r="P38" s="254">
        <f>SUM(P29:P37)</f>
        <v>0</v>
      </c>
    </row>
    <row r="39" spans="1:16" x14ac:dyDescent="0.25">
      <c r="D39" s="255"/>
      <c r="E39" s="255"/>
      <c r="F39" s="255"/>
      <c r="G39" s="255"/>
      <c r="H39" s="255"/>
      <c r="I39" s="255"/>
      <c r="J39" s="255"/>
      <c r="K39" s="255"/>
      <c r="L39" s="255"/>
      <c r="M39" s="255"/>
      <c r="N39" s="255"/>
      <c r="O39" s="255"/>
      <c r="P39" s="255"/>
    </row>
    <row r="40" spans="1:16" s="167" customFormat="1" ht="16.5" thickBot="1" x14ac:dyDescent="0.3">
      <c r="A40" s="253" t="s">
        <v>23645</v>
      </c>
      <c r="B40" s="261" t="s">
        <v>23658</v>
      </c>
      <c r="D40" s="254">
        <f>D9-D38</f>
        <v>0</v>
      </c>
      <c r="E40" s="254">
        <f>E9-E38</f>
        <v>0</v>
      </c>
      <c r="F40" s="254">
        <f t="shared" ref="F40:O40" si="5">F9-F38</f>
        <v>0</v>
      </c>
      <c r="G40" s="254">
        <f t="shared" si="5"/>
        <v>0</v>
      </c>
      <c r="H40" s="254">
        <f t="shared" si="5"/>
        <v>0</v>
      </c>
      <c r="I40" s="254">
        <f t="shared" si="5"/>
        <v>0</v>
      </c>
      <c r="J40" s="254">
        <f t="shared" si="5"/>
        <v>0</v>
      </c>
      <c r="K40" s="254">
        <f t="shared" si="5"/>
        <v>0</v>
      </c>
      <c r="L40" s="254">
        <f t="shared" si="5"/>
        <v>0</v>
      </c>
      <c r="M40" s="254">
        <f t="shared" si="5"/>
        <v>0</v>
      </c>
      <c r="N40" s="254">
        <f t="shared" si="5"/>
        <v>0</v>
      </c>
      <c r="O40" s="254">
        <f t="shared" si="5"/>
        <v>0</v>
      </c>
      <c r="P40" s="254">
        <f>SUM(D40:O40)</f>
        <v>0</v>
      </c>
    </row>
    <row r="41" spans="1:16" x14ac:dyDescent="0.25">
      <c r="D41" s="255"/>
      <c r="E41" s="255"/>
      <c r="F41" s="255"/>
      <c r="G41" s="255"/>
      <c r="H41" s="255"/>
      <c r="I41" s="255"/>
      <c r="J41" s="255"/>
      <c r="K41" s="255"/>
      <c r="L41" s="255"/>
      <c r="M41" s="255"/>
      <c r="N41" s="255"/>
      <c r="O41" s="255"/>
      <c r="P41" s="255"/>
    </row>
    <row r="42" spans="1:16" x14ac:dyDescent="0.25">
      <c r="B42" s="167" t="s">
        <v>23656</v>
      </c>
      <c r="D42" s="255"/>
      <c r="E42" s="255"/>
      <c r="F42" s="255"/>
      <c r="G42" s="255"/>
      <c r="H42" s="255"/>
      <c r="I42" s="255"/>
      <c r="J42" s="255"/>
      <c r="K42" s="255"/>
      <c r="L42" s="255"/>
      <c r="M42" s="255"/>
      <c r="N42" s="255"/>
      <c r="O42" s="255"/>
      <c r="P42" s="255"/>
    </row>
    <row r="43" spans="1:16" x14ac:dyDescent="0.25">
      <c r="B43" s="256" t="s">
        <v>23630</v>
      </c>
      <c r="C43" s="256" t="s">
        <v>371</v>
      </c>
      <c r="D43" s="257" t="str">
        <f t="shared" ref="D43:O43" si="6">IF(AND(D$21&gt;0,D$38&gt;0),D12-D29,"")</f>
        <v/>
      </c>
      <c r="E43" s="257" t="str">
        <f t="shared" si="6"/>
        <v/>
      </c>
      <c r="F43" s="257" t="str">
        <f>IF(AND(F$21&gt;0,F$38&gt;0),F12-F29,"")</f>
        <v/>
      </c>
      <c r="G43" s="257" t="str">
        <f>IF(AND(G$21&gt;0,G$38&gt;0),G12-G29,"")</f>
        <v/>
      </c>
      <c r="H43" s="257" t="str">
        <f t="shared" si="6"/>
        <v/>
      </c>
      <c r="I43" s="257" t="str">
        <f t="shared" si="6"/>
        <v/>
      </c>
      <c r="J43" s="257" t="str">
        <f t="shared" si="6"/>
        <v/>
      </c>
      <c r="K43" s="257" t="str">
        <f t="shared" si="6"/>
        <v/>
      </c>
      <c r="L43" s="257" t="str">
        <f t="shared" si="6"/>
        <v/>
      </c>
      <c r="M43" s="257" t="str">
        <f t="shared" si="6"/>
        <v/>
      </c>
      <c r="N43" s="257" t="str">
        <f t="shared" si="6"/>
        <v/>
      </c>
      <c r="O43" s="257" t="str">
        <f t="shared" si="6"/>
        <v/>
      </c>
      <c r="P43" s="258">
        <f>SUM(D43:O43)</f>
        <v>0</v>
      </c>
    </row>
    <row r="44" spans="1:16" x14ac:dyDescent="0.25">
      <c r="B44" s="256" t="s">
        <v>23637</v>
      </c>
      <c r="C44" s="256" t="s">
        <v>372</v>
      </c>
      <c r="D44" s="257" t="str">
        <f t="shared" ref="D44:O44" si="7">IF(AND(D$21&gt;0,D$38&gt;0),D13-D30,"")</f>
        <v/>
      </c>
      <c r="E44" s="257" t="str">
        <f t="shared" si="7"/>
        <v/>
      </c>
      <c r="F44" s="257" t="str">
        <f>IF(AND(F$21&gt;0,F$38&gt;0),F13-F30,"")</f>
        <v/>
      </c>
      <c r="G44" s="257" t="str">
        <f t="shared" si="7"/>
        <v/>
      </c>
      <c r="H44" s="257" t="str">
        <f t="shared" si="7"/>
        <v/>
      </c>
      <c r="I44" s="257" t="str">
        <f t="shared" si="7"/>
        <v/>
      </c>
      <c r="J44" s="257" t="str">
        <f t="shared" si="7"/>
        <v/>
      </c>
      <c r="K44" s="257" t="str">
        <f t="shared" si="7"/>
        <v/>
      </c>
      <c r="L44" s="257" t="str">
        <f t="shared" si="7"/>
        <v/>
      </c>
      <c r="M44" s="257" t="str">
        <f t="shared" si="7"/>
        <v/>
      </c>
      <c r="N44" s="257" t="str">
        <f t="shared" si="7"/>
        <v/>
      </c>
      <c r="O44" s="257" t="str">
        <f t="shared" si="7"/>
        <v/>
      </c>
      <c r="P44" s="258">
        <f t="shared" ref="P44:P51" si="8">SUM(D44:O44)</f>
        <v>0</v>
      </c>
    </row>
    <row r="45" spans="1:16" x14ac:dyDescent="0.25">
      <c r="B45" s="256" t="s">
        <v>23631</v>
      </c>
      <c r="C45" s="256" t="s">
        <v>373</v>
      </c>
      <c r="D45" s="257" t="str">
        <f t="shared" ref="D45:O45" si="9">IF(AND(D$21&gt;0,D$38&gt;0),D14-D31,"")</f>
        <v/>
      </c>
      <c r="E45" s="257" t="str">
        <f t="shared" si="9"/>
        <v/>
      </c>
      <c r="F45" s="257" t="str">
        <f t="shared" si="9"/>
        <v/>
      </c>
      <c r="G45" s="257" t="str">
        <f t="shared" si="9"/>
        <v/>
      </c>
      <c r="H45" s="257" t="str">
        <f t="shared" si="9"/>
        <v/>
      </c>
      <c r="I45" s="257" t="str">
        <f t="shared" si="9"/>
        <v/>
      </c>
      <c r="J45" s="257" t="str">
        <f t="shared" si="9"/>
        <v/>
      </c>
      <c r="K45" s="257" t="str">
        <f t="shared" si="9"/>
        <v/>
      </c>
      <c r="L45" s="257" t="str">
        <f t="shared" si="9"/>
        <v/>
      </c>
      <c r="M45" s="257" t="str">
        <f t="shared" si="9"/>
        <v/>
      </c>
      <c r="N45" s="257" t="str">
        <f t="shared" si="9"/>
        <v/>
      </c>
      <c r="O45" s="257" t="str">
        <f t="shared" si="9"/>
        <v/>
      </c>
      <c r="P45" s="258">
        <f t="shared" si="8"/>
        <v>0</v>
      </c>
    </row>
    <row r="46" spans="1:16" x14ac:dyDescent="0.25">
      <c r="B46" s="256" t="s">
        <v>23638</v>
      </c>
      <c r="C46" s="256" t="s">
        <v>374</v>
      </c>
      <c r="D46" s="257" t="str">
        <f t="shared" ref="D46:O46" si="10">IF(AND(D$21&gt;0,D$38&gt;0),D15-D32,"")</f>
        <v/>
      </c>
      <c r="E46" s="257" t="str">
        <f t="shared" si="10"/>
        <v/>
      </c>
      <c r="F46" s="257" t="str">
        <f t="shared" si="10"/>
        <v/>
      </c>
      <c r="G46" s="257" t="str">
        <f t="shared" si="10"/>
        <v/>
      </c>
      <c r="H46" s="257" t="str">
        <f t="shared" si="10"/>
        <v/>
      </c>
      <c r="I46" s="257" t="str">
        <f t="shared" si="10"/>
        <v/>
      </c>
      <c r="J46" s="257" t="str">
        <f t="shared" si="10"/>
        <v/>
      </c>
      <c r="K46" s="257" t="str">
        <f t="shared" si="10"/>
        <v/>
      </c>
      <c r="L46" s="257" t="str">
        <f t="shared" si="10"/>
        <v/>
      </c>
      <c r="M46" s="257" t="str">
        <f t="shared" si="10"/>
        <v/>
      </c>
      <c r="N46" s="257" t="str">
        <f t="shared" si="10"/>
        <v/>
      </c>
      <c r="O46" s="257" t="str">
        <f t="shared" si="10"/>
        <v/>
      </c>
      <c r="P46" s="258">
        <f t="shared" si="8"/>
        <v>0</v>
      </c>
    </row>
    <row r="47" spans="1:16" x14ac:dyDescent="0.25">
      <c r="B47" s="256" t="s">
        <v>23632</v>
      </c>
      <c r="C47" s="256" t="s">
        <v>375</v>
      </c>
      <c r="D47" s="257" t="str">
        <f t="shared" ref="D47:O47" si="11">IF(AND(D$21&gt;0,D$38&gt;0),D16-D33,"")</f>
        <v/>
      </c>
      <c r="E47" s="257" t="str">
        <f t="shared" si="11"/>
        <v/>
      </c>
      <c r="F47" s="257" t="str">
        <f t="shared" si="11"/>
        <v/>
      </c>
      <c r="G47" s="257" t="str">
        <f t="shared" si="11"/>
        <v/>
      </c>
      <c r="H47" s="257" t="str">
        <f t="shared" si="11"/>
        <v/>
      </c>
      <c r="I47" s="257" t="str">
        <f t="shared" si="11"/>
        <v/>
      </c>
      <c r="J47" s="257" t="str">
        <f t="shared" si="11"/>
        <v/>
      </c>
      <c r="K47" s="257" t="str">
        <f t="shared" si="11"/>
        <v/>
      </c>
      <c r="L47" s="257" t="str">
        <f t="shared" si="11"/>
        <v/>
      </c>
      <c r="M47" s="257" t="str">
        <f t="shared" si="11"/>
        <v/>
      </c>
      <c r="N47" s="257" t="str">
        <f t="shared" si="11"/>
        <v/>
      </c>
      <c r="O47" s="257" t="str">
        <f t="shared" si="11"/>
        <v/>
      </c>
      <c r="P47" s="258">
        <f t="shared" si="8"/>
        <v>0</v>
      </c>
    </row>
    <row r="48" spans="1:16" x14ac:dyDescent="0.25">
      <c r="B48" s="256" t="s">
        <v>23633</v>
      </c>
      <c r="C48" s="256" t="s">
        <v>376</v>
      </c>
      <c r="D48" s="257" t="str">
        <f>IF(AND(D$21&gt;0,D$38&gt;0),D17-D34,"")</f>
        <v/>
      </c>
      <c r="E48" s="257" t="str">
        <f t="shared" ref="E48:O48" si="12">IF(AND(E$21&gt;0,E$38&gt;0),E17-E34,"")</f>
        <v/>
      </c>
      <c r="F48" s="257" t="str">
        <f t="shared" si="12"/>
        <v/>
      </c>
      <c r="G48" s="257" t="str">
        <f t="shared" si="12"/>
        <v/>
      </c>
      <c r="H48" s="257" t="str">
        <f t="shared" si="12"/>
        <v/>
      </c>
      <c r="I48" s="257" t="str">
        <f t="shared" si="12"/>
        <v/>
      </c>
      <c r="J48" s="257" t="str">
        <f t="shared" si="12"/>
        <v/>
      </c>
      <c r="K48" s="257" t="str">
        <f t="shared" si="12"/>
        <v/>
      </c>
      <c r="L48" s="257" t="str">
        <f t="shared" si="12"/>
        <v/>
      </c>
      <c r="M48" s="257" t="str">
        <f t="shared" si="12"/>
        <v/>
      </c>
      <c r="N48" s="257" t="str">
        <f t="shared" si="12"/>
        <v/>
      </c>
      <c r="O48" s="257" t="str">
        <f t="shared" si="12"/>
        <v/>
      </c>
      <c r="P48" s="258">
        <f t="shared" si="8"/>
        <v>0</v>
      </c>
    </row>
    <row r="49" spans="1:17" x14ac:dyDescent="0.25">
      <c r="B49" s="256" t="s">
        <v>23634</v>
      </c>
      <c r="C49" s="256" t="s">
        <v>377</v>
      </c>
      <c r="D49" s="257" t="str">
        <f t="shared" ref="D49:O49" si="13">IF(AND(D$21&gt;0,D$38&gt;0),D18-D35,"")</f>
        <v/>
      </c>
      <c r="E49" s="257" t="str">
        <f t="shared" si="13"/>
        <v/>
      </c>
      <c r="F49" s="257" t="str">
        <f t="shared" si="13"/>
        <v/>
      </c>
      <c r="G49" s="257" t="str">
        <f t="shared" si="13"/>
        <v/>
      </c>
      <c r="H49" s="257" t="str">
        <f t="shared" si="13"/>
        <v/>
      </c>
      <c r="I49" s="257" t="str">
        <f t="shared" si="13"/>
        <v/>
      </c>
      <c r="J49" s="257" t="str">
        <f t="shared" si="13"/>
        <v/>
      </c>
      <c r="K49" s="257" t="str">
        <f t="shared" si="13"/>
        <v/>
      </c>
      <c r="L49" s="257" t="str">
        <f t="shared" si="13"/>
        <v/>
      </c>
      <c r="M49" s="257" t="str">
        <f t="shared" si="13"/>
        <v/>
      </c>
      <c r="N49" s="257" t="str">
        <f t="shared" si="13"/>
        <v/>
      </c>
      <c r="O49" s="257" t="str">
        <f t="shared" si="13"/>
        <v/>
      </c>
      <c r="P49" s="258">
        <f t="shared" si="8"/>
        <v>0</v>
      </c>
    </row>
    <row r="50" spans="1:17" x14ac:dyDescent="0.25">
      <c r="B50" s="256" t="s">
        <v>23635</v>
      </c>
      <c r="C50" s="256" t="s">
        <v>378</v>
      </c>
      <c r="D50" s="257" t="str">
        <f t="shared" ref="D50:O50" si="14">IF(AND(D$21&gt;0,D$38&gt;0),D19-D36,"")</f>
        <v/>
      </c>
      <c r="E50" s="257" t="str">
        <f t="shared" si="14"/>
        <v/>
      </c>
      <c r="F50" s="257" t="str">
        <f t="shared" si="14"/>
        <v/>
      </c>
      <c r="G50" s="257" t="str">
        <f t="shared" si="14"/>
        <v/>
      </c>
      <c r="H50" s="257" t="str">
        <f t="shared" si="14"/>
        <v/>
      </c>
      <c r="I50" s="257" t="str">
        <f t="shared" si="14"/>
        <v/>
      </c>
      <c r="J50" s="257" t="str">
        <f t="shared" si="14"/>
        <v/>
      </c>
      <c r="K50" s="257" t="str">
        <f t="shared" si="14"/>
        <v/>
      </c>
      <c r="L50" s="257" t="str">
        <f t="shared" si="14"/>
        <v/>
      </c>
      <c r="M50" s="257" t="str">
        <f t="shared" si="14"/>
        <v/>
      </c>
      <c r="N50" s="257" t="str">
        <f t="shared" si="14"/>
        <v/>
      </c>
      <c r="O50" s="257" t="str">
        <f t="shared" si="14"/>
        <v/>
      </c>
      <c r="P50" s="258">
        <f t="shared" si="8"/>
        <v>0</v>
      </c>
    </row>
    <row r="51" spans="1:17" x14ac:dyDescent="0.25">
      <c r="B51" s="259" t="s">
        <v>23636</v>
      </c>
      <c r="C51" s="259" t="s">
        <v>379</v>
      </c>
      <c r="D51" s="257" t="str">
        <f t="shared" ref="D51:O51" si="15">IF(AND(D$21&gt;0,D$38&gt;0),D20-D37,"")</f>
        <v/>
      </c>
      <c r="E51" s="257" t="str">
        <f t="shared" si="15"/>
        <v/>
      </c>
      <c r="F51" s="257" t="str">
        <f t="shared" si="15"/>
        <v/>
      </c>
      <c r="G51" s="257" t="str">
        <f t="shared" si="15"/>
        <v/>
      </c>
      <c r="H51" s="257" t="str">
        <f t="shared" si="15"/>
        <v/>
      </c>
      <c r="I51" s="257" t="str">
        <f t="shared" si="15"/>
        <v/>
      </c>
      <c r="J51" s="257" t="str">
        <f t="shared" si="15"/>
        <v/>
      </c>
      <c r="K51" s="257" t="str">
        <f t="shared" si="15"/>
        <v/>
      </c>
      <c r="L51" s="257" t="str">
        <f t="shared" si="15"/>
        <v/>
      </c>
      <c r="M51" s="257" t="str">
        <f t="shared" si="15"/>
        <v/>
      </c>
      <c r="N51" s="257" t="str">
        <f t="shared" si="15"/>
        <v/>
      </c>
      <c r="O51" s="257" t="str">
        <f t="shared" si="15"/>
        <v/>
      </c>
      <c r="P51" s="258">
        <f t="shared" si="8"/>
        <v>0</v>
      </c>
    </row>
    <row r="52" spans="1:17" s="167" customFormat="1" ht="16.5" thickBot="1" x14ac:dyDescent="0.3">
      <c r="A52" s="253" t="s">
        <v>23653</v>
      </c>
      <c r="B52" s="261" t="s">
        <v>23657</v>
      </c>
      <c r="D52" s="254">
        <f>SUM(D43:D51)</f>
        <v>0</v>
      </c>
      <c r="E52" s="254">
        <f t="shared" ref="E52:O52" si="16">SUM(E43:E51)</f>
        <v>0</v>
      </c>
      <c r="F52" s="254">
        <f t="shared" si="16"/>
        <v>0</v>
      </c>
      <c r="G52" s="254">
        <f t="shared" si="16"/>
        <v>0</v>
      </c>
      <c r="H52" s="254">
        <f t="shared" si="16"/>
        <v>0</v>
      </c>
      <c r="I52" s="254">
        <f t="shared" si="16"/>
        <v>0</v>
      </c>
      <c r="J52" s="254">
        <f t="shared" si="16"/>
        <v>0</v>
      </c>
      <c r="K52" s="254">
        <f t="shared" si="16"/>
        <v>0</v>
      </c>
      <c r="L52" s="254">
        <f t="shared" si="16"/>
        <v>0</v>
      </c>
      <c r="M52" s="254">
        <f t="shared" si="16"/>
        <v>0</v>
      </c>
      <c r="N52" s="254">
        <f t="shared" si="16"/>
        <v>0</v>
      </c>
      <c r="O52" s="254">
        <f t="shared" si="16"/>
        <v>0</v>
      </c>
      <c r="P52" s="254">
        <f>SUM(P43:P51)</f>
        <v>0</v>
      </c>
    </row>
    <row r="54" spans="1:17" ht="30.75" customHeight="1" thickBot="1" x14ac:dyDescent="0.3">
      <c r="B54" s="502" t="s">
        <v>24173</v>
      </c>
      <c r="D54" s="254">
        <f>SUMIF('Monthly Payroll Deductions'!$B:$B,$C3,'Monthly Payroll Deductions'!K:K)</f>
        <v>0</v>
      </c>
      <c r="E54" s="254">
        <f>SUMIF('Monthly Payroll Deductions'!$B:$B,$C3,'Monthly Payroll Deductions'!Z:Z)</f>
        <v>0</v>
      </c>
      <c r="F54" s="254">
        <f>SUMIF('Monthly Payroll Deductions'!$B:$B,$C3,'Monthly Payroll Deductions'!AH:AH)</f>
        <v>0</v>
      </c>
      <c r="G54" s="254">
        <f>SUMIF('Monthly Payroll Deductions'!$B:$B,$C3,'Monthly Payroll Deductions'!AP:AP)</f>
        <v>0</v>
      </c>
      <c r="H54" s="254">
        <f>SUMIF('Monthly Payroll Deductions'!$B:$B,$C3,'Monthly Payroll Deductions'!AX:AX)</f>
        <v>0</v>
      </c>
      <c r="I54" s="254"/>
      <c r="J54" s="254"/>
      <c r="K54" s="254"/>
      <c r="L54" s="254"/>
      <c r="M54" s="254"/>
      <c r="N54" s="254"/>
      <c r="O54" s="254"/>
      <c r="P54" s="254">
        <f>SUM(D54:O54)</f>
        <v>0</v>
      </c>
    </row>
    <row r="56" spans="1:17" ht="16.5" thickBot="1" x14ac:dyDescent="0.3">
      <c r="B56" s="167" t="s">
        <v>24174</v>
      </c>
      <c r="D56" s="254">
        <f>SUMIF('Monthly Payroll Deductions'!$B:$B,$C3,'Monthly Payroll Deductions'!L:L)</f>
        <v>0</v>
      </c>
      <c r="E56" s="254">
        <f>SUMIF('Monthly Payroll Deductions'!$B:$B,$C3,'Monthly Payroll Deductions'!AB:AB)</f>
        <v>0</v>
      </c>
      <c r="F56" s="254">
        <f>SUMIF('Monthly Payroll Deductions'!$B:$B,$C3,'Monthly Payroll Deductions'!AJ:AJ)</f>
        <v>0</v>
      </c>
      <c r="G56" s="254">
        <f>SUMIF('Monthly Payroll Deductions'!$B:$B,$C3,'Monthly Payroll Deductions'!AR:AR)</f>
        <v>0</v>
      </c>
      <c r="H56" s="254">
        <f>SUMIF('Monthly Payroll Deductions'!$B:$B,$C3,'Monthly Payroll Deductions'!AZ:AZ)</f>
        <v>0</v>
      </c>
      <c r="I56" s="254"/>
      <c r="J56" s="254"/>
      <c r="K56" s="254"/>
      <c r="L56" s="254"/>
      <c r="M56" s="254"/>
      <c r="N56" s="254"/>
      <c r="O56" s="254"/>
      <c r="P56" s="254"/>
      <c r="Q56" s="167" t="s">
        <v>24148</v>
      </c>
    </row>
    <row r="58" spans="1:17" x14ac:dyDescent="0.25">
      <c r="B58" s="500"/>
    </row>
  </sheetData>
  <sheetProtection algorithmName="SHA-512" hashValue="Ryeptzy/JJOEDEAcqt9WEn6JX0nTcrw1oCXOiqhTIKSuYf4qwjt7sDOetFPb/o/nSwrz02TxN4QPSM0TJBVuvQ==" saltValue="AmsPnV2XxBqf08MWKQ+mpw==" spinCount="100000" sheet="1" objects="1" scenarios="1"/>
  <mergeCells count="1">
    <mergeCell ref="C4:H4"/>
  </mergeCells>
  <phoneticPr fontId="7" type="noConversion"/>
  <pageMargins left="0.25" right="0.25" top="0.75" bottom="0.75" header="0.3" footer="0.3"/>
  <pageSetup paperSize="9" scale="4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26855-FD9E-47AF-8021-AA614D2E1B4D}">
  <dimension ref="A1:M8478"/>
  <sheetViews>
    <sheetView zoomScale="83" zoomScaleNormal="130" workbookViewId="0">
      <pane ySplit="1" topLeftCell="A3406" activePane="bottomLeft" state="frozen"/>
      <selection activeCell="H3422" sqref="H3422"/>
      <selection pane="bottomLeft" activeCell="H3422" sqref="H3422"/>
    </sheetView>
  </sheetViews>
  <sheetFormatPr defaultColWidth="8.85546875" defaultRowHeight="15" x14ac:dyDescent="0.25"/>
  <cols>
    <col min="1" max="1" width="17.7109375" style="308" bestFit="1" customWidth="1"/>
    <col min="2" max="6" width="22.7109375" customWidth="1"/>
    <col min="7" max="7" width="15.7109375" style="7" bestFit="1" customWidth="1"/>
    <col min="8" max="8" width="22.7109375" customWidth="1"/>
    <col min="9" max="9" width="10.5703125" style="308" customWidth="1"/>
    <col min="10" max="10" width="17.28515625" style="308" customWidth="1"/>
    <col min="11" max="11" width="10" style="308" bestFit="1" customWidth="1"/>
    <col min="12" max="12" width="14.7109375" style="308" bestFit="1" customWidth="1"/>
    <col min="13" max="13" width="11.85546875" style="308" bestFit="1" customWidth="1"/>
    <col min="14" max="16384" width="8.85546875" style="308"/>
  </cols>
  <sheetData>
    <row r="1" spans="1:10" x14ac:dyDescent="0.25">
      <c r="A1" s="309" t="s">
        <v>23740</v>
      </c>
      <c r="B1" s="310" t="s">
        <v>1</v>
      </c>
      <c r="C1" s="310" t="s">
        <v>606</v>
      </c>
      <c r="D1" s="310" t="s">
        <v>23756</v>
      </c>
      <c r="E1" s="310" t="s">
        <v>756</v>
      </c>
      <c r="F1" s="310" t="s">
        <v>23739</v>
      </c>
      <c r="G1" s="314" t="s">
        <v>23757</v>
      </c>
      <c r="H1" s="310" t="s">
        <v>23758</v>
      </c>
      <c r="I1" s="308" t="s">
        <v>23759</v>
      </c>
      <c r="J1" s="7">
        <f>SUM(G:G)</f>
        <v>37939550.25000003</v>
      </c>
    </row>
    <row r="2" spans="1:10" x14ac:dyDescent="0.25">
      <c r="A2">
        <v>3023317</v>
      </c>
      <c r="B2" t="s">
        <v>24192</v>
      </c>
      <c r="C2" t="s">
        <v>24193</v>
      </c>
      <c r="D2" t="s">
        <v>371</v>
      </c>
      <c r="E2">
        <v>615100</v>
      </c>
      <c r="F2" t="s">
        <v>24180</v>
      </c>
      <c r="G2" s="7">
        <v>48054.75</v>
      </c>
    </row>
    <row r="3" spans="1:10" x14ac:dyDescent="0.25">
      <c r="A3">
        <v>3023317</v>
      </c>
      <c r="B3" t="s">
        <v>24192</v>
      </c>
      <c r="C3" t="s">
        <v>24193</v>
      </c>
      <c r="D3" t="s">
        <v>371</v>
      </c>
      <c r="E3">
        <v>616100</v>
      </c>
      <c r="F3" t="s">
        <v>24180</v>
      </c>
      <c r="G3" s="7">
        <v>6395.03</v>
      </c>
    </row>
    <row r="4" spans="1:10" x14ac:dyDescent="0.25">
      <c r="A4">
        <v>3023317</v>
      </c>
      <c r="B4" t="s">
        <v>24192</v>
      </c>
      <c r="C4" t="s">
        <v>24193</v>
      </c>
      <c r="D4" t="s">
        <v>371</v>
      </c>
      <c r="E4">
        <v>617100</v>
      </c>
      <c r="F4" t="s">
        <v>24180</v>
      </c>
      <c r="G4" s="7">
        <v>13782.11</v>
      </c>
    </row>
    <row r="5" spans="1:10" x14ac:dyDescent="0.25">
      <c r="A5">
        <v>3023317</v>
      </c>
      <c r="B5" t="s">
        <v>24192</v>
      </c>
      <c r="C5" t="s">
        <v>24193</v>
      </c>
      <c r="D5" t="s">
        <v>372</v>
      </c>
      <c r="E5">
        <v>615180</v>
      </c>
      <c r="F5" t="s">
        <v>24180</v>
      </c>
      <c r="G5" s="7">
        <v>919.92</v>
      </c>
    </row>
    <row r="6" spans="1:10" x14ac:dyDescent="0.25">
      <c r="A6">
        <v>3023317</v>
      </c>
      <c r="B6" t="s">
        <v>24192</v>
      </c>
      <c r="C6" t="s">
        <v>24193</v>
      </c>
      <c r="D6" t="s">
        <v>372</v>
      </c>
      <c r="E6">
        <v>616150</v>
      </c>
      <c r="F6" t="s">
        <v>24180</v>
      </c>
      <c r="G6" s="7">
        <v>55.07</v>
      </c>
    </row>
    <row r="7" spans="1:10" x14ac:dyDescent="0.25">
      <c r="A7">
        <v>3023317</v>
      </c>
      <c r="B7" t="s">
        <v>24192</v>
      </c>
      <c r="C7" t="s">
        <v>24193</v>
      </c>
      <c r="D7" t="s">
        <v>373</v>
      </c>
      <c r="E7">
        <v>615130</v>
      </c>
      <c r="F7" t="s">
        <v>24180</v>
      </c>
      <c r="G7" s="7">
        <v>27723.91</v>
      </c>
    </row>
    <row r="8" spans="1:10" x14ac:dyDescent="0.25">
      <c r="A8">
        <v>3023317</v>
      </c>
      <c r="B8" t="s">
        <v>24192</v>
      </c>
      <c r="C8" t="s">
        <v>24193</v>
      </c>
      <c r="D8" t="s">
        <v>373</v>
      </c>
      <c r="E8">
        <v>616160</v>
      </c>
      <c r="F8" t="s">
        <v>24180</v>
      </c>
      <c r="G8" s="7">
        <v>3251.6199999999994</v>
      </c>
    </row>
    <row r="9" spans="1:10" x14ac:dyDescent="0.25">
      <c r="A9">
        <v>3023317</v>
      </c>
      <c r="B9" t="s">
        <v>24192</v>
      </c>
      <c r="C9" t="s">
        <v>24193</v>
      </c>
      <c r="D9" t="s">
        <v>373</v>
      </c>
      <c r="E9">
        <v>617150</v>
      </c>
      <c r="F9" t="s">
        <v>24180</v>
      </c>
      <c r="G9" s="7">
        <v>5607.52</v>
      </c>
    </row>
    <row r="10" spans="1:10" x14ac:dyDescent="0.25">
      <c r="A10">
        <v>3023317</v>
      </c>
      <c r="B10" t="s">
        <v>24192</v>
      </c>
      <c r="C10" t="s">
        <v>24193</v>
      </c>
      <c r="D10" t="s">
        <v>374</v>
      </c>
      <c r="E10">
        <v>615120</v>
      </c>
      <c r="F10" t="s">
        <v>24180</v>
      </c>
      <c r="G10" s="7">
        <v>2704.5</v>
      </c>
    </row>
    <row r="11" spans="1:10" x14ac:dyDescent="0.25">
      <c r="A11">
        <v>3023317</v>
      </c>
      <c r="B11" t="s">
        <v>24192</v>
      </c>
      <c r="C11" t="s">
        <v>24193</v>
      </c>
      <c r="D11" t="s">
        <v>374</v>
      </c>
      <c r="E11">
        <v>616120</v>
      </c>
      <c r="F11" t="s">
        <v>24180</v>
      </c>
      <c r="G11" s="7">
        <v>343.12</v>
      </c>
    </row>
    <row r="12" spans="1:10" x14ac:dyDescent="0.25">
      <c r="A12">
        <v>3023317</v>
      </c>
      <c r="B12" t="s">
        <v>24192</v>
      </c>
      <c r="C12" t="s">
        <v>24193</v>
      </c>
      <c r="D12" t="s">
        <v>374</v>
      </c>
      <c r="E12">
        <v>617120</v>
      </c>
      <c r="F12" t="s">
        <v>24180</v>
      </c>
      <c r="G12" s="7">
        <v>551.72</v>
      </c>
    </row>
    <row r="13" spans="1:10" x14ac:dyDescent="0.25">
      <c r="A13">
        <v>3023317</v>
      </c>
      <c r="B13" t="s">
        <v>24192</v>
      </c>
      <c r="C13" t="s">
        <v>24193</v>
      </c>
      <c r="D13" t="s">
        <v>375</v>
      </c>
      <c r="E13">
        <v>615140</v>
      </c>
      <c r="F13" t="s">
        <v>24180</v>
      </c>
      <c r="G13" s="7">
        <v>3805.59</v>
      </c>
    </row>
    <row r="14" spans="1:10" x14ac:dyDescent="0.25">
      <c r="A14">
        <v>3023317</v>
      </c>
      <c r="B14" t="s">
        <v>24192</v>
      </c>
      <c r="C14" t="s">
        <v>24193</v>
      </c>
      <c r="D14" t="s">
        <v>375</v>
      </c>
      <c r="E14">
        <v>616130</v>
      </c>
      <c r="F14" t="s">
        <v>24180</v>
      </c>
      <c r="G14" s="7">
        <v>445.74</v>
      </c>
    </row>
    <row r="15" spans="1:10" x14ac:dyDescent="0.25">
      <c r="A15">
        <v>3023317</v>
      </c>
      <c r="B15" t="s">
        <v>24192</v>
      </c>
      <c r="C15" t="s">
        <v>24193</v>
      </c>
      <c r="D15" t="s">
        <v>375</v>
      </c>
      <c r="E15">
        <v>617130</v>
      </c>
      <c r="F15" t="s">
        <v>24180</v>
      </c>
      <c r="G15" s="7">
        <v>776.33999999999992</v>
      </c>
    </row>
    <row r="16" spans="1:10" x14ac:dyDescent="0.25">
      <c r="A16">
        <v>3023317</v>
      </c>
      <c r="B16" t="s">
        <v>24192</v>
      </c>
      <c r="C16" t="s">
        <v>24193</v>
      </c>
      <c r="D16" t="s">
        <v>377</v>
      </c>
      <c r="E16">
        <v>611110</v>
      </c>
      <c r="F16" t="s">
        <v>24180</v>
      </c>
      <c r="G16" s="7">
        <v>3412.84</v>
      </c>
    </row>
    <row r="17" spans="1:7" x14ac:dyDescent="0.25">
      <c r="A17">
        <v>3023317</v>
      </c>
      <c r="B17" t="s">
        <v>24192</v>
      </c>
      <c r="C17" t="s">
        <v>24193</v>
      </c>
      <c r="D17" t="s">
        <v>377</v>
      </c>
      <c r="E17">
        <v>611120</v>
      </c>
      <c r="F17" t="s">
        <v>24180</v>
      </c>
      <c r="G17" s="7">
        <v>364.28</v>
      </c>
    </row>
    <row r="18" spans="1:7" x14ac:dyDescent="0.25">
      <c r="A18">
        <v>3023317</v>
      </c>
      <c r="B18" t="s">
        <v>24192</v>
      </c>
      <c r="C18" t="s">
        <v>24193</v>
      </c>
      <c r="D18" t="s">
        <v>377</v>
      </c>
      <c r="E18">
        <v>611130</v>
      </c>
      <c r="F18" t="s">
        <v>24180</v>
      </c>
      <c r="G18" s="7">
        <v>497.58000000000004</v>
      </c>
    </row>
    <row r="19" spans="1:7" x14ac:dyDescent="0.25">
      <c r="A19">
        <v>3023500</v>
      </c>
      <c r="B19" t="s">
        <v>24194</v>
      </c>
      <c r="C19" t="s">
        <v>24195</v>
      </c>
      <c r="D19" t="s">
        <v>371</v>
      </c>
      <c r="E19">
        <v>615100</v>
      </c>
      <c r="F19" t="s">
        <v>24180</v>
      </c>
      <c r="G19" s="7">
        <v>30546.740000000005</v>
      </c>
    </row>
    <row r="20" spans="1:7" x14ac:dyDescent="0.25">
      <c r="A20">
        <v>3023500</v>
      </c>
      <c r="B20" t="s">
        <v>24194</v>
      </c>
      <c r="C20" t="s">
        <v>24195</v>
      </c>
      <c r="D20" t="s">
        <v>371</v>
      </c>
      <c r="E20">
        <v>616100</v>
      </c>
      <c r="F20" t="s">
        <v>24180</v>
      </c>
      <c r="G20" s="7">
        <v>4112.88</v>
      </c>
    </row>
    <row r="21" spans="1:7" x14ac:dyDescent="0.25">
      <c r="A21">
        <v>3023500</v>
      </c>
      <c r="B21" t="s">
        <v>24194</v>
      </c>
      <c r="C21" t="s">
        <v>24195</v>
      </c>
      <c r="D21" t="s">
        <v>371</v>
      </c>
      <c r="E21">
        <v>617100</v>
      </c>
      <c r="F21" t="s">
        <v>24180</v>
      </c>
      <c r="G21" s="7">
        <v>8760.7800000000007</v>
      </c>
    </row>
    <row r="22" spans="1:7" x14ac:dyDescent="0.25">
      <c r="A22">
        <v>3023500</v>
      </c>
      <c r="B22" t="s">
        <v>24194</v>
      </c>
      <c r="C22" t="s">
        <v>24195</v>
      </c>
      <c r="D22" t="s">
        <v>373</v>
      </c>
      <c r="E22">
        <v>615130</v>
      </c>
      <c r="F22" t="s">
        <v>24180</v>
      </c>
      <c r="G22" s="7">
        <v>11408.449999999999</v>
      </c>
    </row>
    <row r="23" spans="1:7" x14ac:dyDescent="0.25">
      <c r="A23">
        <v>3023500</v>
      </c>
      <c r="B23" t="s">
        <v>24194</v>
      </c>
      <c r="C23" t="s">
        <v>24195</v>
      </c>
      <c r="D23" t="s">
        <v>373</v>
      </c>
      <c r="E23">
        <v>616160</v>
      </c>
      <c r="F23" t="s">
        <v>24180</v>
      </c>
      <c r="G23" s="7">
        <v>1273.4100000000001</v>
      </c>
    </row>
    <row r="24" spans="1:7" x14ac:dyDescent="0.25">
      <c r="A24">
        <v>3023500</v>
      </c>
      <c r="B24" t="s">
        <v>24194</v>
      </c>
      <c r="C24" t="s">
        <v>24195</v>
      </c>
      <c r="D24" t="s">
        <v>373</v>
      </c>
      <c r="E24">
        <v>617150</v>
      </c>
      <c r="F24" t="s">
        <v>24180</v>
      </c>
      <c r="G24" s="7">
        <v>2327.3200000000002</v>
      </c>
    </row>
    <row r="25" spans="1:7" x14ac:dyDescent="0.25">
      <c r="A25">
        <v>3023500</v>
      </c>
      <c r="B25" t="s">
        <v>24194</v>
      </c>
      <c r="C25" t="s">
        <v>24195</v>
      </c>
      <c r="D25" t="s">
        <v>374</v>
      </c>
      <c r="E25">
        <v>615120</v>
      </c>
      <c r="F25" t="s">
        <v>24180</v>
      </c>
      <c r="G25" s="7">
        <v>924.29</v>
      </c>
    </row>
    <row r="26" spans="1:7" x14ac:dyDescent="0.25">
      <c r="A26">
        <v>3023500</v>
      </c>
      <c r="B26" t="s">
        <v>24194</v>
      </c>
      <c r="C26" t="s">
        <v>24195</v>
      </c>
      <c r="D26" t="s">
        <v>374</v>
      </c>
      <c r="E26">
        <v>616120</v>
      </c>
      <c r="F26" t="s">
        <v>24180</v>
      </c>
      <c r="G26" s="7">
        <v>93.22</v>
      </c>
    </row>
    <row r="27" spans="1:7" x14ac:dyDescent="0.25">
      <c r="A27">
        <v>3023500</v>
      </c>
      <c r="B27" t="s">
        <v>24194</v>
      </c>
      <c r="C27" t="s">
        <v>24195</v>
      </c>
      <c r="D27" t="s">
        <v>374</v>
      </c>
      <c r="E27">
        <v>617120</v>
      </c>
      <c r="F27" t="s">
        <v>24180</v>
      </c>
      <c r="G27" s="7">
        <v>188.56</v>
      </c>
    </row>
    <row r="28" spans="1:7" x14ac:dyDescent="0.25">
      <c r="A28">
        <v>3023500</v>
      </c>
      <c r="B28" t="s">
        <v>24194</v>
      </c>
      <c r="C28" t="s">
        <v>24195</v>
      </c>
      <c r="D28" t="s">
        <v>375</v>
      </c>
      <c r="E28">
        <v>615140</v>
      </c>
      <c r="F28" t="s">
        <v>24180</v>
      </c>
      <c r="G28" s="7">
        <v>2853.78</v>
      </c>
    </row>
    <row r="29" spans="1:7" x14ac:dyDescent="0.25">
      <c r="A29">
        <v>3023500</v>
      </c>
      <c r="B29" t="s">
        <v>24194</v>
      </c>
      <c r="C29" t="s">
        <v>24195</v>
      </c>
      <c r="D29" t="s">
        <v>375</v>
      </c>
      <c r="E29">
        <v>616130</v>
      </c>
      <c r="F29" t="s">
        <v>24180</v>
      </c>
      <c r="G29" s="7">
        <v>365.52</v>
      </c>
    </row>
    <row r="30" spans="1:7" x14ac:dyDescent="0.25">
      <c r="A30">
        <v>3023500</v>
      </c>
      <c r="B30" t="s">
        <v>24194</v>
      </c>
      <c r="C30" t="s">
        <v>24195</v>
      </c>
      <c r="D30" t="s">
        <v>375</v>
      </c>
      <c r="E30">
        <v>617130</v>
      </c>
      <c r="F30" t="s">
        <v>24180</v>
      </c>
      <c r="G30" s="7">
        <v>582.16999999999996</v>
      </c>
    </row>
    <row r="31" spans="1:7" x14ac:dyDescent="0.25">
      <c r="A31">
        <v>3023500</v>
      </c>
      <c r="B31" t="s">
        <v>24194</v>
      </c>
      <c r="C31" t="s">
        <v>24195</v>
      </c>
      <c r="D31" t="s">
        <v>377</v>
      </c>
      <c r="E31">
        <v>611110</v>
      </c>
      <c r="F31" t="s">
        <v>24180</v>
      </c>
      <c r="G31" s="7">
        <v>907.97</v>
      </c>
    </row>
    <row r="32" spans="1:7" x14ac:dyDescent="0.25">
      <c r="A32">
        <v>3023500</v>
      </c>
      <c r="B32" t="s">
        <v>24194</v>
      </c>
      <c r="C32" t="s">
        <v>24195</v>
      </c>
      <c r="D32" t="s">
        <v>377</v>
      </c>
      <c r="E32">
        <v>611120</v>
      </c>
      <c r="F32" t="s">
        <v>24180</v>
      </c>
      <c r="G32" s="7">
        <v>96.490000000000009</v>
      </c>
    </row>
    <row r="33" spans="1:7" x14ac:dyDescent="0.25">
      <c r="A33">
        <v>3023500</v>
      </c>
      <c r="B33" t="s">
        <v>24194</v>
      </c>
      <c r="C33" t="s">
        <v>24195</v>
      </c>
      <c r="D33" t="s">
        <v>377</v>
      </c>
      <c r="E33">
        <v>611130</v>
      </c>
      <c r="F33" t="s">
        <v>24180</v>
      </c>
      <c r="G33" s="7">
        <v>185.23000000000002</v>
      </c>
    </row>
    <row r="34" spans="1:7" x14ac:dyDescent="0.25">
      <c r="A34">
        <v>3022009</v>
      </c>
      <c r="B34" t="s">
        <v>24196</v>
      </c>
      <c r="C34" t="s">
        <v>24197</v>
      </c>
      <c r="D34" t="s">
        <v>371</v>
      </c>
      <c r="E34">
        <v>615100</v>
      </c>
      <c r="F34" t="s">
        <v>24180</v>
      </c>
      <c r="G34" s="7">
        <v>116713.38999999997</v>
      </c>
    </row>
    <row r="35" spans="1:7" x14ac:dyDescent="0.25">
      <c r="A35">
        <v>3022009</v>
      </c>
      <c r="B35" t="s">
        <v>24196</v>
      </c>
      <c r="C35" t="s">
        <v>24197</v>
      </c>
      <c r="D35" t="s">
        <v>371</v>
      </c>
      <c r="E35">
        <v>616100</v>
      </c>
      <c r="F35" t="s">
        <v>24180</v>
      </c>
      <c r="G35" s="7">
        <v>15501.650000000001</v>
      </c>
    </row>
    <row r="36" spans="1:7" x14ac:dyDescent="0.25">
      <c r="A36">
        <v>3022009</v>
      </c>
      <c r="B36" t="s">
        <v>24196</v>
      </c>
      <c r="C36" t="s">
        <v>24197</v>
      </c>
      <c r="D36" t="s">
        <v>371</v>
      </c>
      <c r="E36">
        <v>617100</v>
      </c>
      <c r="F36" t="s">
        <v>24180</v>
      </c>
      <c r="G36" s="7">
        <v>32231.35</v>
      </c>
    </row>
    <row r="37" spans="1:7" x14ac:dyDescent="0.25">
      <c r="A37">
        <v>3022009</v>
      </c>
      <c r="B37" t="s">
        <v>24196</v>
      </c>
      <c r="C37" t="s">
        <v>24197</v>
      </c>
      <c r="D37" t="s">
        <v>373</v>
      </c>
      <c r="E37">
        <v>615130</v>
      </c>
      <c r="F37" t="s">
        <v>24180</v>
      </c>
      <c r="G37" s="7">
        <v>44415.529999999941</v>
      </c>
    </row>
    <row r="38" spans="1:7" x14ac:dyDescent="0.25">
      <c r="A38">
        <v>3022009</v>
      </c>
      <c r="B38" t="s">
        <v>24196</v>
      </c>
      <c r="C38" t="s">
        <v>24197</v>
      </c>
      <c r="D38" t="s">
        <v>373</v>
      </c>
      <c r="E38">
        <v>616160</v>
      </c>
      <c r="F38" t="s">
        <v>24180</v>
      </c>
      <c r="G38" s="7">
        <v>5580.27</v>
      </c>
    </row>
    <row r="39" spans="1:7" x14ac:dyDescent="0.25">
      <c r="A39">
        <v>3022009</v>
      </c>
      <c r="B39" t="s">
        <v>24196</v>
      </c>
      <c r="C39" t="s">
        <v>24197</v>
      </c>
      <c r="D39" t="s">
        <v>373</v>
      </c>
      <c r="E39">
        <v>617150</v>
      </c>
      <c r="F39" t="s">
        <v>24180</v>
      </c>
      <c r="G39" s="7">
        <v>8633.6799999999985</v>
      </c>
    </row>
    <row r="40" spans="1:7" x14ac:dyDescent="0.25">
      <c r="A40">
        <v>3022009</v>
      </c>
      <c r="B40" t="s">
        <v>24196</v>
      </c>
      <c r="C40" t="s">
        <v>24197</v>
      </c>
      <c r="D40" t="s">
        <v>374</v>
      </c>
      <c r="E40">
        <v>615120</v>
      </c>
      <c r="F40" t="s">
        <v>24180</v>
      </c>
      <c r="G40" s="7">
        <v>3243.0499999999997</v>
      </c>
    </row>
    <row r="41" spans="1:7" x14ac:dyDescent="0.25">
      <c r="A41">
        <v>3022009</v>
      </c>
      <c r="B41" t="s">
        <v>24196</v>
      </c>
      <c r="C41" t="s">
        <v>24197</v>
      </c>
      <c r="D41" t="s">
        <v>374</v>
      </c>
      <c r="E41">
        <v>616120</v>
      </c>
      <c r="F41" t="s">
        <v>24180</v>
      </c>
      <c r="G41" s="7">
        <v>369.36</v>
      </c>
    </row>
    <row r="42" spans="1:7" x14ac:dyDescent="0.25">
      <c r="A42">
        <v>3022009</v>
      </c>
      <c r="B42" t="s">
        <v>24196</v>
      </c>
      <c r="C42" t="s">
        <v>24197</v>
      </c>
      <c r="D42" t="s">
        <v>374</v>
      </c>
      <c r="E42">
        <v>617120</v>
      </c>
      <c r="F42" t="s">
        <v>24180</v>
      </c>
      <c r="G42" s="7">
        <v>528.26</v>
      </c>
    </row>
    <row r="43" spans="1:7" x14ac:dyDescent="0.25">
      <c r="A43">
        <v>3022009</v>
      </c>
      <c r="B43" t="s">
        <v>24196</v>
      </c>
      <c r="C43" t="s">
        <v>24197</v>
      </c>
      <c r="D43" t="s">
        <v>375</v>
      </c>
      <c r="E43">
        <v>615140</v>
      </c>
      <c r="F43" t="s">
        <v>24180</v>
      </c>
      <c r="G43" s="7">
        <v>10248.129999999999</v>
      </c>
    </row>
    <row r="44" spans="1:7" x14ac:dyDescent="0.25">
      <c r="A44">
        <v>3022009</v>
      </c>
      <c r="B44" t="s">
        <v>24196</v>
      </c>
      <c r="C44" t="s">
        <v>24197</v>
      </c>
      <c r="D44" t="s">
        <v>375</v>
      </c>
      <c r="E44">
        <v>616130</v>
      </c>
      <c r="F44" t="s">
        <v>24180</v>
      </c>
      <c r="G44" s="7">
        <v>1341.91</v>
      </c>
    </row>
    <row r="45" spans="1:7" x14ac:dyDescent="0.25">
      <c r="A45">
        <v>3022009</v>
      </c>
      <c r="B45" t="s">
        <v>24196</v>
      </c>
      <c r="C45" t="s">
        <v>24197</v>
      </c>
      <c r="D45" t="s">
        <v>375</v>
      </c>
      <c r="E45">
        <v>617130</v>
      </c>
      <c r="F45" t="s">
        <v>24180</v>
      </c>
      <c r="G45" s="7">
        <v>2080.2199999999998</v>
      </c>
    </row>
    <row r="46" spans="1:7" x14ac:dyDescent="0.25">
      <c r="A46">
        <v>3022009</v>
      </c>
      <c r="B46" t="s">
        <v>24196</v>
      </c>
      <c r="C46" t="s">
        <v>24197</v>
      </c>
      <c r="D46" t="s">
        <v>377</v>
      </c>
      <c r="E46">
        <v>611110</v>
      </c>
      <c r="F46" t="s">
        <v>24180</v>
      </c>
      <c r="G46" s="7">
        <v>7572.2599999999966</v>
      </c>
    </row>
    <row r="47" spans="1:7" x14ac:dyDescent="0.25">
      <c r="A47">
        <v>3022009</v>
      </c>
      <c r="B47" t="s">
        <v>24196</v>
      </c>
      <c r="C47" t="s">
        <v>24197</v>
      </c>
      <c r="D47" t="s">
        <v>377</v>
      </c>
      <c r="E47">
        <v>611120</v>
      </c>
      <c r="F47" t="s">
        <v>24180</v>
      </c>
      <c r="G47" s="7">
        <v>663.99999999999989</v>
      </c>
    </row>
    <row r="48" spans="1:7" x14ac:dyDescent="0.25">
      <c r="A48">
        <v>3022009</v>
      </c>
      <c r="B48" t="s">
        <v>24196</v>
      </c>
      <c r="C48" t="s">
        <v>24197</v>
      </c>
      <c r="D48" t="s">
        <v>377</v>
      </c>
      <c r="E48">
        <v>611130</v>
      </c>
      <c r="F48" t="s">
        <v>24180</v>
      </c>
      <c r="G48" s="7">
        <v>1543.98</v>
      </c>
    </row>
    <row r="49" spans="1:7" x14ac:dyDescent="0.25">
      <c r="A49">
        <v>3022011</v>
      </c>
      <c r="B49" t="s">
        <v>24198</v>
      </c>
      <c r="C49" t="s">
        <v>46</v>
      </c>
      <c r="D49" t="s">
        <v>371</v>
      </c>
      <c r="E49">
        <v>615100</v>
      </c>
      <c r="F49" t="s">
        <v>24180</v>
      </c>
      <c r="G49" s="7">
        <v>37945.92000000002</v>
      </c>
    </row>
    <row r="50" spans="1:7" x14ac:dyDescent="0.25">
      <c r="A50">
        <v>3022011</v>
      </c>
      <c r="B50" t="s">
        <v>24198</v>
      </c>
      <c r="C50" t="s">
        <v>46</v>
      </c>
      <c r="D50" t="s">
        <v>371</v>
      </c>
      <c r="E50">
        <v>616100</v>
      </c>
      <c r="F50" t="s">
        <v>24180</v>
      </c>
      <c r="G50" s="7">
        <v>5017.2</v>
      </c>
    </row>
    <row r="51" spans="1:7" x14ac:dyDescent="0.25">
      <c r="A51">
        <v>3022011</v>
      </c>
      <c r="B51" t="s">
        <v>24198</v>
      </c>
      <c r="C51" t="s">
        <v>46</v>
      </c>
      <c r="D51" t="s">
        <v>371</v>
      </c>
      <c r="E51">
        <v>617100</v>
      </c>
      <c r="F51" t="s">
        <v>24180</v>
      </c>
      <c r="G51" s="7">
        <v>9668.83</v>
      </c>
    </row>
    <row r="52" spans="1:7" x14ac:dyDescent="0.25">
      <c r="A52">
        <v>3022011</v>
      </c>
      <c r="B52" t="s">
        <v>24198</v>
      </c>
      <c r="C52" t="s">
        <v>46</v>
      </c>
      <c r="D52" t="s">
        <v>373</v>
      </c>
      <c r="E52">
        <v>615130</v>
      </c>
      <c r="F52" t="s">
        <v>24180</v>
      </c>
      <c r="G52" s="7">
        <v>18202.240000000009</v>
      </c>
    </row>
    <row r="53" spans="1:7" x14ac:dyDescent="0.25">
      <c r="A53">
        <v>3022011</v>
      </c>
      <c r="B53" t="s">
        <v>24198</v>
      </c>
      <c r="C53" t="s">
        <v>46</v>
      </c>
      <c r="D53" t="s">
        <v>373</v>
      </c>
      <c r="E53">
        <v>616160</v>
      </c>
      <c r="F53" t="s">
        <v>24180</v>
      </c>
      <c r="G53" s="7">
        <v>2064.4700000000003</v>
      </c>
    </row>
    <row r="54" spans="1:7" x14ac:dyDescent="0.25">
      <c r="A54">
        <v>3022011</v>
      </c>
      <c r="B54" t="s">
        <v>24198</v>
      </c>
      <c r="C54" t="s">
        <v>46</v>
      </c>
      <c r="D54" t="s">
        <v>373</v>
      </c>
      <c r="E54">
        <v>617150</v>
      </c>
      <c r="F54" t="s">
        <v>24180</v>
      </c>
      <c r="G54" s="7">
        <v>3475.33</v>
      </c>
    </row>
    <row r="55" spans="1:7" x14ac:dyDescent="0.25">
      <c r="A55">
        <v>3022011</v>
      </c>
      <c r="B55" t="s">
        <v>24198</v>
      </c>
      <c r="C55" t="s">
        <v>46</v>
      </c>
      <c r="D55" t="s">
        <v>374</v>
      </c>
      <c r="E55">
        <v>615120</v>
      </c>
      <c r="F55" t="s">
        <v>24180</v>
      </c>
      <c r="G55" s="7">
        <v>520.49</v>
      </c>
    </row>
    <row r="56" spans="1:7" x14ac:dyDescent="0.25">
      <c r="A56">
        <v>3022011</v>
      </c>
      <c r="B56" t="s">
        <v>24198</v>
      </c>
      <c r="C56" t="s">
        <v>46</v>
      </c>
      <c r="D56" t="s">
        <v>374</v>
      </c>
      <c r="E56">
        <v>616120</v>
      </c>
      <c r="F56" t="s">
        <v>24180</v>
      </c>
      <c r="G56" s="7">
        <v>67.260000000000005</v>
      </c>
    </row>
    <row r="57" spans="1:7" x14ac:dyDescent="0.25">
      <c r="A57">
        <v>3022011</v>
      </c>
      <c r="B57" t="s">
        <v>24198</v>
      </c>
      <c r="C57" t="s">
        <v>46</v>
      </c>
      <c r="D57" t="s">
        <v>374</v>
      </c>
      <c r="E57">
        <v>617120</v>
      </c>
      <c r="F57" t="s">
        <v>24180</v>
      </c>
      <c r="G57" s="7">
        <v>105.65</v>
      </c>
    </row>
    <row r="58" spans="1:7" x14ac:dyDescent="0.25">
      <c r="A58">
        <v>3022011</v>
      </c>
      <c r="B58" t="s">
        <v>24198</v>
      </c>
      <c r="C58" t="s">
        <v>46</v>
      </c>
      <c r="D58" t="s">
        <v>375</v>
      </c>
      <c r="E58">
        <v>615140</v>
      </c>
      <c r="F58" t="s">
        <v>24180</v>
      </c>
      <c r="G58" s="7">
        <v>2951.08</v>
      </c>
    </row>
    <row r="59" spans="1:7" x14ac:dyDescent="0.25">
      <c r="A59">
        <v>3022011</v>
      </c>
      <c r="B59" t="s">
        <v>24198</v>
      </c>
      <c r="C59" t="s">
        <v>46</v>
      </c>
      <c r="D59" t="s">
        <v>375</v>
      </c>
      <c r="E59">
        <v>616130</v>
      </c>
      <c r="F59" t="s">
        <v>24180</v>
      </c>
      <c r="G59" s="7">
        <v>365.17</v>
      </c>
    </row>
    <row r="60" spans="1:7" x14ac:dyDescent="0.25">
      <c r="A60">
        <v>3022011</v>
      </c>
      <c r="B60" t="s">
        <v>24198</v>
      </c>
      <c r="C60" t="s">
        <v>46</v>
      </c>
      <c r="D60" t="s">
        <v>375</v>
      </c>
      <c r="E60">
        <v>617130</v>
      </c>
      <c r="F60" t="s">
        <v>24180</v>
      </c>
      <c r="G60" s="7">
        <v>446.03</v>
      </c>
    </row>
    <row r="61" spans="1:7" x14ac:dyDescent="0.25">
      <c r="A61">
        <v>3022011</v>
      </c>
      <c r="B61" t="s">
        <v>24198</v>
      </c>
      <c r="C61" t="s">
        <v>46</v>
      </c>
      <c r="D61" t="s">
        <v>377</v>
      </c>
      <c r="E61">
        <v>611110</v>
      </c>
      <c r="F61" t="s">
        <v>24180</v>
      </c>
      <c r="G61" s="7">
        <v>5695.9700000000012</v>
      </c>
    </row>
    <row r="62" spans="1:7" x14ac:dyDescent="0.25">
      <c r="A62">
        <v>3022011</v>
      </c>
      <c r="B62" t="s">
        <v>24198</v>
      </c>
      <c r="C62" t="s">
        <v>46</v>
      </c>
      <c r="D62" t="s">
        <v>377</v>
      </c>
      <c r="E62">
        <v>611120</v>
      </c>
      <c r="F62" t="s">
        <v>24180</v>
      </c>
      <c r="G62" s="7">
        <v>387.76</v>
      </c>
    </row>
    <row r="63" spans="1:7" x14ac:dyDescent="0.25">
      <c r="A63">
        <v>3022011</v>
      </c>
      <c r="B63" t="s">
        <v>24198</v>
      </c>
      <c r="C63" t="s">
        <v>46</v>
      </c>
      <c r="D63" t="s">
        <v>377</v>
      </c>
      <c r="E63">
        <v>611130</v>
      </c>
      <c r="F63" t="s">
        <v>24180</v>
      </c>
      <c r="G63" s="7">
        <v>1125.79</v>
      </c>
    </row>
    <row r="64" spans="1:7" x14ac:dyDescent="0.25">
      <c r="A64">
        <v>3022015</v>
      </c>
      <c r="B64" t="s">
        <v>24199</v>
      </c>
      <c r="C64" t="s">
        <v>241</v>
      </c>
      <c r="D64" t="s">
        <v>371</v>
      </c>
      <c r="E64">
        <v>615100</v>
      </c>
      <c r="F64" t="s">
        <v>24180</v>
      </c>
      <c r="G64" s="7">
        <v>53092.98</v>
      </c>
    </row>
    <row r="65" spans="1:7" x14ac:dyDescent="0.25">
      <c r="A65">
        <v>3022015</v>
      </c>
      <c r="B65" t="s">
        <v>24199</v>
      </c>
      <c r="C65" t="s">
        <v>241</v>
      </c>
      <c r="D65" t="s">
        <v>371</v>
      </c>
      <c r="E65">
        <v>616100</v>
      </c>
      <c r="F65" t="s">
        <v>24180</v>
      </c>
      <c r="G65" s="7">
        <v>7048.6</v>
      </c>
    </row>
    <row r="66" spans="1:7" x14ac:dyDescent="0.25">
      <c r="A66">
        <v>3022015</v>
      </c>
      <c r="B66" t="s">
        <v>24199</v>
      </c>
      <c r="C66" t="s">
        <v>241</v>
      </c>
      <c r="D66" t="s">
        <v>371</v>
      </c>
      <c r="E66">
        <v>617100</v>
      </c>
      <c r="F66" t="s">
        <v>24180</v>
      </c>
      <c r="G66" s="7">
        <v>12994.560000000001</v>
      </c>
    </row>
    <row r="67" spans="1:7" x14ac:dyDescent="0.25">
      <c r="A67">
        <v>3022015</v>
      </c>
      <c r="B67" t="s">
        <v>24199</v>
      </c>
      <c r="C67" t="s">
        <v>241</v>
      </c>
      <c r="D67" t="s">
        <v>373</v>
      </c>
      <c r="E67">
        <v>615130</v>
      </c>
      <c r="F67" t="s">
        <v>24180</v>
      </c>
      <c r="G67" s="7">
        <v>56888.55</v>
      </c>
    </row>
    <row r="68" spans="1:7" x14ac:dyDescent="0.25">
      <c r="A68">
        <v>3022015</v>
      </c>
      <c r="B68" t="s">
        <v>24199</v>
      </c>
      <c r="C68" t="s">
        <v>241</v>
      </c>
      <c r="D68" t="s">
        <v>373</v>
      </c>
      <c r="E68">
        <v>616160</v>
      </c>
      <c r="F68" t="s">
        <v>24180</v>
      </c>
      <c r="G68" s="7">
        <v>6407.57</v>
      </c>
    </row>
    <row r="69" spans="1:7" x14ac:dyDescent="0.25">
      <c r="A69">
        <v>3022015</v>
      </c>
      <c r="B69" t="s">
        <v>24199</v>
      </c>
      <c r="C69" t="s">
        <v>241</v>
      </c>
      <c r="D69" t="s">
        <v>373</v>
      </c>
      <c r="E69">
        <v>617150</v>
      </c>
      <c r="F69" t="s">
        <v>24180</v>
      </c>
      <c r="G69" s="7">
        <v>10521.730000000001</v>
      </c>
    </row>
    <row r="70" spans="1:7" x14ac:dyDescent="0.25">
      <c r="A70">
        <v>3022015</v>
      </c>
      <c r="B70" t="s">
        <v>24199</v>
      </c>
      <c r="C70" t="s">
        <v>241</v>
      </c>
      <c r="D70" t="s">
        <v>374</v>
      </c>
      <c r="E70">
        <v>615120</v>
      </c>
      <c r="F70" t="s">
        <v>24180</v>
      </c>
      <c r="G70" s="7">
        <v>4629.5800000000008</v>
      </c>
    </row>
    <row r="71" spans="1:7" x14ac:dyDescent="0.25">
      <c r="A71">
        <v>3022015</v>
      </c>
      <c r="B71" t="s">
        <v>24199</v>
      </c>
      <c r="C71" t="s">
        <v>241</v>
      </c>
      <c r="D71" t="s">
        <v>374</v>
      </c>
      <c r="E71">
        <v>616120</v>
      </c>
      <c r="F71" t="s">
        <v>24180</v>
      </c>
      <c r="G71" s="7">
        <v>565.88</v>
      </c>
    </row>
    <row r="72" spans="1:7" x14ac:dyDescent="0.25">
      <c r="A72">
        <v>3022015</v>
      </c>
      <c r="B72" t="s">
        <v>24199</v>
      </c>
      <c r="C72" t="s">
        <v>241</v>
      </c>
      <c r="D72" t="s">
        <v>374</v>
      </c>
      <c r="E72">
        <v>617120</v>
      </c>
      <c r="F72" t="s">
        <v>24180</v>
      </c>
      <c r="G72" s="7">
        <v>939.73</v>
      </c>
    </row>
    <row r="73" spans="1:7" x14ac:dyDescent="0.25">
      <c r="A73">
        <v>3022015</v>
      </c>
      <c r="B73" t="s">
        <v>24199</v>
      </c>
      <c r="C73" t="s">
        <v>241</v>
      </c>
      <c r="D73" t="s">
        <v>375</v>
      </c>
      <c r="E73">
        <v>615140</v>
      </c>
      <c r="F73" t="s">
        <v>24180</v>
      </c>
      <c r="G73" s="7">
        <v>5236.7899999999991</v>
      </c>
    </row>
    <row r="74" spans="1:7" x14ac:dyDescent="0.25">
      <c r="A74">
        <v>3022015</v>
      </c>
      <c r="B74" t="s">
        <v>24199</v>
      </c>
      <c r="C74" t="s">
        <v>241</v>
      </c>
      <c r="D74" t="s">
        <v>375</v>
      </c>
      <c r="E74">
        <v>616130</v>
      </c>
      <c r="F74" t="s">
        <v>24180</v>
      </c>
      <c r="G74" s="7">
        <v>656.51</v>
      </c>
    </row>
    <row r="75" spans="1:7" x14ac:dyDescent="0.25">
      <c r="A75">
        <v>3022015</v>
      </c>
      <c r="B75" t="s">
        <v>24199</v>
      </c>
      <c r="C75" t="s">
        <v>241</v>
      </c>
      <c r="D75" t="s">
        <v>375</v>
      </c>
      <c r="E75">
        <v>617130</v>
      </c>
      <c r="F75" t="s">
        <v>24180</v>
      </c>
      <c r="G75" s="7">
        <v>1062.98</v>
      </c>
    </row>
    <row r="76" spans="1:7" x14ac:dyDescent="0.25">
      <c r="A76">
        <v>3022015</v>
      </c>
      <c r="B76" t="s">
        <v>24199</v>
      </c>
      <c r="C76" t="s">
        <v>241</v>
      </c>
      <c r="D76" t="s">
        <v>376</v>
      </c>
      <c r="E76">
        <v>615110</v>
      </c>
      <c r="F76" t="s">
        <v>24180</v>
      </c>
      <c r="G76" s="7">
        <v>4985.12</v>
      </c>
    </row>
    <row r="77" spans="1:7" x14ac:dyDescent="0.25">
      <c r="A77">
        <v>3022015</v>
      </c>
      <c r="B77" t="s">
        <v>24199</v>
      </c>
      <c r="C77" t="s">
        <v>241</v>
      </c>
      <c r="D77" t="s">
        <v>376</v>
      </c>
      <c r="E77">
        <v>616110</v>
      </c>
      <c r="F77" t="s">
        <v>24180</v>
      </c>
      <c r="G77" s="7">
        <v>556.39</v>
      </c>
    </row>
    <row r="78" spans="1:7" x14ac:dyDescent="0.25">
      <c r="A78">
        <v>3022015</v>
      </c>
      <c r="B78" t="s">
        <v>24199</v>
      </c>
      <c r="C78" t="s">
        <v>241</v>
      </c>
      <c r="D78" t="s">
        <v>376</v>
      </c>
      <c r="E78">
        <v>617110</v>
      </c>
      <c r="F78" t="s">
        <v>24180</v>
      </c>
      <c r="G78" s="7">
        <v>603.43000000000006</v>
      </c>
    </row>
    <row r="79" spans="1:7" x14ac:dyDescent="0.25">
      <c r="A79">
        <v>3022015</v>
      </c>
      <c r="B79" t="s">
        <v>24199</v>
      </c>
      <c r="C79" t="s">
        <v>241</v>
      </c>
      <c r="D79" t="s">
        <v>377</v>
      </c>
      <c r="E79">
        <v>611110</v>
      </c>
      <c r="F79" t="s">
        <v>24180</v>
      </c>
      <c r="G79" s="7">
        <v>1850.2500000000002</v>
      </c>
    </row>
    <row r="80" spans="1:7" x14ac:dyDescent="0.25">
      <c r="A80">
        <v>3022015</v>
      </c>
      <c r="B80" t="s">
        <v>24199</v>
      </c>
      <c r="C80" t="s">
        <v>241</v>
      </c>
      <c r="D80" t="s">
        <v>377</v>
      </c>
      <c r="E80">
        <v>611120</v>
      </c>
      <c r="F80" t="s">
        <v>24180</v>
      </c>
      <c r="G80" s="7">
        <v>119.42999999999999</v>
      </c>
    </row>
    <row r="81" spans="1:7" x14ac:dyDescent="0.25">
      <c r="A81">
        <v>3022015</v>
      </c>
      <c r="B81" t="s">
        <v>24199</v>
      </c>
      <c r="C81" t="s">
        <v>241</v>
      </c>
      <c r="D81" t="s">
        <v>377</v>
      </c>
      <c r="E81">
        <v>611130</v>
      </c>
      <c r="F81" t="s">
        <v>24180</v>
      </c>
      <c r="G81" s="7">
        <v>257.7</v>
      </c>
    </row>
    <row r="82" spans="1:7" x14ac:dyDescent="0.25">
      <c r="A82">
        <v>3022015</v>
      </c>
      <c r="B82" t="s">
        <v>24199</v>
      </c>
      <c r="C82" t="s">
        <v>241</v>
      </c>
      <c r="D82" t="s">
        <v>379</v>
      </c>
      <c r="E82">
        <v>615170</v>
      </c>
      <c r="F82" t="s">
        <v>24180</v>
      </c>
      <c r="G82" s="7">
        <v>687.20999999999992</v>
      </c>
    </row>
    <row r="83" spans="1:7" x14ac:dyDescent="0.25">
      <c r="A83">
        <v>3022015</v>
      </c>
      <c r="B83" t="s">
        <v>24199</v>
      </c>
      <c r="C83" t="s">
        <v>241</v>
      </c>
      <c r="D83" t="s">
        <v>379</v>
      </c>
      <c r="E83">
        <v>616140</v>
      </c>
      <c r="F83" t="s">
        <v>24180</v>
      </c>
      <c r="G83" s="7">
        <v>40.020000000000003</v>
      </c>
    </row>
    <row r="84" spans="1:7" x14ac:dyDescent="0.25">
      <c r="A84">
        <v>3022015</v>
      </c>
      <c r="B84" t="s">
        <v>24199</v>
      </c>
      <c r="C84" t="s">
        <v>241</v>
      </c>
      <c r="D84" t="s">
        <v>379</v>
      </c>
      <c r="E84">
        <v>617160</v>
      </c>
      <c r="F84" t="s">
        <v>24180</v>
      </c>
      <c r="G84" s="7">
        <v>139.49</v>
      </c>
    </row>
    <row r="85" spans="1:7" x14ac:dyDescent="0.25">
      <c r="A85">
        <v>3022016</v>
      </c>
      <c r="B85" t="s">
        <v>24200</v>
      </c>
      <c r="C85" t="s">
        <v>160</v>
      </c>
      <c r="D85" t="s">
        <v>371</v>
      </c>
      <c r="E85">
        <v>615100</v>
      </c>
      <c r="F85" t="s">
        <v>24180</v>
      </c>
      <c r="G85" s="7">
        <v>42701.599999999999</v>
      </c>
    </row>
    <row r="86" spans="1:7" x14ac:dyDescent="0.25">
      <c r="A86">
        <v>3022016</v>
      </c>
      <c r="B86" t="s">
        <v>24200</v>
      </c>
      <c r="C86" t="s">
        <v>160</v>
      </c>
      <c r="D86" t="s">
        <v>371</v>
      </c>
      <c r="E86">
        <v>616100</v>
      </c>
      <c r="F86" t="s">
        <v>24180</v>
      </c>
      <c r="G86" s="7">
        <v>5760.6400000000012</v>
      </c>
    </row>
    <row r="87" spans="1:7" x14ac:dyDescent="0.25">
      <c r="A87">
        <v>3022016</v>
      </c>
      <c r="B87" t="s">
        <v>24200</v>
      </c>
      <c r="C87" t="s">
        <v>160</v>
      </c>
      <c r="D87" t="s">
        <v>371</v>
      </c>
      <c r="E87">
        <v>617100</v>
      </c>
      <c r="F87" t="s">
        <v>24180</v>
      </c>
      <c r="G87" s="7">
        <v>11546.45</v>
      </c>
    </row>
    <row r="88" spans="1:7" x14ac:dyDescent="0.25">
      <c r="A88">
        <v>3022016</v>
      </c>
      <c r="B88" t="s">
        <v>24200</v>
      </c>
      <c r="C88" t="s">
        <v>160</v>
      </c>
      <c r="D88" t="s">
        <v>372</v>
      </c>
      <c r="E88">
        <v>615180</v>
      </c>
      <c r="F88" t="s">
        <v>24180</v>
      </c>
      <c r="G88" s="7">
        <v>1273.3800000000001</v>
      </c>
    </row>
    <row r="89" spans="1:7" x14ac:dyDescent="0.25">
      <c r="A89">
        <v>3022016</v>
      </c>
      <c r="B89" t="s">
        <v>24200</v>
      </c>
      <c r="C89" t="s">
        <v>160</v>
      </c>
      <c r="D89" t="s">
        <v>372</v>
      </c>
      <c r="E89">
        <v>616150</v>
      </c>
      <c r="F89" t="s">
        <v>24180</v>
      </c>
      <c r="G89" s="7">
        <v>127.51</v>
      </c>
    </row>
    <row r="90" spans="1:7" x14ac:dyDescent="0.25">
      <c r="A90">
        <v>3022016</v>
      </c>
      <c r="B90" t="s">
        <v>24200</v>
      </c>
      <c r="C90" t="s">
        <v>160</v>
      </c>
      <c r="D90" t="s">
        <v>373</v>
      </c>
      <c r="E90">
        <v>615130</v>
      </c>
      <c r="F90" t="s">
        <v>24180</v>
      </c>
      <c r="G90" s="7">
        <v>16783.39</v>
      </c>
    </row>
    <row r="91" spans="1:7" x14ac:dyDescent="0.25">
      <c r="A91">
        <v>3022016</v>
      </c>
      <c r="B91" t="s">
        <v>24200</v>
      </c>
      <c r="C91" t="s">
        <v>160</v>
      </c>
      <c r="D91" t="s">
        <v>373</v>
      </c>
      <c r="E91">
        <v>616160</v>
      </c>
      <c r="F91" t="s">
        <v>24180</v>
      </c>
      <c r="G91" s="7">
        <v>2004.58</v>
      </c>
    </row>
    <row r="92" spans="1:7" x14ac:dyDescent="0.25">
      <c r="A92">
        <v>3022016</v>
      </c>
      <c r="B92" t="s">
        <v>24200</v>
      </c>
      <c r="C92" t="s">
        <v>160</v>
      </c>
      <c r="D92" t="s">
        <v>373</v>
      </c>
      <c r="E92">
        <v>617150</v>
      </c>
      <c r="F92" t="s">
        <v>24180</v>
      </c>
      <c r="G92" s="7">
        <v>2645.0499999999997</v>
      </c>
    </row>
    <row r="93" spans="1:7" x14ac:dyDescent="0.25">
      <c r="A93">
        <v>3022016</v>
      </c>
      <c r="B93" t="s">
        <v>24200</v>
      </c>
      <c r="C93" t="s">
        <v>160</v>
      </c>
      <c r="D93" t="s">
        <v>374</v>
      </c>
      <c r="E93">
        <v>615120</v>
      </c>
      <c r="F93" t="s">
        <v>24180</v>
      </c>
      <c r="G93" s="7">
        <v>2602.4499999999998</v>
      </c>
    </row>
    <row r="94" spans="1:7" x14ac:dyDescent="0.25">
      <c r="A94">
        <v>3022016</v>
      </c>
      <c r="B94" t="s">
        <v>24200</v>
      </c>
      <c r="C94" t="s">
        <v>160</v>
      </c>
      <c r="D94" t="s">
        <v>374</v>
      </c>
      <c r="E94">
        <v>616120</v>
      </c>
      <c r="F94" t="s">
        <v>24180</v>
      </c>
      <c r="G94" s="7">
        <v>325.87</v>
      </c>
    </row>
    <row r="95" spans="1:7" x14ac:dyDescent="0.25">
      <c r="A95">
        <v>3022016</v>
      </c>
      <c r="B95" t="s">
        <v>24200</v>
      </c>
      <c r="C95" t="s">
        <v>160</v>
      </c>
      <c r="D95" t="s">
        <v>374</v>
      </c>
      <c r="E95">
        <v>617120</v>
      </c>
      <c r="F95" t="s">
        <v>24180</v>
      </c>
      <c r="G95" s="7">
        <v>528.26</v>
      </c>
    </row>
    <row r="96" spans="1:7" x14ac:dyDescent="0.25">
      <c r="A96">
        <v>3022016</v>
      </c>
      <c r="B96" t="s">
        <v>24200</v>
      </c>
      <c r="C96" t="s">
        <v>160</v>
      </c>
      <c r="D96" t="s">
        <v>375</v>
      </c>
      <c r="E96">
        <v>615140</v>
      </c>
      <c r="F96" t="s">
        <v>24180</v>
      </c>
      <c r="G96" s="7">
        <v>4788.630000000001</v>
      </c>
    </row>
    <row r="97" spans="1:7" x14ac:dyDescent="0.25">
      <c r="A97">
        <v>3022016</v>
      </c>
      <c r="B97" t="s">
        <v>24200</v>
      </c>
      <c r="C97" t="s">
        <v>160</v>
      </c>
      <c r="D97" t="s">
        <v>375</v>
      </c>
      <c r="E97">
        <v>616130</v>
      </c>
      <c r="F97" t="s">
        <v>24180</v>
      </c>
      <c r="G97" s="7">
        <v>589.62</v>
      </c>
    </row>
    <row r="98" spans="1:7" x14ac:dyDescent="0.25">
      <c r="A98">
        <v>3022016</v>
      </c>
      <c r="B98" t="s">
        <v>24200</v>
      </c>
      <c r="C98" t="s">
        <v>160</v>
      </c>
      <c r="D98" t="s">
        <v>375</v>
      </c>
      <c r="E98">
        <v>617130</v>
      </c>
      <c r="F98" t="s">
        <v>24180</v>
      </c>
      <c r="G98" s="7">
        <v>972.02</v>
      </c>
    </row>
    <row r="99" spans="1:7" x14ac:dyDescent="0.25">
      <c r="A99">
        <v>3022016</v>
      </c>
      <c r="B99" t="s">
        <v>24200</v>
      </c>
      <c r="C99" t="s">
        <v>160</v>
      </c>
      <c r="D99" t="s">
        <v>377</v>
      </c>
      <c r="E99">
        <v>611110</v>
      </c>
      <c r="F99" t="s">
        <v>24180</v>
      </c>
      <c r="G99" s="7">
        <v>1389.5699999999995</v>
      </c>
    </row>
    <row r="100" spans="1:7" x14ac:dyDescent="0.25">
      <c r="A100">
        <v>3022016</v>
      </c>
      <c r="B100" t="s">
        <v>24200</v>
      </c>
      <c r="C100" t="s">
        <v>160</v>
      </c>
      <c r="D100" t="s">
        <v>377</v>
      </c>
      <c r="E100">
        <v>611120</v>
      </c>
      <c r="F100" t="s">
        <v>24180</v>
      </c>
      <c r="G100" s="7">
        <v>19.740000000000002</v>
      </c>
    </row>
    <row r="101" spans="1:7" x14ac:dyDescent="0.25">
      <c r="A101">
        <v>3022016</v>
      </c>
      <c r="B101" t="s">
        <v>24200</v>
      </c>
      <c r="C101" t="s">
        <v>160</v>
      </c>
      <c r="D101" t="s">
        <v>377</v>
      </c>
      <c r="E101">
        <v>611130</v>
      </c>
      <c r="F101" t="s">
        <v>24180</v>
      </c>
      <c r="G101" s="7">
        <v>282.07</v>
      </c>
    </row>
    <row r="102" spans="1:7" x14ac:dyDescent="0.25">
      <c r="A102">
        <v>3022017</v>
      </c>
      <c r="B102" t="s">
        <v>24201</v>
      </c>
      <c r="C102" t="s">
        <v>61</v>
      </c>
      <c r="D102" t="s">
        <v>371</v>
      </c>
      <c r="E102">
        <v>615100</v>
      </c>
      <c r="F102" t="s">
        <v>24180</v>
      </c>
      <c r="G102" s="7">
        <v>70117.229999999981</v>
      </c>
    </row>
    <row r="103" spans="1:7" x14ac:dyDescent="0.25">
      <c r="A103">
        <v>3022017</v>
      </c>
      <c r="B103" t="s">
        <v>24201</v>
      </c>
      <c r="C103" t="s">
        <v>61</v>
      </c>
      <c r="D103" t="s">
        <v>371</v>
      </c>
      <c r="E103">
        <v>616100</v>
      </c>
      <c r="F103" t="s">
        <v>24180</v>
      </c>
      <c r="G103" s="7">
        <v>9502.2999999999993</v>
      </c>
    </row>
    <row r="104" spans="1:7" x14ac:dyDescent="0.25">
      <c r="A104">
        <v>3022017</v>
      </c>
      <c r="B104" t="s">
        <v>24201</v>
      </c>
      <c r="C104" t="s">
        <v>61</v>
      </c>
      <c r="D104" t="s">
        <v>371</v>
      </c>
      <c r="E104">
        <v>617100</v>
      </c>
      <c r="F104" t="s">
        <v>24180</v>
      </c>
      <c r="G104" s="7">
        <v>19190.419999999998</v>
      </c>
    </row>
    <row r="105" spans="1:7" x14ac:dyDescent="0.25">
      <c r="A105">
        <v>3022017</v>
      </c>
      <c r="B105" t="s">
        <v>24201</v>
      </c>
      <c r="C105" t="s">
        <v>61</v>
      </c>
      <c r="D105" t="s">
        <v>373</v>
      </c>
      <c r="E105">
        <v>615130</v>
      </c>
      <c r="F105" t="s">
        <v>24180</v>
      </c>
      <c r="G105" s="7">
        <v>53419.300000000025</v>
      </c>
    </row>
    <row r="106" spans="1:7" x14ac:dyDescent="0.25">
      <c r="A106">
        <v>3022017</v>
      </c>
      <c r="B106" t="s">
        <v>24201</v>
      </c>
      <c r="C106" t="s">
        <v>61</v>
      </c>
      <c r="D106" t="s">
        <v>373</v>
      </c>
      <c r="E106">
        <v>616160</v>
      </c>
      <c r="F106" t="s">
        <v>24180</v>
      </c>
      <c r="G106" s="7">
        <v>5829.6599999999989</v>
      </c>
    </row>
    <row r="107" spans="1:7" x14ac:dyDescent="0.25">
      <c r="A107">
        <v>3022017</v>
      </c>
      <c r="B107" t="s">
        <v>24201</v>
      </c>
      <c r="C107" t="s">
        <v>61</v>
      </c>
      <c r="D107" t="s">
        <v>373</v>
      </c>
      <c r="E107">
        <v>617150</v>
      </c>
      <c r="F107" t="s">
        <v>24180</v>
      </c>
      <c r="G107" s="7">
        <v>10055.060000000005</v>
      </c>
    </row>
    <row r="108" spans="1:7" x14ac:dyDescent="0.25">
      <c r="A108">
        <v>3022017</v>
      </c>
      <c r="B108" t="s">
        <v>24201</v>
      </c>
      <c r="C108" t="s">
        <v>61</v>
      </c>
      <c r="D108" t="s">
        <v>375</v>
      </c>
      <c r="E108">
        <v>615140</v>
      </c>
      <c r="F108" t="s">
        <v>24180</v>
      </c>
      <c r="G108" s="7">
        <v>9001.8700000000008</v>
      </c>
    </row>
    <row r="109" spans="1:7" x14ac:dyDescent="0.25">
      <c r="A109">
        <v>3022017</v>
      </c>
      <c r="B109" t="s">
        <v>24201</v>
      </c>
      <c r="C109" t="s">
        <v>61</v>
      </c>
      <c r="D109" t="s">
        <v>375</v>
      </c>
      <c r="E109">
        <v>616130</v>
      </c>
      <c r="F109" t="s">
        <v>24180</v>
      </c>
      <c r="G109" s="7">
        <v>1030.8200000000002</v>
      </c>
    </row>
    <row r="110" spans="1:7" x14ac:dyDescent="0.25">
      <c r="A110">
        <v>3022017</v>
      </c>
      <c r="B110" t="s">
        <v>24201</v>
      </c>
      <c r="C110" t="s">
        <v>61</v>
      </c>
      <c r="D110" t="s">
        <v>375</v>
      </c>
      <c r="E110">
        <v>617130</v>
      </c>
      <c r="F110" t="s">
        <v>24180</v>
      </c>
      <c r="G110" s="7">
        <v>1572.95</v>
      </c>
    </row>
    <row r="111" spans="1:7" x14ac:dyDescent="0.25">
      <c r="A111">
        <v>3022017</v>
      </c>
      <c r="B111" t="s">
        <v>24201</v>
      </c>
      <c r="C111" t="s">
        <v>61</v>
      </c>
      <c r="D111" t="s">
        <v>377</v>
      </c>
      <c r="E111">
        <v>611110</v>
      </c>
      <c r="F111" t="s">
        <v>24180</v>
      </c>
      <c r="G111" s="7">
        <v>5949.4500000000044</v>
      </c>
    </row>
    <row r="112" spans="1:7" x14ac:dyDescent="0.25">
      <c r="A112">
        <v>3022017</v>
      </c>
      <c r="B112" t="s">
        <v>24201</v>
      </c>
      <c r="C112" t="s">
        <v>61</v>
      </c>
      <c r="D112" t="s">
        <v>377</v>
      </c>
      <c r="E112">
        <v>611120</v>
      </c>
      <c r="F112" t="s">
        <v>24180</v>
      </c>
      <c r="G112" s="7">
        <v>480.71999999999997</v>
      </c>
    </row>
    <row r="113" spans="1:7" x14ac:dyDescent="0.25">
      <c r="A113">
        <v>3022017</v>
      </c>
      <c r="B113" t="s">
        <v>24201</v>
      </c>
      <c r="C113" t="s">
        <v>61</v>
      </c>
      <c r="D113" t="s">
        <v>377</v>
      </c>
      <c r="E113">
        <v>611130</v>
      </c>
      <c r="F113" t="s">
        <v>24180</v>
      </c>
      <c r="G113" s="7">
        <v>1064.82</v>
      </c>
    </row>
    <row r="114" spans="1:7" x14ac:dyDescent="0.25">
      <c r="A114">
        <v>3022019</v>
      </c>
      <c r="B114" t="s">
        <v>24202</v>
      </c>
      <c r="C114" t="s">
        <v>40</v>
      </c>
      <c r="D114" t="s">
        <v>371</v>
      </c>
      <c r="E114">
        <v>615100</v>
      </c>
      <c r="F114" t="s">
        <v>24180</v>
      </c>
      <c r="G114" s="7">
        <v>48575.670000000013</v>
      </c>
    </row>
    <row r="115" spans="1:7" x14ac:dyDescent="0.25">
      <c r="A115">
        <v>3022019</v>
      </c>
      <c r="B115" t="s">
        <v>24202</v>
      </c>
      <c r="C115" t="s">
        <v>40</v>
      </c>
      <c r="D115" t="s">
        <v>371</v>
      </c>
      <c r="E115">
        <v>616100</v>
      </c>
      <c r="F115" t="s">
        <v>24180</v>
      </c>
      <c r="G115" s="7">
        <v>6499.4900000000007</v>
      </c>
    </row>
    <row r="116" spans="1:7" x14ac:dyDescent="0.25">
      <c r="A116">
        <v>3022019</v>
      </c>
      <c r="B116" t="s">
        <v>24202</v>
      </c>
      <c r="C116" t="s">
        <v>40</v>
      </c>
      <c r="D116" t="s">
        <v>371</v>
      </c>
      <c r="E116">
        <v>617100</v>
      </c>
      <c r="F116" t="s">
        <v>24180</v>
      </c>
      <c r="G116" s="7">
        <v>13862.169999999998</v>
      </c>
    </row>
    <row r="117" spans="1:7" x14ac:dyDescent="0.25">
      <c r="A117">
        <v>3022019</v>
      </c>
      <c r="B117" t="s">
        <v>24202</v>
      </c>
      <c r="C117" t="s">
        <v>40</v>
      </c>
      <c r="D117" t="s">
        <v>373</v>
      </c>
      <c r="E117">
        <v>615130</v>
      </c>
      <c r="F117" t="s">
        <v>24180</v>
      </c>
      <c r="G117" s="7">
        <v>27666.129999999997</v>
      </c>
    </row>
    <row r="118" spans="1:7" x14ac:dyDescent="0.25">
      <c r="A118">
        <v>3022019</v>
      </c>
      <c r="B118" t="s">
        <v>24202</v>
      </c>
      <c r="C118" t="s">
        <v>40</v>
      </c>
      <c r="D118" t="s">
        <v>373</v>
      </c>
      <c r="E118">
        <v>616160</v>
      </c>
      <c r="F118" t="s">
        <v>24180</v>
      </c>
      <c r="G118" s="7">
        <v>3125.0299999999993</v>
      </c>
    </row>
    <row r="119" spans="1:7" x14ac:dyDescent="0.25">
      <c r="A119">
        <v>3022019</v>
      </c>
      <c r="B119" t="s">
        <v>24202</v>
      </c>
      <c r="C119" t="s">
        <v>40</v>
      </c>
      <c r="D119" t="s">
        <v>373</v>
      </c>
      <c r="E119">
        <v>617150</v>
      </c>
      <c r="F119" t="s">
        <v>24180</v>
      </c>
      <c r="G119" s="7">
        <v>5342.54</v>
      </c>
    </row>
    <row r="120" spans="1:7" x14ac:dyDescent="0.25">
      <c r="A120">
        <v>3022019</v>
      </c>
      <c r="B120" t="s">
        <v>24202</v>
      </c>
      <c r="C120" t="s">
        <v>40</v>
      </c>
      <c r="D120" t="s">
        <v>374</v>
      </c>
      <c r="E120">
        <v>615120</v>
      </c>
      <c r="F120" t="s">
        <v>24180</v>
      </c>
      <c r="G120" s="7">
        <v>4368.33</v>
      </c>
    </row>
    <row r="121" spans="1:7" x14ac:dyDescent="0.25">
      <c r="A121">
        <v>3022019</v>
      </c>
      <c r="B121" t="s">
        <v>24202</v>
      </c>
      <c r="C121" t="s">
        <v>40</v>
      </c>
      <c r="D121" t="s">
        <v>374</v>
      </c>
      <c r="E121">
        <v>616120</v>
      </c>
      <c r="F121" t="s">
        <v>24180</v>
      </c>
      <c r="G121" s="7">
        <v>490.57</v>
      </c>
    </row>
    <row r="122" spans="1:7" x14ac:dyDescent="0.25">
      <c r="A122">
        <v>3022019</v>
      </c>
      <c r="B122" t="s">
        <v>24202</v>
      </c>
      <c r="C122" t="s">
        <v>40</v>
      </c>
      <c r="D122" t="s">
        <v>374</v>
      </c>
      <c r="E122">
        <v>617120</v>
      </c>
      <c r="F122" t="s">
        <v>24180</v>
      </c>
      <c r="G122" s="7">
        <v>886.69999999999993</v>
      </c>
    </row>
    <row r="123" spans="1:7" x14ac:dyDescent="0.25">
      <c r="A123">
        <v>3022019</v>
      </c>
      <c r="B123" t="s">
        <v>24202</v>
      </c>
      <c r="C123" t="s">
        <v>40</v>
      </c>
      <c r="D123" t="s">
        <v>375</v>
      </c>
      <c r="E123">
        <v>615140</v>
      </c>
      <c r="F123" t="s">
        <v>24180</v>
      </c>
      <c r="G123" s="7">
        <v>5921.67</v>
      </c>
    </row>
    <row r="124" spans="1:7" x14ac:dyDescent="0.25">
      <c r="A124">
        <v>3022019</v>
      </c>
      <c r="B124" t="s">
        <v>24202</v>
      </c>
      <c r="C124" t="s">
        <v>40</v>
      </c>
      <c r="D124" t="s">
        <v>375</v>
      </c>
      <c r="E124">
        <v>616130</v>
      </c>
      <c r="F124" t="s">
        <v>24180</v>
      </c>
      <c r="G124" s="7">
        <v>696.18</v>
      </c>
    </row>
    <row r="125" spans="1:7" x14ac:dyDescent="0.25">
      <c r="A125">
        <v>3022019</v>
      </c>
      <c r="B125" t="s">
        <v>24202</v>
      </c>
      <c r="C125" t="s">
        <v>40</v>
      </c>
      <c r="D125" t="s">
        <v>375</v>
      </c>
      <c r="E125">
        <v>617130</v>
      </c>
      <c r="F125" t="s">
        <v>24180</v>
      </c>
      <c r="G125" s="7">
        <v>1202.02</v>
      </c>
    </row>
    <row r="126" spans="1:7" x14ac:dyDescent="0.25">
      <c r="A126">
        <v>3022019</v>
      </c>
      <c r="B126" t="s">
        <v>24202</v>
      </c>
      <c r="C126" t="s">
        <v>40</v>
      </c>
      <c r="D126" t="s">
        <v>377</v>
      </c>
      <c r="E126">
        <v>611110</v>
      </c>
      <c r="F126" t="s">
        <v>24180</v>
      </c>
      <c r="G126" s="7">
        <v>4500.5100000000066</v>
      </c>
    </row>
    <row r="127" spans="1:7" x14ac:dyDescent="0.25">
      <c r="A127">
        <v>3022019</v>
      </c>
      <c r="B127" t="s">
        <v>24202</v>
      </c>
      <c r="C127" t="s">
        <v>40</v>
      </c>
      <c r="D127" t="s">
        <v>377</v>
      </c>
      <c r="E127">
        <v>611120</v>
      </c>
      <c r="F127" t="s">
        <v>24180</v>
      </c>
      <c r="G127" s="7">
        <v>488.87999999999994</v>
      </c>
    </row>
    <row r="128" spans="1:7" x14ac:dyDescent="0.25">
      <c r="A128">
        <v>3022019</v>
      </c>
      <c r="B128" t="s">
        <v>24202</v>
      </c>
      <c r="C128" t="s">
        <v>40</v>
      </c>
      <c r="D128" t="s">
        <v>377</v>
      </c>
      <c r="E128">
        <v>611130</v>
      </c>
      <c r="F128" t="s">
        <v>24180</v>
      </c>
      <c r="G128" s="7">
        <v>855.18999999999994</v>
      </c>
    </row>
    <row r="129" spans="1:7" x14ac:dyDescent="0.25">
      <c r="A129">
        <v>3022024</v>
      </c>
      <c r="B129" t="s">
        <v>24203</v>
      </c>
      <c r="C129" t="s">
        <v>178</v>
      </c>
      <c r="D129" t="s">
        <v>371</v>
      </c>
      <c r="E129">
        <v>615100</v>
      </c>
      <c r="F129" t="s">
        <v>24180</v>
      </c>
      <c r="G129" s="7">
        <v>44775.009999999995</v>
      </c>
    </row>
    <row r="130" spans="1:7" x14ac:dyDescent="0.25">
      <c r="A130">
        <v>3022024</v>
      </c>
      <c r="B130" t="s">
        <v>24203</v>
      </c>
      <c r="C130" t="s">
        <v>178</v>
      </c>
      <c r="D130" t="s">
        <v>371</v>
      </c>
      <c r="E130">
        <v>616100</v>
      </c>
      <c r="F130" t="s">
        <v>24180</v>
      </c>
      <c r="G130" s="7">
        <v>5932.23</v>
      </c>
    </row>
    <row r="131" spans="1:7" x14ac:dyDescent="0.25">
      <c r="A131">
        <v>3022024</v>
      </c>
      <c r="B131" t="s">
        <v>24203</v>
      </c>
      <c r="C131" t="s">
        <v>178</v>
      </c>
      <c r="D131" t="s">
        <v>371</v>
      </c>
      <c r="E131">
        <v>617100</v>
      </c>
      <c r="F131" t="s">
        <v>24180</v>
      </c>
      <c r="G131" s="7">
        <v>12506.699999999999</v>
      </c>
    </row>
    <row r="132" spans="1:7" x14ac:dyDescent="0.25">
      <c r="A132">
        <v>3022024</v>
      </c>
      <c r="B132" t="s">
        <v>24203</v>
      </c>
      <c r="C132" t="s">
        <v>178</v>
      </c>
      <c r="D132" t="s">
        <v>373</v>
      </c>
      <c r="E132">
        <v>615130</v>
      </c>
      <c r="F132" t="s">
        <v>24180</v>
      </c>
      <c r="G132" s="7">
        <v>25606.240000000002</v>
      </c>
    </row>
    <row r="133" spans="1:7" x14ac:dyDescent="0.25">
      <c r="A133">
        <v>3022024</v>
      </c>
      <c r="B133" t="s">
        <v>24203</v>
      </c>
      <c r="C133" t="s">
        <v>178</v>
      </c>
      <c r="D133" t="s">
        <v>373</v>
      </c>
      <c r="E133">
        <v>616160</v>
      </c>
      <c r="F133" t="s">
        <v>24180</v>
      </c>
      <c r="G133" s="7">
        <v>2750.9300000000003</v>
      </c>
    </row>
    <row r="134" spans="1:7" x14ac:dyDescent="0.25">
      <c r="A134">
        <v>3022024</v>
      </c>
      <c r="B134" t="s">
        <v>24203</v>
      </c>
      <c r="C134" t="s">
        <v>178</v>
      </c>
      <c r="D134" t="s">
        <v>373</v>
      </c>
      <c r="E134">
        <v>617150</v>
      </c>
      <c r="F134" t="s">
        <v>24180</v>
      </c>
      <c r="G134" s="7">
        <v>5197.6799999999994</v>
      </c>
    </row>
    <row r="135" spans="1:7" x14ac:dyDescent="0.25">
      <c r="A135">
        <v>3022024</v>
      </c>
      <c r="B135" t="s">
        <v>24203</v>
      </c>
      <c r="C135" t="s">
        <v>178</v>
      </c>
      <c r="D135" t="s">
        <v>374</v>
      </c>
      <c r="E135">
        <v>615120</v>
      </c>
      <c r="F135" t="s">
        <v>24180</v>
      </c>
      <c r="G135" s="7">
        <v>2484.63</v>
      </c>
    </row>
    <row r="136" spans="1:7" x14ac:dyDescent="0.25">
      <c r="A136">
        <v>3022024</v>
      </c>
      <c r="B136" t="s">
        <v>24203</v>
      </c>
      <c r="C136" t="s">
        <v>178</v>
      </c>
      <c r="D136" t="s">
        <v>374</v>
      </c>
      <c r="E136">
        <v>616120</v>
      </c>
      <c r="F136" t="s">
        <v>24180</v>
      </c>
      <c r="G136" s="7">
        <v>308.52999999999997</v>
      </c>
    </row>
    <row r="137" spans="1:7" x14ac:dyDescent="0.25">
      <c r="A137">
        <v>3022024</v>
      </c>
      <c r="B137" t="s">
        <v>24203</v>
      </c>
      <c r="C137" t="s">
        <v>178</v>
      </c>
      <c r="D137" t="s">
        <v>374</v>
      </c>
      <c r="E137">
        <v>617120</v>
      </c>
      <c r="F137" t="s">
        <v>24180</v>
      </c>
      <c r="G137" s="7">
        <v>504.35</v>
      </c>
    </row>
    <row r="138" spans="1:7" x14ac:dyDescent="0.25">
      <c r="A138">
        <v>3022024</v>
      </c>
      <c r="B138" t="s">
        <v>24203</v>
      </c>
      <c r="C138" t="s">
        <v>178</v>
      </c>
      <c r="D138" t="s">
        <v>375</v>
      </c>
      <c r="E138">
        <v>615140</v>
      </c>
      <c r="F138" t="s">
        <v>24180</v>
      </c>
      <c r="G138" s="7">
        <v>6185.1299999999992</v>
      </c>
    </row>
    <row r="139" spans="1:7" x14ac:dyDescent="0.25">
      <c r="A139">
        <v>3022024</v>
      </c>
      <c r="B139" t="s">
        <v>24203</v>
      </c>
      <c r="C139" t="s">
        <v>178</v>
      </c>
      <c r="D139" t="s">
        <v>375</v>
      </c>
      <c r="E139">
        <v>616130</v>
      </c>
      <c r="F139" t="s">
        <v>24180</v>
      </c>
      <c r="G139" s="7">
        <v>762.94</v>
      </c>
    </row>
    <row r="140" spans="1:7" x14ac:dyDescent="0.25">
      <c r="A140">
        <v>3022024</v>
      </c>
      <c r="B140" t="s">
        <v>24203</v>
      </c>
      <c r="C140" t="s">
        <v>178</v>
      </c>
      <c r="D140" t="s">
        <v>375</v>
      </c>
      <c r="E140">
        <v>617130</v>
      </c>
      <c r="F140" t="s">
        <v>24180</v>
      </c>
      <c r="G140" s="7">
        <v>1255.48</v>
      </c>
    </row>
    <row r="141" spans="1:7" x14ac:dyDescent="0.25">
      <c r="A141">
        <v>3022024</v>
      </c>
      <c r="B141" t="s">
        <v>24203</v>
      </c>
      <c r="C141" t="s">
        <v>178</v>
      </c>
      <c r="D141" t="s">
        <v>377</v>
      </c>
      <c r="E141">
        <v>611110</v>
      </c>
      <c r="F141" t="s">
        <v>24180</v>
      </c>
      <c r="G141" s="7">
        <v>15292.909999999998</v>
      </c>
    </row>
    <row r="142" spans="1:7" x14ac:dyDescent="0.25">
      <c r="A142">
        <v>3022024</v>
      </c>
      <c r="B142" t="s">
        <v>24203</v>
      </c>
      <c r="C142" t="s">
        <v>178</v>
      </c>
      <c r="D142" t="s">
        <v>377</v>
      </c>
      <c r="E142">
        <v>611120</v>
      </c>
      <c r="F142" t="s">
        <v>24180</v>
      </c>
      <c r="G142" s="7">
        <v>1624.96</v>
      </c>
    </row>
    <row r="143" spans="1:7" x14ac:dyDescent="0.25">
      <c r="A143">
        <v>3022024</v>
      </c>
      <c r="B143" t="s">
        <v>24203</v>
      </c>
      <c r="C143" t="s">
        <v>178</v>
      </c>
      <c r="D143" t="s">
        <v>377</v>
      </c>
      <c r="E143">
        <v>611130</v>
      </c>
      <c r="F143" t="s">
        <v>24180</v>
      </c>
      <c r="G143" s="7">
        <v>3104.2400000000002</v>
      </c>
    </row>
    <row r="144" spans="1:7" x14ac:dyDescent="0.25">
      <c r="A144">
        <v>3022024</v>
      </c>
      <c r="B144" t="s">
        <v>24203</v>
      </c>
      <c r="C144" t="s">
        <v>178</v>
      </c>
      <c r="D144" t="s">
        <v>379</v>
      </c>
      <c r="E144">
        <v>615170</v>
      </c>
      <c r="F144" t="s">
        <v>24180</v>
      </c>
      <c r="G144" s="7">
        <v>8008.7900000000009</v>
      </c>
    </row>
    <row r="145" spans="1:7" x14ac:dyDescent="0.25">
      <c r="A145">
        <v>3022024</v>
      </c>
      <c r="B145" t="s">
        <v>24203</v>
      </c>
      <c r="C145" t="s">
        <v>178</v>
      </c>
      <c r="D145" t="s">
        <v>379</v>
      </c>
      <c r="E145">
        <v>616140</v>
      </c>
      <c r="F145" t="s">
        <v>24180</v>
      </c>
      <c r="G145" s="7">
        <v>945.14</v>
      </c>
    </row>
    <row r="146" spans="1:7" x14ac:dyDescent="0.25">
      <c r="A146">
        <v>3022024</v>
      </c>
      <c r="B146" t="s">
        <v>24203</v>
      </c>
      <c r="C146" t="s">
        <v>178</v>
      </c>
      <c r="D146" t="s">
        <v>379</v>
      </c>
      <c r="E146">
        <v>617160</v>
      </c>
      <c r="F146" t="s">
        <v>24180</v>
      </c>
      <c r="G146" s="7">
        <v>1625.67</v>
      </c>
    </row>
    <row r="147" spans="1:7" x14ac:dyDescent="0.25">
      <c r="A147">
        <v>3022025</v>
      </c>
      <c r="B147" t="s">
        <v>24204</v>
      </c>
      <c r="C147" t="s">
        <v>244</v>
      </c>
      <c r="D147" t="s">
        <v>371</v>
      </c>
      <c r="E147">
        <v>615100</v>
      </c>
      <c r="F147" t="s">
        <v>24180</v>
      </c>
      <c r="G147" s="7">
        <v>68017.270000000019</v>
      </c>
    </row>
    <row r="148" spans="1:7" x14ac:dyDescent="0.25">
      <c r="A148">
        <v>3022025</v>
      </c>
      <c r="B148" t="s">
        <v>24204</v>
      </c>
      <c r="C148" t="s">
        <v>244</v>
      </c>
      <c r="D148" t="s">
        <v>371</v>
      </c>
      <c r="E148">
        <v>616100</v>
      </c>
      <c r="F148" t="s">
        <v>24180</v>
      </c>
      <c r="G148" s="7">
        <v>8963.36</v>
      </c>
    </row>
    <row r="149" spans="1:7" x14ac:dyDescent="0.25">
      <c r="A149">
        <v>3022025</v>
      </c>
      <c r="B149" t="s">
        <v>24204</v>
      </c>
      <c r="C149" t="s">
        <v>244</v>
      </c>
      <c r="D149" t="s">
        <v>371</v>
      </c>
      <c r="E149">
        <v>617100</v>
      </c>
      <c r="F149" t="s">
        <v>24180</v>
      </c>
      <c r="G149" s="7">
        <v>19410.289999999997</v>
      </c>
    </row>
    <row r="150" spans="1:7" x14ac:dyDescent="0.25">
      <c r="A150">
        <v>3022025</v>
      </c>
      <c r="B150" t="s">
        <v>24204</v>
      </c>
      <c r="C150" t="s">
        <v>244</v>
      </c>
      <c r="D150" t="s">
        <v>373</v>
      </c>
      <c r="E150">
        <v>615130</v>
      </c>
      <c r="F150" t="s">
        <v>24180</v>
      </c>
      <c r="G150" s="7">
        <v>22828.420000000002</v>
      </c>
    </row>
    <row r="151" spans="1:7" x14ac:dyDescent="0.25">
      <c r="A151">
        <v>3022025</v>
      </c>
      <c r="B151" t="s">
        <v>24204</v>
      </c>
      <c r="C151" t="s">
        <v>244</v>
      </c>
      <c r="D151" t="s">
        <v>373</v>
      </c>
      <c r="E151">
        <v>616160</v>
      </c>
      <c r="F151" t="s">
        <v>24180</v>
      </c>
      <c r="G151" s="7">
        <v>2328.25</v>
      </c>
    </row>
    <row r="152" spans="1:7" x14ac:dyDescent="0.25">
      <c r="A152">
        <v>3022025</v>
      </c>
      <c r="B152" t="s">
        <v>24204</v>
      </c>
      <c r="C152" t="s">
        <v>244</v>
      </c>
      <c r="D152" t="s">
        <v>373</v>
      </c>
      <c r="E152">
        <v>617150</v>
      </c>
      <c r="F152" t="s">
        <v>24180</v>
      </c>
      <c r="G152" s="7">
        <v>4588.12</v>
      </c>
    </row>
    <row r="153" spans="1:7" x14ac:dyDescent="0.25">
      <c r="A153">
        <v>3022025</v>
      </c>
      <c r="B153" t="s">
        <v>24204</v>
      </c>
      <c r="C153" t="s">
        <v>244</v>
      </c>
      <c r="D153" t="s">
        <v>374</v>
      </c>
      <c r="E153">
        <v>615120</v>
      </c>
      <c r="F153" t="s">
        <v>24180</v>
      </c>
      <c r="G153" s="7">
        <v>6174.38</v>
      </c>
    </row>
    <row r="154" spans="1:7" x14ac:dyDescent="0.25">
      <c r="A154">
        <v>3022025</v>
      </c>
      <c r="B154" t="s">
        <v>24204</v>
      </c>
      <c r="C154" t="s">
        <v>244</v>
      </c>
      <c r="D154" t="s">
        <v>374</v>
      </c>
      <c r="E154">
        <v>616120</v>
      </c>
      <c r="F154" t="s">
        <v>24180</v>
      </c>
      <c r="G154" s="7">
        <v>608.80999999999995</v>
      </c>
    </row>
    <row r="155" spans="1:7" x14ac:dyDescent="0.25">
      <c r="A155">
        <v>3022025</v>
      </c>
      <c r="B155" t="s">
        <v>24204</v>
      </c>
      <c r="C155" t="s">
        <v>244</v>
      </c>
      <c r="D155" t="s">
        <v>374</v>
      </c>
      <c r="E155">
        <v>617120</v>
      </c>
      <c r="F155" t="s">
        <v>24180</v>
      </c>
      <c r="G155" s="7">
        <v>1253.31</v>
      </c>
    </row>
    <row r="156" spans="1:7" x14ac:dyDescent="0.25">
      <c r="A156">
        <v>3022025</v>
      </c>
      <c r="B156" t="s">
        <v>24204</v>
      </c>
      <c r="C156" t="s">
        <v>244</v>
      </c>
      <c r="D156" t="s">
        <v>375</v>
      </c>
      <c r="E156">
        <v>615140</v>
      </c>
      <c r="F156" t="s">
        <v>24180</v>
      </c>
      <c r="G156" s="7">
        <v>5573.23</v>
      </c>
    </row>
    <row r="157" spans="1:7" x14ac:dyDescent="0.25">
      <c r="A157">
        <v>3022025</v>
      </c>
      <c r="B157" t="s">
        <v>24204</v>
      </c>
      <c r="C157" t="s">
        <v>244</v>
      </c>
      <c r="D157" t="s">
        <v>375</v>
      </c>
      <c r="E157">
        <v>616130</v>
      </c>
      <c r="F157" t="s">
        <v>24180</v>
      </c>
      <c r="G157" s="7">
        <v>581.61999999999989</v>
      </c>
    </row>
    <row r="158" spans="1:7" x14ac:dyDescent="0.25">
      <c r="A158">
        <v>3022025</v>
      </c>
      <c r="B158" t="s">
        <v>24204</v>
      </c>
      <c r="C158" t="s">
        <v>244</v>
      </c>
      <c r="D158" t="s">
        <v>375</v>
      </c>
      <c r="E158">
        <v>617130</v>
      </c>
      <c r="F158" t="s">
        <v>24180</v>
      </c>
      <c r="G158" s="7">
        <v>1131.29</v>
      </c>
    </row>
    <row r="159" spans="1:7" x14ac:dyDescent="0.25">
      <c r="A159">
        <v>3022025</v>
      </c>
      <c r="B159" t="s">
        <v>24204</v>
      </c>
      <c r="C159" t="s">
        <v>244</v>
      </c>
      <c r="D159" t="s">
        <v>377</v>
      </c>
      <c r="E159">
        <v>611110</v>
      </c>
      <c r="F159" t="s">
        <v>24180</v>
      </c>
      <c r="G159" s="7">
        <v>3062.96</v>
      </c>
    </row>
    <row r="160" spans="1:7" x14ac:dyDescent="0.25">
      <c r="A160">
        <v>3022025</v>
      </c>
      <c r="B160" t="s">
        <v>24204</v>
      </c>
      <c r="C160" t="s">
        <v>244</v>
      </c>
      <c r="D160" t="s">
        <v>377</v>
      </c>
      <c r="E160">
        <v>611120</v>
      </c>
      <c r="F160" t="s">
        <v>24180</v>
      </c>
      <c r="G160" s="7">
        <v>161.10999999999999</v>
      </c>
    </row>
    <row r="161" spans="1:7" x14ac:dyDescent="0.25">
      <c r="A161">
        <v>3022025</v>
      </c>
      <c r="B161" t="s">
        <v>24204</v>
      </c>
      <c r="C161" t="s">
        <v>244</v>
      </c>
      <c r="D161" t="s">
        <v>377</v>
      </c>
      <c r="E161">
        <v>611130</v>
      </c>
      <c r="F161" t="s">
        <v>24180</v>
      </c>
      <c r="G161" s="7">
        <v>611.77999999999986</v>
      </c>
    </row>
    <row r="162" spans="1:7" x14ac:dyDescent="0.25">
      <c r="A162">
        <v>3022025</v>
      </c>
      <c r="B162" t="s">
        <v>24204</v>
      </c>
      <c r="C162" t="s">
        <v>244</v>
      </c>
      <c r="D162" t="s">
        <v>379</v>
      </c>
      <c r="E162">
        <v>615170</v>
      </c>
      <c r="F162" t="s">
        <v>24180</v>
      </c>
      <c r="G162" s="7">
        <v>208.96</v>
      </c>
    </row>
    <row r="163" spans="1:7" x14ac:dyDescent="0.25">
      <c r="A163">
        <v>3022027</v>
      </c>
      <c r="B163" t="s">
        <v>24205</v>
      </c>
      <c r="C163" t="s">
        <v>460</v>
      </c>
      <c r="D163" t="s">
        <v>371</v>
      </c>
      <c r="E163">
        <v>615100</v>
      </c>
      <c r="F163" t="s">
        <v>24180</v>
      </c>
      <c r="G163" s="7">
        <v>68693.03999999995</v>
      </c>
    </row>
    <row r="164" spans="1:7" x14ac:dyDescent="0.25">
      <c r="A164">
        <v>3022027</v>
      </c>
      <c r="B164" t="s">
        <v>24205</v>
      </c>
      <c r="C164" t="s">
        <v>460</v>
      </c>
      <c r="D164" t="s">
        <v>371</v>
      </c>
      <c r="E164">
        <v>616100</v>
      </c>
      <c r="F164" t="s">
        <v>24180</v>
      </c>
      <c r="G164" s="7">
        <v>9356.7899999999991</v>
      </c>
    </row>
    <row r="165" spans="1:7" x14ac:dyDescent="0.25">
      <c r="A165">
        <v>3022027</v>
      </c>
      <c r="B165" t="s">
        <v>24205</v>
      </c>
      <c r="C165" t="s">
        <v>460</v>
      </c>
      <c r="D165" t="s">
        <v>371</v>
      </c>
      <c r="E165">
        <v>617100</v>
      </c>
      <c r="F165" t="s">
        <v>24180</v>
      </c>
      <c r="G165" s="7">
        <v>18883.030000000002</v>
      </c>
    </row>
    <row r="166" spans="1:7" x14ac:dyDescent="0.25">
      <c r="A166">
        <v>3022027</v>
      </c>
      <c r="B166" t="s">
        <v>24205</v>
      </c>
      <c r="C166" t="s">
        <v>460</v>
      </c>
      <c r="D166" t="s">
        <v>373</v>
      </c>
      <c r="E166">
        <v>615130</v>
      </c>
      <c r="F166" t="s">
        <v>24180</v>
      </c>
      <c r="G166" s="7">
        <v>18333.189999999999</v>
      </c>
    </row>
    <row r="167" spans="1:7" x14ac:dyDescent="0.25">
      <c r="A167">
        <v>3022027</v>
      </c>
      <c r="B167" t="s">
        <v>24205</v>
      </c>
      <c r="C167" t="s">
        <v>460</v>
      </c>
      <c r="D167" t="s">
        <v>373</v>
      </c>
      <c r="E167">
        <v>616160</v>
      </c>
      <c r="F167" t="s">
        <v>24180</v>
      </c>
      <c r="G167" s="7">
        <v>2188.42</v>
      </c>
    </row>
    <row r="168" spans="1:7" x14ac:dyDescent="0.25">
      <c r="A168">
        <v>3022027</v>
      </c>
      <c r="B168" t="s">
        <v>24205</v>
      </c>
      <c r="C168" t="s">
        <v>460</v>
      </c>
      <c r="D168" t="s">
        <v>373</v>
      </c>
      <c r="E168">
        <v>617150</v>
      </c>
      <c r="F168" t="s">
        <v>24180</v>
      </c>
      <c r="G168" s="7">
        <v>3721.3599999999997</v>
      </c>
    </row>
    <row r="169" spans="1:7" x14ac:dyDescent="0.25">
      <c r="A169">
        <v>3022027</v>
      </c>
      <c r="B169" t="s">
        <v>24205</v>
      </c>
      <c r="C169" t="s">
        <v>460</v>
      </c>
      <c r="D169" t="s">
        <v>374</v>
      </c>
      <c r="E169">
        <v>615120</v>
      </c>
      <c r="F169" t="s">
        <v>24180</v>
      </c>
      <c r="G169" s="7">
        <v>2781.31</v>
      </c>
    </row>
    <row r="170" spans="1:7" x14ac:dyDescent="0.25">
      <c r="A170">
        <v>3022027</v>
      </c>
      <c r="B170" t="s">
        <v>24205</v>
      </c>
      <c r="C170" t="s">
        <v>460</v>
      </c>
      <c r="D170" t="s">
        <v>374</v>
      </c>
      <c r="E170">
        <v>616120</v>
      </c>
      <c r="F170" t="s">
        <v>24180</v>
      </c>
      <c r="G170" s="7">
        <v>358.58000000000004</v>
      </c>
    </row>
    <row r="171" spans="1:7" x14ac:dyDescent="0.25">
      <c r="A171">
        <v>3022027</v>
      </c>
      <c r="B171" t="s">
        <v>24205</v>
      </c>
      <c r="C171" t="s">
        <v>460</v>
      </c>
      <c r="D171" t="s">
        <v>374</v>
      </c>
      <c r="E171">
        <v>617120</v>
      </c>
      <c r="F171" t="s">
        <v>24180</v>
      </c>
      <c r="G171" s="7">
        <v>564.57000000000005</v>
      </c>
    </row>
    <row r="172" spans="1:7" x14ac:dyDescent="0.25">
      <c r="A172">
        <v>3022027</v>
      </c>
      <c r="B172" t="s">
        <v>24205</v>
      </c>
      <c r="C172" t="s">
        <v>460</v>
      </c>
      <c r="D172" t="s">
        <v>375</v>
      </c>
      <c r="E172">
        <v>615140</v>
      </c>
      <c r="F172" t="s">
        <v>24180</v>
      </c>
      <c r="G172" s="7">
        <v>4020.24</v>
      </c>
    </row>
    <row r="173" spans="1:7" x14ac:dyDescent="0.25">
      <c r="A173">
        <v>3022027</v>
      </c>
      <c r="B173" t="s">
        <v>24205</v>
      </c>
      <c r="C173" t="s">
        <v>460</v>
      </c>
      <c r="D173" t="s">
        <v>375</v>
      </c>
      <c r="E173">
        <v>616130</v>
      </c>
      <c r="F173" t="s">
        <v>24180</v>
      </c>
      <c r="G173" s="7">
        <v>505.35</v>
      </c>
    </row>
    <row r="174" spans="1:7" x14ac:dyDescent="0.25">
      <c r="A174">
        <v>3022027</v>
      </c>
      <c r="B174" t="s">
        <v>24205</v>
      </c>
      <c r="C174" t="s">
        <v>460</v>
      </c>
      <c r="D174" t="s">
        <v>375</v>
      </c>
      <c r="E174">
        <v>617130</v>
      </c>
      <c r="F174" t="s">
        <v>24180</v>
      </c>
      <c r="G174" s="7">
        <v>764.23</v>
      </c>
    </row>
    <row r="175" spans="1:7" x14ac:dyDescent="0.25">
      <c r="A175">
        <v>3022027</v>
      </c>
      <c r="B175" t="s">
        <v>24205</v>
      </c>
      <c r="C175" t="s">
        <v>460</v>
      </c>
      <c r="D175" t="s">
        <v>377</v>
      </c>
      <c r="E175">
        <v>611110</v>
      </c>
      <c r="F175" t="s">
        <v>24180</v>
      </c>
      <c r="G175" s="7">
        <v>1705.92</v>
      </c>
    </row>
    <row r="176" spans="1:7" x14ac:dyDescent="0.25">
      <c r="A176">
        <v>3022027</v>
      </c>
      <c r="B176" t="s">
        <v>24205</v>
      </c>
      <c r="C176" t="s">
        <v>460</v>
      </c>
      <c r="D176" t="s">
        <v>377</v>
      </c>
      <c r="E176">
        <v>611120</v>
      </c>
      <c r="F176" t="s">
        <v>24180</v>
      </c>
      <c r="G176" s="7">
        <v>134.54000000000002</v>
      </c>
    </row>
    <row r="177" spans="1:7" x14ac:dyDescent="0.25">
      <c r="A177">
        <v>3022027</v>
      </c>
      <c r="B177" t="s">
        <v>24205</v>
      </c>
      <c r="C177" t="s">
        <v>460</v>
      </c>
      <c r="D177" t="s">
        <v>377</v>
      </c>
      <c r="E177">
        <v>611130</v>
      </c>
      <c r="F177" t="s">
        <v>24180</v>
      </c>
      <c r="G177" s="7">
        <v>346.27</v>
      </c>
    </row>
    <row r="178" spans="1:7" x14ac:dyDescent="0.25">
      <c r="A178">
        <v>3022028</v>
      </c>
      <c r="B178" t="s">
        <v>24206</v>
      </c>
      <c r="C178" t="s">
        <v>459</v>
      </c>
      <c r="D178" t="s">
        <v>371</v>
      </c>
      <c r="E178">
        <v>615100</v>
      </c>
      <c r="F178" t="s">
        <v>24180</v>
      </c>
      <c r="G178" s="7">
        <v>49268.33</v>
      </c>
    </row>
    <row r="179" spans="1:7" x14ac:dyDescent="0.25">
      <c r="A179">
        <v>3022028</v>
      </c>
      <c r="B179" t="s">
        <v>24206</v>
      </c>
      <c r="C179" t="s">
        <v>459</v>
      </c>
      <c r="D179" t="s">
        <v>371</v>
      </c>
      <c r="E179">
        <v>616100</v>
      </c>
      <c r="F179" t="s">
        <v>24180</v>
      </c>
      <c r="G179" s="7">
        <v>6577.2499999999991</v>
      </c>
    </row>
    <row r="180" spans="1:7" x14ac:dyDescent="0.25">
      <c r="A180">
        <v>3022028</v>
      </c>
      <c r="B180" t="s">
        <v>24206</v>
      </c>
      <c r="C180" t="s">
        <v>459</v>
      </c>
      <c r="D180" t="s">
        <v>371</v>
      </c>
      <c r="E180">
        <v>617100</v>
      </c>
      <c r="F180" t="s">
        <v>24180</v>
      </c>
      <c r="G180" s="7">
        <v>14059.85</v>
      </c>
    </row>
    <row r="181" spans="1:7" x14ac:dyDescent="0.25">
      <c r="A181">
        <v>3022028</v>
      </c>
      <c r="B181" t="s">
        <v>24206</v>
      </c>
      <c r="C181" t="s">
        <v>459</v>
      </c>
      <c r="D181" t="s">
        <v>373</v>
      </c>
      <c r="E181">
        <v>615130</v>
      </c>
      <c r="F181" t="s">
        <v>24180</v>
      </c>
      <c r="G181" s="7">
        <v>15389.53</v>
      </c>
    </row>
    <row r="182" spans="1:7" x14ac:dyDescent="0.25">
      <c r="A182">
        <v>3022028</v>
      </c>
      <c r="B182" t="s">
        <v>24206</v>
      </c>
      <c r="C182" t="s">
        <v>459</v>
      </c>
      <c r="D182" t="s">
        <v>373</v>
      </c>
      <c r="E182">
        <v>616160</v>
      </c>
      <c r="F182" t="s">
        <v>24180</v>
      </c>
      <c r="G182" s="7">
        <v>1770.4299999999998</v>
      </c>
    </row>
    <row r="183" spans="1:7" x14ac:dyDescent="0.25">
      <c r="A183">
        <v>3022028</v>
      </c>
      <c r="B183" t="s">
        <v>24206</v>
      </c>
      <c r="C183" t="s">
        <v>459</v>
      </c>
      <c r="D183" t="s">
        <v>373</v>
      </c>
      <c r="E183">
        <v>617150</v>
      </c>
      <c r="F183" t="s">
        <v>24180</v>
      </c>
      <c r="G183" s="7">
        <v>3123.8499999999995</v>
      </c>
    </row>
    <row r="184" spans="1:7" x14ac:dyDescent="0.25">
      <c r="A184">
        <v>3022028</v>
      </c>
      <c r="B184" t="s">
        <v>24206</v>
      </c>
      <c r="C184" t="s">
        <v>459</v>
      </c>
      <c r="D184" t="s">
        <v>374</v>
      </c>
      <c r="E184">
        <v>615120</v>
      </c>
      <c r="F184" t="s">
        <v>24180</v>
      </c>
      <c r="G184" s="7">
        <v>2781.2899999999995</v>
      </c>
    </row>
    <row r="185" spans="1:7" x14ac:dyDescent="0.25">
      <c r="A185">
        <v>3022028</v>
      </c>
      <c r="B185" t="s">
        <v>24206</v>
      </c>
      <c r="C185" t="s">
        <v>459</v>
      </c>
      <c r="D185" t="s">
        <v>374</v>
      </c>
      <c r="E185">
        <v>616120</v>
      </c>
      <c r="F185" t="s">
        <v>24180</v>
      </c>
      <c r="G185" s="7">
        <v>358.58000000000004</v>
      </c>
    </row>
    <row r="186" spans="1:7" x14ac:dyDescent="0.25">
      <c r="A186">
        <v>3022028</v>
      </c>
      <c r="B186" t="s">
        <v>24206</v>
      </c>
      <c r="C186" t="s">
        <v>459</v>
      </c>
      <c r="D186" t="s">
        <v>374</v>
      </c>
      <c r="E186">
        <v>617120</v>
      </c>
      <c r="F186" t="s">
        <v>24180</v>
      </c>
      <c r="G186" s="7">
        <v>564.54999999999995</v>
      </c>
    </row>
    <row r="187" spans="1:7" x14ac:dyDescent="0.25">
      <c r="A187">
        <v>3022028</v>
      </c>
      <c r="B187" t="s">
        <v>24206</v>
      </c>
      <c r="C187" t="s">
        <v>459</v>
      </c>
      <c r="D187" t="s">
        <v>375</v>
      </c>
      <c r="E187">
        <v>615140</v>
      </c>
      <c r="F187" t="s">
        <v>24180</v>
      </c>
      <c r="G187" s="7">
        <v>6660.34</v>
      </c>
    </row>
    <row r="188" spans="1:7" x14ac:dyDescent="0.25">
      <c r="A188">
        <v>3022028</v>
      </c>
      <c r="B188" t="s">
        <v>24206</v>
      </c>
      <c r="C188" t="s">
        <v>459</v>
      </c>
      <c r="D188" t="s">
        <v>375</v>
      </c>
      <c r="E188">
        <v>616130</v>
      </c>
      <c r="F188" t="s">
        <v>24180</v>
      </c>
      <c r="G188" s="7">
        <v>832.53</v>
      </c>
    </row>
    <row r="189" spans="1:7" x14ac:dyDescent="0.25">
      <c r="A189">
        <v>3022028</v>
      </c>
      <c r="B189" t="s">
        <v>24206</v>
      </c>
      <c r="C189" t="s">
        <v>459</v>
      </c>
      <c r="D189" t="s">
        <v>375</v>
      </c>
      <c r="E189">
        <v>617130</v>
      </c>
      <c r="F189" t="s">
        <v>24180</v>
      </c>
      <c r="G189" s="7">
        <v>1351.94</v>
      </c>
    </row>
    <row r="190" spans="1:7" x14ac:dyDescent="0.25">
      <c r="A190">
        <v>3022028</v>
      </c>
      <c r="B190" t="s">
        <v>24206</v>
      </c>
      <c r="C190" t="s">
        <v>459</v>
      </c>
      <c r="D190" t="s">
        <v>377</v>
      </c>
      <c r="E190">
        <v>611110</v>
      </c>
      <c r="F190" t="s">
        <v>24180</v>
      </c>
      <c r="G190" s="7">
        <v>2631.8099999999995</v>
      </c>
    </row>
    <row r="191" spans="1:7" x14ac:dyDescent="0.25">
      <c r="A191">
        <v>3022028</v>
      </c>
      <c r="B191" t="s">
        <v>24206</v>
      </c>
      <c r="C191" t="s">
        <v>459</v>
      </c>
      <c r="D191" t="s">
        <v>377</v>
      </c>
      <c r="E191">
        <v>611120</v>
      </c>
      <c r="F191" t="s">
        <v>24180</v>
      </c>
      <c r="G191" s="7">
        <v>40</v>
      </c>
    </row>
    <row r="192" spans="1:7" x14ac:dyDescent="0.25">
      <c r="A192">
        <v>3022028</v>
      </c>
      <c r="B192" t="s">
        <v>24206</v>
      </c>
      <c r="C192" t="s">
        <v>459</v>
      </c>
      <c r="D192" t="s">
        <v>377</v>
      </c>
      <c r="E192">
        <v>611130</v>
      </c>
      <c r="F192" t="s">
        <v>24180</v>
      </c>
      <c r="G192" s="7">
        <v>420.07</v>
      </c>
    </row>
    <row r="193" spans="1:7" x14ac:dyDescent="0.25">
      <c r="A193">
        <v>3022029</v>
      </c>
      <c r="B193" t="s">
        <v>24207</v>
      </c>
      <c r="C193" t="s">
        <v>100</v>
      </c>
      <c r="D193" t="s">
        <v>371</v>
      </c>
      <c r="E193">
        <v>615100</v>
      </c>
      <c r="F193" t="s">
        <v>24180</v>
      </c>
      <c r="G193" s="7">
        <v>79239.3</v>
      </c>
    </row>
    <row r="194" spans="1:7" x14ac:dyDescent="0.25">
      <c r="A194">
        <v>3022029</v>
      </c>
      <c r="B194" t="s">
        <v>24207</v>
      </c>
      <c r="C194" t="s">
        <v>100</v>
      </c>
      <c r="D194" t="s">
        <v>371</v>
      </c>
      <c r="E194">
        <v>616100</v>
      </c>
      <c r="F194" t="s">
        <v>24180</v>
      </c>
      <c r="G194" s="7">
        <v>10757.1</v>
      </c>
    </row>
    <row r="195" spans="1:7" x14ac:dyDescent="0.25">
      <c r="A195">
        <v>3022029</v>
      </c>
      <c r="B195" t="s">
        <v>24207</v>
      </c>
      <c r="C195" t="s">
        <v>100</v>
      </c>
      <c r="D195" t="s">
        <v>371</v>
      </c>
      <c r="E195">
        <v>617100</v>
      </c>
      <c r="F195" t="s">
        <v>24180</v>
      </c>
      <c r="G195" s="7">
        <v>20814.520000000004</v>
      </c>
    </row>
    <row r="196" spans="1:7" x14ac:dyDescent="0.25">
      <c r="A196">
        <v>3022029</v>
      </c>
      <c r="B196" t="s">
        <v>24207</v>
      </c>
      <c r="C196" t="s">
        <v>100</v>
      </c>
      <c r="D196" t="s">
        <v>373</v>
      </c>
      <c r="E196">
        <v>615130</v>
      </c>
      <c r="F196" t="s">
        <v>24180</v>
      </c>
      <c r="G196" s="7">
        <v>58626.960000000014</v>
      </c>
    </row>
    <row r="197" spans="1:7" x14ac:dyDescent="0.25">
      <c r="A197">
        <v>3022029</v>
      </c>
      <c r="B197" t="s">
        <v>24207</v>
      </c>
      <c r="C197" t="s">
        <v>100</v>
      </c>
      <c r="D197" t="s">
        <v>373</v>
      </c>
      <c r="E197">
        <v>616160</v>
      </c>
      <c r="F197" t="s">
        <v>24180</v>
      </c>
      <c r="G197" s="7">
        <v>7021.1500000000015</v>
      </c>
    </row>
    <row r="198" spans="1:7" x14ac:dyDescent="0.25">
      <c r="A198">
        <v>3022029</v>
      </c>
      <c r="B198" t="s">
        <v>24207</v>
      </c>
      <c r="C198" t="s">
        <v>100</v>
      </c>
      <c r="D198" t="s">
        <v>373</v>
      </c>
      <c r="E198">
        <v>617150</v>
      </c>
      <c r="F198" t="s">
        <v>24180</v>
      </c>
      <c r="G198" s="7">
        <v>9953.1600000000035</v>
      </c>
    </row>
    <row r="199" spans="1:7" x14ac:dyDescent="0.25">
      <c r="A199">
        <v>3022029</v>
      </c>
      <c r="B199" t="s">
        <v>24207</v>
      </c>
      <c r="C199" t="s">
        <v>100</v>
      </c>
      <c r="D199" t="s">
        <v>374</v>
      </c>
      <c r="E199">
        <v>615120</v>
      </c>
      <c r="F199" t="s">
        <v>24180</v>
      </c>
      <c r="G199" s="7">
        <v>11627.400000000016</v>
      </c>
    </row>
    <row r="200" spans="1:7" x14ac:dyDescent="0.25">
      <c r="A200">
        <v>3022029</v>
      </c>
      <c r="B200" t="s">
        <v>24207</v>
      </c>
      <c r="C200" t="s">
        <v>100</v>
      </c>
      <c r="D200" t="s">
        <v>374</v>
      </c>
      <c r="E200">
        <v>616120</v>
      </c>
      <c r="F200" t="s">
        <v>24180</v>
      </c>
      <c r="G200" s="7">
        <v>1321.83</v>
      </c>
    </row>
    <row r="201" spans="1:7" x14ac:dyDescent="0.25">
      <c r="A201">
        <v>3022029</v>
      </c>
      <c r="B201" t="s">
        <v>24207</v>
      </c>
      <c r="C201" t="s">
        <v>100</v>
      </c>
      <c r="D201" t="s">
        <v>374</v>
      </c>
      <c r="E201">
        <v>617120</v>
      </c>
      <c r="F201" t="s">
        <v>24180</v>
      </c>
      <c r="G201" s="7">
        <v>2360.19</v>
      </c>
    </row>
    <row r="202" spans="1:7" x14ac:dyDescent="0.25">
      <c r="A202">
        <v>3022029</v>
      </c>
      <c r="B202" t="s">
        <v>24207</v>
      </c>
      <c r="C202" t="s">
        <v>100</v>
      </c>
      <c r="D202" t="s">
        <v>375</v>
      </c>
      <c r="E202">
        <v>615140</v>
      </c>
      <c r="F202" t="s">
        <v>24180</v>
      </c>
      <c r="G202" s="7">
        <v>5794.95</v>
      </c>
    </row>
    <row r="203" spans="1:7" x14ac:dyDescent="0.25">
      <c r="A203">
        <v>3022029</v>
      </c>
      <c r="B203" t="s">
        <v>24207</v>
      </c>
      <c r="C203" t="s">
        <v>100</v>
      </c>
      <c r="D203" t="s">
        <v>375</v>
      </c>
      <c r="E203">
        <v>616130</v>
      </c>
      <c r="F203" t="s">
        <v>24180</v>
      </c>
      <c r="G203" s="7">
        <v>739.82</v>
      </c>
    </row>
    <row r="204" spans="1:7" x14ac:dyDescent="0.25">
      <c r="A204">
        <v>3022029</v>
      </c>
      <c r="B204" t="s">
        <v>24207</v>
      </c>
      <c r="C204" t="s">
        <v>100</v>
      </c>
      <c r="D204" t="s">
        <v>376</v>
      </c>
      <c r="E204">
        <v>615110</v>
      </c>
      <c r="F204" t="s">
        <v>24180</v>
      </c>
      <c r="G204" s="7">
        <v>5880.8899999999994</v>
      </c>
    </row>
    <row r="205" spans="1:7" x14ac:dyDescent="0.25">
      <c r="A205">
        <v>3022029</v>
      </c>
      <c r="B205" t="s">
        <v>24207</v>
      </c>
      <c r="C205" t="s">
        <v>100</v>
      </c>
      <c r="D205" t="s">
        <v>376</v>
      </c>
      <c r="E205">
        <v>616110</v>
      </c>
      <c r="F205" t="s">
        <v>24180</v>
      </c>
      <c r="G205" s="7">
        <v>690.08999999999992</v>
      </c>
    </row>
    <row r="206" spans="1:7" x14ac:dyDescent="0.25">
      <c r="A206">
        <v>3022029</v>
      </c>
      <c r="B206" t="s">
        <v>24207</v>
      </c>
      <c r="C206" t="s">
        <v>100</v>
      </c>
      <c r="D206" t="s">
        <v>376</v>
      </c>
      <c r="E206">
        <v>617110</v>
      </c>
      <c r="F206" t="s">
        <v>24180</v>
      </c>
      <c r="G206" s="7">
        <v>1193.74</v>
      </c>
    </row>
    <row r="207" spans="1:7" x14ac:dyDescent="0.25">
      <c r="A207">
        <v>3022029</v>
      </c>
      <c r="B207" t="s">
        <v>24207</v>
      </c>
      <c r="C207" t="s">
        <v>100</v>
      </c>
      <c r="D207" t="s">
        <v>377</v>
      </c>
      <c r="E207">
        <v>611110</v>
      </c>
      <c r="F207" t="s">
        <v>24180</v>
      </c>
      <c r="G207" s="7">
        <v>15044.350000000013</v>
      </c>
    </row>
    <row r="208" spans="1:7" x14ac:dyDescent="0.25">
      <c r="A208">
        <v>3022029</v>
      </c>
      <c r="B208" t="s">
        <v>24207</v>
      </c>
      <c r="C208" t="s">
        <v>100</v>
      </c>
      <c r="D208" t="s">
        <v>377</v>
      </c>
      <c r="E208">
        <v>611120</v>
      </c>
      <c r="F208" t="s">
        <v>24180</v>
      </c>
      <c r="G208" s="7">
        <v>1422.73</v>
      </c>
    </row>
    <row r="209" spans="1:7" x14ac:dyDescent="0.25">
      <c r="A209">
        <v>3022029</v>
      </c>
      <c r="B209" t="s">
        <v>24207</v>
      </c>
      <c r="C209" t="s">
        <v>100</v>
      </c>
      <c r="D209" t="s">
        <v>377</v>
      </c>
      <c r="E209">
        <v>611130</v>
      </c>
      <c r="F209" t="s">
        <v>24180</v>
      </c>
      <c r="G209" s="7">
        <v>2901.02</v>
      </c>
    </row>
    <row r="210" spans="1:7" x14ac:dyDescent="0.25">
      <c r="A210">
        <v>3022031</v>
      </c>
      <c r="B210" t="s">
        <v>24208</v>
      </c>
      <c r="C210" t="s">
        <v>151</v>
      </c>
      <c r="D210" t="s">
        <v>371</v>
      </c>
      <c r="E210">
        <v>615100</v>
      </c>
      <c r="F210" t="s">
        <v>24180</v>
      </c>
      <c r="G210" s="7">
        <v>50141.020000000004</v>
      </c>
    </row>
    <row r="211" spans="1:7" x14ac:dyDescent="0.25">
      <c r="A211">
        <v>3022031</v>
      </c>
      <c r="B211" t="s">
        <v>24208</v>
      </c>
      <c r="C211" t="s">
        <v>151</v>
      </c>
      <c r="D211" t="s">
        <v>371</v>
      </c>
      <c r="E211">
        <v>616100</v>
      </c>
      <c r="F211" t="s">
        <v>24180</v>
      </c>
      <c r="G211" s="7">
        <v>6707.9900000000007</v>
      </c>
    </row>
    <row r="212" spans="1:7" x14ac:dyDescent="0.25">
      <c r="A212">
        <v>3022031</v>
      </c>
      <c r="B212" t="s">
        <v>24208</v>
      </c>
      <c r="C212" t="s">
        <v>151</v>
      </c>
      <c r="D212" t="s">
        <v>371</v>
      </c>
      <c r="E212">
        <v>617100</v>
      </c>
      <c r="F212" t="s">
        <v>24180</v>
      </c>
      <c r="G212" s="7">
        <v>14277.610000000004</v>
      </c>
    </row>
    <row r="213" spans="1:7" x14ac:dyDescent="0.25">
      <c r="A213">
        <v>3022031</v>
      </c>
      <c r="B213" t="s">
        <v>24208</v>
      </c>
      <c r="C213" t="s">
        <v>151</v>
      </c>
      <c r="D213" t="s">
        <v>373</v>
      </c>
      <c r="E213">
        <v>615130</v>
      </c>
      <c r="F213" t="s">
        <v>24180</v>
      </c>
      <c r="G213" s="7">
        <v>29046.46999999999</v>
      </c>
    </row>
    <row r="214" spans="1:7" x14ac:dyDescent="0.25">
      <c r="A214">
        <v>3022031</v>
      </c>
      <c r="B214" t="s">
        <v>24208</v>
      </c>
      <c r="C214" t="s">
        <v>151</v>
      </c>
      <c r="D214" t="s">
        <v>373</v>
      </c>
      <c r="E214">
        <v>616160</v>
      </c>
      <c r="F214" t="s">
        <v>24180</v>
      </c>
      <c r="G214" s="7">
        <v>3435.21</v>
      </c>
    </row>
    <row r="215" spans="1:7" x14ac:dyDescent="0.25">
      <c r="A215">
        <v>3022031</v>
      </c>
      <c r="B215" t="s">
        <v>24208</v>
      </c>
      <c r="C215" t="s">
        <v>151</v>
      </c>
      <c r="D215" t="s">
        <v>373</v>
      </c>
      <c r="E215">
        <v>617150</v>
      </c>
      <c r="F215" t="s">
        <v>24180</v>
      </c>
      <c r="G215" s="7">
        <v>6165.1</v>
      </c>
    </row>
    <row r="216" spans="1:7" x14ac:dyDescent="0.25">
      <c r="A216">
        <v>3022031</v>
      </c>
      <c r="B216" t="s">
        <v>24208</v>
      </c>
      <c r="C216" t="s">
        <v>151</v>
      </c>
      <c r="D216" t="s">
        <v>374</v>
      </c>
      <c r="E216">
        <v>615120</v>
      </c>
      <c r="F216" t="s">
        <v>24180</v>
      </c>
      <c r="G216" s="7">
        <v>2589.5</v>
      </c>
    </row>
    <row r="217" spans="1:7" x14ac:dyDescent="0.25">
      <c r="A217">
        <v>3022031</v>
      </c>
      <c r="B217" t="s">
        <v>24208</v>
      </c>
      <c r="C217" t="s">
        <v>151</v>
      </c>
      <c r="D217" t="s">
        <v>374</v>
      </c>
      <c r="E217">
        <v>616120</v>
      </c>
      <c r="F217" t="s">
        <v>24180</v>
      </c>
      <c r="G217" s="7">
        <v>325.87</v>
      </c>
    </row>
    <row r="218" spans="1:7" x14ac:dyDescent="0.25">
      <c r="A218">
        <v>3022031</v>
      </c>
      <c r="B218" t="s">
        <v>24208</v>
      </c>
      <c r="C218" t="s">
        <v>151</v>
      </c>
      <c r="D218" t="s">
        <v>374</v>
      </c>
      <c r="E218">
        <v>617120</v>
      </c>
      <c r="F218" t="s">
        <v>24180</v>
      </c>
      <c r="G218" s="7">
        <v>528.26</v>
      </c>
    </row>
    <row r="219" spans="1:7" x14ac:dyDescent="0.25">
      <c r="A219">
        <v>3022031</v>
      </c>
      <c r="B219" t="s">
        <v>24208</v>
      </c>
      <c r="C219" t="s">
        <v>151</v>
      </c>
      <c r="D219" t="s">
        <v>375</v>
      </c>
      <c r="E219">
        <v>615140</v>
      </c>
      <c r="F219" t="s">
        <v>24180</v>
      </c>
      <c r="G219" s="7">
        <v>6574.4699999999993</v>
      </c>
    </row>
    <row r="220" spans="1:7" x14ac:dyDescent="0.25">
      <c r="A220">
        <v>3022031</v>
      </c>
      <c r="B220" t="s">
        <v>24208</v>
      </c>
      <c r="C220" t="s">
        <v>151</v>
      </c>
      <c r="D220" t="s">
        <v>375</v>
      </c>
      <c r="E220">
        <v>616130</v>
      </c>
      <c r="F220" t="s">
        <v>24180</v>
      </c>
      <c r="G220" s="7">
        <v>853.42</v>
      </c>
    </row>
    <row r="221" spans="1:7" x14ac:dyDescent="0.25">
      <c r="A221">
        <v>3022031</v>
      </c>
      <c r="B221" t="s">
        <v>24208</v>
      </c>
      <c r="C221" t="s">
        <v>151</v>
      </c>
      <c r="D221" t="s">
        <v>375</v>
      </c>
      <c r="E221">
        <v>617130</v>
      </c>
      <c r="F221" t="s">
        <v>24180</v>
      </c>
      <c r="G221" s="7">
        <v>1249.3900000000001</v>
      </c>
    </row>
    <row r="222" spans="1:7" x14ac:dyDescent="0.25">
      <c r="A222">
        <v>3022031</v>
      </c>
      <c r="B222" t="s">
        <v>24208</v>
      </c>
      <c r="C222" t="s">
        <v>151</v>
      </c>
      <c r="D222" t="s">
        <v>377</v>
      </c>
      <c r="E222">
        <v>611110</v>
      </c>
      <c r="F222" t="s">
        <v>24180</v>
      </c>
      <c r="G222" s="7">
        <v>3118.1000000000004</v>
      </c>
    </row>
    <row r="223" spans="1:7" x14ac:dyDescent="0.25">
      <c r="A223">
        <v>3022031</v>
      </c>
      <c r="B223" t="s">
        <v>24208</v>
      </c>
      <c r="C223" t="s">
        <v>151</v>
      </c>
      <c r="D223" t="s">
        <v>377</v>
      </c>
      <c r="E223">
        <v>611120</v>
      </c>
      <c r="F223" t="s">
        <v>24180</v>
      </c>
      <c r="G223" s="7">
        <v>270.87</v>
      </c>
    </row>
    <row r="224" spans="1:7" x14ac:dyDescent="0.25">
      <c r="A224">
        <v>3022031</v>
      </c>
      <c r="B224" t="s">
        <v>24208</v>
      </c>
      <c r="C224" t="s">
        <v>151</v>
      </c>
      <c r="D224" t="s">
        <v>377</v>
      </c>
      <c r="E224">
        <v>611130</v>
      </c>
      <c r="F224" t="s">
        <v>24180</v>
      </c>
      <c r="G224" s="7">
        <v>533.66</v>
      </c>
    </row>
    <row r="225" spans="1:7" x14ac:dyDescent="0.25">
      <c r="A225">
        <v>3022032</v>
      </c>
      <c r="B225" t="s">
        <v>24209</v>
      </c>
      <c r="C225" t="s">
        <v>148</v>
      </c>
      <c r="D225" t="s">
        <v>371</v>
      </c>
      <c r="E225">
        <v>615100</v>
      </c>
      <c r="F225" t="s">
        <v>24180</v>
      </c>
      <c r="G225" s="7">
        <v>96701.10000000002</v>
      </c>
    </row>
    <row r="226" spans="1:7" x14ac:dyDescent="0.25">
      <c r="A226">
        <v>3022032</v>
      </c>
      <c r="B226" t="s">
        <v>24209</v>
      </c>
      <c r="C226" t="s">
        <v>148</v>
      </c>
      <c r="D226" t="s">
        <v>371</v>
      </c>
      <c r="E226">
        <v>616100</v>
      </c>
      <c r="F226" t="s">
        <v>24180</v>
      </c>
      <c r="G226" s="7">
        <v>12975.410000000002</v>
      </c>
    </row>
    <row r="227" spans="1:7" x14ac:dyDescent="0.25">
      <c r="A227">
        <v>3022032</v>
      </c>
      <c r="B227" t="s">
        <v>24209</v>
      </c>
      <c r="C227" t="s">
        <v>148</v>
      </c>
      <c r="D227" t="s">
        <v>371</v>
      </c>
      <c r="E227">
        <v>617100</v>
      </c>
      <c r="F227" t="s">
        <v>24180</v>
      </c>
      <c r="G227" s="7">
        <v>26632.230000000003</v>
      </c>
    </row>
    <row r="228" spans="1:7" x14ac:dyDescent="0.25">
      <c r="A228">
        <v>3022032</v>
      </c>
      <c r="B228" t="s">
        <v>24209</v>
      </c>
      <c r="C228" t="s">
        <v>148</v>
      </c>
      <c r="D228" t="s">
        <v>372</v>
      </c>
      <c r="E228">
        <v>615180</v>
      </c>
      <c r="F228" t="s">
        <v>24180</v>
      </c>
      <c r="G228" s="7">
        <v>4619.4900000000007</v>
      </c>
    </row>
    <row r="229" spans="1:7" x14ac:dyDescent="0.25">
      <c r="A229">
        <v>3022032</v>
      </c>
      <c r="B229" t="s">
        <v>24209</v>
      </c>
      <c r="C229" t="s">
        <v>148</v>
      </c>
      <c r="D229" t="s">
        <v>372</v>
      </c>
      <c r="E229">
        <v>616150</v>
      </c>
      <c r="F229" t="s">
        <v>24180</v>
      </c>
      <c r="G229" s="7">
        <v>564.37</v>
      </c>
    </row>
    <row r="230" spans="1:7" x14ac:dyDescent="0.25">
      <c r="A230">
        <v>3022032</v>
      </c>
      <c r="B230" t="s">
        <v>24209</v>
      </c>
      <c r="C230" t="s">
        <v>148</v>
      </c>
      <c r="D230" t="s">
        <v>372</v>
      </c>
      <c r="E230">
        <v>617140</v>
      </c>
      <c r="F230" t="s">
        <v>24180</v>
      </c>
      <c r="G230" s="7">
        <v>1318.28</v>
      </c>
    </row>
    <row r="231" spans="1:7" x14ac:dyDescent="0.25">
      <c r="A231">
        <v>3022032</v>
      </c>
      <c r="B231" t="s">
        <v>24209</v>
      </c>
      <c r="C231" t="s">
        <v>148</v>
      </c>
      <c r="D231" t="s">
        <v>373</v>
      </c>
      <c r="E231">
        <v>615130</v>
      </c>
      <c r="F231" t="s">
        <v>24180</v>
      </c>
      <c r="G231" s="7">
        <v>45081.479999999989</v>
      </c>
    </row>
    <row r="232" spans="1:7" x14ac:dyDescent="0.25">
      <c r="A232">
        <v>3022032</v>
      </c>
      <c r="B232" t="s">
        <v>24209</v>
      </c>
      <c r="C232" t="s">
        <v>148</v>
      </c>
      <c r="D232" t="s">
        <v>373</v>
      </c>
      <c r="E232">
        <v>616160</v>
      </c>
      <c r="F232" t="s">
        <v>24180</v>
      </c>
      <c r="G232" s="7">
        <v>5410.96</v>
      </c>
    </row>
    <row r="233" spans="1:7" x14ac:dyDescent="0.25">
      <c r="A233">
        <v>3022032</v>
      </c>
      <c r="B233" t="s">
        <v>24209</v>
      </c>
      <c r="C233" t="s">
        <v>148</v>
      </c>
      <c r="D233" t="s">
        <v>373</v>
      </c>
      <c r="E233">
        <v>617150</v>
      </c>
      <c r="F233" t="s">
        <v>24180</v>
      </c>
      <c r="G233" s="7">
        <v>8737.3900000000012</v>
      </c>
    </row>
    <row r="234" spans="1:7" x14ac:dyDescent="0.25">
      <c r="A234">
        <v>3022032</v>
      </c>
      <c r="B234" t="s">
        <v>24209</v>
      </c>
      <c r="C234" t="s">
        <v>148</v>
      </c>
      <c r="D234" t="s">
        <v>374</v>
      </c>
      <c r="E234">
        <v>615120</v>
      </c>
      <c r="F234" t="s">
        <v>24180</v>
      </c>
      <c r="G234" s="7">
        <v>2967.79</v>
      </c>
    </row>
    <row r="235" spans="1:7" x14ac:dyDescent="0.25">
      <c r="A235">
        <v>3022032</v>
      </c>
      <c r="B235" t="s">
        <v>24209</v>
      </c>
      <c r="C235" t="s">
        <v>148</v>
      </c>
      <c r="D235" t="s">
        <v>374</v>
      </c>
      <c r="E235">
        <v>616120</v>
      </c>
      <c r="F235" t="s">
        <v>24180</v>
      </c>
      <c r="G235" s="7">
        <v>333.94</v>
      </c>
    </row>
    <row r="236" spans="1:7" x14ac:dyDescent="0.25">
      <c r="A236">
        <v>3022032</v>
      </c>
      <c r="B236" t="s">
        <v>24209</v>
      </c>
      <c r="C236" t="s">
        <v>148</v>
      </c>
      <c r="D236" t="s">
        <v>374</v>
      </c>
      <c r="E236">
        <v>617120</v>
      </c>
      <c r="F236" t="s">
        <v>24180</v>
      </c>
      <c r="G236" s="7">
        <v>602.41</v>
      </c>
    </row>
    <row r="237" spans="1:7" x14ac:dyDescent="0.25">
      <c r="A237">
        <v>3022032</v>
      </c>
      <c r="B237" t="s">
        <v>24209</v>
      </c>
      <c r="C237" t="s">
        <v>148</v>
      </c>
      <c r="D237" t="s">
        <v>375</v>
      </c>
      <c r="E237">
        <v>615140</v>
      </c>
      <c r="F237" t="s">
        <v>24180</v>
      </c>
      <c r="G237" s="7">
        <v>5838.45</v>
      </c>
    </row>
    <row r="238" spans="1:7" x14ac:dyDescent="0.25">
      <c r="A238">
        <v>3022032</v>
      </c>
      <c r="B238" t="s">
        <v>24209</v>
      </c>
      <c r="C238" t="s">
        <v>148</v>
      </c>
      <c r="D238" t="s">
        <v>375</v>
      </c>
      <c r="E238">
        <v>616130</v>
      </c>
      <c r="F238" t="s">
        <v>24180</v>
      </c>
      <c r="G238" s="7">
        <v>718.51</v>
      </c>
    </row>
    <row r="239" spans="1:7" x14ac:dyDescent="0.25">
      <c r="A239">
        <v>3022032</v>
      </c>
      <c r="B239" t="s">
        <v>24209</v>
      </c>
      <c r="C239" t="s">
        <v>148</v>
      </c>
      <c r="D239" t="s">
        <v>375</v>
      </c>
      <c r="E239">
        <v>617130</v>
      </c>
      <c r="F239" t="s">
        <v>24180</v>
      </c>
      <c r="G239" s="7">
        <v>1185.1200000000001</v>
      </c>
    </row>
    <row r="240" spans="1:7" x14ac:dyDescent="0.25">
      <c r="A240">
        <v>3022032</v>
      </c>
      <c r="B240" t="s">
        <v>24209</v>
      </c>
      <c r="C240" t="s">
        <v>148</v>
      </c>
      <c r="D240" t="s">
        <v>377</v>
      </c>
      <c r="E240">
        <v>611110</v>
      </c>
      <c r="F240" t="s">
        <v>24180</v>
      </c>
      <c r="G240" s="7">
        <v>4273.3600000000006</v>
      </c>
    </row>
    <row r="241" spans="1:7" x14ac:dyDescent="0.25">
      <c r="A241">
        <v>3022032</v>
      </c>
      <c r="B241" t="s">
        <v>24209</v>
      </c>
      <c r="C241" t="s">
        <v>148</v>
      </c>
      <c r="D241" t="s">
        <v>377</v>
      </c>
      <c r="E241">
        <v>611120</v>
      </c>
      <c r="F241" t="s">
        <v>24180</v>
      </c>
      <c r="G241" s="7">
        <v>198.3</v>
      </c>
    </row>
    <row r="242" spans="1:7" x14ac:dyDescent="0.25">
      <c r="A242">
        <v>3022032</v>
      </c>
      <c r="B242" t="s">
        <v>24209</v>
      </c>
      <c r="C242" t="s">
        <v>148</v>
      </c>
      <c r="D242" t="s">
        <v>377</v>
      </c>
      <c r="E242">
        <v>611130</v>
      </c>
      <c r="F242" t="s">
        <v>24180</v>
      </c>
      <c r="G242" s="7">
        <v>452.07</v>
      </c>
    </row>
    <row r="243" spans="1:7" x14ac:dyDescent="0.25">
      <c r="A243">
        <v>3023304</v>
      </c>
      <c r="B243" t="s">
        <v>24210</v>
      </c>
      <c r="C243" t="s">
        <v>24211</v>
      </c>
      <c r="D243" t="s">
        <v>371</v>
      </c>
      <c r="E243">
        <v>615100</v>
      </c>
      <c r="F243" t="s">
        <v>24180</v>
      </c>
      <c r="G243" s="7">
        <v>44365.810000000005</v>
      </c>
    </row>
    <row r="244" spans="1:7" x14ac:dyDescent="0.25">
      <c r="A244">
        <v>3023304</v>
      </c>
      <c r="B244" t="s">
        <v>24210</v>
      </c>
      <c r="C244" t="s">
        <v>24211</v>
      </c>
      <c r="D244" t="s">
        <v>371</v>
      </c>
      <c r="E244">
        <v>616100</v>
      </c>
      <c r="F244" t="s">
        <v>24180</v>
      </c>
      <c r="G244" s="7">
        <v>5904.2500000000009</v>
      </c>
    </row>
    <row r="245" spans="1:7" x14ac:dyDescent="0.25">
      <c r="A245">
        <v>3023304</v>
      </c>
      <c r="B245" t="s">
        <v>24210</v>
      </c>
      <c r="C245" t="s">
        <v>24211</v>
      </c>
      <c r="D245" t="s">
        <v>371</v>
      </c>
      <c r="E245">
        <v>617100</v>
      </c>
      <c r="F245" t="s">
        <v>24180</v>
      </c>
      <c r="G245" s="7">
        <v>11479.689999999999</v>
      </c>
    </row>
    <row r="246" spans="1:7" x14ac:dyDescent="0.25">
      <c r="A246">
        <v>3023304</v>
      </c>
      <c r="B246" t="s">
        <v>24210</v>
      </c>
      <c r="C246" t="s">
        <v>24211</v>
      </c>
      <c r="D246" t="s">
        <v>372</v>
      </c>
      <c r="E246">
        <v>615180</v>
      </c>
      <c r="F246" t="s">
        <v>24180</v>
      </c>
      <c r="G246" s="7">
        <v>1991.06</v>
      </c>
    </row>
    <row r="247" spans="1:7" x14ac:dyDescent="0.25">
      <c r="A247">
        <v>3023304</v>
      </c>
      <c r="B247" t="s">
        <v>24210</v>
      </c>
      <c r="C247" t="s">
        <v>24211</v>
      </c>
      <c r="D247" t="s">
        <v>372</v>
      </c>
      <c r="E247">
        <v>616150</v>
      </c>
      <c r="F247" t="s">
        <v>24180</v>
      </c>
      <c r="G247" s="7">
        <v>236.11</v>
      </c>
    </row>
    <row r="248" spans="1:7" x14ac:dyDescent="0.25">
      <c r="A248">
        <v>3023304</v>
      </c>
      <c r="B248" t="s">
        <v>24210</v>
      </c>
      <c r="C248" t="s">
        <v>24211</v>
      </c>
      <c r="D248" t="s">
        <v>372</v>
      </c>
      <c r="E248">
        <v>617140</v>
      </c>
      <c r="F248" t="s">
        <v>24180</v>
      </c>
      <c r="G248" s="7">
        <v>571.04</v>
      </c>
    </row>
    <row r="249" spans="1:7" x14ac:dyDescent="0.25">
      <c r="A249">
        <v>3023304</v>
      </c>
      <c r="B249" t="s">
        <v>24210</v>
      </c>
      <c r="C249" t="s">
        <v>24211</v>
      </c>
      <c r="D249" t="s">
        <v>373</v>
      </c>
      <c r="E249">
        <v>615130</v>
      </c>
      <c r="F249" t="s">
        <v>24180</v>
      </c>
      <c r="G249" s="7">
        <v>20756.490000000002</v>
      </c>
    </row>
    <row r="250" spans="1:7" x14ac:dyDescent="0.25">
      <c r="A250">
        <v>3023304</v>
      </c>
      <c r="B250" t="s">
        <v>24210</v>
      </c>
      <c r="C250" t="s">
        <v>24211</v>
      </c>
      <c r="D250" t="s">
        <v>373</v>
      </c>
      <c r="E250">
        <v>616160</v>
      </c>
      <c r="F250" t="s">
        <v>24180</v>
      </c>
      <c r="G250" s="7">
        <v>2506.42</v>
      </c>
    </row>
    <row r="251" spans="1:7" x14ac:dyDescent="0.25">
      <c r="A251">
        <v>3023304</v>
      </c>
      <c r="B251" t="s">
        <v>24210</v>
      </c>
      <c r="C251" t="s">
        <v>24211</v>
      </c>
      <c r="D251" t="s">
        <v>373</v>
      </c>
      <c r="E251">
        <v>617150</v>
      </c>
      <c r="F251" t="s">
        <v>24180</v>
      </c>
      <c r="G251" s="7">
        <v>3212.96</v>
      </c>
    </row>
    <row r="252" spans="1:7" x14ac:dyDescent="0.25">
      <c r="A252">
        <v>3023304</v>
      </c>
      <c r="B252" t="s">
        <v>24210</v>
      </c>
      <c r="C252" t="s">
        <v>24211</v>
      </c>
      <c r="D252" t="s">
        <v>374</v>
      </c>
      <c r="E252">
        <v>615120</v>
      </c>
      <c r="F252" t="s">
        <v>24180</v>
      </c>
      <c r="G252" s="7">
        <v>2387.14</v>
      </c>
    </row>
    <row r="253" spans="1:7" x14ac:dyDescent="0.25">
      <c r="A253">
        <v>3023304</v>
      </c>
      <c r="B253" t="s">
        <v>24210</v>
      </c>
      <c r="C253" t="s">
        <v>24211</v>
      </c>
      <c r="D253" t="s">
        <v>374</v>
      </c>
      <c r="E253">
        <v>616120</v>
      </c>
      <c r="F253" t="s">
        <v>24180</v>
      </c>
      <c r="G253" s="7">
        <v>295.52</v>
      </c>
    </row>
    <row r="254" spans="1:7" x14ac:dyDescent="0.25">
      <c r="A254">
        <v>3023304</v>
      </c>
      <c r="B254" t="s">
        <v>24210</v>
      </c>
      <c r="C254" t="s">
        <v>24211</v>
      </c>
      <c r="D254" t="s">
        <v>374</v>
      </c>
      <c r="E254">
        <v>617120</v>
      </c>
      <c r="F254" t="s">
        <v>24180</v>
      </c>
      <c r="G254" s="7">
        <v>486.98</v>
      </c>
    </row>
    <row r="255" spans="1:7" x14ac:dyDescent="0.25">
      <c r="A255">
        <v>3023304</v>
      </c>
      <c r="B255" t="s">
        <v>24210</v>
      </c>
      <c r="C255" t="s">
        <v>24211</v>
      </c>
      <c r="D255" t="s">
        <v>375</v>
      </c>
      <c r="E255">
        <v>615140</v>
      </c>
      <c r="F255" t="s">
        <v>24180</v>
      </c>
      <c r="G255" s="7">
        <v>4400.5299999999961</v>
      </c>
    </row>
    <row r="256" spans="1:7" x14ac:dyDescent="0.25">
      <c r="A256">
        <v>3023304</v>
      </c>
      <c r="B256" t="s">
        <v>24210</v>
      </c>
      <c r="C256" t="s">
        <v>24211</v>
      </c>
      <c r="D256" t="s">
        <v>375</v>
      </c>
      <c r="E256">
        <v>616130</v>
      </c>
      <c r="F256" t="s">
        <v>24180</v>
      </c>
      <c r="G256" s="7">
        <v>555.89</v>
      </c>
    </row>
    <row r="257" spans="1:7" x14ac:dyDescent="0.25">
      <c r="A257">
        <v>3023304</v>
      </c>
      <c r="B257" t="s">
        <v>24210</v>
      </c>
      <c r="C257" t="s">
        <v>24211</v>
      </c>
      <c r="D257" t="s">
        <v>375</v>
      </c>
      <c r="E257">
        <v>617130</v>
      </c>
      <c r="F257" t="s">
        <v>24180</v>
      </c>
      <c r="G257" s="7">
        <v>552.39</v>
      </c>
    </row>
    <row r="258" spans="1:7" x14ac:dyDescent="0.25">
      <c r="A258">
        <v>3023304</v>
      </c>
      <c r="B258" t="s">
        <v>24210</v>
      </c>
      <c r="C258" t="s">
        <v>24211</v>
      </c>
      <c r="D258" t="s">
        <v>377</v>
      </c>
      <c r="E258">
        <v>611110</v>
      </c>
      <c r="F258" t="s">
        <v>24180</v>
      </c>
      <c r="G258" s="7">
        <v>3275.8199999999997</v>
      </c>
    </row>
    <row r="259" spans="1:7" x14ac:dyDescent="0.25">
      <c r="A259">
        <v>3023304</v>
      </c>
      <c r="B259" t="s">
        <v>24210</v>
      </c>
      <c r="C259" t="s">
        <v>24211</v>
      </c>
      <c r="D259" t="s">
        <v>377</v>
      </c>
      <c r="E259">
        <v>611120</v>
      </c>
      <c r="F259" t="s">
        <v>24180</v>
      </c>
      <c r="G259" s="7">
        <v>374.03999999999996</v>
      </c>
    </row>
    <row r="260" spans="1:7" x14ac:dyDescent="0.25">
      <c r="A260">
        <v>3023304</v>
      </c>
      <c r="B260" t="s">
        <v>24210</v>
      </c>
      <c r="C260" t="s">
        <v>24211</v>
      </c>
      <c r="D260" t="s">
        <v>377</v>
      </c>
      <c r="E260">
        <v>611130</v>
      </c>
      <c r="F260" t="s">
        <v>24180</v>
      </c>
      <c r="G260" s="7">
        <v>543.14</v>
      </c>
    </row>
    <row r="261" spans="1:7" x14ac:dyDescent="0.25">
      <c r="A261">
        <v>3022036</v>
      </c>
      <c r="B261" t="s">
        <v>24212</v>
      </c>
      <c r="C261" t="s">
        <v>175</v>
      </c>
      <c r="D261" t="s">
        <v>371</v>
      </c>
      <c r="E261">
        <v>615100</v>
      </c>
      <c r="F261" t="s">
        <v>24180</v>
      </c>
      <c r="G261" s="7">
        <v>69250.990000000063</v>
      </c>
    </row>
    <row r="262" spans="1:7" x14ac:dyDescent="0.25">
      <c r="A262">
        <v>3022036</v>
      </c>
      <c r="B262" t="s">
        <v>24212</v>
      </c>
      <c r="C262" t="s">
        <v>175</v>
      </c>
      <c r="D262" t="s">
        <v>371</v>
      </c>
      <c r="E262">
        <v>616100</v>
      </c>
      <c r="F262" t="s">
        <v>24180</v>
      </c>
      <c r="G262" s="7">
        <v>9518</v>
      </c>
    </row>
    <row r="263" spans="1:7" x14ac:dyDescent="0.25">
      <c r="A263">
        <v>3022036</v>
      </c>
      <c r="B263" t="s">
        <v>24212</v>
      </c>
      <c r="C263" t="s">
        <v>175</v>
      </c>
      <c r="D263" t="s">
        <v>371</v>
      </c>
      <c r="E263">
        <v>617100</v>
      </c>
      <c r="F263" t="s">
        <v>24180</v>
      </c>
      <c r="G263" s="7">
        <v>18901.919999999995</v>
      </c>
    </row>
    <row r="264" spans="1:7" x14ac:dyDescent="0.25">
      <c r="A264">
        <v>3022036</v>
      </c>
      <c r="B264" t="s">
        <v>24212</v>
      </c>
      <c r="C264" t="s">
        <v>175</v>
      </c>
      <c r="D264" t="s">
        <v>372</v>
      </c>
      <c r="E264">
        <v>615180</v>
      </c>
      <c r="F264" t="s">
        <v>24180</v>
      </c>
      <c r="G264" s="7">
        <v>638.17999999999995</v>
      </c>
    </row>
    <row r="265" spans="1:7" x14ac:dyDescent="0.25">
      <c r="A265">
        <v>3022036</v>
      </c>
      <c r="B265" t="s">
        <v>24212</v>
      </c>
      <c r="C265" t="s">
        <v>175</v>
      </c>
      <c r="D265" t="s">
        <v>372</v>
      </c>
      <c r="E265">
        <v>616150</v>
      </c>
      <c r="F265" t="s">
        <v>24180</v>
      </c>
      <c r="G265" s="7">
        <v>32.700000000000003</v>
      </c>
    </row>
    <row r="266" spans="1:7" x14ac:dyDescent="0.25">
      <c r="A266">
        <v>3022036</v>
      </c>
      <c r="B266" t="s">
        <v>24212</v>
      </c>
      <c r="C266" t="s">
        <v>175</v>
      </c>
      <c r="D266" t="s">
        <v>373</v>
      </c>
      <c r="E266">
        <v>615130</v>
      </c>
      <c r="F266" t="s">
        <v>24180</v>
      </c>
      <c r="G266" s="7">
        <v>43150.330000000009</v>
      </c>
    </row>
    <row r="267" spans="1:7" x14ac:dyDescent="0.25">
      <c r="A267">
        <v>3022036</v>
      </c>
      <c r="B267" t="s">
        <v>24212</v>
      </c>
      <c r="C267" t="s">
        <v>175</v>
      </c>
      <c r="D267" t="s">
        <v>373</v>
      </c>
      <c r="E267">
        <v>616160</v>
      </c>
      <c r="F267" t="s">
        <v>24180</v>
      </c>
      <c r="G267" s="7">
        <v>5132.1399999999994</v>
      </c>
    </row>
    <row r="268" spans="1:7" x14ac:dyDescent="0.25">
      <c r="A268">
        <v>3022036</v>
      </c>
      <c r="B268" t="s">
        <v>24212</v>
      </c>
      <c r="C268" t="s">
        <v>175</v>
      </c>
      <c r="D268" t="s">
        <v>373</v>
      </c>
      <c r="E268">
        <v>617150</v>
      </c>
      <c r="F268" t="s">
        <v>24180</v>
      </c>
      <c r="G268" s="7">
        <v>8441.9600000000009</v>
      </c>
    </row>
    <row r="269" spans="1:7" x14ac:dyDescent="0.25">
      <c r="A269">
        <v>3022036</v>
      </c>
      <c r="B269" t="s">
        <v>24212</v>
      </c>
      <c r="C269" t="s">
        <v>175</v>
      </c>
      <c r="D269" t="s">
        <v>374</v>
      </c>
      <c r="E269">
        <v>615120</v>
      </c>
      <c r="F269" t="s">
        <v>24180</v>
      </c>
      <c r="G269" s="7">
        <v>5998.94</v>
      </c>
    </row>
    <row r="270" spans="1:7" x14ac:dyDescent="0.25">
      <c r="A270">
        <v>3022036</v>
      </c>
      <c r="B270" t="s">
        <v>24212</v>
      </c>
      <c r="C270" t="s">
        <v>175</v>
      </c>
      <c r="D270" t="s">
        <v>374</v>
      </c>
      <c r="E270">
        <v>616120</v>
      </c>
      <c r="F270" t="s">
        <v>24180</v>
      </c>
      <c r="G270" s="7">
        <v>626.23</v>
      </c>
    </row>
    <row r="271" spans="1:7" x14ac:dyDescent="0.25">
      <c r="A271">
        <v>3022036</v>
      </c>
      <c r="B271" t="s">
        <v>24212</v>
      </c>
      <c r="C271" t="s">
        <v>175</v>
      </c>
      <c r="D271" t="s">
        <v>374</v>
      </c>
      <c r="E271">
        <v>617120</v>
      </c>
      <c r="F271" t="s">
        <v>24180</v>
      </c>
      <c r="G271" s="7">
        <v>1217.7</v>
      </c>
    </row>
    <row r="272" spans="1:7" x14ac:dyDescent="0.25">
      <c r="A272">
        <v>3022036</v>
      </c>
      <c r="B272" t="s">
        <v>24212</v>
      </c>
      <c r="C272" t="s">
        <v>175</v>
      </c>
      <c r="D272" t="s">
        <v>375</v>
      </c>
      <c r="E272">
        <v>615140</v>
      </c>
      <c r="F272" t="s">
        <v>24180</v>
      </c>
      <c r="G272" s="7">
        <v>5600.8300000000008</v>
      </c>
    </row>
    <row r="273" spans="1:7" x14ac:dyDescent="0.25">
      <c r="A273">
        <v>3022036</v>
      </c>
      <c r="B273" t="s">
        <v>24212</v>
      </c>
      <c r="C273" t="s">
        <v>175</v>
      </c>
      <c r="D273" t="s">
        <v>375</v>
      </c>
      <c r="E273">
        <v>616130</v>
      </c>
      <c r="F273" t="s">
        <v>24180</v>
      </c>
      <c r="G273" s="7">
        <v>710.84999999999991</v>
      </c>
    </row>
    <row r="274" spans="1:7" x14ac:dyDescent="0.25">
      <c r="A274">
        <v>3022036</v>
      </c>
      <c r="B274" t="s">
        <v>24212</v>
      </c>
      <c r="C274" t="s">
        <v>175</v>
      </c>
      <c r="D274" t="s">
        <v>375</v>
      </c>
      <c r="E274">
        <v>617130</v>
      </c>
      <c r="F274" t="s">
        <v>24180</v>
      </c>
      <c r="G274" s="7">
        <v>1136.8899999999999</v>
      </c>
    </row>
    <row r="275" spans="1:7" x14ac:dyDescent="0.25">
      <c r="A275">
        <v>3022036</v>
      </c>
      <c r="B275" t="s">
        <v>24212</v>
      </c>
      <c r="C275" t="s">
        <v>175</v>
      </c>
      <c r="D275" t="s">
        <v>377</v>
      </c>
      <c r="E275">
        <v>611110</v>
      </c>
      <c r="F275" t="s">
        <v>24180</v>
      </c>
      <c r="G275" s="7">
        <v>3270.52</v>
      </c>
    </row>
    <row r="276" spans="1:7" x14ac:dyDescent="0.25">
      <c r="A276">
        <v>3022036</v>
      </c>
      <c r="B276" t="s">
        <v>24212</v>
      </c>
      <c r="C276" t="s">
        <v>175</v>
      </c>
      <c r="D276" t="s">
        <v>377</v>
      </c>
      <c r="E276">
        <v>611120</v>
      </c>
      <c r="F276" t="s">
        <v>24180</v>
      </c>
      <c r="G276" s="7">
        <v>293.77999999999997</v>
      </c>
    </row>
    <row r="277" spans="1:7" x14ac:dyDescent="0.25">
      <c r="A277">
        <v>3022036</v>
      </c>
      <c r="B277" t="s">
        <v>24212</v>
      </c>
      <c r="C277" t="s">
        <v>175</v>
      </c>
      <c r="D277" t="s">
        <v>377</v>
      </c>
      <c r="E277">
        <v>611130</v>
      </c>
      <c r="F277" t="s">
        <v>24180</v>
      </c>
      <c r="G277" s="7">
        <v>663.86</v>
      </c>
    </row>
    <row r="278" spans="1:7" x14ac:dyDescent="0.25">
      <c r="A278">
        <v>3022037</v>
      </c>
      <c r="B278" t="s">
        <v>24213</v>
      </c>
      <c r="C278" t="s">
        <v>130</v>
      </c>
      <c r="D278" t="s">
        <v>371</v>
      </c>
      <c r="E278">
        <v>615100</v>
      </c>
      <c r="F278" t="s">
        <v>24180</v>
      </c>
      <c r="G278" s="7">
        <v>46645.94</v>
      </c>
    </row>
    <row r="279" spans="1:7" x14ac:dyDescent="0.25">
      <c r="A279">
        <v>3022037</v>
      </c>
      <c r="B279" t="s">
        <v>24213</v>
      </c>
      <c r="C279" t="s">
        <v>130</v>
      </c>
      <c r="D279" t="s">
        <v>371</v>
      </c>
      <c r="E279">
        <v>616100</v>
      </c>
      <c r="F279" t="s">
        <v>24180</v>
      </c>
      <c r="G279" s="7">
        <v>6211.24</v>
      </c>
    </row>
    <row r="280" spans="1:7" x14ac:dyDescent="0.25">
      <c r="A280">
        <v>3022037</v>
      </c>
      <c r="B280" t="s">
        <v>24213</v>
      </c>
      <c r="C280" t="s">
        <v>130</v>
      </c>
      <c r="D280" t="s">
        <v>371</v>
      </c>
      <c r="E280">
        <v>617100</v>
      </c>
      <c r="F280" t="s">
        <v>24180</v>
      </c>
      <c r="G280" s="7">
        <v>13311.510000000002</v>
      </c>
    </row>
    <row r="281" spans="1:7" x14ac:dyDescent="0.25">
      <c r="A281">
        <v>3022037</v>
      </c>
      <c r="B281" t="s">
        <v>24213</v>
      </c>
      <c r="C281" t="s">
        <v>130</v>
      </c>
      <c r="D281" t="s">
        <v>373</v>
      </c>
      <c r="E281">
        <v>615130</v>
      </c>
      <c r="F281" t="s">
        <v>24180</v>
      </c>
      <c r="G281" s="7">
        <v>34838.710000000014</v>
      </c>
    </row>
    <row r="282" spans="1:7" x14ac:dyDescent="0.25">
      <c r="A282">
        <v>3022037</v>
      </c>
      <c r="B282" t="s">
        <v>24213</v>
      </c>
      <c r="C282" t="s">
        <v>130</v>
      </c>
      <c r="D282" t="s">
        <v>373</v>
      </c>
      <c r="E282">
        <v>616160</v>
      </c>
      <c r="F282" t="s">
        <v>24180</v>
      </c>
      <c r="G282" s="7">
        <v>4046.47</v>
      </c>
    </row>
    <row r="283" spans="1:7" x14ac:dyDescent="0.25">
      <c r="A283">
        <v>3022037</v>
      </c>
      <c r="B283" t="s">
        <v>24213</v>
      </c>
      <c r="C283" t="s">
        <v>130</v>
      </c>
      <c r="D283" t="s">
        <v>373</v>
      </c>
      <c r="E283">
        <v>617150</v>
      </c>
      <c r="F283" t="s">
        <v>24180</v>
      </c>
      <c r="G283" s="7">
        <v>6944.63</v>
      </c>
    </row>
    <row r="284" spans="1:7" x14ac:dyDescent="0.25">
      <c r="A284">
        <v>3022037</v>
      </c>
      <c r="B284" t="s">
        <v>24213</v>
      </c>
      <c r="C284" t="s">
        <v>130</v>
      </c>
      <c r="D284" t="s">
        <v>374</v>
      </c>
      <c r="E284">
        <v>615120</v>
      </c>
      <c r="F284" t="s">
        <v>24180</v>
      </c>
      <c r="G284" s="7">
        <v>274.5</v>
      </c>
    </row>
    <row r="285" spans="1:7" x14ac:dyDescent="0.25">
      <c r="A285">
        <v>3022037</v>
      </c>
      <c r="B285" t="s">
        <v>24213</v>
      </c>
      <c r="C285" t="s">
        <v>130</v>
      </c>
      <c r="D285" t="s">
        <v>374</v>
      </c>
      <c r="E285">
        <v>616120</v>
      </c>
      <c r="F285" t="s">
        <v>24180</v>
      </c>
      <c r="G285" s="7">
        <v>24.81</v>
      </c>
    </row>
    <row r="286" spans="1:7" x14ac:dyDescent="0.25">
      <c r="A286">
        <v>3022037</v>
      </c>
      <c r="B286" t="s">
        <v>24213</v>
      </c>
      <c r="C286" t="s">
        <v>130</v>
      </c>
      <c r="D286" t="s">
        <v>374</v>
      </c>
      <c r="E286">
        <v>617120</v>
      </c>
      <c r="F286" t="s">
        <v>24180</v>
      </c>
      <c r="G286" s="7">
        <v>55.72</v>
      </c>
    </row>
    <row r="287" spans="1:7" x14ac:dyDescent="0.25">
      <c r="A287">
        <v>3022037</v>
      </c>
      <c r="B287" t="s">
        <v>24213</v>
      </c>
      <c r="C287" t="s">
        <v>130</v>
      </c>
      <c r="D287" t="s">
        <v>375</v>
      </c>
      <c r="E287">
        <v>615140</v>
      </c>
      <c r="F287" t="s">
        <v>24180</v>
      </c>
      <c r="G287" s="7">
        <v>5226.3099999999995</v>
      </c>
    </row>
    <row r="288" spans="1:7" x14ac:dyDescent="0.25">
      <c r="A288">
        <v>3022037</v>
      </c>
      <c r="B288" t="s">
        <v>24213</v>
      </c>
      <c r="C288" t="s">
        <v>130</v>
      </c>
      <c r="D288" t="s">
        <v>375</v>
      </c>
      <c r="E288">
        <v>616130</v>
      </c>
      <c r="F288" t="s">
        <v>24180</v>
      </c>
      <c r="G288" s="7">
        <v>654.94000000000005</v>
      </c>
    </row>
    <row r="289" spans="1:13" x14ac:dyDescent="0.25">
      <c r="A289">
        <v>3022037</v>
      </c>
      <c r="B289" t="s">
        <v>24213</v>
      </c>
      <c r="C289" t="s">
        <v>130</v>
      </c>
      <c r="D289" t="s">
        <v>375</v>
      </c>
      <c r="E289">
        <v>617130</v>
      </c>
      <c r="F289" t="s">
        <v>24180</v>
      </c>
      <c r="G289" s="7">
        <v>1060.8600000000001</v>
      </c>
    </row>
    <row r="290" spans="1:13" x14ac:dyDescent="0.25">
      <c r="A290">
        <v>3022037</v>
      </c>
      <c r="B290" t="s">
        <v>24213</v>
      </c>
      <c r="C290" t="s">
        <v>130</v>
      </c>
      <c r="D290" t="s">
        <v>377</v>
      </c>
      <c r="E290">
        <v>611110</v>
      </c>
      <c r="F290" t="s">
        <v>24180</v>
      </c>
      <c r="G290" s="7">
        <v>4222.38</v>
      </c>
    </row>
    <row r="291" spans="1:13" x14ac:dyDescent="0.25">
      <c r="A291">
        <v>3022037</v>
      </c>
      <c r="B291" t="s">
        <v>24213</v>
      </c>
      <c r="C291" t="s">
        <v>130</v>
      </c>
      <c r="D291" t="s">
        <v>377</v>
      </c>
      <c r="E291">
        <v>611120</v>
      </c>
      <c r="F291" t="s">
        <v>24180</v>
      </c>
      <c r="G291" s="7">
        <v>436.52</v>
      </c>
    </row>
    <row r="292" spans="1:13" x14ac:dyDescent="0.25">
      <c r="A292">
        <v>3022037</v>
      </c>
      <c r="B292" t="s">
        <v>24213</v>
      </c>
      <c r="C292" t="s">
        <v>130</v>
      </c>
      <c r="D292" t="s">
        <v>377</v>
      </c>
      <c r="E292">
        <v>611130</v>
      </c>
      <c r="F292" t="s">
        <v>24180</v>
      </c>
      <c r="G292" s="7">
        <v>894.37999999999988</v>
      </c>
    </row>
    <row r="293" spans="1:13" x14ac:dyDescent="0.25">
      <c r="A293" t="s">
        <v>23975</v>
      </c>
      <c r="B293" t="s">
        <v>24214</v>
      </c>
      <c r="C293" t="s">
        <v>198</v>
      </c>
      <c r="D293" t="s">
        <v>371</v>
      </c>
      <c r="E293">
        <v>615100</v>
      </c>
      <c r="F293" t="s">
        <v>24180</v>
      </c>
      <c r="G293" s="7">
        <v>83997.249999999985</v>
      </c>
    </row>
    <row r="294" spans="1:13" x14ac:dyDescent="0.25">
      <c r="A294" t="s">
        <v>23975</v>
      </c>
      <c r="B294" t="s">
        <v>24214</v>
      </c>
      <c r="C294" t="s">
        <v>198</v>
      </c>
      <c r="D294" t="s">
        <v>371</v>
      </c>
      <c r="E294">
        <v>616100</v>
      </c>
      <c r="F294" t="s">
        <v>24180</v>
      </c>
      <c r="G294" s="7">
        <v>11144.880000000001</v>
      </c>
    </row>
    <row r="295" spans="1:13" x14ac:dyDescent="0.25">
      <c r="A295" t="s">
        <v>23975</v>
      </c>
      <c r="B295" t="s">
        <v>24214</v>
      </c>
      <c r="C295" t="s">
        <v>198</v>
      </c>
      <c r="D295" t="s">
        <v>371</v>
      </c>
      <c r="E295">
        <v>617100</v>
      </c>
      <c r="F295" t="s">
        <v>24180</v>
      </c>
      <c r="G295" s="7">
        <v>23970.559999999998</v>
      </c>
    </row>
    <row r="296" spans="1:13" x14ac:dyDescent="0.25">
      <c r="A296" t="s">
        <v>23975</v>
      </c>
      <c r="B296" t="s">
        <v>24214</v>
      </c>
      <c r="C296" t="s">
        <v>198</v>
      </c>
      <c r="D296" t="s">
        <v>373</v>
      </c>
      <c r="E296">
        <v>615130</v>
      </c>
      <c r="F296" t="s">
        <v>24180</v>
      </c>
      <c r="G296" s="7">
        <v>31668.810000000005</v>
      </c>
    </row>
    <row r="297" spans="1:13" x14ac:dyDescent="0.25">
      <c r="A297" t="s">
        <v>23975</v>
      </c>
      <c r="B297" t="s">
        <v>24214</v>
      </c>
      <c r="C297" t="s">
        <v>198</v>
      </c>
      <c r="D297" t="s">
        <v>373</v>
      </c>
      <c r="E297">
        <v>616160</v>
      </c>
      <c r="F297" t="s">
        <v>24180</v>
      </c>
      <c r="G297" s="7">
        <v>3769.67</v>
      </c>
      <c r="L297" s="514"/>
    </row>
    <row r="298" spans="1:13" x14ac:dyDescent="0.25">
      <c r="A298" t="s">
        <v>23975</v>
      </c>
      <c r="B298" t="s">
        <v>24214</v>
      </c>
      <c r="C298" t="s">
        <v>198</v>
      </c>
      <c r="D298" t="s">
        <v>373</v>
      </c>
      <c r="E298">
        <v>617150</v>
      </c>
      <c r="F298" t="s">
        <v>24180</v>
      </c>
      <c r="G298" s="7">
        <v>6024.9199999999992</v>
      </c>
      <c r="L298" s="514"/>
      <c r="M298" s="514"/>
    </row>
    <row r="299" spans="1:13" x14ac:dyDescent="0.25">
      <c r="A299" t="s">
        <v>23975</v>
      </c>
      <c r="B299" t="s">
        <v>24214</v>
      </c>
      <c r="C299" t="s">
        <v>198</v>
      </c>
      <c r="D299" t="s">
        <v>374</v>
      </c>
      <c r="E299">
        <v>615120</v>
      </c>
      <c r="F299" t="s">
        <v>24180</v>
      </c>
      <c r="G299" s="7">
        <v>2515.7000000000003</v>
      </c>
    </row>
    <row r="300" spans="1:13" x14ac:dyDescent="0.25">
      <c r="A300" t="s">
        <v>23975</v>
      </c>
      <c r="B300" t="s">
        <v>24214</v>
      </c>
      <c r="C300" t="s">
        <v>198</v>
      </c>
      <c r="D300" t="s">
        <v>374</v>
      </c>
      <c r="E300">
        <v>616120</v>
      </c>
      <c r="F300" t="s">
        <v>24180</v>
      </c>
      <c r="G300" s="7">
        <v>312.93</v>
      </c>
    </row>
    <row r="301" spans="1:13" x14ac:dyDescent="0.25">
      <c r="A301" t="s">
        <v>23975</v>
      </c>
      <c r="B301" t="s">
        <v>24214</v>
      </c>
      <c r="C301" t="s">
        <v>198</v>
      </c>
      <c r="D301" t="s">
        <v>374</v>
      </c>
      <c r="E301">
        <v>617120</v>
      </c>
      <c r="F301" t="s">
        <v>24180</v>
      </c>
      <c r="G301" s="7">
        <v>510.65</v>
      </c>
    </row>
    <row r="302" spans="1:13" x14ac:dyDescent="0.25">
      <c r="A302" t="s">
        <v>23975</v>
      </c>
      <c r="B302" t="s">
        <v>24214</v>
      </c>
      <c r="C302" t="s">
        <v>198</v>
      </c>
      <c r="D302" t="s">
        <v>375</v>
      </c>
      <c r="E302">
        <v>615140</v>
      </c>
      <c r="F302" t="s">
        <v>24180</v>
      </c>
      <c r="G302" s="7">
        <v>7690.3600000000006</v>
      </c>
    </row>
    <row r="303" spans="1:13" x14ac:dyDescent="0.25">
      <c r="A303" t="s">
        <v>23975</v>
      </c>
      <c r="B303" t="s">
        <v>24214</v>
      </c>
      <c r="C303" t="s">
        <v>198</v>
      </c>
      <c r="D303" t="s">
        <v>375</v>
      </c>
      <c r="E303">
        <v>616130</v>
      </c>
      <c r="F303" t="s">
        <v>24180</v>
      </c>
      <c r="G303" s="7">
        <v>991.42000000000007</v>
      </c>
    </row>
    <row r="304" spans="1:13" x14ac:dyDescent="0.25">
      <c r="A304" t="s">
        <v>23975</v>
      </c>
      <c r="B304" t="s">
        <v>24214</v>
      </c>
      <c r="C304" t="s">
        <v>198</v>
      </c>
      <c r="D304" t="s">
        <v>375</v>
      </c>
      <c r="E304">
        <v>617130</v>
      </c>
      <c r="F304" t="s">
        <v>24180</v>
      </c>
      <c r="G304" s="7">
        <v>1561.02</v>
      </c>
    </row>
    <row r="305" spans="1:7" x14ac:dyDescent="0.25">
      <c r="A305" t="s">
        <v>23975</v>
      </c>
      <c r="B305" t="s">
        <v>24214</v>
      </c>
      <c r="C305" t="s">
        <v>198</v>
      </c>
      <c r="D305" t="s">
        <v>377</v>
      </c>
      <c r="E305">
        <v>611110</v>
      </c>
      <c r="F305" t="s">
        <v>24180</v>
      </c>
      <c r="G305" s="7">
        <v>1591.31</v>
      </c>
    </row>
    <row r="306" spans="1:7" x14ac:dyDescent="0.25">
      <c r="A306" t="s">
        <v>23975</v>
      </c>
      <c r="B306" t="s">
        <v>24214</v>
      </c>
      <c r="C306" t="s">
        <v>198</v>
      </c>
      <c r="D306" t="s">
        <v>377</v>
      </c>
      <c r="E306">
        <v>611120</v>
      </c>
      <c r="F306" t="s">
        <v>24180</v>
      </c>
      <c r="G306" s="7">
        <v>64.44</v>
      </c>
    </row>
    <row r="307" spans="1:7" x14ac:dyDescent="0.25">
      <c r="A307" t="s">
        <v>23975</v>
      </c>
      <c r="B307" t="s">
        <v>24214</v>
      </c>
      <c r="C307" t="s">
        <v>198</v>
      </c>
      <c r="D307" t="s">
        <v>377</v>
      </c>
      <c r="E307">
        <v>611130</v>
      </c>
      <c r="F307" t="s">
        <v>24180</v>
      </c>
      <c r="G307" s="7">
        <v>246.82</v>
      </c>
    </row>
    <row r="308" spans="1:7" x14ac:dyDescent="0.25">
      <c r="A308" t="s">
        <v>23975</v>
      </c>
      <c r="B308" t="s">
        <v>24215</v>
      </c>
      <c r="C308" t="s">
        <v>109</v>
      </c>
      <c r="D308" t="s">
        <v>371</v>
      </c>
      <c r="E308">
        <v>615100</v>
      </c>
      <c r="F308" t="s">
        <v>24180</v>
      </c>
      <c r="G308" s="7">
        <v>57114.549999999981</v>
      </c>
    </row>
    <row r="309" spans="1:7" x14ac:dyDescent="0.25">
      <c r="A309" t="s">
        <v>23975</v>
      </c>
      <c r="B309" t="s">
        <v>24215</v>
      </c>
      <c r="C309" t="s">
        <v>109</v>
      </c>
      <c r="D309" t="s">
        <v>371</v>
      </c>
      <c r="E309">
        <v>616100</v>
      </c>
      <c r="F309" t="s">
        <v>24180</v>
      </c>
      <c r="G309" s="7">
        <v>7540.3900000000021</v>
      </c>
    </row>
    <row r="310" spans="1:7" x14ac:dyDescent="0.25">
      <c r="A310" t="s">
        <v>23975</v>
      </c>
      <c r="B310" t="s">
        <v>24215</v>
      </c>
      <c r="C310" t="s">
        <v>109</v>
      </c>
      <c r="D310" t="s">
        <v>371</v>
      </c>
      <c r="E310">
        <v>617100</v>
      </c>
      <c r="F310" t="s">
        <v>24180</v>
      </c>
      <c r="G310" s="7">
        <v>15284.86</v>
      </c>
    </row>
    <row r="311" spans="1:7" x14ac:dyDescent="0.25">
      <c r="A311" t="s">
        <v>23975</v>
      </c>
      <c r="B311" t="s">
        <v>24215</v>
      </c>
      <c r="C311" t="s">
        <v>109</v>
      </c>
      <c r="D311" t="s">
        <v>373</v>
      </c>
      <c r="E311">
        <v>615130</v>
      </c>
      <c r="F311" t="s">
        <v>24180</v>
      </c>
      <c r="G311" s="7">
        <v>35546.76</v>
      </c>
    </row>
    <row r="312" spans="1:7" x14ac:dyDescent="0.25">
      <c r="A312" t="s">
        <v>23975</v>
      </c>
      <c r="B312" t="s">
        <v>24215</v>
      </c>
      <c r="C312" t="s">
        <v>109</v>
      </c>
      <c r="D312" t="s">
        <v>373</v>
      </c>
      <c r="E312">
        <v>616160</v>
      </c>
      <c r="F312" t="s">
        <v>24180</v>
      </c>
      <c r="G312" s="7">
        <v>4072.2099999999996</v>
      </c>
    </row>
    <row r="313" spans="1:7" x14ac:dyDescent="0.25">
      <c r="A313" t="s">
        <v>23975</v>
      </c>
      <c r="B313" t="s">
        <v>24215</v>
      </c>
      <c r="C313" t="s">
        <v>109</v>
      </c>
      <c r="D313" t="s">
        <v>373</v>
      </c>
      <c r="E313">
        <v>617150</v>
      </c>
      <c r="F313" t="s">
        <v>24180</v>
      </c>
      <c r="G313" s="7">
        <v>6862.119999999999</v>
      </c>
    </row>
    <row r="314" spans="1:7" x14ac:dyDescent="0.25">
      <c r="A314" t="s">
        <v>23975</v>
      </c>
      <c r="B314" t="s">
        <v>24215</v>
      </c>
      <c r="C314" t="s">
        <v>109</v>
      </c>
      <c r="D314" t="s">
        <v>374</v>
      </c>
      <c r="E314">
        <v>615120</v>
      </c>
      <c r="F314" t="s">
        <v>24180</v>
      </c>
      <c r="G314" s="7">
        <v>5099.58</v>
      </c>
    </row>
    <row r="315" spans="1:7" x14ac:dyDescent="0.25">
      <c r="A315" t="s">
        <v>23975</v>
      </c>
      <c r="B315" t="s">
        <v>24215</v>
      </c>
      <c r="C315" t="s">
        <v>109</v>
      </c>
      <c r="D315" t="s">
        <v>374</v>
      </c>
      <c r="E315">
        <v>616120</v>
      </c>
      <c r="F315" t="s">
        <v>24180</v>
      </c>
      <c r="G315" s="7">
        <v>636.03</v>
      </c>
    </row>
    <row r="316" spans="1:7" x14ac:dyDescent="0.25">
      <c r="A316" t="s">
        <v>23975</v>
      </c>
      <c r="B316" t="s">
        <v>24215</v>
      </c>
      <c r="C316" t="s">
        <v>109</v>
      </c>
      <c r="D316" t="s">
        <v>374</v>
      </c>
      <c r="E316">
        <v>617120</v>
      </c>
      <c r="F316" t="s">
        <v>24180</v>
      </c>
      <c r="G316" s="7">
        <v>1035.1300000000001</v>
      </c>
    </row>
    <row r="317" spans="1:7" x14ac:dyDescent="0.25">
      <c r="A317" t="s">
        <v>23975</v>
      </c>
      <c r="B317" t="s">
        <v>24215</v>
      </c>
      <c r="C317" t="s">
        <v>109</v>
      </c>
      <c r="D317" t="s">
        <v>375</v>
      </c>
      <c r="E317">
        <v>615140</v>
      </c>
      <c r="F317" t="s">
        <v>24180</v>
      </c>
      <c r="G317" s="7">
        <v>7690.3600000000006</v>
      </c>
    </row>
    <row r="318" spans="1:7" x14ac:dyDescent="0.25">
      <c r="A318" t="s">
        <v>23975</v>
      </c>
      <c r="B318" t="s">
        <v>24215</v>
      </c>
      <c r="C318" t="s">
        <v>109</v>
      </c>
      <c r="D318" t="s">
        <v>375</v>
      </c>
      <c r="E318">
        <v>616130</v>
      </c>
      <c r="F318" t="s">
        <v>24180</v>
      </c>
      <c r="G318" s="7">
        <v>991.44</v>
      </c>
    </row>
    <row r="319" spans="1:7" x14ac:dyDescent="0.25">
      <c r="A319" t="s">
        <v>23975</v>
      </c>
      <c r="B319" t="s">
        <v>24215</v>
      </c>
      <c r="C319" t="s">
        <v>109</v>
      </c>
      <c r="D319" t="s">
        <v>375</v>
      </c>
      <c r="E319">
        <v>617130</v>
      </c>
      <c r="F319" t="s">
        <v>24180</v>
      </c>
      <c r="G319" s="7">
        <v>1561.03</v>
      </c>
    </row>
    <row r="320" spans="1:7" x14ac:dyDescent="0.25">
      <c r="A320" t="s">
        <v>23975</v>
      </c>
      <c r="B320" t="s">
        <v>24215</v>
      </c>
      <c r="C320" t="s">
        <v>109</v>
      </c>
      <c r="D320" t="s">
        <v>377</v>
      </c>
      <c r="E320">
        <v>611110</v>
      </c>
      <c r="F320" t="s">
        <v>24180</v>
      </c>
      <c r="G320" s="7">
        <v>4493.29</v>
      </c>
    </row>
    <row r="321" spans="1:7" x14ac:dyDescent="0.25">
      <c r="A321" t="s">
        <v>23975</v>
      </c>
      <c r="B321" t="s">
        <v>24215</v>
      </c>
      <c r="C321" t="s">
        <v>109</v>
      </c>
      <c r="D321" t="s">
        <v>377</v>
      </c>
      <c r="E321">
        <v>611120</v>
      </c>
      <c r="F321" t="s">
        <v>24180</v>
      </c>
      <c r="G321" s="7">
        <v>247.39</v>
      </c>
    </row>
    <row r="322" spans="1:7" x14ac:dyDescent="0.25">
      <c r="A322" t="s">
        <v>23975</v>
      </c>
      <c r="B322" t="s">
        <v>24215</v>
      </c>
      <c r="C322" t="s">
        <v>109</v>
      </c>
      <c r="D322" t="s">
        <v>377</v>
      </c>
      <c r="E322">
        <v>611130</v>
      </c>
      <c r="F322" t="s">
        <v>24180</v>
      </c>
      <c r="G322" s="7">
        <v>805.17999999999984</v>
      </c>
    </row>
    <row r="323" spans="1:7" x14ac:dyDescent="0.25">
      <c r="A323">
        <v>3022045</v>
      </c>
      <c r="B323" t="s">
        <v>24216</v>
      </c>
      <c r="C323" t="s">
        <v>43</v>
      </c>
      <c r="D323" t="s">
        <v>371</v>
      </c>
      <c r="E323">
        <v>615100</v>
      </c>
      <c r="F323" t="s">
        <v>24180</v>
      </c>
      <c r="G323" s="7">
        <v>47798.940000000046</v>
      </c>
    </row>
    <row r="324" spans="1:7" x14ac:dyDescent="0.25">
      <c r="A324">
        <v>3022045</v>
      </c>
      <c r="B324" t="s">
        <v>24216</v>
      </c>
      <c r="C324" t="s">
        <v>43</v>
      </c>
      <c r="D324" t="s">
        <v>371</v>
      </c>
      <c r="E324">
        <v>616100</v>
      </c>
      <c r="F324" t="s">
        <v>24180</v>
      </c>
      <c r="G324" s="7">
        <v>6511.1900000000005</v>
      </c>
    </row>
    <row r="325" spans="1:7" x14ac:dyDescent="0.25">
      <c r="A325">
        <v>3022045</v>
      </c>
      <c r="B325" t="s">
        <v>24216</v>
      </c>
      <c r="C325" t="s">
        <v>43</v>
      </c>
      <c r="D325" t="s">
        <v>371</v>
      </c>
      <c r="E325">
        <v>617100</v>
      </c>
      <c r="F325" t="s">
        <v>24180</v>
      </c>
      <c r="G325" s="7">
        <v>13884.6</v>
      </c>
    </row>
    <row r="326" spans="1:7" x14ac:dyDescent="0.25">
      <c r="A326">
        <v>3022045</v>
      </c>
      <c r="B326" t="s">
        <v>24216</v>
      </c>
      <c r="C326" t="s">
        <v>43</v>
      </c>
      <c r="D326" t="s">
        <v>373</v>
      </c>
      <c r="E326">
        <v>615130</v>
      </c>
      <c r="F326" t="s">
        <v>24180</v>
      </c>
      <c r="G326" s="7">
        <v>34214.70999999997</v>
      </c>
    </row>
    <row r="327" spans="1:7" x14ac:dyDescent="0.25">
      <c r="A327">
        <v>3022045</v>
      </c>
      <c r="B327" t="s">
        <v>24216</v>
      </c>
      <c r="C327" t="s">
        <v>43</v>
      </c>
      <c r="D327" t="s">
        <v>373</v>
      </c>
      <c r="E327">
        <v>616160</v>
      </c>
      <c r="F327" t="s">
        <v>24180</v>
      </c>
      <c r="G327" s="7">
        <v>4035.55</v>
      </c>
    </row>
    <row r="328" spans="1:7" x14ac:dyDescent="0.25">
      <c r="A328">
        <v>3022045</v>
      </c>
      <c r="B328" t="s">
        <v>24216</v>
      </c>
      <c r="C328" t="s">
        <v>43</v>
      </c>
      <c r="D328" t="s">
        <v>373</v>
      </c>
      <c r="E328">
        <v>617150</v>
      </c>
      <c r="F328" t="s">
        <v>24180</v>
      </c>
      <c r="G328" s="7">
        <v>5970.0899999999992</v>
      </c>
    </row>
    <row r="329" spans="1:7" x14ac:dyDescent="0.25">
      <c r="A329">
        <v>3022045</v>
      </c>
      <c r="B329" t="s">
        <v>24216</v>
      </c>
      <c r="C329" t="s">
        <v>43</v>
      </c>
      <c r="D329" t="s">
        <v>374</v>
      </c>
      <c r="E329">
        <v>615120</v>
      </c>
      <c r="F329" t="s">
        <v>24180</v>
      </c>
      <c r="G329" s="7">
        <v>4615.9000000000005</v>
      </c>
    </row>
    <row r="330" spans="1:7" x14ac:dyDescent="0.25">
      <c r="A330">
        <v>3022045</v>
      </c>
      <c r="B330" t="s">
        <v>24216</v>
      </c>
      <c r="C330" t="s">
        <v>43</v>
      </c>
      <c r="D330" t="s">
        <v>374</v>
      </c>
      <c r="E330">
        <v>616120</v>
      </c>
      <c r="F330" t="s">
        <v>24180</v>
      </c>
      <c r="G330" s="7">
        <v>532.72</v>
      </c>
    </row>
    <row r="331" spans="1:7" x14ac:dyDescent="0.25">
      <c r="A331">
        <v>3022045</v>
      </c>
      <c r="B331" t="s">
        <v>24216</v>
      </c>
      <c r="C331" t="s">
        <v>43</v>
      </c>
      <c r="D331" t="s">
        <v>374</v>
      </c>
      <c r="E331">
        <v>617120</v>
      </c>
      <c r="F331" t="s">
        <v>24180</v>
      </c>
      <c r="G331" s="7">
        <v>936.96</v>
      </c>
    </row>
    <row r="332" spans="1:7" x14ac:dyDescent="0.25">
      <c r="A332">
        <v>3022045</v>
      </c>
      <c r="B332" t="s">
        <v>24216</v>
      </c>
      <c r="C332" t="s">
        <v>43</v>
      </c>
      <c r="D332" t="s">
        <v>375</v>
      </c>
      <c r="E332">
        <v>615140</v>
      </c>
      <c r="F332" t="s">
        <v>24180</v>
      </c>
      <c r="G332" s="7">
        <v>4324.4500000000007</v>
      </c>
    </row>
    <row r="333" spans="1:7" x14ac:dyDescent="0.25">
      <c r="A333">
        <v>3022045</v>
      </c>
      <c r="B333" t="s">
        <v>24216</v>
      </c>
      <c r="C333" t="s">
        <v>43</v>
      </c>
      <c r="D333" t="s">
        <v>375</v>
      </c>
      <c r="E333">
        <v>616130</v>
      </c>
      <c r="F333" t="s">
        <v>24180</v>
      </c>
      <c r="G333" s="7">
        <v>520.34</v>
      </c>
    </row>
    <row r="334" spans="1:7" x14ac:dyDescent="0.25">
      <c r="A334">
        <v>3022045</v>
      </c>
      <c r="B334" t="s">
        <v>24216</v>
      </c>
      <c r="C334" t="s">
        <v>43</v>
      </c>
      <c r="D334" t="s">
        <v>375</v>
      </c>
      <c r="E334">
        <v>617130</v>
      </c>
      <c r="F334" t="s">
        <v>24180</v>
      </c>
      <c r="G334" s="7">
        <v>280.7</v>
      </c>
    </row>
    <row r="335" spans="1:7" x14ac:dyDescent="0.25">
      <c r="A335">
        <v>3022045</v>
      </c>
      <c r="B335" t="s">
        <v>24216</v>
      </c>
      <c r="C335" t="s">
        <v>43</v>
      </c>
      <c r="D335" t="s">
        <v>377</v>
      </c>
      <c r="E335">
        <v>611110</v>
      </c>
      <c r="F335" t="s">
        <v>24180</v>
      </c>
      <c r="G335" s="7">
        <v>6053.4999999999973</v>
      </c>
    </row>
    <row r="336" spans="1:7" x14ac:dyDescent="0.25">
      <c r="A336">
        <v>3022045</v>
      </c>
      <c r="B336" t="s">
        <v>24216</v>
      </c>
      <c r="C336" t="s">
        <v>43</v>
      </c>
      <c r="D336" t="s">
        <v>377</v>
      </c>
      <c r="E336">
        <v>611120</v>
      </c>
      <c r="F336" t="s">
        <v>24180</v>
      </c>
      <c r="G336" s="7">
        <v>539.12</v>
      </c>
    </row>
    <row r="337" spans="1:7" x14ac:dyDescent="0.25">
      <c r="A337">
        <v>3022045</v>
      </c>
      <c r="B337" t="s">
        <v>24216</v>
      </c>
      <c r="C337" t="s">
        <v>43</v>
      </c>
      <c r="D337" t="s">
        <v>377</v>
      </c>
      <c r="E337">
        <v>611130</v>
      </c>
      <c r="F337" t="s">
        <v>24180</v>
      </c>
      <c r="G337" s="7">
        <v>1058.8000000000002</v>
      </c>
    </row>
    <row r="338" spans="1:7" x14ac:dyDescent="0.25">
      <c r="A338">
        <v>3023501</v>
      </c>
      <c r="B338" t="s">
        <v>24217</v>
      </c>
      <c r="C338" t="s">
        <v>24218</v>
      </c>
      <c r="D338" t="s">
        <v>371</v>
      </c>
      <c r="E338">
        <v>615100</v>
      </c>
      <c r="F338" t="s">
        <v>24180</v>
      </c>
      <c r="G338" s="7">
        <v>53877.56</v>
      </c>
    </row>
    <row r="339" spans="1:7" x14ac:dyDescent="0.25">
      <c r="A339">
        <v>3023501</v>
      </c>
      <c r="B339" t="s">
        <v>24217</v>
      </c>
      <c r="C339" t="s">
        <v>24218</v>
      </c>
      <c r="D339" t="s">
        <v>371</v>
      </c>
      <c r="E339">
        <v>616100</v>
      </c>
      <c r="F339" t="s">
        <v>24180</v>
      </c>
      <c r="G339" s="7">
        <v>7331.02</v>
      </c>
    </row>
    <row r="340" spans="1:7" x14ac:dyDescent="0.25">
      <c r="A340">
        <v>3023501</v>
      </c>
      <c r="B340" t="s">
        <v>24217</v>
      </c>
      <c r="C340" t="s">
        <v>24218</v>
      </c>
      <c r="D340" t="s">
        <v>371</v>
      </c>
      <c r="E340">
        <v>617100</v>
      </c>
      <c r="F340" t="s">
        <v>24180</v>
      </c>
      <c r="G340" s="7">
        <v>12870.39</v>
      </c>
    </row>
    <row r="341" spans="1:7" x14ac:dyDescent="0.25">
      <c r="A341">
        <v>3023501</v>
      </c>
      <c r="B341" t="s">
        <v>24217</v>
      </c>
      <c r="C341" t="s">
        <v>24218</v>
      </c>
      <c r="D341" t="s">
        <v>373</v>
      </c>
      <c r="E341">
        <v>615130</v>
      </c>
      <c r="F341" t="s">
        <v>24180</v>
      </c>
      <c r="G341" s="7">
        <v>14967.85</v>
      </c>
    </row>
    <row r="342" spans="1:7" x14ac:dyDescent="0.25">
      <c r="A342">
        <v>3023501</v>
      </c>
      <c r="B342" t="s">
        <v>24217</v>
      </c>
      <c r="C342" t="s">
        <v>24218</v>
      </c>
      <c r="D342" t="s">
        <v>373</v>
      </c>
      <c r="E342">
        <v>616160</v>
      </c>
      <c r="F342" t="s">
        <v>24180</v>
      </c>
      <c r="G342" s="7">
        <v>1807.3</v>
      </c>
    </row>
    <row r="343" spans="1:7" x14ac:dyDescent="0.25">
      <c r="A343">
        <v>3023501</v>
      </c>
      <c r="B343" t="s">
        <v>24217</v>
      </c>
      <c r="C343" t="s">
        <v>24218</v>
      </c>
      <c r="D343" t="s">
        <v>373</v>
      </c>
      <c r="E343">
        <v>617150</v>
      </c>
      <c r="F343" t="s">
        <v>24180</v>
      </c>
      <c r="G343" s="7">
        <v>3053.43</v>
      </c>
    </row>
    <row r="344" spans="1:7" x14ac:dyDescent="0.25">
      <c r="A344">
        <v>3023501</v>
      </c>
      <c r="B344" t="s">
        <v>24217</v>
      </c>
      <c r="C344" t="s">
        <v>24218</v>
      </c>
      <c r="D344" t="s">
        <v>374</v>
      </c>
      <c r="E344">
        <v>615120</v>
      </c>
      <c r="F344" t="s">
        <v>24180</v>
      </c>
      <c r="G344" s="7">
        <v>4889.4500000000007</v>
      </c>
    </row>
    <row r="345" spans="1:7" x14ac:dyDescent="0.25">
      <c r="A345">
        <v>3023501</v>
      </c>
      <c r="B345" t="s">
        <v>24217</v>
      </c>
      <c r="C345" t="s">
        <v>24218</v>
      </c>
      <c r="D345" t="s">
        <v>374</v>
      </c>
      <c r="E345">
        <v>616120</v>
      </c>
      <c r="F345" t="s">
        <v>24180</v>
      </c>
      <c r="G345" s="7">
        <v>608.31999999999994</v>
      </c>
    </row>
    <row r="346" spans="1:7" x14ac:dyDescent="0.25">
      <c r="A346">
        <v>3023501</v>
      </c>
      <c r="B346" t="s">
        <v>24217</v>
      </c>
      <c r="C346" t="s">
        <v>24218</v>
      </c>
      <c r="D346" t="s">
        <v>374</v>
      </c>
      <c r="E346">
        <v>617120</v>
      </c>
      <c r="F346" t="s">
        <v>24180</v>
      </c>
      <c r="G346" s="7">
        <v>997.44</v>
      </c>
    </row>
    <row r="347" spans="1:7" x14ac:dyDescent="0.25">
      <c r="A347">
        <v>3023501</v>
      </c>
      <c r="B347" t="s">
        <v>24217</v>
      </c>
      <c r="C347" t="s">
        <v>24218</v>
      </c>
      <c r="D347" t="s">
        <v>375</v>
      </c>
      <c r="E347">
        <v>615140</v>
      </c>
      <c r="F347" t="s">
        <v>24180</v>
      </c>
      <c r="G347" s="7">
        <v>7425.1900000000005</v>
      </c>
    </row>
    <row r="348" spans="1:7" x14ac:dyDescent="0.25">
      <c r="A348">
        <v>3023501</v>
      </c>
      <c r="B348" t="s">
        <v>24217</v>
      </c>
      <c r="C348" t="s">
        <v>24218</v>
      </c>
      <c r="D348" t="s">
        <v>375</v>
      </c>
      <c r="E348">
        <v>616130</v>
      </c>
      <c r="F348" t="s">
        <v>24180</v>
      </c>
      <c r="G348" s="7">
        <v>956.43000000000006</v>
      </c>
    </row>
    <row r="349" spans="1:7" x14ac:dyDescent="0.25">
      <c r="A349">
        <v>3023501</v>
      </c>
      <c r="B349" t="s">
        <v>24217</v>
      </c>
      <c r="C349" t="s">
        <v>24218</v>
      </c>
      <c r="D349" t="s">
        <v>375</v>
      </c>
      <c r="E349">
        <v>617130</v>
      </c>
      <c r="F349" t="s">
        <v>24180</v>
      </c>
      <c r="G349" s="7">
        <v>1514.74</v>
      </c>
    </row>
    <row r="350" spans="1:7" x14ac:dyDescent="0.25">
      <c r="A350">
        <v>3023501</v>
      </c>
      <c r="B350" t="s">
        <v>24217</v>
      </c>
      <c r="C350" t="s">
        <v>24218</v>
      </c>
      <c r="D350" t="s">
        <v>377</v>
      </c>
      <c r="E350">
        <v>611110</v>
      </c>
      <c r="F350" t="s">
        <v>24180</v>
      </c>
      <c r="G350" s="7">
        <v>1865.3399999999997</v>
      </c>
    </row>
    <row r="351" spans="1:7" x14ac:dyDescent="0.25">
      <c r="A351">
        <v>3023501</v>
      </c>
      <c r="B351" t="s">
        <v>24217</v>
      </c>
      <c r="C351" t="s">
        <v>24218</v>
      </c>
      <c r="D351" t="s">
        <v>377</v>
      </c>
      <c r="E351">
        <v>611120</v>
      </c>
      <c r="F351" t="s">
        <v>24180</v>
      </c>
      <c r="G351" s="7">
        <v>154.69999999999999</v>
      </c>
    </row>
    <row r="352" spans="1:7" x14ac:dyDescent="0.25">
      <c r="A352">
        <v>3023501</v>
      </c>
      <c r="B352" t="s">
        <v>24217</v>
      </c>
      <c r="C352" t="s">
        <v>24218</v>
      </c>
      <c r="D352" t="s">
        <v>377</v>
      </c>
      <c r="E352">
        <v>611130</v>
      </c>
      <c r="F352" t="s">
        <v>24180</v>
      </c>
      <c r="G352" s="7">
        <v>380.53</v>
      </c>
    </row>
    <row r="353" spans="1:7" x14ac:dyDescent="0.25">
      <c r="A353">
        <v>3023502</v>
      </c>
      <c r="B353" t="s">
        <v>24219</v>
      </c>
      <c r="C353" t="s">
        <v>24220</v>
      </c>
      <c r="D353" t="s">
        <v>371</v>
      </c>
      <c r="E353">
        <v>615100</v>
      </c>
      <c r="F353" t="s">
        <v>24180</v>
      </c>
      <c r="G353" s="7">
        <v>88614.640000000043</v>
      </c>
    </row>
    <row r="354" spans="1:7" x14ac:dyDescent="0.25">
      <c r="A354">
        <v>3023502</v>
      </c>
      <c r="B354" t="s">
        <v>24219</v>
      </c>
      <c r="C354" t="s">
        <v>24220</v>
      </c>
      <c r="D354" t="s">
        <v>371</v>
      </c>
      <c r="E354">
        <v>616100</v>
      </c>
      <c r="F354" t="s">
        <v>24180</v>
      </c>
      <c r="G354" s="7">
        <v>11996.280000000002</v>
      </c>
    </row>
    <row r="355" spans="1:7" x14ac:dyDescent="0.25">
      <c r="A355">
        <v>3023502</v>
      </c>
      <c r="B355" t="s">
        <v>24219</v>
      </c>
      <c r="C355" t="s">
        <v>24220</v>
      </c>
      <c r="D355" t="s">
        <v>371</v>
      </c>
      <c r="E355">
        <v>617100</v>
      </c>
      <c r="F355" t="s">
        <v>24180</v>
      </c>
      <c r="G355" s="7">
        <v>24843.609999999993</v>
      </c>
    </row>
    <row r="356" spans="1:7" x14ac:dyDescent="0.25">
      <c r="A356">
        <v>3023502</v>
      </c>
      <c r="B356" t="s">
        <v>24219</v>
      </c>
      <c r="C356" t="s">
        <v>24220</v>
      </c>
      <c r="D356" t="s">
        <v>373</v>
      </c>
      <c r="E356">
        <v>615130</v>
      </c>
      <c r="F356" t="s">
        <v>24180</v>
      </c>
      <c r="G356" s="7">
        <v>48022.30999999999</v>
      </c>
    </row>
    <row r="357" spans="1:7" x14ac:dyDescent="0.25">
      <c r="A357">
        <v>3023502</v>
      </c>
      <c r="B357" t="s">
        <v>24219</v>
      </c>
      <c r="C357" t="s">
        <v>24220</v>
      </c>
      <c r="D357" t="s">
        <v>373</v>
      </c>
      <c r="E357">
        <v>616160</v>
      </c>
      <c r="F357" t="s">
        <v>24180</v>
      </c>
      <c r="G357" s="7">
        <v>5612.7400000000016</v>
      </c>
    </row>
    <row r="358" spans="1:7" x14ac:dyDescent="0.25">
      <c r="A358">
        <v>3023502</v>
      </c>
      <c r="B358" t="s">
        <v>24219</v>
      </c>
      <c r="C358" t="s">
        <v>24220</v>
      </c>
      <c r="D358" t="s">
        <v>373</v>
      </c>
      <c r="E358">
        <v>617150</v>
      </c>
      <c r="F358" t="s">
        <v>24180</v>
      </c>
      <c r="G358" s="7">
        <v>9796.52</v>
      </c>
    </row>
    <row r="359" spans="1:7" x14ac:dyDescent="0.25">
      <c r="A359">
        <v>3023502</v>
      </c>
      <c r="B359" t="s">
        <v>24219</v>
      </c>
      <c r="C359" t="s">
        <v>24220</v>
      </c>
      <c r="D359" t="s">
        <v>374</v>
      </c>
      <c r="E359">
        <v>615120</v>
      </c>
      <c r="F359" t="s">
        <v>24180</v>
      </c>
      <c r="G359" s="7">
        <v>5933.74</v>
      </c>
    </row>
    <row r="360" spans="1:7" x14ac:dyDescent="0.25">
      <c r="A360">
        <v>3023502</v>
      </c>
      <c r="B360" t="s">
        <v>24219</v>
      </c>
      <c r="C360" t="s">
        <v>24220</v>
      </c>
      <c r="D360" t="s">
        <v>374</v>
      </c>
      <c r="E360">
        <v>616120</v>
      </c>
      <c r="F360" t="s">
        <v>24180</v>
      </c>
      <c r="G360" s="7">
        <v>527.79</v>
      </c>
    </row>
    <row r="361" spans="1:7" x14ac:dyDescent="0.25">
      <c r="A361">
        <v>3023502</v>
      </c>
      <c r="B361" t="s">
        <v>24219</v>
      </c>
      <c r="C361" t="s">
        <v>24220</v>
      </c>
      <c r="D361" t="s">
        <v>374</v>
      </c>
      <c r="E361">
        <v>617120</v>
      </c>
      <c r="F361" t="s">
        <v>24180</v>
      </c>
      <c r="G361" s="7">
        <v>1075.8</v>
      </c>
    </row>
    <row r="362" spans="1:7" x14ac:dyDescent="0.25">
      <c r="A362">
        <v>3023502</v>
      </c>
      <c r="B362" t="s">
        <v>24219</v>
      </c>
      <c r="C362" t="s">
        <v>24220</v>
      </c>
      <c r="D362" t="s">
        <v>375</v>
      </c>
      <c r="E362">
        <v>615140</v>
      </c>
      <c r="F362" t="s">
        <v>24180</v>
      </c>
      <c r="G362" s="7">
        <v>7102.67</v>
      </c>
    </row>
    <row r="363" spans="1:7" x14ac:dyDescent="0.25">
      <c r="A363">
        <v>3023502</v>
      </c>
      <c r="B363" t="s">
        <v>24219</v>
      </c>
      <c r="C363" t="s">
        <v>24220</v>
      </c>
      <c r="D363" t="s">
        <v>375</v>
      </c>
      <c r="E363">
        <v>616130</v>
      </c>
      <c r="F363" t="s">
        <v>24180</v>
      </c>
      <c r="G363" s="7">
        <v>815.18999999999994</v>
      </c>
    </row>
    <row r="364" spans="1:7" x14ac:dyDescent="0.25">
      <c r="A364">
        <v>3023502</v>
      </c>
      <c r="B364" t="s">
        <v>24219</v>
      </c>
      <c r="C364" t="s">
        <v>24220</v>
      </c>
      <c r="D364" t="s">
        <v>375</v>
      </c>
      <c r="E364">
        <v>617130</v>
      </c>
      <c r="F364" t="s">
        <v>24180</v>
      </c>
      <c r="G364" s="7">
        <v>1448.9499999999998</v>
      </c>
    </row>
    <row r="365" spans="1:7" x14ac:dyDescent="0.25">
      <c r="A365">
        <v>3023502</v>
      </c>
      <c r="B365" t="s">
        <v>24219</v>
      </c>
      <c r="C365" t="s">
        <v>24220</v>
      </c>
      <c r="D365" t="s">
        <v>377</v>
      </c>
      <c r="E365">
        <v>611110</v>
      </c>
      <c r="F365" t="s">
        <v>24180</v>
      </c>
      <c r="G365" s="7">
        <v>4232.71</v>
      </c>
    </row>
    <row r="366" spans="1:7" x14ac:dyDescent="0.25">
      <c r="A366">
        <v>3023502</v>
      </c>
      <c r="B366" t="s">
        <v>24219</v>
      </c>
      <c r="C366" t="s">
        <v>24220</v>
      </c>
      <c r="D366" t="s">
        <v>377</v>
      </c>
      <c r="E366">
        <v>611120</v>
      </c>
      <c r="F366" t="s">
        <v>24180</v>
      </c>
      <c r="G366" s="7">
        <v>348.96</v>
      </c>
    </row>
    <row r="367" spans="1:7" x14ac:dyDescent="0.25">
      <c r="A367">
        <v>3023502</v>
      </c>
      <c r="B367" t="s">
        <v>24219</v>
      </c>
      <c r="C367" t="s">
        <v>24220</v>
      </c>
      <c r="D367" t="s">
        <v>377</v>
      </c>
      <c r="E367">
        <v>611130</v>
      </c>
      <c r="F367" t="s">
        <v>24180</v>
      </c>
      <c r="G367" s="7">
        <v>863.49</v>
      </c>
    </row>
    <row r="368" spans="1:7" x14ac:dyDescent="0.25">
      <c r="A368">
        <v>3023504</v>
      </c>
      <c r="B368" t="s">
        <v>24221</v>
      </c>
      <c r="C368" t="s">
        <v>734</v>
      </c>
      <c r="D368" t="s">
        <v>371</v>
      </c>
      <c r="E368">
        <v>615100</v>
      </c>
      <c r="F368" t="s">
        <v>24180</v>
      </c>
      <c r="G368" s="7">
        <v>94352.939999999988</v>
      </c>
    </row>
    <row r="369" spans="1:7" x14ac:dyDescent="0.25">
      <c r="A369">
        <v>3023504</v>
      </c>
      <c r="B369" t="s">
        <v>24221</v>
      </c>
      <c r="C369" t="s">
        <v>734</v>
      </c>
      <c r="D369" t="s">
        <v>371</v>
      </c>
      <c r="E369">
        <v>616100</v>
      </c>
      <c r="F369" t="s">
        <v>24180</v>
      </c>
      <c r="G369" s="7">
        <v>12589.150000000001</v>
      </c>
    </row>
    <row r="370" spans="1:7" x14ac:dyDescent="0.25">
      <c r="A370">
        <v>3023504</v>
      </c>
      <c r="B370" t="s">
        <v>24221</v>
      </c>
      <c r="C370" t="s">
        <v>734</v>
      </c>
      <c r="D370" t="s">
        <v>371</v>
      </c>
      <c r="E370">
        <v>617100</v>
      </c>
      <c r="F370" t="s">
        <v>24180</v>
      </c>
      <c r="G370" s="7">
        <v>26120.600000000002</v>
      </c>
    </row>
    <row r="371" spans="1:7" x14ac:dyDescent="0.25">
      <c r="A371">
        <v>3023504</v>
      </c>
      <c r="B371" t="s">
        <v>24221</v>
      </c>
      <c r="C371" t="s">
        <v>734</v>
      </c>
      <c r="D371" t="s">
        <v>373</v>
      </c>
      <c r="E371">
        <v>615130</v>
      </c>
      <c r="F371" t="s">
        <v>24180</v>
      </c>
      <c r="G371" s="7">
        <v>40740.979999999996</v>
      </c>
    </row>
    <row r="372" spans="1:7" x14ac:dyDescent="0.25">
      <c r="A372">
        <v>3023504</v>
      </c>
      <c r="B372" t="s">
        <v>24221</v>
      </c>
      <c r="C372" t="s">
        <v>734</v>
      </c>
      <c r="D372" t="s">
        <v>373</v>
      </c>
      <c r="E372">
        <v>616160</v>
      </c>
      <c r="F372" t="s">
        <v>24180</v>
      </c>
      <c r="G372" s="7">
        <v>4838.9400000000005</v>
      </c>
    </row>
    <row r="373" spans="1:7" x14ac:dyDescent="0.25">
      <c r="A373">
        <v>3023504</v>
      </c>
      <c r="B373" t="s">
        <v>24221</v>
      </c>
      <c r="C373" t="s">
        <v>734</v>
      </c>
      <c r="D373" t="s">
        <v>373</v>
      </c>
      <c r="E373">
        <v>617150</v>
      </c>
      <c r="F373" t="s">
        <v>24180</v>
      </c>
      <c r="G373" s="7">
        <v>7799.41</v>
      </c>
    </row>
    <row r="374" spans="1:7" x14ac:dyDescent="0.25">
      <c r="A374">
        <v>3023504</v>
      </c>
      <c r="B374" t="s">
        <v>24221</v>
      </c>
      <c r="C374" t="s">
        <v>734</v>
      </c>
      <c r="D374" t="s">
        <v>374</v>
      </c>
      <c r="E374">
        <v>615120</v>
      </c>
      <c r="F374" t="s">
        <v>24180</v>
      </c>
      <c r="G374" s="7">
        <v>7738.3300000000017</v>
      </c>
    </row>
    <row r="375" spans="1:7" x14ac:dyDescent="0.25">
      <c r="A375">
        <v>3023504</v>
      </c>
      <c r="B375" t="s">
        <v>24221</v>
      </c>
      <c r="C375" t="s">
        <v>734</v>
      </c>
      <c r="D375" t="s">
        <v>374</v>
      </c>
      <c r="E375">
        <v>616120</v>
      </c>
      <c r="F375" t="s">
        <v>24180</v>
      </c>
      <c r="G375" s="7">
        <v>673.78</v>
      </c>
    </row>
    <row r="376" spans="1:7" x14ac:dyDescent="0.25">
      <c r="A376">
        <v>3023504</v>
      </c>
      <c r="B376" t="s">
        <v>24221</v>
      </c>
      <c r="C376" t="s">
        <v>734</v>
      </c>
      <c r="D376" t="s">
        <v>374</v>
      </c>
      <c r="E376">
        <v>617120</v>
      </c>
      <c r="F376" t="s">
        <v>24180</v>
      </c>
      <c r="G376" s="7">
        <v>1452.9</v>
      </c>
    </row>
    <row r="377" spans="1:7" x14ac:dyDescent="0.25">
      <c r="A377">
        <v>3023504</v>
      </c>
      <c r="B377" t="s">
        <v>24221</v>
      </c>
      <c r="C377" t="s">
        <v>734</v>
      </c>
      <c r="D377" t="s">
        <v>375</v>
      </c>
      <c r="E377">
        <v>615140</v>
      </c>
      <c r="F377" t="s">
        <v>24180</v>
      </c>
      <c r="G377" s="7">
        <v>9147.49</v>
      </c>
    </row>
    <row r="378" spans="1:7" x14ac:dyDescent="0.25">
      <c r="A378">
        <v>3023504</v>
      </c>
      <c r="B378" t="s">
        <v>24221</v>
      </c>
      <c r="C378" t="s">
        <v>734</v>
      </c>
      <c r="D378" t="s">
        <v>375</v>
      </c>
      <c r="E378">
        <v>616130</v>
      </c>
      <c r="F378" t="s">
        <v>24180</v>
      </c>
      <c r="G378" s="7">
        <v>1184.48</v>
      </c>
    </row>
    <row r="379" spans="1:7" x14ac:dyDescent="0.25">
      <c r="A379">
        <v>3023504</v>
      </c>
      <c r="B379" t="s">
        <v>24221</v>
      </c>
      <c r="C379" t="s">
        <v>734</v>
      </c>
      <c r="D379" t="s">
        <v>375</v>
      </c>
      <c r="E379">
        <v>617130</v>
      </c>
      <c r="F379" t="s">
        <v>24180</v>
      </c>
      <c r="G379" s="7">
        <v>1866.0500000000002</v>
      </c>
    </row>
    <row r="380" spans="1:7" x14ac:dyDescent="0.25">
      <c r="A380">
        <v>3023504</v>
      </c>
      <c r="B380" t="s">
        <v>24221</v>
      </c>
      <c r="C380" t="s">
        <v>734</v>
      </c>
      <c r="D380" t="s">
        <v>377</v>
      </c>
      <c r="E380">
        <v>611110</v>
      </c>
      <c r="F380" t="s">
        <v>24180</v>
      </c>
      <c r="G380" s="7">
        <v>7246.4100000000008</v>
      </c>
    </row>
    <row r="381" spans="1:7" x14ac:dyDescent="0.25">
      <c r="A381">
        <v>3023504</v>
      </c>
      <c r="B381" t="s">
        <v>24221</v>
      </c>
      <c r="C381" t="s">
        <v>734</v>
      </c>
      <c r="D381" t="s">
        <v>377</v>
      </c>
      <c r="E381">
        <v>611120</v>
      </c>
      <c r="F381" t="s">
        <v>24180</v>
      </c>
      <c r="G381" s="7">
        <v>568.44999999999993</v>
      </c>
    </row>
    <row r="382" spans="1:7" x14ac:dyDescent="0.25">
      <c r="A382">
        <v>3023504</v>
      </c>
      <c r="B382" t="s">
        <v>24221</v>
      </c>
      <c r="C382" t="s">
        <v>734</v>
      </c>
      <c r="D382" t="s">
        <v>377</v>
      </c>
      <c r="E382">
        <v>611130</v>
      </c>
      <c r="F382" t="s">
        <v>24180</v>
      </c>
      <c r="G382" s="7">
        <v>1117.78</v>
      </c>
    </row>
    <row r="383" spans="1:7" x14ac:dyDescent="0.25">
      <c r="A383">
        <v>3023307</v>
      </c>
      <c r="B383" t="s">
        <v>24222</v>
      </c>
      <c r="C383" t="s">
        <v>24223</v>
      </c>
      <c r="D383" t="s">
        <v>371</v>
      </c>
      <c r="E383">
        <v>615100</v>
      </c>
      <c r="F383" t="s">
        <v>24180</v>
      </c>
      <c r="G383" s="7">
        <v>43922.610000000008</v>
      </c>
    </row>
    <row r="384" spans="1:7" x14ac:dyDescent="0.25">
      <c r="A384">
        <v>3023307</v>
      </c>
      <c r="B384" t="s">
        <v>24222</v>
      </c>
      <c r="C384" t="s">
        <v>24223</v>
      </c>
      <c r="D384" t="s">
        <v>371</v>
      </c>
      <c r="E384">
        <v>616100</v>
      </c>
      <c r="F384" t="s">
        <v>24180</v>
      </c>
      <c r="G384" s="7">
        <v>5837.7699999999995</v>
      </c>
    </row>
    <row r="385" spans="1:7" x14ac:dyDescent="0.25">
      <c r="A385">
        <v>3023307</v>
      </c>
      <c r="B385" t="s">
        <v>24222</v>
      </c>
      <c r="C385" t="s">
        <v>24223</v>
      </c>
      <c r="D385" t="s">
        <v>371</v>
      </c>
      <c r="E385">
        <v>617100</v>
      </c>
      <c r="F385" t="s">
        <v>24180</v>
      </c>
      <c r="G385" s="7">
        <v>12221.59</v>
      </c>
    </row>
    <row r="386" spans="1:7" x14ac:dyDescent="0.25">
      <c r="A386">
        <v>3023307</v>
      </c>
      <c r="B386" t="s">
        <v>24222</v>
      </c>
      <c r="C386" t="s">
        <v>24223</v>
      </c>
      <c r="D386" t="s">
        <v>373</v>
      </c>
      <c r="E386">
        <v>615130</v>
      </c>
      <c r="F386" t="s">
        <v>24180</v>
      </c>
      <c r="G386" s="7">
        <v>22013.329999999998</v>
      </c>
    </row>
    <row r="387" spans="1:7" x14ac:dyDescent="0.25">
      <c r="A387">
        <v>3023307</v>
      </c>
      <c r="B387" t="s">
        <v>24222</v>
      </c>
      <c r="C387" t="s">
        <v>24223</v>
      </c>
      <c r="D387" t="s">
        <v>373</v>
      </c>
      <c r="E387">
        <v>616160</v>
      </c>
      <c r="F387" t="s">
        <v>24180</v>
      </c>
      <c r="G387" s="7">
        <v>2207.12</v>
      </c>
    </row>
    <row r="388" spans="1:7" x14ac:dyDescent="0.25">
      <c r="A388">
        <v>3023307</v>
      </c>
      <c r="B388" t="s">
        <v>24222</v>
      </c>
      <c r="C388" t="s">
        <v>24223</v>
      </c>
      <c r="D388" t="s">
        <v>373</v>
      </c>
      <c r="E388">
        <v>617150</v>
      </c>
      <c r="F388" t="s">
        <v>24180</v>
      </c>
      <c r="G388" s="7">
        <v>4480.3199999999988</v>
      </c>
    </row>
    <row r="389" spans="1:7" x14ac:dyDescent="0.25">
      <c r="A389">
        <v>3023307</v>
      </c>
      <c r="B389" t="s">
        <v>24222</v>
      </c>
      <c r="C389" t="s">
        <v>24223</v>
      </c>
      <c r="D389" t="s">
        <v>374</v>
      </c>
      <c r="E389">
        <v>615120</v>
      </c>
      <c r="F389" t="s">
        <v>24180</v>
      </c>
      <c r="G389" s="7">
        <v>4701.34</v>
      </c>
    </row>
    <row r="390" spans="1:7" x14ac:dyDescent="0.25">
      <c r="A390">
        <v>3023307</v>
      </c>
      <c r="B390" t="s">
        <v>24222</v>
      </c>
      <c r="C390" t="s">
        <v>24223</v>
      </c>
      <c r="D390" t="s">
        <v>374</v>
      </c>
      <c r="E390">
        <v>616120</v>
      </c>
      <c r="F390" t="s">
        <v>24180</v>
      </c>
      <c r="G390" s="7">
        <v>562.01</v>
      </c>
    </row>
    <row r="391" spans="1:7" x14ac:dyDescent="0.25">
      <c r="A391">
        <v>3023307</v>
      </c>
      <c r="B391" t="s">
        <v>24222</v>
      </c>
      <c r="C391" t="s">
        <v>24223</v>
      </c>
      <c r="D391" t="s">
        <v>374</v>
      </c>
      <c r="E391">
        <v>617120</v>
      </c>
      <c r="F391" t="s">
        <v>24180</v>
      </c>
      <c r="G391" s="7">
        <v>959.06999999999994</v>
      </c>
    </row>
    <row r="392" spans="1:7" x14ac:dyDescent="0.25">
      <c r="A392">
        <v>3023307</v>
      </c>
      <c r="B392" t="s">
        <v>24222</v>
      </c>
      <c r="C392" t="s">
        <v>24223</v>
      </c>
      <c r="D392" t="s">
        <v>375</v>
      </c>
      <c r="E392">
        <v>615140</v>
      </c>
      <c r="F392" t="s">
        <v>24180</v>
      </c>
      <c r="G392" s="7">
        <v>4374.83</v>
      </c>
    </row>
    <row r="393" spans="1:7" x14ac:dyDescent="0.25">
      <c r="A393">
        <v>3023307</v>
      </c>
      <c r="B393" t="s">
        <v>24222</v>
      </c>
      <c r="C393" t="s">
        <v>24223</v>
      </c>
      <c r="D393" t="s">
        <v>375</v>
      </c>
      <c r="E393">
        <v>616130</v>
      </c>
      <c r="F393" t="s">
        <v>24180</v>
      </c>
      <c r="G393" s="7">
        <v>526.70000000000005</v>
      </c>
    </row>
    <row r="394" spans="1:7" x14ac:dyDescent="0.25">
      <c r="A394">
        <v>3023307</v>
      </c>
      <c r="B394" t="s">
        <v>24222</v>
      </c>
      <c r="C394" t="s">
        <v>24223</v>
      </c>
      <c r="D394" t="s">
        <v>375</v>
      </c>
      <c r="E394">
        <v>617130</v>
      </c>
      <c r="F394" t="s">
        <v>24180</v>
      </c>
      <c r="G394" s="7">
        <v>892.47</v>
      </c>
    </row>
    <row r="395" spans="1:7" x14ac:dyDescent="0.25">
      <c r="A395">
        <v>3023307</v>
      </c>
      <c r="B395" t="s">
        <v>24222</v>
      </c>
      <c r="C395" t="s">
        <v>24223</v>
      </c>
      <c r="D395" t="s">
        <v>377</v>
      </c>
      <c r="E395">
        <v>611110</v>
      </c>
      <c r="F395" t="s">
        <v>24180</v>
      </c>
      <c r="G395" s="7">
        <v>1513.8399999999997</v>
      </c>
    </row>
    <row r="396" spans="1:7" x14ac:dyDescent="0.25">
      <c r="A396">
        <v>3023307</v>
      </c>
      <c r="B396" t="s">
        <v>24222</v>
      </c>
      <c r="C396" t="s">
        <v>24223</v>
      </c>
      <c r="D396" t="s">
        <v>377</v>
      </c>
      <c r="E396">
        <v>611120</v>
      </c>
      <c r="F396" t="s">
        <v>24180</v>
      </c>
      <c r="G396" s="7">
        <v>99.210000000000008</v>
      </c>
    </row>
    <row r="397" spans="1:7" x14ac:dyDescent="0.25">
      <c r="A397">
        <v>3023307</v>
      </c>
      <c r="B397" t="s">
        <v>24222</v>
      </c>
      <c r="C397" t="s">
        <v>24223</v>
      </c>
      <c r="D397" t="s">
        <v>377</v>
      </c>
      <c r="E397">
        <v>611130</v>
      </c>
      <c r="F397" t="s">
        <v>24180</v>
      </c>
      <c r="G397" s="7">
        <v>242.01</v>
      </c>
    </row>
    <row r="398" spans="1:7" x14ac:dyDescent="0.25">
      <c r="A398">
        <v>3023312</v>
      </c>
      <c r="B398" t="s">
        <v>24224</v>
      </c>
      <c r="C398" t="s">
        <v>24225</v>
      </c>
      <c r="D398" t="s">
        <v>371</v>
      </c>
      <c r="E398">
        <v>615100</v>
      </c>
      <c r="F398" t="s">
        <v>24180</v>
      </c>
      <c r="G398" s="7">
        <v>45351.72</v>
      </c>
    </row>
    <row r="399" spans="1:7" x14ac:dyDescent="0.25">
      <c r="A399">
        <v>3023312</v>
      </c>
      <c r="B399" t="s">
        <v>24224</v>
      </c>
      <c r="C399" t="s">
        <v>24225</v>
      </c>
      <c r="D399" t="s">
        <v>371</v>
      </c>
      <c r="E399">
        <v>616100</v>
      </c>
      <c r="F399" t="s">
        <v>24180</v>
      </c>
      <c r="G399" s="7">
        <v>5925.5499999999993</v>
      </c>
    </row>
    <row r="400" spans="1:7" x14ac:dyDescent="0.25">
      <c r="A400">
        <v>3023312</v>
      </c>
      <c r="B400" t="s">
        <v>24224</v>
      </c>
      <c r="C400" t="s">
        <v>24225</v>
      </c>
      <c r="D400" t="s">
        <v>371</v>
      </c>
      <c r="E400">
        <v>617100</v>
      </c>
      <c r="F400" t="s">
        <v>24180</v>
      </c>
      <c r="G400" s="7">
        <v>13006.859999999999</v>
      </c>
    </row>
    <row r="401" spans="1:7" x14ac:dyDescent="0.25">
      <c r="A401">
        <v>3023312</v>
      </c>
      <c r="B401" t="s">
        <v>24224</v>
      </c>
      <c r="C401" t="s">
        <v>24225</v>
      </c>
      <c r="D401" t="s">
        <v>373</v>
      </c>
      <c r="E401">
        <v>615130</v>
      </c>
      <c r="F401" t="s">
        <v>24180</v>
      </c>
      <c r="G401" s="7">
        <v>28884.47</v>
      </c>
    </row>
    <row r="402" spans="1:7" x14ac:dyDescent="0.25">
      <c r="A402">
        <v>3023312</v>
      </c>
      <c r="B402" t="s">
        <v>24224</v>
      </c>
      <c r="C402" t="s">
        <v>24225</v>
      </c>
      <c r="D402" t="s">
        <v>373</v>
      </c>
      <c r="E402">
        <v>616160</v>
      </c>
      <c r="F402" t="s">
        <v>24180</v>
      </c>
      <c r="G402" s="7">
        <v>3072.8</v>
      </c>
    </row>
    <row r="403" spans="1:7" x14ac:dyDescent="0.25">
      <c r="A403">
        <v>3023312</v>
      </c>
      <c r="B403" t="s">
        <v>24224</v>
      </c>
      <c r="C403" t="s">
        <v>24225</v>
      </c>
      <c r="D403" t="s">
        <v>373</v>
      </c>
      <c r="E403">
        <v>617150</v>
      </c>
      <c r="F403" t="s">
        <v>24180</v>
      </c>
      <c r="G403" s="7">
        <v>5892.4500000000007</v>
      </c>
    </row>
    <row r="404" spans="1:7" x14ac:dyDescent="0.25">
      <c r="A404">
        <v>3023312</v>
      </c>
      <c r="B404" t="s">
        <v>24224</v>
      </c>
      <c r="C404" t="s">
        <v>24225</v>
      </c>
      <c r="D404" t="s">
        <v>374</v>
      </c>
      <c r="E404">
        <v>615120</v>
      </c>
      <c r="F404" t="s">
        <v>24180</v>
      </c>
      <c r="G404" s="7">
        <v>2675.5</v>
      </c>
    </row>
    <row r="405" spans="1:7" x14ac:dyDescent="0.25">
      <c r="A405">
        <v>3023312</v>
      </c>
      <c r="B405" t="s">
        <v>24224</v>
      </c>
      <c r="C405" t="s">
        <v>24225</v>
      </c>
      <c r="D405" t="s">
        <v>374</v>
      </c>
      <c r="E405">
        <v>616120</v>
      </c>
      <c r="F405" t="s">
        <v>24180</v>
      </c>
      <c r="G405" s="7">
        <v>338.77</v>
      </c>
    </row>
    <row r="406" spans="1:7" x14ac:dyDescent="0.25">
      <c r="A406">
        <v>3023312</v>
      </c>
      <c r="B406" t="s">
        <v>24224</v>
      </c>
      <c r="C406" t="s">
        <v>24225</v>
      </c>
      <c r="D406" t="s">
        <v>374</v>
      </c>
      <c r="E406">
        <v>617120</v>
      </c>
      <c r="F406" t="s">
        <v>24180</v>
      </c>
      <c r="G406" s="7">
        <v>545.79999999999995</v>
      </c>
    </row>
    <row r="407" spans="1:7" x14ac:dyDescent="0.25">
      <c r="A407">
        <v>3023312</v>
      </c>
      <c r="B407" t="s">
        <v>24224</v>
      </c>
      <c r="C407" t="s">
        <v>24225</v>
      </c>
      <c r="D407" t="s">
        <v>375</v>
      </c>
      <c r="E407">
        <v>615140</v>
      </c>
      <c r="F407" t="s">
        <v>24180</v>
      </c>
      <c r="G407" s="7">
        <v>4307.95</v>
      </c>
    </row>
    <row r="408" spans="1:7" x14ac:dyDescent="0.25">
      <c r="A408">
        <v>3023312</v>
      </c>
      <c r="B408" t="s">
        <v>24224</v>
      </c>
      <c r="C408" t="s">
        <v>24225</v>
      </c>
      <c r="D408" t="s">
        <v>375</v>
      </c>
      <c r="E408">
        <v>616130</v>
      </c>
      <c r="F408" t="s">
        <v>24180</v>
      </c>
      <c r="G408" s="7">
        <v>521.09</v>
      </c>
    </row>
    <row r="409" spans="1:7" x14ac:dyDescent="0.25">
      <c r="A409">
        <v>3023312</v>
      </c>
      <c r="B409" t="s">
        <v>24224</v>
      </c>
      <c r="C409" t="s">
        <v>24225</v>
      </c>
      <c r="D409" t="s">
        <v>375</v>
      </c>
      <c r="E409">
        <v>617130</v>
      </c>
      <c r="F409" t="s">
        <v>24180</v>
      </c>
      <c r="G409" s="7">
        <v>878.81999999999994</v>
      </c>
    </row>
    <row r="410" spans="1:7" x14ac:dyDescent="0.25">
      <c r="A410">
        <v>3023312</v>
      </c>
      <c r="B410" t="s">
        <v>24224</v>
      </c>
      <c r="C410" t="s">
        <v>24225</v>
      </c>
      <c r="D410" t="s">
        <v>377</v>
      </c>
      <c r="E410">
        <v>611110</v>
      </c>
      <c r="F410" t="s">
        <v>24180</v>
      </c>
      <c r="G410" s="7">
        <v>430.43</v>
      </c>
    </row>
    <row r="411" spans="1:7" x14ac:dyDescent="0.25">
      <c r="A411">
        <v>3023312</v>
      </c>
      <c r="B411" t="s">
        <v>24224</v>
      </c>
      <c r="C411" t="s">
        <v>24225</v>
      </c>
      <c r="D411" t="s">
        <v>377</v>
      </c>
      <c r="E411">
        <v>611120</v>
      </c>
      <c r="F411" t="s">
        <v>24180</v>
      </c>
      <c r="G411" s="7">
        <v>2.0099999999999998</v>
      </c>
    </row>
    <row r="412" spans="1:7" x14ac:dyDescent="0.25">
      <c r="A412">
        <v>3023312</v>
      </c>
      <c r="B412" t="s">
        <v>24224</v>
      </c>
      <c r="C412" t="s">
        <v>24225</v>
      </c>
      <c r="D412" t="s">
        <v>377</v>
      </c>
      <c r="E412">
        <v>611130</v>
      </c>
      <c r="F412" t="s">
        <v>24180</v>
      </c>
      <c r="G412" s="7">
        <v>87.81</v>
      </c>
    </row>
    <row r="413" spans="1:7" x14ac:dyDescent="0.25">
      <c r="A413">
        <v>3023313</v>
      </c>
      <c r="B413" t="s">
        <v>24226</v>
      </c>
      <c r="C413" t="s">
        <v>24227</v>
      </c>
      <c r="D413" t="s">
        <v>371</v>
      </c>
      <c r="E413">
        <v>615100</v>
      </c>
      <c r="F413" t="s">
        <v>24180</v>
      </c>
      <c r="G413" s="7">
        <v>42764.18</v>
      </c>
    </row>
    <row r="414" spans="1:7" x14ac:dyDescent="0.25">
      <c r="A414">
        <v>3023313</v>
      </c>
      <c r="B414" t="s">
        <v>24226</v>
      </c>
      <c r="C414" t="s">
        <v>24227</v>
      </c>
      <c r="D414" t="s">
        <v>371</v>
      </c>
      <c r="E414">
        <v>616100</v>
      </c>
      <c r="F414" t="s">
        <v>24180</v>
      </c>
      <c r="G414" s="7">
        <v>5726.5599999999995</v>
      </c>
    </row>
    <row r="415" spans="1:7" x14ac:dyDescent="0.25">
      <c r="A415">
        <v>3023313</v>
      </c>
      <c r="B415" t="s">
        <v>24226</v>
      </c>
      <c r="C415" t="s">
        <v>24227</v>
      </c>
      <c r="D415" t="s">
        <v>371</v>
      </c>
      <c r="E415">
        <v>617100</v>
      </c>
      <c r="F415" t="s">
        <v>24180</v>
      </c>
      <c r="G415" s="7">
        <v>10983.69</v>
      </c>
    </row>
    <row r="416" spans="1:7" x14ac:dyDescent="0.25">
      <c r="A416">
        <v>3023313</v>
      </c>
      <c r="B416" t="s">
        <v>24226</v>
      </c>
      <c r="C416" t="s">
        <v>24227</v>
      </c>
      <c r="D416" t="s">
        <v>372</v>
      </c>
      <c r="E416">
        <v>615180</v>
      </c>
      <c r="F416" t="s">
        <v>24180</v>
      </c>
      <c r="G416" s="7">
        <v>2172</v>
      </c>
    </row>
    <row r="417" spans="1:7" x14ac:dyDescent="0.25">
      <c r="A417">
        <v>3023313</v>
      </c>
      <c r="B417" t="s">
        <v>24226</v>
      </c>
      <c r="C417" t="s">
        <v>24227</v>
      </c>
      <c r="D417" t="s">
        <v>372</v>
      </c>
      <c r="E417">
        <v>616150</v>
      </c>
      <c r="F417" t="s">
        <v>24180</v>
      </c>
      <c r="G417" s="7">
        <v>263.25</v>
      </c>
    </row>
    <row r="418" spans="1:7" x14ac:dyDescent="0.25">
      <c r="A418">
        <v>3023313</v>
      </c>
      <c r="B418" t="s">
        <v>24226</v>
      </c>
      <c r="C418" t="s">
        <v>24227</v>
      </c>
      <c r="D418" t="s">
        <v>372</v>
      </c>
      <c r="E418">
        <v>617140</v>
      </c>
      <c r="F418" t="s">
        <v>24180</v>
      </c>
      <c r="G418" s="7">
        <v>622.92999999999995</v>
      </c>
    </row>
    <row r="419" spans="1:7" x14ac:dyDescent="0.25">
      <c r="A419">
        <v>3023313</v>
      </c>
      <c r="B419" t="s">
        <v>24226</v>
      </c>
      <c r="C419" t="s">
        <v>24227</v>
      </c>
      <c r="D419" t="s">
        <v>373</v>
      </c>
      <c r="E419">
        <v>615130</v>
      </c>
      <c r="F419" t="s">
        <v>24180</v>
      </c>
      <c r="G419" s="7">
        <v>30783.620000000003</v>
      </c>
    </row>
    <row r="420" spans="1:7" x14ac:dyDescent="0.25">
      <c r="A420">
        <v>3023313</v>
      </c>
      <c r="B420" t="s">
        <v>24226</v>
      </c>
      <c r="C420" t="s">
        <v>24227</v>
      </c>
      <c r="D420" t="s">
        <v>373</v>
      </c>
      <c r="E420">
        <v>616160</v>
      </c>
      <c r="F420" t="s">
        <v>24180</v>
      </c>
      <c r="G420" s="7">
        <v>3772.4300000000003</v>
      </c>
    </row>
    <row r="421" spans="1:7" x14ac:dyDescent="0.25">
      <c r="A421">
        <v>3023313</v>
      </c>
      <c r="B421" t="s">
        <v>24226</v>
      </c>
      <c r="C421" t="s">
        <v>24227</v>
      </c>
      <c r="D421" t="s">
        <v>373</v>
      </c>
      <c r="E421">
        <v>617150</v>
      </c>
      <c r="F421" t="s">
        <v>24180</v>
      </c>
      <c r="G421" s="7">
        <v>6343.89</v>
      </c>
    </row>
    <row r="422" spans="1:7" x14ac:dyDescent="0.25">
      <c r="A422">
        <v>3023313</v>
      </c>
      <c r="B422" t="s">
        <v>24226</v>
      </c>
      <c r="C422" t="s">
        <v>24227</v>
      </c>
      <c r="D422" t="s">
        <v>374</v>
      </c>
      <c r="E422">
        <v>615120</v>
      </c>
      <c r="F422" t="s">
        <v>24180</v>
      </c>
      <c r="G422" s="7">
        <v>2793.83</v>
      </c>
    </row>
    <row r="423" spans="1:7" x14ac:dyDescent="0.25">
      <c r="A423">
        <v>3023313</v>
      </c>
      <c r="B423" t="s">
        <v>24226</v>
      </c>
      <c r="C423" t="s">
        <v>24227</v>
      </c>
      <c r="D423" t="s">
        <v>374</v>
      </c>
      <c r="E423">
        <v>616120</v>
      </c>
      <c r="F423" t="s">
        <v>24180</v>
      </c>
      <c r="G423" s="7">
        <v>356.52</v>
      </c>
    </row>
    <row r="424" spans="1:7" x14ac:dyDescent="0.25">
      <c r="A424">
        <v>3023313</v>
      </c>
      <c r="B424" t="s">
        <v>24226</v>
      </c>
      <c r="C424" t="s">
        <v>24227</v>
      </c>
      <c r="D424" t="s">
        <v>374</v>
      </c>
      <c r="E424">
        <v>617120</v>
      </c>
      <c r="F424" t="s">
        <v>24180</v>
      </c>
      <c r="G424" s="7">
        <v>569.94000000000005</v>
      </c>
    </row>
    <row r="425" spans="1:7" x14ac:dyDescent="0.25">
      <c r="A425">
        <v>3023313</v>
      </c>
      <c r="B425" t="s">
        <v>24226</v>
      </c>
      <c r="C425" t="s">
        <v>24227</v>
      </c>
      <c r="D425" t="s">
        <v>375</v>
      </c>
      <c r="E425">
        <v>615140</v>
      </c>
      <c r="F425" t="s">
        <v>24180</v>
      </c>
      <c r="G425" s="7">
        <v>4465.75</v>
      </c>
    </row>
    <row r="426" spans="1:7" x14ac:dyDescent="0.25">
      <c r="A426">
        <v>3023313</v>
      </c>
      <c r="B426" t="s">
        <v>24226</v>
      </c>
      <c r="C426" t="s">
        <v>24227</v>
      </c>
      <c r="D426" t="s">
        <v>375</v>
      </c>
      <c r="E426">
        <v>616130</v>
      </c>
      <c r="F426" t="s">
        <v>24180</v>
      </c>
      <c r="G426" s="7">
        <v>549.04999999999995</v>
      </c>
    </row>
    <row r="427" spans="1:7" x14ac:dyDescent="0.25">
      <c r="A427">
        <v>3023313</v>
      </c>
      <c r="B427" t="s">
        <v>24226</v>
      </c>
      <c r="C427" t="s">
        <v>24227</v>
      </c>
      <c r="D427" t="s">
        <v>375</v>
      </c>
      <c r="E427">
        <v>617130</v>
      </c>
      <c r="F427" t="s">
        <v>24180</v>
      </c>
      <c r="G427" s="7">
        <v>911.01</v>
      </c>
    </row>
    <row r="428" spans="1:7" x14ac:dyDescent="0.25">
      <c r="A428">
        <v>3023313</v>
      </c>
      <c r="B428" t="s">
        <v>24226</v>
      </c>
      <c r="C428" t="s">
        <v>24227</v>
      </c>
      <c r="D428" t="s">
        <v>377</v>
      </c>
      <c r="E428">
        <v>611110</v>
      </c>
      <c r="F428" t="s">
        <v>24180</v>
      </c>
      <c r="G428" s="7">
        <v>1079.03</v>
      </c>
    </row>
    <row r="429" spans="1:7" x14ac:dyDescent="0.25">
      <c r="A429">
        <v>3023313</v>
      </c>
      <c r="B429" t="s">
        <v>24226</v>
      </c>
      <c r="C429" t="s">
        <v>24227</v>
      </c>
      <c r="D429" t="s">
        <v>377</v>
      </c>
      <c r="E429">
        <v>611120</v>
      </c>
      <c r="F429" t="s">
        <v>24180</v>
      </c>
      <c r="G429" s="7">
        <v>83.8</v>
      </c>
    </row>
    <row r="430" spans="1:7" x14ac:dyDescent="0.25">
      <c r="A430">
        <v>3023313</v>
      </c>
      <c r="B430" t="s">
        <v>24226</v>
      </c>
      <c r="C430" t="s">
        <v>24227</v>
      </c>
      <c r="D430" t="s">
        <v>377</v>
      </c>
      <c r="E430">
        <v>611130</v>
      </c>
      <c r="F430" t="s">
        <v>24180</v>
      </c>
      <c r="G430" s="7">
        <v>220.13</v>
      </c>
    </row>
    <row r="431" spans="1:7" x14ac:dyDescent="0.25">
      <c r="A431">
        <v>3023506</v>
      </c>
      <c r="B431" t="s">
        <v>24228</v>
      </c>
      <c r="C431" t="s">
        <v>24229</v>
      </c>
      <c r="D431" t="s">
        <v>371</v>
      </c>
      <c r="E431">
        <v>615100</v>
      </c>
      <c r="F431" t="s">
        <v>24180</v>
      </c>
      <c r="G431" s="7">
        <v>56355.64</v>
      </c>
    </row>
    <row r="432" spans="1:7" x14ac:dyDescent="0.25">
      <c r="A432">
        <v>3023506</v>
      </c>
      <c r="B432" t="s">
        <v>24228</v>
      </c>
      <c r="C432" t="s">
        <v>24229</v>
      </c>
      <c r="D432" t="s">
        <v>371</v>
      </c>
      <c r="E432">
        <v>616100</v>
      </c>
      <c r="F432" t="s">
        <v>24180</v>
      </c>
      <c r="G432" s="7">
        <v>7577.619999999999</v>
      </c>
    </row>
    <row r="433" spans="1:7" x14ac:dyDescent="0.25">
      <c r="A433">
        <v>3023506</v>
      </c>
      <c r="B433" t="s">
        <v>24228</v>
      </c>
      <c r="C433" t="s">
        <v>24229</v>
      </c>
      <c r="D433" t="s">
        <v>371</v>
      </c>
      <c r="E433">
        <v>617100</v>
      </c>
      <c r="F433" t="s">
        <v>24180</v>
      </c>
      <c r="G433" s="7">
        <v>16162.810000000001</v>
      </c>
    </row>
    <row r="434" spans="1:7" x14ac:dyDescent="0.25">
      <c r="A434">
        <v>3023506</v>
      </c>
      <c r="B434" t="s">
        <v>24228</v>
      </c>
      <c r="C434" t="s">
        <v>24229</v>
      </c>
      <c r="D434" t="s">
        <v>373</v>
      </c>
      <c r="E434">
        <v>615130</v>
      </c>
      <c r="F434" t="s">
        <v>24180</v>
      </c>
      <c r="G434" s="7">
        <v>32777.42</v>
      </c>
    </row>
    <row r="435" spans="1:7" x14ac:dyDescent="0.25">
      <c r="A435">
        <v>3023506</v>
      </c>
      <c r="B435" t="s">
        <v>24228</v>
      </c>
      <c r="C435" t="s">
        <v>24229</v>
      </c>
      <c r="D435" t="s">
        <v>373</v>
      </c>
      <c r="E435">
        <v>616160</v>
      </c>
      <c r="F435" t="s">
        <v>24180</v>
      </c>
      <c r="G435" s="7">
        <v>3665.6</v>
      </c>
    </row>
    <row r="436" spans="1:7" x14ac:dyDescent="0.25">
      <c r="A436">
        <v>3023506</v>
      </c>
      <c r="B436" t="s">
        <v>24228</v>
      </c>
      <c r="C436" t="s">
        <v>24229</v>
      </c>
      <c r="D436" t="s">
        <v>373</v>
      </c>
      <c r="E436">
        <v>617150</v>
      </c>
      <c r="F436" t="s">
        <v>24180</v>
      </c>
      <c r="G436" s="7">
        <v>6911.0300000000007</v>
      </c>
    </row>
    <row r="437" spans="1:7" x14ac:dyDescent="0.25">
      <c r="A437">
        <v>3023506</v>
      </c>
      <c r="B437" t="s">
        <v>24228</v>
      </c>
      <c r="C437" t="s">
        <v>24229</v>
      </c>
      <c r="D437" t="s">
        <v>374</v>
      </c>
      <c r="E437">
        <v>615120</v>
      </c>
      <c r="F437" t="s">
        <v>24180</v>
      </c>
      <c r="G437" s="7">
        <v>5175.16</v>
      </c>
    </row>
    <row r="438" spans="1:7" x14ac:dyDescent="0.25">
      <c r="A438">
        <v>3023506</v>
      </c>
      <c r="B438" t="s">
        <v>24228</v>
      </c>
      <c r="C438" t="s">
        <v>24229</v>
      </c>
      <c r="D438" t="s">
        <v>374</v>
      </c>
      <c r="E438">
        <v>616120</v>
      </c>
      <c r="F438" t="s">
        <v>24180</v>
      </c>
      <c r="G438" s="7">
        <v>512.47</v>
      </c>
    </row>
    <row r="439" spans="1:7" x14ac:dyDescent="0.25">
      <c r="A439">
        <v>3023506</v>
      </c>
      <c r="B439" t="s">
        <v>24228</v>
      </c>
      <c r="C439" t="s">
        <v>24229</v>
      </c>
      <c r="D439" t="s">
        <v>374</v>
      </c>
      <c r="E439">
        <v>617120</v>
      </c>
      <c r="F439" t="s">
        <v>24180</v>
      </c>
      <c r="G439" s="7">
        <v>892.21</v>
      </c>
    </row>
    <row r="440" spans="1:7" x14ac:dyDescent="0.25">
      <c r="A440">
        <v>3023506</v>
      </c>
      <c r="B440" t="s">
        <v>24228</v>
      </c>
      <c r="C440" t="s">
        <v>24229</v>
      </c>
      <c r="D440" t="s">
        <v>375</v>
      </c>
      <c r="E440">
        <v>615140</v>
      </c>
      <c r="F440" t="s">
        <v>24180</v>
      </c>
      <c r="G440" s="7">
        <v>5266.86</v>
      </c>
    </row>
    <row r="441" spans="1:7" x14ac:dyDescent="0.25">
      <c r="A441">
        <v>3023506</v>
      </c>
      <c r="B441" t="s">
        <v>24228</v>
      </c>
      <c r="C441" t="s">
        <v>24229</v>
      </c>
      <c r="D441" t="s">
        <v>375</v>
      </c>
      <c r="E441">
        <v>616130</v>
      </c>
      <c r="F441" t="s">
        <v>24180</v>
      </c>
      <c r="G441" s="7">
        <v>602.37</v>
      </c>
    </row>
    <row r="442" spans="1:7" x14ac:dyDescent="0.25">
      <c r="A442">
        <v>3023506</v>
      </c>
      <c r="B442" t="s">
        <v>24228</v>
      </c>
      <c r="C442" t="s">
        <v>24229</v>
      </c>
      <c r="D442" t="s">
        <v>375</v>
      </c>
      <c r="E442">
        <v>617130</v>
      </c>
      <c r="F442" t="s">
        <v>24180</v>
      </c>
      <c r="G442" s="7">
        <v>1074.44</v>
      </c>
    </row>
    <row r="443" spans="1:7" x14ac:dyDescent="0.25">
      <c r="A443">
        <v>3023316</v>
      </c>
      <c r="B443" t="s">
        <v>24230</v>
      </c>
      <c r="C443" t="s">
        <v>24231</v>
      </c>
      <c r="D443" t="s">
        <v>371</v>
      </c>
      <c r="E443">
        <v>615100</v>
      </c>
      <c r="F443" t="s">
        <v>24180</v>
      </c>
      <c r="G443" s="7">
        <v>47755.46</v>
      </c>
    </row>
    <row r="444" spans="1:7" x14ac:dyDescent="0.25">
      <c r="A444">
        <v>3023316</v>
      </c>
      <c r="B444" t="s">
        <v>24230</v>
      </c>
      <c r="C444" t="s">
        <v>24231</v>
      </c>
      <c r="D444" t="s">
        <v>371</v>
      </c>
      <c r="E444">
        <v>616100</v>
      </c>
      <c r="F444" t="s">
        <v>24180</v>
      </c>
      <c r="G444" s="7">
        <v>6287.59</v>
      </c>
    </row>
    <row r="445" spans="1:7" x14ac:dyDescent="0.25">
      <c r="A445">
        <v>3023316</v>
      </c>
      <c r="B445" t="s">
        <v>24230</v>
      </c>
      <c r="C445" t="s">
        <v>24231</v>
      </c>
      <c r="D445" t="s">
        <v>371</v>
      </c>
      <c r="E445">
        <v>617100</v>
      </c>
      <c r="F445" t="s">
        <v>24180</v>
      </c>
      <c r="G445" s="7">
        <v>13696.29</v>
      </c>
    </row>
    <row r="446" spans="1:7" x14ac:dyDescent="0.25">
      <c r="A446">
        <v>3023316</v>
      </c>
      <c r="B446" t="s">
        <v>24230</v>
      </c>
      <c r="C446" t="s">
        <v>24231</v>
      </c>
      <c r="D446" t="s">
        <v>373</v>
      </c>
      <c r="E446">
        <v>615130</v>
      </c>
      <c r="F446" t="s">
        <v>24180</v>
      </c>
      <c r="G446" s="7">
        <v>16426.259999999998</v>
      </c>
    </row>
    <row r="447" spans="1:7" x14ac:dyDescent="0.25">
      <c r="A447">
        <v>3023316</v>
      </c>
      <c r="B447" t="s">
        <v>24230</v>
      </c>
      <c r="C447" t="s">
        <v>24231</v>
      </c>
      <c r="D447" t="s">
        <v>373</v>
      </c>
      <c r="E447">
        <v>616160</v>
      </c>
      <c r="F447" t="s">
        <v>24180</v>
      </c>
      <c r="G447" s="7">
        <v>1873.4699999999998</v>
      </c>
    </row>
    <row r="448" spans="1:7" x14ac:dyDescent="0.25">
      <c r="A448">
        <v>3023316</v>
      </c>
      <c r="B448" t="s">
        <v>24230</v>
      </c>
      <c r="C448" t="s">
        <v>24231</v>
      </c>
      <c r="D448" t="s">
        <v>373</v>
      </c>
      <c r="E448">
        <v>617150</v>
      </c>
      <c r="F448" t="s">
        <v>24180</v>
      </c>
      <c r="G448" s="7">
        <v>2975.07</v>
      </c>
    </row>
    <row r="449" spans="1:7" x14ac:dyDescent="0.25">
      <c r="A449">
        <v>3023316</v>
      </c>
      <c r="B449" t="s">
        <v>24230</v>
      </c>
      <c r="C449" t="s">
        <v>24231</v>
      </c>
      <c r="D449" t="s">
        <v>374</v>
      </c>
      <c r="E449">
        <v>615120</v>
      </c>
      <c r="F449" t="s">
        <v>24180</v>
      </c>
      <c r="G449" s="7">
        <v>1357.59</v>
      </c>
    </row>
    <row r="450" spans="1:7" x14ac:dyDescent="0.25">
      <c r="A450">
        <v>3023316</v>
      </c>
      <c r="B450" t="s">
        <v>24230</v>
      </c>
      <c r="C450" t="s">
        <v>24231</v>
      </c>
      <c r="D450" t="s">
        <v>374</v>
      </c>
      <c r="E450">
        <v>616120</v>
      </c>
      <c r="F450" t="s">
        <v>24180</v>
      </c>
      <c r="G450" s="7">
        <v>141.09</v>
      </c>
    </row>
    <row r="451" spans="1:7" x14ac:dyDescent="0.25">
      <c r="A451">
        <v>3023316</v>
      </c>
      <c r="B451" t="s">
        <v>24230</v>
      </c>
      <c r="C451" t="s">
        <v>24231</v>
      </c>
      <c r="D451" t="s">
        <v>374</v>
      </c>
      <c r="E451">
        <v>617120</v>
      </c>
      <c r="F451" t="s">
        <v>24180</v>
      </c>
      <c r="G451" s="7">
        <v>276.95</v>
      </c>
    </row>
    <row r="452" spans="1:7" x14ac:dyDescent="0.25">
      <c r="A452">
        <v>3023316</v>
      </c>
      <c r="B452" t="s">
        <v>24230</v>
      </c>
      <c r="C452" t="s">
        <v>24231</v>
      </c>
      <c r="D452" t="s">
        <v>375</v>
      </c>
      <c r="E452">
        <v>615140</v>
      </c>
      <c r="F452" t="s">
        <v>24180</v>
      </c>
      <c r="G452" s="7">
        <v>3272.2200000000003</v>
      </c>
    </row>
    <row r="453" spans="1:7" x14ac:dyDescent="0.25">
      <c r="A453">
        <v>3023316</v>
      </c>
      <c r="B453" t="s">
        <v>24230</v>
      </c>
      <c r="C453" t="s">
        <v>24231</v>
      </c>
      <c r="D453" t="s">
        <v>375</v>
      </c>
      <c r="E453">
        <v>616130</v>
      </c>
      <c r="F453" t="s">
        <v>24180</v>
      </c>
      <c r="G453" s="7">
        <v>428.28</v>
      </c>
    </row>
    <row r="454" spans="1:7" x14ac:dyDescent="0.25">
      <c r="A454">
        <v>3023316</v>
      </c>
      <c r="B454" t="s">
        <v>24230</v>
      </c>
      <c r="C454" t="s">
        <v>24231</v>
      </c>
      <c r="D454" t="s">
        <v>375</v>
      </c>
      <c r="E454">
        <v>617130</v>
      </c>
      <c r="F454" t="s">
        <v>24180</v>
      </c>
      <c r="G454" s="7">
        <v>667.53</v>
      </c>
    </row>
    <row r="455" spans="1:7" x14ac:dyDescent="0.25">
      <c r="A455">
        <v>3023316</v>
      </c>
      <c r="B455" t="s">
        <v>24230</v>
      </c>
      <c r="C455" t="s">
        <v>24231</v>
      </c>
      <c r="D455" t="s">
        <v>377</v>
      </c>
      <c r="E455">
        <v>611110</v>
      </c>
      <c r="F455" t="s">
        <v>24180</v>
      </c>
      <c r="G455" s="7">
        <v>3799.09</v>
      </c>
    </row>
    <row r="456" spans="1:7" x14ac:dyDescent="0.25">
      <c r="A456">
        <v>3023316</v>
      </c>
      <c r="B456" t="s">
        <v>24230</v>
      </c>
      <c r="C456" t="s">
        <v>24231</v>
      </c>
      <c r="D456" t="s">
        <v>377</v>
      </c>
      <c r="E456">
        <v>611120</v>
      </c>
      <c r="F456" t="s">
        <v>24180</v>
      </c>
      <c r="G456" s="7">
        <v>284.60000000000002</v>
      </c>
    </row>
    <row r="457" spans="1:7" x14ac:dyDescent="0.25">
      <c r="A457">
        <v>3023316</v>
      </c>
      <c r="B457" t="s">
        <v>24230</v>
      </c>
      <c r="C457" t="s">
        <v>24231</v>
      </c>
      <c r="D457" t="s">
        <v>377</v>
      </c>
      <c r="E457">
        <v>611130</v>
      </c>
      <c r="F457" t="s">
        <v>24180</v>
      </c>
      <c r="G457" s="7">
        <v>633.04000000000008</v>
      </c>
    </row>
    <row r="458" spans="1:7" x14ac:dyDescent="0.25">
      <c r="A458">
        <v>3022055</v>
      </c>
      <c r="B458" t="s">
        <v>24232</v>
      </c>
      <c r="C458" t="s">
        <v>37</v>
      </c>
      <c r="D458" t="s">
        <v>371</v>
      </c>
      <c r="E458">
        <v>615100</v>
      </c>
      <c r="F458" t="s">
        <v>24180</v>
      </c>
      <c r="G458" s="7">
        <v>47104.719999999994</v>
      </c>
    </row>
    <row r="459" spans="1:7" x14ac:dyDescent="0.25">
      <c r="A459">
        <v>3022055</v>
      </c>
      <c r="B459" t="s">
        <v>24232</v>
      </c>
      <c r="C459" t="s">
        <v>37</v>
      </c>
      <c r="D459" t="s">
        <v>371</v>
      </c>
      <c r="E459">
        <v>616100</v>
      </c>
      <c r="F459" t="s">
        <v>24180</v>
      </c>
      <c r="G459" s="7">
        <v>6279.95</v>
      </c>
    </row>
    <row r="460" spans="1:7" x14ac:dyDescent="0.25">
      <c r="A460">
        <v>3022055</v>
      </c>
      <c r="B460" t="s">
        <v>24232</v>
      </c>
      <c r="C460" t="s">
        <v>37</v>
      </c>
      <c r="D460" t="s">
        <v>371</v>
      </c>
      <c r="E460">
        <v>617100</v>
      </c>
      <c r="F460" t="s">
        <v>24180</v>
      </c>
      <c r="G460" s="7">
        <v>13442.41</v>
      </c>
    </row>
    <row r="461" spans="1:7" x14ac:dyDescent="0.25">
      <c r="A461">
        <v>3022055</v>
      </c>
      <c r="B461" t="s">
        <v>24232</v>
      </c>
      <c r="C461" t="s">
        <v>37</v>
      </c>
      <c r="D461" t="s">
        <v>373</v>
      </c>
      <c r="E461">
        <v>615130</v>
      </c>
      <c r="F461" t="s">
        <v>24180</v>
      </c>
      <c r="G461" s="7">
        <v>27375.160000000003</v>
      </c>
    </row>
    <row r="462" spans="1:7" x14ac:dyDescent="0.25">
      <c r="A462">
        <v>3022055</v>
      </c>
      <c r="B462" t="s">
        <v>24232</v>
      </c>
      <c r="C462" t="s">
        <v>37</v>
      </c>
      <c r="D462" t="s">
        <v>373</v>
      </c>
      <c r="E462">
        <v>616160</v>
      </c>
      <c r="F462" t="s">
        <v>24180</v>
      </c>
      <c r="G462" s="7">
        <v>3221.6499999999996</v>
      </c>
    </row>
    <row r="463" spans="1:7" x14ac:dyDescent="0.25">
      <c r="A463">
        <v>3022055</v>
      </c>
      <c r="B463" t="s">
        <v>24232</v>
      </c>
      <c r="C463" t="s">
        <v>37</v>
      </c>
      <c r="D463" t="s">
        <v>373</v>
      </c>
      <c r="E463">
        <v>617150</v>
      </c>
      <c r="F463" t="s">
        <v>24180</v>
      </c>
      <c r="G463" s="7">
        <v>5442.79</v>
      </c>
    </row>
    <row r="464" spans="1:7" x14ac:dyDescent="0.25">
      <c r="A464">
        <v>3022055</v>
      </c>
      <c r="B464" t="s">
        <v>24232</v>
      </c>
      <c r="C464" t="s">
        <v>37</v>
      </c>
      <c r="D464" t="s">
        <v>374</v>
      </c>
      <c r="E464">
        <v>615120</v>
      </c>
      <c r="F464" t="s">
        <v>24180</v>
      </c>
      <c r="G464" s="7">
        <v>5238.7</v>
      </c>
    </row>
    <row r="465" spans="1:7" x14ac:dyDescent="0.25">
      <c r="A465">
        <v>3022055</v>
      </c>
      <c r="B465" t="s">
        <v>24232</v>
      </c>
      <c r="C465" t="s">
        <v>37</v>
      </c>
      <c r="D465" t="s">
        <v>374</v>
      </c>
      <c r="E465">
        <v>616120</v>
      </c>
      <c r="F465" t="s">
        <v>24180</v>
      </c>
      <c r="G465" s="7">
        <v>656.79</v>
      </c>
    </row>
    <row r="466" spans="1:7" x14ac:dyDescent="0.25">
      <c r="A466">
        <v>3022055</v>
      </c>
      <c r="B466" t="s">
        <v>24232</v>
      </c>
      <c r="C466" t="s">
        <v>37</v>
      </c>
      <c r="D466" t="s">
        <v>374</v>
      </c>
      <c r="E466">
        <v>617120</v>
      </c>
      <c r="F466" t="s">
        <v>24180</v>
      </c>
      <c r="G466" s="7">
        <v>1063.3800000000001</v>
      </c>
    </row>
    <row r="467" spans="1:7" x14ac:dyDescent="0.25">
      <c r="A467">
        <v>3022055</v>
      </c>
      <c r="B467" t="s">
        <v>24232</v>
      </c>
      <c r="C467" t="s">
        <v>37</v>
      </c>
      <c r="D467" t="s">
        <v>375</v>
      </c>
      <c r="E467">
        <v>615140</v>
      </c>
      <c r="F467" t="s">
        <v>24180</v>
      </c>
      <c r="G467" s="7">
        <v>2729.24</v>
      </c>
    </row>
    <row r="468" spans="1:7" x14ac:dyDescent="0.25">
      <c r="A468">
        <v>3022055</v>
      </c>
      <c r="B468" t="s">
        <v>24232</v>
      </c>
      <c r="C468" t="s">
        <v>37</v>
      </c>
      <c r="D468" t="s">
        <v>375</v>
      </c>
      <c r="E468">
        <v>616130</v>
      </c>
      <c r="F468" t="s">
        <v>24180</v>
      </c>
      <c r="G468" s="7">
        <v>325.97000000000003</v>
      </c>
    </row>
    <row r="469" spans="1:7" x14ac:dyDescent="0.25">
      <c r="A469">
        <v>3022055</v>
      </c>
      <c r="B469" t="s">
        <v>24232</v>
      </c>
      <c r="C469" t="s">
        <v>37</v>
      </c>
      <c r="D469" t="s">
        <v>375</v>
      </c>
      <c r="E469">
        <v>617130</v>
      </c>
      <c r="F469" t="s">
        <v>24180</v>
      </c>
      <c r="G469" s="7">
        <v>51.59</v>
      </c>
    </row>
    <row r="470" spans="1:7" x14ac:dyDescent="0.25">
      <c r="A470">
        <v>3022055</v>
      </c>
      <c r="B470" t="s">
        <v>24232</v>
      </c>
      <c r="C470" t="s">
        <v>37</v>
      </c>
      <c r="D470" t="s">
        <v>377</v>
      </c>
      <c r="E470">
        <v>611110</v>
      </c>
      <c r="F470" t="s">
        <v>24180</v>
      </c>
      <c r="G470" s="7">
        <v>3201.9599999999996</v>
      </c>
    </row>
    <row r="471" spans="1:7" x14ac:dyDescent="0.25">
      <c r="A471">
        <v>3022055</v>
      </c>
      <c r="B471" t="s">
        <v>24232</v>
      </c>
      <c r="C471" t="s">
        <v>37</v>
      </c>
      <c r="D471" t="s">
        <v>377</v>
      </c>
      <c r="E471">
        <v>611120</v>
      </c>
      <c r="F471" t="s">
        <v>24180</v>
      </c>
      <c r="G471" s="7">
        <v>230.76999999999998</v>
      </c>
    </row>
    <row r="472" spans="1:7" x14ac:dyDescent="0.25">
      <c r="A472">
        <v>3022055</v>
      </c>
      <c r="B472" t="s">
        <v>24232</v>
      </c>
      <c r="C472" t="s">
        <v>37</v>
      </c>
      <c r="D472" t="s">
        <v>377</v>
      </c>
      <c r="E472">
        <v>611130</v>
      </c>
      <c r="F472" t="s">
        <v>24180</v>
      </c>
      <c r="G472" s="7">
        <v>566.39</v>
      </c>
    </row>
    <row r="473" spans="1:7" x14ac:dyDescent="0.25">
      <c r="A473">
        <v>3023509</v>
      </c>
      <c r="B473" t="s">
        <v>24233</v>
      </c>
      <c r="C473" t="s">
        <v>24234</v>
      </c>
      <c r="D473" t="s">
        <v>371</v>
      </c>
      <c r="E473">
        <v>615100</v>
      </c>
      <c r="F473" t="s">
        <v>24180</v>
      </c>
      <c r="G473" s="7">
        <v>73374.620000000024</v>
      </c>
    </row>
    <row r="474" spans="1:7" x14ac:dyDescent="0.25">
      <c r="A474">
        <v>3023509</v>
      </c>
      <c r="B474" t="s">
        <v>24233</v>
      </c>
      <c r="C474" t="s">
        <v>24234</v>
      </c>
      <c r="D474" t="s">
        <v>371</v>
      </c>
      <c r="E474">
        <v>616100</v>
      </c>
      <c r="F474" t="s">
        <v>24180</v>
      </c>
      <c r="G474" s="7">
        <v>9817.7100000000009</v>
      </c>
    </row>
    <row r="475" spans="1:7" x14ac:dyDescent="0.25">
      <c r="A475">
        <v>3023509</v>
      </c>
      <c r="B475" t="s">
        <v>24233</v>
      </c>
      <c r="C475" t="s">
        <v>24234</v>
      </c>
      <c r="D475" t="s">
        <v>371</v>
      </c>
      <c r="E475">
        <v>617100</v>
      </c>
      <c r="F475" t="s">
        <v>24180</v>
      </c>
      <c r="G475" s="7">
        <v>20128.030000000002</v>
      </c>
    </row>
    <row r="476" spans="1:7" x14ac:dyDescent="0.25">
      <c r="A476">
        <v>3023509</v>
      </c>
      <c r="B476" t="s">
        <v>24233</v>
      </c>
      <c r="C476" t="s">
        <v>24234</v>
      </c>
      <c r="D476" t="s">
        <v>373</v>
      </c>
      <c r="E476">
        <v>615130</v>
      </c>
      <c r="F476" t="s">
        <v>24180</v>
      </c>
      <c r="G476" s="7">
        <v>39833.78</v>
      </c>
    </row>
    <row r="477" spans="1:7" x14ac:dyDescent="0.25">
      <c r="A477">
        <v>3023509</v>
      </c>
      <c r="B477" t="s">
        <v>24233</v>
      </c>
      <c r="C477" t="s">
        <v>24234</v>
      </c>
      <c r="D477" t="s">
        <v>373</v>
      </c>
      <c r="E477">
        <v>616160</v>
      </c>
      <c r="F477" t="s">
        <v>24180</v>
      </c>
      <c r="G477" s="7">
        <v>4798.5499999999993</v>
      </c>
    </row>
    <row r="478" spans="1:7" x14ac:dyDescent="0.25">
      <c r="A478">
        <v>3023509</v>
      </c>
      <c r="B478" t="s">
        <v>24233</v>
      </c>
      <c r="C478" t="s">
        <v>24234</v>
      </c>
      <c r="D478" t="s">
        <v>373</v>
      </c>
      <c r="E478">
        <v>617150</v>
      </c>
      <c r="F478" t="s">
        <v>24180</v>
      </c>
      <c r="G478" s="7">
        <v>8126.0600000000013</v>
      </c>
    </row>
    <row r="479" spans="1:7" x14ac:dyDescent="0.25">
      <c r="A479">
        <v>3023509</v>
      </c>
      <c r="B479" t="s">
        <v>24233</v>
      </c>
      <c r="C479" t="s">
        <v>24234</v>
      </c>
      <c r="D479" t="s">
        <v>374</v>
      </c>
      <c r="E479">
        <v>615120</v>
      </c>
      <c r="F479" t="s">
        <v>24180</v>
      </c>
      <c r="G479" s="7">
        <v>9407.66</v>
      </c>
    </row>
    <row r="480" spans="1:7" x14ac:dyDescent="0.25">
      <c r="A480">
        <v>3023509</v>
      </c>
      <c r="B480" t="s">
        <v>24233</v>
      </c>
      <c r="C480" t="s">
        <v>24234</v>
      </c>
      <c r="D480" t="s">
        <v>374</v>
      </c>
      <c r="E480">
        <v>616120</v>
      </c>
      <c r="F480" t="s">
        <v>24180</v>
      </c>
      <c r="G480" s="7">
        <v>912.12</v>
      </c>
    </row>
    <row r="481" spans="1:7" x14ac:dyDescent="0.25">
      <c r="A481">
        <v>3023509</v>
      </c>
      <c r="B481" t="s">
        <v>24233</v>
      </c>
      <c r="C481" t="s">
        <v>24234</v>
      </c>
      <c r="D481" t="s">
        <v>374</v>
      </c>
      <c r="E481">
        <v>617120</v>
      </c>
      <c r="F481" t="s">
        <v>24180</v>
      </c>
      <c r="G481" s="7">
        <v>1919.17</v>
      </c>
    </row>
    <row r="482" spans="1:7" x14ac:dyDescent="0.25">
      <c r="A482">
        <v>3023509</v>
      </c>
      <c r="B482" t="s">
        <v>24233</v>
      </c>
      <c r="C482" t="s">
        <v>24234</v>
      </c>
      <c r="D482" t="s">
        <v>375</v>
      </c>
      <c r="E482">
        <v>615140</v>
      </c>
      <c r="F482" t="s">
        <v>24180</v>
      </c>
      <c r="G482" s="7">
        <v>7861.95</v>
      </c>
    </row>
    <row r="483" spans="1:7" x14ac:dyDescent="0.25">
      <c r="A483">
        <v>3023509</v>
      </c>
      <c r="B483" t="s">
        <v>24233</v>
      </c>
      <c r="C483" t="s">
        <v>24234</v>
      </c>
      <c r="D483" t="s">
        <v>375</v>
      </c>
      <c r="E483">
        <v>616130</v>
      </c>
      <c r="F483" t="s">
        <v>24180</v>
      </c>
      <c r="G483" s="7">
        <v>991.65</v>
      </c>
    </row>
    <row r="484" spans="1:7" x14ac:dyDescent="0.25">
      <c r="A484">
        <v>3023509</v>
      </c>
      <c r="B484" t="s">
        <v>24233</v>
      </c>
      <c r="C484" t="s">
        <v>24234</v>
      </c>
      <c r="D484" t="s">
        <v>375</v>
      </c>
      <c r="E484">
        <v>617130</v>
      </c>
      <c r="F484" t="s">
        <v>24180</v>
      </c>
      <c r="G484" s="7">
        <v>1603.8500000000001</v>
      </c>
    </row>
    <row r="485" spans="1:7" x14ac:dyDescent="0.25">
      <c r="A485">
        <v>3023509</v>
      </c>
      <c r="B485" t="s">
        <v>24233</v>
      </c>
      <c r="C485" t="s">
        <v>24234</v>
      </c>
      <c r="D485" t="s">
        <v>377</v>
      </c>
      <c r="E485">
        <v>611110</v>
      </c>
      <c r="F485" t="s">
        <v>24180</v>
      </c>
      <c r="G485" s="7">
        <v>5602.0599999999995</v>
      </c>
    </row>
    <row r="486" spans="1:7" x14ac:dyDescent="0.25">
      <c r="A486">
        <v>3023509</v>
      </c>
      <c r="B486" t="s">
        <v>24233</v>
      </c>
      <c r="C486" t="s">
        <v>24234</v>
      </c>
      <c r="D486" t="s">
        <v>377</v>
      </c>
      <c r="E486">
        <v>611120</v>
      </c>
      <c r="F486" t="s">
        <v>24180</v>
      </c>
      <c r="G486" s="7">
        <v>418.62999999999994</v>
      </c>
    </row>
    <row r="487" spans="1:7" x14ac:dyDescent="0.25">
      <c r="A487">
        <v>3023509</v>
      </c>
      <c r="B487" t="s">
        <v>24233</v>
      </c>
      <c r="C487" t="s">
        <v>24234</v>
      </c>
      <c r="D487" t="s">
        <v>377</v>
      </c>
      <c r="E487">
        <v>611130</v>
      </c>
      <c r="F487" t="s">
        <v>24180</v>
      </c>
      <c r="G487" s="7">
        <v>1082.1300000000001</v>
      </c>
    </row>
    <row r="488" spans="1:7" x14ac:dyDescent="0.25">
      <c r="A488">
        <v>3023507</v>
      </c>
      <c r="B488" t="s">
        <v>24235</v>
      </c>
      <c r="C488" t="s">
        <v>24236</v>
      </c>
      <c r="D488" t="s">
        <v>371</v>
      </c>
      <c r="E488">
        <v>615100</v>
      </c>
      <c r="F488" t="s">
        <v>24180</v>
      </c>
      <c r="G488" s="7">
        <v>30659.010000000002</v>
      </c>
    </row>
    <row r="489" spans="1:7" x14ac:dyDescent="0.25">
      <c r="A489">
        <v>3023507</v>
      </c>
      <c r="B489" t="s">
        <v>24235</v>
      </c>
      <c r="C489" t="s">
        <v>24236</v>
      </c>
      <c r="D489" t="s">
        <v>371</v>
      </c>
      <c r="E489">
        <v>616100</v>
      </c>
      <c r="F489" t="s">
        <v>24180</v>
      </c>
      <c r="G489" s="7">
        <v>4160.9900000000007</v>
      </c>
    </row>
    <row r="490" spans="1:7" x14ac:dyDescent="0.25">
      <c r="A490">
        <v>3023507</v>
      </c>
      <c r="B490" t="s">
        <v>24235</v>
      </c>
      <c r="C490" t="s">
        <v>24236</v>
      </c>
      <c r="D490" t="s">
        <v>371</v>
      </c>
      <c r="E490">
        <v>617100</v>
      </c>
      <c r="F490" t="s">
        <v>24180</v>
      </c>
      <c r="G490" s="7">
        <v>7548.58</v>
      </c>
    </row>
    <row r="491" spans="1:7" x14ac:dyDescent="0.25">
      <c r="A491">
        <v>3023507</v>
      </c>
      <c r="B491" t="s">
        <v>24235</v>
      </c>
      <c r="C491" t="s">
        <v>24236</v>
      </c>
      <c r="D491" t="s">
        <v>373</v>
      </c>
      <c r="E491">
        <v>615130</v>
      </c>
      <c r="F491" t="s">
        <v>24180</v>
      </c>
      <c r="G491" s="7">
        <v>13423.95000000001</v>
      </c>
    </row>
    <row r="492" spans="1:7" x14ac:dyDescent="0.25">
      <c r="A492">
        <v>3023507</v>
      </c>
      <c r="B492" t="s">
        <v>24235</v>
      </c>
      <c r="C492" t="s">
        <v>24236</v>
      </c>
      <c r="D492" t="s">
        <v>373</v>
      </c>
      <c r="E492">
        <v>616160</v>
      </c>
      <c r="F492" t="s">
        <v>24180</v>
      </c>
      <c r="G492" s="7">
        <v>1459.6399999999999</v>
      </c>
    </row>
    <row r="493" spans="1:7" x14ac:dyDescent="0.25">
      <c r="A493">
        <v>3023507</v>
      </c>
      <c r="B493" t="s">
        <v>24235</v>
      </c>
      <c r="C493" t="s">
        <v>24236</v>
      </c>
      <c r="D493" t="s">
        <v>373</v>
      </c>
      <c r="E493">
        <v>617150</v>
      </c>
      <c r="F493" t="s">
        <v>24180</v>
      </c>
      <c r="G493" s="7">
        <v>2609.1</v>
      </c>
    </row>
    <row r="494" spans="1:7" x14ac:dyDescent="0.25">
      <c r="A494">
        <v>3023507</v>
      </c>
      <c r="B494" t="s">
        <v>24235</v>
      </c>
      <c r="C494" t="s">
        <v>24236</v>
      </c>
      <c r="D494" t="s">
        <v>374</v>
      </c>
      <c r="E494">
        <v>615120</v>
      </c>
      <c r="F494" t="s">
        <v>24180</v>
      </c>
      <c r="G494" s="7">
        <v>2589.5</v>
      </c>
    </row>
    <row r="495" spans="1:7" x14ac:dyDescent="0.25">
      <c r="A495">
        <v>3023507</v>
      </c>
      <c r="B495" t="s">
        <v>24235</v>
      </c>
      <c r="C495" t="s">
        <v>24236</v>
      </c>
      <c r="D495" t="s">
        <v>374</v>
      </c>
      <c r="E495">
        <v>616120</v>
      </c>
      <c r="F495" t="s">
        <v>24180</v>
      </c>
      <c r="G495" s="7">
        <v>325.87</v>
      </c>
    </row>
    <row r="496" spans="1:7" x14ac:dyDescent="0.25">
      <c r="A496">
        <v>3023507</v>
      </c>
      <c r="B496" t="s">
        <v>24235</v>
      </c>
      <c r="C496" t="s">
        <v>24236</v>
      </c>
      <c r="D496" t="s">
        <v>374</v>
      </c>
      <c r="E496">
        <v>617120</v>
      </c>
      <c r="F496" t="s">
        <v>24180</v>
      </c>
      <c r="G496" s="7">
        <v>528.26</v>
      </c>
    </row>
    <row r="497" spans="1:7" x14ac:dyDescent="0.25">
      <c r="A497">
        <v>3023507</v>
      </c>
      <c r="B497" t="s">
        <v>24235</v>
      </c>
      <c r="C497" t="s">
        <v>24236</v>
      </c>
      <c r="D497" t="s">
        <v>375</v>
      </c>
      <c r="E497">
        <v>615140</v>
      </c>
      <c r="F497" t="s">
        <v>24180</v>
      </c>
      <c r="G497" s="7">
        <v>3347.9</v>
      </c>
    </row>
    <row r="498" spans="1:7" x14ac:dyDescent="0.25">
      <c r="A498">
        <v>3023507</v>
      </c>
      <c r="B498" t="s">
        <v>24235</v>
      </c>
      <c r="C498" t="s">
        <v>24236</v>
      </c>
      <c r="D498" t="s">
        <v>375</v>
      </c>
      <c r="E498">
        <v>616130</v>
      </c>
      <c r="F498" t="s">
        <v>24180</v>
      </c>
      <c r="G498" s="7">
        <v>377.09000000000003</v>
      </c>
    </row>
    <row r="499" spans="1:7" x14ac:dyDescent="0.25">
      <c r="A499">
        <v>3023507</v>
      </c>
      <c r="B499" t="s">
        <v>24235</v>
      </c>
      <c r="C499" t="s">
        <v>24236</v>
      </c>
      <c r="D499" t="s">
        <v>375</v>
      </c>
      <c r="E499">
        <v>617130</v>
      </c>
      <c r="F499" t="s">
        <v>24180</v>
      </c>
      <c r="G499" s="7">
        <v>682.97</v>
      </c>
    </row>
    <row r="500" spans="1:7" x14ac:dyDescent="0.25">
      <c r="A500">
        <v>3023507</v>
      </c>
      <c r="B500" t="s">
        <v>24235</v>
      </c>
      <c r="C500" t="s">
        <v>24236</v>
      </c>
      <c r="D500" t="s">
        <v>377</v>
      </c>
      <c r="E500">
        <v>611110</v>
      </c>
      <c r="F500" t="s">
        <v>24180</v>
      </c>
      <c r="G500" s="7">
        <v>1755.4700000000003</v>
      </c>
    </row>
    <row r="501" spans="1:7" x14ac:dyDescent="0.25">
      <c r="A501">
        <v>3023507</v>
      </c>
      <c r="B501" t="s">
        <v>24235</v>
      </c>
      <c r="C501" t="s">
        <v>24236</v>
      </c>
      <c r="D501" t="s">
        <v>377</v>
      </c>
      <c r="E501">
        <v>611120</v>
      </c>
      <c r="F501" t="s">
        <v>24180</v>
      </c>
      <c r="G501" s="7">
        <v>129.21</v>
      </c>
    </row>
    <row r="502" spans="1:7" x14ac:dyDescent="0.25">
      <c r="A502">
        <v>3023507</v>
      </c>
      <c r="B502" t="s">
        <v>24235</v>
      </c>
      <c r="C502" t="s">
        <v>24236</v>
      </c>
      <c r="D502" t="s">
        <v>377</v>
      </c>
      <c r="E502">
        <v>611130</v>
      </c>
      <c r="F502" t="s">
        <v>24180</v>
      </c>
      <c r="G502" s="7">
        <v>358.12</v>
      </c>
    </row>
    <row r="503" spans="1:7" x14ac:dyDescent="0.25">
      <c r="A503">
        <v>3022054</v>
      </c>
      <c r="B503" t="s">
        <v>24237</v>
      </c>
      <c r="C503" t="s">
        <v>79</v>
      </c>
      <c r="D503" t="s">
        <v>371</v>
      </c>
      <c r="E503">
        <v>615100</v>
      </c>
      <c r="F503" t="s">
        <v>24180</v>
      </c>
      <c r="G503" s="7">
        <v>41425.370000000054</v>
      </c>
    </row>
    <row r="504" spans="1:7" x14ac:dyDescent="0.25">
      <c r="A504">
        <v>3022054</v>
      </c>
      <c r="B504" t="s">
        <v>24237</v>
      </c>
      <c r="C504" t="s">
        <v>79</v>
      </c>
      <c r="D504" t="s">
        <v>371</v>
      </c>
      <c r="E504">
        <v>616100</v>
      </c>
      <c r="F504" t="s">
        <v>24180</v>
      </c>
      <c r="G504" s="7">
        <v>5457.55</v>
      </c>
    </row>
    <row r="505" spans="1:7" x14ac:dyDescent="0.25">
      <c r="A505">
        <v>3022054</v>
      </c>
      <c r="B505" t="s">
        <v>24237</v>
      </c>
      <c r="C505" t="s">
        <v>79</v>
      </c>
      <c r="D505" t="s">
        <v>371</v>
      </c>
      <c r="E505">
        <v>617100</v>
      </c>
      <c r="F505" t="s">
        <v>24180</v>
      </c>
      <c r="G505" s="7">
        <v>10359.439999999999</v>
      </c>
    </row>
    <row r="506" spans="1:7" x14ac:dyDescent="0.25">
      <c r="A506">
        <v>3022054</v>
      </c>
      <c r="B506" t="s">
        <v>24237</v>
      </c>
      <c r="C506" t="s">
        <v>79</v>
      </c>
      <c r="D506" t="s">
        <v>373</v>
      </c>
      <c r="E506">
        <v>615130</v>
      </c>
      <c r="F506" t="s">
        <v>24180</v>
      </c>
      <c r="G506" s="7">
        <v>10523.829999999998</v>
      </c>
    </row>
    <row r="507" spans="1:7" x14ac:dyDescent="0.25">
      <c r="A507">
        <v>3022054</v>
      </c>
      <c r="B507" t="s">
        <v>24237</v>
      </c>
      <c r="C507" t="s">
        <v>79</v>
      </c>
      <c r="D507" t="s">
        <v>373</v>
      </c>
      <c r="E507">
        <v>616160</v>
      </c>
      <c r="F507" t="s">
        <v>24180</v>
      </c>
      <c r="G507" s="7">
        <v>1195.4199999999998</v>
      </c>
    </row>
    <row r="508" spans="1:7" x14ac:dyDescent="0.25">
      <c r="A508">
        <v>3022054</v>
      </c>
      <c r="B508" t="s">
        <v>24237</v>
      </c>
      <c r="C508" t="s">
        <v>79</v>
      </c>
      <c r="D508" t="s">
        <v>373</v>
      </c>
      <c r="E508">
        <v>617150</v>
      </c>
      <c r="F508" t="s">
        <v>24180</v>
      </c>
      <c r="G508" s="7">
        <v>2136.1799999999998</v>
      </c>
    </row>
    <row r="509" spans="1:7" x14ac:dyDescent="0.25">
      <c r="A509">
        <v>3022054</v>
      </c>
      <c r="B509" t="s">
        <v>24237</v>
      </c>
      <c r="C509" t="s">
        <v>79</v>
      </c>
      <c r="D509" t="s">
        <v>374</v>
      </c>
      <c r="E509">
        <v>615120</v>
      </c>
      <c r="F509" t="s">
        <v>24180</v>
      </c>
      <c r="G509" s="7">
        <v>2604.42</v>
      </c>
    </row>
    <row r="510" spans="1:7" x14ac:dyDescent="0.25">
      <c r="A510">
        <v>3022054</v>
      </c>
      <c r="B510" t="s">
        <v>24237</v>
      </c>
      <c r="C510" t="s">
        <v>79</v>
      </c>
      <c r="D510" t="s">
        <v>374</v>
      </c>
      <c r="E510">
        <v>616120</v>
      </c>
      <c r="F510" t="s">
        <v>24180</v>
      </c>
      <c r="G510" s="7">
        <v>326.17</v>
      </c>
    </row>
    <row r="511" spans="1:7" x14ac:dyDescent="0.25">
      <c r="A511">
        <v>3022054</v>
      </c>
      <c r="B511" t="s">
        <v>24237</v>
      </c>
      <c r="C511" t="s">
        <v>79</v>
      </c>
      <c r="D511" t="s">
        <v>374</v>
      </c>
      <c r="E511">
        <v>617120</v>
      </c>
      <c r="F511" t="s">
        <v>24180</v>
      </c>
      <c r="G511" s="7">
        <v>528.66</v>
      </c>
    </row>
    <row r="512" spans="1:7" x14ac:dyDescent="0.25">
      <c r="A512">
        <v>3022054</v>
      </c>
      <c r="B512" t="s">
        <v>24237</v>
      </c>
      <c r="C512" t="s">
        <v>79</v>
      </c>
      <c r="D512" t="s">
        <v>375</v>
      </c>
      <c r="E512">
        <v>615140</v>
      </c>
      <c r="F512" t="s">
        <v>24180</v>
      </c>
      <c r="G512" s="7">
        <v>4399.5199999999995</v>
      </c>
    </row>
    <row r="513" spans="1:7" x14ac:dyDescent="0.25">
      <c r="A513">
        <v>3022054</v>
      </c>
      <c r="B513" t="s">
        <v>24237</v>
      </c>
      <c r="C513" t="s">
        <v>79</v>
      </c>
      <c r="D513" t="s">
        <v>375</v>
      </c>
      <c r="E513">
        <v>616130</v>
      </c>
      <c r="F513" t="s">
        <v>24180</v>
      </c>
      <c r="G513" s="7">
        <v>531.54</v>
      </c>
    </row>
    <row r="514" spans="1:7" x14ac:dyDescent="0.25">
      <c r="A514">
        <v>3022054</v>
      </c>
      <c r="B514" t="s">
        <v>24237</v>
      </c>
      <c r="C514" t="s">
        <v>79</v>
      </c>
      <c r="D514" t="s">
        <v>375</v>
      </c>
      <c r="E514">
        <v>617130</v>
      </c>
      <c r="F514" t="s">
        <v>24180</v>
      </c>
      <c r="G514" s="7">
        <v>893.04</v>
      </c>
    </row>
    <row r="515" spans="1:7" x14ac:dyDescent="0.25">
      <c r="A515">
        <v>3022054</v>
      </c>
      <c r="B515" t="s">
        <v>24237</v>
      </c>
      <c r="C515" t="s">
        <v>79</v>
      </c>
      <c r="D515" t="s">
        <v>377</v>
      </c>
      <c r="E515">
        <v>611110</v>
      </c>
      <c r="F515" t="s">
        <v>24180</v>
      </c>
      <c r="G515" s="7">
        <v>5121.5200000000004</v>
      </c>
    </row>
    <row r="516" spans="1:7" x14ac:dyDescent="0.25">
      <c r="A516">
        <v>3022054</v>
      </c>
      <c r="B516" t="s">
        <v>24237</v>
      </c>
      <c r="C516" t="s">
        <v>79</v>
      </c>
      <c r="D516" t="s">
        <v>377</v>
      </c>
      <c r="E516">
        <v>611120</v>
      </c>
      <c r="F516" t="s">
        <v>24180</v>
      </c>
      <c r="G516" s="7">
        <v>206.08999999999997</v>
      </c>
    </row>
    <row r="517" spans="1:7" x14ac:dyDescent="0.25">
      <c r="A517">
        <v>3022054</v>
      </c>
      <c r="B517" t="s">
        <v>24237</v>
      </c>
      <c r="C517" t="s">
        <v>79</v>
      </c>
      <c r="D517" t="s">
        <v>377</v>
      </c>
      <c r="E517">
        <v>611130</v>
      </c>
      <c r="F517" t="s">
        <v>24180</v>
      </c>
      <c r="G517" s="7">
        <v>964.50000000000011</v>
      </c>
    </row>
    <row r="518" spans="1:7" x14ac:dyDescent="0.25">
      <c r="A518">
        <v>3023510</v>
      </c>
      <c r="B518" t="s">
        <v>24238</v>
      </c>
      <c r="C518" t="s">
        <v>24239</v>
      </c>
      <c r="D518" t="s">
        <v>371</v>
      </c>
      <c r="E518">
        <v>615100</v>
      </c>
      <c r="F518" t="s">
        <v>24180</v>
      </c>
      <c r="G518" s="7">
        <v>83051.56</v>
      </c>
    </row>
    <row r="519" spans="1:7" x14ac:dyDescent="0.25">
      <c r="A519">
        <v>3023510</v>
      </c>
      <c r="B519" t="s">
        <v>24238</v>
      </c>
      <c r="C519" t="s">
        <v>24239</v>
      </c>
      <c r="D519" t="s">
        <v>371</v>
      </c>
      <c r="E519">
        <v>616100</v>
      </c>
      <c r="F519" t="s">
        <v>24180</v>
      </c>
      <c r="G519" s="7">
        <v>11191.030000000006</v>
      </c>
    </row>
    <row r="520" spans="1:7" x14ac:dyDescent="0.25">
      <c r="A520">
        <v>3023510</v>
      </c>
      <c r="B520" t="s">
        <v>24238</v>
      </c>
      <c r="C520" t="s">
        <v>24239</v>
      </c>
      <c r="D520" t="s">
        <v>371</v>
      </c>
      <c r="E520">
        <v>617100</v>
      </c>
      <c r="F520" t="s">
        <v>24180</v>
      </c>
      <c r="G520" s="7">
        <v>24015.08</v>
      </c>
    </row>
    <row r="521" spans="1:7" x14ac:dyDescent="0.25">
      <c r="A521">
        <v>3023510</v>
      </c>
      <c r="B521" t="s">
        <v>24238</v>
      </c>
      <c r="C521" t="s">
        <v>24239</v>
      </c>
      <c r="D521" t="s">
        <v>373</v>
      </c>
      <c r="E521">
        <v>615130</v>
      </c>
      <c r="F521" t="s">
        <v>24180</v>
      </c>
      <c r="G521" s="7">
        <v>24142.05</v>
      </c>
    </row>
    <row r="522" spans="1:7" x14ac:dyDescent="0.25">
      <c r="A522">
        <v>3023510</v>
      </c>
      <c r="B522" t="s">
        <v>24238</v>
      </c>
      <c r="C522" t="s">
        <v>24239</v>
      </c>
      <c r="D522" t="s">
        <v>373</v>
      </c>
      <c r="E522">
        <v>616160</v>
      </c>
      <c r="F522" t="s">
        <v>24180</v>
      </c>
      <c r="G522" s="7">
        <v>2745.6</v>
      </c>
    </row>
    <row r="523" spans="1:7" x14ac:dyDescent="0.25">
      <c r="A523">
        <v>3023510</v>
      </c>
      <c r="B523" t="s">
        <v>24238</v>
      </c>
      <c r="C523" t="s">
        <v>24239</v>
      </c>
      <c r="D523" t="s">
        <v>373</v>
      </c>
      <c r="E523">
        <v>617150</v>
      </c>
      <c r="F523" t="s">
        <v>24180</v>
      </c>
      <c r="G523" s="7">
        <v>4924.9699999999993</v>
      </c>
    </row>
    <row r="524" spans="1:7" x14ac:dyDescent="0.25">
      <c r="A524">
        <v>3023510</v>
      </c>
      <c r="B524" t="s">
        <v>24238</v>
      </c>
      <c r="C524" t="s">
        <v>24239</v>
      </c>
      <c r="D524" t="s">
        <v>374</v>
      </c>
      <c r="E524">
        <v>615120</v>
      </c>
      <c r="F524" t="s">
        <v>24180</v>
      </c>
      <c r="G524" s="7">
        <v>2552.5</v>
      </c>
    </row>
    <row r="525" spans="1:7" x14ac:dyDescent="0.25">
      <c r="A525">
        <v>3023510</v>
      </c>
      <c r="B525" t="s">
        <v>24238</v>
      </c>
      <c r="C525" t="s">
        <v>24239</v>
      </c>
      <c r="D525" t="s">
        <v>374</v>
      </c>
      <c r="E525">
        <v>616120</v>
      </c>
      <c r="F525" t="s">
        <v>24180</v>
      </c>
      <c r="G525" s="7">
        <v>320.32</v>
      </c>
    </row>
    <row r="526" spans="1:7" x14ac:dyDescent="0.25">
      <c r="A526">
        <v>3023510</v>
      </c>
      <c r="B526" t="s">
        <v>24238</v>
      </c>
      <c r="C526" t="s">
        <v>24239</v>
      </c>
      <c r="D526" t="s">
        <v>375</v>
      </c>
      <c r="E526">
        <v>615140</v>
      </c>
      <c r="F526" t="s">
        <v>24180</v>
      </c>
      <c r="G526" s="7">
        <v>7367.2</v>
      </c>
    </row>
    <row r="527" spans="1:7" x14ac:dyDescent="0.25">
      <c r="A527">
        <v>3023510</v>
      </c>
      <c r="B527" t="s">
        <v>24238</v>
      </c>
      <c r="C527" t="s">
        <v>24239</v>
      </c>
      <c r="D527" t="s">
        <v>375</v>
      </c>
      <c r="E527">
        <v>616130</v>
      </c>
      <c r="F527" t="s">
        <v>24180</v>
      </c>
      <c r="G527" s="7">
        <v>856.56</v>
      </c>
    </row>
    <row r="528" spans="1:7" x14ac:dyDescent="0.25">
      <c r="A528">
        <v>3023510</v>
      </c>
      <c r="B528" t="s">
        <v>24238</v>
      </c>
      <c r="C528" t="s">
        <v>24239</v>
      </c>
      <c r="D528" t="s">
        <v>375</v>
      </c>
      <c r="E528">
        <v>617130</v>
      </c>
      <c r="F528" t="s">
        <v>24180</v>
      </c>
      <c r="G528" s="7">
        <v>1502.9</v>
      </c>
    </row>
    <row r="529" spans="1:7" x14ac:dyDescent="0.25">
      <c r="A529" t="s">
        <v>23901</v>
      </c>
      <c r="B529" t="s">
        <v>24240</v>
      </c>
      <c r="C529" t="s">
        <v>76</v>
      </c>
      <c r="D529" t="s">
        <v>371</v>
      </c>
      <c r="E529">
        <v>615100</v>
      </c>
      <c r="F529" t="s">
        <v>24180</v>
      </c>
      <c r="G529" s="7">
        <v>97251.28</v>
      </c>
    </row>
    <row r="530" spans="1:7" x14ac:dyDescent="0.25">
      <c r="A530" t="s">
        <v>23901</v>
      </c>
      <c r="B530" t="s">
        <v>24240</v>
      </c>
      <c r="C530" t="s">
        <v>76</v>
      </c>
      <c r="D530" t="s">
        <v>371</v>
      </c>
      <c r="E530">
        <v>616100</v>
      </c>
      <c r="F530" t="s">
        <v>24180</v>
      </c>
      <c r="G530" s="7">
        <v>12669.269999999999</v>
      </c>
    </row>
    <row r="531" spans="1:7" x14ac:dyDescent="0.25">
      <c r="A531" t="s">
        <v>23901</v>
      </c>
      <c r="B531" t="s">
        <v>24240</v>
      </c>
      <c r="C531" t="s">
        <v>76</v>
      </c>
      <c r="D531" t="s">
        <v>371</v>
      </c>
      <c r="E531">
        <v>617100</v>
      </c>
      <c r="F531" t="s">
        <v>24180</v>
      </c>
      <c r="G531" s="7">
        <v>25683.590000000004</v>
      </c>
    </row>
    <row r="532" spans="1:7" x14ac:dyDescent="0.25">
      <c r="A532" t="s">
        <v>23901</v>
      </c>
      <c r="B532" t="s">
        <v>24240</v>
      </c>
      <c r="C532" t="s">
        <v>76</v>
      </c>
      <c r="D532" t="s">
        <v>373</v>
      </c>
      <c r="E532">
        <v>615130</v>
      </c>
      <c r="F532" t="s">
        <v>24180</v>
      </c>
      <c r="G532" s="7">
        <v>15292.589999999997</v>
      </c>
    </row>
    <row r="533" spans="1:7" x14ac:dyDescent="0.25">
      <c r="A533" t="s">
        <v>23901</v>
      </c>
      <c r="B533" t="s">
        <v>24240</v>
      </c>
      <c r="C533" t="s">
        <v>76</v>
      </c>
      <c r="D533" t="s">
        <v>373</v>
      </c>
      <c r="E533">
        <v>616160</v>
      </c>
      <c r="F533" t="s">
        <v>24180</v>
      </c>
      <c r="G533" s="7">
        <v>1668.3999999999999</v>
      </c>
    </row>
    <row r="534" spans="1:7" x14ac:dyDescent="0.25">
      <c r="A534" t="s">
        <v>23901</v>
      </c>
      <c r="B534" t="s">
        <v>24240</v>
      </c>
      <c r="C534" t="s">
        <v>76</v>
      </c>
      <c r="D534" t="s">
        <v>373</v>
      </c>
      <c r="E534">
        <v>617150</v>
      </c>
      <c r="F534" t="s">
        <v>24180</v>
      </c>
      <c r="G534" s="7">
        <v>3119.6800000000003</v>
      </c>
    </row>
    <row r="535" spans="1:7" x14ac:dyDescent="0.25">
      <c r="A535" t="s">
        <v>23901</v>
      </c>
      <c r="B535" t="s">
        <v>24240</v>
      </c>
      <c r="C535" t="s">
        <v>76</v>
      </c>
      <c r="D535" t="s">
        <v>374</v>
      </c>
      <c r="E535">
        <v>615120</v>
      </c>
      <c r="F535" t="s">
        <v>24180</v>
      </c>
      <c r="G535" s="7">
        <v>2589.5</v>
      </c>
    </row>
    <row r="536" spans="1:7" x14ac:dyDescent="0.25">
      <c r="A536" t="s">
        <v>23901</v>
      </c>
      <c r="B536" t="s">
        <v>24240</v>
      </c>
      <c r="C536" t="s">
        <v>76</v>
      </c>
      <c r="D536" t="s">
        <v>374</v>
      </c>
      <c r="E536">
        <v>616120</v>
      </c>
      <c r="F536" t="s">
        <v>24180</v>
      </c>
      <c r="G536" s="7">
        <v>325.87</v>
      </c>
    </row>
    <row r="537" spans="1:7" x14ac:dyDescent="0.25">
      <c r="A537" t="s">
        <v>23901</v>
      </c>
      <c r="B537" t="s">
        <v>24240</v>
      </c>
      <c r="C537" t="s">
        <v>76</v>
      </c>
      <c r="D537" t="s">
        <v>374</v>
      </c>
      <c r="E537">
        <v>617120</v>
      </c>
      <c r="F537" t="s">
        <v>24180</v>
      </c>
      <c r="G537" s="7">
        <v>528.26</v>
      </c>
    </row>
    <row r="538" spans="1:7" x14ac:dyDescent="0.25">
      <c r="A538" t="s">
        <v>23901</v>
      </c>
      <c r="B538" t="s">
        <v>24240</v>
      </c>
      <c r="C538" t="s">
        <v>76</v>
      </c>
      <c r="D538" t="s">
        <v>375</v>
      </c>
      <c r="E538">
        <v>615140</v>
      </c>
      <c r="F538" t="s">
        <v>24180</v>
      </c>
      <c r="G538" s="7">
        <v>7440.5699999999988</v>
      </c>
    </row>
    <row r="539" spans="1:7" x14ac:dyDescent="0.25">
      <c r="A539" t="s">
        <v>23901</v>
      </c>
      <c r="B539" t="s">
        <v>24240</v>
      </c>
      <c r="C539" t="s">
        <v>76</v>
      </c>
      <c r="D539" t="s">
        <v>375</v>
      </c>
      <c r="E539">
        <v>616130</v>
      </c>
      <c r="F539" t="s">
        <v>24180</v>
      </c>
      <c r="G539" s="7">
        <v>928.43000000000006</v>
      </c>
    </row>
    <row r="540" spans="1:7" x14ac:dyDescent="0.25">
      <c r="A540" t="s">
        <v>23901</v>
      </c>
      <c r="B540" t="s">
        <v>24240</v>
      </c>
      <c r="C540" t="s">
        <v>76</v>
      </c>
      <c r="D540" t="s">
        <v>375</v>
      </c>
      <c r="E540">
        <v>617130</v>
      </c>
      <c r="F540" t="s">
        <v>24180</v>
      </c>
      <c r="G540" s="7">
        <v>748.28</v>
      </c>
    </row>
    <row r="541" spans="1:7" x14ac:dyDescent="0.25">
      <c r="A541" t="s">
        <v>23901</v>
      </c>
      <c r="B541" t="s">
        <v>24240</v>
      </c>
      <c r="C541" t="s">
        <v>76</v>
      </c>
      <c r="D541" t="s">
        <v>377</v>
      </c>
      <c r="E541">
        <v>611110</v>
      </c>
      <c r="F541" t="s">
        <v>24180</v>
      </c>
      <c r="G541" s="7">
        <v>4619.82</v>
      </c>
    </row>
    <row r="542" spans="1:7" x14ac:dyDescent="0.25">
      <c r="A542" t="s">
        <v>23901</v>
      </c>
      <c r="B542" t="s">
        <v>24240</v>
      </c>
      <c r="C542" t="s">
        <v>76</v>
      </c>
      <c r="D542" t="s">
        <v>377</v>
      </c>
      <c r="E542">
        <v>611120</v>
      </c>
      <c r="F542" t="s">
        <v>24180</v>
      </c>
      <c r="G542" s="7">
        <v>344.13</v>
      </c>
    </row>
    <row r="543" spans="1:7" x14ac:dyDescent="0.25">
      <c r="A543" t="s">
        <v>23901</v>
      </c>
      <c r="B543" t="s">
        <v>24240</v>
      </c>
      <c r="C543" t="s">
        <v>76</v>
      </c>
      <c r="D543" t="s">
        <v>377</v>
      </c>
      <c r="E543">
        <v>611130</v>
      </c>
      <c r="F543" t="s">
        <v>24180</v>
      </c>
      <c r="G543" s="7">
        <v>942.43999999999994</v>
      </c>
    </row>
    <row r="544" spans="1:7" x14ac:dyDescent="0.25">
      <c r="A544">
        <v>3023511</v>
      </c>
      <c r="B544" t="s">
        <v>24241</v>
      </c>
      <c r="C544" t="s">
        <v>24242</v>
      </c>
      <c r="D544" t="s">
        <v>371</v>
      </c>
      <c r="E544">
        <v>615100</v>
      </c>
      <c r="F544" t="s">
        <v>24180</v>
      </c>
      <c r="G544" s="7">
        <v>70163.489999999991</v>
      </c>
    </row>
    <row r="545" spans="1:7" x14ac:dyDescent="0.25">
      <c r="A545">
        <v>3023511</v>
      </c>
      <c r="B545" t="s">
        <v>24241</v>
      </c>
      <c r="C545" t="s">
        <v>24242</v>
      </c>
      <c r="D545" t="s">
        <v>371</v>
      </c>
      <c r="E545">
        <v>616100</v>
      </c>
      <c r="F545" t="s">
        <v>24180</v>
      </c>
      <c r="G545" s="7">
        <v>9398.6099999999988</v>
      </c>
    </row>
    <row r="546" spans="1:7" x14ac:dyDescent="0.25">
      <c r="A546">
        <v>3023511</v>
      </c>
      <c r="B546" t="s">
        <v>24241</v>
      </c>
      <c r="C546" t="s">
        <v>24242</v>
      </c>
      <c r="D546" t="s">
        <v>371</v>
      </c>
      <c r="E546">
        <v>617100</v>
      </c>
      <c r="F546" t="s">
        <v>24180</v>
      </c>
      <c r="G546" s="7">
        <v>20122.880000000005</v>
      </c>
    </row>
    <row r="547" spans="1:7" x14ac:dyDescent="0.25">
      <c r="A547">
        <v>3023511</v>
      </c>
      <c r="B547" t="s">
        <v>24241</v>
      </c>
      <c r="C547" t="s">
        <v>24242</v>
      </c>
      <c r="D547" t="s">
        <v>373</v>
      </c>
      <c r="E547">
        <v>615130</v>
      </c>
      <c r="F547" t="s">
        <v>24180</v>
      </c>
      <c r="G547" s="7">
        <v>38827.340000000004</v>
      </c>
    </row>
    <row r="548" spans="1:7" x14ac:dyDescent="0.25">
      <c r="A548">
        <v>3023511</v>
      </c>
      <c r="B548" t="s">
        <v>24241</v>
      </c>
      <c r="C548" t="s">
        <v>24242</v>
      </c>
      <c r="D548" t="s">
        <v>373</v>
      </c>
      <c r="E548">
        <v>616160</v>
      </c>
      <c r="F548" t="s">
        <v>24180</v>
      </c>
      <c r="G548" s="7">
        <v>4651.97</v>
      </c>
    </row>
    <row r="549" spans="1:7" x14ac:dyDescent="0.25">
      <c r="A549">
        <v>3023511</v>
      </c>
      <c r="B549" t="s">
        <v>24241</v>
      </c>
      <c r="C549" t="s">
        <v>24242</v>
      </c>
      <c r="D549" t="s">
        <v>373</v>
      </c>
      <c r="E549">
        <v>617150</v>
      </c>
      <c r="F549" t="s">
        <v>24180</v>
      </c>
      <c r="G549" s="7">
        <v>7919.8899999999994</v>
      </c>
    </row>
    <row r="550" spans="1:7" x14ac:dyDescent="0.25">
      <c r="A550">
        <v>3023511</v>
      </c>
      <c r="B550" t="s">
        <v>24241</v>
      </c>
      <c r="C550" t="s">
        <v>24242</v>
      </c>
      <c r="D550" t="s">
        <v>374</v>
      </c>
      <c r="E550">
        <v>615120</v>
      </c>
      <c r="F550" t="s">
        <v>24180</v>
      </c>
      <c r="G550" s="7">
        <v>2764.92</v>
      </c>
    </row>
    <row r="551" spans="1:7" x14ac:dyDescent="0.25">
      <c r="A551">
        <v>3023511</v>
      </c>
      <c r="B551" t="s">
        <v>24241</v>
      </c>
      <c r="C551" t="s">
        <v>24242</v>
      </c>
      <c r="D551" t="s">
        <v>374</v>
      </c>
      <c r="E551">
        <v>616120</v>
      </c>
      <c r="F551" t="s">
        <v>24180</v>
      </c>
      <c r="G551" s="7">
        <v>352.19</v>
      </c>
    </row>
    <row r="552" spans="1:7" x14ac:dyDescent="0.25">
      <c r="A552">
        <v>3023511</v>
      </c>
      <c r="B552" t="s">
        <v>24241</v>
      </c>
      <c r="C552" t="s">
        <v>24242</v>
      </c>
      <c r="D552" t="s">
        <v>374</v>
      </c>
      <c r="E552">
        <v>617120</v>
      </c>
      <c r="F552" t="s">
        <v>24180</v>
      </c>
      <c r="G552" s="7">
        <v>564.04</v>
      </c>
    </row>
    <row r="553" spans="1:7" x14ac:dyDescent="0.25">
      <c r="A553">
        <v>3023511</v>
      </c>
      <c r="B553" t="s">
        <v>24241</v>
      </c>
      <c r="C553" t="s">
        <v>24242</v>
      </c>
      <c r="D553" t="s">
        <v>375</v>
      </c>
      <c r="E553">
        <v>615140</v>
      </c>
      <c r="F553" t="s">
        <v>24180</v>
      </c>
      <c r="G553" s="7">
        <v>11112.630000000001</v>
      </c>
    </row>
    <row r="554" spans="1:7" x14ac:dyDescent="0.25">
      <c r="A554">
        <v>3023511</v>
      </c>
      <c r="B554" t="s">
        <v>24241</v>
      </c>
      <c r="C554" t="s">
        <v>24242</v>
      </c>
      <c r="D554" t="s">
        <v>375</v>
      </c>
      <c r="E554">
        <v>616130</v>
      </c>
      <c r="F554" t="s">
        <v>24180</v>
      </c>
      <c r="G554" s="7">
        <v>1422.77</v>
      </c>
    </row>
    <row r="555" spans="1:7" x14ac:dyDescent="0.25">
      <c r="A555">
        <v>3023511</v>
      </c>
      <c r="B555" t="s">
        <v>24241</v>
      </c>
      <c r="C555" t="s">
        <v>24242</v>
      </c>
      <c r="D555" t="s">
        <v>375</v>
      </c>
      <c r="E555">
        <v>617130</v>
      </c>
      <c r="F555" t="s">
        <v>24180</v>
      </c>
      <c r="G555" s="7">
        <v>2266.9699999999998</v>
      </c>
    </row>
    <row r="556" spans="1:7" x14ac:dyDescent="0.25">
      <c r="A556">
        <v>3023511</v>
      </c>
      <c r="B556" t="s">
        <v>24241</v>
      </c>
      <c r="C556" t="s">
        <v>24242</v>
      </c>
      <c r="D556" t="s">
        <v>377</v>
      </c>
      <c r="E556">
        <v>611110</v>
      </c>
      <c r="F556" t="s">
        <v>24180</v>
      </c>
      <c r="G556" s="7">
        <v>908.5200000000001</v>
      </c>
    </row>
    <row r="557" spans="1:7" x14ac:dyDescent="0.25">
      <c r="A557">
        <v>3023511</v>
      </c>
      <c r="B557" t="s">
        <v>24241</v>
      </c>
      <c r="C557" t="s">
        <v>24242</v>
      </c>
      <c r="D557" t="s">
        <v>377</v>
      </c>
      <c r="E557">
        <v>611120</v>
      </c>
      <c r="F557" t="s">
        <v>24180</v>
      </c>
      <c r="G557" s="7">
        <v>113.19</v>
      </c>
    </row>
    <row r="558" spans="1:7" x14ac:dyDescent="0.25">
      <c r="A558">
        <v>3023511</v>
      </c>
      <c r="B558" t="s">
        <v>24241</v>
      </c>
      <c r="C558" t="s">
        <v>24242</v>
      </c>
      <c r="D558" t="s">
        <v>377</v>
      </c>
      <c r="E558">
        <v>611130</v>
      </c>
      <c r="F558" t="s">
        <v>24180</v>
      </c>
      <c r="G558" s="7">
        <v>185.33</v>
      </c>
    </row>
    <row r="559" spans="1:7" x14ac:dyDescent="0.25">
      <c r="A559">
        <v>3023514</v>
      </c>
      <c r="B559" t="s">
        <v>24243</v>
      </c>
      <c r="C559" t="s">
        <v>24244</v>
      </c>
      <c r="D559" t="s">
        <v>371</v>
      </c>
      <c r="E559">
        <v>615100</v>
      </c>
      <c r="F559" t="s">
        <v>24180</v>
      </c>
      <c r="G559" s="7">
        <v>42573.039999999994</v>
      </c>
    </row>
    <row r="560" spans="1:7" x14ac:dyDescent="0.25">
      <c r="A560">
        <v>3023514</v>
      </c>
      <c r="B560" t="s">
        <v>24243</v>
      </c>
      <c r="C560" t="s">
        <v>24244</v>
      </c>
      <c r="D560" t="s">
        <v>371</v>
      </c>
      <c r="E560">
        <v>616100</v>
      </c>
      <c r="F560" t="s">
        <v>24180</v>
      </c>
      <c r="G560" s="7">
        <v>5846.8600000000006</v>
      </c>
    </row>
    <row r="561" spans="1:7" x14ac:dyDescent="0.25">
      <c r="A561">
        <v>3023514</v>
      </c>
      <c r="B561" t="s">
        <v>24243</v>
      </c>
      <c r="C561" t="s">
        <v>24244</v>
      </c>
      <c r="D561" t="s">
        <v>371</v>
      </c>
      <c r="E561">
        <v>617100</v>
      </c>
      <c r="F561" t="s">
        <v>24180</v>
      </c>
      <c r="G561" s="7">
        <v>12406.67</v>
      </c>
    </row>
    <row r="562" spans="1:7" x14ac:dyDescent="0.25">
      <c r="A562">
        <v>3023514</v>
      </c>
      <c r="B562" t="s">
        <v>24243</v>
      </c>
      <c r="C562" t="s">
        <v>24244</v>
      </c>
      <c r="D562" t="s">
        <v>373</v>
      </c>
      <c r="E562">
        <v>615130</v>
      </c>
      <c r="F562" t="s">
        <v>24180</v>
      </c>
      <c r="G562" s="7">
        <v>10103.82</v>
      </c>
    </row>
    <row r="563" spans="1:7" x14ac:dyDescent="0.25">
      <c r="A563">
        <v>3023514</v>
      </c>
      <c r="B563" t="s">
        <v>24243</v>
      </c>
      <c r="C563" t="s">
        <v>24244</v>
      </c>
      <c r="D563" t="s">
        <v>373</v>
      </c>
      <c r="E563">
        <v>616160</v>
      </c>
      <c r="F563" t="s">
        <v>24180</v>
      </c>
      <c r="G563" s="7">
        <v>1166.43</v>
      </c>
    </row>
    <row r="564" spans="1:7" x14ac:dyDescent="0.25">
      <c r="A564">
        <v>3023514</v>
      </c>
      <c r="B564" t="s">
        <v>24243</v>
      </c>
      <c r="C564" t="s">
        <v>24244</v>
      </c>
      <c r="D564" t="s">
        <v>373</v>
      </c>
      <c r="E564">
        <v>617150</v>
      </c>
      <c r="F564" t="s">
        <v>24180</v>
      </c>
      <c r="G564" s="7">
        <v>2061.1899999999996</v>
      </c>
    </row>
    <row r="565" spans="1:7" x14ac:dyDescent="0.25">
      <c r="A565">
        <v>3023514</v>
      </c>
      <c r="B565" t="s">
        <v>24243</v>
      </c>
      <c r="C565" t="s">
        <v>24244</v>
      </c>
      <c r="D565" t="s">
        <v>374</v>
      </c>
      <c r="E565">
        <v>615120</v>
      </c>
      <c r="F565" t="s">
        <v>24180</v>
      </c>
      <c r="G565" s="7">
        <v>990.31</v>
      </c>
    </row>
    <row r="566" spans="1:7" x14ac:dyDescent="0.25">
      <c r="A566">
        <v>3023514</v>
      </c>
      <c r="B566" t="s">
        <v>24243</v>
      </c>
      <c r="C566" t="s">
        <v>24244</v>
      </c>
      <c r="D566" t="s">
        <v>374</v>
      </c>
      <c r="E566">
        <v>616120</v>
      </c>
      <c r="F566" t="s">
        <v>24180</v>
      </c>
      <c r="G566" s="7">
        <v>108.58</v>
      </c>
    </row>
    <row r="567" spans="1:7" x14ac:dyDescent="0.25">
      <c r="A567">
        <v>3023514</v>
      </c>
      <c r="B567" t="s">
        <v>24243</v>
      </c>
      <c r="C567" t="s">
        <v>24244</v>
      </c>
      <c r="D567" t="s">
        <v>374</v>
      </c>
      <c r="E567">
        <v>617120</v>
      </c>
      <c r="F567" t="s">
        <v>24180</v>
      </c>
      <c r="G567" s="7">
        <v>202.02</v>
      </c>
    </row>
    <row r="568" spans="1:7" x14ac:dyDescent="0.25">
      <c r="A568">
        <v>3023514</v>
      </c>
      <c r="B568" t="s">
        <v>24243</v>
      </c>
      <c r="C568" t="s">
        <v>24244</v>
      </c>
      <c r="D568" t="s">
        <v>375</v>
      </c>
      <c r="E568">
        <v>615140</v>
      </c>
      <c r="F568" t="s">
        <v>24180</v>
      </c>
      <c r="G568" s="7">
        <v>3091.0899999999997</v>
      </c>
    </row>
    <row r="569" spans="1:7" x14ac:dyDescent="0.25">
      <c r="A569">
        <v>3023514</v>
      </c>
      <c r="B569" t="s">
        <v>24243</v>
      </c>
      <c r="C569" t="s">
        <v>24244</v>
      </c>
      <c r="D569" t="s">
        <v>375</v>
      </c>
      <c r="E569">
        <v>616130</v>
      </c>
      <c r="F569" t="s">
        <v>24180</v>
      </c>
      <c r="G569" s="7">
        <v>401.11</v>
      </c>
    </row>
    <row r="570" spans="1:7" x14ac:dyDescent="0.25">
      <c r="A570">
        <v>3023514</v>
      </c>
      <c r="B570" t="s">
        <v>24243</v>
      </c>
      <c r="C570" t="s">
        <v>24244</v>
      </c>
      <c r="D570" t="s">
        <v>375</v>
      </c>
      <c r="E570">
        <v>617130</v>
      </c>
      <c r="F570" t="s">
        <v>24180</v>
      </c>
      <c r="G570" s="7">
        <v>630.58000000000004</v>
      </c>
    </row>
    <row r="571" spans="1:7" x14ac:dyDescent="0.25">
      <c r="A571">
        <v>3023514</v>
      </c>
      <c r="B571" t="s">
        <v>24243</v>
      </c>
      <c r="C571" t="s">
        <v>24244</v>
      </c>
      <c r="D571" t="s">
        <v>377</v>
      </c>
      <c r="E571">
        <v>611110</v>
      </c>
      <c r="F571" t="s">
        <v>24180</v>
      </c>
      <c r="G571" s="7">
        <v>325.33999999999997</v>
      </c>
    </row>
    <row r="572" spans="1:7" x14ac:dyDescent="0.25">
      <c r="A572">
        <v>3023514</v>
      </c>
      <c r="B572" t="s">
        <v>24243</v>
      </c>
      <c r="C572" t="s">
        <v>24244</v>
      </c>
      <c r="D572" t="s">
        <v>377</v>
      </c>
      <c r="E572">
        <v>611120</v>
      </c>
      <c r="F572" t="s">
        <v>24180</v>
      </c>
      <c r="G572" s="7">
        <v>22.64</v>
      </c>
    </row>
    <row r="573" spans="1:7" x14ac:dyDescent="0.25">
      <c r="A573">
        <v>3022067</v>
      </c>
      <c r="B573" t="s">
        <v>24245</v>
      </c>
      <c r="C573" t="s">
        <v>49</v>
      </c>
      <c r="D573" t="s">
        <v>371</v>
      </c>
      <c r="E573">
        <v>615100</v>
      </c>
      <c r="F573" t="s">
        <v>24180</v>
      </c>
      <c r="G573" s="7">
        <v>61756.829999999994</v>
      </c>
    </row>
    <row r="574" spans="1:7" x14ac:dyDescent="0.25">
      <c r="A574">
        <v>3022067</v>
      </c>
      <c r="B574" t="s">
        <v>24245</v>
      </c>
      <c r="C574" t="s">
        <v>49</v>
      </c>
      <c r="D574" t="s">
        <v>371</v>
      </c>
      <c r="E574">
        <v>616100</v>
      </c>
      <c r="F574" t="s">
        <v>24180</v>
      </c>
      <c r="G574" s="7">
        <v>8216.6099999999988</v>
      </c>
    </row>
    <row r="575" spans="1:7" x14ac:dyDescent="0.25">
      <c r="A575">
        <v>3022067</v>
      </c>
      <c r="B575" t="s">
        <v>24245</v>
      </c>
      <c r="C575" t="s">
        <v>49</v>
      </c>
      <c r="D575" t="s">
        <v>371</v>
      </c>
      <c r="E575">
        <v>617100</v>
      </c>
      <c r="F575" t="s">
        <v>24180</v>
      </c>
      <c r="G575" s="7">
        <v>17623.719999999998</v>
      </c>
    </row>
    <row r="576" spans="1:7" x14ac:dyDescent="0.25">
      <c r="A576">
        <v>3022067</v>
      </c>
      <c r="B576" t="s">
        <v>24245</v>
      </c>
      <c r="C576" t="s">
        <v>49</v>
      </c>
      <c r="D576" t="s">
        <v>373</v>
      </c>
      <c r="E576">
        <v>615130</v>
      </c>
      <c r="F576" t="s">
        <v>24180</v>
      </c>
      <c r="G576" s="7">
        <v>32483.510000000002</v>
      </c>
    </row>
    <row r="577" spans="1:7" x14ac:dyDescent="0.25">
      <c r="A577">
        <v>3022067</v>
      </c>
      <c r="B577" t="s">
        <v>24245</v>
      </c>
      <c r="C577" t="s">
        <v>49</v>
      </c>
      <c r="D577" t="s">
        <v>373</v>
      </c>
      <c r="E577">
        <v>616160</v>
      </c>
      <c r="F577" t="s">
        <v>24180</v>
      </c>
      <c r="G577" s="7">
        <v>3847.46</v>
      </c>
    </row>
    <row r="578" spans="1:7" x14ac:dyDescent="0.25">
      <c r="A578">
        <v>3022067</v>
      </c>
      <c r="B578" t="s">
        <v>24245</v>
      </c>
      <c r="C578" t="s">
        <v>49</v>
      </c>
      <c r="D578" t="s">
        <v>373</v>
      </c>
      <c r="E578">
        <v>617150</v>
      </c>
      <c r="F578" t="s">
        <v>24180</v>
      </c>
      <c r="G578" s="7">
        <v>6593.6800000000012</v>
      </c>
    </row>
    <row r="579" spans="1:7" x14ac:dyDescent="0.25">
      <c r="A579">
        <v>3022067</v>
      </c>
      <c r="B579" t="s">
        <v>24245</v>
      </c>
      <c r="C579" t="s">
        <v>49</v>
      </c>
      <c r="D579" t="s">
        <v>375</v>
      </c>
      <c r="E579">
        <v>615140</v>
      </c>
      <c r="F579" t="s">
        <v>24180</v>
      </c>
      <c r="G579" s="7">
        <v>4881.07</v>
      </c>
    </row>
    <row r="580" spans="1:7" x14ac:dyDescent="0.25">
      <c r="A580">
        <v>3022067</v>
      </c>
      <c r="B580" t="s">
        <v>24245</v>
      </c>
      <c r="C580" t="s">
        <v>49</v>
      </c>
      <c r="D580" t="s">
        <v>375</v>
      </c>
      <c r="E580">
        <v>616130</v>
      </c>
      <c r="F580" t="s">
        <v>24180</v>
      </c>
      <c r="G580" s="7">
        <v>597.76</v>
      </c>
    </row>
    <row r="581" spans="1:7" x14ac:dyDescent="0.25">
      <c r="A581">
        <v>3022067</v>
      </c>
      <c r="B581" t="s">
        <v>24245</v>
      </c>
      <c r="C581" t="s">
        <v>49</v>
      </c>
      <c r="D581" t="s">
        <v>375</v>
      </c>
      <c r="E581">
        <v>617130</v>
      </c>
      <c r="F581" t="s">
        <v>24180</v>
      </c>
      <c r="G581" s="7">
        <v>922.85</v>
      </c>
    </row>
    <row r="582" spans="1:7" x14ac:dyDescent="0.25">
      <c r="A582">
        <v>3022067</v>
      </c>
      <c r="B582" t="s">
        <v>24245</v>
      </c>
      <c r="C582" t="s">
        <v>49</v>
      </c>
      <c r="D582" t="s">
        <v>377</v>
      </c>
      <c r="E582">
        <v>611110</v>
      </c>
      <c r="F582" t="s">
        <v>24180</v>
      </c>
      <c r="G582" s="7">
        <v>720.96</v>
      </c>
    </row>
    <row r="583" spans="1:7" x14ac:dyDescent="0.25">
      <c r="A583">
        <v>3022067</v>
      </c>
      <c r="B583" t="s">
        <v>24245</v>
      </c>
      <c r="C583" t="s">
        <v>49</v>
      </c>
      <c r="D583" t="s">
        <v>377</v>
      </c>
      <c r="E583">
        <v>611130</v>
      </c>
      <c r="F583" t="s">
        <v>24180</v>
      </c>
      <c r="G583" s="7">
        <v>146.34</v>
      </c>
    </row>
    <row r="584" spans="1:7" x14ac:dyDescent="0.25">
      <c r="A584">
        <v>3023516</v>
      </c>
      <c r="B584" t="s">
        <v>24246</v>
      </c>
      <c r="C584" t="s">
        <v>19</v>
      </c>
      <c r="D584" t="s">
        <v>371</v>
      </c>
      <c r="E584">
        <v>615100</v>
      </c>
      <c r="F584" t="s">
        <v>24180</v>
      </c>
      <c r="G584" s="7">
        <v>53215.049999999952</v>
      </c>
    </row>
    <row r="585" spans="1:7" x14ac:dyDescent="0.25">
      <c r="A585">
        <v>3023516</v>
      </c>
      <c r="B585" t="s">
        <v>24246</v>
      </c>
      <c r="C585" t="s">
        <v>19</v>
      </c>
      <c r="D585" t="s">
        <v>371</v>
      </c>
      <c r="E585">
        <v>616100</v>
      </c>
      <c r="F585" t="s">
        <v>24180</v>
      </c>
      <c r="G585" s="7">
        <v>7242.0300000000007</v>
      </c>
    </row>
    <row r="586" spans="1:7" x14ac:dyDescent="0.25">
      <c r="A586">
        <v>3023516</v>
      </c>
      <c r="B586" t="s">
        <v>24246</v>
      </c>
      <c r="C586" t="s">
        <v>19</v>
      </c>
      <c r="D586" t="s">
        <v>371</v>
      </c>
      <c r="E586">
        <v>617100</v>
      </c>
      <c r="F586" t="s">
        <v>24180</v>
      </c>
      <c r="G586" s="7">
        <v>13007.7</v>
      </c>
    </row>
    <row r="587" spans="1:7" x14ac:dyDescent="0.25">
      <c r="A587">
        <v>3023516</v>
      </c>
      <c r="B587" t="s">
        <v>24246</v>
      </c>
      <c r="C587" t="s">
        <v>19</v>
      </c>
      <c r="D587" t="s">
        <v>373</v>
      </c>
      <c r="E587">
        <v>615130</v>
      </c>
      <c r="F587" t="s">
        <v>24180</v>
      </c>
      <c r="G587" s="7">
        <v>27270.160000000003</v>
      </c>
    </row>
    <row r="588" spans="1:7" x14ac:dyDescent="0.25">
      <c r="A588">
        <v>3023516</v>
      </c>
      <c r="B588" t="s">
        <v>24246</v>
      </c>
      <c r="C588" t="s">
        <v>19</v>
      </c>
      <c r="D588" t="s">
        <v>373</v>
      </c>
      <c r="E588">
        <v>616160</v>
      </c>
      <c r="F588" t="s">
        <v>24180</v>
      </c>
      <c r="G588" s="7">
        <v>3197.88</v>
      </c>
    </row>
    <row r="589" spans="1:7" x14ac:dyDescent="0.25">
      <c r="A589">
        <v>3023516</v>
      </c>
      <c r="B589" t="s">
        <v>24246</v>
      </c>
      <c r="C589" t="s">
        <v>19</v>
      </c>
      <c r="D589" t="s">
        <v>373</v>
      </c>
      <c r="E589">
        <v>617150</v>
      </c>
      <c r="F589" t="s">
        <v>24180</v>
      </c>
      <c r="G589" s="7">
        <v>5563.1299999999992</v>
      </c>
    </row>
    <row r="590" spans="1:7" x14ac:dyDescent="0.25">
      <c r="A590">
        <v>3023516</v>
      </c>
      <c r="B590" t="s">
        <v>24246</v>
      </c>
      <c r="C590" t="s">
        <v>19</v>
      </c>
      <c r="D590" t="s">
        <v>374</v>
      </c>
      <c r="E590">
        <v>615120</v>
      </c>
      <c r="F590" t="s">
        <v>24180</v>
      </c>
      <c r="G590" s="7">
        <v>4338.1500000000005</v>
      </c>
    </row>
    <row r="591" spans="1:7" x14ac:dyDescent="0.25">
      <c r="A591">
        <v>3023516</v>
      </c>
      <c r="B591" t="s">
        <v>24246</v>
      </c>
      <c r="C591" t="s">
        <v>19</v>
      </c>
      <c r="D591" t="s">
        <v>374</v>
      </c>
      <c r="E591">
        <v>616120</v>
      </c>
      <c r="F591" t="s">
        <v>24180</v>
      </c>
      <c r="G591" s="7">
        <v>520.34999999999991</v>
      </c>
    </row>
    <row r="592" spans="1:7" x14ac:dyDescent="0.25">
      <c r="A592">
        <v>3023516</v>
      </c>
      <c r="B592" t="s">
        <v>24246</v>
      </c>
      <c r="C592" t="s">
        <v>19</v>
      </c>
      <c r="D592" t="s">
        <v>374</v>
      </c>
      <c r="E592">
        <v>617120</v>
      </c>
      <c r="F592" t="s">
        <v>24180</v>
      </c>
      <c r="G592" s="7">
        <v>884.98</v>
      </c>
    </row>
    <row r="593" spans="1:7" x14ac:dyDescent="0.25">
      <c r="A593">
        <v>3023516</v>
      </c>
      <c r="B593" t="s">
        <v>24246</v>
      </c>
      <c r="C593" t="s">
        <v>19</v>
      </c>
      <c r="D593" t="s">
        <v>375</v>
      </c>
      <c r="E593">
        <v>615140</v>
      </c>
      <c r="F593" t="s">
        <v>24180</v>
      </c>
      <c r="G593" s="7">
        <v>9853.25</v>
      </c>
    </row>
    <row r="594" spans="1:7" x14ac:dyDescent="0.25">
      <c r="A594">
        <v>3023516</v>
      </c>
      <c r="B594" t="s">
        <v>24246</v>
      </c>
      <c r="C594" t="s">
        <v>19</v>
      </c>
      <c r="D594" t="s">
        <v>375</v>
      </c>
      <c r="E594">
        <v>616130</v>
      </c>
      <c r="F594" t="s">
        <v>24180</v>
      </c>
      <c r="G594" s="7">
        <v>1290.3399999999999</v>
      </c>
    </row>
    <row r="595" spans="1:7" x14ac:dyDescent="0.25">
      <c r="A595">
        <v>3023516</v>
      </c>
      <c r="B595" t="s">
        <v>24246</v>
      </c>
      <c r="C595" t="s">
        <v>19</v>
      </c>
      <c r="D595" t="s">
        <v>375</v>
      </c>
      <c r="E595">
        <v>617130</v>
      </c>
      <c r="F595" t="s">
        <v>24180</v>
      </c>
      <c r="G595" s="7">
        <v>2010.06</v>
      </c>
    </row>
    <row r="596" spans="1:7" x14ac:dyDescent="0.25">
      <c r="A596">
        <v>3023516</v>
      </c>
      <c r="B596" t="s">
        <v>24246</v>
      </c>
      <c r="C596" t="s">
        <v>19</v>
      </c>
      <c r="D596" t="s">
        <v>377</v>
      </c>
      <c r="E596">
        <v>611110</v>
      </c>
      <c r="F596" t="s">
        <v>24180</v>
      </c>
      <c r="G596" s="7">
        <v>1953.69</v>
      </c>
    </row>
    <row r="597" spans="1:7" x14ac:dyDescent="0.25">
      <c r="A597">
        <v>3023516</v>
      </c>
      <c r="B597" t="s">
        <v>24246</v>
      </c>
      <c r="C597" t="s">
        <v>19</v>
      </c>
      <c r="D597" t="s">
        <v>377</v>
      </c>
      <c r="E597">
        <v>611120</v>
      </c>
      <c r="F597" t="s">
        <v>24180</v>
      </c>
      <c r="G597" s="7">
        <v>143.74</v>
      </c>
    </row>
    <row r="598" spans="1:7" x14ac:dyDescent="0.25">
      <c r="A598">
        <v>3023516</v>
      </c>
      <c r="B598" t="s">
        <v>24246</v>
      </c>
      <c r="C598" t="s">
        <v>19</v>
      </c>
      <c r="D598" t="s">
        <v>377</v>
      </c>
      <c r="E598">
        <v>611130</v>
      </c>
      <c r="F598" t="s">
        <v>24180</v>
      </c>
      <c r="G598" s="7">
        <v>213.94</v>
      </c>
    </row>
    <row r="599" spans="1:7" x14ac:dyDescent="0.25">
      <c r="A599">
        <v>3022077</v>
      </c>
      <c r="B599" t="s">
        <v>24247</v>
      </c>
      <c r="C599" t="s">
        <v>24248</v>
      </c>
      <c r="D599" t="s">
        <v>371</v>
      </c>
      <c r="E599">
        <v>615100</v>
      </c>
      <c r="F599" t="s">
        <v>24180</v>
      </c>
      <c r="G599" s="7">
        <v>230124.70000000007</v>
      </c>
    </row>
    <row r="600" spans="1:7" x14ac:dyDescent="0.25">
      <c r="A600">
        <v>3022077</v>
      </c>
      <c r="B600" t="s">
        <v>24247</v>
      </c>
      <c r="C600" t="s">
        <v>24248</v>
      </c>
      <c r="D600" t="s">
        <v>371</v>
      </c>
      <c r="E600">
        <v>616100</v>
      </c>
      <c r="F600" t="s">
        <v>24180</v>
      </c>
      <c r="G600" s="7">
        <v>30953.26</v>
      </c>
    </row>
    <row r="601" spans="1:7" x14ac:dyDescent="0.25">
      <c r="A601">
        <v>3022077</v>
      </c>
      <c r="B601" t="s">
        <v>24247</v>
      </c>
      <c r="C601" t="s">
        <v>24248</v>
      </c>
      <c r="D601" t="s">
        <v>371</v>
      </c>
      <c r="E601">
        <v>617100</v>
      </c>
      <c r="F601" t="s">
        <v>24180</v>
      </c>
      <c r="G601" s="7">
        <v>65289.469999999994</v>
      </c>
    </row>
    <row r="602" spans="1:7" x14ac:dyDescent="0.25">
      <c r="A602">
        <v>3022077</v>
      </c>
      <c r="B602" t="s">
        <v>24247</v>
      </c>
      <c r="C602" t="s">
        <v>24248</v>
      </c>
      <c r="D602" t="s">
        <v>373</v>
      </c>
      <c r="E602">
        <v>615130</v>
      </c>
      <c r="F602" t="s">
        <v>24180</v>
      </c>
      <c r="G602" s="7">
        <v>131873.36000000002</v>
      </c>
    </row>
    <row r="603" spans="1:7" x14ac:dyDescent="0.25">
      <c r="A603">
        <v>3022077</v>
      </c>
      <c r="B603" t="s">
        <v>24247</v>
      </c>
      <c r="C603" t="s">
        <v>24248</v>
      </c>
      <c r="D603" t="s">
        <v>373</v>
      </c>
      <c r="E603">
        <v>616160</v>
      </c>
      <c r="F603" t="s">
        <v>24180</v>
      </c>
      <c r="G603" s="7">
        <v>15866.780000000002</v>
      </c>
    </row>
    <row r="604" spans="1:7" x14ac:dyDescent="0.25">
      <c r="A604">
        <v>3022077</v>
      </c>
      <c r="B604" t="s">
        <v>24247</v>
      </c>
      <c r="C604" t="s">
        <v>24248</v>
      </c>
      <c r="D604" t="s">
        <v>373</v>
      </c>
      <c r="E604">
        <v>617150</v>
      </c>
      <c r="F604" t="s">
        <v>24180</v>
      </c>
      <c r="G604" s="7">
        <v>23786.279999999992</v>
      </c>
    </row>
    <row r="605" spans="1:7" x14ac:dyDescent="0.25">
      <c r="A605">
        <v>3022077</v>
      </c>
      <c r="B605" t="s">
        <v>24247</v>
      </c>
      <c r="C605" t="s">
        <v>24248</v>
      </c>
      <c r="D605" t="s">
        <v>374</v>
      </c>
      <c r="E605">
        <v>615120</v>
      </c>
      <c r="F605" t="s">
        <v>24180</v>
      </c>
      <c r="G605" s="7">
        <v>22802.129999999997</v>
      </c>
    </row>
    <row r="606" spans="1:7" x14ac:dyDescent="0.25">
      <c r="A606">
        <v>3022077</v>
      </c>
      <c r="B606" t="s">
        <v>24247</v>
      </c>
      <c r="C606" t="s">
        <v>24248</v>
      </c>
      <c r="D606" t="s">
        <v>374</v>
      </c>
      <c r="E606">
        <v>616120</v>
      </c>
      <c r="F606" t="s">
        <v>24180</v>
      </c>
      <c r="G606" s="7">
        <v>2569.2399999999998</v>
      </c>
    </row>
    <row r="607" spans="1:7" x14ac:dyDescent="0.25">
      <c r="A607">
        <v>3022077</v>
      </c>
      <c r="B607" t="s">
        <v>24247</v>
      </c>
      <c r="C607" t="s">
        <v>24248</v>
      </c>
      <c r="D607" t="s">
        <v>374</v>
      </c>
      <c r="E607">
        <v>617120</v>
      </c>
      <c r="F607" t="s">
        <v>24180</v>
      </c>
      <c r="G607" s="7">
        <v>3828.0499999999997</v>
      </c>
    </row>
    <row r="608" spans="1:7" x14ac:dyDescent="0.25">
      <c r="A608">
        <v>3022077</v>
      </c>
      <c r="B608" t="s">
        <v>24247</v>
      </c>
      <c r="C608" t="s">
        <v>24248</v>
      </c>
      <c r="D608" t="s">
        <v>375</v>
      </c>
      <c r="E608">
        <v>615140</v>
      </c>
      <c r="F608" t="s">
        <v>24180</v>
      </c>
      <c r="G608" s="7">
        <v>18360.369999999995</v>
      </c>
    </row>
    <row r="609" spans="1:7" x14ac:dyDescent="0.25">
      <c r="A609">
        <v>3022077</v>
      </c>
      <c r="B609" t="s">
        <v>24247</v>
      </c>
      <c r="C609" t="s">
        <v>24248</v>
      </c>
      <c r="D609" t="s">
        <v>375</v>
      </c>
      <c r="E609">
        <v>616130</v>
      </c>
      <c r="F609" t="s">
        <v>24180</v>
      </c>
      <c r="G609" s="7">
        <v>2427.6</v>
      </c>
    </row>
    <row r="610" spans="1:7" x14ac:dyDescent="0.25">
      <c r="A610">
        <v>3022077</v>
      </c>
      <c r="B610" t="s">
        <v>24247</v>
      </c>
      <c r="C610" t="s">
        <v>24248</v>
      </c>
      <c r="D610" t="s">
        <v>375</v>
      </c>
      <c r="E610">
        <v>617130</v>
      </c>
      <c r="F610" t="s">
        <v>24180</v>
      </c>
      <c r="G610" s="7">
        <v>3153.38</v>
      </c>
    </row>
    <row r="611" spans="1:7" x14ac:dyDescent="0.25">
      <c r="A611">
        <v>3022077</v>
      </c>
      <c r="B611" t="s">
        <v>24247</v>
      </c>
      <c r="C611" t="s">
        <v>24248</v>
      </c>
      <c r="D611" t="s">
        <v>376</v>
      </c>
      <c r="E611">
        <v>615110</v>
      </c>
      <c r="F611" t="s">
        <v>24180</v>
      </c>
      <c r="G611" s="7">
        <v>8029.7599999999993</v>
      </c>
    </row>
    <row r="612" spans="1:7" x14ac:dyDescent="0.25">
      <c r="A612">
        <v>3022077</v>
      </c>
      <c r="B612" t="s">
        <v>24247</v>
      </c>
      <c r="C612" t="s">
        <v>24248</v>
      </c>
      <c r="D612" t="s">
        <v>376</v>
      </c>
      <c r="E612">
        <v>616110</v>
      </c>
      <c r="F612" t="s">
        <v>24180</v>
      </c>
      <c r="G612" s="7">
        <v>961.5200000000001</v>
      </c>
    </row>
    <row r="613" spans="1:7" x14ac:dyDescent="0.25">
      <c r="A613">
        <v>3022077</v>
      </c>
      <c r="B613" t="s">
        <v>24247</v>
      </c>
      <c r="C613" t="s">
        <v>24248</v>
      </c>
      <c r="D613" t="s">
        <v>376</v>
      </c>
      <c r="E613">
        <v>617110</v>
      </c>
      <c r="F613" t="s">
        <v>24180</v>
      </c>
      <c r="G613" s="7">
        <v>1629.92</v>
      </c>
    </row>
    <row r="614" spans="1:7" x14ac:dyDescent="0.25">
      <c r="A614">
        <v>3022077</v>
      </c>
      <c r="B614" t="s">
        <v>24247</v>
      </c>
      <c r="C614" t="s">
        <v>24248</v>
      </c>
      <c r="D614" t="s">
        <v>377</v>
      </c>
      <c r="E614">
        <v>611110</v>
      </c>
      <c r="F614" t="s">
        <v>24180</v>
      </c>
      <c r="G614" s="7">
        <v>30599.05000000001</v>
      </c>
    </row>
    <row r="615" spans="1:7" x14ac:dyDescent="0.25">
      <c r="A615">
        <v>3022077</v>
      </c>
      <c r="B615" t="s">
        <v>24247</v>
      </c>
      <c r="C615" t="s">
        <v>24248</v>
      </c>
      <c r="D615" t="s">
        <v>377</v>
      </c>
      <c r="E615">
        <v>611120</v>
      </c>
      <c r="F615" t="s">
        <v>24180</v>
      </c>
      <c r="G615" s="7">
        <v>2754.92</v>
      </c>
    </row>
    <row r="616" spans="1:7" x14ac:dyDescent="0.25">
      <c r="A616">
        <v>3022077</v>
      </c>
      <c r="B616" t="s">
        <v>24247</v>
      </c>
      <c r="C616" t="s">
        <v>24248</v>
      </c>
      <c r="D616" t="s">
        <v>377</v>
      </c>
      <c r="E616">
        <v>611130</v>
      </c>
      <c r="F616" t="s">
        <v>24180</v>
      </c>
      <c r="G616" s="7">
        <v>5373.81</v>
      </c>
    </row>
    <row r="617" spans="1:7" x14ac:dyDescent="0.25">
      <c r="A617">
        <v>3022077</v>
      </c>
      <c r="B617" t="s">
        <v>24247</v>
      </c>
      <c r="C617" t="s">
        <v>24248</v>
      </c>
      <c r="D617" t="s">
        <v>379</v>
      </c>
      <c r="E617">
        <v>615170</v>
      </c>
      <c r="F617" t="s">
        <v>24180</v>
      </c>
      <c r="G617" s="7">
        <v>1586.13</v>
      </c>
    </row>
    <row r="618" spans="1:7" x14ac:dyDescent="0.25">
      <c r="A618">
        <v>3022077</v>
      </c>
      <c r="B618" t="s">
        <v>24247</v>
      </c>
      <c r="C618" t="s">
        <v>24248</v>
      </c>
      <c r="D618" t="s">
        <v>379</v>
      </c>
      <c r="E618">
        <v>616140</v>
      </c>
      <c r="F618" t="s">
        <v>24180</v>
      </c>
      <c r="G618" s="7">
        <v>174.19</v>
      </c>
    </row>
    <row r="619" spans="1:7" x14ac:dyDescent="0.25">
      <c r="A619">
        <v>3022077</v>
      </c>
      <c r="B619" t="s">
        <v>24247</v>
      </c>
      <c r="C619" t="s">
        <v>24248</v>
      </c>
      <c r="D619" t="s">
        <v>379</v>
      </c>
      <c r="E619">
        <v>617160</v>
      </c>
      <c r="F619" t="s">
        <v>24180</v>
      </c>
      <c r="G619" s="7">
        <v>321.95999999999998</v>
      </c>
    </row>
    <row r="620" spans="1:7" x14ac:dyDescent="0.25">
      <c r="A620">
        <v>3022079</v>
      </c>
      <c r="B620" t="s">
        <v>24249</v>
      </c>
      <c r="C620" t="s">
        <v>16</v>
      </c>
      <c r="D620" t="s">
        <v>371</v>
      </c>
      <c r="E620">
        <v>615100</v>
      </c>
      <c r="F620" t="s">
        <v>24180</v>
      </c>
      <c r="G620" s="7">
        <v>89128.990000000151</v>
      </c>
    </row>
    <row r="621" spans="1:7" x14ac:dyDescent="0.25">
      <c r="A621">
        <v>3022079</v>
      </c>
      <c r="B621" t="s">
        <v>24249</v>
      </c>
      <c r="C621" t="s">
        <v>16</v>
      </c>
      <c r="D621" t="s">
        <v>371</v>
      </c>
      <c r="E621">
        <v>616100</v>
      </c>
      <c r="F621" t="s">
        <v>24180</v>
      </c>
      <c r="G621" s="7">
        <v>11821.49</v>
      </c>
    </row>
    <row r="622" spans="1:7" x14ac:dyDescent="0.25">
      <c r="A622">
        <v>3022079</v>
      </c>
      <c r="B622" t="s">
        <v>24249</v>
      </c>
      <c r="C622" t="s">
        <v>16</v>
      </c>
      <c r="D622" t="s">
        <v>371</v>
      </c>
      <c r="E622">
        <v>617100</v>
      </c>
      <c r="F622" t="s">
        <v>24180</v>
      </c>
      <c r="G622" s="7">
        <v>26004.190000000006</v>
      </c>
    </row>
    <row r="623" spans="1:7" x14ac:dyDescent="0.25">
      <c r="A623">
        <v>3022079</v>
      </c>
      <c r="B623" t="s">
        <v>24249</v>
      </c>
      <c r="C623" t="s">
        <v>16</v>
      </c>
      <c r="D623" t="s">
        <v>373</v>
      </c>
      <c r="E623">
        <v>615130</v>
      </c>
      <c r="F623" t="s">
        <v>24180</v>
      </c>
      <c r="G623" s="7">
        <v>12136.2</v>
      </c>
    </row>
    <row r="624" spans="1:7" x14ac:dyDescent="0.25">
      <c r="A624">
        <v>3022079</v>
      </c>
      <c r="B624" t="s">
        <v>24249</v>
      </c>
      <c r="C624" t="s">
        <v>16</v>
      </c>
      <c r="D624" t="s">
        <v>373</v>
      </c>
      <c r="E624">
        <v>616160</v>
      </c>
      <c r="F624" t="s">
        <v>24180</v>
      </c>
      <c r="G624" s="7">
        <v>1320.0299999999997</v>
      </c>
    </row>
    <row r="625" spans="1:7" x14ac:dyDescent="0.25">
      <c r="A625">
        <v>3022079</v>
      </c>
      <c r="B625" t="s">
        <v>24249</v>
      </c>
      <c r="C625" t="s">
        <v>16</v>
      </c>
      <c r="D625" t="s">
        <v>373</v>
      </c>
      <c r="E625">
        <v>617150</v>
      </c>
      <c r="F625" t="s">
        <v>24180</v>
      </c>
      <c r="G625" s="7">
        <v>1826.5</v>
      </c>
    </row>
    <row r="626" spans="1:7" x14ac:dyDescent="0.25">
      <c r="A626">
        <v>3022079</v>
      </c>
      <c r="B626" t="s">
        <v>24249</v>
      </c>
      <c r="C626" t="s">
        <v>16</v>
      </c>
      <c r="D626" t="s">
        <v>375</v>
      </c>
      <c r="E626">
        <v>615140</v>
      </c>
      <c r="F626" t="s">
        <v>24180</v>
      </c>
      <c r="G626" s="7">
        <v>8216.16</v>
      </c>
    </row>
    <row r="627" spans="1:7" x14ac:dyDescent="0.25">
      <c r="A627">
        <v>3022079</v>
      </c>
      <c r="B627" t="s">
        <v>24249</v>
      </c>
      <c r="C627" t="s">
        <v>16</v>
      </c>
      <c r="D627" t="s">
        <v>375</v>
      </c>
      <c r="E627">
        <v>616130</v>
      </c>
      <c r="F627" t="s">
        <v>24180</v>
      </c>
      <c r="G627" s="7">
        <v>982.22</v>
      </c>
    </row>
    <row r="628" spans="1:7" x14ac:dyDescent="0.25">
      <c r="A628">
        <v>3022079</v>
      </c>
      <c r="B628" t="s">
        <v>24249</v>
      </c>
      <c r="C628" t="s">
        <v>16</v>
      </c>
      <c r="D628" t="s">
        <v>375</v>
      </c>
      <c r="E628">
        <v>617130</v>
      </c>
      <c r="F628" t="s">
        <v>24180</v>
      </c>
      <c r="G628" s="7">
        <v>1676.1100000000001</v>
      </c>
    </row>
    <row r="629" spans="1:7" x14ac:dyDescent="0.25">
      <c r="A629">
        <v>3022079</v>
      </c>
      <c r="B629" t="s">
        <v>24249</v>
      </c>
      <c r="C629" t="s">
        <v>16</v>
      </c>
      <c r="D629" t="s">
        <v>377</v>
      </c>
      <c r="E629">
        <v>611110</v>
      </c>
      <c r="F629" t="s">
        <v>24180</v>
      </c>
      <c r="G629" s="7">
        <v>2280.2399999999993</v>
      </c>
    </row>
    <row r="630" spans="1:7" x14ac:dyDescent="0.25">
      <c r="A630">
        <v>3022079</v>
      </c>
      <c r="B630" t="s">
        <v>24249</v>
      </c>
      <c r="C630" t="s">
        <v>16</v>
      </c>
      <c r="D630" t="s">
        <v>377</v>
      </c>
      <c r="E630">
        <v>611120</v>
      </c>
      <c r="F630" t="s">
        <v>24180</v>
      </c>
      <c r="G630" s="7">
        <v>216.93</v>
      </c>
    </row>
    <row r="631" spans="1:7" x14ac:dyDescent="0.25">
      <c r="A631">
        <v>3022079</v>
      </c>
      <c r="B631" t="s">
        <v>24249</v>
      </c>
      <c r="C631" t="s">
        <v>16</v>
      </c>
      <c r="D631" t="s">
        <v>377</v>
      </c>
      <c r="E631">
        <v>611130</v>
      </c>
      <c r="F631" t="s">
        <v>24180</v>
      </c>
      <c r="G631" s="7">
        <v>342.65</v>
      </c>
    </row>
    <row r="632" spans="1:7" x14ac:dyDescent="0.25">
      <c r="A632">
        <v>3022079</v>
      </c>
      <c r="B632" t="s">
        <v>24249</v>
      </c>
      <c r="C632" t="s">
        <v>16</v>
      </c>
      <c r="D632" t="s">
        <v>379</v>
      </c>
      <c r="E632">
        <v>615170</v>
      </c>
      <c r="F632" t="s">
        <v>24180</v>
      </c>
      <c r="G632" s="7">
        <v>4773.53</v>
      </c>
    </row>
    <row r="633" spans="1:7" x14ac:dyDescent="0.25">
      <c r="A633">
        <v>3022079</v>
      </c>
      <c r="B633" t="s">
        <v>24249</v>
      </c>
      <c r="C633" t="s">
        <v>16</v>
      </c>
      <c r="D633" t="s">
        <v>379</v>
      </c>
      <c r="E633">
        <v>616140</v>
      </c>
      <c r="F633" t="s">
        <v>24180</v>
      </c>
      <c r="G633" s="7">
        <v>653.48</v>
      </c>
    </row>
    <row r="634" spans="1:7" x14ac:dyDescent="0.25">
      <c r="A634">
        <v>3022079</v>
      </c>
      <c r="B634" t="s">
        <v>24249</v>
      </c>
      <c r="C634" t="s">
        <v>16</v>
      </c>
      <c r="D634" t="s">
        <v>379</v>
      </c>
      <c r="E634">
        <v>617160</v>
      </c>
      <c r="F634" t="s">
        <v>24180</v>
      </c>
      <c r="G634" s="7">
        <v>973.8</v>
      </c>
    </row>
    <row r="635" spans="1:7" x14ac:dyDescent="0.25">
      <c r="A635">
        <v>3022078</v>
      </c>
      <c r="B635" t="s">
        <v>24250</v>
      </c>
      <c r="C635" t="s">
        <v>232</v>
      </c>
      <c r="D635" t="s">
        <v>371</v>
      </c>
      <c r="E635">
        <v>615100</v>
      </c>
      <c r="F635" t="s">
        <v>24180</v>
      </c>
      <c r="G635" s="7">
        <v>70236.21000000005</v>
      </c>
    </row>
    <row r="636" spans="1:7" x14ac:dyDescent="0.25">
      <c r="A636">
        <v>3022078</v>
      </c>
      <c r="B636" t="s">
        <v>24250</v>
      </c>
      <c r="C636" t="s">
        <v>232</v>
      </c>
      <c r="D636" t="s">
        <v>371</v>
      </c>
      <c r="E636">
        <v>616100</v>
      </c>
      <c r="F636" t="s">
        <v>24180</v>
      </c>
      <c r="G636" s="7">
        <v>9449.44</v>
      </c>
    </row>
    <row r="637" spans="1:7" x14ac:dyDescent="0.25">
      <c r="A637">
        <v>3022078</v>
      </c>
      <c r="B637" t="s">
        <v>24250</v>
      </c>
      <c r="C637" t="s">
        <v>232</v>
      </c>
      <c r="D637" t="s">
        <v>371</v>
      </c>
      <c r="E637">
        <v>617100</v>
      </c>
      <c r="F637" t="s">
        <v>24180</v>
      </c>
      <c r="G637" s="7">
        <v>17483.45</v>
      </c>
    </row>
    <row r="638" spans="1:7" x14ac:dyDescent="0.25">
      <c r="A638">
        <v>3022078</v>
      </c>
      <c r="B638" t="s">
        <v>24250</v>
      </c>
      <c r="C638" t="s">
        <v>232</v>
      </c>
      <c r="D638" t="s">
        <v>373</v>
      </c>
      <c r="E638">
        <v>615130</v>
      </c>
      <c r="F638" t="s">
        <v>24180</v>
      </c>
      <c r="G638" s="7">
        <v>18578.249999999996</v>
      </c>
    </row>
    <row r="639" spans="1:7" x14ac:dyDescent="0.25">
      <c r="A639">
        <v>3022078</v>
      </c>
      <c r="B639" t="s">
        <v>24250</v>
      </c>
      <c r="C639" t="s">
        <v>232</v>
      </c>
      <c r="D639" t="s">
        <v>373</v>
      </c>
      <c r="E639">
        <v>616160</v>
      </c>
      <c r="F639" t="s">
        <v>24180</v>
      </c>
      <c r="G639" s="7">
        <v>2045.1499999999999</v>
      </c>
    </row>
    <row r="640" spans="1:7" x14ac:dyDescent="0.25">
      <c r="A640">
        <v>3022078</v>
      </c>
      <c r="B640" t="s">
        <v>24250</v>
      </c>
      <c r="C640" t="s">
        <v>232</v>
      </c>
      <c r="D640" t="s">
        <v>373</v>
      </c>
      <c r="E640">
        <v>617150</v>
      </c>
      <c r="F640" t="s">
        <v>24180</v>
      </c>
      <c r="G640" s="7">
        <v>3789.9599999999996</v>
      </c>
    </row>
    <row r="641" spans="1:7" x14ac:dyDescent="0.25">
      <c r="A641">
        <v>3022078</v>
      </c>
      <c r="B641" t="s">
        <v>24250</v>
      </c>
      <c r="C641" t="s">
        <v>232</v>
      </c>
      <c r="D641" t="s">
        <v>374</v>
      </c>
      <c r="E641">
        <v>615120</v>
      </c>
      <c r="F641" t="s">
        <v>24180</v>
      </c>
      <c r="G641" s="7">
        <v>2278.75</v>
      </c>
    </row>
    <row r="642" spans="1:7" x14ac:dyDescent="0.25">
      <c r="A642">
        <v>3022078</v>
      </c>
      <c r="B642" t="s">
        <v>24250</v>
      </c>
      <c r="C642" t="s">
        <v>232</v>
      </c>
      <c r="D642" t="s">
        <v>374</v>
      </c>
      <c r="E642">
        <v>616120</v>
      </c>
      <c r="F642" t="s">
        <v>24180</v>
      </c>
      <c r="G642" s="7">
        <v>279.26</v>
      </c>
    </row>
    <row r="643" spans="1:7" x14ac:dyDescent="0.25">
      <c r="A643">
        <v>3022078</v>
      </c>
      <c r="B643" t="s">
        <v>24250</v>
      </c>
      <c r="C643" t="s">
        <v>232</v>
      </c>
      <c r="D643" t="s">
        <v>374</v>
      </c>
      <c r="E643">
        <v>617120</v>
      </c>
      <c r="F643" t="s">
        <v>24180</v>
      </c>
      <c r="G643" s="7">
        <v>464.87</v>
      </c>
    </row>
    <row r="644" spans="1:7" x14ac:dyDescent="0.25">
      <c r="A644">
        <v>3022078</v>
      </c>
      <c r="B644" t="s">
        <v>24250</v>
      </c>
      <c r="C644" t="s">
        <v>232</v>
      </c>
      <c r="D644" t="s">
        <v>375</v>
      </c>
      <c r="E644">
        <v>615140</v>
      </c>
      <c r="F644" t="s">
        <v>24180</v>
      </c>
      <c r="G644" s="7">
        <v>11862.669999999998</v>
      </c>
    </row>
    <row r="645" spans="1:7" x14ac:dyDescent="0.25">
      <c r="A645">
        <v>3022078</v>
      </c>
      <c r="B645" t="s">
        <v>24250</v>
      </c>
      <c r="C645" t="s">
        <v>232</v>
      </c>
      <c r="D645" t="s">
        <v>375</v>
      </c>
      <c r="E645">
        <v>616130</v>
      </c>
      <c r="F645" t="s">
        <v>24180</v>
      </c>
      <c r="G645" s="7">
        <v>1466.65</v>
      </c>
    </row>
    <row r="646" spans="1:7" x14ac:dyDescent="0.25">
      <c r="A646">
        <v>3022078</v>
      </c>
      <c r="B646" t="s">
        <v>24250</v>
      </c>
      <c r="C646" t="s">
        <v>232</v>
      </c>
      <c r="D646" t="s">
        <v>375</v>
      </c>
      <c r="E646">
        <v>617130</v>
      </c>
      <c r="F646" t="s">
        <v>24180</v>
      </c>
      <c r="G646" s="7">
        <v>2419.9900000000002</v>
      </c>
    </row>
    <row r="647" spans="1:7" x14ac:dyDescent="0.25">
      <c r="A647">
        <v>3022078</v>
      </c>
      <c r="B647" t="s">
        <v>24250</v>
      </c>
      <c r="C647" t="s">
        <v>232</v>
      </c>
      <c r="D647" t="s">
        <v>377</v>
      </c>
      <c r="E647">
        <v>611110</v>
      </c>
      <c r="F647" t="s">
        <v>24180</v>
      </c>
      <c r="G647" s="7">
        <v>2141.5299999999997</v>
      </c>
    </row>
    <row r="648" spans="1:7" x14ac:dyDescent="0.25">
      <c r="A648">
        <v>3022078</v>
      </c>
      <c r="B648" t="s">
        <v>24250</v>
      </c>
      <c r="C648" t="s">
        <v>232</v>
      </c>
      <c r="D648" t="s">
        <v>377</v>
      </c>
      <c r="E648">
        <v>611120</v>
      </c>
      <c r="F648" t="s">
        <v>24180</v>
      </c>
      <c r="G648" s="7">
        <v>80.039999999999992</v>
      </c>
    </row>
    <row r="649" spans="1:7" x14ac:dyDescent="0.25">
      <c r="A649">
        <v>3022078</v>
      </c>
      <c r="B649" t="s">
        <v>24250</v>
      </c>
      <c r="C649" t="s">
        <v>232</v>
      </c>
      <c r="D649" t="s">
        <v>377</v>
      </c>
      <c r="E649">
        <v>611130</v>
      </c>
      <c r="F649" t="s">
        <v>24180</v>
      </c>
      <c r="G649" s="7">
        <v>436.86</v>
      </c>
    </row>
    <row r="650" spans="1:7" x14ac:dyDescent="0.25">
      <c r="A650">
        <v>3021002</v>
      </c>
      <c r="B650" t="s">
        <v>24251</v>
      </c>
      <c r="C650" t="s">
        <v>355</v>
      </c>
      <c r="D650" t="s">
        <v>371</v>
      </c>
      <c r="E650">
        <v>615100</v>
      </c>
      <c r="F650" t="s">
        <v>24180</v>
      </c>
      <c r="G650" s="7">
        <v>14671.899999999998</v>
      </c>
    </row>
    <row r="651" spans="1:7" x14ac:dyDescent="0.25">
      <c r="A651">
        <v>3021002</v>
      </c>
      <c r="B651" t="s">
        <v>24251</v>
      </c>
      <c r="C651" t="s">
        <v>355</v>
      </c>
      <c r="D651" t="s">
        <v>371</v>
      </c>
      <c r="E651">
        <v>616100</v>
      </c>
      <c r="F651" t="s">
        <v>24180</v>
      </c>
      <c r="G651" s="7">
        <v>2002.1800000000003</v>
      </c>
    </row>
    <row r="652" spans="1:7" x14ac:dyDescent="0.25">
      <c r="A652">
        <v>3021002</v>
      </c>
      <c r="B652" t="s">
        <v>24251</v>
      </c>
      <c r="C652" t="s">
        <v>355</v>
      </c>
      <c r="D652" t="s">
        <v>371</v>
      </c>
      <c r="E652">
        <v>617100</v>
      </c>
      <c r="F652" t="s">
        <v>24180</v>
      </c>
      <c r="G652" s="7">
        <v>4186.96</v>
      </c>
    </row>
    <row r="653" spans="1:7" x14ac:dyDescent="0.25">
      <c r="A653">
        <v>3021002</v>
      </c>
      <c r="B653" t="s">
        <v>24251</v>
      </c>
      <c r="C653" t="s">
        <v>355</v>
      </c>
      <c r="D653" t="s">
        <v>373</v>
      </c>
      <c r="E653">
        <v>615130</v>
      </c>
      <c r="F653" t="s">
        <v>24180</v>
      </c>
      <c r="G653" s="7">
        <v>24312.339999999997</v>
      </c>
    </row>
    <row r="654" spans="1:7" x14ac:dyDescent="0.25">
      <c r="A654">
        <v>3021002</v>
      </c>
      <c r="B654" t="s">
        <v>24251</v>
      </c>
      <c r="C654" t="s">
        <v>355</v>
      </c>
      <c r="D654" t="s">
        <v>373</v>
      </c>
      <c r="E654">
        <v>616160</v>
      </c>
      <c r="F654" t="s">
        <v>24180</v>
      </c>
      <c r="G654" s="7">
        <v>2663.1899999999996</v>
      </c>
    </row>
    <row r="655" spans="1:7" x14ac:dyDescent="0.25">
      <c r="A655">
        <v>3021002</v>
      </c>
      <c r="B655" t="s">
        <v>24251</v>
      </c>
      <c r="C655" t="s">
        <v>355</v>
      </c>
      <c r="D655" t="s">
        <v>373</v>
      </c>
      <c r="E655">
        <v>617150</v>
      </c>
      <c r="F655" t="s">
        <v>24180</v>
      </c>
      <c r="G655" s="7">
        <v>5502.7199999999993</v>
      </c>
    </row>
    <row r="656" spans="1:7" x14ac:dyDescent="0.25">
      <c r="A656">
        <v>3021002</v>
      </c>
      <c r="B656" t="s">
        <v>24251</v>
      </c>
      <c r="C656" t="s">
        <v>355</v>
      </c>
      <c r="D656" t="s">
        <v>374</v>
      </c>
      <c r="E656">
        <v>615120</v>
      </c>
      <c r="F656" t="s">
        <v>24180</v>
      </c>
      <c r="G656" s="7">
        <v>2629.56</v>
      </c>
    </row>
    <row r="657" spans="1:7" x14ac:dyDescent="0.25">
      <c r="A657">
        <v>3021002</v>
      </c>
      <c r="B657" t="s">
        <v>24251</v>
      </c>
      <c r="C657" t="s">
        <v>355</v>
      </c>
      <c r="D657" t="s">
        <v>374</v>
      </c>
      <c r="E657">
        <v>616120</v>
      </c>
      <c r="F657" t="s">
        <v>24180</v>
      </c>
      <c r="G657" s="7">
        <v>329.92</v>
      </c>
    </row>
    <row r="658" spans="1:7" x14ac:dyDescent="0.25">
      <c r="A658">
        <v>3021002</v>
      </c>
      <c r="B658" t="s">
        <v>24251</v>
      </c>
      <c r="C658" t="s">
        <v>355</v>
      </c>
      <c r="D658" t="s">
        <v>374</v>
      </c>
      <c r="E658">
        <v>617120</v>
      </c>
      <c r="F658" t="s">
        <v>24180</v>
      </c>
      <c r="G658" s="7">
        <v>533.76</v>
      </c>
    </row>
    <row r="659" spans="1:7" x14ac:dyDescent="0.25">
      <c r="A659">
        <v>3021002</v>
      </c>
      <c r="B659" t="s">
        <v>24251</v>
      </c>
      <c r="C659" t="s">
        <v>355</v>
      </c>
      <c r="D659" t="s">
        <v>375</v>
      </c>
      <c r="E659">
        <v>615140</v>
      </c>
      <c r="F659" t="s">
        <v>24180</v>
      </c>
      <c r="G659" s="7">
        <v>5022.21</v>
      </c>
    </row>
    <row r="660" spans="1:7" x14ac:dyDescent="0.25">
      <c r="A660">
        <v>3021002</v>
      </c>
      <c r="B660" t="s">
        <v>24251</v>
      </c>
      <c r="C660" t="s">
        <v>355</v>
      </c>
      <c r="D660" t="s">
        <v>375</v>
      </c>
      <c r="E660">
        <v>616130</v>
      </c>
      <c r="F660" t="s">
        <v>24180</v>
      </c>
      <c r="G660" s="7">
        <v>624.49</v>
      </c>
    </row>
    <row r="661" spans="1:7" x14ac:dyDescent="0.25">
      <c r="A661">
        <v>3021002</v>
      </c>
      <c r="B661" t="s">
        <v>24251</v>
      </c>
      <c r="C661" t="s">
        <v>355</v>
      </c>
      <c r="D661" t="s">
        <v>375</v>
      </c>
      <c r="E661">
        <v>617130</v>
      </c>
      <c r="F661" t="s">
        <v>24180</v>
      </c>
      <c r="G661" s="7">
        <v>1019.44</v>
      </c>
    </row>
    <row r="662" spans="1:7" x14ac:dyDescent="0.25">
      <c r="A662">
        <v>3021002</v>
      </c>
      <c r="B662" t="s">
        <v>24251</v>
      </c>
      <c r="C662" t="s">
        <v>355</v>
      </c>
      <c r="D662" t="s">
        <v>377</v>
      </c>
      <c r="E662">
        <v>611110</v>
      </c>
      <c r="F662" t="s">
        <v>24180</v>
      </c>
      <c r="G662" s="7">
        <v>4456.6799999999994</v>
      </c>
    </row>
    <row r="663" spans="1:7" x14ac:dyDescent="0.25">
      <c r="A663">
        <v>3021002</v>
      </c>
      <c r="B663" t="s">
        <v>24251</v>
      </c>
      <c r="C663" t="s">
        <v>355</v>
      </c>
      <c r="D663" t="s">
        <v>377</v>
      </c>
      <c r="E663">
        <v>611120</v>
      </c>
      <c r="F663" t="s">
        <v>24180</v>
      </c>
      <c r="G663" s="7">
        <v>436.36999999999995</v>
      </c>
    </row>
    <row r="664" spans="1:7" x14ac:dyDescent="0.25">
      <c r="A664">
        <v>3021002</v>
      </c>
      <c r="B664" t="s">
        <v>24251</v>
      </c>
      <c r="C664" t="s">
        <v>355</v>
      </c>
      <c r="D664" t="s">
        <v>377</v>
      </c>
      <c r="E664">
        <v>611130</v>
      </c>
      <c r="F664" t="s">
        <v>24180</v>
      </c>
      <c r="G664" s="7">
        <v>722.99</v>
      </c>
    </row>
    <row r="665" spans="1:7" x14ac:dyDescent="0.25">
      <c r="A665">
        <v>3020135</v>
      </c>
      <c r="B665" t="s">
        <v>24252</v>
      </c>
      <c r="C665" t="s">
        <v>24253</v>
      </c>
      <c r="D665" t="s">
        <v>371</v>
      </c>
      <c r="E665">
        <v>615100</v>
      </c>
      <c r="F665" t="s">
        <v>24180</v>
      </c>
      <c r="G665" s="7">
        <v>28388.779999999995</v>
      </c>
    </row>
    <row r="666" spans="1:7" x14ac:dyDescent="0.25">
      <c r="A666">
        <v>3020135</v>
      </c>
      <c r="B666" t="s">
        <v>24252</v>
      </c>
      <c r="C666" t="s">
        <v>24253</v>
      </c>
      <c r="D666" t="s">
        <v>371</v>
      </c>
      <c r="E666">
        <v>616100</v>
      </c>
      <c r="F666" t="s">
        <v>24180</v>
      </c>
      <c r="G666" s="7">
        <v>3861.83</v>
      </c>
    </row>
    <row r="667" spans="1:7" x14ac:dyDescent="0.25">
      <c r="A667">
        <v>3020135</v>
      </c>
      <c r="B667" t="s">
        <v>24252</v>
      </c>
      <c r="C667" t="s">
        <v>24253</v>
      </c>
      <c r="D667" t="s">
        <v>371</v>
      </c>
      <c r="E667">
        <v>617100</v>
      </c>
      <c r="F667" t="s">
        <v>24180</v>
      </c>
      <c r="G667" s="7">
        <v>6611.0399999999991</v>
      </c>
    </row>
    <row r="668" spans="1:7" x14ac:dyDescent="0.25">
      <c r="A668">
        <v>3020135</v>
      </c>
      <c r="B668" t="s">
        <v>24252</v>
      </c>
      <c r="C668" t="s">
        <v>24253</v>
      </c>
      <c r="D668" t="s">
        <v>373</v>
      </c>
      <c r="E668">
        <v>615130</v>
      </c>
      <c r="F668" t="s">
        <v>24180</v>
      </c>
      <c r="G668" s="7">
        <v>103271.33999999989</v>
      </c>
    </row>
    <row r="669" spans="1:7" x14ac:dyDescent="0.25">
      <c r="A669">
        <v>3020135</v>
      </c>
      <c r="B669" t="s">
        <v>24252</v>
      </c>
      <c r="C669" t="s">
        <v>24253</v>
      </c>
      <c r="D669" t="s">
        <v>373</v>
      </c>
      <c r="E669">
        <v>616160</v>
      </c>
      <c r="F669" t="s">
        <v>24180</v>
      </c>
      <c r="G669" s="7">
        <v>12047.690000000002</v>
      </c>
    </row>
    <row r="670" spans="1:7" x14ac:dyDescent="0.25">
      <c r="A670">
        <v>3020135</v>
      </c>
      <c r="B670" t="s">
        <v>24252</v>
      </c>
      <c r="C670" t="s">
        <v>24253</v>
      </c>
      <c r="D670" t="s">
        <v>373</v>
      </c>
      <c r="E670">
        <v>617150</v>
      </c>
      <c r="F670" t="s">
        <v>24180</v>
      </c>
      <c r="G670" s="7">
        <v>19963.789999999997</v>
      </c>
    </row>
    <row r="671" spans="1:7" x14ac:dyDescent="0.25">
      <c r="A671">
        <v>3020135</v>
      </c>
      <c r="B671" t="s">
        <v>24252</v>
      </c>
      <c r="C671" t="s">
        <v>24253</v>
      </c>
      <c r="D671" t="s">
        <v>374</v>
      </c>
      <c r="E671">
        <v>615120</v>
      </c>
      <c r="F671" t="s">
        <v>24180</v>
      </c>
      <c r="G671" s="7">
        <v>4793.9400000000005</v>
      </c>
    </row>
    <row r="672" spans="1:7" x14ac:dyDescent="0.25">
      <c r="A672">
        <v>3020135</v>
      </c>
      <c r="B672" t="s">
        <v>24252</v>
      </c>
      <c r="C672" t="s">
        <v>24253</v>
      </c>
      <c r="D672" t="s">
        <v>374</v>
      </c>
      <c r="E672">
        <v>616120</v>
      </c>
      <c r="F672" t="s">
        <v>24180</v>
      </c>
      <c r="G672" s="7">
        <v>527.86</v>
      </c>
    </row>
    <row r="673" spans="1:7" x14ac:dyDescent="0.25">
      <c r="A673">
        <v>3020135</v>
      </c>
      <c r="B673" t="s">
        <v>24252</v>
      </c>
      <c r="C673" t="s">
        <v>24253</v>
      </c>
      <c r="D673" t="s">
        <v>374</v>
      </c>
      <c r="E673">
        <v>617120</v>
      </c>
      <c r="F673" t="s">
        <v>24180</v>
      </c>
      <c r="G673" s="7">
        <v>792.8599999999999</v>
      </c>
    </row>
    <row r="674" spans="1:7" x14ac:dyDescent="0.25">
      <c r="A674">
        <v>3020135</v>
      </c>
      <c r="B674" t="s">
        <v>24252</v>
      </c>
      <c r="C674" t="s">
        <v>24253</v>
      </c>
      <c r="D674" t="s">
        <v>375</v>
      </c>
      <c r="E674">
        <v>615140</v>
      </c>
      <c r="F674" t="s">
        <v>24180</v>
      </c>
      <c r="G674" s="7">
        <v>9822.17</v>
      </c>
    </row>
    <row r="675" spans="1:7" x14ac:dyDescent="0.25">
      <c r="A675">
        <v>3020135</v>
      </c>
      <c r="B675" t="s">
        <v>24252</v>
      </c>
      <c r="C675" t="s">
        <v>24253</v>
      </c>
      <c r="D675" t="s">
        <v>375</v>
      </c>
      <c r="E675">
        <v>616130</v>
      </c>
      <c r="F675" t="s">
        <v>24180</v>
      </c>
      <c r="G675" s="7">
        <v>1215.79</v>
      </c>
    </row>
    <row r="676" spans="1:7" x14ac:dyDescent="0.25">
      <c r="A676">
        <v>3020135</v>
      </c>
      <c r="B676" t="s">
        <v>24252</v>
      </c>
      <c r="C676" t="s">
        <v>24253</v>
      </c>
      <c r="D676" t="s">
        <v>375</v>
      </c>
      <c r="E676">
        <v>617130</v>
      </c>
      <c r="F676" t="s">
        <v>24180</v>
      </c>
      <c r="G676" s="7">
        <v>1993.75</v>
      </c>
    </row>
    <row r="677" spans="1:7" x14ac:dyDescent="0.25">
      <c r="A677">
        <v>3020135</v>
      </c>
      <c r="B677" t="s">
        <v>24252</v>
      </c>
      <c r="C677" t="s">
        <v>24253</v>
      </c>
      <c r="D677" t="s">
        <v>377</v>
      </c>
      <c r="E677">
        <v>611110</v>
      </c>
      <c r="F677" t="s">
        <v>24180</v>
      </c>
      <c r="G677" s="7">
        <v>4305.87</v>
      </c>
    </row>
    <row r="678" spans="1:7" x14ac:dyDescent="0.25">
      <c r="A678">
        <v>3020135</v>
      </c>
      <c r="B678" t="s">
        <v>24252</v>
      </c>
      <c r="C678" t="s">
        <v>24253</v>
      </c>
      <c r="D678" t="s">
        <v>377</v>
      </c>
      <c r="E678">
        <v>611120</v>
      </c>
      <c r="F678" t="s">
        <v>24180</v>
      </c>
      <c r="G678" s="7">
        <v>375.35</v>
      </c>
    </row>
    <row r="679" spans="1:7" x14ac:dyDescent="0.25">
      <c r="A679">
        <v>3020135</v>
      </c>
      <c r="B679" t="s">
        <v>24252</v>
      </c>
      <c r="C679" t="s">
        <v>24253</v>
      </c>
      <c r="D679" t="s">
        <v>377</v>
      </c>
      <c r="E679">
        <v>611130</v>
      </c>
      <c r="F679" t="s">
        <v>24180</v>
      </c>
      <c r="G679" s="7">
        <v>874.08</v>
      </c>
    </row>
    <row r="680" spans="1:7" x14ac:dyDescent="0.25">
      <c r="A680">
        <v>3027005</v>
      </c>
      <c r="B680" t="s">
        <v>23385</v>
      </c>
      <c r="C680" t="s">
        <v>218</v>
      </c>
      <c r="D680" t="s">
        <v>371</v>
      </c>
      <c r="E680">
        <v>615100</v>
      </c>
      <c r="F680" t="s">
        <v>24180</v>
      </c>
      <c r="G680" s="7">
        <v>91790.369999999966</v>
      </c>
    </row>
    <row r="681" spans="1:7" x14ac:dyDescent="0.25">
      <c r="A681">
        <v>3027005</v>
      </c>
      <c r="B681" t="s">
        <v>23385</v>
      </c>
      <c r="C681" t="s">
        <v>218</v>
      </c>
      <c r="D681" t="s">
        <v>371</v>
      </c>
      <c r="E681">
        <v>616100</v>
      </c>
      <c r="F681" t="s">
        <v>24180</v>
      </c>
      <c r="G681" s="7">
        <v>12345.789999999999</v>
      </c>
    </row>
    <row r="682" spans="1:7" x14ac:dyDescent="0.25">
      <c r="A682">
        <v>3027005</v>
      </c>
      <c r="B682" t="s">
        <v>23385</v>
      </c>
      <c r="C682" t="s">
        <v>218</v>
      </c>
      <c r="D682" t="s">
        <v>371</v>
      </c>
      <c r="E682">
        <v>617100</v>
      </c>
      <c r="F682" t="s">
        <v>24180</v>
      </c>
      <c r="G682" s="7">
        <v>24433.929999999997</v>
      </c>
    </row>
    <row r="683" spans="1:7" x14ac:dyDescent="0.25">
      <c r="A683">
        <v>3027005</v>
      </c>
      <c r="B683" t="s">
        <v>23385</v>
      </c>
      <c r="C683" t="s">
        <v>218</v>
      </c>
      <c r="D683" t="s">
        <v>373</v>
      </c>
      <c r="E683">
        <v>615130</v>
      </c>
      <c r="F683" t="s">
        <v>24180</v>
      </c>
      <c r="G683" s="7">
        <v>108181.21000000009</v>
      </c>
    </row>
    <row r="684" spans="1:7" x14ac:dyDescent="0.25">
      <c r="A684">
        <v>3027005</v>
      </c>
      <c r="B684" t="s">
        <v>23385</v>
      </c>
      <c r="C684" t="s">
        <v>218</v>
      </c>
      <c r="D684" t="s">
        <v>373</v>
      </c>
      <c r="E684">
        <v>616160</v>
      </c>
      <c r="F684" t="s">
        <v>24180</v>
      </c>
      <c r="G684" s="7">
        <v>12161.930000000009</v>
      </c>
    </row>
    <row r="685" spans="1:7" x14ac:dyDescent="0.25">
      <c r="A685">
        <v>3027005</v>
      </c>
      <c r="B685" t="s">
        <v>23385</v>
      </c>
      <c r="C685" t="s">
        <v>218</v>
      </c>
      <c r="D685" t="s">
        <v>373</v>
      </c>
      <c r="E685">
        <v>617150</v>
      </c>
      <c r="F685" t="s">
        <v>24180</v>
      </c>
      <c r="G685" s="7">
        <v>20708.670000000006</v>
      </c>
    </row>
    <row r="686" spans="1:7" x14ac:dyDescent="0.25">
      <c r="A686">
        <v>3027005</v>
      </c>
      <c r="B686" t="s">
        <v>23385</v>
      </c>
      <c r="C686" t="s">
        <v>218</v>
      </c>
      <c r="D686" t="s">
        <v>374</v>
      </c>
      <c r="E686">
        <v>615120</v>
      </c>
      <c r="F686" t="s">
        <v>24180</v>
      </c>
      <c r="G686" s="7">
        <v>4137.2299999999996</v>
      </c>
    </row>
    <row r="687" spans="1:7" x14ac:dyDescent="0.25">
      <c r="A687">
        <v>3027005</v>
      </c>
      <c r="B687" t="s">
        <v>23385</v>
      </c>
      <c r="C687" t="s">
        <v>218</v>
      </c>
      <c r="D687" t="s">
        <v>374</v>
      </c>
      <c r="E687">
        <v>616120</v>
      </c>
      <c r="F687" t="s">
        <v>24180</v>
      </c>
      <c r="G687" s="7">
        <v>492.16</v>
      </c>
    </row>
    <row r="688" spans="1:7" x14ac:dyDescent="0.25">
      <c r="A688">
        <v>3027005</v>
      </c>
      <c r="B688" t="s">
        <v>23385</v>
      </c>
      <c r="C688" t="s">
        <v>218</v>
      </c>
      <c r="D688" t="s">
        <v>374</v>
      </c>
      <c r="E688">
        <v>617120</v>
      </c>
      <c r="F688" t="s">
        <v>24180</v>
      </c>
      <c r="G688" s="7">
        <v>839.8</v>
      </c>
    </row>
    <row r="689" spans="1:7" x14ac:dyDescent="0.25">
      <c r="A689">
        <v>3027005</v>
      </c>
      <c r="B689" t="s">
        <v>23385</v>
      </c>
      <c r="C689" t="s">
        <v>218</v>
      </c>
      <c r="D689" t="s">
        <v>375</v>
      </c>
      <c r="E689">
        <v>615140</v>
      </c>
      <c r="F689" t="s">
        <v>24180</v>
      </c>
      <c r="G689" s="7">
        <v>14709.130000000001</v>
      </c>
    </row>
    <row r="690" spans="1:7" x14ac:dyDescent="0.25">
      <c r="A690">
        <v>3027005</v>
      </c>
      <c r="B690" t="s">
        <v>23385</v>
      </c>
      <c r="C690" t="s">
        <v>218</v>
      </c>
      <c r="D690" t="s">
        <v>375</v>
      </c>
      <c r="E690">
        <v>616130</v>
      </c>
      <c r="F690" t="s">
        <v>24180</v>
      </c>
      <c r="G690" s="7">
        <v>1833.04</v>
      </c>
    </row>
    <row r="691" spans="1:7" x14ac:dyDescent="0.25">
      <c r="A691">
        <v>3027005</v>
      </c>
      <c r="B691" t="s">
        <v>23385</v>
      </c>
      <c r="C691" t="s">
        <v>218</v>
      </c>
      <c r="D691" t="s">
        <v>375</v>
      </c>
      <c r="E691">
        <v>617130</v>
      </c>
      <c r="F691" t="s">
        <v>24180</v>
      </c>
      <c r="G691" s="7">
        <v>1896.9099999999999</v>
      </c>
    </row>
    <row r="692" spans="1:7" x14ac:dyDescent="0.25">
      <c r="A692">
        <v>3027005</v>
      </c>
      <c r="B692" t="s">
        <v>23385</v>
      </c>
      <c r="C692" t="s">
        <v>218</v>
      </c>
      <c r="D692" t="s">
        <v>377</v>
      </c>
      <c r="E692">
        <v>611110</v>
      </c>
      <c r="F692" t="s">
        <v>24180</v>
      </c>
      <c r="G692" s="7">
        <v>1315.8299999999995</v>
      </c>
    </row>
    <row r="693" spans="1:7" x14ac:dyDescent="0.25">
      <c r="A693">
        <v>3027005</v>
      </c>
      <c r="B693" t="s">
        <v>23385</v>
      </c>
      <c r="C693" t="s">
        <v>218</v>
      </c>
      <c r="D693" t="s">
        <v>377</v>
      </c>
      <c r="E693">
        <v>611120</v>
      </c>
      <c r="F693" t="s">
        <v>24180</v>
      </c>
      <c r="G693" s="7">
        <v>71.290000000000006</v>
      </c>
    </row>
    <row r="694" spans="1:7" x14ac:dyDescent="0.25">
      <c r="A694">
        <v>3027005</v>
      </c>
      <c r="B694" t="s">
        <v>23385</v>
      </c>
      <c r="C694" t="s">
        <v>218</v>
      </c>
      <c r="D694" t="s">
        <v>377</v>
      </c>
      <c r="E694">
        <v>611130</v>
      </c>
      <c r="F694" t="s">
        <v>24180</v>
      </c>
      <c r="G694" s="7">
        <v>267.10000000000002</v>
      </c>
    </row>
    <row r="695" spans="1:7" x14ac:dyDescent="0.25">
      <c r="A695">
        <v>3021102</v>
      </c>
      <c r="B695" t="s">
        <v>24254</v>
      </c>
      <c r="C695" t="s">
        <v>24255</v>
      </c>
      <c r="D695" t="s">
        <v>371</v>
      </c>
      <c r="E695">
        <v>615100</v>
      </c>
      <c r="F695" t="s">
        <v>24180</v>
      </c>
      <c r="G695" s="7">
        <v>34470.410000000003</v>
      </c>
    </row>
    <row r="696" spans="1:7" x14ac:dyDescent="0.25">
      <c r="A696">
        <v>3021102</v>
      </c>
      <c r="B696" t="s">
        <v>24254</v>
      </c>
      <c r="C696" t="s">
        <v>24255</v>
      </c>
      <c r="D696" t="s">
        <v>371</v>
      </c>
      <c r="E696">
        <v>616100</v>
      </c>
      <c r="F696" t="s">
        <v>24180</v>
      </c>
      <c r="G696" s="7">
        <v>4581.88</v>
      </c>
    </row>
    <row r="697" spans="1:7" x14ac:dyDescent="0.25">
      <c r="A697">
        <v>3021102</v>
      </c>
      <c r="B697" t="s">
        <v>24254</v>
      </c>
      <c r="C697" t="s">
        <v>24255</v>
      </c>
      <c r="D697" t="s">
        <v>371</v>
      </c>
      <c r="E697">
        <v>617100</v>
      </c>
      <c r="F697" t="s">
        <v>24180</v>
      </c>
      <c r="G697" s="7">
        <v>9836.93</v>
      </c>
    </row>
    <row r="698" spans="1:7" x14ac:dyDescent="0.25">
      <c r="A698">
        <v>3021102</v>
      </c>
      <c r="B698" t="s">
        <v>24254</v>
      </c>
      <c r="C698" t="s">
        <v>24255</v>
      </c>
      <c r="D698" t="s">
        <v>373</v>
      </c>
      <c r="E698">
        <v>615130</v>
      </c>
      <c r="F698" t="s">
        <v>24180</v>
      </c>
      <c r="G698" s="7">
        <v>2895.62</v>
      </c>
    </row>
    <row r="699" spans="1:7" x14ac:dyDescent="0.25">
      <c r="A699">
        <v>3021102</v>
      </c>
      <c r="B699" t="s">
        <v>24254</v>
      </c>
      <c r="C699" t="s">
        <v>24255</v>
      </c>
      <c r="D699" t="s">
        <v>373</v>
      </c>
      <c r="E699">
        <v>616160</v>
      </c>
      <c r="F699" t="s">
        <v>24180</v>
      </c>
      <c r="G699" s="7">
        <v>369.63</v>
      </c>
    </row>
    <row r="700" spans="1:7" x14ac:dyDescent="0.25">
      <c r="A700">
        <v>3021102</v>
      </c>
      <c r="B700" t="s">
        <v>24254</v>
      </c>
      <c r="C700" t="s">
        <v>24255</v>
      </c>
      <c r="D700" t="s">
        <v>373</v>
      </c>
      <c r="E700">
        <v>617150</v>
      </c>
      <c r="F700" t="s">
        <v>24180</v>
      </c>
      <c r="G700" s="7">
        <v>587.77</v>
      </c>
    </row>
    <row r="701" spans="1:7" x14ac:dyDescent="0.25">
      <c r="A701">
        <v>3021102</v>
      </c>
      <c r="B701" t="s">
        <v>24254</v>
      </c>
      <c r="C701" t="s">
        <v>24255</v>
      </c>
      <c r="D701" t="s">
        <v>375</v>
      </c>
      <c r="E701">
        <v>615140</v>
      </c>
      <c r="F701" t="s">
        <v>24180</v>
      </c>
      <c r="G701" s="7">
        <v>1967.1499999999999</v>
      </c>
    </row>
    <row r="702" spans="1:7" x14ac:dyDescent="0.25">
      <c r="A702">
        <v>3021102</v>
      </c>
      <c r="B702" t="s">
        <v>24254</v>
      </c>
      <c r="C702" t="s">
        <v>24255</v>
      </c>
      <c r="D702" t="s">
        <v>375</v>
      </c>
      <c r="E702">
        <v>616130</v>
      </c>
      <c r="F702" t="s">
        <v>24180</v>
      </c>
      <c r="G702" s="7">
        <v>231.05</v>
      </c>
    </row>
    <row r="703" spans="1:7" x14ac:dyDescent="0.25">
      <c r="A703">
        <v>3021102</v>
      </c>
      <c r="B703" t="s">
        <v>24254</v>
      </c>
      <c r="C703" t="s">
        <v>24255</v>
      </c>
      <c r="D703" t="s">
        <v>375</v>
      </c>
      <c r="E703">
        <v>617130</v>
      </c>
      <c r="F703" t="s">
        <v>24180</v>
      </c>
      <c r="G703" s="7">
        <v>399.3</v>
      </c>
    </row>
    <row r="704" spans="1:7" x14ac:dyDescent="0.25">
      <c r="A704">
        <v>3023520</v>
      </c>
      <c r="B704" t="s">
        <v>24256</v>
      </c>
      <c r="C704" t="s">
        <v>24257</v>
      </c>
      <c r="D704" t="s">
        <v>371</v>
      </c>
      <c r="E704">
        <v>615100</v>
      </c>
      <c r="F704" t="s">
        <v>24180</v>
      </c>
      <c r="G704" s="7">
        <v>83109.790000000008</v>
      </c>
    </row>
    <row r="705" spans="1:7" x14ac:dyDescent="0.25">
      <c r="A705">
        <v>3023520</v>
      </c>
      <c r="B705" t="s">
        <v>24256</v>
      </c>
      <c r="C705" t="s">
        <v>24257</v>
      </c>
      <c r="D705" t="s">
        <v>371</v>
      </c>
      <c r="E705">
        <v>616100</v>
      </c>
      <c r="F705" t="s">
        <v>24180</v>
      </c>
      <c r="G705" s="7">
        <v>11052.789999999999</v>
      </c>
    </row>
    <row r="706" spans="1:7" x14ac:dyDescent="0.25">
      <c r="A706">
        <v>3023520</v>
      </c>
      <c r="B706" t="s">
        <v>24256</v>
      </c>
      <c r="C706" t="s">
        <v>24257</v>
      </c>
      <c r="D706" t="s">
        <v>371</v>
      </c>
      <c r="E706">
        <v>617100</v>
      </c>
      <c r="F706" t="s">
        <v>24180</v>
      </c>
      <c r="G706" s="7">
        <v>22821.82</v>
      </c>
    </row>
    <row r="707" spans="1:7" x14ac:dyDescent="0.25">
      <c r="A707">
        <v>3023520</v>
      </c>
      <c r="B707" t="s">
        <v>24256</v>
      </c>
      <c r="C707" t="s">
        <v>24257</v>
      </c>
      <c r="D707" t="s">
        <v>373</v>
      </c>
      <c r="E707">
        <v>615130</v>
      </c>
      <c r="F707" t="s">
        <v>24180</v>
      </c>
      <c r="G707" s="7">
        <v>38577.879999999983</v>
      </c>
    </row>
    <row r="708" spans="1:7" x14ac:dyDescent="0.25">
      <c r="A708">
        <v>3023520</v>
      </c>
      <c r="B708" t="s">
        <v>24256</v>
      </c>
      <c r="C708" t="s">
        <v>24257</v>
      </c>
      <c r="D708" t="s">
        <v>373</v>
      </c>
      <c r="E708">
        <v>616160</v>
      </c>
      <c r="F708" t="s">
        <v>24180</v>
      </c>
      <c r="G708" s="7">
        <v>4364.5200000000004</v>
      </c>
    </row>
    <row r="709" spans="1:7" x14ac:dyDescent="0.25">
      <c r="A709">
        <v>3023520</v>
      </c>
      <c r="B709" t="s">
        <v>24256</v>
      </c>
      <c r="C709" t="s">
        <v>24257</v>
      </c>
      <c r="D709" t="s">
        <v>373</v>
      </c>
      <c r="E709">
        <v>617150</v>
      </c>
      <c r="F709" t="s">
        <v>24180</v>
      </c>
      <c r="G709" s="7">
        <v>7574.5500000000011</v>
      </c>
    </row>
    <row r="710" spans="1:7" x14ac:dyDescent="0.25">
      <c r="A710">
        <v>3023520</v>
      </c>
      <c r="B710" t="s">
        <v>24256</v>
      </c>
      <c r="C710" t="s">
        <v>24257</v>
      </c>
      <c r="D710" t="s">
        <v>374</v>
      </c>
      <c r="E710">
        <v>615120</v>
      </c>
      <c r="F710" t="s">
        <v>24180</v>
      </c>
      <c r="G710" s="7">
        <v>2445.5</v>
      </c>
    </row>
    <row r="711" spans="1:7" x14ac:dyDescent="0.25">
      <c r="A711">
        <v>3023520</v>
      </c>
      <c r="B711" t="s">
        <v>24256</v>
      </c>
      <c r="C711" t="s">
        <v>24257</v>
      </c>
      <c r="D711" t="s">
        <v>374</v>
      </c>
      <c r="E711">
        <v>616120</v>
      </c>
      <c r="F711" t="s">
        <v>24180</v>
      </c>
      <c r="G711" s="7">
        <v>304.27</v>
      </c>
    </row>
    <row r="712" spans="1:7" x14ac:dyDescent="0.25">
      <c r="A712">
        <v>3023520</v>
      </c>
      <c r="B712" t="s">
        <v>24256</v>
      </c>
      <c r="C712" t="s">
        <v>24257</v>
      </c>
      <c r="D712" t="s">
        <v>374</v>
      </c>
      <c r="E712">
        <v>617120</v>
      </c>
      <c r="F712" t="s">
        <v>24180</v>
      </c>
      <c r="G712" s="7">
        <v>498.88</v>
      </c>
    </row>
    <row r="713" spans="1:7" x14ac:dyDescent="0.25">
      <c r="A713">
        <v>3023520</v>
      </c>
      <c r="B713" t="s">
        <v>24256</v>
      </c>
      <c r="C713" t="s">
        <v>24257</v>
      </c>
      <c r="D713" t="s">
        <v>375</v>
      </c>
      <c r="E713">
        <v>615140</v>
      </c>
      <c r="F713" t="s">
        <v>24180</v>
      </c>
      <c r="G713" s="7">
        <v>9267.5300000000007</v>
      </c>
    </row>
    <row r="714" spans="1:7" x14ac:dyDescent="0.25">
      <c r="A714">
        <v>3023520</v>
      </c>
      <c r="B714" t="s">
        <v>24256</v>
      </c>
      <c r="C714" t="s">
        <v>24257</v>
      </c>
      <c r="D714" t="s">
        <v>375</v>
      </c>
      <c r="E714">
        <v>616130</v>
      </c>
      <c r="F714" t="s">
        <v>24180</v>
      </c>
      <c r="G714" s="7">
        <v>1139.94</v>
      </c>
    </row>
    <row r="715" spans="1:7" x14ac:dyDescent="0.25">
      <c r="A715">
        <v>3023520</v>
      </c>
      <c r="B715" t="s">
        <v>24256</v>
      </c>
      <c r="C715" t="s">
        <v>24257</v>
      </c>
      <c r="D715" t="s">
        <v>375</v>
      </c>
      <c r="E715">
        <v>617130</v>
      </c>
      <c r="F715" t="s">
        <v>24180</v>
      </c>
      <c r="G715" s="7">
        <v>1890.5800000000002</v>
      </c>
    </row>
    <row r="716" spans="1:7" x14ac:dyDescent="0.25">
      <c r="A716">
        <v>3023520</v>
      </c>
      <c r="B716" t="s">
        <v>24256</v>
      </c>
      <c r="C716" t="s">
        <v>24257</v>
      </c>
      <c r="D716" t="s">
        <v>377</v>
      </c>
      <c r="E716">
        <v>611110</v>
      </c>
      <c r="F716" t="s">
        <v>24180</v>
      </c>
      <c r="G716" s="7">
        <v>1993.9300000000003</v>
      </c>
    </row>
    <row r="717" spans="1:7" x14ac:dyDescent="0.25">
      <c r="A717">
        <v>3023520</v>
      </c>
      <c r="B717" t="s">
        <v>24256</v>
      </c>
      <c r="C717" t="s">
        <v>24257</v>
      </c>
      <c r="D717" t="s">
        <v>377</v>
      </c>
      <c r="E717">
        <v>611120</v>
      </c>
      <c r="F717" t="s">
        <v>24180</v>
      </c>
      <c r="G717" s="7">
        <v>74.8</v>
      </c>
    </row>
    <row r="718" spans="1:7" x14ac:dyDescent="0.25">
      <c r="A718">
        <v>3023520</v>
      </c>
      <c r="B718" t="s">
        <v>24256</v>
      </c>
      <c r="C718" t="s">
        <v>24257</v>
      </c>
      <c r="D718" t="s">
        <v>377</v>
      </c>
      <c r="E718">
        <v>611130</v>
      </c>
      <c r="F718" t="s">
        <v>24180</v>
      </c>
      <c r="G718" s="7">
        <v>271.88</v>
      </c>
    </row>
    <row r="719" spans="1:7" x14ac:dyDescent="0.25">
      <c r="A719">
        <v>3023524</v>
      </c>
      <c r="B719" t="s">
        <v>24258</v>
      </c>
      <c r="C719" t="s">
        <v>24259</v>
      </c>
      <c r="D719" t="s">
        <v>371</v>
      </c>
      <c r="E719">
        <v>615100</v>
      </c>
      <c r="F719" t="s">
        <v>24180</v>
      </c>
      <c r="G719" s="7">
        <v>81364.240000000049</v>
      </c>
    </row>
    <row r="720" spans="1:7" x14ac:dyDescent="0.25">
      <c r="A720">
        <v>3023524</v>
      </c>
      <c r="B720" t="s">
        <v>24258</v>
      </c>
      <c r="C720" t="s">
        <v>24259</v>
      </c>
      <c r="D720" t="s">
        <v>371</v>
      </c>
      <c r="E720">
        <v>616100</v>
      </c>
      <c r="F720" t="s">
        <v>24180</v>
      </c>
      <c r="G720" s="7">
        <v>10399.880000000001</v>
      </c>
    </row>
    <row r="721" spans="1:7" x14ac:dyDescent="0.25">
      <c r="A721">
        <v>3023524</v>
      </c>
      <c r="B721" t="s">
        <v>24258</v>
      </c>
      <c r="C721" t="s">
        <v>24259</v>
      </c>
      <c r="D721" t="s">
        <v>371</v>
      </c>
      <c r="E721">
        <v>617100</v>
      </c>
      <c r="F721" t="s">
        <v>24180</v>
      </c>
      <c r="G721" s="7">
        <v>23335.229999999996</v>
      </c>
    </row>
    <row r="722" spans="1:7" x14ac:dyDescent="0.25">
      <c r="A722">
        <v>3023524</v>
      </c>
      <c r="B722" t="s">
        <v>24258</v>
      </c>
      <c r="C722" t="s">
        <v>24259</v>
      </c>
      <c r="D722" t="s">
        <v>373</v>
      </c>
      <c r="E722">
        <v>615130</v>
      </c>
      <c r="F722" t="s">
        <v>24180</v>
      </c>
      <c r="G722" s="7">
        <v>16528.160000000003</v>
      </c>
    </row>
    <row r="723" spans="1:7" x14ac:dyDescent="0.25">
      <c r="A723">
        <v>3023524</v>
      </c>
      <c r="B723" t="s">
        <v>24258</v>
      </c>
      <c r="C723" t="s">
        <v>24259</v>
      </c>
      <c r="D723" t="s">
        <v>373</v>
      </c>
      <c r="E723">
        <v>616160</v>
      </c>
      <c r="F723" t="s">
        <v>24180</v>
      </c>
      <c r="G723" s="7">
        <v>1004.0399999999997</v>
      </c>
    </row>
    <row r="724" spans="1:7" x14ac:dyDescent="0.25">
      <c r="A724">
        <v>3023524</v>
      </c>
      <c r="B724" t="s">
        <v>24258</v>
      </c>
      <c r="C724" t="s">
        <v>24259</v>
      </c>
      <c r="D724" t="s">
        <v>373</v>
      </c>
      <c r="E724">
        <v>617150</v>
      </c>
      <c r="F724" t="s">
        <v>24180</v>
      </c>
      <c r="G724" s="7">
        <v>3371.74</v>
      </c>
    </row>
    <row r="725" spans="1:7" x14ac:dyDescent="0.25">
      <c r="A725">
        <v>3023524</v>
      </c>
      <c r="B725" t="s">
        <v>24258</v>
      </c>
      <c r="C725" t="s">
        <v>24259</v>
      </c>
      <c r="D725" t="s">
        <v>374</v>
      </c>
      <c r="E725">
        <v>615120</v>
      </c>
      <c r="F725" t="s">
        <v>24180</v>
      </c>
      <c r="G725" s="7">
        <v>2552.5</v>
      </c>
    </row>
    <row r="726" spans="1:7" x14ac:dyDescent="0.25">
      <c r="A726">
        <v>3023524</v>
      </c>
      <c r="B726" t="s">
        <v>24258</v>
      </c>
      <c r="C726" t="s">
        <v>24259</v>
      </c>
      <c r="D726" t="s">
        <v>374</v>
      </c>
      <c r="E726">
        <v>616120</v>
      </c>
      <c r="F726" t="s">
        <v>24180</v>
      </c>
      <c r="G726" s="7">
        <v>320.32</v>
      </c>
    </row>
    <row r="727" spans="1:7" x14ac:dyDescent="0.25">
      <c r="A727">
        <v>3023524</v>
      </c>
      <c r="B727" t="s">
        <v>24258</v>
      </c>
      <c r="C727" t="s">
        <v>24259</v>
      </c>
      <c r="D727" t="s">
        <v>374</v>
      </c>
      <c r="E727">
        <v>617120</v>
      </c>
      <c r="F727" t="s">
        <v>24180</v>
      </c>
      <c r="G727" s="7">
        <v>520.71</v>
      </c>
    </row>
    <row r="728" spans="1:7" x14ac:dyDescent="0.25">
      <c r="A728">
        <v>3023524</v>
      </c>
      <c r="B728" t="s">
        <v>24258</v>
      </c>
      <c r="C728" t="s">
        <v>24259</v>
      </c>
      <c r="D728" t="s">
        <v>375</v>
      </c>
      <c r="E728">
        <v>615140</v>
      </c>
      <c r="F728" t="s">
        <v>24180</v>
      </c>
      <c r="G728" s="7">
        <v>7926.1100000000006</v>
      </c>
    </row>
    <row r="729" spans="1:7" x14ac:dyDescent="0.25">
      <c r="A729">
        <v>3023524</v>
      </c>
      <c r="B729" t="s">
        <v>24258</v>
      </c>
      <c r="C729" t="s">
        <v>24259</v>
      </c>
      <c r="D729" t="s">
        <v>375</v>
      </c>
      <c r="E729">
        <v>616130</v>
      </c>
      <c r="F729" t="s">
        <v>24180</v>
      </c>
      <c r="G729" s="7">
        <v>1001.27</v>
      </c>
    </row>
    <row r="730" spans="1:7" x14ac:dyDescent="0.25">
      <c r="A730">
        <v>3023524</v>
      </c>
      <c r="B730" t="s">
        <v>24258</v>
      </c>
      <c r="C730" t="s">
        <v>24259</v>
      </c>
      <c r="D730" t="s">
        <v>375</v>
      </c>
      <c r="E730">
        <v>617130</v>
      </c>
      <c r="F730" t="s">
        <v>24180</v>
      </c>
      <c r="G730" s="7">
        <v>1616.9299999999998</v>
      </c>
    </row>
    <row r="731" spans="1:7" x14ac:dyDescent="0.25">
      <c r="A731">
        <v>3023524</v>
      </c>
      <c r="B731" t="s">
        <v>24258</v>
      </c>
      <c r="C731" t="s">
        <v>24259</v>
      </c>
      <c r="D731" t="s">
        <v>377</v>
      </c>
      <c r="E731">
        <v>611110</v>
      </c>
      <c r="F731" t="s">
        <v>24180</v>
      </c>
      <c r="G731" s="7">
        <v>741.03</v>
      </c>
    </row>
    <row r="732" spans="1:7" x14ac:dyDescent="0.25">
      <c r="A732">
        <v>3023524</v>
      </c>
      <c r="B732" t="s">
        <v>24258</v>
      </c>
      <c r="C732" t="s">
        <v>24259</v>
      </c>
      <c r="D732" t="s">
        <v>377</v>
      </c>
      <c r="E732">
        <v>611120</v>
      </c>
      <c r="F732" t="s">
        <v>24180</v>
      </c>
      <c r="G732" s="7">
        <v>48.6</v>
      </c>
    </row>
    <row r="733" spans="1:7" x14ac:dyDescent="0.25">
      <c r="A733">
        <v>3023524</v>
      </c>
      <c r="B733" t="s">
        <v>24258</v>
      </c>
      <c r="C733" t="s">
        <v>24259</v>
      </c>
      <c r="D733" t="s">
        <v>377</v>
      </c>
      <c r="E733">
        <v>611130</v>
      </c>
      <c r="F733" t="s">
        <v>24180</v>
      </c>
      <c r="G733" s="7">
        <v>151.16999999999999</v>
      </c>
    </row>
    <row r="734" spans="1:7" x14ac:dyDescent="0.25">
      <c r="A734">
        <v>3021100</v>
      </c>
      <c r="B734" t="s">
        <v>24260</v>
      </c>
      <c r="C734" t="s">
        <v>23738</v>
      </c>
      <c r="D734" t="s">
        <v>371</v>
      </c>
      <c r="E734">
        <v>615100</v>
      </c>
      <c r="F734" t="s">
        <v>24180</v>
      </c>
      <c r="G734" s="7">
        <v>118121.37</v>
      </c>
    </row>
    <row r="735" spans="1:7" x14ac:dyDescent="0.25">
      <c r="A735">
        <v>3021100</v>
      </c>
      <c r="B735" t="s">
        <v>24260</v>
      </c>
      <c r="C735" t="s">
        <v>23738</v>
      </c>
      <c r="D735" t="s">
        <v>371</v>
      </c>
      <c r="E735">
        <v>616100</v>
      </c>
      <c r="F735" t="s">
        <v>24180</v>
      </c>
      <c r="G735" s="7">
        <v>15799.960000000001</v>
      </c>
    </row>
    <row r="736" spans="1:7" x14ac:dyDescent="0.25">
      <c r="A736">
        <v>3021100</v>
      </c>
      <c r="B736" t="s">
        <v>24260</v>
      </c>
      <c r="C736" t="s">
        <v>23738</v>
      </c>
      <c r="D736" t="s">
        <v>371</v>
      </c>
      <c r="E736">
        <v>617100</v>
      </c>
      <c r="F736" t="s">
        <v>24180</v>
      </c>
      <c r="G736" s="7">
        <v>33692.449999999997</v>
      </c>
    </row>
    <row r="737" spans="1:7" x14ac:dyDescent="0.25">
      <c r="A737">
        <v>3021100</v>
      </c>
      <c r="B737" t="s">
        <v>24260</v>
      </c>
      <c r="C737" t="s">
        <v>23738</v>
      </c>
      <c r="D737" t="s">
        <v>372</v>
      </c>
      <c r="E737">
        <v>615180</v>
      </c>
      <c r="F737" t="s">
        <v>24180</v>
      </c>
      <c r="G737" s="7">
        <v>11757.26</v>
      </c>
    </row>
    <row r="738" spans="1:7" x14ac:dyDescent="0.25">
      <c r="A738">
        <v>3021100</v>
      </c>
      <c r="B738" t="s">
        <v>24260</v>
      </c>
      <c r="C738" t="s">
        <v>23738</v>
      </c>
      <c r="D738" t="s">
        <v>372</v>
      </c>
      <c r="E738">
        <v>616150</v>
      </c>
      <c r="F738" t="s">
        <v>24180</v>
      </c>
      <c r="G738" s="7">
        <v>1316.9599999999998</v>
      </c>
    </row>
    <row r="739" spans="1:7" x14ac:dyDescent="0.25">
      <c r="A739">
        <v>3021100</v>
      </c>
      <c r="B739" t="s">
        <v>24260</v>
      </c>
      <c r="C739" t="s">
        <v>23738</v>
      </c>
      <c r="D739" t="s">
        <v>372</v>
      </c>
      <c r="E739">
        <v>617140</v>
      </c>
      <c r="F739" t="s">
        <v>24180</v>
      </c>
      <c r="G739" s="7">
        <v>2923.5699999999997</v>
      </c>
    </row>
    <row r="740" spans="1:7" x14ac:dyDescent="0.25">
      <c r="A740">
        <v>3021100</v>
      </c>
      <c r="B740" t="s">
        <v>24260</v>
      </c>
      <c r="C740" t="s">
        <v>23738</v>
      </c>
      <c r="D740" t="s">
        <v>373</v>
      </c>
      <c r="E740">
        <v>615130</v>
      </c>
      <c r="F740" t="s">
        <v>24180</v>
      </c>
      <c r="G740" s="7">
        <v>32098.119999999995</v>
      </c>
    </row>
    <row r="741" spans="1:7" x14ac:dyDescent="0.25">
      <c r="A741">
        <v>3021100</v>
      </c>
      <c r="B741" t="s">
        <v>24260</v>
      </c>
      <c r="C741" t="s">
        <v>23738</v>
      </c>
      <c r="D741" t="s">
        <v>373</v>
      </c>
      <c r="E741">
        <v>616160</v>
      </c>
      <c r="F741" t="s">
        <v>24180</v>
      </c>
      <c r="G741" s="7">
        <v>3912.5699999999997</v>
      </c>
    </row>
    <row r="742" spans="1:7" x14ac:dyDescent="0.25">
      <c r="A742">
        <v>3021100</v>
      </c>
      <c r="B742" t="s">
        <v>24260</v>
      </c>
      <c r="C742" t="s">
        <v>23738</v>
      </c>
      <c r="D742" t="s">
        <v>373</v>
      </c>
      <c r="E742">
        <v>617150</v>
      </c>
      <c r="F742" t="s">
        <v>24180</v>
      </c>
      <c r="G742" s="7">
        <v>6066.83</v>
      </c>
    </row>
    <row r="743" spans="1:7" x14ac:dyDescent="0.25">
      <c r="A743">
        <v>3021100</v>
      </c>
      <c r="B743" t="s">
        <v>24260</v>
      </c>
      <c r="C743" t="s">
        <v>23738</v>
      </c>
      <c r="D743" t="s">
        <v>374</v>
      </c>
      <c r="E743">
        <v>615120</v>
      </c>
      <c r="F743" t="s">
        <v>24180</v>
      </c>
      <c r="G743" s="7">
        <v>3260.72</v>
      </c>
    </row>
    <row r="744" spans="1:7" x14ac:dyDescent="0.25">
      <c r="A744">
        <v>3021100</v>
      </c>
      <c r="B744" t="s">
        <v>24260</v>
      </c>
      <c r="C744" t="s">
        <v>23738</v>
      </c>
      <c r="D744" t="s">
        <v>374</v>
      </c>
      <c r="E744">
        <v>616120</v>
      </c>
      <c r="F744" t="s">
        <v>24180</v>
      </c>
      <c r="G744" s="7">
        <v>424.12</v>
      </c>
    </row>
    <row r="745" spans="1:7" x14ac:dyDescent="0.25">
      <c r="A745">
        <v>3021100</v>
      </c>
      <c r="B745" t="s">
        <v>24260</v>
      </c>
      <c r="C745" t="s">
        <v>23738</v>
      </c>
      <c r="D745" t="s">
        <v>374</v>
      </c>
      <c r="E745">
        <v>617120</v>
      </c>
      <c r="F745" t="s">
        <v>24180</v>
      </c>
      <c r="G745" s="7">
        <v>661.88</v>
      </c>
    </row>
    <row r="746" spans="1:7" x14ac:dyDescent="0.25">
      <c r="A746">
        <v>3021100</v>
      </c>
      <c r="B746" t="s">
        <v>24260</v>
      </c>
      <c r="C746" t="s">
        <v>23738</v>
      </c>
      <c r="D746" t="s">
        <v>375</v>
      </c>
      <c r="E746">
        <v>615140</v>
      </c>
      <c r="F746" t="s">
        <v>24180</v>
      </c>
      <c r="G746" s="7">
        <v>13767.019999999999</v>
      </c>
    </row>
    <row r="747" spans="1:7" x14ac:dyDescent="0.25">
      <c r="A747">
        <v>3021100</v>
      </c>
      <c r="B747" t="s">
        <v>24260</v>
      </c>
      <c r="C747" t="s">
        <v>23738</v>
      </c>
      <c r="D747" t="s">
        <v>375</v>
      </c>
      <c r="E747">
        <v>616130</v>
      </c>
      <c r="F747" t="s">
        <v>24180</v>
      </c>
      <c r="G747" s="7">
        <v>1726.45</v>
      </c>
    </row>
    <row r="748" spans="1:7" x14ac:dyDescent="0.25">
      <c r="A748">
        <v>3021100</v>
      </c>
      <c r="B748" t="s">
        <v>24260</v>
      </c>
      <c r="C748" t="s">
        <v>23738</v>
      </c>
      <c r="D748" t="s">
        <v>375</v>
      </c>
      <c r="E748">
        <v>617130</v>
      </c>
      <c r="F748" t="s">
        <v>24180</v>
      </c>
      <c r="G748" s="7">
        <v>2314.17</v>
      </c>
    </row>
    <row r="749" spans="1:7" x14ac:dyDescent="0.25">
      <c r="A749">
        <v>3023317</v>
      </c>
      <c r="B749" t="s">
        <v>24192</v>
      </c>
      <c r="C749" t="s">
        <v>24193</v>
      </c>
      <c r="D749" t="s">
        <v>371</v>
      </c>
      <c r="E749">
        <v>615100</v>
      </c>
      <c r="F749" t="s">
        <v>24181</v>
      </c>
      <c r="G749" s="7">
        <v>46929.35</v>
      </c>
    </row>
    <row r="750" spans="1:7" x14ac:dyDescent="0.25">
      <c r="A750">
        <v>3023317</v>
      </c>
      <c r="B750" t="s">
        <v>24192</v>
      </c>
      <c r="C750" t="s">
        <v>24193</v>
      </c>
      <c r="D750" t="s">
        <v>371</v>
      </c>
      <c r="E750">
        <v>616100</v>
      </c>
      <c r="F750" t="s">
        <v>24181</v>
      </c>
      <c r="G750" s="7">
        <v>6239.5599999999995</v>
      </c>
    </row>
    <row r="751" spans="1:7" x14ac:dyDescent="0.25">
      <c r="A751">
        <v>3023317</v>
      </c>
      <c r="B751" t="s">
        <v>24192</v>
      </c>
      <c r="C751" t="s">
        <v>24193</v>
      </c>
      <c r="D751" t="s">
        <v>371</v>
      </c>
      <c r="E751">
        <v>617100</v>
      </c>
      <c r="F751" t="s">
        <v>24181</v>
      </c>
      <c r="G751" s="7">
        <v>13459.34</v>
      </c>
    </row>
    <row r="752" spans="1:7" x14ac:dyDescent="0.25">
      <c r="A752">
        <v>3023317</v>
      </c>
      <c r="B752" t="s">
        <v>24192</v>
      </c>
      <c r="C752" t="s">
        <v>24193</v>
      </c>
      <c r="D752" t="s">
        <v>372</v>
      </c>
      <c r="E752">
        <v>615180</v>
      </c>
      <c r="F752" t="s">
        <v>24181</v>
      </c>
      <c r="G752" s="7">
        <v>608.61</v>
      </c>
    </row>
    <row r="753" spans="1:7" x14ac:dyDescent="0.25">
      <c r="A753">
        <v>3023317</v>
      </c>
      <c r="B753" t="s">
        <v>24192</v>
      </c>
      <c r="C753" t="s">
        <v>24193</v>
      </c>
      <c r="D753" t="s">
        <v>372</v>
      </c>
      <c r="E753">
        <v>616150</v>
      </c>
      <c r="F753" t="s">
        <v>24181</v>
      </c>
      <c r="G753" s="7">
        <v>28.74</v>
      </c>
    </row>
    <row r="754" spans="1:7" x14ac:dyDescent="0.25">
      <c r="A754">
        <v>3023317</v>
      </c>
      <c r="B754" t="s">
        <v>24192</v>
      </c>
      <c r="C754" t="s">
        <v>24193</v>
      </c>
      <c r="D754" t="s">
        <v>373</v>
      </c>
      <c r="E754">
        <v>615130</v>
      </c>
      <c r="F754" t="s">
        <v>24181</v>
      </c>
      <c r="G754" s="7">
        <v>24551.18</v>
      </c>
    </row>
    <row r="755" spans="1:7" x14ac:dyDescent="0.25">
      <c r="A755">
        <v>3023317</v>
      </c>
      <c r="B755" t="s">
        <v>24192</v>
      </c>
      <c r="C755" t="s">
        <v>24193</v>
      </c>
      <c r="D755" t="s">
        <v>373</v>
      </c>
      <c r="E755">
        <v>616160</v>
      </c>
      <c r="F755" t="s">
        <v>24181</v>
      </c>
      <c r="G755" s="7">
        <v>2835.2700000000004</v>
      </c>
    </row>
    <row r="756" spans="1:7" x14ac:dyDescent="0.25">
      <c r="A756">
        <v>3023317</v>
      </c>
      <c r="B756" t="s">
        <v>24192</v>
      </c>
      <c r="C756" t="s">
        <v>24193</v>
      </c>
      <c r="D756" t="s">
        <v>373</v>
      </c>
      <c r="E756">
        <v>617150</v>
      </c>
      <c r="F756" t="s">
        <v>24181</v>
      </c>
      <c r="G756" s="7">
        <v>4999.5499999999993</v>
      </c>
    </row>
    <row r="757" spans="1:7" x14ac:dyDescent="0.25">
      <c r="A757">
        <v>3023317</v>
      </c>
      <c r="B757" t="s">
        <v>24192</v>
      </c>
      <c r="C757" t="s">
        <v>24193</v>
      </c>
      <c r="D757" t="s">
        <v>374</v>
      </c>
      <c r="E757">
        <v>615120</v>
      </c>
      <c r="F757" t="s">
        <v>24181</v>
      </c>
      <c r="G757" s="7">
        <v>2704.5</v>
      </c>
    </row>
    <row r="758" spans="1:7" x14ac:dyDescent="0.25">
      <c r="A758">
        <v>3023317</v>
      </c>
      <c r="B758" t="s">
        <v>24192</v>
      </c>
      <c r="C758" t="s">
        <v>24193</v>
      </c>
      <c r="D758" t="s">
        <v>374</v>
      </c>
      <c r="E758">
        <v>616120</v>
      </c>
      <c r="F758" t="s">
        <v>24181</v>
      </c>
      <c r="G758" s="7">
        <v>343.12</v>
      </c>
    </row>
    <row r="759" spans="1:7" x14ac:dyDescent="0.25">
      <c r="A759">
        <v>3023317</v>
      </c>
      <c r="B759" t="s">
        <v>24192</v>
      </c>
      <c r="C759" t="s">
        <v>24193</v>
      </c>
      <c r="D759" t="s">
        <v>374</v>
      </c>
      <c r="E759">
        <v>617120</v>
      </c>
      <c r="F759" t="s">
        <v>24181</v>
      </c>
      <c r="G759" s="7">
        <v>551.72</v>
      </c>
    </row>
    <row r="760" spans="1:7" x14ac:dyDescent="0.25">
      <c r="A760">
        <v>3023317</v>
      </c>
      <c r="B760" t="s">
        <v>24192</v>
      </c>
      <c r="C760" t="s">
        <v>24193</v>
      </c>
      <c r="D760" t="s">
        <v>375</v>
      </c>
      <c r="E760">
        <v>615140</v>
      </c>
      <c r="F760" t="s">
        <v>24181</v>
      </c>
      <c r="G760" s="7">
        <v>4072.84</v>
      </c>
    </row>
    <row r="761" spans="1:7" x14ac:dyDescent="0.25">
      <c r="A761">
        <v>3023317</v>
      </c>
      <c r="B761" t="s">
        <v>24192</v>
      </c>
      <c r="C761" t="s">
        <v>24193</v>
      </c>
      <c r="D761" t="s">
        <v>375</v>
      </c>
      <c r="E761">
        <v>616130</v>
      </c>
      <c r="F761" t="s">
        <v>24181</v>
      </c>
      <c r="G761" s="7">
        <v>485.83000000000004</v>
      </c>
    </row>
    <row r="762" spans="1:7" x14ac:dyDescent="0.25">
      <c r="A762">
        <v>3023317</v>
      </c>
      <c r="B762" t="s">
        <v>24192</v>
      </c>
      <c r="C762" t="s">
        <v>24193</v>
      </c>
      <c r="D762" t="s">
        <v>375</v>
      </c>
      <c r="E762">
        <v>617130</v>
      </c>
      <c r="F762" t="s">
        <v>24181</v>
      </c>
      <c r="G762" s="7">
        <v>830.86</v>
      </c>
    </row>
    <row r="763" spans="1:7" x14ac:dyDescent="0.25">
      <c r="A763">
        <v>3023317</v>
      </c>
      <c r="B763" t="s">
        <v>24192</v>
      </c>
      <c r="C763" t="s">
        <v>24193</v>
      </c>
      <c r="D763" t="s">
        <v>377</v>
      </c>
      <c r="E763">
        <v>611110</v>
      </c>
      <c r="F763" t="s">
        <v>24181</v>
      </c>
      <c r="G763" s="7">
        <v>3144.0099999999998</v>
      </c>
    </row>
    <row r="764" spans="1:7" x14ac:dyDescent="0.25">
      <c r="A764">
        <v>3023317</v>
      </c>
      <c r="B764" t="s">
        <v>24192</v>
      </c>
      <c r="C764" t="s">
        <v>24193</v>
      </c>
      <c r="D764" t="s">
        <v>377</v>
      </c>
      <c r="E764">
        <v>611120</v>
      </c>
      <c r="F764" t="s">
        <v>24181</v>
      </c>
      <c r="G764" s="7">
        <v>327.69</v>
      </c>
    </row>
    <row r="765" spans="1:7" x14ac:dyDescent="0.25">
      <c r="A765">
        <v>3023317</v>
      </c>
      <c r="B765" t="s">
        <v>24192</v>
      </c>
      <c r="C765" t="s">
        <v>24193</v>
      </c>
      <c r="D765" t="s">
        <v>377</v>
      </c>
      <c r="E765">
        <v>611130</v>
      </c>
      <c r="F765" t="s">
        <v>24181</v>
      </c>
      <c r="G765" s="7">
        <v>497.58000000000004</v>
      </c>
    </row>
    <row r="766" spans="1:7" x14ac:dyDescent="0.25">
      <c r="A766">
        <v>3023500</v>
      </c>
      <c r="B766" t="s">
        <v>24194</v>
      </c>
      <c r="C766" t="s">
        <v>24195</v>
      </c>
      <c r="D766" t="s">
        <v>371</v>
      </c>
      <c r="E766">
        <v>615100</v>
      </c>
      <c r="F766" t="s">
        <v>24181</v>
      </c>
      <c r="G766" s="7">
        <v>28071.660000000003</v>
      </c>
    </row>
    <row r="767" spans="1:7" x14ac:dyDescent="0.25">
      <c r="A767">
        <v>3023500</v>
      </c>
      <c r="B767" t="s">
        <v>24194</v>
      </c>
      <c r="C767" t="s">
        <v>24195</v>
      </c>
      <c r="D767" t="s">
        <v>371</v>
      </c>
      <c r="E767">
        <v>616100</v>
      </c>
      <c r="F767" t="s">
        <v>24181</v>
      </c>
      <c r="G767" s="7">
        <v>3804.17</v>
      </c>
    </row>
    <row r="768" spans="1:7" x14ac:dyDescent="0.25">
      <c r="A768">
        <v>3023500</v>
      </c>
      <c r="B768" t="s">
        <v>24194</v>
      </c>
      <c r="C768" t="s">
        <v>24195</v>
      </c>
      <c r="D768" t="s">
        <v>371</v>
      </c>
      <c r="E768">
        <v>617100</v>
      </c>
      <c r="F768" t="s">
        <v>24181</v>
      </c>
      <c r="G768" s="7">
        <v>8050.93</v>
      </c>
    </row>
    <row r="769" spans="1:7" x14ac:dyDescent="0.25">
      <c r="A769">
        <v>3023500</v>
      </c>
      <c r="B769" t="s">
        <v>24194</v>
      </c>
      <c r="C769" t="s">
        <v>24195</v>
      </c>
      <c r="D769" t="s">
        <v>373</v>
      </c>
      <c r="E769">
        <v>615130</v>
      </c>
      <c r="F769" t="s">
        <v>24181</v>
      </c>
      <c r="G769" s="7">
        <v>12086.18</v>
      </c>
    </row>
    <row r="770" spans="1:7" x14ac:dyDescent="0.25">
      <c r="A770">
        <v>3023500</v>
      </c>
      <c r="B770" t="s">
        <v>24194</v>
      </c>
      <c r="C770" t="s">
        <v>24195</v>
      </c>
      <c r="D770" t="s">
        <v>373</v>
      </c>
      <c r="E770">
        <v>616160</v>
      </c>
      <c r="F770" t="s">
        <v>24181</v>
      </c>
      <c r="G770" s="7">
        <v>1375.07</v>
      </c>
    </row>
    <row r="771" spans="1:7" x14ac:dyDescent="0.25">
      <c r="A771">
        <v>3023500</v>
      </c>
      <c r="B771" t="s">
        <v>24194</v>
      </c>
      <c r="C771" t="s">
        <v>24195</v>
      </c>
      <c r="D771" t="s">
        <v>373</v>
      </c>
      <c r="E771">
        <v>617150</v>
      </c>
      <c r="F771" t="s">
        <v>24181</v>
      </c>
      <c r="G771" s="7">
        <v>2465.6200000000003</v>
      </c>
    </row>
    <row r="772" spans="1:7" x14ac:dyDescent="0.25">
      <c r="A772">
        <v>3023500</v>
      </c>
      <c r="B772" t="s">
        <v>24194</v>
      </c>
      <c r="C772" t="s">
        <v>24195</v>
      </c>
      <c r="D772" t="s">
        <v>374</v>
      </c>
      <c r="E772">
        <v>615120</v>
      </c>
      <c r="F772" t="s">
        <v>24181</v>
      </c>
      <c r="G772" s="7">
        <v>950.73</v>
      </c>
    </row>
    <row r="773" spans="1:7" x14ac:dyDescent="0.25">
      <c r="A773">
        <v>3023500</v>
      </c>
      <c r="B773" t="s">
        <v>24194</v>
      </c>
      <c r="C773" t="s">
        <v>24195</v>
      </c>
      <c r="D773" t="s">
        <v>374</v>
      </c>
      <c r="E773">
        <v>616120</v>
      </c>
      <c r="F773" t="s">
        <v>24181</v>
      </c>
      <c r="G773" s="7">
        <v>97.18</v>
      </c>
    </row>
    <row r="774" spans="1:7" x14ac:dyDescent="0.25">
      <c r="A774">
        <v>3023500</v>
      </c>
      <c r="B774" t="s">
        <v>24194</v>
      </c>
      <c r="C774" t="s">
        <v>24195</v>
      </c>
      <c r="D774" t="s">
        <v>374</v>
      </c>
      <c r="E774">
        <v>617120</v>
      </c>
      <c r="F774" t="s">
        <v>24181</v>
      </c>
      <c r="G774" s="7">
        <v>193.94</v>
      </c>
    </row>
    <row r="775" spans="1:7" x14ac:dyDescent="0.25">
      <c r="A775">
        <v>3023500</v>
      </c>
      <c r="B775" t="s">
        <v>24194</v>
      </c>
      <c r="C775" t="s">
        <v>24195</v>
      </c>
      <c r="D775" t="s">
        <v>375</v>
      </c>
      <c r="E775">
        <v>615140</v>
      </c>
      <c r="F775" t="s">
        <v>24181</v>
      </c>
      <c r="G775" s="7">
        <v>2853.78</v>
      </c>
    </row>
    <row r="776" spans="1:7" x14ac:dyDescent="0.25">
      <c r="A776">
        <v>3023500</v>
      </c>
      <c r="B776" t="s">
        <v>24194</v>
      </c>
      <c r="C776" t="s">
        <v>24195</v>
      </c>
      <c r="D776" t="s">
        <v>375</v>
      </c>
      <c r="E776">
        <v>616130</v>
      </c>
      <c r="F776" t="s">
        <v>24181</v>
      </c>
      <c r="G776" s="7">
        <v>365.52</v>
      </c>
    </row>
    <row r="777" spans="1:7" x14ac:dyDescent="0.25">
      <c r="A777">
        <v>3023500</v>
      </c>
      <c r="B777" t="s">
        <v>24194</v>
      </c>
      <c r="C777" t="s">
        <v>24195</v>
      </c>
      <c r="D777" t="s">
        <v>375</v>
      </c>
      <c r="E777">
        <v>617130</v>
      </c>
      <c r="F777" t="s">
        <v>24181</v>
      </c>
      <c r="G777" s="7">
        <v>582.16999999999996</v>
      </c>
    </row>
    <row r="778" spans="1:7" x14ac:dyDescent="0.25">
      <c r="A778">
        <v>3023500</v>
      </c>
      <c r="B778" t="s">
        <v>24194</v>
      </c>
      <c r="C778" t="s">
        <v>24195</v>
      </c>
      <c r="D778" t="s">
        <v>377</v>
      </c>
      <c r="E778">
        <v>611110</v>
      </c>
      <c r="F778" t="s">
        <v>24181</v>
      </c>
      <c r="G778" s="7">
        <v>976.87000000000012</v>
      </c>
    </row>
    <row r="779" spans="1:7" x14ac:dyDescent="0.25">
      <c r="A779">
        <v>3023500</v>
      </c>
      <c r="B779" t="s">
        <v>24194</v>
      </c>
      <c r="C779" t="s">
        <v>24195</v>
      </c>
      <c r="D779" t="s">
        <v>377</v>
      </c>
      <c r="E779">
        <v>611120</v>
      </c>
      <c r="F779" t="s">
        <v>24181</v>
      </c>
      <c r="G779" s="7">
        <v>105.37</v>
      </c>
    </row>
    <row r="780" spans="1:7" x14ac:dyDescent="0.25">
      <c r="A780">
        <v>3023500</v>
      </c>
      <c r="B780" t="s">
        <v>24194</v>
      </c>
      <c r="C780" t="s">
        <v>24195</v>
      </c>
      <c r="D780" t="s">
        <v>377</v>
      </c>
      <c r="E780">
        <v>611130</v>
      </c>
      <c r="F780" t="s">
        <v>24181</v>
      </c>
      <c r="G780" s="7">
        <v>199.29</v>
      </c>
    </row>
    <row r="781" spans="1:7" x14ac:dyDescent="0.25">
      <c r="A781">
        <v>3022009</v>
      </c>
      <c r="B781" t="s">
        <v>24196</v>
      </c>
      <c r="C781" t="s">
        <v>24197</v>
      </c>
      <c r="D781" t="s">
        <v>371</v>
      </c>
      <c r="E781">
        <v>615100</v>
      </c>
      <c r="F781" t="s">
        <v>24181</v>
      </c>
      <c r="G781" s="7">
        <v>116713.38999999998</v>
      </c>
    </row>
    <row r="782" spans="1:7" x14ac:dyDescent="0.25">
      <c r="A782">
        <v>3022009</v>
      </c>
      <c r="B782" t="s">
        <v>24196</v>
      </c>
      <c r="C782" t="s">
        <v>24197</v>
      </c>
      <c r="D782" t="s">
        <v>371</v>
      </c>
      <c r="E782">
        <v>616100</v>
      </c>
      <c r="F782" t="s">
        <v>24181</v>
      </c>
      <c r="G782" s="7">
        <v>15501.650000000001</v>
      </c>
    </row>
    <row r="783" spans="1:7" x14ac:dyDescent="0.25">
      <c r="A783">
        <v>3022009</v>
      </c>
      <c r="B783" t="s">
        <v>24196</v>
      </c>
      <c r="C783" t="s">
        <v>24197</v>
      </c>
      <c r="D783" t="s">
        <v>371</v>
      </c>
      <c r="E783">
        <v>617100</v>
      </c>
      <c r="F783" t="s">
        <v>24181</v>
      </c>
      <c r="G783" s="7">
        <v>32231.35</v>
      </c>
    </row>
    <row r="784" spans="1:7" x14ac:dyDescent="0.25">
      <c r="A784">
        <v>3022009</v>
      </c>
      <c r="B784" t="s">
        <v>24196</v>
      </c>
      <c r="C784" t="s">
        <v>24197</v>
      </c>
      <c r="D784" t="s">
        <v>373</v>
      </c>
      <c r="E784">
        <v>615130</v>
      </c>
      <c r="F784" t="s">
        <v>24181</v>
      </c>
      <c r="G784" s="7">
        <v>42312.140000000029</v>
      </c>
    </row>
    <row r="785" spans="1:7" x14ac:dyDescent="0.25">
      <c r="A785">
        <v>3022009</v>
      </c>
      <c r="B785" t="s">
        <v>24196</v>
      </c>
      <c r="C785" t="s">
        <v>24197</v>
      </c>
      <c r="D785" t="s">
        <v>373</v>
      </c>
      <c r="E785">
        <v>616160</v>
      </c>
      <c r="F785" t="s">
        <v>24181</v>
      </c>
      <c r="G785" s="7">
        <v>5293</v>
      </c>
    </row>
    <row r="786" spans="1:7" x14ac:dyDescent="0.25">
      <c r="A786">
        <v>3022009</v>
      </c>
      <c r="B786" t="s">
        <v>24196</v>
      </c>
      <c r="C786" t="s">
        <v>24197</v>
      </c>
      <c r="D786" t="s">
        <v>373</v>
      </c>
      <c r="E786">
        <v>617150</v>
      </c>
      <c r="F786" t="s">
        <v>24181</v>
      </c>
      <c r="G786" s="7">
        <v>8124.09</v>
      </c>
    </row>
    <row r="787" spans="1:7" x14ac:dyDescent="0.25">
      <c r="A787">
        <v>3022009</v>
      </c>
      <c r="B787" t="s">
        <v>24196</v>
      </c>
      <c r="C787" t="s">
        <v>24197</v>
      </c>
      <c r="D787" t="s">
        <v>374</v>
      </c>
      <c r="E787">
        <v>615120</v>
      </c>
      <c r="F787" t="s">
        <v>24181</v>
      </c>
      <c r="G787" s="7">
        <v>3243.05</v>
      </c>
    </row>
    <row r="788" spans="1:7" x14ac:dyDescent="0.25">
      <c r="A788">
        <v>3022009</v>
      </c>
      <c r="B788" t="s">
        <v>24196</v>
      </c>
      <c r="C788" t="s">
        <v>24197</v>
      </c>
      <c r="D788" t="s">
        <v>374</v>
      </c>
      <c r="E788">
        <v>616120</v>
      </c>
      <c r="F788" t="s">
        <v>24181</v>
      </c>
      <c r="G788" s="7">
        <v>369.36</v>
      </c>
    </row>
    <row r="789" spans="1:7" x14ac:dyDescent="0.25">
      <c r="A789">
        <v>3022009</v>
      </c>
      <c r="B789" t="s">
        <v>24196</v>
      </c>
      <c r="C789" t="s">
        <v>24197</v>
      </c>
      <c r="D789" t="s">
        <v>374</v>
      </c>
      <c r="E789">
        <v>617120</v>
      </c>
      <c r="F789" t="s">
        <v>24181</v>
      </c>
      <c r="G789" s="7">
        <v>528.26</v>
      </c>
    </row>
    <row r="790" spans="1:7" x14ac:dyDescent="0.25">
      <c r="A790">
        <v>3022009</v>
      </c>
      <c r="B790" t="s">
        <v>24196</v>
      </c>
      <c r="C790" t="s">
        <v>24197</v>
      </c>
      <c r="D790" t="s">
        <v>375</v>
      </c>
      <c r="E790">
        <v>615140</v>
      </c>
      <c r="F790" t="s">
        <v>24181</v>
      </c>
      <c r="G790" s="7">
        <v>10248.130000000001</v>
      </c>
    </row>
    <row r="791" spans="1:7" x14ac:dyDescent="0.25">
      <c r="A791">
        <v>3022009</v>
      </c>
      <c r="B791" t="s">
        <v>24196</v>
      </c>
      <c r="C791" t="s">
        <v>24197</v>
      </c>
      <c r="D791" t="s">
        <v>375</v>
      </c>
      <c r="E791">
        <v>616130</v>
      </c>
      <c r="F791" t="s">
        <v>24181</v>
      </c>
      <c r="G791" s="7">
        <v>1341.91</v>
      </c>
    </row>
    <row r="792" spans="1:7" x14ac:dyDescent="0.25">
      <c r="A792">
        <v>3022009</v>
      </c>
      <c r="B792" t="s">
        <v>24196</v>
      </c>
      <c r="C792" t="s">
        <v>24197</v>
      </c>
      <c r="D792" t="s">
        <v>375</v>
      </c>
      <c r="E792">
        <v>617130</v>
      </c>
      <c r="F792" t="s">
        <v>24181</v>
      </c>
      <c r="G792" s="7">
        <v>2080.2200000000003</v>
      </c>
    </row>
    <row r="793" spans="1:7" x14ac:dyDescent="0.25">
      <c r="A793">
        <v>3022009</v>
      </c>
      <c r="B793" t="s">
        <v>24196</v>
      </c>
      <c r="C793" t="s">
        <v>24197</v>
      </c>
      <c r="D793" t="s">
        <v>377</v>
      </c>
      <c r="E793">
        <v>611110</v>
      </c>
      <c r="F793" t="s">
        <v>24181</v>
      </c>
      <c r="G793" s="7">
        <v>7810.1900000000005</v>
      </c>
    </row>
    <row r="794" spans="1:7" x14ac:dyDescent="0.25">
      <c r="A794">
        <v>3022009</v>
      </c>
      <c r="B794" t="s">
        <v>24196</v>
      </c>
      <c r="C794" t="s">
        <v>24197</v>
      </c>
      <c r="D794" t="s">
        <v>377</v>
      </c>
      <c r="E794">
        <v>611120</v>
      </c>
      <c r="F794" t="s">
        <v>24181</v>
      </c>
      <c r="G794" s="7">
        <v>662.70999999999992</v>
      </c>
    </row>
    <row r="795" spans="1:7" x14ac:dyDescent="0.25">
      <c r="A795">
        <v>3022009</v>
      </c>
      <c r="B795" t="s">
        <v>24196</v>
      </c>
      <c r="C795" t="s">
        <v>24197</v>
      </c>
      <c r="D795" t="s">
        <v>377</v>
      </c>
      <c r="E795">
        <v>611130</v>
      </c>
      <c r="F795" t="s">
        <v>24181</v>
      </c>
      <c r="G795" s="7">
        <v>1585.37</v>
      </c>
    </row>
    <row r="796" spans="1:7" x14ac:dyDescent="0.25">
      <c r="A796">
        <v>3022011</v>
      </c>
      <c r="B796" t="s">
        <v>24198</v>
      </c>
      <c r="C796" t="s">
        <v>46</v>
      </c>
      <c r="D796" t="s">
        <v>371</v>
      </c>
      <c r="E796">
        <v>615100</v>
      </c>
      <c r="F796" t="s">
        <v>24181</v>
      </c>
      <c r="G796" s="7">
        <v>38347.92000000002</v>
      </c>
    </row>
    <row r="797" spans="1:7" x14ac:dyDescent="0.25">
      <c r="A797">
        <v>3022011</v>
      </c>
      <c r="B797" t="s">
        <v>24198</v>
      </c>
      <c r="C797" t="s">
        <v>46</v>
      </c>
      <c r="D797" t="s">
        <v>371</v>
      </c>
      <c r="E797">
        <v>616100</v>
      </c>
      <c r="F797" t="s">
        <v>24181</v>
      </c>
      <c r="G797" s="7">
        <v>5077.2000000000007</v>
      </c>
    </row>
    <row r="798" spans="1:7" x14ac:dyDescent="0.25">
      <c r="A798">
        <v>3022011</v>
      </c>
      <c r="B798" t="s">
        <v>24198</v>
      </c>
      <c r="C798" t="s">
        <v>46</v>
      </c>
      <c r="D798" t="s">
        <v>371</v>
      </c>
      <c r="E798">
        <v>617100</v>
      </c>
      <c r="F798" t="s">
        <v>24181</v>
      </c>
      <c r="G798" s="7">
        <v>9783.5499999999993</v>
      </c>
    </row>
    <row r="799" spans="1:7" x14ac:dyDescent="0.25">
      <c r="A799">
        <v>3022011</v>
      </c>
      <c r="B799" t="s">
        <v>24198</v>
      </c>
      <c r="C799" t="s">
        <v>46</v>
      </c>
      <c r="D799" t="s">
        <v>373</v>
      </c>
      <c r="E799">
        <v>615130</v>
      </c>
      <c r="F799" t="s">
        <v>24181</v>
      </c>
      <c r="G799" s="7">
        <v>20087.370000000003</v>
      </c>
    </row>
    <row r="800" spans="1:7" x14ac:dyDescent="0.25">
      <c r="A800">
        <v>3022011</v>
      </c>
      <c r="B800" t="s">
        <v>24198</v>
      </c>
      <c r="C800" t="s">
        <v>46</v>
      </c>
      <c r="D800" t="s">
        <v>373</v>
      </c>
      <c r="E800">
        <v>616160</v>
      </c>
      <c r="F800" t="s">
        <v>24181</v>
      </c>
      <c r="G800" s="7">
        <v>2349.5400000000004</v>
      </c>
    </row>
    <row r="801" spans="1:7" x14ac:dyDescent="0.25">
      <c r="A801">
        <v>3022011</v>
      </c>
      <c r="B801" t="s">
        <v>24198</v>
      </c>
      <c r="C801" t="s">
        <v>46</v>
      </c>
      <c r="D801" t="s">
        <v>373</v>
      </c>
      <c r="E801">
        <v>617150</v>
      </c>
      <c r="F801" t="s">
        <v>24181</v>
      </c>
      <c r="G801" s="7">
        <v>3858.0099999999993</v>
      </c>
    </row>
    <row r="802" spans="1:7" x14ac:dyDescent="0.25">
      <c r="A802">
        <v>3022011</v>
      </c>
      <c r="B802" t="s">
        <v>24198</v>
      </c>
      <c r="C802" t="s">
        <v>46</v>
      </c>
      <c r="D802" t="s">
        <v>374</v>
      </c>
      <c r="E802">
        <v>615120</v>
      </c>
      <c r="F802" t="s">
        <v>24181</v>
      </c>
      <c r="G802" s="7">
        <v>520.49</v>
      </c>
    </row>
    <row r="803" spans="1:7" x14ac:dyDescent="0.25">
      <c r="A803">
        <v>3022011</v>
      </c>
      <c r="B803" t="s">
        <v>24198</v>
      </c>
      <c r="C803" t="s">
        <v>46</v>
      </c>
      <c r="D803" t="s">
        <v>374</v>
      </c>
      <c r="E803">
        <v>616120</v>
      </c>
      <c r="F803" t="s">
        <v>24181</v>
      </c>
      <c r="G803" s="7">
        <v>67.260000000000005</v>
      </c>
    </row>
    <row r="804" spans="1:7" x14ac:dyDescent="0.25">
      <c r="A804">
        <v>3022011</v>
      </c>
      <c r="B804" t="s">
        <v>24198</v>
      </c>
      <c r="C804" t="s">
        <v>46</v>
      </c>
      <c r="D804" t="s">
        <v>374</v>
      </c>
      <c r="E804">
        <v>617120</v>
      </c>
      <c r="F804" t="s">
        <v>24181</v>
      </c>
      <c r="G804" s="7">
        <v>105.65</v>
      </c>
    </row>
    <row r="805" spans="1:7" x14ac:dyDescent="0.25">
      <c r="A805">
        <v>3022011</v>
      </c>
      <c r="B805" t="s">
        <v>24198</v>
      </c>
      <c r="C805" t="s">
        <v>46</v>
      </c>
      <c r="D805" t="s">
        <v>375</v>
      </c>
      <c r="E805">
        <v>615140</v>
      </c>
      <c r="F805" t="s">
        <v>24181</v>
      </c>
      <c r="G805" s="7">
        <v>2197.33</v>
      </c>
    </row>
    <row r="806" spans="1:7" x14ac:dyDescent="0.25">
      <c r="A806">
        <v>3022011</v>
      </c>
      <c r="B806" t="s">
        <v>24198</v>
      </c>
      <c r="C806" t="s">
        <v>46</v>
      </c>
      <c r="D806" t="s">
        <v>375</v>
      </c>
      <c r="E806">
        <v>616130</v>
      </c>
      <c r="F806" t="s">
        <v>24181</v>
      </c>
      <c r="G806" s="7">
        <v>265.41000000000003</v>
      </c>
    </row>
    <row r="807" spans="1:7" x14ac:dyDescent="0.25">
      <c r="A807">
        <v>3022011</v>
      </c>
      <c r="B807" t="s">
        <v>24198</v>
      </c>
      <c r="C807" t="s">
        <v>46</v>
      </c>
      <c r="D807" t="s">
        <v>375</v>
      </c>
      <c r="E807">
        <v>617130</v>
      </c>
      <c r="F807" t="s">
        <v>24181</v>
      </c>
      <c r="G807" s="7">
        <v>446.03</v>
      </c>
    </row>
    <row r="808" spans="1:7" x14ac:dyDescent="0.25">
      <c r="A808">
        <v>3022011</v>
      </c>
      <c r="B808" t="s">
        <v>24198</v>
      </c>
      <c r="C808" t="s">
        <v>46</v>
      </c>
      <c r="D808" t="s">
        <v>377</v>
      </c>
      <c r="E808">
        <v>611110</v>
      </c>
      <c r="F808" t="s">
        <v>24181</v>
      </c>
      <c r="G808" s="7">
        <v>4836.07</v>
      </c>
    </row>
    <row r="809" spans="1:7" x14ac:dyDescent="0.25">
      <c r="A809">
        <v>3022011</v>
      </c>
      <c r="B809" t="s">
        <v>24198</v>
      </c>
      <c r="C809" t="s">
        <v>46</v>
      </c>
      <c r="D809" t="s">
        <v>377</v>
      </c>
      <c r="E809">
        <v>611120</v>
      </c>
      <c r="F809" t="s">
        <v>24181</v>
      </c>
      <c r="G809" s="7">
        <v>331.96</v>
      </c>
    </row>
    <row r="810" spans="1:7" x14ac:dyDescent="0.25">
      <c r="A810">
        <v>3022011</v>
      </c>
      <c r="B810" t="s">
        <v>24198</v>
      </c>
      <c r="C810" t="s">
        <v>46</v>
      </c>
      <c r="D810" t="s">
        <v>377</v>
      </c>
      <c r="E810">
        <v>611130</v>
      </c>
      <c r="F810" t="s">
        <v>24181</v>
      </c>
      <c r="G810" s="7">
        <v>972.83999999999992</v>
      </c>
    </row>
    <row r="811" spans="1:7" x14ac:dyDescent="0.25">
      <c r="A811">
        <v>3022015</v>
      </c>
      <c r="B811" t="s">
        <v>24199</v>
      </c>
      <c r="C811" t="s">
        <v>241</v>
      </c>
      <c r="D811" t="s">
        <v>371</v>
      </c>
      <c r="E811">
        <v>615100</v>
      </c>
      <c r="F811" t="s">
        <v>24181</v>
      </c>
      <c r="G811" s="7">
        <v>54194.859999999986</v>
      </c>
    </row>
    <row r="812" spans="1:7" x14ac:dyDescent="0.25">
      <c r="A812">
        <v>3022015</v>
      </c>
      <c r="B812" t="s">
        <v>24199</v>
      </c>
      <c r="C812" t="s">
        <v>241</v>
      </c>
      <c r="D812" t="s">
        <v>371</v>
      </c>
      <c r="E812">
        <v>616100</v>
      </c>
      <c r="F812" t="s">
        <v>24181</v>
      </c>
      <c r="G812" s="7">
        <v>7213.06</v>
      </c>
    </row>
    <row r="813" spans="1:7" x14ac:dyDescent="0.25">
      <c r="A813">
        <v>3022015</v>
      </c>
      <c r="B813" t="s">
        <v>24199</v>
      </c>
      <c r="C813" t="s">
        <v>241</v>
      </c>
      <c r="D813" t="s">
        <v>371</v>
      </c>
      <c r="E813">
        <v>617100</v>
      </c>
      <c r="F813" t="s">
        <v>24181</v>
      </c>
      <c r="G813" s="7">
        <v>13309.010000000002</v>
      </c>
    </row>
    <row r="814" spans="1:7" x14ac:dyDescent="0.25">
      <c r="A814">
        <v>3022015</v>
      </c>
      <c r="B814" t="s">
        <v>24199</v>
      </c>
      <c r="C814" t="s">
        <v>241</v>
      </c>
      <c r="D814" t="s">
        <v>373</v>
      </c>
      <c r="E814">
        <v>615130</v>
      </c>
      <c r="F814" t="s">
        <v>24181</v>
      </c>
      <c r="G814" s="7">
        <v>56144.090000000004</v>
      </c>
    </row>
    <row r="815" spans="1:7" x14ac:dyDescent="0.25">
      <c r="A815">
        <v>3022015</v>
      </c>
      <c r="B815" t="s">
        <v>24199</v>
      </c>
      <c r="C815" t="s">
        <v>241</v>
      </c>
      <c r="D815" t="s">
        <v>373</v>
      </c>
      <c r="E815">
        <v>616160</v>
      </c>
      <c r="F815" t="s">
        <v>24181</v>
      </c>
      <c r="G815" s="7">
        <v>6537.96</v>
      </c>
    </row>
    <row r="816" spans="1:7" x14ac:dyDescent="0.25">
      <c r="A816">
        <v>3022015</v>
      </c>
      <c r="B816" t="s">
        <v>24199</v>
      </c>
      <c r="C816" t="s">
        <v>241</v>
      </c>
      <c r="D816" t="s">
        <v>373</v>
      </c>
      <c r="E816">
        <v>617150</v>
      </c>
      <c r="F816" t="s">
        <v>24181</v>
      </c>
      <c r="G816" s="7">
        <v>10706.289999999999</v>
      </c>
    </row>
    <row r="817" spans="1:7" x14ac:dyDescent="0.25">
      <c r="A817">
        <v>3022015</v>
      </c>
      <c r="B817" t="s">
        <v>24199</v>
      </c>
      <c r="C817" t="s">
        <v>241</v>
      </c>
      <c r="D817" t="s">
        <v>374</v>
      </c>
      <c r="E817">
        <v>615120</v>
      </c>
      <c r="F817" t="s">
        <v>24181</v>
      </c>
      <c r="G817" s="7">
        <v>4847.0300000000007</v>
      </c>
    </row>
    <row r="818" spans="1:7" x14ac:dyDescent="0.25">
      <c r="A818">
        <v>3022015</v>
      </c>
      <c r="B818" t="s">
        <v>24199</v>
      </c>
      <c r="C818" t="s">
        <v>241</v>
      </c>
      <c r="D818" t="s">
        <v>374</v>
      </c>
      <c r="E818">
        <v>616120</v>
      </c>
      <c r="F818" t="s">
        <v>24181</v>
      </c>
      <c r="G818" s="7">
        <v>598.33999999999992</v>
      </c>
    </row>
    <row r="819" spans="1:7" x14ac:dyDescent="0.25">
      <c r="A819">
        <v>3022015</v>
      </c>
      <c r="B819" t="s">
        <v>24199</v>
      </c>
      <c r="C819" t="s">
        <v>241</v>
      </c>
      <c r="D819" t="s">
        <v>374</v>
      </c>
      <c r="E819">
        <v>617120</v>
      </c>
      <c r="F819" t="s">
        <v>24181</v>
      </c>
      <c r="G819" s="7">
        <v>983.87999999999988</v>
      </c>
    </row>
    <row r="820" spans="1:7" x14ac:dyDescent="0.25">
      <c r="A820">
        <v>3022015</v>
      </c>
      <c r="B820" t="s">
        <v>24199</v>
      </c>
      <c r="C820" t="s">
        <v>241</v>
      </c>
      <c r="D820" t="s">
        <v>375</v>
      </c>
      <c r="E820">
        <v>615140</v>
      </c>
      <c r="F820" t="s">
        <v>24181</v>
      </c>
      <c r="G820" s="7">
        <v>5236.79</v>
      </c>
    </row>
    <row r="821" spans="1:7" x14ac:dyDescent="0.25">
      <c r="A821">
        <v>3022015</v>
      </c>
      <c r="B821" t="s">
        <v>24199</v>
      </c>
      <c r="C821" t="s">
        <v>241</v>
      </c>
      <c r="D821" t="s">
        <v>375</v>
      </c>
      <c r="E821">
        <v>616130</v>
      </c>
      <c r="F821" t="s">
        <v>24181</v>
      </c>
      <c r="G821" s="7">
        <v>656.51</v>
      </c>
    </row>
    <row r="822" spans="1:7" x14ac:dyDescent="0.25">
      <c r="A822">
        <v>3022015</v>
      </c>
      <c r="B822" t="s">
        <v>24199</v>
      </c>
      <c r="C822" t="s">
        <v>241</v>
      </c>
      <c r="D822" t="s">
        <v>375</v>
      </c>
      <c r="E822">
        <v>617130</v>
      </c>
      <c r="F822" t="s">
        <v>24181</v>
      </c>
      <c r="G822" s="7">
        <v>1062.98</v>
      </c>
    </row>
    <row r="823" spans="1:7" x14ac:dyDescent="0.25">
      <c r="A823">
        <v>3022015</v>
      </c>
      <c r="B823" t="s">
        <v>24199</v>
      </c>
      <c r="C823" t="s">
        <v>241</v>
      </c>
      <c r="D823" t="s">
        <v>376</v>
      </c>
      <c r="E823">
        <v>615110</v>
      </c>
      <c r="F823" t="s">
        <v>24181</v>
      </c>
      <c r="G823" s="7">
        <v>4985.12</v>
      </c>
    </row>
    <row r="824" spans="1:7" x14ac:dyDescent="0.25">
      <c r="A824">
        <v>3022015</v>
      </c>
      <c r="B824" t="s">
        <v>24199</v>
      </c>
      <c r="C824" t="s">
        <v>241</v>
      </c>
      <c r="D824" t="s">
        <v>376</v>
      </c>
      <c r="E824">
        <v>616110</v>
      </c>
      <c r="F824" t="s">
        <v>24181</v>
      </c>
      <c r="G824" s="7">
        <v>556.39</v>
      </c>
    </row>
    <row r="825" spans="1:7" x14ac:dyDescent="0.25">
      <c r="A825">
        <v>3022015</v>
      </c>
      <c r="B825" t="s">
        <v>24199</v>
      </c>
      <c r="C825" t="s">
        <v>241</v>
      </c>
      <c r="D825" t="s">
        <v>376</v>
      </c>
      <c r="E825">
        <v>617110</v>
      </c>
      <c r="F825" t="s">
        <v>24181</v>
      </c>
      <c r="G825" s="7">
        <v>603.43000000000006</v>
      </c>
    </row>
    <row r="826" spans="1:7" x14ac:dyDescent="0.25">
      <c r="A826">
        <v>3022015</v>
      </c>
      <c r="B826" t="s">
        <v>24199</v>
      </c>
      <c r="C826" t="s">
        <v>241</v>
      </c>
      <c r="D826" t="s">
        <v>377</v>
      </c>
      <c r="E826">
        <v>611110</v>
      </c>
      <c r="F826" t="s">
        <v>24181</v>
      </c>
      <c r="G826" s="7">
        <v>2069.86</v>
      </c>
    </row>
    <row r="827" spans="1:7" x14ac:dyDescent="0.25">
      <c r="A827">
        <v>3022015</v>
      </c>
      <c r="B827" t="s">
        <v>24199</v>
      </c>
      <c r="C827" t="s">
        <v>241</v>
      </c>
      <c r="D827" t="s">
        <v>377</v>
      </c>
      <c r="E827">
        <v>611120</v>
      </c>
      <c r="F827" t="s">
        <v>24181</v>
      </c>
      <c r="G827" s="7">
        <v>152.20999999999998</v>
      </c>
    </row>
    <row r="828" spans="1:7" x14ac:dyDescent="0.25">
      <c r="A828">
        <v>3022015</v>
      </c>
      <c r="B828" t="s">
        <v>24199</v>
      </c>
      <c r="C828" t="s">
        <v>241</v>
      </c>
      <c r="D828" t="s">
        <v>377</v>
      </c>
      <c r="E828">
        <v>611130</v>
      </c>
      <c r="F828" t="s">
        <v>24181</v>
      </c>
      <c r="G828" s="7">
        <v>302.27999999999997</v>
      </c>
    </row>
    <row r="829" spans="1:7" x14ac:dyDescent="0.25">
      <c r="A829">
        <v>3022015</v>
      </c>
      <c r="B829" t="s">
        <v>24199</v>
      </c>
      <c r="C829" t="s">
        <v>241</v>
      </c>
      <c r="D829" t="s">
        <v>379</v>
      </c>
      <c r="E829">
        <v>615170</v>
      </c>
      <c r="F829" t="s">
        <v>24181</v>
      </c>
      <c r="G829" s="7">
        <v>687.20999999999992</v>
      </c>
    </row>
    <row r="830" spans="1:7" x14ac:dyDescent="0.25">
      <c r="A830">
        <v>3022015</v>
      </c>
      <c r="B830" t="s">
        <v>24199</v>
      </c>
      <c r="C830" t="s">
        <v>241</v>
      </c>
      <c r="D830" t="s">
        <v>379</v>
      </c>
      <c r="E830">
        <v>616140</v>
      </c>
      <c r="F830" t="s">
        <v>24181</v>
      </c>
      <c r="G830" s="7">
        <v>40.020000000000003</v>
      </c>
    </row>
    <row r="831" spans="1:7" x14ac:dyDescent="0.25">
      <c r="A831">
        <v>3022015</v>
      </c>
      <c r="B831" t="s">
        <v>24199</v>
      </c>
      <c r="C831" t="s">
        <v>241</v>
      </c>
      <c r="D831" t="s">
        <v>379</v>
      </c>
      <c r="E831">
        <v>617160</v>
      </c>
      <c r="F831" t="s">
        <v>24181</v>
      </c>
      <c r="G831" s="7">
        <v>139.49</v>
      </c>
    </row>
    <row r="832" spans="1:7" x14ac:dyDescent="0.25">
      <c r="A832">
        <v>3022016</v>
      </c>
      <c r="B832" t="s">
        <v>24200</v>
      </c>
      <c r="C832" t="s">
        <v>160</v>
      </c>
      <c r="D832" t="s">
        <v>371</v>
      </c>
      <c r="E832">
        <v>615100</v>
      </c>
      <c r="F832" t="s">
        <v>24181</v>
      </c>
      <c r="G832" s="7">
        <v>41948.779999999984</v>
      </c>
    </row>
    <row r="833" spans="1:7" x14ac:dyDescent="0.25">
      <c r="A833">
        <v>3022016</v>
      </c>
      <c r="B833" t="s">
        <v>24200</v>
      </c>
      <c r="C833" t="s">
        <v>160</v>
      </c>
      <c r="D833" t="s">
        <v>371</v>
      </c>
      <c r="E833">
        <v>616100</v>
      </c>
      <c r="F833" t="s">
        <v>24181</v>
      </c>
      <c r="G833" s="7">
        <v>5874.28</v>
      </c>
    </row>
    <row r="834" spans="1:7" x14ac:dyDescent="0.25">
      <c r="A834">
        <v>3022016</v>
      </c>
      <c r="B834" t="s">
        <v>24200</v>
      </c>
      <c r="C834" t="s">
        <v>160</v>
      </c>
      <c r="D834" t="s">
        <v>371</v>
      </c>
      <c r="E834">
        <v>617100</v>
      </c>
      <c r="F834" t="s">
        <v>24181</v>
      </c>
      <c r="G834" s="7">
        <v>11835.1</v>
      </c>
    </row>
    <row r="835" spans="1:7" x14ac:dyDescent="0.25">
      <c r="A835">
        <v>3022016</v>
      </c>
      <c r="B835" t="s">
        <v>24200</v>
      </c>
      <c r="C835" t="s">
        <v>160</v>
      </c>
      <c r="D835" t="s">
        <v>372</v>
      </c>
      <c r="E835">
        <v>615180</v>
      </c>
      <c r="F835" t="s">
        <v>24181</v>
      </c>
      <c r="G835" s="7">
        <v>363.82</v>
      </c>
    </row>
    <row r="836" spans="1:7" x14ac:dyDescent="0.25">
      <c r="A836">
        <v>3022016</v>
      </c>
      <c r="B836" t="s">
        <v>24200</v>
      </c>
      <c r="C836" t="s">
        <v>160</v>
      </c>
      <c r="D836" t="s">
        <v>373</v>
      </c>
      <c r="E836">
        <v>615130</v>
      </c>
      <c r="F836" t="s">
        <v>24181</v>
      </c>
      <c r="G836" s="7">
        <v>16912.38</v>
      </c>
    </row>
    <row r="837" spans="1:7" x14ac:dyDescent="0.25">
      <c r="A837">
        <v>3022016</v>
      </c>
      <c r="B837" t="s">
        <v>24200</v>
      </c>
      <c r="C837" t="s">
        <v>160</v>
      </c>
      <c r="D837" t="s">
        <v>373</v>
      </c>
      <c r="E837">
        <v>616160</v>
      </c>
      <c r="F837" t="s">
        <v>24181</v>
      </c>
      <c r="G837" s="7">
        <v>2023.83</v>
      </c>
    </row>
    <row r="838" spans="1:7" x14ac:dyDescent="0.25">
      <c r="A838">
        <v>3022016</v>
      </c>
      <c r="B838" t="s">
        <v>24200</v>
      </c>
      <c r="C838" t="s">
        <v>160</v>
      </c>
      <c r="D838" t="s">
        <v>373</v>
      </c>
      <c r="E838">
        <v>617150</v>
      </c>
      <c r="F838" t="s">
        <v>24181</v>
      </c>
      <c r="G838" s="7">
        <v>2671.2300000000005</v>
      </c>
    </row>
    <row r="839" spans="1:7" x14ac:dyDescent="0.25">
      <c r="A839">
        <v>3022016</v>
      </c>
      <c r="B839" t="s">
        <v>24200</v>
      </c>
      <c r="C839" t="s">
        <v>160</v>
      </c>
      <c r="D839" t="s">
        <v>374</v>
      </c>
      <c r="E839">
        <v>615120</v>
      </c>
      <c r="F839" t="s">
        <v>24181</v>
      </c>
      <c r="G839" s="7">
        <v>2602.4499999999998</v>
      </c>
    </row>
    <row r="840" spans="1:7" x14ac:dyDescent="0.25">
      <c r="A840">
        <v>3022016</v>
      </c>
      <c r="B840" t="s">
        <v>24200</v>
      </c>
      <c r="C840" t="s">
        <v>160</v>
      </c>
      <c r="D840" t="s">
        <v>374</v>
      </c>
      <c r="E840">
        <v>616120</v>
      </c>
      <c r="F840" t="s">
        <v>24181</v>
      </c>
      <c r="G840" s="7">
        <v>325.87</v>
      </c>
    </row>
    <row r="841" spans="1:7" x14ac:dyDescent="0.25">
      <c r="A841">
        <v>3022016</v>
      </c>
      <c r="B841" t="s">
        <v>24200</v>
      </c>
      <c r="C841" t="s">
        <v>160</v>
      </c>
      <c r="D841" t="s">
        <v>374</v>
      </c>
      <c r="E841">
        <v>617120</v>
      </c>
      <c r="F841" t="s">
        <v>24181</v>
      </c>
      <c r="G841" s="7">
        <v>528.26</v>
      </c>
    </row>
    <row r="842" spans="1:7" x14ac:dyDescent="0.25">
      <c r="A842">
        <v>3022016</v>
      </c>
      <c r="B842" t="s">
        <v>24200</v>
      </c>
      <c r="C842" t="s">
        <v>160</v>
      </c>
      <c r="D842" t="s">
        <v>375</v>
      </c>
      <c r="E842">
        <v>615140</v>
      </c>
      <c r="F842" t="s">
        <v>24181</v>
      </c>
      <c r="G842" s="7">
        <v>4788.630000000001</v>
      </c>
    </row>
    <row r="843" spans="1:7" x14ac:dyDescent="0.25">
      <c r="A843">
        <v>3022016</v>
      </c>
      <c r="B843" t="s">
        <v>24200</v>
      </c>
      <c r="C843" t="s">
        <v>160</v>
      </c>
      <c r="D843" t="s">
        <v>375</v>
      </c>
      <c r="E843">
        <v>616130</v>
      </c>
      <c r="F843" t="s">
        <v>24181</v>
      </c>
      <c r="G843" s="7">
        <v>589.62</v>
      </c>
    </row>
    <row r="844" spans="1:7" x14ac:dyDescent="0.25">
      <c r="A844">
        <v>3022016</v>
      </c>
      <c r="B844" t="s">
        <v>24200</v>
      </c>
      <c r="C844" t="s">
        <v>160</v>
      </c>
      <c r="D844" t="s">
        <v>375</v>
      </c>
      <c r="E844">
        <v>617130</v>
      </c>
      <c r="F844" t="s">
        <v>24181</v>
      </c>
      <c r="G844" s="7">
        <v>972.02</v>
      </c>
    </row>
    <row r="845" spans="1:7" x14ac:dyDescent="0.25">
      <c r="A845">
        <v>3022016</v>
      </c>
      <c r="B845" t="s">
        <v>24200</v>
      </c>
      <c r="C845" t="s">
        <v>160</v>
      </c>
      <c r="D845" t="s">
        <v>377</v>
      </c>
      <c r="E845">
        <v>611110</v>
      </c>
      <c r="F845" t="s">
        <v>24181</v>
      </c>
      <c r="G845" s="7">
        <v>1384.24</v>
      </c>
    </row>
    <row r="846" spans="1:7" x14ac:dyDescent="0.25">
      <c r="A846">
        <v>3022016</v>
      </c>
      <c r="B846" t="s">
        <v>24200</v>
      </c>
      <c r="C846" t="s">
        <v>160</v>
      </c>
      <c r="D846" t="s">
        <v>377</v>
      </c>
      <c r="E846">
        <v>611120</v>
      </c>
      <c r="F846" t="s">
        <v>24181</v>
      </c>
      <c r="G846" s="7">
        <v>18.939999999999998</v>
      </c>
    </row>
    <row r="847" spans="1:7" x14ac:dyDescent="0.25">
      <c r="A847">
        <v>3022016</v>
      </c>
      <c r="B847" t="s">
        <v>24200</v>
      </c>
      <c r="C847" t="s">
        <v>160</v>
      </c>
      <c r="D847" t="s">
        <v>377</v>
      </c>
      <c r="E847">
        <v>611130</v>
      </c>
      <c r="F847" t="s">
        <v>24181</v>
      </c>
      <c r="G847" s="7">
        <v>280.99</v>
      </c>
    </row>
    <row r="848" spans="1:7" x14ac:dyDescent="0.25">
      <c r="A848">
        <v>3022017</v>
      </c>
      <c r="B848" t="s">
        <v>24201</v>
      </c>
      <c r="C848" t="s">
        <v>61</v>
      </c>
      <c r="D848" t="s">
        <v>371</v>
      </c>
      <c r="E848">
        <v>615100</v>
      </c>
      <c r="F848" t="s">
        <v>24181</v>
      </c>
      <c r="G848" s="7">
        <v>67934.669999999955</v>
      </c>
    </row>
    <row r="849" spans="1:7" x14ac:dyDescent="0.25">
      <c r="A849">
        <v>3022017</v>
      </c>
      <c r="B849" t="s">
        <v>24201</v>
      </c>
      <c r="C849" t="s">
        <v>61</v>
      </c>
      <c r="D849" t="s">
        <v>371</v>
      </c>
      <c r="E849">
        <v>616100</v>
      </c>
      <c r="F849" t="s">
        <v>24181</v>
      </c>
      <c r="G849" s="7">
        <v>9134.7800000000007</v>
      </c>
    </row>
    <row r="850" spans="1:7" x14ac:dyDescent="0.25">
      <c r="A850">
        <v>3022017</v>
      </c>
      <c r="B850" t="s">
        <v>24201</v>
      </c>
      <c r="C850" t="s">
        <v>61</v>
      </c>
      <c r="D850" t="s">
        <v>371</v>
      </c>
      <c r="E850">
        <v>617100</v>
      </c>
      <c r="F850" t="s">
        <v>24181</v>
      </c>
      <c r="G850" s="7">
        <v>18421.79</v>
      </c>
    </row>
    <row r="851" spans="1:7" x14ac:dyDescent="0.25">
      <c r="A851">
        <v>3022017</v>
      </c>
      <c r="B851" t="s">
        <v>24201</v>
      </c>
      <c r="C851" t="s">
        <v>61</v>
      </c>
      <c r="D851" t="s">
        <v>373</v>
      </c>
      <c r="E851">
        <v>615130</v>
      </c>
      <c r="F851" t="s">
        <v>24181</v>
      </c>
      <c r="G851" s="7">
        <v>54460.560000000027</v>
      </c>
    </row>
    <row r="852" spans="1:7" x14ac:dyDescent="0.25">
      <c r="A852">
        <v>3022017</v>
      </c>
      <c r="B852" t="s">
        <v>24201</v>
      </c>
      <c r="C852" t="s">
        <v>61</v>
      </c>
      <c r="D852" t="s">
        <v>373</v>
      </c>
      <c r="E852">
        <v>616160</v>
      </c>
      <c r="F852" t="s">
        <v>24181</v>
      </c>
      <c r="G852" s="7">
        <v>5987.6099999999988</v>
      </c>
    </row>
    <row r="853" spans="1:7" x14ac:dyDescent="0.25">
      <c r="A853">
        <v>3022017</v>
      </c>
      <c r="B853" t="s">
        <v>24201</v>
      </c>
      <c r="C853" t="s">
        <v>61</v>
      </c>
      <c r="D853" t="s">
        <v>373</v>
      </c>
      <c r="E853">
        <v>617150</v>
      </c>
      <c r="F853" t="s">
        <v>24181</v>
      </c>
      <c r="G853" s="7">
        <v>10222.500000000004</v>
      </c>
    </row>
    <row r="854" spans="1:7" x14ac:dyDescent="0.25">
      <c r="A854">
        <v>3022017</v>
      </c>
      <c r="B854" t="s">
        <v>24201</v>
      </c>
      <c r="C854" t="s">
        <v>61</v>
      </c>
      <c r="D854" t="s">
        <v>375</v>
      </c>
      <c r="E854">
        <v>615140</v>
      </c>
      <c r="F854" t="s">
        <v>24181</v>
      </c>
      <c r="G854" s="7">
        <v>8638.19</v>
      </c>
    </row>
    <row r="855" spans="1:7" x14ac:dyDescent="0.25">
      <c r="A855">
        <v>3022017</v>
      </c>
      <c r="B855" t="s">
        <v>24201</v>
      </c>
      <c r="C855" t="s">
        <v>61</v>
      </c>
      <c r="D855" t="s">
        <v>375</v>
      </c>
      <c r="E855">
        <v>616130</v>
      </c>
      <c r="F855" t="s">
        <v>24181</v>
      </c>
      <c r="G855" s="7">
        <v>976.54</v>
      </c>
    </row>
    <row r="856" spans="1:7" x14ac:dyDescent="0.25">
      <c r="A856">
        <v>3022017</v>
      </c>
      <c r="B856" t="s">
        <v>24201</v>
      </c>
      <c r="C856" t="s">
        <v>61</v>
      </c>
      <c r="D856" t="s">
        <v>375</v>
      </c>
      <c r="E856">
        <v>617130</v>
      </c>
      <c r="F856" t="s">
        <v>24181</v>
      </c>
      <c r="G856" s="7">
        <v>1499.12</v>
      </c>
    </row>
    <row r="857" spans="1:7" x14ac:dyDescent="0.25">
      <c r="A857">
        <v>3022017</v>
      </c>
      <c r="B857" t="s">
        <v>24201</v>
      </c>
      <c r="C857" t="s">
        <v>61</v>
      </c>
      <c r="D857" t="s">
        <v>377</v>
      </c>
      <c r="E857">
        <v>611110</v>
      </c>
      <c r="F857" t="s">
        <v>24181</v>
      </c>
      <c r="G857" s="7">
        <v>5896.1899999999987</v>
      </c>
    </row>
    <row r="858" spans="1:7" x14ac:dyDescent="0.25">
      <c r="A858">
        <v>3022017</v>
      </c>
      <c r="B858" t="s">
        <v>24201</v>
      </c>
      <c r="C858" t="s">
        <v>61</v>
      </c>
      <c r="D858" t="s">
        <v>377</v>
      </c>
      <c r="E858">
        <v>611120</v>
      </c>
      <c r="F858" t="s">
        <v>24181</v>
      </c>
      <c r="G858" s="7">
        <v>476.3</v>
      </c>
    </row>
    <row r="859" spans="1:7" x14ac:dyDescent="0.25">
      <c r="A859">
        <v>3022017</v>
      </c>
      <c r="B859" t="s">
        <v>24201</v>
      </c>
      <c r="C859" t="s">
        <v>61</v>
      </c>
      <c r="D859" t="s">
        <v>377</v>
      </c>
      <c r="E859">
        <v>611130</v>
      </c>
      <c r="F859" t="s">
        <v>24181</v>
      </c>
      <c r="G859" s="7">
        <v>1056.54</v>
      </c>
    </row>
    <row r="860" spans="1:7" x14ac:dyDescent="0.25">
      <c r="A860">
        <v>3022019</v>
      </c>
      <c r="B860" t="s">
        <v>24202</v>
      </c>
      <c r="C860" t="s">
        <v>40</v>
      </c>
      <c r="D860" t="s">
        <v>371</v>
      </c>
      <c r="E860">
        <v>615100</v>
      </c>
      <c r="F860" t="s">
        <v>24181</v>
      </c>
      <c r="G860" s="7">
        <v>48458.04</v>
      </c>
    </row>
    <row r="861" spans="1:7" x14ac:dyDescent="0.25">
      <c r="A861">
        <v>3022019</v>
      </c>
      <c r="B861" t="s">
        <v>24202</v>
      </c>
      <c r="C861" t="s">
        <v>40</v>
      </c>
      <c r="D861" t="s">
        <v>371</v>
      </c>
      <c r="E861">
        <v>616100</v>
      </c>
      <c r="F861" t="s">
        <v>24181</v>
      </c>
      <c r="G861" s="7">
        <v>6481.93</v>
      </c>
    </row>
    <row r="862" spans="1:7" x14ac:dyDescent="0.25">
      <c r="A862">
        <v>3022019</v>
      </c>
      <c r="B862" t="s">
        <v>24202</v>
      </c>
      <c r="C862" t="s">
        <v>40</v>
      </c>
      <c r="D862" t="s">
        <v>371</v>
      </c>
      <c r="E862">
        <v>617100</v>
      </c>
      <c r="F862" t="s">
        <v>24181</v>
      </c>
      <c r="G862" s="7">
        <v>13828.6</v>
      </c>
    </row>
    <row r="863" spans="1:7" x14ac:dyDescent="0.25">
      <c r="A863">
        <v>3022019</v>
      </c>
      <c r="B863" t="s">
        <v>24202</v>
      </c>
      <c r="C863" t="s">
        <v>40</v>
      </c>
      <c r="D863" t="s">
        <v>373</v>
      </c>
      <c r="E863">
        <v>615130</v>
      </c>
      <c r="F863" t="s">
        <v>24181</v>
      </c>
      <c r="G863" s="7">
        <v>27426.760000000009</v>
      </c>
    </row>
    <row r="864" spans="1:7" x14ac:dyDescent="0.25">
      <c r="A864">
        <v>3022019</v>
      </c>
      <c r="B864" t="s">
        <v>24202</v>
      </c>
      <c r="C864" t="s">
        <v>40</v>
      </c>
      <c r="D864" t="s">
        <v>373</v>
      </c>
      <c r="E864">
        <v>616160</v>
      </c>
      <c r="F864" t="s">
        <v>24181</v>
      </c>
      <c r="G864" s="7">
        <v>3087.4899999999993</v>
      </c>
    </row>
    <row r="865" spans="1:7" x14ac:dyDescent="0.25">
      <c r="A865">
        <v>3022019</v>
      </c>
      <c r="B865" t="s">
        <v>24202</v>
      </c>
      <c r="C865" t="s">
        <v>40</v>
      </c>
      <c r="D865" t="s">
        <v>373</v>
      </c>
      <c r="E865">
        <v>617150</v>
      </c>
      <c r="F865" t="s">
        <v>24181</v>
      </c>
      <c r="G865" s="7">
        <v>5303.4800000000005</v>
      </c>
    </row>
    <row r="866" spans="1:7" x14ac:dyDescent="0.25">
      <c r="A866">
        <v>3022019</v>
      </c>
      <c r="B866" t="s">
        <v>24202</v>
      </c>
      <c r="C866" t="s">
        <v>40</v>
      </c>
      <c r="D866" t="s">
        <v>374</v>
      </c>
      <c r="E866">
        <v>615120</v>
      </c>
      <c r="F866" t="s">
        <v>24181</v>
      </c>
      <c r="G866" s="7">
        <v>4689.49</v>
      </c>
    </row>
    <row r="867" spans="1:7" x14ac:dyDescent="0.25">
      <c r="A867">
        <v>3022019</v>
      </c>
      <c r="B867" t="s">
        <v>24202</v>
      </c>
      <c r="C867" t="s">
        <v>40</v>
      </c>
      <c r="D867" t="s">
        <v>374</v>
      </c>
      <c r="E867">
        <v>616120</v>
      </c>
      <c r="F867" t="s">
        <v>24181</v>
      </c>
      <c r="G867" s="7">
        <v>512.27</v>
      </c>
    </row>
    <row r="868" spans="1:7" x14ac:dyDescent="0.25">
      <c r="A868">
        <v>3022019</v>
      </c>
      <c r="B868" t="s">
        <v>24202</v>
      </c>
      <c r="C868" t="s">
        <v>40</v>
      </c>
      <c r="D868" t="s">
        <v>374</v>
      </c>
      <c r="E868">
        <v>617120</v>
      </c>
      <c r="F868" t="s">
        <v>24181</v>
      </c>
      <c r="G868" s="7">
        <v>951.88999999999987</v>
      </c>
    </row>
    <row r="869" spans="1:7" x14ac:dyDescent="0.25">
      <c r="A869">
        <v>3022019</v>
      </c>
      <c r="B869" t="s">
        <v>24202</v>
      </c>
      <c r="C869" t="s">
        <v>40</v>
      </c>
      <c r="D869" t="s">
        <v>375</v>
      </c>
      <c r="E869">
        <v>615140</v>
      </c>
      <c r="F869" t="s">
        <v>24181</v>
      </c>
      <c r="G869" s="7">
        <v>5921.67</v>
      </c>
    </row>
    <row r="870" spans="1:7" x14ac:dyDescent="0.25">
      <c r="A870">
        <v>3022019</v>
      </c>
      <c r="B870" t="s">
        <v>24202</v>
      </c>
      <c r="C870" t="s">
        <v>40</v>
      </c>
      <c r="D870" t="s">
        <v>375</v>
      </c>
      <c r="E870">
        <v>616130</v>
      </c>
      <c r="F870" t="s">
        <v>24181</v>
      </c>
      <c r="G870" s="7">
        <v>696.18</v>
      </c>
    </row>
    <row r="871" spans="1:7" x14ac:dyDescent="0.25">
      <c r="A871">
        <v>3022019</v>
      </c>
      <c r="B871" t="s">
        <v>24202</v>
      </c>
      <c r="C871" t="s">
        <v>40</v>
      </c>
      <c r="D871" t="s">
        <v>375</v>
      </c>
      <c r="E871">
        <v>617130</v>
      </c>
      <c r="F871" t="s">
        <v>24181</v>
      </c>
      <c r="G871" s="7">
        <v>1202.02</v>
      </c>
    </row>
    <row r="872" spans="1:7" x14ac:dyDescent="0.25">
      <c r="A872">
        <v>3022019</v>
      </c>
      <c r="B872" t="s">
        <v>24202</v>
      </c>
      <c r="C872" t="s">
        <v>40</v>
      </c>
      <c r="D872" t="s">
        <v>377</v>
      </c>
      <c r="E872">
        <v>611110</v>
      </c>
      <c r="F872" t="s">
        <v>24181</v>
      </c>
      <c r="G872" s="7">
        <v>2938.71</v>
      </c>
    </row>
    <row r="873" spans="1:7" x14ac:dyDescent="0.25">
      <c r="A873">
        <v>3022019</v>
      </c>
      <c r="B873" t="s">
        <v>24202</v>
      </c>
      <c r="C873" t="s">
        <v>40</v>
      </c>
      <c r="D873" t="s">
        <v>377</v>
      </c>
      <c r="E873">
        <v>611120</v>
      </c>
      <c r="F873" t="s">
        <v>24181</v>
      </c>
      <c r="G873" s="7">
        <v>274.27</v>
      </c>
    </row>
    <row r="874" spans="1:7" x14ac:dyDescent="0.25">
      <c r="A874">
        <v>3022019</v>
      </c>
      <c r="B874" t="s">
        <v>24202</v>
      </c>
      <c r="C874" t="s">
        <v>40</v>
      </c>
      <c r="D874" t="s">
        <v>377</v>
      </c>
      <c r="E874">
        <v>611130</v>
      </c>
      <c r="F874" t="s">
        <v>24181</v>
      </c>
      <c r="G874" s="7">
        <v>551.30999999999995</v>
      </c>
    </row>
    <row r="875" spans="1:7" x14ac:dyDescent="0.25">
      <c r="A875">
        <v>3022024</v>
      </c>
      <c r="B875" t="s">
        <v>24203</v>
      </c>
      <c r="C875" t="s">
        <v>178</v>
      </c>
      <c r="D875" t="s">
        <v>371</v>
      </c>
      <c r="E875">
        <v>615100</v>
      </c>
      <c r="F875" t="s">
        <v>24181</v>
      </c>
      <c r="G875" s="7">
        <v>45041.45</v>
      </c>
    </row>
    <row r="876" spans="1:7" x14ac:dyDescent="0.25">
      <c r="A876">
        <v>3022024</v>
      </c>
      <c r="B876" t="s">
        <v>24203</v>
      </c>
      <c r="C876" t="s">
        <v>178</v>
      </c>
      <c r="D876" t="s">
        <v>371</v>
      </c>
      <c r="E876">
        <v>616100</v>
      </c>
      <c r="F876" t="s">
        <v>24181</v>
      </c>
      <c r="G876" s="7">
        <v>5972</v>
      </c>
    </row>
    <row r="877" spans="1:7" x14ac:dyDescent="0.25">
      <c r="A877">
        <v>3022024</v>
      </c>
      <c r="B877" t="s">
        <v>24203</v>
      </c>
      <c r="C877" t="s">
        <v>178</v>
      </c>
      <c r="D877" t="s">
        <v>371</v>
      </c>
      <c r="E877">
        <v>617100</v>
      </c>
      <c r="F877" t="s">
        <v>24181</v>
      </c>
      <c r="G877" s="7">
        <v>12503.329999999998</v>
      </c>
    </row>
    <row r="878" spans="1:7" x14ac:dyDescent="0.25">
      <c r="A878">
        <v>3022024</v>
      </c>
      <c r="B878" t="s">
        <v>24203</v>
      </c>
      <c r="C878" t="s">
        <v>178</v>
      </c>
      <c r="D878" t="s">
        <v>373</v>
      </c>
      <c r="E878">
        <v>615130</v>
      </c>
      <c r="F878" t="s">
        <v>24181</v>
      </c>
      <c r="G878" s="7">
        <v>26498.09</v>
      </c>
    </row>
    <row r="879" spans="1:7" x14ac:dyDescent="0.25">
      <c r="A879">
        <v>3022024</v>
      </c>
      <c r="B879" t="s">
        <v>24203</v>
      </c>
      <c r="C879" t="s">
        <v>178</v>
      </c>
      <c r="D879" t="s">
        <v>373</v>
      </c>
      <c r="E879">
        <v>616160</v>
      </c>
      <c r="F879" t="s">
        <v>24181</v>
      </c>
      <c r="G879" s="7">
        <v>2956.6399999999994</v>
      </c>
    </row>
    <row r="880" spans="1:7" x14ac:dyDescent="0.25">
      <c r="A880">
        <v>3022024</v>
      </c>
      <c r="B880" t="s">
        <v>24203</v>
      </c>
      <c r="C880" t="s">
        <v>178</v>
      </c>
      <c r="D880" t="s">
        <v>373</v>
      </c>
      <c r="E880">
        <v>617150</v>
      </c>
      <c r="F880" t="s">
        <v>24181</v>
      </c>
      <c r="G880" s="7">
        <v>5378.7</v>
      </c>
    </row>
    <row r="881" spans="1:7" x14ac:dyDescent="0.25">
      <c r="A881">
        <v>3022024</v>
      </c>
      <c r="B881" t="s">
        <v>24203</v>
      </c>
      <c r="C881" t="s">
        <v>178</v>
      </c>
      <c r="D881" t="s">
        <v>374</v>
      </c>
      <c r="E881">
        <v>615120</v>
      </c>
      <c r="F881" t="s">
        <v>24181</v>
      </c>
      <c r="G881" s="7">
        <v>2612.13</v>
      </c>
    </row>
    <row r="882" spans="1:7" x14ac:dyDescent="0.25">
      <c r="A882">
        <v>3022024</v>
      </c>
      <c r="B882" t="s">
        <v>24203</v>
      </c>
      <c r="C882" t="s">
        <v>178</v>
      </c>
      <c r="D882" t="s">
        <v>374</v>
      </c>
      <c r="E882">
        <v>616120</v>
      </c>
      <c r="F882" t="s">
        <v>24181</v>
      </c>
      <c r="G882" s="7">
        <v>325.91999999999996</v>
      </c>
    </row>
    <row r="883" spans="1:7" x14ac:dyDescent="0.25">
      <c r="A883">
        <v>3022024</v>
      </c>
      <c r="B883" t="s">
        <v>24203</v>
      </c>
      <c r="C883" t="s">
        <v>178</v>
      </c>
      <c r="D883" t="s">
        <v>374</v>
      </c>
      <c r="E883">
        <v>617120</v>
      </c>
      <c r="F883" t="s">
        <v>24181</v>
      </c>
      <c r="G883" s="7">
        <v>530.22</v>
      </c>
    </row>
    <row r="884" spans="1:7" x14ac:dyDescent="0.25">
      <c r="A884">
        <v>3022024</v>
      </c>
      <c r="B884" t="s">
        <v>24203</v>
      </c>
      <c r="C884" t="s">
        <v>178</v>
      </c>
      <c r="D884" t="s">
        <v>375</v>
      </c>
      <c r="E884">
        <v>615140</v>
      </c>
      <c r="F884" t="s">
        <v>24181</v>
      </c>
      <c r="G884" s="7">
        <v>6275.1500000000005</v>
      </c>
    </row>
    <row r="885" spans="1:7" x14ac:dyDescent="0.25">
      <c r="A885">
        <v>3022024</v>
      </c>
      <c r="B885" t="s">
        <v>24203</v>
      </c>
      <c r="C885" t="s">
        <v>178</v>
      </c>
      <c r="D885" t="s">
        <v>375</v>
      </c>
      <c r="E885">
        <v>616130</v>
      </c>
      <c r="F885" t="s">
        <v>24181</v>
      </c>
      <c r="G885" s="7">
        <v>776.38000000000011</v>
      </c>
    </row>
    <row r="886" spans="1:7" x14ac:dyDescent="0.25">
      <c r="A886">
        <v>3022024</v>
      </c>
      <c r="B886" t="s">
        <v>24203</v>
      </c>
      <c r="C886" t="s">
        <v>178</v>
      </c>
      <c r="D886" t="s">
        <v>375</v>
      </c>
      <c r="E886">
        <v>617130</v>
      </c>
      <c r="F886" t="s">
        <v>24181</v>
      </c>
      <c r="G886" s="7">
        <v>1273.76</v>
      </c>
    </row>
    <row r="887" spans="1:7" x14ac:dyDescent="0.25">
      <c r="A887">
        <v>3022024</v>
      </c>
      <c r="B887" t="s">
        <v>24203</v>
      </c>
      <c r="C887" t="s">
        <v>178</v>
      </c>
      <c r="D887" t="s">
        <v>377</v>
      </c>
      <c r="E887">
        <v>611110</v>
      </c>
      <c r="F887" t="s">
        <v>24181</v>
      </c>
      <c r="G887" s="7">
        <v>15851.600000000002</v>
      </c>
    </row>
    <row r="888" spans="1:7" x14ac:dyDescent="0.25">
      <c r="A888">
        <v>3022024</v>
      </c>
      <c r="B888" t="s">
        <v>24203</v>
      </c>
      <c r="C888" t="s">
        <v>178</v>
      </c>
      <c r="D888" t="s">
        <v>377</v>
      </c>
      <c r="E888">
        <v>611120</v>
      </c>
      <c r="F888" t="s">
        <v>24181</v>
      </c>
      <c r="G888" s="7">
        <v>1708.2799999999997</v>
      </c>
    </row>
    <row r="889" spans="1:7" x14ac:dyDescent="0.25">
      <c r="A889">
        <v>3022024</v>
      </c>
      <c r="B889" t="s">
        <v>24203</v>
      </c>
      <c r="C889" t="s">
        <v>178</v>
      </c>
      <c r="D889" t="s">
        <v>377</v>
      </c>
      <c r="E889">
        <v>611130</v>
      </c>
      <c r="F889" t="s">
        <v>24181</v>
      </c>
      <c r="G889" s="7">
        <v>3217.6400000000003</v>
      </c>
    </row>
    <row r="890" spans="1:7" x14ac:dyDescent="0.25">
      <c r="A890">
        <v>3022024</v>
      </c>
      <c r="B890" t="s">
        <v>24203</v>
      </c>
      <c r="C890" t="s">
        <v>178</v>
      </c>
      <c r="D890" t="s">
        <v>379</v>
      </c>
      <c r="E890">
        <v>615170</v>
      </c>
      <c r="F890" t="s">
        <v>24181</v>
      </c>
      <c r="G890" s="7">
        <v>7705.1500000000033</v>
      </c>
    </row>
    <row r="891" spans="1:7" x14ac:dyDescent="0.25">
      <c r="A891">
        <v>3022024</v>
      </c>
      <c r="B891" t="s">
        <v>24203</v>
      </c>
      <c r="C891" t="s">
        <v>178</v>
      </c>
      <c r="D891" t="s">
        <v>379</v>
      </c>
      <c r="E891">
        <v>616140</v>
      </c>
      <c r="F891" t="s">
        <v>24181</v>
      </c>
      <c r="G891" s="7">
        <v>899.81999999999994</v>
      </c>
    </row>
    <row r="892" spans="1:7" x14ac:dyDescent="0.25">
      <c r="A892">
        <v>3022024</v>
      </c>
      <c r="B892" t="s">
        <v>24203</v>
      </c>
      <c r="C892" t="s">
        <v>178</v>
      </c>
      <c r="D892" t="s">
        <v>379</v>
      </c>
      <c r="E892">
        <v>617160</v>
      </c>
      <c r="F892" t="s">
        <v>24181</v>
      </c>
      <c r="G892" s="7">
        <v>1564.04</v>
      </c>
    </row>
    <row r="893" spans="1:7" x14ac:dyDescent="0.25">
      <c r="A893">
        <v>3022025</v>
      </c>
      <c r="B893" t="s">
        <v>24204</v>
      </c>
      <c r="C893" t="s">
        <v>244</v>
      </c>
      <c r="D893" t="s">
        <v>371</v>
      </c>
      <c r="E893">
        <v>615100</v>
      </c>
      <c r="F893" t="s">
        <v>24181</v>
      </c>
      <c r="G893" s="7">
        <v>69339.829999999987</v>
      </c>
    </row>
    <row r="894" spans="1:7" x14ac:dyDescent="0.25">
      <c r="A894">
        <v>3022025</v>
      </c>
      <c r="B894" t="s">
        <v>24204</v>
      </c>
      <c r="C894" t="s">
        <v>244</v>
      </c>
      <c r="D894" t="s">
        <v>371</v>
      </c>
      <c r="E894">
        <v>616100</v>
      </c>
      <c r="F894" t="s">
        <v>24181</v>
      </c>
      <c r="G894" s="7">
        <v>9160.75</v>
      </c>
    </row>
    <row r="895" spans="1:7" x14ac:dyDescent="0.25">
      <c r="A895">
        <v>3022025</v>
      </c>
      <c r="B895" t="s">
        <v>24204</v>
      </c>
      <c r="C895" t="s">
        <v>244</v>
      </c>
      <c r="D895" t="s">
        <v>371</v>
      </c>
      <c r="E895">
        <v>617100</v>
      </c>
      <c r="F895" t="s">
        <v>24181</v>
      </c>
      <c r="G895" s="7">
        <v>19787.71</v>
      </c>
    </row>
    <row r="896" spans="1:7" x14ac:dyDescent="0.25">
      <c r="A896">
        <v>3022025</v>
      </c>
      <c r="B896" t="s">
        <v>24204</v>
      </c>
      <c r="C896" t="s">
        <v>244</v>
      </c>
      <c r="D896" t="s">
        <v>373</v>
      </c>
      <c r="E896">
        <v>615130</v>
      </c>
      <c r="F896" t="s">
        <v>24181</v>
      </c>
      <c r="G896" s="7">
        <v>21961.190000000002</v>
      </c>
    </row>
    <row r="897" spans="1:7" x14ac:dyDescent="0.25">
      <c r="A897">
        <v>3022025</v>
      </c>
      <c r="B897" t="s">
        <v>24204</v>
      </c>
      <c r="C897" t="s">
        <v>244</v>
      </c>
      <c r="D897" t="s">
        <v>373</v>
      </c>
      <c r="E897">
        <v>616160</v>
      </c>
      <c r="F897" t="s">
        <v>24181</v>
      </c>
      <c r="G897" s="7">
        <v>2180.2399999999998</v>
      </c>
    </row>
    <row r="898" spans="1:7" x14ac:dyDescent="0.25">
      <c r="A898">
        <v>3022025</v>
      </c>
      <c r="B898" t="s">
        <v>24204</v>
      </c>
      <c r="C898" t="s">
        <v>244</v>
      </c>
      <c r="D898" t="s">
        <v>373</v>
      </c>
      <c r="E898">
        <v>617150</v>
      </c>
      <c r="F898" t="s">
        <v>24181</v>
      </c>
      <c r="G898" s="7">
        <v>4457.79</v>
      </c>
    </row>
    <row r="899" spans="1:7" x14ac:dyDescent="0.25">
      <c r="A899">
        <v>3022025</v>
      </c>
      <c r="B899" t="s">
        <v>24204</v>
      </c>
      <c r="C899" t="s">
        <v>244</v>
      </c>
      <c r="D899" t="s">
        <v>374</v>
      </c>
      <c r="E899">
        <v>615120</v>
      </c>
      <c r="F899" t="s">
        <v>24181</v>
      </c>
      <c r="G899" s="7">
        <v>6153.5899999999983</v>
      </c>
    </row>
    <row r="900" spans="1:7" x14ac:dyDescent="0.25">
      <c r="A900">
        <v>3022025</v>
      </c>
      <c r="B900" t="s">
        <v>24204</v>
      </c>
      <c r="C900" t="s">
        <v>244</v>
      </c>
      <c r="D900" t="s">
        <v>374</v>
      </c>
      <c r="E900">
        <v>616120</v>
      </c>
      <c r="F900" t="s">
        <v>24181</v>
      </c>
      <c r="G900" s="7">
        <v>605.69999999999993</v>
      </c>
    </row>
    <row r="901" spans="1:7" x14ac:dyDescent="0.25">
      <c r="A901">
        <v>3022025</v>
      </c>
      <c r="B901" t="s">
        <v>24204</v>
      </c>
      <c r="C901" t="s">
        <v>244</v>
      </c>
      <c r="D901" t="s">
        <v>374</v>
      </c>
      <c r="E901">
        <v>617120</v>
      </c>
      <c r="F901" t="s">
        <v>24181</v>
      </c>
      <c r="G901" s="7">
        <v>1249.0900000000001</v>
      </c>
    </row>
    <row r="902" spans="1:7" x14ac:dyDescent="0.25">
      <c r="A902">
        <v>3022025</v>
      </c>
      <c r="B902" t="s">
        <v>24204</v>
      </c>
      <c r="C902" t="s">
        <v>244</v>
      </c>
      <c r="D902" t="s">
        <v>375</v>
      </c>
      <c r="E902">
        <v>615140</v>
      </c>
      <c r="F902" t="s">
        <v>24181</v>
      </c>
      <c r="G902" s="7">
        <v>5080.9499999999989</v>
      </c>
    </row>
    <row r="903" spans="1:7" x14ac:dyDescent="0.25">
      <c r="A903">
        <v>3022025</v>
      </c>
      <c r="B903" t="s">
        <v>24204</v>
      </c>
      <c r="C903" t="s">
        <v>244</v>
      </c>
      <c r="D903" t="s">
        <v>375</v>
      </c>
      <c r="E903">
        <v>616130</v>
      </c>
      <c r="F903" t="s">
        <v>24181</v>
      </c>
      <c r="G903" s="7">
        <v>508.15</v>
      </c>
    </row>
    <row r="904" spans="1:7" x14ac:dyDescent="0.25">
      <c r="A904">
        <v>3022025</v>
      </c>
      <c r="B904" t="s">
        <v>24204</v>
      </c>
      <c r="C904" t="s">
        <v>244</v>
      </c>
      <c r="D904" t="s">
        <v>375</v>
      </c>
      <c r="E904">
        <v>617130</v>
      </c>
      <c r="F904" t="s">
        <v>24181</v>
      </c>
      <c r="G904" s="7">
        <v>1031.3599999999999</v>
      </c>
    </row>
    <row r="905" spans="1:7" x14ac:dyDescent="0.25">
      <c r="A905">
        <v>3022025</v>
      </c>
      <c r="B905" t="s">
        <v>24204</v>
      </c>
      <c r="C905" t="s">
        <v>244</v>
      </c>
      <c r="D905" t="s">
        <v>377</v>
      </c>
      <c r="E905">
        <v>611110</v>
      </c>
      <c r="F905" t="s">
        <v>24181</v>
      </c>
      <c r="G905" s="7">
        <v>2975.72</v>
      </c>
    </row>
    <row r="906" spans="1:7" x14ac:dyDescent="0.25">
      <c r="A906">
        <v>3022025</v>
      </c>
      <c r="B906" t="s">
        <v>24204</v>
      </c>
      <c r="C906" t="s">
        <v>244</v>
      </c>
      <c r="D906" t="s">
        <v>377</v>
      </c>
      <c r="E906">
        <v>611120</v>
      </c>
      <c r="F906" t="s">
        <v>24181</v>
      </c>
      <c r="G906" s="7">
        <v>159.27999999999997</v>
      </c>
    </row>
    <row r="907" spans="1:7" x14ac:dyDescent="0.25">
      <c r="A907">
        <v>3022025</v>
      </c>
      <c r="B907" t="s">
        <v>24204</v>
      </c>
      <c r="C907" t="s">
        <v>244</v>
      </c>
      <c r="D907" t="s">
        <v>377</v>
      </c>
      <c r="E907">
        <v>611130</v>
      </c>
      <c r="F907" t="s">
        <v>24181</v>
      </c>
      <c r="G907" s="7">
        <v>604.03</v>
      </c>
    </row>
    <row r="908" spans="1:7" x14ac:dyDescent="0.25">
      <c r="A908">
        <v>3022027</v>
      </c>
      <c r="B908" t="s">
        <v>24205</v>
      </c>
      <c r="C908" t="s">
        <v>460</v>
      </c>
      <c r="D908" t="s">
        <v>371</v>
      </c>
      <c r="E908">
        <v>615100</v>
      </c>
      <c r="F908" t="s">
        <v>24181</v>
      </c>
      <c r="G908" s="7">
        <v>67652.559999999925</v>
      </c>
    </row>
    <row r="909" spans="1:7" x14ac:dyDescent="0.25">
      <c r="A909">
        <v>3022027</v>
      </c>
      <c r="B909" t="s">
        <v>24205</v>
      </c>
      <c r="C909" t="s">
        <v>460</v>
      </c>
      <c r="D909" t="s">
        <v>371</v>
      </c>
      <c r="E909">
        <v>616100</v>
      </c>
      <c r="F909" t="s">
        <v>24181</v>
      </c>
      <c r="G909" s="7">
        <v>9177.1</v>
      </c>
    </row>
    <row r="910" spans="1:7" x14ac:dyDescent="0.25">
      <c r="A910">
        <v>3022027</v>
      </c>
      <c r="B910" t="s">
        <v>24205</v>
      </c>
      <c r="C910" t="s">
        <v>460</v>
      </c>
      <c r="D910" t="s">
        <v>371</v>
      </c>
      <c r="E910">
        <v>617100</v>
      </c>
      <c r="F910" t="s">
        <v>24181</v>
      </c>
      <c r="G910" s="7">
        <v>18539.440000000002</v>
      </c>
    </row>
    <row r="911" spans="1:7" x14ac:dyDescent="0.25">
      <c r="A911">
        <v>3022027</v>
      </c>
      <c r="B911" t="s">
        <v>24205</v>
      </c>
      <c r="C911" t="s">
        <v>460</v>
      </c>
      <c r="D911" t="s">
        <v>373</v>
      </c>
      <c r="E911">
        <v>615130</v>
      </c>
      <c r="F911" t="s">
        <v>24181</v>
      </c>
      <c r="G911" s="7">
        <v>17294.37</v>
      </c>
    </row>
    <row r="912" spans="1:7" x14ac:dyDescent="0.25">
      <c r="A912">
        <v>3022027</v>
      </c>
      <c r="B912" t="s">
        <v>24205</v>
      </c>
      <c r="C912" t="s">
        <v>460</v>
      </c>
      <c r="D912" t="s">
        <v>373</v>
      </c>
      <c r="E912">
        <v>616160</v>
      </c>
      <c r="F912" t="s">
        <v>24181</v>
      </c>
      <c r="G912" s="7">
        <v>2031.25</v>
      </c>
    </row>
    <row r="913" spans="1:7" x14ac:dyDescent="0.25">
      <c r="A913">
        <v>3022027</v>
      </c>
      <c r="B913" t="s">
        <v>24205</v>
      </c>
      <c r="C913" t="s">
        <v>460</v>
      </c>
      <c r="D913" t="s">
        <v>373</v>
      </c>
      <c r="E913">
        <v>617150</v>
      </c>
      <c r="F913" t="s">
        <v>24181</v>
      </c>
      <c r="G913" s="7">
        <v>3510.5000000000005</v>
      </c>
    </row>
    <row r="914" spans="1:7" x14ac:dyDescent="0.25">
      <c r="A914">
        <v>3022027</v>
      </c>
      <c r="B914" t="s">
        <v>24205</v>
      </c>
      <c r="C914" t="s">
        <v>460</v>
      </c>
      <c r="D914" t="s">
        <v>374</v>
      </c>
      <c r="E914">
        <v>615120</v>
      </c>
      <c r="F914" t="s">
        <v>24181</v>
      </c>
      <c r="G914" s="7">
        <v>2761.56</v>
      </c>
    </row>
    <row r="915" spans="1:7" x14ac:dyDescent="0.25">
      <c r="A915">
        <v>3022027</v>
      </c>
      <c r="B915" t="s">
        <v>24205</v>
      </c>
      <c r="C915" t="s">
        <v>460</v>
      </c>
      <c r="D915" t="s">
        <v>374</v>
      </c>
      <c r="E915">
        <v>616120</v>
      </c>
      <c r="F915" t="s">
        <v>24181</v>
      </c>
      <c r="G915" s="7">
        <v>355.54</v>
      </c>
    </row>
    <row r="916" spans="1:7" x14ac:dyDescent="0.25">
      <c r="A916">
        <v>3022027</v>
      </c>
      <c r="B916" t="s">
        <v>24205</v>
      </c>
      <c r="C916" t="s">
        <v>460</v>
      </c>
      <c r="D916" t="s">
        <v>374</v>
      </c>
      <c r="E916">
        <v>617120</v>
      </c>
      <c r="F916" t="s">
        <v>24181</v>
      </c>
      <c r="G916" s="7">
        <v>560.55999999999995</v>
      </c>
    </row>
    <row r="917" spans="1:7" x14ac:dyDescent="0.25">
      <c r="A917">
        <v>3022027</v>
      </c>
      <c r="B917" t="s">
        <v>24205</v>
      </c>
      <c r="C917" t="s">
        <v>460</v>
      </c>
      <c r="D917" t="s">
        <v>375</v>
      </c>
      <c r="E917">
        <v>615140</v>
      </c>
      <c r="F917" t="s">
        <v>24181</v>
      </c>
      <c r="G917" s="7">
        <v>3926.6500000000005</v>
      </c>
    </row>
    <row r="918" spans="1:7" x14ac:dyDescent="0.25">
      <c r="A918">
        <v>3022027</v>
      </c>
      <c r="B918" t="s">
        <v>24205</v>
      </c>
      <c r="C918" t="s">
        <v>460</v>
      </c>
      <c r="D918" t="s">
        <v>375</v>
      </c>
      <c r="E918">
        <v>616130</v>
      </c>
      <c r="F918" t="s">
        <v>24181</v>
      </c>
      <c r="G918" s="7">
        <v>493.51000000000005</v>
      </c>
    </row>
    <row r="919" spans="1:7" x14ac:dyDescent="0.25">
      <c r="A919">
        <v>3022027</v>
      </c>
      <c r="B919" t="s">
        <v>24205</v>
      </c>
      <c r="C919" t="s">
        <v>460</v>
      </c>
      <c r="D919" t="s">
        <v>375</v>
      </c>
      <c r="E919">
        <v>617130</v>
      </c>
      <c r="F919" t="s">
        <v>24181</v>
      </c>
      <c r="G919" s="7">
        <v>764.23</v>
      </c>
    </row>
    <row r="920" spans="1:7" x14ac:dyDescent="0.25">
      <c r="A920">
        <v>3022027</v>
      </c>
      <c r="B920" t="s">
        <v>24205</v>
      </c>
      <c r="C920" t="s">
        <v>460</v>
      </c>
      <c r="D920" t="s">
        <v>377</v>
      </c>
      <c r="E920">
        <v>611110</v>
      </c>
      <c r="F920" t="s">
        <v>24181</v>
      </c>
      <c r="G920" s="7">
        <v>1705.92</v>
      </c>
    </row>
    <row r="921" spans="1:7" x14ac:dyDescent="0.25">
      <c r="A921">
        <v>3022027</v>
      </c>
      <c r="B921" t="s">
        <v>24205</v>
      </c>
      <c r="C921" t="s">
        <v>460</v>
      </c>
      <c r="D921" t="s">
        <v>377</v>
      </c>
      <c r="E921">
        <v>611120</v>
      </c>
      <c r="F921" t="s">
        <v>24181</v>
      </c>
      <c r="G921" s="7">
        <v>134.75</v>
      </c>
    </row>
    <row r="922" spans="1:7" x14ac:dyDescent="0.25">
      <c r="A922">
        <v>3022027</v>
      </c>
      <c r="B922" t="s">
        <v>24205</v>
      </c>
      <c r="C922" t="s">
        <v>460</v>
      </c>
      <c r="D922" t="s">
        <v>377</v>
      </c>
      <c r="E922">
        <v>611130</v>
      </c>
      <c r="F922" t="s">
        <v>24181</v>
      </c>
      <c r="G922" s="7">
        <v>346.27</v>
      </c>
    </row>
    <row r="923" spans="1:7" x14ac:dyDescent="0.25">
      <c r="A923">
        <v>3022028</v>
      </c>
      <c r="B923" t="s">
        <v>24206</v>
      </c>
      <c r="C923" t="s">
        <v>459</v>
      </c>
      <c r="D923" t="s">
        <v>371</v>
      </c>
      <c r="E923">
        <v>615100</v>
      </c>
      <c r="F923" t="s">
        <v>24181</v>
      </c>
      <c r="G923" s="7">
        <v>49239.179999999964</v>
      </c>
    </row>
    <row r="924" spans="1:7" x14ac:dyDescent="0.25">
      <c r="A924">
        <v>3022028</v>
      </c>
      <c r="B924" t="s">
        <v>24206</v>
      </c>
      <c r="C924" t="s">
        <v>459</v>
      </c>
      <c r="D924" t="s">
        <v>371</v>
      </c>
      <c r="E924">
        <v>616100</v>
      </c>
      <c r="F924" t="s">
        <v>24181</v>
      </c>
      <c r="G924" s="7">
        <v>6572.9000000000005</v>
      </c>
    </row>
    <row r="925" spans="1:7" x14ac:dyDescent="0.25">
      <c r="A925">
        <v>3022028</v>
      </c>
      <c r="B925" t="s">
        <v>24206</v>
      </c>
      <c r="C925" t="s">
        <v>459</v>
      </c>
      <c r="D925" t="s">
        <v>371</v>
      </c>
      <c r="E925">
        <v>617100</v>
      </c>
      <c r="F925" t="s">
        <v>24181</v>
      </c>
      <c r="G925" s="7">
        <v>14051.530000000002</v>
      </c>
    </row>
    <row r="926" spans="1:7" x14ac:dyDescent="0.25">
      <c r="A926">
        <v>3022028</v>
      </c>
      <c r="B926" t="s">
        <v>24206</v>
      </c>
      <c r="C926" t="s">
        <v>459</v>
      </c>
      <c r="D926" t="s">
        <v>373</v>
      </c>
      <c r="E926">
        <v>615130</v>
      </c>
      <c r="F926" t="s">
        <v>24181</v>
      </c>
      <c r="G926" s="7">
        <v>15328.789999999999</v>
      </c>
    </row>
    <row r="927" spans="1:7" x14ac:dyDescent="0.25">
      <c r="A927">
        <v>3022028</v>
      </c>
      <c r="B927" t="s">
        <v>24206</v>
      </c>
      <c r="C927" t="s">
        <v>459</v>
      </c>
      <c r="D927" t="s">
        <v>373</v>
      </c>
      <c r="E927">
        <v>616160</v>
      </c>
      <c r="F927" t="s">
        <v>24181</v>
      </c>
      <c r="G927" s="7">
        <v>1761.4499999999998</v>
      </c>
    </row>
    <row r="928" spans="1:7" x14ac:dyDescent="0.25">
      <c r="A928">
        <v>3022028</v>
      </c>
      <c r="B928" t="s">
        <v>24206</v>
      </c>
      <c r="C928" t="s">
        <v>459</v>
      </c>
      <c r="D928" t="s">
        <v>373</v>
      </c>
      <c r="E928">
        <v>617150</v>
      </c>
      <c r="F928" t="s">
        <v>24181</v>
      </c>
      <c r="G928" s="7">
        <v>3111.53</v>
      </c>
    </row>
    <row r="929" spans="1:7" x14ac:dyDescent="0.25">
      <c r="A929">
        <v>3022028</v>
      </c>
      <c r="B929" t="s">
        <v>24206</v>
      </c>
      <c r="C929" t="s">
        <v>459</v>
      </c>
      <c r="D929" t="s">
        <v>374</v>
      </c>
      <c r="E929">
        <v>615120</v>
      </c>
      <c r="F929" t="s">
        <v>24181</v>
      </c>
      <c r="G929" s="7">
        <v>2761.52</v>
      </c>
    </row>
    <row r="930" spans="1:7" x14ac:dyDescent="0.25">
      <c r="A930">
        <v>3022028</v>
      </c>
      <c r="B930" t="s">
        <v>24206</v>
      </c>
      <c r="C930" t="s">
        <v>459</v>
      </c>
      <c r="D930" t="s">
        <v>374</v>
      </c>
      <c r="E930">
        <v>616120</v>
      </c>
      <c r="F930" t="s">
        <v>24181</v>
      </c>
      <c r="G930" s="7">
        <v>355.52</v>
      </c>
    </row>
    <row r="931" spans="1:7" x14ac:dyDescent="0.25">
      <c r="A931">
        <v>3022028</v>
      </c>
      <c r="B931" t="s">
        <v>24206</v>
      </c>
      <c r="C931" t="s">
        <v>459</v>
      </c>
      <c r="D931" t="s">
        <v>374</v>
      </c>
      <c r="E931">
        <v>617120</v>
      </c>
      <c r="F931" t="s">
        <v>24181</v>
      </c>
      <c r="G931" s="7">
        <v>560.54</v>
      </c>
    </row>
    <row r="932" spans="1:7" x14ac:dyDescent="0.25">
      <c r="A932">
        <v>3022028</v>
      </c>
      <c r="B932" t="s">
        <v>24206</v>
      </c>
      <c r="C932" t="s">
        <v>459</v>
      </c>
      <c r="D932" t="s">
        <v>375</v>
      </c>
      <c r="E932">
        <v>615140</v>
      </c>
      <c r="F932" t="s">
        <v>24181</v>
      </c>
      <c r="G932" s="7">
        <v>6793.4700000000012</v>
      </c>
    </row>
    <row r="933" spans="1:7" x14ac:dyDescent="0.25">
      <c r="A933">
        <v>3022028</v>
      </c>
      <c r="B933" t="s">
        <v>24206</v>
      </c>
      <c r="C933" t="s">
        <v>459</v>
      </c>
      <c r="D933" t="s">
        <v>375</v>
      </c>
      <c r="E933">
        <v>616130</v>
      </c>
      <c r="F933" t="s">
        <v>24181</v>
      </c>
      <c r="G933" s="7">
        <v>852.31999999999994</v>
      </c>
    </row>
    <row r="934" spans="1:7" x14ac:dyDescent="0.25">
      <c r="A934">
        <v>3022028</v>
      </c>
      <c r="B934" t="s">
        <v>24206</v>
      </c>
      <c r="C934" t="s">
        <v>459</v>
      </c>
      <c r="D934" t="s">
        <v>375</v>
      </c>
      <c r="E934">
        <v>617130</v>
      </c>
      <c r="F934" t="s">
        <v>24181</v>
      </c>
      <c r="G934" s="7">
        <v>1378.97</v>
      </c>
    </row>
    <row r="935" spans="1:7" x14ac:dyDescent="0.25">
      <c r="A935">
        <v>3022028</v>
      </c>
      <c r="B935" t="s">
        <v>24206</v>
      </c>
      <c r="C935" t="s">
        <v>459</v>
      </c>
      <c r="D935" t="s">
        <v>377</v>
      </c>
      <c r="E935">
        <v>611110</v>
      </c>
      <c r="F935" t="s">
        <v>24181</v>
      </c>
      <c r="G935" s="7">
        <v>2196.4599999999996</v>
      </c>
    </row>
    <row r="936" spans="1:7" x14ac:dyDescent="0.25">
      <c r="A936">
        <v>3022028</v>
      </c>
      <c r="B936" t="s">
        <v>24206</v>
      </c>
      <c r="C936" t="s">
        <v>459</v>
      </c>
      <c r="D936" t="s">
        <v>377</v>
      </c>
      <c r="E936">
        <v>611120</v>
      </c>
      <c r="F936" t="s">
        <v>24181</v>
      </c>
      <c r="G936" s="7">
        <v>39.85</v>
      </c>
    </row>
    <row r="937" spans="1:7" x14ac:dyDescent="0.25">
      <c r="A937">
        <v>3022028</v>
      </c>
      <c r="B937" t="s">
        <v>24206</v>
      </c>
      <c r="C937" t="s">
        <v>459</v>
      </c>
      <c r="D937" t="s">
        <v>377</v>
      </c>
      <c r="E937">
        <v>611130</v>
      </c>
      <c r="F937" t="s">
        <v>24181</v>
      </c>
      <c r="G937" s="7">
        <v>331.7</v>
      </c>
    </row>
    <row r="938" spans="1:7" x14ac:dyDescent="0.25">
      <c r="A938">
        <v>3022029</v>
      </c>
      <c r="B938" t="s">
        <v>24207</v>
      </c>
      <c r="C938" t="s">
        <v>100</v>
      </c>
      <c r="D938" t="s">
        <v>371</v>
      </c>
      <c r="E938">
        <v>615100</v>
      </c>
      <c r="F938" t="s">
        <v>24181</v>
      </c>
      <c r="G938" s="7">
        <v>78129.140000000029</v>
      </c>
    </row>
    <row r="939" spans="1:7" x14ac:dyDescent="0.25">
      <c r="A939">
        <v>3022029</v>
      </c>
      <c r="B939" t="s">
        <v>24207</v>
      </c>
      <c r="C939" t="s">
        <v>100</v>
      </c>
      <c r="D939" t="s">
        <v>371</v>
      </c>
      <c r="E939">
        <v>616100</v>
      </c>
      <c r="F939" t="s">
        <v>24181</v>
      </c>
      <c r="G939" s="7">
        <v>10588.029999999999</v>
      </c>
    </row>
    <row r="940" spans="1:7" x14ac:dyDescent="0.25">
      <c r="A940">
        <v>3022029</v>
      </c>
      <c r="B940" t="s">
        <v>24207</v>
      </c>
      <c r="C940" t="s">
        <v>100</v>
      </c>
      <c r="D940" t="s">
        <v>371</v>
      </c>
      <c r="E940">
        <v>617100</v>
      </c>
      <c r="F940" t="s">
        <v>24181</v>
      </c>
      <c r="G940" s="7">
        <v>20814.52</v>
      </c>
    </row>
    <row r="941" spans="1:7" x14ac:dyDescent="0.25">
      <c r="A941">
        <v>3022029</v>
      </c>
      <c r="B941" t="s">
        <v>24207</v>
      </c>
      <c r="C941" t="s">
        <v>100</v>
      </c>
      <c r="D941" t="s">
        <v>373</v>
      </c>
      <c r="E941">
        <v>615130</v>
      </c>
      <c r="F941" t="s">
        <v>24181</v>
      </c>
      <c r="G941" s="7">
        <v>58807.259999999995</v>
      </c>
    </row>
    <row r="942" spans="1:7" x14ac:dyDescent="0.25">
      <c r="A942">
        <v>3022029</v>
      </c>
      <c r="B942" t="s">
        <v>24207</v>
      </c>
      <c r="C942" t="s">
        <v>100</v>
      </c>
      <c r="D942" t="s">
        <v>373</v>
      </c>
      <c r="E942">
        <v>616160</v>
      </c>
      <c r="F942" t="s">
        <v>24181</v>
      </c>
      <c r="G942" s="7">
        <v>7045.41</v>
      </c>
    </row>
    <row r="943" spans="1:7" x14ac:dyDescent="0.25">
      <c r="A943">
        <v>3022029</v>
      </c>
      <c r="B943" t="s">
        <v>24207</v>
      </c>
      <c r="C943" t="s">
        <v>100</v>
      </c>
      <c r="D943" t="s">
        <v>373</v>
      </c>
      <c r="E943">
        <v>617150</v>
      </c>
      <c r="F943" t="s">
        <v>24181</v>
      </c>
      <c r="G943" s="7">
        <v>10043.159999999998</v>
      </c>
    </row>
    <row r="944" spans="1:7" x14ac:dyDescent="0.25">
      <c r="A944">
        <v>3022029</v>
      </c>
      <c r="B944" t="s">
        <v>24207</v>
      </c>
      <c r="C944" t="s">
        <v>100</v>
      </c>
      <c r="D944" t="s">
        <v>374</v>
      </c>
      <c r="E944">
        <v>615120</v>
      </c>
      <c r="F944" t="s">
        <v>24181</v>
      </c>
      <c r="G944" s="7">
        <v>11282.2</v>
      </c>
    </row>
    <row r="945" spans="1:7" x14ac:dyDescent="0.25">
      <c r="A945">
        <v>3022029</v>
      </c>
      <c r="B945" t="s">
        <v>24207</v>
      </c>
      <c r="C945" t="s">
        <v>100</v>
      </c>
      <c r="D945" t="s">
        <v>374</v>
      </c>
      <c r="E945">
        <v>616120</v>
      </c>
      <c r="F945" t="s">
        <v>24181</v>
      </c>
      <c r="G945" s="7">
        <v>1280.8500000000001</v>
      </c>
    </row>
    <row r="946" spans="1:7" x14ac:dyDescent="0.25">
      <c r="A946">
        <v>3022029</v>
      </c>
      <c r="B946" t="s">
        <v>24207</v>
      </c>
      <c r="C946" t="s">
        <v>100</v>
      </c>
      <c r="D946" t="s">
        <v>374</v>
      </c>
      <c r="E946">
        <v>617120</v>
      </c>
      <c r="F946" t="s">
        <v>24181</v>
      </c>
      <c r="G946" s="7">
        <v>2290.12</v>
      </c>
    </row>
    <row r="947" spans="1:7" x14ac:dyDescent="0.25">
      <c r="A947">
        <v>3022029</v>
      </c>
      <c r="B947" t="s">
        <v>24207</v>
      </c>
      <c r="C947" t="s">
        <v>100</v>
      </c>
      <c r="D947" t="s">
        <v>375</v>
      </c>
      <c r="E947">
        <v>615140</v>
      </c>
      <c r="F947" t="s">
        <v>24181</v>
      </c>
      <c r="G947" s="7">
        <v>5794.95</v>
      </c>
    </row>
    <row r="948" spans="1:7" x14ac:dyDescent="0.25">
      <c r="A948">
        <v>3022029</v>
      </c>
      <c r="B948" t="s">
        <v>24207</v>
      </c>
      <c r="C948" t="s">
        <v>100</v>
      </c>
      <c r="D948" t="s">
        <v>375</v>
      </c>
      <c r="E948">
        <v>616130</v>
      </c>
      <c r="F948" t="s">
        <v>24181</v>
      </c>
      <c r="G948" s="7">
        <v>739.82</v>
      </c>
    </row>
    <row r="949" spans="1:7" x14ac:dyDescent="0.25">
      <c r="A949">
        <v>3022029</v>
      </c>
      <c r="B949" t="s">
        <v>24207</v>
      </c>
      <c r="C949" t="s">
        <v>100</v>
      </c>
      <c r="D949" t="s">
        <v>376</v>
      </c>
      <c r="E949">
        <v>615110</v>
      </c>
      <c r="F949" t="s">
        <v>24181</v>
      </c>
      <c r="G949" s="7">
        <v>5836.9699999999993</v>
      </c>
    </row>
    <row r="950" spans="1:7" x14ac:dyDescent="0.25">
      <c r="A950">
        <v>3022029</v>
      </c>
      <c r="B950" t="s">
        <v>24207</v>
      </c>
      <c r="C950" t="s">
        <v>100</v>
      </c>
      <c r="D950" t="s">
        <v>376</v>
      </c>
      <c r="E950">
        <v>616110</v>
      </c>
      <c r="F950" t="s">
        <v>24181</v>
      </c>
      <c r="G950" s="7">
        <v>683.54</v>
      </c>
    </row>
    <row r="951" spans="1:7" x14ac:dyDescent="0.25">
      <c r="A951">
        <v>3022029</v>
      </c>
      <c r="B951" t="s">
        <v>24207</v>
      </c>
      <c r="C951" t="s">
        <v>100</v>
      </c>
      <c r="D951" t="s">
        <v>376</v>
      </c>
      <c r="E951">
        <v>617110</v>
      </c>
      <c r="F951" t="s">
        <v>24181</v>
      </c>
      <c r="G951" s="7">
        <v>1184.82</v>
      </c>
    </row>
    <row r="952" spans="1:7" x14ac:dyDescent="0.25">
      <c r="A952">
        <v>3022029</v>
      </c>
      <c r="B952" t="s">
        <v>24207</v>
      </c>
      <c r="C952" t="s">
        <v>100</v>
      </c>
      <c r="D952" t="s">
        <v>377</v>
      </c>
      <c r="E952">
        <v>611110</v>
      </c>
      <c r="F952" t="s">
        <v>24181</v>
      </c>
      <c r="G952" s="7">
        <v>14673.399999999998</v>
      </c>
    </row>
    <row r="953" spans="1:7" x14ac:dyDescent="0.25">
      <c r="A953">
        <v>3022029</v>
      </c>
      <c r="B953" t="s">
        <v>24207</v>
      </c>
      <c r="C953" t="s">
        <v>100</v>
      </c>
      <c r="D953" t="s">
        <v>377</v>
      </c>
      <c r="E953">
        <v>611120</v>
      </c>
      <c r="F953" t="s">
        <v>24181</v>
      </c>
      <c r="G953" s="7">
        <v>1365.1699999999998</v>
      </c>
    </row>
    <row r="954" spans="1:7" x14ac:dyDescent="0.25">
      <c r="A954">
        <v>3022029</v>
      </c>
      <c r="B954" t="s">
        <v>24207</v>
      </c>
      <c r="C954" t="s">
        <v>100</v>
      </c>
      <c r="D954" t="s">
        <v>377</v>
      </c>
      <c r="E954">
        <v>611130</v>
      </c>
      <c r="F954" t="s">
        <v>24181</v>
      </c>
      <c r="G954" s="7">
        <v>2867.9700000000007</v>
      </c>
    </row>
    <row r="955" spans="1:7" x14ac:dyDescent="0.25">
      <c r="A955">
        <v>3022031</v>
      </c>
      <c r="B955" t="s">
        <v>24208</v>
      </c>
      <c r="C955" t="s">
        <v>151</v>
      </c>
      <c r="D955" t="s">
        <v>371</v>
      </c>
      <c r="E955">
        <v>615100</v>
      </c>
      <c r="F955" t="s">
        <v>24181</v>
      </c>
      <c r="G955" s="7">
        <v>48638.47</v>
      </c>
    </row>
    <row r="956" spans="1:7" x14ac:dyDescent="0.25">
      <c r="A956">
        <v>3022031</v>
      </c>
      <c r="B956" t="s">
        <v>24208</v>
      </c>
      <c r="C956" t="s">
        <v>151</v>
      </c>
      <c r="D956" t="s">
        <v>371</v>
      </c>
      <c r="E956">
        <v>616100</v>
      </c>
      <c r="F956" t="s">
        <v>24181</v>
      </c>
      <c r="G956" s="7">
        <v>6545.1600000000008</v>
      </c>
    </row>
    <row r="957" spans="1:7" x14ac:dyDescent="0.25">
      <c r="A957">
        <v>3022031</v>
      </c>
      <c r="B957" t="s">
        <v>24208</v>
      </c>
      <c r="C957" t="s">
        <v>151</v>
      </c>
      <c r="D957" t="s">
        <v>371</v>
      </c>
      <c r="E957">
        <v>617100</v>
      </c>
      <c r="F957" t="s">
        <v>24181</v>
      </c>
      <c r="G957" s="7">
        <v>13846.68</v>
      </c>
    </row>
    <row r="958" spans="1:7" x14ac:dyDescent="0.25">
      <c r="A958">
        <v>3022031</v>
      </c>
      <c r="B958" t="s">
        <v>24208</v>
      </c>
      <c r="C958" t="s">
        <v>151</v>
      </c>
      <c r="D958" t="s">
        <v>373</v>
      </c>
      <c r="E958">
        <v>615130</v>
      </c>
      <c r="F958" t="s">
        <v>24181</v>
      </c>
      <c r="G958" s="7">
        <v>28196.820000000011</v>
      </c>
    </row>
    <row r="959" spans="1:7" x14ac:dyDescent="0.25">
      <c r="A959">
        <v>3022031</v>
      </c>
      <c r="B959" t="s">
        <v>24208</v>
      </c>
      <c r="C959" t="s">
        <v>151</v>
      </c>
      <c r="D959" t="s">
        <v>373</v>
      </c>
      <c r="E959">
        <v>616160</v>
      </c>
      <c r="F959" t="s">
        <v>24181</v>
      </c>
      <c r="G959" s="7">
        <v>3333.8100000000004</v>
      </c>
    </row>
    <row r="960" spans="1:7" x14ac:dyDescent="0.25">
      <c r="A960">
        <v>3022031</v>
      </c>
      <c r="B960" t="s">
        <v>24208</v>
      </c>
      <c r="C960" t="s">
        <v>151</v>
      </c>
      <c r="D960" t="s">
        <v>373</v>
      </c>
      <c r="E960">
        <v>617150</v>
      </c>
      <c r="F960" t="s">
        <v>24181</v>
      </c>
      <c r="G960" s="7">
        <v>5991.79</v>
      </c>
    </row>
    <row r="961" spans="1:7" x14ac:dyDescent="0.25">
      <c r="A961">
        <v>3022031</v>
      </c>
      <c r="B961" t="s">
        <v>24208</v>
      </c>
      <c r="C961" t="s">
        <v>151</v>
      </c>
      <c r="D961" t="s">
        <v>374</v>
      </c>
      <c r="E961">
        <v>615120</v>
      </c>
      <c r="F961" t="s">
        <v>24181</v>
      </c>
      <c r="G961" s="7">
        <v>2589.5</v>
      </c>
    </row>
    <row r="962" spans="1:7" x14ac:dyDescent="0.25">
      <c r="A962">
        <v>3022031</v>
      </c>
      <c r="B962" t="s">
        <v>24208</v>
      </c>
      <c r="C962" t="s">
        <v>151</v>
      </c>
      <c r="D962" t="s">
        <v>374</v>
      </c>
      <c r="E962">
        <v>616120</v>
      </c>
      <c r="F962" t="s">
        <v>24181</v>
      </c>
      <c r="G962" s="7">
        <v>325.87</v>
      </c>
    </row>
    <row r="963" spans="1:7" x14ac:dyDescent="0.25">
      <c r="A963">
        <v>3022031</v>
      </c>
      <c r="B963" t="s">
        <v>24208</v>
      </c>
      <c r="C963" t="s">
        <v>151</v>
      </c>
      <c r="D963" t="s">
        <v>374</v>
      </c>
      <c r="E963">
        <v>617120</v>
      </c>
      <c r="F963" t="s">
        <v>24181</v>
      </c>
      <c r="G963" s="7">
        <v>528.26</v>
      </c>
    </row>
    <row r="964" spans="1:7" x14ac:dyDescent="0.25">
      <c r="A964">
        <v>3022031</v>
      </c>
      <c r="B964" t="s">
        <v>24208</v>
      </c>
      <c r="C964" t="s">
        <v>151</v>
      </c>
      <c r="D964" t="s">
        <v>375</v>
      </c>
      <c r="E964">
        <v>615140</v>
      </c>
      <c r="F964" t="s">
        <v>24181</v>
      </c>
      <c r="G964" s="7">
        <v>6124.4699999999993</v>
      </c>
    </row>
    <row r="965" spans="1:7" x14ac:dyDescent="0.25">
      <c r="A965">
        <v>3022031</v>
      </c>
      <c r="B965" t="s">
        <v>24208</v>
      </c>
      <c r="C965" t="s">
        <v>151</v>
      </c>
      <c r="D965" t="s">
        <v>375</v>
      </c>
      <c r="E965">
        <v>616130</v>
      </c>
      <c r="F965" t="s">
        <v>24181</v>
      </c>
      <c r="G965" s="7">
        <v>793.56999999999994</v>
      </c>
    </row>
    <row r="966" spans="1:7" x14ac:dyDescent="0.25">
      <c r="A966">
        <v>3022031</v>
      </c>
      <c r="B966" t="s">
        <v>24208</v>
      </c>
      <c r="C966" t="s">
        <v>151</v>
      </c>
      <c r="D966" t="s">
        <v>375</v>
      </c>
      <c r="E966">
        <v>617130</v>
      </c>
      <c r="F966" t="s">
        <v>24181</v>
      </c>
      <c r="G966" s="7">
        <v>1249.3900000000001</v>
      </c>
    </row>
    <row r="967" spans="1:7" x14ac:dyDescent="0.25">
      <c r="A967">
        <v>3022031</v>
      </c>
      <c r="B967" t="s">
        <v>24208</v>
      </c>
      <c r="C967" t="s">
        <v>151</v>
      </c>
      <c r="D967" t="s">
        <v>377</v>
      </c>
      <c r="E967">
        <v>611110</v>
      </c>
      <c r="F967" t="s">
        <v>24181</v>
      </c>
      <c r="G967" s="7">
        <v>2620.0899999999997</v>
      </c>
    </row>
    <row r="968" spans="1:7" x14ac:dyDescent="0.25">
      <c r="A968">
        <v>3022031</v>
      </c>
      <c r="B968" t="s">
        <v>24208</v>
      </c>
      <c r="C968" t="s">
        <v>151</v>
      </c>
      <c r="D968" t="s">
        <v>377</v>
      </c>
      <c r="E968">
        <v>611120</v>
      </c>
      <c r="F968" t="s">
        <v>24181</v>
      </c>
      <c r="G968" s="7">
        <v>211.44</v>
      </c>
    </row>
    <row r="969" spans="1:7" x14ac:dyDescent="0.25">
      <c r="A969">
        <v>3022031</v>
      </c>
      <c r="B969" t="s">
        <v>24208</v>
      </c>
      <c r="C969" t="s">
        <v>151</v>
      </c>
      <c r="D969" t="s">
        <v>377</v>
      </c>
      <c r="E969">
        <v>611130</v>
      </c>
      <c r="F969" t="s">
        <v>24181</v>
      </c>
      <c r="G969" s="7">
        <v>514.33999999999992</v>
      </c>
    </row>
    <row r="970" spans="1:7" x14ac:dyDescent="0.25">
      <c r="A970">
        <v>3022032</v>
      </c>
      <c r="B970" t="s">
        <v>24209</v>
      </c>
      <c r="C970" t="s">
        <v>148</v>
      </c>
      <c r="D970" t="s">
        <v>371</v>
      </c>
      <c r="E970">
        <v>615100</v>
      </c>
      <c r="F970" t="s">
        <v>24181</v>
      </c>
      <c r="G970" s="7">
        <v>96701.100000000035</v>
      </c>
    </row>
    <row r="971" spans="1:7" x14ac:dyDescent="0.25">
      <c r="A971">
        <v>3022032</v>
      </c>
      <c r="B971" t="s">
        <v>24209</v>
      </c>
      <c r="C971" t="s">
        <v>148</v>
      </c>
      <c r="D971" t="s">
        <v>371</v>
      </c>
      <c r="E971">
        <v>616100</v>
      </c>
      <c r="F971" t="s">
        <v>24181</v>
      </c>
      <c r="G971" s="7">
        <v>12975.41</v>
      </c>
    </row>
    <row r="972" spans="1:7" x14ac:dyDescent="0.25">
      <c r="A972">
        <v>3022032</v>
      </c>
      <c r="B972" t="s">
        <v>24209</v>
      </c>
      <c r="C972" t="s">
        <v>148</v>
      </c>
      <c r="D972" t="s">
        <v>371</v>
      </c>
      <c r="E972">
        <v>617100</v>
      </c>
      <c r="F972" t="s">
        <v>24181</v>
      </c>
      <c r="G972" s="7">
        <v>26632.229999999996</v>
      </c>
    </row>
    <row r="973" spans="1:7" x14ac:dyDescent="0.25">
      <c r="A973">
        <v>3022032</v>
      </c>
      <c r="B973" t="s">
        <v>24209</v>
      </c>
      <c r="C973" t="s">
        <v>148</v>
      </c>
      <c r="D973" t="s">
        <v>372</v>
      </c>
      <c r="E973">
        <v>615180</v>
      </c>
      <c r="F973" t="s">
        <v>24181</v>
      </c>
      <c r="G973" s="7">
        <v>3241.82</v>
      </c>
    </row>
    <row r="974" spans="1:7" x14ac:dyDescent="0.25">
      <c r="A974">
        <v>3022032</v>
      </c>
      <c r="B974" t="s">
        <v>24209</v>
      </c>
      <c r="C974" t="s">
        <v>148</v>
      </c>
      <c r="D974" t="s">
        <v>372</v>
      </c>
      <c r="E974">
        <v>616150</v>
      </c>
      <c r="F974" t="s">
        <v>24181</v>
      </c>
      <c r="G974" s="7">
        <v>358.76</v>
      </c>
    </row>
    <row r="975" spans="1:7" x14ac:dyDescent="0.25">
      <c r="A975">
        <v>3022032</v>
      </c>
      <c r="B975" t="s">
        <v>24209</v>
      </c>
      <c r="C975" t="s">
        <v>148</v>
      </c>
      <c r="D975" t="s">
        <v>372</v>
      </c>
      <c r="E975">
        <v>617140</v>
      </c>
      <c r="F975" t="s">
        <v>24181</v>
      </c>
      <c r="G975" s="7">
        <v>925.13</v>
      </c>
    </row>
    <row r="976" spans="1:7" x14ac:dyDescent="0.25">
      <c r="A976">
        <v>3022032</v>
      </c>
      <c r="B976" t="s">
        <v>24209</v>
      </c>
      <c r="C976" t="s">
        <v>148</v>
      </c>
      <c r="D976" t="s">
        <v>373</v>
      </c>
      <c r="E976">
        <v>615130</v>
      </c>
      <c r="F976" t="s">
        <v>24181</v>
      </c>
      <c r="G976" s="7">
        <v>43489.419999999991</v>
      </c>
    </row>
    <row r="977" spans="1:7" x14ac:dyDescent="0.25">
      <c r="A977">
        <v>3022032</v>
      </c>
      <c r="B977" t="s">
        <v>24209</v>
      </c>
      <c r="C977" t="s">
        <v>148</v>
      </c>
      <c r="D977" t="s">
        <v>373</v>
      </c>
      <c r="E977">
        <v>616160</v>
      </c>
      <c r="F977" t="s">
        <v>24181</v>
      </c>
      <c r="G977" s="7">
        <v>5183.8500000000004</v>
      </c>
    </row>
    <row r="978" spans="1:7" x14ac:dyDescent="0.25">
      <c r="A978">
        <v>3022032</v>
      </c>
      <c r="B978" t="s">
        <v>24209</v>
      </c>
      <c r="C978" t="s">
        <v>148</v>
      </c>
      <c r="D978" t="s">
        <v>373</v>
      </c>
      <c r="E978">
        <v>617150</v>
      </c>
      <c r="F978" t="s">
        <v>24181</v>
      </c>
      <c r="G978" s="7">
        <v>8414.2100000000028</v>
      </c>
    </row>
    <row r="979" spans="1:7" x14ac:dyDescent="0.25">
      <c r="A979">
        <v>3022032</v>
      </c>
      <c r="B979" t="s">
        <v>24209</v>
      </c>
      <c r="C979" t="s">
        <v>148</v>
      </c>
      <c r="D979" t="s">
        <v>374</v>
      </c>
      <c r="E979">
        <v>615120</v>
      </c>
      <c r="F979" t="s">
        <v>24181</v>
      </c>
      <c r="G979" s="7">
        <v>2980.27</v>
      </c>
    </row>
    <row r="980" spans="1:7" x14ac:dyDescent="0.25">
      <c r="A980">
        <v>3022032</v>
      </c>
      <c r="B980" t="s">
        <v>24209</v>
      </c>
      <c r="C980" t="s">
        <v>148</v>
      </c>
      <c r="D980" t="s">
        <v>374</v>
      </c>
      <c r="E980">
        <v>616120</v>
      </c>
      <c r="F980" t="s">
        <v>24181</v>
      </c>
      <c r="G980" s="7">
        <v>335.81</v>
      </c>
    </row>
    <row r="981" spans="1:7" x14ac:dyDescent="0.25">
      <c r="A981">
        <v>3022032</v>
      </c>
      <c r="B981" t="s">
        <v>24209</v>
      </c>
      <c r="C981" t="s">
        <v>148</v>
      </c>
      <c r="D981" t="s">
        <v>374</v>
      </c>
      <c r="E981">
        <v>617120</v>
      </c>
      <c r="F981" t="s">
        <v>24181</v>
      </c>
      <c r="G981" s="7">
        <v>604.94999999999993</v>
      </c>
    </row>
    <row r="982" spans="1:7" x14ac:dyDescent="0.25">
      <c r="A982">
        <v>3022032</v>
      </c>
      <c r="B982" t="s">
        <v>24209</v>
      </c>
      <c r="C982" t="s">
        <v>148</v>
      </c>
      <c r="D982" t="s">
        <v>375</v>
      </c>
      <c r="E982">
        <v>615140</v>
      </c>
      <c r="F982" t="s">
        <v>24181</v>
      </c>
      <c r="G982" s="7">
        <v>5802.8099999999995</v>
      </c>
    </row>
    <row r="983" spans="1:7" x14ac:dyDescent="0.25">
      <c r="A983">
        <v>3022032</v>
      </c>
      <c r="B983" t="s">
        <v>24209</v>
      </c>
      <c r="C983" t="s">
        <v>148</v>
      </c>
      <c r="D983" t="s">
        <v>375</v>
      </c>
      <c r="E983">
        <v>616130</v>
      </c>
      <c r="F983" t="s">
        <v>24181</v>
      </c>
      <c r="G983" s="7">
        <v>713.18999999999994</v>
      </c>
    </row>
    <row r="984" spans="1:7" x14ac:dyDescent="0.25">
      <c r="A984">
        <v>3022032</v>
      </c>
      <c r="B984" t="s">
        <v>24209</v>
      </c>
      <c r="C984" t="s">
        <v>148</v>
      </c>
      <c r="D984" t="s">
        <v>375</v>
      </c>
      <c r="E984">
        <v>617130</v>
      </c>
      <c r="F984" t="s">
        <v>24181</v>
      </c>
      <c r="G984" s="7">
        <v>1177.8800000000001</v>
      </c>
    </row>
    <row r="985" spans="1:7" x14ac:dyDescent="0.25">
      <c r="A985">
        <v>3022032</v>
      </c>
      <c r="B985" t="s">
        <v>24209</v>
      </c>
      <c r="C985" t="s">
        <v>148</v>
      </c>
      <c r="D985" t="s">
        <v>377</v>
      </c>
      <c r="E985">
        <v>611110</v>
      </c>
      <c r="F985" t="s">
        <v>24181</v>
      </c>
      <c r="G985" s="7">
        <v>3729.5199999999995</v>
      </c>
    </row>
    <row r="986" spans="1:7" x14ac:dyDescent="0.25">
      <c r="A986">
        <v>3022032</v>
      </c>
      <c r="B986" t="s">
        <v>24209</v>
      </c>
      <c r="C986" t="s">
        <v>148</v>
      </c>
      <c r="D986" t="s">
        <v>377</v>
      </c>
      <c r="E986">
        <v>611120</v>
      </c>
      <c r="F986" t="s">
        <v>24181</v>
      </c>
      <c r="G986" s="7">
        <v>131.91999999999999</v>
      </c>
    </row>
    <row r="987" spans="1:7" x14ac:dyDescent="0.25">
      <c r="A987">
        <v>3022032</v>
      </c>
      <c r="B987" t="s">
        <v>24209</v>
      </c>
      <c r="C987" t="s">
        <v>148</v>
      </c>
      <c r="D987" t="s">
        <v>377</v>
      </c>
      <c r="E987">
        <v>611130</v>
      </c>
      <c r="F987" t="s">
        <v>24181</v>
      </c>
      <c r="G987" s="7">
        <v>470.09000000000003</v>
      </c>
    </row>
    <row r="988" spans="1:7" x14ac:dyDescent="0.25">
      <c r="A988">
        <v>3023304</v>
      </c>
      <c r="B988" t="s">
        <v>24210</v>
      </c>
      <c r="C988" t="s">
        <v>24211</v>
      </c>
      <c r="D988" t="s">
        <v>371</v>
      </c>
      <c r="E988">
        <v>615100</v>
      </c>
      <c r="F988" t="s">
        <v>24181</v>
      </c>
      <c r="G988" s="7">
        <v>40333.79</v>
      </c>
    </row>
    <row r="989" spans="1:7" x14ac:dyDescent="0.25">
      <c r="A989">
        <v>3023304</v>
      </c>
      <c r="B989" t="s">
        <v>24210</v>
      </c>
      <c r="C989" t="s">
        <v>24211</v>
      </c>
      <c r="D989" t="s">
        <v>371</v>
      </c>
      <c r="E989">
        <v>616100</v>
      </c>
      <c r="F989" t="s">
        <v>24181</v>
      </c>
      <c r="G989" s="7">
        <v>5362</v>
      </c>
    </row>
    <row r="990" spans="1:7" x14ac:dyDescent="0.25">
      <c r="A990">
        <v>3023304</v>
      </c>
      <c r="B990" t="s">
        <v>24210</v>
      </c>
      <c r="C990" t="s">
        <v>24211</v>
      </c>
      <c r="D990" t="s">
        <v>371</v>
      </c>
      <c r="E990">
        <v>617100</v>
      </c>
      <c r="F990" t="s">
        <v>24181</v>
      </c>
      <c r="G990" s="7">
        <v>10323.300000000001</v>
      </c>
    </row>
    <row r="991" spans="1:7" x14ac:dyDescent="0.25">
      <c r="A991">
        <v>3023304</v>
      </c>
      <c r="B991" t="s">
        <v>24210</v>
      </c>
      <c r="C991" t="s">
        <v>24211</v>
      </c>
      <c r="D991" t="s">
        <v>372</v>
      </c>
      <c r="E991">
        <v>615180</v>
      </c>
      <c r="F991" t="s">
        <v>24181</v>
      </c>
      <c r="G991" s="7">
        <v>1244.4100000000001</v>
      </c>
    </row>
    <row r="992" spans="1:7" x14ac:dyDescent="0.25">
      <c r="A992">
        <v>3023304</v>
      </c>
      <c r="B992" t="s">
        <v>24210</v>
      </c>
      <c r="C992" t="s">
        <v>24211</v>
      </c>
      <c r="D992" t="s">
        <v>372</v>
      </c>
      <c r="E992">
        <v>616150</v>
      </c>
      <c r="F992" t="s">
        <v>24181</v>
      </c>
      <c r="G992" s="7">
        <v>124.11</v>
      </c>
    </row>
    <row r="993" spans="1:7" x14ac:dyDescent="0.25">
      <c r="A993">
        <v>3023304</v>
      </c>
      <c r="B993" t="s">
        <v>24210</v>
      </c>
      <c r="C993" t="s">
        <v>24211</v>
      </c>
      <c r="D993" t="s">
        <v>372</v>
      </c>
      <c r="E993">
        <v>617140</v>
      </c>
      <c r="F993" t="s">
        <v>24181</v>
      </c>
      <c r="G993" s="7">
        <v>356.9</v>
      </c>
    </row>
    <row r="994" spans="1:7" x14ac:dyDescent="0.25">
      <c r="A994">
        <v>3023304</v>
      </c>
      <c r="B994" t="s">
        <v>24210</v>
      </c>
      <c r="C994" t="s">
        <v>24211</v>
      </c>
      <c r="D994" t="s">
        <v>373</v>
      </c>
      <c r="E994">
        <v>615130</v>
      </c>
      <c r="F994" t="s">
        <v>24181</v>
      </c>
      <c r="G994" s="7">
        <v>20540.78</v>
      </c>
    </row>
    <row r="995" spans="1:7" x14ac:dyDescent="0.25">
      <c r="A995">
        <v>3023304</v>
      </c>
      <c r="B995" t="s">
        <v>24210</v>
      </c>
      <c r="C995" t="s">
        <v>24211</v>
      </c>
      <c r="D995" t="s">
        <v>373</v>
      </c>
      <c r="E995">
        <v>616160</v>
      </c>
      <c r="F995" t="s">
        <v>24181</v>
      </c>
      <c r="G995" s="7">
        <v>2489.5199999999995</v>
      </c>
    </row>
    <row r="996" spans="1:7" x14ac:dyDescent="0.25">
      <c r="A996">
        <v>3023304</v>
      </c>
      <c r="B996" t="s">
        <v>24210</v>
      </c>
      <c r="C996" t="s">
        <v>24211</v>
      </c>
      <c r="D996" t="s">
        <v>373</v>
      </c>
      <c r="E996">
        <v>617150</v>
      </c>
      <c r="F996" t="s">
        <v>24181</v>
      </c>
      <c r="G996" s="7">
        <v>3144.11</v>
      </c>
    </row>
    <row r="997" spans="1:7" x14ac:dyDescent="0.25">
      <c r="A997">
        <v>3023304</v>
      </c>
      <c r="B997" t="s">
        <v>24210</v>
      </c>
      <c r="C997" t="s">
        <v>24211</v>
      </c>
      <c r="D997" t="s">
        <v>374</v>
      </c>
      <c r="E997">
        <v>615120</v>
      </c>
      <c r="F997" t="s">
        <v>24181</v>
      </c>
      <c r="G997" s="7">
        <v>2501.1</v>
      </c>
    </row>
    <row r="998" spans="1:7" x14ac:dyDescent="0.25">
      <c r="A998">
        <v>3023304</v>
      </c>
      <c r="B998" t="s">
        <v>24210</v>
      </c>
      <c r="C998" t="s">
        <v>24211</v>
      </c>
      <c r="D998" t="s">
        <v>374</v>
      </c>
      <c r="E998">
        <v>616120</v>
      </c>
      <c r="F998" t="s">
        <v>24181</v>
      </c>
      <c r="G998" s="7">
        <v>312.61</v>
      </c>
    </row>
    <row r="999" spans="1:7" x14ac:dyDescent="0.25">
      <c r="A999">
        <v>3023304</v>
      </c>
      <c r="B999" t="s">
        <v>24210</v>
      </c>
      <c r="C999" t="s">
        <v>24211</v>
      </c>
      <c r="D999" t="s">
        <v>374</v>
      </c>
      <c r="E999">
        <v>617120</v>
      </c>
      <c r="F999" t="s">
        <v>24181</v>
      </c>
      <c r="G999" s="7">
        <v>510.22</v>
      </c>
    </row>
    <row r="1000" spans="1:7" x14ac:dyDescent="0.25">
      <c r="A1000">
        <v>3023304</v>
      </c>
      <c r="B1000" t="s">
        <v>24210</v>
      </c>
      <c r="C1000" t="s">
        <v>24211</v>
      </c>
      <c r="D1000" t="s">
        <v>375</v>
      </c>
      <c r="E1000">
        <v>615140</v>
      </c>
      <c r="F1000" t="s">
        <v>24181</v>
      </c>
      <c r="G1000" s="7">
        <v>4400.53</v>
      </c>
    </row>
    <row r="1001" spans="1:7" x14ac:dyDescent="0.25">
      <c r="A1001">
        <v>3023304</v>
      </c>
      <c r="B1001" t="s">
        <v>24210</v>
      </c>
      <c r="C1001" t="s">
        <v>24211</v>
      </c>
      <c r="D1001" t="s">
        <v>375</v>
      </c>
      <c r="E1001">
        <v>616130</v>
      </c>
      <c r="F1001" t="s">
        <v>24181</v>
      </c>
      <c r="G1001" s="7">
        <v>555.89</v>
      </c>
    </row>
    <row r="1002" spans="1:7" x14ac:dyDescent="0.25">
      <c r="A1002">
        <v>3023304</v>
      </c>
      <c r="B1002" t="s">
        <v>24210</v>
      </c>
      <c r="C1002" t="s">
        <v>24211</v>
      </c>
      <c r="D1002" t="s">
        <v>375</v>
      </c>
      <c r="E1002">
        <v>617130</v>
      </c>
      <c r="F1002" t="s">
        <v>24181</v>
      </c>
      <c r="G1002" s="7">
        <v>552.39</v>
      </c>
    </row>
    <row r="1003" spans="1:7" x14ac:dyDescent="0.25">
      <c r="A1003">
        <v>3023304</v>
      </c>
      <c r="B1003" t="s">
        <v>24210</v>
      </c>
      <c r="C1003" t="s">
        <v>24211</v>
      </c>
      <c r="D1003" t="s">
        <v>377</v>
      </c>
      <c r="E1003">
        <v>611110</v>
      </c>
      <c r="F1003" t="s">
        <v>24181</v>
      </c>
      <c r="G1003" s="7">
        <v>2426.84</v>
      </c>
    </row>
    <row r="1004" spans="1:7" x14ac:dyDescent="0.25">
      <c r="A1004">
        <v>3023304</v>
      </c>
      <c r="B1004" t="s">
        <v>24210</v>
      </c>
      <c r="C1004" t="s">
        <v>24211</v>
      </c>
      <c r="D1004" t="s">
        <v>377</v>
      </c>
      <c r="E1004">
        <v>611120</v>
      </c>
      <c r="F1004" t="s">
        <v>24181</v>
      </c>
      <c r="G1004" s="7">
        <v>246.65</v>
      </c>
    </row>
    <row r="1005" spans="1:7" x14ac:dyDescent="0.25">
      <c r="A1005">
        <v>3023304</v>
      </c>
      <c r="B1005" t="s">
        <v>24210</v>
      </c>
      <c r="C1005" t="s">
        <v>24211</v>
      </c>
      <c r="D1005" t="s">
        <v>377</v>
      </c>
      <c r="E1005">
        <v>611130</v>
      </c>
      <c r="F1005" t="s">
        <v>24181</v>
      </c>
      <c r="G1005" s="7">
        <v>369.95</v>
      </c>
    </row>
    <row r="1006" spans="1:7" x14ac:dyDescent="0.25">
      <c r="A1006">
        <v>3022036</v>
      </c>
      <c r="B1006" t="s">
        <v>24212</v>
      </c>
      <c r="C1006" t="s">
        <v>175</v>
      </c>
      <c r="D1006" t="s">
        <v>371</v>
      </c>
      <c r="E1006">
        <v>615100</v>
      </c>
      <c r="F1006" t="s">
        <v>24181</v>
      </c>
      <c r="G1006" s="7">
        <v>69412.130000000034</v>
      </c>
    </row>
    <row r="1007" spans="1:7" x14ac:dyDescent="0.25">
      <c r="A1007">
        <v>3022036</v>
      </c>
      <c r="B1007" t="s">
        <v>24212</v>
      </c>
      <c r="C1007" t="s">
        <v>175</v>
      </c>
      <c r="D1007" t="s">
        <v>371</v>
      </c>
      <c r="E1007">
        <v>616100</v>
      </c>
      <c r="F1007" t="s">
        <v>24181</v>
      </c>
      <c r="G1007" s="7">
        <v>9455.590000000002</v>
      </c>
    </row>
    <row r="1008" spans="1:7" x14ac:dyDescent="0.25">
      <c r="A1008">
        <v>3022036</v>
      </c>
      <c r="B1008" t="s">
        <v>24212</v>
      </c>
      <c r="C1008" t="s">
        <v>175</v>
      </c>
      <c r="D1008" t="s">
        <v>371</v>
      </c>
      <c r="E1008">
        <v>617100</v>
      </c>
      <c r="F1008" t="s">
        <v>24181</v>
      </c>
      <c r="G1008" s="7">
        <v>18817.459999999995</v>
      </c>
    </row>
    <row r="1009" spans="1:7" x14ac:dyDescent="0.25">
      <c r="A1009">
        <v>3022036</v>
      </c>
      <c r="B1009" t="s">
        <v>24212</v>
      </c>
      <c r="C1009" t="s">
        <v>175</v>
      </c>
      <c r="D1009" t="s">
        <v>372</v>
      </c>
      <c r="E1009">
        <v>615180</v>
      </c>
      <c r="F1009" t="s">
        <v>24181</v>
      </c>
      <c r="G1009" s="7">
        <v>185.93</v>
      </c>
    </row>
    <row r="1010" spans="1:7" x14ac:dyDescent="0.25">
      <c r="A1010">
        <v>3022036</v>
      </c>
      <c r="B1010" t="s">
        <v>24212</v>
      </c>
      <c r="C1010" t="s">
        <v>175</v>
      </c>
      <c r="D1010" t="s">
        <v>373</v>
      </c>
      <c r="E1010">
        <v>615130</v>
      </c>
      <c r="F1010" t="s">
        <v>24181</v>
      </c>
      <c r="G1010" s="7">
        <v>40974.260000000009</v>
      </c>
    </row>
    <row r="1011" spans="1:7" x14ac:dyDescent="0.25">
      <c r="A1011">
        <v>3022036</v>
      </c>
      <c r="B1011" t="s">
        <v>24212</v>
      </c>
      <c r="C1011" t="s">
        <v>175</v>
      </c>
      <c r="D1011" t="s">
        <v>373</v>
      </c>
      <c r="E1011">
        <v>616160</v>
      </c>
      <c r="F1011" t="s">
        <v>24181</v>
      </c>
      <c r="G1011" s="7">
        <v>4815.8500000000004</v>
      </c>
    </row>
    <row r="1012" spans="1:7" x14ac:dyDescent="0.25">
      <c r="A1012">
        <v>3022036</v>
      </c>
      <c r="B1012" t="s">
        <v>24212</v>
      </c>
      <c r="C1012" t="s">
        <v>175</v>
      </c>
      <c r="D1012" t="s">
        <v>373</v>
      </c>
      <c r="E1012">
        <v>617150</v>
      </c>
      <c r="F1012" t="s">
        <v>24181</v>
      </c>
      <c r="G1012" s="7">
        <v>8053.7400000000007</v>
      </c>
    </row>
    <row r="1013" spans="1:7" x14ac:dyDescent="0.25">
      <c r="A1013">
        <v>3022036</v>
      </c>
      <c r="B1013" t="s">
        <v>24212</v>
      </c>
      <c r="C1013" t="s">
        <v>175</v>
      </c>
      <c r="D1013" t="s">
        <v>374</v>
      </c>
      <c r="E1013">
        <v>615120</v>
      </c>
      <c r="F1013" t="s">
        <v>24181</v>
      </c>
      <c r="G1013" s="7">
        <v>6109.2899999999991</v>
      </c>
    </row>
    <row r="1014" spans="1:7" x14ac:dyDescent="0.25">
      <c r="A1014">
        <v>3022036</v>
      </c>
      <c r="B1014" t="s">
        <v>24212</v>
      </c>
      <c r="C1014" t="s">
        <v>175</v>
      </c>
      <c r="D1014" t="s">
        <v>374</v>
      </c>
      <c r="E1014">
        <v>616120</v>
      </c>
      <c r="F1014" t="s">
        <v>24181</v>
      </c>
      <c r="G1014" s="7">
        <v>638.29000000000008</v>
      </c>
    </row>
    <row r="1015" spans="1:7" x14ac:dyDescent="0.25">
      <c r="A1015">
        <v>3022036</v>
      </c>
      <c r="B1015" t="s">
        <v>24212</v>
      </c>
      <c r="C1015" t="s">
        <v>175</v>
      </c>
      <c r="D1015" t="s">
        <v>374</v>
      </c>
      <c r="E1015">
        <v>617120</v>
      </c>
      <c r="F1015" t="s">
        <v>24181</v>
      </c>
      <c r="G1015" s="7">
        <v>1240.1000000000001</v>
      </c>
    </row>
    <row r="1016" spans="1:7" x14ac:dyDescent="0.25">
      <c r="A1016">
        <v>3022036</v>
      </c>
      <c r="B1016" t="s">
        <v>24212</v>
      </c>
      <c r="C1016" t="s">
        <v>175</v>
      </c>
      <c r="D1016" t="s">
        <v>375</v>
      </c>
      <c r="E1016">
        <v>615140</v>
      </c>
      <c r="F1016" t="s">
        <v>24181</v>
      </c>
      <c r="G1016" s="7">
        <v>5600.83</v>
      </c>
    </row>
    <row r="1017" spans="1:7" x14ac:dyDescent="0.25">
      <c r="A1017">
        <v>3022036</v>
      </c>
      <c r="B1017" t="s">
        <v>24212</v>
      </c>
      <c r="C1017" t="s">
        <v>175</v>
      </c>
      <c r="D1017" t="s">
        <v>375</v>
      </c>
      <c r="E1017">
        <v>616130</v>
      </c>
      <c r="F1017" t="s">
        <v>24181</v>
      </c>
      <c r="G1017" s="7">
        <v>710.85</v>
      </c>
    </row>
    <row r="1018" spans="1:7" x14ac:dyDescent="0.25">
      <c r="A1018">
        <v>3022036</v>
      </c>
      <c r="B1018" t="s">
        <v>24212</v>
      </c>
      <c r="C1018" t="s">
        <v>175</v>
      </c>
      <c r="D1018" t="s">
        <v>375</v>
      </c>
      <c r="E1018">
        <v>617130</v>
      </c>
      <c r="F1018" t="s">
        <v>24181</v>
      </c>
      <c r="G1018" s="7">
        <v>1136.8899999999999</v>
      </c>
    </row>
    <row r="1019" spans="1:7" x14ac:dyDescent="0.25">
      <c r="A1019">
        <v>3022036</v>
      </c>
      <c r="B1019" t="s">
        <v>24212</v>
      </c>
      <c r="C1019" t="s">
        <v>175</v>
      </c>
      <c r="D1019" t="s">
        <v>377</v>
      </c>
      <c r="E1019">
        <v>611110</v>
      </c>
      <c r="F1019" t="s">
        <v>24181</v>
      </c>
      <c r="G1019" s="7">
        <v>2961.15</v>
      </c>
    </row>
    <row r="1020" spans="1:7" x14ac:dyDescent="0.25">
      <c r="A1020">
        <v>3022036</v>
      </c>
      <c r="B1020" t="s">
        <v>24212</v>
      </c>
      <c r="C1020" t="s">
        <v>175</v>
      </c>
      <c r="D1020" t="s">
        <v>377</v>
      </c>
      <c r="E1020">
        <v>611120</v>
      </c>
      <c r="F1020" t="s">
        <v>24181</v>
      </c>
      <c r="G1020" s="7">
        <v>252.71</v>
      </c>
    </row>
    <row r="1021" spans="1:7" x14ac:dyDescent="0.25">
      <c r="A1021">
        <v>3022036</v>
      </c>
      <c r="B1021" t="s">
        <v>24212</v>
      </c>
      <c r="C1021" t="s">
        <v>175</v>
      </c>
      <c r="D1021" t="s">
        <v>377</v>
      </c>
      <c r="E1021">
        <v>611130</v>
      </c>
      <c r="F1021" t="s">
        <v>24181</v>
      </c>
      <c r="G1021" s="7">
        <v>601.05999999999995</v>
      </c>
    </row>
    <row r="1022" spans="1:7" x14ac:dyDescent="0.25">
      <c r="A1022">
        <v>3022037</v>
      </c>
      <c r="B1022" t="s">
        <v>24213</v>
      </c>
      <c r="C1022" t="s">
        <v>130</v>
      </c>
      <c r="D1022" t="s">
        <v>371</v>
      </c>
      <c r="E1022">
        <v>615100</v>
      </c>
      <c r="F1022" t="s">
        <v>24181</v>
      </c>
      <c r="G1022" s="7">
        <v>46308.07</v>
      </c>
    </row>
    <row r="1023" spans="1:7" x14ac:dyDescent="0.25">
      <c r="A1023">
        <v>3022037</v>
      </c>
      <c r="B1023" t="s">
        <v>24213</v>
      </c>
      <c r="C1023" t="s">
        <v>130</v>
      </c>
      <c r="D1023" t="s">
        <v>371</v>
      </c>
      <c r="E1023">
        <v>616100</v>
      </c>
      <c r="F1023" t="s">
        <v>24181</v>
      </c>
      <c r="G1023" s="7">
        <v>6160.7999999999993</v>
      </c>
    </row>
    <row r="1024" spans="1:7" x14ac:dyDescent="0.25">
      <c r="A1024">
        <v>3022037</v>
      </c>
      <c r="B1024" t="s">
        <v>24213</v>
      </c>
      <c r="C1024" t="s">
        <v>130</v>
      </c>
      <c r="D1024" t="s">
        <v>371</v>
      </c>
      <c r="E1024">
        <v>617100</v>
      </c>
      <c r="F1024" t="s">
        <v>24181</v>
      </c>
      <c r="G1024" s="7">
        <v>13215.089999999998</v>
      </c>
    </row>
    <row r="1025" spans="1:7" x14ac:dyDescent="0.25">
      <c r="A1025">
        <v>3022037</v>
      </c>
      <c r="B1025" t="s">
        <v>24213</v>
      </c>
      <c r="C1025" t="s">
        <v>130</v>
      </c>
      <c r="D1025" t="s">
        <v>373</v>
      </c>
      <c r="E1025">
        <v>615130</v>
      </c>
      <c r="F1025" t="s">
        <v>24181</v>
      </c>
      <c r="G1025" s="7">
        <v>33556.430000000015</v>
      </c>
    </row>
    <row r="1026" spans="1:7" x14ac:dyDescent="0.25">
      <c r="A1026">
        <v>3022037</v>
      </c>
      <c r="B1026" t="s">
        <v>24213</v>
      </c>
      <c r="C1026" t="s">
        <v>130</v>
      </c>
      <c r="D1026" t="s">
        <v>373</v>
      </c>
      <c r="E1026">
        <v>616160</v>
      </c>
      <c r="F1026" t="s">
        <v>24181</v>
      </c>
      <c r="G1026" s="7">
        <v>3940.9499999999994</v>
      </c>
    </row>
    <row r="1027" spans="1:7" x14ac:dyDescent="0.25">
      <c r="A1027">
        <v>3022037</v>
      </c>
      <c r="B1027" t="s">
        <v>24213</v>
      </c>
      <c r="C1027" t="s">
        <v>130</v>
      </c>
      <c r="D1027" t="s">
        <v>373</v>
      </c>
      <c r="E1027">
        <v>617150</v>
      </c>
      <c r="F1027" t="s">
        <v>24181</v>
      </c>
      <c r="G1027" s="7">
        <v>6675.13</v>
      </c>
    </row>
    <row r="1028" spans="1:7" x14ac:dyDescent="0.25">
      <c r="A1028">
        <v>3022037</v>
      </c>
      <c r="B1028" t="s">
        <v>24213</v>
      </c>
      <c r="C1028" t="s">
        <v>130</v>
      </c>
      <c r="D1028" t="s">
        <v>374</v>
      </c>
      <c r="E1028">
        <v>615120</v>
      </c>
      <c r="F1028" t="s">
        <v>24181</v>
      </c>
      <c r="G1028" s="7">
        <v>302.27</v>
      </c>
    </row>
    <row r="1029" spans="1:7" x14ac:dyDescent="0.25">
      <c r="A1029">
        <v>3022037</v>
      </c>
      <c r="B1029" t="s">
        <v>24213</v>
      </c>
      <c r="C1029" t="s">
        <v>130</v>
      </c>
      <c r="D1029" t="s">
        <v>374</v>
      </c>
      <c r="E1029">
        <v>616120</v>
      </c>
      <c r="F1029" t="s">
        <v>24181</v>
      </c>
      <c r="G1029" s="7">
        <v>27.8</v>
      </c>
    </row>
    <row r="1030" spans="1:7" x14ac:dyDescent="0.25">
      <c r="A1030">
        <v>3022037</v>
      </c>
      <c r="B1030" t="s">
        <v>24213</v>
      </c>
      <c r="C1030" t="s">
        <v>130</v>
      </c>
      <c r="D1030" t="s">
        <v>374</v>
      </c>
      <c r="E1030">
        <v>617120</v>
      </c>
      <c r="F1030" t="s">
        <v>24181</v>
      </c>
      <c r="G1030" s="7">
        <v>61.36</v>
      </c>
    </row>
    <row r="1031" spans="1:7" x14ac:dyDescent="0.25">
      <c r="A1031">
        <v>3022037</v>
      </c>
      <c r="B1031" t="s">
        <v>24213</v>
      </c>
      <c r="C1031" t="s">
        <v>130</v>
      </c>
      <c r="D1031" t="s">
        <v>375</v>
      </c>
      <c r="E1031">
        <v>615140</v>
      </c>
      <c r="F1031" t="s">
        <v>24181</v>
      </c>
      <c r="G1031" s="7">
        <v>5291.7199999999993</v>
      </c>
    </row>
    <row r="1032" spans="1:7" x14ac:dyDescent="0.25">
      <c r="A1032">
        <v>3022037</v>
      </c>
      <c r="B1032" t="s">
        <v>24213</v>
      </c>
      <c r="C1032" t="s">
        <v>130</v>
      </c>
      <c r="D1032" t="s">
        <v>375</v>
      </c>
      <c r="E1032">
        <v>616130</v>
      </c>
      <c r="F1032" t="s">
        <v>24181</v>
      </c>
      <c r="G1032" s="7">
        <v>664.71</v>
      </c>
    </row>
    <row r="1033" spans="1:7" x14ac:dyDescent="0.25">
      <c r="A1033">
        <v>3022037</v>
      </c>
      <c r="B1033" t="s">
        <v>24213</v>
      </c>
      <c r="C1033" t="s">
        <v>130</v>
      </c>
      <c r="D1033" t="s">
        <v>375</v>
      </c>
      <c r="E1033">
        <v>617130</v>
      </c>
      <c r="F1033" t="s">
        <v>24181</v>
      </c>
      <c r="G1033" s="7">
        <v>1074.1400000000001</v>
      </c>
    </row>
    <row r="1034" spans="1:7" x14ac:dyDescent="0.25">
      <c r="A1034">
        <v>3022037</v>
      </c>
      <c r="B1034" t="s">
        <v>24213</v>
      </c>
      <c r="C1034" t="s">
        <v>130</v>
      </c>
      <c r="D1034" t="s">
        <v>377</v>
      </c>
      <c r="E1034">
        <v>611110</v>
      </c>
      <c r="F1034" t="s">
        <v>24181</v>
      </c>
      <c r="G1034" s="7">
        <v>6964.5600000000022</v>
      </c>
    </row>
    <row r="1035" spans="1:7" x14ac:dyDescent="0.25">
      <c r="A1035">
        <v>3022037</v>
      </c>
      <c r="B1035" t="s">
        <v>24213</v>
      </c>
      <c r="C1035" t="s">
        <v>130</v>
      </c>
      <c r="D1035" t="s">
        <v>377</v>
      </c>
      <c r="E1035">
        <v>611120</v>
      </c>
      <c r="F1035" t="s">
        <v>24181</v>
      </c>
      <c r="G1035" s="7">
        <v>787.22</v>
      </c>
    </row>
    <row r="1036" spans="1:7" x14ac:dyDescent="0.25">
      <c r="A1036">
        <v>3022037</v>
      </c>
      <c r="B1036" t="s">
        <v>24213</v>
      </c>
      <c r="C1036" t="s">
        <v>130</v>
      </c>
      <c r="D1036" t="s">
        <v>377</v>
      </c>
      <c r="E1036">
        <v>611130</v>
      </c>
      <c r="F1036" t="s">
        <v>24181</v>
      </c>
      <c r="G1036" s="7">
        <v>1455.2200000000003</v>
      </c>
    </row>
    <row r="1037" spans="1:7" x14ac:dyDescent="0.25">
      <c r="A1037" t="s">
        <v>23975</v>
      </c>
      <c r="B1037" t="s">
        <v>24214</v>
      </c>
      <c r="C1037" t="s">
        <v>198</v>
      </c>
      <c r="D1037" t="s">
        <v>371</v>
      </c>
      <c r="E1037">
        <v>615100</v>
      </c>
      <c r="F1037" t="s">
        <v>24181</v>
      </c>
      <c r="G1037" s="7">
        <v>83548.530000000028</v>
      </c>
    </row>
    <row r="1038" spans="1:7" x14ac:dyDescent="0.25">
      <c r="A1038" t="s">
        <v>23975</v>
      </c>
      <c r="B1038" t="s">
        <v>24214</v>
      </c>
      <c r="C1038" t="s">
        <v>198</v>
      </c>
      <c r="D1038" t="s">
        <v>371</v>
      </c>
      <c r="E1038">
        <v>616100</v>
      </c>
      <c r="F1038" t="s">
        <v>24181</v>
      </c>
      <c r="G1038" s="7">
        <v>11078</v>
      </c>
    </row>
    <row r="1039" spans="1:7" x14ac:dyDescent="0.25">
      <c r="A1039" t="s">
        <v>23975</v>
      </c>
      <c r="B1039" t="s">
        <v>24214</v>
      </c>
      <c r="C1039" t="s">
        <v>198</v>
      </c>
      <c r="D1039" t="s">
        <v>371</v>
      </c>
      <c r="E1039">
        <v>617100</v>
      </c>
      <c r="F1039" t="s">
        <v>24181</v>
      </c>
      <c r="G1039" s="7">
        <v>23842.510000000002</v>
      </c>
    </row>
    <row r="1040" spans="1:7" x14ac:dyDescent="0.25">
      <c r="A1040" t="s">
        <v>23975</v>
      </c>
      <c r="B1040" t="s">
        <v>24214</v>
      </c>
      <c r="C1040" t="s">
        <v>198</v>
      </c>
      <c r="D1040" t="s">
        <v>373</v>
      </c>
      <c r="E1040">
        <v>615130</v>
      </c>
      <c r="F1040" t="s">
        <v>24181</v>
      </c>
      <c r="G1040" s="7">
        <v>31577.95</v>
      </c>
    </row>
    <row r="1041" spans="1:7" x14ac:dyDescent="0.25">
      <c r="A1041" t="s">
        <v>23975</v>
      </c>
      <c r="B1041" t="s">
        <v>24214</v>
      </c>
      <c r="C1041" t="s">
        <v>198</v>
      </c>
      <c r="D1041" t="s">
        <v>373</v>
      </c>
      <c r="E1041">
        <v>616160</v>
      </c>
      <c r="F1041" t="s">
        <v>24181</v>
      </c>
      <c r="G1041" s="7">
        <v>3756.0200000000004</v>
      </c>
    </row>
    <row r="1042" spans="1:7" x14ac:dyDescent="0.25">
      <c r="A1042" t="s">
        <v>23975</v>
      </c>
      <c r="B1042" t="s">
        <v>24214</v>
      </c>
      <c r="C1042" t="s">
        <v>198</v>
      </c>
      <c r="D1042" t="s">
        <v>373</v>
      </c>
      <c r="E1042">
        <v>617150</v>
      </c>
      <c r="F1042" t="s">
        <v>24181</v>
      </c>
      <c r="G1042" s="7">
        <v>6005.45</v>
      </c>
    </row>
    <row r="1043" spans="1:7" x14ac:dyDescent="0.25">
      <c r="A1043" t="s">
        <v>23975</v>
      </c>
      <c r="B1043" t="s">
        <v>24214</v>
      </c>
      <c r="C1043" t="s">
        <v>198</v>
      </c>
      <c r="D1043" t="s">
        <v>374</v>
      </c>
      <c r="E1043">
        <v>615120</v>
      </c>
      <c r="F1043" t="s">
        <v>24181</v>
      </c>
      <c r="G1043" s="7">
        <v>2320.92</v>
      </c>
    </row>
    <row r="1044" spans="1:7" x14ac:dyDescent="0.25">
      <c r="A1044" t="s">
        <v>23975</v>
      </c>
      <c r="B1044" t="s">
        <v>24214</v>
      </c>
      <c r="C1044" t="s">
        <v>198</v>
      </c>
      <c r="D1044" t="s">
        <v>374</v>
      </c>
      <c r="E1044">
        <v>616120</v>
      </c>
      <c r="F1044" t="s">
        <v>24181</v>
      </c>
      <c r="G1044" s="7">
        <v>283.85000000000002</v>
      </c>
    </row>
    <row r="1045" spans="1:7" x14ac:dyDescent="0.25">
      <c r="A1045" t="s">
        <v>23975</v>
      </c>
      <c r="B1045" t="s">
        <v>24214</v>
      </c>
      <c r="C1045" t="s">
        <v>198</v>
      </c>
      <c r="D1045" t="s">
        <v>374</v>
      </c>
      <c r="E1045">
        <v>617120</v>
      </c>
      <c r="F1045" t="s">
        <v>24181</v>
      </c>
      <c r="G1045" s="7">
        <v>471.12</v>
      </c>
    </row>
    <row r="1046" spans="1:7" x14ac:dyDescent="0.25">
      <c r="A1046" t="s">
        <v>23975</v>
      </c>
      <c r="B1046" t="s">
        <v>24214</v>
      </c>
      <c r="C1046" t="s">
        <v>198</v>
      </c>
      <c r="D1046" t="s">
        <v>375</v>
      </c>
      <c r="E1046">
        <v>615140</v>
      </c>
      <c r="F1046" t="s">
        <v>24181</v>
      </c>
      <c r="G1046" s="7">
        <v>7690.36</v>
      </c>
    </row>
    <row r="1047" spans="1:7" x14ac:dyDescent="0.25">
      <c r="A1047" t="s">
        <v>23975</v>
      </c>
      <c r="B1047" t="s">
        <v>24214</v>
      </c>
      <c r="C1047" t="s">
        <v>198</v>
      </c>
      <c r="D1047" t="s">
        <v>375</v>
      </c>
      <c r="E1047">
        <v>616130</v>
      </c>
      <c r="F1047" t="s">
        <v>24181</v>
      </c>
      <c r="G1047" s="7">
        <v>991.42</v>
      </c>
    </row>
    <row r="1048" spans="1:7" x14ac:dyDescent="0.25">
      <c r="A1048" t="s">
        <v>23975</v>
      </c>
      <c r="B1048" t="s">
        <v>24214</v>
      </c>
      <c r="C1048" t="s">
        <v>198</v>
      </c>
      <c r="D1048" t="s">
        <v>375</v>
      </c>
      <c r="E1048">
        <v>617130</v>
      </c>
      <c r="F1048" t="s">
        <v>24181</v>
      </c>
      <c r="G1048" s="7">
        <v>1561.0200000000002</v>
      </c>
    </row>
    <row r="1049" spans="1:7" x14ac:dyDescent="0.25">
      <c r="A1049" t="s">
        <v>23975</v>
      </c>
      <c r="B1049" t="s">
        <v>24214</v>
      </c>
      <c r="C1049" t="s">
        <v>198</v>
      </c>
      <c r="D1049" t="s">
        <v>377</v>
      </c>
      <c r="E1049">
        <v>611110</v>
      </c>
      <c r="F1049" t="s">
        <v>24181</v>
      </c>
      <c r="G1049" s="7">
        <v>1801.2800000000002</v>
      </c>
    </row>
    <row r="1050" spans="1:7" x14ac:dyDescent="0.25">
      <c r="A1050" t="s">
        <v>23975</v>
      </c>
      <c r="B1050" t="s">
        <v>24214</v>
      </c>
      <c r="C1050" t="s">
        <v>198</v>
      </c>
      <c r="D1050" t="s">
        <v>377</v>
      </c>
      <c r="E1050">
        <v>611120</v>
      </c>
      <c r="F1050" t="s">
        <v>24181</v>
      </c>
      <c r="G1050" s="7">
        <v>87.44</v>
      </c>
    </row>
    <row r="1051" spans="1:7" x14ac:dyDescent="0.25">
      <c r="A1051" t="s">
        <v>23975</v>
      </c>
      <c r="B1051" t="s">
        <v>24214</v>
      </c>
      <c r="C1051" t="s">
        <v>198</v>
      </c>
      <c r="D1051" t="s">
        <v>377</v>
      </c>
      <c r="E1051">
        <v>611130</v>
      </c>
      <c r="F1051" t="s">
        <v>24181</v>
      </c>
      <c r="G1051" s="7">
        <v>289.45000000000005</v>
      </c>
    </row>
    <row r="1052" spans="1:7" x14ac:dyDescent="0.25">
      <c r="A1052" t="s">
        <v>23975</v>
      </c>
      <c r="B1052" t="s">
        <v>24215</v>
      </c>
      <c r="C1052" t="s">
        <v>109</v>
      </c>
      <c r="D1052" t="s">
        <v>371</v>
      </c>
      <c r="E1052">
        <v>615100</v>
      </c>
      <c r="F1052" t="s">
        <v>24181</v>
      </c>
      <c r="G1052" s="7">
        <v>58791.630000000012</v>
      </c>
    </row>
    <row r="1053" spans="1:7" x14ac:dyDescent="0.25">
      <c r="A1053" t="s">
        <v>23975</v>
      </c>
      <c r="B1053" t="s">
        <v>24215</v>
      </c>
      <c r="C1053" t="s">
        <v>109</v>
      </c>
      <c r="D1053" t="s">
        <v>371</v>
      </c>
      <c r="E1053">
        <v>616100</v>
      </c>
      <c r="F1053" t="s">
        <v>24181</v>
      </c>
      <c r="G1053" s="7">
        <v>7790.7000000000007</v>
      </c>
    </row>
    <row r="1054" spans="1:7" x14ac:dyDescent="0.25">
      <c r="A1054" t="s">
        <v>23975</v>
      </c>
      <c r="B1054" t="s">
        <v>24215</v>
      </c>
      <c r="C1054" t="s">
        <v>109</v>
      </c>
      <c r="D1054" t="s">
        <v>371</v>
      </c>
      <c r="E1054">
        <v>617100</v>
      </c>
      <c r="F1054" t="s">
        <v>24181</v>
      </c>
      <c r="G1054" s="7">
        <v>15763.47</v>
      </c>
    </row>
    <row r="1055" spans="1:7" x14ac:dyDescent="0.25">
      <c r="A1055" t="s">
        <v>23975</v>
      </c>
      <c r="B1055" t="s">
        <v>24215</v>
      </c>
      <c r="C1055" t="s">
        <v>109</v>
      </c>
      <c r="D1055" t="s">
        <v>373</v>
      </c>
      <c r="E1055">
        <v>615130</v>
      </c>
      <c r="F1055" t="s">
        <v>24181</v>
      </c>
      <c r="G1055" s="7">
        <v>35815.740000000005</v>
      </c>
    </row>
    <row r="1056" spans="1:7" x14ac:dyDescent="0.25">
      <c r="A1056" t="s">
        <v>23975</v>
      </c>
      <c r="B1056" t="s">
        <v>24215</v>
      </c>
      <c r="C1056" t="s">
        <v>109</v>
      </c>
      <c r="D1056" t="s">
        <v>373</v>
      </c>
      <c r="E1056">
        <v>616160</v>
      </c>
      <c r="F1056" t="s">
        <v>24181</v>
      </c>
      <c r="G1056" s="7">
        <v>4114.1500000000005</v>
      </c>
    </row>
    <row r="1057" spans="1:7" x14ac:dyDescent="0.25">
      <c r="A1057" t="s">
        <v>23975</v>
      </c>
      <c r="B1057" t="s">
        <v>24215</v>
      </c>
      <c r="C1057" t="s">
        <v>109</v>
      </c>
      <c r="D1057" t="s">
        <v>373</v>
      </c>
      <c r="E1057">
        <v>617150</v>
      </c>
      <c r="F1057" t="s">
        <v>24181</v>
      </c>
      <c r="G1057" s="7">
        <v>6916.7099999999982</v>
      </c>
    </row>
    <row r="1058" spans="1:7" x14ac:dyDescent="0.25">
      <c r="A1058" t="s">
        <v>23975</v>
      </c>
      <c r="B1058" t="s">
        <v>24215</v>
      </c>
      <c r="C1058" t="s">
        <v>109</v>
      </c>
      <c r="D1058" t="s">
        <v>374</v>
      </c>
      <c r="E1058">
        <v>615120</v>
      </c>
      <c r="F1058" t="s">
        <v>24181</v>
      </c>
      <c r="G1058" s="7">
        <v>4867.670000000001</v>
      </c>
    </row>
    <row r="1059" spans="1:7" x14ac:dyDescent="0.25">
      <c r="A1059" t="s">
        <v>23975</v>
      </c>
      <c r="B1059" t="s">
        <v>24215</v>
      </c>
      <c r="C1059" t="s">
        <v>109</v>
      </c>
      <c r="D1059" t="s">
        <v>374</v>
      </c>
      <c r="E1059">
        <v>616120</v>
      </c>
      <c r="F1059" t="s">
        <v>24181</v>
      </c>
      <c r="G1059" s="7">
        <v>601.42000000000007</v>
      </c>
    </row>
    <row r="1060" spans="1:7" x14ac:dyDescent="0.25">
      <c r="A1060" t="s">
        <v>23975</v>
      </c>
      <c r="B1060" t="s">
        <v>24215</v>
      </c>
      <c r="C1060" t="s">
        <v>109</v>
      </c>
      <c r="D1060" t="s">
        <v>374</v>
      </c>
      <c r="E1060">
        <v>617120</v>
      </c>
      <c r="F1060" t="s">
        <v>24181</v>
      </c>
      <c r="G1060" s="7">
        <v>988.06</v>
      </c>
    </row>
    <row r="1061" spans="1:7" x14ac:dyDescent="0.25">
      <c r="A1061" t="s">
        <v>23975</v>
      </c>
      <c r="B1061" t="s">
        <v>24215</v>
      </c>
      <c r="C1061" t="s">
        <v>109</v>
      </c>
      <c r="D1061" t="s">
        <v>375</v>
      </c>
      <c r="E1061">
        <v>615140</v>
      </c>
      <c r="F1061" t="s">
        <v>24181</v>
      </c>
      <c r="G1061" s="7">
        <v>7690.3600000000006</v>
      </c>
    </row>
    <row r="1062" spans="1:7" x14ac:dyDescent="0.25">
      <c r="A1062" t="s">
        <v>23975</v>
      </c>
      <c r="B1062" t="s">
        <v>24215</v>
      </c>
      <c r="C1062" t="s">
        <v>109</v>
      </c>
      <c r="D1062" t="s">
        <v>375</v>
      </c>
      <c r="E1062">
        <v>616130</v>
      </c>
      <c r="F1062" t="s">
        <v>24181</v>
      </c>
      <c r="G1062" s="7">
        <v>991.44000000000017</v>
      </c>
    </row>
    <row r="1063" spans="1:7" x14ac:dyDescent="0.25">
      <c r="A1063" t="s">
        <v>23975</v>
      </c>
      <c r="B1063" t="s">
        <v>24215</v>
      </c>
      <c r="C1063" t="s">
        <v>109</v>
      </c>
      <c r="D1063" t="s">
        <v>375</v>
      </c>
      <c r="E1063">
        <v>617130</v>
      </c>
      <c r="F1063" t="s">
        <v>24181</v>
      </c>
      <c r="G1063" s="7">
        <v>1561.0300000000002</v>
      </c>
    </row>
    <row r="1064" spans="1:7" x14ac:dyDescent="0.25">
      <c r="A1064" t="s">
        <v>23975</v>
      </c>
      <c r="B1064" t="s">
        <v>24215</v>
      </c>
      <c r="C1064" t="s">
        <v>109</v>
      </c>
      <c r="D1064" t="s">
        <v>377</v>
      </c>
      <c r="E1064">
        <v>611110</v>
      </c>
      <c r="F1064" t="s">
        <v>24181</v>
      </c>
      <c r="G1064" s="7">
        <v>4241.33</v>
      </c>
    </row>
    <row r="1065" spans="1:7" x14ac:dyDescent="0.25">
      <c r="A1065" t="s">
        <v>23975</v>
      </c>
      <c r="B1065" t="s">
        <v>24215</v>
      </c>
      <c r="C1065" t="s">
        <v>109</v>
      </c>
      <c r="D1065" t="s">
        <v>377</v>
      </c>
      <c r="E1065">
        <v>611120</v>
      </c>
      <c r="F1065" t="s">
        <v>24181</v>
      </c>
      <c r="G1065" s="7">
        <v>209.77999999999997</v>
      </c>
    </row>
    <row r="1066" spans="1:7" x14ac:dyDescent="0.25">
      <c r="A1066" t="s">
        <v>23975</v>
      </c>
      <c r="B1066" t="s">
        <v>24215</v>
      </c>
      <c r="C1066" t="s">
        <v>109</v>
      </c>
      <c r="D1066" t="s">
        <v>377</v>
      </c>
      <c r="E1066">
        <v>611130</v>
      </c>
      <c r="F1066" t="s">
        <v>24181</v>
      </c>
      <c r="G1066" s="7">
        <v>754.04</v>
      </c>
    </row>
    <row r="1067" spans="1:7" x14ac:dyDescent="0.25">
      <c r="A1067">
        <v>3022045</v>
      </c>
      <c r="B1067" t="s">
        <v>24216</v>
      </c>
      <c r="C1067" t="s">
        <v>43</v>
      </c>
      <c r="D1067" t="s">
        <v>371</v>
      </c>
      <c r="E1067">
        <v>615100</v>
      </c>
      <c r="F1067" t="s">
        <v>24181</v>
      </c>
      <c r="G1067" s="7">
        <v>44873.149999999987</v>
      </c>
    </row>
    <row r="1068" spans="1:7" x14ac:dyDescent="0.25">
      <c r="A1068">
        <v>3022045</v>
      </c>
      <c r="B1068" t="s">
        <v>24216</v>
      </c>
      <c r="C1068" t="s">
        <v>43</v>
      </c>
      <c r="D1068" t="s">
        <v>371</v>
      </c>
      <c r="E1068">
        <v>616100</v>
      </c>
      <c r="F1068" t="s">
        <v>24181</v>
      </c>
      <c r="G1068" s="7">
        <v>6071.9600000000009</v>
      </c>
    </row>
    <row r="1069" spans="1:7" x14ac:dyDescent="0.25">
      <c r="A1069">
        <v>3022045</v>
      </c>
      <c r="B1069" t="s">
        <v>24216</v>
      </c>
      <c r="C1069" t="s">
        <v>43</v>
      </c>
      <c r="D1069" t="s">
        <v>371</v>
      </c>
      <c r="E1069">
        <v>617100</v>
      </c>
      <c r="F1069" t="s">
        <v>24181</v>
      </c>
      <c r="G1069" s="7">
        <v>12805.6</v>
      </c>
    </row>
    <row r="1070" spans="1:7" x14ac:dyDescent="0.25">
      <c r="A1070">
        <v>3022045</v>
      </c>
      <c r="B1070" t="s">
        <v>24216</v>
      </c>
      <c r="C1070" t="s">
        <v>43</v>
      </c>
      <c r="D1070" t="s">
        <v>373</v>
      </c>
      <c r="E1070">
        <v>615130</v>
      </c>
      <c r="F1070" t="s">
        <v>24181</v>
      </c>
      <c r="G1070" s="7">
        <v>36393.840000000011</v>
      </c>
    </row>
    <row r="1071" spans="1:7" x14ac:dyDescent="0.25">
      <c r="A1071">
        <v>3022045</v>
      </c>
      <c r="B1071" t="s">
        <v>24216</v>
      </c>
      <c r="C1071" t="s">
        <v>43</v>
      </c>
      <c r="D1071" t="s">
        <v>373</v>
      </c>
      <c r="E1071">
        <v>616160</v>
      </c>
      <c r="F1071" t="s">
        <v>24181</v>
      </c>
      <c r="G1071" s="7">
        <v>4200.79</v>
      </c>
    </row>
    <row r="1072" spans="1:7" x14ac:dyDescent="0.25">
      <c r="A1072">
        <v>3022045</v>
      </c>
      <c r="B1072" t="s">
        <v>24216</v>
      </c>
      <c r="C1072" t="s">
        <v>43</v>
      </c>
      <c r="D1072" t="s">
        <v>373</v>
      </c>
      <c r="E1072">
        <v>617150</v>
      </c>
      <c r="F1072" t="s">
        <v>24181</v>
      </c>
      <c r="G1072" s="7">
        <v>6103.7699999999995</v>
      </c>
    </row>
    <row r="1073" spans="1:7" x14ac:dyDescent="0.25">
      <c r="A1073">
        <v>3022045</v>
      </c>
      <c r="B1073" t="s">
        <v>24216</v>
      </c>
      <c r="C1073" t="s">
        <v>43</v>
      </c>
      <c r="D1073" t="s">
        <v>374</v>
      </c>
      <c r="E1073">
        <v>615120</v>
      </c>
      <c r="F1073" t="s">
        <v>24181</v>
      </c>
      <c r="G1073" s="7">
        <v>4781.8300000000008</v>
      </c>
    </row>
    <row r="1074" spans="1:7" x14ac:dyDescent="0.25">
      <c r="A1074">
        <v>3022045</v>
      </c>
      <c r="B1074" t="s">
        <v>24216</v>
      </c>
      <c r="C1074" t="s">
        <v>43</v>
      </c>
      <c r="D1074" t="s">
        <v>374</v>
      </c>
      <c r="E1074">
        <v>616120</v>
      </c>
      <c r="F1074" t="s">
        <v>24181</v>
      </c>
      <c r="G1074" s="7">
        <v>555.71</v>
      </c>
    </row>
    <row r="1075" spans="1:7" x14ac:dyDescent="0.25">
      <c r="A1075">
        <v>3022045</v>
      </c>
      <c r="B1075" t="s">
        <v>24216</v>
      </c>
      <c r="C1075" t="s">
        <v>43</v>
      </c>
      <c r="D1075" t="s">
        <v>374</v>
      </c>
      <c r="E1075">
        <v>617120</v>
      </c>
      <c r="F1075" t="s">
        <v>24181</v>
      </c>
      <c r="G1075" s="7">
        <v>970.67000000000007</v>
      </c>
    </row>
    <row r="1076" spans="1:7" x14ac:dyDescent="0.25">
      <c r="A1076">
        <v>3022045</v>
      </c>
      <c r="B1076" t="s">
        <v>24216</v>
      </c>
      <c r="C1076" t="s">
        <v>43</v>
      </c>
      <c r="D1076" t="s">
        <v>375</v>
      </c>
      <c r="E1076">
        <v>615140</v>
      </c>
      <c r="F1076" t="s">
        <v>24181</v>
      </c>
      <c r="G1076" s="7">
        <v>4421.13</v>
      </c>
    </row>
    <row r="1077" spans="1:7" x14ac:dyDescent="0.25">
      <c r="A1077">
        <v>3022045</v>
      </c>
      <c r="B1077" t="s">
        <v>24216</v>
      </c>
      <c r="C1077" t="s">
        <v>43</v>
      </c>
      <c r="D1077" t="s">
        <v>375</v>
      </c>
      <c r="E1077">
        <v>616130</v>
      </c>
      <c r="F1077" t="s">
        <v>24181</v>
      </c>
      <c r="G1077" s="7">
        <v>534.77</v>
      </c>
    </row>
    <row r="1078" spans="1:7" x14ac:dyDescent="0.25">
      <c r="A1078">
        <v>3022045</v>
      </c>
      <c r="B1078" t="s">
        <v>24216</v>
      </c>
      <c r="C1078" t="s">
        <v>43</v>
      </c>
      <c r="D1078" t="s">
        <v>375</v>
      </c>
      <c r="E1078">
        <v>617130</v>
      </c>
      <c r="F1078" t="s">
        <v>24181</v>
      </c>
      <c r="G1078" s="7">
        <v>300.32</v>
      </c>
    </row>
    <row r="1079" spans="1:7" x14ac:dyDescent="0.25">
      <c r="A1079">
        <v>3022045</v>
      </c>
      <c r="B1079" t="s">
        <v>24216</v>
      </c>
      <c r="C1079" t="s">
        <v>43</v>
      </c>
      <c r="D1079" t="s">
        <v>377</v>
      </c>
      <c r="E1079">
        <v>611110</v>
      </c>
      <c r="F1079" t="s">
        <v>24181</v>
      </c>
      <c r="G1079" s="7">
        <v>5590.5899999999992</v>
      </c>
    </row>
    <row r="1080" spans="1:7" x14ac:dyDescent="0.25">
      <c r="A1080">
        <v>3022045</v>
      </c>
      <c r="B1080" t="s">
        <v>24216</v>
      </c>
      <c r="C1080" t="s">
        <v>43</v>
      </c>
      <c r="D1080" t="s">
        <v>377</v>
      </c>
      <c r="E1080">
        <v>611120</v>
      </c>
      <c r="F1080" t="s">
        <v>24181</v>
      </c>
      <c r="G1080" s="7">
        <v>464.13</v>
      </c>
    </row>
    <row r="1081" spans="1:7" x14ac:dyDescent="0.25">
      <c r="A1081">
        <v>3022045</v>
      </c>
      <c r="B1081" t="s">
        <v>24216</v>
      </c>
      <c r="C1081" t="s">
        <v>43</v>
      </c>
      <c r="D1081" t="s">
        <v>377</v>
      </c>
      <c r="E1081">
        <v>611130</v>
      </c>
      <c r="F1081" t="s">
        <v>24181</v>
      </c>
      <c r="G1081" s="7">
        <v>863.20999999999992</v>
      </c>
    </row>
    <row r="1082" spans="1:7" x14ac:dyDescent="0.25">
      <c r="A1082">
        <v>3023501</v>
      </c>
      <c r="B1082" t="s">
        <v>24217</v>
      </c>
      <c r="C1082" t="s">
        <v>24218</v>
      </c>
      <c r="D1082" t="s">
        <v>371</v>
      </c>
      <c r="E1082">
        <v>615100</v>
      </c>
      <c r="F1082" t="s">
        <v>24181</v>
      </c>
      <c r="G1082" s="7">
        <v>53893.4</v>
      </c>
    </row>
    <row r="1083" spans="1:7" x14ac:dyDescent="0.25">
      <c r="A1083">
        <v>3023501</v>
      </c>
      <c r="B1083" t="s">
        <v>24217</v>
      </c>
      <c r="C1083" t="s">
        <v>24218</v>
      </c>
      <c r="D1083" t="s">
        <v>371</v>
      </c>
      <c r="E1083">
        <v>616100</v>
      </c>
      <c r="F1083" t="s">
        <v>24181</v>
      </c>
      <c r="G1083" s="7">
        <v>7333.3899999999994</v>
      </c>
    </row>
    <row r="1084" spans="1:7" x14ac:dyDescent="0.25">
      <c r="A1084">
        <v>3023501</v>
      </c>
      <c r="B1084" t="s">
        <v>24217</v>
      </c>
      <c r="C1084" t="s">
        <v>24218</v>
      </c>
      <c r="D1084" t="s">
        <v>371</v>
      </c>
      <c r="E1084">
        <v>617100</v>
      </c>
      <c r="F1084" t="s">
        <v>24181</v>
      </c>
      <c r="G1084" s="7">
        <v>12912.02</v>
      </c>
    </row>
    <row r="1085" spans="1:7" x14ac:dyDescent="0.25">
      <c r="A1085">
        <v>3023501</v>
      </c>
      <c r="B1085" t="s">
        <v>24217</v>
      </c>
      <c r="C1085" t="s">
        <v>24218</v>
      </c>
      <c r="D1085" t="s">
        <v>373</v>
      </c>
      <c r="E1085">
        <v>615130</v>
      </c>
      <c r="F1085" t="s">
        <v>24181</v>
      </c>
      <c r="G1085" s="7">
        <v>16602.849999999995</v>
      </c>
    </row>
    <row r="1086" spans="1:7" x14ac:dyDescent="0.25">
      <c r="A1086">
        <v>3023501</v>
      </c>
      <c r="B1086" t="s">
        <v>24217</v>
      </c>
      <c r="C1086" t="s">
        <v>24218</v>
      </c>
      <c r="D1086" t="s">
        <v>373</v>
      </c>
      <c r="E1086">
        <v>616160</v>
      </c>
      <c r="F1086" t="s">
        <v>24181</v>
      </c>
      <c r="G1086" s="7">
        <v>2052.5700000000002</v>
      </c>
    </row>
    <row r="1087" spans="1:7" x14ac:dyDescent="0.25">
      <c r="A1087">
        <v>3023501</v>
      </c>
      <c r="B1087" t="s">
        <v>24217</v>
      </c>
      <c r="C1087" t="s">
        <v>24218</v>
      </c>
      <c r="D1087" t="s">
        <v>373</v>
      </c>
      <c r="E1087">
        <v>617150</v>
      </c>
      <c r="F1087" t="s">
        <v>24181</v>
      </c>
      <c r="G1087" s="7">
        <v>3386.99</v>
      </c>
    </row>
    <row r="1088" spans="1:7" x14ac:dyDescent="0.25">
      <c r="A1088">
        <v>3023501</v>
      </c>
      <c r="B1088" t="s">
        <v>24217</v>
      </c>
      <c r="C1088" t="s">
        <v>24218</v>
      </c>
      <c r="D1088" t="s">
        <v>374</v>
      </c>
      <c r="E1088">
        <v>615120</v>
      </c>
      <c r="F1088" t="s">
        <v>24181</v>
      </c>
      <c r="G1088" s="7">
        <v>4889.4500000000007</v>
      </c>
    </row>
    <row r="1089" spans="1:7" x14ac:dyDescent="0.25">
      <c r="A1089">
        <v>3023501</v>
      </c>
      <c r="B1089" t="s">
        <v>24217</v>
      </c>
      <c r="C1089" t="s">
        <v>24218</v>
      </c>
      <c r="D1089" t="s">
        <v>374</v>
      </c>
      <c r="E1089">
        <v>616120</v>
      </c>
      <c r="F1089" t="s">
        <v>24181</v>
      </c>
      <c r="G1089" s="7">
        <v>608.31999999999994</v>
      </c>
    </row>
    <row r="1090" spans="1:7" x14ac:dyDescent="0.25">
      <c r="A1090">
        <v>3023501</v>
      </c>
      <c r="B1090" t="s">
        <v>24217</v>
      </c>
      <c r="C1090" t="s">
        <v>24218</v>
      </c>
      <c r="D1090" t="s">
        <v>374</v>
      </c>
      <c r="E1090">
        <v>617120</v>
      </c>
      <c r="F1090" t="s">
        <v>24181</v>
      </c>
      <c r="G1090" s="7">
        <v>997.43999999999994</v>
      </c>
    </row>
    <row r="1091" spans="1:7" x14ac:dyDescent="0.25">
      <c r="A1091">
        <v>3023501</v>
      </c>
      <c r="B1091" t="s">
        <v>24217</v>
      </c>
      <c r="C1091" t="s">
        <v>24218</v>
      </c>
      <c r="D1091" t="s">
        <v>375</v>
      </c>
      <c r="E1091">
        <v>615140</v>
      </c>
      <c r="F1091" t="s">
        <v>24181</v>
      </c>
      <c r="G1091" s="7">
        <v>6138.3499999999995</v>
      </c>
    </row>
    <row r="1092" spans="1:7" x14ac:dyDescent="0.25">
      <c r="A1092">
        <v>3023501</v>
      </c>
      <c r="B1092" t="s">
        <v>24217</v>
      </c>
      <c r="C1092" t="s">
        <v>24218</v>
      </c>
      <c r="D1092" t="s">
        <v>375</v>
      </c>
      <c r="E1092">
        <v>616130</v>
      </c>
      <c r="F1092" t="s">
        <v>24181</v>
      </c>
      <c r="G1092" s="7">
        <v>743.4799999999999</v>
      </c>
    </row>
    <row r="1093" spans="1:7" x14ac:dyDescent="0.25">
      <c r="A1093">
        <v>3023501</v>
      </c>
      <c r="B1093" t="s">
        <v>24217</v>
      </c>
      <c r="C1093" t="s">
        <v>24218</v>
      </c>
      <c r="D1093" t="s">
        <v>375</v>
      </c>
      <c r="E1093">
        <v>617130</v>
      </c>
      <c r="F1093" t="s">
        <v>24181</v>
      </c>
      <c r="G1093" s="7">
        <v>1252.23</v>
      </c>
    </row>
    <row r="1094" spans="1:7" x14ac:dyDescent="0.25">
      <c r="A1094">
        <v>3023501</v>
      </c>
      <c r="B1094" t="s">
        <v>24217</v>
      </c>
      <c r="C1094" t="s">
        <v>24218</v>
      </c>
      <c r="D1094" t="s">
        <v>377</v>
      </c>
      <c r="E1094">
        <v>611110</v>
      </c>
      <c r="F1094" t="s">
        <v>24181</v>
      </c>
      <c r="G1094" s="7">
        <v>2131.21</v>
      </c>
    </row>
    <row r="1095" spans="1:7" x14ac:dyDescent="0.25">
      <c r="A1095">
        <v>3023501</v>
      </c>
      <c r="B1095" t="s">
        <v>24217</v>
      </c>
      <c r="C1095" t="s">
        <v>24218</v>
      </c>
      <c r="D1095" t="s">
        <v>377</v>
      </c>
      <c r="E1095">
        <v>611120</v>
      </c>
      <c r="F1095" t="s">
        <v>24181</v>
      </c>
      <c r="G1095" s="7">
        <v>194.58</v>
      </c>
    </row>
    <row r="1096" spans="1:7" x14ac:dyDescent="0.25">
      <c r="A1096">
        <v>3023501</v>
      </c>
      <c r="B1096" t="s">
        <v>24217</v>
      </c>
      <c r="C1096" t="s">
        <v>24218</v>
      </c>
      <c r="D1096" t="s">
        <v>377</v>
      </c>
      <c r="E1096">
        <v>611130</v>
      </c>
      <c r="F1096" t="s">
        <v>24181</v>
      </c>
      <c r="G1096" s="7">
        <v>434.76</v>
      </c>
    </row>
    <row r="1097" spans="1:7" x14ac:dyDescent="0.25">
      <c r="A1097">
        <v>3023502</v>
      </c>
      <c r="B1097" t="s">
        <v>24219</v>
      </c>
      <c r="C1097" t="s">
        <v>24220</v>
      </c>
      <c r="D1097" t="s">
        <v>371</v>
      </c>
      <c r="E1097">
        <v>615100</v>
      </c>
      <c r="F1097" t="s">
        <v>24181</v>
      </c>
      <c r="G1097" s="7">
        <v>84725.299999999901</v>
      </c>
    </row>
    <row r="1098" spans="1:7" x14ac:dyDescent="0.25">
      <c r="A1098">
        <v>3023502</v>
      </c>
      <c r="B1098" t="s">
        <v>24219</v>
      </c>
      <c r="C1098" t="s">
        <v>24220</v>
      </c>
      <c r="D1098" t="s">
        <v>371</v>
      </c>
      <c r="E1098">
        <v>616100</v>
      </c>
      <c r="F1098" t="s">
        <v>24181</v>
      </c>
      <c r="G1098" s="7">
        <v>11543.34</v>
      </c>
    </row>
    <row r="1099" spans="1:7" x14ac:dyDescent="0.25">
      <c r="A1099">
        <v>3023502</v>
      </c>
      <c r="B1099" t="s">
        <v>24219</v>
      </c>
      <c r="C1099" t="s">
        <v>24220</v>
      </c>
      <c r="D1099" t="s">
        <v>371</v>
      </c>
      <c r="E1099">
        <v>617100</v>
      </c>
      <c r="F1099" t="s">
        <v>24181</v>
      </c>
      <c r="G1099" s="7">
        <v>23977.589999999993</v>
      </c>
    </row>
    <row r="1100" spans="1:7" x14ac:dyDescent="0.25">
      <c r="A1100">
        <v>3023502</v>
      </c>
      <c r="B1100" t="s">
        <v>24219</v>
      </c>
      <c r="C1100" t="s">
        <v>24220</v>
      </c>
      <c r="D1100" t="s">
        <v>373</v>
      </c>
      <c r="E1100">
        <v>615130</v>
      </c>
      <c r="F1100" t="s">
        <v>24181</v>
      </c>
      <c r="G1100" s="7">
        <v>47815.80999999999</v>
      </c>
    </row>
    <row r="1101" spans="1:7" x14ac:dyDescent="0.25">
      <c r="A1101">
        <v>3023502</v>
      </c>
      <c r="B1101" t="s">
        <v>24219</v>
      </c>
      <c r="C1101" t="s">
        <v>24220</v>
      </c>
      <c r="D1101" t="s">
        <v>373</v>
      </c>
      <c r="E1101">
        <v>616160</v>
      </c>
      <c r="F1101" t="s">
        <v>24181</v>
      </c>
      <c r="G1101" s="7">
        <v>5581.7600000000011</v>
      </c>
    </row>
    <row r="1102" spans="1:7" x14ac:dyDescent="0.25">
      <c r="A1102">
        <v>3023502</v>
      </c>
      <c r="B1102" t="s">
        <v>24219</v>
      </c>
      <c r="C1102" t="s">
        <v>24220</v>
      </c>
      <c r="D1102" t="s">
        <v>373</v>
      </c>
      <c r="E1102">
        <v>617150</v>
      </c>
      <c r="F1102" t="s">
        <v>24181</v>
      </c>
      <c r="G1102" s="7">
        <v>9754.39</v>
      </c>
    </row>
    <row r="1103" spans="1:7" x14ac:dyDescent="0.25">
      <c r="A1103">
        <v>3023502</v>
      </c>
      <c r="B1103" t="s">
        <v>24219</v>
      </c>
      <c r="C1103" t="s">
        <v>24220</v>
      </c>
      <c r="D1103" t="s">
        <v>374</v>
      </c>
      <c r="E1103">
        <v>615120</v>
      </c>
      <c r="F1103" t="s">
        <v>24181</v>
      </c>
      <c r="G1103" s="7">
        <v>5888.16</v>
      </c>
    </row>
    <row r="1104" spans="1:7" x14ac:dyDescent="0.25">
      <c r="A1104">
        <v>3023502</v>
      </c>
      <c r="B1104" t="s">
        <v>24219</v>
      </c>
      <c r="C1104" t="s">
        <v>24220</v>
      </c>
      <c r="D1104" t="s">
        <v>374</v>
      </c>
      <c r="E1104">
        <v>616120</v>
      </c>
      <c r="F1104" t="s">
        <v>24181</v>
      </c>
      <c r="G1104" s="7">
        <v>520.95000000000005</v>
      </c>
    </row>
    <row r="1105" spans="1:7" x14ac:dyDescent="0.25">
      <c r="A1105">
        <v>3023502</v>
      </c>
      <c r="B1105" t="s">
        <v>24219</v>
      </c>
      <c r="C1105" t="s">
        <v>24220</v>
      </c>
      <c r="D1105" t="s">
        <v>374</v>
      </c>
      <c r="E1105">
        <v>617120</v>
      </c>
      <c r="F1105" t="s">
        <v>24181</v>
      </c>
      <c r="G1105" s="7">
        <v>1066.5</v>
      </c>
    </row>
    <row r="1106" spans="1:7" x14ac:dyDescent="0.25">
      <c r="A1106">
        <v>3023502</v>
      </c>
      <c r="B1106" t="s">
        <v>24219</v>
      </c>
      <c r="C1106" t="s">
        <v>24220</v>
      </c>
      <c r="D1106" t="s">
        <v>375</v>
      </c>
      <c r="E1106">
        <v>615140</v>
      </c>
      <c r="F1106" t="s">
        <v>24181</v>
      </c>
      <c r="G1106" s="7">
        <v>7102.6700000000019</v>
      </c>
    </row>
    <row r="1107" spans="1:7" x14ac:dyDescent="0.25">
      <c r="A1107">
        <v>3023502</v>
      </c>
      <c r="B1107" t="s">
        <v>24219</v>
      </c>
      <c r="C1107" t="s">
        <v>24220</v>
      </c>
      <c r="D1107" t="s">
        <v>375</v>
      </c>
      <c r="E1107">
        <v>616130</v>
      </c>
      <c r="F1107" t="s">
        <v>24181</v>
      </c>
      <c r="G1107" s="7">
        <v>815.18999999999994</v>
      </c>
    </row>
    <row r="1108" spans="1:7" x14ac:dyDescent="0.25">
      <c r="A1108">
        <v>3023502</v>
      </c>
      <c r="B1108" t="s">
        <v>24219</v>
      </c>
      <c r="C1108" t="s">
        <v>24220</v>
      </c>
      <c r="D1108" t="s">
        <v>375</v>
      </c>
      <c r="E1108">
        <v>617130</v>
      </c>
      <c r="F1108" t="s">
        <v>24181</v>
      </c>
      <c r="G1108" s="7">
        <v>1448.9499999999998</v>
      </c>
    </row>
    <row r="1109" spans="1:7" x14ac:dyDescent="0.25">
      <c r="A1109">
        <v>3023502</v>
      </c>
      <c r="B1109" t="s">
        <v>24219</v>
      </c>
      <c r="C1109" t="s">
        <v>24220</v>
      </c>
      <c r="D1109" t="s">
        <v>377</v>
      </c>
      <c r="E1109">
        <v>611110</v>
      </c>
      <c r="F1109" t="s">
        <v>24181</v>
      </c>
      <c r="G1109" s="7">
        <v>4232.71</v>
      </c>
    </row>
    <row r="1110" spans="1:7" x14ac:dyDescent="0.25">
      <c r="A1110">
        <v>3023502</v>
      </c>
      <c r="B1110" t="s">
        <v>24219</v>
      </c>
      <c r="C1110" t="s">
        <v>24220</v>
      </c>
      <c r="D1110" t="s">
        <v>377</v>
      </c>
      <c r="E1110">
        <v>611120</v>
      </c>
      <c r="F1110" t="s">
        <v>24181</v>
      </c>
      <c r="G1110" s="7">
        <v>348.96</v>
      </c>
    </row>
    <row r="1111" spans="1:7" x14ac:dyDescent="0.25">
      <c r="A1111">
        <v>3023502</v>
      </c>
      <c r="B1111" t="s">
        <v>24219</v>
      </c>
      <c r="C1111" t="s">
        <v>24220</v>
      </c>
      <c r="D1111" t="s">
        <v>377</v>
      </c>
      <c r="E1111">
        <v>611130</v>
      </c>
      <c r="F1111" t="s">
        <v>24181</v>
      </c>
      <c r="G1111" s="7">
        <v>863.49000000000024</v>
      </c>
    </row>
    <row r="1112" spans="1:7" x14ac:dyDescent="0.25">
      <c r="A1112">
        <v>3023504</v>
      </c>
      <c r="B1112" t="s">
        <v>24221</v>
      </c>
      <c r="C1112" t="s">
        <v>734</v>
      </c>
      <c r="D1112" t="s">
        <v>371</v>
      </c>
      <c r="E1112">
        <v>615100</v>
      </c>
      <c r="F1112" t="s">
        <v>24181</v>
      </c>
      <c r="G1112" s="7">
        <v>93720.680000000008</v>
      </c>
    </row>
    <row r="1113" spans="1:7" x14ac:dyDescent="0.25">
      <c r="A1113">
        <v>3023504</v>
      </c>
      <c r="B1113" t="s">
        <v>24221</v>
      </c>
      <c r="C1113" t="s">
        <v>734</v>
      </c>
      <c r="D1113" t="s">
        <v>371</v>
      </c>
      <c r="E1113">
        <v>616100</v>
      </c>
      <c r="F1113" t="s">
        <v>24181</v>
      </c>
      <c r="G1113" s="7">
        <v>12494.31</v>
      </c>
    </row>
    <row r="1114" spans="1:7" x14ac:dyDescent="0.25">
      <c r="A1114">
        <v>3023504</v>
      </c>
      <c r="B1114" t="s">
        <v>24221</v>
      </c>
      <c r="C1114" t="s">
        <v>734</v>
      </c>
      <c r="D1114" t="s">
        <v>371</v>
      </c>
      <c r="E1114">
        <v>617100</v>
      </c>
      <c r="F1114" t="s">
        <v>24181</v>
      </c>
      <c r="G1114" s="7">
        <v>25970.17</v>
      </c>
    </row>
    <row r="1115" spans="1:7" x14ac:dyDescent="0.25">
      <c r="A1115">
        <v>3023504</v>
      </c>
      <c r="B1115" t="s">
        <v>24221</v>
      </c>
      <c r="C1115" t="s">
        <v>734</v>
      </c>
      <c r="D1115" t="s">
        <v>373</v>
      </c>
      <c r="E1115">
        <v>615130</v>
      </c>
      <c r="F1115" t="s">
        <v>24181</v>
      </c>
      <c r="G1115" s="7">
        <v>37621.359999999993</v>
      </c>
    </row>
    <row r="1116" spans="1:7" x14ac:dyDescent="0.25">
      <c r="A1116">
        <v>3023504</v>
      </c>
      <c r="B1116" t="s">
        <v>24221</v>
      </c>
      <c r="C1116" t="s">
        <v>734</v>
      </c>
      <c r="D1116" t="s">
        <v>373</v>
      </c>
      <c r="E1116">
        <v>616160</v>
      </c>
      <c r="F1116" t="s">
        <v>24181</v>
      </c>
      <c r="G1116" s="7">
        <v>4373.28</v>
      </c>
    </row>
    <row r="1117" spans="1:7" x14ac:dyDescent="0.25">
      <c r="A1117">
        <v>3023504</v>
      </c>
      <c r="B1117" t="s">
        <v>24221</v>
      </c>
      <c r="C1117" t="s">
        <v>734</v>
      </c>
      <c r="D1117" t="s">
        <v>373</v>
      </c>
      <c r="E1117">
        <v>617150</v>
      </c>
      <c r="F1117" t="s">
        <v>24181</v>
      </c>
      <c r="G1117" s="7">
        <v>7192.0199999999986</v>
      </c>
    </row>
    <row r="1118" spans="1:7" x14ac:dyDescent="0.25">
      <c r="A1118">
        <v>3023504</v>
      </c>
      <c r="B1118" t="s">
        <v>24221</v>
      </c>
      <c r="C1118" t="s">
        <v>734</v>
      </c>
      <c r="D1118" t="s">
        <v>374</v>
      </c>
      <c r="E1118">
        <v>615120</v>
      </c>
      <c r="F1118" t="s">
        <v>24181</v>
      </c>
      <c r="G1118" s="7">
        <v>6657.79</v>
      </c>
    </row>
    <row r="1119" spans="1:7" x14ac:dyDescent="0.25">
      <c r="A1119">
        <v>3023504</v>
      </c>
      <c r="B1119" t="s">
        <v>24221</v>
      </c>
      <c r="C1119" t="s">
        <v>734</v>
      </c>
      <c r="D1119" t="s">
        <v>374</v>
      </c>
      <c r="E1119">
        <v>616120</v>
      </c>
      <c r="F1119" t="s">
        <v>24181</v>
      </c>
      <c r="G1119" s="7">
        <v>587.62</v>
      </c>
    </row>
    <row r="1120" spans="1:7" x14ac:dyDescent="0.25">
      <c r="A1120">
        <v>3023504</v>
      </c>
      <c r="B1120" t="s">
        <v>24221</v>
      </c>
      <c r="C1120" t="s">
        <v>734</v>
      </c>
      <c r="D1120" t="s">
        <v>374</v>
      </c>
      <c r="E1120">
        <v>617120</v>
      </c>
      <c r="F1120" t="s">
        <v>24181</v>
      </c>
      <c r="G1120" s="7">
        <v>1358.2</v>
      </c>
    </row>
    <row r="1121" spans="1:7" x14ac:dyDescent="0.25">
      <c r="A1121">
        <v>3023504</v>
      </c>
      <c r="B1121" t="s">
        <v>24221</v>
      </c>
      <c r="C1121" t="s">
        <v>734</v>
      </c>
      <c r="D1121" t="s">
        <v>375</v>
      </c>
      <c r="E1121">
        <v>615140</v>
      </c>
      <c r="F1121" t="s">
        <v>24181</v>
      </c>
      <c r="G1121" s="7">
        <v>9140.2899999999991</v>
      </c>
    </row>
    <row r="1122" spans="1:7" x14ac:dyDescent="0.25">
      <c r="A1122">
        <v>3023504</v>
      </c>
      <c r="B1122" t="s">
        <v>24221</v>
      </c>
      <c r="C1122" t="s">
        <v>734</v>
      </c>
      <c r="D1122" t="s">
        <v>375</v>
      </c>
      <c r="E1122">
        <v>616130</v>
      </c>
      <c r="F1122" t="s">
        <v>24181</v>
      </c>
      <c r="G1122" s="7">
        <v>1183.4000000000001</v>
      </c>
    </row>
    <row r="1123" spans="1:7" x14ac:dyDescent="0.25">
      <c r="A1123">
        <v>3023504</v>
      </c>
      <c r="B1123" t="s">
        <v>24221</v>
      </c>
      <c r="C1123" t="s">
        <v>734</v>
      </c>
      <c r="D1123" t="s">
        <v>375</v>
      </c>
      <c r="E1123">
        <v>617130</v>
      </c>
      <c r="F1123" t="s">
        <v>24181</v>
      </c>
      <c r="G1123" s="7">
        <v>1864.6100000000001</v>
      </c>
    </row>
    <row r="1124" spans="1:7" x14ac:dyDescent="0.25">
      <c r="A1124">
        <v>3023504</v>
      </c>
      <c r="B1124" t="s">
        <v>24221</v>
      </c>
      <c r="C1124" t="s">
        <v>734</v>
      </c>
      <c r="D1124" t="s">
        <v>377</v>
      </c>
      <c r="E1124">
        <v>611110</v>
      </c>
      <c r="F1124" t="s">
        <v>24181</v>
      </c>
      <c r="G1124" s="7">
        <v>7036.35</v>
      </c>
    </row>
    <row r="1125" spans="1:7" x14ac:dyDescent="0.25">
      <c r="A1125">
        <v>3023504</v>
      </c>
      <c r="B1125" t="s">
        <v>24221</v>
      </c>
      <c r="C1125" t="s">
        <v>734</v>
      </c>
      <c r="D1125" t="s">
        <v>377</v>
      </c>
      <c r="E1125">
        <v>611120</v>
      </c>
      <c r="F1125" t="s">
        <v>24181</v>
      </c>
      <c r="G1125" s="7">
        <v>549.95000000000005</v>
      </c>
    </row>
    <row r="1126" spans="1:7" x14ac:dyDescent="0.25">
      <c r="A1126">
        <v>3023504</v>
      </c>
      <c r="B1126" t="s">
        <v>24221</v>
      </c>
      <c r="C1126" t="s">
        <v>734</v>
      </c>
      <c r="D1126" t="s">
        <v>377</v>
      </c>
      <c r="E1126">
        <v>611130</v>
      </c>
      <c r="F1126" t="s">
        <v>24181</v>
      </c>
      <c r="G1126" s="7">
        <v>1005.77</v>
      </c>
    </row>
    <row r="1127" spans="1:7" x14ac:dyDescent="0.25">
      <c r="A1127">
        <v>3023307</v>
      </c>
      <c r="B1127" t="s">
        <v>24222</v>
      </c>
      <c r="C1127" t="s">
        <v>24223</v>
      </c>
      <c r="D1127" t="s">
        <v>371</v>
      </c>
      <c r="E1127">
        <v>615100</v>
      </c>
      <c r="F1127" t="s">
        <v>24181</v>
      </c>
      <c r="G1127" s="7">
        <v>39941.120000000003</v>
      </c>
    </row>
    <row r="1128" spans="1:7" x14ac:dyDescent="0.25">
      <c r="A1128">
        <v>3023307</v>
      </c>
      <c r="B1128" t="s">
        <v>24222</v>
      </c>
      <c r="C1128" t="s">
        <v>24223</v>
      </c>
      <c r="D1128" t="s">
        <v>371</v>
      </c>
      <c r="E1128">
        <v>616100</v>
      </c>
      <c r="F1128" t="s">
        <v>24181</v>
      </c>
      <c r="G1128" s="7">
        <v>5241.3</v>
      </c>
    </row>
    <row r="1129" spans="1:7" x14ac:dyDescent="0.25">
      <c r="A1129">
        <v>3023307</v>
      </c>
      <c r="B1129" t="s">
        <v>24222</v>
      </c>
      <c r="C1129" t="s">
        <v>24223</v>
      </c>
      <c r="D1129" t="s">
        <v>371</v>
      </c>
      <c r="E1129">
        <v>617100</v>
      </c>
      <c r="F1129" t="s">
        <v>24181</v>
      </c>
      <c r="G1129" s="7">
        <v>11079.7</v>
      </c>
    </row>
    <row r="1130" spans="1:7" x14ac:dyDescent="0.25">
      <c r="A1130">
        <v>3023307</v>
      </c>
      <c r="B1130" t="s">
        <v>24222</v>
      </c>
      <c r="C1130" t="s">
        <v>24223</v>
      </c>
      <c r="D1130" t="s">
        <v>373</v>
      </c>
      <c r="E1130">
        <v>615130</v>
      </c>
      <c r="F1130" t="s">
        <v>24181</v>
      </c>
      <c r="G1130" s="7">
        <v>20216.520000000004</v>
      </c>
    </row>
    <row r="1131" spans="1:7" x14ac:dyDescent="0.25">
      <c r="A1131">
        <v>3023307</v>
      </c>
      <c r="B1131" t="s">
        <v>24222</v>
      </c>
      <c r="C1131" t="s">
        <v>24223</v>
      </c>
      <c r="D1131" t="s">
        <v>373</v>
      </c>
      <c r="E1131">
        <v>616160</v>
      </c>
      <c r="F1131" t="s">
        <v>24181</v>
      </c>
      <c r="G1131" s="7">
        <v>2034.4799999999998</v>
      </c>
    </row>
    <row r="1132" spans="1:7" x14ac:dyDescent="0.25">
      <c r="A1132">
        <v>3023307</v>
      </c>
      <c r="B1132" t="s">
        <v>24222</v>
      </c>
      <c r="C1132" t="s">
        <v>24223</v>
      </c>
      <c r="D1132" t="s">
        <v>373</v>
      </c>
      <c r="E1132">
        <v>617150</v>
      </c>
      <c r="F1132" t="s">
        <v>24181</v>
      </c>
      <c r="G1132" s="7">
        <v>4124.1899999999996</v>
      </c>
    </row>
    <row r="1133" spans="1:7" x14ac:dyDescent="0.25">
      <c r="A1133">
        <v>3023307</v>
      </c>
      <c r="B1133" t="s">
        <v>24222</v>
      </c>
      <c r="C1133" t="s">
        <v>24223</v>
      </c>
      <c r="D1133" t="s">
        <v>374</v>
      </c>
      <c r="E1133">
        <v>615120</v>
      </c>
      <c r="F1133" t="s">
        <v>24181</v>
      </c>
      <c r="G1133" s="7">
        <v>4170.1099999999997</v>
      </c>
    </row>
    <row r="1134" spans="1:7" x14ac:dyDescent="0.25">
      <c r="A1134">
        <v>3023307</v>
      </c>
      <c r="B1134" t="s">
        <v>24222</v>
      </c>
      <c r="C1134" t="s">
        <v>24223</v>
      </c>
      <c r="D1134" t="s">
        <v>374</v>
      </c>
      <c r="E1134">
        <v>616120</v>
      </c>
      <c r="F1134" t="s">
        <v>24181</v>
      </c>
      <c r="G1134" s="7">
        <v>471.64000000000004</v>
      </c>
    </row>
    <row r="1135" spans="1:7" x14ac:dyDescent="0.25">
      <c r="A1135">
        <v>3023307</v>
      </c>
      <c r="B1135" t="s">
        <v>24222</v>
      </c>
      <c r="C1135" t="s">
        <v>24223</v>
      </c>
      <c r="D1135" t="s">
        <v>374</v>
      </c>
      <c r="E1135">
        <v>617120</v>
      </c>
      <c r="F1135" t="s">
        <v>24181</v>
      </c>
      <c r="G1135" s="7">
        <v>850.7</v>
      </c>
    </row>
    <row r="1136" spans="1:7" x14ac:dyDescent="0.25">
      <c r="A1136">
        <v>3023307</v>
      </c>
      <c r="B1136" t="s">
        <v>24222</v>
      </c>
      <c r="C1136" t="s">
        <v>24223</v>
      </c>
      <c r="D1136" t="s">
        <v>375</v>
      </c>
      <c r="E1136">
        <v>615140</v>
      </c>
      <c r="F1136" t="s">
        <v>24181</v>
      </c>
      <c r="G1136" s="7">
        <v>4200.09</v>
      </c>
    </row>
    <row r="1137" spans="1:7" x14ac:dyDescent="0.25">
      <c r="A1137">
        <v>3023307</v>
      </c>
      <c r="B1137" t="s">
        <v>24222</v>
      </c>
      <c r="C1137" t="s">
        <v>24223</v>
      </c>
      <c r="D1137" t="s">
        <v>375</v>
      </c>
      <c r="E1137">
        <v>616130</v>
      </c>
      <c r="F1137" t="s">
        <v>24181</v>
      </c>
      <c r="G1137" s="7">
        <v>500.48</v>
      </c>
    </row>
    <row r="1138" spans="1:7" x14ac:dyDescent="0.25">
      <c r="A1138">
        <v>3023307</v>
      </c>
      <c r="B1138" t="s">
        <v>24222</v>
      </c>
      <c r="C1138" t="s">
        <v>24223</v>
      </c>
      <c r="D1138" t="s">
        <v>375</v>
      </c>
      <c r="E1138">
        <v>617130</v>
      </c>
      <c r="F1138" t="s">
        <v>24181</v>
      </c>
      <c r="G1138" s="7">
        <v>856.83</v>
      </c>
    </row>
    <row r="1139" spans="1:7" x14ac:dyDescent="0.25">
      <c r="A1139">
        <v>3023307</v>
      </c>
      <c r="B1139" t="s">
        <v>24222</v>
      </c>
      <c r="C1139" t="s">
        <v>24223</v>
      </c>
      <c r="D1139" t="s">
        <v>377</v>
      </c>
      <c r="E1139">
        <v>611110</v>
      </c>
      <c r="F1139" t="s">
        <v>24181</v>
      </c>
      <c r="G1139" s="7">
        <v>1454.1</v>
      </c>
    </row>
    <row r="1140" spans="1:7" x14ac:dyDescent="0.25">
      <c r="A1140">
        <v>3023307</v>
      </c>
      <c r="B1140" t="s">
        <v>24222</v>
      </c>
      <c r="C1140" t="s">
        <v>24223</v>
      </c>
      <c r="D1140" t="s">
        <v>377</v>
      </c>
      <c r="E1140">
        <v>611120</v>
      </c>
      <c r="F1140" t="s">
        <v>24181</v>
      </c>
      <c r="G1140" s="7">
        <v>79.740000000000009</v>
      </c>
    </row>
    <row r="1141" spans="1:7" x14ac:dyDescent="0.25">
      <c r="A1141">
        <v>3023307</v>
      </c>
      <c r="B1141" t="s">
        <v>24222</v>
      </c>
      <c r="C1141" t="s">
        <v>24223</v>
      </c>
      <c r="D1141" t="s">
        <v>377</v>
      </c>
      <c r="E1141">
        <v>611130</v>
      </c>
      <c r="F1141" t="s">
        <v>24181</v>
      </c>
      <c r="G1141" s="7">
        <v>237.25</v>
      </c>
    </row>
    <row r="1142" spans="1:7" x14ac:dyDescent="0.25">
      <c r="A1142">
        <v>3023312</v>
      </c>
      <c r="B1142" t="s">
        <v>24224</v>
      </c>
      <c r="C1142" t="s">
        <v>24225</v>
      </c>
      <c r="D1142" t="s">
        <v>371</v>
      </c>
      <c r="E1142">
        <v>615100</v>
      </c>
      <c r="F1142" t="s">
        <v>24181</v>
      </c>
      <c r="G1142" s="7">
        <v>45666.26</v>
      </c>
    </row>
    <row r="1143" spans="1:7" x14ac:dyDescent="0.25">
      <c r="A1143">
        <v>3023312</v>
      </c>
      <c r="B1143" t="s">
        <v>24224</v>
      </c>
      <c r="C1143" t="s">
        <v>24225</v>
      </c>
      <c r="D1143" t="s">
        <v>371</v>
      </c>
      <c r="E1143">
        <v>616100</v>
      </c>
      <c r="F1143" t="s">
        <v>24181</v>
      </c>
      <c r="G1143" s="7">
        <v>5972.7199999999993</v>
      </c>
    </row>
    <row r="1144" spans="1:7" x14ac:dyDescent="0.25">
      <c r="A1144">
        <v>3023312</v>
      </c>
      <c r="B1144" t="s">
        <v>24224</v>
      </c>
      <c r="C1144" t="s">
        <v>24225</v>
      </c>
      <c r="D1144" t="s">
        <v>371</v>
      </c>
      <c r="E1144">
        <v>617100</v>
      </c>
      <c r="F1144" t="s">
        <v>24181</v>
      </c>
      <c r="G1144" s="7">
        <v>13097.080000000002</v>
      </c>
    </row>
    <row r="1145" spans="1:7" x14ac:dyDescent="0.25">
      <c r="A1145">
        <v>3023312</v>
      </c>
      <c r="B1145" t="s">
        <v>24224</v>
      </c>
      <c r="C1145" t="s">
        <v>24225</v>
      </c>
      <c r="D1145" t="s">
        <v>373</v>
      </c>
      <c r="E1145">
        <v>615130</v>
      </c>
      <c r="F1145" t="s">
        <v>24181</v>
      </c>
      <c r="G1145" s="7">
        <v>30038.460000000003</v>
      </c>
    </row>
    <row r="1146" spans="1:7" x14ac:dyDescent="0.25">
      <c r="A1146">
        <v>3023312</v>
      </c>
      <c r="B1146" t="s">
        <v>24224</v>
      </c>
      <c r="C1146" t="s">
        <v>24225</v>
      </c>
      <c r="D1146" t="s">
        <v>373</v>
      </c>
      <c r="E1146">
        <v>616160</v>
      </c>
      <c r="F1146" t="s">
        <v>24181</v>
      </c>
      <c r="G1146" s="7">
        <v>3254.7599999999993</v>
      </c>
    </row>
    <row r="1147" spans="1:7" x14ac:dyDescent="0.25">
      <c r="A1147">
        <v>3023312</v>
      </c>
      <c r="B1147" t="s">
        <v>24224</v>
      </c>
      <c r="C1147" t="s">
        <v>24225</v>
      </c>
      <c r="D1147" t="s">
        <v>373</v>
      </c>
      <c r="E1147">
        <v>617150</v>
      </c>
      <c r="F1147" t="s">
        <v>24181</v>
      </c>
      <c r="G1147" s="7">
        <v>6127.84</v>
      </c>
    </row>
    <row r="1148" spans="1:7" x14ac:dyDescent="0.25">
      <c r="A1148">
        <v>3023312</v>
      </c>
      <c r="B1148" t="s">
        <v>24224</v>
      </c>
      <c r="C1148" t="s">
        <v>24225</v>
      </c>
      <c r="D1148" t="s">
        <v>374</v>
      </c>
      <c r="E1148">
        <v>615120</v>
      </c>
      <c r="F1148" t="s">
        <v>24181</v>
      </c>
      <c r="G1148" s="7">
        <v>2675.5</v>
      </c>
    </row>
    <row r="1149" spans="1:7" x14ac:dyDescent="0.25">
      <c r="A1149">
        <v>3023312</v>
      </c>
      <c r="B1149" t="s">
        <v>24224</v>
      </c>
      <c r="C1149" t="s">
        <v>24225</v>
      </c>
      <c r="D1149" t="s">
        <v>374</v>
      </c>
      <c r="E1149">
        <v>616120</v>
      </c>
      <c r="F1149" t="s">
        <v>24181</v>
      </c>
      <c r="G1149" s="7">
        <v>338.77</v>
      </c>
    </row>
    <row r="1150" spans="1:7" x14ac:dyDescent="0.25">
      <c r="A1150">
        <v>3023312</v>
      </c>
      <c r="B1150" t="s">
        <v>24224</v>
      </c>
      <c r="C1150" t="s">
        <v>24225</v>
      </c>
      <c r="D1150" t="s">
        <v>374</v>
      </c>
      <c r="E1150">
        <v>617120</v>
      </c>
      <c r="F1150" t="s">
        <v>24181</v>
      </c>
      <c r="G1150" s="7">
        <v>545.79999999999995</v>
      </c>
    </row>
    <row r="1151" spans="1:7" x14ac:dyDescent="0.25">
      <c r="A1151">
        <v>3023312</v>
      </c>
      <c r="B1151" t="s">
        <v>24224</v>
      </c>
      <c r="C1151" t="s">
        <v>24225</v>
      </c>
      <c r="D1151" t="s">
        <v>375</v>
      </c>
      <c r="E1151">
        <v>615140</v>
      </c>
      <c r="F1151" t="s">
        <v>24181</v>
      </c>
      <c r="G1151" s="7">
        <v>4279.05</v>
      </c>
    </row>
    <row r="1152" spans="1:7" x14ac:dyDescent="0.25">
      <c r="A1152">
        <v>3023312</v>
      </c>
      <c r="B1152" t="s">
        <v>24224</v>
      </c>
      <c r="C1152" t="s">
        <v>24225</v>
      </c>
      <c r="D1152" t="s">
        <v>375</v>
      </c>
      <c r="E1152">
        <v>616130</v>
      </c>
      <c r="F1152" t="s">
        <v>24181</v>
      </c>
      <c r="G1152" s="7">
        <v>516.75</v>
      </c>
    </row>
    <row r="1153" spans="1:7" x14ac:dyDescent="0.25">
      <c r="A1153">
        <v>3023312</v>
      </c>
      <c r="B1153" t="s">
        <v>24224</v>
      </c>
      <c r="C1153" t="s">
        <v>24225</v>
      </c>
      <c r="D1153" t="s">
        <v>375</v>
      </c>
      <c r="E1153">
        <v>617130</v>
      </c>
      <c r="F1153" t="s">
        <v>24181</v>
      </c>
      <c r="G1153" s="7">
        <v>872.93000000000006</v>
      </c>
    </row>
    <row r="1154" spans="1:7" x14ac:dyDescent="0.25">
      <c r="A1154">
        <v>3023312</v>
      </c>
      <c r="B1154" t="s">
        <v>24224</v>
      </c>
      <c r="C1154" t="s">
        <v>24225</v>
      </c>
      <c r="D1154" t="s">
        <v>377</v>
      </c>
      <c r="E1154">
        <v>611110</v>
      </c>
      <c r="F1154" t="s">
        <v>24181</v>
      </c>
      <c r="G1154" s="7">
        <v>430.43</v>
      </c>
    </row>
    <row r="1155" spans="1:7" x14ac:dyDescent="0.25">
      <c r="A1155">
        <v>3023312</v>
      </c>
      <c r="B1155" t="s">
        <v>24224</v>
      </c>
      <c r="C1155" t="s">
        <v>24225</v>
      </c>
      <c r="D1155" t="s">
        <v>377</v>
      </c>
      <c r="E1155">
        <v>611120</v>
      </c>
      <c r="F1155" t="s">
        <v>24181</v>
      </c>
      <c r="G1155" s="7">
        <v>2.0099999999999998</v>
      </c>
    </row>
    <row r="1156" spans="1:7" x14ac:dyDescent="0.25">
      <c r="A1156">
        <v>3023312</v>
      </c>
      <c r="B1156" t="s">
        <v>24224</v>
      </c>
      <c r="C1156" t="s">
        <v>24225</v>
      </c>
      <c r="D1156" t="s">
        <v>377</v>
      </c>
      <c r="E1156">
        <v>611130</v>
      </c>
      <c r="F1156" t="s">
        <v>24181</v>
      </c>
      <c r="G1156" s="7">
        <v>87.81</v>
      </c>
    </row>
    <row r="1157" spans="1:7" x14ac:dyDescent="0.25">
      <c r="A1157">
        <v>3023313</v>
      </c>
      <c r="B1157" t="s">
        <v>24226</v>
      </c>
      <c r="C1157" t="s">
        <v>24227</v>
      </c>
      <c r="D1157" t="s">
        <v>371</v>
      </c>
      <c r="E1157">
        <v>615100</v>
      </c>
      <c r="F1157" t="s">
        <v>24181</v>
      </c>
      <c r="G1157" s="7">
        <v>42764.18</v>
      </c>
    </row>
    <row r="1158" spans="1:7" x14ac:dyDescent="0.25">
      <c r="A1158">
        <v>3023313</v>
      </c>
      <c r="B1158" t="s">
        <v>24226</v>
      </c>
      <c r="C1158" t="s">
        <v>24227</v>
      </c>
      <c r="D1158" t="s">
        <v>371</v>
      </c>
      <c r="E1158">
        <v>616100</v>
      </c>
      <c r="F1158" t="s">
        <v>24181</v>
      </c>
      <c r="G1158" s="7">
        <v>5726.56</v>
      </c>
    </row>
    <row r="1159" spans="1:7" x14ac:dyDescent="0.25">
      <c r="A1159">
        <v>3023313</v>
      </c>
      <c r="B1159" t="s">
        <v>24226</v>
      </c>
      <c r="C1159" t="s">
        <v>24227</v>
      </c>
      <c r="D1159" t="s">
        <v>371</v>
      </c>
      <c r="E1159">
        <v>617100</v>
      </c>
      <c r="F1159" t="s">
        <v>24181</v>
      </c>
      <c r="G1159" s="7">
        <v>10983.69</v>
      </c>
    </row>
    <row r="1160" spans="1:7" x14ac:dyDescent="0.25">
      <c r="A1160">
        <v>3023313</v>
      </c>
      <c r="B1160" t="s">
        <v>24226</v>
      </c>
      <c r="C1160" t="s">
        <v>24227</v>
      </c>
      <c r="D1160" t="s">
        <v>372</v>
      </c>
      <c r="E1160">
        <v>615180</v>
      </c>
      <c r="F1160" t="s">
        <v>24181</v>
      </c>
      <c r="G1160" s="7">
        <v>1357.5</v>
      </c>
    </row>
    <row r="1161" spans="1:7" x14ac:dyDescent="0.25">
      <c r="A1161">
        <v>3023313</v>
      </c>
      <c r="B1161" t="s">
        <v>24226</v>
      </c>
      <c r="C1161" t="s">
        <v>24227</v>
      </c>
      <c r="D1161" t="s">
        <v>372</v>
      </c>
      <c r="E1161">
        <v>616150</v>
      </c>
      <c r="F1161" t="s">
        <v>24181</v>
      </c>
      <c r="G1161" s="7">
        <v>141.07</v>
      </c>
    </row>
    <row r="1162" spans="1:7" x14ac:dyDescent="0.25">
      <c r="A1162">
        <v>3023313</v>
      </c>
      <c r="B1162" t="s">
        <v>24226</v>
      </c>
      <c r="C1162" t="s">
        <v>24227</v>
      </c>
      <c r="D1162" t="s">
        <v>372</v>
      </c>
      <c r="E1162">
        <v>617140</v>
      </c>
      <c r="F1162" t="s">
        <v>24181</v>
      </c>
      <c r="G1162" s="7">
        <v>389.33</v>
      </c>
    </row>
    <row r="1163" spans="1:7" x14ac:dyDescent="0.25">
      <c r="A1163">
        <v>3023313</v>
      </c>
      <c r="B1163" t="s">
        <v>24226</v>
      </c>
      <c r="C1163" t="s">
        <v>24227</v>
      </c>
      <c r="D1163" t="s">
        <v>373</v>
      </c>
      <c r="E1163">
        <v>615130</v>
      </c>
      <c r="F1163" t="s">
        <v>24181</v>
      </c>
      <c r="G1163" s="7">
        <v>28900.130000000005</v>
      </c>
    </row>
    <row r="1164" spans="1:7" x14ac:dyDescent="0.25">
      <c r="A1164">
        <v>3023313</v>
      </c>
      <c r="B1164" t="s">
        <v>24226</v>
      </c>
      <c r="C1164" t="s">
        <v>24227</v>
      </c>
      <c r="D1164" t="s">
        <v>373</v>
      </c>
      <c r="E1164">
        <v>616160</v>
      </c>
      <c r="F1164" t="s">
        <v>24181</v>
      </c>
      <c r="G1164" s="7">
        <v>3548.5500000000006</v>
      </c>
    </row>
    <row r="1165" spans="1:7" x14ac:dyDescent="0.25">
      <c r="A1165">
        <v>3023313</v>
      </c>
      <c r="B1165" t="s">
        <v>24226</v>
      </c>
      <c r="C1165" t="s">
        <v>24227</v>
      </c>
      <c r="D1165" t="s">
        <v>373</v>
      </c>
      <c r="E1165">
        <v>617150</v>
      </c>
      <c r="F1165" t="s">
        <v>24181</v>
      </c>
      <c r="G1165" s="7">
        <v>5905.0199999999995</v>
      </c>
    </row>
    <row r="1166" spans="1:7" x14ac:dyDescent="0.25">
      <c r="A1166">
        <v>3023313</v>
      </c>
      <c r="B1166" t="s">
        <v>24226</v>
      </c>
      <c r="C1166" t="s">
        <v>24227</v>
      </c>
      <c r="D1166" t="s">
        <v>374</v>
      </c>
      <c r="E1166">
        <v>615120</v>
      </c>
      <c r="F1166" t="s">
        <v>24181</v>
      </c>
      <c r="G1166" s="7">
        <v>2793.83</v>
      </c>
    </row>
    <row r="1167" spans="1:7" x14ac:dyDescent="0.25">
      <c r="A1167">
        <v>3023313</v>
      </c>
      <c r="B1167" t="s">
        <v>24226</v>
      </c>
      <c r="C1167" t="s">
        <v>24227</v>
      </c>
      <c r="D1167" t="s">
        <v>374</v>
      </c>
      <c r="E1167">
        <v>616120</v>
      </c>
      <c r="F1167" t="s">
        <v>24181</v>
      </c>
      <c r="G1167" s="7">
        <v>356.52</v>
      </c>
    </row>
    <row r="1168" spans="1:7" x14ac:dyDescent="0.25">
      <c r="A1168">
        <v>3023313</v>
      </c>
      <c r="B1168" t="s">
        <v>24226</v>
      </c>
      <c r="C1168" t="s">
        <v>24227</v>
      </c>
      <c r="D1168" t="s">
        <v>374</v>
      </c>
      <c r="E1168">
        <v>617120</v>
      </c>
      <c r="F1168" t="s">
        <v>24181</v>
      </c>
      <c r="G1168" s="7">
        <v>569.94000000000005</v>
      </c>
    </row>
    <row r="1169" spans="1:7" x14ac:dyDescent="0.25">
      <c r="A1169">
        <v>3023313</v>
      </c>
      <c r="B1169" t="s">
        <v>24226</v>
      </c>
      <c r="C1169" t="s">
        <v>24227</v>
      </c>
      <c r="D1169" t="s">
        <v>375</v>
      </c>
      <c r="E1169">
        <v>615140</v>
      </c>
      <c r="F1169" t="s">
        <v>24181</v>
      </c>
      <c r="G1169" s="7">
        <v>4465.75</v>
      </c>
    </row>
    <row r="1170" spans="1:7" x14ac:dyDescent="0.25">
      <c r="A1170">
        <v>3023313</v>
      </c>
      <c r="B1170" t="s">
        <v>24226</v>
      </c>
      <c r="C1170" t="s">
        <v>24227</v>
      </c>
      <c r="D1170" t="s">
        <v>375</v>
      </c>
      <c r="E1170">
        <v>616130</v>
      </c>
      <c r="F1170" t="s">
        <v>24181</v>
      </c>
      <c r="G1170" s="7">
        <v>549.04999999999995</v>
      </c>
    </row>
    <row r="1171" spans="1:7" x14ac:dyDescent="0.25">
      <c r="A1171">
        <v>3023313</v>
      </c>
      <c r="B1171" t="s">
        <v>24226</v>
      </c>
      <c r="C1171" t="s">
        <v>24227</v>
      </c>
      <c r="D1171" t="s">
        <v>375</v>
      </c>
      <c r="E1171">
        <v>617130</v>
      </c>
      <c r="F1171" t="s">
        <v>24181</v>
      </c>
      <c r="G1171" s="7">
        <v>911.01</v>
      </c>
    </row>
    <row r="1172" spans="1:7" x14ac:dyDescent="0.25">
      <c r="A1172">
        <v>3023313</v>
      </c>
      <c r="B1172" t="s">
        <v>24226</v>
      </c>
      <c r="C1172" t="s">
        <v>24227</v>
      </c>
      <c r="D1172" t="s">
        <v>377</v>
      </c>
      <c r="E1172">
        <v>611110</v>
      </c>
      <c r="F1172" t="s">
        <v>24181</v>
      </c>
      <c r="G1172" s="7">
        <v>837.20999999999992</v>
      </c>
    </row>
    <row r="1173" spans="1:7" x14ac:dyDescent="0.25">
      <c r="A1173">
        <v>3023313</v>
      </c>
      <c r="B1173" t="s">
        <v>24226</v>
      </c>
      <c r="C1173" t="s">
        <v>24227</v>
      </c>
      <c r="D1173" t="s">
        <v>377</v>
      </c>
      <c r="E1173">
        <v>611120</v>
      </c>
      <c r="F1173" t="s">
        <v>24181</v>
      </c>
      <c r="G1173" s="7">
        <v>55.9</v>
      </c>
    </row>
    <row r="1174" spans="1:7" x14ac:dyDescent="0.25">
      <c r="A1174">
        <v>3023313</v>
      </c>
      <c r="B1174" t="s">
        <v>24226</v>
      </c>
      <c r="C1174" t="s">
        <v>24227</v>
      </c>
      <c r="D1174" t="s">
        <v>377</v>
      </c>
      <c r="E1174">
        <v>611130</v>
      </c>
      <c r="F1174" t="s">
        <v>24181</v>
      </c>
      <c r="G1174" s="7">
        <v>170.8</v>
      </c>
    </row>
    <row r="1175" spans="1:7" x14ac:dyDescent="0.25">
      <c r="A1175">
        <v>3023506</v>
      </c>
      <c r="B1175" t="s">
        <v>24228</v>
      </c>
      <c r="C1175" t="s">
        <v>24229</v>
      </c>
      <c r="D1175" t="s">
        <v>371</v>
      </c>
      <c r="E1175">
        <v>615100</v>
      </c>
      <c r="F1175" t="s">
        <v>24181</v>
      </c>
      <c r="G1175" s="7">
        <v>56355.640000000007</v>
      </c>
    </row>
    <row r="1176" spans="1:7" x14ac:dyDescent="0.25">
      <c r="A1176">
        <v>3023506</v>
      </c>
      <c r="B1176" t="s">
        <v>24228</v>
      </c>
      <c r="C1176" t="s">
        <v>24229</v>
      </c>
      <c r="D1176" t="s">
        <v>371</v>
      </c>
      <c r="E1176">
        <v>616100</v>
      </c>
      <c r="F1176" t="s">
        <v>24181</v>
      </c>
      <c r="G1176" s="7">
        <v>7577.619999999999</v>
      </c>
    </row>
    <row r="1177" spans="1:7" x14ac:dyDescent="0.25">
      <c r="A1177">
        <v>3023506</v>
      </c>
      <c r="B1177" t="s">
        <v>24228</v>
      </c>
      <c r="C1177" t="s">
        <v>24229</v>
      </c>
      <c r="D1177" t="s">
        <v>371</v>
      </c>
      <c r="E1177">
        <v>617100</v>
      </c>
      <c r="F1177" t="s">
        <v>24181</v>
      </c>
      <c r="G1177" s="7">
        <v>16162.810000000003</v>
      </c>
    </row>
    <row r="1178" spans="1:7" x14ac:dyDescent="0.25">
      <c r="A1178">
        <v>3023506</v>
      </c>
      <c r="B1178" t="s">
        <v>24228</v>
      </c>
      <c r="C1178" t="s">
        <v>24229</v>
      </c>
      <c r="D1178" t="s">
        <v>373</v>
      </c>
      <c r="E1178">
        <v>615130</v>
      </c>
      <c r="F1178" t="s">
        <v>24181</v>
      </c>
      <c r="G1178" s="7">
        <v>35701.540000000015</v>
      </c>
    </row>
    <row r="1179" spans="1:7" x14ac:dyDescent="0.25">
      <c r="A1179">
        <v>3023506</v>
      </c>
      <c r="B1179" t="s">
        <v>24228</v>
      </c>
      <c r="C1179" t="s">
        <v>24229</v>
      </c>
      <c r="D1179" t="s">
        <v>373</v>
      </c>
      <c r="E1179">
        <v>616160</v>
      </c>
      <c r="F1179" t="s">
        <v>24181</v>
      </c>
      <c r="G1179" s="7">
        <v>4104.21</v>
      </c>
    </row>
    <row r="1180" spans="1:7" x14ac:dyDescent="0.25">
      <c r="A1180">
        <v>3023506</v>
      </c>
      <c r="B1180" t="s">
        <v>24228</v>
      </c>
      <c r="C1180" t="s">
        <v>24229</v>
      </c>
      <c r="D1180" t="s">
        <v>373</v>
      </c>
      <c r="E1180">
        <v>617150</v>
      </c>
      <c r="F1180" t="s">
        <v>24181</v>
      </c>
      <c r="G1180" s="7">
        <v>7154.1000000000022</v>
      </c>
    </row>
    <row r="1181" spans="1:7" x14ac:dyDescent="0.25">
      <c r="A1181">
        <v>3023506</v>
      </c>
      <c r="B1181" t="s">
        <v>24228</v>
      </c>
      <c r="C1181" t="s">
        <v>24229</v>
      </c>
      <c r="D1181" t="s">
        <v>374</v>
      </c>
      <c r="E1181">
        <v>615120</v>
      </c>
      <c r="F1181" t="s">
        <v>24181</v>
      </c>
      <c r="G1181" s="7">
        <v>6767.16</v>
      </c>
    </row>
    <row r="1182" spans="1:7" x14ac:dyDescent="0.25">
      <c r="A1182">
        <v>3023506</v>
      </c>
      <c r="B1182" t="s">
        <v>24228</v>
      </c>
      <c r="C1182" t="s">
        <v>24229</v>
      </c>
      <c r="D1182" t="s">
        <v>374</v>
      </c>
      <c r="E1182">
        <v>616120</v>
      </c>
      <c r="F1182" t="s">
        <v>24181</v>
      </c>
      <c r="G1182" s="7">
        <v>764.87000000000012</v>
      </c>
    </row>
    <row r="1183" spans="1:7" x14ac:dyDescent="0.25">
      <c r="A1183">
        <v>3023506</v>
      </c>
      <c r="B1183" t="s">
        <v>24228</v>
      </c>
      <c r="C1183" t="s">
        <v>24229</v>
      </c>
      <c r="D1183" t="s">
        <v>374</v>
      </c>
      <c r="E1183">
        <v>617120</v>
      </c>
      <c r="F1183" t="s">
        <v>24181</v>
      </c>
      <c r="G1183" s="7">
        <v>1203.79</v>
      </c>
    </row>
    <row r="1184" spans="1:7" x14ac:dyDescent="0.25">
      <c r="A1184">
        <v>3023506</v>
      </c>
      <c r="B1184" t="s">
        <v>24228</v>
      </c>
      <c r="C1184" t="s">
        <v>24229</v>
      </c>
      <c r="D1184" t="s">
        <v>375</v>
      </c>
      <c r="E1184">
        <v>615140</v>
      </c>
      <c r="F1184" t="s">
        <v>24181</v>
      </c>
      <c r="G1184" s="7">
        <v>5320.0499999999993</v>
      </c>
    </row>
    <row r="1185" spans="1:7" x14ac:dyDescent="0.25">
      <c r="A1185">
        <v>3023506</v>
      </c>
      <c r="B1185" t="s">
        <v>24228</v>
      </c>
      <c r="C1185" t="s">
        <v>24229</v>
      </c>
      <c r="D1185" t="s">
        <v>375</v>
      </c>
      <c r="E1185">
        <v>616130</v>
      </c>
      <c r="F1185" t="s">
        <v>24181</v>
      </c>
      <c r="G1185" s="7">
        <v>610.35</v>
      </c>
    </row>
    <row r="1186" spans="1:7" x14ac:dyDescent="0.25">
      <c r="A1186">
        <v>3023506</v>
      </c>
      <c r="B1186" t="s">
        <v>24228</v>
      </c>
      <c r="C1186" t="s">
        <v>24229</v>
      </c>
      <c r="D1186" t="s">
        <v>375</v>
      </c>
      <c r="E1186">
        <v>617130</v>
      </c>
      <c r="F1186" t="s">
        <v>24181</v>
      </c>
      <c r="G1186" s="7">
        <v>1085.3000000000002</v>
      </c>
    </row>
    <row r="1187" spans="1:7" x14ac:dyDescent="0.25">
      <c r="A1187">
        <v>3023316</v>
      </c>
      <c r="B1187" t="s">
        <v>24230</v>
      </c>
      <c r="C1187" t="s">
        <v>24231</v>
      </c>
      <c r="D1187" t="s">
        <v>371</v>
      </c>
      <c r="E1187">
        <v>615100</v>
      </c>
      <c r="F1187" t="s">
        <v>24181</v>
      </c>
      <c r="G1187" s="7">
        <v>48527.920000000006</v>
      </c>
    </row>
    <row r="1188" spans="1:7" x14ac:dyDescent="0.25">
      <c r="A1188">
        <v>3023316</v>
      </c>
      <c r="B1188" t="s">
        <v>24230</v>
      </c>
      <c r="C1188" t="s">
        <v>24231</v>
      </c>
      <c r="D1188" t="s">
        <v>371</v>
      </c>
      <c r="E1188">
        <v>616100</v>
      </c>
      <c r="F1188" t="s">
        <v>24181</v>
      </c>
      <c r="G1188" s="7">
        <v>6407.7899999999991</v>
      </c>
    </row>
    <row r="1189" spans="1:7" x14ac:dyDescent="0.25">
      <c r="A1189">
        <v>3023316</v>
      </c>
      <c r="B1189" t="s">
        <v>24230</v>
      </c>
      <c r="C1189" t="s">
        <v>24231</v>
      </c>
      <c r="D1189" t="s">
        <v>371</v>
      </c>
      <c r="E1189">
        <v>617100</v>
      </c>
      <c r="F1189" t="s">
        <v>24181</v>
      </c>
      <c r="G1189" s="7">
        <v>13917.829999999998</v>
      </c>
    </row>
    <row r="1190" spans="1:7" x14ac:dyDescent="0.25">
      <c r="A1190">
        <v>3023316</v>
      </c>
      <c r="B1190" t="s">
        <v>24230</v>
      </c>
      <c r="C1190" t="s">
        <v>24231</v>
      </c>
      <c r="D1190" t="s">
        <v>373</v>
      </c>
      <c r="E1190">
        <v>615130</v>
      </c>
      <c r="F1190" t="s">
        <v>24181</v>
      </c>
      <c r="G1190" s="7">
        <v>16556.71</v>
      </c>
    </row>
    <row r="1191" spans="1:7" x14ac:dyDescent="0.25">
      <c r="A1191">
        <v>3023316</v>
      </c>
      <c r="B1191" t="s">
        <v>24230</v>
      </c>
      <c r="C1191" t="s">
        <v>24231</v>
      </c>
      <c r="D1191" t="s">
        <v>373</v>
      </c>
      <c r="E1191">
        <v>616160</v>
      </c>
      <c r="F1191" t="s">
        <v>24181</v>
      </c>
      <c r="G1191" s="7">
        <v>1885.7099999999996</v>
      </c>
    </row>
    <row r="1192" spans="1:7" x14ac:dyDescent="0.25">
      <c r="A1192">
        <v>3023316</v>
      </c>
      <c r="B1192" t="s">
        <v>24230</v>
      </c>
      <c r="C1192" t="s">
        <v>24231</v>
      </c>
      <c r="D1192" t="s">
        <v>373</v>
      </c>
      <c r="E1192">
        <v>617150</v>
      </c>
      <c r="F1192" t="s">
        <v>24181</v>
      </c>
      <c r="G1192" s="7">
        <v>3003.7200000000003</v>
      </c>
    </row>
    <row r="1193" spans="1:7" x14ac:dyDescent="0.25">
      <c r="A1193">
        <v>3023316</v>
      </c>
      <c r="B1193" t="s">
        <v>24230</v>
      </c>
      <c r="C1193" t="s">
        <v>24231</v>
      </c>
      <c r="D1193" t="s">
        <v>374</v>
      </c>
      <c r="E1193">
        <v>615120</v>
      </c>
      <c r="F1193" t="s">
        <v>24181</v>
      </c>
      <c r="G1193" s="7">
        <v>1357.59</v>
      </c>
    </row>
    <row r="1194" spans="1:7" x14ac:dyDescent="0.25">
      <c r="A1194">
        <v>3023316</v>
      </c>
      <c r="B1194" t="s">
        <v>24230</v>
      </c>
      <c r="C1194" t="s">
        <v>24231</v>
      </c>
      <c r="D1194" t="s">
        <v>374</v>
      </c>
      <c r="E1194">
        <v>616120</v>
      </c>
      <c r="F1194" t="s">
        <v>24181</v>
      </c>
      <c r="G1194" s="7">
        <v>141.09</v>
      </c>
    </row>
    <row r="1195" spans="1:7" x14ac:dyDescent="0.25">
      <c r="A1195">
        <v>3023316</v>
      </c>
      <c r="B1195" t="s">
        <v>24230</v>
      </c>
      <c r="C1195" t="s">
        <v>24231</v>
      </c>
      <c r="D1195" t="s">
        <v>374</v>
      </c>
      <c r="E1195">
        <v>617120</v>
      </c>
      <c r="F1195" t="s">
        <v>24181</v>
      </c>
      <c r="G1195" s="7">
        <v>276.95</v>
      </c>
    </row>
    <row r="1196" spans="1:7" x14ac:dyDescent="0.25">
      <c r="A1196">
        <v>3023316</v>
      </c>
      <c r="B1196" t="s">
        <v>24230</v>
      </c>
      <c r="C1196" t="s">
        <v>24231</v>
      </c>
      <c r="D1196" t="s">
        <v>375</v>
      </c>
      <c r="E1196">
        <v>615140</v>
      </c>
      <c r="F1196" t="s">
        <v>24181</v>
      </c>
      <c r="G1196" s="7">
        <v>3166.38</v>
      </c>
    </row>
    <row r="1197" spans="1:7" x14ac:dyDescent="0.25">
      <c r="A1197">
        <v>3023316</v>
      </c>
      <c r="B1197" t="s">
        <v>24230</v>
      </c>
      <c r="C1197" t="s">
        <v>24231</v>
      </c>
      <c r="D1197" t="s">
        <v>375</v>
      </c>
      <c r="E1197">
        <v>616130</v>
      </c>
      <c r="F1197" t="s">
        <v>24181</v>
      </c>
      <c r="G1197" s="7">
        <v>412.41</v>
      </c>
    </row>
    <row r="1198" spans="1:7" x14ac:dyDescent="0.25">
      <c r="A1198">
        <v>3023316</v>
      </c>
      <c r="B1198" t="s">
        <v>24230</v>
      </c>
      <c r="C1198" t="s">
        <v>24231</v>
      </c>
      <c r="D1198" t="s">
        <v>375</v>
      </c>
      <c r="E1198">
        <v>617130</v>
      </c>
      <c r="F1198" t="s">
        <v>24181</v>
      </c>
      <c r="G1198" s="7">
        <v>645.94000000000005</v>
      </c>
    </row>
    <row r="1199" spans="1:7" x14ac:dyDescent="0.25">
      <c r="A1199">
        <v>3023316</v>
      </c>
      <c r="B1199" t="s">
        <v>24230</v>
      </c>
      <c r="C1199" t="s">
        <v>24231</v>
      </c>
      <c r="D1199" t="s">
        <v>377</v>
      </c>
      <c r="E1199">
        <v>611110</v>
      </c>
      <c r="F1199" t="s">
        <v>24181</v>
      </c>
      <c r="G1199" s="7">
        <v>3928.5600000000004</v>
      </c>
    </row>
    <row r="1200" spans="1:7" x14ac:dyDescent="0.25">
      <c r="A1200">
        <v>3023316</v>
      </c>
      <c r="B1200" t="s">
        <v>24230</v>
      </c>
      <c r="C1200" t="s">
        <v>24231</v>
      </c>
      <c r="D1200" t="s">
        <v>377</v>
      </c>
      <c r="E1200">
        <v>611120</v>
      </c>
      <c r="F1200" t="s">
        <v>24181</v>
      </c>
      <c r="G1200" s="7">
        <v>310.18</v>
      </c>
    </row>
    <row r="1201" spans="1:7" x14ac:dyDescent="0.25">
      <c r="A1201">
        <v>3023316</v>
      </c>
      <c r="B1201" t="s">
        <v>24230</v>
      </c>
      <c r="C1201" t="s">
        <v>24231</v>
      </c>
      <c r="D1201" t="s">
        <v>377</v>
      </c>
      <c r="E1201">
        <v>611130</v>
      </c>
      <c r="F1201" t="s">
        <v>24181</v>
      </c>
      <c r="G1201" s="7">
        <v>608.45999999999992</v>
      </c>
    </row>
    <row r="1202" spans="1:7" x14ac:dyDescent="0.25">
      <c r="A1202">
        <v>3022055</v>
      </c>
      <c r="B1202" t="s">
        <v>24232</v>
      </c>
      <c r="C1202" t="s">
        <v>37</v>
      </c>
      <c r="D1202" t="s">
        <v>371</v>
      </c>
      <c r="E1202">
        <v>615100</v>
      </c>
      <c r="F1202" t="s">
        <v>24181</v>
      </c>
      <c r="G1202" s="7">
        <v>47114.260000000017</v>
      </c>
    </row>
    <row r="1203" spans="1:7" x14ac:dyDescent="0.25">
      <c r="A1203">
        <v>3022055</v>
      </c>
      <c r="B1203" t="s">
        <v>24232</v>
      </c>
      <c r="C1203" t="s">
        <v>37</v>
      </c>
      <c r="D1203" t="s">
        <v>371</v>
      </c>
      <c r="E1203">
        <v>616100</v>
      </c>
      <c r="F1203" t="s">
        <v>24181</v>
      </c>
      <c r="G1203" s="7">
        <v>6281.3700000000008</v>
      </c>
    </row>
    <row r="1204" spans="1:7" x14ac:dyDescent="0.25">
      <c r="A1204">
        <v>3022055</v>
      </c>
      <c r="B1204" t="s">
        <v>24232</v>
      </c>
      <c r="C1204" t="s">
        <v>37</v>
      </c>
      <c r="D1204" t="s">
        <v>371</v>
      </c>
      <c r="E1204">
        <v>617100</v>
      </c>
      <c r="F1204" t="s">
        <v>24181</v>
      </c>
      <c r="G1204" s="7">
        <v>13445.130000000001</v>
      </c>
    </row>
    <row r="1205" spans="1:7" x14ac:dyDescent="0.25">
      <c r="A1205">
        <v>3022055</v>
      </c>
      <c r="B1205" t="s">
        <v>24232</v>
      </c>
      <c r="C1205" t="s">
        <v>37</v>
      </c>
      <c r="D1205" t="s">
        <v>373</v>
      </c>
      <c r="E1205">
        <v>615130</v>
      </c>
      <c r="F1205" t="s">
        <v>24181</v>
      </c>
      <c r="G1205" s="7">
        <v>27105.809999999998</v>
      </c>
    </row>
    <row r="1206" spans="1:7" x14ac:dyDescent="0.25">
      <c r="A1206">
        <v>3022055</v>
      </c>
      <c r="B1206" t="s">
        <v>24232</v>
      </c>
      <c r="C1206" t="s">
        <v>37</v>
      </c>
      <c r="D1206" t="s">
        <v>373</v>
      </c>
      <c r="E1206">
        <v>616160</v>
      </c>
      <c r="F1206" t="s">
        <v>24181</v>
      </c>
      <c r="G1206" s="7">
        <v>3214.0299999999997</v>
      </c>
    </row>
    <row r="1207" spans="1:7" x14ac:dyDescent="0.25">
      <c r="A1207">
        <v>3022055</v>
      </c>
      <c r="B1207" t="s">
        <v>24232</v>
      </c>
      <c r="C1207" t="s">
        <v>37</v>
      </c>
      <c r="D1207" t="s">
        <v>373</v>
      </c>
      <c r="E1207">
        <v>617150</v>
      </c>
      <c r="F1207" t="s">
        <v>24181</v>
      </c>
      <c r="G1207" s="7">
        <v>5502.11</v>
      </c>
    </row>
    <row r="1208" spans="1:7" x14ac:dyDescent="0.25">
      <c r="A1208">
        <v>3022055</v>
      </c>
      <c r="B1208" t="s">
        <v>24232</v>
      </c>
      <c r="C1208" t="s">
        <v>37</v>
      </c>
      <c r="D1208" t="s">
        <v>374</v>
      </c>
      <c r="E1208">
        <v>615120</v>
      </c>
      <c r="F1208" t="s">
        <v>24181</v>
      </c>
      <c r="G1208" s="7">
        <v>3298.6299999999997</v>
      </c>
    </row>
    <row r="1209" spans="1:7" x14ac:dyDescent="0.25">
      <c r="A1209">
        <v>3022055</v>
      </c>
      <c r="B1209" t="s">
        <v>24232</v>
      </c>
      <c r="C1209" t="s">
        <v>37</v>
      </c>
      <c r="D1209" t="s">
        <v>374</v>
      </c>
      <c r="E1209">
        <v>616120</v>
      </c>
      <c r="F1209" t="s">
        <v>24181</v>
      </c>
      <c r="G1209" s="7">
        <v>429.78</v>
      </c>
    </row>
    <row r="1210" spans="1:7" x14ac:dyDescent="0.25">
      <c r="A1210">
        <v>3022055</v>
      </c>
      <c r="B1210" t="s">
        <v>24232</v>
      </c>
      <c r="C1210" t="s">
        <v>37</v>
      </c>
      <c r="D1210" t="s">
        <v>374</v>
      </c>
      <c r="E1210">
        <v>617120</v>
      </c>
      <c r="F1210" t="s">
        <v>24181</v>
      </c>
      <c r="G1210" s="7">
        <v>669.57</v>
      </c>
    </row>
    <row r="1211" spans="1:7" x14ac:dyDescent="0.25">
      <c r="A1211">
        <v>3022055</v>
      </c>
      <c r="B1211" t="s">
        <v>24232</v>
      </c>
      <c r="C1211" t="s">
        <v>37</v>
      </c>
      <c r="D1211" t="s">
        <v>375</v>
      </c>
      <c r="E1211">
        <v>615140</v>
      </c>
      <c r="F1211" t="s">
        <v>24181</v>
      </c>
      <c r="G1211" s="7">
        <v>2535.15</v>
      </c>
    </row>
    <row r="1212" spans="1:7" x14ac:dyDescent="0.25">
      <c r="A1212">
        <v>3022055</v>
      </c>
      <c r="B1212" t="s">
        <v>24232</v>
      </c>
      <c r="C1212" t="s">
        <v>37</v>
      </c>
      <c r="D1212" t="s">
        <v>375</v>
      </c>
      <c r="E1212">
        <v>616130</v>
      </c>
      <c r="F1212" t="s">
        <v>24181</v>
      </c>
      <c r="G1212" s="7">
        <v>301.54000000000002</v>
      </c>
    </row>
    <row r="1213" spans="1:7" x14ac:dyDescent="0.25">
      <c r="A1213">
        <v>3022055</v>
      </c>
      <c r="B1213" t="s">
        <v>24232</v>
      </c>
      <c r="C1213" t="s">
        <v>37</v>
      </c>
      <c r="D1213" t="s">
        <v>375</v>
      </c>
      <c r="E1213">
        <v>617130</v>
      </c>
      <c r="F1213" t="s">
        <v>24181</v>
      </c>
      <c r="G1213" s="7">
        <v>50</v>
      </c>
    </row>
    <row r="1214" spans="1:7" x14ac:dyDescent="0.25">
      <c r="A1214">
        <v>3022055</v>
      </c>
      <c r="B1214" t="s">
        <v>24232</v>
      </c>
      <c r="C1214" t="s">
        <v>37</v>
      </c>
      <c r="D1214" t="s">
        <v>377</v>
      </c>
      <c r="E1214">
        <v>611110</v>
      </c>
      <c r="F1214" t="s">
        <v>24181</v>
      </c>
      <c r="G1214" s="7">
        <v>3383.72</v>
      </c>
    </row>
    <row r="1215" spans="1:7" x14ac:dyDescent="0.25">
      <c r="A1215">
        <v>3022055</v>
      </c>
      <c r="B1215" t="s">
        <v>24232</v>
      </c>
      <c r="C1215" t="s">
        <v>37</v>
      </c>
      <c r="D1215" t="s">
        <v>377</v>
      </c>
      <c r="E1215">
        <v>611120</v>
      </c>
      <c r="F1215" t="s">
        <v>24181</v>
      </c>
      <c r="G1215" s="7">
        <v>225</v>
      </c>
    </row>
    <row r="1216" spans="1:7" x14ac:dyDescent="0.25">
      <c r="A1216">
        <v>3022055</v>
      </c>
      <c r="B1216" t="s">
        <v>24232</v>
      </c>
      <c r="C1216" t="s">
        <v>37</v>
      </c>
      <c r="D1216" t="s">
        <v>377</v>
      </c>
      <c r="E1216">
        <v>611130</v>
      </c>
      <c r="F1216" t="s">
        <v>24181</v>
      </c>
      <c r="G1216" s="7">
        <v>600.32000000000005</v>
      </c>
    </row>
    <row r="1217" spans="1:7" x14ac:dyDescent="0.25">
      <c r="A1217">
        <v>3023509</v>
      </c>
      <c r="B1217" t="s">
        <v>24233</v>
      </c>
      <c r="C1217" t="s">
        <v>24234</v>
      </c>
      <c r="D1217" t="s">
        <v>371</v>
      </c>
      <c r="E1217">
        <v>615100</v>
      </c>
      <c r="F1217" t="s">
        <v>24181</v>
      </c>
      <c r="G1217" s="7">
        <v>69815.360000000015</v>
      </c>
    </row>
    <row r="1218" spans="1:7" x14ac:dyDescent="0.25">
      <c r="A1218">
        <v>3023509</v>
      </c>
      <c r="B1218" t="s">
        <v>24233</v>
      </c>
      <c r="C1218" t="s">
        <v>24234</v>
      </c>
      <c r="D1218" t="s">
        <v>371</v>
      </c>
      <c r="E1218">
        <v>616100</v>
      </c>
      <c r="F1218" t="s">
        <v>24181</v>
      </c>
      <c r="G1218" s="7">
        <v>9346.36</v>
      </c>
    </row>
    <row r="1219" spans="1:7" x14ac:dyDescent="0.25">
      <c r="A1219">
        <v>3023509</v>
      </c>
      <c r="B1219" t="s">
        <v>24233</v>
      </c>
      <c r="C1219" t="s">
        <v>24234</v>
      </c>
      <c r="D1219" t="s">
        <v>371</v>
      </c>
      <c r="E1219">
        <v>617100</v>
      </c>
      <c r="F1219" t="s">
        <v>24181</v>
      </c>
      <c r="G1219" s="7">
        <v>19107.239999999998</v>
      </c>
    </row>
    <row r="1220" spans="1:7" x14ac:dyDescent="0.25">
      <c r="A1220">
        <v>3023509</v>
      </c>
      <c r="B1220" t="s">
        <v>24233</v>
      </c>
      <c r="C1220" t="s">
        <v>24234</v>
      </c>
      <c r="D1220" t="s">
        <v>373</v>
      </c>
      <c r="E1220">
        <v>615130</v>
      </c>
      <c r="F1220" t="s">
        <v>24181</v>
      </c>
      <c r="G1220" s="7">
        <v>39159.919999999998</v>
      </c>
    </row>
    <row r="1221" spans="1:7" x14ac:dyDescent="0.25">
      <c r="A1221">
        <v>3023509</v>
      </c>
      <c r="B1221" t="s">
        <v>24233</v>
      </c>
      <c r="C1221" t="s">
        <v>24234</v>
      </c>
      <c r="D1221" t="s">
        <v>373</v>
      </c>
      <c r="E1221">
        <v>616160</v>
      </c>
      <c r="F1221" t="s">
        <v>24181</v>
      </c>
      <c r="G1221" s="7">
        <v>4699.09</v>
      </c>
    </row>
    <row r="1222" spans="1:7" x14ac:dyDescent="0.25">
      <c r="A1222">
        <v>3023509</v>
      </c>
      <c r="B1222" t="s">
        <v>24233</v>
      </c>
      <c r="C1222" t="s">
        <v>24234</v>
      </c>
      <c r="D1222" t="s">
        <v>373</v>
      </c>
      <c r="E1222">
        <v>617150</v>
      </c>
      <c r="F1222" t="s">
        <v>24181</v>
      </c>
      <c r="G1222" s="7">
        <v>7988.6100000000006</v>
      </c>
    </row>
    <row r="1223" spans="1:7" x14ac:dyDescent="0.25">
      <c r="A1223">
        <v>3023509</v>
      </c>
      <c r="B1223" t="s">
        <v>24233</v>
      </c>
      <c r="C1223" t="s">
        <v>24234</v>
      </c>
      <c r="D1223" t="s">
        <v>374</v>
      </c>
      <c r="E1223">
        <v>615120</v>
      </c>
      <c r="F1223" t="s">
        <v>24181</v>
      </c>
      <c r="G1223" s="7">
        <v>9222.2099999999991</v>
      </c>
    </row>
    <row r="1224" spans="1:7" x14ac:dyDescent="0.25">
      <c r="A1224">
        <v>3023509</v>
      </c>
      <c r="B1224" t="s">
        <v>24233</v>
      </c>
      <c r="C1224" t="s">
        <v>24234</v>
      </c>
      <c r="D1224" t="s">
        <v>374</v>
      </c>
      <c r="E1224">
        <v>616120</v>
      </c>
      <c r="F1224" t="s">
        <v>24181</v>
      </c>
      <c r="G1224" s="7">
        <v>886.81000000000006</v>
      </c>
    </row>
    <row r="1225" spans="1:7" x14ac:dyDescent="0.25">
      <c r="A1225">
        <v>3023509</v>
      </c>
      <c r="B1225" t="s">
        <v>24233</v>
      </c>
      <c r="C1225" t="s">
        <v>24234</v>
      </c>
      <c r="D1225" t="s">
        <v>374</v>
      </c>
      <c r="E1225">
        <v>617120</v>
      </c>
      <c r="F1225" t="s">
        <v>24181</v>
      </c>
      <c r="G1225" s="7">
        <v>1881.3300000000002</v>
      </c>
    </row>
    <row r="1226" spans="1:7" x14ac:dyDescent="0.25">
      <c r="A1226">
        <v>3023509</v>
      </c>
      <c r="B1226" t="s">
        <v>24233</v>
      </c>
      <c r="C1226" t="s">
        <v>24234</v>
      </c>
      <c r="D1226" t="s">
        <v>375</v>
      </c>
      <c r="E1226">
        <v>615140</v>
      </c>
      <c r="F1226" t="s">
        <v>24181</v>
      </c>
      <c r="G1226" s="7">
        <v>7861.95</v>
      </c>
    </row>
    <row r="1227" spans="1:7" x14ac:dyDescent="0.25">
      <c r="A1227">
        <v>3023509</v>
      </c>
      <c r="B1227" t="s">
        <v>24233</v>
      </c>
      <c r="C1227" t="s">
        <v>24234</v>
      </c>
      <c r="D1227" t="s">
        <v>375</v>
      </c>
      <c r="E1227">
        <v>616130</v>
      </c>
      <c r="F1227" t="s">
        <v>24181</v>
      </c>
      <c r="G1227" s="7">
        <v>991.65</v>
      </c>
    </row>
    <row r="1228" spans="1:7" x14ac:dyDescent="0.25">
      <c r="A1228">
        <v>3023509</v>
      </c>
      <c r="B1228" t="s">
        <v>24233</v>
      </c>
      <c r="C1228" t="s">
        <v>24234</v>
      </c>
      <c r="D1228" t="s">
        <v>375</v>
      </c>
      <c r="E1228">
        <v>617130</v>
      </c>
      <c r="F1228" t="s">
        <v>24181</v>
      </c>
      <c r="G1228" s="7">
        <v>1603.85</v>
      </c>
    </row>
    <row r="1229" spans="1:7" x14ac:dyDescent="0.25">
      <c r="A1229">
        <v>3023509</v>
      </c>
      <c r="B1229" t="s">
        <v>24233</v>
      </c>
      <c r="C1229" t="s">
        <v>24234</v>
      </c>
      <c r="D1229" t="s">
        <v>377</v>
      </c>
      <c r="E1229">
        <v>611110</v>
      </c>
      <c r="F1229" t="s">
        <v>24181</v>
      </c>
      <c r="G1229" s="7">
        <v>5325.2699999999995</v>
      </c>
    </row>
    <row r="1230" spans="1:7" x14ac:dyDescent="0.25">
      <c r="A1230">
        <v>3023509</v>
      </c>
      <c r="B1230" t="s">
        <v>24233</v>
      </c>
      <c r="C1230" t="s">
        <v>24234</v>
      </c>
      <c r="D1230" t="s">
        <v>377</v>
      </c>
      <c r="E1230">
        <v>611120</v>
      </c>
      <c r="F1230" t="s">
        <v>24181</v>
      </c>
      <c r="G1230" s="7">
        <v>372.96999999999997</v>
      </c>
    </row>
    <row r="1231" spans="1:7" x14ac:dyDescent="0.25">
      <c r="A1231">
        <v>3023509</v>
      </c>
      <c r="B1231" t="s">
        <v>24233</v>
      </c>
      <c r="C1231" t="s">
        <v>24234</v>
      </c>
      <c r="D1231" t="s">
        <v>377</v>
      </c>
      <c r="E1231">
        <v>611130</v>
      </c>
      <c r="F1231" t="s">
        <v>24181</v>
      </c>
      <c r="G1231" s="7">
        <v>1025.67</v>
      </c>
    </row>
    <row r="1232" spans="1:7" x14ac:dyDescent="0.25">
      <c r="A1232">
        <v>3023507</v>
      </c>
      <c r="B1232" t="s">
        <v>24235</v>
      </c>
      <c r="C1232" t="s">
        <v>24236</v>
      </c>
      <c r="D1232" t="s">
        <v>371</v>
      </c>
      <c r="E1232">
        <v>615100</v>
      </c>
      <c r="F1232" t="s">
        <v>24181</v>
      </c>
      <c r="G1232" s="7">
        <v>30659.010000000002</v>
      </c>
    </row>
    <row r="1233" spans="1:7" x14ac:dyDescent="0.25">
      <c r="A1233">
        <v>3023507</v>
      </c>
      <c r="B1233" t="s">
        <v>24235</v>
      </c>
      <c r="C1233" t="s">
        <v>24236</v>
      </c>
      <c r="D1233" t="s">
        <v>371</v>
      </c>
      <c r="E1233">
        <v>616100</v>
      </c>
      <c r="F1233" t="s">
        <v>24181</v>
      </c>
      <c r="G1233" s="7">
        <v>4160.99</v>
      </c>
    </row>
    <row r="1234" spans="1:7" x14ac:dyDescent="0.25">
      <c r="A1234">
        <v>3023507</v>
      </c>
      <c r="B1234" t="s">
        <v>24235</v>
      </c>
      <c r="C1234" t="s">
        <v>24236</v>
      </c>
      <c r="D1234" t="s">
        <v>371</v>
      </c>
      <c r="E1234">
        <v>617100</v>
      </c>
      <c r="F1234" t="s">
        <v>24181</v>
      </c>
      <c r="G1234" s="7">
        <v>7548.58</v>
      </c>
    </row>
    <row r="1235" spans="1:7" x14ac:dyDescent="0.25">
      <c r="A1235">
        <v>3023507</v>
      </c>
      <c r="B1235" t="s">
        <v>24235</v>
      </c>
      <c r="C1235" t="s">
        <v>24236</v>
      </c>
      <c r="D1235" t="s">
        <v>373</v>
      </c>
      <c r="E1235">
        <v>615130</v>
      </c>
      <c r="F1235" t="s">
        <v>24181</v>
      </c>
      <c r="G1235" s="7">
        <v>13161.220000000003</v>
      </c>
    </row>
    <row r="1236" spans="1:7" x14ac:dyDescent="0.25">
      <c r="A1236">
        <v>3023507</v>
      </c>
      <c r="B1236" t="s">
        <v>24235</v>
      </c>
      <c r="C1236" t="s">
        <v>24236</v>
      </c>
      <c r="D1236" t="s">
        <v>373</v>
      </c>
      <c r="E1236">
        <v>616160</v>
      </c>
      <c r="F1236" t="s">
        <v>24181</v>
      </c>
      <c r="G1236" s="7">
        <v>1420.2300000000002</v>
      </c>
    </row>
    <row r="1237" spans="1:7" x14ac:dyDescent="0.25">
      <c r="A1237">
        <v>3023507</v>
      </c>
      <c r="B1237" t="s">
        <v>24235</v>
      </c>
      <c r="C1237" t="s">
        <v>24236</v>
      </c>
      <c r="D1237" t="s">
        <v>373</v>
      </c>
      <c r="E1237">
        <v>617150</v>
      </c>
      <c r="F1237" t="s">
        <v>24181</v>
      </c>
      <c r="G1237" s="7">
        <v>2555.48</v>
      </c>
    </row>
    <row r="1238" spans="1:7" x14ac:dyDescent="0.25">
      <c r="A1238">
        <v>3023507</v>
      </c>
      <c r="B1238" t="s">
        <v>24235</v>
      </c>
      <c r="C1238" t="s">
        <v>24236</v>
      </c>
      <c r="D1238" t="s">
        <v>374</v>
      </c>
      <c r="E1238">
        <v>615120</v>
      </c>
      <c r="F1238" t="s">
        <v>24181</v>
      </c>
      <c r="G1238" s="7">
        <v>2589.5</v>
      </c>
    </row>
    <row r="1239" spans="1:7" x14ac:dyDescent="0.25">
      <c r="A1239">
        <v>3023507</v>
      </c>
      <c r="B1239" t="s">
        <v>24235</v>
      </c>
      <c r="C1239" t="s">
        <v>24236</v>
      </c>
      <c r="D1239" t="s">
        <v>374</v>
      </c>
      <c r="E1239">
        <v>616120</v>
      </c>
      <c r="F1239" t="s">
        <v>24181</v>
      </c>
      <c r="G1239" s="7">
        <v>325.87</v>
      </c>
    </row>
    <row r="1240" spans="1:7" x14ac:dyDescent="0.25">
      <c r="A1240">
        <v>3023507</v>
      </c>
      <c r="B1240" t="s">
        <v>24235</v>
      </c>
      <c r="C1240" t="s">
        <v>24236</v>
      </c>
      <c r="D1240" t="s">
        <v>374</v>
      </c>
      <c r="E1240">
        <v>617120</v>
      </c>
      <c r="F1240" t="s">
        <v>24181</v>
      </c>
      <c r="G1240" s="7">
        <v>528.26</v>
      </c>
    </row>
    <row r="1241" spans="1:7" x14ac:dyDescent="0.25">
      <c r="A1241">
        <v>3023507</v>
      </c>
      <c r="B1241" t="s">
        <v>24235</v>
      </c>
      <c r="C1241" t="s">
        <v>24236</v>
      </c>
      <c r="D1241" t="s">
        <v>375</v>
      </c>
      <c r="E1241">
        <v>615140</v>
      </c>
      <c r="F1241" t="s">
        <v>24181</v>
      </c>
      <c r="G1241" s="7">
        <v>3680.9</v>
      </c>
    </row>
    <row r="1242" spans="1:7" x14ac:dyDescent="0.25">
      <c r="A1242">
        <v>3023507</v>
      </c>
      <c r="B1242" t="s">
        <v>24235</v>
      </c>
      <c r="C1242" t="s">
        <v>24236</v>
      </c>
      <c r="D1242" t="s">
        <v>375</v>
      </c>
      <c r="E1242">
        <v>616130</v>
      </c>
      <c r="F1242" t="s">
        <v>24181</v>
      </c>
      <c r="G1242" s="7">
        <v>416.66</v>
      </c>
    </row>
    <row r="1243" spans="1:7" x14ac:dyDescent="0.25">
      <c r="A1243">
        <v>3023507</v>
      </c>
      <c r="B1243" t="s">
        <v>24235</v>
      </c>
      <c r="C1243" t="s">
        <v>24236</v>
      </c>
      <c r="D1243" t="s">
        <v>375</v>
      </c>
      <c r="E1243">
        <v>617130</v>
      </c>
      <c r="F1243" t="s">
        <v>24181</v>
      </c>
      <c r="G1243" s="7">
        <v>682.97</v>
      </c>
    </row>
    <row r="1244" spans="1:7" x14ac:dyDescent="0.25">
      <c r="A1244">
        <v>3023507</v>
      </c>
      <c r="B1244" t="s">
        <v>24235</v>
      </c>
      <c r="C1244" t="s">
        <v>24236</v>
      </c>
      <c r="D1244" t="s">
        <v>377</v>
      </c>
      <c r="E1244">
        <v>611110</v>
      </c>
      <c r="F1244" t="s">
        <v>24181</v>
      </c>
      <c r="G1244" s="7">
        <v>1736.3399999999995</v>
      </c>
    </row>
    <row r="1245" spans="1:7" x14ac:dyDescent="0.25">
      <c r="A1245">
        <v>3023507</v>
      </c>
      <c r="B1245" t="s">
        <v>24235</v>
      </c>
      <c r="C1245" t="s">
        <v>24236</v>
      </c>
      <c r="D1245" t="s">
        <v>377</v>
      </c>
      <c r="E1245">
        <v>611120</v>
      </c>
      <c r="F1245" t="s">
        <v>24181</v>
      </c>
      <c r="G1245" s="7">
        <v>126.34</v>
      </c>
    </row>
    <row r="1246" spans="1:7" x14ac:dyDescent="0.25">
      <c r="A1246">
        <v>3023507</v>
      </c>
      <c r="B1246" t="s">
        <v>24235</v>
      </c>
      <c r="C1246" t="s">
        <v>24236</v>
      </c>
      <c r="D1246" t="s">
        <v>377</v>
      </c>
      <c r="E1246">
        <v>611130</v>
      </c>
      <c r="F1246" t="s">
        <v>24181</v>
      </c>
      <c r="G1246" s="7">
        <v>354.21999999999997</v>
      </c>
    </row>
    <row r="1247" spans="1:7" x14ac:dyDescent="0.25">
      <c r="A1247">
        <v>3022054</v>
      </c>
      <c r="B1247" t="s">
        <v>24237</v>
      </c>
      <c r="C1247" t="s">
        <v>79</v>
      </c>
      <c r="D1247" t="s">
        <v>371</v>
      </c>
      <c r="E1247">
        <v>615100</v>
      </c>
      <c r="F1247" t="s">
        <v>24181</v>
      </c>
      <c r="G1247" s="7">
        <v>41837.299999999996</v>
      </c>
    </row>
    <row r="1248" spans="1:7" x14ac:dyDescent="0.25">
      <c r="A1248">
        <v>3022054</v>
      </c>
      <c r="B1248" t="s">
        <v>24237</v>
      </c>
      <c r="C1248" t="s">
        <v>79</v>
      </c>
      <c r="D1248" t="s">
        <v>371</v>
      </c>
      <c r="E1248">
        <v>616100</v>
      </c>
      <c r="F1248" t="s">
        <v>24181</v>
      </c>
      <c r="G1248" s="7">
        <v>5493.7599999999993</v>
      </c>
    </row>
    <row r="1249" spans="1:7" x14ac:dyDescent="0.25">
      <c r="A1249">
        <v>3022054</v>
      </c>
      <c r="B1249" t="s">
        <v>24237</v>
      </c>
      <c r="C1249" t="s">
        <v>79</v>
      </c>
      <c r="D1249" t="s">
        <v>371</v>
      </c>
      <c r="E1249">
        <v>617100</v>
      </c>
      <c r="F1249" t="s">
        <v>24181</v>
      </c>
      <c r="G1249" s="7">
        <v>10487.099999999999</v>
      </c>
    </row>
    <row r="1250" spans="1:7" x14ac:dyDescent="0.25">
      <c r="A1250">
        <v>3022054</v>
      </c>
      <c r="B1250" t="s">
        <v>24237</v>
      </c>
      <c r="C1250" t="s">
        <v>79</v>
      </c>
      <c r="D1250" t="s">
        <v>373</v>
      </c>
      <c r="E1250">
        <v>615130</v>
      </c>
      <c r="F1250" t="s">
        <v>24181</v>
      </c>
      <c r="G1250" s="7">
        <v>11451.799999999997</v>
      </c>
    </row>
    <row r="1251" spans="1:7" x14ac:dyDescent="0.25">
      <c r="A1251">
        <v>3022054</v>
      </c>
      <c r="B1251" t="s">
        <v>24237</v>
      </c>
      <c r="C1251" t="s">
        <v>79</v>
      </c>
      <c r="D1251" t="s">
        <v>373</v>
      </c>
      <c r="E1251">
        <v>616160</v>
      </c>
      <c r="F1251" t="s">
        <v>24181</v>
      </c>
      <c r="G1251" s="7">
        <v>1288.24</v>
      </c>
    </row>
    <row r="1252" spans="1:7" x14ac:dyDescent="0.25">
      <c r="A1252">
        <v>3022054</v>
      </c>
      <c r="B1252" t="s">
        <v>24237</v>
      </c>
      <c r="C1252" t="s">
        <v>79</v>
      </c>
      <c r="D1252" t="s">
        <v>373</v>
      </c>
      <c r="E1252">
        <v>617150</v>
      </c>
      <c r="F1252" t="s">
        <v>24181</v>
      </c>
      <c r="G1252" s="7">
        <v>2324.5300000000002</v>
      </c>
    </row>
    <row r="1253" spans="1:7" x14ac:dyDescent="0.25">
      <c r="A1253">
        <v>3022054</v>
      </c>
      <c r="B1253" t="s">
        <v>24237</v>
      </c>
      <c r="C1253" t="s">
        <v>79</v>
      </c>
      <c r="D1253" t="s">
        <v>374</v>
      </c>
      <c r="E1253">
        <v>615120</v>
      </c>
      <c r="F1253" t="s">
        <v>24181</v>
      </c>
      <c r="G1253" s="7">
        <v>2604.42</v>
      </c>
    </row>
    <row r="1254" spans="1:7" x14ac:dyDescent="0.25">
      <c r="A1254">
        <v>3022054</v>
      </c>
      <c r="B1254" t="s">
        <v>24237</v>
      </c>
      <c r="C1254" t="s">
        <v>79</v>
      </c>
      <c r="D1254" t="s">
        <v>374</v>
      </c>
      <c r="E1254">
        <v>616120</v>
      </c>
      <c r="F1254" t="s">
        <v>24181</v>
      </c>
      <c r="G1254" s="7">
        <v>326.17</v>
      </c>
    </row>
    <row r="1255" spans="1:7" x14ac:dyDescent="0.25">
      <c r="A1255">
        <v>3022054</v>
      </c>
      <c r="B1255" t="s">
        <v>24237</v>
      </c>
      <c r="C1255" t="s">
        <v>79</v>
      </c>
      <c r="D1255" t="s">
        <v>374</v>
      </c>
      <c r="E1255">
        <v>617120</v>
      </c>
      <c r="F1255" t="s">
        <v>24181</v>
      </c>
      <c r="G1255" s="7">
        <v>528.66</v>
      </c>
    </row>
    <row r="1256" spans="1:7" x14ac:dyDescent="0.25">
      <c r="A1256">
        <v>3022054</v>
      </c>
      <c r="B1256" t="s">
        <v>24237</v>
      </c>
      <c r="C1256" t="s">
        <v>79</v>
      </c>
      <c r="D1256" t="s">
        <v>375</v>
      </c>
      <c r="E1256">
        <v>615140</v>
      </c>
      <c r="F1256" t="s">
        <v>24181</v>
      </c>
      <c r="G1256" s="7">
        <v>4399.5200000000004</v>
      </c>
    </row>
    <row r="1257" spans="1:7" x14ac:dyDescent="0.25">
      <c r="A1257">
        <v>3022054</v>
      </c>
      <c r="B1257" t="s">
        <v>24237</v>
      </c>
      <c r="C1257" t="s">
        <v>79</v>
      </c>
      <c r="D1257" t="s">
        <v>375</v>
      </c>
      <c r="E1257">
        <v>616130</v>
      </c>
      <c r="F1257" t="s">
        <v>24181</v>
      </c>
      <c r="G1257" s="7">
        <v>531.54</v>
      </c>
    </row>
    <row r="1258" spans="1:7" x14ac:dyDescent="0.25">
      <c r="A1258">
        <v>3022054</v>
      </c>
      <c r="B1258" t="s">
        <v>24237</v>
      </c>
      <c r="C1258" t="s">
        <v>79</v>
      </c>
      <c r="D1258" t="s">
        <v>375</v>
      </c>
      <c r="E1258">
        <v>617130</v>
      </c>
      <c r="F1258" t="s">
        <v>24181</v>
      </c>
      <c r="G1258" s="7">
        <v>893.04</v>
      </c>
    </row>
    <row r="1259" spans="1:7" x14ac:dyDescent="0.25">
      <c r="A1259">
        <v>3022054</v>
      </c>
      <c r="B1259" t="s">
        <v>24237</v>
      </c>
      <c r="C1259" t="s">
        <v>79</v>
      </c>
      <c r="D1259" t="s">
        <v>377</v>
      </c>
      <c r="E1259">
        <v>611110</v>
      </c>
      <c r="F1259" t="s">
        <v>24181</v>
      </c>
      <c r="G1259" s="7">
        <v>5280.5199999999995</v>
      </c>
    </row>
    <row r="1260" spans="1:7" x14ac:dyDescent="0.25">
      <c r="A1260">
        <v>3022054</v>
      </c>
      <c r="B1260" t="s">
        <v>24237</v>
      </c>
      <c r="C1260" t="s">
        <v>79</v>
      </c>
      <c r="D1260" t="s">
        <v>377</v>
      </c>
      <c r="E1260">
        <v>611120</v>
      </c>
      <c r="F1260" t="s">
        <v>24181</v>
      </c>
      <c r="G1260" s="7">
        <v>243.92000000000002</v>
      </c>
    </row>
    <row r="1261" spans="1:7" x14ac:dyDescent="0.25">
      <c r="A1261">
        <v>3022054</v>
      </c>
      <c r="B1261" t="s">
        <v>24237</v>
      </c>
      <c r="C1261" t="s">
        <v>79</v>
      </c>
      <c r="D1261" t="s">
        <v>377</v>
      </c>
      <c r="E1261">
        <v>611130</v>
      </c>
      <c r="F1261" t="s">
        <v>24181</v>
      </c>
      <c r="G1261" s="7">
        <v>996.36000000000013</v>
      </c>
    </row>
    <row r="1262" spans="1:7" x14ac:dyDescent="0.25">
      <c r="A1262">
        <v>3023510</v>
      </c>
      <c r="B1262" t="s">
        <v>24238</v>
      </c>
      <c r="C1262" t="s">
        <v>24239</v>
      </c>
      <c r="D1262" t="s">
        <v>371</v>
      </c>
      <c r="E1262">
        <v>615100</v>
      </c>
      <c r="F1262" t="s">
        <v>24181</v>
      </c>
      <c r="G1262" s="7">
        <v>82836.270000000033</v>
      </c>
    </row>
    <row r="1263" spans="1:7" x14ac:dyDescent="0.25">
      <c r="A1263">
        <v>3023510</v>
      </c>
      <c r="B1263" t="s">
        <v>24238</v>
      </c>
      <c r="C1263" t="s">
        <v>24239</v>
      </c>
      <c r="D1263" t="s">
        <v>371</v>
      </c>
      <c r="E1263">
        <v>616100</v>
      </c>
      <c r="F1263" t="s">
        <v>24181</v>
      </c>
      <c r="G1263" s="7">
        <v>11185.43</v>
      </c>
    </row>
    <row r="1264" spans="1:7" x14ac:dyDescent="0.25">
      <c r="A1264">
        <v>3023510</v>
      </c>
      <c r="B1264" t="s">
        <v>24238</v>
      </c>
      <c r="C1264" t="s">
        <v>24239</v>
      </c>
      <c r="D1264" t="s">
        <v>371</v>
      </c>
      <c r="E1264">
        <v>617100</v>
      </c>
      <c r="F1264" t="s">
        <v>24181</v>
      </c>
      <c r="G1264" s="7">
        <v>24004.39</v>
      </c>
    </row>
    <row r="1265" spans="1:7" x14ac:dyDescent="0.25">
      <c r="A1265">
        <v>3023510</v>
      </c>
      <c r="B1265" t="s">
        <v>24238</v>
      </c>
      <c r="C1265" t="s">
        <v>24239</v>
      </c>
      <c r="D1265" t="s">
        <v>373</v>
      </c>
      <c r="E1265">
        <v>615130</v>
      </c>
      <c r="F1265" t="s">
        <v>24181</v>
      </c>
      <c r="G1265" s="7">
        <v>24395.39</v>
      </c>
    </row>
    <row r="1266" spans="1:7" x14ac:dyDescent="0.25">
      <c r="A1266">
        <v>3023510</v>
      </c>
      <c r="B1266" t="s">
        <v>24238</v>
      </c>
      <c r="C1266" t="s">
        <v>24239</v>
      </c>
      <c r="D1266" t="s">
        <v>373</v>
      </c>
      <c r="E1266">
        <v>616160</v>
      </c>
      <c r="F1266" t="s">
        <v>24181</v>
      </c>
      <c r="G1266" s="7">
        <v>2783.6099999999997</v>
      </c>
    </row>
    <row r="1267" spans="1:7" x14ac:dyDescent="0.25">
      <c r="A1267">
        <v>3023510</v>
      </c>
      <c r="B1267" t="s">
        <v>24238</v>
      </c>
      <c r="C1267" t="s">
        <v>24239</v>
      </c>
      <c r="D1267" t="s">
        <v>373</v>
      </c>
      <c r="E1267">
        <v>617150</v>
      </c>
      <c r="F1267" t="s">
        <v>24181</v>
      </c>
      <c r="G1267" s="7">
        <v>4976.6399999999985</v>
      </c>
    </row>
    <row r="1268" spans="1:7" x14ac:dyDescent="0.25">
      <c r="A1268">
        <v>3023510</v>
      </c>
      <c r="B1268" t="s">
        <v>24238</v>
      </c>
      <c r="C1268" t="s">
        <v>24239</v>
      </c>
      <c r="D1268" t="s">
        <v>374</v>
      </c>
      <c r="E1268">
        <v>615120</v>
      </c>
      <c r="F1268" t="s">
        <v>24181</v>
      </c>
      <c r="G1268" s="7">
        <v>2778.5</v>
      </c>
    </row>
    <row r="1269" spans="1:7" x14ac:dyDescent="0.25">
      <c r="A1269">
        <v>3023510</v>
      </c>
      <c r="B1269" t="s">
        <v>24238</v>
      </c>
      <c r="C1269" t="s">
        <v>24239</v>
      </c>
      <c r="D1269" t="s">
        <v>374</v>
      </c>
      <c r="E1269">
        <v>616120</v>
      </c>
      <c r="F1269" t="s">
        <v>24181</v>
      </c>
      <c r="G1269" s="7">
        <v>354.22</v>
      </c>
    </row>
    <row r="1270" spans="1:7" x14ac:dyDescent="0.25">
      <c r="A1270">
        <v>3023510</v>
      </c>
      <c r="B1270" t="s">
        <v>24238</v>
      </c>
      <c r="C1270" t="s">
        <v>24239</v>
      </c>
      <c r="D1270" t="s">
        <v>375</v>
      </c>
      <c r="E1270">
        <v>615140</v>
      </c>
      <c r="F1270" t="s">
        <v>24181</v>
      </c>
      <c r="G1270" s="7">
        <v>8333.5800000000017</v>
      </c>
    </row>
    <row r="1271" spans="1:7" x14ac:dyDescent="0.25">
      <c r="A1271">
        <v>3023510</v>
      </c>
      <c r="B1271" t="s">
        <v>24238</v>
      </c>
      <c r="C1271" t="s">
        <v>24239</v>
      </c>
      <c r="D1271" t="s">
        <v>375</v>
      </c>
      <c r="E1271">
        <v>616130</v>
      </c>
      <c r="F1271" t="s">
        <v>24181</v>
      </c>
      <c r="G1271" s="7">
        <v>978.03</v>
      </c>
    </row>
    <row r="1272" spans="1:7" x14ac:dyDescent="0.25">
      <c r="A1272">
        <v>3023510</v>
      </c>
      <c r="B1272" t="s">
        <v>24238</v>
      </c>
      <c r="C1272" t="s">
        <v>24239</v>
      </c>
      <c r="D1272" t="s">
        <v>375</v>
      </c>
      <c r="E1272">
        <v>617130</v>
      </c>
      <c r="F1272" t="s">
        <v>24181</v>
      </c>
      <c r="G1272" s="7">
        <v>1700.0399999999997</v>
      </c>
    </row>
    <row r="1273" spans="1:7" x14ac:dyDescent="0.25">
      <c r="A1273" t="s">
        <v>23901</v>
      </c>
      <c r="B1273" t="s">
        <v>24240</v>
      </c>
      <c r="C1273" t="s">
        <v>76</v>
      </c>
      <c r="D1273" t="s">
        <v>371</v>
      </c>
      <c r="E1273">
        <v>615100</v>
      </c>
      <c r="F1273" t="s">
        <v>24181</v>
      </c>
      <c r="G1273" s="7">
        <v>97483.250000000029</v>
      </c>
    </row>
    <row r="1274" spans="1:7" x14ac:dyDescent="0.25">
      <c r="A1274" t="s">
        <v>23901</v>
      </c>
      <c r="B1274" t="s">
        <v>24240</v>
      </c>
      <c r="C1274" t="s">
        <v>76</v>
      </c>
      <c r="D1274" t="s">
        <v>371</v>
      </c>
      <c r="E1274">
        <v>616100</v>
      </c>
      <c r="F1274" t="s">
        <v>24181</v>
      </c>
      <c r="G1274" s="7">
        <v>12834.93</v>
      </c>
    </row>
    <row r="1275" spans="1:7" x14ac:dyDescent="0.25">
      <c r="A1275" t="s">
        <v>23901</v>
      </c>
      <c r="B1275" t="s">
        <v>24240</v>
      </c>
      <c r="C1275" t="s">
        <v>76</v>
      </c>
      <c r="D1275" t="s">
        <v>371</v>
      </c>
      <c r="E1275">
        <v>617100</v>
      </c>
      <c r="F1275" t="s">
        <v>24181</v>
      </c>
      <c r="G1275" s="7">
        <v>23961.160000000003</v>
      </c>
    </row>
    <row r="1276" spans="1:7" x14ac:dyDescent="0.25">
      <c r="A1276" t="s">
        <v>23901</v>
      </c>
      <c r="B1276" t="s">
        <v>24240</v>
      </c>
      <c r="C1276" t="s">
        <v>76</v>
      </c>
      <c r="D1276" t="s">
        <v>373</v>
      </c>
      <c r="E1276">
        <v>615130</v>
      </c>
      <c r="F1276" t="s">
        <v>24181</v>
      </c>
      <c r="G1276" s="7">
        <v>15292.589999999998</v>
      </c>
    </row>
    <row r="1277" spans="1:7" x14ac:dyDescent="0.25">
      <c r="A1277" t="s">
        <v>23901</v>
      </c>
      <c r="B1277" t="s">
        <v>24240</v>
      </c>
      <c r="C1277" t="s">
        <v>76</v>
      </c>
      <c r="D1277" t="s">
        <v>373</v>
      </c>
      <c r="E1277">
        <v>616160</v>
      </c>
      <c r="F1277" t="s">
        <v>24181</v>
      </c>
      <c r="G1277" s="7">
        <v>1668.4</v>
      </c>
    </row>
    <row r="1278" spans="1:7" x14ac:dyDescent="0.25">
      <c r="A1278" t="s">
        <v>23901</v>
      </c>
      <c r="B1278" t="s">
        <v>24240</v>
      </c>
      <c r="C1278" t="s">
        <v>76</v>
      </c>
      <c r="D1278" t="s">
        <v>373</v>
      </c>
      <c r="E1278">
        <v>617150</v>
      </c>
      <c r="F1278" t="s">
        <v>24181</v>
      </c>
      <c r="G1278" s="7">
        <v>3119.68</v>
      </c>
    </row>
    <row r="1279" spans="1:7" x14ac:dyDescent="0.25">
      <c r="A1279" t="s">
        <v>23901</v>
      </c>
      <c r="B1279" t="s">
        <v>24240</v>
      </c>
      <c r="C1279" t="s">
        <v>76</v>
      </c>
      <c r="D1279" t="s">
        <v>374</v>
      </c>
      <c r="E1279">
        <v>615120</v>
      </c>
      <c r="F1279" t="s">
        <v>24181</v>
      </c>
      <c r="G1279" s="7">
        <v>2589.5</v>
      </c>
    </row>
    <row r="1280" spans="1:7" x14ac:dyDescent="0.25">
      <c r="A1280" t="s">
        <v>23901</v>
      </c>
      <c r="B1280" t="s">
        <v>24240</v>
      </c>
      <c r="C1280" t="s">
        <v>76</v>
      </c>
      <c r="D1280" t="s">
        <v>374</v>
      </c>
      <c r="E1280">
        <v>616120</v>
      </c>
      <c r="F1280" t="s">
        <v>24181</v>
      </c>
      <c r="G1280" s="7">
        <v>325.87</v>
      </c>
    </row>
    <row r="1281" spans="1:7" x14ac:dyDescent="0.25">
      <c r="A1281" t="s">
        <v>23901</v>
      </c>
      <c r="B1281" t="s">
        <v>24240</v>
      </c>
      <c r="C1281" t="s">
        <v>76</v>
      </c>
      <c r="D1281" t="s">
        <v>374</v>
      </c>
      <c r="E1281">
        <v>617120</v>
      </c>
      <c r="F1281" t="s">
        <v>24181</v>
      </c>
      <c r="G1281" s="7">
        <v>528.26</v>
      </c>
    </row>
    <row r="1282" spans="1:7" x14ac:dyDescent="0.25">
      <c r="A1282" t="s">
        <v>23901</v>
      </c>
      <c r="B1282" t="s">
        <v>24240</v>
      </c>
      <c r="C1282" t="s">
        <v>76</v>
      </c>
      <c r="D1282" t="s">
        <v>375</v>
      </c>
      <c r="E1282">
        <v>615140</v>
      </c>
      <c r="F1282" t="s">
        <v>24181</v>
      </c>
      <c r="G1282" s="7">
        <v>7440.5700000000015</v>
      </c>
    </row>
    <row r="1283" spans="1:7" x14ac:dyDescent="0.25">
      <c r="A1283" t="s">
        <v>23901</v>
      </c>
      <c r="B1283" t="s">
        <v>24240</v>
      </c>
      <c r="C1283" t="s">
        <v>76</v>
      </c>
      <c r="D1283" t="s">
        <v>375</v>
      </c>
      <c r="E1283">
        <v>616130</v>
      </c>
      <c r="F1283" t="s">
        <v>24181</v>
      </c>
      <c r="G1283" s="7">
        <v>928.43000000000006</v>
      </c>
    </row>
    <row r="1284" spans="1:7" x14ac:dyDescent="0.25">
      <c r="A1284" t="s">
        <v>23901</v>
      </c>
      <c r="B1284" t="s">
        <v>24240</v>
      </c>
      <c r="C1284" t="s">
        <v>76</v>
      </c>
      <c r="D1284" t="s">
        <v>375</v>
      </c>
      <c r="E1284">
        <v>617130</v>
      </c>
      <c r="F1284" t="s">
        <v>24181</v>
      </c>
      <c r="G1284" s="7">
        <v>748.28</v>
      </c>
    </row>
    <row r="1285" spans="1:7" x14ac:dyDescent="0.25">
      <c r="A1285" t="s">
        <v>23901</v>
      </c>
      <c r="B1285" t="s">
        <v>24240</v>
      </c>
      <c r="C1285" t="s">
        <v>76</v>
      </c>
      <c r="D1285" t="s">
        <v>377</v>
      </c>
      <c r="E1285">
        <v>611110</v>
      </c>
      <c r="F1285" t="s">
        <v>24181</v>
      </c>
      <c r="G1285" s="7">
        <v>4542.9800000000005</v>
      </c>
    </row>
    <row r="1286" spans="1:7" x14ac:dyDescent="0.25">
      <c r="A1286" t="s">
        <v>23901</v>
      </c>
      <c r="B1286" t="s">
        <v>24240</v>
      </c>
      <c r="C1286" t="s">
        <v>76</v>
      </c>
      <c r="D1286" t="s">
        <v>377</v>
      </c>
      <c r="E1286">
        <v>611120</v>
      </c>
      <c r="F1286" t="s">
        <v>24181</v>
      </c>
      <c r="G1286" s="7">
        <v>333.03000000000003</v>
      </c>
    </row>
    <row r="1287" spans="1:7" x14ac:dyDescent="0.25">
      <c r="A1287" t="s">
        <v>23901</v>
      </c>
      <c r="B1287" t="s">
        <v>24240</v>
      </c>
      <c r="C1287" t="s">
        <v>76</v>
      </c>
      <c r="D1287" t="s">
        <v>377</v>
      </c>
      <c r="E1287">
        <v>611130</v>
      </c>
      <c r="F1287" t="s">
        <v>24181</v>
      </c>
      <c r="G1287" s="7">
        <v>942.43</v>
      </c>
    </row>
    <row r="1288" spans="1:7" x14ac:dyDescent="0.25">
      <c r="A1288">
        <v>3023511</v>
      </c>
      <c r="B1288" t="s">
        <v>24241</v>
      </c>
      <c r="C1288" t="s">
        <v>24242</v>
      </c>
      <c r="D1288" t="s">
        <v>371</v>
      </c>
      <c r="E1288">
        <v>615100</v>
      </c>
      <c r="F1288" t="s">
        <v>24181</v>
      </c>
      <c r="G1288" s="7">
        <v>72398.710000000006</v>
      </c>
    </row>
    <row r="1289" spans="1:7" x14ac:dyDescent="0.25">
      <c r="A1289">
        <v>3023511</v>
      </c>
      <c r="B1289" t="s">
        <v>24241</v>
      </c>
      <c r="C1289" t="s">
        <v>24242</v>
      </c>
      <c r="D1289" t="s">
        <v>371</v>
      </c>
      <c r="E1289">
        <v>616100</v>
      </c>
      <c r="F1289" t="s">
        <v>24181</v>
      </c>
      <c r="G1289" s="7">
        <v>9733.8900000000012</v>
      </c>
    </row>
    <row r="1290" spans="1:7" x14ac:dyDescent="0.25">
      <c r="A1290">
        <v>3023511</v>
      </c>
      <c r="B1290" t="s">
        <v>24241</v>
      </c>
      <c r="C1290" t="s">
        <v>24242</v>
      </c>
      <c r="D1290" t="s">
        <v>371</v>
      </c>
      <c r="E1290">
        <v>617100</v>
      </c>
      <c r="F1290" t="s">
        <v>24181</v>
      </c>
      <c r="G1290" s="7">
        <v>20763.939999999999</v>
      </c>
    </row>
    <row r="1291" spans="1:7" x14ac:dyDescent="0.25">
      <c r="A1291">
        <v>3023511</v>
      </c>
      <c r="B1291" t="s">
        <v>24241</v>
      </c>
      <c r="C1291" t="s">
        <v>24242</v>
      </c>
      <c r="D1291" t="s">
        <v>373</v>
      </c>
      <c r="E1291">
        <v>615130</v>
      </c>
      <c r="F1291" t="s">
        <v>24181</v>
      </c>
      <c r="G1291" s="7">
        <v>39677.80999999999</v>
      </c>
    </row>
    <row r="1292" spans="1:7" x14ac:dyDescent="0.25">
      <c r="A1292">
        <v>3023511</v>
      </c>
      <c r="B1292" t="s">
        <v>24241</v>
      </c>
      <c r="C1292" t="s">
        <v>24242</v>
      </c>
      <c r="D1292" t="s">
        <v>373</v>
      </c>
      <c r="E1292">
        <v>616160</v>
      </c>
      <c r="F1292" t="s">
        <v>24181</v>
      </c>
      <c r="G1292" s="7">
        <v>4840.4399999999996</v>
      </c>
    </row>
    <row r="1293" spans="1:7" x14ac:dyDescent="0.25">
      <c r="A1293">
        <v>3023511</v>
      </c>
      <c r="B1293" t="s">
        <v>24241</v>
      </c>
      <c r="C1293" t="s">
        <v>24242</v>
      </c>
      <c r="D1293" t="s">
        <v>373</v>
      </c>
      <c r="E1293">
        <v>617150</v>
      </c>
      <c r="F1293" t="s">
        <v>24181</v>
      </c>
      <c r="G1293" s="7">
        <v>8091.2700000000013</v>
      </c>
    </row>
    <row r="1294" spans="1:7" x14ac:dyDescent="0.25">
      <c r="A1294">
        <v>3023511</v>
      </c>
      <c r="B1294" t="s">
        <v>24241</v>
      </c>
      <c r="C1294" t="s">
        <v>24242</v>
      </c>
      <c r="D1294" t="s">
        <v>374</v>
      </c>
      <c r="E1294">
        <v>615120</v>
      </c>
      <c r="F1294" t="s">
        <v>24181</v>
      </c>
      <c r="G1294" s="7">
        <v>3320.87</v>
      </c>
    </row>
    <row r="1295" spans="1:7" x14ac:dyDescent="0.25">
      <c r="A1295">
        <v>3023511</v>
      </c>
      <c r="B1295" t="s">
        <v>24241</v>
      </c>
      <c r="C1295" t="s">
        <v>24242</v>
      </c>
      <c r="D1295" t="s">
        <v>374</v>
      </c>
      <c r="E1295">
        <v>616120</v>
      </c>
      <c r="F1295" t="s">
        <v>24181</v>
      </c>
      <c r="G1295" s="7">
        <v>435.58</v>
      </c>
    </row>
    <row r="1296" spans="1:7" x14ac:dyDescent="0.25">
      <c r="A1296">
        <v>3023511</v>
      </c>
      <c r="B1296" t="s">
        <v>24241</v>
      </c>
      <c r="C1296" t="s">
        <v>24242</v>
      </c>
      <c r="D1296" t="s">
        <v>374</v>
      </c>
      <c r="E1296">
        <v>617120</v>
      </c>
      <c r="F1296" t="s">
        <v>24181</v>
      </c>
      <c r="G1296" s="7">
        <v>677.45999999999992</v>
      </c>
    </row>
    <row r="1297" spans="1:7" x14ac:dyDescent="0.25">
      <c r="A1297">
        <v>3023511</v>
      </c>
      <c r="B1297" t="s">
        <v>24241</v>
      </c>
      <c r="C1297" t="s">
        <v>24242</v>
      </c>
      <c r="D1297" t="s">
        <v>375</v>
      </c>
      <c r="E1297">
        <v>615140</v>
      </c>
      <c r="F1297" t="s">
        <v>24181</v>
      </c>
      <c r="G1297" s="7">
        <v>11112.630000000001</v>
      </c>
    </row>
    <row r="1298" spans="1:7" x14ac:dyDescent="0.25">
      <c r="A1298">
        <v>3023511</v>
      </c>
      <c r="B1298" t="s">
        <v>24241</v>
      </c>
      <c r="C1298" t="s">
        <v>24242</v>
      </c>
      <c r="D1298" t="s">
        <v>375</v>
      </c>
      <c r="E1298">
        <v>616130</v>
      </c>
      <c r="F1298" t="s">
        <v>24181</v>
      </c>
      <c r="G1298" s="7">
        <v>1422.77</v>
      </c>
    </row>
    <row r="1299" spans="1:7" x14ac:dyDescent="0.25">
      <c r="A1299">
        <v>3023511</v>
      </c>
      <c r="B1299" t="s">
        <v>24241</v>
      </c>
      <c r="C1299" t="s">
        <v>24242</v>
      </c>
      <c r="D1299" t="s">
        <v>375</v>
      </c>
      <c r="E1299">
        <v>617130</v>
      </c>
      <c r="F1299" t="s">
        <v>24181</v>
      </c>
      <c r="G1299" s="7">
        <v>2266.9699999999998</v>
      </c>
    </row>
    <row r="1300" spans="1:7" x14ac:dyDescent="0.25">
      <c r="A1300">
        <v>3023511</v>
      </c>
      <c r="B1300" t="s">
        <v>24241</v>
      </c>
      <c r="C1300" t="s">
        <v>24242</v>
      </c>
      <c r="D1300" t="s">
        <v>377</v>
      </c>
      <c r="E1300">
        <v>611110</v>
      </c>
      <c r="F1300" t="s">
        <v>24181</v>
      </c>
      <c r="G1300" s="7">
        <v>908.52</v>
      </c>
    </row>
    <row r="1301" spans="1:7" x14ac:dyDescent="0.25">
      <c r="A1301">
        <v>3023511</v>
      </c>
      <c r="B1301" t="s">
        <v>24241</v>
      </c>
      <c r="C1301" t="s">
        <v>24242</v>
      </c>
      <c r="D1301" t="s">
        <v>377</v>
      </c>
      <c r="E1301">
        <v>611120</v>
      </c>
      <c r="F1301" t="s">
        <v>24181</v>
      </c>
      <c r="G1301" s="7">
        <v>113.28999999999999</v>
      </c>
    </row>
    <row r="1302" spans="1:7" x14ac:dyDescent="0.25">
      <c r="A1302">
        <v>3023511</v>
      </c>
      <c r="B1302" t="s">
        <v>24241</v>
      </c>
      <c r="C1302" t="s">
        <v>24242</v>
      </c>
      <c r="D1302" t="s">
        <v>377</v>
      </c>
      <c r="E1302">
        <v>611130</v>
      </c>
      <c r="F1302" t="s">
        <v>24181</v>
      </c>
      <c r="G1302" s="7">
        <v>185.33</v>
      </c>
    </row>
    <row r="1303" spans="1:7" x14ac:dyDescent="0.25">
      <c r="A1303">
        <v>3023514</v>
      </c>
      <c r="B1303" t="s">
        <v>24243</v>
      </c>
      <c r="C1303" t="s">
        <v>24244</v>
      </c>
      <c r="D1303" t="s">
        <v>371</v>
      </c>
      <c r="E1303">
        <v>615100</v>
      </c>
      <c r="F1303" t="s">
        <v>24181</v>
      </c>
      <c r="G1303" s="7">
        <v>37661.649999999972</v>
      </c>
    </row>
    <row r="1304" spans="1:7" x14ac:dyDescent="0.25">
      <c r="A1304">
        <v>3023514</v>
      </c>
      <c r="B1304" t="s">
        <v>24243</v>
      </c>
      <c r="C1304" t="s">
        <v>24244</v>
      </c>
      <c r="D1304" t="s">
        <v>371</v>
      </c>
      <c r="E1304">
        <v>616100</v>
      </c>
      <c r="F1304" t="s">
        <v>24181</v>
      </c>
      <c r="G1304" s="7">
        <v>5822.119999999999</v>
      </c>
    </row>
    <row r="1305" spans="1:7" x14ac:dyDescent="0.25">
      <c r="A1305">
        <v>3023514</v>
      </c>
      <c r="B1305" t="s">
        <v>24243</v>
      </c>
      <c r="C1305" t="s">
        <v>24244</v>
      </c>
      <c r="D1305" t="s">
        <v>371</v>
      </c>
      <c r="E1305">
        <v>617100</v>
      </c>
      <c r="F1305" t="s">
        <v>24181</v>
      </c>
      <c r="G1305" s="7">
        <v>12359.380000000003</v>
      </c>
    </row>
    <row r="1306" spans="1:7" x14ac:dyDescent="0.25">
      <c r="A1306">
        <v>3023514</v>
      </c>
      <c r="B1306" t="s">
        <v>24243</v>
      </c>
      <c r="C1306" t="s">
        <v>24244</v>
      </c>
      <c r="D1306" t="s">
        <v>373</v>
      </c>
      <c r="E1306">
        <v>615130</v>
      </c>
      <c r="F1306" t="s">
        <v>24181</v>
      </c>
      <c r="G1306" s="7">
        <v>10103.64</v>
      </c>
    </row>
    <row r="1307" spans="1:7" x14ac:dyDescent="0.25">
      <c r="A1307">
        <v>3023514</v>
      </c>
      <c r="B1307" t="s">
        <v>24243</v>
      </c>
      <c r="C1307" t="s">
        <v>24244</v>
      </c>
      <c r="D1307" t="s">
        <v>373</v>
      </c>
      <c r="E1307">
        <v>616160</v>
      </c>
      <c r="F1307" t="s">
        <v>24181</v>
      </c>
      <c r="G1307" s="7">
        <v>1166.4100000000001</v>
      </c>
    </row>
    <row r="1308" spans="1:7" x14ac:dyDescent="0.25">
      <c r="A1308">
        <v>3023514</v>
      </c>
      <c r="B1308" t="s">
        <v>24243</v>
      </c>
      <c r="C1308" t="s">
        <v>24244</v>
      </c>
      <c r="D1308" t="s">
        <v>373</v>
      </c>
      <c r="E1308">
        <v>617150</v>
      </c>
      <c r="F1308" t="s">
        <v>24181</v>
      </c>
      <c r="G1308" s="7">
        <v>2061.14</v>
      </c>
    </row>
    <row r="1309" spans="1:7" x14ac:dyDescent="0.25">
      <c r="A1309">
        <v>3023514</v>
      </c>
      <c r="B1309" t="s">
        <v>24243</v>
      </c>
      <c r="C1309" t="s">
        <v>24244</v>
      </c>
      <c r="D1309" t="s">
        <v>374</v>
      </c>
      <c r="E1309">
        <v>615120</v>
      </c>
      <c r="F1309" t="s">
        <v>24181</v>
      </c>
      <c r="G1309" s="7">
        <v>990.31</v>
      </c>
    </row>
    <row r="1310" spans="1:7" x14ac:dyDescent="0.25">
      <c r="A1310">
        <v>3023514</v>
      </c>
      <c r="B1310" t="s">
        <v>24243</v>
      </c>
      <c r="C1310" t="s">
        <v>24244</v>
      </c>
      <c r="D1310" t="s">
        <v>374</v>
      </c>
      <c r="E1310">
        <v>616120</v>
      </c>
      <c r="F1310" t="s">
        <v>24181</v>
      </c>
      <c r="G1310" s="7">
        <v>110.04</v>
      </c>
    </row>
    <row r="1311" spans="1:7" x14ac:dyDescent="0.25">
      <c r="A1311">
        <v>3023514</v>
      </c>
      <c r="B1311" t="s">
        <v>24243</v>
      </c>
      <c r="C1311" t="s">
        <v>24244</v>
      </c>
      <c r="D1311" t="s">
        <v>374</v>
      </c>
      <c r="E1311">
        <v>617120</v>
      </c>
      <c r="F1311" t="s">
        <v>24181</v>
      </c>
      <c r="G1311" s="7">
        <v>202.02</v>
      </c>
    </row>
    <row r="1312" spans="1:7" x14ac:dyDescent="0.25">
      <c r="A1312">
        <v>3023514</v>
      </c>
      <c r="B1312" t="s">
        <v>24243</v>
      </c>
      <c r="C1312" t="s">
        <v>24244</v>
      </c>
      <c r="D1312" t="s">
        <v>375</v>
      </c>
      <c r="E1312">
        <v>615140</v>
      </c>
      <c r="F1312" t="s">
        <v>24181</v>
      </c>
      <c r="G1312" s="7">
        <v>3091.0899999999997</v>
      </c>
    </row>
    <row r="1313" spans="1:7" x14ac:dyDescent="0.25">
      <c r="A1313">
        <v>3023514</v>
      </c>
      <c r="B1313" t="s">
        <v>24243</v>
      </c>
      <c r="C1313" t="s">
        <v>24244</v>
      </c>
      <c r="D1313" t="s">
        <v>375</v>
      </c>
      <c r="E1313">
        <v>616130</v>
      </c>
      <c r="F1313" t="s">
        <v>24181</v>
      </c>
      <c r="G1313" s="7">
        <v>401.11</v>
      </c>
    </row>
    <row r="1314" spans="1:7" x14ac:dyDescent="0.25">
      <c r="A1314">
        <v>3023514</v>
      </c>
      <c r="B1314" t="s">
        <v>24243</v>
      </c>
      <c r="C1314" t="s">
        <v>24244</v>
      </c>
      <c r="D1314" t="s">
        <v>375</v>
      </c>
      <c r="E1314">
        <v>617130</v>
      </c>
      <c r="F1314" t="s">
        <v>24181</v>
      </c>
      <c r="G1314" s="7">
        <v>630.58000000000004</v>
      </c>
    </row>
    <row r="1315" spans="1:7" x14ac:dyDescent="0.25">
      <c r="A1315">
        <v>3023514</v>
      </c>
      <c r="B1315" t="s">
        <v>24243</v>
      </c>
      <c r="C1315" t="s">
        <v>24244</v>
      </c>
      <c r="D1315" t="s">
        <v>377</v>
      </c>
      <c r="E1315">
        <v>611110</v>
      </c>
      <c r="F1315" t="s">
        <v>24181</v>
      </c>
      <c r="G1315" s="7">
        <v>325.33999999999997</v>
      </c>
    </row>
    <row r="1316" spans="1:7" x14ac:dyDescent="0.25">
      <c r="A1316">
        <v>3023514</v>
      </c>
      <c r="B1316" t="s">
        <v>24243</v>
      </c>
      <c r="C1316" t="s">
        <v>24244</v>
      </c>
      <c r="D1316" t="s">
        <v>377</v>
      </c>
      <c r="E1316">
        <v>611120</v>
      </c>
      <c r="F1316" t="s">
        <v>24181</v>
      </c>
      <c r="G1316" s="7">
        <v>22.64</v>
      </c>
    </row>
    <row r="1317" spans="1:7" x14ac:dyDescent="0.25">
      <c r="A1317">
        <v>3022067</v>
      </c>
      <c r="B1317" t="s">
        <v>24245</v>
      </c>
      <c r="C1317" t="s">
        <v>49</v>
      </c>
      <c r="D1317" t="s">
        <v>371</v>
      </c>
      <c r="E1317">
        <v>615100</v>
      </c>
      <c r="F1317" t="s">
        <v>24181</v>
      </c>
      <c r="G1317" s="7">
        <v>58435.579999999965</v>
      </c>
    </row>
    <row r="1318" spans="1:7" x14ac:dyDescent="0.25">
      <c r="A1318">
        <v>3022067</v>
      </c>
      <c r="B1318" t="s">
        <v>24245</v>
      </c>
      <c r="C1318" t="s">
        <v>49</v>
      </c>
      <c r="D1318" t="s">
        <v>371</v>
      </c>
      <c r="E1318">
        <v>616100</v>
      </c>
      <c r="F1318" t="s">
        <v>24181</v>
      </c>
      <c r="G1318" s="7">
        <v>8208.81</v>
      </c>
    </row>
    <row r="1319" spans="1:7" x14ac:dyDescent="0.25">
      <c r="A1319">
        <v>3022067</v>
      </c>
      <c r="B1319" t="s">
        <v>24245</v>
      </c>
      <c r="C1319" t="s">
        <v>49</v>
      </c>
      <c r="D1319" t="s">
        <v>371</v>
      </c>
      <c r="E1319">
        <v>617100</v>
      </c>
      <c r="F1319" t="s">
        <v>24181</v>
      </c>
      <c r="G1319" s="7">
        <v>17608.79</v>
      </c>
    </row>
    <row r="1320" spans="1:7" x14ac:dyDescent="0.25">
      <c r="A1320">
        <v>3022067</v>
      </c>
      <c r="B1320" t="s">
        <v>24245</v>
      </c>
      <c r="C1320" t="s">
        <v>49</v>
      </c>
      <c r="D1320" t="s">
        <v>373</v>
      </c>
      <c r="E1320">
        <v>615130</v>
      </c>
      <c r="F1320" t="s">
        <v>24181</v>
      </c>
      <c r="G1320" s="7">
        <v>31634.089999999997</v>
      </c>
    </row>
    <row r="1321" spans="1:7" x14ac:dyDescent="0.25">
      <c r="A1321">
        <v>3022067</v>
      </c>
      <c r="B1321" t="s">
        <v>24245</v>
      </c>
      <c r="C1321" t="s">
        <v>49</v>
      </c>
      <c r="D1321" t="s">
        <v>373</v>
      </c>
      <c r="E1321">
        <v>616160</v>
      </c>
      <c r="F1321" t="s">
        <v>24181</v>
      </c>
      <c r="G1321" s="7">
        <v>3721.54</v>
      </c>
    </row>
    <row r="1322" spans="1:7" x14ac:dyDescent="0.25">
      <c r="A1322">
        <v>3022067</v>
      </c>
      <c r="B1322" t="s">
        <v>24245</v>
      </c>
      <c r="C1322" t="s">
        <v>49</v>
      </c>
      <c r="D1322" t="s">
        <v>373</v>
      </c>
      <c r="E1322">
        <v>617150</v>
      </c>
      <c r="F1322" t="s">
        <v>24181</v>
      </c>
      <c r="G1322" s="7">
        <v>6421.2600000000011</v>
      </c>
    </row>
    <row r="1323" spans="1:7" x14ac:dyDescent="0.25">
      <c r="A1323">
        <v>3022067</v>
      </c>
      <c r="B1323" t="s">
        <v>24245</v>
      </c>
      <c r="C1323" t="s">
        <v>49</v>
      </c>
      <c r="D1323" t="s">
        <v>375</v>
      </c>
      <c r="E1323">
        <v>615140</v>
      </c>
      <c r="F1323" t="s">
        <v>24181</v>
      </c>
      <c r="G1323" s="7">
        <v>4546.3999999999996</v>
      </c>
    </row>
    <row r="1324" spans="1:7" x14ac:dyDescent="0.25">
      <c r="A1324">
        <v>3022067</v>
      </c>
      <c r="B1324" t="s">
        <v>24245</v>
      </c>
      <c r="C1324" t="s">
        <v>49</v>
      </c>
      <c r="D1324" t="s">
        <v>375</v>
      </c>
      <c r="E1324">
        <v>616130</v>
      </c>
      <c r="F1324" t="s">
        <v>24181</v>
      </c>
      <c r="G1324" s="7">
        <v>553.47</v>
      </c>
    </row>
    <row r="1325" spans="1:7" x14ac:dyDescent="0.25">
      <c r="A1325">
        <v>3022067</v>
      </c>
      <c r="B1325" t="s">
        <v>24245</v>
      </c>
      <c r="C1325" t="s">
        <v>49</v>
      </c>
      <c r="D1325" t="s">
        <v>375</v>
      </c>
      <c r="E1325">
        <v>617130</v>
      </c>
      <c r="F1325" t="s">
        <v>24181</v>
      </c>
      <c r="G1325" s="7">
        <v>922.85</v>
      </c>
    </row>
    <row r="1326" spans="1:7" x14ac:dyDescent="0.25">
      <c r="A1326">
        <v>3022067</v>
      </c>
      <c r="B1326" t="s">
        <v>24245</v>
      </c>
      <c r="C1326" t="s">
        <v>49</v>
      </c>
      <c r="D1326" t="s">
        <v>377</v>
      </c>
      <c r="E1326">
        <v>611110</v>
      </c>
      <c r="F1326" t="s">
        <v>24181</v>
      </c>
      <c r="G1326" s="7">
        <v>720.96</v>
      </c>
    </row>
    <row r="1327" spans="1:7" x14ac:dyDescent="0.25">
      <c r="A1327">
        <v>3022067</v>
      </c>
      <c r="B1327" t="s">
        <v>24245</v>
      </c>
      <c r="C1327" t="s">
        <v>49</v>
      </c>
      <c r="D1327" t="s">
        <v>377</v>
      </c>
      <c r="E1327">
        <v>611130</v>
      </c>
      <c r="F1327" t="s">
        <v>24181</v>
      </c>
      <c r="G1327" s="7">
        <v>146.34</v>
      </c>
    </row>
    <row r="1328" spans="1:7" x14ac:dyDescent="0.25">
      <c r="A1328">
        <v>3023516</v>
      </c>
      <c r="B1328" t="s">
        <v>24246</v>
      </c>
      <c r="C1328" t="s">
        <v>19</v>
      </c>
      <c r="D1328" t="s">
        <v>371</v>
      </c>
      <c r="E1328">
        <v>615100</v>
      </c>
      <c r="F1328" t="s">
        <v>24181</v>
      </c>
      <c r="G1328" s="7">
        <v>52094.639999999912</v>
      </c>
    </row>
    <row r="1329" spans="1:7" x14ac:dyDescent="0.25">
      <c r="A1329">
        <v>3023516</v>
      </c>
      <c r="B1329" t="s">
        <v>24246</v>
      </c>
      <c r="C1329" t="s">
        <v>19</v>
      </c>
      <c r="D1329" t="s">
        <v>371</v>
      </c>
      <c r="E1329">
        <v>616100</v>
      </c>
      <c r="F1329" t="s">
        <v>24181</v>
      </c>
      <c r="G1329" s="7">
        <v>7414.7800000000007</v>
      </c>
    </row>
    <row r="1330" spans="1:7" x14ac:dyDescent="0.25">
      <c r="A1330">
        <v>3023516</v>
      </c>
      <c r="B1330" t="s">
        <v>24246</v>
      </c>
      <c r="C1330" t="s">
        <v>19</v>
      </c>
      <c r="D1330" t="s">
        <v>371</v>
      </c>
      <c r="E1330">
        <v>617100</v>
      </c>
      <c r="F1330" t="s">
        <v>24181</v>
      </c>
      <c r="G1330" s="7">
        <v>13458.949999999999</v>
      </c>
    </row>
    <row r="1331" spans="1:7" x14ac:dyDescent="0.25">
      <c r="A1331">
        <v>3023516</v>
      </c>
      <c r="B1331" t="s">
        <v>24246</v>
      </c>
      <c r="C1331" t="s">
        <v>19</v>
      </c>
      <c r="D1331" t="s">
        <v>373</v>
      </c>
      <c r="E1331">
        <v>615130</v>
      </c>
      <c r="F1331" t="s">
        <v>24181</v>
      </c>
      <c r="G1331" s="7">
        <v>26165.749999999996</v>
      </c>
    </row>
    <row r="1332" spans="1:7" x14ac:dyDescent="0.25">
      <c r="A1332">
        <v>3023516</v>
      </c>
      <c r="B1332" t="s">
        <v>24246</v>
      </c>
      <c r="C1332" t="s">
        <v>19</v>
      </c>
      <c r="D1332" t="s">
        <v>373</v>
      </c>
      <c r="E1332">
        <v>616160</v>
      </c>
      <c r="F1332" t="s">
        <v>24181</v>
      </c>
      <c r="G1332" s="7">
        <v>3072.22</v>
      </c>
    </row>
    <row r="1333" spans="1:7" x14ac:dyDescent="0.25">
      <c r="A1333">
        <v>3023516</v>
      </c>
      <c r="B1333" t="s">
        <v>24246</v>
      </c>
      <c r="C1333" t="s">
        <v>19</v>
      </c>
      <c r="D1333" t="s">
        <v>373</v>
      </c>
      <c r="E1333">
        <v>617150</v>
      </c>
      <c r="F1333" t="s">
        <v>24181</v>
      </c>
      <c r="G1333" s="7">
        <v>5337.82</v>
      </c>
    </row>
    <row r="1334" spans="1:7" x14ac:dyDescent="0.25">
      <c r="A1334">
        <v>3023516</v>
      </c>
      <c r="B1334" t="s">
        <v>24246</v>
      </c>
      <c r="C1334" t="s">
        <v>19</v>
      </c>
      <c r="D1334" t="s">
        <v>374</v>
      </c>
      <c r="E1334">
        <v>615120</v>
      </c>
      <c r="F1334" t="s">
        <v>24181</v>
      </c>
      <c r="G1334" s="7">
        <v>4338.1499999999996</v>
      </c>
    </row>
    <row r="1335" spans="1:7" x14ac:dyDescent="0.25">
      <c r="A1335">
        <v>3023516</v>
      </c>
      <c r="B1335" t="s">
        <v>24246</v>
      </c>
      <c r="C1335" t="s">
        <v>19</v>
      </c>
      <c r="D1335" t="s">
        <v>374</v>
      </c>
      <c r="E1335">
        <v>616120</v>
      </c>
      <c r="F1335" t="s">
        <v>24181</v>
      </c>
      <c r="G1335" s="7">
        <v>520.34999999999991</v>
      </c>
    </row>
    <row r="1336" spans="1:7" x14ac:dyDescent="0.25">
      <c r="A1336">
        <v>3023516</v>
      </c>
      <c r="B1336" t="s">
        <v>24246</v>
      </c>
      <c r="C1336" t="s">
        <v>19</v>
      </c>
      <c r="D1336" t="s">
        <v>374</v>
      </c>
      <c r="E1336">
        <v>617120</v>
      </c>
      <c r="F1336" t="s">
        <v>24181</v>
      </c>
      <c r="G1336" s="7">
        <v>884.98</v>
      </c>
    </row>
    <row r="1337" spans="1:7" x14ac:dyDescent="0.25">
      <c r="A1337">
        <v>3023516</v>
      </c>
      <c r="B1337" t="s">
        <v>24246</v>
      </c>
      <c r="C1337" t="s">
        <v>19</v>
      </c>
      <c r="D1337" t="s">
        <v>375</v>
      </c>
      <c r="E1337">
        <v>615140</v>
      </c>
      <c r="F1337" t="s">
        <v>24181</v>
      </c>
      <c r="G1337" s="7">
        <v>9673.7200000000012</v>
      </c>
    </row>
    <row r="1338" spans="1:7" x14ac:dyDescent="0.25">
      <c r="A1338">
        <v>3023516</v>
      </c>
      <c r="B1338" t="s">
        <v>24246</v>
      </c>
      <c r="C1338" t="s">
        <v>19</v>
      </c>
      <c r="D1338" t="s">
        <v>375</v>
      </c>
      <c r="E1338">
        <v>616130</v>
      </c>
      <c r="F1338" t="s">
        <v>24181</v>
      </c>
      <c r="G1338" s="7">
        <v>1263.4099999999999</v>
      </c>
    </row>
    <row r="1339" spans="1:7" x14ac:dyDescent="0.25">
      <c r="A1339">
        <v>3023516</v>
      </c>
      <c r="B1339" t="s">
        <v>24246</v>
      </c>
      <c r="C1339" t="s">
        <v>19</v>
      </c>
      <c r="D1339" t="s">
        <v>375</v>
      </c>
      <c r="E1339">
        <v>617130</v>
      </c>
      <c r="F1339" t="s">
        <v>24181</v>
      </c>
      <c r="G1339" s="7">
        <v>1973.44</v>
      </c>
    </row>
    <row r="1340" spans="1:7" x14ac:dyDescent="0.25">
      <c r="A1340">
        <v>3023516</v>
      </c>
      <c r="B1340" t="s">
        <v>24246</v>
      </c>
      <c r="C1340" t="s">
        <v>19</v>
      </c>
      <c r="D1340" t="s">
        <v>377</v>
      </c>
      <c r="E1340">
        <v>611110</v>
      </c>
      <c r="F1340" t="s">
        <v>24181</v>
      </c>
      <c r="G1340" s="7">
        <v>1953.69</v>
      </c>
    </row>
    <row r="1341" spans="1:7" x14ac:dyDescent="0.25">
      <c r="A1341">
        <v>3023516</v>
      </c>
      <c r="B1341" t="s">
        <v>24246</v>
      </c>
      <c r="C1341" t="s">
        <v>19</v>
      </c>
      <c r="D1341" t="s">
        <v>377</v>
      </c>
      <c r="E1341">
        <v>611120</v>
      </c>
      <c r="F1341" t="s">
        <v>24181</v>
      </c>
      <c r="G1341" s="7">
        <v>143.74</v>
      </c>
    </row>
    <row r="1342" spans="1:7" x14ac:dyDescent="0.25">
      <c r="A1342">
        <v>3023516</v>
      </c>
      <c r="B1342" t="s">
        <v>24246</v>
      </c>
      <c r="C1342" t="s">
        <v>19</v>
      </c>
      <c r="D1342" t="s">
        <v>377</v>
      </c>
      <c r="E1342">
        <v>611130</v>
      </c>
      <c r="F1342" t="s">
        <v>24181</v>
      </c>
      <c r="G1342" s="7">
        <v>213.94</v>
      </c>
    </row>
    <row r="1343" spans="1:7" x14ac:dyDescent="0.25">
      <c r="A1343">
        <v>3022077</v>
      </c>
      <c r="B1343" t="s">
        <v>24247</v>
      </c>
      <c r="C1343" t="s">
        <v>24248</v>
      </c>
      <c r="D1343" t="s">
        <v>371</v>
      </c>
      <c r="E1343">
        <v>615100</v>
      </c>
      <c r="F1343" t="s">
        <v>24181</v>
      </c>
      <c r="G1343" s="7">
        <v>228324.01000000007</v>
      </c>
    </row>
    <row r="1344" spans="1:7" x14ac:dyDescent="0.25">
      <c r="A1344">
        <v>3022077</v>
      </c>
      <c r="B1344" t="s">
        <v>24247</v>
      </c>
      <c r="C1344" t="s">
        <v>24248</v>
      </c>
      <c r="D1344" t="s">
        <v>371</v>
      </c>
      <c r="E1344">
        <v>616100</v>
      </c>
      <c r="F1344" t="s">
        <v>24181</v>
      </c>
      <c r="G1344" s="7">
        <v>31178.69000000001</v>
      </c>
    </row>
    <row r="1345" spans="1:7" x14ac:dyDescent="0.25">
      <c r="A1345">
        <v>3022077</v>
      </c>
      <c r="B1345" t="s">
        <v>24247</v>
      </c>
      <c r="C1345" t="s">
        <v>24248</v>
      </c>
      <c r="D1345" t="s">
        <v>371</v>
      </c>
      <c r="E1345">
        <v>617100</v>
      </c>
      <c r="F1345" t="s">
        <v>24181</v>
      </c>
      <c r="G1345" s="7">
        <v>65908.59</v>
      </c>
    </row>
    <row r="1346" spans="1:7" x14ac:dyDescent="0.25">
      <c r="A1346">
        <v>3022077</v>
      </c>
      <c r="B1346" t="s">
        <v>24247</v>
      </c>
      <c r="C1346" t="s">
        <v>24248</v>
      </c>
      <c r="D1346" t="s">
        <v>373</v>
      </c>
      <c r="E1346">
        <v>615130</v>
      </c>
      <c r="F1346" t="s">
        <v>24181</v>
      </c>
      <c r="G1346" s="7">
        <v>128769.17000000019</v>
      </c>
    </row>
    <row r="1347" spans="1:7" x14ac:dyDescent="0.25">
      <c r="A1347">
        <v>3022077</v>
      </c>
      <c r="B1347" t="s">
        <v>24247</v>
      </c>
      <c r="C1347" t="s">
        <v>24248</v>
      </c>
      <c r="D1347" t="s">
        <v>373</v>
      </c>
      <c r="E1347">
        <v>616160</v>
      </c>
      <c r="F1347" t="s">
        <v>24181</v>
      </c>
      <c r="G1347" s="7">
        <v>15436.300000000005</v>
      </c>
    </row>
    <row r="1348" spans="1:7" x14ac:dyDescent="0.25">
      <c r="A1348">
        <v>3022077</v>
      </c>
      <c r="B1348" t="s">
        <v>24247</v>
      </c>
      <c r="C1348" t="s">
        <v>24248</v>
      </c>
      <c r="D1348" t="s">
        <v>373</v>
      </c>
      <c r="E1348">
        <v>617150</v>
      </c>
      <c r="F1348" t="s">
        <v>24181</v>
      </c>
      <c r="G1348" s="7">
        <v>23311.039999999994</v>
      </c>
    </row>
    <row r="1349" spans="1:7" x14ac:dyDescent="0.25">
      <c r="A1349">
        <v>3022077</v>
      </c>
      <c r="B1349" t="s">
        <v>24247</v>
      </c>
      <c r="C1349" t="s">
        <v>24248</v>
      </c>
      <c r="D1349" t="s">
        <v>374</v>
      </c>
      <c r="E1349">
        <v>615120</v>
      </c>
      <c r="F1349" t="s">
        <v>24181</v>
      </c>
      <c r="G1349" s="7">
        <v>23946.76</v>
      </c>
    </row>
    <row r="1350" spans="1:7" x14ac:dyDescent="0.25">
      <c r="A1350">
        <v>3022077</v>
      </c>
      <c r="B1350" t="s">
        <v>24247</v>
      </c>
      <c r="C1350" t="s">
        <v>24248</v>
      </c>
      <c r="D1350" t="s">
        <v>374</v>
      </c>
      <c r="E1350">
        <v>616120</v>
      </c>
      <c r="F1350" t="s">
        <v>24181</v>
      </c>
      <c r="G1350" s="7">
        <v>2726.1099999999997</v>
      </c>
    </row>
    <row r="1351" spans="1:7" x14ac:dyDescent="0.25">
      <c r="A1351">
        <v>3022077</v>
      </c>
      <c r="B1351" t="s">
        <v>24247</v>
      </c>
      <c r="C1351" t="s">
        <v>24248</v>
      </c>
      <c r="D1351" t="s">
        <v>374</v>
      </c>
      <c r="E1351">
        <v>617120</v>
      </c>
      <c r="F1351" t="s">
        <v>24181</v>
      </c>
      <c r="G1351" s="7">
        <v>4066.6600000000003</v>
      </c>
    </row>
    <row r="1352" spans="1:7" x14ac:dyDescent="0.25">
      <c r="A1352">
        <v>3022077</v>
      </c>
      <c r="B1352" t="s">
        <v>24247</v>
      </c>
      <c r="C1352" t="s">
        <v>24248</v>
      </c>
      <c r="D1352" t="s">
        <v>375</v>
      </c>
      <c r="E1352">
        <v>615140</v>
      </c>
      <c r="F1352" t="s">
        <v>24181</v>
      </c>
      <c r="G1352" s="7">
        <v>18164.080000000002</v>
      </c>
    </row>
    <row r="1353" spans="1:7" x14ac:dyDescent="0.25">
      <c r="A1353">
        <v>3022077</v>
      </c>
      <c r="B1353" t="s">
        <v>24247</v>
      </c>
      <c r="C1353" t="s">
        <v>24248</v>
      </c>
      <c r="D1353" t="s">
        <v>375</v>
      </c>
      <c r="E1353">
        <v>616130</v>
      </c>
      <c r="F1353" t="s">
        <v>24181</v>
      </c>
      <c r="G1353" s="7">
        <v>2398.3000000000002</v>
      </c>
    </row>
    <row r="1354" spans="1:7" x14ac:dyDescent="0.25">
      <c r="A1354">
        <v>3022077</v>
      </c>
      <c r="B1354" t="s">
        <v>24247</v>
      </c>
      <c r="C1354" t="s">
        <v>24248</v>
      </c>
      <c r="D1354" t="s">
        <v>375</v>
      </c>
      <c r="E1354">
        <v>617130</v>
      </c>
      <c r="F1354" t="s">
        <v>24181</v>
      </c>
      <c r="G1354" s="7">
        <v>3135.3199999999997</v>
      </c>
    </row>
    <row r="1355" spans="1:7" x14ac:dyDescent="0.25">
      <c r="A1355">
        <v>3022077</v>
      </c>
      <c r="B1355" t="s">
        <v>24247</v>
      </c>
      <c r="C1355" t="s">
        <v>24248</v>
      </c>
      <c r="D1355" t="s">
        <v>376</v>
      </c>
      <c r="E1355">
        <v>615110</v>
      </c>
      <c r="F1355" t="s">
        <v>24181</v>
      </c>
      <c r="G1355" s="7">
        <v>7875.670000000001</v>
      </c>
    </row>
    <row r="1356" spans="1:7" x14ac:dyDescent="0.25">
      <c r="A1356">
        <v>3022077</v>
      </c>
      <c r="B1356" t="s">
        <v>24247</v>
      </c>
      <c r="C1356" t="s">
        <v>24248</v>
      </c>
      <c r="D1356" t="s">
        <v>376</v>
      </c>
      <c r="E1356">
        <v>616110</v>
      </c>
      <c r="F1356" t="s">
        <v>24181</v>
      </c>
      <c r="G1356" s="7">
        <v>945.08</v>
      </c>
    </row>
    <row r="1357" spans="1:7" x14ac:dyDescent="0.25">
      <c r="A1357">
        <v>3022077</v>
      </c>
      <c r="B1357" t="s">
        <v>24247</v>
      </c>
      <c r="C1357" t="s">
        <v>24248</v>
      </c>
      <c r="D1357" t="s">
        <v>376</v>
      </c>
      <c r="E1357">
        <v>617110</v>
      </c>
      <c r="F1357" t="s">
        <v>24181</v>
      </c>
      <c r="G1357" s="7">
        <v>1598.6399999999999</v>
      </c>
    </row>
    <row r="1358" spans="1:7" x14ac:dyDescent="0.25">
      <c r="A1358">
        <v>3022077</v>
      </c>
      <c r="B1358" t="s">
        <v>24247</v>
      </c>
      <c r="C1358" t="s">
        <v>24248</v>
      </c>
      <c r="D1358" t="s">
        <v>377</v>
      </c>
      <c r="E1358">
        <v>611110</v>
      </c>
      <c r="F1358" t="s">
        <v>24181</v>
      </c>
      <c r="G1358" s="7">
        <v>27973.349999999995</v>
      </c>
    </row>
    <row r="1359" spans="1:7" x14ac:dyDescent="0.25">
      <c r="A1359">
        <v>3022077</v>
      </c>
      <c r="B1359" t="s">
        <v>24247</v>
      </c>
      <c r="C1359" t="s">
        <v>24248</v>
      </c>
      <c r="D1359" t="s">
        <v>377</v>
      </c>
      <c r="E1359">
        <v>611120</v>
      </c>
      <c r="F1359" t="s">
        <v>24181</v>
      </c>
      <c r="G1359" s="7">
        <v>2391.7200000000003</v>
      </c>
    </row>
    <row r="1360" spans="1:7" x14ac:dyDescent="0.25">
      <c r="A1360">
        <v>3022077</v>
      </c>
      <c r="B1360" t="s">
        <v>24247</v>
      </c>
      <c r="C1360" t="s">
        <v>24248</v>
      </c>
      <c r="D1360" t="s">
        <v>377</v>
      </c>
      <c r="E1360">
        <v>611130</v>
      </c>
      <c r="F1360" t="s">
        <v>24181</v>
      </c>
      <c r="G1360" s="7">
        <v>4965.909999999998</v>
      </c>
    </row>
    <row r="1361" spans="1:7" x14ac:dyDescent="0.25">
      <c r="A1361">
        <v>3022077</v>
      </c>
      <c r="B1361" t="s">
        <v>24247</v>
      </c>
      <c r="C1361" t="s">
        <v>24248</v>
      </c>
      <c r="D1361" t="s">
        <v>379</v>
      </c>
      <c r="E1361">
        <v>615170</v>
      </c>
      <c r="F1361" t="s">
        <v>24181</v>
      </c>
      <c r="G1361" s="7">
        <v>1586.13</v>
      </c>
    </row>
    <row r="1362" spans="1:7" x14ac:dyDescent="0.25">
      <c r="A1362">
        <v>3022077</v>
      </c>
      <c r="B1362" t="s">
        <v>24247</v>
      </c>
      <c r="C1362" t="s">
        <v>24248</v>
      </c>
      <c r="D1362" t="s">
        <v>379</v>
      </c>
      <c r="E1362">
        <v>616140</v>
      </c>
      <c r="F1362" t="s">
        <v>24181</v>
      </c>
      <c r="G1362" s="7">
        <v>174.19</v>
      </c>
    </row>
    <row r="1363" spans="1:7" x14ac:dyDescent="0.25">
      <c r="A1363">
        <v>3022077</v>
      </c>
      <c r="B1363" t="s">
        <v>24247</v>
      </c>
      <c r="C1363" t="s">
        <v>24248</v>
      </c>
      <c r="D1363" t="s">
        <v>379</v>
      </c>
      <c r="E1363">
        <v>617160</v>
      </c>
      <c r="F1363" t="s">
        <v>24181</v>
      </c>
      <c r="G1363" s="7">
        <v>321.95999999999998</v>
      </c>
    </row>
    <row r="1364" spans="1:7" x14ac:dyDescent="0.25">
      <c r="A1364">
        <v>3022079</v>
      </c>
      <c r="B1364" t="s">
        <v>24249</v>
      </c>
      <c r="C1364" t="s">
        <v>16</v>
      </c>
      <c r="D1364" t="s">
        <v>371</v>
      </c>
      <c r="E1364">
        <v>615100</v>
      </c>
      <c r="F1364" t="s">
        <v>24181</v>
      </c>
      <c r="G1364" s="7">
        <v>91905.589999999924</v>
      </c>
    </row>
    <row r="1365" spans="1:7" x14ac:dyDescent="0.25">
      <c r="A1365">
        <v>3022079</v>
      </c>
      <c r="B1365" t="s">
        <v>24249</v>
      </c>
      <c r="C1365" t="s">
        <v>16</v>
      </c>
      <c r="D1365" t="s">
        <v>371</v>
      </c>
      <c r="E1365">
        <v>616100</v>
      </c>
      <c r="F1365" t="s">
        <v>24181</v>
      </c>
      <c r="G1365" s="7">
        <v>12234.96</v>
      </c>
    </row>
    <row r="1366" spans="1:7" x14ac:dyDescent="0.25">
      <c r="A1366">
        <v>3022079</v>
      </c>
      <c r="B1366" t="s">
        <v>24249</v>
      </c>
      <c r="C1366" t="s">
        <v>16</v>
      </c>
      <c r="D1366" t="s">
        <v>371</v>
      </c>
      <c r="E1366">
        <v>617100</v>
      </c>
      <c r="F1366" t="s">
        <v>24181</v>
      </c>
      <c r="G1366" s="7">
        <v>26753.62000000001</v>
      </c>
    </row>
    <row r="1367" spans="1:7" x14ac:dyDescent="0.25">
      <c r="A1367">
        <v>3022079</v>
      </c>
      <c r="B1367" t="s">
        <v>24249</v>
      </c>
      <c r="C1367" t="s">
        <v>16</v>
      </c>
      <c r="D1367" t="s">
        <v>373</v>
      </c>
      <c r="E1367">
        <v>615130</v>
      </c>
      <c r="F1367" t="s">
        <v>24181</v>
      </c>
      <c r="G1367" s="7">
        <v>11926.14</v>
      </c>
    </row>
    <row r="1368" spans="1:7" x14ac:dyDescent="0.25">
      <c r="A1368">
        <v>3022079</v>
      </c>
      <c r="B1368" t="s">
        <v>24249</v>
      </c>
      <c r="C1368" t="s">
        <v>16</v>
      </c>
      <c r="D1368" t="s">
        <v>373</v>
      </c>
      <c r="E1368">
        <v>616160</v>
      </c>
      <c r="F1368" t="s">
        <v>24181</v>
      </c>
      <c r="G1368" s="7">
        <v>1288.52</v>
      </c>
    </row>
    <row r="1369" spans="1:7" x14ac:dyDescent="0.25">
      <c r="A1369">
        <v>3022079</v>
      </c>
      <c r="B1369" t="s">
        <v>24249</v>
      </c>
      <c r="C1369" t="s">
        <v>16</v>
      </c>
      <c r="D1369" t="s">
        <v>373</v>
      </c>
      <c r="E1369">
        <v>617150</v>
      </c>
      <c r="F1369" t="s">
        <v>24181</v>
      </c>
      <c r="G1369" s="7">
        <v>2032.1700000000003</v>
      </c>
    </row>
    <row r="1370" spans="1:7" x14ac:dyDescent="0.25">
      <c r="A1370">
        <v>3022079</v>
      </c>
      <c r="B1370" t="s">
        <v>24249</v>
      </c>
      <c r="C1370" t="s">
        <v>16</v>
      </c>
      <c r="D1370" t="s">
        <v>375</v>
      </c>
      <c r="E1370">
        <v>615140</v>
      </c>
      <c r="F1370" t="s">
        <v>24181</v>
      </c>
      <c r="G1370" s="7">
        <v>8216.16</v>
      </c>
    </row>
    <row r="1371" spans="1:7" x14ac:dyDescent="0.25">
      <c r="A1371">
        <v>3022079</v>
      </c>
      <c r="B1371" t="s">
        <v>24249</v>
      </c>
      <c r="C1371" t="s">
        <v>16</v>
      </c>
      <c r="D1371" t="s">
        <v>375</v>
      </c>
      <c r="E1371">
        <v>616130</v>
      </c>
      <c r="F1371" t="s">
        <v>24181</v>
      </c>
      <c r="G1371" s="7">
        <v>982.21999999999991</v>
      </c>
    </row>
    <row r="1372" spans="1:7" x14ac:dyDescent="0.25">
      <c r="A1372">
        <v>3022079</v>
      </c>
      <c r="B1372" t="s">
        <v>24249</v>
      </c>
      <c r="C1372" t="s">
        <v>16</v>
      </c>
      <c r="D1372" t="s">
        <v>375</v>
      </c>
      <c r="E1372">
        <v>617130</v>
      </c>
      <c r="F1372" t="s">
        <v>24181</v>
      </c>
      <c r="G1372" s="7">
        <v>1676.1100000000001</v>
      </c>
    </row>
    <row r="1373" spans="1:7" x14ac:dyDescent="0.25">
      <c r="A1373">
        <v>3022079</v>
      </c>
      <c r="B1373" t="s">
        <v>24249</v>
      </c>
      <c r="C1373" t="s">
        <v>16</v>
      </c>
      <c r="D1373" t="s">
        <v>377</v>
      </c>
      <c r="E1373">
        <v>611110</v>
      </c>
      <c r="F1373" t="s">
        <v>24181</v>
      </c>
      <c r="G1373" s="7">
        <v>1970.83</v>
      </c>
    </row>
    <row r="1374" spans="1:7" x14ac:dyDescent="0.25">
      <c r="A1374">
        <v>3022079</v>
      </c>
      <c r="B1374" t="s">
        <v>24249</v>
      </c>
      <c r="C1374" t="s">
        <v>16</v>
      </c>
      <c r="D1374" t="s">
        <v>377</v>
      </c>
      <c r="E1374">
        <v>611120</v>
      </c>
      <c r="F1374" t="s">
        <v>24181</v>
      </c>
      <c r="G1374" s="7">
        <v>170.52</v>
      </c>
    </row>
    <row r="1375" spans="1:7" x14ac:dyDescent="0.25">
      <c r="A1375">
        <v>3022079</v>
      </c>
      <c r="B1375" t="s">
        <v>24249</v>
      </c>
      <c r="C1375" t="s">
        <v>16</v>
      </c>
      <c r="D1375" t="s">
        <v>377</v>
      </c>
      <c r="E1375">
        <v>611130</v>
      </c>
      <c r="F1375" t="s">
        <v>24181</v>
      </c>
      <c r="G1375" s="7">
        <v>279.52999999999997</v>
      </c>
    </row>
    <row r="1376" spans="1:7" x14ac:dyDescent="0.25">
      <c r="A1376">
        <v>3022079</v>
      </c>
      <c r="B1376" t="s">
        <v>24249</v>
      </c>
      <c r="C1376" t="s">
        <v>16</v>
      </c>
      <c r="D1376" t="s">
        <v>379</v>
      </c>
      <c r="E1376">
        <v>615170</v>
      </c>
      <c r="F1376" t="s">
        <v>24181</v>
      </c>
      <c r="G1376" s="7">
        <v>4592.54</v>
      </c>
    </row>
    <row r="1377" spans="1:7" x14ac:dyDescent="0.25">
      <c r="A1377">
        <v>3022079</v>
      </c>
      <c r="B1377" t="s">
        <v>24249</v>
      </c>
      <c r="C1377" t="s">
        <v>16</v>
      </c>
      <c r="D1377" t="s">
        <v>379</v>
      </c>
      <c r="E1377">
        <v>616140</v>
      </c>
      <c r="F1377" t="s">
        <v>24181</v>
      </c>
      <c r="G1377" s="7">
        <v>626.33000000000004</v>
      </c>
    </row>
    <row r="1378" spans="1:7" x14ac:dyDescent="0.25">
      <c r="A1378">
        <v>3022079</v>
      </c>
      <c r="B1378" t="s">
        <v>24249</v>
      </c>
      <c r="C1378" t="s">
        <v>16</v>
      </c>
      <c r="D1378" t="s">
        <v>379</v>
      </c>
      <c r="E1378">
        <v>617160</v>
      </c>
      <c r="F1378" t="s">
        <v>24181</v>
      </c>
      <c r="G1378" s="7">
        <v>936.88</v>
      </c>
    </row>
    <row r="1379" spans="1:7" x14ac:dyDescent="0.25">
      <c r="A1379">
        <v>3022078</v>
      </c>
      <c r="B1379" t="s">
        <v>24250</v>
      </c>
      <c r="C1379" t="s">
        <v>232</v>
      </c>
      <c r="D1379" t="s">
        <v>371</v>
      </c>
      <c r="E1379">
        <v>615100</v>
      </c>
      <c r="F1379" t="s">
        <v>24181</v>
      </c>
      <c r="G1379" s="7">
        <v>71574.060000000027</v>
      </c>
    </row>
    <row r="1380" spans="1:7" x14ac:dyDescent="0.25">
      <c r="A1380">
        <v>3022078</v>
      </c>
      <c r="B1380" t="s">
        <v>24250</v>
      </c>
      <c r="C1380" t="s">
        <v>232</v>
      </c>
      <c r="D1380" t="s">
        <v>371</v>
      </c>
      <c r="E1380">
        <v>616100</v>
      </c>
      <c r="F1380" t="s">
        <v>24181</v>
      </c>
      <c r="G1380" s="7">
        <v>9614.2499999999964</v>
      </c>
    </row>
    <row r="1381" spans="1:7" x14ac:dyDescent="0.25">
      <c r="A1381">
        <v>3022078</v>
      </c>
      <c r="B1381" t="s">
        <v>24250</v>
      </c>
      <c r="C1381" t="s">
        <v>232</v>
      </c>
      <c r="D1381" t="s">
        <v>371</v>
      </c>
      <c r="E1381">
        <v>617100</v>
      </c>
      <c r="F1381" t="s">
        <v>24181</v>
      </c>
      <c r="G1381" s="7">
        <v>17998.919999999995</v>
      </c>
    </row>
    <row r="1382" spans="1:7" x14ac:dyDescent="0.25">
      <c r="A1382">
        <v>3022078</v>
      </c>
      <c r="B1382" t="s">
        <v>24250</v>
      </c>
      <c r="C1382" t="s">
        <v>232</v>
      </c>
      <c r="D1382" t="s">
        <v>373</v>
      </c>
      <c r="E1382">
        <v>615130</v>
      </c>
      <c r="F1382" t="s">
        <v>24181</v>
      </c>
      <c r="G1382" s="7">
        <v>18719.009999999998</v>
      </c>
    </row>
    <row r="1383" spans="1:7" x14ac:dyDescent="0.25">
      <c r="A1383">
        <v>3022078</v>
      </c>
      <c r="B1383" t="s">
        <v>24250</v>
      </c>
      <c r="C1383" t="s">
        <v>232</v>
      </c>
      <c r="D1383" t="s">
        <v>373</v>
      </c>
      <c r="E1383">
        <v>616160</v>
      </c>
      <c r="F1383" t="s">
        <v>24181</v>
      </c>
      <c r="G1383" s="7">
        <v>2066.2600000000002</v>
      </c>
    </row>
    <row r="1384" spans="1:7" x14ac:dyDescent="0.25">
      <c r="A1384">
        <v>3022078</v>
      </c>
      <c r="B1384" t="s">
        <v>24250</v>
      </c>
      <c r="C1384" t="s">
        <v>232</v>
      </c>
      <c r="D1384" t="s">
        <v>373</v>
      </c>
      <c r="E1384">
        <v>617150</v>
      </c>
      <c r="F1384" t="s">
        <v>24181</v>
      </c>
      <c r="G1384" s="7">
        <v>3818.67</v>
      </c>
    </row>
    <row r="1385" spans="1:7" x14ac:dyDescent="0.25">
      <c r="A1385">
        <v>3022078</v>
      </c>
      <c r="B1385" t="s">
        <v>24250</v>
      </c>
      <c r="C1385" t="s">
        <v>232</v>
      </c>
      <c r="D1385" t="s">
        <v>374</v>
      </c>
      <c r="E1385">
        <v>615120</v>
      </c>
      <c r="F1385" t="s">
        <v>24181</v>
      </c>
      <c r="G1385" s="7">
        <v>2278.75</v>
      </c>
    </row>
    <row r="1386" spans="1:7" x14ac:dyDescent="0.25">
      <c r="A1386">
        <v>3022078</v>
      </c>
      <c r="B1386" t="s">
        <v>24250</v>
      </c>
      <c r="C1386" t="s">
        <v>232</v>
      </c>
      <c r="D1386" t="s">
        <v>374</v>
      </c>
      <c r="E1386">
        <v>616120</v>
      </c>
      <c r="F1386" t="s">
        <v>24181</v>
      </c>
      <c r="G1386" s="7">
        <v>279.26</v>
      </c>
    </row>
    <row r="1387" spans="1:7" x14ac:dyDescent="0.25">
      <c r="A1387">
        <v>3022078</v>
      </c>
      <c r="B1387" t="s">
        <v>24250</v>
      </c>
      <c r="C1387" t="s">
        <v>232</v>
      </c>
      <c r="D1387" t="s">
        <v>374</v>
      </c>
      <c r="E1387">
        <v>617120</v>
      </c>
      <c r="F1387" t="s">
        <v>24181</v>
      </c>
      <c r="G1387" s="7">
        <v>464.87</v>
      </c>
    </row>
    <row r="1388" spans="1:7" x14ac:dyDescent="0.25">
      <c r="A1388">
        <v>3022078</v>
      </c>
      <c r="B1388" t="s">
        <v>24250</v>
      </c>
      <c r="C1388" t="s">
        <v>232</v>
      </c>
      <c r="D1388" t="s">
        <v>375</v>
      </c>
      <c r="E1388">
        <v>615140</v>
      </c>
      <c r="F1388" t="s">
        <v>24181</v>
      </c>
      <c r="G1388" s="7">
        <v>11862.67</v>
      </c>
    </row>
    <row r="1389" spans="1:7" x14ac:dyDescent="0.25">
      <c r="A1389">
        <v>3022078</v>
      </c>
      <c r="B1389" t="s">
        <v>24250</v>
      </c>
      <c r="C1389" t="s">
        <v>232</v>
      </c>
      <c r="D1389" t="s">
        <v>375</v>
      </c>
      <c r="E1389">
        <v>616130</v>
      </c>
      <c r="F1389" t="s">
        <v>24181</v>
      </c>
      <c r="G1389" s="7">
        <v>1466.65</v>
      </c>
    </row>
    <row r="1390" spans="1:7" x14ac:dyDescent="0.25">
      <c r="A1390">
        <v>3022078</v>
      </c>
      <c r="B1390" t="s">
        <v>24250</v>
      </c>
      <c r="C1390" t="s">
        <v>232</v>
      </c>
      <c r="D1390" t="s">
        <v>375</v>
      </c>
      <c r="E1390">
        <v>617130</v>
      </c>
      <c r="F1390" t="s">
        <v>24181</v>
      </c>
      <c r="G1390" s="7">
        <v>2419.9899999999998</v>
      </c>
    </row>
    <row r="1391" spans="1:7" x14ac:dyDescent="0.25">
      <c r="A1391">
        <v>3022078</v>
      </c>
      <c r="B1391" t="s">
        <v>24250</v>
      </c>
      <c r="C1391" t="s">
        <v>232</v>
      </c>
      <c r="D1391" t="s">
        <v>377</v>
      </c>
      <c r="E1391">
        <v>611110</v>
      </c>
      <c r="F1391" t="s">
        <v>24181</v>
      </c>
      <c r="G1391" s="7">
        <v>2557.94</v>
      </c>
    </row>
    <row r="1392" spans="1:7" x14ac:dyDescent="0.25">
      <c r="A1392">
        <v>3022078</v>
      </c>
      <c r="B1392" t="s">
        <v>24250</v>
      </c>
      <c r="C1392" t="s">
        <v>232</v>
      </c>
      <c r="D1392" t="s">
        <v>377</v>
      </c>
      <c r="E1392">
        <v>611120</v>
      </c>
      <c r="F1392" t="s">
        <v>24181</v>
      </c>
      <c r="G1392" s="7">
        <v>106.72</v>
      </c>
    </row>
    <row r="1393" spans="1:7" x14ac:dyDescent="0.25">
      <c r="A1393">
        <v>3022078</v>
      </c>
      <c r="B1393" t="s">
        <v>24250</v>
      </c>
      <c r="C1393" t="s">
        <v>232</v>
      </c>
      <c r="D1393" t="s">
        <v>377</v>
      </c>
      <c r="E1393">
        <v>611130</v>
      </c>
      <c r="F1393" t="s">
        <v>24181</v>
      </c>
      <c r="G1393" s="7">
        <v>521.81000000000006</v>
      </c>
    </row>
    <row r="1394" spans="1:7" x14ac:dyDescent="0.25">
      <c r="A1394">
        <v>3021002</v>
      </c>
      <c r="B1394" t="s">
        <v>24251</v>
      </c>
      <c r="C1394" t="s">
        <v>355</v>
      </c>
      <c r="D1394" t="s">
        <v>371</v>
      </c>
      <c r="E1394">
        <v>615100</v>
      </c>
      <c r="F1394" t="s">
        <v>24181</v>
      </c>
      <c r="G1394" s="7">
        <v>14671.9</v>
      </c>
    </row>
    <row r="1395" spans="1:7" x14ac:dyDescent="0.25">
      <c r="A1395">
        <v>3021002</v>
      </c>
      <c r="B1395" t="s">
        <v>24251</v>
      </c>
      <c r="C1395" t="s">
        <v>355</v>
      </c>
      <c r="D1395" t="s">
        <v>371</v>
      </c>
      <c r="E1395">
        <v>616100</v>
      </c>
      <c r="F1395" t="s">
        <v>24181</v>
      </c>
      <c r="G1395" s="7">
        <v>2002.1800000000003</v>
      </c>
    </row>
    <row r="1396" spans="1:7" x14ac:dyDescent="0.25">
      <c r="A1396">
        <v>3021002</v>
      </c>
      <c r="B1396" t="s">
        <v>24251</v>
      </c>
      <c r="C1396" t="s">
        <v>355</v>
      </c>
      <c r="D1396" t="s">
        <v>371</v>
      </c>
      <c r="E1396">
        <v>617100</v>
      </c>
      <c r="F1396" t="s">
        <v>24181</v>
      </c>
      <c r="G1396" s="7">
        <v>4186.96</v>
      </c>
    </row>
    <row r="1397" spans="1:7" x14ac:dyDescent="0.25">
      <c r="A1397">
        <v>3021002</v>
      </c>
      <c r="B1397" t="s">
        <v>24251</v>
      </c>
      <c r="C1397" t="s">
        <v>355</v>
      </c>
      <c r="D1397" t="s">
        <v>373</v>
      </c>
      <c r="E1397">
        <v>615130</v>
      </c>
      <c r="F1397" t="s">
        <v>24181</v>
      </c>
      <c r="G1397" s="7">
        <v>27613.239999999958</v>
      </c>
    </row>
    <row r="1398" spans="1:7" x14ac:dyDescent="0.25">
      <c r="A1398">
        <v>3021002</v>
      </c>
      <c r="B1398" t="s">
        <v>24251</v>
      </c>
      <c r="C1398" t="s">
        <v>355</v>
      </c>
      <c r="D1398" t="s">
        <v>373</v>
      </c>
      <c r="E1398">
        <v>616160</v>
      </c>
      <c r="F1398" t="s">
        <v>24181</v>
      </c>
      <c r="G1398" s="7">
        <v>3198.21</v>
      </c>
    </row>
    <row r="1399" spans="1:7" x14ac:dyDescent="0.25">
      <c r="A1399">
        <v>3021002</v>
      </c>
      <c r="B1399" t="s">
        <v>24251</v>
      </c>
      <c r="C1399" t="s">
        <v>355</v>
      </c>
      <c r="D1399" t="s">
        <v>373</v>
      </c>
      <c r="E1399">
        <v>617150</v>
      </c>
      <c r="F1399" t="s">
        <v>24181</v>
      </c>
      <c r="G1399" s="7">
        <v>5548.35</v>
      </c>
    </row>
    <row r="1400" spans="1:7" x14ac:dyDescent="0.25">
      <c r="A1400">
        <v>3021002</v>
      </c>
      <c r="B1400" t="s">
        <v>24251</v>
      </c>
      <c r="C1400" t="s">
        <v>355</v>
      </c>
      <c r="D1400" t="s">
        <v>374</v>
      </c>
      <c r="E1400">
        <v>615120</v>
      </c>
      <c r="F1400" t="s">
        <v>24181</v>
      </c>
      <c r="G1400" s="7">
        <v>2629.56</v>
      </c>
    </row>
    <row r="1401" spans="1:7" x14ac:dyDescent="0.25">
      <c r="A1401">
        <v>3021002</v>
      </c>
      <c r="B1401" t="s">
        <v>24251</v>
      </c>
      <c r="C1401" t="s">
        <v>355</v>
      </c>
      <c r="D1401" t="s">
        <v>374</v>
      </c>
      <c r="E1401">
        <v>616120</v>
      </c>
      <c r="F1401" t="s">
        <v>24181</v>
      </c>
      <c r="G1401" s="7">
        <v>329.92</v>
      </c>
    </row>
    <row r="1402" spans="1:7" x14ac:dyDescent="0.25">
      <c r="A1402">
        <v>3021002</v>
      </c>
      <c r="B1402" t="s">
        <v>24251</v>
      </c>
      <c r="C1402" t="s">
        <v>355</v>
      </c>
      <c r="D1402" t="s">
        <v>374</v>
      </c>
      <c r="E1402">
        <v>617120</v>
      </c>
      <c r="F1402" t="s">
        <v>24181</v>
      </c>
      <c r="G1402" s="7">
        <v>533.76</v>
      </c>
    </row>
    <row r="1403" spans="1:7" x14ac:dyDescent="0.25">
      <c r="A1403">
        <v>3021002</v>
      </c>
      <c r="B1403" t="s">
        <v>24251</v>
      </c>
      <c r="C1403" t="s">
        <v>355</v>
      </c>
      <c r="D1403" t="s">
        <v>375</v>
      </c>
      <c r="E1403">
        <v>615140</v>
      </c>
      <c r="F1403" t="s">
        <v>24181</v>
      </c>
      <c r="G1403" s="7">
        <v>5022.21</v>
      </c>
    </row>
    <row r="1404" spans="1:7" x14ac:dyDescent="0.25">
      <c r="A1404">
        <v>3021002</v>
      </c>
      <c r="B1404" t="s">
        <v>24251</v>
      </c>
      <c r="C1404" t="s">
        <v>355</v>
      </c>
      <c r="D1404" t="s">
        <v>375</v>
      </c>
      <c r="E1404">
        <v>616130</v>
      </c>
      <c r="F1404" t="s">
        <v>24181</v>
      </c>
      <c r="G1404" s="7">
        <v>624.49</v>
      </c>
    </row>
    <row r="1405" spans="1:7" x14ac:dyDescent="0.25">
      <c r="A1405">
        <v>3021002</v>
      </c>
      <c r="B1405" t="s">
        <v>24251</v>
      </c>
      <c r="C1405" t="s">
        <v>355</v>
      </c>
      <c r="D1405" t="s">
        <v>375</v>
      </c>
      <c r="E1405">
        <v>617130</v>
      </c>
      <c r="F1405" t="s">
        <v>24181</v>
      </c>
      <c r="G1405" s="7">
        <v>1019.44</v>
      </c>
    </row>
    <row r="1406" spans="1:7" x14ac:dyDescent="0.25">
      <c r="A1406">
        <v>3021002</v>
      </c>
      <c r="B1406" t="s">
        <v>24251</v>
      </c>
      <c r="C1406" t="s">
        <v>355</v>
      </c>
      <c r="D1406" t="s">
        <v>377</v>
      </c>
      <c r="E1406">
        <v>611110</v>
      </c>
      <c r="F1406" t="s">
        <v>24181</v>
      </c>
      <c r="G1406" s="7">
        <v>5302.31</v>
      </c>
    </row>
    <row r="1407" spans="1:7" x14ac:dyDescent="0.25">
      <c r="A1407">
        <v>3021002</v>
      </c>
      <c r="B1407" t="s">
        <v>24251</v>
      </c>
      <c r="C1407" t="s">
        <v>355</v>
      </c>
      <c r="D1407" t="s">
        <v>377</v>
      </c>
      <c r="E1407">
        <v>611120</v>
      </c>
      <c r="F1407" t="s">
        <v>24181</v>
      </c>
      <c r="G1407" s="7">
        <v>526.46</v>
      </c>
    </row>
    <row r="1408" spans="1:7" x14ac:dyDescent="0.25">
      <c r="A1408">
        <v>3021002</v>
      </c>
      <c r="B1408" t="s">
        <v>24251</v>
      </c>
      <c r="C1408" t="s">
        <v>355</v>
      </c>
      <c r="D1408" t="s">
        <v>377</v>
      </c>
      <c r="E1408">
        <v>611130</v>
      </c>
      <c r="F1408" t="s">
        <v>24181</v>
      </c>
      <c r="G1408" s="7">
        <v>884.79</v>
      </c>
    </row>
    <row r="1409" spans="1:7" x14ac:dyDescent="0.25">
      <c r="A1409">
        <v>3020135</v>
      </c>
      <c r="B1409" t="s">
        <v>24252</v>
      </c>
      <c r="C1409" t="s">
        <v>24253</v>
      </c>
      <c r="D1409" t="s">
        <v>371</v>
      </c>
      <c r="E1409">
        <v>615100</v>
      </c>
      <c r="F1409" t="s">
        <v>24181</v>
      </c>
      <c r="G1409" s="7">
        <v>28388.779999999995</v>
      </c>
    </row>
    <row r="1410" spans="1:7" x14ac:dyDescent="0.25">
      <c r="A1410">
        <v>3020135</v>
      </c>
      <c r="B1410" t="s">
        <v>24252</v>
      </c>
      <c r="C1410" t="s">
        <v>24253</v>
      </c>
      <c r="D1410" t="s">
        <v>371</v>
      </c>
      <c r="E1410">
        <v>616100</v>
      </c>
      <c r="F1410" t="s">
        <v>24181</v>
      </c>
      <c r="G1410" s="7">
        <v>3861.83</v>
      </c>
    </row>
    <row r="1411" spans="1:7" x14ac:dyDescent="0.25">
      <c r="A1411">
        <v>3020135</v>
      </c>
      <c r="B1411" t="s">
        <v>24252</v>
      </c>
      <c r="C1411" t="s">
        <v>24253</v>
      </c>
      <c r="D1411" t="s">
        <v>371</v>
      </c>
      <c r="E1411">
        <v>617100</v>
      </c>
      <c r="F1411" t="s">
        <v>24181</v>
      </c>
      <c r="G1411" s="7">
        <v>6611.04</v>
      </c>
    </row>
    <row r="1412" spans="1:7" x14ac:dyDescent="0.25">
      <c r="A1412">
        <v>3020135</v>
      </c>
      <c r="B1412" t="s">
        <v>24252</v>
      </c>
      <c r="C1412" t="s">
        <v>24253</v>
      </c>
      <c r="D1412" t="s">
        <v>373</v>
      </c>
      <c r="E1412">
        <v>615130</v>
      </c>
      <c r="F1412" t="s">
        <v>24181</v>
      </c>
      <c r="G1412" s="7">
        <v>103834.85000000014</v>
      </c>
    </row>
    <row r="1413" spans="1:7" x14ac:dyDescent="0.25">
      <c r="A1413">
        <v>3020135</v>
      </c>
      <c r="B1413" t="s">
        <v>24252</v>
      </c>
      <c r="C1413" t="s">
        <v>24253</v>
      </c>
      <c r="D1413" t="s">
        <v>373</v>
      </c>
      <c r="E1413">
        <v>616160</v>
      </c>
      <c r="F1413" t="s">
        <v>24181</v>
      </c>
      <c r="G1413" s="7">
        <v>12261.950000000003</v>
      </c>
    </row>
    <row r="1414" spans="1:7" x14ac:dyDescent="0.25">
      <c r="A1414">
        <v>3020135</v>
      </c>
      <c r="B1414" t="s">
        <v>24252</v>
      </c>
      <c r="C1414" t="s">
        <v>24253</v>
      </c>
      <c r="D1414" t="s">
        <v>373</v>
      </c>
      <c r="E1414">
        <v>617150</v>
      </c>
      <c r="F1414" t="s">
        <v>24181</v>
      </c>
      <c r="G1414" s="7">
        <v>20216.379999999994</v>
      </c>
    </row>
    <row r="1415" spans="1:7" x14ac:dyDescent="0.25">
      <c r="A1415">
        <v>3020135</v>
      </c>
      <c r="B1415" t="s">
        <v>24252</v>
      </c>
      <c r="C1415" t="s">
        <v>24253</v>
      </c>
      <c r="D1415" t="s">
        <v>374</v>
      </c>
      <c r="E1415">
        <v>615120</v>
      </c>
      <c r="F1415" t="s">
        <v>24181</v>
      </c>
      <c r="G1415" s="7">
        <v>5284.3499999999995</v>
      </c>
    </row>
    <row r="1416" spans="1:7" x14ac:dyDescent="0.25">
      <c r="A1416">
        <v>3020135</v>
      </c>
      <c r="B1416" t="s">
        <v>24252</v>
      </c>
      <c r="C1416" t="s">
        <v>24253</v>
      </c>
      <c r="D1416" t="s">
        <v>374</v>
      </c>
      <c r="E1416">
        <v>616120</v>
      </c>
      <c r="F1416" t="s">
        <v>24181</v>
      </c>
      <c r="G1416" s="7">
        <v>601.05999999999995</v>
      </c>
    </row>
    <row r="1417" spans="1:7" x14ac:dyDescent="0.25">
      <c r="A1417">
        <v>3020135</v>
      </c>
      <c r="B1417" t="s">
        <v>24252</v>
      </c>
      <c r="C1417" t="s">
        <v>24253</v>
      </c>
      <c r="D1417" t="s">
        <v>374</v>
      </c>
      <c r="E1417">
        <v>617120</v>
      </c>
      <c r="F1417" t="s">
        <v>24181</v>
      </c>
      <c r="G1417" s="7">
        <v>892.4</v>
      </c>
    </row>
    <row r="1418" spans="1:7" x14ac:dyDescent="0.25">
      <c r="A1418">
        <v>3020135</v>
      </c>
      <c r="B1418" t="s">
        <v>24252</v>
      </c>
      <c r="C1418" t="s">
        <v>24253</v>
      </c>
      <c r="D1418" t="s">
        <v>375</v>
      </c>
      <c r="E1418">
        <v>615140</v>
      </c>
      <c r="F1418" t="s">
        <v>24181</v>
      </c>
      <c r="G1418" s="7">
        <v>9822.17</v>
      </c>
    </row>
    <row r="1419" spans="1:7" x14ac:dyDescent="0.25">
      <c r="A1419">
        <v>3020135</v>
      </c>
      <c r="B1419" t="s">
        <v>24252</v>
      </c>
      <c r="C1419" t="s">
        <v>24253</v>
      </c>
      <c r="D1419" t="s">
        <v>375</v>
      </c>
      <c r="E1419">
        <v>616130</v>
      </c>
      <c r="F1419" t="s">
        <v>24181</v>
      </c>
      <c r="G1419" s="7">
        <v>1215.79</v>
      </c>
    </row>
    <row r="1420" spans="1:7" x14ac:dyDescent="0.25">
      <c r="A1420">
        <v>3020135</v>
      </c>
      <c r="B1420" t="s">
        <v>24252</v>
      </c>
      <c r="C1420" t="s">
        <v>24253</v>
      </c>
      <c r="D1420" t="s">
        <v>375</v>
      </c>
      <c r="E1420">
        <v>617130</v>
      </c>
      <c r="F1420" t="s">
        <v>24181</v>
      </c>
      <c r="G1420" s="7">
        <v>1993.75</v>
      </c>
    </row>
    <row r="1421" spans="1:7" x14ac:dyDescent="0.25">
      <c r="A1421">
        <v>3020135</v>
      </c>
      <c r="B1421" t="s">
        <v>24252</v>
      </c>
      <c r="C1421" t="s">
        <v>24253</v>
      </c>
      <c r="D1421" t="s">
        <v>377</v>
      </c>
      <c r="E1421">
        <v>611110</v>
      </c>
      <c r="F1421" t="s">
        <v>24181</v>
      </c>
      <c r="G1421" s="7">
        <v>3956.0699999999988</v>
      </c>
    </row>
    <row r="1422" spans="1:7" x14ac:dyDescent="0.25">
      <c r="A1422">
        <v>3020135</v>
      </c>
      <c r="B1422" t="s">
        <v>24252</v>
      </c>
      <c r="C1422" t="s">
        <v>24253</v>
      </c>
      <c r="D1422" t="s">
        <v>377</v>
      </c>
      <c r="E1422">
        <v>611120</v>
      </c>
      <c r="F1422" t="s">
        <v>24181</v>
      </c>
      <c r="G1422" s="7">
        <v>311.40000000000003</v>
      </c>
    </row>
    <row r="1423" spans="1:7" x14ac:dyDescent="0.25">
      <c r="A1423">
        <v>3020135</v>
      </c>
      <c r="B1423" t="s">
        <v>24252</v>
      </c>
      <c r="C1423" t="s">
        <v>24253</v>
      </c>
      <c r="D1423" t="s">
        <v>377</v>
      </c>
      <c r="E1423">
        <v>611130</v>
      </c>
      <c r="F1423" t="s">
        <v>24181</v>
      </c>
      <c r="G1423" s="7">
        <v>803.23</v>
      </c>
    </row>
    <row r="1424" spans="1:7" x14ac:dyDescent="0.25">
      <c r="A1424">
        <v>3027005</v>
      </c>
      <c r="B1424" t="s">
        <v>23385</v>
      </c>
      <c r="C1424" t="s">
        <v>218</v>
      </c>
      <c r="D1424" t="s">
        <v>371</v>
      </c>
      <c r="E1424">
        <v>615100</v>
      </c>
      <c r="F1424" t="s">
        <v>24181</v>
      </c>
      <c r="G1424" s="7">
        <v>94376.96000000021</v>
      </c>
    </row>
    <row r="1425" spans="1:7" x14ac:dyDescent="0.25">
      <c r="A1425">
        <v>3027005</v>
      </c>
      <c r="B1425" t="s">
        <v>23385</v>
      </c>
      <c r="C1425" t="s">
        <v>218</v>
      </c>
      <c r="D1425" t="s">
        <v>371</v>
      </c>
      <c r="E1425">
        <v>616100</v>
      </c>
      <c r="F1425" t="s">
        <v>24181</v>
      </c>
      <c r="G1425" s="7">
        <v>13072.47</v>
      </c>
    </row>
    <row r="1426" spans="1:7" x14ac:dyDescent="0.25">
      <c r="A1426">
        <v>3027005</v>
      </c>
      <c r="B1426" t="s">
        <v>23385</v>
      </c>
      <c r="C1426" t="s">
        <v>218</v>
      </c>
      <c r="D1426" t="s">
        <v>371</v>
      </c>
      <c r="E1426">
        <v>617100</v>
      </c>
      <c r="F1426" t="s">
        <v>24181</v>
      </c>
      <c r="G1426" s="7">
        <v>25845.059999999994</v>
      </c>
    </row>
    <row r="1427" spans="1:7" x14ac:dyDescent="0.25">
      <c r="A1427">
        <v>3027005</v>
      </c>
      <c r="B1427" t="s">
        <v>23385</v>
      </c>
      <c r="C1427" t="s">
        <v>218</v>
      </c>
      <c r="D1427" t="s">
        <v>373</v>
      </c>
      <c r="E1427">
        <v>615130</v>
      </c>
      <c r="F1427" t="s">
        <v>24181</v>
      </c>
      <c r="G1427" s="7">
        <v>130980.90000000018</v>
      </c>
    </row>
    <row r="1428" spans="1:7" x14ac:dyDescent="0.25">
      <c r="A1428">
        <v>3027005</v>
      </c>
      <c r="B1428" t="s">
        <v>23385</v>
      </c>
      <c r="C1428" t="s">
        <v>218</v>
      </c>
      <c r="D1428" t="s">
        <v>373</v>
      </c>
      <c r="E1428">
        <v>616160</v>
      </c>
      <c r="F1428" t="s">
        <v>24181</v>
      </c>
      <c r="G1428" s="7">
        <v>15473.500000000018</v>
      </c>
    </row>
    <row r="1429" spans="1:7" x14ac:dyDescent="0.25">
      <c r="A1429">
        <v>3027005</v>
      </c>
      <c r="B1429" t="s">
        <v>23385</v>
      </c>
      <c r="C1429" t="s">
        <v>218</v>
      </c>
      <c r="D1429" t="s">
        <v>373</v>
      </c>
      <c r="E1429">
        <v>617150</v>
      </c>
      <c r="F1429" t="s">
        <v>24181</v>
      </c>
      <c r="G1429" s="7">
        <v>24763.879999999997</v>
      </c>
    </row>
    <row r="1430" spans="1:7" x14ac:dyDescent="0.25">
      <c r="A1430">
        <v>3027005</v>
      </c>
      <c r="B1430" t="s">
        <v>23385</v>
      </c>
      <c r="C1430" t="s">
        <v>218</v>
      </c>
      <c r="D1430" t="s">
        <v>374</v>
      </c>
      <c r="E1430">
        <v>615120</v>
      </c>
      <c r="F1430" t="s">
        <v>24181</v>
      </c>
      <c r="G1430" s="7">
        <v>3943.73</v>
      </c>
    </row>
    <row r="1431" spans="1:7" x14ac:dyDescent="0.25">
      <c r="A1431">
        <v>3027005</v>
      </c>
      <c r="B1431" t="s">
        <v>23385</v>
      </c>
      <c r="C1431" t="s">
        <v>218</v>
      </c>
      <c r="D1431" t="s">
        <v>374</v>
      </c>
      <c r="E1431">
        <v>616120</v>
      </c>
      <c r="F1431" t="s">
        <v>24181</v>
      </c>
      <c r="G1431" s="7">
        <v>464.91999999999996</v>
      </c>
    </row>
    <row r="1432" spans="1:7" x14ac:dyDescent="0.25">
      <c r="A1432">
        <v>3027005</v>
      </c>
      <c r="B1432" t="s">
        <v>23385</v>
      </c>
      <c r="C1432" t="s">
        <v>218</v>
      </c>
      <c r="D1432" t="s">
        <v>374</v>
      </c>
      <c r="E1432">
        <v>617120</v>
      </c>
      <c r="F1432" t="s">
        <v>24181</v>
      </c>
      <c r="G1432" s="7">
        <v>800.53</v>
      </c>
    </row>
    <row r="1433" spans="1:7" x14ac:dyDescent="0.25">
      <c r="A1433">
        <v>3027005</v>
      </c>
      <c r="B1433" t="s">
        <v>23385</v>
      </c>
      <c r="C1433" t="s">
        <v>218</v>
      </c>
      <c r="D1433" t="s">
        <v>375</v>
      </c>
      <c r="E1433">
        <v>615140</v>
      </c>
      <c r="F1433" t="s">
        <v>24181</v>
      </c>
      <c r="G1433" s="7">
        <v>14376.779999999999</v>
      </c>
    </row>
    <row r="1434" spans="1:7" x14ac:dyDescent="0.25">
      <c r="A1434">
        <v>3027005</v>
      </c>
      <c r="B1434" t="s">
        <v>23385</v>
      </c>
      <c r="C1434" t="s">
        <v>218</v>
      </c>
      <c r="D1434" t="s">
        <v>375</v>
      </c>
      <c r="E1434">
        <v>616130</v>
      </c>
      <c r="F1434" t="s">
        <v>24181</v>
      </c>
      <c r="G1434" s="7">
        <v>1833.04</v>
      </c>
    </row>
    <row r="1435" spans="1:7" x14ac:dyDescent="0.25">
      <c r="A1435">
        <v>3027005</v>
      </c>
      <c r="B1435" t="s">
        <v>23385</v>
      </c>
      <c r="C1435" t="s">
        <v>218</v>
      </c>
      <c r="D1435" t="s">
        <v>375</v>
      </c>
      <c r="E1435">
        <v>617130</v>
      </c>
      <c r="F1435" t="s">
        <v>24181</v>
      </c>
      <c r="G1435" s="7">
        <v>1829.45</v>
      </c>
    </row>
    <row r="1436" spans="1:7" x14ac:dyDescent="0.25">
      <c r="A1436">
        <v>3027005</v>
      </c>
      <c r="B1436" t="s">
        <v>23385</v>
      </c>
      <c r="C1436" t="s">
        <v>218</v>
      </c>
      <c r="D1436" t="s">
        <v>377</v>
      </c>
      <c r="E1436">
        <v>611110</v>
      </c>
      <c r="F1436" t="s">
        <v>24181</v>
      </c>
      <c r="G1436" s="7">
        <v>1315.83</v>
      </c>
    </row>
    <row r="1437" spans="1:7" x14ac:dyDescent="0.25">
      <c r="A1437">
        <v>3027005</v>
      </c>
      <c r="B1437" t="s">
        <v>23385</v>
      </c>
      <c r="C1437" t="s">
        <v>218</v>
      </c>
      <c r="D1437" t="s">
        <v>377</v>
      </c>
      <c r="E1437">
        <v>611120</v>
      </c>
      <c r="F1437" t="s">
        <v>24181</v>
      </c>
      <c r="G1437" s="7">
        <v>71.290000000000006</v>
      </c>
    </row>
    <row r="1438" spans="1:7" x14ac:dyDescent="0.25">
      <c r="A1438">
        <v>3027005</v>
      </c>
      <c r="B1438" t="s">
        <v>23385</v>
      </c>
      <c r="C1438" t="s">
        <v>218</v>
      </c>
      <c r="D1438" t="s">
        <v>377</v>
      </c>
      <c r="E1438">
        <v>611130</v>
      </c>
      <c r="F1438" t="s">
        <v>24181</v>
      </c>
      <c r="G1438" s="7">
        <v>267.10000000000002</v>
      </c>
    </row>
    <row r="1439" spans="1:7" x14ac:dyDescent="0.25">
      <c r="A1439">
        <v>3021102</v>
      </c>
      <c r="B1439" t="s">
        <v>24254</v>
      </c>
      <c r="C1439" t="s">
        <v>24255</v>
      </c>
      <c r="D1439" t="s">
        <v>371</v>
      </c>
      <c r="E1439">
        <v>615100</v>
      </c>
      <c r="F1439" t="s">
        <v>24181</v>
      </c>
      <c r="G1439" s="7">
        <v>34470.410000000018</v>
      </c>
    </row>
    <row r="1440" spans="1:7" x14ac:dyDescent="0.25">
      <c r="A1440">
        <v>3021102</v>
      </c>
      <c r="B1440" t="s">
        <v>24254</v>
      </c>
      <c r="C1440" t="s">
        <v>24255</v>
      </c>
      <c r="D1440" t="s">
        <v>371</v>
      </c>
      <c r="E1440">
        <v>616100</v>
      </c>
      <c r="F1440" t="s">
        <v>24181</v>
      </c>
      <c r="G1440" s="7">
        <v>4581.8799999999992</v>
      </c>
    </row>
    <row r="1441" spans="1:7" x14ac:dyDescent="0.25">
      <c r="A1441">
        <v>3021102</v>
      </c>
      <c r="B1441" t="s">
        <v>24254</v>
      </c>
      <c r="C1441" t="s">
        <v>24255</v>
      </c>
      <c r="D1441" t="s">
        <v>371</v>
      </c>
      <c r="E1441">
        <v>617100</v>
      </c>
      <c r="F1441" t="s">
        <v>24181</v>
      </c>
      <c r="G1441" s="7">
        <v>9836.93</v>
      </c>
    </row>
    <row r="1442" spans="1:7" x14ac:dyDescent="0.25">
      <c r="A1442">
        <v>3021102</v>
      </c>
      <c r="B1442" t="s">
        <v>24254</v>
      </c>
      <c r="C1442" t="s">
        <v>24255</v>
      </c>
      <c r="D1442" t="s">
        <v>373</v>
      </c>
      <c r="E1442">
        <v>615130</v>
      </c>
      <c r="F1442" t="s">
        <v>24181</v>
      </c>
      <c r="G1442" s="7">
        <v>3848.8599999999997</v>
      </c>
    </row>
    <row r="1443" spans="1:7" x14ac:dyDescent="0.25">
      <c r="A1443">
        <v>3021102</v>
      </c>
      <c r="B1443" t="s">
        <v>24254</v>
      </c>
      <c r="C1443" t="s">
        <v>24255</v>
      </c>
      <c r="D1443" t="s">
        <v>373</v>
      </c>
      <c r="E1443">
        <v>616160</v>
      </c>
      <c r="F1443" t="s">
        <v>24181</v>
      </c>
      <c r="G1443" s="7">
        <v>449.35</v>
      </c>
    </row>
    <row r="1444" spans="1:7" x14ac:dyDescent="0.25">
      <c r="A1444">
        <v>3021102</v>
      </c>
      <c r="B1444" t="s">
        <v>24254</v>
      </c>
      <c r="C1444" t="s">
        <v>24255</v>
      </c>
      <c r="D1444" t="s">
        <v>373</v>
      </c>
      <c r="E1444">
        <v>617150</v>
      </c>
      <c r="F1444" t="s">
        <v>24181</v>
      </c>
      <c r="G1444" s="7">
        <v>781.26</v>
      </c>
    </row>
    <row r="1445" spans="1:7" x14ac:dyDescent="0.25">
      <c r="A1445">
        <v>3021102</v>
      </c>
      <c r="B1445" t="s">
        <v>24254</v>
      </c>
      <c r="C1445" t="s">
        <v>24255</v>
      </c>
      <c r="D1445" t="s">
        <v>375</v>
      </c>
      <c r="E1445">
        <v>615140</v>
      </c>
      <c r="F1445" t="s">
        <v>24181</v>
      </c>
      <c r="G1445" s="7">
        <v>2106.7999999999997</v>
      </c>
    </row>
    <row r="1446" spans="1:7" x14ac:dyDescent="0.25">
      <c r="A1446">
        <v>3021102</v>
      </c>
      <c r="B1446" t="s">
        <v>24254</v>
      </c>
      <c r="C1446" t="s">
        <v>24255</v>
      </c>
      <c r="D1446" t="s">
        <v>375</v>
      </c>
      <c r="E1446">
        <v>616130</v>
      </c>
      <c r="F1446" t="s">
        <v>24181</v>
      </c>
      <c r="G1446" s="7">
        <v>251.9</v>
      </c>
    </row>
    <row r="1447" spans="1:7" x14ac:dyDescent="0.25">
      <c r="A1447">
        <v>3021102</v>
      </c>
      <c r="B1447" t="s">
        <v>24254</v>
      </c>
      <c r="C1447" t="s">
        <v>24255</v>
      </c>
      <c r="D1447" t="s">
        <v>375</v>
      </c>
      <c r="E1447">
        <v>617130</v>
      </c>
      <c r="F1447" t="s">
        <v>24181</v>
      </c>
      <c r="G1447" s="7">
        <v>427.66</v>
      </c>
    </row>
    <row r="1448" spans="1:7" x14ac:dyDescent="0.25">
      <c r="A1448">
        <v>3023520</v>
      </c>
      <c r="B1448" t="s">
        <v>24256</v>
      </c>
      <c r="C1448" t="s">
        <v>24257</v>
      </c>
      <c r="D1448" t="s">
        <v>371</v>
      </c>
      <c r="E1448">
        <v>615100</v>
      </c>
      <c r="F1448" t="s">
        <v>24181</v>
      </c>
      <c r="G1448" s="7">
        <v>84019.68</v>
      </c>
    </row>
    <row r="1449" spans="1:7" x14ac:dyDescent="0.25">
      <c r="A1449">
        <v>3023520</v>
      </c>
      <c r="B1449" t="s">
        <v>24256</v>
      </c>
      <c r="C1449" t="s">
        <v>24257</v>
      </c>
      <c r="D1449" t="s">
        <v>371</v>
      </c>
      <c r="E1449">
        <v>616100</v>
      </c>
      <c r="F1449" t="s">
        <v>24181</v>
      </c>
      <c r="G1449" s="7">
        <v>11126.720000000001</v>
      </c>
    </row>
    <row r="1450" spans="1:7" x14ac:dyDescent="0.25">
      <c r="A1450">
        <v>3023520</v>
      </c>
      <c r="B1450" t="s">
        <v>24256</v>
      </c>
      <c r="C1450" t="s">
        <v>24257</v>
      </c>
      <c r="D1450" t="s">
        <v>371</v>
      </c>
      <c r="E1450">
        <v>617100</v>
      </c>
      <c r="F1450" t="s">
        <v>24181</v>
      </c>
      <c r="G1450" s="7">
        <v>23082.77</v>
      </c>
    </row>
    <row r="1451" spans="1:7" x14ac:dyDescent="0.25">
      <c r="A1451">
        <v>3023520</v>
      </c>
      <c r="B1451" t="s">
        <v>24256</v>
      </c>
      <c r="C1451" t="s">
        <v>24257</v>
      </c>
      <c r="D1451" t="s">
        <v>372</v>
      </c>
      <c r="E1451">
        <v>615180</v>
      </c>
      <c r="F1451" t="s">
        <v>24181</v>
      </c>
      <c r="G1451" s="7">
        <v>248.88</v>
      </c>
    </row>
    <row r="1452" spans="1:7" x14ac:dyDescent="0.25">
      <c r="A1452">
        <v>3023520</v>
      </c>
      <c r="B1452" t="s">
        <v>24256</v>
      </c>
      <c r="C1452" t="s">
        <v>24257</v>
      </c>
      <c r="D1452" t="s">
        <v>372</v>
      </c>
      <c r="E1452">
        <v>617140</v>
      </c>
      <c r="F1452" t="s">
        <v>24181</v>
      </c>
      <c r="G1452" s="7">
        <v>71.38</v>
      </c>
    </row>
    <row r="1453" spans="1:7" x14ac:dyDescent="0.25">
      <c r="A1453">
        <v>3023520</v>
      </c>
      <c r="B1453" t="s">
        <v>24256</v>
      </c>
      <c r="C1453" t="s">
        <v>24257</v>
      </c>
      <c r="D1453" t="s">
        <v>373</v>
      </c>
      <c r="E1453">
        <v>615130</v>
      </c>
      <c r="F1453" t="s">
        <v>24181</v>
      </c>
      <c r="G1453" s="7">
        <v>39180.590000000011</v>
      </c>
    </row>
    <row r="1454" spans="1:7" x14ac:dyDescent="0.25">
      <c r="A1454">
        <v>3023520</v>
      </c>
      <c r="B1454" t="s">
        <v>24256</v>
      </c>
      <c r="C1454" t="s">
        <v>24257</v>
      </c>
      <c r="D1454" t="s">
        <v>373</v>
      </c>
      <c r="E1454">
        <v>616160</v>
      </c>
      <c r="F1454" t="s">
        <v>24181</v>
      </c>
      <c r="G1454" s="7">
        <v>4442.78</v>
      </c>
    </row>
    <row r="1455" spans="1:7" x14ac:dyDescent="0.25">
      <c r="A1455">
        <v>3023520</v>
      </c>
      <c r="B1455" t="s">
        <v>24256</v>
      </c>
      <c r="C1455" t="s">
        <v>24257</v>
      </c>
      <c r="D1455" t="s">
        <v>373</v>
      </c>
      <c r="E1455">
        <v>617150</v>
      </c>
      <c r="F1455" t="s">
        <v>24181</v>
      </c>
      <c r="G1455" s="7">
        <v>7703</v>
      </c>
    </row>
    <row r="1456" spans="1:7" x14ac:dyDescent="0.25">
      <c r="A1456">
        <v>3023520</v>
      </c>
      <c r="B1456" t="s">
        <v>24256</v>
      </c>
      <c r="C1456" t="s">
        <v>24257</v>
      </c>
      <c r="D1456" t="s">
        <v>374</v>
      </c>
      <c r="E1456">
        <v>615120</v>
      </c>
      <c r="F1456" t="s">
        <v>24181</v>
      </c>
      <c r="G1456" s="7">
        <v>2445.5</v>
      </c>
    </row>
    <row r="1457" spans="1:7" x14ac:dyDescent="0.25">
      <c r="A1457">
        <v>3023520</v>
      </c>
      <c r="B1457" t="s">
        <v>24256</v>
      </c>
      <c r="C1457" t="s">
        <v>24257</v>
      </c>
      <c r="D1457" t="s">
        <v>374</v>
      </c>
      <c r="E1457">
        <v>616120</v>
      </c>
      <c r="F1457" t="s">
        <v>24181</v>
      </c>
      <c r="G1457" s="7">
        <v>304.27</v>
      </c>
    </row>
    <row r="1458" spans="1:7" x14ac:dyDescent="0.25">
      <c r="A1458">
        <v>3023520</v>
      </c>
      <c r="B1458" t="s">
        <v>24256</v>
      </c>
      <c r="C1458" t="s">
        <v>24257</v>
      </c>
      <c r="D1458" t="s">
        <v>374</v>
      </c>
      <c r="E1458">
        <v>617120</v>
      </c>
      <c r="F1458" t="s">
        <v>24181</v>
      </c>
      <c r="G1458" s="7">
        <v>498.88</v>
      </c>
    </row>
    <row r="1459" spans="1:7" x14ac:dyDescent="0.25">
      <c r="A1459">
        <v>3023520</v>
      </c>
      <c r="B1459" t="s">
        <v>24256</v>
      </c>
      <c r="C1459" t="s">
        <v>24257</v>
      </c>
      <c r="D1459" t="s">
        <v>375</v>
      </c>
      <c r="E1459">
        <v>615140</v>
      </c>
      <c r="F1459" t="s">
        <v>24181</v>
      </c>
      <c r="G1459" s="7">
        <v>9267.5299999999988</v>
      </c>
    </row>
    <row r="1460" spans="1:7" x14ac:dyDescent="0.25">
      <c r="A1460">
        <v>3023520</v>
      </c>
      <c r="B1460" t="s">
        <v>24256</v>
      </c>
      <c r="C1460" t="s">
        <v>24257</v>
      </c>
      <c r="D1460" t="s">
        <v>375</v>
      </c>
      <c r="E1460">
        <v>616130</v>
      </c>
      <c r="F1460" t="s">
        <v>24181</v>
      </c>
      <c r="G1460" s="7">
        <v>1139.94</v>
      </c>
    </row>
    <row r="1461" spans="1:7" x14ac:dyDescent="0.25">
      <c r="A1461">
        <v>3023520</v>
      </c>
      <c r="B1461" t="s">
        <v>24256</v>
      </c>
      <c r="C1461" t="s">
        <v>24257</v>
      </c>
      <c r="D1461" t="s">
        <v>375</v>
      </c>
      <c r="E1461">
        <v>617130</v>
      </c>
      <c r="F1461" t="s">
        <v>24181</v>
      </c>
      <c r="G1461" s="7">
        <v>1890.58</v>
      </c>
    </row>
    <row r="1462" spans="1:7" x14ac:dyDescent="0.25">
      <c r="A1462">
        <v>3023520</v>
      </c>
      <c r="B1462" t="s">
        <v>24256</v>
      </c>
      <c r="C1462" t="s">
        <v>24257</v>
      </c>
      <c r="D1462" t="s">
        <v>377</v>
      </c>
      <c r="E1462">
        <v>611110</v>
      </c>
      <c r="F1462" t="s">
        <v>24181</v>
      </c>
      <c r="G1462" s="7">
        <v>1749.03</v>
      </c>
    </row>
    <row r="1463" spans="1:7" x14ac:dyDescent="0.25">
      <c r="A1463">
        <v>3023520</v>
      </c>
      <c r="B1463" t="s">
        <v>24256</v>
      </c>
      <c r="C1463" t="s">
        <v>24257</v>
      </c>
      <c r="D1463" t="s">
        <v>377</v>
      </c>
      <c r="E1463">
        <v>611120</v>
      </c>
      <c r="F1463" t="s">
        <v>24181</v>
      </c>
      <c r="G1463" s="7">
        <v>74.8</v>
      </c>
    </row>
    <row r="1464" spans="1:7" x14ac:dyDescent="0.25">
      <c r="A1464">
        <v>3023520</v>
      </c>
      <c r="B1464" t="s">
        <v>24256</v>
      </c>
      <c r="C1464" t="s">
        <v>24257</v>
      </c>
      <c r="D1464" t="s">
        <v>377</v>
      </c>
      <c r="E1464">
        <v>611130</v>
      </c>
      <c r="F1464" t="s">
        <v>24181</v>
      </c>
      <c r="G1464" s="7">
        <v>271.88</v>
      </c>
    </row>
    <row r="1465" spans="1:7" x14ac:dyDescent="0.25">
      <c r="A1465">
        <v>3023524</v>
      </c>
      <c r="B1465" t="s">
        <v>24258</v>
      </c>
      <c r="C1465" t="s">
        <v>24259</v>
      </c>
      <c r="D1465" t="s">
        <v>371</v>
      </c>
      <c r="E1465">
        <v>615100</v>
      </c>
      <c r="F1465" t="s">
        <v>24181</v>
      </c>
      <c r="G1465" s="7">
        <v>65247.179999999993</v>
      </c>
    </row>
    <row r="1466" spans="1:7" x14ac:dyDescent="0.25">
      <c r="A1466">
        <v>3023524</v>
      </c>
      <c r="B1466" t="s">
        <v>24258</v>
      </c>
      <c r="C1466" t="s">
        <v>24259</v>
      </c>
      <c r="D1466" t="s">
        <v>371</v>
      </c>
      <c r="E1466">
        <v>616100</v>
      </c>
      <c r="F1466" t="s">
        <v>24181</v>
      </c>
      <c r="G1466" s="7">
        <v>8142.75</v>
      </c>
    </row>
    <row r="1467" spans="1:7" x14ac:dyDescent="0.25">
      <c r="A1467">
        <v>3023524</v>
      </c>
      <c r="B1467" t="s">
        <v>24258</v>
      </c>
      <c r="C1467" t="s">
        <v>24259</v>
      </c>
      <c r="D1467" t="s">
        <v>371</v>
      </c>
      <c r="E1467">
        <v>617100</v>
      </c>
      <c r="F1467" t="s">
        <v>24181</v>
      </c>
      <c r="G1467" s="7">
        <v>18712.899999999998</v>
      </c>
    </row>
    <row r="1468" spans="1:7" x14ac:dyDescent="0.25">
      <c r="A1468">
        <v>3023524</v>
      </c>
      <c r="B1468" t="s">
        <v>24258</v>
      </c>
      <c r="C1468" t="s">
        <v>24259</v>
      </c>
      <c r="D1468" t="s">
        <v>373</v>
      </c>
      <c r="E1468">
        <v>615130</v>
      </c>
      <c r="F1468" t="s">
        <v>24181</v>
      </c>
      <c r="G1468" s="7">
        <v>27870.36</v>
      </c>
    </row>
    <row r="1469" spans="1:7" x14ac:dyDescent="0.25">
      <c r="A1469">
        <v>3023524</v>
      </c>
      <c r="B1469" t="s">
        <v>24258</v>
      </c>
      <c r="C1469" t="s">
        <v>24259</v>
      </c>
      <c r="D1469" t="s">
        <v>373</v>
      </c>
      <c r="E1469">
        <v>616160</v>
      </c>
      <c r="F1469" t="s">
        <v>24181</v>
      </c>
      <c r="G1469" s="7">
        <v>2489.1500000000005</v>
      </c>
    </row>
    <row r="1470" spans="1:7" x14ac:dyDescent="0.25">
      <c r="A1470">
        <v>3023524</v>
      </c>
      <c r="B1470" t="s">
        <v>24258</v>
      </c>
      <c r="C1470" t="s">
        <v>24259</v>
      </c>
      <c r="D1470" t="s">
        <v>373</v>
      </c>
      <c r="E1470">
        <v>617150</v>
      </c>
      <c r="F1470" t="s">
        <v>24181</v>
      </c>
      <c r="G1470" s="7">
        <v>5685.54</v>
      </c>
    </row>
    <row r="1471" spans="1:7" x14ac:dyDescent="0.25">
      <c r="A1471">
        <v>3023524</v>
      </c>
      <c r="B1471" t="s">
        <v>24258</v>
      </c>
      <c r="C1471" t="s">
        <v>24259</v>
      </c>
      <c r="D1471" t="s">
        <v>374</v>
      </c>
      <c r="E1471">
        <v>615120</v>
      </c>
      <c r="F1471" t="s">
        <v>24181</v>
      </c>
      <c r="G1471" s="7">
        <v>2552.5</v>
      </c>
    </row>
    <row r="1472" spans="1:7" x14ac:dyDescent="0.25">
      <c r="A1472">
        <v>3023524</v>
      </c>
      <c r="B1472" t="s">
        <v>24258</v>
      </c>
      <c r="C1472" t="s">
        <v>24259</v>
      </c>
      <c r="D1472" t="s">
        <v>374</v>
      </c>
      <c r="E1472">
        <v>616120</v>
      </c>
      <c r="F1472" t="s">
        <v>24181</v>
      </c>
      <c r="G1472" s="7">
        <v>320.32</v>
      </c>
    </row>
    <row r="1473" spans="1:7" x14ac:dyDescent="0.25">
      <c r="A1473">
        <v>3023524</v>
      </c>
      <c r="B1473" t="s">
        <v>24258</v>
      </c>
      <c r="C1473" t="s">
        <v>24259</v>
      </c>
      <c r="D1473" t="s">
        <v>374</v>
      </c>
      <c r="E1473">
        <v>617120</v>
      </c>
      <c r="F1473" t="s">
        <v>24181</v>
      </c>
      <c r="G1473" s="7">
        <v>520.71</v>
      </c>
    </row>
    <row r="1474" spans="1:7" x14ac:dyDescent="0.25">
      <c r="A1474">
        <v>3023524</v>
      </c>
      <c r="B1474" t="s">
        <v>24258</v>
      </c>
      <c r="C1474" t="s">
        <v>24259</v>
      </c>
      <c r="D1474" t="s">
        <v>375</v>
      </c>
      <c r="E1474">
        <v>615140</v>
      </c>
      <c r="F1474" t="s">
        <v>24181</v>
      </c>
      <c r="G1474" s="7">
        <v>7926.11</v>
      </c>
    </row>
    <row r="1475" spans="1:7" x14ac:dyDescent="0.25">
      <c r="A1475">
        <v>3023524</v>
      </c>
      <c r="B1475" t="s">
        <v>24258</v>
      </c>
      <c r="C1475" t="s">
        <v>24259</v>
      </c>
      <c r="D1475" t="s">
        <v>375</v>
      </c>
      <c r="E1475">
        <v>616130</v>
      </c>
      <c r="F1475" t="s">
        <v>24181</v>
      </c>
      <c r="G1475" s="7">
        <v>1001.27</v>
      </c>
    </row>
    <row r="1476" spans="1:7" x14ac:dyDescent="0.25">
      <c r="A1476">
        <v>3023524</v>
      </c>
      <c r="B1476" t="s">
        <v>24258</v>
      </c>
      <c r="C1476" t="s">
        <v>24259</v>
      </c>
      <c r="D1476" t="s">
        <v>375</v>
      </c>
      <c r="E1476">
        <v>617130</v>
      </c>
      <c r="F1476" t="s">
        <v>24181</v>
      </c>
      <c r="G1476" s="7">
        <v>1616.9299999999998</v>
      </c>
    </row>
    <row r="1477" spans="1:7" x14ac:dyDescent="0.25">
      <c r="A1477">
        <v>3023524</v>
      </c>
      <c r="B1477" t="s">
        <v>24258</v>
      </c>
      <c r="C1477" t="s">
        <v>24259</v>
      </c>
      <c r="D1477" t="s">
        <v>377</v>
      </c>
      <c r="E1477">
        <v>611110</v>
      </c>
      <c r="F1477" t="s">
        <v>24181</v>
      </c>
      <c r="G1477" s="7">
        <v>741.03</v>
      </c>
    </row>
    <row r="1478" spans="1:7" x14ac:dyDescent="0.25">
      <c r="A1478">
        <v>3023524</v>
      </c>
      <c r="B1478" t="s">
        <v>24258</v>
      </c>
      <c r="C1478" t="s">
        <v>24259</v>
      </c>
      <c r="D1478" t="s">
        <v>377</v>
      </c>
      <c r="E1478">
        <v>611120</v>
      </c>
      <c r="F1478" t="s">
        <v>24181</v>
      </c>
      <c r="G1478" s="7">
        <v>48.6</v>
      </c>
    </row>
    <row r="1479" spans="1:7" x14ac:dyDescent="0.25">
      <c r="A1479">
        <v>3023524</v>
      </c>
      <c r="B1479" t="s">
        <v>24258</v>
      </c>
      <c r="C1479" t="s">
        <v>24259</v>
      </c>
      <c r="D1479" t="s">
        <v>377</v>
      </c>
      <c r="E1479">
        <v>611130</v>
      </c>
      <c r="F1479" t="s">
        <v>24181</v>
      </c>
      <c r="G1479" s="7">
        <v>151.16999999999999</v>
      </c>
    </row>
    <row r="1480" spans="1:7" x14ac:dyDescent="0.25">
      <c r="A1480">
        <v>3021100</v>
      </c>
      <c r="B1480" t="s">
        <v>24260</v>
      </c>
      <c r="C1480" t="s">
        <v>23738</v>
      </c>
      <c r="D1480" t="s">
        <v>371</v>
      </c>
      <c r="E1480">
        <v>615100</v>
      </c>
      <c r="F1480" t="s">
        <v>24181</v>
      </c>
      <c r="G1480" s="7">
        <v>115919.96999999999</v>
      </c>
    </row>
    <row r="1481" spans="1:7" x14ac:dyDescent="0.25">
      <c r="A1481">
        <v>3021100</v>
      </c>
      <c r="B1481" t="s">
        <v>24260</v>
      </c>
      <c r="C1481" t="s">
        <v>23738</v>
      </c>
      <c r="D1481" t="s">
        <v>371</v>
      </c>
      <c r="E1481">
        <v>616100</v>
      </c>
      <c r="F1481" t="s">
        <v>24181</v>
      </c>
      <c r="G1481" s="7">
        <v>15479.920000000002</v>
      </c>
    </row>
    <row r="1482" spans="1:7" x14ac:dyDescent="0.25">
      <c r="A1482">
        <v>3021100</v>
      </c>
      <c r="B1482" t="s">
        <v>24260</v>
      </c>
      <c r="C1482" t="s">
        <v>23738</v>
      </c>
      <c r="D1482" t="s">
        <v>371</v>
      </c>
      <c r="E1482">
        <v>617100</v>
      </c>
      <c r="F1482" t="s">
        <v>24181</v>
      </c>
      <c r="G1482" s="7">
        <v>33080.529999999992</v>
      </c>
    </row>
    <row r="1483" spans="1:7" x14ac:dyDescent="0.25">
      <c r="A1483">
        <v>3021100</v>
      </c>
      <c r="B1483" t="s">
        <v>24260</v>
      </c>
      <c r="C1483" t="s">
        <v>23738</v>
      </c>
      <c r="D1483" t="s">
        <v>372</v>
      </c>
      <c r="E1483">
        <v>615180</v>
      </c>
      <c r="F1483" t="s">
        <v>24181</v>
      </c>
      <c r="G1483" s="7">
        <v>6419.44</v>
      </c>
    </row>
    <row r="1484" spans="1:7" x14ac:dyDescent="0.25">
      <c r="A1484">
        <v>3021100</v>
      </c>
      <c r="B1484" t="s">
        <v>24260</v>
      </c>
      <c r="C1484" t="s">
        <v>23738</v>
      </c>
      <c r="D1484" t="s">
        <v>372</v>
      </c>
      <c r="E1484">
        <v>616150</v>
      </c>
      <c r="F1484" t="s">
        <v>24181</v>
      </c>
      <c r="G1484" s="7">
        <v>582.79999999999995</v>
      </c>
    </row>
    <row r="1485" spans="1:7" x14ac:dyDescent="0.25">
      <c r="A1485">
        <v>3021100</v>
      </c>
      <c r="B1485" t="s">
        <v>24260</v>
      </c>
      <c r="C1485" t="s">
        <v>23738</v>
      </c>
      <c r="D1485" t="s">
        <v>372</v>
      </c>
      <c r="E1485">
        <v>617140</v>
      </c>
      <c r="F1485" t="s">
        <v>24181</v>
      </c>
      <c r="G1485" s="7">
        <v>1415.35</v>
      </c>
    </row>
    <row r="1486" spans="1:7" x14ac:dyDescent="0.25">
      <c r="A1486">
        <v>3021100</v>
      </c>
      <c r="B1486" t="s">
        <v>24260</v>
      </c>
      <c r="C1486" t="s">
        <v>23738</v>
      </c>
      <c r="D1486" t="s">
        <v>373</v>
      </c>
      <c r="E1486">
        <v>615130</v>
      </c>
      <c r="F1486" t="s">
        <v>24181</v>
      </c>
      <c r="G1486" s="7">
        <v>31967.810000000005</v>
      </c>
    </row>
    <row r="1487" spans="1:7" x14ac:dyDescent="0.25">
      <c r="A1487">
        <v>3021100</v>
      </c>
      <c r="B1487" t="s">
        <v>24260</v>
      </c>
      <c r="C1487" t="s">
        <v>23738</v>
      </c>
      <c r="D1487" t="s">
        <v>373</v>
      </c>
      <c r="E1487">
        <v>616160</v>
      </c>
      <c r="F1487" t="s">
        <v>24181</v>
      </c>
      <c r="G1487" s="7">
        <v>3911.1900000000005</v>
      </c>
    </row>
    <row r="1488" spans="1:7" x14ac:dyDescent="0.25">
      <c r="A1488">
        <v>3021100</v>
      </c>
      <c r="B1488" t="s">
        <v>24260</v>
      </c>
      <c r="C1488" t="s">
        <v>23738</v>
      </c>
      <c r="D1488" t="s">
        <v>373</v>
      </c>
      <c r="E1488">
        <v>617150</v>
      </c>
      <c r="F1488" t="s">
        <v>24181</v>
      </c>
      <c r="G1488" s="7">
        <v>6075.75</v>
      </c>
    </row>
    <row r="1489" spans="1:7" x14ac:dyDescent="0.25">
      <c r="A1489">
        <v>3021100</v>
      </c>
      <c r="B1489" t="s">
        <v>24260</v>
      </c>
      <c r="C1489" t="s">
        <v>23738</v>
      </c>
      <c r="D1489" t="s">
        <v>374</v>
      </c>
      <c r="E1489">
        <v>615120</v>
      </c>
      <c r="F1489" t="s">
        <v>24181</v>
      </c>
      <c r="G1489" s="7">
        <v>3260.72</v>
      </c>
    </row>
    <row r="1490" spans="1:7" x14ac:dyDescent="0.25">
      <c r="A1490">
        <v>3021100</v>
      </c>
      <c r="B1490" t="s">
        <v>24260</v>
      </c>
      <c r="C1490" t="s">
        <v>23738</v>
      </c>
      <c r="D1490" t="s">
        <v>374</v>
      </c>
      <c r="E1490">
        <v>616120</v>
      </c>
      <c r="F1490" t="s">
        <v>24181</v>
      </c>
      <c r="G1490" s="7">
        <v>424.12</v>
      </c>
    </row>
    <row r="1491" spans="1:7" x14ac:dyDescent="0.25">
      <c r="A1491">
        <v>3021100</v>
      </c>
      <c r="B1491" t="s">
        <v>24260</v>
      </c>
      <c r="C1491" t="s">
        <v>23738</v>
      </c>
      <c r="D1491" t="s">
        <v>374</v>
      </c>
      <c r="E1491">
        <v>617120</v>
      </c>
      <c r="F1491" t="s">
        <v>24181</v>
      </c>
      <c r="G1491" s="7">
        <v>661.88</v>
      </c>
    </row>
    <row r="1492" spans="1:7" x14ac:dyDescent="0.25">
      <c r="A1492">
        <v>3021100</v>
      </c>
      <c r="B1492" t="s">
        <v>24260</v>
      </c>
      <c r="C1492" t="s">
        <v>23738</v>
      </c>
      <c r="D1492" t="s">
        <v>375</v>
      </c>
      <c r="E1492">
        <v>615140</v>
      </c>
      <c r="F1492" t="s">
        <v>24181</v>
      </c>
      <c r="G1492" s="7">
        <v>14058.53</v>
      </c>
    </row>
    <row r="1493" spans="1:7" x14ac:dyDescent="0.25">
      <c r="A1493">
        <v>3021100</v>
      </c>
      <c r="B1493" t="s">
        <v>24260</v>
      </c>
      <c r="C1493" t="s">
        <v>23738</v>
      </c>
      <c r="D1493" t="s">
        <v>375</v>
      </c>
      <c r="E1493">
        <v>616130</v>
      </c>
      <c r="F1493" t="s">
        <v>24181</v>
      </c>
      <c r="G1493" s="7">
        <v>1769.96</v>
      </c>
    </row>
    <row r="1494" spans="1:7" x14ac:dyDescent="0.25">
      <c r="A1494">
        <v>3021100</v>
      </c>
      <c r="B1494" t="s">
        <v>24260</v>
      </c>
      <c r="C1494" t="s">
        <v>23738</v>
      </c>
      <c r="D1494" t="s">
        <v>375</v>
      </c>
      <c r="E1494">
        <v>617130</v>
      </c>
      <c r="F1494" t="s">
        <v>24181</v>
      </c>
      <c r="G1494" s="7">
        <v>2373.35</v>
      </c>
    </row>
    <row r="1495" spans="1:7" x14ac:dyDescent="0.25">
      <c r="A1495">
        <v>3023317</v>
      </c>
      <c r="B1495" t="s">
        <v>24192</v>
      </c>
      <c r="C1495" t="s">
        <v>24193</v>
      </c>
      <c r="D1495" t="s">
        <v>371</v>
      </c>
      <c r="E1495">
        <v>615100</v>
      </c>
      <c r="F1495" t="s">
        <v>24182</v>
      </c>
      <c r="G1495" s="7">
        <v>46601.279999999992</v>
      </c>
    </row>
    <row r="1496" spans="1:7" x14ac:dyDescent="0.25">
      <c r="A1496">
        <v>3023317</v>
      </c>
      <c r="B1496" t="s">
        <v>24192</v>
      </c>
      <c r="C1496" t="s">
        <v>24193</v>
      </c>
      <c r="D1496" t="s">
        <v>371</v>
      </c>
      <c r="E1496">
        <v>616100</v>
      </c>
      <c r="F1496" t="s">
        <v>24182</v>
      </c>
      <c r="G1496" s="7">
        <v>6239.5599999999995</v>
      </c>
    </row>
    <row r="1497" spans="1:7" x14ac:dyDescent="0.25">
      <c r="A1497">
        <v>3023317</v>
      </c>
      <c r="B1497" t="s">
        <v>24192</v>
      </c>
      <c r="C1497" t="s">
        <v>24193</v>
      </c>
      <c r="D1497" t="s">
        <v>371</v>
      </c>
      <c r="E1497">
        <v>617100</v>
      </c>
      <c r="F1497" t="s">
        <v>24182</v>
      </c>
      <c r="G1497" s="7">
        <v>13365.25</v>
      </c>
    </row>
    <row r="1498" spans="1:7" x14ac:dyDescent="0.25">
      <c r="A1498">
        <v>3023317</v>
      </c>
      <c r="B1498" t="s">
        <v>24192</v>
      </c>
      <c r="C1498" t="s">
        <v>24193</v>
      </c>
      <c r="D1498" t="s">
        <v>372</v>
      </c>
      <c r="E1498">
        <v>615180</v>
      </c>
      <c r="F1498" t="s">
        <v>24182</v>
      </c>
      <c r="G1498" s="7">
        <v>983.13</v>
      </c>
    </row>
    <row r="1499" spans="1:7" x14ac:dyDescent="0.25">
      <c r="A1499">
        <v>3023317</v>
      </c>
      <c r="B1499" t="s">
        <v>24192</v>
      </c>
      <c r="C1499" t="s">
        <v>24193</v>
      </c>
      <c r="D1499" t="s">
        <v>372</v>
      </c>
      <c r="E1499">
        <v>616150</v>
      </c>
      <c r="F1499" t="s">
        <v>24182</v>
      </c>
      <c r="G1499" s="7">
        <v>84.92</v>
      </c>
    </row>
    <row r="1500" spans="1:7" x14ac:dyDescent="0.25">
      <c r="A1500">
        <v>3023317</v>
      </c>
      <c r="B1500" t="s">
        <v>24192</v>
      </c>
      <c r="C1500" t="s">
        <v>24193</v>
      </c>
      <c r="D1500" t="s">
        <v>372</v>
      </c>
      <c r="E1500">
        <v>617140</v>
      </c>
      <c r="F1500" t="s">
        <v>24182</v>
      </c>
      <c r="G1500" s="7">
        <v>281.95999999999998</v>
      </c>
    </row>
    <row r="1501" spans="1:7" x14ac:dyDescent="0.25">
      <c r="A1501">
        <v>3023317</v>
      </c>
      <c r="B1501" t="s">
        <v>24192</v>
      </c>
      <c r="C1501" t="s">
        <v>24193</v>
      </c>
      <c r="D1501" t="s">
        <v>373</v>
      </c>
      <c r="E1501">
        <v>615130</v>
      </c>
      <c r="F1501" t="s">
        <v>24182</v>
      </c>
      <c r="G1501" s="7">
        <v>25309.06</v>
      </c>
    </row>
    <row r="1502" spans="1:7" x14ac:dyDescent="0.25">
      <c r="A1502">
        <v>3023317</v>
      </c>
      <c r="B1502" t="s">
        <v>24192</v>
      </c>
      <c r="C1502" t="s">
        <v>24193</v>
      </c>
      <c r="D1502" t="s">
        <v>373</v>
      </c>
      <c r="E1502">
        <v>616160</v>
      </c>
      <c r="F1502" t="s">
        <v>24182</v>
      </c>
      <c r="G1502" s="7">
        <v>2953.29</v>
      </c>
    </row>
    <row r="1503" spans="1:7" x14ac:dyDescent="0.25">
      <c r="A1503">
        <v>3023317</v>
      </c>
      <c r="B1503" t="s">
        <v>24192</v>
      </c>
      <c r="C1503" t="s">
        <v>24193</v>
      </c>
      <c r="D1503" t="s">
        <v>373</v>
      </c>
      <c r="E1503">
        <v>617150</v>
      </c>
      <c r="F1503" t="s">
        <v>24182</v>
      </c>
      <c r="G1503" s="7">
        <v>5127.5099999999993</v>
      </c>
    </row>
    <row r="1504" spans="1:7" x14ac:dyDescent="0.25">
      <c r="A1504">
        <v>3023317</v>
      </c>
      <c r="B1504" t="s">
        <v>24192</v>
      </c>
      <c r="C1504" t="s">
        <v>24193</v>
      </c>
      <c r="D1504" t="s">
        <v>374</v>
      </c>
      <c r="E1504">
        <v>615120</v>
      </c>
      <c r="F1504" t="s">
        <v>24182</v>
      </c>
      <c r="G1504" s="7">
        <v>2704.5</v>
      </c>
    </row>
    <row r="1505" spans="1:7" x14ac:dyDescent="0.25">
      <c r="A1505">
        <v>3023317</v>
      </c>
      <c r="B1505" t="s">
        <v>24192</v>
      </c>
      <c r="C1505" t="s">
        <v>24193</v>
      </c>
      <c r="D1505" t="s">
        <v>374</v>
      </c>
      <c r="E1505">
        <v>616120</v>
      </c>
      <c r="F1505" t="s">
        <v>24182</v>
      </c>
      <c r="G1505" s="7">
        <v>343.12</v>
      </c>
    </row>
    <row r="1506" spans="1:7" x14ac:dyDescent="0.25">
      <c r="A1506">
        <v>3023317</v>
      </c>
      <c r="B1506" t="s">
        <v>24192</v>
      </c>
      <c r="C1506" t="s">
        <v>24193</v>
      </c>
      <c r="D1506" t="s">
        <v>374</v>
      </c>
      <c r="E1506">
        <v>617120</v>
      </c>
      <c r="F1506" t="s">
        <v>24182</v>
      </c>
      <c r="G1506" s="7">
        <v>551.72</v>
      </c>
    </row>
    <row r="1507" spans="1:7" x14ac:dyDescent="0.25">
      <c r="A1507">
        <v>3023317</v>
      </c>
      <c r="B1507" t="s">
        <v>24192</v>
      </c>
      <c r="C1507" t="s">
        <v>24193</v>
      </c>
      <c r="D1507" t="s">
        <v>375</v>
      </c>
      <c r="E1507">
        <v>615140</v>
      </c>
      <c r="F1507" t="s">
        <v>24182</v>
      </c>
      <c r="G1507" s="7">
        <v>3567.88</v>
      </c>
    </row>
    <row r="1508" spans="1:7" x14ac:dyDescent="0.25">
      <c r="A1508">
        <v>3023317</v>
      </c>
      <c r="B1508" t="s">
        <v>24192</v>
      </c>
      <c r="C1508" t="s">
        <v>24193</v>
      </c>
      <c r="D1508" t="s">
        <v>375</v>
      </c>
      <c r="E1508">
        <v>616130</v>
      </c>
      <c r="F1508" t="s">
        <v>24182</v>
      </c>
      <c r="G1508" s="7">
        <v>402.90999999999997</v>
      </c>
    </row>
    <row r="1509" spans="1:7" x14ac:dyDescent="0.25">
      <c r="A1509">
        <v>3023317</v>
      </c>
      <c r="B1509" t="s">
        <v>24192</v>
      </c>
      <c r="C1509" t="s">
        <v>24193</v>
      </c>
      <c r="D1509" t="s">
        <v>375</v>
      </c>
      <c r="E1509">
        <v>617130</v>
      </c>
      <c r="F1509" t="s">
        <v>24182</v>
      </c>
      <c r="G1509" s="7">
        <v>727.83999999999992</v>
      </c>
    </row>
    <row r="1510" spans="1:7" x14ac:dyDescent="0.25">
      <c r="A1510">
        <v>3023317</v>
      </c>
      <c r="B1510" t="s">
        <v>24192</v>
      </c>
      <c r="C1510" t="s">
        <v>24193</v>
      </c>
      <c r="D1510" t="s">
        <v>377</v>
      </c>
      <c r="E1510">
        <v>611110</v>
      </c>
      <c r="F1510" t="s">
        <v>24182</v>
      </c>
      <c r="G1510" s="7">
        <v>3396.0699999999997</v>
      </c>
    </row>
    <row r="1511" spans="1:7" x14ac:dyDescent="0.25">
      <c r="A1511">
        <v>3023317</v>
      </c>
      <c r="B1511" t="s">
        <v>24192</v>
      </c>
      <c r="C1511" t="s">
        <v>24193</v>
      </c>
      <c r="D1511" t="s">
        <v>377</v>
      </c>
      <c r="E1511">
        <v>611120</v>
      </c>
      <c r="F1511" t="s">
        <v>24182</v>
      </c>
      <c r="G1511" s="7">
        <v>360.42</v>
      </c>
    </row>
    <row r="1512" spans="1:7" x14ac:dyDescent="0.25">
      <c r="A1512">
        <v>3023317</v>
      </c>
      <c r="B1512" t="s">
        <v>24192</v>
      </c>
      <c r="C1512" t="s">
        <v>24193</v>
      </c>
      <c r="D1512" t="s">
        <v>377</v>
      </c>
      <c r="E1512">
        <v>611130</v>
      </c>
      <c r="F1512" t="s">
        <v>24182</v>
      </c>
      <c r="G1512" s="7">
        <v>497.58000000000004</v>
      </c>
    </row>
    <row r="1513" spans="1:7" x14ac:dyDescent="0.25">
      <c r="A1513">
        <v>3023500</v>
      </c>
      <c r="B1513" t="s">
        <v>24194</v>
      </c>
      <c r="C1513" t="s">
        <v>24195</v>
      </c>
      <c r="D1513" t="s">
        <v>371</v>
      </c>
      <c r="E1513">
        <v>615100</v>
      </c>
      <c r="F1513" t="s">
        <v>24182</v>
      </c>
      <c r="G1513" s="7">
        <v>27861.670000000006</v>
      </c>
    </row>
    <row r="1514" spans="1:7" x14ac:dyDescent="0.25">
      <c r="A1514">
        <v>3023500</v>
      </c>
      <c r="B1514" t="s">
        <v>24194</v>
      </c>
      <c r="C1514" t="s">
        <v>24195</v>
      </c>
      <c r="D1514" t="s">
        <v>371</v>
      </c>
      <c r="E1514">
        <v>616100</v>
      </c>
      <c r="F1514" t="s">
        <v>24182</v>
      </c>
      <c r="G1514" s="7">
        <v>3772.6800000000003</v>
      </c>
    </row>
    <row r="1515" spans="1:7" x14ac:dyDescent="0.25">
      <c r="A1515">
        <v>3023500</v>
      </c>
      <c r="B1515" t="s">
        <v>24194</v>
      </c>
      <c r="C1515" t="s">
        <v>24195</v>
      </c>
      <c r="D1515" t="s">
        <v>371</v>
      </c>
      <c r="E1515">
        <v>617100</v>
      </c>
      <c r="F1515" t="s">
        <v>24182</v>
      </c>
      <c r="G1515" s="7">
        <v>7990.7100000000009</v>
      </c>
    </row>
    <row r="1516" spans="1:7" x14ac:dyDescent="0.25">
      <c r="A1516">
        <v>3023500</v>
      </c>
      <c r="B1516" t="s">
        <v>24194</v>
      </c>
      <c r="C1516" t="s">
        <v>24195</v>
      </c>
      <c r="D1516" t="s">
        <v>373</v>
      </c>
      <c r="E1516">
        <v>615130</v>
      </c>
      <c r="F1516" t="s">
        <v>24182</v>
      </c>
      <c r="G1516" s="7">
        <v>11854.08</v>
      </c>
    </row>
    <row r="1517" spans="1:7" x14ac:dyDescent="0.25">
      <c r="A1517">
        <v>3023500</v>
      </c>
      <c r="B1517" t="s">
        <v>24194</v>
      </c>
      <c r="C1517" t="s">
        <v>24195</v>
      </c>
      <c r="D1517" t="s">
        <v>373</v>
      </c>
      <c r="E1517">
        <v>616160</v>
      </c>
      <c r="F1517" t="s">
        <v>24182</v>
      </c>
      <c r="G1517" s="7">
        <v>1340.26</v>
      </c>
    </row>
    <row r="1518" spans="1:7" x14ac:dyDescent="0.25">
      <c r="A1518">
        <v>3023500</v>
      </c>
      <c r="B1518" t="s">
        <v>24194</v>
      </c>
      <c r="C1518" t="s">
        <v>24195</v>
      </c>
      <c r="D1518" t="s">
        <v>373</v>
      </c>
      <c r="E1518">
        <v>617150</v>
      </c>
      <c r="F1518" t="s">
        <v>24182</v>
      </c>
      <c r="G1518" s="7">
        <v>2418.25</v>
      </c>
    </row>
    <row r="1519" spans="1:7" x14ac:dyDescent="0.25">
      <c r="A1519">
        <v>3023500</v>
      </c>
      <c r="B1519" t="s">
        <v>24194</v>
      </c>
      <c r="C1519" t="s">
        <v>24195</v>
      </c>
      <c r="D1519" t="s">
        <v>374</v>
      </c>
      <c r="E1519">
        <v>615120</v>
      </c>
      <c r="F1519" t="s">
        <v>24182</v>
      </c>
      <c r="G1519" s="7">
        <v>937.51</v>
      </c>
    </row>
    <row r="1520" spans="1:7" x14ac:dyDescent="0.25">
      <c r="A1520">
        <v>3023500</v>
      </c>
      <c r="B1520" t="s">
        <v>24194</v>
      </c>
      <c r="C1520" t="s">
        <v>24195</v>
      </c>
      <c r="D1520" t="s">
        <v>374</v>
      </c>
      <c r="E1520">
        <v>616120</v>
      </c>
      <c r="F1520" t="s">
        <v>24182</v>
      </c>
      <c r="G1520" s="7">
        <v>95.2</v>
      </c>
    </row>
    <row r="1521" spans="1:7" x14ac:dyDescent="0.25">
      <c r="A1521">
        <v>3023500</v>
      </c>
      <c r="B1521" t="s">
        <v>24194</v>
      </c>
      <c r="C1521" t="s">
        <v>24195</v>
      </c>
      <c r="D1521" t="s">
        <v>374</v>
      </c>
      <c r="E1521">
        <v>617120</v>
      </c>
      <c r="F1521" t="s">
        <v>24182</v>
      </c>
      <c r="G1521" s="7">
        <v>191.25</v>
      </c>
    </row>
    <row r="1522" spans="1:7" x14ac:dyDescent="0.25">
      <c r="A1522">
        <v>3023500</v>
      </c>
      <c r="B1522" t="s">
        <v>24194</v>
      </c>
      <c r="C1522" t="s">
        <v>24195</v>
      </c>
      <c r="D1522" t="s">
        <v>375</v>
      </c>
      <c r="E1522">
        <v>615140</v>
      </c>
      <c r="F1522" t="s">
        <v>24182</v>
      </c>
      <c r="G1522" s="7">
        <v>2853.78</v>
      </c>
    </row>
    <row r="1523" spans="1:7" x14ac:dyDescent="0.25">
      <c r="A1523">
        <v>3023500</v>
      </c>
      <c r="B1523" t="s">
        <v>24194</v>
      </c>
      <c r="C1523" t="s">
        <v>24195</v>
      </c>
      <c r="D1523" t="s">
        <v>375</v>
      </c>
      <c r="E1523">
        <v>616130</v>
      </c>
      <c r="F1523" t="s">
        <v>24182</v>
      </c>
      <c r="G1523" s="7">
        <v>365.52</v>
      </c>
    </row>
    <row r="1524" spans="1:7" x14ac:dyDescent="0.25">
      <c r="A1524">
        <v>3023500</v>
      </c>
      <c r="B1524" t="s">
        <v>24194</v>
      </c>
      <c r="C1524" t="s">
        <v>24195</v>
      </c>
      <c r="D1524" t="s">
        <v>375</v>
      </c>
      <c r="E1524">
        <v>617130</v>
      </c>
      <c r="F1524" t="s">
        <v>24182</v>
      </c>
      <c r="G1524" s="7">
        <v>582.16999999999996</v>
      </c>
    </row>
    <row r="1525" spans="1:7" x14ac:dyDescent="0.25">
      <c r="A1525">
        <v>3023500</v>
      </c>
      <c r="B1525" t="s">
        <v>24194</v>
      </c>
      <c r="C1525" t="s">
        <v>24195</v>
      </c>
      <c r="D1525" t="s">
        <v>377</v>
      </c>
      <c r="E1525">
        <v>611110</v>
      </c>
      <c r="F1525" t="s">
        <v>24182</v>
      </c>
      <c r="G1525" s="7">
        <v>942.42000000000007</v>
      </c>
    </row>
    <row r="1526" spans="1:7" x14ac:dyDescent="0.25">
      <c r="A1526">
        <v>3023500</v>
      </c>
      <c r="B1526" t="s">
        <v>24194</v>
      </c>
      <c r="C1526" t="s">
        <v>24195</v>
      </c>
      <c r="D1526" t="s">
        <v>377</v>
      </c>
      <c r="E1526">
        <v>611120</v>
      </c>
      <c r="F1526" t="s">
        <v>24182</v>
      </c>
      <c r="G1526" s="7">
        <v>101.52</v>
      </c>
    </row>
    <row r="1527" spans="1:7" x14ac:dyDescent="0.25">
      <c r="A1527">
        <v>3023500</v>
      </c>
      <c r="B1527" t="s">
        <v>24194</v>
      </c>
      <c r="C1527" t="s">
        <v>24195</v>
      </c>
      <c r="D1527" t="s">
        <v>377</v>
      </c>
      <c r="E1527">
        <v>611130</v>
      </c>
      <c r="F1527" t="s">
        <v>24182</v>
      </c>
      <c r="G1527" s="7">
        <v>192.26</v>
      </c>
    </row>
    <row r="1528" spans="1:7" x14ac:dyDescent="0.25">
      <c r="A1528">
        <v>3022009</v>
      </c>
      <c r="B1528" t="s">
        <v>24196</v>
      </c>
      <c r="C1528" t="s">
        <v>24197</v>
      </c>
      <c r="D1528" t="s">
        <v>371</v>
      </c>
      <c r="E1528">
        <v>615100</v>
      </c>
      <c r="F1528" t="s">
        <v>24182</v>
      </c>
      <c r="G1528" s="7">
        <v>118069.99</v>
      </c>
    </row>
    <row r="1529" spans="1:7" x14ac:dyDescent="0.25">
      <c r="A1529">
        <v>3022009</v>
      </c>
      <c r="B1529" t="s">
        <v>24196</v>
      </c>
      <c r="C1529" t="s">
        <v>24197</v>
      </c>
      <c r="D1529" t="s">
        <v>371</v>
      </c>
      <c r="E1529">
        <v>616100</v>
      </c>
      <c r="F1529" t="s">
        <v>24182</v>
      </c>
      <c r="G1529" s="7">
        <v>15641.580000000002</v>
      </c>
    </row>
    <row r="1530" spans="1:7" x14ac:dyDescent="0.25">
      <c r="A1530">
        <v>3022009</v>
      </c>
      <c r="B1530" t="s">
        <v>24196</v>
      </c>
      <c r="C1530" t="s">
        <v>24197</v>
      </c>
      <c r="D1530" t="s">
        <v>371</v>
      </c>
      <c r="E1530">
        <v>617100</v>
      </c>
      <c r="F1530" t="s">
        <v>24182</v>
      </c>
      <c r="G1530" s="7">
        <v>32618.49</v>
      </c>
    </row>
    <row r="1531" spans="1:7" x14ac:dyDescent="0.25">
      <c r="A1531">
        <v>3022009</v>
      </c>
      <c r="B1531" t="s">
        <v>24196</v>
      </c>
      <c r="C1531" t="s">
        <v>24197</v>
      </c>
      <c r="D1531" t="s">
        <v>373</v>
      </c>
      <c r="E1531">
        <v>615130</v>
      </c>
      <c r="F1531" t="s">
        <v>24182</v>
      </c>
      <c r="G1531" s="7">
        <v>43384.409999999996</v>
      </c>
    </row>
    <row r="1532" spans="1:7" x14ac:dyDescent="0.25">
      <c r="A1532">
        <v>3022009</v>
      </c>
      <c r="B1532" t="s">
        <v>24196</v>
      </c>
      <c r="C1532" t="s">
        <v>24197</v>
      </c>
      <c r="D1532" t="s">
        <v>373</v>
      </c>
      <c r="E1532">
        <v>616160</v>
      </c>
      <c r="F1532" t="s">
        <v>24182</v>
      </c>
      <c r="G1532" s="7">
        <v>5430.6100000000015</v>
      </c>
    </row>
    <row r="1533" spans="1:7" x14ac:dyDescent="0.25">
      <c r="A1533">
        <v>3022009</v>
      </c>
      <c r="B1533" t="s">
        <v>24196</v>
      </c>
      <c r="C1533" t="s">
        <v>24197</v>
      </c>
      <c r="D1533" t="s">
        <v>373</v>
      </c>
      <c r="E1533">
        <v>617150</v>
      </c>
      <c r="F1533" t="s">
        <v>24182</v>
      </c>
      <c r="G1533" s="7">
        <v>8282.4500000000025</v>
      </c>
    </row>
    <row r="1534" spans="1:7" x14ac:dyDescent="0.25">
      <c r="A1534">
        <v>3022009</v>
      </c>
      <c r="B1534" t="s">
        <v>24196</v>
      </c>
      <c r="C1534" t="s">
        <v>24197</v>
      </c>
      <c r="D1534" t="s">
        <v>374</v>
      </c>
      <c r="E1534">
        <v>615120</v>
      </c>
      <c r="F1534" t="s">
        <v>24182</v>
      </c>
      <c r="G1534" s="7">
        <v>3340.2500000000005</v>
      </c>
    </row>
    <row r="1535" spans="1:7" x14ac:dyDescent="0.25">
      <c r="A1535">
        <v>3022009</v>
      </c>
      <c r="B1535" t="s">
        <v>24196</v>
      </c>
      <c r="C1535" t="s">
        <v>24197</v>
      </c>
      <c r="D1535" t="s">
        <v>374</v>
      </c>
      <c r="E1535">
        <v>616120</v>
      </c>
      <c r="F1535" t="s">
        <v>24182</v>
      </c>
      <c r="G1535" s="7">
        <v>383.87</v>
      </c>
    </row>
    <row r="1536" spans="1:7" x14ac:dyDescent="0.25">
      <c r="A1536">
        <v>3022009</v>
      </c>
      <c r="B1536" t="s">
        <v>24196</v>
      </c>
      <c r="C1536" t="s">
        <v>24197</v>
      </c>
      <c r="D1536" t="s">
        <v>374</v>
      </c>
      <c r="E1536">
        <v>617120</v>
      </c>
      <c r="F1536" t="s">
        <v>24182</v>
      </c>
      <c r="G1536" s="7">
        <v>528.26</v>
      </c>
    </row>
    <row r="1537" spans="1:7" x14ac:dyDescent="0.25">
      <c r="A1537">
        <v>3022009</v>
      </c>
      <c r="B1537" t="s">
        <v>24196</v>
      </c>
      <c r="C1537" t="s">
        <v>24197</v>
      </c>
      <c r="D1537" t="s">
        <v>375</v>
      </c>
      <c r="E1537">
        <v>615140</v>
      </c>
      <c r="F1537" t="s">
        <v>24182</v>
      </c>
      <c r="G1537" s="7">
        <v>10248.129999999999</v>
      </c>
    </row>
    <row r="1538" spans="1:7" x14ac:dyDescent="0.25">
      <c r="A1538">
        <v>3022009</v>
      </c>
      <c r="B1538" t="s">
        <v>24196</v>
      </c>
      <c r="C1538" t="s">
        <v>24197</v>
      </c>
      <c r="D1538" t="s">
        <v>375</v>
      </c>
      <c r="E1538">
        <v>616130</v>
      </c>
      <c r="F1538" t="s">
        <v>24182</v>
      </c>
      <c r="G1538" s="7">
        <v>1341.91</v>
      </c>
    </row>
    <row r="1539" spans="1:7" x14ac:dyDescent="0.25">
      <c r="A1539">
        <v>3022009</v>
      </c>
      <c r="B1539" t="s">
        <v>24196</v>
      </c>
      <c r="C1539" t="s">
        <v>24197</v>
      </c>
      <c r="D1539" t="s">
        <v>375</v>
      </c>
      <c r="E1539">
        <v>617130</v>
      </c>
      <c r="F1539" t="s">
        <v>24182</v>
      </c>
      <c r="G1539" s="7">
        <v>2080.2200000000003</v>
      </c>
    </row>
    <row r="1540" spans="1:7" x14ac:dyDescent="0.25">
      <c r="A1540">
        <v>3022009</v>
      </c>
      <c r="B1540" t="s">
        <v>24196</v>
      </c>
      <c r="C1540" t="s">
        <v>24197</v>
      </c>
      <c r="D1540" t="s">
        <v>377</v>
      </c>
      <c r="E1540">
        <v>611110</v>
      </c>
      <c r="F1540" t="s">
        <v>24182</v>
      </c>
      <c r="G1540" s="7">
        <v>8554.8700000000008</v>
      </c>
    </row>
    <row r="1541" spans="1:7" x14ac:dyDescent="0.25">
      <c r="A1541">
        <v>3022009</v>
      </c>
      <c r="B1541" t="s">
        <v>24196</v>
      </c>
      <c r="C1541" t="s">
        <v>24197</v>
      </c>
      <c r="D1541" t="s">
        <v>377</v>
      </c>
      <c r="E1541">
        <v>611120</v>
      </c>
      <c r="F1541" t="s">
        <v>24182</v>
      </c>
      <c r="G1541" s="7">
        <v>794.39</v>
      </c>
    </row>
    <row r="1542" spans="1:7" x14ac:dyDescent="0.25">
      <c r="A1542">
        <v>3022009</v>
      </c>
      <c r="B1542" t="s">
        <v>24196</v>
      </c>
      <c r="C1542" t="s">
        <v>24197</v>
      </c>
      <c r="D1542" t="s">
        <v>377</v>
      </c>
      <c r="E1542">
        <v>611130</v>
      </c>
      <c r="F1542" t="s">
        <v>24182</v>
      </c>
      <c r="G1542" s="7">
        <v>1736.5299999999995</v>
      </c>
    </row>
    <row r="1543" spans="1:7" x14ac:dyDescent="0.25">
      <c r="A1543">
        <v>3022011</v>
      </c>
      <c r="B1543" t="s">
        <v>24198</v>
      </c>
      <c r="C1543" t="s">
        <v>46</v>
      </c>
      <c r="D1543" t="s">
        <v>371</v>
      </c>
      <c r="E1543">
        <v>615100</v>
      </c>
      <c r="F1543" t="s">
        <v>24182</v>
      </c>
      <c r="G1543" s="7">
        <v>37945.919999999998</v>
      </c>
    </row>
    <row r="1544" spans="1:7" x14ac:dyDescent="0.25">
      <c r="A1544">
        <v>3022011</v>
      </c>
      <c r="B1544" t="s">
        <v>24198</v>
      </c>
      <c r="C1544" t="s">
        <v>46</v>
      </c>
      <c r="D1544" t="s">
        <v>371</v>
      </c>
      <c r="E1544">
        <v>616100</v>
      </c>
      <c r="F1544" t="s">
        <v>24182</v>
      </c>
      <c r="G1544" s="7">
        <v>5017.2</v>
      </c>
    </row>
    <row r="1545" spans="1:7" x14ac:dyDescent="0.25">
      <c r="A1545">
        <v>3022011</v>
      </c>
      <c r="B1545" t="s">
        <v>24198</v>
      </c>
      <c r="C1545" t="s">
        <v>46</v>
      </c>
      <c r="D1545" t="s">
        <v>371</v>
      </c>
      <c r="E1545">
        <v>617100</v>
      </c>
      <c r="F1545" t="s">
        <v>24182</v>
      </c>
      <c r="G1545" s="7">
        <v>9668.8299999999981</v>
      </c>
    </row>
    <row r="1546" spans="1:7" x14ac:dyDescent="0.25">
      <c r="A1546">
        <v>3022011</v>
      </c>
      <c r="B1546" t="s">
        <v>24198</v>
      </c>
      <c r="C1546" t="s">
        <v>46</v>
      </c>
      <c r="D1546" t="s">
        <v>373</v>
      </c>
      <c r="E1546">
        <v>615130</v>
      </c>
      <c r="F1546" t="s">
        <v>24182</v>
      </c>
      <c r="G1546" s="7">
        <v>17530.969999999994</v>
      </c>
    </row>
    <row r="1547" spans="1:7" x14ac:dyDescent="0.25">
      <c r="A1547">
        <v>3022011</v>
      </c>
      <c r="B1547" t="s">
        <v>24198</v>
      </c>
      <c r="C1547" t="s">
        <v>46</v>
      </c>
      <c r="D1547" t="s">
        <v>373</v>
      </c>
      <c r="E1547">
        <v>616160</v>
      </c>
      <c r="F1547" t="s">
        <v>24182</v>
      </c>
      <c r="G1547" s="7">
        <v>1983.28</v>
      </c>
    </row>
    <row r="1548" spans="1:7" x14ac:dyDescent="0.25">
      <c r="A1548">
        <v>3022011</v>
      </c>
      <c r="B1548" t="s">
        <v>24198</v>
      </c>
      <c r="C1548" t="s">
        <v>46</v>
      </c>
      <c r="D1548" t="s">
        <v>373</v>
      </c>
      <c r="E1548">
        <v>617150</v>
      </c>
      <c r="F1548" t="s">
        <v>24182</v>
      </c>
      <c r="G1548" s="7">
        <v>3339.14</v>
      </c>
    </row>
    <row r="1549" spans="1:7" x14ac:dyDescent="0.25">
      <c r="A1549">
        <v>3022011</v>
      </c>
      <c r="B1549" t="s">
        <v>24198</v>
      </c>
      <c r="C1549" t="s">
        <v>46</v>
      </c>
      <c r="D1549" t="s">
        <v>374</v>
      </c>
      <c r="E1549">
        <v>615120</v>
      </c>
      <c r="F1549" t="s">
        <v>24182</v>
      </c>
      <c r="G1549" s="7">
        <v>520.49</v>
      </c>
    </row>
    <row r="1550" spans="1:7" x14ac:dyDescent="0.25">
      <c r="A1550">
        <v>3022011</v>
      </c>
      <c r="B1550" t="s">
        <v>24198</v>
      </c>
      <c r="C1550" t="s">
        <v>46</v>
      </c>
      <c r="D1550" t="s">
        <v>374</v>
      </c>
      <c r="E1550">
        <v>616120</v>
      </c>
      <c r="F1550" t="s">
        <v>24182</v>
      </c>
      <c r="G1550" s="7">
        <v>67.260000000000005</v>
      </c>
    </row>
    <row r="1551" spans="1:7" x14ac:dyDescent="0.25">
      <c r="A1551">
        <v>3022011</v>
      </c>
      <c r="B1551" t="s">
        <v>24198</v>
      </c>
      <c r="C1551" t="s">
        <v>46</v>
      </c>
      <c r="D1551" t="s">
        <v>374</v>
      </c>
      <c r="E1551">
        <v>617120</v>
      </c>
      <c r="F1551" t="s">
        <v>24182</v>
      </c>
      <c r="G1551" s="7">
        <v>105.65</v>
      </c>
    </row>
    <row r="1552" spans="1:7" x14ac:dyDescent="0.25">
      <c r="A1552">
        <v>3022011</v>
      </c>
      <c r="B1552" t="s">
        <v>24198</v>
      </c>
      <c r="C1552" t="s">
        <v>46</v>
      </c>
      <c r="D1552" t="s">
        <v>375</v>
      </c>
      <c r="E1552">
        <v>615140</v>
      </c>
      <c r="F1552" t="s">
        <v>24182</v>
      </c>
      <c r="G1552" s="7">
        <v>2374.34</v>
      </c>
    </row>
    <row r="1553" spans="1:7" x14ac:dyDescent="0.25">
      <c r="A1553">
        <v>3022011</v>
      </c>
      <c r="B1553" t="s">
        <v>24198</v>
      </c>
      <c r="C1553" t="s">
        <v>46</v>
      </c>
      <c r="D1553" t="s">
        <v>375</v>
      </c>
      <c r="E1553">
        <v>616130</v>
      </c>
      <c r="F1553" t="s">
        <v>24182</v>
      </c>
      <c r="G1553" s="7">
        <v>291.83</v>
      </c>
    </row>
    <row r="1554" spans="1:7" x14ac:dyDescent="0.25">
      <c r="A1554">
        <v>3022011</v>
      </c>
      <c r="B1554" t="s">
        <v>24198</v>
      </c>
      <c r="C1554" t="s">
        <v>46</v>
      </c>
      <c r="D1554" t="s">
        <v>375</v>
      </c>
      <c r="E1554">
        <v>617130</v>
      </c>
      <c r="F1554" t="s">
        <v>24182</v>
      </c>
      <c r="G1554" s="7">
        <v>481.94</v>
      </c>
    </row>
    <row r="1555" spans="1:7" x14ac:dyDescent="0.25">
      <c r="A1555">
        <v>3022011</v>
      </c>
      <c r="B1555" t="s">
        <v>24198</v>
      </c>
      <c r="C1555" t="s">
        <v>46</v>
      </c>
      <c r="D1555" t="s">
        <v>377</v>
      </c>
      <c r="E1555">
        <v>611110</v>
      </c>
      <c r="F1555" t="s">
        <v>24182</v>
      </c>
      <c r="G1555" s="7">
        <v>5696.5300000000034</v>
      </c>
    </row>
    <row r="1556" spans="1:7" x14ac:dyDescent="0.25">
      <c r="A1556">
        <v>3022011</v>
      </c>
      <c r="B1556" t="s">
        <v>24198</v>
      </c>
      <c r="C1556" t="s">
        <v>46</v>
      </c>
      <c r="D1556" t="s">
        <v>377</v>
      </c>
      <c r="E1556">
        <v>611120</v>
      </c>
      <c r="F1556" t="s">
        <v>24182</v>
      </c>
      <c r="G1556" s="7">
        <v>446.05</v>
      </c>
    </row>
    <row r="1557" spans="1:7" x14ac:dyDescent="0.25">
      <c r="A1557">
        <v>3022011</v>
      </c>
      <c r="B1557" t="s">
        <v>24198</v>
      </c>
      <c r="C1557" t="s">
        <v>46</v>
      </c>
      <c r="D1557" t="s">
        <v>377</v>
      </c>
      <c r="E1557">
        <v>611130</v>
      </c>
      <c r="F1557" t="s">
        <v>24182</v>
      </c>
      <c r="G1557" s="7">
        <v>1156.28</v>
      </c>
    </row>
    <row r="1558" spans="1:7" x14ac:dyDescent="0.25">
      <c r="A1558">
        <v>3022011</v>
      </c>
      <c r="B1558" t="s">
        <v>24198</v>
      </c>
      <c r="C1558" t="s">
        <v>46</v>
      </c>
      <c r="D1558" t="s">
        <v>379</v>
      </c>
      <c r="E1558">
        <v>615170</v>
      </c>
      <c r="F1558" t="s">
        <v>24182</v>
      </c>
      <c r="G1558" s="7">
        <v>565.22</v>
      </c>
    </row>
    <row r="1559" spans="1:7" x14ac:dyDescent="0.25">
      <c r="A1559">
        <v>3022011</v>
      </c>
      <c r="B1559" t="s">
        <v>24198</v>
      </c>
      <c r="C1559" t="s">
        <v>46</v>
      </c>
      <c r="D1559" t="s">
        <v>379</v>
      </c>
      <c r="E1559">
        <v>616140</v>
      </c>
      <c r="F1559" t="s">
        <v>24182</v>
      </c>
      <c r="G1559" s="7">
        <v>21.81</v>
      </c>
    </row>
    <row r="1560" spans="1:7" x14ac:dyDescent="0.25">
      <c r="A1560">
        <v>3022015</v>
      </c>
      <c r="B1560" t="s">
        <v>24199</v>
      </c>
      <c r="C1560" t="s">
        <v>241</v>
      </c>
      <c r="D1560" t="s">
        <v>371</v>
      </c>
      <c r="E1560">
        <v>615100</v>
      </c>
      <c r="F1560" t="s">
        <v>24182</v>
      </c>
      <c r="G1560" s="7">
        <v>56706.149999999994</v>
      </c>
    </row>
    <row r="1561" spans="1:7" x14ac:dyDescent="0.25">
      <c r="A1561">
        <v>3022015</v>
      </c>
      <c r="B1561" t="s">
        <v>24199</v>
      </c>
      <c r="C1561" t="s">
        <v>241</v>
      </c>
      <c r="D1561" t="s">
        <v>371</v>
      </c>
      <c r="E1561">
        <v>616100</v>
      </c>
      <c r="F1561" t="s">
        <v>24182</v>
      </c>
      <c r="G1561" s="7">
        <v>7598.3899999999994</v>
      </c>
    </row>
    <row r="1562" spans="1:7" x14ac:dyDescent="0.25">
      <c r="A1562">
        <v>3022015</v>
      </c>
      <c r="B1562" t="s">
        <v>24199</v>
      </c>
      <c r="C1562" t="s">
        <v>241</v>
      </c>
      <c r="D1562" t="s">
        <v>371</v>
      </c>
      <c r="E1562">
        <v>617100</v>
      </c>
      <c r="F1562" t="s">
        <v>24182</v>
      </c>
      <c r="G1562" s="7">
        <v>14165.359999999999</v>
      </c>
    </row>
    <row r="1563" spans="1:7" x14ac:dyDescent="0.25">
      <c r="A1563">
        <v>3022015</v>
      </c>
      <c r="B1563" t="s">
        <v>24199</v>
      </c>
      <c r="C1563" t="s">
        <v>241</v>
      </c>
      <c r="D1563" t="s">
        <v>373</v>
      </c>
      <c r="E1563">
        <v>615130</v>
      </c>
      <c r="F1563" t="s">
        <v>24182</v>
      </c>
      <c r="G1563" s="7">
        <v>60649.890000000021</v>
      </c>
    </row>
    <row r="1564" spans="1:7" x14ac:dyDescent="0.25">
      <c r="A1564">
        <v>3022015</v>
      </c>
      <c r="B1564" t="s">
        <v>24199</v>
      </c>
      <c r="C1564" t="s">
        <v>241</v>
      </c>
      <c r="D1564" t="s">
        <v>373</v>
      </c>
      <c r="E1564">
        <v>616160</v>
      </c>
      <c r="F1564" t="s">
        <v>24182</v>
      </c>
      <c r="G1564" s="7">
        <v>6995.18</v>
      </c>
    </row>
    <row r="1565" spans="1:7" x14ac:dyDescent="0.25">
      <c r="A1565">
        <v>3022015</v>
      </c>
      <c r="B1565" t="s">
        <v>24199</v>
      </c>
      <c r="C1565" t="s">
        <v>241</v>
      </c>
      <c r="D1565" t="s">
        <v>373</v>
      </c>
      <c r="E1565">
        <v>617150</v>
      </c>
      <c r="F1565" t="s">
        <v>24182</v>
      </c>
      <c r="G1565" s="7">
        <v>11719.86</v>
      </c>
    </row>
    <row r="1566" spans="1:7" x14ac:dyDescent="0.25">
      <c r="A1566">
        <v>3022015</v>
      </c>
      <c r="B1566" t="s">
        <v>24199</v>
      </c>
      <c r="C1566" t="s">
        <v>241</v>
      </c>
      <c r="D1566" t="s">
        <v>374</v>
      </c>
      <c r="E1566">
        <v>615120</v>
      </c>
      <c r="F1566" t="s">
        <v>24182</v>
      </c>
      <c r="G1566" s="7">
        <v>4711.97</v>
      </c>
    </row>
    <row r="1567" spans="1:7" x14ac:dyDescent="0.25">
      <c r="A1567">
        <v>3022015</v>
      </c>
      <c r="B1567" t="s">
        <v>24199</v>
      </c>
      <c r="C1567" t="s">
        <v>241</v>
      </c>
      <c r="D1567" t="s">
        <v>374</v>
      </c>
      <c r="E1567">
        <v>616120</v>
      </c>
      <c r="F1567" t="s">
        <v>24182</v>
      </c>
      <c r="G1567" s="7">
        <v>578.17999999999995</v>
      </c>
    </row>
    <row r="1568" spans="1:7" x14ac:dyDescent="0.25">
      <c r="A1568">
        <v>3022015</v>
      </c>
      <c r="B1568" t="s">
        <v>24199</v>
      </c>
      <c r="C1568" t="s">
        <v>241</v>
      </c>
      <c r="D1568" t="s">
        <v>374</v>
      </c>
      <c r="E1568">
        <v>617120</v>
      </c>
      <c r="F1568" t="s">
        <v>24182</v>
      </c>
      <c r="G1568" s="7">
        <v>956.46</v>
      </c>
    </row>
    <row r="1569" spans="1:7" x14ac:dyDescent="0.25">
      <c r="A1569">
        <v>3022015</v>
      </c>
      <c r="B1569" t="s">
        <v>24199</v>
      </c>
      <c r="C1569" t="s">
        <v>241</v>
      </c>
      <c r="D1569" t="s">
        <v>375</v>
      </c>
      <c r="E1569">
        <v>615140</v>
      </c>
      <c r="F1569" t="s">
        <v>24182</v>
      </c>
      <c r="G1569" s="7">
        <v>8456.86</v>
      </c>
    </row>
    <row r="1570" spans="1:7" x14ac:dyDescent="0.25">
      <c r="A1570">
        <v>3022015</v>
      </c>
      <c r="B1570" t="s">
        <v>24199</v>
      </c>
      <c r="C1570" t="s">
        <v>241</v>
      </c>
      <c r="D1570" t="s">
        <v>375</v>
      </c>
      <c r="E1570">
        <v>616130</v>
      </c>
      <c r="F1570" t="s">
        <v>24182</v>
      </c>
      <c r="G1570" s="7">
        <v>1074.57</v>
      </c>
    </row>
    <row r="1571" spans="1:7" x14ac:dyDescent="0.25">
      <c r="A1571">
        <v>3022015</v>
      </c>
      <c r="B1571" t="s">
        <v>24199</v>
      </c>
      <c r="C1571" t="s">
        <v>241</v>
      </c>
      <c r="D1571" t="s">
        <v>375</v>
      </c>
      <c r="E1571">
        <v>617130</v>
      </c>
      <c r="F1571" t="s">
        <v>24182</v>
      </c>
      <c r="G1571" s="7">
        <v>1716.6100000000001</v>
      </c>
    </row>
    <row r="1572" spans="1:7" x14ac:dyDescent="0.25">
      <c r="A1572">
        <v>3022015</v>
      </c>
      <c r="B1572" t="s">
        <v>24199</v>
      </c>
      <c r="C1572" t="s">
        <v>241</v>
      </c>
      <c r="D1572" t="s">
        <v>376</v>
      </c>
      <c r="E1572">
        <v>615110</v>
      </c>
      <c r="F1572" t="s">
        <v>24182</v>
      </c>
      <c r="G1572" s="7">
        <v>4985.1200000000008</v>
      </c>
    </row>
    <row r="1573" spans="1:7" x14ac:dyDescent="0.25">
      <c r="A1573">
        <v>3022015</v>
      </c>
      <c r="B1573" t="s">
        <v>24199</v>
      </c>
      <c r="C1573" t="s">
        <v>241</v>
      </c>
      <c r="D1573" t="s">
        <v>376</v>
      </c>
      <c r="E1573">
        <v>616110</v>
      </c>
      <c r="F1573" t="s">
        <v>24182</v>
      </c>
      <c r="G1573" s="7">
        <v>556.39</v>
      </c>
    </row>
    <row r="1574" spans="1:7" x14ac:dyDescent="0.25">
      <c r="A1574">
        <v>3022015</v>
      </c>
      <c r="B1574" t="s">
        <v>24199</v>
      </c>
      <c r="C1574" t="s">
        <v>241</v>
      </c>
      <c r="D1574" t="s">
        <v>376</v>
      </c>
      <c r="E1574">
        <v>617110</v>
      </c>
      <c r="F1574" t="s">
        <v>24182</v>
      </c>
      <c r="G1574" s="7">
        <v>603.43000000000006</v>
      </c>
    </row>
    <row r="1575" spans="1:7" x14ac:dyDescent="0.25">
      <c r="A1575">
        <v>3022015</v>
      </c>
      <c r="B1575" t="s">
        <v>24199</v>
      </c>
      <c r="C1575" t="s">
        <v>241</v>
      </c>
      <c r="D1575" t="s">
        <v>377</v>
      </c>
      <c r="E1575">
        <v>611110</v>
      </c>
      <c r="F1575" t="s">
        <v>24182</v>
      </c>
      <c r="G1575" s="7">
        <v>1974.7</v>
      </c>
    </row>
    <row r="1576" spans="1:7" x14ac:dyDescent="0.25">
      <c r="A1576">
        <v>3022015</v>
      </c>
      <c r="B1576" t="s">
        <v>24199</v>
      </c>
      <c r="C1576" t="s">
        <v>241</v>
      </c>
      <c r="D1576" t="s">
        <v>377</v>
      </c>
      <c r="E1576">
        <v>611120</v>
      </c>
      <c r="F1576" t="s">
        <v>24182</v>
      </c>
      <c r="G1576" s="7">
        <v>138</v>
      </c>
    </row>
    <row r="1577" spans="1:7" x14ac:dyDescent="0.25">
      <c r="A1577">
        <v>3022015</v>
      </c>
      <c r="B1577" t="s">
        <v>24199</v>
      </c>
      <c r="C1577" t="s">
        <v>241</v>
      </c>
      <c r="D1577" t="s">
        <v>377</v>
      </c>
      <c r="E1577">
        <v>611130</v>
      </c>
      <c r="F1577" t="s">
        <v>24182</v>
      </c>
      <c r="G1577" s="7">
        <v>282.96000000000004</v>
      </c>
    </row>
    <row r="1578" spans="1:7" x14ac:dyDescent="0.25">
      <c r="A1578">
        <v>3022015</v>
      </c>
      <c r="B1578" t="s">
        <v>24199</v>
      </c>
      <c r="C1578" t="s">
        <v>241</v>
      </c>
      <c r="D1578" t="s">
        <v>379</v>
      </c>
      <c r="E1578">
        <v>615170</v>
      </c>
      <c r="F1578" t="s">
        <v>24182</v>
      </c>
      <c r="G1578" s="7">
        <v>687.20999999999992</v>
      </c>
    </row>
    <row r="1579" spans="1:7" x14ac:dyDescent="0.25">
      <c r="A1579">
        <v>3022015</v>
      </c>
      <c r="B1579" t="s">
        <v>24199</v>
      </c>
      <c r="C1579" t="s">
        <v>241</v>
      </c>
      <c r="D1579" t="s">
        <v>379</v>
      </c>
      <c r="E1579">
        <v>616140</v>
      </c>
      <c r="F1579" t="s">
        <v>24182</v>
      </c>
      <c r="G1579" s="7">
        <v>40.020000000000003</v>
      </c>
    </row>
    <row r="1580" spans="1:7" x14ac:dyDescent="0.25">
      <c r="A1580">
        <v>3022015</v>
      </c>
      <c r="B1580" t="s">
        <v>24199</v>
      </c>
      <c r="C1580" t="s">
        <v>241</v>
      </c>
      <c r="D1580" t="s">
        <v>379</v>
      </c>
      <c r="E1580">
        <v>617160</v>
      </c>
      <c r="F1580" t="s">
        <v>24182</v>
      </c>
      <c r="G1580" s="7">
        <v>139.49</v>
      </c>
    </row>
    <row r="1581" spans="1:7" x14ac:dyDescent="0.25">
      <c r="A1581">
        <v>3022016</v>
      </c>
      <c r="B1581" t="s">
        <v>24200</v>
      </c>
      <c r="C1581" t="s">
        <v>160</v>
      </c>
      <c r="D1581" t="s">
        <v>371</v>
      </c>
      <c r="E1581">
        <v>615100</v>
      </c>
      <c r="F1581" t="s">
        <v>24182</v>
      </c>
      <c r="G1581" s="7">
        <v>45591.80999999999</v>
      </c>
    </row>
    <row r="1582" spans="1:7" x14ac:dyDescent="0.25">
      <c r="A1582">
        <v>3022016</v>
      </c>
      <c r="B1582" t="s">
        <v>24200</v>
      </c>
      <c r="C1582" t="s">
        <v>160</v>
      </c>
      <c r="D1582" t="s">
        <v>371</v>
      </c>
      <c r="E1582">
        <v>616100</v>
      </c>
      <c r="F1582" t="s">
        <v>24182</v>
      </c>
      <c r="G1582" s="7">
        <v>6294.83</v>
      </c>
    </row>
    <row r="1583" spans="1:7" x14ac:dyDescent="0.25">
      <c r="A1583">
        <v>3022016</v>
      </c>
      <c r="B1583" t="s">
        <v>24200</v>
      </c>
      <c r="C1583" t="s">
        <v>160</v>
      </c>
      <c r="D1583" t="s">
        <v>371</v>
      </c>
      <c r="E1583">
        <v>617100</v>
      </c>
      <c r="F1583" t="s">
        <v>24182</v>
      </c>
      <c r="G1583" s="7">
        <v>12567.82</v>
      </c>
    </row>
    <row r="1584" spans="1:7" x14ac:dyDescent="0.25">
      <c r="A1584">
        <v>3022016</v>
      </c>
      <c r="B1584" t="s">
        <v>24200</v>
      </c>
      <c r="C1584" t="s">
        <v>160</v>
      </c>
      <c r="D1584" t="s">
        <v>372</v>
      </c>
      <c r="E1584">
        <v>615180</v>
      </c>
      <c r="F1584" t="s">
        <v>24182</v>
      </c>
      <c r="G1584" s="7">
        <v>545.74</v>
      </c>
    </row>
    <row r="1585" spans="1:7" x14ac:dyDescent="0.25">
      <c r="A1585">
        <v>3022016</v>
      </c>
      <c r="B1585" t="s">
        <v>24200</v>
      </c>
      <c r="C1585" t="s">
        <v>160</v>
      </c>
      <c r="D1585" t="s">
        <v>372</v>
      </c>
      <c r="E1585">
        <v>616150</v>
      </c>
      <c r="F1585" t="s">
        <v>24182</v>
      </c>
      <c r="G1585" s="7">
        <v>18.899999999999999</v>
      </c>
    </row>
    <row r="1586" spans="1:7" x14ac:dyDescent="0.25">
      <c r="A1586">
        <v>3022016</v>
      </c>
      <c r="B1586" t="s">
        <v>24200</v>
      </c>
      <c r="C1586" t="s">
        <v>160</v>
      </c>
      <c r="D1586" t="s">
        <v>373</v>
      </c>
      <c r="E1586">
        <v>615130</v>
      </c>
      <c r="F1586" t="s">
        <v>24182</v>
      </c>
      <c r="G1586" s="7">
        <v>19305.78</v>
      </c>
    </row>
    <row r="1587" spans="1:7" x14ac:dyDescent="0.25">
      <c r="A1587">
        <v>3022016</v>
      </c>
      <c r="B1587" t="s">
        <v>24200</v>
      </c>
      <c r="C1587" t="s">
        <v>160</v>
      </c>
      <c r="D1587" t="s">
        <v>373</v>
      </c>
      <c r="E1587">
        <v>616160</v>
      </c>
      <c r="F1587" t="s">
        <v>24182</v>
      </c>
      <c r="G1587" s="7">
        <v>2255.9399999999996</v>
      </c>
    </row>
    <row r="1588" spans="1:7" x14ac:dyDescent="0.25">
      <c r="A1588">
        <v>3022016</v>
      </c>
      <c r="B1588" t="s">
        <v>24200</v>
      </c>
      <c r="C1588" t="s">
        <v>160</v>
      </c>
      <c r="D1588" t="s">
        <v>373</v>
      </c>
      <c r="E1588">
        <v>617150</v>
      </c>
      <c r="F1588" t="s">
        <v>24182</v>
      </c>
      <c r="G1588" s="7">
        <v>3253.37</v>
      </c>
    </row>
    <row r="1589" spans="1:7" x14ac:dyDescent="0.25">
      <c r="A1589">
        <v>3022016</v>
      </c>
      <c r="B1589" t="s">
        <v>24200</v>
      </c>
      <c r="C1589" t="s">
        <v>160</v>
      </c>
      <c r="D1589" t="s">
        <v>374</v>
      </c>
      <c r="E1589">
        <v>615120</v>
      </c>
      <c r="F1589" t="s">
        <v>24182</v>
      </c>
      <c r="G1589" s="7">
        <v>2602.4499999999998</v>
      </c>
    </row>
    <row r="1590" spans="1:7" x14ac:dyDescent="0.25">
      <c r="A1590">
        <v>3022016</v>
      </c>
      <c r="B1590" t="s">
        <v>24200</v>
      </c>
      <c r="C1590" t="s">
        <v>160</v>
      </c>
      <c r="D1590" t="s">
        <v>374</v>
      </c>
      <c r="E1590">
        <v>616120</v>
      </c>
      <c r="F1590" t="s">
        <v>24182</v>
      </c>
      <c r="G1590" s="7">
        <v>325.87</v>
      </c>
    </row>
    <row r="1591" spans="1:7" x14ac:dyDescent="0.25">
      <c r="A1591">
        <v>3022016</v>
      </c>
      <c r="B1591" t="s">
        <v>24200</v>
      </c>
      <c r="C1591" t="s">
        <v>160</v>
      </c>
      <c r="D1591" t="s">
        <v>374</v>
      </c>
      <c r="E1591">
        <v>617120</v>
      </c>
      <c r="F1591" t="s">
        <v>24182</v>
      </c>
      <c r="G1591" s="7">
        <v>528.26</v>
      </c>
    </row>
    <row r="1592" spans="1:7" x14ac:dyDescent="0.25">
      <c r="A1592">
        <v>3022016</v>
      </c>
      <c r="B1592" t="s">
        <v>24200</v>
      </c>
      <c r="C1592" t="s">
        <v>160</v>
      </c>
      <c r="D1592" t="s">
        <v>375</v>
      </c>
      <c r="E1592">
        <v>615140</v>
      </c>
      <c r="F1592" t="s">
        <v>24182</v>
      </c>
      <c r="G1592" s="7">
        <v>4788.63</v>
      </c>
    </row>
    <row r="1593" spans="1:7" x14ac:dyDescent="0.25">
      <c r="A1593">
        <v>3022016</v>
      </c>
      <c r="B1593" t="s">
        <v>24200</v>
      </c>
      <c r="C1593" t="s">
        <v>160</v>
      </c>
      <c r="D1593" t="s">
        <v>375</v>
      </c>
      <c r="E1593">
        <v>616130</v>
      </c>
      <c r="F1593" t="s">
        <v>24182</v>
      </c>
      <c r="G1593" s="7">
        <v>589.62</v>
      </c>
    </row>
    <row r="1594" spans="1:7" x14ac:dyDescent="0.25">
      <c r="A1594">
        <v>3022016</v>
      </c>
      <c r="B1594" t="s">
        <v>24200</v>
      </c>
      <c r="C1594" t="s">
        <v>160</v>
      </c>
      <c r="D1594" t="s">
        <v>375</v>
      </c>
      <c r="E1594">
        <v>617130</v>
      </c>
      <c r="F1594" t="s">
        <v>24182</v>
      </c>
      <c r="G1594" s="7">
        <v>972.02</v>
      </c>
    </row>
    <row r="1595" spans="1:7" x14ac:dyDescent="0.25">
      <c r="A1595">
        <v>3022016</v>
      </c>
      <c r="B1595" t="s">
        <v>24200</v>
      </c>
      <c r="C1595" t="s">
        <v>160</v>
      </c>
      <c r="D1595" t="s">
        <v>377</v>
      </c>
      <c r="E1595">
        <v>611110</v>
      </c>
      <c r="F1595" t="s">
        <v>24182</v>
      </c>
      <c r="G1595" s="7">
        <v>1384.2399999999998</v>
      </c>
    </row>
    <row r="1596" spans="1:7" x14ac:dyDescent="0.25">
      <c r="A1596">
        <v>3022016</v>
      </c>
      <c r="B1596" t="s">
        <v>24200</v>
      </c>
      <c r="C1596" t="s">
        <v>160</v>
      </c>
      <c r="D1596" t="s">
        <v>377</v>
      </c>
      <c r="E1596">
        <v>611120</v>
      </c>
      <c r="F1596" t="s">
        <v>24182</v>
      </c>
      <c r="G1596" s="7">
        <v>18.939999999999998</v>
      </c>
    </row>
    <row r="1597" spans="1:7" x14ac:dyDescent="0.25">
      <c r="A1597">
        <v>3022016</v>
      </c>
      <c r="B1597" t="s">
        <v>24200</v>
      </c>
      <c r="C1597" t="s">
        <v>160</v>
      </c>
      <c r="D1597" t="s">
        <v>377</v>
      </c>
      <c r="E1597">
        <v>611130</v>
      </c>
      <c r="F1597" t="s">
        <v>24182</v>
      </c>
      <c r="G1597" s="7">
        <v>280.99</v>
      </c>
    </row>
    <row r="1598" spans="1:7" x14ac:dyDescent="0.25">
      <c r="A1598">
        <v>3022017</v>
      </c>
      <c r="B1598" t="s">
        <v>24201</v>
      </c>
      <c r="C1598" t="s">
        <v>61</v>
      </c>
      <c r="D1598" t="s">
        <v>371</v>
      </c>
      <c r="E1598">
        <v>615100</v>
      </c>
      <c r="F1598" t="s">
        <v>24182</v>
      </c>
      <c r="G1598" s="7">
        <v>68095.509999999995</v>
      </c>
    </row>
    <row r="1599" spans="1:7" x14ac:dyDescent="0.25">
      <c r="A1599">
        <v>3022017</v>
      </c>
      <c r="B1599" t="s">
        <v>24201</v>
      </c>
      <c r="C1599" t="s">
        <v>61</v>
      </c>
      <c r="D1599" t="s">
        <v>371</v>
      </c>
      <c r="E1599">
        <v>616100</v>
      </c>
      <c r="F1599" t="s">
        <v>24182</v>
      </c>
      <c r="G1599" s="7">
        <v>9098.6099999999988</v>
      </c>
    </row>
    <row r="1600" spans="1:7" x14ac:dyDescent="0.25">
      <c r="A1600">
        <v>3022017</v>
      </c>
      <c r="B1600" t="s">
        <v>24201</v>
      </c>
      <c r="C1600" t="s">
        <v>61</v>
      </c>
      <c r="D1600" t="s">
        <v>371</v>
      </c>
      <c r="E1600">
        <v>617100</v>
      </c>
      <c r="F1600" t="s">
        <v>24182</v>
      </c>
      <c r="G1600" s="7">
        <v>18418.550000000003</v>
      </c>
    </row>
    <row r="1601" spans="1:7" x14ac:dyDescent="0.25">
      <c r="A1601">
        <v>3022017</v>
      </c>
      <c r="B1601" t="s">
        <v>24201</v>
      </c>
      <c r="C1601" t="s">
        <v>61</v>
      </c>
      <c r="D1601" t="s">
        <v>373</v>
      </c>
      <c r="E1601">
        <v>615130</v>
      </c>
      <c r="F1601" t="s">
        <v>24182</v>
      </c>
      <c r="G1601" s="7">
        <v>55733.52</v>
      </c>
    </row>
    <row r="1602" spans="1:7" x14ac:dyDescent="0.25">
      <c r="A1602">
        <v>3022017</v>
      </c>
      <c r="B1602" t="s">
        <v>24201</v>
      </c>
      <c r="C1602" t="s">
        <v>61</v>
      </c>
      <c r="D1602" t="s">
        <v>373</v>
      </c>
      <c r="E1602">
        <v>616160</v>
      </c>
      <c r="F1602" t="s">
        <v>24182</v>
      </c>
      <c r="G1602" s="7">
        <v>6170.9599999999991</v>
      </c>
    </row>
    <row r="1603" spans="1:7" x14ac:dyDescent="0.25">
      <c r="A1603">
        <v>3022017</v>
      </c>
      <c r="B1603" t="s">
        <v>24201</v>
      </c>
      <c r="C1603" t="s">
        <v>61</v>
      </c>
      <c r="D1603" t="s">
        <v>373</v>
      </c>
      <c r="E1603">
        <v>617150</v>
      </c>
      <c r="F1603" t="s">
        <v>24182</v>
      </c>
      <c r="G1603" s="7">
        <v>10443.419999999998</v>
      </c>
    </row>
    <row r="1604" spans="1:7" x14ac:dyDescent="0.25">
      <c r="A1604">
        <v>3022017</v>
      </c>
      <c r="B1604" t="s">
        <v>24201</v>
      </c>
      <c r="C1604" t="s">
        <v>61</v>
      </c>
      <c r="D1604" t="s">
        <v>375</v>
      </c>
      <c r="E1604">
        <v>615140</v>
      </c>
      <c r="F1604" t="s">
        <v>24182</v>
      </c>
      <c r="G1604" s="7">
        <v>8920.6299999999992</v>
      </c>
    </row>
    <row r="1605" spans="1:7" x14ac:dyDescent="0.25">
      <c r="A1605">
        <v>3022017</v>
      </c>
      <c r="B1605" t="s">
        <v>24201</v>
      </c>
      <c r="C1605" t="s">
        <v>61</v>
      </c>
      <c r="D1605" t="s">
        <v>375</v>
      </c>
      <c r="E1605">
        <v>616130</v>
      </c>
      <c r="F1605" t="s">
        <v>24182</v>
      </c>
      <c r="G1605" s="7">
        <v>1018.69</v>
      </c>
    </row>
    <row r="1606" spans="1:7" x14ac:dyDescent="0.25">
      <c r="A1606">
        <v>3022017</v>
      </c>
      <c r="B1606" t="s">
        <v>24201</v>
      </c>
      <c r="C1606" t="s">
        <v>61</v>
      </c>
      <c r="D1606" t="s">
        <v>375</v>
      </c>
      <c r="E1606">
        <v>617130</v>
      </c>
      <c r="F1606" t="s">
        <v>24182</v>
      </c>
      <c r="G1606" s="7">
        <v>1556.4499999999998</v>
      </c>
    </row>
    <row r="1607" spans="1:7" x14ac:dyDescent="0.25">
      <c r="A1607">
        <v>3022017</v>
      </c>
      <c r="B1607" t="s">
        <v>24201</v>
      </c>
      <c r="C1607" t="s">
        <v>61</v>
      </c>
      <c r="D1607" t="s">
        <v>377</v>
      </c>
      <c r="E1607">
        <v>611110</v>
      </c>
      <c r="F1607" t="s">
        <v>24182</v>
      </c>
      <c r="G1607" s="7">
        <v>5765.2799999999988</v>
      </c>
    </row>
    <row r="1608" spans="1:7" x14ac:dyDescent="0.25">
      <c r="A1608">
        <v>3022017</v>
      </c>
      <c r="B1608" t="s">
        <v>24201</v>
      </c>
      <c r="C1608" t="s">
        <v>61</v>
      </c>
      <c r="D1608" t="s">
        <v>377</v>
      </c>
      <c r="E1608">
        <v>611120</v>
      </c>
      <c r="F1608" t="s">
        <v>24182</v>
      </c>
      <c r="G1608" s="7">
        <v>463.41999999999996</v>
      </c>
    </row>
    <row r="1609" spans="1:7" x14ac:dyDescent="0.25">
      <c r="A1609">
        <v>3022017</v>
      </c>
      <c r="B1609" t="s">
        <v>24201</v>
      </c>
      <c r="C1609" t="s">
        <v>61</v>
      </c>
      <c r="D1609" t="s">
        <v>377</v>
      </c>
      <c r="E1609">
        <v>611130</v>
      </c>
      <c r="F1609" t="s">
        <v>24182</v>
      </c>
      <c r="G1609" s="7">
        <v>1030.8999999999999</v>
      </c>
    </row>
    <row r="1610" spans="1:7" x14ac:dyDescent="0.25">
      <c r="A1610">
        <v>3022019</v>
      </c>
      <c r="B1610" t="s">
        <v>24202</v>
      </c>
      <c r="C1610" t="s">
        <v>40</v>
      </c>
      <c r="D1610" t="s">
        <v>371</v>
      </c>
      <c r="E1610">
        <v>615100</v>
      </c>
      <c r="F1610" t="s">
        <v>24182</v>
      </c>
      <c r="G1610" s="7">
        <v>44208.390000000021</v>
      </c>
    </row>
    <row r="1611" spans="1:7" x14ac:dyDescent="0.25">
      <c r="A1611">
        <v>3022019</v>
      </c>
      <c r="B1611" t="s">
        <v>24202</v>
      </c>
      <c r="C1611" t="s">
        <v>40</v>
      </c>
      <c r="D1611" t="s">
        <v>371</v>
      </c>
      <c r="E1611">
        <v>616100</v>
      </c>
      <c r="F1611" t="s">
        <v>24182</v>
      </c>
      <c r="G1611" s="7">
        <v>6464.63</v>
      </c>
    </row>
    <row r="1612" spans="1:7" x14ac:dyDescent="0.25">
      <c r="A1612">
        <v>3022019</v>
      </c>
      <c r="B1612" t="s">
        <v>24202</v>
      </c>
      <c r="C1612" t="s">
        <v>40</v>
      </c>
      <c r="D1612" t="s">
        <v>371</v>
      </c>
      <c r="E1612">
        <v>617100</v>
      </c>
      <c r="F1612" t="s">
        <v>24182</v>
      </c>
      <c r="G1612" s="7">
        <v>13795.51</v>
      </c>
    </row>
    <row r="1613" spans="1:7" x14ac:dyDescent="0.25">
      <c r="A1613">
        <v>3022019</v>
      </c>
      <c r="B1613" t="s">
        <v>24202</v>
      </c>
      <c r="C1613" t="s">
        <v>40</v>
      </c>
      <c r="D1613" t="s">
        <v>373</v>
      </c>
      <c r="E1613">
        <v>615130</v>
      </c>
      <c r="F1613" t="s">
        <v>24182</v>
      </c>
      <c r="G1613" s="7">
        <v>28244.789999999983</v>
      </c>
    </row>
    <row r="1614" spans="1:7" x14ac:dyDescent="0.25">
      <c r="A1614">
        <v>3022019</v>
      </c>
      <c r="B1614" t="s">
        <v>24202</v>
      </c>
      <c r="C1614" t="s">
        <v>40</v>
      </c>
      <c r="D1614" t="s">
        <v>373</v>
      </c>
      <c r="E1614">
        <v>616160</v>
      </c>
      <c r="F1614" t="s">
        <v>24182</v>
      </c>
      <c r="G1614" s="7">
        <v>3221.5800000000004</v>
      </c>
    </row>
    <row r="1615" spans="1:7" x14ac:dyDescent="0.25">
      <c r="A1615">
        <v>3022019</v>
      </c>
      <c r="B1615" t="s">
        <v>24202</v>
      </c>
      <c r="C1615" t="s">
        <v>40</v>
      </c>
      <c r="D1615" t="s">
        <v>373</v>
      </c>
      <c r="E1615">
        <v>617150</v>
      </c>
      <c r="F1615" t="s">
        <v>24182</v>
      </c>
      <c r="G1615" s="7">
        <v>5444.3100000000013</v>
      </c>
    </row>
    <row r="1616" spans="1:7" x14ac:dyDescent="0.25">
      <c r="A1616">
        <v>3022019</v>
      </c>
      <c r="B1616" t="s">
        <v>24202</v>
      </c>
      <c r="C1616" t="s">
        <v>40</v>
      </c>
      <c r="D1616" t="s">
        <v>374</v>
      </c>
      <c r="E1616">
        <v>615120</v>
      </c>
      <c r="F1616" t="s">
        <v>24182</v>
      </c>
      <c r="G1616" s="7">
        <v>4847.8700000000008</v>
      </c>
    </row>
    <row r="1617" spans="1:7" x14ac:dyDescent="0.25">
      <c r="A1617">
        <v>3022019</v>
      </c>
      <c r="B1617" t="s">
        <v>24202</v>
      </c>
      <c r="C1617" t="s">
        <v>40</v>
      </c>
      <c r="D1617" t="s">
        <v>374</v>
      </c>
      <c r="E1617">
        <v>616120</v>
      </c>
      <c r="F1617" t="s">
        <v>24182</v>
      </c>
      <c r="G1617" s="7">
        <v>535.91</v>
      </c>
    </row>
    <row r="1618" spans="1:7" x14ac:dyDescent="0.25">
      <c r="A1618">
        <v>3022019</v>
      </c>
      <c r="B1618" t="s">
        <v>24202</v>
      </c>
      <c r="C1618" t="s">
        <v>40</v>
      </c>
      <c r="D1618" t="s">
        <v>374</v>
      </c>
      <c r="E1618">
        <v>617120</v>
      </c>
      <c r="F1618" t="s">
        <v>24182</v>
      </c>
      <c r="G1618" s="7">
        <v>984.06999999999994</v>
      </c>
    </row>
    <row r="1619" spans="1:7" x14ac:dyDescent="0.25">
      <c r="A1619">
        <v>3022019</v>
      </c>
      <c r="B1619" t="s">
        <v>24202</v>
      </c>
      <c r="C1619" t="s">
        <v>40</v>
      </c>
      <c r="D1619" t="s">
        <v>375</v>
      </c>
      <c r="E1619">
        <v>615140</v>
      </c>
      <c r="F1619" t="s">
        <v>24182</v>
      </c>
      <c r="G1619" s="7">
        <v>6006.9699999999993</v>
      </c>
    </row>
    <row r="1620" spans="1:7" x14ac:dyDescent="0.25">
      <c r="A1620">
        <v>3022019</v>
      </c>
      <c r="B1620" t="s">
        <v>24202</v>
      </c>
      <c r="C1620" t="s">
        <v>40</v>
      </c>
      <c r="D1620" t="s">
        <v>375</v>
      </c>
      <c r="E1620">
        <v>616130</v>
      </c>
      <c r="F1620" t="s">
        <v>24182</v>
      </c>
      <c r="G1620" s="7">
        <v>708.91000000000008</v>
      </c>
    </row>
    <row r="1621" spans="1:7" x14ac:dyDescent="0.25">
      <c r="A1621">
        <v>3022019</v>
      </c>
      <c r="B1621" t="s">
        <v>24202</v>
      </c>
      <c r="C1621" t="s">
        <v>40</v>
      </c>
      <c r="D1621" t="s">
        <v>375</v>
      </c>
      <c r="E1621">
        <v>617130</v>
      </c>
      <c r="F1621" t="s">
        <v>24182</v>
      </c>
      <c r="G1621" s="7">
        <v>1219.33</v>
      </c>
    </row>
    <row r="1622" spans="1:7" x14ac:dyDescent="0.25">
      <c r="A1622">
        <v>3022019</v>
      </c>
      <c r="B1622" t="s">
        <v>24202</v>
      </c>
      <c r="C1622" t="s">
        <v>40</v>
      </c>
      <c r="D1622" t="s">
        <v>377</v>
      </c>
      <c r="E1622">
        <v>611110</v>
      </c>
      <c r="F1622" t="s">
        <v>24182</v>
      </c>
      <c r="G1622" s="7">
        <v>3316.2600000000007</v>
      </c>
    </row>
    <row r="1623" spans="1:7" x14ac:dyDescent="0.25">
      <c r="A1623">
        <v>3022019</v>
      </c>
      <c r="B1623" t="s">
        <v>24202</v>
      </c>
      <c r="C1623" t="s">
        <v>40</v>
      </c>
      <c r="D1623" t="s">
        <v>377</v>
      </c>
      <c r="E1623">
        <v>611120</v>
      </c>
      <c r="F1623" t="s">
        <v>24182</v>
      </c>
      <c r="G1623" s="7">
        <v>353.92</v>
      </c>
    </row>
    <row r="1624" spans="1:7" x14ac:dyDescent="0.25">
      <c r="A1624">
        <v>3022019</v>
      </c>
      <c r="B1624" t="s">
        <v>24202</v>
      </c>
      <c r="C1624" t="s">
        <v>40</v>
      </c>
      <c r="D1624" t="s">
        <v>377</v>
      </c>
      <c r="E1624">
        <v>611130</v>
      </c>
      <c r="F1624" t="s">
        <v>24182</v>
      </c>
      <c r="G1624" s="7">
        <v>672.09</v>
      </c>
    </row>
    <row r="1625" spans="1:7" x14ac:dyDescent="0.25">
      <c r="A1625">
        <v>3022024</v>
      </c>
      <c r="B1625" t="s">
        <v>24203</v>
      </c>
      <c r="C1625" t="s">
        <v>178</v>
      </c>
      <c r="D1625" t="s">
        <v>371</v>
      </c>
      <c r="E1625">
        <v>615100</v>
      </c>
      <c r="F1625" t="s">
        <v>24182</v>
      </c>
      <c r="G1625" s="7">
        <v>44829.62999999999</v>
      </c>
    </row>
    <row r="1626" spans="1:7" x14ac:dyDescent="0.25">
      <c r="A1626">
        <v>3022024</v>
      </c>
      <c r="B1626" t="s">
        <v>24203</v>
      </c>
      <c r="C1626" t="s">
        <v>178</v>
      </c>
      <c r="D1626" t="s">
        <v>371</v>
      </c>
      <c r="E1626">
        <v>616100</v>
      </c>
      <c r="F1626" t="s">
        <v>24182</v>
      </c>
      <c r="G1626" s="7">
        <v>5940.3799999999992</v>
      </c>
    </row>
    <row r="1627" spans="1:7" x14ac:dyDescent="0.25">
      <c r="A1627">
        <v>3022024</v>
      </c>
      <c r="B1627" t="s">
        <v>24203</v>
      </c>
      <c r="C1627" t="s">
        <v>178</v>
      </c>
      <c r="D1627" t="s">
        <v>371</v>
      </c>
      <c r="E1627">
        <v>617100</v>
      </c>
      <c r="F1627" t="s">
        <v>24182</v>
      </c>
      <c r="G1627" s="7">
        <v>12522.289999999999</v>
      </c>
    </row>
    <row r="1628" spans="1:7" x14ac:dyDescent="0.25">
      <c r="A1628">
        <v>3022024</v>
      </c>
      <c r="B1628" t="s">
        <v>24203</v>
      </c>
      <c r="C1628" t="s">
        <v>178</v>
      </c>
      <c r="D1628" t="s">
        <v>373</v>
      </c>
      <c r="E1628">
        <v>615130</v>
      </c>
      <c r="F1628" t="s">
        <v>24182</v>
      </c>
      <c r="G1628" s="7">
        <v>26021.339999999993</v>
      </c>
    </row>
    <row r="1629" spans="1:7" x14ac:dyDescent="0.25">
      <c r="A1629">
        <v>3022024</v>
      </c>
      <c r="B1629" t="s">
        <v>24203</v>
      </c>
      <c r="C1629" t="s">
        <v>178</v>
      </c>
      <c r="D1629" t="s">
        <v>373</v>
      </c>
      <c r="E1629">
        <v>616160</v>
      </c>
      <c r="F1629" t="s">
        <v>24182</v>
      </c>
      <c r="G1629" s="7">
        <v>2881.8299999999995</v>
      </c>
    </row>
    <row r="1630" spans="1:7" x14ac:dyDescent="0.25">
      <c r="A1630">
        <v>3022024</v>
      </c>
      <c r="B1630" t="s">
        <v>24203</v>
      </c>
      <c r="C1630" t="s">
        <v>178</v>
      </c>
      <c r="D1630" t="s">
        <v>373</v>
      </c>
      <c r="E1630">
        <v>617150</v>
      </c>
      <c r="F1630" t="s">
        <v>24182</v>
      </c>
      <c r="G1630" s="7">
        <v>5281.93</v>
      </c>
    </row>
    <row r="1631" spans="1:7" x14ac:dyDescent="0.25">
      <c r="A1631">
        <v>3022024</v>
      </c>
      <c r="B1631" t="s">
        <v>24203</v>
      </c>
      <c r="C1631" t="s">
        <v>178</v>
      </c>
      <c r="D1631" t="s">
        <v>374</v>
      </c>
      <c r="E1631">
        <v>615120</v>
      </c>
      <c r="F1631" t="s">
        <v>24182</v>
      </c>
      <c r="G1631" s="7">
        <v>2596.92</v>
      </c>
    </row>
    <row r="1632" spans="1:7" x14ac:dyDescent="0.25">
      <c r="A1632">
        <v>3022024</v>
      </c>
      <c r="B1632" t="s">
        <v>24203</v>
      </c>
      <c r="C1632" t="s">
        <v>178</v>
      </c>
      <c r="D1632" t="s">
        <v>374</v>
      </c>
      <c r="E1632">
        <v>616120</v>
      </c>
      <c r="F1632" t="s">
        <v>24182</v>
      </c>
      <c r="G1632" s="7">
        <v>325.62</v>
      </c>
    </row>
    <row r="1633" spans="1:7" x14ac:dyDescent="0.25">
      <c r="A1633">
        <v>3022024</v>
      </c>
      <c r="B1633" t="s">
        <v>24203</v>
      </c>
      <c r="C1633" t="s">
        <v>178</v>
      </c>
      <c r="D1633" t="s">
        <v>374</v>
      </c>
      <c r="E1633">
        <v>617120</v>
      </c>
      <c r="F1633" t="s">
        <v>24182</v>
      </c>
      <c r="G1633" s="7">
        <v>527.14</v>
      </c>
    </row>
    <row r="1634" spans="1:7" x14ac:dyDescent="0.25">
      <c r="A1634">
        <v>3022024</v>
      </c>
      <c r="B1634" t="s">
        <v>24203</v>
      </c>
      <c r="C1634" t="s">
        <v>178</v>
      </c>
      <c r="D1634" t="s">
        <v>375</v>
      </c>
      <c r="E1634">
        <v>615140</v>
      </c>
      <c r="F1634" t="s">
        <v>24182</v>
      </c>
      <c r="G1634" s="7">
        <v>6261.5699999999988</v>
      </c>
    </row>
    <row r="1635" spans="1:7" x14ac:dyDescent="0.25">
      <c r="A1635">
        <v>3022024</v>
      </c>
      <c r="B1635" t="s">
        <v>24203</v>
      </c>
      <c r="C1635" t="s">
        <v>178</v>
      </c>
      <c r="D1635" t="s">
        <v>375</v>
      </c>
      <c r="E1635">
        <v>616130</v>
      </c>
      <c r="F1635" t="s">
        <v>24182</v>
      </c>
      <c r="G1635" s="7">
        <v>774.34</v>
      </c>
    </row>
    <row r="1636" spans="1:7" x14ac:dyDescent="0.25">
      <c r="A1636">
        <v>3022024</v>
      </c>
      <c r="B1636" t="s">
        <v>24203</v>
      </c>
      <c r="C1636" t="s">
        <v>178</v>
      </c>
      <c r="D1636" t="s">
        <v>375</v>
      </c>
      <c r="E1636">
        <v>617130</v>
      </c>
      <c r="F1636" t="s">
        <v>24182</v>
      </c>
      <c r="G1636" s="7">
        <v>1271</v>
      </c>
    </row>
    <row r="1637" spans="1:7" x14ac:dyDescent="0.25">
      <c r="A1637">
        <v>3022024</v>
      </c>
      <c r="B1637" t="s">
        <v>24203</v>
      </c>
      <c r="C1637" t="s">
        <v>178</v>
      </c>
      <c r="D1637" t="s">
        <v>377</v>
      </c>
      <c r="E1637">
        <v>611110</v>
      </c>
      <c r="F1637" t="s">
        <v>24182</v>
      </c>
      <c r="G1637" s="7">
        <v>15839.960000000001</v>
      </c>
    </row>
    <row r="1638" spans="1:7" x14ac:dyDescent="0.25">
      <c r="A1638">
        <v>3022024</v>
      </c>
      <c r="B1638" t="s">
        <v>24203</v>
      </c>
      <c r="C1638" t="s">
        <v>178</v>
      </c>
      <c r="D1638" t="s">
        <v>377</v>
      </c>
      <c r="E1638">
        <v>611120</v>
      </c>
      <c r="F1638" t="s">
        <v>24182</v>
      </c>
      <c r="G1638" s="7">
        <v>1706.5399999999997</v>
      </c>
    </row>
    <row r="1639" spans="1:7" x14ac:dyDescent="0.25">
      <c r="A1639">
        <v>3022024</v>
      </c>
      <c r="B1639" t="s">
        <v>24203</v>
      </c>
      <c r="C1639" t="s">
        <v>178</v>
      </c>
      <c r="D1639" t="s">
        <v>377</v>
      </c>
      <c r="E1639">
        <v>611130</v>
      </c>
      <c r="F1639" t="s">
        <v>24182</v>
      </c>
      <c r="G1639" s="7">
        <v>3215.28</v>
      </c>
    </row>
    <row r="1640" spans="1:7" x14ac:dyDescent="0.25">
      <c r="A1640">
        <v>3022024</v>
      </c>
      <c r="B1640" t="s">
        <v>24203</v>
      </c>
      <c r="C1640" t="s">
        <v>178</v>
      </c>
      <c r="D1640" t="s">
        <v>379</v>
      </c>
      <c r="E1640">
        <v>615170</v>
      </c>
      <c r="F1640" t="s">
        <v>24182</v>
      </c>
      <c r="G1640" s="7">
        <v>7781.0599999999986</v>
      </c>
    </row>
    <row r="1641" spans="1:7" x14ac:dyDescent="0.25">
      <c r="A1641">
        <v>3022024</v>
      </c>
      <c r="B1641" t="s">
        <v>24203</v>
      </c>
      <c r="C1641" t="s">
        <v>178</v>
      </c>
      <c r="D1641" t="s">
        <v>379</v>
      </c>
      <c r="E1641">
        <v>616140</v>
      </c>
      <c r="F1641" t="s">
        <v>24182</v>
      </c>
      <c r="G1641" s="7">
        <v>911.15</v>
      </c>
    </row>
    <row r="1642" spans="1:7" x14ac:dyDescent="0.25">
      <c r="A1642">
        <v>3022024</v>
      </c>
      <c r="B1642" t="s">
        <v>24203</v>
      </c>
      <c r="C1642" t="s">
        <v>178</v>
      </c>
      <c r="D1642" t="s">
        <v>379</v>
      </c>
      <c r="E1642">
        <v>617160</v>
      </c>
      <c r="F1642" t="s">
        <v>24182</v>
      </c>
      <c r="G1642" s="7">
        <v>1579.4499999999998</v>
      </c>
    </row>
    <row r="1643" spans="1:7" x14ac:dyDescent="0.25">
      <c r="A1643">
        <v>3022025</v>
      </c>
      <c r="B1643" t="s">
        <v>24204</v>
      </c>
      <c r="C1643" t="s">
        <v>244</v>
      </c>
      <c r="D1643" t="s">
        <v>371</v>
      </c>
      <c r="E1643">
        <v>615100</v>
      </c>
      <c r="F1643" t="s">
        <v>24182</v>
      </c>
      <c r="G1643" s="7">
        <v>67424.810000000012</v>
      </c>
    </row>
    <row r="1644" spans="1:7" x14ac:dyDescent="0.25">
      <c r="A1644">
        <v>3022025</v>
      </c>
      <c r="B1644" t="s">
        <v>24204</v>
      </c>
      <c r="C1644" t="s">
        <v>244</v>
      </c>
      <c r="D1644" t="s">
        <v>371</v>
      </c>
      <c r="E1644">
        <v>616100</v>
      </c>
      <c r="F1644" t="s">
        <v>24182</v>
      </c>
      <c r="G1644" s="7">
        <v>8874.92</v>
      </c>
    </row>
    <row r="1645" spans="1:7" x14ac:dyDescent="0.25">
      <c r="A1645">
        <v>3022025</v>
      </c>
      <c r="B1645" t="s">
        <v>24204</v>
      </c>
      <c r="C1645" t="s">
        <v>244</v>
      </c>
      <c r="D1645" t="s">
        <v>371</v>
      </c>
      <c r="E1645">
        <v>617100</v>
      </c>
      <c r="F1645" t="s">
        <v>24182</v>
      </c>
      <c r="G1645" s="7">
        <v>19241.209999999995</v>
      </c>
    </row>
    <row r="1646" spans="1:7" x14ac:dyDescent="0.25">
      <c r="A1646">
        <v>3022025</v>
      </c>
      <c r="B1646" t="s">
        <v>24204</v>
      </c>
      <c r="C1646" t="s">
        <v>244</v>
      </c>
      <c r="D1646" t="s">
        <v>373</v>
      </c>
      <c r="E1646">
        <v>615130</v>
      </c>
      <c r="F1646" t="s">
        <v>24182</v>
      </c>
      <c r="G1646" s="7">
        <v>21339.589999999993</v>
      </c>
    </row>
    <row r="1647" spans="1:7" x14ac:dyDescent="0.25">
      <c r="A1647">
        <v>3022025</v>
      </c>
      <c r="B1647" t="s">
        <v>24204</v>
      </c>
      <c r="C1647" t="s">
        <v>244</v>
      </c>
      <c r="D1647" t="s">
        <v>373</v>
      </c>
      <c r="E1647">
        <v>616160</v>
      </c>
      <c r="F1647" t="s">
        <v>24182</v>
      </c>
      <c r="G1647" s="7">
        <v>2115.84</v>
      </c>
    </row>
    <row r="1648" spans="1:7" x14ac:dyDescent="0.25">
      <c r="A1648">
        <v>3022025</v>
      </c>
      <c r="B1648" t="s">
        <v>24204</v>
      </c>
      <c r="C1648" t="s">
        <v>244</v>
      </c>
      <c r="D1648" t="s">
        <v>373</v>
      </c>
      <c r="E1648">
        <v>617150</v>
      </c>
      <c r="F1648" t="s">
        <v>24182</v>
      </c>
      <c r="G1648" s="7">
        <v>4296.79</v>
      </c>
    </row>
    <row r="1649" spans="1:7" x14ac:dyDescent="0.25">
      <c r="A1649">
        <v>3022025</v>
      </c>
      <c r="B1649" t="s">
        <v>24204</v>
      </c>
      <c r="C1649" t="s">
        <v>244</v>
      </c>
      <c r="D1649" t="s">
        <v>374</v>
      </c>
      <c r="E1649">
        <v>615120</v>
      </c>
      <c r="F1649" t="s">
        <v>24182</v>
      </c>
      <c r="G1649" s="7">
        <v>5854.33</v>
      </c>
    </row>
    <row r="1650" spans="1:7" x14ac:dyDescent="0.25">
      <c r="A1650">
        <v>3022025</v>
      </c>
      <c r="B1650" t="s">
        <v>24204</v>
      </c>
      <c r="C1650" t="s">
        <v>244</v>
      </c>
      <c r="D1650" t="s">
        <v>374</v>
      </c>
      <c r="E1650">
        <v>616120</v>
      </c>
      <c r="F1650" t="s">
        <v>24182</v>
      </c>
      <c r="G1650" s="7">
        <v>561.03</v>
      </c>
    </row>
    <row r="1651" spans="1:7" x14ac:dyDescent="0.25">
      <c r="A1651">
        <v>3022025</v>
      </c>
      <c r="B1651" t="s">
        <v>24204</v>
      </c>
      <c r="C1651" t="s">
        <v>244</v>
      </c>
      <c r="D1651" t="s">
        <v>374</v>
      </c>
      <c r="E1651">
        <v>617120</v>
      </c>
      <c r="F1651" t="s">
        <v>24182</v>
      </c>
      <c r="G1651" s="7">
        <v>1188.3400000000001</v>
      </c>
    </row>
    <row r="1652" spans="1:7" x14ac:dyDescent="0.25">
      <c r="A1652">
        <v>3022025</v>
      </c>
      <c r="B1652" t="s">
        <v>24204</v>
      </c>
      <c r="C1652" t="s">
        <v>244</v>
      </c>
      <c r="D1652" t="s">
        <v>375</v>
      </c>
      <c r="E1652">
        <v>615140</v>
      </c>
      <c r="F1652" t="s">
        <v>24182</v>
      </c>
      <c r="G1652" s="7">
        <v>5274.279999999997</v>
      </c>
    </row>
    <row r="1653" spans="1:7" x14ac:dyDescent="0.25">
      <c r="A1653">
        <v>3022025</v>
      </c>
      <c r="B1653" t="s">
        <v>24204</v>
      </c>
      <c r="C1653" t="s">
        <v>244</v>
      </c>
      <c r="D1653" t="s">
        <v>375</v>
      </c>
      <c r="E1653">
        <v>616130</v>
      </c>
      <c r="F1653" t="s">
        <v>24182</v>
      </c>
      <c r="G1653" s="7">
        <v>537.01</v>
      </c>
    </row>
    <row r="1654" spans="1:7" x14ac:dyDescent="0.25">
      <c r="A1654">
        <v>3022025</v>
      </c>
      <c r="B1654" t="s">
        <v>24204</v>
      </c>
      <c r="C1654" t="s">
        <v>244</v>
      </c>
      <c r="D1654" t="s">
        <v>375</v>
      </c>
      <c r="E1654">
        <v>617130</v>
      </c>
      <c r="F1654" t="s">
        <v>24182</v>
      </c>
      <c r="G1654" s="7">
        <v>1207.4099999999999</v>
      </c>
    </row>
    <row r="1655" spans="1:7" x14ac:dyDescent="0.25">
      <c r="A1655">
        <v>3022025</v>
      </c>
      <c r="B1655" t="s">
        <v>24204</v>
      </c>
      <c r="C1655" t="s">
        <v>244</v>
      </c>
      <c r="D1655" t="s">
        <v>377</v>
      </c>
      <c r="E1655">
        <v>611110</v>
      </c>
      <c r="F1655" t="s">
        <v>24182</v>
      </c>
      <c r="G1655" s="7">
        <v>4219.08</v>
      </c>
    </row>
    <row r="1656" spans="1:7" x14ac:dyDescent="0.25">
      <c r="A1656">
        <v>3022025</v>
      </c>
      <c r="B1656" t="s">
        <v>24204</v>
      </c>
      <c r="C1656" t="s">
        <v>244</v>
      </c>
      <c r="D1656" t="s">
        <v>377</v>
      </c>
      <c r="E1656">
        <v>611120</v>
      </c>
      <c r="F1656" t="s">
        <v>24182</v>
      </c>
      <c r="G1656" s="7">
        <v>261.96000000000004</v>
      </c>
    </row>
    <row r="1657" spans="1:7" x14ac:dyDescent="0.25">
      <c r="A1657">
        <v>3022025</v>
      </c>
      <c r="B1657" t="s">
        <v>24204</v>
      </c>
      <c r="C1657" t="s">
        <v>244</v>
      </c>
      <c r="D1657" t="s">
        <v>377</v>
      </c>
      <c r="E1657">
        <v>611130</v>
      </c>
      <c r="F1657" t="s">
        <v>24182</v>
      </c>
      <c r="G1657" s="7">
        <v>798.42</v>
      </c>
    </row>
    <row r="1658" spans="1:7" x14ac:dyDescent="0.25">
      <c r="A1658">
        <v>3022025</v>
      </c>
      <c r="B1658" t="s">
        <v>24204</v>
      </c>
      <c r="C1658" t="s">
        <v>244</v>
      </c>
      <c r="D1658" t="s">
        <v>379</v>
      </c>
      <c r="E1658">
        <v>615170</v>
      </c>
      <c r="F1658" t="s">
        <v>24182</v>
      </c>
      <c r="G1658" s="7">
        <v>261.2</v>
      </c>
    </row>
    <row r="1659" spans="1:7" x14ac:dyDescent="0.25">
      <c r="A1659">
        <v>3022027</v>
      </c>
      <c r="B1659" t="s">
        <v>24205</v>
      </c>
      <c r="C1659" t="s">
        <v>460</v>
      </c>
      <c r="D1659" t="s">
        <v>371</v>
      </c>
      <c r="E1659">
        <v>615100</v>
      </c>
      <c r="F1659" t="s">
        <v>24182</v>
      </c>
      <c r="G1659" s="7">
        <v>66135.249999999942</v>
      </c>
    </row>
    <row r="1660" spans="1:7" x14ac:dyDescent="0.25">
      <c r="A1660">
        <v>3022027</v>
      </c>
      <c r="B1660" t="s">
        <v>24205</v>
      </c>
      <c r="C1660" t="s">
        <v>460</v>
      </c>
      <c r="D1660" t="s">
        <v>371</v>
      </c>
      <c r="E1660">
        <v>616100</v>
      </c>
      <c r="F1660" t="s">
        <v>24182</v>
      </c>
      <c r="G1660" s="7">
        <v>9261.02</v>
      </c>
    </row>
    <row r="1661" spans="1:7" x14ac:dyDescent="0.25">
      <c r="A1661">
        <v>3022027</v>
      </c>
      <c r="B1661" t="s">
        <v>24205</v>
      </c>
      <c r="C1661" t="s">
        <v>460</v>
      </c>
      <c r="D1661" t="s">
        <v>371</v>
      </c>
      <c r="E1661">
        <v>617100</v>
      </c>
      <c r="F1661" t="s">
        <v>24182</v>
      </c>
      <c r="G1661" s="7">
        <v>18633.98</v>
      </c>
    </row>
    <row r="1662" spans="1:7" x14ac:dyDescent="0.25">
      <c r="A1662">
        <v>3022027</v>
      </c>
      <c r="B1662" t="s">
        <v>24205</v>
      </c>
      <c r="C1662" t="s">
        <v>460</v>
      </c>
      <c r="D1662" t="s">
        <v>373</v>
      </c>
      <c r="E1662">
        <v>615130</v>
      </c>
      <c r="F1662" t="s">
        <v>24182</v>
      </c>
      <c r="G1662" s="7">
        <v>10904.489999999998</v>
      </c>
    </row>
    <row r="1663" spans="1:7" x14ac:dyDescent="0.25">
      <c r="A1663">
        <v>3022027</v>
      </c>
      <c r="B1663" t="s">
        <v>24205</v>
      </c>
      <c r="C1663" t="s">
        <v>460</v>
      </c>
      <c r="D1663" t="s">
        <v>373</v>
      </c>
      <c r="E1663">
        <v>616160</v>
      </c>
      <c r="F1663" t="s">
        <v>24182</v>
      </c>
      <c r="G1663" s="7">
        <v>1211.0700000000002</v>
      </c>
    </row>
    <row r="1664" spans="1:7" x14ac:dyDescent="0.25">
      <c r="A1664">
        <v>3022027</v>
      </c>
      <c r="B1664" t="s">
        <v>24205</v>
      </c>
      <c r="C1664" t="s">
        <v>460</v>
      </c>
      <c r="D1664" t="s">
        <v>373</v>
      </c>
      <c r="E1664">
        <v>617150</v>
      </c>
      <c r="F1664" t="s">
        <v>24182</v>
      </c>
      <c r="G1664" s="7">
        <v>2213.46</v>
      </c>
    </row>
    <row r="1665" spans="1:7" x14ac:dyDescent="0.25">
      <c r="A1665">
        <v>3022027</v>
      </c>
      <c r="B1665" t="s">
        <v>24205</v>
      </c>
      <c r="C1665" t="s">
        <v>460</v>
      </c>
      <c r="D1665" t="s">
        <v>374</v>
      </c>
      <c r="E1665">
        <v>615120</v>
      </c>
      <c r="F1665" t="s">
        <v>24182</v>
      </c>
      <c r="G1665" s="7">
        <v>2723.08</v>
      </c>
    </row>
    <row r="1666" spans="1:7" x14ac:dyDescent="0.25">
      <c r="A1666">
        <v>3022027</v>
      </c>
      <c r="B1666" t="s">
        <v>24205</v>
      </c>
      <c r="C1666" t="s">
        <v>460</v>
      </c>
      <c r="D1666" t="s">
        <v>374</v>
      </c>
      <c r="E1666">
        <v>616120</v>
      </c>
      <c r="F1666" t="s">
        <v>24182</v>
      </c>
      <c r="G1666" s="7">
        <v>350.15</v>
      </c>
    </row>
    <row r="1667" spans="1:7" x14ac:dyDescent="0.25">
      <c r="A1667">
        <v>3022027</v>
      </c>
      <c r="B1667" t="s">
        <v>24205</v>
      </c>
      <c r="C1667" t="s">
        <v>460</v>
      </c>
      <c r="D1667" t="s">
        <v>374</v>
      </c>
      <c r="E1667">
        <v>617120</v>
      </c>
      <c r="F1667" t="s">
        <v>24182</v>
      </c>
      <c r="G1667" s="7">
        <v>552.75</v>
      </c>
    </row>
    <row r="1668" spans="1:7" x14ac:dyDescent="0.25">
      <c r="A1668">
        <v>3022027</v>
      </c>
      <c r="B1668" t="s">
        <v>24205</v>
      </c>
      <c r="C1668" t="s">
        <v>460</v>
      </c>
      <c r="D1668" t="s">
        <v>375</v>
      </c>
      <c r="E1668">
        <v>615140</v>
      </c>
      <c r="F1668" t="s">
        <v>24182</v>
      </c>
      <c r="G1668" s="7">
        <v>12560.77</v>
      </c>
    </row>
    <row r="1669" spans="1:7" x14ac:dyDescent="0.25">
      <c r="A1669">
        <v>3022027</v>
      </c>
      <c r="B1669" t="s">
        <v>24205</v>
      </c>
      <c r="C1669" t="s">
        <v>460</v>
      </c>
      <c r="D1669" t="s">
        <v>375</v>
      </c>
      <c r="E1669">
        <v>616130</v>
      </c>
      <c r="F1669" t="s">
        <v>24182</v>
      </c>
      <c r="G1669" s="7">
        <v>1642.4</v>
      </c>
    </row>
    <row r="1670" spans="1:7" x14ac:dyDescent="0.25">
      <c r="A1670">
        <v>3022027</v>
      </c>
      <c r="B1670" t="s">
        <v>24205</v>
      </c>
      <c r="C1670" t="s">
        <v>460</v>
      </c>
      <c r="D1670" t="s">
        <v>375</v>
      </c>
      <c r="E1670">
        <v>617130</v>
      </c>
      <c r="F1670" t="s">
        <v>24182</v>
      </c>
      <c r="G1670" s="7">
        <v>2503.88</v>
      </c>
    </row>
    <row r="1671" spans="1:7" x14ac:dyDescent="0.25">
      <c r="A1671">
        <v>3022027</v>
      </c>
      <c r="B1671" t="s">
        <v>24205</v>
      </c>
      <c r="C1671" t="s">
        <v>460</v>
      </c>
      <c r="D1671" t="s">
        <v>377</v>
      </c>
      <c r="E1671">
        <v>611110</v>
      </c>
      <c r="F1671" t="s">
        <v>24182</v>
      </c>
      <c r="G1671" s="7">
        <v>1779.0900000000001</v>
      </c>
    </row>
    <row r="1672" spans="1:7" x14ac:dyDescent="0.25">
      <c r="A1672">
        <v>3022027</v>
      </c>
      <c r="B1672" t="s">
        <v>24205</v>
      </c>
      <c r="C1672" t="s">
        <v>460</v>
      </c>
      <c r="D1672" t="s">
        <v>377</v>
      </c>
      <c r="E1672">
        <v>611120</v>
      </c>
      <c r="F1672" t="s">
        <v>24182</v>
      </c>
      <c r="G1672" s="7">
        <v>151.19999999999999</v>
      </c>
    </row>
    <row r="1673" spans="1:7" x14ac:dyDescent="0.25">
      <c r="A1673">
        <v>3022027</v>
      </c>
      <c r="B1673" t="s">
        <v>24205</v>
      </c>
      <c r="C1673" t="s">
        <v>460</v>
      </c>
      <c r="D1673" t="s">
        <v>377</v>
      </c>
      <c r="E1673">
        <v>611130</v>
      </c>
      <c r="F1673" t="s">
        <v>24182</v>
      </c>
      <c r="G1673" s="7">
        <v>361.18000000000006</v>
      </c>
    </row>
    <row r="1674" spans="1:7" x14ac:dyDescent="0.25">
      <c r="A1674">
        <v>3022028</v>
      </c>
      <c r="B1674" t="s">
        <v>24206</v>
      </c>
      <c r="C1674" t="s">
        <v>459</v>
      </c>
      <c r="D1674" t="s">
        <v>371</v>
      </c>
      <c r="E1674">
        <v>615100</v>
      </c>
      <c r="F1674" t="s">
        <v>24182</v>
      </c>
      <c r="G1674" s="7">
        <v>49268.330000000089</v>
      </c>
    </row>
    <row r="1675" spans="1:7" x14ac:dyDescent="0.25">
      <c r="A1675">
        <v>3022028</v>
      </c>
      <c r="B1675" t="s">
        <v>24206</v>
      </c>
      <c r="C1675" t="s">
        <v>459</v>
      </c>
      <c r="D1675" t="s">
        <v>371</v>
      </c>
      <c r="E1675">
        <v>616100</v>
      </c>
      <c r="F1675" t="s">
        <v>24182</v>
      </c>
      <c r="G1675" s="7">
        <v>6577.25</v>
      </c>
    </row>
    <row r="1676" spans="1:7" x14ac:dyDescent="0.25">
      <c r="A1676">
        <v>3022028</v>
      </c>
      <c r="B1676" t="s">
        <v>24206</v>
      </c>
      <c r="C1676" t="s">
        <v>459</v>
      </c>
      <c r="D1676" t="s">
        <v>371</v>
      </c>
      <c r="E1676">
        <v>617100</v>
      </c>
      <c r="F1676" t="s">
        <v>24182</v>
      </c>
      <c r="G1676" s="7">
        <v>14059.849999999999</v>
      </c>
    </row>
    <row r="1677" spans="1:7" x14ac:dyDescent="0.25">
      <c r="A1677">
        <v>3022028</v>
      </c>
      <c r="B1677" t="s">
        <v>24206</v>
      </c>
      <c r="C1677" t="s">
        <v>459</v>
      </c>
      <c r="D1677" t="s">
        <v>373</v>
      </c>
      <c r="E1677">
        <v>615130</v>
      </c>
      <c r="F1677" t="s">
        <v>24182</v>
      </c>
      <c r="G1677" s="7">
        <v>16418.25</v>
      </c>
    </row>
    <row r="1678" spans="1:7" x14ac:dyDescent="0.25">
      <c r="A1678">
        <v>3022028</v>
      </c>
      <c r="B1678" t="s">
        <v>24206</v>
      </c>
      <c r="C1678" t="s">
        <v>459</v>
      </c>
      <c r="D1678" t="s">
        <v>373</v>
      </c>
      <c r="E1678">
        <v>616160</v>
      </c>
      <c r="F1678" t="s">
        <v>24182</v>
      </c>
      <c r="G1678" s="7">
        <v>1922.98</v>
      </c>
    </row>
    <row r="1679" spans="1:7" x14ac:dyDescent="0.25">
      <c r="A1679">
        <v>3022028</v>
      </c>
      <c r="B1679" t="s">
        <v>24206</v>
      </c>
      <c r="C1679" t="s">
        <v>459</v>
      </c>
      <c r="D1679" t="s">
        <v>373</v>
      </c>
      <c r="E1679">
        <v>617150</v>
      </c>
      <c r="F1679" t="s">
        <v>24182</v>
      </c>
      <c r="G1679" s="7">
        <v>3332.63</v>
      </c>
    </row>
    <row r="1680" spans="1:7" x14ac:dyDescent="0.25">
      <c r="A1680">
        <v>3022028</v>
      </c>
      <c r="B1680" t="s">
        <v>24206</v>
      </c>
      <c r="C1680" t="s">
        <v>459</v>
      </c>
      <c r="D1680" t="s">
        <v>374</v>
      </c>
      <c r="E1680">
        <v>615120</v>
      </c>
      <c r="F1680" t="s">
        <v>24182</v>
      </c>
      <c r="G1680" s="7">
        <v>2723.05</v>
      </c>
    </row>
    <row r="1681" spans="1:7" x14ac:dyDescent="0.25">
      <c r="A1681">
        <v>3022028</v>
      </c>
      <c r="B1681" t="s">
        <v>24206</v>
      </c>
      <c r="C1681" t="s">
        <v>459</v>
      </c>
      <c r="D1681" t="s">
        <v>374</v>
      </c>
      <c r="E1681">
        <v>616120</v>
      </c>
      <c r="F1681" t="s">
        <v>24182</v>
      </c>
      <c r="G1681" s="7">
        <v>350.13</v>
      </c>
    </row>
    <row r="1682" spans="1:7" x14ac:dyDescent="0.25">
      <c r="A1682">
        <v>3022028</v>
      </c>
      <c r="B1682" t="s">
        <v>24206</v>
      </c>
      <c r="C1682" t="s">
        <v>459</v>
      </c>
      <c r="D1682" t="s">
        <v>374</v>
      </c>
      <c r="E1682">
        <v>617120</v>
      </c>
      <c r="F1682" t="s">
        <v>24182</v>
      </c>
      <c r="G1682" s="7">
        <v>552.74</v>
      </c>
    </row>
    <row r="1683" spans="1:7" x14ac:dyDescent="0.25">
      <c r="A1683">
        <v>3022028</v>
      </c>
      <c r="B1683" t="s">
        <v>24206</v>
      </c>
      <c r="C1683" t="s">
        <v>459</v>
      </c>
      <c r="D1683" t="s">
        <v>375</v>
      </c>
      <c r="E1683">
        <v>615140</v>
      </c>
      <c r="F1683" t="s">
        <v>24182</v>
      </c>
      <c r="G1683" s="7">
        <v>6699.54</v>
      </c>
    </row>
    <row r="1684" spans="1:7" x14ac:dyDescent="0.25">
      <c r="A1684">
        <v>3022028</v>
      </c>
      <c r="B1684" t="s">
        <v>24206</v>
      </c>
      <c r="C1684" t="s">
        <v>459</v>
      </c>
      <c r="D1684" t="s">
        <v>375</v>
      </c>
      <c r="E1684">
        <v>616130</v>
      </c>
      <c r="F1684" t="s">
        <v>24182</v>
      </c>
      <c r="G1684" s="7">
        <v>839.35</v>
      </c>
    </row>
    <row r="1685" spans="1:7" x14ac:dyDescent="0.25">
      <c r="A1685">
        <v>3022028</v>
      </c>
      <c r="B1685" t="s">
        <v>24206</v>
      </c>
      <c r="C1685" t="s">
        <v>459</v>
      </c>
      <c r="D1685" t="s">
        <v>375</v>
      </c>
      <c r="E1685">
        <v>617130</v>
      </c>
      <c r="F1685" t="s">
        <v>24182</v>
      </c>
      <c r="G1685" s="7">
        <v>1359.9199999999998</v>
      </c>
    </row>
    <row r="1686" spans="1:7" x14ac:dyDescent="0.25">
      <c r="A1686">
        <v>3022028</v>
      </c>
      <c r="B1686" t="s">
        <v>24206</v>
      </c>
      <c r="C1686" t="s">
        <v>459</v>
      </c>
      <c r="D1686" t="s">
        <v>377</v>
      </c>
      <c r="E1686">
        <v>611110</v>
      </c>
      <c r="F1686" t="s">
        <v>24182</v>
      </c>
      <c r="G1686" s="7">
        <v>2222.5399999999995</v>
      </c>
    </row>
    <row r="1687" spans="1:7" x14ac:dyDescent="0.25">
      <c r="A1687">
        <v>3022028</v>
      </c>
      <c r="B1687" t="s">
        <v>24206</v>
      </c>
      <c r="C1687" t="s">
        <v>459</v>
      </c>
      <c r="D1687" t="s">
        <v>377</v>
      </c>
      <c r="E1687">
        <v>611120</v>
      </c>
      <c r="F1687" t="s">
        <v>24182</v>
      </c>
      <c r="G1687" s="7">
        <v>51.169999999999995</v>
      </c>
    </row>
    <row r="1688" spans="1:7" x14ac:dyDescent="0.25">
      <c r="A1688">
        <v>3022028</v>
      </c>
      <c r="B1688" t="s">
        <v>24206</v>
      </c>
      <c r="C1688" t="s">
        <v>459</v>
      </c>
      <c r="D1688" t="s">
        <v>377</v>
      </c>
      <c r="E1688">
        <v>611130</v>
      </c>
      <c r="F1688" t="s">
        <v>24182</v>
      </c>
      <c r="G1688" s="7">
        <v>332.06</v>
      </c>
    </row>
    <row r="1689" spans="1:7" x14ac:dyDescent="0.25">
      <c r="A1689">
        <v>3022029</v>
      </c>
      <c r="B1689" t="s">
        <v>24207</v>
      </c>
      <c r="C1689" t="s">
        <v>100</v>
      </c>
      <c r="D1689" t="s">
        <v>371</v>
      </c>
      <c r="E1689">
        <v>615100</v>
      </c>
      <c r="F1689" t="s">
        <v>24182</v>
      </c>
      <c r="G1689" s="7">
        <v>78954.87999999999</v>
      </c>
    </row>
    <row r="1690" spans="1:7" x14ac:dyDescent="0.25">
      <c r="A1690">
        <v>3022029</v>
      </c>
      <c r="B1690" t="s">
        <v>24207</v>
      </c>
      <c r="C1690" t="s">
        <v>100</v>
      </c>
      <c r="D1690" t="s">
        <v>371</v>
      </c>
      <c r="E1690">
        <v>616100</v>
      </c>
      <c r="F1690" t="s">
        <v>24182</v>
      </c>
      <c r="G1690" s="7">
        <v>10712.359999999999</v>
      </c>
    </row>
    <row r="1691" spans="1:7" x14ac:dyDescent="0.25">
      <c r="A1691">
        <v>3022029</v>
      </c>
      <c r="B1691" t="s">
        <v>24207</v>
      </c>
      <c r="C1691" t="s">
        <v>100</v>
      </c>
      <c r="D1691" t="s">
        <v>371</v>
      </c>
      <c r="E1691">
        <v>617100</v>
      </c>
      <c r="F1691" t="s">
        <v>24182</v>
      </c>
      <c r="G1691" s="7">
        <v>20814.52</v>
      </c>
    </row>
    <row r="1692" spans="1:7" x14ac:dyDescent="0.25">
      <c r="A1692">
        <v>3022029</v>
      </c>
      <c r="B1692" t="s">
        <v>24207</v>
      </c>
      <c r="C1692" t="s">
        <v>100</v>
      </c>
      <c r="D1692" t="s">
        <v>373</v>
      </c>
      <c r="E1692">
        <v>615130</v>
      </c>
      <c r="F1692" t="s">
        <v>24182</v>
      </c>
      <c r="G1692" s="7">
        <v>55702.290000000052</v>
      </c>
    </row>
    <row r="1693" spans="1:7" x14ac:dyDescent="0.25">
      <c r="A1693">
        <v>3022029</v>
      </c>
      <c r="B1693" t="s">
        <v>24207</v>
      </c>
      <c r="C1693" t="s">
        <v>100</v>
      </c>
      <c r="D1693" t="s">
        <v>373</v>
      </c>
      <c r="E1693">
        <v>616160</v>
      </c>
      <c r="F1693" t="s">
        <v>24182</v>
      </c>
      <c r="G1693" s="7">
        <v>6840.9700000000012</v>
      </c>
    </row>
    <row r="1694" spans="1:7" x14ac:dyDescent="0.25">
      <c r="A1694">
        <v>3022029</v>
      </c>
      <c r="B1694" t="s">
        <v>24207</v>
      </c>
      <c r="C1694" t="s">
        <v>100</v>
      </c>
      <c r="D1694" t="s">
        <v>373</v>
      </c>
      <c r="E1694">
        <v>617150</v>
      </c>
      <c r="F1694" t="s">
        <v>24182</v>
      </c>
      <c r="G1694" s="7">
        <v>9417.1899999999987</v>
      </c>
    </row>
    <row r="1695" spans="1:7" x14ac:dyDescent="0.25">
      <c r="A1695">
        <v>3022029</v>
      </c>
      <c r="B1695" t="s">
        <v>24207</v>
      </c>
      <c r="C1695" t="s">
        <v>100</v>
      </c>
      <c r="D1695" t="s">
        <v>374</v>
      </c>
      <c r="E1695">
        <v>615120</v>
      </c>
      <c r="F1695" t="s">
        <v>24182</v>
      </c>
      <c r="G1695" s="7">
        <v>11607.930000000004</v>
      </c>
    </row>
    <row r="1696" spans="1:7" x14ac:dyDescent="0.25">
      <c r="A1696">
        <v>3022029</v>
      </c>
      <c r="B1696" t="s">
        <v>24207</v>
      </c>
      <c r="C1696" t="s">
        <v>100</v>
      </c>
      <c r="D1696" t="s">
        <v>374</v>
      </c>
      <c r="E1696">
        <v>616120</v>
      </c>
      <c r="F1696" t="s">
        <v>24182</v>
      </c>
      <c r="G1696" s="7">
        <v>1323.8000000000002</v>
      </c>
    </row>
    <row r="1697" spans="1:7" x14ac:dyDescent="0.25">
      <c r="A1697">
        <v>3022029</v>
      </c>
      <c r="B1697" t="s">
        <v>24207</v>
      </c>
      <c r="C1697" t="s">
        <v>100</v>
      </c>
      <c r="D1697" t="s">
        <v>374</v>
      </c>
      <c r="E1697">
        <v>617120</v>
      </c>
      <c r="F1697" t="s">
        <v>24182</v>
      </c>
      <c r="G1697" s="7">
        <v>2356.2399999999998</v>
      </c>
    </row>
    <row r="1698" spans="1:7" x14ac:dyDescent="0.25">
      <c r="A1698">
        <v>3022029</v>
      </c>
      <c r="B1698" t="s">
        <v>24207</v>
      </c>
      <c r="C1698" t="s">
        <v>100</v>
      </c>
      <c r="D1698" t="s">
        <v>375</v>
      </c>
      <c r="E1698">
        <v>615140</v>
      </c>
      <c r="F1698" t="s">
        <v>24182</v>
      </c>
      <c r="G1698" s="7">
        <v>5908.8200000000006</v>
      </c>
    </row>
    <row r="1699" spans="1:7" x14ac:dyDescent="0.25">
      <c r="A1699">
        <v>3022029</v>
      </c>
      <c r="B1699" t="s">
        <v>24207</v>
      </c>
      <c r="C1699" t="s">
        <v>100</v>
      </c>
      <c r="D1699" t="s">
        <v>375</v>
      </c>
      <c r="E1699">
        <v>616130</v>
      </c>
      <c r="F1699" t="s">
        <v>24182</v>
      </c>
      <c r="G1699" s="7">
        <v>756.82</v>
      </c>
    </row>
    <row r="1700" spans="1:7" x14ac:dyDescent="0.25">
      <c r="A1700">
        <v>3022029</v>
      </c>
      <c r="B1700" t="s">
        <v>24207</v>
      </c>
      <c r="C1700" t="s">
        <v>100</v>
      </c>
      <c r="D1700" t="s">
        <v>376</v>
      </c>
      <c r="E1700">
        <v>615110</v>
      </c>
      <c r="F1700" t="s">
        <v>24182</v>
      </c>
      <c r="G1700" s="7">
        <v>5836.9699999999993</v>
      </c>
    </row>
    <row r="1701" spans="1:7" x14ac:dyDescent="0.25">
      <c r="A1701">
        <v>3022029</v>
      </c>
      <c r="B1701" t="s">
        <v>24207</v>
      </c>
      <c r="C1701" t="s">
        <v>100</v>
      </c>
      <c r="D1701" t="s">
        <v>376</v>
      </c>
      <c r="E1701">
        <v>616110</v>
      </c>
      <c r="F1701" t="s">
        <v>24182</v>
      </c>
      <c r="G1701" s="7">
        <v>683.54</v>
      </c>
    </row>
    <row r="1702" spans="1:7" x14ac:dyDescent="0.25">
      <c r="A1702">
        <v>3022029</v>
      </c>
      <c r="B1702" t="s">
        <v>24207</v>
      </c>
      <c r="C1702" t="s">
        <v>100</v>
      </c>
      <c r="D1702" t="s">
        <v>376</v>
      </c>
      <c r="E1702">
        <v>617110</v>
      </c>
      <c r="F1702" t="s">
        <v>24182</v>
      </c>
      <c r="G1702" s="7">
        <v>1184.82</v>
      </c>
    </row>
    <row r="1703" spans="1:7" x14ac:dyDescent="0.25">
      <c r="A1703">
        <v>3022029</v>
      </c>
      <c r="B1703" t="s">
        <v>24207</v>
      </c>
      <c r="C1703" t="s">
        <v>100</v>
      </c>
      <c r="D1703" t="s">
        <v>377</v>
      </c>
      <c r="E1703">
        <v>611110</v>
      </c>
      <c r="F1703" t="s">
        <v>24182</v>
      </c>
      <c r="G1703" s="7">
        <v>14390.010000000022</v>
      </c>
    </row>
    <row r="1704" spans="1:7" x14ac:dyDescent="0.25">
      <c r="A1704">
        <v>3022029</v>
      </c>
      <c r="B1704" t="s">
        <v>24207</v>
      </c>
      <c r="C1704" t="s">
        <v>100</v>
      </c>
      <c r="D1704" t="s">
        <v>377</v>
      </c>
      <c r="E1704">
        <v>611120</v>
      </c>
      <c r="F1704" t="s">
        <v>24182</v>
      </c>
      <c r="G1704" s="7">
        <v>1417.6399999999999</v>
      </c>
    </row>
    <row r="1705" spans="1:7" x14ac:dyDescent="0.25">
      <c r="A1705">
        <v>3022029</v>
      </c>
      <c r="B1705" t="s">
        <v>24207</v>
      </c>
      <c r="C1705" t="s">
        <v>100</v>
      </c>
      <c r="D1705" t="s">
        <v>377</v>
      </c>
      <c r="E1705">
        <v>611130</v>
      </c>
      <c r="F1705" t="s">
        <v>24182</v>
      </c>
      <c r="G1705" s="7">
        <v>2700.8000000000006</v>
      </c>
    </row>
    <row r="1706" spans="1:7" x14ac:dyDescent="0.25">
      <c r="A1706">
        <v>3022031</v>
      </c>
      <c r="B1706" t="s">
        <v>24208</v>
      </c>
      <c r="C1706" t="s">
        <v>151</v>
      </c>
      <c r="D1706" t="s">
        <v>371</v>
      </c>
      <c r="E1706">
        <v>615100</v>
      </c>
      <c r="F1706" t="s">
        <v>24182</v>
      </c>
      <c r="G1706" s="7">
        <v>48638.47</v>
      </c>
    </row>
    <row r="1707" spans="1:7" x14ac:dyDescent="0.25">
      <c r="A1707">
        <v>3022031</v>
      </c>
      <c r="B1707" t="s">
        <v>24208</v>
      </c>
      <c r="C1707" t="s">
        <v>151</v>
      </c>
      <c r="D1707" t="s">
        <v>371</v>
      </c>
      <c r="E1707">
        <v>616100</v>
      </c>
      <c r="F1707" t="s">
        <v>24182</v>
      </c>
      <c r="G1707" s="7">
        <v>6545.16</v>
      </c>
    </row>
    <row r="1708" spans="1:7" x14ac:dyDescent="0.25">
      <c r="A1708">
        <v>3022031</v>
      </c>
      <c r="B1708" t="s">
        <v>24208</v>
      </c>
      <c r="C1708" t="s">
        <v>151</v>
      </c>
      <c r="D1708" t="s">
        <v>371</v>
      </c>
      <c r="E1708">
        <v>617100</v>
      </c>
      <c r="F1708" t="s">
        <v>24182</v>
      </c>
      <c r="G1708" s="7">
        <v>13846.680000000002</v>
      </c>
    </row>
    <row r="1709" spans="1:7" x14ac:dyDescent="0.25">
      <c r="A1709">
        <v>3022031</v>
      </c>
      <c r="B1709" t="s">
        <v>24208</v>
      </c>
      <c r="C1709" t="s">
        <v>151</v>
      </c>
      <c r="D1709" t="s">
        <v>373</v>
      </c>
      <c r="E1709">
        <v>615130</v>
      </c>
      <c r="F1709" t="s">
        <v>24182</v>
      </c>
      <c r="G1709" s="7">
        <v>28774.060000000027</v>
      </c>
    </row>
    <row r="1710" spans="1:7" x14ac:dyDescent="0.25">
      <c r="A1710">
        <v>3022031</v>
      </c>
      <c r="B1710" t="s">
        <v>24208</v>
      </c>
      <c r="C1710" t="s">
        <v>151</v>
      </c>
      <c r="D1710" t="s">
        <v>373</v>
      </c>
      <c r="E1710">
        <v>616160</v>
      </c>
      <c r="F1710" t="s">
        <v>24182</v>
      </c>
      <c r="G1710" s="7">
        <v>3427.2900000000004</v>
      </c>
    </row>
    <row r="1711" spans="1:7" x14ac:dyDescent="0.25">
      <c r="A1711">
        <v>3022031</v>
      </c>
      <c r="B1711" t="s">
        <v>24208</v>
      </c>
      <c r="C1711" t="s">
        <v>151</v>
      </c>
      <c r="D1711" t="s">
        <v>373</v>
      </c>
      <c r="E1711">
        <v>617150</v>
      </c>
      <c r="F1711" t="s">
        <v>24182</v>
      </c>
      <c r="G1711" s="7">
        <v>6109.5300000000007</v>
      </c>
    </row>
    <row r="1712" spans="1:7" x14ac:dyDescent="0.25">
      <c r="A1712">
        <v>3022031</v>
      </c>
      <c r="B1712" t="s">
        <v>24208</v>
      </c>
      <c r="C1712" t="s">
        <v>151</v>
      </c>
      <c r="D1712" t="s">
        <v>374</v>
      </c>
      <c r="E1712">
        <v>615120</v>
      </c>
      <c r="F1712" t="s">
        <v>24182</v>
      </c>
      <c r="G1712" s="7">
        <v>2589.5</v>
      </c>
    </row>
    <row r="1713" spans="1:7" x14ac:dyDescent="0.25">
      <c r="A1713">
        <v>3022031</v>
      </c>
      <c r="B1713" t="s">
        <v>24208</v>
      </c>
      <c r="C1713" t="s">
        <v>151</v>
      </c>
      <c r="D1713" t="s">
        <v>374</v>
      </c>
      <c r="E1713">
        <v>616120</v>
      </c>
      <c r="F1713" t="s">
        <v>24182</v>
      </c>
      <c r="G1713" s="7">
        <v>325.87</v>
      </c>
    </row>
    <row r="1714" spans="1:7" x14ac:dyDescent="0.25">
      <c r="A1714">
        <v>3022031</v>
      </c>
      <c r="B1714" t="s">
        <v>24208</v>
      </c>
      <c r="C1714" t="s">
        <v>151</v>
      </c>
      <c r="D1714" t="s">
        <v>374</v>
      </c>
      <c r="E1714">
        <v>617120</v>
      </c>
      <c r="F1714" t="s">
        <v>24182</v>
      </c>
      <c r="G1714" s="7">
        <v>528.26</v>
      </c>
    </row>
    <row r="1715" spans="1:7" x14ac:dyDescent="0.25">
      <c r="A1715">
        <v>3022031</v>
      </c>
      <c r="B1715" t="s">
        <v>24208</v>
      </c>
      <c r="C1715" t="s">
        <v>151</v>
      </c>
      <c r="D1715" t="s">
        <v>375</v>
      </c>
      <c r="E1715">
        <v>615140</v>
      </c>
      <c r="F1715" t="s">
        <v>24182</v>
      </c>
      <c r="G1715" s="7">
        <v>6949.4699999999993</v>
      </c>
    </row>
    <row r="1716" spans="1:7" x14ac:dyDescent="0.25">
      <c r="A1716">
        <v>3022031</v>
      </c>
      <c r="B1716" t="s">
        <v>24208</v>
      </c>
      <c r="C1716" t="s">
        <v>151</v>
      </c>
      <c r="D1716" t="s">
        <v>375</v>
      </c>
      <c r="E1716">
        <v>616130</v>
      </c>
      <c r="F1716" t="s">
        <v>24182</v>
      </c>
      <c r="G1716" s="7">
        <v>904.04</v>
      </c>
    </row>
    <row r="1717" spans="1:7" x14ac:dyDescent="0.25">
      <c r="A1717">
        <v>3022031</v>
      </c>
      <c r="B1717" t="s">
        <v>24208</v>
      </c>
      <c r="C1717" t="s">
        <v>151</v>
      </c>
      <c r="D1717" t="s">
        <v>375</v>
      </c>
      <c r="E1717">
        <v>617130</v>
      </c>
      <c r="F1717" t="s">
        <v>24182</v>
      </c>
      <c r="G1717" s="7">
        <v>1249.3900000000001</v>
      </c>
    </row>
    <row r="1718" spans="1:7" x14ac:dyDescent="0.25">
      <c r="A1718">
        <v>3022031</v>
      </c>
      <c r="B1718" t="s">
        <v>24208</v>
      </c>
      <c r="C1718" t="s">
        <v>151</v>
      </c>
      <c r="D1718" t="s">
        <v>377</v>
      </c>
      <c r="E1718">
        <v>611110</v>
      </c>
      <c r="F1718" t="s">
        <v>24182</v>
      </c>
      <c r="G1718" s="7">
        <v>4238.6799999999994</v>
      </c>
    </row>
    <row r="1719" spans="1:7" x14ac:dyDescent="0.25">
      <c r="A1719">
        <v>3022031</v>
      </c>
      <c r="B1719" t="s">
        <v>24208</v>
      </c>
      <c r="C1719" t="s">
        <v>151</v>
      </c>
      <c r="D1719" t="s">
        <v>377</v>
      </c>
      <c r="E1719">
        <v>611120</v>
      </c>
      <c r="F1719" t="s">
        <v>24182</v>
      </c>
      <c r="G1719" s="7">
        <v>429.34000000000003</v>
      </c>
    </row>
    <row r="1720" spans="1:7" x14ac:dyDescent="0.25">
      <c r="A1720">
        <v>3022031</v>
      </c>
      <c r="B1720" t="s">
        <v>24208</v>
      </c>
      <c r="C1720" t="s">
        <v>151</v>
      </c>
      <c r="D1720" t="s">
        <v>377</v>
      </c>
      <c r="E1720">
        <v>611130</v>
      </c>
      <c r="F1720" t="s">
        <v>24182</v>
      </c>
      <c r="G1720" s="7">
        <v>831.1099999999999</v>
      </c>
    </row>
    <row r="1721" spans="1:7" x14ac:dyDescent="0.25">
      <c r="A1721">
        <v>3022032</v>
      </c>
      <c r="B1721" t="s">
        <v>24209</v>
      </c>
      <c r="C1721" t="s">
        <v>148</v>
      </c>
      <c r="D1721" t="s">
        <v>371</v>
      </c>
      <c r="E1721">
        <v>615100</v>
      </c>
      <c r="F1721" t="s">
        <v>24182</v>
      </c>
      <c r="G1721" s="7">
        <v>96354.51</v>
      </c>
    </row>
    <row r="1722" spans="1:7" x14ac:dyDescent="0.25">
      <c r="A1722">
        <v>3022032</v>
      </c>
      <c r="B1722" t="s">
        <v>24209</v>
      </c>
      <c r="C1722" t="s">
        <v>148</v>
      </c>
      <c r="D1722" t="s">
        <v>371</v>
      </c>
      <c r="E1722">
        <v>616100</v>
      </c>
      <c r="F1722" t="s">
        <v>24182</v>
      </c>
      <c r="G1722" s="7">
        <v>12923.68</v>
      </c>
    </row>
    <row r="1723" spans="1:7" x14ac:dyDescent="0.25">
      <c r="A1723">
        <v>3022032</v>
      </c>
      <c r="B1723" t="s">
        <v>24209</v>
      </c>
      <c r="C1723" t="s">
        <v>148</v>
      </c>
      <c r="D1723" t="s">
        <v>371</v>
      </c>
      <c r="E1723">
        <v>617100</v>
      </c>
      <c r="F1723" t="s">
        <v>24182</v>
      </c>
      <c r="G1723" s="7">
        <v>26533.34</v>
      </c>
    </row>
    <row r="1724" spans="1:7" x14ac:dyDescent="0.25">
      <c r="A1724">
        <v>3022032</v>
      </c>
      <c r="B1724" t="s">
        <v>24209</v>
      </c>
      <c r="C1724" t="s">
        <v>148</v>
      </c>
      <c r="D1724" t="s">
        <v>372</v>
      </c>
      <c r="E1724">
        <v>615180</v>
      </c>
      <c r="F1724" t="s">
        <v>24182</v>
      </c>
      <c r="G1724" s="7">
        <v>3520.1</v>
      </c>
    </row>
    <row r="1725" spans="1:7" x14ac:dyDescent="0.25">
      <c r="A1725">
        <v>3022032</v>
      </c>
      <c r="B1725" t="s">
        <v>24209</v>
      </c>
      <c r="C1725" t="s">
        <v>148</v>
      </c>
      <c r="D1725" t="s">
        <v>372</v>
      </c>
      <c r="E1725">
        <v>616150</v>
      </c>
      <c r="F1725" t="s">
        <v>24182</v>
      </c>
      <c r="G1725" s="7">
        <v>400.29</v>
      </c>
    </row>
    <row r="1726" spans="1:7" x14ac:dyDescent="0.25">
      <c r="A1726">
        <v>3022032</v>
      </c>
      <c r="B1726" t="s">
        <v>24209</v>
      </c>
      <c r="C1726" t="s">
        <v>148</v>
      </c>
      <c r="D1726" t="s">
        <v>372</v>
      </c>
      <c r="E1726">
        <v>617140</v>
      </c>
      <c r="F1726" t="s">
        <v>24182</v>
      </c>
      <c r="G1726" s="7">
        <v>1004.54</v>
      </c>
    </row>
    <row r="1727" spans="1:7" x14ac:dyDescent="0.25">
      <c r="A1727">
        <v>3022032</v>
      </c>
      <c r="B1727" t="s">
        <v>24209</v>
      </c>
      <c r="C1727" t="s">
        <v>148</v>
      </c>
      <c r="D1727" t="s">
        <v>373</v>
      </c>
      <c r="E1727">
        <v>615130</v>
      </c>
      <c r="F1727" t="s">
        <v>24182</v>
      </c>
      <c r="G1727" s="7">
        <v>43075.80999999999</v>
      </c>
    </row>
    <row r="1728" spans="1:7" x14ac:dyDescent="0.25">
      <c r="A1728">
        <v>3022032</v>
      </c>
      <c r="B1728" t="s">
        <v>24209</v>
      </c>
      <c r="C1728" t="s">
        <v>148</v>
      </c>
      <c r="D1728" t="s">
        <v>373</v>
      </c>
      <c r="E1728">
        <v>616160</v>
      </c>
      <c r="F1728" t="s">
        <v>24182</v>
      </c>
      <c r="G1728" s="7">
        <v>5124.4800000000005</v>
      </c>
    </row>
    <row r="1729" spans="1:7" x14ac:dyDescent="0.25">
      <c r="A1729">
        <v>3022032</v>
      </c>
      <c r="B1729" t="s">
        <v>24209</v>
      </c>
      <c r="C1729" t="s">
        <v>148</v>
      </c>
      <c r="D1729" t="s">
        <v>373</v>
      </c>
      <c r="E1729">
        <v>617150</v>
      </c>
      <c r="F1729" t="s">
        <v>24182</v>
      </c>
      <c r="G1729" s="7">
        <v>8330.2499999999982</v>
      </c>
    </row>
    <row r="1730" spans="1:7" x14ac:dyDescent="0.25">
      <c r="A1730">
        <v>3022032</v>
      </c>
      <c r="B1730" t="s">
        <v>24209</v>
      </c>
      <c r="C1730" t="s">
        <v>148</v>
      </c>
      <c r="D1730" t="s">
        <v>374</v>
      </c>
      <c r="E1730">
        <v>615120</v>
      </c>
      <c r="F1730" t="s">
        <v>24182</v>
      </c>
      <c r="G1730" s="7">
        <v>2913.7200000000003</v>
      </c>
    </row>
    <row r="1731" spans="1:7" x14ac:dyDescent="0.25">
      <c r="A1731">
        <v>3022032</v>
      </c>
      <c r="B1731" t="s">
        <v>24209</v>
      </c>
      <c r="C1731" t="s">
        <v>148</v>
      </c>
      <c r="D1731" t="s">
        <v>374</v>
      </c>
      <c r="E1731">
        <v>616120</v>
      </c>
      <c r="F1731" t="s">
        <v>24182</v>
      </c>
      <c r="G1731" s="7">
        <v>325.87</v>
      </c>
    </row>
    <row r="1732" spans="1:7" x14ac:dyDescent="0.25">
      <c r="A1732">
        <v>3022032</v>
      </c>
      <c r="B1732" t="s">
        <v>24209</v>
      </c>
      <c r="C1732" t="s">
        <v>148</v>
      </c>
      <c r="D1732" t="s">
        <v>374</v>
      </c>
      <c r="E1732">
        <v>617120</v>
      </c>
      <c r="F1732" t="s">
        <v>24182</v>
      </c>
      <c r="G1732" s="7">
        <v>591.43999999999994</v>
      </c>
    </row>
    <row r="1733" spans="1:7" x14ac:dyDescent="0.25">
      <c r="A1733">
        <v>3022032</v>
      </c>
      <c r="B1733" t="s">
        <v>24209</v>
      </c>
      <c r="C1733" t="s">
        <v>148</v>
      </c>
      <c r="D1733" t="s">
        <v>375</v>
      </c>
      <c r="E1733">
        <v>615140</v>
      </c>
      <c r="F1733" t="s">
        <v>24182</v>
      </c>
      <c r="G1733" s="7">
        <v>5802.8099999999995</v>
      </c>
    </row>
    <row r="1734" spans="1:7" x14ac:dyDescent="0.25">
      <c r="A1734">
        <v>3022032</v>
      </c>
      <c r="B1734" t="s">
        <v>24209</v>
      </c>
      <c r="C1734" t="s">
        <v>148</v>
      </c>
      <c r="D1734" t="s">
        <v>375</v>
      </c>
      <c r="E1734">
        <v>616130</v>
      </c>
      <c r="F1734" t="s">
        <v>24182</v>
      </c>
      <c r="G1734" s="7">
        <v>713.19</v>
      </c>
    </row>
    <row r="1735" spans="1:7" x14ac:dyDescent="0.25">
      <c r="A1735">
        <v>3022032</v>
      </c>
      <c r="B1735" t="s">
        <v>24209</v>
      </c>
      <c r="C1735" t="s">
        <v>148</v>
      </c>
      <c r="D1735" t="s">
        <v>375</v>
      </c>
      <c r="E1735">
        <v>617130</v>
      </c>
      <c r="F1735" t="s">
        <v>24182</v>
      </c>
      <c r="G1735" s="7">
        <v>1177.8800000000001</v>
      </c>
    </row>
    <row r="1736" spans="1:7" x14ac:dyDescent="0.25">
      <c r="A1736">
        <v>3022032</v>
      </c>
      <c r="B1736" t="s">
        <v>24209</v>
      </c>
      <c r="C1736" t="s">
        <v>148</v>
      </c>
      <c r="D1736" t="s">
        <v>377</v>
      </c>
      <c r="E1736">
        <v>611110</v>
      </c>
      <c r="F1736" t="s">
        <v>24182</v>
      </c>
      <c r="G1736" s="7">
        <v>3719.3200000000006</v>
      </c>
    </row>
    <row r="1737" spans="1:7" x14ac:dyDescent="0.25">
      <c r="A1737">
        <v>3022032</v>
      </c>
      <c r="B1737" t="s">
        <v>24209</v>
      </c>
      <c r="C1737" t="s">
        <v>148</v>
      </c>
      <c r="D1737" t="s">
        <v>377</v>
      </c>
      <c r="E1737">
        <v>611120</v>
      </c>
      <c r="F1737" t="s">
        <v>24182</v>
      </c>
      <c r="G1737" s="7">
        <v>120.62</v>
      </c>
    </row>
    <row r="1738" spans="1:7" x14ac:dyDescent="0.25">
      <c r="A1738">
        <v>3022032</v>
      </c>
      <c r="B1738" t="s">
        <v>24209</v>
      </c>
      <c r="C1738" t="s">
        <v>148</v>
      </c>
      <c r="D1738" t="s">
        <v>377</v>
      </c>
      <c r="E1738">
        <v>611130</v>
      </c>
      <c r="F1738" t="s">
        <v>24182</v>
      </c>
      <c r="G1738" s="7">
        <v>470.09000000000003</v>
      </c>
    </row>
    <row r="1739" spans="1:7" x14ac:dyDescent="0.25">
      <c r="A1739">
        <v>3023304</v>
      </c>
      <c r="B1739" t="s">
        <v>24210</v>
      </c>
      <c r="C1739" t="s">
        <v>24211</v>
      </c>
      <c r="D1739" t="s">
        <v>371</v>
      </c>
      <c r="E1739">
        <v>615100</v>
      </c>
      <c r="F1739" t="s">
        <v>24182</v>
      </c>
      <c r="G1739" s="7">
        <v>40771.780000000006</v>
      </c>
    </row>
    <row r="1740" spans="1:7" x14ac:dyDescent="0.25">
      <c r="A1740">
        <v>3023304</v>
      </c>
      <c r="B1740" t="s">
        <v>24210</v>
      </c>
      <c r="C1740" t="s">
        <v>24211</v>
      </c>
      <c r="D1740" t="s">
        <v>371</v>
      </c>
      <c r="E1740">
        <v>616100</v>
      </c>
      <c r="F1740" t="s">
        <v>24182</v>
      </c>
      <c r="G1740" s="7">
        <v>5431.83</v>
      </c>
    </row>
    <row r="1741" spans="1:7" x14ac:dyDescent="0.25">
      <c r="A1741">
        <v>3023304</v>
      </c>
      <c r="B1741" t="s">
        <v>24210</v>
      </c>
      <c r="C1741" t="s">
        <v>24211</v>
      </c>
      <c r="D1741" t="s">
        <v>371</v>
      </c>
      <c r="E1741">
        <v>617100</v>
      </c>
      <c r="F1741" t="s">
        <v>24182</v>
      </c>
      <c r="G1741" s="7">
        <v>11693.349999999999</v>
      </c>
    </row>
    <row r="1742" spans="1:7" x14ac:dyDescent="0.25">
      <c r="A1742">
        <v>3023304</v>
      </c>
      <c r="B1742" t="s">
        <v>24210</v>
      </c>
      <c r="C1742" t="s">
        <v>24211</v>
      </c>
      <c r="D1742" t="s">
        <v>372</v>
      </c>
      <c r="E1742">
        <v>615180</v>
      </c>
      <c r="F1742" t="s">
        <v>24182</v>
      </c>
      <c r="G1742" s="7">
        <v>1742.18</v>
      </c>
    </row>
    <row r="1743" spans="1:7" x14ac:dyDescent="0.25">
      <c r="A1743">
        <v>3023304</v>
      </c>
      <c r="B1743" t="s">
        <v>24210</v>
      </c>
      <c r="C1743" t="s">
        <v>24211</v>
      </c>
      <c r="D1743" t="s">
        <v>372</v>
      </c>
      <c r="E1743">
        <v>616150</v>
      </c>
      <c r="F1743" t="s">
        <v>24182</v>
      </c>
      <c r="G1743" s="7">
        <v>198.78</v>
      </c>
    </row>
    <row r="1744" spans="1:7" x14ac:dyDescent="0.25">
      <c r="A1744">
        <v>3023304</v>
      </c>
      <c r="B1744" t="s">
        <v>24210</v>
      </c>
      <c r="C1744" t="s">
        <v>24211</v>
      </c>
      <c r="D1744" t="s">
        <v>372</v>
      </c>
      <c r="E1744">
        <v>617140</v>
      </c>
      <c r="F1744" t="s">
        <v>24182</v>
      </c>
      <c r="G1744" s="7">
        <v>499.66</v>
      </c>
    </row>
    <row r="1745" spans="1:7" x14ac:dyDescent="0.25">
      <c r="A1745">
        <v>3023304</v>
      </c>
      <c r="B1745" t="s">
        <v>24210</v>
      </c>
      <c r="C1745" t="s">
        <v>24211</v>
      </c>
      <c r="D1745" t="s">
        <v>373</v>
      </c>
      <c r="E1745">
        <v>615130</v>
      </c>
      <c r="F1745" t="s">
        <v>24182</v>
      </c>
      <c r="G1745" s="7">
        <v>20905.090000000007</v>
      </c>
    </row>
    <row r="1746" spans="1:7" x14ac:dyDescent="0.25">
      <c r="A1746">
        <v>3023304</v>
      </c>
      <c r="B1746" t="s">
        <v>24210</v>
      </c>
      <c r="C1746" t="s">
        <v>24211</v>
      </c>
      <c r="D1746" t="s">
        <v>373</v>
      </c>
      <c r="E1746">
        <v>616160</v>
      </c>
      <c r="F1746" t="s">
        <v>24182</v>
      </c>
      <c r="G1746" s="7">
        <v>2539.96</v>
      </c>
    </row>
    <row r="1747" spans="1:7" x14ac:dyDescent="0.25">
      <c r="A1747">
        <v>3023304</v>
      </c>
      <c r="B1747" t="s">
        <v>24210</v>
      </c>
      <c r="C1747" t="s">
        <v>24211</v>
      </c>
      <c r="D1747" t="s">
        <v>373</v>
      </c>
      <c r="E1747">
        <v>617150</v>
      </c>
      <c r="F1747" t="s">
        <v>24182</v>
      </c>
      <c r="G1747" s="7">
        <v>4111.2699999999995</v>
      </c>
    </row>
    <row r="1748" spans="1:7" x14ac:dyDescent="0.25">
      <c r="A1748">
        <v>3023304</v>
      </c>
      <c r="B1748" t="s">
        <v>24210</v>
      </c>
      <c r="C1748" t="s">
        <v>24211</v>
      </c>
      <c r="D1748" t="s">
        <v>374</v>
      </c>
      <c r="E1748">
        <v>615120</v>
      </c>
      <c r="F1748" t="s">
        <v>24182</v>
      </c>
      <c r="G1748" s="7">
        <v>2555.04</v>
      </c>
    </row>
    <row r="1749" spans="1:7" x14ac:dyDescent="0.25">
      <c r="A1749">
        <v>3023304</v>
      </c>
      <c r="B1749" t="s">
        <v>24210</v>
      </c>
      <c r="C1749" t="s">
        <v>24211</v>
      </c>
      <c r="D1749" t="s">
        <v>374</v>
      </c>
      <c r="E1749">
        <v>616120</v>
      </c>
      <c r="F1749" t="s">
        <v>24182</v>
      </c>
      <c r="G1749" s="7">
        <v>320.70999999999998</v>
      </c>
    </row>
    <row r="1750" spans="1:7" x14ac:dyDescent="0.25">
      <c r="A1750">
        <v>3023304</v>
      </c>
      <c r="B1750" t="s">
        <v>24210</v>
      </c>
      <c r="C1750" t="s">
        <v>24211</v>
      </c>
      <c r="D1750" t="s">
        <v>374</v>
      </c>
      <c r="E1750">
        <v>617120</v>
      </c>
      <c r="F1750" t="s">
        <v>24182</v>
      </c>
      <c r="G1750" s="7">
        <v>521.23</v>
      </c>
    </row>
    <row r="1751" spans="1:7" x14ac:dyDescent="0.25">
      <c r="A1751">
        <v>3023304</v>
      </c>
      <c r="B1751" t="s">
        <v>24210</v>
      </c>
      <c r="C1751" t="s">
        <v>24211</v>
      </c>
      <c r="D1751" t="s">
        <v>375</v>
      </c>
      <c r="E1751">
        <v>615140</v>
      </c>
      <c r="F1751" t="s">
        <v>24182</v>
      </c>
      <c r="G1751" s="7">
        <v>4400.5300000000007</v>
      </c>
    </row>
    <row r="1752" spans="1:7" x14ac:dyDescent="0.25">
      <c r="A1752">
        <v>3023304</v>
      </c>
      <c r="B1752" t="s">
        <v>24210</v>
      </c>
      <c r="C1752" t="s">
        <v>24211</v>
      </c>
      <c r="D1752" t="s">
        <v>375</v>
      </c>
      <c r="E1752">
        <v>616130</v>
      </c>
      <c r="F1752" t="s">
        <v>24182</v>
      </c>
      <c r="G1752" s="7">
        <v>555.89</v>
      </c>
    </row>
    <row r="1753" spans="1:7" x14ac:dyDescent="0.25">
      <c r="A1753">
        <v>3023304</v>
      </c>
      <c r="B1753" t="s">
        <v>24210</v>
      </c>
      <c r="C1753" t="s">
        <v>24211</v>
      </c>
      <c r="D1753" t="s">
        <v>375</v>
      </c>
      <c r="E1753">
        <v>617130</v>
      </c>
      <c r="F1753" t="s">
        <v>24182</v>
      </c>
      <c r="G1753" s="7">
        <v>897.7</v>
      </c>
    </row>
    <row r="1754" spans="1:7" x14ac:dyDescent="0.25">
      <c r="A1754">
        <v>3023304</v>
      </c>
      <c r="B1754" t="s">
        <v>24210</v>
      </c>
      <c r="C1754" t="s">
        <v>24211</v>
      </c>
      <c r="D1754" t="s">
        <v>377</v>
      </c>
      <c r="E1754">
        <v>611110</v>
      </c>
      <c r="F1754" t="s">
        <v>24182</v>
      </c>
      <c r="G1754" s="7">
        <v>2881.21</v>
      </c>
    </row>
    <row r="1755" spans="1:7" x14ac:dyDescent="0.25">
      <c r="A1755">
        <v>3023304</v>
      </c>
      <c r="B1755" t="s">
        <v>24210</v>
      </c>
      <c r="C1755" t="s">
        <v>24211</v>
      </c>
      <c r="D1755" t="s">
        <v>377</v>
      </c>
      <c r="E1755">
        <v>611120</v>
      </c>
      <c r="F1755" t="s">
        <v>24182</v>
      </c>
      <c r="G1755" s="7">
        <v>314.88000000000005</v>
      </c>
    </row>
    <row r="1756" spans="1:7" x14ac:dyDescent="0.25">
      <c r="A1756">
        <v>3023304</v>
      </c>
      <c r="B1756" t="s">
        <v>24210</v>
      </c>
      <c r="C1756" t="s">
        <v>24211</v>
      </c>
      <c r="D1756" t="s">
        <v>377</v>
      </c>
      <c r="E1756">
        <v>611130</v>
      </c>
      <c r="F1756" t="s">
        <v>24182</v>
      </c>
      <c r="G1756" s="7">
        <v>462.64000000000004</v>
      </c>
    </row>
    <row r="1757" spans="1:7" x14ac:dyDescent="0.25">
      <c r="A1757">
        <v>3022036</v>
      </c>
      <c r="B1757" t="s">
        <v>24212</v>
      </c>
      <c r="C1757" t="s">
        <v>175</v>
      </c>
      <c r="D1757" t="s">
        <v>371</v>
      </c>
      <c r="E1757">
        <v>615100</v>
      </c>
      <c r="F1757" t="s">
        <v>24182</v>
      </c>
      <c r="G1757" s="7">
        <v>72138.820000000065</v>
      </c>
    </row>
    <row r="1758" spans="1:7" x14ac:dyDescent="0.25">
      <c r="A1758">
        <v>3022036</v>
      </c>
      <c r="B1758" t="s">
        <v>24212</v>
      </c>
      <c r="C1758" t="s">
        <v>175</v>
      </c>
      <c r="D1758" t="s">
        <v>371</v>
      </c>
      <c r="E1758">
        <v>616100</v>
      </c>
      <c r="F1758" t="s">
        <v>24182</v>
      </c>
      <c r="G1758" s="7">
        <v>9718.9699999999993</v>
      </c>
    </row>
    <row r="1759" spans="1:7" x14ac:dyDescent="0.25">
      <c r="A1759">
        <v>3022036</v>
      </c>
      <c r="B1759" t="s">
        <v>24212</v>
      </c>
      <c r="C1759" t="s">
        <v>175</v>
      </c>
      <c r="D1759" t="s">
        <v>371</v>
      </c>
      <c r="E1759">
        <v>617100</v>
      </c>
      <c r="F1759" t="s">
        <v>24182</v>
      </c>
      <c r="G1759" s="7">
        <v>19195.02</v>
      </c>
    </row>
    <row r="1760" spans="1:7" x14ac:dyDescent="0.25">
      <c r="A1760">
        <v>3022036</v>
      </c>
      <c r="B1760" t="s">
        <v>24212</v>
      </c>
      <c r="C1760" t="s">
        <v>175</v>
      </c>
      <c r="D1760" t="s">
        <v>372</v>
      </c>
      <c r="E1760">
        <v>615180</v>
      </c>
      <c r="F1760" t="s">
        <v>24182</v>
      </c>
      <c r="G1760" s="7">
        <v>361.8</v>
      </c>
    </row>
    <row r="1761" spans="1:7" x14ac:dyDescent="0.25">
      <c r="A1761">
        <v>3022036</v>
      </c>
      <c r="B1761" t="s">
        <v>24212</v>
      </c>
      <c r="C1761" t="s">
        <v>175</v>
      </c>
      <c r="D1761" t="s">
        <v>373</v>
      </c>
      <c r="E1761">
        <v>615130</v>
      </c>
      <c r="F1761" t="s">
        <v>24182</v>
      </c>
      <c r="G1761" s="7">
        <v>43246.909999999989</v>
      </c>
    </row>
    <row r="1762" spans="1:7" x14ac:dyDescent="0.25">
      <c r="A1762">
        <v>3022036</v>
      </c>
      <c r="B1762" t="s">
        <v>24212</v>
      </c>
      <c r="C1762" t="s">
        <v>175</v>
      </c>
      <c r="D1762" t="s">
        <v>373</v>
      </c>
      <c r="E1762">
        <v>616160</v>
      </c>
      <c r="F1762" t="s">
        <v>24182</v>
      </c>
      <c r="G1762" s="7">
        <v>4851.6399999999994</v>
      </c>
    </row>
    <row r="1763" spans="1:7" x14ac:dyDescent="0.25">
      <c r="A1763">
        <v>3022036</v>
      </c>
      <c r="B1763" t="s">
        <v>24212</v>
      </c>
      <c r="C1763" t="s">
        <v>175</v>
      </c>
      <c r="D1763" t="s">
        <v>373</v>
      </c>
      <c r="E1763">
        <v>617150</v>
      </c>
      <c r="F1763" t="s">
        <v>24182</v>
      </c>
      <c r="G1763" s="7">
        <v>8085.8899999999994</v>
      </c>
    </row>
    <row r="1764" spans="1:7" x14ac:dyDescent="0.25">
      <c r="A1764">
        <v>3022036</v>
      </c>
      <c r="B1764" t="s">
        <v>24212</v>
      </c>
      <c r="C1764" t="s">
        <v>175</v>
      </c>
      <c r="D1764" t="s">
        <v>374</v>
      </c>
      <c r="E1764">
        <v>615120</v>
      </c>
      <c r="F1764" t="s">
        <v>24182</v>
      </c>
      <c r="G1764" s="7">
        <v>5998.9400000000005</v>
      </c>
    </row>
    <row r="1765" spans="1:7" x14ac:dyDescent="0.25">
      <c r="A1765">
        <v>3022036</v>
      </c>
      <c r="B1765" t="s">
        <v>24212</v>
      </c>
      <c r="C1765" t="s">
        <v>175</v>
      </c>
      <c r="D1765" t="s">
        <v>374</v>
      </c>
      <c r="E1765">
        <v>616120</v>
      </c>
      <c r="F1765" t="s">
        <v>24182</v>
      </c>
      <c r="G1765" s="7">
        <v>622.42000000000007</v>
      </c>
    </row>
    <row r="1766" spans="1:7" x14ac:dyDescent="0.25">
      <c r="A1766">
        <v>3022036</v>
      </c>
      <c r="B1766" t="s">
        <v>24212</v>
      </c>
      <c r="C1766" t="s">
        <v>175</v>
      </c>
      <c r="D1766" t="s">
        <v>374</v>
      </c>
      <c r="E1766">
        <v>617120</v>
      </c>
      <c r="F1766" t="s">
        <v>24182</v>
      </c>
      <c r="G1766" s="7">
        <v>1217.7</v>
      </c>
    </row>
    <row r="1767" spans="1:7" x14ac:dyDescent="0.25">
      <c r="A1767">
        <v>3022036</v>
      </c>
      <c r="B1767" t="s">
        <v>24212</v>
      </c>
      <c r="C1767" t="s">
        <v>175</v>
      </c>
      <c r="D1767" t="s">
        <v>375</v>
      </c>
      <c r="E1767">
        <v>615140</v>
      </c>
      <c r="F1767" t="s">
        <v>24182</v>
      </c>
      <c r="G1767" s="7">
        <v>5600.83</v>
      </c>
    </row>
    <row r="1768" spans="1:7" x14ac:dyDescent="0.25">
      <c r="A1768">
        <v>3022036</v>
      </c>
      <c r="B1768" t="s">
        <v>24212</v>
      </c>
      <c r="C1768" t="s">
        <v>175</v>
      </c>
      <c r="D1768" t="s">
        <v>375</v>
      </c>
      <c r="E1768">
        <v>616130</v>
      </c>
      <c r="F1768" t="s">
        <v>24182</v>
      </c>
      <c r="G1768" s="7">
        <v>710.84999999999991</v>
      </c>
    </row>
    <row r="1769" spans="1:7" x14ac:dyDescent="0.25">
      <c r="A1769">
        <v>3022036</v>
      </c>
      <c r="B1769" t="s">
        <v>24212</v>
      </c>
      <c r="C1769" t="s">
        <v>175</v>
      </c>
      <c r="D1769" t="s">
        <v>375</v>
      </c>
      <c r="E1769">
        <v>617130</v>
      </c>
      <c r="F1769" t="s">
        <v>24182</v>
      </c>
      <c r="G1769" s="7">
        <v>1136.8899999999999</v>
      </c>
    </row>
    <row r="1770" spans="1:7" x14ac:dyDescent="0.25">
      <c r="A1770">
        <v>3022036</v>
      </c>
      <c r="B1770" t="s">
        <v>24212</v>
      </c>
      <c r="C1770" t="s">
        <v>175</v>
      </c>
      <c r="D1770" t="s">
        <v>377</v>
      </c>
      <c r="E1770">
        <v>611110</v>
      </c>
      <c r="F1770" t="s">
        <v>24182</v>
      </c>
      <c r="G1770" s="7">
        <v>3390.37</v>
      </c>
    </row>
    <row r="1771" spans="1:7" x14ac:dyDescent="0.25">
      <c r="A1771">
        <v>3022036</v>
      </c>
      <c r="B1771" t="s">
        <v>24212</v>
      </c>
      <c r="C1771" t="s">
        <v>175</v>
      </c>
      <c r="D1771" t="s">
        <v>377</v>
      </c>
      <c r="E1771">
        <v>611120</v>
      </c>
      <c r="F1771" t="s">
        <v>24182</v>
      </c>
      <c r="G1771" s="7">
        <v>318.61</v>
      </c>
    </row>
    <row r="1772" spans="1:7" x14ac:dyDescent="0.25">
      <c r="A1772">
        <v>3022036</v>
      </c>
      <c r="B1772" t="s">
        <v>24212</v>
      </c>
      <c r="C1772" t="s">
        <v>175</v>
      </c>
      <c r="D1772" t="s">
        <v>377</v>
      </c>
      <c r="E1772">
        <v>611130</v>
      </c>
      <c r="F1772" t="s">
        <v>24182</v>
      </c>
      <c r="G1772" s="7">
        <v>688.18</v>
      </c>
    </row>
    <row r="1773" spans="1:7" x14ac:dyDescent="0.25">
      <c r="A1773">
        <v>3022037</v>
      </c>
      <c r="B1773" t="s">
        <v>24213</v>
      </c>
      <c r="C1773" t="s">
        <v>130</v>
      </c>
      <c r="D1773" t="s">
        <v>371</v>
      </c>
      <c r="E1773">
        <v>615100</v>
      </c>
      <c r="F1773" t="s">
        <v>24182</v>
      </c>
      <c r="G1773" s="7">
        <v>46031.59</v>
      </c>
    </row>
    <row r="1774" spans="1:7" x14ac:dyDescent="0.25">
      <c r="A1774">
        <v>3022037</v>
      </c>
      <c r="B1774" t="s">
        <v>24213</v>
      </c>
      <c r="C1774" t="s">
        <v>130</v>
      </c>
      <c r="D1774" t="s">
        <v>371</v>
      </c>
      <c r="E1774">
        <v>616100</v>
      </c>
      <c r="F1774" t="s">
        <v>24182</v>
      </c>
      <c r="G1774" s="7">
        <v>6119.5400000000009</v>
      </c>
    </row>
    <row r="1775" spans="1:7" x14ac:dyDescent="0.25">
      <c r="A1775">
        <v>3022037</v>
      </c>
      <c r="B1775" t="s">
        <v>24213</v>
      </c>
      <c r="C1775" t="s">
        <v>130</v>
      </c>
      <c r="D1775" t="s">
        <v>371</v>
      </c>
      <c r="E1775">
        <v>617100</v>
      </c>
      <c r="F1775" t="s">
        <v>24182</v>
      </c>
      <c r="G1775" s="7">
        <v>13136.170000000002</v>
      </c>
    </row>
    <row r="1776" spans="1:7" x14ac:dyDescent="0.25">
      <c r="A1776">
        <v>3022037</v>
      </c>
      <c r="B1776" t="s">
        <v>24213</v>
      </c>
      <c r="C1776" t="s">
        <v>130</v>
      </c>
      <c r="D1776" t="s">
        <v>373</v>
      </c>
      <c r="E1776">
        <v>615130</v>
      </c>
      <c r="F1776" t="s">
        <v>24182</v>
      </c>
      <c r="G1776" s="7">
        <v>32869.599999999999</v>
      </c>
    </row>
    <row r="1777" spans="1:7" x14ac:dyDescent="0.25">
      <c r="A1777">
        <v>3022037</v>
      </c>
      <c r="B1777" t="s">
        <v>24213</v>
      </c>
      <c r="C1777" t="s">
        <v>130</v>
      </c>
      <c r="D1777" t="s">
        <v>373</v>
      </c>
      <c r="E1777">
        <v>616160</v>
      </c>
      <c r="F1777" t="s">
        <v>24182</v>
      </c>
      <c r="G1777" s="7">
        <v>3753</v>
      </c>
    </row>
    <row r="1778" spans="1:7" x14ac:dyDescent="0.25">
      <c r="A1778">
        <v>3022037</v>
      </c>
      <c r="B1778" t="s">
        <v>24213</v>
      </c>
      <c r="C1778" t="s">
        <v>130</v>
      </c>
      <c r="D1778" t="s">
        <v>373</v>
      </c>
      <c r="E1778">
        <v>617150</v>
      </c>
      <c r="F1778" t="s">
        <v>24182</v>
      </c>
      <c r="G1778" s="7">
        <v>6519.58</v>
      </c>
    </row>
    <row r="1779" spans="1:7" x14ac:dyDescent="0.25">
      <c r="A1779">
        <v>3022037</v>
      </c>
      <c r="B1779" t="s">
        <v>24213</v>
      </c>
      <c r="C1779" t="s">
        <v>130</v>
      </c>
      <c r="D1779" t="s">
        <v>374</v>
      </c>
      <c r="E1779">
        <v>615120</v>
      </c>
      <c r="F1779" t="s">
        <v>24182</v>
      </c>
      <c r="G1779" s="7">
        <v>288.38</v>
      </c>
    </row>
    <row r="1780" spans="1:7" x14ac:dyDescent="0.25">
      <c r="A1780">
        <v>3022037</v>
      </c>
      <c r="B1780" t="s">
        <v>24213</v>
      </c>
      <c r="C1780" t="s">
        <v>130</v>
      </c>
      <c r="D1780" t="s">
        <v>374</v>
      </c>
      <c r="E1780">
        <v>616120</v>
      </c>
      <c r="F1780" t="s">
        <v>24182</v>
      </c>
      <c r="G1780" s="7">
        <v>26.14</v>
      </c>
    </row>
    <row r="1781" spans="1:7" x14ac:dyDescent="0.25">
      <c r="A1781">
        <v>3022037</v>
      </c>
      <c r="B1781" t="s">
        <v>24213</v>
      </c>
      <c r="C1781" t="s">
        <v>130</v>
      </c>
      <c r="D1781" t="s">
        <v>374</v>
      </c>
      <c r="E1781">
        <v>617120</v>
      </c>
      <c r="F1781" t="s">
        <v>24182</v>
      </c>
      <c r="G1781" s="7">
        <v>58.54</v>
      </c>
    </row>
    <row r="1782" spans="1:7" x14ac:dyDescent="0.25">
      <c r="A1782">
        <v>3022037</v>
      </c>
      <c r="B1782" t="s">
        <v>24213</v>
      </c>
      <c r="C1782" t="s">
        <v>130</v>
      </c>
      <c r="D1782" t="s">
        <v>375</v>
      </c>
      <c r="E1782">
        <v>615140</v>
      </c>
      <c r="F1782" t="s">
        <v>24182</v>
      </c>
      <c r="G1782" s="7">
        <v>5259.01</v>
      </c>
    </row>
    <row r="1783" spans="1:7" x14ac:dyDescent="0.25">
      <c r="A1783">
        <v>3022037</v>
      </c>
      <c r="B1783" t="s">
        <v>24213</v>
      </c>
      <c r="C1783" t="s">
        <v>130</v>
      </c>
      <c r="D1783" t="s">
        <v>375</v>
      </c>
      <c r="E1783">
        <v>616130</v>
      </c>
      <c r="F1783" t="s">
        <v>24182</v>
      </c>
      <c r="G1783" s="7">
        <v>659.81999999999994</v>
      </c>
    </row>
    <row r="1784" spans="1:7" x14ac:dyDescent="0.25">
      <c r="A1784">
        <v>3022037</v>
      </c>
      <c r="B1784" t="s">
        <v>24213</v>
      </c>
      <c r="C1784" t="s">
        <v>130</v>
      </c>
      <c r="D1784" t="s">
        <v>375</v>
      </c>
      <c r="E1784">
        <v>617130</v>
      </c>
      <c r="F1784" t="s">
        <v>24182</v>
      </c>
      <c r="G1784" s="7">
        <v>1067.5</v>
      </c>
    </row>
    <row r="1785" spans="1:7" x14ac:dyDescent="0.25">
      <c r="A1785">
        <v>3022037</v>
      </c>
      <c r="B1785" t="s">
        <v>24213</v>
      </c>
      <c r="C1785" t="s">
        <v>130</v>
      </c>
      <c r="D1785" t="s">
        <v>377</v>
      </c>
      <c r="E1785">
        <v>611110</v>
      </c>
      <c r="F1785" t="s">
        <v>24182</v>
      </c>
      <c r="G1785" s="7">
        <v>4337.6300000000028</v>
      </c>
    </row>
    <row r="1786" spans="1:7" x14ac:dyDescent="0.25">
      <c r="A1786">
        <v>3022037</v>
      </c>
      <c r="B1786" t="s">
        <v>24213</v>
      </c>
      <c r="C1786" t="s">
        <v>130</v>
      </c>
      <c r="D1786" t="s">
        <v>377</v>
      </c>
      <c r="E1786">
        <v>611120</v>
      </c>
      <c r="F1786" t="s">
        <v>24182</v>
      </c>
      <c r="G1786" s="7">
        <v>454.69000000000005</v>
      </c>
    </row>
    <row r="1787" spans="1:7" x14ac:dyDescent="0.25">
      <c r="A1787">
        <v>3022037</v>
      </c>
      <c r="B1787" t="s">
        <v>24213</v>
      </c>
      <c r="C1787" t="s">
        <v>130</v>
      </c>
      <c r="D1787" t="s">
        <v>377</v>
      </c>
      <c r="E1787">
        <v>611130</v>
      </c>
      <c r="F1787" t="s">
        <v>24182</v>
      </c>
      <c r="G1787" s="7">
        <v>915.91000000000008</v>
      </c>
    </row>
    <row r="1788" spans="1:7" x14ac:dyDescent="0.25">
      <c r="A1788" t="s">
        <v>23975</v>
      </c>
      <c r="B1788" t="s">
        <v>24214</v>
      </c>
      <c r="C1788" t="s">
        <v>198</v>
      </c>
      <c r="D1788" t="s">
        <v>371</v>
      </c>
      <c r="E1788">
        <v>615100</v>
      </c>
      <c r="F1788" t="s">
        <v>24182</v>
      </c>
      <c r="G1788" s="7">
        <v>85132.789999999964</v>
      </c>
    </row>
    <row r="1789" spans="1:7" x14ac:dyDescent="0.25">
      <c r="A1789" t="s">
        <v>23975</v>
      </c>
      <c r="B1789" t="s">
        <v>24214</v>
      </c>
      <c r="C1789" t="s">
        <v>198</v>
      </c>
      <c r="D1789" t="s">
        <v>371</v>
      </c>
      <c r="E1789">
        <v>616100</v>
      </c>
      <c r="F1789" t="s">
        <v>24182</v>
      </c>
      <c r="G1789" s="7">
        <v>11318.860000000002</v>
      </c>
    </row>
    <row r="1790" spans="1:7" x14ac:dyDescent="0.25">
      <c r="A1790" t="s">
        <v>23975</v>
      </c>
      <c r="B1790" t="s">
        <v>24214</v>
      </c>
      <c r="C1790" t="s">
        <v>198</v>
      </c>
      <c r="D1790" t="s">
        <v>371</v>
      </c>
      <c r="E1790">
        <v>617100</v>
      </c>
      <c r="F1790" t="s">
        <v>24182</v>
      </c>
      <c r="G1790" s="7">
        <v>24294.61</v>
      </c>
    </row>
    <row r="1791" spans="1:7" x14ac:dyDescent="0.25">
      <c r="A1791" t="s">
        <v>23975</v>
      </c>
      <c r="B1791" t="s">
        <v>24214</v>
      </c>
      <c r="C1791" t="s">
        <v>198</v>
      </c>
      <c r="D1791" t="s">
        <v>373</v>
      </c>
      <c r="E1791">
        <v>615130</v>
      </c>
      <c r="F1791" t="s">
        <v>24182</v>
      </c>
      <c r="G1791" s="7">
        <v>31962.550000000007</v>
      </c>
    </row>
    <row r="1792" spans="1:7" x14ac:dyDescent="0.25">
      <c r="A1792" t="s">
        <v>23975</v>
      </c>
      <c r="B1792" t="s">
        <v>24214</v>
      </c>
      <c r="C1792" t="s">
        <v>198</v>
      </c>
      <c r="D1792" t="s">
        <v>373</v>
      </c>
      <c r="E1792">
        <v>616160</v>
      </c>
      <c r="F1792" t="s">
        <v>24182</v>
      </c>
      <c r="G1792" s="7">
        <v>3799.69</v>
      </c>
    </row>
    <row r="1793" spans="1:7" x14ac:dyDescent="0.25">
      <c r="A1793" t="s">
        <v>23975</v>
      </c>
      <c r="B1793" t="s">
        <v>24214</v>
      </c>
      <c r="C1793" t="s">
        <v>198</v>
      </c>
      <c r="D1793" t="s">
        <v>373</v>
      </c>
      <c r="E1793">
        <v>617150</v>
      </c>
      <c r="F1793" t="s">
        <v>24182</v>
      </c>
      <c r="G1793" s="7">
        <v>6009.37</v>
      </c>
    </row>
    <row r="1794" spans="1:7" x14ac:dyDescent="0.25">
      <c r="A1794" t="s">
        <v>23975</v>
      </c>
      <c r="B1794" t="s">
        <v>24214</v>
      </c>
      <c r="C1794" t="s">
        <v>198</v>
      </c>
      <c r="D1794" t="s">
        <v>374</v>
      </c>
      <c r="E1794">
        <v>615120</v>
      </c>
      <c r="F1794" t="s">
        <v>24182</v>
      </c>
      <c r="G1794" s="7">
        <v>2541.6400000000003</v>
      </c>
    </row>
    <row r="1795" spans="1:7" x14ac:dyDescent="0.25">
      <c r="A1795" t="s">
        <v>23975</v>
      </c>
      <c r="B1795" t="s">
        <v>24214</v>
      </c>
      <c r="C1795" t="s">
        <v>198</v>
      </c>
      <c r="D1795" t="s">
        <v>374</v>
      </c>
      <c r="E1795">
        <v>616120</v>
      </c>
      <c r="F1795" t="s">
        <v>24182</v>
      </c>
      <c r="G1795" s="7">
        <v>316.8</v>
      </c>
    </row>
    <row r="1796" spans="1:7" x14ac:dyDescent="0.25">
      <c r="A1796" t="s">
        <v>23975</v>
      </c>
      <c r="B1796" t="s">
        <v>24214</v>
      </c>
      <c r="C1796" t="s">
        <v>198</v>
      </c>
      <c r="D1796" t="s">
        <v>374</v>
      </c>
      <c r="E1796">
        <v>617120</v>
      </c>
      <c r="F1796" t="s">
        <v>24182</v>
      </c>
      <c r="G1796" s="7">
        <v>515.92000000000007</v>
      </c>
    </row>
    <row r="1797" spans="1:7" x14ac:dyDescent="0.25">
      <c r="A1797" t="s">
        <v>23975</v>
      </c>
      <c r="B1797" t="s">
        <v>24214</v>
      </c>
      <c r="C1797" t="s">
        <v>198</v>
      </c>
      <c r="D1797" t="s">
        <v>375</v>
      </c>
      <c r="E1797">
        <v>615140</v>
      </c>
      <c r="F1797" t="s">
        <v>24182</v>
      </c>
      <c r="G1797" s="7">
        <v>7690.36</v>
      </c>
    </row>
    <row r="1798" spans="1:7" x14ac:dyDescent="0.25">
      <c r="A1798" t="s">
        <v>23975</v>
      </c>
      <c r="B1798" t="s">
        <v>24214</v>
      </c>
      <c r="C1798" t="s">
        <v>198</v>
      </c>
      <c r="D1798" t="s">
        <v>375</v>
      </c>
      <c r="E1798">
        <v>616130</v>
      </c>
      <c r="F1798" t="s">
        <v>24182</v>
      </c>
      <c r="G1798" s="7">
        <v>991.42</v>
      </c>
    </row>
    <row r="1799" spans="1:7" x14ac:dyDescent="0.25">
      <c r="A1799" t="s">
        <v>23975</v>
      </c>
      <c r="B1799" t="s">
        <v>24214</v>
      </c>
      <c r="C1799" t="s">
        <v>198</v>
      </c>
      <c r="D1799" t="s">
        <v>375</v>
      </c>
      <c r="E1799">
        <v>617130</v>
      </c>
      <c r="F1799" t="s">
        <v>24182</v>
      </c>
      <c r="G1799" s="7">
        <v>1561.02</v>
      </c>
    </row>
    <row r="1800" spans="1:7" x14ac:dyDescent="0.25">
      <c r="A1800" t="s">
        <v>23975</v>
      </c>
      <c r="B1800" t="s">
        <v>24214</v>
      </c>
      <c r="C1800" t="s">
        <v>198</v>
      </c>
      <c r="D1800" t="s">
        <v>377</v>
      </c>
      <c r="E1800">
        <v>611110</v>
      </c>
      <c r="F1800" t="s">
        <v>24182</v>
      </c>
      <c r="G1800" s="7">
        <v>1578.79</v>
      </c>
    </row>
    <row r="1801" spans="1:7" x14ac:dyDescent="0.25">
      <c r="A1801" t="s">
        <v>23975</v>
      </c>
      <c r="B1801" t="s">
        <v>24214</v>
      </c>
      <c r="C1801" t="s">
        <v>198</v>
      </c>
      <c r="D1801" t="s">
        <v>377</v>
      </c>
      <c r="E1801">
        <v>611120</v>
      </c>
      <c r="F1801" t="s">
        <v>24182</v>
      </c>
      <c r="G1801" s="7">
        <v>69.22999999999999</v>
      </c>
    </row>
    <row r="1802" spans="1:7" x14ac:dyDescent="0.25">
      <c r="A1802" t="s">
        <v>23975</v>
      </c>
      <c r="B1802" t="s">
        <v>24214</v>
      </c>
      <c r="C1802" t="s">
        <v>198</v>
      </c>
      <c r="D1802" t="s">
        <v>377</v>
      </c>
      <c r="E1802">
        <v>611130</v>
      </c>
      <c r="F1802" t="s">
        <v>24182</v>
      </c>
      <c r="G1802" s="7">
        <v>244.27999999999997</v>
      </c>
    </row>
    <row r="1803" spans="1:7" x14ac:dyDescent="0.25">
      <c r="A1803" t="s">
        <v>23975</v>
      </c>
      <c r="B1803" t="s">
        <v>24215</v>
      </c>
      <c r="C1803" t="s">
        <v>109</v>
      </c>
      <c r="D1803" t="s">
        <v>371</v>
      </c>
      <c r="E1803">
        <v>615100</v>
      </c>
      <c r="F1803" t="s">
        <v>24182</v>
      </c>
      <c r="G1803" s="7">
        <v>58689.640000000007</v>
      </c>
    </row>
    <row r="1804" spans="1:7" x14ac:dyDescent="0.25">
      <c r="A1804" t="s">
        <v>23975</v>
      </c>
      <c r="B1804" t="s">
        <v>24215</v>
      </c>
      <c r="C1804" t="s">
        <v>109</v>
      </c>
      <c r="D1804" t="s">
        <v>371</v>
      </c>
      <c r="E1804">
        <v>616100</v>
      </c>
      <c r="F1804" t="s">
        <v>24182</v>
      </c>
      <c r="G1804" s="7">
        <v>7775.4700000000012</v>
      </c>
    </row>
    <row r="1805" spans="1:7" x14ac:dyDescent="0.25">
      <c r="A1805" t="s">
        <v>23975</v>
      </c>
      <c r="B1805" t="s">
        <v>24215</v>
      </c>
      <c r="C1805" t="s">
        <v>109</v>
      </c>
      <c r="D1805" t="s">
        <v>371</v>
      </c>
      <c r="E1805">
        <v>617100</v>
      </c>
      <c r="F1805" t="s">
        <v>24182</v>
      </c>
      <c r="G1805" s="7">
        <v>15734.359999999999</v>
      </c>
    </row>
    <row r="1806" spans="1:7" x14ac:dyDescent="0.25">
      <c r="A1806" t="s">
        <v>23975</v>
      </c>
      <c r="B1806" t="s">
        <v>24215</v>
      </c>
      <c r="C1806" t="s">
        <v>109</v>
      </c>
      <c r="D1806" t="s">
        <v>373</v>
      </c>
      <c r="E1806">
        <v>615130</v>
      </c>
      <c r="F1806" t="s">
        <v>24182</v>
      </c>
      <c r="G1806" s="7">
        <v>35603.74</v>
      </c>
    </row>
    <row r="1807" spans="1:7" x14ac:dyDescent="0.25">
      <c r="A1807" t="s">
        <v>23975</v>
      </c>
      <c r="B1807" t="s">
        <v>24215</v>
      </c>
      <c r="C1807" t="s">
        <v>109</v>
      </c>
      <c r="D1807" t="s">
        <v>373</v>
      </c>
      <c r="E1807">
        <v>616160</v>
      </c>
      <c r="F1807" t="s">
        <v>24182</v>
      </c>
      <c r="G1807" s="7">
        <v>4085.21</v>
      </c>
    </row>
    <row r="1808" spans="1:7" x14ac:dyDescent="0.25">
      <c r="A1808" t="s">
        <v>23975</v>
      </c>
      <c r="B1808" t="s">
        <v>24215</v>
      </c>
      <c r="C1808" t="s">
        <v>109</v>
      </c>
      <c r="D1808" t="s">
        <v>373</v>
      </c>
      <c r="E1808">
        <v>617150</v>
      </c>
      <c r="F1808" t="s">
        <v>24182</v>
      </c>
      <c r="G1808" s="7">
        <v>6873.6799999999994</v>
      </c>
    </row>
    <row r="1809" spans="1:7" x14ac:dyDescent="0.25">
      <c r="A1809" t="s">
        <v>23975</v>
      </c>
      <c r="B1809" t="s">
        <v>24215</v>
      </c>
      <c r="C1809" t="s">
        <v>109</v>
      </c>
      <c r="D1809" t="s">
        <v>374</v>
      </c>
      <c r="E1809">
        <v>615120</v>
      </c>
      <c r="F1809" t="s">
        <v>24182</v>
      </c>
      <c r="G1809" s="7">
        <v>5010.9400000000005</v>
      </c>
    </row>
    <row r="1810" spans="1:7" x14ac:dyDescent="0.25">
      <c r="A1810" t="s">
        <v>23975</v>
      </c>
      <c r="B1810" t="s">
        <v>24215</v>
      </c>
      <c r="C1810" t="s">
        <v>109</v>
      </c>
      <c r="D1810" t="s">
        <v>374</v>
      </c>
      <c r="E1810">
        <v>616120</v>
      </c>
      <c r="F1810" t="s">
        <v>24182</v>
      </c>
      <c r="G1810" s="7">
        <v>622.80000000000007</v>
      </c>
    </row>
    <row r="1811" spans="1:7" x14ac:dyDescent="0.25">
      <c r="A1811" t="s">
        <v>23975</v>
      </c>
      <c r="B1811" t="s">
        <v>24215</v>
      </c>
      <c r="C1811" t="s">
        <v>109</v>
      </c>
      <c r="D1811" t="s">
        <v>374</v>
      </c>
      <c r="E1811">
        <v>617120</v>
      </c>
      <c r="F1811" t="s">
        <v>24182</v>
      </c>
      <c r="G1811" s="7">
        <v>1017.1500000000001</v>
      </c>
    </row>
    <row r="1812" spans="1:7" x14ac:dyDescent="0.25">
      <c r="A1812" t="s">
        <v>23975</v>
      </c>
      <c r="B1812" t="s">
        <v>24215</v>
      </c>
      <c r="C1812" t="s">
        <v>109</v>
      </c>
      <c r="D1812" t="s">
        <v>375</v>
      </c>
      <c r="E1812">
        <v>615140</v>
      </c>
      <c r="F1812" t="s">
        <v>24182</v>
      </c>
      <c r="G1812" s="7">
        <v>7690.36</v>
      </c>
    </row>
    <row r="1813" spans="1:7" x14ac:dyDescent="0.25">
      <c r="A1813" t="s">
        <v>23975</v>
      </c>
      <c r="B1813" t="s">
        <v>24215</v>
      </c>
      <c r="C1813" t="s">
        <v>109</v>
      </c>
      <c r="D1813" t="s">
        <v>375</v>
      </c>
      <c r="E1813">
        <v>616130</v>
      </c>
      <c r="F1813" t="s">
        <v>24182</v>
      </c>
      <c r="G1813" s="7">
        <v>991.44</v>
      </c>
    </row>
    <row r="1814" spans="1:7" x14ac:dyDescent="0.25">
      <c r="A1814" t="s">
        <v>23975</v>
      </c>
      <c r="B1814" t="s">
        <v>24215</v>
      </c>
      <c r="C1814" t="s">
        <v>109</v>
      </c>
      <c r="D1814" t="s">
        <v>375</v>
      </c>
      <c r="E1814">
        <v>617130</v>
      </c>
      <c r="F1814" t="s">
        <v>24182</v>
      </c>
      <c r="G1814" s="7">
        <v>1561.03</v>
      </c>
    </row>
    <row r="1815" spans="1:7" x14ac:dyDescent="0.25">
      <c r="A1815" t="s">
        <v>23975</v>
      </c>
      <c r="B1815" t="s">
        <v>24215</v>
      </c>
      <c r="C1815" t="s">
        <v>109</v>
      </c>
      <c r="D1815" t="s">
        <v>377</v>
      </c>
      <c r="E1815">
        <v>611110</v>
      </c>
      <c r="F1815" t="s">
        <v>24182</v>
      </c>
      <c r="G1815" s="7">
        <v>4302.3399999999992</v>
      </c>
    </row>
    <row r="1816" spans="1:7" x14ac:dyDescent="0.25">
      <c r="A1816" t="s">
        <v>23975</v>
      </c>
      <c r="B1816" t="s">
        <v>24215</v>
      </c>
      <c r="C1816" t="s">
        <v>109</v>
      </c>
      <c r="D1816" t="s">
        <v>377</v>
      </c>
      <c r="E1816">
        <v>611120</v>
      </c>
      <c r="F1816" t="s">
        <v>24182</v>
      </c>
      <c r="G1816" s="7">
        <v>218.89</v>
      </c>
    </row>
    <row r="1817" spans="1:7" x14ac:dyDescent="0.25">
      <c r="A1817" t="s">
        <v>23975</v>
      </c>
      <c r="B1817" t="s">
        <v>24215</v>
      </c>
      <c r="C1817" t="s">
        <v>109</v>
      </c>
      <c r="D1817" t="s">
        <v>377</v>
      </c>
      <c r="E1817">
        <v>611130</v>
      </c>
      <c r="F1817" t="s">
        <v>24182</v>
      </c>
      <c r="G1817" s="7">
        <v>784.24</v>
      </c>
    </row>
    <row r="1818" spans="1:7" x14ac:dyDescent="0.25">
      <c r="A1818">
        <v>3022045</v>
      </c>
      <c r="B1818" t="s">
        <v>24216</v>
      </c>
      <c r="C1818" t="s">
        <v>43</v>
      </c>
      <c r="D1818" t="s">
        <v>371</v>
      </c>
      <c r="E1818">
        <v>615100</v>
      </c>
      <c r="F1818" t="s">
        <v>24182</v>
      </c>
      <c r="G1818" s="7">
        <v>44873.150000000074</v>
      </c>
    </row>
    <row r="1819" spans="1:7" x14ac:dyDescent="0.25">
      <c r="A1819">
        <v>3022045</v>
      </c>
      <c r="B1819" t="s">
        <v>24216</v>
      </c>
      <c r="C1819" t="s">
        <v>43</v>
      </c>
      <c r="D1819" t="s">
        <v>371</v>
      </c>
      <c r="E1819">
        <v>616100</v>
      </c>
      <c r="F1819" t="s">
        <v>24182</v>
      </c>
      <c r="G1819" s="7">
        <v>6071.96</v>
      </c>
    </row>
    <row r="1820" spans="1:7" x14ac:dyDescent="0.25">
      <c r="A1820">
        <v>3022045</v>
      </c>
      <c r="B1820" t="s">
        <v>24216</v>
      </c>
      <c r="C1820" t="s">
        <v>43</v>
      </c>
      <c r="D1820" t="s">
        <v>371</v>
      </c>
      <c r="E1820">
        <v>617100</v>
      </c>
      <c r="F1820" t="s">
        <v>24182</v>
      </c>
      <c r="G1820" s="7">
        <v>12805.599999999999</v>
      </c>
    </row>
    <row r="1821" spans="1:7" x14ac:dyDescent="0.25">
      <c r="A1821">
        <v>3022045</v>
      </c>
      <c r="B1821" t="s">
        <v>24216</v>
      </c>
      <c r="C1821" t="s">
        <v>43</v>
      </c>
      <c r="D1821" t="s">
        <v>373</v>
      </c>
      <c r="E1821">
        <v>615130</v>
      </c>
      <c r="F1821" t="s">
        <v>24182</v>
      </c>
      <c r="G1821" s="7">
        <v>39018.179999999978</v>
      </c>
    </row>
    <row r="1822" spans="1:7" x14ac:dyDescent="0.25">
      <c r="A1822">
        <v>3022045</v>
      </c>
      <c r="B1822" t="s">
        <v>24216</v>
      </c>
      <c r="C1822" t="s">
        <v>43</v>
      </c>
      <c r="D1822" t="s">
        <v>373</v>
      </c>
      <c r="E1822">
        <v>616160</v>
      </c>
      <c r="F1822" t="s">
        <v>24182</v>
      </c>
      <c r="G1822" s="7">
        <v>4558.6900000000014</v>
      </c>
    </row>
    <row r="1823" spans="1:7" x14ac:dyDescent="0.25">
      <c r="A1823">
        <v>3022045</v>
      </c>
      <c r="B1823" t="s">
        <v>24216</v>
      </c>
      <c r="C1823" t="s">
        <v>43</v>
      </c>
      <c r="D1823" t="s">
        <v>373</v>
      </c>
      <c r="E1823">
        <v>617150</v>
      </c>
      <c r="F1823" t="s">
        <v>24182</v>
      </c>
      <c r="G1823" s="7">
        <v>6473.64</v>
      </c>
    </row>
    <row r="1824" spans="1:7" x14ac:dyDescent="0.25">
      <c r="A1824">
        <v>3022045</v>
      </c>
      <c r="B1824" t="s">
        <v>24216</v>
      </c>
      <c r="C1824" t="s">
        <v>43</v>
      </c>
      <c r="D1824" t="s">
        <v>374</v>
      </c>
      <c r="E1824">
        <v>615120</v>
      </c>
      <c r="F1824" t="s">
        <v>24182</v>
      </c>
      <c r="G1824" s="7">
        <v>4690.53</v>
      </c>
    </row>
    <row r="1825" spans="1:7" x14ac:dyDescent="0.25">
      <c r="A1825">
        <v>3022045</v>
      </c>
      <c r="B1825" t="s">
        <v>24216</v>
      </c>
      <c r="C1825" t="s">
        <v>43</v>
      </c>
      <c r="D1825" t="s">
        <v>374</v>
      </c>
      <c r="E1825">
        <v>616120</v>
      </c>
      <c r="F1825" t="s">
        <v>24182</v>
      </c>
      <c r="G1825" s="7">
        <v>543.52</v>
      </c>
    </row>
    <row r="1826" spans="1:7" x14ac:dyDescent="0.25">
      <c r="A1826">
        <v>3022045</v>
      </c>
      <c r="B1826" t="s">
        <v>24216</v>
      </c>
      <c r="C1826" t="s">
        <v>43</v>
      </c>
      <c r="D1826" t="s">
        <v>374</v>
      </c>
      <c r="E1826">
        <v>617120</v>
      </c>
      <c r="F1826" t="s">
        <v>24182</v>
      </c>
      <c r="G1826" s="7">
        <v>952.12</v>
      </c>
    </row>
    <row r="1827" spans="1:7" x14ac:dyDescent="0.25">
      <c r="A1827">
        <v>3022045</v>
      </c>
      <c r="B1827" t="s">
        <v>24216</v>
      </c>
      <c r="C1827" t="s">
        <v>43</v>
      </c>
      <c r="D1827" t="s">
        <v>375</v>
      </c>
      <c r="E1827">
        <v>615140</v>
      </c>
      <c r="F1827" t="s">
        <v>24182</v>
      </c>
      <c r="G1827" s="7">
        <v>4564.0200000000004</v>
      </c>
    </row>
    <row r="1828" spans="1:7" x14ac:dyDescent="0.25">
      <c r="A1828">
        <v>3022045</v>
      </c>
      <c r="B1828" t="s">
        <v>24216</v>
      </c>
      <c r="C1828" t="s">
        <v>43</v>
      </c>
      <c r="D1828" t="s">
        <v>375</v>
      </c>
      <c r="E1828">
        <v>616130</v>
      </c>
      <c r="F1828" t="s">
        <v>24182</v>
      </c>
      <c r="G1828" s="7">
        <v>556.09</v>
      </c>
    </row>
    <row r="1829" spans="1:7" x14ac:dyDescent="0.25">
      <c r="A1829">
        <v>3022045</v>
      </c>
      <c r="B1829" t="s">
        <v>24216</v>
      </c>
      <c r="C1829" t="s">
        <v>43</v>
      </c>
      <c r="D1829" t="s">
        <v>375</v>
      </c>
      <c r="E1829">
        <v>617130</v>
      </c>
      <c r="F1829" t="s">
        <v>24182</v>
      </c>
      <c r="G1829" s="7">
        <v>329.33</v>
      </c>
    </row>
    <row r="1830" spans="1:7" x14ac:dyDescent="0.25">
      <c r="A1830">
        <v>3022045</v>
      </c>
      <c r="B1830" t="s">
        <v>24216</v>
      </c>
      <c r="C1830" t="s">
        <v>43</v>
      </c>
      <c r="D1830" t="s">
        <v>377</v>
      </c>
      <c r="E1830">
        <v>611110</v>
      </c>
      <c r="F1830" t="s">
        <v>24182</v>
      </c>
      <c r="G1830" s="7">
        <v>4852.9799999999977</v>
      </c>
    </row>
    <row r="1831" spans="1:7" x14ac:dyDescent="0.25">
      <c r="A1831">
        <v>3022045</v>
      </c>
      <c r="B1831" t="s">
        <v>24216</v>
      </c>
      <c r="C1831" t="s">
        <v>43</v>
      </c>
      <c r="D1831" t="s">
        <v>377</v>
      </c>
      <c r="E1831">
        <v>611120</v>
      </c>
      <c r="F1831" t="s">
        <v>24182</v>
      </c>
      <c r="G1831" s="7">
        <v>394.10999999999996</v>
      </c>
    </row>
    <row r="1832" spans="1:7" x14ac:dyDescent="0.25">
      <c r="A1832">
        <v>3022045</v>
      </c>
      <c r="B1832" t="s">
        <v>24216</v>
      </c>
      <c r="C1832" t="s">
        <v>43</v>
      </c>
      <c r="D1832" t="s">
        <v>377</v>
      </c>
      <c r="E1832">
        <v>611130</v>
      </c>
      <c r="F1832" t="s">
        <v>24182</v>
      </c>
      <c r="G1832" s="7">
        <v>717.75</v>
      </c>
    </row>
    <row r="1833" spans="1:7" x14ac:dyDescent="0.25">
      <c r="A1833">
        <v>3023501</v>
      </c>
      <c r="B1833" t="s">
        <v>24217</v>
      </c>
      <c r="C1833" t="s">
        <v>24218</v>
      </c>
      <c r="D1833" t="s">
        <v>371</v>
      </c>
      <c r="E1833">
        <v>615100</v>
      </c>
      <c r="F1833" t="s">
        <v>24182</v>
      </c>
      <c r="G1833" s="7">
        <v>53893.399999999994</v>
      </c>
    </row>
    <row r="1834" spans="1:7" x14ac:dyDescent="0.25">
      <c r="A1834">
        <v>3023501</v>
      </c>
      <c r="B1834" t="s">
        <v>24217</v>
      </c>
      <c r="C1834" t="s">
        <v>24218</v>
      </c>
      <c r="D1834" t="s">
        <v>371</v>
      </c>
      <c r="E1834">
        <v>616100</v>
      </c>
      <c r="F1834" t="s">
        <v>24182</v>
      </c>
      <c r="G1834" s="7">
        <v>7333.39</v>
      </c>
    </row>
    <row r="1835" spans="1:7" x14ac:dyDescent="0.25">
      <c r="A1835">
        <v>3023501</v>
      </c>
      <c r="B1835" t="s">
        <v>24217</v>
      </c>
      <c r="C1835" t="s">
        <v>24218</v>
      </c>
      <c r="D1835" t="s">
        <v>371</v>
      </c>
      <c r="E1835">
        <v>617100</v>
      </c>
      <c r="F1835" t="s">
        <v>24182</v>
      </c>
      <c r="G1835" s="7">
        <v>15456.619999999999</v>
      </c>
    </row>
    <row r="1836" spans="1:7" x14ac:dyDescent="0.25">
      <c r="A1836">
        <v>3023501</v>
      </c>
      <c r="B1836" t="s">
        <v>24217</v>
      </c>
      <c r="C1836" t="s">
        <v>24218</v>
      </c>
      <c r="D1836" t="s">
        <v>373</v>
      </c>
      <c r="E1836">
        <v>615130</v>
      </c>
      <c r="F1836" t="s">
        <v>24182</v>
      </c>
      <c r="G1836" s="7">
        <v>15525.269999999999</v>
      </c>
    </row>
    <row r="1837" spans="1:7" x14ac:dyDescent="0.25">
      <c r="A1837">
        <v>3023501</v>
      </c>
      <c r="B1837" t="s">
        <v>24217</v>
      </c>
      <c r="C1837" t="s">
        <v>24218</v>
      </c>
      <c r="D1837" t="s">
        <v>373</v>
      </c>
      <c r="E1837">
        <v>616160</v>
      </c>
      <c r="F1837" t="s">
        <v>24182</v>
      </c>
      <c r="G1837" s="7">
        <v>1890.92</v>
      </c>
    </row>
    <row r="1838" spans="1:7" x14ac:dyDescent="0.25">
      <c r="A1838">
        <v>3023501</v>
      </c>
      <c r="B1838" t="s">
        <v>24217</v>
      </c>
      <c r="C1838" t="s">
        <v>24218</v>
      </c>
      <c r="D1838" t="s">
        <v>373</v>
      </c>
      <c r="E1838">
        <v>617150</v>
      </c>
      <c r="F1838" t="s">
        <v>24182</v>
      </c>
      <c r="G1838" s="7">
        <v>3167.14</v>
      </c>
    </row>
    <row r="1839" spans="1:7" x14ac:dyDescent="0.25">
      <c r="A1839">
        <v>3023501</v>
      </c>
      <c r="B1839" t="s">
        <v>24217</v>
      </c>
      <c r="C1839" t="s">
        <v>24218</v>
      </c>
      <c r="D1839" t="s">
        <v>374</v>
      </c>
      <c r="E1839">
        <v>615120</v>
      </c>
      <c r="F1839" t="s">
        <v>24182</v>
      </c>
      <c r="G1839" s="7">
        <v>6160.03</v>
      </c>
    </row>
    <row r="1840" spans="1:7" x14ac:dyDescent="0.25">
      <c r="A1840">
        <v>3023501</v>
      </c>
      <c r="B1840" t="s">
        <v>24217</v>
      </c>
      <c r="C1840" t="s">
        <v>24218</v>
      </c>
      <c r="D1840" t="s">
        <v>374</v>
      </c>
      <c r="E1840">
        <v>616120</v>
      </c>
      <c r="F1840" t="s">
        <v>24182</v>
      </c>
      <c r="G1840" s="7">
        <v>798.90000000000009</v>
      </c>
    </row>
    <row r="1841" spans="1:7" x14ac:dyDescent="0.25">
      <c r="A1841">
        <v>3023501</v>
      </c>
      <c r="B1841" t="s">
        <v>24217</v>
      </c>
      <c r="C1841" t="s">
        <v>24218</v>
      </c>
      <c r="D1841" t="s">
        <v>374</v>
      </c>
      <c r="E1841">
        <v>617120</v>
      </c>
      <c r="F1841" t="s">
        <v>24182</v>
      </c>
      <c r="G1841" s="7">
        <v>1256.6399999999999</v>
      </c>
    </row>
    <row r="1842" spans="1:7" x14ac:dyDescent="0.25">
      <c r="A1842">
        <v>3023501</v>
      </c>
      <c r="B1842" t="s">
        <v>24217</v>
      </c>
      <c r="C1842" t="s">
        <v>24218</v>
      </c>
      <c r="D1842" t="s">
        <v>375</v>
      </c>
      <c r="E1842">
        <v>615140</v>
      </c>
      <c r="F1842" t="s">
        <v>24182</v>
      </c>
      <c r="G1842" s="7">
        <v>5236.3600000000006</v>
      </c>
    </row>
    <row r="1843" spans="1:7" x14ac:dyDescent="0.25">
      <c r="A1843">
        <v>3023501</v>
      </c>
      <c r="B1843" t="s">
        <v>24217</v>
      </c>
      <c r="C1843" t="s">
        <v>24218</v>
      </c>
      <c r="D1843" t="s">
        <v>375</v>
      </c>
      <c r="E1843">
        <v>616130</v>
      </c>
      <c r="F1843" t="s">
        <v>24182</v>
      </c>
      <c r="G1843" s="7">
        <v>616.44999999999993</v>
      </c>
    </row>
    <row r="1844" spans="1:7" x14ac:dyDescent="0.25">
      <c r="A1844">
        <v>3023501</v>
      </c>
      <c r="B1844" t="s">
        <v>24217</v>
      </c>
      <c r="C1844" t="s">
        <v>24218</v>
      </c>
      <c r="D1844" t="s">
        <v>375</v>
      </c>
      <c r="E1844">
        <v>617130</v>
      </c>
      <c r="F1844" t="s">
        <v>24182</v>
      </c>
      <c r="G1844" s="7">
        <v>1743.1399999999999</v>
      </c>
    </row>
    <row r="1845" spans="1:7" x14ac:dyDescent="0.25">
      <c r="A1845">
        <v>3023501</v>
      </c>
      <c r="B1845" t="s">
        <v>24217</v>
      </c>
      <c r="C1845" t="s">
        <v>24218</v>
      </c>
      <c r="D1845" t="s">
        <v>377</v>
      </c>
      <c r="E1845">
        <v>611110</v>
      </c>
      <c r="F1845" t="s">
        <v>24182</v>
      </c>
      <c r="G1845" s="7">
        <v>1616.88</v>
      </c>
    </row>
    <row r="1846" spans="1:7" x14ac:dyDescent="0.25">
      <c r="A1846">
        <v>3023501</v>
      </c>
      <c r="B1846" t="s">
        <v>24217</v>
      </c>
      <c r="C1846" t="s">
        <v>24218</v>
      </c>
      <c r="D1846" t="s">
        <v>377</v>
      </c>
      <c r="E1846">
        <v>611120</v>
      </c>
      <c r="F1846" t="s">
        <v>24182</v>
      </c>
      <c r="G1846" s="7">
        <v>117.44</v>
      </c>
    </row>
    <row r="1847" spans="1:7" x14ac:dyDescent="0.25">
      <c r="A1847">
        <v>3023501</v>
      </c>
      <c r="B1847" t="s">
        <v>24217</v>
      </c>
      <c r="C1847" t="s">
        <v>24218</v>
      </c>
      <c r="D1847" t="s">
        <v>377</v>
      </c>
      <c r="E1847">
        <v>611130</v>
      </c>
      <c r="F1847" t="s">
        <v>24182</v>
      </c>
      <c r="G1847" s="7">
        <v>329.85</v>
      </c>
    </row>
    <row r="1848" spans="1:7" x14ac:dyDescent="0.25">
      <c r="A1848">
        <v>3023502</v>
      </c>
      <c r="B1848" t="s">
        <v>24219</v>
      </c>
      <c r="C1848" t="s">
        <v>24220</v>
      </c>
      <c r="D1848" t="s">
        <v>371</v>
      </c>
      <c r="E1848">
        <v>615100</v>
      </c>
      <c r="F1848" t="s">
        <v>24182</v>
      </c>
      <c r="G1848" s="7">
        <v>85690.030000000013</v>
      </c>
    </row>
    <row r="1849" spans="1:7" x14ac:dyDescent="0.25">
      <c r="A1849">
        <v>3023502</v>
      </c>
      <c r="B1849" t="s">
        <v>24219</v>
      </c>
      <c r="C1849" t="s">
        <v>24220</v>
      </c>
      <c r="D1849" t="s">
        <v>371</v>
      </c>
      <c r="E1849">
        <v>616100</v>
      </c>
      <c r="F1849" t="s">
        <v>24182</v>
      </c>
      <c r="G1849" s="7">
        <v>11662.229999999998</v>
      </c>
    </row>
    <row r="1850" spans="1:7" x14ac:dyDescent="0.25">
      <c r="A1850">
        <v>3023502</v>
      </c>
      <c r="B1850" t="s">
        <v>24219</v>
      </c>
      <c r="C1850" t="s">
        <v>24220</v>
      </c>
      <c r="D1850" t="s">
        <v>371</v>
      </c>
      <c r="E1850">
        <v>617100</v>
      </c>
      <c r="F1850" t="s">
        <v>24182</v>
      </c>
      <c r="G1850" s="7">
        <v>22783.69</v>
      </c>
    </row>
    <row r="1851" spans="1:7" x14ac:dyDescent="0.25">
      <c r="A1851">
        <v>3023502</v>
      </c>
      <c r="B1851" t="s">
        <v>24219</v>
      </c>
      <c r="C1851" t="s">
        <v>24220</v>
      </c>
      <c r="D1851" t="s">
        <v>373</v>
      </c>
      <c r="E1851">
        <v>615130</v>
      </c>
      <c r="F1851" t="s">
        <v>24182</v>
      </c>
      <c r="G1851" s="7">
        <v>48007.869999999981</v>
      </c>
    </row>
    <row r="1852" spans="1:7" x14ac:dyDescent="0.25">
      <c r="A1852">
        <v>3023502</v>
      </c>
      <c r="B1852" t="s">
        <v>24219</v>
      </c>
      <c r="C1852" t="s">
        <v>24220</v>
      </c>
      <c r="D1852" t="s">
        <v>373</v>
      </c>
      <c r="E1852">
        <v>616160</v>
      </c>
      <c r="F1852" t="s">
        <v>24182</v>
      </c>
      <c r="G1852" s="7">
        <v>5610.57</v>
      </c>
    </row>
    <row r="1853" spans="1:7" x14ac:dyDescent="0.25">
      <c r="A1853">
        <v>3023502</v>
      </c>
      <c r="B1853" t="s">
        <v>24219</v>
      </c>
      <c r="C1853" t="s">
        <v>24220</v>
      </c>
      <c r="D1853" t="s">
        <v>373</v>
      </c>
      <c r="E1853">
        <v>617150</v>
      </c>
      <c r="F1853" t="s">
        <v>24182</v>
      </c>
      <c r="G1853" s="7">
        <v>9793.5800000000017</v>
      </c>
    </row>
    <row r="1854" spans="1:7" x14ac:dyDescent="0.25">
      <c r="A1854">
        <v>3023502</v>
      </c>
      <c r="B1854" t="s">
        <v>24219</v>
      </c>
      <c r="C1854" t="s">
        <v>24220</v>
      </c>
      <c r="D1854" t="s">
        <v>374</v>
      </c>
      <c r="E1854">
        <v>615120</v>
      </c>
      <c r="F1854" t="s">
        <v>24182</v>
      </c>
      <c r="G1854" s="7">
        <v>5842.5700000000006</v>
      </c>
    </row>
    <row r="1855" spans="1:7" x14ac:dyDescent="0.25">
      <c r="A1855">
        <v>3023502</v>
      </c>
      <c r="B1855" t="s">
        <v>24219</v>
      </c>
      <c r="C1855" t="s">
        <v>24220</v>
      </c>
      <c r="D1855" t="s">
        <v>374</v>
      </c>
      <c r="E1855">
        <v>616120</v>
      </c>
      <c r="F1855" t="s">
        <v>24182</v>
      </c>
      <c r="G1855" s="7">
        <v>514.12</v>
      </c>
    </row>
    <row r="1856" spans="1:7" x14ac:dyDescent="0.25">
      <c r="A1856">
        <v>3023502</v>
      </c>
      <c r="B1856" t="s">
        <v>24219</v>
      </c>
      <c r="C1856" t="s">
        <v>24220</v>
      </c>
      <c r="D1856" t="s">
        <v>374</v>
      </c>
      <c r="E1856">
        <v>617120</v>
      </c>
      <c r="F1856" t="s">
        <v>24182</v>
      </c>
      <c r="G1856" s="7">
        <v>1057.2</v>
      </c>
    </row>
    <row r="1857" spans="1:7" x14ac:dyDescent="0.25">
      <c r="A1857">
        <v>3023502</v>
      </c>
      <c r="B1857" t="s">
        <v>24219</v>
      </c>
      <c r="C1857" t="s">
        <v>24220</v>
      </c>
      <c r="D1857" t="s">
        <v>375</v>
      </c>
      <c r="E1857">
        <v>615140</v>
      </c>
      <c r="F1857" t="s">
        <v>24182</v>
      </c>
      <c r="G1857" s="7">
        <v>7245.590000000002</v>
      </c>
    </row>
    <row r="1858" spans="1:7" x14ac:dyDescent="0.25">
      <c r="A1858">
        <v>3023502</v>
      </c>
      <c r="B1858" t="s">
        <v>24219</v>
      </c>
      <c r="C1858" t="s">
        <v>24220</v>
      </c>
      <c r="D1858" t="s">
        <v>375</v>
      </c>
      <c r="E1858">
        <v>616130</v>
      </c>
      <c r="F1858" t="s">
        <v>24182</v>
      </c>
      <c r="G1858" s="7">
        <v>836.63</v>
      </c>
    </row>
    <row r="1859" spans="1:7" x14ac:dyDescent="0.25">
      <c r="A1859">
        <v>3023502</v>
      </c>
      <c r="B1859" t="s">
        <v>24219</v>
      </c>
      <c r="C1859" t="s">
        <v>24220</v>
      </c>
      <c r="D1859" t="s">
        <v>375</v>
      </c>
      <c r="E1859">
        <v>617130</v>
      </c>
      <c r="F1859" t="s">
        <v>24182</v>
      </c>
      <c r="G1859" s="7">
        <v>1478.1</v>
      </c>
    </row>
    <row r="1860" spans="1:7" x14ac:dyDescent="0.25">
      <c r="A1860">
        <v>3023502</v>
      </c>
      <c r="B1860" t="s">
        <v>24219</v>
      </c>
      <c r="C1860" t="s">
        <v>24220</v>
      </c>
      <c r="D1860" t="s">
        <v>377</v>
      </c>
      <c r="E1860">
        <v>611110</v>
      </c>
      <c r="F1860" t="s">
        <v>24182</v>
      </c>
      <c r="G1860" s="7">
        <v>4232.71</v>
      </c>
    </row>
    <row r="1861" spans="1:7" x14ac:dyDescent="0.25">
      <c r="A1861">
        <v>3023502</v>
      </c>
      <c r="B1861" t="s">
        <v>24219</v>
      </c>
      <c r="C1861" t="s">
        <v>24220</v>
      </c>
      <c r="D1861" t="s">
        <v>377</v>
      </c>
      <c r="E1861">
        <v>611120</v>
      </c>
      <c r="F1861" t="s">
        <v>24182</v>
      </c>
      <c r="G1861" s="7">
        <v>348.96</v>
      </c>
    </row>
    <row r="1862" spans="1:7" x14ac:dyDescent="0.25">
      <c r="A1862">
        <v>3023502</v>
      </c>
      <c r="B1862" t="s">
        <v>24219</v>
      </c>
      <c r="C1862" t="s">
        <v>24220</v>
      </c>
      <c r="D1862" t="s">
        <v>377</v>
      </c>
      <c r="E1862">
        <v>611130</v>
      </c>
      <c r="F1862" t="s">
        <v>24182</v>
      </c>
      <c r="G1862" s="7">
        <v>863.49000000000024</v>
      </c>
    </row>
    <row r="1863" spans="1:7" x14ac:dyDescent="0.25">
      <c r="A1863">
        <v>3023504</v>
      </c>
      <c r="B1863" t="s">
        <v>24221</v>
      </c>
      <c r="C1863" t="s">
        <v>734</v>
      </c>
      <c r="D1863" t="s">
        <v>371</v>
      </c>
      <c r="E1863">
        <v>615100</v>
      </c>
      <c r="F1863" t="s">
        <v>24182</v>
      </c>
      <c r="G1863" s="7">
        <v>93680.65</v>
      </c>
    </row>
    <row r="1864" spans="1:7" x14ac:dyDescent="0.25">
      <c r="A1864">
        <v>3023504</v>
      </c>
      <c r="B1864" t="s">
        <v>24221</v>
      </c>
      <c r="C1864" t="s">
        <v>734</v>
      </c>
      <c r="D1864" t="s">
        <v>371</v>
      </c>
      <c r="E1864">
        <v>616100</v>
      </c>
      <c r="F1864" t="s">
        <v>24182</v>
      </c>
      <c r="G1864" s="7">
        <v>12488.31</v>
      </c>
    </row>
    <row r="1865" spans="1:7" x14ac:dyDescent="0.25">
      <c r="A1865">
        <v>3023504</v>
      </c>
      <c r="B1865" t="s">
        <v>24221</v>
      </c>
      <c r="C1865" t="s">
        <v>734</v>
      </c>
      <c r="D1865" t="s">
        <v>371</v>
      </c>
      <c r="E1865">
        <v>617100</v>
      </c>
      <c r="F1865" t="s">
        <v>24182</v>
      </c>
      <c r="G1865" s="7">
        <v>26867.57</v>
      </c>
    </row>
    <row r="1866" spans="1:7" x14ac:dyDescent="0.25">
      <c r="A1866">
        <v>3023504</v>
      </c>
      <c r="B1866" t="s">
        <v>24221</v>
      </c>
      <c r="C1866" t="s">
        <v>734</v>
      </c>
      <c r="D1866" t="s">
        <v>373</v>
      </c>
      <c r="E1866">
        <v>615130</v>
      </c>
      <c r="F1866" t="s">
        <v>24182</v>
      </c>
      <c r="G1866" s="7">
        <v>39026.769999999997</v>
      </c>
    </row>
    <row r="1867" spans="1:7" x14ac:dyDescent="0.25">
      <c r="A1867">
        <v>3023504</v>
      </c>
      <c r="B1867" t="s">
        <v>24221</v>
      </c>
      <c r="C1867" t="s">
        <v>734</v>
      </c>
      <c r="D1867" t="s">
        <v>373</v>
      </c>
      <c r="E1867">
        <v>616160</v>
      </c>
      <c r="F1867" t="s">
        <v>24182</v>
      </c>
      <c r="G1867" s="7">
        <v>4596.9000000000005</v>
      </c>
    </row>
    <row r="1868" spans="1:7" x14ac:dyDescent="0.25">
      <c r="A1868">
        <v>3023504</v>
      </c>
      <c r="B1868" t="s">
        <v>24221</v>
      </c>
      <c r="C1868" t="s">
        <v>734</v>
      </c>
      <c r="D1868" t="s">
        <v>373</v>
      </c>
      <c r="E1868">
        <v>617150</v>
      </c>
      <c r="F1868" t="s">
        <v>24182</v>
      </c>
      <c r="G1868" s="7">
        <v>7961.4800000000005</v>
      </c>
    </row>
    <row r="1869" spans="1:7" x14ac:dyDescent="0.25">
      <c r="A1869">
        <v>3023504</v>
      </c>
      <c r="B1869" t="s">
        <v>24221</v>
      </c>
      <c r="C1869" t="s">
        <v>734</v>
      </c>
      <c r="D1869" t="s">
        <v>374</v>
      </c>
      <c r="E1869">
        <v>615120</v>
      </c>
      <c r="F1869" t="s">
        <v>24182</v>
      </c>
      <c r="G1869" s="7">
        <v>6565.31</v>
      </c>
    </row>
    <row r="1870" spans="1:7" x14ac:dyDescent="0.25">
      <c r="A1870">
        <v>3023504</v>
      </c>
      <c r="B1870" t="s">
        <v>24221</v>
      </c>
      <c r="C1870" t="s">
        <v>734</v>
      </c>
      <c r="D1870" t="s">
        <v>374</v>
      </c>
      <c r="E1870">
        <v>616120</v>
      </c>
      <c r="F1870" t="s">
        <v>24182</v>
      </c>
      <c r="G1870" s="7">
        <v>573.74999999999989</v>
      </c>
    </row>
    <row r="1871" spans="1:7" x14ac:dyDescent="0.25">
      <c r="A1871">
        <v>3023504</v>
      </c>
      <c r="B1871" t="s">
        <v>24221</v>
      </c>
      <c r="C1871" t="s">
        <v>734</v>
      </c>
      <c r="D1871" t="s">
        <v>374</v>
      </c>
      <c r="E1871">
        <v>617120</v>
      </c>
      <c r="F1871" t="s">
        <v>24182</v>
      </c>
      <c r="G1871" s="7">
        <v>1339.3400000000001</v>
      </c>
    </row>
    <row r="1872" spans="1:7" x14ac:dyDescent="0.25">
      <c r="A1872">
        <v>3023504</v>
      </c>
      <c r="B1872" t="s">
        <v>24221</v>
      </c>
      <c r="C1872" t="s">
        <v>734</v>
      </c>
      <c r="D1872" t="s">
        <v>375</v>
      </c>
      <c r="E1872">
        <v>615140</v>
      </c>
      <c r="F1872" t="s">
        <v>24182</v>
      </c>
      <c r="G1872" s="7">
        <v>9140.2899999999991</v>
      </c>
    </row>
    <row r="1873" spans="1:7" x14ac:dyDescent="0.25">
      <c r="A1873">
        <v>3023504</v>
      </c>
      <c r="B1873" t="s">
        <v>24221</v>
      </c>
      <c r="C1873" t="s">
        <v>734</v>
      </c>
      <c r="D1873" t="s">
        <v>375</v>
      </c>
      <c r="E1873">
        <v>616130</v>
      </c>
      <c r="F1873" t="s">
        <v>24182</v>
      </c>
      <c r="G1873" s="7">
        <v>1183.4000000000001</v>
      </c>
    </row>
    <row r="1874" spans="1:7" x14ac:dyDescent="0.25">
      <c r="A1874">
        <v>3023504</v>
      </c>
      <c r="B1874" t="s">
        <v>24221</v>
      </c>
      <c r="C1874" t="s">
        <v>734</v>
      </c>
      <c r="D1874" t="s">
        <v>375</v>
      </c>
      <c r="E1874">
        <v>617130</v>
      </c>
      <c r="F1874" t="s">
        <v>24182</v>
      </c>
      <c r="G1874" s="7">
        <v>1864.6100000000001</v>
      </c>
    </row>
    <row r="1875" spans="1:7" x14ac:dyDescent="0.25">
      <c r="A1875">
        <v>3023504</v>
      </c>
      <c r="B1875" t="s">
        <v>24221</v>
      </c>
      <c r="C1875" t="s">
        <v>734</v>
      </c>
      <c r="D1875" t="s">
        <v>377</v>
      </c>
      <c r="E1875">
        <v>611110</v>
      </c>
      <c r="F1875" t="s">
        <v>24182</v>
      </c>
      <c r="G1875" s="7">
        <v>7225.53</v>
      </c>
    </row>
    <row r="1876" spans="1:7" x14ac:dyDescent="0.25">
      <c r="A1876">
        <v>3023504</v>
      </c>
      <c r="B1876" t="s">
        <v>24221</v>
      </c>
      <c r="C1876" t="s">
        <v>734</v>
      </c>
      <c r="D1876" t="s">
        <v>377</v>
      </c>
      <c r="E1876">
        <v>611120</v>
      </c>
      <c r="F1876" t="s">
        <v>24182</v>
      </c>
      <c r="G1876" s="7">
        <v>625.26</v>
      </c>
    </row>
    <row r="1877" spans="1:7" x14ac:dyDescent="0.25">
      <c r="A1877">
        <v>3023504</v>
      </c>
      <c r="B1877" t="s">
        <v>24221</v>
      </c>
      <c r="C1877" t="s">
        <v>734</v>
      </c>
      <c r="D1877" t="s">
        <v>377</v>
      </c>
      <c r="E1877">
        <v>611130</v>
      </c>
      <c r="F1877" t="s">
        <v>24182</v>
      </c>
      <c r="G1877" s="7">
        <v>1113.54</v>
      </c>
    </row>
    <row r="1878" spans="1:7" x14ac:dyDescent="0.25">
      <c r="A1878">
        <v>3023307</v>
      </c>
      <c r="B1878" t="s">
        <v>24222</v>
      </c>
      <c r="C1878" t="s">
        <v>24223</v>
      </c>
      <c r="D1878" t="s">
        <v>371</v>
      </c>
      <c r="E1878">
        <v>615100</v>
      </c>
      <c r="F1878" t="s">
        <v>24182</v>
      </c>
      <c r="G1878" s="7">
        <v>40162.219999999965</v>
      </c>
    </row>
    <row r="1879" spans="1:7" x14ac:dyDescent="0.25">
      <c r="A1879">
        <v>3023307</v>
      </c>
      <c r="B1879" t="s">
        <v>24222</v>
      </c>
      <c r="C1879" t="s">
        <v>24223</v>
      </c>
      <c r="D1879" t="s">
        <v>371</v>
      </c>
      <c r="E1879">
        <v>616100</v>
      </c>
      <c r="F1879" t="s">
        <v>24182</v>
      </c>
      <c r="G1879" s="7">
        <v>5336.27</v>
      </c>
    </row>
    <row r="1880" spans="1:7" x14ac:dyDescent="0.25">
      <c r="A1880">
        <v>3023307</v>
      </c>
      <c r="B1880" t="s">
        <v>24222</v>
      </c>
      <c r="C1880" t="s">
        <v>24223</v>
      </c>
      <c r="D1880" t="s">
        <v>371</v>
      </c>
      <c r="E1880">
        <v>617100</v>
      </c>
      <c r="F1880" t="s">
        <v>24182</v>
      </c>
      <c r="G1880" s="7">
        <v>11518.509999999998</v>
      </c>
    </row>
    <row r="1881" spans="1:7" x14ac:dyDescent="0.25">
      <c r="A1881">
        <v>3023307</v>
      </c>
      <c r="B1881" t="s">
        <v>24222</v>
      </c>
      <c r="C1881" t="s">
        <v>24223</v>
      </c>
      <c r="D1881" t="s">
        <v>373</v>
      </c>
      <c r="E1881">
        <v>615130</v>
      </c>
      <c r="F1881" t="s">
        <v>24182</v>
      </c>
      <c r="G1881" s="7">
        <v>19897.79</v>
      </c>
    </row>
    <row r="1882" spans="1:7" x14ac:dyDescent="0.25">
      <c r="A1882">
        <v>3023307</v>
      </c>
      <c r="B1882" t="s">
        <v>24222</v>
      </c>
      <c r="C1882" t="s">
        <v>24223</v>
      </c>
      <c r="D1882" t="s">
        <v>373</v>
      </c>
      <c r="E1882">
        <v>616160</v>
      </c>
      <c r="F1882" t="s">
        <v>24182</v>
      </c>
      <c r="G1882" s="7">
        <v>1984.1799999999996</v>
      </c>
    </row>
    <row r="1883" spans="1:7" x14ac:dyDescent="0.25">
      <c r="A1883">
        <v>3023307</v>
      </c>
      <c r="B1883" t="s">
        <v>24222</v>
      </c>
      <c r="C1883" t="s">
        <v>24223</v>
      </c>
      <c r="D1883" t="s">
        <v>373</v>
      </c>
      <c r="E1883">
        <v>617150</v>
      </c>
      <c r="F1883" t="s">
        <v>24182</v>
      </c>
      <c r="G1883" s="7">
        <v>4059.16</v>
      </c>
    </row>
    <row r="1884" spans="1:7" x14ac:dyDescent="0.25">
      <c r="A1884">
        <v>3023307</v>
      </c>
      <c r="B1884" t="s">
        <v>24222</v>
      </c>
      <c r="C1884" t="s">
        <v>24223</v>
      </c>
      <c r="D1884" t="s">
        <v>374</v>
      </c>
      <c r="E1884">
        <v>615120</v>
      </c>
      <c r="F1884" t="s">
        <v>24182</v>
      </c>
      <c r="G1884" s="7">
        <v>3794.33</v>
      </c>
    </row>
    <row r="1885" spans="1:7" x14ac:dyDescent="0.25">
      <c r="A1885">
        <v>3023307</v>
      </c>
      <c r="B1885" t="s">
        <v>24222</v>
      </c>
      <c r="C1885" t="s">
        <v>24223</v>
      </c>
      <c r="D1885" t="s">
        <v>374</v>
      </c>
      <c r="E1885">
        <v>616120</v>
      </c>
      <c r="F1885" t="s">
        <v>24182</v>
      </c>
      <c r="G1885" s="7">
        <v>421.13</v>
      </c>
    </row>
    <row r="1886" spans="1:7" x14ac:dyDescent="0.25">
      <c r="A1886">
        <v>3023307</v>
      </c>
      <c r="B1886" t="s">
        <v>24222</v>
      </c>
      <c r="C1886" t="s">
        <v>24223</v>
      </c>
      <c r="D1886" t="s">
        <v>374</v>
      </c>
      <c r="E1886">
        <v>617120</v>
      </c>
      <c r="F1886" t="s">
        <v>24182</v>
      </c>
      <c r="G1886" s="7">
        <v>774.04</v>
      </c>
    </row>
    <row r="1887" spans="1:7" x14ac:dyDescent="0.25">
      <c r="A1887">
        <v>3023307</v>
      </c>
      <c r="B1887" t="s">
        <v>24222</v>
      </c>
      <c r="C1887" t="s">
        <v>24223</v>
      </c>
      <c r="D1887" t="s">
        <v>375</v>
      </c>
      <c r="E1887">
        <v>615140</v>
      </c>
      <c r="F1887" t="s">
        <v>24182</v>
      </c>
      <c r="G1887" s="7">
        <v>4674.92</v>
      </c>
    </row>
    <row r="1888" spans="1:7" x14ac:dyDescent="0.25">
      <c r="A1888">
        <v>3023307</v>
      </c>
      <c r="B1888" t="s">
        <v>24222</v>
      </c>
      <c r="C1888" t="s">
        <v>24223</v>
      </c>
      <c r="D1888" t="s">
        <v>375</v>
      </c>
      <c r="E1888">
        <v>616130</v>
      </c>
      <c r="F1888" t="s">
        <v>24182</v>
      </c>
      <c r="G1888" s="7">
        <v>571.71</v>
      </c>
    </row>
    <row r="1889" spans="1:7" x14ac:dyDescent="0.25">
      <c r="A1889">
        <v>3023307</v>
      </c>
      <c r="B1889" t="s">
        <v>24222</v>
      </c>
      <c r="C1889" t="s">
        <v>24223</v>
      </c>
      <c r="D1889" t="s">
        <v>375</v>
      </c>
      <c r="E1889">
        <v>617130</v>
      </c>
      <c r="F1889" t="s">
        <v>24182</v>
      </c>
      <c r="G1889" s="7">
        <v>953.69</v>
      </c>
    </row>
    <row r="1890" spans="1:7" x14ac:dyDescent="0.25">
      <c r="A1890">
        <v>3023307</v>
      </c>
      <c r="B1890" t="s">
        <v>24222</v>
      </c>
      <c r="C1890" t="s">
        <v>24223</v>
      </c>
      <c r="D1890" t="s">
        <v>377</v>
      </c>
      <c r="E1890">
        <v>611110</v>
      </c>
      <c r="F1890" t="s">
        <v>24182</v>
      </c>
      <c r="G1890" s="7">
        <v>1485.92</v>
      </c>
    </row>
    <row r="1891" spans="1:7" x14ac:dyDescent="0.25">
      <c r="A1891">
        <v>3023307</v>
      </c>
      <c r="B1891" t="s">
        <v>24222</v>
      </c>
      <c r="C1891" t="s">
        <v>24223</v>
      </c>
      <c r="D1891" t="s">
        <v>377</v>
      </c>
      <c r="E1891">
        <v>611120</v>
      </c>
      <c r="F1891" t="s">
        <v>24182</v>
      </c>
      <c r="G1891" s="7">
        <v>82.47</v>
      </c>
    </row>
    <row r="1892" spans="1:7" x14ac:dyDescent="0.25">
      <c r="A1892">
        <v>3023307</v>
      </c>
      <c r="B1892" t="s">
        <v>24222</v>
      </c>
      <c r="C1892" t="s">
        <v>24223</v>
      </c>
      <c r="D1892" t="s">
        <v>377</v>
      </c>
      <c r="E1892">
        <v>611130</v>
      </c>
      <c r="F1892" t="s">
        <v>24182</v>
      </c>
      <c r="G1892" s="7">
        <v>243.74</v>
      </c>
    </row>
    <row r="1893" spans="1:7" x14ac:dyDescent="0.25">
      <c r="A1893">
        <v>3023312</v>
      </c>
      <c r="B1893" t="s">
        <v>24224</v>
      </c>
      <c r="C1893" t="s">
        <v>24225</v>
      </c>
      <c r="D1893" t="s">
        <v>371</v>
      </c>
      <c r="E1893">
        <v>615100</v>
      </c>
      <c r="F1893" t="s">
        <v>24182</v>
      </c>
      <c r="G1893" s="7">
        <v>45249.680000000008</v>
      </c>
    </row>
    <row r="1894" spans="1:7" x14ac:dyDescent="0.25">
      <c r="A1894">
        <v>3023312</v>
      </c>
      <c r="B1894" t="s">
        <v>24224</v>
      </c>
      <c r="C1894" t="s">
        <v>24225</v>
      </c>
      <c r="D1894" t="s">
        <v>371</v>
      </c>
      <c r="E1894">
        <v>616100</v>
      </c>
      <c r="F1894" t="s">
        <v>24182</v>
      </c>
      <c r="G1894" s="7">
        <v>5910.239999999998</v>
      </c>
    </row>
    <row r="1895" spans="1:7" x14ac:dyDescent="0.25">
      <c r="A1895">
        <v>3023312</v>
      </c>
      <c r="B1895" t="s">
        <v>24224</v>
      </c>
      <c r="C1895" t="s">
        <v>24225</v>
      </c>
      <c r="D1895" t="s">
        <v>371</v>
      </c>
      <c r="E1895">
        <v>617100</v>
      </c>
      <c r="F1895" t="s">
        <v>24182</v>
      </c>
      <c r="G1895" s="7">
        <v>12977.590000000002</v>
      </c>
    </row>
    <row r="1896" spans="1:7" x14ac:dyDescent="0.25">
      <c r="A1896">
        <v>3023312</v>
      </c>
      <c r="B1896" t="s">
        <v>24224</v>
      </c>
      <c r="C1896" t="s">
        <v>24225</v>
      </c>
      <c r="D1896" t="s">
        <v>373</v>
      </c>
      <c r="E1896">
        <v>615130</v>
      </c>
      <c r="F1896" t="s">
        <v>24182</v>
      </c>
      <c r="G1896" s="7">
        <v>30715.129999999997</v>
      </c>
    </row>
    <row r="1897" spans="1:7" x14ac:dyDescent="0.25">
      <c r="A1897">
        <v>3023312</v>
      </c>
      <c r="B1897" t="s">
        <v>24224</v>
      </c>
      <c r="C1897" t="s">
        <v>24225</v>
      </c>
      <c r="D1897" t="s">
        <v>373</v>
      </c>
      <c r="E1897">
        <v>616160</v>
      </c>
      <c r="F1897" t="s">
        <v>24182</v>
      </c>
      <c r="G1897" s="7">
        <v>3356.26</v>
      </c>
    </row>
    <row r="1898" spans="1:7" x14ac:dyDescent="0.25">
      <c r="A1898">
        <v>3023312</v>
      </c>
      <c r="B1898" t="s">
        <v>24224</v>
      </c>
      <c r="C1898" t="s">
        <v>24225</v>
      </c>
      <c r="D1898" t="s">
        <v>373</v>
      </c>
      <c r="E1898">
        <v>617150</v>
      </c>
      <c r="F1898" t="s">
        <v>24182</v>
      </c>
      <c r="G1898" s="7">
        <v>6265.88</v>
      </c>
    </row>
    <row r="1899" spans="1:7" x14ac:dyDescent="0.25">
      <c r="A1899">
        <v>3023312</v>
      </c>
      <c r="B1899" t="s">
        <v>24224</v>
      </c>
      <c r="C1899" t="s">
        <v>24225</v>
      </c>
      <c r="D1899" t="s">
        <v>374</v>
      </c>
      <c r="E1899">
        <v>615120</v>
      </c>
      <c r="F1899" t="s">
        <v>24182</v>
      </c>
      <c r="G1899" s="7">
        <v>2675.5</v>
      </c>
    </row>
    <row r="1900" spans="1:7" x14ac:dyDescent="0.25">
      <c r="A1900">
        <v>3023312</v>
      </c>
      <c r="B1900" t="s">
        <v>24224</v>
      </c>
      <c r="C1900" t="s">
        <v>24225</v>
      </c>
      <c r="D1900" t="s">
        <v>374</v>
      </c>
      <c r="E1900">
        <v>616120</v>
      </c>
      <c r="F1900" t="s">
        <v>24182</v>
      </c>
      <c r="G1900" s="7">
        <v>338.77</v>
      </c>
    </row>
    <row r="1901" spans="1:7" x14ac:dyDescent="0.25">
      <c r="A1901">
        <v>3023312</v>
      </c>
      <c r="B1901" t="s">
        <v>24224</v>
      </c>
      <c r="C1901" t="s">
        <v>24225</v>
      </c>
      <c r="D1901" t="s">
        <v>374</v>
      </c>
      <c r="E1901">
        <v>617120</v>
      </c>
      <c r="F1901" t="s">
        <v>24182</v>
      </c>
      <c r="G1901" s="7">
        <v>545.79999999999995</v>
      </c>
    </row>
    <row r="1902" spans="1:7" x14ac:dyDescent="0.25">
      <c r="A1902">
        <v>3023312</v>
      </c>
      <c r="B1902" t="s">
        <v>24224</v>
      </c>
      <c r="C1902" t="s">
        <v>24225</v>
      </c>
      <c r="D1902" t="s">
        <v>375</v>
      </c>
      <c r="E1902">
        <v>615140</v>
      </c>
      <c r="F1902" t="s">
        <v>24182</v>
      </c>
      <c r="G1902" s="7">
        <v>4323.92</v>
      </c>
    </row>
    <row r="1903" spans="1:7" x14ac:dyDescent="0.25">
      <c r="A1903">
        <v>3023312</v>
      </c>
      <c r="B1903" t="s">
        <v>24224</v>
      </c>
      <c r="C1903" t="s">
        <v>24225</v>
      </c>
      <c r="D1903" t="s">
        <v>375</v>
      </c>
      <c r="E1903">
        <v>616130</v>
      </c>
      <c r="F1903" t="s">
        <v>24182</v>
      </c>
      <c r="G1903" s="7">
        <v>523.48</v>
      </c>
    </row>
    <row r="1904" spans="1:7" x14ac:dyDescent="0.25">
      <c r="A1904">
        <v>3023312</v>
      </c>
      <c r="B1904" t="s">
        <v>24224</v>
      </c>
      <c r="C1904" t="s">
        <v>24225</v>
      </c>
      <c r="D1904" t="s">
        <v>375</v>
      </c>
      <c r="E1904">
        <v>617130</v>
      </c>
      <c r="F1904" t="s">
        <v>24182</v>
      </c>
      <c r="G1904" s="7">
        <v>882.07999999999993</v>
      </c>
    </row>
    <row r="1905" spans="1:7" x14ac:dyDescent="0.25">
      <c r="A1905">
        <v>3023312</v>
      </c>
      <c r="B1905" t="s">
        <v>24224</v>
      </c>
      <c r="C1905" t="s">
        <v>24225</v>
      </c>
      <c r="D1905" t="s">
        <v>377</v>
      </c>
      <c r="E1905">
        <v>611110</v>
      </c>
      <c r="F1905" t="s">
        <v>24182</v>
      </c>
      <c r="G1905" s="7">
        <v>430.43</v>
      </c>
    </row>
    <row r="1906" spans="1:7" x14ac:dyDescent="0.25">
      <c r="A1906">
        <v>3023312</v>
      </c>
      <c r="B1906" t="s">
        <v>24224</v>
      </c>
      <c r="C1906" t="s">
        <v>24225</v>
      </c>
      <c r="D1906" t="s">
        <v>377</v>
      </c>
      <c r="E1906">
        <v>611120</v>
      </c>
      <c r="F1906" t="s">
        <v>24182</v>
      </c>
      <c r="G1906" s="7">
        <v>2.0099999999999998</v>
      </c>
    </row>
    <row r="1907" spans="1:7" x14ac:dyDescent="0.25">
      <c r="A1907">
        <v>3023312</v>
      </c>
      <c r="B1907" t="s">
        <v>24224</v>
      </c>
      <c r="C1907" t="s">
        <v>24225</v>
      </c>
      <c r="D1907" t="s">
        <v>377</v>
      </c>
      <c r="E1907">
        <v>611130</v>
      </c>
      <c r="F1907" t="s">
        <v>24182</v>
      </c>
      <c r="G1907" s="7">
        <v>87.81</v>
      </c>
    </row>
    <row r="1908" spans="1:7" x14ac:dyDescent="0.25">
      <c r="A1908">
        <v>3023313</v>
      </c>
      <c r="B1908" t="s">
        <v>24226</v>
      </c>
      <c r="C1908" t="s">
        <v>24227</v>
      </c>
      <c r="D1908" t="s">
        <v>371</v>
      </c>
      <c r="E1908">
        <v>615100</v>
      </c>
      <c r="F1908" t="s">
        <v>24182</v>
      </c>
      <c r="G1908" s="7">
        <v>42764.18</v>
      </c>
    </row>
    <row r="1909" spans="1:7" x14ac:dyDescent="0.25">
      <c r="A1909">
        <v>3023313</v>
      </c>
      <c r="B1909" t="s">
        <v>24226</v>
      </c>
      <c r="C1909" t="s">
        <v>24227</v>
      </c>
      <c r="D1909" t="s">
        <v>371</v>
      </c>
      <c r="E1909">
        <v>616100</v>
      </c>
      <c r="F1909" t="s">
        <v>24182</v>
      </c>
      <c r="G1909" s="7">
        <v>5726.56</v>
      </c>
    </row>
    <row r="1910" spans="1:7" x14ac:dyDescent="0.25">
      <c r="A1910">
        <v>3023313</v>
      </c>
      <c r="B1910" t="s">
        <v>24226</v>
      </c>
      <c r="C1910" t="s">
        <v>24227</v>
      </c>
      <c r="D1910" t="s">
        <v>371</v>
      </c>
      <c r="E1910">
        <v>617100</v>
      </c>
      <c r="F1910" t="s">
        <v>24182</v>
      </c>
      <c r="G1910" s="7">
        <v>12264.75</v>
      </c>
    </row>
    <row r="1911" spans="1:7" x14ac:dyDescent="0.25">
      <c r="A1911">
        <v>3023313</v>
      </c>
      <c r="B1911" t="s">
        <v>24226</v>
      </c>
      <c r="C1911" t="s">
        <v>24227</v>
      </c>
      <c r="D1911" t="s">
        <v>372</v>
      </c>
      <c r="E1911">
        <v>615180</v>
      </c>
      <c r="F1911" t="s">
        <v>24182</v>
      </c>
      <c r="G1911" s="7">
        <v>1221.75</v>
      </c>
    </row>
    <row r="1912" spans="1:7" x14ac:dyDescent="0.25">
      <c r="A1912">
        <v>3023313</v>
      </c>
      <c r="B1912" t="s">
        <v>24226</v>
      </c>
      <c r="C1912" t="s">
        <v>24227</v>
      </c>
      <c r="D1912" t="s">
        <v>372</v>
      </c>
      <c r="E1912">
        <v>616150</v>
      </c>
      <c r="F1912" t="s">
        <v>24182</v>
      </c>
      <c r="G1912" s="7">
        <v>120.71</v>
      </c>
    </row>
    <row r="1913" spans="1:7" x14ac:dyDescent="0.25">
      <c r="A1913">
        <v>3023313</v>
      </c>
      <c r="B1913" t="s">
        <v>24226</v>
      </c>
      <c r="C1913" t="s">
        <v>24227</v>
      </c>
      <c r="D1913" t="s">
        <v>372</v>
      </c>
      <c r="E1913">
        <v>617140</v>
      </c>
      <c r="F1913" t="s">
        <v>24182</v>
      </c>
      <c r="G1913" s="7">
        <v>350.4</v>
      </c>
    </row>
    <row r="1914" spans="1:7" x14ac:dyDescent="0.25">
      <c r="A1914">
        <v>3023313</v>
      </c>
      <c r="B1914" t="s">
        <v>24226</v>
      </c>
      <c r="C1914" t="s">
        <v>24227</v>
      </c>
      <c r="D1914" t="s">
        <v>373</v>
      </c>
      <c r="E1914">
        <v>615130</v>
      </c>
      <c r="F1914" t="s">
        <v>24182</v>
      </c>
      <c r="G1914" s="7">
        <v>28483.64000000001</v>
      </c>
    </row>
    <row r="1915" spans="1:7" x14ac:dyDescent="0.25">
      <c r="A1915">
        <v>3023313</v>
      </c>
      <c r="B1915" t="s">
        <v>24226</v>
      </c>
      <c r="C1915" t="s">
        <v>24227</v>
      </c>
      <c r="D1915" t="s">
        <v>373</v>
      </c>
      <c r="E1915">
        <v>616160</v>
      </c>
      <c r="F1915" t="s">
        <v>24182</v>
      </c>
      <c r="G1915" s="7">
        <v>3537.4600000000005</v>
      </c>
    </row>
    <row r="1916" spans="1:7" x14ac:dyDescent="0.25">
      <c r="A1916">
        <v>3023313</v>
      </c>
      <c r="B1916" t="s">
        <v>24226</v>
      </c>
      <c r="C1916" t="s">
        <v>24227</v>
      </c>
      <c r="D1916" t="s">
        <v>373</v>
      </c>
      <c r="E1916">
        <v>617150</v>
      </c>
      <c r="F1916" t="s">
        <v>24182</v>
      </c>
      <c r="G1916" s="7">
        <v>6212.38</v>
      </c>
    </row>
    <row r="1917" spans="1:7" x14ac:dyDescent="0.25">
      <c r="A1917">
        <v>3023313</v>
      </c>
      <c r="B1917" t="s">
        <v>24226</v>
      </c>
      <c r="C1917" t="s">
        <v>24227</v>
      </c>
      <c r="D1917" t="s">
        <v>374</v>
      </c>
      <c r="E1917">
        <v>615120</v>
      </c>
      <c r="F1917" t="s">
        <v>24182</v>
      </c>
      <c r="G1917" s="7">
        <v>2793.83</v>
      </c>
    </row>
    <row r="1918" spans="1:7" x14ac:dyDescent="0.25">
      <c r="A1918">
        <v>3023313</v>
      </c>
      <c r="B1918" t="s">
        <v>24226</v>
      </c>
      <c r="C1918" t="s">
        <v>24227</v>
      </c>
      <c r="D1918" t="s">
        <v>374</v>
      </c>
      <c r="E1918">
        <v>616120</v>
      </c>
      <c r="F1918" t="s">
        <v>24182</v>
      </c>
      <c r="G1918" s="7">
        <v>356.52</v>
      </c>
    </row>
    <row r="1919" spans="1:7" x14ac:dyDescent="0.25">
      <c r="A1919">
        <v>3023313</v>
      </c>
      <c r="B1919" t="s">
        <v>24226</v>
      </c>
      <c r="C1919" t="s">
        <v>24227</v>
      </c>
      <c r="D1919" t="s">
        <v>374</v>
      </c>
      <c r="E1919">
        <v>617120</v>
      </c>
      <c r="F1919" t="s">
        <v>24182</v>
      </c>
      <c r="G1919" s="7">
        <v>569.94000000000005</v>
      </c>
    </row>
    <row r="1920" spans="1:7" x14ac:dyDescent="0.25">
      <c r="A1920">
        <v>3023313</v>
      </c>
      <c r="B1920" t="s">
        <v>24226</v>
      </c>
      <c r="C1920" t="s">
        <v>24227</v>
      </c>
      <c r="D1920" t="s">
        <v>375</v>
      </c>
      <c r="E1920">
        <v>615140</v>
      </c>
      <c r="F1920" t="s">
        <v>24182</v>
      </c>
      <c r="G1920" s="7">
        <v>4465.75</v>
      </c>
    </row>
    <row r="1921" spans="1:7" x14ac:dyDescent="0.25">
      <c r="A1921">
        <v>3023313</v>
      </c>
      <c r="B1921" t="s">
        <v>24226</v>
      </c>
      <c r="C1921" t="s">
        <v>24227</v>
      </c>
      <c r="D1921" t="s">
        <v>375</v>
      </c>
      <c r="E1921">
        <v>616130</v>
      </c>
      <c r="F1921" t="s">
        <v>24182</v>
      </c>
      <c r="G1921" s="7">
        <v>549.04999999999995</v>
      </c>
    </row>
    <row r="1922" spans="1:7" x14ac:dyDescent="0.25">
      <c r="A1922">
        <v>3023313</v>
      </c>
      <c r="B1922" t="s">
        <v>24226</v>
      </c>
      <c r="C1922" t="s">
        <v>24227</v>
      </c>
      <c r="D1922" t="s">
        <v>375</v>
      </c>
      <c r="E1922">
        <v>617130</v>
      </c>
      <c r="F1922" t="s">
        <v>24182</v>
      </c>
      <c r="G1922" s="7">
        <v>911.01</v>
      </c>
    </row>
    <row r="1923" spans="1:7" x14ac:dyDescent="0.25">
      <c r="A1923">
        <v>3023313</v>
      </c>
      <c r="B1923" t="s">
        <v>24226</v>
      </c>
      <c r="C1923" t="s">
        <v>24227</v>
      </c>
      <c r="D1923" t="s">
        <v>377</v>
      </c>
      <c r="E1923">
        <v>611110</v>
      </c>
      <c r="F1923" t="s">
        <v>24182</v>
      </c>
      <c r="G1923" s="7">
        <v>837.20999999999992</v>
      </c>
    </row>
    <row r="1924" spans="1:7" x14ac:dyDescent="0.25">
      <c r="A1924">
        <v>3023313</v>
      </c>
      <c r="B1924" t="s">
        <v>24226</v>
      </c>
      <c r="C1924" t="s">
        <v>24227</v>
      </c>
      <c r="D1924" t="s">
        <v>377</v>
      </c>
      <c r="E1924">
        <v>611120</v>
      </c>
      <c r="F1924" t="s">
        <v>24182</v>
      </c>
      <c r="G1924" s="7">
        <v>55.89</v>
      </c>
    </row>
    <row r="1925" spans="1:7" x14ac:dyDescent="0.25">
      <c r="A1925">
        <v>3023313</v>
      </c>
      <c r="B1925" t="s">
        <v>24226</v>
      </c>
      <c r="C1925" t="s">
        <v>24227</v>
      </c>
      <c r="D1925" t="s">
        <v>377</v>
      </c>
      <c r="E1925">
        <v>611130</v>
      </c>
      <c r="F1925" t="s">
        <v>24182</v>
      </c>
      <c r="G1925" s="7">
        <v>170.8</v>
      </c>
    </row>
    <row r="1926" spans="1:7" x14ac:dyDescent="0.25">
      <c r="A1926">
        <v>3023506</v>
      </c>
      <c r="B1926" t="s">
        <v>24228</v>
      </c>
      <c r="C1926" t="s">
        <v>24229</v>
      </c>
      <c r="D1926" t="s">
        <v>371</v>
      </c>
      <c r="E1926">
        <v>615100</v>
      </c>
      <c r="F1926" t="s">
        <v>24182</v>
      </c>
      <c r="G1926" s="7">
        <v>54731.719999999994</v>
      </c>
    </row>
    <row r="1927" spans="1:7" x14ac:dyDescent="0.25">
      <c r="A1927">
        <v>3023506</v>
      </c>
      <c r="B1927" t="s">
        <v>24228</v>
      </c>
      <c r="C1927" t="s">
        <v>24229</v>
      </c>
      <c r="D1927" t="s">
        <v>371</v>
      </c>
      <c r="E1927">
        <v>616100</v>
      </c>
      <c r="F1927" t="s">
        <v>24182</v>
      </c>
      <c r="G1927" s="7">
        <v>7344.5199999999995</v>
      </c>
    </row>
    <row r="1928" spans="1:7" x14ac:dyDescent="0.25">
      <c r="A1928">
        <v>3023506</v>
      </c>
      <c r="B1928" t="s">
        <v>24228</v>
      </c>
      <c r="C1928" t="s">
        <v>24229</v>
      </c>
      <c r="D1928" t="s">
        <v>371</v>
      </c>
      <c r="E1928">
        <v>617100</v>
      </c>
      <c r="F1928" t="s">
        <v>24182</v>
      </c>
      <c r="G1928" s="7">
        <v>15697.080000000002</v>
      </c>
    </row>
    <row r="1929" spans="1:7" x14ac:dyDescent="0.25">
      <c r="A1929">
        <v>3023506</v>
      </c>
      <c r="B1929" t="s">
        <v>24228</v>
      </c>
      <c r="C1929" t="s">
        <v>24229</v>
      </c>
      <c r="D1929" t="s">
        <v>373</v>
      </c>
      <c r="E1929">
        <v>615130</v>
      </c>
      <c r="F1929" t="s">
        <v>24182</v>
      </c>
      <c r="G1929" s="7">
        <v>33467.079999999994</v>
      </c>
    </row>
    <row r="1930" spans="1:7" x14ac:dyDescent="0.25">
      <c r="A1930">
        <v>3023506</v>
      </c>
      <c r="B1930" t="s">
        <v>24228</v>
      </c>
      <c r="C1930" t="s">
        <v>24229</v>
      </c>
      <c r="D1930" t="s">
        <v>373</v>
      </c>
      <c r="E1930">
        <v>616160</v>
      </c>
      <c r="F1930" t="s">
        <v>24182</v>
      </c>
      <c r="G1930" s="7">
        <v>3759.2000000000007</v>
      </c>
    </row>
    <row r="1931" spans="1:7" x14ac:dyDescent="0.25">
      <c r="A1931">
        <v>3023506</v>
      </c>
      <c r="B1931" t="s">
        <v>24228</v>
      </c>
      <c r="C1931" t="s">
        <v>24229</v>
      </c>
      <c r="D1931" t="s">
        <v>373</v>
      </c>
      <c r="E1931">
        <v>617150</v>
      </c>
      <c r="F1931" t="s">
        <v>24182</v>
      </c>
      <c r="G1931" s="7">
        <v>6669.7400000000016</v>
      </c>
    </row>
    <row r="1932" spans="1:7" x14ac:dyDescent="0.25">
      <c r="A1932">
        <v>3023506</v>
      </c>
      <c r="B1932" t="s">
        <v>24228</v>
      </c>
      <c r="C1932" t="s">
        <v>24229</v>
      </c>
      <c r="D1932" t="s">
        <v>374</v>
      </c>
      <c r="E1932">
        <v>615120</v>
      </c>
      <c r="F1932" t="s">
        <v>24182</v>
      </c>
      <c r="G1932" s="7">
        <v>6434.39</v>
      </c>
    </row>
    <row r="1933" spans="1:7" x14ac:dyDescent="0.25">
      <c r="A1933">
        <v>3023506</v>
      </c>
      <c r="B1933" t="s">
        <v>24228</v>
      </c>
      <c r="C1933" t="s">
        <v>24229</v>
      </c>
      <c r="D1933" t="s">
        <v>374</v>
      </c>
      <c r="E1933">
        <v>616120</v>
      </c>
      <c r="F1933" t="s">
        <v>24182</v>
      </c>
      <c r="G1933" s="7">
        <v>714.96</v>
      </c>
    </row>
    <row r="1934" spans="1:7" x14ac:dyDescent="0.25">
      <c r="A1934">
        <v>3023506</v>
      </c>
      <c r="B1934" t="s">
        <v>24228</v>
      </c>
      <c r="C1934" t="s">
        <v>24229</v>
      </c>
      <c r="D1934" t="s">
        <v>374</v>
      </c>
      <c r="E1934">
        <v>617120</v>
      </c>
      <c r="F1934" t="s">
        <v>24182</v>
      </c>
      <c r="G1934" s="7">
        <v>1312.62</v>
      </c>
    </row>
    <row r="1935" spans="1:7" x14ac:dyDescent="0.25">
      <c r="A1935">
        <v>3023506</v>
      </c>
      <c r="B1935" t="s">
        <v>24228</v>
      </c>
      <c r="C1935" t="s">
        <v>24229</v>
      </c>
      <c r="D1935" t="s">
        <v>375</v>
      </c>
      <c r="E1935">
        <v>615140</v>
      </c>
      <c r="F1935" t="s">
        <v>24182</v>
      </c>
      <c r="G1935" s="7">
        <v>5499.2699999999986</v>
      </c>
    </row>
    <row r="1936" spans="1:7" x14ac:dyDescent="0.25">
      <c r="A1936">
        <v>3023506</v>
      </c>
      <c r="B1936" t="s">
        <v>24228</v>
      </c>
      <c r="C1936" t="s">
        <v>24229</v>
      </c>
      <c r="D1936" t="s">
        <v>375</v>
      </c>
      <c r="E1936">
        <v>616130</v>
      </c>
      <c r="F1936" t="s">
        <v>24182</v>
      </c>
      <c r="G1936" s="7">
        <v>637.24</v>
      </c>
    </row>
    <row r="1937" spans="1:7" x14ac:dyDescent="0.25">
      <c r="A1937">
        <v>3023506</v>
      </c>
      <c r="B1937" t="s">
        <v>24228</v>
      </c>
      <c r="C1937" t="s">
        <v>24229</v>
      </c>
      <c r="D1937" t="s">
        <v>375</v>
      </c>
      <c r="E1937">
        <v>617130</v>
      </c>
      <c r="F1937" t="s">
        <v>24182</v>
      </c>
      <c r="G1937" s="7">
        <v>1121.8600000000001</v>
      </c>
    </row>
    <row r="1938" spans="1:7" x14ac:dyDescent="0.25">
      <c r="A1938">
        <v>3023316</v>
      </c>
      <c r="B1938" t="s">
        <v>24230</v>
      </c>
      <c r="C1938" t="s">
        <v>24231</v>
      </c>
      <c r="D1938" t="s">
        <v>371</v>
      </c>
      <c r="E1938">
        <v>615100</v>
      </c>
      <c r="F1938" t="s">
        <v>24182</v>
      </c>
      <c r="G1938" s="7">
        <v>48270.429999999993</v>
      </c>
    </row>
    <row r="1939" spans="1:7" x14ac:dyDescent="0.25">
      <c r="A1939">
        <v>3023316</v>
      </c>
      <c r="B1939" t="s">
        <v>24230</v>
      </c>
      <c r="C1939" t="s">
        <v>24231</v>
      </c>
      <c r="D1939" t="s">
        <v>371</v>
      </c>
      <c r="E1939">
        <v>616100</v>
      </c>
      <c r="F1939" t="s">
        <v>24182</v>
      </c>
      <c r="G1939" s="7">
        <v>6364.83</v>
      </c>
    </row>
    <row r="1940" spans="1:7" x14ac:dyDescent="0.25">
      <c r="A1940">
        <v>3023316</v>
      </c>
      <c r="B1940" t="s">
        <v>24230</v>
      </c>
      <c r="C1940" t="s">
        <v>24231</v>
      </c>
      <c r="D1940" t="s">
        <v>371</v>
      </c>
      <c r="E1940">
        <v>617100</v>
      </c>
      <c r="F1940" t="s">
        <v>24182</v>
      </c>
      <c r="G1940" s="7">
        <v>13843.98</v>
      </c>
    </row>
    <row r="1941" spans="1:7" x14ac:dyDescent="0.25">
      <c r="A1941">
        <v>3023316</v>
      </c>
      <c r="B1941" t="s">
        <v>24230</v>
      </c>
      <c r="C1941" t="s">
        <v>24231</v>
      </c>
      <c r="D1941" t="s">
        <v>373</v>
      </c>
      <c r="E1941">
        <v>615130</v>
      </c>
      <c r="F1941" t="s">
        <v>24182</v>
      </c>
      <c r="G1941" s="7">
        <v>16449.939999999999</v>
      </c>
    </row>
    <row r="1942" spans="1:7" x14ac:dyDescent="0.25">
      <c r="A1942">
        <v>3023316</v>
      </c>
      <c r="B1942" t="s">
        <v>24230</v>
      </c>
      <c r="C1942" t="s">
        <v>24231</v>
      </c>
      <c r="D1942" t="s">
        <v>373</v>
      </c>
      <c r="E1942">
        <v>616160</v>
      </c>
      <c r="F1942" t="s">
        <v>24182</v>
      </c>
      <c r="G1942" s="7">
        <v>1867.1599999999999</v>
      </c>
    </row>
    <row r="1943" spans="1:7" x14ac:dyDescent="0.25">
      <c r="A1943">
        <v>3023316</v>
      </c>
      <c r="B1943" t="s">
        <v>24230</v>
      </c>
      <c r="C1943" t="s">
        <v>24231</v>
      </c>
      <c r="D1943" t="s">
        <v>373</v>
      </c>
      <c r="E1943">
        <v>617150</v>
      </c>
      <c r="F1943" t="s">
        <v>24182</v>
      </c>
      <c r="G1943" s="7">
        <v>3312.940000000001</v>
      </c>
    </row>
    <row r="1944" spans="1:7" x14ac:dyDescent="0.25">
      <c r="A1944">
        <v>3023316</v>
      </c>
      <c r="B1944" t="s">
        <v>24230</v>
      </c>
      <c r="C1944" t="s">
        <v>24231</v>
      </c>
      <c r="D1944" t="s">
        <v>374</v>
      </c>
      <c r="E1944">
        <v>615120</v>
      </c>
      <c r="F1944" t="s">
        <v>24182</v>
      </c>
      <c r="G1944" s="7">
        <v>1357.59</v>
      </c>
    </row>
    <row r="1945" spans="1:7" x14ac:dyDescent="0.25">
      <c r="A1945">
        <v>3023316</v>
      </c>
      <c r="B1945" t="s">
        <v>24230</v>
      </c>
      <c r="C1945" t="s">
        <v>24231</v>
      </c>
      <c r="D1945" t="s">
        <v>374</v>
      </c>
      <c r="E1945">
        <v>616120</v>
      </c>
      <c r="F1945" t="s">
        <v>24182</v>
      </c>
      <c r="G1945" s="7">
        <v>141.09</v>
      </c>
    </row>
    <row r="1946" spans="1:7" x14ac:dyDescent="0.25">
      <c r="A1946">
        <v>3023316</v>
      </c>
      <c r="B1946" t="s">
        <v>24230</v>
      </c>
      <c r="C1946" t="s">
        <v>24231</v>
      </c>
      <c r="D1946" t="s">
        <v>374</v>
      </c>
      <c r="E1946">
        <v>617120</v>
      </c>
      <c r="F1946" t="s">
        <v>24182</v>
      </c>
      <c r="G1946" s="7">
        <v>276.95</v>
      </c>
    </row>
    <row r="1947" spans="1:7" x14ac:dyDescent="0.25">
      <c r="A1947">
        <v>3023316</v>
      </c>
      <c r="B1947" t="s">
        <v>24230</v>
      </c>
      <c r="C1947" t="s">
        <v>24231</v>
      </c>
      <c r="D1947" t="s">
        <v>375</v>
      </c>
      <c r="E1947">
        <v>615140</v>
      </c>
      <c r="F1947" t="s">
        <v>24182</v>
      </c>
      <c r="G1947" s="7">
        <v>3239.66</v>
      </c>
    </row>
    <row r="1948" spans="1:7" x14ac:dyDescent="0.25">
      <c r="A1948">
        <v>3023316</v>
      </c>
      <c r="B1948" t="s">
        <v>24230</v>
      </c>
      <c r="C1948" t="s">
        <v>24231</v>
      </c>
      <c r="D1948" t="s">
        <v>375</v>
      </c>
      <c r="E1948">
        <v>616130</v>
      </c>
      <c r="F1948" t="s">
        <v>24182</v>
      </c>
      <c r="G1948" s="7">
        <v>423.4</v>
      </c>
    </row>
    <row r="1949" spans="1:7" x14ac:dyDescent="0.25">
      <c r="A1949">
        <v>3023316</v>
      </c>
      <c r="B1949" t="s">
        <v>24230</v>
      </c>
      <c r="C1949" t="s">
        <v>24231</v>
      </c>
      <c r="D1949" t="s">
        <v>375</v>
      </c>
      <c r="E1949">
        <v>617130</v>
      </c>
      <c r="F1949" t="s">
        <v>24182</v>
      </c>
      <c r="G1949" s="7">
        <v>660.89</v>
      </c>
    </row>
    <row r="1950" spans="1:7" x14ac:dyDescent="0.25">
      <c r="A1950">
        <v>3023316</v>
      </c>
      <c r="B1950" t="s">
        <v>24230</v>
      </c>
      <c r="C1950" t="s">
        <v>24231</v>
      </c>
      <c r="D1950" t="s">
        <v>377</v>
      </c>
      <c r="E1950">
        <v>611110</v>
      </c>
      <c r="F1950" t="s">
        <v>24182</v>
      </c>
      <c r="G1950" s="7">
        <v>3668.63</v>
      </c>
    </row>
    <row r="1951" spans="1:7" x14ac:dyDescent="0.25">
      <c r="A1951">
        <v>3023316</v>
      </c>
      <c r="B1951" t="s">
        <v>24230</v>
      </c>
      <c r="C1951" t="s">
        <v>24231</v>
      </c>
      <c r="D1951" t="s">
        <v>377</v>
      </c>
      <c r="E1951">
        <v>611120</v>
      </c>
      <c r="F1951" t="s">
        <v>24182</v>
      </c>
      <c r="G1951" s="7">
        <v>275.05</v>
      </c>
    </row>
    <row r="1952" spans="1:7" x14ac:dyDescent="0.25">
      <c r="A1952">
        <v>3023316</v>
      </c>
      <c r="B1952" t="s">
        <v>24230</v>
      </c>
      <c r="C1952" t="s">
        <v>24231</v>
      </c>
      <c r="D1952" t="s">
        <v>377</v>
      </c>
      <c r="E1952">
        <v>611130</v>
      </c>
      <c r="F1952" t="s">
        <v>24182</v>
      </c>
      <c r="G1952" s="7">
        <v>606.43000000000006</v>
      </c>
    </row>
    <row r="1953" spans="1:7" x14ac:dyDescent="0.25">
      <c r="A1953">
        <v>3022055</v>
      </c>
      <c r="B1953" t="s">
        <v>24232</v>
      </c>
      <c r="C1953" t="s">
        <v>37</v>
      </c>
      <c r="D1953" t="s">
        <v>371</v>
      </c>
      <c r="E1953">
        <v>615100</v>
      </c>
      <c r="F1953" t="s">
        <v>24182</v>
      </c>
      <c r="G1953" s="7">
        <v>55640.490000000005</v>
      </c>
    </row>
    <row r="1954" spans="1:7" x14ac:dyDescent="0.25">
      <c r="A1954">
        <v>3022055</v>
      </c>
      <c r="B1954" t="s">
        <v>24232</v>
      </c>
      <c r="C1954" t="s">
        <v>37</v>
      </c>
      <c r="D1954" t="s">
        <v>371</v>
      </c>
      <c r="E1954">
        <v>616100</v>
      </c>
      <c r="F1954" t="s">
        <v>24182</v>
      </c>
      <c r="G1954" s="7">
        <v>7366.2800000000007</v>
      </c>
    </row>
    <row r="1955" spans="1:7" x14ac:dyDescent="0.25">
      <c r="A1955">
        <v>3022055</v>
      </c>
      <c r="B1955" t="s">
        <v>24232</v>
      </c>
      <c r="C1955" t="s">
        <v>37</v>
      </c>
      <c r="D1955" t="s">
        <v>371</v>
      </c>
      <c r="E1955">
        <v>617100</v>
      </c>
      <c r="F1955" t="s">
        <v>24182</v>
      </c>
      <c r="G1955" s="7">
        <v>15878.29</v>
      </c>
    </row>
    <row r="1956" spans="1:7" x14ac:dyDescent="0.25">
      <c r="A1956">
        <v>3022055</v>
      </c>
      <c r="B1956" t="s">
        <v>24232</v>
      </c>
      <c r="C1956" t="s">
        <v>37</v>
      </c>
      <c r="D1956" t="s">
        <v>373</v>
      </c>
      <c r="E1956">
        <v>615130</v>
      </c>
      <c r="F1956" t="s">
        <v>24182</v>
      </c>
      <c r="G1956" s="7">
        <v>26724.530000000002</v>
      </c>
    </row>
    <row r="1957" spans="1:7" x14ac:dyDescent="0.25">
      <c r="A1957">
        <v>3022055</v>
      </c>
      <c r="B1957" t="s">
        <v>24232</v>
      </c>
      <c r="C1957" t="s">
        <v>37</v>
      </c>
      <c r="D1957" t="s">
        <v>373</v>
      </c>
      <c r="E1957">
        <v>616160</v>
      </c>
      <c r="F1957" t="s">
        <v>24182</v>
      </c>
      <c r="G1957" s="7">
        <v>3112.93</v>
      </c>
    </row>
    <row r="1958" spans="1:7" x14ac:dyDescent="0.25">
      <c r="A1958">
        <v>3022055</v>
      </c>
      <c r="B1958" t="s">
        <v>24232</v>
      </c>
      <c r="C1958" t="s">
        <v>37</v>
      </c>
      <c r="D1958" t="s">
        <v>373</v>
      </c>
      <c r="E1958">
        <v>617150</v>
      </c>
      <c r="F1958" t="s">
        <v>24182</v>
      </c>
      <c r="G1958" s="7">
        <v>5235.0399999999991</v>
      </c>
    </row>
    <row r="1959" spans="1:7" x14ac:dyDescent="0.25">
      <c r="A1959">
        <v>3022055</v>
      </c>
      <c r="B1959" t="s">
        <v>24232</v>
      </c>
      <c r="C1959" t="s">
        <v>37</v>
      </c>
      <c r="D1959" t="s">
        <v>374</v>
      </c>
      <c r="E1959">
        <v>615120</v>
      </c>
      <c r="F1959" t="s">
        <v>24182</v>
      </c>
      <c r="G1959" s="7">
        <v>3298.6299999999997</v>
      </c>
    </row>
    <row r="1960" spans="1:7" x14ac:dyDescent="0.25">
      <c r="A1960">
        <v>3022055</v>
      </c>
      <c r="B1960" t="s">
        <v>24232</v>
      </c>
      <c r="C1960" t="s">
        <v>37</v>
      </c>
      <c r="D1960" t="s">
        <v>374</v>
      </c>
      <c r="E1960">
        <v>616120</v>
      </c>
      <c r="F1960" t="s">
        <v>24182</v>
      </c>
      <c r="G1960" s="7">
        <v>429.78</v>
      </c>
    </row>
    <row r="1961" spans="1:7" x14ac:dyDescent="0.25">
      <c r="A1961">
        <v>3022055</v>
      </c>
      <c r="B1961" t="s">
        <v>24232</v>
      </c>
      <c r="C1961" t="s">
        <v>37</v>
      </c>
      <c r="D1961" t="s">
        <v>374</v>
      </c>
      <c r="E1961">
        <v>617120</v>
      </c>
      <c r="F1961" t="s">
        <v>24182</v>
      </c>
      <c r="G1961" s="7">
        <v>669.57</v>
      </c>
    </row>
    <row r="1962" spans="1:7" x14ac:dyDescent="0.25">
      <c r="A1962">
        <v>3022055</v>
      </c>
      <c r="B1962" t="s">
        <v>24232</v>
      </c>
      <c r="C1962" t="s">
        <v>37</v>
      </c>
      <c r="D1962" t="s">
        <v>375</v>
      </c>
      <c r="E1962">
        <v>615140</v>
      </c>
      <c r="F1962" t="s">
        <v>24182</v>
      </c>
      <c r="G1962" s="7">
        <v>2510.48</v>
      </c>
    </row>
    <row r="1963" spans="1:7" x14ac:dyDescent="0.25">
      <c r="A1963">
        <v>3022055</v>
      </c>
      <c r="B1963" t="s">
        <v>24232</v>
      </c>
      <c r="C1963" t="s">
        <v>37</v>
      </c>
      <c r="D1963" t="s">
        <v>375</v>
      </c>
      <c r="E1963">
        <v>616130</v>
      </c>
      <c r="F1963" t="s">
        <v>24182</v>
      </c>
      <c r="G1963" s="7">
        <v>297.90000000000003</v>
      </c>
    </row>
    <row r="1964" spans="1:7" x14ac:dyDescent="0.25">
      <c r="A1964">
        <v>3022055</v>
      </c>
      <c r="B1964" t="s">
        <v>24232</v>
      </c>
      <c r="C1964" t="s">
        <v>37</v>
      </c>
      <c r="D1964" t="s">
        <v>375</v>
      </c>
      <c r="E1964">
        <v>617130</v>
      </c>
      <c r="F1964" t="s">
        <v>24182</v>
      </c>
      <c r="G1964" s="7">
        <v>51.59</v>
      </c>
    </row>
    <row r="1965" spans="1:7" x14ac:dyDescent="0.25">
      <c r="A1965">
        <v>3022055</v>
      </c>
      <c r="B1965" t="s">
        <v>24232</v>
      </c>
      <c r="C1965" t="s">
        <v>37</v>
      </c>
      <c r="D1965" t="s">
        <v>377</v>
      </c>
      <c r="E1965">
        <v>611110</v>
      </c>
      <c r="F1965" t="s">
        <v>24182</v>
      </c>
      <c r="G1965" s="7">
        <v>3485.0499999999997</v>
      </c>
    </row>
    <row r="1966" spans="1:7" x14ac:dyDescent="0.25">
      <c r="A1966">
        <v>3022055</v>
      </c>
      <c r="B1966" t="s">
        <v>24232</v>
      </c>
      <c r="C1966" t="s">
        <v>37</v>
      </c>
      <c r="D1966" t="s">
        <v>377</v>
      </c>
      <c r="E1966">
        <v>611120</v>
      </c>
      <c r="F1966" t="s">
        <v>24182</v>
      </c>
      <c r="G1966" s="7">
        <v>284.29000000000002</v>
      </c>
    </row>
    <row r="1967" spans="1:7" x14ac:dyDescent="0.25">
      <c r="A1967">
        <v>3022055</v>
      </c>
      <c r="B1967" t="s">
        <v>24232</v>
      </c>
      <c r="C1967" t="s">
        <v>37</v>
      </c>
      <c r="D1967" t="s">
        <v>377</v>
      </c>
      <c r="E1967">
        <v>611130</v>
      </c>
      <c r="F1967" t="s">
        <v>24182</v>
      </c>
      <c r="G1967" s="7">
        <v>619.6099999999999</v>
      </c>
    </row>
    <row r="1968" spans="1:7" x14ac:dyDescent="0.25">
      <c r="A1968">
        <v>3023509</v>
      </c>
      <c r="B1968" t="s">
        <v>24233</v>
      </c>
      <c r="C1968" t="s">
        <v>24234</v>
      </c>
      <c r="D1968" t="s">
        <v>371</v>
      </c>
      <c r="E1968">
        <v>615100</v>
      </c>
      <c r="F1968" t="s">
        <v>24182</v>
      </c>
      <c r="G1968" s="7">
        <v>70293.8</v>
      </c>
    </row>
    <row r="1969" spans="1:7" x14ac:dyDescent="0.25">
      <c r="A1969">
        <v>3023509</v>
      </c>
      <c r="B1969" t="s">
        <v>24233</v>
      </c>
      <c r="C1969" t="s">
        <v>24234</v>
      </c>
      <c r="D1969" t="s">
        <v>371</v>
      </c>
      <c r="E1969">
        <v>616100</v>
      </c>
      <c r="F1969" t="s">
        <v>24182</v>
      </c>
      <c r="G1969" s="7">
        <v>9418.130000000001</v>
      </c>
    </row>
    <row r="1970" spans="1:7" x14ac:dyDescent="0.25">
      <c r="A1970">
        <v>3023509</v>
      </c>
      <c r="B1970" t="s">
        <v>24233</v>
      </c>
      <c r="C1970" t="s">
        <v>24234</v>
      </c>
      <c r="D1970" t="s">
        <v>371</v>
      </c>
      <c r="E1970">
        <v>617100</v>
      </c>
      <c r="F1970" t="s">
        <v>24182</v>
      </c>
      <c r="G1970" s="7">
        <v>19244.46</v>
      </c>
    </row>
    <row r="1971" spans="1:7" x14ac:dyDescent="0.25">
      <c r="A1971">
        <v>3023509</v>
      </c>
      <c r="B1971" t="s">
        <v>24233</v>
      </c>
      <c r="C1971" t="s">
        <v>24234</v>
      </c>
      <c r="D1971" t="s">
        <v>373</v>
      </c>
      <c r="E1971">
        <v>615130</v>
      </c>
      <c r="F1971" t="s">
        <v>24182</v>
      </c>
      <c r="G1971" s="7">
        <v>38934.630000000012</v>
      </c>
    </row>
    <row r="1972" spans="1:7" x14ac:dyDescent="0.25">
      <c r="A1972">
        <v>3023509</v>
      </c>
      <c r="B1972" t="s">
        <v>24233</v>
      </c>
      <c r="C1972" t="s">
        <v>24234</v>
      </c>
      <c r="D1972" t="s">
        <v>373</v>
      </c>
      <c r="E1972">
        <v>616160</v>
      </c>
      <c r="F1972" t="s">
        <v>24182</v>
      </c>
      <c r="G1972" s="7">
        <v>4665.2999999999993</v>
      </c>
    </row>
    <row r="1973" spans="1:7" x14ac:dyDescent="0.25">
      <c r="A1973">
        <v>3023509</v>
      </c>
      <c r="B1973" t="s">
        <v>24233</v>
      </c>
      <c r="C1973" t="s">
        <v>24234</v>
      </c>
      <c r="D1973" t="s">
        <v>373</v>
      </c>
      <c r="E1973">
        <v>617150</v>
      </c>
      <c r="F1973" t="s">
        <v>24182</v>
      </c>
      <c r="G1973" s="7">
        <v>7942.6500000000015</v>
      </c>
    </row>
    <row r="1974" spans="1:7" x14ac:dyDescent="0.25">
      <c r="A1974">
        <v>3023509</v>
      </c>
      <c r="B1974" t="s">
        <v>24233</v>
      </c>
      <c r="C1974" t="s">
        <v>24234</v>
      </c>
      <c r="D1974" t="s">
        <v>374</v>
      </c>
      <c r="E1974">
        <v>615120</v>
      </c>
      <c r="F1974" t="s">
        <v>24182</v>
      </c>
      <c r="G1974" s="7">
        <v>9025.5399999999991</v>
      </c>
    </row>
    <row r="1975" spans="1:7" x14ac:dyDescent="0.25">
      <c r="A1975">
        <v>3023509</v>
      </c>
      <c r="B1975" t="s">
        <v>24233</v>
      </c>
      <c r="C1975" t="s">
        <v>24234</v>
      </c>
      <c r="D1975" t="s">
        <v>374</v>
      </c>
      <c r="E1975">
        <v>616120</v>
      </c>
      <c r="F1975" t="s">
        <v>24182</v>
      </c>
      <c r="G1975" s="7">
        <v>860.57999999999993</v>
      </c>
    </row>
    <row r="1976" spans="1:7" x14ac:dyDescent="0.25">
      <c r="A1976">
        <v>3023509</v>
      </c>
      <c r="B1976" t="s">
        <v>24233</v>
      </c>
      <c r="C1976" t="s">
        <v>24234</v>
      </c>
      <c r="D1976" t="s">
        <v>374</v>
      </c>
      <c r="E1976">
        <v>617120</v>
      </c>
      <c r="F1976" t="s">
        <v>24182</v>
      </c>
      <c r="G1976" s="7">
        <v>1841.2099999999998</v>
      </c>
    </row>
    <row r="1977" spans="1:7" x14ac:dyDescent="0.25">
      <c r="A1977">
        <v>3023509</v>
      </c>
      <c r="B1977" t="s">
        <v>24233</v>
      </c>
      <c r="C1977" t="s">
        <v>24234</v>
      </c>
      <c r="D1977" t="s">
        <v>375</v>
      </c>
      <c r="E1977">
        <v>615140</v>
      </c>
      <c r="F1977" t="s">
        <v>24182</v>
      </c>
      <c r="G1977" s="7">
        <v>7861.95</v>
      </c>
    </row>
    <row r="1978" spans="1:7" x14ac:dyDescent="0.25">
      <c r="A1978">
        <v>3023509</v>
      </c>
      <c r="B1978" t="s">
        <v>24233</v>
      </c>
      <c r="C1978" t="s">
        <v>24234</v>
      </c>
      <c r="D1978" t="s">
        <v>375</v>
      </c>
      <c r="E1978">
        <v>616130</v>
      </c>
      <c r="F1978" t="s">
        <v>24182</v>
      </c>
      <c r="G1978" s="7">
        <v>991.65</v>
      </c>
    </row>
    <row r="1979" spans="1:7" x14ac:dyDescent="0.25">
      <c r="A1979">
        <v>3023509</v>
      </c>
      <c r="B1979" t="s">
        <v>24233</v>
      </c>
      <c r="C1979" t="s">
        <v>24234</v>
      </c>
      <c r="D1979" t="s">
        <v>375</v>
      </c>
      <c r="E1979">
        <v>617130</v>
      </c>
      <c r="F1979" t="s">
        <v>24182</v>
      </c>
      <c r="G1979" s="7">
        <v>1603.85</v>
      </c>
    </row>
    <row r="1980" spans="1:7" x14ac:dyDescent="0.25">
      <c r="A1980">
        <v>3023509</v>
      </c>
      <c r="B1980" t="s">
        <v>24233</v>
      </c>
      <c r="C1980" t="s">
        <v>24234</v>
      </c>
      <c r="D1980" t="s">
        <v>377</v>
      </c>
      <c r="E1980">
        <v>611110</v>
      </c>
      <c r="F1980" t="s">
        <v>24182</v>
      </c>
      <c r="G1980" s="7">
        <v>5503.7300000000005</v>
      </c>
    </row>
    <row r="1981" spans="1:7" x14ac:dyDescent="0.25">
      <c r="A1981">
        <v>3023509</v>
      </c>
      <c r="B1981" t="s">
        <v>24233</v>
      </c>
      <c r="C1981" t="s">
        <v>24234</v>
      </c>
      <c r="D1981" t="s">
        <v>377</v>
      </c>
      <c r="E1981">
        <v>611120</v>
      </c>
      <c r="F1981" t="s">
        <v>24182</v>
      </c>
      <c r="G1981" s="7">
        <v>396.47</v>
      </c>
    </row>
    <row r="1982" spans="1:7" x14ac:dyDescent="0.25">
      <c r="A1982">
        <v>3023509</v>
      </c>
      <c r="B1982" t="s">
        <v>24233</v>
      </c>
      <c r="C1982" t="s">
        <v>24234</v>
      </c>
      <c r="D1982" t="s">
        <v>377</v>
      </c>
      <c r="E1982">
        <v>611130</v>
      </c>
      <c r="F1982" t="s">
        <v>24182</v>
      </c>
      <c r="G1982" s="7">
        <v>1062.07</v>
      </c>
    </row>
    <row r="1983" spans="1:7" x14ac:dyDescent="0.25">
      <c r="A1983">
        <v>3023507</v>
      </c>
      <c r="B1983" t="s">
        <v>24235</v>
      </c>
      <c r="C1983" t="s">
        <v>24236</v>
      </c>
      <c r="D1983" t="s">
        <v>371</v>
      </c>
      <c r="E1983">
        <v>615100</v>
      </c>
      <c r="F1983" t="s">
        <v>24182</v>
      </c>
      <c r="G1983" s="7">
        <v>30659.010000000002</v>
      </c>
    </row>
    <row r="1984" spans="1:7" x14ac:dyDescent="0.25">
      <c r="A1984">
        <v>3023507</v>
      </c>
      <c r="B1984" t="s">
        <v>24235</v>
      </c>
      <c r="C1984" t="s">
        <v>24236</v>
      </c>
      <c r="D1984" t="s">
        <v>371</v>
      </c>
      <c r="E1984">
        <v>616100</v>
      </c>
      <c r="F1984" t="s">
        <v>24182</v>
      </c>
      <c r="G1984" s="7">
        <v>4160.99</v>
      </c>
    </row>
    <row r="1985" spans="1:7" x14ac:dyDescent="0.25">
      <c r="A1985">
        <v>3023507</v>
      </c>
      <c r="B1985" t="s">
        <v>24235</v>
      </c>
      <c r="C1985" t="s">
        <v>24236</v>
      </c>
      <c r="D1985" t="s">
        <v>371</v>
      </c>
      <c r="E1985">
        <v>617100</v>
      </c>
      <c r="F1985" t="s">
        <v>24182</v>
      </c>
      <c r="G1985" s="7">
        <v>8793.01</v>
      </c>
    </row>
    <row r="1986" spans="1:7" x14ac:dyDescent="0.25">
      <c r="A1986">
        <v>3023507</v>
      </c>
      <c r="B1986" t="s">
        <v>24235</v>
      </c>
      <c r="C1986" t="s">
        <v>24236</v>
      </c>
      <c r="D1986" t="s">
        <v>373</v>
      </c>
      <c r="E1986">
        <v>615130</v>
      </c>
      <c r="F1986" t="s">
        <v>24182</v>
      </c>
      <c r="G1986" s="7">
        <v>12845.120000000008</v>
      </c>
    </row>
    <row r="1987" spans="1:7" x14ac:dyDescent="0.25">
      <c r="A1987">
        <v>3023507</v>
      </c>
      <c r="B1987" t="s">
        <v>24235</v>
      </c>
      <c r="C1987" t="s">
        <v>24236</v>
      </c>
      <c r="D1987" t="s">
        <v>373</v>
      </c>
      <c r="E1987">
        <v>616160</v>
      </c>
      <c r="F1987" t="s">
        <v>24182</v>
      </c>
      <c r="G1987" s="7">
        <v>1372.82</v>
      </c>
    </row>
    <row r="1988" spans="1:7" x14ac:dyDescent="0.25">
      <c r="A1988">
        <v>3023507</v>
      </c>
      <c r="B1988" t="s">
        <v>24235</v>
      </c>
      <c r="C1988" t="s">
        <v>24236</v>
      </c>
      <c r="D1988" t="s">
        <v>373</v>
      </c>
      <c r="E1988">
        <v>617150</v>
      </c>
      <c r="F1988" t="s">
        <v>24182</v>
      </c>
      <c r="G1988" s="7">
        <v>2785.5</v>
      </c>
    </row>
    <row r="1989" spans="1:7" x14ac:dyDescent="0.25">
      <c r="A1989">
        <v>3023507</v>
      </c>
      <c r="B1989" t="s">
        <v>24235</v>
      </c>
      <c r="C1989" t="s">
        <v>24236</v>
      </c>
      <c r="D1989" t="s">
        <v>374</v>
      </c>
      <c r="E1989">
        <v>615120</v>
      </c>
      <c r="F1989" t="s">
        <v>24182</v>
      </c>
      <c r="G1989" s="7">
        <v>2589.5</v>
      </c>
    </row>
    <row r="1990" spans="1:7" x14ac:dyDescent="0.25">
      <c r="A1990">
        <v>3023507</v>
      </c>
      <c r="B1990" t="s">
        <v>24235</v>
      </c>
      <c r="C1990" t="s">
        <v>24236</v>
      </c>
      <c r="D1990" t="s">
        <v>374</v>
      </c>
      <c r="E1990">
        <v>616120</v>
      </c>
      <c r="F1990" t="s">
        <v>24182</v>
      </c>
      <c r="G1990" s="7">
        <v>325.87</v>
      </c>
    </row>
    <row r="1991" spans="1:7" x14ac:dyDescent="0.25">
      <c r="A1991">
        <v>3023507</v>
      </c>
      <c r="B1991" t="s">
        <v>24235</v>
      </c>
      <c r="C1991" t="s">
        <v>24236</v>
      </c>
      <c r="D1991" t="s">
        <v>374</v>
      </c>
      <c r="E1991">
        <v>617120</v>
      </c>
      <c r="F1991" t="s">
        <v>24182</v>
      </c>
      <c r="G1991" s="7">
        <v>528.26</v>
      </c>
    </row>
    <row r="1992" spans="1:7" x14ac:dyDescent="0.25">
      <c r="A1992">
        <v>3023507</v>
      </c>
      <c r="B1992" t="s">
        <v>24235</v>
      </c>
      <c r="C1992" t="s">
        <v>24236</v>
      </c>
      <c r="D1992" t="s">
        <v>375</v>
      </c>
      <c r="E1992">
        <v>615140</v>
      </c>
      <c r="F1992" t="s">
        <v>24182</v>
      </c>
      <c r="G1992" s="7">
        <v>3347.9</v>
      </c>
    </row>
    <row r="1993" spans="1:7" x14ac:dyDescent="0.25">
      <c r="A1993">
        <v>3023507</v>
      </c>
      <c r="B1993" t="s">
        <v>24235</v>
      </c>
      <c r="C1993" t="s">
        <v>24236</v>
      </c>
      <c r="D1993" t="s">
        <v>375</v>
      </c>
      <c r="E1993">
        <v>616130</v>
      </c>
      <c r="F1993" t="s">
        <v>24182</v>
      </c>
      <c r="G1993" s="7">
        <v>377.09000000000003</v>
      </c>
    </row>
    <row r="1994" spans="1:7" x14ac:dyDescent="0.25">
      <c r="A1994">
        <v>3023507</v>
      </c>
      <c r="B1994" t="s">
        <v>24235</v>
      </c>
      <c r="C1994" t="s">
        <v>24236</v>
      </c>
      <c r="D1994" t="s">
        <v>375</v>
      </c>
      <c r="E1994">
        <v>617130</v>
      </c>
      <c r="F1994" t="s">
        <v>24182</v>
      </c>
      <c r="G1994" s="7">
        <v>682.97</v>
      </c>
    </row>
    <row r="1995" spans="1:7" x14ac:dyDescent="0.25">
      <c r="A1995">
        <v>3023507</v>
      </c>
      <c r="B1995" t="s">
        <v>24235</v>
      </c>
      <c r="C1995" t="s">
        <v>24236</v>
      </c>
      <c r="D1995" t="s">
        <v>377</v>
      </c>
      <c r="E1995">
        <v>611110</v>
      </c>
      <c r="F1995" t="s">
        <v>24182</v>
      </c>
      <c r="G1995" s="7">
        <v>1601.3499999999997</v>
      </c>
    </row>
    <row r="1996" spans="1:7" x14ac:dyDescent="0.25">
      <c r="A1996">
        <v>3023507</v>
      </c>
      <c r="B1996" t="s">
        <v>24235</v>
      </c>
      <c r="C1996" t="s">
        <v>24236</v>
      </c>
      <c r="D1996" t="s">
        <v>377</v>
      </c>
      <c r="E1996">
        <v>611120</v>
      </c>
      <c r="F1996" t="s">
        <v>24182</v>
      </c>
      <c r="G1996" s="7">
        <v>106.09</v>
      </c>
    </row>
    <row r="1997" spans="1:7" x14ac:dyDescent="0.25">
      <c r="A1997">
        <v>3023507</v>
      </c>
      <c r="B1997" t="s">
        <v>24235</v>
      </c>
      <c r="C1997" t="s">
        <v>24236</v>
      </c>
      <c r="D1997" t="s">
        <v>377</v>
      </c>
      <c r="E1997">
        <v>611130</v>
      </c>
      <c r="F1997" t="s">
        <v>24182</v>
      </c>
      <c r="G1997" s="7">
        <v>326.68</v>
      </c>
    </row>
    <row r="1998" spans="1:7" x14ac:dyDescent="0.25">
      <c r="A1998">
        <v>3022054</v>
      </c>
      <c r="B1998" t="s">
        <v>24237</v>
      </c>
      <c r="C1998" t="s">
        <v>79</v>
      </c>
      <c r="D1998" t="s">
        <v>371</v>
      </c>
      <c r="E1998">
        <v>615100</v>
      </c>
      <c r="F1998" t="s">
        <v>24182</v>
      </c>
      <c r="G1998" s="7">
        <v>40933.269999999982</v>
      </c>
    </row>
    <row r="1999" spans="1:7" x14ac:dyDescent="0.25">
      <c r="A1999">
        <v>3022054</v>
      </c>
      <c r="B1999" t="s">
        <v>24237</v>
      </c>
      <c r="C1999" t="s">
        <v>79</v>
      </c>
      <c r="D1999" t="s">
        <v>371</v>
      </c>
      <c r="E1999">
        <v>616100</v>
      </c>
      <c r="F1999" t="s">
        <v>24182</v>
      </c>
      <c r="G1999" s="7">
        <v>5358.83</v>
      </c>
    </row>
    <row r="2000" spans="1:7" x14ac:dyDescent="0.25">
      <c r="A2000">
        <v>3022054</v>
      </c>
      <c r="B2000" t="s">
        <v>24237</v>
      </c>
      <c r="C2000" t="s">
        <v>79</v>
      </c>
      <c r="D2000" t="s">
        <v>371</v>
      </c>
      <c r="E2000">
        <v>617100</v>
      </c>
      <c r="F2000" t="s">
        <v>24182</v>
      </c>
      <c r="G2000" s="7">
        <v>10427.800000000003</v>
      </c>
    </row>
    <row r="2001" spans="1:7" x14ac:dyDescent="0.25">
      <c r="A2001">
        <v>3022054</v>
      </c>
      <c r="B2001" t="s">
        <v>24237</v>
      </c>
      <c r="C2001" t="s">
        <v>79</v>
      </c>
      <c r="D2001" t="s">
        <v>373</v>
      </c>
      <c r="E2001">
        <v>615130</v>
      </c>
      <c r="F2001" t="s">
        <v>24182</v>
      </c>
      <c r="G2001" s="7">
        <v>11448.35</v>
      </c>
    </row>
    <row r="2002" spans="1:7" x14ac:dyDescent="0.25">
      <c r="A2002">
        <v>3022054</v>
      </c>
      <c r="B2002" t="s">
        <v>24237</v>
      </c>
      <c r="C2002" t="s">
        <v>79</v>
      </c>
      <c r="D2002" t="s">
        <v>373</v>
      </c>
      <c r="E2002">
        <v>616160</v>
      </c>
      <c r="F2002" t="s">
        <v>24182</v>
      </c>
      <c r="G2002" s="7">
        <v>1300.98</v>
      </c>
    </row>
    <row r="2003" spans="1:7" x14ac:dyDescent="0.25">
      <c r="A2003">
        <v>3022054</v>
      </c>
      <c r="B2003" t="s">
        <v>24237</v>
      </c>
      <c r="C2003" t="s">
        <v>79</v>
      </c>
      <c r="D2003" t="s">
        <v>373</v>
      </c>
      <c r="E2003">
        <v>617150</v>
      </c>
      <c r="F2003" t="s">
        <v>24182</v>
      </c>
      <c r="G2003" s="7">
        <v>2323.84</v>
      </c>
    </row>
    <row r="2004" spans="1:7" x14ac:dyDescent="0.25">
      <c r="A2004">
        <v>3022054</v>
      </c>
      <c r="B2004" t="s">
        <v>24237</v>
      </c>
      <c r="C2004" t="s">
        <v>79</v>
      </c>
      <c r="D2004" t="s">
        <v>374</v>
      </c>
      <c r="E2004">
        <v>615120</v>
      </c>
      <c r="F2004" t="s">
        <v>24182</v>
      </c>
      <c r="G2004" s="7">
        <v>2604.42</v>
      </c>
    </row>
    <row r="2005" spans="1:7" x14ac:dyDescent="0.25">
      <c r="A2005">
        <v>3022054</v>
      </c>
      <c r="B2005" t="s">
        <v>24237</v>
      </c>
      <c r="C2005" t="s">
        <v>79</v>
      </c>
      <c r="D2005" t="s">
        <v>374</v>
      </c>
      <c r="E2005">
        <v>616120</v>
      </c>
      <c r="F2005" t="s">
        <v>24182</v>
      </c>
      <c r="G2005" s="7">
        <v>326.17</v>
      </c>
    </row>
    <row r="2006" spans="1:7" x14ac:dyDescent="0.25">
      <c r="A2006">
        <v>3022054</v>
      </c>
      <c r="B2006" t="s">
        <v>24237</v>
      </c>
      <c r="C2006" t="s">
        <v>79</v>
      </c>
      <c r="D2006" t="s">
        <v>374</v>
      </c>
      <c r="E2006">
        <v>617120</v>
      </c>
      <c r="F2006" t="s">
        <v>24182</v>
      </c>
      <c r="G2006" s="7">
        <v>528.66</v>
      </c>
    </row>
    <row r="2007" spans="1:7" x14ac:dyDescent="0.25">
      <c r="A2007">
        <v>3022054</v>
      </c>
      <c r="B2007" t="s">
        <v>24237</v>
      </c>
      <c r="C2007" t="s">
        <v>79</v>
      </c>
      <c r="D2007" t="s">
        <v>375</v>
      </c>
      <c r="E2007">
        <v>615140</v>
      </c>
      <c r="F2007" t="s">
        <v>24182</v>
      </c>
      <c r="G2007" s="7">
        <v>4399.5199999999995</v>
      </c>
    </row>
    <row r="2008" spans="1:7" x14ac:dyDescent="0.25">
      <c r="A2008">
        <v>3022054</v>
      </c>
      <c r="B2008" t="s">
        <v>24237</v>
      </c>
      <c r="C2008" t="s">
        <v>79</v>
      </c>
      <c r="D2008" t="s">
        <v>375</v>
      </c>
      <c r="E2008">
        <v>616130</v>
      </c>
      <c r="F2008" t="s">
        <v>24182</v>
      </c>
      <c r="G2008" s="7">
        <v>531.54</v>
      </c>
    </row>
    <row r="2009" spans="1:7" x14ac:dyDescent="0.25">
      <c r="A2009">
        <v>3022054</v>
      </c>
      <c r="B2009" t="s">
        <v>24237</v>
      </c>
      <c r="C2009" t="s">
        <v>79</v>
      </c>
      <c r="D2009" t="s">
        <v>375</v>
      </c>
      <c r="E2009">
        <v>617130</v>
      </c>
      <c r="F2009" t="s">
        <v>24182</v>
      </c>
      <c r="G2009" s="7">
        <v>893.04</v>
      </c>
    </row>
    <row r="2010" spans="1:7" x14ac:dyDescent="0.25">
      <c r="A2010">
        <v>3022054</v>
      </c>
      <c r="B2010" t="s">
        <v>24237</v>
      </c>
      <c r="C2010" t="s">
        <v>79</v>
      </c>
      <c r="D2010" t="s">
        <v>377</v>
      </c>
      <c r="E2010">
        <v>611110</v>
      </c>
      <c r="F2010" t="s">
        <v>24182</v>
      </c>
      <c r="G2010" s="7">
        <v>4826.630000000001</v>
      </c>
    </row>
    <row r="2011" spans="1:7" x14ac:dyDescent="0.25">
      <c r="A2011">
        <v>3022054</v>
      </c>
      <c r="B2011" t="s">
        <v>24237</v>
      </c>
      <c r="C2011" t="s">
        <v>79</v>
      </c>
      <c r="D2011" t="s">
        <v>377</v>
      </c>
      <c r="E2011">
        <v>611120</v>
      </c>
      <c r="F2011" t="s">
        <v>24182</v>
      </c>
      <c r="G2011" s="7">
        <v>174.53</v>
      </c>
    </row>
    <row r="2012" spans="1:7" x14ac:dyDescent="0.25">
      <c r="A2012">
        <v>3022054</v>
      </c>
      <c r="B2012" t="s">
        <v>24237</v>
      </c>
      <c r="C2012" t="s">
        <v>79</v>
      </c>
      <c r="D2012" t="s">
        <v>377</v>
      </c>
      <c r="E2012">
        <v>611130</v>
      </c>
      <c r="F2012" t="s">
        <v>24182</v>
      </c>
      <c r="G2012" s="7">
        <v>904.6400000000001</v>
      </c>
    </row>
    <row r="2013" spans="1:7" x14ac:dyDescent="0.25">
      <c r="A2013">
        <v>3023510</v>
      </c>
      <c r="B2013" t="s">
        <v>24238</v>
      </c>
      <c r="C2013" t="s">
        <v>24239</v>
      </c>
      <c r="D2013" t="s">
        <v>371</v>
      </c>
      <c r="E2013">
        <v>615100</v>
      </c>
      <c r="F2013" t="s">
        <v>24182</v>
      </c>
      <c r="G2013" s="7">
        <v>83052.070000000007</v>
      </c>
    </row>
    <row r="2014" spans="1:7" x14ac:dyDescent="0.25">
      <c r="A2014">
        <v>3023510</v>
      </c>
      <c r="B2014" t="s">
        <v>24238</v>
      </c>
      <c r="C2014" t="s">
        <v>24239</v>
      </c>
      <c r="D2014" t="s">
        <v>371</v>
      </c>
      <c r="E2014">
        <v>616100</v>
      </c>
      <c r="F2014" t="s">
        <v>24182</v>
      </c>
      <c r="G2014" s="7">
        <v>11191.98</v>
      </c>
    </row>
    <row r="2015" spans="1:7" x14ac:dyDescent="0.25">
      <c r="A2015">
        <v>3023510</v>
      </c>
      <c r="B2015" t="s">
        <v>24238</v>
      </c>
      <c r="C2015" t="s">
        <v>24239</v>
      </c>
      <c r="D2015" t="s">
        <v>371</v>
      </c>
      <c r="E2015">
        <v>617100</v>
      </c>
      <c r="F2015" t="s">
        <v>24182</v>
      </c>
      <c r="G2015" s="7">
        <v>24016.880000000001</v>
      </c>
    </row>
    <row r="2016" spans="1:7" x14ac:dyDescent="0.25">
      <c r="A2016">
        <v>3023510</v>
      </c>
      <c r="B2016" t="s">
        <v>24238</v>
      </c>
      <c r="C2016" t="s">
        <v>24239</v>
      </c>
      <c r="D2016" t="s">
        <v>373</v>
      </c>
      <c r="E2016">
        <v>615130</v>
      </c>
      <c r="F2016" t="s">
        <v>24182</v>
      </c>
      <c r="G2016" s="7">
        <v>23244.319999999996</v>
      </c>
    </row>
    <row r="2017" spans="1:7" x14ac:dyDescent="0.25">
      <c r="A2017">
        <v>3023510</v>
      </c>
      <c r="B2017" t="s">
        <v>24238</v>
      </c>
      <c r="C2017" t="s">
        <v>24239</v>
      </c>
      <c r="D2017" t="s">
        <v>373</v>
      </c>
      <c r="E2017">
        <v>616160</v>
      </c>
      <c r="F2017" t="s">
        <v>24182</v>
      </c>
      <c r="G2017" s="7">
        <v>2610.96</v>
      </c>
    </row>
    <row r="2018" spans="1:7" x14ac:dyDescent="0.25">
      <c r="A2018">
        <v>3023510</v>
      </c>
      <c r="B2018" t="s">
        <v>24238</v>
      </c>
      <c r="C2018" t="s">
        <v>24239</v>
      </c>
      <c r="D2018" t="s">
        <v>373</v>
      </c>
      <c r="E2018">
        <v>617150</v>
      </c>
      <c r="F2018" t="s">
        <v>24182</v>
      </c>
      <c r="G2018" s="7">
        <v>4741.83</v>
      </c>
    </row>
    <row r="2019" spans="1:7" x14ac:dyDescent="0.25">
      <c r="A2019">
        <v>3023510</v>
      </c>
      <c r="B2019" t="s">
        <v>24238</v>
      </c>
      <c r="C2019" t="s">
        <v>24239</v>
      </c>
      <c r="D2019" t="s">
        <v>374</v>
      </c>
      <c r="E2019">
        <v>615120</v>
      </c>
      <c r="F2019" t="s">
        <v>24182</v>
      </c>
      <c r="G2019" s="7">
        <v>2665.5</v>
      </c>
    </row>
    <row r="2020" spans="1:7" x14ac:dyDescent="0.25">
      <c r="A2020">
        <v>3023510</v>
      </c>
      <c r="B2020" t="s">
        <v>24238</v>
      </c>
      <c r="C2020" t="s">
        <v>24239</v>
      </c>
      <c r="D2020" t="s">
        <v>374</v>
      </c>
      <c r="E2020">
        <v>616120</v>
      </c>
      <c r="F2020" t="s">
        <v>24182</v>
      </c>
      <c r="G2020" s="7">
        <v>337.27</v>
      </c>
    </row>
    <row r="2021" spans="1:7" x14ac:dyDescent="0.25">
      <c r="A2021">
        <v>3023510</v>
      </c>
      <c r="B2021" t="s">
        <v>24238</v>
      </c>
      <c r="C2021" t="s">
        <v>24239</v>
      </c>
      <c r="D2021" t="s">
        <v>375</v>
      </c>
      <c r="E2021">
        <v>615140</v>
      </c>
      <c r="F2021" t="s">
        <v>24182</v>
      </c>
      <c r="G2021" s="7">
        <v>7128.66</v>
      </c>
    </row>
    <row r="2022" spans="1:7" x14ac:dyDescent="0.25">
      <c r="A2022">
        <v>3023510</v>
      </c>
      <c r="B2022" t="s">
        <v>24238</v>
      </c>
      <c r="C2022" t="s">
        <v>24239</v>
      </c>
      <c r="D2022" t="s">
        <v>375</v>
      </c>
      <c r="E2022">
        <v>616130</v>
      </c>
      <c r="F2022" t="s">
        <v>24182</v>
      </c>
      <c r="G2022" s="7">
        <v>839.34</v>
      </c>
    </row>
    <row r="2023" spans="1:7" x14ac:dyDescent="0.25">
      <c r="A2023">
        <v>3023510</v>
      </c>
      <c r="B2023" t="s">
        <v>24238</v>
      </c>
      <c r="C2023" t="s">
        <v>24239</v>
      </c>
      <c r="D2023" t="s">
        <v>375</v>
      </c>
      <c r="E2023">
        <v>617130</v>
      </c>
      <c r="F2023" t="s">
        <v>24182</v>
      </c>
      <c r="G2023" s="7">
        <v>1386.24</v>
      </c>
    </row>
    <row r="2024" spans="1:7" x14ac:dyDescent="0.25">
      <c r="A2024" t="s">
        <v>23901</v>
      </c>
      <c r="B2024" t="s">
        <v>24240</v>
      </c>
      <c r="C2024" t="s">
        <v>76</v>
      </c>
      <c r="D2024" t="s">
        <v>371</v>
      </c>
      <c r="E2024">
        <v>615100</v>
      </c>
      <c r="F2024" t="s">
        <v>24182</v>
      </c>
      <c r="G2024" s="7">
        <v>92810.790000000212</v>
      </c>
    </row>
    <row r="2025" spans="1:7" x14ac:dyDescent="0.25">
      <c r="A2025" t="s">
        <v>23901</v>
      </c>
      <c r="B2025" t="s">
        <v>24240</v>
      </c>
      <c r="C2025" t="s">
        <v>76</v>
      </c>
      <c r="D2025" t="s">
        <v>371</v>
      </c>
      <c r="E2025">
        <v>616100</v>
      </c>
      <c r="F2025" t="s">
        <v>24182</v>
      </c>
      <c r="G2025" s="7">
        <v>12428.169999999998</v>
      </c>
    </row>
    <row r="2026" spans="1:7" x14ac:dyDescent="0.25">
      <c r="A2026" t="s">
        <v>23901</v>
      </c>
      <c r="B2026" t="s">
        <v>24240</v>
      </c>
      <c r="C2026" t="s">
        <v>76</v>
      </c>
      <c r="D2026" t="s">
        <v>371</v>
      </c>
      <c r="E2026">
        <v>617100</v>
      </c>
      <c r="F2026" t="s">
        <v>24182</v>
      </c>
      <c r="G2026" s="7">
        <v>25132.510000000002</v>
      </c>
    </row>
    <row r="2027" spans="1:7" x14ac:dyDescent="0.25">
      <c r="A2027" t="s">
        <v>23901</v>
      </c>
      <c r="B2027" t="s">
        <v>24240</v>
      </c>
      <c r="C2027" t="s">
        <v>76</v>
      </c>
      <c r="D2027" t="s">
        <v>373</v>
      </c>
      <c r="E2027">
        <v>615130</v>
      </c>
      <c r="F2027" t="s">
        <v>24182</v>
      </c>
      <c r="G2027" s="7">
        <v>15292.590000000002</v>
      </c>
    </row>
    <row r="2028" spans="1:7" x14ac:dyDescent="0.25">
      <c r="A2028" t="s">
        <v>23901</v>
      </c>
      <c r="B2028" t="s">
        <v>24240</v>
      </c>
      <c r="C2028" t="s">
        <v>76</v>
      </c>
      <c r="D2028" t="s">
        <v>373</v>
      </c>
      <c r="E2028">
        <v>616160</v>
      </c>
      <c r="F2028" t="s">
        <v>24182</v>
      </c>
      <c r="G2028" s="7">
        <v>1668.3999999999996</v>
      </c>
    </row>
    <row r="2029" spans="1:7" x14ac:dyDescent="0.25">
      <c r="A2029" t="s">
        <v>23901</v>
      </c>
      <c r="B2029" t="s">
        <v>24240</v>
      </c>
      <c r="C2029" t="s">
        <v>76</v>
      </c>
      <c r="D2029" t="s">
        <v>373</v>
      </c>
      <c r="E2029">
        <v>617150</v>
      </c>
      <c r="F2029" t="s">
        <v>24182</v>
      </c>
      <c r="G2029" s="7">
        <v>3119.68</v>
      </c>
    </row>
    <row r="2030" spans="1:7" x14ac:dyDescent="0.25">
      <c r="A2030" t="s">
        <v>23901</v>
      </c>
      <c r="B2030" t="s">
        <v>24240</v>
      </c>
      <c r="C2030" t="s">
        <v>76</v>
      </c>
      <c r="D2030" t="s">
        <v>374</v>
      </c>
      <c r="E2030">
        <v>615120</v>
      </c>
      <c r="F2030" t="s">
        <v>24182</v>
      </c>
      <c r="G2030" s="7">
        <v>2589.5</v>
      </c>
    </row>
    <row r="2031" spans="1:7" x14ac:dyDescent="0.25">
      <c r="A2031" t="s">
        <v>23901</v>
      </c>
      <c r="B2031" t="s">
        <v>24240</v>
      </c>
      <c r="C2031" t="s">
        <v>76</v>
      </c>
      <c r="D2031" t="s">
        <v>374</v>
      </c>
      <c r="E2031">
        <v>616120</v>
      </c>
      <c r="F2031" t="s">
        <v>24182</v>
      </c>
      <c r="G2031" s="7">
        <v>325.87</v>
      </c>
    </row>
    <row r="2032" spans="1:7" x14ac:dyDescent="0.25">
      <c r="A2032" t="s">
        <v>23901</v>
      </c>
      <c r="B2032" t="s">
        <v>24240</v>
      </c>
      <c r="C2032" t="s">
        <v>76</v>
      </c>
      <c r="D2032" t="s">
        <v>374</v>
      </c>
      <c r="E2032">
        <v>617120</v>
      </c>
      <c r="F2032" t="s">
        <v>24182</v>
      </c>
      <c r="G2032" s="7">
        <v>528.26</v>
      </c>
    </row>
    <row r="2033" spans="1:7" x14ac:dyDescent="0.25">
      <c r="A2033" t="s">
        <v>23901</v>
      </c>
      <c r="B2033" t="s">
        <v>24240</v>
      </c>
      <c r="C2033" t="s">
        <v>76</v>
      </c>
      <c r="D2033" t="s">
        <v>375</v>
      </c>
      <c r="E2033">
        <v>615140</v>
      </c>
      <c r="F2033" t="s">
        <v>24182</v>
      </c>
      <c r="G2033" s="7">
        <v>7657.37</v>
      </c>
    </row>
    <row r="2034" spans="1:7" x14ac:dyDescent="0.25">
      <c r="A2034" t="s">
        <v>23901</v>
      </c>
      <c r="B2034" t="s">
        <v>24240</v>
      </c>
      <c r="C2034" t="s">
        <v>76</v>
      </c>
      <c r="D2034" t="s">
        <v>375</v>
      </c>
      <c r="E2034">
        <v>616130</v>
      </c>
      <c r="F2034" t="s">
        <v>24182</v>
      </c>
      <c r="G2034" s="7">
        <v>960.95</v>
      </c>
    </row>
    <row r="2035" spans="1:7" x14ac:dyDescent="0.25">
      <c r="A2035" t="s">
        <v>23901</v>
      </c>
      <c r="B2035" t="s">
        <v>24240</v>
      </c>
      <c r="C2035" t="s">
        <v>76</v>
      </c>
      <c r="D2035" t="s">
        <v>375</v>
      </c>
      <c r="E2035">
        <v>617130</v>
      </c>
      <c r="F2035" t="s">
        <v>24182</v>
      </c>
      <c r="G2035" s="7">
        <v>748.28</v>
      </c>
    </row>
    <row r="2036" spans="1:7" x14ac:dyDescent="0.25">
      <c r="A2036" t="s">
        <v>23901</v>
      </c>
      <c r="B2036" t="s">
        <v>24240</v>
      </c>
      <c r="C2036" t="s">
        <v>76</v>
      </c>
      <c r="D2036" t="s">
        <v>377</v>
      </c>
      <c r="E2036">
        <v>611110</v>
      </c>
      <c r="F2036" t="s">
        <v>24182</v>
      </c>
      <c r="G2036" s="7">
        <v>5256.54</v>
      </c>
    </row>
    <row r="2037" spans="1:7" x14ac:dyDescent="0.25">
      <c r="A2037" t="s">
        <v>23901</v>
      </c>
      <c r="B2037" t="s">
        <v>24240</v>
      </c>
      <c r="C2037" t="s">
        <v>76</v>
      </c>
      <c r="D2037" t="s">
        <v>377</v>
      </c>
      <c r="E2037">
        <v>611120</v>
      </c>
      <c r="F2037" t="s">
        <v>24182</v>
      </c>
      <c r="G2037" s="7">
        <v>377.30999999999995</v>
      </c>
    </row>
    <row r="2038" spans="1:7" x14ac:dyDescent="0.25">
      <c r="A2038" t="s">
        <v>23901</v>
      </c>
      <c r="B2038" t="s">
        <v>24240</v>
      </c>
      <c r="C2038" t="s">
        <v>76</v>
      </c>
      <c r="D2038" t="s">
        <v>377</v>
      </c>
      <c r="E2038">
        <v>611130</v>
      </c>
      <c r="F2038" t="s">
        <v>24182</v>
      </c>
      <c r="G2038" s="7">
        <v>1072.33</v>
      </c>
    </row>
    <row r="2039" spans="1:7" x14ac:dyDescent="0.25">
      <c r="A2039">
        <v>3023511</v>
      </c>
      <c r="B2039" t="s">
        <v>24241</v>
      </c>
      <c r="C2039" t="s">
        <v>24242</v>
      </c>
      <c r="D2039" t="s">
        <v>371</v>
      </c>
      <c r="E2039">
        <v>615100</v>
      </c>
      <c r="F2039" t="s">
        <v>24182</v>
      </c>
      <c r="G2039" s="7">
        <v>72398.709999999977</v>
      </c>
    </row>
    <row r="2040" spans="1:7" x14ac:dyDescent="0.25">
      <c r="A2040">
        <v>3023511</v>
      </c>
      <c r="B2040" t="s">
        <v>24241</v>
      </c>
      <c r="C2040" t="s">
        <v>24242</v>
      </c>
      <c r="D2040" t="s">
        <v>371</v>
      </c>
      <c r="E2040">
        <v>616100</v>
      </c>
      <c r="F2040" t="s">
        <v>24182</v>
      </c>
      <c r="G2040" s="7">
        <v>9733.8900000000012</v>
      </c>
    </row>
    <row r="2041" spans="1:7" x14ac:dyDescent="0.25">
      <c r="A2041">
        <v>3023511</v>
      </c>
      <c r="B2041" t="s">
        <v>24241</v>
      </c>
      <c r="C2041" t="s">
        <v>24242</v>
      </c>
      <c r="D2041" t="s">
        <v>371</v>
      </c>
      <c r="E2041">
        <v>617100</v>
      </c>
      <c r="F2041" t="s">
        <v>24182</v>
      </c>
      <c r="G2041" s="7">
        <v>20763.939999999999</v>
      </c>
    </row>
    <row r="2042" spans="1:7" x14ac:dyDescent="0.25">
      <c r="A2042">
        <v>3023511</v>
      </c>
      <c r="B2042" t="s">
        <v>24241</v>
      </c>
      <c r="C2042" t="s">
        <v>24242</v>
      </c>
      <c r="D2042" t="s">
        <v>373</v>
      </c>
      <c r="E2042">
        <v>615130</v>
      </c>
      <c r="F2042" t="s">
        <v>24182</v>
      </c>
      <c r="G2042" s="7">
        <v>39689.67</v>
      </c>
    </row>
    <row r="2043" spans="1:7" x14ac:dyDescent="0.25">
      <c r="A2043">
        <v>3023511</v>
      </c>
      <c r="B2043" t="s">
        <v>24241</v>
      </c>
      <c r="C2043" t="s">
        <v>24242</v>
      </c>
      <c r="D2043" t="s">
        <v>373</v>
      </c>
      <c r="E2043">
        <v>616160</v>
      </c>
      <c r="F2043" t="s">
        <v>24182</v>
      </c>
      <c r="G2043" s="7">
        <v>4842.21</v>
      </c>
    </row>
    <row r="2044" spans="1:7" x14ac:dyDescent="0.25">
      <c r="A2044">
        <v>3023511</v>
      </c>
      <c r="B2044" t="s">
        <v>24241</v>
      </c>
      <c r="C2044" t="s">
        <v>24242</v>
      </c>
      <c r="D2044" t="s">
        <v>373</v>
      </c>
      <c r="E2044">
        <v>617150</v>
      </c>
      <c r="F2044" t="s">
        <v>24182</v>
      </c>
      <c r="G2044" s="7">
        <v>8093.6099999999988</v>
      </c>
    </row>
    <row r="2045" spans="1:7" x14ac:dyDescent="0.25">
      <c r="A2045">
        <v>3023511</v>
      </c>
      <c r="B2045" t="s">
        <v>24241</v>
      </c>
      <c r="C2045" t="s">
        <v>24242</v>
      </c>
      <c r="D2045" t="s">
        <v>374</v>
      </c>
      <c r="E2045">
        <v>615120</v>
      </c>
      <c r="F2045" t="s">
        <v>24182</v>
      </c>
      <c r="G2045" s="7">
        <v>3496.87</v>
      </c>
    </row>
    <row r="2046" spans="1:7" x14ac:dyDescent="0.25">
      <c r="A2046">
        <v>3023511</v>
      </c>
      <c r="B2046" t="s">
        <v>24241</v>
      </c>
      <c r="C2046" t="s">
        <v>24242</v>
      </c>
      <c r="D2046" t="s">
        <v>374</v>
      </c>
      <c r="E2046">
        <v>616120</v>
      </c>
      <c r="F2046" t="s">
        <v>24182</v>
      </c>
      <c r="G2046" s="7">
        <v>461.98</v>
      </c>
    </row>
    <row r="2047" spans="1:7" x14ac:dyDescent="0.25">
      <c r="A2047">
        <v>3023511</v>
      </c>
      <c r="B2047" t="s">
        <v>24241</v>
      </c>
      <c r="C2047" t="s">
        <v>24242</v>
      </c>
      <c r="D2047" t="s">
        <v>374</v>
      </c>
      <c r="E2047">
        <v>617120</v>
      </c>
      <c r="F2047" t="s">
        <v>24182</v>
      </c>
      <c r="G2047" s="7">
        <v>713.36</v>
      </c>
    </row>
    <row r="2048" spans="1:7" x14ac:dyDescent="0.25">
      <c r="A2048">
        <v>3023511</v>
      </c>
      <c r="B2048" t="s">
        <v>24241</v>
      </c>
      <c r="C2048" t="s">
        <v>24242</v>
      </c>
      <c r="D2048" t="s">
        <v>375</v>
      </c>
      <c r="E2048">
        <v>615140</v>
      </c>
      <c r="F2048" t="s">
        <v>24182</v>
      </c>
      <c r="G2048" s="7">
        <v>11112.630000000001</v>
      </c>
    </row>
    <row r="2049" spans="1:7" x14ac:dyDescent="0.25">
      <c r="A2049">
        <v>3023511</v>
      </c>
      <c r="B2049" t="s">
        <v>24241</v>
      </c>
      <c r="C2049" t="s">
        <v>24242</v>
      </c>
      <c r="D2049" t="s">
        <v>375</v>
      </c>
      <c r="E2049">
        <v>616130</v>
      </c>
      <c r="F2049" t="s">
        <v>24182</v>
      </c>
      <c r="G2049" s="7">
        <v>1422.77</v>
      </c>
    </row>
    <row r="2050" spans="1:7" x14ac:dyDescent="0.25">
      <c r="A2050">
        <v>3023511</v>
      </c>
      <c r="B2050" t="s">
        <v>24241</v>
      </c>
      <c r="C2050" t="s">
        <v>24242</v>
      </c>
      <c r="D2050" t="s">
        <v>375</v>
      </c>
      <c r="E2050">
        <v>617130</v>
      </c>
      <c r="F2050" t="s">
        <v>24182</v>
      </c>
      <c r="G2050" s="7">
        <v>2266.9699999999998</v>
      </c>
    </row>
    <row r="2051" spans="1:7" x14ac:dyDescent="0.25">
      <c r="A2051">
        <v>3023511</v>
      </c>
      <c r="B2051" t="s">
        <v>24241</v>
      </c>
      <c r="C2051" t="s">
        <v>24242</v>
      </c>
      <c r="D2051" t="s">
        <v>377</v>
      </c>
      <c r="E2051">
        <v>611110</v>
      </c>
      <c r="F2051" t="s">
        <v>24182</v>
      </c>
      <c r="G2051" s="7">
        <v>908.52</v>
      </c>
    </row>
    <row r="2052" spans="1:7" x14ac:dyDescent="0.25">
      <c r="A2052">
        <v>3023511</v>
      </c>
      <c r="B2052" t="s">
        <v>24241</v>
      </c>
      <c r="C2052" t="s">
        <v>24242</v>
      </c>
      <c r="D2052" t="s">
        <v>377</v>
      </c>
      <c r="E2052">
        <v>611120</v>
      </c>
      <c r="F2052" t="s">
        <v>24182</v>
      </c>
      <c r="G2052" s="7">
        <v>113.24000000000001</v>
      </c>
    </row>
    <row r="2053" spans="1:7" x14ac:dyDescent="0.25">
      <c r="A2053">
        <v>3023511</v>
      </c>
      <c r="B2053" t="s">
        <v>24241</v>
      </c>
      <c r="C2053" t="s">
        <v>24242</v>
      </c>
      <c r="D2053" t="s">
        <v>377</v>
      </c>
      <c r="E2053">
        <v>611130</v>
      </c>
      <c r="F2053" t="s">
        <v>24182</v>
      </c>
      <c r="G2053" s="7">
        <v>185.33</v>
      </c>
    </row>
    <row r="2054" spans="1:7" x14ac:dyDescent="0.25">
      <c r="A2054">
        <v>3023514</v>
      </c>
      <c r="B2054" t="s">
        <v>24243</v>
      </c>
      <c r="C2054" t="s">
        <v>24244</v>
      </c>
      <c r="D2054" t="s">
        <v>371</v>
      </c>
      <c r="E2054">
        <v>615100</v>
      </c>
      <c r="F2054" t="s">
        <v>24182</v>
      </c>
      <c r="G2054" s="7">
        <v>37513.20999999997</v>
      </c>
    </row>
    <row r="2055" spans="1:7" x14ac:dyDescent="0.25">
      <c r="A2055">
        <v>3023514</v>
      </c>
      <c r="B2055" t="s">
        <v>24243</v>
      </c>
      <c r="C2055" t="s">
        <v>24244</v>
      </c>
      <c r="D2055" t="s">
        <v>371</v>
      </c>
      <c r="E2055">
        <v>616100</v>
      </c>
      <c r="F2055" t="s">
        <v>24182</v>
      </c>
      <c r="G2055" s="7">
        <v>5359.78</v>
      </c>
    </row>
    <row r="2056" spans="1:7" x14ac:dyDescent="0.25">
      <c r="A2056">
        <v>3023514</v>
      </c>
      <c r="B2056" t="s">
        <v>24243</v>
      </c>
      <c r="C2056" t="s">
        <v>24244</v>
      </c>
      <c r="D2056" t="s">
        <v>371</v>
      </c>
      <c r="E2056">
        <v>617100</v>
      </c>
      <c r="F2056" t="s">
        <v>24182</v>
      </c>
      <c r="G2056" s="7">
        <v>11475.380000000001</v>
      </c>
    </row>
    <row r="2057" spans="1:7" x14ac:dyDescent="0.25">
      <c r="A2057">
        <v>3023514</v>
      </c>
      <c r="B2057" t="s">
        <v>24243</v>
      </c>
      <c r="C2057" t="s">
        <v>24244</v>
      </c>
      <c r="D2057" t="s">
        <v>373</v>
      </c>
      <c r="E2057">
        <v>615130</v>
      </c>
      <c r="F2057" t="s">
        <v>24182</v>
      </c>
      <c r="G2057" s="7">
        <v>11084.67</v>
      </c>
    </row>
    <row r="2058" spans="1:7" x14ac:dyDescent="0.25">
      <c r="A2058">
        <v>3023514</v>
      </c>
      <c r="B2058" t="s">
        <v>24243</v>
      </c>
      <c r="C2058" t="s">
        <v>24244</v>
      </c>
      <c r="D2058" t="s">
        <v>373</v>
      </c>
      <c r="E2058">
        <v>616160</v>
      </c>
      <c r="F2058" t="s">
        <v>24182</v>
      </c>
      <c r="G2058" s="7">
        <v>1313.24</v>
      </c>
    </row>
    <row r="2059" spans="1:7" x14ac:dyDescent="0.25">
      <c r="A2059">
        <v>3023514</v>
      </c>
      <c r="B2059" t="s">
        <v>24243</v>
      </c>
      <c r="C2059" t="s">
        <v>24244</v>
      </c>
      <c r="D2059" t="s">
        <v>373</v>
      </c>
      <c r="E2059">
        <v>617150</v>
      </c>
      <c r="F2059" t="s">
        <v>24182</v>
      </c>
      <c r="G2059" s="7">
        <v>2261.2600000000002</v>
      </c>
    </row>
    <row r="2060" spans="1:7" x14ac:dyDescent="0.25">
      <c r="A2060">
        <v>3023514</v>
      </c>
      <c r="B2060" t="s">
        <v>24243</v>
      </c>
      <c r="C2060" t="s">
        <v>24244</v>
      </c>
      <c r="D2060" t="s">
        <v>374</v>
      </c>
      <c r="E2060">
        <v>615120</v>
      </c>
      <c r="F2060" t="s">
        <v>24182</v>
      </c>
      <c r="G2060" s="7">
        <v>1032.82</v>
      </c>
    </row>
    <row r="2061" spans="1:7" x14ac:dyDescent="0.25">
      <c r="A2061">
        <v>3023514</v>
      </c>
      <c r="B2061" t="s">
        <v>24243</v>
      </c>
      <c r="C2061" t="s">
        <v>24244</v>
      </c>
      <c r="D2061" t="s">
        <v>374</v>
      </c>
      <c r="E2061">
        <v>616120</v>
      </c>
      <c r="F2061" t="s">
        <v>24182</v>
      </c>
      <c r="G2061" s="7">
        <v>115.09</v>
      </c>
    </row>
    <row r="2062" spans="1:7" x14ac:dyDescent="0.25">
      <c r="A2062">
        <v>3023514</v>
      </c>
      <c r="B2062" t="s">
        <v>24243</v>
      </c>
      <c r="C2062" t="s">
        <v>24244</v>
      </c>
      <c r="D2062" t="s">
        <v>374</v>
      </c>
      <c r="E2062">
        <v>617120</v>
      </c>
      <c r="F2062" t="s">
        <v>24182</v>
      </c>
      <c r="G2062" s="7">
        <v>210.69</v>
      </c>
    </row>
    <row r="2063" spans="1:7" x14ac:dyDescent="0.25">
      <c r="A2063">
        <v>3023514</v>
      </c>
      <c r="B2063" t="s">
        <v>24243</v>
      </c>
      <c r="C2063" t="s">
        <v>24244</v>
      </c>
      <c r="D2063" t="s">
        <v>375</v>
      </c>
      <c r="E2063">
        <v>615140</v>
      </c>
      <c r="F2063" t="s">
        <v>24182</v>
      </c>
      <c r="G2063" s="7">
        <v>3091.0899999999997</v>
      </c>
    </row>
    <row r="2064" spans="1:7" x14ac:dyDescent="0.25">
      <c r="A2064">
        <v>3023514</v>
      </c>
      <c r="B2064" t="s">
        <v>24243</v>
      </c>
      <c r="C2064" t="s">
        <v>24244</v>
      </c>
      <c r="D2064" t="s">
        <v>375</v>
      </c>
      <c r="E2064">
        <v>616130</v>
      </c>
      <c r="F2064" t="s">
        <v>24182</v>
      </c>
      <c r="G2064" s="7">
        <v>401.11</v>
      </c>
    </row>
    <row r="2065" spans="1:7" x14ac:dyDescent="0.25">
      <c r="A2065">
        <v>3023514</v>
      </c>
      <c r="B2065" t="s">
        <v>24243</v>
      </c>
      <c r="C2065" t="s">
        <v>24244</v>
      </c>
      <c r="D2065" t="s">
        <v>375</v>
      </c>
      <c r="E2065">
        <v>617130</v>
      </c>
      <c r="F2065" t="s">
        <v>24182</v>
      </c>
      <c r="G2065" s="7">
        <v>630.58000000000004</v>
      </c>
    </row>
    <row r="2066" spans="1:7" x14ac:dyDescent="0.25">
      <c r="A2066">
        <v>3023514</v>
      </c>
      <c r="B2066" t="s">
        <v>24243</v>
      </c>
      <c r="C2066" t="s">
        <v>24244</v>
      </c>
      <c r="D2066" t="s">
        <v>377</v>
      </c>
      <c r="E2066">
        <v>611110</v>
      </c>
      <c r="F2066" t="s">
        <v>24182</v>
      </c>
      <c r="G2066" s="7">
        <v>339.32</v>
      </c>
    </row>
    <row r="2067" spans="1:7" x14ac:dyDescent="0.25">
      <c r="A2067">
        <v>3023514</v>
      </c>
      <c r="B2067" t="s">
        <v>24243</v>
      </c>
      <c r="C2067" t="s">
        <v>24244</v>
      </c>
      <c r="D2067" t="s">
        <v>377</v>
      </c>
      <c r="E2067">
        <v>611120</v>
      </c>
      <c r="F2067" t="s">
        <v>24182</v>
      </c>
      <c r="G2067" s="7">
        <v>25.07</v>
      </c>
    </row>
    <row r="2068" spans="1:7" x14ac:dyDescent="0.25">
      <c r="A2068">
        <v>3022067</v>
      </c>
      <c r="B2068" t="s">
        <v>24245</v>
      </c>
      <c r="C2068" t="s">
        <v>49</v>
      </c>
      <c r="D2068" t="s">
        <v>371</v>
      </c>
      <c r="E2068">
        <v>615100</v>
      </c>
      <c r="F2068" t="s">
        <v>24182</v>
      </c>
      <c r="G2068" s="7">
        <v>58739.330000000155</v>
      </c>
    </row>
    <row r="2069" spans="1:7" x14ac:dyDescent="0.25">
      <c r="A2069">
        <v>3022067</v>
      </c>
      <c r="B2069" t="s">
        <v>24245</v>
      </c>
      <c r="C2069" t="s">
        <v>49</v>
      </c>
      <c r="D2069" t="s">
        <v>371</v>
      </c>
      <c r="E2069">
        <v>616100</v>
      </c>
      <c r="F2069" t="s">
        <v>24182</v>
      </c>
      <c r="G2069" s="7">
        <v>8061.6</v>
      </c>
    </row>
    <row r="2070" spans="1:7" x14ac:dyDescent="0.25">
      <c r="A2070">
        <v>3022067</v>
      </c>
      <c r="B2070" t="s">
        <v>24245</v>
      </c>
      <c r="C2070" t="s">
        <v>49</v>
      </c>
      <c r="D2070" t="s">
        <v>371</v>
      </c>
      <c r="E2070">
        <v>617100</v>
      </c>
      <c r="F2070" t="s">
        <v>24182</v>
      </c>
      <c r="G2070" s="7">
        <v>17327.320000000003</v>
      </c>
    </row>
    <row r="2071" spans="1:7" x14ac:dyDescent="0.25">
      <c r="A2071">
        <v>3022067</v>
      </c>
      <c r="B2071" t="s">
        <v>24245</v>
      </c>
      <c r="C2071" t="s">
        <v>49</v>
      </c>
      <c r="D2071" t="s">
        <v>373</v>
      </c>
      <c r="E2071">
        <v>615130</v>
      </c>
      <c r="F2071" t="s">
        <v>24182</v>
      </c>
      <c r="G2071" s="7">
        <v>31233.930000000004</v>
      </c>
    </row>
    <row r="2072" spans="1:7" x14ac:dyDescent="0.25">
      <c r="A2072">
        <v>3022067</v>
      </c>
      <c r="B2072" t="s">
        <v>24245</v>
      </c>
      <c r="C2072" t="s">
        <v>49</v>
      </c>
      <c r="D2072" t="s">
        <v>373</v>
      </c>
      <c r="E2072">
        <v>616160</v>
      </c>
      <c r="F2072" t="s">
        <v>24182</v>
      </c>
      <c r="G2072" s="7">
        <v>3661.82</v>
      </c>
    </row>
    <row r="2073" spans="1:7" x14ac:dyDescent="0.25">
      <c r="A2073">
        <v>3022067</v>
      </c>
      <c r="B2073" t="s">
        <v>24245</v>
      </c>
      <c r="C2073" t="s">
        <v>49</v>
      </c>
      <c r="D2073" t="s">
        <v>373</v>
      </c>
      <c r="E2073">
        <v>617150</v>
      </c>
      <c r="F2073" t="s">
        <v>24182</v>
      </c>
      <c r="G2073" s="7">
        <v>6340.0400000000009</v>
      </c>
    </row>
    <row r="2074" spans="1:7" x14ac:dyDescent="0.25">
      <c r="A2074">
        <v>3022067</v>
      </c>
      <c r="B2074" t="s">
        <v>24245</v>
      </c>
      <c r="C2074" t="s">
        <v>49</v>
      </c>
      <c r="D2074" t="s">
        <v>375</v>
      </c>
      <c r="E2074">
        <v>615140</v>
      </c>
      <c r="F2074" t="s">
        <v>24182</v>
      </c>
      <c r="G2074" s="7">
        <v>4546.3999999999996</v>
      </c>
    </row>
    <row r="2075" spans="1:7" x14ac:dyDescent="0.25">
      <c r="A2075">
        <v>3022067</v>
      </c>
      <c r="B2075" t="s">
        <v>24245</v>
      </c>
      <c r="C2075" t="s">
        <v>49</v>
      </c>
      <c r="D2075" t="s">
        <v>375</v>
      </c>
      <c r="E2075">
        <v>616130</v>
      </c>
      <c r="F2075" t="s">
        <v>24182</v>
      </c>
      <c r="G2075" s="7">
        <v>553.47</v>
      </c>
    </row>
    <row r="2076" spans="1:7" x14ac:dyDescent="0.25">
      <c r="A2076">
        <v>3022067</v>
      </c>
      <c r="B2076" t="s">
        <v>24245</v>
      </c>
      <c r="C2076" t="s">
        <v>49</v>
      </c>
      <c r="D2076" t="s">
        <v>375</v>
      </c>
      <c r="E2076">
        <v>617130</v>
      </c>
      <c r="F2076" t="s">
        <v>24182</v>
      </c>
      <c r="G2076" s="7">
        <v>922.85</v>
      </c>
    </row>
    <row r="2077" spans="1:7" x14ac:dyDescent="0.25">
      <c r="A2077">
        <v>3022067</v>
      </c>
      <c r="B2077" t="s">
        <v>24245</v>
      </c>
      <c r="C2077" t="s">
        <v>49</v>
      </c>
      <c r="D2077" t="s">
        <v>377</v>
      </c>
      <c r="E2077">
        <v>611110</v>
      </c>
      <c r="F2077" t="s">
        <v>24182</v>
      </c>
      <c r="G2077" s="7">
        <v>720.96</v>
      </c>
    </row>
    <row r="2078" spans="1:7" x14ac:dyDescent="0.25">
      <c r="A2078">
        <v>3022067</v>
      </c>
      <c r="B2078" t="s">
        <v>24245</v>
      </c>
      <c r="C2078" t="s">
        <v>49</v>
      </c>
      <c r="D2078" t="s">
        <v>377</v>
      </c>
      <c r="E2078">
        <v>611130</v>
      </c>
      <c r="F2078" t="s">
        <v>24182</v>
      </c>
      <c r="G2078" s="7">
        <v>146.34</v>
      </c>
    </row>
    <row r="2079" spans="1:7" x14ac:dyDescent="0.25">
      <c r="A2079">
        <v>3023516</v>
      </c>
      <c r="B2079" t="s">
        <v>24246</v>
      </c>
      <c r="C2079" t="s">
        <v>19</v>
      </c>
      <c r="D2079" t="s">
        <v>371</v>
      </c>
      <c r="E2079">
        <v>615100</v>
      </c>
      <c r="F2079" t="s">
        <v>24182</v>
      </c>
      <c r="G2079" s="7">
        <v>52345.549999999937</v>
      </c>
    </row>
    <row r="2080" spans="1:7" x14ac:dyDescent="0.25">
      <c r="A2080">
        <v>3023516</v>
      </c>
      <c r="B2080" t="s">
        <v>24246</v>
      </c>
      <c r="C2080" t="s">
        <v>19</v>
      </c>
      <c r="D2080" t="s">
        <v>371</v>
      </c>
      <c r="E2080">
        <v>616100</v>
      </c>
      <c r="F2080" t="s">
        <v>24182</v>
      </c>
      <c r="G2080" s="7">
        <v>7074.9100000000008</v>
      </c>
    </row>
    <row r="2081" spans="1:7" x14ac:dyDescent="0.25">
      <c r="A2081">
        <v>3023516</v>
      </c>
      <c r="B2081" t="s">
        <v>24246</v>
      </c>
      <c r="C2081" t="s">
        <v>19</v>
      </c>
      <c r="D2081" t="s">
        <v>371</v>
      </c>
      <c r="E2081">
        <v>617100</v>
      </c>
      <c r="F2081" t="s">
        <v>24182</v>
      </c>
      <c r="G2081" s="7">
        <v>15143.179999999998</v>
      </c>
    </row>
    <row r="2082" spans="1:7" x14ac:dyDescent="0.25">
      <c r="A2082">
        <v>3023516</v>
      </c>
      <c r="B2082" t="s">
        <v>24246</v>
      </c>
      <c r="C2082" t="s">
        <v>19</v>
      </c>
      <c r="D2082" t="s">
        <v>373</v>
      </c>
      <c r="E2082">
        <v>615130</v>
      </c>
      <c r="F2082" t="s">
        <v>24182</v>
      </c>
      <c r="G2082" s="7">
        <v>26165.75</v>
      </c>
    </row>
    <row r="2083" spans="1:7" x14ac:dyDescent="0.25">
      <c r="A2083">
        <v>3023516</v>
      </c>
      <c r="B2083" t="s">
        <v>24246</v>
      </c>
      <c r="C2083" t="s">
        <v>19</v>
      </c>
      <c r="D2083" t="s">
        <v>373</v>
      </c>
      <c r="E2083">
        <v>616160</v>
      </c>
      <c r="F2083" t="s">
        <v>24182</v>
      </c>
      <c r="G2083" s="7">
        <v>3072.2200000000003</v>
      </c>
    </row>
    <row r="2084" spans="1:7" x14ac:dyDescent="0.25">
      <c r="A2084">
        <v>3023516</v>
      </c>
      <c r="B2084" t="s">
        <v>24246</v>
      </c>
      <c r="C2084" t="s">
        <v>19</v>
      </c>
      <c r="D2084" t="s">
        <v>373</v>
      </c>
      <c r="E2084">
        <v>617150</v>
      </c>
      <c r="F2084" t="s">
        <v>24182</v>
      </c>
      <c r="G2084" s="7">
        <v>5337.82</v>
      </c>
    </row>
    <row r="2085" spans="1:7" x14ac:dyDescent="0.25">
      <c r="A2085">
        <v>3023516</v>
      </c>
      <c r="B2085" t="s">
        <v>24246</v>
      </c>
      <c r="C2085" t="s">
        <v>19</v>
      </c>
      <c r="D2085" t="s">
        <v>374</v>
      </c>
      <c r="E2085">
        <v>615120</v>
      </c>
      <c r="F2085" t="s">
        <v>24182</v>
      </c>
      <c r="G2085" s="7">
        <v>4527.54</v>
      </c>
    </row>
    <row r="2086" spans="1:7" x14ac:dyDescent="0.25">
      <c r="A2086">
        <v>3023516</v>
      </c>
      <c r="B2086" t="s">
        <v>24246</v>
      </c>
      <c r="C2086" t="s">
        <v>19</v>
      </c>
      <c r="D2086" t="s">
        <v>374</v>
      </c>
      <c r="E2086">
        <v>616120</v>
      </c>
      <c r="F2086" t="s">
        <v>24182</v>
      </c>
      <c r="G2086" s="7">
        <v>547.5</v>
      </c>
    </row>
    <row r="2087" spans="1:7" x14ac:dyDescent="0.25">
      <c r="A2087">
        <v>3023516</v>
      </c>
      <c r="B2087" t="s">
        <v>24246</v>
      </c>
      <c r="C2087" t="s">
        <v>19</v>
      </c>
      <c r="D2087" t="s">
        <v>374</v>
      </c>
      <c r="E2087">
        <v>617120</v>
      </c>
      <c r="F2087" t="s">
        <v>24182</v>
      </c>
      <c r="G2087" s="7">
        <v>923.62000000000012</v>
      </c>
    </row>
    <row r="2088" spans="1:7" x14ac:dyDescent="0.25">
      <c r="A2088">
        <v>3023516</v>
      </c>
      <c r="B2088" t="s">
        <v>24246</v>
      </c>
      <c r="C2088" t="s">
        <v>19</v>
      </c>
      <c r="D2088" t="s">
        <v>375</v>
      </c>
      <c r="E2088">
        <v>615140</v>
      </c>
      <c r="F2088" t="s">
        <v>24182</v>
      </c>
      <c r="G2088" s="7">
        <v>9135.1100000000024</v>
      </c>
    </row>
    <row r="2089" spans="1:7" x14ac:dyDescent="0.25">
      <c r="A2089">
        <v>3023516</v>
      </c>
      <c r="B2089" t="s">
        <v>24246</v>
      </c>
      <c r="C2089" t="s">
        <v>19</v>
      </c>
      <c r="D2089" t="s">
        <v>375</v>
      </c>
      <c r="E2089">
        <v>616130</v>
      </c>
      <c r="F2089" t="s">
        <v>24182</v>
      </c>
      <c r="G2089" s="7">
        <v>1182.6199999999999</v>
      </c>
    </row>
    <row r="2090" spans="1:7" x14ac:dyDescent="0.25">
      <c r="A2090">
        <v>3023516</v>
      </c>
      <c r="B2090" t="s">
        <v>24246</v>
      </c>
      <c r="C2090" t="s">
        <v>19</v>
      </c>
      <c r="D2090" t="s">
        <v>375</v>
      </c>
      <c r="E2090">
        <v>617130</v>
      </c>
      <c r="F2090" t="s">
        <v>24182</v>
      </c>
      <c r="G2090" s="7">
        <v>1863.56</v>
      </c>
    </row>
    <row r="2091" spans="1:7" x14ac:dyDescent="0.25">
      <c r="A2091">
        <v>3023516</v>
      </c>
      <c r="B2091" t="s">
        <v>24246</v>
      </c>
      <c r="C2091" t="s">
        <v>19</v>
      </c>
      <c r="D2091" t="s">
        <v>377</v>
      </c>
      <c r="E2091">
        <v>611110</v>
      </c>
      <c r="F2091" t="s">
        <v>24182</v>
      </c>
      <c r="G2091" s="7">
        <v>1953.69</v>
      </c>
    </row>
    <row r="2092" spans="1:7" x14ac:dyDescent="0.25">
      <c r="A2092">
        <v>3023516</v>
      </c>
      <c r="B2092" t="s">
        <v>24246</v>
      </c>
      <c r="C2092" t="s">
        <v>19</v>
      </c>
      <c r="D2092" t="s">
        <v>377</v>
      </c>
      <c r="E2092">
        <v>611120</v>
      </c>
      <c r="F2092" t="s">
        <v>24182</v>
      </c>
      <c r="G2092" s="7">
        <v>145</v>
      </c>
    </row>
    <row r="2093" spans="1:7" x14ac:dyDescent="0.25">
      <c r="A2093">
        <v>3023516</v>
      </c>
      <c r="B2093" t="s">
        <v>24246</v>
      </c>
      <c r="C2093" t="s">
        <v>19</v>
      </c>
      <c r="D2093" t="s">
        <v>377</v>
      </c>
      <c r="E2093">
        <v>611130</v>
      </c>
      <c r="F2093" t="s">
        <v>24182</v>
      </c>
      <c r="G2093" s="7">
        <v>213.94</v>
      </c>
    </row>
    <row r="2094" spans="1:7" x14ac:dyDescent="0.25">
      <c r="A2094">
        <v>3022077</v>
      </c>
      <c r="B2094" t="s">
        <v>24247</v>
      </c>
      <c r="C2094" t="s">
        <v>24248</v>
      </c>
      <c r="D2094" t="s">
        <v>371</v>
      </c>
      <c r="E2094">
        <v>615100</v>
      </c>
      <c r="F2094" t="s">
        <v>24182</v>
      </c>
      <c r="G2094" s="7">
        <v>229213.74999999991</v>
      </c>
    </row>
    <row r="2095" spans="1:7" x14ac:dyDescent="0.25">
      <c r="A2095">
        <v>3022077</v>
      </c>
      <c r="B2095" t="s">
        <v>24247</v>
      </c>
      <c r="C2095" t="s">
        <v>24248</v>
      </c>
      <c r="D2095" t="s">
        <v>371</v>
      </c>
      <c r="E2095">
        <v>616100</v>
      </c>
      <c r="F2095" t="s">
        <v>24182</v>
      </c>
      <c r="G2095" s="7">
        <v>31083.989999999994</v>
      </c>
    </row>
    <row r="2096" spans="1:7" x14ac:dyDescent="0.25">
      <c r="A2096">
        <v>3022077</v>
      </c>
      <c r="B2096" t="s">
        <v>24247</v>
      </c>
      <c r="C2096" t="s">
        <v>24248</v>
      </c>
      <c r="D2096" t="s">
        <v>371</v>
      </c>
      <c r="E2096">
        <v>617100</v>
      </c>
      <c r="F2096" t="s">
        <v>24182</v>
      </c>
      <c r="G2096" s="7">
        <v>65272.76</v>
      </c>
    </row>
    <row r="2097" spans="1:7" x14ac:dyDescent="0.25">
      <c r="A2097">
        <v>3022077</v>
      </c>
      <c r="B2097" t="s">
        <v>24247</v>
      </c>
      <c r="C2097" t="s">
        <v>24248</v>
      </c>
      <c r="D2097" t="s">
        <v>373</v>
      </c>
      <c r="E2097">
        <v>615130</v>
      </c>
      <c r="F2097" t="s">
        <v>24182</v>
      </c>
      <c r="G2097" s="7">
        <v>129833.66000000003</v>
      </c>
    </row>
    <row r="2098" spans="1:7" x14ac:dyDescent="0.25">
      <c r="A2098">
        <v>3022077</v>
      </c>
      <c r="B2098" t="s">
        <v>24247</v>
      </c>
      <c r="C2098" t="s">
        <v>24248</v>
      </c>
      <c r="D2098" t="s">
        <v>373</v>
      </c>
      <c r="E2098">
        <v>616160</v>
      </c>
      <c r="F2098" t="s">
        <v>24182</v>
      </c>
      <c r="G2098" s="7">
        <v>15571.88</v>
      </c>
    </row>
    <row r="2099" spans="1:7" x14ac:dyDescent="0.25">
      <c r="A2099">
        <v>3022077</v>
      </c>
      <c r="B2099" t="s">
        <v>24247</v>
      </c>
      <c r="C2099" t="s">
        <v>24248</v>
      </c>
      <c r="D2099" t="s">
        <v>373</v>
      </c>
      <c r="E2099">
        <v>617150</v>
      </c>
      <c r="F2099" t="s">
        <v>24182</v>
      </c>
      <c r="G2099" s="7">
        <v>23633.55</v>
      </c>
    </row>
    <row r="2100" spans="1:7" x14ac:dyDescent="0.25">
      <c r="A2100">
        <v>3022077</v>
      </c>
      <c r="B2100" t="s">
        <v>24247</v>
      </c>
      <c r="C2100" t="s">
        <v>24248</v>
      </c>
      <c r="D2100" t="s">
        <v>374</v>
      </c>
      <c r="E2100">
        <v>615120</v>
      </c>
      <c r="F2100" t="s">
        <v>24182</v>
      </c>
      <c r="G2100" s="7">
        <v>24653.359999999997</v>
      </c>
    </row>
    <row r="2101" spans="1:7" x14ac:dyDescent="0.25">
      <c r="A2101">
        <v>3022077</v>
      </c>
      <c r="B2101" t="s">
        <v>24247</v>
      </c>
      <c r="C2101" t="s">
        <v>24248</v>
      </c>
      <c r="D2101" t="s">
        <v>374</v>
      </c>
      <c r="E2101">
        <v>616120</v>
      </c>
      <c r="F2101" t="s">
        <v>24182</v>
      </c>
      <c r="G2101" s="7">
        <v>2826.5999999999995</v>
      </c>
    </row>
    <row r="2102" spans="1:7" x14ac:dyDescent="0.25">
      <c r="A2102">
        <v>3022077</v>
      </c>
      <c r="B2102" t="s">
        <v>24247</v>
      </c>
      <c r="C2102" t="s">
        <v>24248</v>
      </c>
      <c r="D2102" t="s">
        <v>374</v>
      </c>
      <c r="E2102">
        <v>617120</v>
      </c>
      <c r="F2102" t="s">
        <v>24182</v>
      </c>
      <c r="G2102" s="7">
        <v>4128.3500000000004</v>
      </c>
    </row>
    <row r="2103" spans="1:7" x14ac:dyDescent="0.25">
      <c r="A2103">
        <v>3022077</v>
      </c>
      <c r="B2103" t="s">
        <v>24247</v>
      </c>
      <c r="C2103" t="s">
        <v>24248</v>
      </c>
      <c r="D2103" t="s">
        <v>375</v>
      </c>
      <c r="E2103">
        <v>615140</v>
      </c>
      <c r="F2103" t="s">
        <v>24182</v>
      </c>
      <c r="G2103" s="7">
        <v>18164.079999999998</v>
      </c>
    </row>
    <row r="2104" spans="1:7" x14ac:dyDescent="0.25">
      <c r="A2104">
        <v>3022077</v>
      </c>
      <c r="B2104" t="s">
        <v>24247</v>
      </c>
      <c r="C2104" t="s">
        <v>24248</v>
      </c>
      <c r="D2104" t="s">
        <v>375</v>
      </c>
      <c r="E2104">
        <v>616130</v>
      </c>
      <c r="F2104" t="s">
        <v>24182</v>
      </c>
      <c r="G2104" s="7">
        <v>2398.3000000000002</v>
      </c>
    </row>
    <row r="2105" spans="1:7" x14ac:dyDescent="0.25">
      <c r="A2105">
        <v>3022077</v>
      </c>
      <c r="B2105" t="s">
        <v>24247</v>
      </c>
      <c r="C2105" t="s">
        <v>24248</v>
      </c>
      <c r="D2105" t="s">
        <v>375</v>
      </c>
      <c r="E2105">
        <v>617130</v>
      </c>
      <c r="F2105" t="s">
        <v>24182</v>
      </c>
      <c r="G2105" s="7">
        <v>3135.3199999999997</v>
      </c>
    </row>
    <row r="2106" spans="1:7" x14ac:dyDescent="0.25">
      <c r="A2106">
        <v>3022077</v>
      </c>
      <c r="B2106" t="s">
        <v>24247</v>
      </c>
      <c r="C2106" t="s">
        <v>24248</v>
      </c>
      <c r="D2106" t="s">
        <v>376</v>
      </c>
      <c r="E2106">
        <v>615110</v>
      </c>
      <c r="F2106" t="s">
        <v>24182</v>
      </c>
      <c r="G2106" s="7">
        <v>7836.94</v>
      </c>
    </row>
    <row r="2107" spans="1:7" x14ac:dyDescent="0.25">
      <c r="A2107">
        <v>3022077</v>
      </c>
      <c r="B2107" t="s">
        <v>24247</v>
      </c>
      <c r="C2107" t="s">
        <v>24248</v>
      </c>
      <c r="D2107" t="s">
        <v>376</v>
      </c>
      <c r="E2107">
        <v>616110</v>
      </c>
      <c r="F2107" t="s">
        <v>24182</v>
      </c>
      <c r="G2107" s="7">
        <v>939.16000000000008</v>
      </c>
    </row>
    <row r="2108" spans="1:7" x14ac:dyDescent="0.25">
      <c r="A2108">
        <v>3022077</v>
      </c>
      <c r="B2108" t="s">
        <v>24247</v>
      </c>
      <c r="C2108" t="s">
        <v>24248</v>
      </c>
      <c r="D2108" t="s">
        <v>376</v>
      </c>
      <c r="E2108">
        <v>617110</v>
      </c>
      <c r="F2108" t="s">
        <v>24182</v>
      </c>
      <c r="G2108" s="7">
        <v>1590.78</v>
      </c>
    </row>
    <row r="2109" spans="1:7" x14ac:dyDescent="0.25">
      <c r="A2109">
        <v>3022077</v>
      </c>
      <c r="B2109" t="s">
        <v>24247</v>
      </c>
      <c r="C2109" t="s">
        <v>24248</v>
      </c>
      <c r="D2109" t="s">
        <v>377</v>
      </c>
      <c r="E2109">
        <v>611110</v>
      </c>
      <c r="F2109" t="s">
        <v>24182</v>
      </c>
      <c r="G2109" s="7">
        <v>29581.590000000018</v>
      </c>
    </row>
    <row r="2110" spans="1:7" x14ac:dyDescent="0.25">
      <c r="A2110">
        <v>3022077</v>
      </c>
      <c r="B2110" t="s">
        <v>24247</v>
      </c>
      <c r="C2110" t="s">
        <v>24248</v>
      </c>
      <c r="D2110" t="s">
        <v>377</v>
      </c>
      <c r="E2110">
        <v>611120</v>
      </c>
      <c r="F2110" t="s">
        <v>24182</v>
      </c>
      <c r="G2110" s="7">
        <v>2701.3900000000003</v>
      </c>
    </row>
    <row r="2111" spans="1:7" x14ac:dyDescent="0.25">
      <c r="A2111">
        <v>3022077</v>
      </c>
      <c r="B2111" t="s">
        <v>24247</v>
      </c>
      <c r="C2111" t="s">
        <v>24248</v>
      </c>
      <c r="D2111" t="s">
        <v>377</v>
      </c>
      <c r="E2111">
        <v>611130</v>
      </c>
      <c r="F2111" t="s">
        <v>24182</v>
      </c>
      <c r="G2111" s="7">
        <v>5172.2999999999993</v>
      </c>
    </row>
    <row r="2112" spans="1:7" x14ac:dyDescent="0.25">
      <c r="A2112">
        <v>3022077</v>
      </c>
      <c r="B2112" t="s">
        <v>24247</v>
      </c>
      <c r="C2112" t="s">
        <v>24248</v>
      </c>
      <c r="D2112" t="s">
        <v>379</v>
      </c>
      <c r="E2112">
        <v>615170</v>
      </c>
      <c r="F2112" t="s">
        <v>24182</v>
      </c>
      <c r="G2112" s="7">
        <v>1586.13</v>
      </c>
    </row>
    <row r="2113" spans="1:7" x14ac:dyDescent="0.25">
      <c r="A2113">
        <v>3022077</v>
      </c>
      <c r="B2113" t="s">
        <v>24247</v>
      </c>
      <c r="C2113" t="s">
        <v>24248</v>
      </c>
      <c r="D2113" t="s">
        <v>379</v>
      </c>
      <c r="E2113">
        <v>616140</v>
      </c>
      <c r="F2113" t="s">
        <v>24182</v>
      </c>
      <c r="G2113" s="7">
        <v>174.19</v>
      </c>
    </row>
    <row r="2114" spans="1:7" x14ac:dyDescent="0.25">
      <c r="A2114">
        <v>3022077</v>
      </c>
      <c r="B2114" t="s">
        <v>24247</v>
      </c>
      <c r="C2114" t="s">
        <v>24248</v>
      </c>
      <c r="D2114" t="s">
        <v>379</v>
      </c>
      <c r="E2114">
        <v>617160</v>
      </c>
      <c r="F2114" t="s">
        <v>24182</v>
      </c>
      <c r="G2114" s="7">
        <v>321.95999999999998</v>
      </c>
    </row>
    <row r="2115" spans="1:7" x14ac:dyDescent="0.25">
      <c r="A2115">
        <v>3022079</v>
      </c>
      <c r="B2115" t="s">
        <v>24249</v>
      </c>
      <c r="C2115" t="s">
        <v>16</v>
      </c>
      <c r="D2115" t="s">
        <v>371</v>
      </c>
      <c r="E2115">
        <v>615100</v>
      </c>
      <c r="F2115" t="s">
        <v>24182</v>
      </c>
      <c r="G2115" s="7">
        <v>93878.029999999941</v>
      </c>
    </row>
    <row r="2116" spans="1:7" x14ac:dyDescent="0.25">
      <c r="A2116">
        <v>3022079</v>
      </c>
      <c r="B2116" t="s">
        <v>24249</v>
      </c>
      <c r="C2116" t="s">
        <v>16</v>
      </c>
      <c r="D2116" t="s">
        <v>371</v>
      </c>
      <c r="E2116">
        <v>616100</v>
      </c>
      <c r="F2116" t="s">
        <v>24182</v>
      </c>
      <c r="G2116" s="7">
        <v>12719.53</v>
      </c>
    </row>
    <row r="2117" spans="1:7" x14ac:dyDescent="0.25">
      <c r="A2117">
        <v>3022079</v>
      </c>
      <c r="B2117" t="s">
        <v>24249</v>
      </c>
      <c r="C2117" t="s">
        <v>16</v>
      </c>
      <c r="D2117" t="s">
        <v>371</v>
      </c>
      <c r="E2117">
        <v>617100</v>
      </c>
      <c r="F2117" t="s">
        <v>24182</v>
      </c>
      <c r="G2117" s="7">
        <v>27668.44000000001</v>
      </c>
    </row>
    <row r="2118" spans="1:7" x14ac:dyDescent="0.25">
      <c r="A2118">
        <v>3022079</v>
      </c>
      <c r="B2118" t="s">
        <v>24249</v>
      </c>
      <c r="C2118" t="s">
        <v>16</v>
      </c>
      <c r="D2118" t="s">
        <v>373</v>
      </c>
      <c r="E2118">
        <v>615130</v>
      </c>
      <c r="F2118" t="s">
        <v>24182</v>
      </c>
      <c r="G2118" s="7">
        <v>11911.390000000001</v>
      </c>
    </row>
    <row r="2119" spans="1:7" x14ac:dyDescent="0.25">
      <c r="A2119">
        <v>3022079</v>
      </c>
      <c r="B2119" t="s">
        <v>24249</v>
      </c>
      <c r="C2119" t="s">
        <v>16</v>
      </c>
      <c r="D2119" t="s">
        <v>373</v>
      </c>
      <c r="E2119">
        <v>616160</v>
      </c>
      <c r="F2119" t="s">
        <v>24182</v>
      </c>
      <c r="G2119" s="7">
        <v>1286.31</v>
      </c>
    </row>
    <row r="2120" spans="1:7" x14ac:dyDescent="0.25">
      <c r="A2120">
        <v>3022079</v>
      </c>
      <c r="B2120" t="s">
        <v>24249</v>
      </c>
      <c r="C2120" t="s">
        <v>16</v>
      </c>
      <c r="D2120" t="s">
        <v>373</v>
      </c>
      <c r="E2120">
        <v>617150</v>
      </c>
      <c r="F2120" t="s">
        <v>24182</v>
      </c>
      <c r="G2120" s="7">
        <v>1926.1100000000001</v>
      </c>
    </row>
    <row r="2121" spans="1:7" x14ac:dyDescent="0.25">
      <c r="A2121">
        <v>3022079</v>
      </c>
      <c r="B2121" t="s">
        <v>24249</v>
      </c>
      <c r="C2121" t="s">
        <v>16</v>
      </c>
      <c r="D2121" t="s">
        <v>375</v>
      </c>
      <c r="E2121">
        <v>615140</v>
      </c>
      <c r="F2121" t="s">
        <v>24182</v>
      </c>
      <c r="G2121" s="7">
        <v>8216.16</v>
      </c>
    </row>
    <row r="2122" spans="1:7" x14ac:dyDescent="0.25">
      <c r="A2122">
        <v>3022079</v>
      </c>
      <c r="B2122" t="s">
        <v>24249</v>
      </c>
      <c r="C2122" t="s">
        <v>16</v>
      </c>
      <c r="D2122" t="s">
        <v>375</v>
      </c>
      <c r="E2122">
        <v>616130</v>
      </c>
      <c r="F2122" t="s">
        <v>24182</v>
      </c>
      <c r="G2122" s="7">
        <v>982.21999999999991</v>
      </c>
    </row>
    <row r="2123" spans="1:7" x14ac:dyDescent="0.25">
      <c r="A2123">
        <v>3022079</v>
      </c>
      <c r="B2123" t="s">
        <v>24249</v>
      </c>
      <c r="C2123" t="s">
        <v>16</v>
      </c>
      <c r="D2123" t="s">
        <v>375</v>
      </c>
      <c r="E2123">
        <v>617130</v>
      </c>
      <c r="F2123" t="s">
        <v>24182</v>
      </c>
      <c r="G2123" s="7">
        <v>1676.1100000000001</v>
      </c>
    </row>
    <row r="2124" spans="1:7" x14ac:dyDescent="0.25">
      <c r="A2124">
        <v>3022079</v>
      </c>
      <c r="B2124" t="s">
        <v>24249</v>
      </c>
      <c r="C2124" t="s">
        <v>16</v>
      </c>
      <c r="D2124" t="s">
        <v>377</v>
      </c>
      <c r="E2124">
        <v>611110</v>
      </c>
      <c r="F2124" t="s">
        <v>24182</v>
      </c>
      <c r="G2124" s="7">
        <v>1970.83</v>
      </c>
    </row>
    <row r="2125" spans="1:7" x14ac:dyDescent="0.25">
      <c r="A2125">
        <v>3022079</v>
      </c>
      <c r="B2125" t="s">
        <v>24249</v>
      </c>
      <c r="C2125" t="s">
        <v>16</v>
      </c>
      <c r="D2125" t="s">
        <v>377</v>
      </c>
      <c r="E2125">
        <v>611120</v>
      </c>
      <c r="F2125" t="s">
        <v>24182</v>
      </c>
      <c r="G2125" s="7">
        <v>170.52</v>
      </c>
    </row>
    <row r="2126" spans="1:7" x14ac:dyDescent="0.25">
      <c r="A2126">
        <v>3022079</v>
      </c>
      <c r="B2126" t="s">
        <v>24249</v>
      </c>
      <c r="C2126" t="s">
        <v>16</v>
      </c>
      <c r="D2126" t="s">
        <v>377</v>
      </c>
      <c r="E2126">
        <v>611130</v>
      </c>
      <c r="F2126" t="s">
        <v>24182</v>
      </c>
      <c r="G2126" s="7">
        <v>279.52999999999997</v>
      </c>
    </row>
    <row r="2127" spans="1:7" x14ac:dyDescent="0.25">
      <c r="A2127">
        <v>3022079</v>
      </c>
      <c r="B2127" t="s">
        <v>24249</v>
      </c>
      <c r="C2127" t="s">
        <v>16</v>
      </c>
      <c r="D2127" t="s">
        <v>379</v>
      </c>
      <c r="E2127">
        <v>615170</v>
      </c>
      <c r="F2127" t="s">
        <v>24182</v>
      </c>
      <c r="G2127" s="7">
        <v>4489.12</v>
      </c>
    </row>
    <row r="2128" spans="1:7" x14ac:dyDescent="0.25">
      <c r="A2128">
        <v>3022079</v>
      </c>
      <c r="B2128" t="s">
        <v>24249</v>
      </c>
      <c r="C2128" t="s">
        <v>16</v>
      </c>
      <c r="D2128" t="s">
        <v>379</v>
      </c>
      <c r="E2128">
        <v>616140</v>
      </c>
      <c r="F2128" t="s">
        <v>24182</v>
      </c>
      <c r="G2128" s="7">
        <v>610.82000000000005</v>
      </c>
    </row>
    <row r="2129" spans="1:7" x14ac:dyDescent="0.25">
      <c r="A2129">
        <v>3022079</v>
      </c>
      <c r="B2129" t="s">
        <v>24249</v>
      </c>
      <c r="C2129" t="s">
        <v>16</v>
      </c>
      <c r="D2129" t="s">
        <v>379</v>
      </c>
      <c r="E2129">
        <v>617160</v>
      </c>
      <c r="F2129" t="s">
        <v>24182</v>
      </c>
      <c r="G2129" s="7">
        <v>915.78</v>
      </c>
    </row>
    <row r="2130" spans="1:7" x14ac:dyDescent="0.25">
      <c r="A2130">
        <v>3022078</v>
      </c>
      <c r="B2130" t="s">
        <v>24250</v>
      </c>
      <c r="C2130" t="s">
        <v>232</v>
      </c>
      <c r="D2130" t="s">
        <v>371</v>
      </c>
      <c r="E2130">
        <v>615100</v>
      </c>
      <c r="F2130" t="s">
        <v>24182</v>
      </c>
      <c r="G2130" s="7">
        <v>72654.440000000031</v>
      </c>
    </row>
    <row r="2131" spans="1:7" x14ac:dyDescent="0.25">
      <c r="A2131">
        <v>3022078</v>
      </c>
      <c r="B2131" t="s">
        <v>24250</v>
      </c>
      <c r="C2131" t="s">
        <v>232</v>
      </c>
      <c r="D2131" t="s">
        <v>371</v>
      </c>
      <c r="E2131">
        <v>616100</v>
      </c>
      <c r="F2131" t="s">
        <v>24182</v>
      </c>
      <c r="G2131" s="7">
        <v>9750.489999999998</v>
      </c>
    </row>
    <row r="2132" spans="1:7" x14ac:dyDescent="0.25">
      <c r="A2132">
        <v>3022078</v>
      </c>
      <c r="B2132" t="s">
        <v>24250</v>
      </c>
      <c r="C2132" t="s">
        <v>232</v>
      </c>
      <c r="D2132" t="s">
        <v>371</v>
      </c>
      <c r="E2132">
        <v>617100</v>
      </c>
      <c r="F2132" t="s">
        <v>24182</v>
      </c>
      <c r="G2132" s="7">
        <v>20293.87</v>
      </c>
    </row>
    <row r="2133" spans="1:7" x14ac:dyDescent="0.25">
      <c r="A2133">
        <v>3022078</v>
      </c>
      <c r="B2133" t="s">
        <v>24250</v>
      </c>
      <c r="C2133" t="s">
        <v>232</v>
      </c>
      <c r="D2133" t="s">
        <v>373</v>
      </c>
      <c r="E2133">
        <v>615130</v>
      </c>
      <c r="F2133" t="s">
        <v>24182</v>
      </c>
      <c r="G2133" s="7">
        <v>18835.72</v>
      </c>
    </row>
    <row r="2134" spans="1:7" x14ac:dyDescent="0.25">
      <c r="A2134">
        <v>3022078</v>
      </c>
      <c r="B2134" t="s">
        <v>24250</v>
      </c>
      <c r="C2134" t="s">
        <v>232</v>
      </c>
      <c r="D2134" t="s">
        <v>373</v>
      </c>
      <c r="E2134">
        <v>616160</v>
      </c>
      <c r="F2134" t="s">
        <v>24182</v>
      </c>
      <c r="G2134" s="7">
        <v>2083.77</v>
      </c>
    </row>
    <row r="2135" spans="1:7" x14ac:dyDescent="0.25">
      <c r="A2135">
        <v>3022078</v>
      </c>
      <c r="B2135" t="s">
        <v>24250</v>
      </c>
      <c r="C2135" t="s">
        <v>232</v>
      </c>
      <c r="D2135" t="s">
        <v>373</v>
      </c>
      <c r="E2135">
        <v>617150</v>
      </c>
      <c r="F2135" t="s">
        <v>24182</v>
      </c>
      <c r="G2135" s="7">
        <v>3842.4699999999993</v>
      </c>
    </row>
    <row r="2136" spans="1:7" x14ac:dyDescent="0.25">
      <c r="A2136">
        <v>3022078</v>
      </c>
      <c r="B2136" t="s">
        <v>24250</v>
      </c>
      <c r="C2136" t="s">
        <v>232</v>
      </c>
      <c r="D2136" t="s">
        <v>374</v>
      </c>
      <c r="E2136">
        <v>615120</v>
      </c>
      <c r="F2136" t="s">
        <v>24182</v>
      </c>
      <c r="G2136" s="7">
        <v>2278.75</v>
      </c>
    </row>
    <row r="2137" spans="1:7" x14ac:dyDescent="0.25">
      <c r="A2137">
        <v>3022078</v>
      </c>
      <c r="B2137" t="s">
        <v>24250</v>
      </c>
      <c r="C2137" t="s">
        <v>232</v>
      </c>
      <c r="D2137" t="s">
        <v>374</v>
      </c>
      <c r="E2137">
        <v>616120</v>
      </c>
      <c r="F2137" t="s">
        <v>24182</v>
      </c>
      <c r="G2137" s="7">
        <v>279.26</v>
      </c>
    </row>
    <row r="2138" spans="1:7" x14ac:dyDescent="0.25">
      <c r="A2138">
        <v>3022078</v>
      </c>
      <c r="B2138" t="s">
        <v>24250</v>
      </c>
      <c r="C2138" t="s">
        <v>232</v>
      </c>
      <c r="D2138" t="s">
        <v>374</v>
      </c>
      <c r="E2138">
        <v>617120</v>
      </c>
      <c r="F2138" t="s">
        <v>24182</v>
      </c>
      <c r="G2138" s="7">
        <v>464.87</v>
      </c>
    </row>
    <row r="2139" spans="1:7" x14ac:dyDescent="0.25">
      <c r="A2139">
        <v>3022078</v>
      </c>
      <c r="B2139" t="s">
        <v>24250</v>
      </c>
      <c r="C2139" t="s">
        <v>232</v>
      </c>
      <c r="D2139" t="s">
        <v>375</v>
      </c>
      <c r="E2139">
        <v>615140</v>
      </c>
      <c r="F2139" t="s">
        <v>24182</v>
      </c>
      <c r="G2139" s="7">
        <v>12129.15</v>
      </c>
    </row>
    <row r="2140" spans="1:7" x14ac:dyDescent="0.25">
      <c r="A2140">
        <v>3022078</v>
      </c>
      <c r="B2140" t="s">
        <v>24250</v>
      </c>
      <c r="C2140" t="s">
        <v>232</v>
      </c>
      <c r="D2140" t="s">
        <v>375</v>
      </c>
      <c r="E2140">
        <v>616130</v>
      </c>
      <c r="F2140" t="s">
        <v>24182</v>
      </c>
      <c r="G2140" s="7">
        <v>1506.6200000000001</v>
      </c>
    </row>
    <row r="2141" spans="1:7" x14ac:dyDescent="0.25">
      <c r="A2141">
        <v>3022078</v>
      </c>
      <c r="B2141" t="s">
        <v>24250</v>
      </c>
      <c r="C2141" t="s">
        <v>232</v>
      </c>
      <c r="D2141" t="s">
        <v>375</v>
      </c>
      <c r="E2141">
        <v>617130</v>
      </c>
      <c r="F2141" t="s">
        <v>24182</v>
      </c>
      <c r="G2141" s="7">
        <v>2474.37</v>
      </c>
    </row>
    <row r="2142" spans="1:7" x14ac:dyDescent="0.25">
      <c r="A2142">
        <v>3022078</v>
      </c>
      <c r="B2142" t="s">
        <v>24250</v>
      </c>
      <c r="C2142" t="s">
        <v>232</v>
      </c>
      <c r="D2142" t="s">
        <v>377</v>
      </c>
      <c r="E2142">
        <v>611110</v>
      </c>
      <c r="F2142" t="s">
        <v>24182</v>
      </c>
      <c r="G2142" s="7">
        <v>2379.48</v>
      </c>
    </row>
    <row r="2143" spans="1:7" x14ac:dyDescent="0.25">
      <c r="A2143">
        <v>3022078</v>
      </c>
      <c r="B2143" t="s">
        <v>24250</v>
      </c>
      <c r="C2143" t="s">
        <v>232</v>
      </c>
      <c r="D2143" t="s">
        <v>377</v>
      </c>
      <c r="E2143">
        <v>611120</v>
      </c>
      <c r="F2143" t="s">
        <v>24182</v>
      </c>
      <c r="G2143" s="7">
        <v>106.72</v>
      </c>
    </row>
    <row r="2144" spans="1:7" x14ac:dyDescent="0.25">
      <c r="A2144">
        <v>3022078</v>
      </c>
      <c r="B2144" t="s">
        <v>24250</v>
      </c>
      <c r="C2144" t="s">
        <v>232</v>
      </c>
      <c r="D2144" t="s">
        <v>377</v>
      </c>
      <c r="E2144">
        <v>611130</v>
      </c>
      <c r="F2144" t="s">
        <v>24182</v>
      </c>
      <c r="G2144" s="7">
        <v>485.4</v>
      </c>
    </row>
    <row r="2145" spans="1:7" x14ac:dyDescent="0.25">
      <c r="A2145">
        <v>3021002</v>
      </c>
      <c r="B2145" t="s">
        <v>24251</v>
      </c>
      <c r="C2145" t="s">
        <v>355</v>
      </c>
      <c r="D2145" t="s">
        <v>371</v>
      </c>
      <c r="E2145">
        <v>615100</v>
      </c>
      <c r="F2145" t="s">
        <v>24182</v>
      </c>
      <c r="G2145" s="7">
        <v>15908.96</v>
      </c>
    </row>
    <row r="2146" spans="1:7" x14ac:dyDescent="0.25">
      <c r="A2146">
        <v>3021002</v>
      </c>
      <c r="B2146" t="s">
        <v>24251</v>
      </c>
      <c r="C2146" t="s">
        <v>355</v>
      </c>
      <c r="D2146" t="s">
        <v>371</v>
      </c>
      <c r="E2146">
        <v>616100</v>
      </c>
      <c r="F2146" t="s">
        <v>24182</v>
      </c>
      <c r="G2146" s="7">
        <v>2186.8200000000002</v>
      </c>
    </row>
    <row r="2147" spans="1:7" x14ac:dyDescent="0.25">
      <c r="A2147">
        <v>3021002</v>
      </c>
      <c r="B2147" t="s">
        <v>24251</v>
      </c>
      <c r="C2147" t="s">
        <v>355</v>
      </c>
      <c r="D2147" t="s">
        <v>371</v>
      </c>
      <c r="E2147">
        <v>617100</v>
      </c>
      <c r="F2147" t="s">
        <v>24182</v>
      </c>
      <c r="G2147" s="7">
        <v>4539.9799999999996</v>
      </c>
    </row>
    <row r="2148" spans="1:7" x14ac:dyDescent="0.25">
      <c r="A2148">
        <v>3021002</v>
      </c>
      <c r="B2148" t="s">
        <v>24251</v>
      </c>
      <c r="C2148" t="s">
        <v>355</v>
      </c>
      <c r="D2148" t="s">
        <v>373</v>
      </c>
      <c r="E2148">
        <v>615130</v>
      </c>
      <c r="F2148" t="s">
        <v>24182</v>
      </c>
      <c r="G2148" s="7">
        <v>22258.23000000001</v>
      </c>
    </row>
    <row r="2149" spans="1:7" x14ac:dyDescent="0.25">
      <c r="A2149">
        <v>3021002</v>
      </c>
      <c r="B2149" t="s">
        <v>24251</v>
      </c>
      <c r="C2149" t="s">
        <v>355</v>
      </c>
      <c r="D2149" t="s">
        <v>373</v>
      </c>
      <c r="E2149">
        <v>616160</v>
      </c>
      <c r="F2149" t="s">
        <v>24182</v>
      </c>
      <c r="G2149" s="7">
        <v>2765.5899999999997</v>
      </c>
    </row>
    <row r="2150" spans="1:7" x14ac:dyDescent="0.25">
      <c r="A2150">
        <v>3021002</v>
      </c>
      <c r="B2150" t="s">
        <v>24251</v>
      </c>
      <c r="C2150" t="s">
        <v>355</v>
      </c>
      <c r="D2150" t="s">
        <v>373</v>
      </c>
      <c r="E2150">
        <v>617150</v>
      </c>
      <c r="F2150" t="s">
        <v>24182</v>
      </c>
      <c r="G2150" s="7">
        <v>5154.67</v>
      </c>
    </row>
    <row r="2151" spans="1:7" x14ac:dyDescent="0.25">
      <c r="A2151">
        <v>3021002</v>
      </c>
      <c r="B2151" t="s">
        <v>24251</v>
      </c>
      <c r="C2151" t="s">
        <v>355</v>
      </c>
      <c r="D2151" t="s">
        <v>374</v>
      </c>
      <c r="E2151">
        <v>615120</v>
      </c>
      <c r="F2151" t="s">
        <v>24182</v>
      </c>
      <c r="G2151" s="7">
        <v>2629.56</v>
      </c>
    </row>
    <row r="2152" spans="1:7" x14ac:dyDescent="0.25">
      <c r="A2152">
        <v>3021002</v>
      </c>
      <c r="B2152" t="s">
        <v>24251</v>
      </c>
      <c r="C2152" t="s">
        <v>355</v>
      </c>
      <c r="D2152" t="s">
        <v>374</v>
      </c>
      <c r="E2152">
        <v>616120</v>
      </c>
      <c r="F2152" t="s">
        <v>24182</v>
      </c>
      <c r="G2152" s="7">
        <v>329.92</v>
      </c>
    </row>
    <row r="2153" spans="1:7" x14ac:dyDescent="0.25">
      <c r="A2153">
        <v>3021002</v>
      </c>
      <c r="B2153" t="s">
        <v>24251</v>
      </c>
      <c r="C2153" t="s">
        <v>355</v>
      </c>
      <c r="D2153" t="s">
        <v>374</v>
      </c>
      <c r="E2153">
        <v>617120</v>
      </c>
      <c r="F2153" t="s">
        <v>24182</v>
      </c>
      <c r="G2153" s="7">
        <v>533.76</v>
      </c>
    </row>
    <row r="2154" spans="1:7" x14ac:dyDescent="0.25">
      <c r="A2154">
        <v>3021002</v>
      </c>
      <c r="B2154" t="s">
        <v>24251</v>
      </c>
      <c r="C2154" t="s">
        <v>355</v>
      </c>
      <c r="D2154" t="s">
        <v>375</v>
      </c>
      <c r="E2154">
        <v>615140</v>
      </c>
      <c r="F2154" t="s">
        <v>24182</v>
      </c>
      <c r="G2154" s="7">
        <v>5022.21</v>
      </c>
    </row>
    <row r="2155" spans="1:7" x14ac:dyDescent="0.25">
      <c r="A2155">
        <v>3021002</v>
      </c>
      <c r="B2155" t="s">
        <v>24251</v>
      </c>
      <c r="C2155" t="s">
        <v>355</v>
      </c>
      <c r="D2155" t="s">
        <v>375</v>
      </c>
      <c r="E2155">
        <v>616130</v>
      </c>
      <c r="F2155" t="s">
        <v>24182</v>
      </c>
      <c r="G2155" s="7">
        <v>624.49</v>
      </c>
    </row>
    <row r="2156" spans="1:7" x14ac:dyDescent="0.25">
      <c r="A2156">
        <v>3021002</v>
      </c>
      <c r="B2156" t="s">
        <v>24251</v>
      </c>
      <c r="C2156" t="s">
        <v>355</v>
      </c>
      <c r="D2156" t="s">
        <v>375</v>
      </c>
      <c r="E2156">
        <v>617130</v>
      </c>
      <c r="F2156" t="s">
        <v>24182</v>
      </c>
      <c r="G2156" s="7">
        <v>1019.44</v>
      </c>
    </row>
    <row r="2157" spans="1:7" x14ac:dyDescent="0.25">
      <c r="A2157">
        <v>3021002</v>
      </c>
      <c r="B2157" t="s">
        <v>24251</v>
      </c>
      <c r="C2157" t="s">
        <v>355</v>
      </c>
      <c r="D2157" t="s">
        <v>377</v>
      </c>
      <c r="E2157">
        <v>611110</v>
      </c>
      <c r="F2157" t="s">
        <v>24182</v>
      </c>
      <c r="G2157" s="7">
        <v>5199.3799999999983</v>
      </c>
    </row>
    <row r="2158" spans="1:7" x14ac:dyDescent="0.25">
      <c r="A2158">
        <v>3021002</v>
      </c>
      <c r="B2158" t="s">
        <v>24251</v>
      </c>
      <c r="C2158" t="s">
        <v>355</v>
      </c>
      <c r="D2158" t="s">
        <v>377</v>
      </c>
      <c r="E2158">
        <v>611120</v>
      </c>
      <c r="F2158" t="s">
        <v>24182</v>
      </c>
      <c r="G2158" s="7">
        <v>511.22999999999996</v>
      </c>
    </row>
    <row r="2159" spans="1:7" x14ac:dyDescent="0.25">
      <c r="A2159">
        <v>3021002</v>
      </c>
      <c r="B2159" t="s">
        <v>24251</v>
      </c>
      <c r="C2159" t="s">
        <v>355</v>
      </c>
      <c r="D2159" t="s">
        <v>377</v>
      </c>
      <c r="E2159">
        <v>611130</v>
      </c>
      <c r="F2159" t="s">
        <v>24182</v>
      </c>
      <c r="G2159" s="7">
        <v>814.67000000000007</v>
      </c>
    </row>
    <row r="2160" spans="1:7" x14ac:dyDescent="0.25">
      <c r="A2160">
        <v>3020135</v>
      </c>
      <c r="B2160" t="s">
        <v>24252</v>
      </c>
      <c r="C2160" t="s">
        <v>24253</v>
      </c>
      <c r="D2160" t="s">
        <v>371</v>
      </c>
      <c r="E2160">
        <v>615100</v>
      </c>
      <c r="F2160" t="s">
        <v>24182</v>
      </c>
      <c r="G2160" s="7">
        <v>29547.699999999986</v>
      </c>
    </row>
    <row r="2161" spans="1:7" x14ac:dyDescent="0.25">
      <c r="A2161">
        <v>3020135</v>
      </c>
      <c r="B2161" t="s">
        <v>24252</v>
      </c>
      <c r="C2161" t="s">
        <v>24253</v>
      </c>
      <c r="D2161" t="s">
        <v>371</v>
      </c>
      <c r="E2161">
        <v>616100</v>
      </c>
      <c r="F2161" t="s">
        <v>24182</v>
      </c>
      <c r="G2161" s="7">
        <v>3972.25</v>
      </c>
    </row>
    <row r="2162" spans="1:7" x14ac:dyDescent="0.25">
      <c r="A2162">
        <v>3020135</v>
      </c>
      <c r="B2162" t="s">
        <v>24252</v>
      </c>
      <c r="C2162" t="s">
        <v>24253</v>
      </c>
      <c r="D2162" t="s">
        <v>371</v>
      </c>
      <c r="E2162">
        <v>617100</v>
      </c>
      <c r="F2162" t="s">
        <v>24182</v>
      </c>
      <c r="G2162" s="7">
        <v>6941.76</v>
      </c>
    </row>
    <row r="2163" spans="1:7" x14ac:dyDescent="0.25">
      <c r="A2163">
        <v>3020135</v>
      </c>
      <c r="B2163" t="s">
        <v>24252</v>
      </c>
      <c r="C2163" t="s">
        <v>24253</v>
      </c>
      <c r="D2163" t="s">
        <v>373</v>
      </c>
      <c r="E2163">
        <v>615130</v>
      </c>
      <c r="F2163" t="s">
        <v>24182</v>
      </c>
      <c r="G2163" s="7">
        <v>103480.25000000006</v>
      </c>
    </row>
    <row r="2164" spans="1:7" x14ac:dyDescent="0.25">
      <c r="A2164">
        <v>3020135</v>
      </c>
      <c r="B2164" t="s">
        <v>24252</v>
      </c>
      <c r="C2164" t="s">
        <v>24253</v>
      </c>
      <c r="D2164" t="s">
        <v>373</v>
      </c>
      <c r="E2164">
        <v>616160</v>
      </c>
      <c r="F2164" t="s">
        <v>24182</v>
      </c>
      <c r="G2164" s="7">
        <v>11983.52</v>
      </c>
    </row>
    <row r="2165" spans="1:7" x14ac:dyDescent="0.25">
      <c r="A2165">
        <v>3020135</v>
      </c>
      <c r="B2165" t="s">
        <v>24252</v>
      </c>
      <c r="C2165" t="s">
        <v>24253</v>
      </c>
      <c r="D2165" t="s">
        <v>373</v>
      </c>
      <c r="E2165">
        <v>617150</v>
      </c>
      <c r="F2165" t="s">
        <v>24182</v>
      </c>
      <c r="G2165" s="7">
        <v>20162.360000000004</v>
      </c>
    </row>
    <row r="2166" spans="1:7" x14ac:dyDescent="0.25">
      <c r="A2166">
        <v>3020135</v>
      </c>
      <c r="B2166" t="s">
        <v>24252</v>
      </c>
      <c r="C2166" t="s">
        <v>24253</v>
      </c>
      <c r="D2166" t="s">
        <v>374</v>
      </c>
      <c r="E2166">
        <v>615120</v>
      </c>
      <c r="F2166" t="s">
        <v>24182</v>
      </c>
      <c r="G2166" s="7">
        <v>4681.8200000000015</v>
      </c>
    </row>
    <row r="2167" spans="1:7" x14ac:dyDescent="0.25">
      <c r="A2167">
        <v>3020135</v>
      </c>
      <c r="B2167" t="s">
        <v>24252</v>
      </c>
      <c r="C2167" t="s">
        <v>24253</v>
      </c>
      <c r="D2167" t="s">
        <v>374</v>
      </c>
      <c r="E2167">
        <v>616120</v>
      </c>
      <c r="F2167" t="s">
        <v>24182</v>
      </c>
      <c r="G2167" s="7">
        <v>562.52</v>
      </c>
    </row>
    <row r="2168" spans="1:7" x14ac:dyDescent="0.25">
      <c r="A2168">
        <v>3020135</v>
      </c>
      <c r="B2168" t="s">
        <v>24252</v>
      </c>
      <c r="C2168" t="s">
        <v>24253</v>
      </c>
      <c r="D2168" t="s">
        <v>374</v>
      </c>
      <c r="E2168">
        <v>617120</v>
      </c>
      <c r="F2168" t="s">
        <v>24182</v>
      </c>
      <c r="G2168" s="7">
        <v>840.01</v>
      </c>
    </row>
    <row r="2169" spans="1:7" x14ac:dyDescent="0.25">
      <c r="A2169">
        <v>3020135</v>
      </c>
      <c r="B2169" t="s">
        <v>24252</v>
      </c>
      <c r="C2169" t="s">
        <v>24253</v>
      </c>
      <c r="D2169" t="s">
        <v>375</v>
      </c>
      <c r="E2169">
        <v>615140</v>
      </c>
      <c r="F2169" t="s">
        <v>24182</v>
      </c>
      <c r="G2169" s="7">
        <v>9822.17</v>
      </c>
    </row>
    <row r="2170" spans="1:7" x14ac:dyDescent="0.25">
      <c r="A2170">
        <v>3020135</v>
      </c>
      <c r="B2170" t="s">
        <v>24252</v>
      </c>
      <c r="C2170" t="s">
        <v>24253</v>
      </c>
      <c r="D2170" t="s">
        <v>375</v>
      </c>
      <c r="E2170">
        <v>616130</v>
      </c>
      <c r="F2170" t="s">
        <v>24182</v>
      </c>
      <c r="G2170" s="7">
        <v>1215.79</v>
      </c>
    </row>
    <row r="2171" spans="1:7" x14ac:dyDescent="0.25">
      <c r="A2171">
        <v>3020135</v>
      </c>
      <c r="B2171" t="s">
        <v>24252</v>
      </c>
      <c r="C2171" t="s">
        <v>24253</v>
      </c>
      <c r="D2171" t="s">
        <v>375</v>
      </c>
      <c r="E2171">
        <v>617130</v>
      </c>
      <c r="F2171" t="s">
        <v>24182</v>
      </c>
      <c r="G2171" s="7">
        <v>1993.7500000000002</v>
      </c>
    </row>
    <row r="2172" spans="1:7" x14ac:dyDescent="0.25">
      <c r="A2172">
        <v>3020135</v>
      </c>
      <c r="B2172" t="s">
        <v>24252</v>
      </c>
      <c r="C2172" t="s">
        <v>24253</v>
      </c>
      <c r="D2172" t="s">
        <v>377</v>
      </c>
      <c r="E2172">
        <v>611110</v>
      </c>
      <c r="F2172" t="s">
        <v>24182</v>
      </c>
      <c r="G2172" s="7">
        <v>4590.010000000002</v>
      </c>
    </row>
    <row r="2173" spans="1:7" x14ac:dyDescent="0.25">
      <c r="A2173">
        <v>3020135</v>
      </c>
      <c r="B2173" t="s">
        <v>24252</v>
      </c>
      <c r="C2173" t="s">
        <v>24253</v>
      </c>
      <c r="D2173" t="s">
        <v>377</v>
      </c>
      <c r="E2173">
        <v>611120</v>
      </c>
      <c r="F2173" t="s">
        <v>24182</v>
      </c>
      <c r="G2173" s="7">
        <v>408.94</v>
      </c>
    </row>
    <row r="2174" spans="1:7" x14ac:dyDescent="0.25">
      <c r="A2174">
        <v>3020135</v>
      </c>
      <c r="B2174" t="s">
        <v>24252</v>
      </c>
      <c r="C2174" t="s">
        <v>24253</v>
      </c>
      <c r="D2174" t="s">
        <v>377</v>
      </c>
      <c r="E2174">
        <v>611130</v>
      </c>
      <c r="F2174" t="s">
        <v>24182</v>
      </c>
      <c r="G2174" s="7">
        <v>931.89999999999986</v>
      </c>
    </row>
    <row r="2175" spans="1:7" x14ac:dyDescent="0.25">
      <c r="A2175">
        <v>3027005</v>
      </c>
      <c r="B2175" t="s">
        <v>23385</v>
      </c>
      <c r="C2175" t="s">
        <v>218</v>
      </c>
      <c r="D2175" t="s">
        <v>371</v>
      </c>
      <c r="E2175">
        <v>615100</v>
      </c>
      <c r="F2175" t="s">
        <v>24182</v>
      </c>
      <c r="G2175" s="7">
        <v>92012.95000000007</v>
      </c>
    </row>
    <row r="2176" spans="1:7" x14ac:dyDescent="0.25">
      <c r="A2176">
        <v>3027005</v>
      </c>
      <c r="B2176" t="s">
        <v>23385</v>
      </c>
      <c r="C2176" t="s">
        <v>218</v>
      </c>
      <c r="D2176" t="s">
        <v>371</v>
      </c>
      <c r="E2176">
        <v>616100</v>
      </c>
      <c r="F2176" t="s">
        <v>24182</v>
      </c>
      <c r="G2176" s="7">
        <v>13188.529999999999</v>
      </c>
    </row>
    <row r="2177" spans="1:7" x14ac:dyDescent="0.25">
      <c r="A2177">
        <v>3027005</v>
      </c>
      <c r="B2177" t="s">
        <v>23385</v>
      </c>
      <c r="C2177" t="s">
        <v>218</v>
      </c>
      <c r="D2177" t="s">
        <v>371</v>
      </c>
      <c r="E2177">
        <v>617100</v>
      </c>
      <c r="F2177" t="s">
        <v>24182</v>
      </c>
      <c r="G2177" s="7">
        <v>26222.47</v>
      </c>
    </row>
    <row r="2178" spans="1:7" x14ac:dyDescent="0.25">
      <c r="A2178">
        <v>3027005</v>
      </c>
      <c r="B2178" t="s">
        <v>23385</v>
      </c>
      <c r="C2178" t="s">
        <v>218</v>
      </c>
      <c r="D2178" t="s">
        <v>373</v>
      </c>
      <c r="E2178">
        <v>615130</v>
      </c>
      <c r="F2178" t="s">
        <v>24182</v>
      </c>
      <c r="G2178" s="7">
        <v>128479.29000000015</v>
      </c>
    </row>
    <row r="2179" spans="1:7" x14ac:dyDescent="0.25">
      <c r="A2179">
        <v>3027005</v>
      </c>
      <c r="B2179" t="s">
        <v>23385</v>
      </c>
      <c r="C2179" t="s">
        <v>218</v>
      </c>
      <c r="D2179" t="s">
        <v>373</v>
      </c>
      <c r="E2179">
        <v>616160</v>
      </c>
      <c r="F2179" t="s">
        <v>24182</v>
      </c>
      <c r="G2179" s="7">
        <v>15100.130000000014</v>
      </c>
    </row>
    <row r="2180" spans="1:7" x14ac:dyDescent="0.25">
      <c r="A2180">
        <v>3027005</v>
      </c>
      <c r="B2180" t="s">
        <v>23385</v>
      </c>
      <c r="C2180" t="s">
        <v>218</v>
      </c>
      <c r="D2180" t="s">
        <v>373</v>
      </c>
      <c r="E2180">
        <v>617150</v>
      </c>
      <c r="F2180" t="s">
        <v>24182</v>
      </c>
      <c r="G2180" s="7">
        <v>23442.010000000002</v>
      </c>
    </row>
    <row r="2181" spans="1:7" x14ac:dyDescent="0.25">
      <c r="A2181">
        <v>3027005</v>
      </c>
      <c r="B2181" t="s">
        <v>23385</v>
      </c>
      <c r="C2181" t="s">
        <v>218</v>
      </c>
      <c r="D2181" t="s">
        <v>374</v>
      </c>
      <c r="E2181">
        <v>615120</v>
      </c>
      <c r="F2181" t="s">
        <v>24182</v>
      </c>
      <c r="G2181" s="7">
        <v>4085.15</v>
      </c>
    </row>
    <row r="2182" spans="1:7" x14ac:dyDescent="0.25">
      <c r="A2182">
        <v>3027005</v>
      </c>
      <c r="B2182" t="s">
        <v>23385</v>
      </c>
      <c r="C2182" t="s">
        <v>218</v>
      </c>
      <c r="D2182" t="s">
        <v>374</v>
      </c>
      <c r="E2182">
        <v>616120</v>
      </c>
      <c r="F2182" t="s">
        <v>24182</v>
      </c>
      <c r="G2182" s="7">
        <v>484.05000000000007</v>
      </c>
    </row>
    <row r="2183" spans="1:7" x14ac:dyDescent="0.25">
      <c r="A2183">
        <v>3027005</v>
      </c>
      <c r="B2183" t="s">
        <v>23385</v>
      </c>
      <c r="C2183" t="s">
        <v>218</v>
      </c>
      <c r="D2183" t="s">
        <v>374</v>
      </c>
      <c r="E2183">
        <v>617120</v>
      </c>
      <c r="F2183" t="s">
        <v>24182</v>
      </c>
      <c r="G2183" s="7">
        <v>829.3</v>
      </c>
    </row>
    <row r="2184" spans="1:7" x14ac:dyDescent="0.25">
      <c r="A2184">
        <v>3027005</v>
      </c>
      <c r="B2184" t="s">
        <v>23385</v>
      </c>
      <c r="C2184" t="s">
        <v>218</v>
      </c>
      <c r="D2184" t="s">
        <v>375</v>
      </c>
      <c r="E2184">
        <v>615140</v>
      </c>
      <c r="F2184" t="s">
        <v>24182</v>
      </c>
      <c r="G2184" s="7">
        <v>15005.11</v>
      </c>
    </row>
    <row r="2185" spans="1:7" x14ac:dyDescent="0.25">
      <c r="A2185">
        <v>3027005</v>
      </c>
      <c r="B2185" t="s">
        <v>23385</v>
      </c>
      <c r="C2185" t="s">
        <v>218</v>
      </c>
      <c r="D2185" t="s">
        <v>375</v>
      </c>
      <c r="E2185">
        <v>616130</v>
      </c>
      <c r="F2185" t="s">
        <v>24182</v>
      </c>
      <c r="G2185" s="7">
        <v>1864.27</v>
      </c>
    </row>
    <row r="2186" spans="1:7" x14ac:dyDescent="0.25">
      <c r="A2186">
        <v>3027005</v>
      </c>
      <c r="B2186" t="s">
        <v>23385</v>
      </c>
      <c r="C2186" t="s">
        <v>218</v>
      </c>
      <c r="D2186" t="s">
        <v>375</v>
      </c>
      <c r="E2186">
        <v>617130</v>
      </c>
      <c r="F2186" t="s">
        <v>24182</v>
      </c>
      <c r="G2186" s="7">
        <v>1956.99</v>
      </c>
    </row>
    <row r="2187" spans="1:7" x14ac:dyDescent="0.25">
      <c r="A2187">
        <v>3027005</v>
      </c>
      <c r="B2187" t="s">
        <v>23385</v>
      </c>
      <c r="C2187" t="s">
        <v>218</v>
      </c>
      <c r="D2187" t="s">
        <v>377</v>
      </c>
      <c r="E2187">
        <v>611110</v>
      </c>
      <c r="F2187" t="s">
        <v>24182</v>
      </c>
      <c r="G2187" s="7">
        <v>1315.83</v>
      </c>
    </row>
    <row r="2188" spans="1:7" x14ac:dyDescent="0.25">
      <c r="A2188">
        <v>3027005</v>
      </c>
      <c r="B2188" t="s">
        <v>23385</v>
      </c>
      <c r="C2188" t="s">
        <v>218</v>
      </c>
      <c r="D2188" t="s">
        <v>377</v>
      </c>
      <c r="E2188">
        <v>611120</v>
      </c>
      <c r="F2188" t="s">
        <v>24182</v>
      </c>
      <c r="G2188" s="7">
        <v>71.290000000000006</v>
      </c>
    </row>
    <row r="2189" spans="1:7" x14ac:dyDescent="0.25">
      <c r="A2189">
        <v>3027005</v>
      </c>
      <c r="B2189" t="s">
        <v>23385</v>
      </c>
      <c r="C2189" t="s">
        <v>218</v>
      </c>
      <c r="D2189" t="s">
        <v>377</v>
      </c>
      <c r="E2189">
        <v>611130</v>
      </c>
      <c r="F2189" t="s">
        <v>24182</v>
      </c>
      <c r="G2189" s="7">
        <v>267.10000000000002</v>
      </c>
    </row>
    <row r="2190" spans="1:7" x14ac:dyDescent="0.25">
      <c r="A2190">
        <v>3021102</v>
      </c>
      <c r="B2190" t="s">
        <v>24254</v>
      </c>
      <c r="C2190" t="s">
        <v>24255</v>
      </c>
      <c r="D2190" t="s">
        <v>371</v>
      </c>
      <c r="E2190">
        <v>615100</v>
      </c>
      <c r="F2190" t="s">
        <v>24182</v>
      </c>
      <c r="G2190" s="7">
        <v>34470.410000000003</v>
      </c>
    </row>
    <row r="2191" spans="1:7" x14ac:dyDescent="0.25">
      <c r="A2191">
        <v>3021102</v>
      </c>
      <c r="B2191" t="s">
        <v>24254</v>
      </c>
      <c r="C2191" t="s">
        <v>24255</v>
      </c>
      <c r="D2191" t="s">
        <v>371</v>
      </c>
      <c r="E2191">
        <v>616100</v>
      </c>
      <c r="F2191" t="s">
        <v>24182</v>
      </c>
      <c r="G2191" s="7">
        <v>4581.8799999999992</v>
      </c>
    </row>
    <row r="2192" spans="1:7" x14ac:dyDescent="0.25">
      <c r="A2192">
        <v>3021102</v>
      </c>
      <c r="B2192" t="s">
        <v>24254</v>
      </c>
      <c r="C2192" t="s">
        <v>24255</v>
      </c>
      <c r="D2192" t="s">
        <v>371</v>
      </c>
      <c r="E2192">
        <v>617100</v>
      </c>
      <c r="F2192" t="s">
        <v>24182</v>
      </c>
      <c r="G2192" s="7">
        <v>9836.93</v>
      </c>
    </row>
    <row r="2193" spans="1:7" x14ac:dyDescent="0.25">
      <c r="A2193">
        <v>3021102</v>
      </c>
      <c r="B2193" t="s">
        <v>24254</v>
      </c>
      <c r="C2193" t="s">
        <v>24255</v>
      </c>
      <c r="D2193" t="s">
        <v>373</v>
      </c>
      <c r="E2193">
        <v>615130</v>
      </c>
      <c r="F2193" t="s">
        <v>24182</v>
      </c>
      <c r="G2193" s="7">
        <v>4156.8600000000006</v>
      </c>
    </row>
    <row r="2194" spans="1:7" x14ac:dyDescent="0.25">
      <c r="A2194">
        <v>3021102</v>
      </c>
      <c r="B2194" t="s">
        <v>24254</v>
      </c>
      <c r="C2194" t="s">
        <v>24255</v>
      </c>
      <c r="D2194" t="s">
        <v>373</v>
      </c>
      <c r="E2194">
        <v>616160</v>
      </c>
      <c r="F2194" t="s">
        <v>24182</v>
      </c>
      <c r="G2194" s="7">
        <v>495.33</v>
      </c>
    </row>
    <row r="2195" spans="1:7" x14ac:dyDescent="0.25">
      <c r="A2195">
        <v>3021102</v>
      </c>
      <c r="B2195" t="s">
        <v>24254</v>
      </c>
      <c r="C2195" t="s">
        <v>24255</v>
      </c>
      <c r="D2195" t="s">
        <v>373</v>
      </c>
      <c r="E2195">
        <v>617150</v>
      </c>
      <c r="F2195" t="s">
        <v>24182</v>
      </c>
      <c r="G2195" s="7">
        <v>843.78</v>
      </c>
    </row>
    <row r="2196" spans="1:7" x14ac:dyDescent="0.25">
      <c r="A2196">
        <v>3021102</v>
      </c>
      <c r="B2196" t="s">
        <v>24254</v>
      </c>
      <c r="C2196" t="s">
        <v>24255</v>
      </c>
      <c r="D2196" t="s">
        <v>375</v>
      </c>
      <c r="E2196">
        <v>615140</v>
      </c>
      <c r="F2196" t="s">
        <v>24182</v>
      </c>
      <c r="G2196" s="7">
        <v>2036.97</v>
      </c>
    </row>
    <row r="2197" spans="1:7" x14ac:dyDescent="0.25">
      <c r="A2197">
        <v>3021102</v>
      </c>
      <c r="B2197" t="s">
        <v>24254</v>
      </c>
      <c r="C2197" t="s">
        <v>24255</v>
      </c>
      <c r="D2197" t="s">
        <v>375</v>
      </c>
      <c r="E2197">
        <v>616130</v>
      </c>
      <c r="F2197" t="s">
        <v>24182</v>
      </c>
      <c r="G2197" s="7">
        <v>241.48</v>
      </c>
    </row>
    <row r="2198" spans="1:7" x14ac:dyDescent="0.25">
      <c r="A2198">
        <v>3021102</v>
      </c>
      <c r="B2198" t="s">
        <v>24254</v>
      </c>
      <c r="C2198" t="s">
        <v>24255</v>
      </c>
      <c r="D2198" t="s">
        <v>375</v>
      </c>
      <c r="E2198">
        <v>617130</v>
      </c>
      <c r="F2198" t="s">
        <v>24182</v>
      </c>
      <c r="G2198" s="7">
        <v>413.48</v>
      </c>
    </row>
    <row r="2199" spans="1:7" x14ac:dyDescent="0.25">
      <c r="A2199">
        <v>3023520</v>
      </c>
      <c r="B2199" t="s">
        <v>24256</v>
      </c>
      <c r="C2199" t="s">
        <v>24257</v>
      </c>
      <c r="D2199" t="s">
        <v>371</v>
      </c>
      <c r="E2199">
        <v>615100</v>
      </c>
      <c r="F2199" t="s">
        <v>24182</v>
      </c>
      <c r="G2199" s="7">
        <v>83025.279999999984</v>
      </c>
    </row>
    <row r="2200" spans="1:7" x14ac:dyDescent="0.25">
      <c r="A2200">
        <v>3023520</v>
      </c>
      <c r="B2200" t="s">
        <v>24256</v>
      </c>
      <c r="C2200" t="s">
        <v>24257</v>
      </c>
      <c r="D2200" t="s">
        <v>371</v>
      </c>
      <c r="E2200">
        <v>616100</v>
      </c>
      <c r="F2200" t="s">
        <v>24182</v>
      </c>
      <c r="G2200" s="7">
        <v>11040.11</v>
      </c>
    </row>
    <row r="2201" spans="1:7" x14ac:dyDescent="0.25">
      <c r="A2201">
        <v>3023520</v>
      </c>
      <c r="B2201" t="s">
        <v>24256</v>
      </c>
      <c r="C2201" t="s">
        <v>24257</v>
      </c>
      <c r="D2201" t="s">
        <v>371</v>
      </c>
      <c r="E2201">
        <v>617100</v>
      </c>
      <c r="F2201" t="s">
        <v>24182</v>
      </c>
      <c r="G2201" s="7">
        <v>23811.65</v>
      </c>
    </row>
    <row r="2202" spans="1:7" x14ac:dyDescent="0.25">
      <c r="A2202">
        <v>3023520</v>
      </c>
      <c r="B2202" t="s">
        <v>24256</v>
      </c>
      <c r="C2202" t="s">
        <v>24257</v>
      </c>
      <c r="D2202" t="s">
        <v>372</v>
      </c>
      <c r="E2202">
        <v>615180</v>
      </c>
      <c r="F2202" t="s">
        <v>24182</v>
      </c>
      <c r="G2202" s="7">
        <v>769.27</v>
      </c>
    </row>
    <row r="2203" spans="1:7" x14ac:dyDescent="0.25">
      <c r="A2203">
        <v>3023520</v>
      </c>
      <c r="B2203" t="s">
        <v>24256</v>
      </c>
      <c r="C2203" t="s">
        <v>24257</v>
      </c>
      <c r="D2203" t="s">
        <v>372</v>
      </c>
      <c r="E2203">
        <v>616150</v>
      </c>
      <c r="F2203" t="s">
        <v>24182</v>
      </c>
      <c r="G2203" s="7">
        <v>52.84</v>
      </c>
    </row>
    <row r="2204" spans="1:7" x14ac:dyDescent="0.25">
      <c r="A2204">
        <v>3023520</v>
      </c>
      <c r="B2204" t="s">
        <v>24256</v>
      </c>
      <c r="C2204" t="s">
        <v>24257</v>
      </c>
      <c r="D2204" t="s">
        <v>372</v>
      </c>
      <c r="E2204">
        <v>617140</v>
      </c>
      <c r="F2204" t="s">
        <v>24182</v>
      </c>
      <c r="G2204" s="7">
        <v>220.63</v>
      </c>
    </row>
    <row r="2205" spans="1:7" x14ac:dyDescent="0.25">
      <c r="A2205">
        <v>3023520</v>
      </c>
      <c r="B2205" t="s">
        <v>24256</v>
      </c>
      <c r="C2205" t="s">
        <v>24257</v>
      </c>
      <c r="D2205" t="s">
        <v>373</v>
      </c>
      <c r="E2205">
        <v>615130</v>
      </c>
      <c r="F2205" t="s">
        <v>24182</v>
      </c>
      <c r="G2205" s="7">
        <v>38630.420000000006</v>
      </c>
    </row>
    <row r="2206" spans="1:7" x14ac:dyDescent="0.25">
      <c r="A2206">
        <v>3023520</v>
      </c>
      <c r="B2206" t="s">
        <v>24256</v>
      </c>
      <c r="C2206" t="s">
        <v>24257</v>
      </c>
      <c r="D2206" t="s">
        <v>373</v>
      </c>
      <c r="E2206">
        <v>616160</v>
      </c>
      <c r="F2206" t="s">
        <v>24182</v>
      </c>
      <c r="G2206" s="7">
        <v>4295.3500000000004</v>
      </c>
    </row>
    <row r="2207" spans="1:7" x14ac:dyDescent="0.25">
      <c r="A2207">
        <v>3023520</v>
      </c>
      <c r="B2207" t="s">
        <v>24256</v>
      </c>
      <c r="C2207" t="s">
        <v>24257</v>
      </c>
      <c r="D2207" t="s">
        <v>373</v>
      </c>
      <c r="E2207">
        <v>617150</v>
      </c>
      <c r="F2207" t="s">
        <v>24182</v>
      </c>
      <c r="G2207" s="7">
        <v>7361.88</v>
      </c>
    </row>
    <row r="2208" spans="1:7" x14ac:dyDescent="0.25">
      <c r="A2208">
        <v>3023520</v>
      </c>
      <c r="B2208" t="s">
        <v>24256</v>
      </c>
      <c r="C2208" t="s">
        <v>24257</v>
      </c>
      <c r="D2208" t="s">
        <v>374</v>
      </c>
      <c r="E2208">
        <v>615120</v>
      </c>
      <c r="F2208" t="s">
        <v>24182</v>
      </c>
      <c r="G2208" s="7">
        <v>2445.5</v>
      </c>
    </row>
    <row r="2209" spans="1:7" x14ac:dyDescent="0.25">
      <c r="A2209">
        <v>3023520</v>
      </c>
      <c r="B2209" t="s">
        <v>24256</v>
      </c>
      <c r="C2209" t="s">
        <v>24257</v>
      </c>
      <c r="D2209" t="s">
        <v>374</v>
      </c>
      <c r="E2209">
        <v>616120</v>
      </c>
      <c r="F2209" t="s">
        <v>24182</v>
      </c>
      <c r="G2209" s="7">
        <v>304.27</v>
      </c>
    </row>
    <row r="2210" spans="1:7" x14ac:dyDescent="0.25">
      <c r="A2210">
        <v>3023520</v>
      </c>
      <c r="B2210" t="s">
        <v>24256</v>
      </c>
      <c r="C2210" t="s">
        <v>24257</v>
      </c>
      <c r="D2210" t="s">
        <v>374</v>
      </c>
      <c r="E2210">
        <v>617120</v>
      </c>
      <c r="F2210" t="s">
        <v>24182</v>
      </c>
      <c r="G2210" s="7">
        <v>498.88</v>
      </c>
    </row>
    <row r="2211" spans="1:7" x14ac:dyDescent="0.25">
      <c r="A2211">
        <v>3023520</v>
      </c>
      <c r="B2211" t="s">
        <v>24256</v>
      </c>
      <c r="C2211" t="s">
        <v>24257</v>
      </c>
      <c r="D2211" t="s">
        <v>375</v>
      </c>
      <c r="E2211">
        <v>615140</v>
      </c>
      <c r="F2211" t="s">
        <v>24182</v>
      </c>
      <c r="G2211" s="7">
        <v>9267.5300000000007</v>
      </c>
    </row>
    <row r="2212" spans="1:7" x14ac:dyDescent="0.25">
      <c r="A2212">
        <v>3023520</v>
      </c>
      <c r="B2212" t="s">
        <v>24256</v>
      </c>
      <c r="C2212" t="s">
        <v>24257</v>
      </c>
      <c r="D2212" t="s">
        <v>375</v>
      </c>
      <c r="E2212">
        <v>616130</v>
      </c>
      <c r="F2212" t="s">
        <v>24182</v>
      </c>
      <c r="G2212" s="7">
        <v>1139.94</v>
      </c>
    </row>
    <row r="2213" spans="1:7" x14ac:dyDescent="0.25">
      <c r="A2213">
        <v>3023520</v>
      </c>
      <c r="B2213" t="s">
        <v>24256</v>
      </c>
      <c r="C2213" t="s">
        <v>24257</v>
      </c>
      <c r="D2213" t="s">
        <v>375</v>
      </c>
      <c r="E2213">
        <v>617130</v>
      </c>
      <c r="F2213" t="s">
        <v>24182</v>
      </c>
      <c r="G2213" s="7">
        <v>1890.58</v>
      </c>
    </row>
    <row r="2214" spans="1:7" x14ac:dyDescent="0.25">
      <c r="A2214">
        <v>3023520</v>
      </c>
      <c r="B2214" t="s">
        <v>24256</v>
      </c>
      <c r="C2214" t="s">
        <v>24257</v>
      </c>
      <c r="D2214" t="s">
        <v>377</v>
      </c>
      <c r="E2214">
        <v>611110</v>
      </c>
      <c r="F2214" t="s">
        <v>24182</v>
      </c>
      <c r="G2214" s="7">
        <v>2140.0699999999997</v>
      </c>
    </row>
    <row r="2215" spans="1:7" x14ac:dyDescent="0.25">
      <c r="A2215">
        <v>3023520</v>
      </c>
      <c r="B2215" t="s">
        <v>24256</v>
      </c>
      <c r="C2215" t="s">
        <v>24257</v>
      </c>
      <c r="D2215" t="s">
        <v>377</v>
      </c>
      <c r="E2215">
        <v>611120</v>
      </c>
      <c r="F2215" t="s">
        <v>24182</v>
      </c>
      <c r="G2215" s="7">
        <v>52.64</v>
      </c>
    </row>
    <row r="2216" spans="1:7" x14ac:dyDescent="0.25">
      <c r="A2216">
        <v>3023520</v>
      </c>
      <c r="B2216" t="s">
        <v>24256</v>
      </c>
      <c r="C2216" t="s">
        <v>24257</v>
      </c>
      <c r="D2216" t="s">
        <v>377</v>
      </c>
      <c r="E2216">
        <v>611130</v>
      </c>
      <c r="F2216" t="s">
        <v>24182</v>
      </c>
      <c r="G2216" s="7">
        <v>241.74</v>
      </c>
    </row>
    <row r="2217" spans="1:7" x14ac:dyDescent="0.25">
      <c r="A2217">
        <v>3023524</v>
      </c>
      <c r="B2217" t="s">
        <v>24258</v>
      </c>
      <c r="C2217" t="s">
        <v>24259</v>
      </c>
      <c r="D2217" t="s">
        <v>371</v>
      </c>
      <c r="E2217">
        <v>615100</v>
      </c>
      <c r="F2217" t="s">
        <v>24182</v>
      </c>
      <c r="G2217" s="7">
        <v>67697.259999999995</v>
      </c>
    </row>
    <row r="2218" spans="1:7" x14ac:dyDescent="0.25">
      <c r="A2218">
        <v>3023524</v>
      </c>
      <c r="B2218" t="s">
        <v>24258</v>
      </c>
      <c r="C2218" t="s">
        <v>24259</v>
      </c>
      <c r="D2218" t="s">
        <v>371</v>
      </c>
      <c r="E2218">
        <v>616100</v>
      </c>
      <c r="F2218" t="s">
        <v>24182</v>
      </c>
      <c r="G2218" s="7">
        <v>8510.26</v>
      </c>
    </row>
    <row r="2219" spans="1:7" x14ac:dyDescent="0.25">
      <c r="A2219">
        <v>3023524</v>
      </c>
      <c r="B2219" t="s">
        <v>24258</v>
      </c>
      <c r="C2219" t="s">
        <v>24259</v>
      </c>
      <c r="D2219" t="s">
        <v>371</v>
      </c>
      <c r="E2219">
        <v>617100</v>
      </c>
      <c r="F2219" t="s">
        <v>24182</v>
      </c>
      <c r="G2219" s="7">
        <v>19415.57</v>
      </c>
    </row>
    <row r="2220" spans="1:7" x14ac:dyDescent="0.25">
      <c r="A2220">
        <v>3023524</v>
      </c>
      <c r="B2220" t="s">
        <v>24258</v>
      </c>
      <c r="C2220" t="s">
        <v>24259</v>
      </c>
      <c r="D2220" t="s">
        <v>373</v>
      </c>
      <c r="E2220">
        <v>615130</v>
      </c>
      <c r="F2220" t="s">
        <v>24182</v>
      </c>
      <c r="G2220" s="7">
        <v>26244.44999999999</v>
      </c>
    </row>
    <row r="2221" spans="1:7" x14ac:dyDescent="0.25">
      <c r="A2221">
        <v>3023524</v>
      </c>
      <c r="B2221" t="s">
        <v>24258</v>
      </c>
      <c r="C2221" t="s">
        <v>24259</v>
      </c>
      <c r="D2221" t="s">
        <v>373</v>
      </c>
      <c r="E2221">
        <v>616160</v>
      </c>
      <c r="F2221" t="s">
        <v>24182</v>
      </c>
      <c r="G2221" s="7">
        <v>2386.4400000000005</v>
      </c>
    </row>
    <row r="2222" spans="1:7" x14ac:dyDescent="0.25">
      <c r="A2222">
        <v>3023524</v>
      </c>
      <c r="B2222" t="s">
        <v>24258</v>
      </c>
      <c r="C2222" t="s">
        <v>24259</v>
      </c>
      <c r="D2222" t="s">
        <v>373</v>
      </c>
      <c r="E2222">
        <v>617150</v>
      </c>
      <c r="F2222" t="s">
        <v>24182</v>
      </c>
      <c r="G2222" s="7">
        <v>5353.85</v>
      </c>
    </row>
    <row r="2223" spans="1:7" x14ac:dyDescent="0.25">
      <c r="A2223">
        <v>3023524</v>
      </c>
      <c r="B2223" t="s">
        <v>24258</v>
      </c>
      <c r="C2223" t="s">
        <v>24259</v>
      </c>
      <c r="D2223" t="s">
        <v>374</v>
      </c>
      <c r="E2223">
        <v>615120</v>
      </c>
      <c r="F2223" t="s">
        <v>24182</v>
      </c>
      <c r="G2223" s="7">
        <v>2552.5</v>
      </c>
    </row>
    <row r="2224" spans="1:7" x14ac:dyDescent="0.25">
      <c r="A2224">
        <v>3023524</v>
      </c>
      <c r="B2224" t="s">
        <v>24258</v>
      </c>
      <c r="C2224" t="s">
        <v>24259</v>
      </c>
      <c r="D2224" t="s">
        <v>374</v>
      </c>
      <c r="E2224">
        <v>616120</v>
      </c>
      <c r="F2224" t="s">
        <v>24182</v>
      </c>
      <c r="G2224" s="7">
        <v>320.32</v>
      </c>
    </row>
    <row r="2225" spans="1:7" x14ac:dyDescent="0.25">
      <c r="A2225">
        <v>3023524</v>
      </c>
      <c r="B2225" t="s">
        <v>24258</v>
      </c>
      <c r="C2225" t="s">
        <v>24259</v>
      </c>
      <c r="D2225" t="s">
        <v>374</v>
      </c>
      <c r="E2225">
        <v>617120</v>
      </c>
      <c r="F2225" t="s">
        <v>24182</v>
      </c>
      <c r="G2225" s="7">
        <v>520.71</v>
      </c>
    </row>
    <row r="2226" spans="1:7" x14ac:dyDescent="0.25">
      <c r="A2226">
        <v>3023524</v>
      </c>
      <c r="B2226" t="s">
        <v>24258</v>
      </c>
      <c r="C2226" t="s">
        <v>24259</v>
      </c>
      <c r="D2226" t="s">
        <v>375</v>
      </c>
      <c r="E2226">
        <v>615140</v>
      </c>
      <c r="F2226" t="s">
        <v>24182</v>
      </c>
      <c r="G2226" s="7">
        <v>8045.19</v>
      </c>
    </row>
    <row r="2227" spans="1:7" x14ac:dyDescent="0.25">
      <c r="A2227">
        <v>3023524</v>
      </c>
      <c r="B2227" t="s">
        <v>24258</v>
      </c>
      <c r="C2227" t="s">
        <v>24259</v>
      </c>
      <c r="D2227" t="s">
        <v>375</v>
      </c>
      <c r="E2227">
        <v>616130</v>
      </c>
      <c r="F2227" t="s">
        <v>24182</v>
      </c>
      <c r="G2227" s="7">
        <v>1019.1299999999999</v>
      </c>
    </row>
    <row r="2228" spans="1:7" x14ac:dyDescent="0.25">
      <c r="A2228">
        <v>3023524</v>
      </c>
      <c r="B2228" t="s">
        <v>24258</v>
      </c>
      <c r="C2228" t="s">
        <v>24259</v>
      </c>
      <c r="D2228" t="s">
        <v>375</v>
      </c>
      <c r="E2228">
        <v>617130</v>
      </c>
      <c r="F2228" t="s">
        <v>24182</v>
      </c>
      <c r="G2228" s="7">
        <v>1641.2199999999998</v>
      </c>
    </row>
    <row r="2229" spans="1:7" x14ac:dyDescent="0.25">
      <c r="A2229">
        <v>3023524</v>
      </c>
      <c r="B2229" t="s">
        <v>24258</v>
      </c>
      <c r="C2229" t="s">
        <v>24259</v>
      </c>
      <c r="D2229" t="s">
        <v>377</v>
      </c>
      <c r="E2229">
        <v>611110</v>
      </c>
      <c r="F2229" t="s">
        <v>24182</v>
      </c>
      <c r="G2229" s="7">
        <v>741.03</v>
      </c>
    </row>
    <row r="2230" spans="1:7" x14ac:dyDescent="0.25">
      <c r="A2230">
        <v>3023524</v>
      </c>
      <c r="B2230" t="s">
        <v>24258</v>
      </c>
      <c r="C2230" t="s">
        <v>24259</v>
      </c>
      <c r="D2230" t="s">
        <v>377</v>
      </c>
      <c r="E2230">
        <v>611120</v>
      </c>
      <c r="F2230" t="s">
        <v>24182</v>
      </c>
      <c r="G2230" s="7">
        <v>48.6</v>
      </c>
    </row>
    <row r="2231" spans="1:7" x14ac:dyDescent="0.25">
      <c r="A2231">
        <v>3023524</v>
      </c>
      <c r="B2231" t="s">
        <v>24258</v>
      </c>
      <c r="C2231" t="s">
        <v>24259</v>
      </c>
      <c r="D2231" t="s">
        <v>377</v>
      </c>
      <c r="E2231">
        <v>611130</v>
      </c>
      <c r="F2231" t="s">
        <v>24182</v>
      </c>
      <c r="G2231" s="7">
        <v>151.16999999999999</v>
      </c>
    </row>
    <row r="2232" spans="1:7" x14ac:dyDescent="0.25">
      <c r="A2232">
        <v>3021100</v>
      </c>
      <c r="B2232" t="s">
        <v>24260</v>
      </c>
      <c r="C2232" t="s">
        <v>23738</v>
      </c>
      <c r="D2232" t="s">
        <v>371</v>
      </c>
      <c r="E2232">
        <v>615100</v>
      </c>
      <c r="F2232" t="s">
        <v>24182</v>
      </c>
      <c r="G2232" s="7">
        <v>116097.12999999999</v>
      </c>
    </row>
    <row r="2233" spans="1:7" x14ac:dyDescent="0.25">
      <c r="A2233">
        <v>3021100</v>
      </c>
      <c r="B2233" t="s">
        <v>24260</v>
      </c>
      <c r="C2233" t="s">
        <v>23738</v>
      </c>
      <c r="D2233" t="s">
        <v>371</v>
      </c>
      <c r="E2233">
        <v>616100</v>
      </c>
      <c r="F2233" t="s">
        <v>24182</v>
      </c>
      <c r="G2233" s="7">
        <v>15506.37</v>
      </c>
    </row>
    <row r="2234" spans="1:7" x14ac:dyDescent="0.25">
      <c r="A2234">
        <v>3021100</v>
      </c>
      <c r="B2234" t="s">
        <v>24260</v>
      </c>
      <c r="C2234" t="s">
        <v>23738</v>
      </c>
      <c r="D2234" t="s">
        <v>371</v>
      </c>
      <c r="E2234">
        <v>617100</v>
      </c>
      <c r="F2234" t="s">
        <v>24182</v>
      </c>
      <c r="G2234" s="7">
        <v>33131.089999999997</v>
      </c>
    </row>
    <row r="2235" spans="1:7" x14ac:dyDescent="0.25">
      <c r="A2235">
        <v>3021100</v>
      </c>
      <c r="B2235" t="s">
        <v>24260</v>
      </c>
      <c r="C2235" t="s">
        <v>23738</v>
      </c>
      <c r="D2235" t="s">
        <v>372</v>
      </c>
      <c r="E2235">
        <v>615180</v>
      </c>
      <c r="F2235" t="s">
        <v>24182</v>
      </c>
      <c r="G2235" s="7">
        <v>9251.0400000000009</v>
      </c>
    </row>
    <row r="2236" spans="1:7" x14ac:dyDescent="0.25">
      <c r="A2236">
        <v>3021100</v>
      </c>
      <c r="B2236" t="s">
        <v>24260</v>
      </c>
      <c r="C2236" t="s">
        <v>23738</v>
      </c>
      <c r="D2236" t="s">
        <v>372</v>
      </c>
      <c r="E2236">
        <v>616150</v>
      </c>
      <c r="F2236" t="s">
        <v>24182</v>
      </c>
      <c r="G2236" s="7">
        <v>1005.44</v>
      </c>
    </row>
    <row r="2237" spans="1:7" x14ac:dyDescent="0.25">
      <c r="A2237">
        <v>3021100</v>
      </c>
      <c r="B2237" t="s">
        <v>24260</v>
      </c>
      <c r="C2237" t="s">
        <v>23738</v>
      </c>
      <c r="D2237" t="s">
        <v>372</v>
      </c>
      <c r="E2237">
        <v>617140</v>
      </c>
      <c r="F2237" t="s">
        <v>24182</v>
      </c>
      <c r="G2237" s="7">
        <v>2138.08</v>
      </c>
    </row>
    <row r="2238" spans="1:7" x14ac:dyDescent="0.25">
      <c r="A2238">
        <v>3021100</v>
      </c>
      <c r="B2238" t="s">
        <v>24260</v>
      </c>
      <c r="C2238" t="s">
        <v>23738</v>
      </c>
      <c r="D2238" t="s">
        <v>373</v>
      </c>
      <c r="E2238">
        <v>615130</v>
      </c>
      <c r="F2238" t="s">
        <v>24182</v>
      </c>
      <c r="G2238" s="7">
        <v>31483.380000000012</v>
      </c>
    </row>
    <row r="2239" spans="1:7" x14ac:dyDescent="0.25">
      <c r="A2239">
        <v>3021100</v>
      </c>
      <c r="B2239" t="s">
        <v>24260</v>
      </c>
      <c r="C2239" t="s">
        <v>23738</v>
      </c>
      <c r="D2239" t="s">
        <v>373</v>
      </c>
      <c r="E2239">
        <v>616160</v>
      </c>
      <c r="F2239" t="s">
        <v>24182</v>
      </c>
      <c r="G2239" s="7">
        <v>3838.89</v>
      </c>
    </row>
    <row r="2240" spans="1:7" x14ac:dyDescent="0.25">
      <c r="A2240">
        <v>3021100</v>
      </c>
      <c r="B2240" t="s">
        <v>24260</v>
      </c>
      <c r="C2240" t="s">
        <v>23738</v>
      </c>
      <c r="D2240" t="s">
        <v>373</v>
      </c>
      <c r="E2240">
        <v>617150</v>
      </c>
      <c r="F2240" t="s">
        <v>24182</v>
      </c>
      <c r="G2240" s="7">
        <v>6078.04</v>
      </c>
    </row>
    <row r="2241" spans="1:7" x14ac:dyDescent="0.25">
      <c r="A2241">
        <v>3021100</v>
      </c>
      <c r="B2241" t="s">
        <v>24260</v>
      </c>
      <c r="C2241" t="s">
        <v>23738</v>
      </c>
      <c r="D2241" t="s">
        <v>374</v>
      </c>
      <c r="E2241">
        <v>615120</v>
      </c>
      <c r="F2241" t="s">
        <v>24182</v>
      </c>
      <c r="G2241" s="7">
        <v>3260.72</v>
      </c>
    </row>
    <row r="2242" spans="1:7" x14ac:dyDescent="0.25">
      <c r="A2242">
        <v>3021100</v>
      </c>
      <c r="B2242" t="s">
        <v>24260</v>
      </c>
      <c r="C2242" t="s">
        <v>23738</v>
      </c>
      <c r="D2242" t="s">
        <v>374</v>
      </c>
      <c r="E2242">
        <v>616120</v>
      </c>
      <c r="F2242" t="s">
        <v>24182</v>
      </c>
      <c r="G2242" s="7">
        <v>424.12</v>
      </c>
    </row>
    <row r="2243" spans="1:7" x14ac:dyDescent="0.25">
      <c r="A2243">
        <v>3021100</v>
      </c>
      <c r="B2243" t="s">
        <v>24260</v>
      </c>
      <c r="C2243" t="s">
        <v>23738</v>
      </c>
      <c r="D2243" t="s">
        <v>374</v>
      </c>
      <c r="E2243">
        <v>617120</v>
      </c>
      <c r="F2243" t="s">
        <v>24182</v>
      </c>
      <c r="G2243" s="7">
        <v>661.88</v>
      </c>
    </row>
    <row r="2244" spans="1:7" x14ac:dyDescent="0.25">
      <c r="A2244">
        <v>3021100</v>
      </c>
      <c r="B2244" t="s">
        <v>24260</v>
      </c>
      <c r="C2244" t="s">
        <v>23738</v>
      </c>
      <c r="D2244" t="s">
        <v>375</v>
      </c>
      <c r="E2244">
        <v>615140</v>
      </c>
      <c r="F2244" t="s">
        <v>24182</v>
      </c>
      <c r="G2244" s="7">
        <v>13950.120000000004</v>
      </c>
    </row>
    <row r="2245" spans="1:7" x14ac:dyDescent="0.25">
      <c r="A2245">
        <v>3021100</v>
      </c>
      <c r="B2245" t="s">
        <v>24260</v>
      </c>
      <c r="C2245" t="s">
        <v>23738</v>
      </c>
      <c r="D2245" t="s">
        <v>375</v>
      </c>
      <c r="E2245">
        <v>616130</v>
      </c>
      <c r="F2245" t="s">
        <v>24182</v>
      </c>
      <c r="G2245" s="7">
        <v>1753.7799999999997</v>
      </c>
    </row>
    <row r="2246" spans="1:7" x14ac:dyDescent="0.25">
      <c r="A2246">
        <v>3021100</v>
      </c>
      <c r="B2246" t="s">
        <v>24260</v>
      </c>
      <c r="C2246" t="s">
        <v>23738</v>
      </c>
      <c r="D2246" t="s">
        <v>375</v>
      </c>
      <c r="E2246">
        <v>617130</v>
      </c>
      <c r="F2246" t="s">
        <v>24182</v>
      </c>
      <c r="G2246" s="7">
        <v>2351.35</v>
      </c>
    </row>
    <row r="2247" spans="1:7" x14ac:dyDescent="0.25">
      <c r="A2247">
        <v>3023317</v>
      </c>
      <c r="B2247" t="s">
        <v>24192</v>
      </c>
      <c r="C2247" t="s">
        <v>24193</v>
      </c>
      <c r="D2247" t="s">
        <v>371</v>
      </c>
      <c r="E2247">
        <v>615100</v>
      </c>
      <c r="F2247" t="s">
        <v>24183</v>
      </c>
      <c r="G2247" s="7">
        <v>51047.429999999993</v>
      </c>
    </row>
    <row r="2248" spans="1:7" x14ac:dyDescent="0.25">
      <c r="A2248">
        <v>3023317</v>
      </c>
      <c r="B2248" t="s">
        <v>24192</v>
      </c>
      <c r="C2248" t="s">
        <v>24193</v>
      </c>
      <c r="D2248" t="s">
        <v>371</v>
      </c>
      <c r="E2248">
        <v>616100</v>
      </c>
      <c r="F2248" t="s">
        <v>24183</v>
      </c>
      <c r="G2248" s="7">
        <v>6843.93</v>
      </c>
    </row>
    <row r="2249" spans="1:7" x14ac:dyDescent="0.25">
      <c r="A2249">
        <v>3023317</v>
      </c>
      <c r="B2249" t="s">
        <v>24192</v>
      </c>
      <c r="C2249" t="s">
        <v>24193</v>
      </c>
      <c r="D2249" t="s">
        <v>371</v>
      </c>
      <c r="E2249">
        <v>617100</v>
      </c>
      <c r="F2249" t="s">
        <v>24183</v>
      </c>
      <c r="G2249" s="7">
        <v>4205.24</v>
      </c>
    </row>
    <row r="2250" spans="1:7" x14ac:dyDescent="0.25">
      <c r="A2250">
        <v>3023317</v>
      </c>
      <c r="B2250" t="s">
        <v>24192</v>
      </c>
      <c r="C2250" t="s">
        <v>24193</v>
      </c>
      <c r="D2250" t="s">
        <v>372</v>
      </c>
      <c r="E2250">
        <v>615180</v>
      </c>
      <c r="F2250" t="s">
        <v>24183</v>
      </c>
      <c r="G2250" s="7">
        <v>608.61</v>
      </c>
    </row>
    <row r="2251" spans="1:7" x14ac:dyDescent="0.25">
      <c r="A2251">
        <v>3023317</v>
      </c>
      <c r="B2251" t="s">
        <v>24192</v>
      </c>
      <c r="C2251" t="s">
        <v>24193</v>
      </c>
      <c r="D2251" t="s">
        <v>372</v>
      </c>
      <c r="E2251">
        <v>616150</v>
      </c>
      <c r="F2251" t="s">
        <v>24183</v>
      </c>
      <c r="G2251" s="7">
        <v>28.74</v>
      </c>
    </row>
    <row r="2252" spans="1:7" x14ac:dyDescent="0.25">
      <c r="A2252">
        <v>3023317</v>
      </c>
      <c r="B2252" t="s">
        <v>24192</v>
      </c>
      <c r="C2252" t="s">
        <v>24193</v>
      </c>
      <c r="D2252" t="s">
        <v>372</v>
      </c>
      <c r="E2252">
        <v>617140</v>
      </c>
      <c r="F2252" t="s">
        <v>24183</v>
      </c>
      <c r="G2252" s="7">
        <v>174.55</v>
      </c>
    </row>
    <row r="2253" spans="1:7" x14ac:dyDescent="0.25">
      <c r="A2253">
        <v>3023317</v>
      </c>
      <c r="B2253" t="s">
        <v>24192</v>
      </c>
      <c r="C2253" t="s">
        <v>24193</v>
      </c>
      <c r="D2253" t="s">
        <v>373</v>
      </c>
      <c r="E2253">
        <v>615130</v>
      </c>
      <c r="F2253" t="s">
        <v>24183</v>
      </c>
      <c r="G2253" s="7">
        <v>26107.410000000003</v>
      </c>
    </row>
    <row r="2254" spans="1:7" x14ac:dyDescent="0.25">
      <c r="A2254">
        <v>3023317</v>
      </c>
      <c r="B2254" t="s">
        <v>24192</v>
      </c>
      <c r="C2254" t="s">
        <v>24193</v>
      </c>
      <c r="D2254" t="s">
        <v>373</v>
      </c>
      <c r="E2254">
        <v>616160</v>
      </c>
      <c r="F2254" t="s">
        <v>24183</v>
      </c>
      <c r="G2254" s="7">
        <v>3076.75</v>
      </c>
    </row>
    <row r="2255" spans="1:7" x14ac:dyDescent="0.25">
      <c r="A2255">
        <v>3023317</v>
      </c>
      <c r="B2255" t="s">
        <v>24192</v>
      </c>
      <c r="C2255" t="s">
        <v>24193</v>
      </c>
      <c r="D2255" t="s">
        <v>373</v>
      </c>
      <c r="E2255">
        <v>617150</v>
      </c>
      <c r="F2255" t="s">
        <v>24183</v>
      </c>
      <c r="G2255" s="7">
        <v>5290.369999999999</v>
      </c>
    </row>
    <row r="2256" spans="1:7" x14ac:dyDescent="0.25">
      <c r="A2256">
        <v>3023317</v>
      </c>
      <c r="B2256" t="s">
        <v>24192</v>
      </c>
      <c r="C2256" t="s">
        <v>24193</v>
      </c>
      <c r="D2256" t="s">
        <v>374</v>
      </c>
      <c r="E2256">
        <v>615120</v>
      </c>
      <c r="F2256" t="s">
        <v>24183</v>
      </c>
      <c r="G2256" s="7">
        <v>2704.5</v>
      </c>
    </row>
    <row r="2257" spans="1:7" x14ac:dyDescent="0.25">
      <c r="A2257">
        <v>3023317</v>
      </c>
      <c r="B2257" t="s">
        <v>24192</v>
      </c>
      <c r="C2257" t="s">
        <v>24193</v>
      </c>
      <c r="D2257" t="s">
        <v>374</v>
      </c>
      <c r="E2257">
        <v>616120</v>
      </c>
      <c r="F2257" t="s">
        <v>24183</v>
      </c>
      <c r="G2257" s="7">
        <v>343.12</v>
      </c>
    </row>
    <row r="2258" spans="1:7" x14ac:dyDescent="0.25">
      <c r="A2258">
        <v>3023317</v>
      </c>
      <c r="B2258" t="s">
        <v>24192</v>
      </c>
      <c r="C2258" t="s">
        <v>24193</v>
      </c>
      <c r="D2258" t="s">
        <v>374</v>
      </c>
      <c r="E2258">
        <v>617120</v>
      </c>
      <c r="F2258" t="s">
        <v>24183</v>
      </c>
      <c r="G2258" s="7">
        <v>551.72</v>
      </c>
    </row>
    <row r="2259" spans="1:7" x14ac:dyDescent="0.25">
      <c r="A2259">
        <v>3023317</v>
      </c>
      <c r="B2259" t="s">
        <v>24192</v>
      </c>
      <c r="C2259" t="s">
        <v>24193</v>
      </c>
      <c r="D2259" t="s">
        <v>375</v>
      </c>
      <c r="E2259">
        <v>615140</v>
      </c>
      <c r="F2259" t="s">
        <v>24183</v>
      </c>
      <c r="G2259" s="7">
        <v>4790.4900000000007</v>
      </c>
    </row>
    <row r="2260" spans="1:7" x14ac:dyDescent="0.25">
      <c r="A2260">
        <v>3023317</v>
      </c>
      <c r="B2260" t="s">
        <v>24192</v>
      </c>
      <c r="C2260" t="s">
        <v>24193</v>
      </c>
      <c r="D2260" t="s">
        <v>375</v>
      </c>
      <c r="E2260">
        <v>616130</v>
      </c>
      <c r="F2260" t="s">
        <v>24183</v>
      </c>
      <c r="G2260" s="7">
        <v>530.93000000000006</v>
      </c>
    </row>
    <row r="2261" spans="1:7" x14ac:dyDescent="0.25">
      <c r="A2261">
        <v>3023317</v>
      </c>
      <c r="B2261" t="s">
        <v>24192</v>
      </c>
      <c r="C2261" t="s">
        <v>24193</v>
      </c>
      <c r="D2261" t="s">
        <v>375</v>
      </c>
      <c r="E2261">
        <v>617130</v>
      </c>
      <c r="F2261" t="s">
        <v>24183</v>
      </c>
      <c r="G2261" s="7">
        <v>977.26</v>
      </c>
    </row>
    <row r="2262" spans="1:7" x14ac:dyDescent="0.25">
      <c r="A2262">
        <v>3023317</v>
      </c>
      <c r="B2262" t="s">
        <v>24192</v>
      </c>
      <c r="C2262" t="s">
        <v>24193</v>
      </c>
      <c r="D2262" t="s">
        <v>377</v>
      </c>
      <c r="E2262">
        <v>611110</v>
      </c>
      <c r="F2262" t="s">
        <v>24183</v>
      </c>
      <c r="G2262" s="7">
        <v>3513.7899999999995</v>
      </c>
    </row>
    <row r="2263" spans="1:7" x14ac:dyDescent="0.25">
      <c r="A2263">
        <v>3023317</v>
      </c>
      <c r="B2263" t="s">
        <v>24192</v>
      </c>
      <c r="C2263" t="s">
        <v>24193</v>
      </c>
      <c r="D2263" t="s">
        <v>377</v>
      </c>
      <c r="E2263">
        <v>611120</v>
      </c>
      <c r="F2263" t="s">
        <v>24183</v>
      </c>
      <c r="G2263" s="7">
        <v>374.38000000000005</v>
      </c>
    </row>
    <row r="2264" spans="1:7" x14ac:dyDescent="0.25">
      <c r="A2264">
        <v>3023317</v>
      </c>
      <c r="B2264" t="s">
        <v>24192</v>
      </c>
      <c r="C2264" t="s">
        <v>24193</v>
      </c>
      <c r="D2264" t="s">
        <v>377</v>
      </c>
      <c r="E2264">
        <v>611130</v>
      </c>
      <c r="F2264" t="s">
        <v>24183</v>
      </c>
      <c r="G2264" s="7">
        <v>497.58000000000004</v>
      </c>
    </row>
    <row r="2265" spans="1:7" x14ac:dyDescent="0.25">
      <c r="A2265">
        <v>3023500</v>
      </c>
      <c r="B2265" t="s">
        <v>24194</v>
      </c>
      <c r="C2265" t="s">
        <v>24195</v>
      </c>
      <c r="D2265" t="s">
        <v>371</v>
      </c>
      <c r="E2265">
        <v>615100</v>
      </c>
      <c r="F2265" t="s">
        <v>24183</v>
      </c>
      <c r="G2265" s="7">
        <v>27966.659999999996</v>
      </c>
    </row>
    <row r="2266" spans="1:7" x14ac:dyDescent="0.25">
      <c r="A2266">
        <v>3023500</v>
      </c>
      <c r="B2266" t="s">
        <v>24194</v>
      </c>
      <c r="C2266" t="s">
        <v>24195</v>
      </c>
      <c r="D2266" t="s">
        <v>371</v>
      </c>
      <c r="E2266">
        <v>616100</v>
      </c>
      <c r="F2266" t="s">
        <v>24183</v>
      </c>
      <c r="G2266" s="7">
        <v>3788.42</v>
      </c>
    </row>
    <row r="2267" spans="1:7" x14ac:dyDescent="0.25">
      <c r="A2267">
        <v>3023500</v>
      </c>
      <c r="B2267" t="s">
        <v>24194</v>
      </c>
      <c r="C2267" t="s">
        <v>24195</v>
      </c>
      <c r="D2267" t="s">
        <v>371</v>
      </c>
      <c r="E2267">
        <v>617100</v>
      </c>
      <c r="F2267" t="s">
        <v>24183</v>
      </c>
      <c r="G2267" s="7">
        <v>8020.82</v>
      </c>
    </row>
    <row r="2268" spans="1:7" x14ac:dyDescent="0.25">
      <c r="A2268">
        <v>3023500</v>
      </c>
      <c r="B2268" t="s">
        <v>24194</v>
      </c>
      <c r="C2268" t="s">
        <v>24195</v>
      </c>
      <c r="D2268" t="s">
        <v>373</v>
      </c>
      <c r="E2268">
        <v>615130</v>
      </c>
      <c r="F2268" t="s">
        <v>24183</v>
      </c>
      <c r="G2268" s="7">
        <v>11903.749999999998</v>
      </c>
    </row>
    <row r="2269" spans="1:7" x14ac:dyDescent="0.25">
      <c r="A2269">
        <v>3023500</v>
      </c>
      <c r="B2269" t="s">
        <v>24194</v>
      </c>
      <c r="C2269" t="s">
        <v>24195</v>
      </c>
      <c r="D2269" t="s">
        <v>373</v>
      </c>
      <c r="E2269">
        <v>616160</v>
      </c>
      <c r="F2269" t="s">
        <v>24183</v>
      </c>
      <c r="G2269" s="7">
        <v>1347.71</v>
      </c>
    </row>
    <row r="2270" spans="1:7" x14ac:dyDescent="0.25">
      <c r="A2270">
        <v>3023500</v>
      </c>
      <c r="B2270" t="s">
        <v>24194</v>
      </c>
      <c r="C2270" t="s">
        <v>24195</v>
      </c>
      <c r="D2270" t="s">
        <v>373</v>
      </c>
      <c r="E2270">
        <v>617150</v>
      </c>
      <c r="F2270" t="s">
        <v>24183</v>
      </c>
      <c r="G2270" s="7">
        <v>2428.38</v>
      </c>
    </row>
    <row r="2271" spans="1:7" x14ac:dyDescent="0.25">
      <c r="A2271">
        <v>3023500</v>
      </c>
      <c r="B2271" t="s">
        <v>24194</v>
      </c>
      <c r="C2271" t="s">
        <v>24195</v>
      </c>
      <c r="D2271" t="s">
        <v>374</v>
      </c>
      <c r="E2271">
        <v>615120</v>
      </c>
      <c r="F2271" t="s">
        <v>24183</v>
      </c>
      <c r="G2271" s="7">
        <v>937.51</v>
      </c>
    </row>
    <row r="2272" spans="1:7" x14ac:dyDescent="0.25">
      <c r="A2272">
        <v>3023500</v>
      </c>
      <c r="B2272" t="s">
        <v>24194</v>
      </c>
      <c r="C2272" t="s">
        <v>24195</v>
      </c>
      <c r="D2272" t="s">
        <v>374</v>
      </c>
      <c r="E2272">
        <v>616120</v>
      </c>
      <c r="F2272" t="s">
        <v>24183</v>
      </c>
      <c r="G2272" s="7">
        <v>95.2</v>
      </c>
    </row>
    <row r="2273" spans="1:7" x14ac:dyDescent="0.25">
      <c r="A2273">
        <v>3023500</v>
      </c>
      <c r="B2273" t="s">
        <v>24194</v>
      </c>
      <c r="C2273" t="s">
        <v>24195</v>
      </c>
      <c r="D2273" t="s">
        <v>374</v>
      </c>
      <c r="E2273">
        <v>617120</v>
      </c>
      <c r="F2273" t="s">
        <v>24183</v>
      </c>
      <c r="G2273" s="7">
        <v>191.25</v>
      </c>
    </row>
    <row r="2274" spans="1:7" x14ac:dyDescent="0.25">
      <c r="A2274">
        <v>3023500</v>
      </c>
      <c r="B2274" t="s">
        <v>24194</v>
      </c>
      <c r="C2274" t="s">
        <v>24195</v>
      </c>
      <c r="D2274" t="s">
        <v>375</v>
      </c>
      <c r="E2274">
        <v>615140</v>
      </c>
      <c r="F2274" t="s">
        <v>24183</v>
      </c>
      <c r="G2274" s="7">
        <v>2853.78</v>
      </c>
    </row>
    <row r="2275" spans="1:7" x14ac:dyDescent="0.25">
      <c r="A2275">
        <v>3023500</v>
      </c>
      <c r="B2275" t="s">
        <v>24194</v>
      </c>
      <c r="C2275" t="s">
        <v>24195</v>
      </c>
      <c r="D2275" t="s">
        <v>375</v>
      </c>
      <c r="E2275">
        <v>616130</v>
      </c>
      <c r="F2275" t="s">
        <v>24183</v>
      </c>
      <c r="G2275" s="7">
        <v>365.52</v>
      </c>
    </row>
    <row r="2276" spans="1:7" x14ac:dyDescent="0.25">
      <c r="A2276">
        <v>3023500</v>
      </c>
      <c r="B2276" t="s">
        <v>24194</v>
      </c>
      <c r="C2276" t="s">
        <v>24195</v>
      </c>
      <c r="D2276" t="s">
        <v>375</v>
      </c>
      <c r="E2276">
        <v>617130</v>
      </c>
      <c r="F2276" t="s">
        <v>24183</v>
      </c>
      <c r="G2276" s="7">
        <v>582.16999999999996</v>
      </c>
    </row>
    <row r="2277" spans="1:7" x14ac:dyDescent="0.25">
      <c r="A2277">
        <v>3023500</v>
      </c>
      <c r="B2277" t="s">
        <v>24194</v>
      </c>
      <c r="C2277" t="s">
        <v>24195</v>
      </c>
      <c r="D2277" t="s">
        <v>377</v>
      </c>
      <c r="E2277">
        <v>611110</v>
      </c>
      <c r="F2277" t="s">
        <v>24183</v>
      </c>
      <c r="G2277" s="7">
        <v>942.42000000000007</v>
      </c>
    </row>
    <row r="2278" spans="1:7" x14ac:dyDescent="0.25">
      <c r="A2278">
        <v>3023500</v>
      </c>
      <c r="B2278" t="s">
        <v>24194</v>
      </c>
      <c r="C2278" t="s">
        <v>24195</v>
      </c>
      <c r="D2278" t="s">
        <v>377</v>
      </c>
      <c r="E2278">
        <v>611120</v>
      </c>
      <c r="F2278" t="s">
        <v>24183</v>
      </c>
      <c r="G2278" s="7">
        <v>101.12</v>
      </c>
    </row>
    <row r="2279" spans="1:7" x14ac:dyDescent="0.25">
      <c r="A2279">
        <v>3023500</v>
      </c>
      <c r="B2279" t="s">
        <v>24194</v>
      </c>
      <c r="C2279" t="s">
        <v>24195</v>
      </c>
      <c r="D2279" t="s">
        <v>377</v>
      </c>
      <c r="E2279">
        <v>611130</v>
      </c>
      <c r="F2279" t="s">
        <v>24183</v>
      </c>
      <c r="G2279" s="7">
        <v>192.26</v>
      </c>
    </row>
    <row r="2280" spans="1:7" x14ac:dyDescent="0.25">
      <c r="A2280">
        <v>3022009</v>
      </c>
      <c r="B2280" t="s">
        <v>24196</v>
      </c>
      <c r="C2280" t="s">
        <v>24197</v>
      </c>
      <c r="D2280" t="s">
        <v>371</v>
      </c>
      <c r="E2280">
        <v>615100</v>
      </c>
      <c r="F2280" t="s">
        <v>24183</v>
      </c>
      <c r="G2280" s="7">
        <v>119426.58999999998</v>
      </c>
    </row>
    <row r="2281" spans="1:7" x14ac:dyDescent="0.25">
      <c r="A2281">
        <v>3022009</v>
      </c>
      <c r="B2281" t="s">
        <v>24196</v>
      </c>
      <c r="C2281" t="s">
        <v>24197</v>
      </c>
      <c r="D2281" t="s">
        <v>371</v>
      </c>
      <c r="E2281">
        <v>616100</v>
      </c>
      <c r="F2281" t="s">
        <v>24183</v>
      </c>
      <c r="G2281" s="7">
        <v>15868.630000000003</v>
      </c>
    </row>
    <row r="2282" spans="1:7" x14ac:dyDescent="0.25">
      <c r="A2282">
        <v>3022009</v>
      </c>
      <c r="B2282" t="s">
        <v>24196</v>
      </c>
      <c r="C2282" t="s">
        <v>24197</v>
      </c>
      <c r="D2282" t="s">
        <v>371</v>
      </c>
      <c r="E2282">
        <v>617100</v>
      </c>
      <c r="F2282" t="s">
        <v>24183</v>
      </c>
      <c r="G2282" s="7">
        <v>33005.620000000003</v>
      </c>
    </row>
    <row r="2283" spans="1:7" x14ac:dyDescent="0.25">
      <c r="A2283">
        <v>3022009</v>
      </c>
      <c r="B2283" t="s">
        <v>24196</v>
      </c>
      <c r="C2283" t="s">
        <v>24197</v>
      </c>
      <c r="D2283" t="s">
        <v>373</v>
      </c>
      <c r="E2283">
        <v>615130</v>
      </c>
      <c r="F2283" t="s">
        <v>24183</v>
      </c>
      <c r="G2283" s="7">
        <v>42159.299999999988</v>
      </c>
    </row>
    <row r="2284" spans="1:7" x14ac:dyDescent="0.25">
      <c r="A2284">
        <v>3022009</v>
      </c>
      <c r="B2284" t="s">
        <v>24196</v>
      </c>
      <c r="C2284" t="s">
        <v>24197</v>
      </c>
      <c r="D2284" t="s">
        <v>373</v>
      </c>
      <c r="E2284">
        <v>616160</v>
      </c>
      <c r="F2284" t="s">
        <v>24183</v>
      </c>
      <c r="G2284" s="7">
        <v>5260.0800000000008</v>
      </c>
    </row>
    <row r="2285" spans="1:7" x14ac:dyDescent="0.25">
      <c r="A2285">
        <v>3022009</v>
      </c>
      <c r="B2285" t="s">
        <v>24196</v>
      </c>
      <c r="C2285" t="s">
        <v>24197</v>
      </c>
      <c r="D2285" t="s">
        <v>373</v>
      </c>
      <c r="E2285">
        <v>617150</v>
      </c>
      <c r="F2285" t="s">
        <v>24183</v>
      </c>
      <c r="G2285" s="7">
        <v>8060.12</v>
      </c>
    </row>
    <row r="2286" spans="1:7" x14ac:dyDescent="0.25">
      <c r="A2286">
        <v>3022009</v>
      </c>
      <c r="B2286" t="s">
        <v>24196</v>
      </c>
      <c r="C2286" t="s">
        <v>24197</v>
      </c>
      <c r="D2286" t="s">
        <v>374</v>
      </c>
      <c r="E2286">
        <v>615120</v>
      </c>
      <c r="F2286" t="s">
        <v>24183</v>
      </c>
      <c r="G2286" s="7">
        <v>3275.4499999999994</v>
      </c>
    </row>
    <row r="2287" spans="1:7" x14ac:dyDescent="0.25">
      <c r="A2287">
        <v>3022009</v>
      </c>
      <c r="B2287" t="s">
        <v>24196</v>
      </c>
      <c r="C2287" t="s">
        <v>24197</v>
      </c>
      <c r="D2287" t="s">
        <v>374</v>
      </c>
      <c r="E2287">
        <v>616120</v>
      </c>
      <c r="F2287" t="s">
        <v>24183</v>
      </c>
      <c r="G2287" s="7">
        <v>374.2</v>
      </c>
    </row>
    <row r="2288" spans="1:7" x14ac:dyDescent="0.25">
      <c r="A2288">
        <v>3022009</v>
      </c>
      <c r="B2288" t="s">
        <v>24196</v>
      </c>
      <c r="C2288" t="s">
        <v>24197</v>
      </c>
      <c r="D2288" t="s">
        <v>374</v>
      </c>
      <c r="E2288">
        <v>617120</v>
      </c>
      <c r="F2288" t="s">
        <v>24183</v>
      </c>
      <c r="G2288" s="7">
        <v>528.26</v>
      </c>
    </row>
    <row r="2289" spans="1:7" x14ac:dyDescent="0.25">
      <c r="A2289">
        <v>3022009</v>
      </c>
      <c r="B2289" t="s">
        <v>24196</v>
      </c>
      <c r="C2289" t="s">
        <v>24197</v>
      </c>
      <c r="D2289" t="s">
        <v>375</v>
      </c>
      <c r="E2289">
        <v>615140</v>
      </c>
      <c r="F2289" t="s">
        <v>24183</v>
      </c>
      <c r="G2289" s="7">
        <v>10248.129999999999</v>
      </c>
    </row>
    <row r="2290" spans="1:7" x14ac:dyDescent="0.25">
      <c r="A2290">
        <v>3022009</v>
      </c>
      <c r="B2290" t="s">
        <v>24196</v>
      </c>
      <c r="C2290" t="s">
        <v>24197</v>
      </c>
      <c r="D2290" t="s">
        <v>375</v>
      </c>
      <c r="E2290">
        <v>616130</v>
      </c>
      <c r="F2290" t="s">
        <v>24183</v>
      </c>
      <c r="G2290" s="7">
        <v>1341.91</v>
      </c>
    </row>
    <row r="2291" spans="1:7" x14ac:dyDescent="0.25">
      <c r="A2291">
        <v>3022009</v>
      </c>
      <c r="B2291" t="s">
        <v>24196</v>
      </c>
      <c r="C2291" t="s">
        <v>24197</v>
      </c>
      <c r="D2291" t="s">
        <v>375</v>
      </c>
      <c r="E2291">
        <v>617130</v>
      </c>
      <c r="F2291" t="s">
        <v>24183</v>
      </c>
      <c r="G2291" s="7">
        <v>2080.2200000000003</v>
      </c>
    </row>
    <row r="2292" spans="1:7" x14ac:dyDescent="0.25">
      <c r="A2292">
        <v>3022009</v>
      </c>
      <c r="B2292" t="s">
        <v>24196</v>
      </c>
      <c r="C2292" t="s">
        <v>24197</v>
      </c>
      <c r="D2292" t="s">
        <v>377</v>
      </c>
      <c r="E2292">
        <v>611110</v>
      </c>
      <c r="F2292" t="s">
        <v>24183</v>
      </c>
      <c r="G2292" s="7">
        <v>7768.4299999999957</v>
      </c>
    </row>
    <row r="2293" spans="1:7" x14ac:dyDescent="0.25">
      <c r="A2293">
        <v>3022009</v>
      </c>
      <c r="B2293" t="s">
        <v>24196</v>
      </c>
      <c r="C2293" t="s">
        <v>24197</v>
      </c>
      <c r="D2293" t="s">
        <v>377</v>
      </c>
      <c r="E2293">
        <v>611120</v>
      </c>
      <c r="F2293" t="s">
        <v>24183</v>
      </c>
      <c r="G2293" s="7">
        <v>675.7</v>
      </c>
    </row>
    <row r="2294" spans="1:7" x14ac:dyDescent="0.25">
      <c r="A2294">
        <v>3022009</v>
      </c>
      <c r="B2294" t="s">
        <v>24196</v>
      </c>
      <c r="C2294" t="s">
        <v>24197</v>
      </c>
      <c r="D2294" t="s">
        <v>377</v>
      </c>
      <c r="E2294">
        <v>611130</v>
      </c>
      <c r="F2294" t="s">
        <v>24183</v>
      </c>
      <c r="G2294" s="7">
        <v>1576.8799999999999</v>
      </c>
    </row>
    <row r="2295" spans="1:7" x14ac:dyDescent="0.25">
      <c r="A2295">
        <v>3022011</v>
      </c>
      <c r="B2295" t="s">
        <v>24198</v>
      </c>
      <c r="C2295" t="s">
        <v>46</v>
      </c>
      <c r="D2295" t="s">
        <v>371</v>
      </c>
      <c r="E2295">
        <v>615100</v>
      </c>
      <c r="F2295" t="s">
        <v>24183</v>
      </c>
      <c r="G2295" s="7">
        <v>37945.920000000006</v>
      </c>
    </row>
    <row r="2296" spans="1:7" x14ac:dyDescent="0.25">
      <c r="A2296">
        <v>3022011</v>
      </c>
      <c r="B2296" t="s">
        <v>24198</v>
      </c>
      <c r="C2296" t="s">
        <v>46</v>
      </c>
      <c r="D2296" t="s">
        <v>371</v>
      </c>
      <c r="E2296">
        <v>616100</v>
      </c>
      <c r="F2296" t="s">
        <v>24183</v>
      </c>
      <c r="G2296" s="7">
        <v>5029.49</v>
      </c>
    </row>
    <row r="2297" spans="1:7" x14ac:dyDescent="0.25">
      <c r="A2297">
        <v>3022011</v>
      </c>
      <c r="B2297" t="s">
        <v>24198</v>
      </c>
      <c r="C2297" t="s">
        <v>46</v>
      </c>
      <c r="D2297" t="s">
        <v>371</v>
      </c>
      <c r="E2297">
        <v>617100</v>
      </c>
      <c r="F2297" t="s">
        <v>24183</v>
      </c>
      <c r="G2297" s="7">
        <v>9668.83</v>
      </c>
    </row>
    <row r="2298" spans="1:7" x14ac:dyDescent="0.25">
      <c r="A2298">
        <v>3022011</v>
      </c>
      <c r="B2298" t="s">
        <v>24198</v>
      </c>
      <c r="C2298" t="s">
        <v>46</v>
      </c>
      <c r="D2298" t="s">
        <v>373</v>
      </c>
      <c r="E2298">
        <v>615130</v>
      </c>
      <c r="F2298" t="s">
        <v>24183</v>
      </c>
      <c r="G2298" s="7">
        <v>17479.689999999999</v>
      </c>
    </row>
    <row r="2299" spans="1:7" x14ac:dyDescent="0.25">
      <c r="A2299">
        <v>3022011</v>
      </c>
      <c r="B2299" t="s">
        <v>24198</v>
      </c>
      <c r="C2299" t="s">
        <v>46</v>
      </c>
      <c r="D2299" t="s">
        <v>373</v>
      </c>
      <c r="E2299">
        <v>616160</v>
      </c>
      <c r="F2299" t="s">
        <v>24183</v>
      </c>
      <c r="G2299" s="7">
        <v>1970.7900000000002</v>
      </c>
    </row>
    <row r="2300" spans="1:7" x14ac:dyDescent="0.25">
      <c r="A2300">
        <v>3022011</v>
      </c>
      <c r="B2300" t="s">
        <v>24198</v>
      </c>
      <c r="C2300" t="s">
        <v>46</v>
      </c>
      <c r="D2300" t="s">
        <v>373</v>
      </c>
      <c r="E2300">
        <v>617150</v>
      </c>
      <c r="F2300" t="s">
        <v>24183</v>
      </c>
      <c r="G2300" s="7">
        <v>3328.7</v>
      </c>
    </row>
    <row r="2301" spans="1:7" x14ac:dyDescent="0.25">
      <c r="A2301">
        <v>3022011</v>
      </c>
      <c r="B2301" t="s">
        <v>24198</v>
      </c>
      <c r="C2301" t="s">
        <v>46</v>
      </c>
      <c r="D2301" t="s">
        <v>374</v>
      </c>
      <c r="E2301">
        <v>615120</v>
      </c>
      <c r="F2301" t="s">
        <v>24183</v>
      </c>
      <c r="G2301" s="7">
        <v>520.49</v>
      </c>
    </row>
    <row r="2302" spans="1:7" x14ac:dyDescent="0.25">
      <c r="A2302">
        <v>3022011</v>
      </c>
      <c r="B2302" t="s">
        <v>24198</v>
      </c>
      <c r="C2302" t="s">
        <v>46</v>
      </c>
      <c r="D2302" t="s">
        <v>374</v>
      </c>
      <c r="E2302">
        <v>616120</v>
      </c>
      <c r="F2302" t="s">
        <v>24183</v>
      </c>
      <c r="G2302" s="7">
        <v>67.260000000000005</v>
      </c>
    </row>
    <row r="2303" spans="1:7" x14ac:dyDescent="0.25">
      <c r="A2303">
        <v>3022011</v>
      </c>
      <c r="B2303" t="s">
        <v>24198</v>
      </c>
      <c r="C2303" t="s">
        <v>46</v>
      </c>
      <c r="D2303" t="s">
        <v>374</v>
      </c>
      <c r="E2303">
        <v>617120</v>
      </c>
      <c r="F2303" t="s">
        <v>24183</v>
      </c>
      <c r="G2303" s="7">
        <v>105.65</v>
      </c>
    </row>
    <row r="2304" spans="1:7" x14ac:dyDescent="0.25">
      <c r="A2304">
        <v>3022011</v>
      </c>
      <c r="B2304" t="s">
        <v>24198</v>
      </c>
      <c r="C2304" t="s">
        <v>46</v>
      </c>
      <c r="D2304" t="s">
        <v>375</v>
      </c>
      <c r="E2304">
        <v>615140</v>
      </c>
      <c r="F2304" t="s">
        <v>24183</v>
      </c>
      <c r="G2304" s="7">
        <v>3261.34</v>
      </c>
    </row>
    <row r="2305" spans="1:7" x14ac:dyDescent="0.25">
      <c r="A2305">
        <v>3022011</v>
      </c>
      <c r="B2305" t="s">
        <v>24198</v>
      </c>
      <c r="C2305" t="s">
        <v>46</v>
      </c>
      <c r="D2305" t="s">
        <v>375</v>
      </c>
      <c r="E2305">
        <v>616130</v>
      </c>
      <c r="F2305" t="s">
        <v>24183</v>
      </c>
      <c r="G2305" s="7">
        <v>409.85</v>
      </c>
    </row>
    <row r="2306" spans="1:7" x14ac:dyDescent="0.25">
      <c r="A2306">
        <v>3022011</v>
      </c>
      <c r="B2306" t="s">
        <v>24198</v>
      </c>
      <c r="C2306" t="s">
        <v>46</v>
      </c>
      <c r="D2306" t="s">
        <v>375</v>
      </c>
      <c r="E2306">
        <v>617130</v>
      </c>
      <c r="F2306" t="s">
        <v>24183</v>
      </c>
      <c r="G2306" s="7">
        <v>458</v>
      </c>
    </row>
    <row r="2307" spans="1:7" x14ac:dyDescent="0.25">
      <c r="A2307">
        <v>3022011</v>
      </c>
      <c r="B2307" t="s">
        <v>24198</v>
      </c>
      <c r="C2307" t="s">
        <v>46</v>
      </c>
      <c r="D2307" t="s">
        <v>377</v>
      </c>
      <c r="E2307">
        <v>611110</v>
      </c>
      <c r="F2307" t="s">
        <v>24183</v>
      </c>
      <c r="G2307" s="7">
        <v>5018.2599999999993</v>
      </c>
    </row>
    <row r="2308" spans="1:7" x14ac:dyDescent="0.25">
      <c r="A2308">
        <v>3022011</v>
      </c>
      <c r="B2308" t="s">
        <v>24198</v>
      </c>
      <c r="C2308" t="s">
        <v>46</v>
      </c>
      <c r="D2308" t="s">
        <v>377</v>
      </c>
      <c r="E2308">
        <v>611120</v>
      </c>
      <c r="F2308" t="s">
        <v>24183</v>
      </c>
      <c r="G2308" s="7">
        <v>349.73</v>
      </c>
    </row>
    <row r="2309" spans="1:7" x14ac:dyDescent="0.25">
      <c r="A2309">
        <v>3022011</v>
      </c>
      <c r="B2309" t="s">
        <v>24198</v>
      </c>
      <c r="C2309" t="s">
        <v>46</v>
      </c>
      <c r="D2309" t="s">
        <v>377</v>
      </c>
      <c r="E2309">
        <v>611130</v>
      </c>
      <c r="F2309" t="s">
        <v>24183</v>
      </c>
      <c r="G2309" s="7">
        <v>1018.6399999999999</v>
      </c>
    </row>
    <row r="2310" spans="1:7" x14ac:dyDescent="0.25">
      <c r="A2310">
        <v>3022011</v>
      </c>
      <c r="B2310" t="s">
        <v>24198</v>
      </c>
      <c r="C2310" t="s">
        <v>46</v>
      </c>
      <c r="D2310" t="s">
        <v>379</v>
      </c>
      <c r="E2310">
        <v>615170</v>
      </c>
      <c r="F2310" t="s">
        <v>24183</v>
      </c>
      <c r="G2310" s="7">
        <v>315.04000000000002</v>
      </c>
    </row>
    <row r="2311" spans="1:7" x14ac:dyDescent="0.25">
      <c r="A2311">
        <v>3022015</v>
      </c>
      <c r="B2311" t="s">
        <v>24199</v>
      </c>
      <c r="C2311" t="s">
        <v>241</v>
      </c>
      <c r="D2311" t="s">
        <v>371</v>
      </c>
      <c r="E2311">
        <v>615100</v>
      </c>
      <c r="F2311" t="s">
        <v>24183</v>
      </c>
      <c r="G2311" s="7">
        <v>55801.309999999954</v>
      </c>
    </row>
    <row r="2312" spans="1:7" x14ac:dyDescent="0.25">
      <c r="A2312">
        <v>3022015</v>
      </c>
      <c r="B2312" t="s">
        <v>24199</v>
      </c>
      <c r="C2312" t="s">
        <v>241</v>
      </c>
      <c r="D2312" t="s">
        <v>371</v>
      </c>
      <c r="E2312">
        <v>616100</v>
      </c>
      <c r="F2312" t="s">
        <v>24183</v>
      </c>
      <c r="G2312" s="7">
        <v>7682.5299999999988</v>
      </c>
    </row>
    <row r="2313" spans="1:7" x14ac:dyDescent="0.25">
      <c r="A2313">
        <v>3022015</v>
      </c>
      <c r="B2313" t="s">
        <v>24199</v>
      </c>
      <c r="C2313" t="s">
        <v>241</v>
      </c>
      <c r="D2313" t="s">
        <v>371</v>
      </c>
      <c r="E2313">
        <v>617100</v>
      </c>
      <c r="F2313" t="s">
        <v>24183</v>
      </c>
      <c r="G2313" s="7">
        <v>12398.85</v>
      </c>
    </row>
    <row r="2314" spans="1:7" x14ac:dyDescent="0.25">
      <c r="A2314">
        <v>3022015</v>
      </c>
      <c r="B2314" t="s">
        <v>24199</v>
      </c>
      <c r="C2314" t="s">
        <v>241</v>
      </c>
      <c r="D2314" t="s">
        <v>373</v>
      </c>
      <c r="E2314">
        <v>615130</v>
      </c>
      <c r="F2314" t="s">
        <v>24183</v>
      </c>
      <c r="G2314" s="7">
        <v>58397.930000000008</v>
      </c>
    </row>
    <row r="2315" spans="1:7" x14ac:dyDescent="0.25">
      <c r="A2315">
        <v>3022015</v>
      </c>
      <c r="B2315" t="s">
        <v>24199</v>
      </c>
      <c r="C2315" t="s">
        <v>241</v>
      </c>
      <c r="D2315" t="s">
        <v>373</v>
      </c>
      <c r="E2315">
        <v>616160</v>
      </c>
      <c r="F2315" t="s">
        <v>24183</v>
      </c>
      <c r="G2315" s="7">
        <v>6673.11</v>
      </c>
    </row>
    <row r="2316" spans="1:7" x14ac:dyDescent="0.25">
      <c r="A2316">
        <v>3022015</v>
      </c>
      <c r="B2316" t="s">
        <v>24199</v>
      </c>
      <c r="C2316" t="s">
        <v>241</v>
      </c>
      <c r="D2316" t="s">
        <v>373</v>
      </c>
      <c r="E2316">
        <v>617150</v>
      </c>
      <c r="F2316" t="s">
        <v>24183</v>
      </c>
      <c r="G2316" s="7">
        <v>11311.740000000002</v>
      </c>
    </row>
    <row r="2317" spans="1:7" x14ac:dyDescent="0.25">
      <c r="A2317">
        <v>3022015</v>
      </c>
      <c r="B2317" t="s">
        <v>24199</v>
      </c>
      <c r="C2317" t="s">
        <v>241</v>
      </c>
      <c r="D2317" t="s">
        <v>374</v>
      </c>
      <c r="E2317">
        <v>615120</v>
      </c>
      <c r="F2317" t="s">
        <v>24183</v>
      </c>
      <c r="G2317" s="7">
        <v>4632.1000000000004</v>
      </c>
    </row>
    <row r="2318" spans="1:7" x14ac:dyDescent="0.25">
      <c r="A2318">
        <v>3022015</v>
      </c>
      <c r="B2318" t="s">
        <v>24199</v>
      </c>
      <c r="C2318" t="s">
        <v>241</v>
      </c>
      <c r="D2318" t="s">
        <v>374</v>
      </c>
      <c r="E2318">
        <v>616120</v>
      </c>
      <c r="F2318" t="s">
        <v>24183</v>
      </c>
      <c r="G2318" s="7">
        <v>566.25</v>
      </c>
    </row>
    <row r="2319" spans="1:7" x14ac:dyDescent="0.25">
      <c r="A2319">
        <v>3022015</v>
      </c>
      <c r="B2319" t="s">
        <v>24199</v>
      </c>
      <c r="C2319" t="s">
        <v>241</v>
      </c>
      <c r="D2319" t="s">
        <v>374</v>
      </c>
      <c r="E2319">
        <v>617120</v>
      </c>
      <c r="F2319" t="s">
        <v>24183</v>
      </c>
      <c r="G2319" s="7">
        <v>940.24</v>
      </c>
    </row>
    <row r="2320" spans="1:7" x14ac:dyDescent="0.25">
      <c r="A2320">
        <v>3022015</v>
      </c>
      <c r="B2320" t="s">
        <v>24199</v>
      </c>
      <c r="C2320" t="s">
        <v>241</v>
      </c>
      <c r="D2320" t="s">
        <v>375</v>
      </c>
      <c r="E2320">
        <v>615140</v>
      </c>
      <c r="F2320" t="s">
        <v>24183</v>
      </c>
      <c r="G2320" s="7">
        <v>8567.89</v>
      </c>
    </row>
    <row r="2321" spans="1:7" x14ac:dyDescent="0.25">
      <c r="A2321">
        <v>3022015</v>
      </c>
      <c r="B2321" t="s">
        <v>24199</v>
      </c>
      <c r="C2321" t="s">
        <v>241</v>
      </c>
      <c r="D2321" t="s">
        <v>375</v>
      </c>
      <c r="E2321">
        <v>616130</v>
      </c>
      <c r="F2321" t="s">
        <v>24183</v>
      </c>
      <c r="G2321" s="7">
        <v>1091.1399999999999</v>
      </c>
    </row>
    <row r="2322" spans="1:7" x14ac:dyDescent="0.25">
      <c r="A2322">
        <v>3022015</v>
      </c>
      <c r="B2322" t="s">
        <v>24199</v>
      </c>
      <c r="C2322" t="s">
        <v>241</v>
      </c>
      <c r="D2322" t="s">
        <v>375</v>
      </c>
      <c r="E2322">
        <v>617130</v>
      </c>
      <c r="F2322" t="s">
        <v>24183</v>
      </c>
      <c r="G2322" s="7">
        <v>1739.14</v>
      </c>
    </row>
    <row r="2323" spans="1:7" x14ac:dyDescent="0.25">
      <c r="A2323">
        <v>3022015</v>
      </c>
      <c r="B2323" t="s">
        <v>24199</v>
      </c>
      <c r="C2323" t="s">
        <v>241</v>
      </c>
      <c r="D2323" t="s">
        <v>376</v>
      </c>
      <c r="E2323">
        <v>615110</v>
      </c>
      <c r="F2323" t="s">
        <v>24183</v>
      </c>
      <c r="G2323" s="7">
        <v>4985.12</v>
      </c>
    </row>
    <row r="2324" spans="1:7" x14ac:dyDescent="0.25">
      <c r="A2324">
        <v>3022015</v>
      </c>
      <c r="B2324" t="s">
        <v>24199</v>
      </c>
      <c r="C2324" t="s">
        <v>241</v>
      </c>
      <c r="D2324" t="s">
        <v>376</v>
      </c>
      <c r="E2324">
        <v>616110</v>
      </c>
      <c r="F2324" t="s">
        <v>24183</v>
      </c>
      <c r="G2324" s="7">
        <v>556.39</v>
      </c>
    </row>
    <row r="2325" spans="1:7" x14ac:dyDescent="0.25">
      <c r="A2325">
        <v>3022015</v>
      </c>
      <c r="B2325" t="s">
        <v>24199</v>
      </c>
      <c r="C2325" t="s">
        <v>241</v>
      </c>
      <c r="D2325" t="s">
        <v>376</v>
      </c>
      <c r="E2325">
        <v>617110</v>
      </c>
      <c r="F2325" t="s">
        <v>24183</v>
      </c>
      <c r="G2325" s="7">
        <v>603.43000000000006</v>
      </c>
    </row>
    <row r="2326" spans="1:7" x14ac:dyDescent="0.25">
      <c r="A2326">
        <v>3022015</v>
      </c>
      <c r="B2326" t="s">
        <v>24199</v>
      </c>
      <c r="C2326" t="s">
        <v>241</v>
      </c>
      <c r="D2326" t="s">
        <v>377</v>
      </c>
      <c r="E2326">
        <v>611110</v>
      </c>
      <c r="F2326" t="s">
        <v>24183</v>
      </c>
      <c r="G2326" s="7">
        <v>1894.7300000000002</v>
      </c>
    </row>
    <row r="2327" spans="1:7" x14ac:dyDescent="0.25">
      <c r="A2327">
        <v>3022015</v>
      </c>
      <c r="B2327" t="s">
        <v>24199</v>
      </c>
      <c r="C2327" t="s">
        <v>241</v>
      </c>
      <c r="D2327" t="s">
        <v>377</v>
      </c>
      <c r="E2327">
        <v>611120</v>
      </c>
      <c r="F2327" t="s">
        <v>24183</v>
      </c>
      <c r="G2327" s="7">
        <v>123.8</v>
      </c>
    </row>
    <row r="2328" spans="1:7" x14ac:dyDescent="0.25">
      <c r="A2328">
        <v>3022015</v>
      </c>
      <c r="B2328" t="s">
        <v>24199</v>
      </c>
      <c r="C2328" t="s">
        <v>241</v>
      </c>
      <c r="D2328" t="s">
        <v>377</v>
      </c>
      <c r="E2328">
        <v>611130</v>
      </c>
      <c r="F2328" t="s">
        <v>24183</v>
      </c>
      <c r="G2328" s="7">
        <v>263.64999999999998</v>
      </c>
    </row>
    <row r="2329" spans="1:7" x14ac:dyDescent="0.25">
      <c r="A2329">
        <v>3022015</v>
      </c>
      <c r="B2329" t="s">
        <v>24199</v>
      </c>
      <c r="C2329" t="s">
        <v>241</v>
      </c>
      <c r="D2329" t="s">
        <v>379</v>
      </c>
      <c r="E2329">
        <v>615170</v>
      </c>
      <c r="F2329" t="s">
        <v>24183</v>
      </c>
      <c r="G2329" s="7">
        <v>687.20999999999992</v>
      </c>
    </row>
    <row r="2330" spans="1:7" x14ac:dyDescent="0.25">
      <c r="A2330">
        <v>3022015</v>
      </c>
      <c r="B2330" t="s">
        <v>24199</v>
      </c>
      <c r="C2330" t="s">
        <v>241</v>
      </c>
      <c r="D2330" t="s">
        <v>379</v>
      </c>
      <c r="E2330">
        <v>616140</v>
      </c>
      <c r="F2330" t="s">
        <v>24183</v>
      </c>
      <c r="G2330" s="7">
        <v>40.020000000000003</v>
      </c>
    </row>
    <row r="2331" spans="1:7" x14ac:dyDescent="0.25">
      <c r="A2331">
        <v>3022015</v>
      </c>
      <c r="B2331" t="s">
        <v>24199</v>
      </c>
      <c r="C2331" t="s">
        <v>241</v>
      </c>
      <c r="D2331" t="s">
        <v>379</v>
      </c>
      <c r="E2331">
        <v>617160</v>
      </c>
      <c r="F2331" t="s">
        <v>24183</v>
      </c>
      <c r="G2331" s="7">
        <v>139.49</v>
      </c>
    </row>
    <row r="2332" spans="1:7" x14ac:dyDescent="0.25">
      <c r="A2332">
        <v>3022016</v>
      </c>
      <c r="B2332" t="s">
        <v>24200</v>
      </c>
      <c r="C2332" t="s">
        <v>160</v>
      </c>
      <c r="D2332" t="s">
        <v>371</v>
      </c>
      <c r="E2332">
        <v>615100</v>
      </c>
      <c r="F2332" t="s">
        <v>24183</v>
      </c>
      <c r="G2332" s="7">
        <v>44139.909999999996</v>
      </c>
    </row>
    <row r="2333" spans="1:7" x14ac:dyDescent="0.25">
      <c r="A2333">
        <v>3022016</v>
      </c>
      <c r="B2333" t="s">
        <v>24200</v>
      </c>
      <c r="C2333" t="s">
        <v>160</v>
      </c>
      <c r="D2333" t="s">
        <v>371</v>
      </c>
      <c r="E2333">
        <v>616100</v>
      </c>
      <c r="F2333" t="s">
        <v>24183</v>
      </c>
      <c r="G2333" s="7">
        <v>6002.79</v>
      </c>
    </row>
    <row r="2334" spans="1:7" x14ac:dyDescent="0.25">
      <c r="A2334">
        <v>3022016</v>
      </c>
      <c r="B2334" t="s">
        <v>24200</v>
      </c>
      <c r="C2334" t="s">
        <v>160</v>
      </c>
      <c r="D2334" t="s">
        <v>371</v>
      </c>
      <c r="E2334">
        <v>617100</v>
      </c>
      <c r="F2334" t="s">
        <v>24183</v>
      </c>
      <c r="G2334" s="7">
        <v>12080.84</v>
      </c>
    </row>
    <row r="2335" spans="1:7" x14ac:dyDescent="0.25">
      <c r="A2335">
        <v>3022016</v>
      </c>
      <c r="B2335" t="s">
        <v>24200</v>
      </c>
      <c r="C2335" t="s">
        <v>160</v>
      </c>
      <c r="D2335" t="s">
        <v>372</v>
      </c>
      <c r="E2335">
        <v>615180</v>
      </c>
      <c r="F2335" t="s">
        <v>24183</v>
      </c>
      <c r="G2335" s="7">
        <v>727.64</v>
      </c>
    </row>
    <row r="2336" spans="1:7" x14ac:dyDescent="0.25">
      <c r="A2336">
        <v>3022016</v>
      </c>
      <c r="B2336" t="s">
        <v>24200</v>
      </c>
      <c r="C2336" t="s">
        <v>160</v>
      </c>
      <c r="D2336" t="s">
        <v>372</v>
      </c>
      <c r="E2336">
        <v>616150</v>
      </c>
      <c r="F2336" t="s">
        <v>24183</v>
      </c>
      <c r="G2336" s="7">
        <v>46.05</v>
      </c>
    </row>
    <row r="2337" spans="1:7" x14ac:dyDescent="0.25">
      <c r="A2337">
        <v>3022016</v>
      </c>
      <c r="B2337" t="s">
        <v>24200</v>
      </c>
      <c r="C2337" t="s">
        <v>160</v>
      </c>
      <c r="D2337" t="s">
        <v>373</v>
      </c>
      <c r="E2337">
        <v>615130</v>
      </c>
      <c r="F2337" t="s">
        <v>24183</v>
      </c>
      <c r="G2337" s="7">
        <v>18945.89</v>
      </c>
    </row>
    <row r="2338" spans="1:7" x14ac:dyDescent="0.25">
      <c r="A2338">
        <v>3022016</v>
      </c>
      <c r="B2338" t="s">
        <v>24200</v>
      </c>
      <c r="C2338" t="s">
        <v>160</v>
      </c>
      <c r="D2338" t="s">
        <v>373</v>
      </c>
      <c r="E2338">
        <v>616160</v>
      </c>
      <c r="F2338" t="s">
        <v>24183</v>
      </c>
      <c r="G2338" s="7">
        <v>2264.7799999999997</v>
      </c>
    </row>
    <row r="2339" spans="1:7" x14ac:dyDescent="0.25">
      <c r="A2339">
        <v>3022016</v>
      </c>
      <c r="B2339" t="s">
        <v>24200</v>
      </c>
      <c r="C2339" t="s">
        <v>160</v>
      </c>
      <c r="D2339" t="s">
        <v>373</v>
      </c>
      <c r="E2339">
        <v>617150</v>
      </c>
      <c r="F2339" t="s">
        <v>24183</v>
      </c>
      <c r="G2339" s="7">
        <v>3084</v>
      </c>
    </row>
    <row r="2340" spans="1:7" x14ac:dyDescent="0.25">
      <c r="A2340">
        <v>3022016</v>
      </c>
      <c r="B2340" t="s">
        <v>24200</v>
      </c>
      <c r="C2340" t="s">
        <v>160</v>
      </c>
      <c r="D2340" t="s">
        <v>374</v>
      </c>
      <c r="E2340">
        <v>615120</v>
      </c>
      <c r="F2340" t="s">
        <v>24183</v>
      </c>
      <c r="G2340" s="7">
        <v>2602.4499999999998</v>
      </c>
    </row>
    <row r="2341" spans="1:7" x14ac:dyDescent="0.25">
      <c r="A2341">
        <v>3022016</v>
      </c>
      <c r="B2341" t="s">
        <v>24200</v>
      </c>
      <c r="C2341" t="s">
        <v>160</v>
      </c>
      <c r="D2341" t="s">
        <v>374</v>
      </c>
      <c r="E2341">
        <v>616120</v>
      </c>
      <c r="F2341" t="s">
        <v>24183</v>
      </c>
      <c r="G2341" s="7">
        <v>325.87</v>
      </c>
    </row>
    <row r="2342" spans="1:7" x14ac:dyDescent="0.25">
      <c r="A2342">
        <v>3022016</v>
      </c>
      <c r="B2342" t="s">
        <v>24200</v>
      </c>
      <c r="C2342" t="s">
        <v>160</v>
      </c>
      <c r="D2342" t="s">
        <v>374</v>
      </c>
      <c r="E2342">
        <v>617120</v>
      </c>
      <c r="F2342" t="s">
        <v>24183</v>
      </c>
      <c r="G2342" s="7">
        <v>528.26</v>
      </c>
    </row>
    <row r="2343" spans="1:7" x14ac:dyDescent="0.25">
      <c r="A2343">
        <v>3022016</v>
      </c>
      <c r="B2343" t="s">
        <v>24200</v>
      </c>
      <c r="C2343" t="s">
        <v>160</v>
      </c>
      <c r="D2343" t="s">
        <v>375</v>
      </c>
      <c r="E2343">
        <v>615140</v>
      </c>
      <c r="F2343" t="s">
        <v>24183</v>
      </c>
      <c r="G2343" s="7">
        <v>4788.630000000001</v>
      </c>
    </row>
    <row r="2344" spans="1:7" x14ac:dyDescent="0.25">
      <c r="A2344">
        <v>3022016</v>
      </c>
      <c r="B2344" t="s">
        <v>24200</v>
      </c>
      <c r="C2344" t="s">
        <v>160</v>
      </c>
      <c r="D2344" t="s">
        <v>375</v>
      </c>
      <c r="E2344">
        <v>616130</v>
      </c>
      <c r="F2344" t="s">
        <v>24183</v>
      </c>
      <c r="G2344" s="7">
        <v>589.62</v>
      </c>
    </row>
    <row r="2345" spans="1:7" x14ac:dyDescent="0.25">
      <c r="A2345">
        <v>3022016</v>
      </c>
      <c r="B2345" t="s">
        <v>24200</v>
      </c>
      <c r="C2345" t="s">
        <v>160</v>
      </c>
      <c r="D2345" t="s">
        <v>375</v>
      </c>
      <c r="E2345">
        <v>617130</v>
      </c>
      <c r="F2345" t="s">
        <v>24183</v>
      </c>
      <c r="G2345" s="7">
        <v>972.02</v>
      </c>
    </row>
    <row r="2346" spans="1:7" x14ac:dyDescent="0.25">
      <c r="A2346">
        <v>3022016</v>
      </c>
      <c r="B2346" t="s">
        <v>24200</v>
      </c>
      <c r="C2346" t="s">
        <v>160</v>
      </c>
      <c r="D2346" t="s">
        <v>377</v>
      </c>
      <c r="E2346">
        <v>611110</v>
      </c>
      <c r="F2346" t="s">
        <v>24183</v>
      </c>
      <c r="G2346" s="7">
        <v>1384.2399999999998</v>
      </c>
    </row>
    <row r="2347" spans="1:7" x14ac:dyDescent="0.25">
      <c r="A2347">
        <v>3022016</v>
      </c>
      <c r="B2347" t="s">
        <v>24200</v>
      </c>
      <c r="C2347" t="s">
        <v>160</v>
      </c>
      <c r="D2347" t="s">
        <v>377</v>
      </c>
      <c r="E2347">
        <v>611120</v>
      </c>
      <c r="F2347" t="s">
        <v>24183</v>
      </c>
      <c r="G2347" s="7">
        <v>18.939999999999998</v>
      </c>
    </row>
    <row r="2348" spans="1:7" x14ac:dyDescent="0.25">
      <c r="A2348">
        <v>3022016</v>
      </c>
      <c r="B2348" t="s">
        <v>24200</v>
      </c>
      <c r="C2348" t="s">
        <v>160</v>
      </c>
      <c r="D2348" t="s">
        <v>377</v>
      </c>
      <c r="E2348">
        <v>611130</v>
      </c>
      <c r="F2348" t="s">
        <v>24183</v>
      </c>
      <c r="G2348" s="7">
        <v>280.99</v>
      </c>
    </row>
    <row r="2349" spans="1:7" x14ac:dyDescent="0.25">
      <c r="A2349">
        <v>3022017</v>
      </c>
      <c r="B2349" t="s">
        <v>24201</v>
      </c>
      <c r="C2349" t="s">
        <v>61</v>
      </c>
      <c r="D2349" t="s">
        <v>371</v>
      </c>
      <c r="E2349">
        <v>615100</v>
      </c>
      <c r="F2349" t="s">
        <v>24183</v>
      </c>
      <c r="G2349" s="7">
        <v>69769.929999999978</v>
      </c>
    </row>
    <row r="2350" spans="1:7" x14ac:dyDescent="0.25">
      <c r="A2350">
        <v>3022017</v>
      </c>
      <c r="B2350" t="s">
        <v>24201</v>
      </c>
      <c r="C2350" t="s">
        <v>61</v>
      </c>
      <c r="D2350" t="s">
        <v>371</v>
      </c>
      <c r="E2350">
        <v>616100</v>
      </c>
      <c r="F2350" t="s">
        <v>24183</v>
      </c>
      <c r="G2350" s="7">
        <v>9348.5300000000007</v>
      </c>
    </row>
    <row r="2351" spans="1:7" x14ac:dyDescent="0.25">
      <c r="A2351">
        <v>3022017</v>
      </c>
      <c r="B2351" t="s">
        <v>24201</v>
      </c>
      <c r="C2351" t="s">
        <v>61</v>
      </c>
      <c r="D2351" t="s">
        <v>371</v>
      </c>
      <c r="E2351">
        <v>617100</v>
      </c>
      <c r="F2351" t="s">
        <v>24183</v>
      </c>
      <c r="G2351" s="7">
        <v>18896.39</v>
      </c>
    </row>
    <row r="2352" spans="1:7" x14ac:dyDescent="0.25">
      <c r="A2352">
        <v>3022017</v>
      </c>
      <c r="B2352" t="s">
        <v>24201</v>
      </c>
      <c r="C2352" t="s">
        <v>61</v>
      </c>
      <c r="D2352" t="s">
        <v>373</v>
      </c>
      <c r="E2352">
        <v>615130</v>
      </c>
      <c r="F2352" t="s">
        <v>24183</v>
      </c>
      <c r="G2352" s="7">
        <v>54380.600000000071</v>
      </c>
    </row>
    <row r="2353" spans="1:7" x14ac:dyDescent="0.25">
      <c r="A2353">
        <v>3022017</v>
      </c>
      <c r="B2353" t="s">
        <v>24201</v>
      </c>
      <c r="C2353" t="s">
        <v>61</v>
      </c>
      <c r="D2353" t="s">
        <v>373</v>
      </c>
      <c r="E2353">
        <v>616160</v>
      </c>
      <c r="F2353" t="s">
        <v>24183</v>
      </c>
      <c r="G2353" s="7">
        <v>6182.8299999999972</v>
      </c>
    </row>
    <row r="2354" spans="1:7" x14ac:dyDescent="0.25">
      <c r="A2354">
        <v>3022017</v>
      </c>
      <c r="B2354" t="s">
        <v>24201</v>
      </c>
      <c r="C2354" t="s">
        <v>61</v>
      </c>
      <c r="D2354" t="s">
        <v>373</v>
      </c>
      <c r="E2354">
        <v>617150</v>
      </c>
      <c r="F2354" t="s">
        <v>24183</v>
      </c>
      <c r="G2354" s="7">
        <v>10161.669999999998</v>
      </c>
    </row>
    <row r="2355" spans="1:7" x14ac:dyDescent="0.25">
      <c r="A2355">
        <v>3022017</v>
      </c>
      <c r="B2355" t="s">
        <v>24201</v>
      </c>
      <c r="C2355" t="s">
        <v>61</v>
      </c>
      <c r="D2355" t="s">
        <v>375</v>
      </c>
      <c r="E2355">
        <v>615140</v>
      </c>
      <c r="F2355" t="s">
        <v>24183</v>
      </c>
      <c r="G2355" s="7">
        <v>8846.3399999999983</v>
      </c>
    </row>
    <row r="2356" spans="1:7" x14ac:dyDescent="0.25">
      <c r="A2356">
        <v>3022017</v>
      </c>
      <c r="B2356" t="s">
        <v>24201</v>
      </c>
      <c r="C2356" t="s">
        <v>61</v>
      </c>
      <c r="D2356" t="s">
        <v>375</v>
      </c>
      <c r="E2356">
        <v>616130</v>
      </c>
      <c r="F2356" t="s">
        <v>24183</v>
      </c>
      <c r="G2356" s="7">
        <v>1007.6100000000001</v>
      </c>
    </row>
    <row r="2357" spans="1:7" x14ac:dyDescent="0.25">
      <c r="A2357">
        <v>3022017</v>
      </c>
      <c r="B2357" t="s">
        <v>24201</v>
      </c>
      <c r="C2357" t="s">
        <v>61</v>
      </c>
      <c r="D2357" t="s">
        <v>375</v>
      </c>
      <c r="E2357">
        <v>617130</v>
      </c>
      <c r="F2357" t="s">
        <v>24183</v>
      </c>
      <c r="G2357" s="7">
        <v>1520.1999999999998</v>
      </c>
    </row>
    <row r="2358" spans="1:7" x14ac:dyDescent="0.25">
      <c r="A2358">
        <v>3022017</v>
      </c>
      <c r="B2358" t="s">
        <v>24201</v>
      </c>
      <c r="C2358" t="s">
        <v>61</v>
      </c>
      <c r="D2358" t="s">
        <v>377</v>
      </c>
      <c r="E2358">
        <v>611110</v>
      </c>
      <c r="F2358" t="s">
        <v>24183</v>
      </c>
      <c r="G2358" s="7">
        <v>8136.6799999999948</v>
      </c>
    </row>
    <row r="2359" spans="1:7" x14ac:dyDescent="0.25">
      <c r="A2359">
        <v>3022017</v>
      </c>
      <c r="B2359" t="s">
        <v>24201</v>
      </c>
      <c r="C2359" t="s">
        <v>61</v>
      </c>
      <c r="D2359" t="s">
        <v>377</v>
      </c>
      <c r="E2359">
        <v>611120</v>
      </c>
      <c r="F2359" t="s">
        <v>24183</v>
      </c>
      <c r="G2359" s="7">
        <v>728.34</v>
      </c>
    </row>
    <row r="2360" spans="1:7" x14ac:dyDescent="0.25">
      <c r="A2360">
        <v>3022017</v>
      </c>
      <c r="B2360" t="s">
        <v>24201</v>
      </c>
      <c r="C2360" t="s">
        <v>61</v>
      </c>
      <c r="D2360" t="s">
        <v>377</v>
      </c>
      <c r="E2360">
        <v>611130</v>
      </c>
      <c r="F2360" t="s">
        <v>24183</v>
      </c>
      <c r="G2360" s="7">
        <v>1274.7799999999997</v>
      </c>
    </row>
    <row r="2361" spans="1:7" x14ac:dyDescent="0.25">
      <c r="A2361">
        <v>3022019</v>
      </c>
      <c r="B2361" t="s">
        <v>24202</v>
      </c>
      <c r="C2361" t="s">
        <v>40</v>
      </c>
      <c r="D2361" t="s">
        <v>371</v>
      </c>
      <c r="E2361">
        <v>615100</v>
      </c>
      <c r="F2361" t="s">
        <v>24183</v>
      </c>
      <c r="G2361" s="7">
        <v>45975.710000000043</v>
      </c>
    </row>
    <row r="2362" spans="1:7" x14ac:dyDescent="0.25">
      <c r="A2362">
        <v>3022019</v>
      </c>
      <c r="B2362" t="s">
        <v>24202</v>
      </c>
      <c r="C2362" t="s">
        <v>40</v>
      </c>
      <c r="D2362" t="s">
        <v>371</v>
      </c>
      <c r="E2362">
        <v>616100</v>
      </c>
      <c r="F2362" t="s">
        <v>24183</v>
      </c>
      <c r="G2362" s="7">
        <v>6311.9400000000005</v>
      </c>
    </row>
    <row r="2363" spans="1:7" x14ac:dyDescent="0.25">
      <c r="A2363">
        <v>3022019</v>
      </c>
      <c r="B2363" t="s">
        <v>24202</v>
      </c>
      <c r="C2363" t="s">
        <v>40</v>
      </c>
      <c r="D2363" t="s">
        <v>371</v>
      </c>
      <c r="E2363">
        <v>617100</v>
      </c>
      <c r="F2363" t="s">
        <v>24183</v>
      </c>
      <c r="G2363" s="7">
        <v>13503.57</v>
      </c>
    </row>
    <row r="2364" spans="1:7" x14ac:dyDescent="0.25">
      <c r="A2364">
        <v>3022019</v>
      </c>
      <c r="B2364" t="s">
        <v>24202</v>
      </c>
      <c r="C2364" t="s">
        <v>40</v>
      </c>
      <c r="D2364" t="s">
        <v>373</v>
      </c>
      <c r="E2364">
        <v>615130</v>
      </c>
      <c r="F2364" t="s">
        <v>24183</v>
      </c>
      <c r="G2364" s="7">
        <v>27608.12</v>
      </c>
    </row>
    <row r="2365" spans="1:7" x14ac:dyDescent="0.25">
      <c r="A2365">
        <v>3022019</v>
      </c>
      <c r="B2365" t="s">
        <v>24202</v>
      </c>
      <c r="C2365" t="s">
        <v>40</v>
      </c>
      <c r="D2365" t="s">
        <v>373</v>
      </c>
      <c r="E2365">
        <v>616160</v>
      </c>
      <c r="F2365" t="s">
        <v>24183</v>
      </c>
      <c r="G2365" s="7">
        <v>3127.91</v>
      </c>
    </row>
    <row r="2366" spans="1:7" x14ac:dyDescent="0.25">
      <c r="A2366">
        <v>3022019</v>
      </c>
      <c r="B2366" t="s">
        <v>24202</v>
      </c>
      <c r="C2366" t="s">
        <v>40</v>
      </c>
      <c r="D2366" t="s">
        <v>373</v>
      </c>
      <c r="E2366">
        <v>617150</v>
      </c>
      <c r="F2366" t="s">
        <v>24183</v>
      </c>
      <c r="G2366" s="7">
        <v>5334.43</v>
      </c>
    </row>
    <row r="2367" spans="1:7" x14ac:dyDescent="0.25">
      <c r="A2367">
        <v>3022019</v>
      </c>
      <c r="B2367" t="s">
        <v>24202</v>
      </c>
      <c r="C2367" t="s">
        <v>40</v>
      </c>
      <c r="D2367" t="s">
        <v>374</v>
      </c>
      <c r="E2367">
        <v>615120</v>
      </c>
      <c r="F2367" t="s">
        <v>24183</v>
      </c>
      <c r="G2367" s="7">
        <v>4814.6499999999996</v>
      </c>
    </row>
    <row r="2368" spans="1:7" x14ac:dyDescent="0.25">
      <c r="A2368">
        <v>3022019</v>
      </c>
      <c r="B2368" t="s">
        <v>24202</v>
      </c>
      <c r="C2368" t="s">
        <v>40</v>
      </c>
      <c r="D2368" t="s">
        <v>374</v>
      </c>
      <c r="E2368">
        <v>616120</v>
      </c>
      <c r="F2368" t="s">
        <v>24183</v>
      </c>
      <c r="G2368" s="7">
        <v>530.94999999999993</v>
      </c>
    </row>
    <row r="2369" spans="1:7" x14ac:dyDescent="0.25">
      <c r="A2369">
        <v>3022019</v>
      </c>
      <c r="B2369" t="s">
        <v>24202</v>
      </c>
      <c r="C2369" t="s">
        <v>40</v>
      </c>
      <c r="D2369" t="s">
        <v>374</v>
      </c>
      <c r="E2369">
        <v>617120</v>
      </c>
      <c r="F2369" t="s">
        <v>24183</v>
      </c>
      <c r="G2369" s="7">
        <v>977.31000000000006</v>
      </c>
    </row>
    <row r="2370" spans="1:7" x14ac:dyDescent="0.25">
      <c r="A2370">
        <v>3022019</v>
      </c>
      <c r="B2370" t="s">
        <v>24202</v>
      </c>
      <c r="C2370" t="s">
        <v>40</v>
      </c>
      <c r="D2370" t="s">
        <v>375</v>
      </c>
      <c r="E2370">
        <v>615140</v>
      </c>
      <c r="F2370" t="s">
        <v>24183</v>
      </c>
      <c r="G2370" s="7">
        <v>5950.1</v>
      </c>
    </row>
    <row r="2371" spans="1:7" x14ac:dyDescent="0.25">
      <c r="A2371">
        <v>3022019</v>
      </c>
      <c r="B2371" t="s">
        <v>24202</v>
      </c>
      <c r="C2371" t="s">
        <v>40</v>
      </c>
      <c r="D2371" t="s">
        <v>375</v>
      </c>
      <c r="E2371">
        <v>616130</v>
      </c>
      <c r="F2371" t="s">
        <v>24183</v>
      </c>
      <c r="G2371" s="7">
        <v>700.42000000000007</v>
      </c>
    </row>
    <row r="2372" spans="1:7" x14ac:dyDescent="0.25">
      <c r="A2372">
        <v>3022019</v>
      </c>
      <c r="B2372" t="s">
        <v>24202</v>
      </c>
      <c r="C2372" t="s">
        <v>40</v>
      </c>
      <c r="D2372" t="s">
        <v>375</v>
      </c>
      <c r="E2372">
        <v>617130</v>
      </c>
      <c r="F2372" t="s">
        <v>24183</v>
      </c>
      <c r="G2372" s="7">
        <v>1207.79</v>
      </c>
    </row>
    <row r="2373" spans="1:7" x14ac:dyDescent="0.25">
      <c r="A2373">
        <v>3022019</v>
      </c>
      <c r="B2373" t="s">
        <v>24202</v>
      </c>
      <c r="C2373" t="s">
        <v>40</v>
      </c>
      <c r="D2373" t="s">
        <v>377</v>
      </c>
      <c r="E2373">
        <v>611110</v>
      </c>
      <c r="F2373" t="s">
        <v>24183</v>
      </c>
      <c r="G2373" s="7">
        <v>4826.7500000000027</v>
      </c>
    </row>
    <row r="2374" spans="1:7" x14ac:dyDescent="0.25">
      <c r="A2374">
        <v>3022019</v>
      </c>
      <c r="B2374" t="s">
        <v>24202</v>
      </c>
      <c r="C2374" t="s">
        <v>40</v>
      </c>
      <c r="D2374" t="s">
        <v>377</v>
      </c>
      <c r="E2374">
        <v>611120</v>
      </c>
      <c r="F2374" t="s">
        <v>24183</v>
      </c>
      <c r="G2374" s="7">
        <v>516.21</v>
      </c>
    </row>
    <row r="2375" spans="1:7" x14ac:dyDescent="0.25">
      <c r="A2375">
        <v>3022019</v>
      </c>
      <c r="B2375" t="s">
        <v>24202</v>
      </c>
      <c r="C2375" t="s">
        <v>40</v>
      </c>
      <c r="D2375" t="s">
        <v>377</v>
      </c>
      <c r="E2375">
        <v>611130</v>
      </c>
      <c r="F2375" t="s">
        <v>24183</v>
      </c>
      <c r="G2375" s="7">
        <v>979.76</v>
      </c>
    </row>
    <row r="2376" spans="1:7" x14ac:dyDescent="0.25">
      <c r="A2376">
        <v>3022024</v>
      </c>
      <c r="B2376" t="s">
        <v>24203</v>
      </c>
      <c r="C2376" t="s">
        <v>178</v>
      </c>
      <c r="D2376" t="s">
        <v>371</v>
      </c>
      <c r="E2376">
        <v>615100</v>
      </c>
      <c r="F2376" t="s">
        <v>24183</v>
      </c>
      <c r="G2376" s="7">
        <v>44756.19000000001</v>
      </c>
    </row>
    <row r="2377" spans="1:7" x14ac:dyDescent="0.25">
      <c r="A2377">
        <v>3022024</v>
      </c>
      <c r="B2377" t="s">
        <v>24203</v>
      </c>
      <c r="C2377" t="s">
        <v>178</v>
      </c>
      <c r="D2377" t="s">
        <v>371</v>
      </c>
      <c r="E2377">
        <v>616100</v>
      </c>
      <c r="F2377" t="s">
        <v>24183</v>
      </c>
      <c r="G2377" s="7">
        <v>5929.42</v>
      </c>
    </row>
    <row r="2378" spans="1:7" x14ac:dyDescent="0.25">
      <c r="A2378">
        <v>3022024</v>
      </c>
      <c r="B2378" t="s">
        <v>24203</v>
      </c>
      <c r="C2378" t="s">
        <v>178</v>
      </c>
      <c r="D2378" t="s">
        <v>371</v>
      </c>
      <c r="E2378">
        <v>617100</v>
      </c>
      <c r="F2378" t="s">
        <v>24183</v>
      </c>
      <c r="G2378" s="7">
        <v>12501.329999999996</v>
      </c>
    </row>
    <row r="2379" spans="1:7" x14ac:dyDescent="0.25">
      <c r="A2379">
        <v>3022024</v>
      </c>
      <c r="B2379" t="s">
        <v>24203</v>
      </c>
      <c r="C2379" t="s">
        <v>178</v>
      </c>
      <c r="D2379" t="s">
        <v>373</v>
      </c>
      <c r="E2379">
        <v>615130</v>
      </c>
      <c r="F2379" t="s">
        <v>24183</v>
      </c>
      <c r="G2379" s="7">
        <v>24477.719999999979</v>
      </c>
    </row>
    <row r="2380" spans="1:7" x14ac:dyDescent="0.25">
      <c r="A2380">
        <v>3022024</v>
      </c>
      <c r="B2380" t="s">
        <v>24203</v>
      </c>
      <c r="C2380" t="s">
        <v>178</v>
      </c>
      <c r="D2380" t="s">
        <v>373</v>
      </c>
      <c r="E2380">
        <v>616160</v>
      </c>
      <c r="F2380" t="s">
        <v>24183</v>
      </c>
      <c r="G2380" s="7">
        <v>2702.4799999999996</v>
      </c>
    </row>
    <row r="2381" spans="1:7" x14ac:dyDescent="0.25">
      <c r="A2381">
        <v>3022024</v>
      </c>
      <c r="B2381" t="s">
        <v>24203</v>
      </c>
      <c r="C2381" t="s">
        <v>178</v>
      </c>
      <c r="D2381" t="s">
        <v>373</v>
      </c>
      <c r="E2381">
        <v>617150</v>
      </c>
      <c r="F2381" t="s">
        <v>24183</v>
      </c>
      <c r="G2381" s="7">
        <v>4968.6099999999988</v>
      </c>
    </row>
    <row r="2382" spans="1:7" x14ac:dyDescent="0.25">
      <c r="A2382">
        <v>3022024</v>
      </c>
      <c r="B2382" t="s">
        <v>24203</v>
      </c>
      <c r="C2382" t="s">
        <v>178</v>
      </c>
      <c r="D2382" t="s">
        <v>374</v>
      </c>
      <c r="E2382">
        <v>615120</v>
      </c>
      <c r="F2382" t="s">
        <v>24183</v>
      </c>
      <c r="G2382" s="7">
        <v>2576.13</v>
      </c>
    </row>
    <row r="2383" spans="1:7" x14ac:dyDescent="0.25">
      <c r="A2383">
        <v>3022024</v>
      </c>
      <c r="B2383" t="s">
        <v>24203</v>
      </c>
      <c r="C2383" t="s">
        <v>178</v>
      </c>
      <c r="D2383" t="s">
        <v>374</v>
      </c>
      <c r="E2383">
        <v>616120</v>
      </c>
      <c r="F2383" t="s">
        <v>24183</v>
      </c>
      <c r="G2383" s="7">
        <v>321.10000000000002</v>
      </c>
    </row>
    <row r="2384" spans="1:7" x14ac:dyDescent="0.25">
      <c r="A2384">
        <v>3022024</v>
      </c>
      <c r="B2384" t="s">
        <v>24203</v>
      </c>
      <c r="C2384" t="s">
        <v>178</v>
      </c>
      <c r="D2384" t="s">
        <v>374</v>
      </c>
      <c r="E2384">
        <v>617120</v>
      </c>
      <c r="F2384" t="s">
        <v>24183</v>
      </c>
      <c r="G2384" s="7">
        <v>522.91</v>
      </c>
    </row>
    <row r="2385" spans="1:7" x14ac:dyDescent="0.25">
      <c r="A2385">
        <v>3022024</v>
      </c>
      <c r="B2385" t="s">
        <v>24203</v>
      </c>
      <c r="C2385" t="s">
        <v>178</v>
      </c>
      <c r="D2385" t="s">
        <v>375</v>
      </c>
      <c r="E2385">
        <v>615140</v>
      </c>
      <c r="F2385" t="s">
        <v>24183</v>
      </c>
      <c r="G2385" s="7">
        <v>6261.57</v>
      </c>
    </row>
    <row r="2386" spans="1:7" x14ac:dyDescent="0.25">
      <c r="A2386">
        <v>3022024</v>
      </c>
      <c r="B2386" t="s">
        <v>24203</v>
      </c>
      <c r="C2386" t="s">
        <v>178</v>
      </c>
      <c r="D2386" t="s">
        <v>375</v>
      </c>
      <c r="E2386">
        <v>616130</v>
      </c>
      <c r="F2386" t="s">
        <v>24183</v>
      </c>
      <c r="G2386" s="7">
        <v>774.34</v>
      </c>
    </row>
    <row r="2387" spans="1:7" x14ac:dyDescent="0.25">
      <c r="A2387">
        <v>3022024</v>
      </c>
      <c r="B2387" t="s">
        <v>24203</v>
      </c>
      <c r="C2387" t="s">
        <v>178</v>
      </c>
      <c r="D2387" t="s">
        <v>375</v>
      </c>
      <c r="E2387">
        <v>617130</v>
      </c>
      <c r="F2387" t="s">
        <v>24183</v>
      </c>
      <c r="G2387" s="7">
        <v>1271</v>
      </c>
    </row>
    <row r="2388" spans="1:7" x14ac:dyDescent="0.25">
      <c r="A2388">
        <v>3022024</v>
      </c>
      <c r="B2388" t="s">
        <v>24203</v>
      </c>
      <c r="C2388" t="s">
        <v>178</v>
      </c>
      <c r="D2388" t="s">
        <v>377</v>
      </c>
      <c r="E2388">
        <v>611110</v>
      </c>
      <c r="F2388" t="s">
        <v>24183</v>
      </c>
      <c r="G2388" s="7">
        <v>14816.97</v>
      </c>
    </row>
    <row r="2389" spans="1:7" x14ac:dyDescent="0.25">
      <c r="A2389">
        <v>3022024</v>
      </c>
      <c r="B2389" t="s">
        <v>24203</v>
      </c>
      <c r="C2389" t="s">
        <v>178</v>
      </c>
      <c r="D2389" t="s">
        <v>377</v>
      </c>
      <c r="E2389">
        <v>611120</v>
      </c>
      <c r="F2389" t="s">
        <v>24183</v>
      </c>
      <c r="G2389" s="7">
        <v>1553.42</v>
      </c>
    </row>
    <row r="2390" spans="1:7" x14ac:dyDescent="0.25">
      <c r="A2390">
        <v>3022024</v>
      </c>
      <c r="B2390" t="s">
        <v>24203</v>
      </c>
      <c r="C2390" t="s">
        <v>178</v>
      </c>
      <c r="D2390" t="s">
        <v>377</v>
      </c>
      <c r="E2390">
        <v>611130</v>
      </c>
      <c r="F2390" t="s">
        <v>24183</v>
      </c>
      <c r="G2390" s="7">
        <v>3007.63</v>
      </c>
    </row>
    <row r="2391" spans="1:7" x14ac:dyDescent="0.25">
      <c r="A2391">
        <v>3022024</v>
      </c>
      <c r="B2391" t="s">
        <v>24203</v>
      </c>
      <c r="C2391" t="s">
        <v>178</v>
      </c>
      <c r="D2391" t="s">
        <v>379</v>
      </c>
      <c r="E2391">
        <v>615170</v>
      </c>
      <c r="F2391" t="s">
        <v>24183</v>
      </c>
      <c r="G2391" s="7">
        <v>7515.3600000000006</v>
      </c>
    </row>
    <row r="2392" spans="1:7" x14ac:dyDescent="0.25">
      <c r="A2392">
        <v>3022024</v>
      </c>
      <c r="B2392" t="s">
        <v>24203</v>
      </c>
      <c r="C2392" t="s">
        <v>178</v>
      </c>
      <c r="D2392" t="s">
        <v>379</v>
      </c>
      <c r="E2392">
        <v>616140</v>
      </c>
      <c r="F2392" t="s">
        <v>24183</v>
      </c>
      <c r="G2392" s="7">
        <v>871.49</v>
      </c>
    </row>
    <row r="2393" spans="1:7" x14ac:dyDescent="0.25">
      <c r="A2393">
        <v>3022024</v>
      </c>
      <c r="B2393" t="s">
        <v>24203</v>
      </c>
      <c r="C2393" t="s">
        <v>178</v>
      </c>
      <c r="D2393" t="s">
        <v>379</v>
      </c>
      <c r="E2393">
        <v>617160</v>
      </c>
      <c r="F2393" t="s">
        <v>24183</v>
      </c>
      <c r="G2393" s="7">
        <v>1525.5099999999998</v>
      </c>
    </row>
    <row r="2394" spans="1:7" x14ac:dyDescent="0.25">
      <c r="A2394">
        <v>3022025</v>
      </c>
      <c r="B2394" t="s">
        <v>24204</v>
      </c>
      <c r="C2394" t="s">
        <v>244</v>
      </c>
      <c r="D2394" t="s">
        <v>371</v>
      </c>
      <c r="E2394">
        <v>615100</v>
      </c>
      <c r="F2394" t="s">
        <v>24183</v>
      </c>
      <c r="G2394" s="7">
        <v>70345.709999999992</v>
      </c>
    </row>
    <row r="2395" spans="1:7" x14ac:dyDescent="0.25">
      <c r="A2395">
        <v>3022025</v>
      </c>
      <c r="B2395" t="s">
        <v>24204</v>
      </c>
      <c r="C2395" t="s">
        <v>244</v>
      </c>
      <c r="D2395" t="s">
        <v>371</v>
      </c>
      <c r="E2395">
        <v>616100</v>
      </c>
      <c r="F2395" t="s">
        <v>24183</v>
      </c>
      <c r="G2395" s="7">
        <v>9310.880000000001</v>
      </c>
    </row>
    <row r="2396" spans="1:7" x14ac:dyDescent="0.25">
      <c r="A2396">
        <v>3022025</v>
      </c>
      <c r="B2396" t="s">
        <v>24204</v>
      </c>
      <c r="C2396" t="s">
        <v>244</v>
      </c>
      <c r="D2396" t="s">
        <v>371</v>
      </c>
      <c r="E2396">
        <v>617100</v>
      </c>
      <c r="F2396" t="s">
        <v>24183</v>
      </c>
      <c r="G2396" s="7">
        <v>20074.77</v>
      </c>
    </row>
    <row r="2397" spans="1:7" x14ac:dyDescent="0.25">
      <c r="A2397">
        <v>3022025</v>
      </c>
      <c r="B2397" t="s">
        <v>24204</v>
      </c>
      <c r="C2397" t="s">
        <v>244</v>
      </c>
      <c r="D2397" t="s">
        <v>373</v>
      </c>
      <c r="E2397">
        <v>615130</v>
      </c>
      <c r="F2397" t="s">
        <v>24183</v>
      </c>
      <c r="G2397" s="7">
        <v>20172.920000000002</v>
      </c>
    </row>
    <row r="2398" spans="1:7" x14ac:dyDescent="0.25">
      <c r="A2398">
        <v>3022025</v>
      </c>
      <c r="B2398" t="s">
        <v>24204</v>
      </c>
      <c r="C2398" t="s">
        <v>244</v>
      </c>
      <c r="D2398" t="s">
        <v>373</v>
      </c>
      <c r="E2398">
        <v>616160</v>
      </c>
      <c r="F2398" t="s">
        <v>24183</v>
      </c>
      <c r="G2398" s="7">
        <v>1946.6599999999999</v>
      </c>
    </row>
    <row r="2399" spans="1:7" x14ac:dyDescent="0.25">
      <c r="A2399">
        <v>3022025</v>
      </c>
      <c r="B2399" t="s">
        <v>24204</v>
      </c>
      <c r="C2399" t="s">
        <v>244</v>
      </c>
      <c r="D2399" t="s">
        <v>373</v>
      </c>
      <c r="E2399">
        <v>617150</v>
      </c>
      <c r="F2399" t="s">
        <v>24183</v>
      </c>
      <c r="G2399" s="7">
        <v>4020.79</v>
      </c>
    </row>
    <row r="2400" spans="1:7" x14ac:dyDescent="0.25">
      <c r="A2400">
        <v>3022025</v>
      </c>
      <c r="B2400" t="s">
        <v>24204</v>
      </c>
      <c r="C2400" t="s">
        <v>244</v>
      </c>
      <c r="D2400" t="s">
        <v>374</v>
      </c>
      <c r="E2400">
        <v>615120</v>
      </c>
      <c r="F2400" t="s">
        <v>24183</v>
      </c>
      <c r="G2400" s="7">
        <v>6226.59</v>
      </c>
    </row>
    <row r="2401" spans="1:7" x14ac:dyDescent="0.25">
      <c r="A2401">
        <v>3022025</v>
      </c>
      <c r="B2401" t="s">
        <v>24204</v>
      </c>
      <c r="C2401" t="s">
        <v>244</v>
      </c>
      <c r="D2401" t="s">
        <v>374</v>
      </c>
      <c r="E2401">
        <v>616120</v>
      </c>
      <c r="F2401" t="s">
        <v>24183</v>
      </c>
      <c r="G2401" s="7">
        <v>616.59999999999991</v>
      </c>
    </row>
    <row r="2402" spans="1:7" x14ac:dyDescent="0.25">
      <c r="A2402">
        <v>3022025</v>
      </c>
      <c r="B2402" t="s">
        <v>24204</v>
      </c>
      <c r="C2402" t="s">
        <v>244</v>
      </c>
      <c r="D2402" t="s">
        <v>374</v>
      </c>
      <c r="E2402">
        <v>617120</v>
      </c>
      <c r="F2402" t="s">
        <v>24183</v>
      </c>
      <c r="G2402" s="7">
        <v>1263.9100000000003</v>
      </c>
    </row>
    <row r="2403" spans="1:7" x14ac:dyDescent="0.25">
      <c r="A2403">
        <v>3022025</v>
      </c>
      <c r="B2403" t="s">
        <v>24204</v>
      </c>
      <c r="C2403" t="s">
        <v>244</v>
      </c>
      <c r="D2403" t="s">
        <v>375</v>
      </c>
      <c r="E2403">
        <v>615140</v>
      </c>
      <c r="F2403" t="s">
        <v>24183</v>
      </c>
      <c r="G2403" s="7">
        <v>4896.2299999999987</v>
      </c>
    </row>
    <row r="2404" spans="1:7" x14ac:dyDescent="0.25">
      <c r="A2404">
        <v>3022025</v>
      </c>
      <c r="B2404" t="s">
        <v>24204</v>
      </c>
      <c r="C2404" t="s">
        <v>244</v>
      </c>
      <c r="D2404" t="s">
        <v>375</v>
      </c>
      <c r="E2404">
        <v>616130</v>
      </c>
      <c r="F2404" t="s">
        <v>24183</v>
      </c>
      <c r="G2404" s="7">
        <v>480.59</v>
      </c>
    </row>
    <row r="2405" spans="1:7" x14ac:dyDescent="0.25">
      <c r="A2405">
        <v>3022025</v>
      </c>
      <c r="B2405" t="s">
        <v>24204</v>
      </c>
      <c r="C2405" t="s">
        <v>244</v>
      </c>
      <c r="D2405" t="s">
        <v>375</v>
      </c>
      <c r="E2405">
        <v>617130</v>
      </c>
      <c r="F2405" t="s">
        <v>24183</v>
      </c>
      <c r="G2405" s="7">
        <v>1158.03</v>
      </c>
    </row>
    <row r="2406" spans="1:7" x14ac:dyDescent="0.25">
      <c r="A2406">
        <v>3022025</v>
      </c>
      <c r="B2406" t="s">
        <v>24204</v>
      </c>
      <c r="C2406" t="s">
        <v>244</v>
      </c>
      <c r="D2406" t="s">
        <v>377</v>
      </c>
      <c r="E2406">
        <v>611110</v>
      </c>
      <c r="F2406" t="s">
        <v>24183</v>
      </c>
      <c r="G2406" s="7">
        <v>3594.24</v>
      </c>
    </row>
    <row r="2407" spans="1:7" x14ac:dyDescent="0.25">
      <c r="A2407">
        <v>3022025</v>
      </c>
      <c r="B2407" t="s">
        <v>24204</v>
      </c>
      <c r="C2407" t="s">
        <v>244</v>
      </c>
      <c r="D2407" t="s">
        <v>377</v>
      </c>
      <c r="E2407">
        <v>611120</v>
      </c>
      <c r="F2407" t="s">
        <v>24183</v>
      </c>
      <c r="G2407" s="7">
        <v>195.75</v>
      </c>
    </row>
    <row r="2408" spans="1:7" x14ac:dyDescent="0.25">
      <c r="A2408">
        <v>3022025</v>
      </c>
      <c r="B2408" t="s">
        <v>24204</v>
      </c>
      <c r="C2408" t="s">
        <v>244</v>
      </c>
      <c r="D2408" t="s">
        <v>377</v>
      </c>
      <c r="E2408">
        <v>611130</v>
      </c>
      <c r="F2408" t="s">
        <v>24183</v>
      </c>
      <c r="G2408" s="7">
        <v>682.19</v>
      </c>
    </row>
    <row r="2409" spans="1:7" x14ac:dyDescent="0.25">
      <c r="A2409">
        <v>3022025</v>
      </c>
      <c r="B2409" t="s">
        <v>24204</v>
      </c>
      <c r="C2409" t="s">
        <v>244</v>
      </c>
      <c r="D2409" t="s">
        <v>379</v>
      </c>
      <c r="E2409">
        <v>615170</v>
      </c>
      <c r="F2409" t="s">
        <v>24183</v>
      </c>
      <c r="G2409" s="7">
        <v>208.95999999999998</v>
      </c>
    </row>
    <row r="2410" spans="1:7" x14ac:dyDescent="0.25">
      <c r="A2410">
        <v>3022027</v>
      </c>
      <c r="B2410" t="s">
        <v>24205</v>
      </c>
      <c r="C2410" t="s">
        <v>460</v>
      </c>
      <c r="D2410" t="s">
        <v>371</v>
      </c>
      <c r="E2410">
        <v>615100</v>
      </c>
      <c r="F2410" t="s">
        <v>24183</v>
      </c>
      <c r="G2410" s="7">
        <v>64087.039999999986</v>
      </c>
    </row>
    <row r="2411" spans="1:7" x14ac:dyDescent="0.25">
      <c r="A2411">
        <v>3022027</v>
      </c>
      <c r="B2411" t="s">
        <v>24205</v>
      </c>
      <c r="C2411" t="s">
        <v>460</v>
      </c>
      <c r="D2411" t="s">
        <v>371</v>
      </c>
      <c r="E2411">
        <v>616100</v>
      </c>
      <c r="F2411" t="s">
        <v>24183</v>
      </c>
      <c r="G2411" s="7">
        <v>8819.73</v>
      </c>
    </row>
    <row r="2412" spans="1:7" x14ac:dyDescent="0.25">
      <c r="A2412">
        <v>3022027</v>
      </c>
      <c r="B2412" t="s">
        <v>24205</v>
      </c>
      <c r="C2412" t="s">
        <v>460</v>
      </c>
      <c r="D2412" t="s">
        <v>371</v>
      </c>
      <c r="E2412">
        <v>617100</v>
      </c>
      <c r="F2412" t="s">
        <v>24183</v>
      </c>
      <c r="G2412" s="7">
        <v>17736.570000000003</v>
      </c>
    </row>
    <row r="2413" spans="1:7" x14ac:dyDescent="0.25">
      <c r="A2413">
        <v>3022027</v>
      </c>
      <c r="B2413" t="s">
        <v>24205</v>
      </c>
      <c r="C2413" t="s">
        <v>460</v>
      </c>
      <c r="D2413" t="s">
        <v>373</v>
      </c>
      <c r="E2413">
        <v>615130</v>
      </c>
      <c r="F2413" t="s">
        <v>24183</v>
      </c>
      <c r="G2413" s="7">
        <v>14750.509999999998</v>
      </c>
    </row>
    <row r="2414" spans="1:7" x14ac:dyDescent="0.25">
      <c r="A2414">
        <v>3022027</v>
      </c>
      <c r="B2414" t="s">
        <v>24205</v>
      </c>
      <c r="C2414" t="s">
        <v>460</v>
      </c>
      <c r="D2414" t="s">
        <v>373</v>
      </c>
      <c r="E2414">
        <v>616160</v>
      </c>
      <c r="F2414" t="s">
        <v>24183</v>
      </c>
      <c r="G2414" s="7">
        <v>1715.7699999999998</v>
      </c>
    </row>
    <row r="2415" spans="1:7" x14ac:dyDescent="0.25">
      <c r="A2415">
        <v>3022027</v>
      </c>
      <c r="B2415" t="s">
        <v>24205</v>
      </c>
      <c r="C2415" t="s">
        <v>460</v>
      </c>
      <c r="D2415" t="s">
        <v>373</v>
      </c>
      <c r="E2415">
        <v>617150</v>
      </c>
      <c r="F2415" t="s">
        <v>24183</v>
      </c>
      <c r="G2415" s="7">
        <v>2994.1400000000003</v>
      </c>
    </row>
    <row r="2416" spans="1:7" x14ac:dyDescent="0.25">
      <c r="A2416">
        <v>3022027</v>
      </c>
      <c r="B2416" t="s">
        <v>24205</v>
      </c>
      <c r="C2416" t="s">
        <v>460</v>
      </c>
      <c r="D2416" t="s">
        <v>374</v>
      </c>
      <c r="E2416">
        <v>615120</v>
      </c>
      <c r="F2416" t="s">
        <v>24183</v>
      </c>
      <c r="G2416" s="7">
        <v>3032.95</v>
      </c>
    </row>
    <row r="2417" spans="1:7" x14ac:dyDescent="0.25">
      <c r="A2417">
        <v>3022027</v>
      </c>
      <c r="B2417" t="s">
        <v>24205</v>
      </c>
      <c r="C2417" t="s">
        <v>460</v>
      </c>
      <c r="D2417" t="s">
        <v>374</v>
      </c>
      <c r="E2417">
        <v>616120</v>
      </c>
      <c r="F2417" t="s">
        <v>24183</v>
      </c>
      <c r="G2417" s="7">
        <v>395.65999999999997</v>
      </c>
    </row>
    <row r="2418" spans="1:7" x14ac:dyDescent="0.25">
      <c r="A2418">
        <v>3022027</v>
      </c>
      <c r="B2418" t="s">
        <v>24205</v>
      </c>
      <c r="C2418" t="s">
        <v>460</v>
      </c>
      <c r="D2418" t="s">
        <v>374</v>
      </c>
      <c r="E2418">
        <v>617120</v>
      </c>
      <c r="F2418" t="s">
        <v>24183</v>
      </c>
      <c r="G2418" s="7">
        <v>615.65</v>
      </c>
    </row>
    <row r="2419" spans="1:7" x14ac:dyDescent="0.25">
      <c r="A2419">
        <v>3022027</v>
      </c>
      <c r="B2419" t="s">
        <v>24205</v>
      </c>
      <c r="C2419" t="s">
        <v>460</v>
      </c>
      <c r="D2419" t="s">
        <v>375</v>
      </c>
      <c r="E2419">
        <v>615140</v>
      </c>
      <c r="F2419" t="s">
        <v>24183</v>
      </c>
      <c r="G2419" s="7">
        <v>6808.0300000000007</v>
      </c>
    </row>
    <row r="2420" spans="1:7" x14ac:dyDescent="0.25">
      <c r="A2420">
        <v>3022027</v>
      </c>
      <c r="B2420" t="s">
        <v>24205</v>
      </c>
      <c r="C2420" t="s">
        <v>460</v>
      </c>
      <c r="D2420" t="s">
        <v>375</v>
      </c>
      <c r="E2420">
        <v>616130</v>
      </c>
      <c r="F2420" t="s">
        <v>24183</v>
      </c>
      <c r="G2420" s="7">
        <v>859.16000000000008</v>
      </c>
    </row>
    <row r="2421" spans="1:7" x14ac:dyDescent="0.25">
      <c r="A2421">
        <v>3022027</v>
      </c>
      <c r="B2421" t="s">
        <v>24205</v>
      </c>
      <c r="C2421" t="s">
        <v>460</v>
      </c>
      <c r="D2421" t="s">
        <v>375</v>
      </c>
      <c r="E2421">
        <v>617130</v>
      </c>
      <c r="F2421" t="s">
        <v>24183</v>
      </c>
      <c r="G2421" s="7">
        <v>1334.4099999999999</v>
      </c>
    </row>
    <row r="2422" spans="1:7" x14ac:dyDescent="0.25">
      <c r="A2422">
        <v>3022027</v>
      </c>
      <c r="B2422" t="s">
        <v>24205</v>
      </c>
      <c r="C2422" t="s">
        <v>460</v>
      </c>
      <c r="D2422" t="s">
        <v>377</v>
      </c>
      <c r="E2422">
        <v>611110</v>
      </c>
      <c r="F2422" t="s">
        <v>24183</v>
      </c>
      <c r="G2422" s="7">
        <v>1730.3000000000002</v>
      </c>
    </row>
    <row r="2423" spans="1:7" x14ac:dyDescent="0.25">
      <c r="A2423">
        <v>3022027</v>
      </c>
      <c r="B2423" t="s">
        <v>24205</v>
      </c>
      <c r="C2423" t="s">
        <v>460</v>
      </c>
      <c r="D2423" t="s">
        <v>377</v>
      </c>
      <c r="E2423">
        <v>611120</v>
      </c>
      <c r="F2423" t="s">
        <v>24183</v>
      </c>
      <c r="G2423" s="7">
        <v>139.32999999999998</v>
      </c>
    </row>
    <row r="2424" spans="1:7" x14ac:dyDescent="0.25">
      <c r="A2424">
        <v>3022027</v>
      </c>
      <c r="B2424" t="s">
        <v>24205</v>
      </c>
      <c r="C2424" t="s">
        <v>460</v>
      </c>
      <c r="D2424" t="s">
        <v>377</v>
      </c>
      <c r="E2424">
        <v>611130</v>
      </c>
      <c r="F2424" t="s">
        <v>24183</v>
      </c>
      <c r="G2424" s="7">
        <v>351.24</v>
      </c>
    </row>
    <row r="2425" spans="1:7" x14ac:dyDescent="0.25">
      <c r="A2425">
        <v>3022028</v>
      </c>
      <c r="B2425" t="s">
        <v>24206</v>
      </c>
      <c r="C2425" t="s">
        <v>459</v>
      </c>
      <c r="D2425" t="s">
        <v>371</v>
      </c>
      <c r="E2425">
        <v>615100</v>
      </c>
      <c r="F2425" t="s">
        <v>24183</v>
      </c>
      <c r="G2425" s="7">
        <v>49488.279999999933</v>
      </c>
    </row>
    <row r="2426" spans="1:7" x14ac:dyDescent="0.25">
      <c r="A2426">
        <v>3022028</v>
      </c>
      <c r="B2426" t="s">
        <v>24206</v>
      </c>
      <c r="C2426" t="s">
        <v>459</v>
      </c>
      <c r="D2426" t="s">
        <v>371</v>
      </c>
      <c r="E2426">
        <v>616100</v>
      </c>
      <c r="F2426" t="s">
        <v>24183</v>
      </c>
      <c r="G2426" s="7">
        <v>6610.07</v>
      </c>
    </row>
    <row r="2427" spans="1:7" x14ac:dyDescent="0.25">
      <c r="A2427">
        <v>3022028</v>
      </c>
      <c r="B2427" t="s">
        <v>24206</v>
      </c>
      <c r="C2427" t="s">
        <v>459</v>
      </c>
      <c r="D2427" t="s">
        <v>371</v>
      </c>
      <c r="E2427">
        <v>617100</v>
      </c>
      <c r="F2427" t="s">
        <v>24183</v>
      </c>
      <c r="G2427" s="7">
        <v>14122.62</v>
      </c>
    </row>
    <row r="2428" spans="1:7" x14ac:dyDescent="0.25">
      <c r="A2428">
        <v>3022028</v>
      </c>
      <c r="B2428" t="s">
        <v>24206</v>
      </c>
      <c r="C2428" t="s">
        <v>459</v>
      </c>
      <c r="D2428" t="s">
        <v>373</v>
      </c>
      <c r="E2428">
        <v>615130</v>
      </c>
      <c r="F2428" t="s">
        <v>24183</v>
      </c>
      <c r="G2428" s="7">
        <v>15695.18</v>
      </c>
    </row>
    <row r="2429" spans="1:7" x14ac:dyDescent="0.25">
      <c r="A2429">
        <v>3022028</v>
      </c>
      <c r="B2429" t="s">
        <v>24206</v>
      </c>
      <c r="C2429" t="s">
        <v>459</v>
      </c>
      <c r="D2429" t="s">
        <v>373</v>
      </c>
      <c r="E2429">
        <v>616160</v>
      </c>
      <c r="F2429" t="s">
        <v>24183</v>
      </c>
      <c r="G2429" s="7">
        <v>1815.6999999999998</v>
      </c>
    </row>
    <row r="2430" spans="1:7" x14ac:dyDescent="0.25">
      <c r="A2430">
        <v>3022028</v>
      </c>
      <c r="B2430" t="s">
        <v>24206</v>
      </c>
      <c r="C2430" t="s">
        <v>459</v>
      </c>
      <c r="D2430" t="s">
        <v>373</v>
      </c>
      <c r="E2430">
        <v>617150</v>
      </c>
      <c r="F2430" t="s">
        <v>24183</v>
      </c>
      <c r="G2430" s="7">
        <v>3185.8799999999997</v>
      </c>
    </row>
    <row r="2431" spans="1:7" x14ac:dyDescent="0.25">
      <c r="A2431">
        <v>3022028</v>
      </c>
      <c r="B2431" t="s">
        <v>24206</v>
      </c>
      <c r="C2431" t="s">
        <v>459</v>
      </c>
      <c r="D2431" t="s">
        <v>374</v>
      </c>
      <c r="E2431">
        <v>615120</v>
      </c>
      <c r="F2431" t="s">
        <v>24183</v>
      </c>
      <c r="G2431" s="7">
        <v>3032.94</v>
      </c>
    </row>
    <row r="2432" spans="1:7" x14ac:dyDescent="0.25">
      <c r="A2432">
        <v>3022028</v>
      </c>
      <c r="B2432" t="s">
        <v>24206</v>
      </c>
      <c r="C2432" t="s">
        <v>459</v>
      </c>
      <c r="D2432" t="s">
        <v>374</v>
      </c>
      <c r="E2432">
        <v>616120</v>
      </c>
      <c r="F2432" t="s">
        <v>24183</v>
      </c>
      <c r="G2432" s="7">
        <v>395.65999999999997</v>
      </c>
    </row>
    <row r="2433" spans="1:7" x14ac:dyDescent="0.25">
      <c r="A2433">
        <v>3022028</v>
      </c>
      <c r="B2433" t="s">
        <v>24206</v>
      </c>
      <c r="C2433" t="s">
        <v>459</v>
      </c>
      <c r="D2433" t="s">
        <v>374</v>
      </c>
      <c r="E2433">
        <v>617120</v>
      </c>
      <c r="F2433" t="s">
        <v>24183</v>
      </c>
      <c r="G2433" s="7">
        <v>615.64</v>
      </c>
    </row>
    <row r="2434" spans="1:7" x14ac:dyDescent="0.25">
      <c r="A2434">
        <v>3022028</v>
      </c>
      <c r="B2434" t="s">
        <v>24206</v>
      </c>
      <c r="C2434" t="s">
        <v>459</v>
      </c>
      <c r="D2434" t="s">
        <v>375</v>
      </c>
      <c r="E2434">
        <v>615140</v>
      </c>
      <c r="F2434" t="s">
        <v>24183</v>
      </c>
      <c r="G2434" s="7">
        <v>6673.4100000000017</v>
      </c>
    </row>
    <row r="2435" spans="1:7" x14ac:dyDescent="0.25">
      <c r="A2435">
        <v>3022028</v>
      </c>
      <c r="B2435" t="s">
        <v>24206</v>
      </c>
      <c r="C2435" t="s">
        <v>459</v>
      </c>
      <c r="D2435" t="s">
        <v>375</v>
      </c>
      <c r="E2435">
        <v>616130</v>
      </c>
      <c r="F2435" t="s">
        <v>24183</v>
      </c>
      <c r="G2435" s="7">
        <v>834.81999999999994</v>
      </c>
    </row>
    <row r="2436" spans="1:7" x14ac:dyDescent="0.25">
      <c r="A2436">
        <v>3022028</v>
      </c>
      <c r="B2436" t="s">
        <v>24206</v>
      </c>
      <c r="C2436" t="s">
        <v>459</v>
      </c>
      <c r="D2436" t="s">
        <v>375</v>
      </c>
      <c r="E2436">
        <v>617130</v>
      </c>
      <c r="F2436" t="s">
        <v>24183</v>
      </c>
      <c r="G2436" s="7">
        <v>1354.6</v>
      </c>
    </row>
    <row r="2437" spans="1:7" x14ac:dyDescent="0.25">
      <c r="A2437">
        <v>3022028</v>
      </c>
      <c r="B2437" t="s">
        <v>24206</v>
      </c>
      <c r="C2437" t="s">
        <v>459</v>
      </c>
      <c r="D2437" t="s">
        <v>377</v>
      </c>
      <c r="E2437">
        <v>611110</v>
      </c>
      <c r="F2437" t="s">
        <v>24183</v>
      </c>
      <c r="G2437" s="7">
        <v>2241.3099999999995</v>
      </c>
    </row>
    <row r="2438" spans="1:7" x14ac:dyDescent="0.25">
      <c r="A2438">
        <v>3022028</v>
      </c>
      <c r="B2438" t="s">
        <v>24206</v>
      </c>
      <c r="C2438" t="s">
        <v>459</v>
      </c>
      <c r="D2438" t="s">
        <v>377</v>
      </c>
      <c r="E2438">
        <v>611120</v>
      </c>
      <c r="F2438" t="s">
        <v>24183</v>
      </c>
      <c r="G2438" s="7">
        <v>44.559999999999995</v>
      </c>
    </row>
    <row r="2439" spans="1:7" x14ac:dyDescent="0.25">
      <c r="A2439">
        <v>3022028</v>
      </c>
      <c r="B2439" t="s">
        <v>24206</v>
      </c>
      <c r="C2439" t="s">
        <v>459</v>
      </c>
      <c r="D2439" t="s">
        <v>377</v>
      </c>
      <c r="E2439">
        <v>611130</v>
      </c>
      <c r="F2439" t="s">
        <v>24183</v>
      </c>
      <c r="G2439" s="7">
        <v>339.15</v>
      </c>
    </row>
    <row r="2440" spans="1:7" x14ac:dyDescent="0.25">
      <c r="A2440">
        <v>3022029</v>
      </c>
      <c r="B2440" t="s">
        <v>24207</v>
      </c>
      <c r="C2440" t="s">
        <v>100</v>
      </c>
      <c r="D2440" t="s">
        <v>371</v>
      </c>
      <c r="E2440">
        <v>615100</v>
      </c>
      <c r="F2440" t="s">
        <v>24183</v>
      </c>
      <c r="G2440" s="7">
        <v>78684.13</v>
      </c>
    </row>
    <row r="2441" spans="1:7" x14ac:dyDescent="0.25">
      <c r="A2441">
        <v>3022029</v>
      </c>
      <c r="B2441" t="s">
        <v>24207</v>
      </c>
      <c r="C2441" t="s">
        <v>100</v>
      </c>
      <c r="D2441" t="s">
        <v>371</v>
      </c>
      <c r="E2441">
        <v>616100</v>
      </c>
      <c r="F2441" t="s">
        <v>24183</v>
      </c>
      <c r="G2441" s="7">
        <v>10672.380000000001</v>
      </c>
    </row>
    <row r="2442" spans="1:7" x14ac:dyDescent="0.25">
      <c r="A2442">
        <v>3022029</v>
      </c>
      <c r="B2442" t="s">
        <v>24207</v>
      </c>
      <c r="C2442" t="s">
        <v>100</v>
      </c>
      <c r="D2442" t="s">
        <v>371</v>
      </c>
      <c r="E2442">
        <v>617100</v>
      </c>
      <c r="F2442" t="s">
        <v>24183</v>
      </c>
      <c r="G2442" s="7">
        <v>20732.940000000006</v>
      </c>
    </row>
    <row r="2443" spans="1:7" x14ac:dyDescent="0.25">
      <c r="A2443">
        <v>3022029</v>
      </c>
      <c r="B2443" t="s">
        <v>24207</v>
      </c>
      <c r="C2443" t="s">
        <v>100</v>
      </c>
      <c r="D2443" t="s">
        <v>373</v>
      </c>
      <c r="E2443">
        <v>615130</v>
      </c>
      <c r="F2443" t="s">
        <v>24183</v>
      </c>
      <c r="G2443" s="7">
        <v>56975.840000000026</v>
      </c>
    </row>
    <row r="2444" spans="1:7" x14ac:dyDescent="0.25">
      <c r="A2444">
        <v>3022029</v>
      </c>
      <c r="B2444" t="s">
        <v>24207</v>
      </c>
      <c r="C2444" t="s">
        <v>100</v>
      </c>
      <c r="D2444" t="s">
        <v>373</v>
      </c>
      <c r="E2444">
        <v>616160</v>
      </c>
      <c r="F2444" t="s">
        <v>24183</v>
      </c>
      <c r="G2444" s="7">
        <v>6817.2400000000025</v>
      </c>
    </row>
    <row r="2445" spans="1:7" x14ac:dyDescent="0.25">
      <c r="A2445">
        <v>3022029</v>
      </c>
      <c r="B2445" t="s">
        <v>24207</v>
      </c>
      <c r="C2445" t="s">
        <v>100</v>
      </c>
      <c r="D2445" t="s">
        <v>373</v>
      </c>
      <c r="E2445">
        <v>617150</v>
      </c>
      <c r="F2445" t="s">
        <v>24183</v>
      </c>
      <c r="G2445" s="7">
        <v>9696.98</v>
      </c>
    </row>
    <row r="2446" spans="1:7" x14ac:dyDescent="0.25">
      <c r="A2446">
        <v>3022029</v>
      </c>
      <c r="B2446" t="s">
        <v>24207</v>
      </c>
      <c r="C2446" t="s">
        <v>100</v>
      </c>
      <c r="D2446" t="s">
        <v>374</v>
      </c>
      <c r="E2446">
        <v>615120</v>
      </c>
      <c r="F2446" t="s">
        <v>24183</v>
      </c>
      <c r="G2446" s="7">
        <v>10953.140000000003</v>
      </c>
    </row>
    <row r="2447" spans="1:7" x14ac:dyDescent="0.25">
      <c r="A2447">
        <v>3022029</v>
      </c>
      <c r="B2447" t="s">
        <v>24207</v>
      </c>
      <c r="C2447" t="s">
        <v>100</v>
      </c>
      <c r="D2447" t="s">
        <v>374</v>
      </c>
      <c r="E2447">
        <v>616120</v>
      </c>
      <c r="F2447" t="s">
        <v>24183</v>
      </c>
      <c r="G2447" s="7">
        <v>1228.83</v>
      </c>
    </row>
    <row r="2448" spans="1:7" x14ac:dyDescent="0.25">
      <c r="A2448">
        <v>3022029</v>
      </c>
      <c r="B2448" t="s">
        <v>24207</v>
      </c>
      <c r="C2448" t="s">
        <v>100</v>
      </c>
      <c r="D2448" t="s">
        <v>374</v>
      </c>
      <c r="E2448">
        <v>617120</v>
      </c>
      <c r="F2448" t="s">
        <v>24183</v>
      </c>
      <c r="G2448" s="7">
        <v>2232.7599999999998</v>
      </c>
    </row>
    <row r="2449" spans="1:7" x14ac:dyDescent="0.25">
      <c r="A2449">
        <v>3022029</v>
      </c>
      <c r="B2449" t="s">
        <v>24207</v>
      </c>
      <c r="C2449" t="s">
        <v>100</v>
      </c>
      <c r="D2449" t="s">
        <v>375</v>
      </c>
      <c r="E2449">
        <v>615140</v>
      </c>
      <c r="F2449" t="s">
        <v>24183</v>
      </c>
      <c r="G2449" s="7">
        <v>5813.92</v>
      </c>
    </row>
    <row r="2450" spans="1:7" x14ac:dyDescent="0.25">
      <c r="A2450">
        <v>3022029</v>
      </c>
      <c r="B2450" t="s">
        <v>24207</v>
      </c>
      <c r="C2450" t="s">
        <v>100</v>
      </c>
      <c r="D2450" t="s">
        <v>375</v>
      </c>
      <c r="E2450">
        <v>616130</v>
      </c>
      <c r="F2450" t="s">
        <v>24183</v>
      </c>
      <c r="G2450" s="7">
        <v>742.65000000000009</v>
      </c>
    </row>
    <row r="2451" spans="1:7" x14ac:dyDescent="0.25">
      <c r="A2451">
        <v>3022029</v>
      </c>
      <c r="B2451" t="s">
        <v>24207</v>
      </c>
      <c r="C2451" t="s">
        <v>100</v>
      </c>
      <c r="D2451" t="s">
        <v>376</v>
      </c>
      <c r="E2451">
        <v>615110</v>
      </c>
      <c r="F2451" t="s">
        <v>24183</v>
      </c>
      <c r="G2451" s="7">
        <v>5713.05</v>
      </c>
    </row>
    <row r="2452" spans="1:7" x14ac:dyDescent="0.25">
      <c r="A2452">
        <v>3022029</v>
      </c>
      <c r="B2452" t="s">
        <v>24207</v>
      </c>
      <c r="C2452" t="s">
        <v>100</v>
      </c>
      <c r="D2452" t="s">
        <v>376</v>
      </c>
      <c r="E2452">
        <v>616110</v>
      </c>
      <c r="F2452" t="s">
        <v>24183</v>
      </c>
      <c r="G2452" s="7">
        <v>665.05</v>
      </c>
    </row>
    <row r="2453" spans="1:7" x14ac:dyDescent="0.25">
      <c r="A2453">
        <v>3022029</v>
      </c>
      <c r="B2453" t="s">
        <v>24207</v>
      </c>
      <c r="C2453" t="s">
        <v>100</v>
      </c>
      <c r="D2453" t="s">
        <v>376</v>
      </c>
      <c r="E2453">
        <v>617110</v>
      </c>
      <c r="F2453" t="s">
        <v>24183</v>
      </c>
      <c r="G2453" s="7">
        <v>1159.6599999999999</v>
      </c>
    </row>
    <row r="2454" spans="1:7" x14ac:dyDescent="0.25">
      <c r="A2454">
        <v>3022029</v>
      </c>
      <c r="B2454" t="s">
        <v>24207</v>
      </c>
      <c r="C2454" t="s">
        <v>100</v>
      </c>
      <c r="D2454" t="s">
        <v>377</v>
      </c>
      <c r="E2454">
        <v>611110</v>
      </c>
      <c r="F2454" t="s">
        <v>24183</v>
      </c>
      <c r="G2454" s="7">
        <v>14313.670000000022</v>
      </c>
    </row>
    <row r="2455" spans="1:7" x14ac:dyDescent="0.25">
      <c r="A2455">
        <v>3022029</v>
      </c>
      <c r="B2455" t="s">
        <v>24207</v>
      </c>
      <c r="C2455" t="s">
        <v>100</v>
      </c>
      <c r="D2455" t="s">
        <v>377</v>
      </c>
      <c r="E2455">
        <v>611120</v>
      </c>
      <c r="F2455" t="s">
        <v>24183</v>
      </c>
      <c r="G2455" s="7">
        <v>1325.9499999999998</v>
      </c>
    </row>
    <row r="2456" spans="1:7" x14ac:dyDescent="0.25">
      <c r="A2456">
        <v>3022029</v>
      </c>
      <c r="B2456" t="s">
        <v>24207</v>
      </c>
      <c r="C2456" t="s">
        <v>100</v>
      </c>
      <c r="D2456" t="s">
        <v>377</v>
      </c>
      <c r="E2456">
        <v>611130</v>
      </c>
      <c r="F2456" t="s">
        <v>24183</v>
      </c>
      <c r="G2456" s="7">
        <v>2703.8900000000003</v>
      </c>
    </row>
    <row r="2457" spans="1:7" x14ac:dyDescent="0.25">
      <c r="A2457">
        <v>3022031</v>
      </c>
      <c r="B2457" t="s">
        <v>24208</v>
      </c>
      <c r="C2457" t="s">
        <v>151</v>
      </c>
      <c r="D2457" t="s">
        <v>371</v>
      </c>
      <c r="E2457">
        <v>615100</v>
      </c>
      <c r="F2457" t="s">
        <v>24183</v>
      </c>
      <c r="G2457" s="7">
        <v>48638.469999999994</v>
      </c>
    </row>
    <row r="2458" spans="1:7" x14ac:dyDescent="0.25">
      <c r="A2458">
        <v>3022031</v>
      </c>
      <c r="B2458" t="s">
        <v>24208</v>
      </c>
      <c r="C2458" t="s">
        <v>151</v>
      </c>
      <c r="D2458" t="s">
        <v>371</v>
      </c>
      <c r="E2458">
        <v>616100</v>
      </c>
      <c r="F2458" t="s">
        <v>24183</v>
      </c>
      <c r="G2458" s="7">
        <v>6545.1600000000008</v>
      </c>
    </row>
    <row r="2459" spans="1:7" x14ac:dyDescent="0.25">
      <c r="A2459">
        <v>3022031</v>
      </c>
      <c r="B2459" t="s">
        <v>24208</v>
      </c>
      <c r="C2459" t="s">
        <v>151</v>
      </c>
      <c r="D2459" t="s">
        <v>371</v>
      </c>
      <c r="E2459">
        <v>617100</v>
      </c>
      <c r="F2459" t="s">
        <v>24183</v>
      </c>
      <c r="G2459" s="7">
        <v>13846.68</v>
      </c>
    </row>
    <row r="2460" spans="1:7" x14ac:dyDescent="0.25">
      <c r="A2460">
        <v>3022031</v>
      </c>
      <c r="B2460" t="s">
        <v>24208</v>
      </c>
      <c r="C2460" t="s">
        <v>151</v>
      </c>
      <c r="D2460" t="s">
        <v>373</v>
      </c>
      <c r="E2460">
        <v>615130</v>
      </c>
      <c r="F2460" t="s">
        <v>24183</v>
      </c>
      <c r="G2460" s="7">
        <v>29022.150000000016</v>
      </c>
    </row>
    <row r="2461" spans="1:7" x14ac:dyDescent="0.25">
      <c r="A2461">
        <v>3022031</v>
      </c>
      <c r="B2461" t="s">
        <v>24208</v>
      </c>
      <c r="C2461" t="s">
        <v>151</v>
      </c>
      <c r="D2461" t="s">
        <v>373</v>
      </c>
      <c r="E2461">
        <v>616160</v>
      </c>
      <c r="F2461" t="s">
        <v>24183</v>
      </c>
      <c r="G2461" s="7">
        <v>3449.92</v>
      </c>
    </row>
    <row r="2462" spans="1:7" x14ac:dyDescent="0.25">
      <c r="A2462">
        <v>3022031</v>
      </c>
      <c r="B2462" t="s">
        <v>24208</v>
      </c>
      <c r="C2462" t="s">
        <v>151</v>
      </c>
      <c r="D2462" t="s">
        <v>373</v>
      </c>
      <c r="E2462">
        <v>617150</v>
      </c>
      <c r="F2462" t="s">
        <v>24183</v>
      </c>
      <c r="G2462" s="7">
        <v>6160.15</v>
      </c>
    </row>
    <row r="2463" spans="1:7" x14ac:dyDescent="0.25">
      <c r="A2463">
        <v>3022031</v>
      </c>
      <c r="B2463" t="s">
        <v>24208</v>
      </c>
      <c r="C2463" t="s">
        <v>151</v>
      </c>
      <c r="D2463" t="s">
        <v>374</v>
      </c>
      <c r="E2463">
        <v>615120</v>
      </c>
      <c r="F2463" t="s">
        <v>24183</v>
      </c>
      <c r="G2463" s="7">
        <v>3690.87</v>
      </c>
    </row>
    <row r="2464" spans="1:7" x14ac:dyDescent="0.25">
      <c r="A2464">
        <v>3022031</v>
      </c>
      <c r="B2464" t="s">
        <v>24208</v>
      </c>
      <c r="C2464" t="s">
        <v>151</v>
      </c>
      <c r="D2464" t="s">
        <v>374</v>
      </c>
      <c r="E2464">
        <v>616120</v>
      </c>
      <c r="F2464" t="s">
        <v>24183</v>
      </c>
      <c r="G2464" s="7">
        <v>428.53</v>
      </c>
    </row>
    <row r="2465" spans="1:7" x14ac:dyDescent="0.25">
      <c r="A2465">
        <v>3022031</v>
      </c>
      <c r="B2465" t="s">
        <v>24208</v>
      </c>
      <c r="C2465" t="s">
        <v>151</v>
      </c>
      <c r="D2465" t="s">
        <v>374</v>
      </c>
      <c r="E2465">
        <v>617120</v>
      </c>
      <c r="F2465" t="s">
        <v>24183</v>
      </c>
      <c r="G2465" s="7">
        <v>533.42000000000007</v>
      </c>
    </row>
    <row r="2466" spans="1:7" x14ac:dyDescent="0.25">
      <c r="A2466">
        <v>3022031</v>
      </c>
      <c r="B2466" t="s">
        <v>24208</v>
      </c>
      <c r="C2466" t="s">
        <v>151</v>
      </c>
      <c r="D2466" t="s">
        <v>375</v>
      </c>
      <c r="E2466">
        <v>615140</v>
      </c>
      <c r="F2466" t="s">
        <v>24183</v>
      </c>
      <c r="G2466" s="7">
        <v>6624.4699999999993</v>
      </c>
    </row>
    <row r="2467" spans="1:7" x14ac:dyDescent="0.25">
      <c r="A2467">
        <v>3022031</v>
      </c>
      <c r="B2467" t="s">
        <v>24208</v>
      </c>
      <c r="C2467" t="s">
        <v>151</v>
      </c>
      <c r="D2467" t="s">
        <v>375</v>
      </c>
      <c r="E2467">
        <v>616130</v>
      </c>
      <c r="F2467" t="s">
        <v>24183</v>
      </c>
      <c r="G2467" s="7">
        <v>858</v>
      </c>
    </row>
    <row r="2468" spans="1:7" x14ac:dyDescent="0.25">
      <c r="A2468">
        <v>3022031</v>
      </c>
      <c r="B2468" t="s">
        <v>24208</v>
      </c>
      <c r="C2468" t="s">
        <v>151</v>
      </c>
      <c r="D2468" t="s">
        <v>375</v>
      </c>
      <c r="E2468">
        <v>617130</v>
      </c>
      <c r="F2468" t="s">
        <v>24183</v>
      </c>
      <c r="G2468" s="7">
        <v>1249.3900000000001</v>
      </c>
    </row>
    <row r="2469" spans="1:7" x14ac:dyDescent="0.25">
      <c r="A2469">
        <v>3022031</v>
      </c>
      <c r="B2469" t="s">
        <v>24208</v>
      </c>
      <c r="C2469" t="s">
        <v>151</v>
      </c>
      <c r="D2469" t="s">
        <v>377</v>
      </c>
      <c r="E2469">
        <v>611110</v>
      </c>
      <c r="F2469" t="s">
        <v>24183</v>
      </c>
      <c r="G2469" s="7">
        <v>4545.3500000000004</v>
      </c>
    </row>
    <row r="2470" spans="1:7" x14ac:dyDescent="0.25">
      <c r="A2470">
        <v>3022031</v>
      </c>
      <c r="B2470" t="s">
        <v>24208</v>
      </c>
      <c r="C2470" t="s">
        <v>151</v>
      </c>
      <c r="D2470" t="s">
        <v>377</v>
      </c>
      <c r="E2470">
        <v>611120</v>
      </c>
      <c r="F2470" t="s">
        <v>24183</v>
      </c>
      <c r="G2470" s="7">
        <v>408.98</v>
      </c>
    </row>
    <row r="2471" spans="1:7" x14ac:dyDescent="0.25">
      <c r="A2471">
        <v>3022031</v>
      </c>
      <c r="B2471" t="s">
        <v>24208</v>
      </c>
      <c r="C2471" t="s">
        <v>151</v>
      </c>
      <c r="D2471" t="s">
        <v>377</v>
      </c>
      <c r="E2471">
        <v>611130</v>
      </c>
      <c r="F2471" t="s">
        <v>24183</v>
      </c>
      <c r="G2471" s="7">
        <v>819.78</v>
      </c>
    </row>
    <row r="2472" spans="1:7" x14ac:dyDescent="0.25">
      <c r="A2472">
        <v>3022032</v>
      </c>
      <c r="B2472" t="s">
        <v>24209</v>
      </c>
      <c r="C2472" t="s">
        <v>148</v>
      </c>
      <c r="D2472" t="s">
        <v>371</v>
      </c>
      <c r="E2472">
        <v>615100</v>
      </c>
      <c r="F2472" t="s">
        <v>24183</v>
      </c>
      <c r="G2472" s="7">
        <v>93903.219999999972</v>
      </c>
    </row>
    <row r="2473" spans="1:7" x14ac:dyDescent="0.25">
      <c r="A2473">
        <v>3022032</v>
      </c>
      <c r="B2473" t="s">
        <v>24209</v>
      </c>
      <c r="C2473" t="s">
        <v>148</v>
      </c>
      <c r="D2473" t="s">
        <v>371</v>
      </c>
      <c r="E2473">
        <v>616100</v>
      </c>
      <c r="F2473" t="s">
        <v>24183</v>
      </c>
      <c r="G2473" s="7">
        <v>12968.44</v>
      </c>
    </row>
    <row r="2474" spans="1:7" x14ac:dyDescent="0.25">
      <c r="A2474">
        <v>3022032</v>
      </c>
      <c r="B2474" t="s">
        <v>24209</v>
      </c>
      <c r="C2474" t="s">
        <v>148</v>
      </c>
      <c r="D2474" t="s">
        <v>371</v>
      </c>
      <c r="E2474">
        <v>617100</v>
      </c>
      <c r="F2474" t="s">
        <v>24183</v>
      </c>
      <c r="G2474" s="7">
        <v>26618.9</v>
      </c>
    </row>
    <row r="2475" spans="1:7" x14ac:dyDescent="0.25">
      <c r="A2475">
        <v>3022032</v>
      </c>
      <c r="B2475" t="s">
        <v>24209</v>
      </c>
      <c r="C2475" t="s">
        <v>148</v>
      </c>
      <c r="D2475" t="s">
        <v>372</v>
      </c>
      <c r="E2475">
        <v>615180</v>
      </c>
      <c r="F2475" t="s">
        <v>24183</v>
      </c>
      <c r="G2475" s="7">
        <v>5150.74</v>
      </c>
    </row>
    <row r="2476" spans="1:7" x14ac:dyDescent="0.25">
      <c r="A2476">
        <v>3022032</v>
      </c>
      <c r="B2476" t="s">
        <v>24209</v>
      </c>
      <c r="C2476" t="s">
        <v>148</v>
      </c>
      <c r="D2476" t="s">
        <v>372</v>
      </c>
      <c r="E2476">
        <v>616150</v>
      </c>
      <c r="F2476" t="s">
        <v>24183</v>
      </c>
      <c r="G2476" s="7">
        <v>643.67000000000007</v>
      </c>
    </row>
    <row r="2477" spans="1:7" x14ac:dyDescent="0.25">
      <c r="A2477">
        <v>3022032</v>
      </c>
      <c r="B2477" t="s">
        <v>24209</v>
      </c>
      <c r="C2477" t="s">
        <v>148</v>
      </c>
      <c r="D2477" t="s">
        <v>372</v>
      </c>
      <c r="E2477">
        <v>617140</v>
      </c>
      <c r="F2477" t="s">
        <v>24183</v>
      </c>
      <c r="G2477" s="7">
        <v>1469.88</v>
      </c>
    </row>
    <row r="2478" spans="1:7" x14ac:dyDescent="0.25">
      <c r="A2478">
        <v>3022032</v>
      </c>
      <c r="B2478" t="s">
        <v>24209</v>
      </c>
      <c r="C2478" t="s">
        <v>148</v>
      </c>
      <c r="D2478" t="s">
        <v>373</v>
      </c>
      <c r="E2478">
        <v>615130</v>
      </c>
      <c r="F2478" t="s">
        <v>24183</v>
      </c>
      <c r="G2478" s="7">
        <v>45528.659999999989</v>
      </c>
    </row>
    <row r="2479" spans="1:7" x14ac:dyDescent="0.25">
      <c r="A2479">
        <v>3022032</v>
      </c>
      <c r="B2479" t="s">
        <v>24209</v>
      </c>
      <c r="C2479" t="s">
        <v>148</v>
      </c>
      <c r="D2479" t="s">
        <v>373</v>
      </c>
      <c r="E2479">
        <v>616160</v>
      </c>
      <c r="F2479" t="s">
        <v>24183</v>
      </c>
      <c r="G2479" s="7">
        <v>5495.2</v>
      </c>
    </row>
    <row r="2480" spans="1:7" x14ac:dyDescent="0.25">
      <c r="A2480">
        <v>3022032</v>
      </c>
      <c r="B2480" t="s">
        <v>24209</v>
      </c>
      <c r="C2480" t="s">
        <v>148</v>
      </c>
      <c r="D2480" t="s">
        <v>373</v>
      </c>
      <c r="E2480">
        <v>617150</v>
      </c>
      <c r="F2480" t="s">
        <v>24183</v>
      </c>
      <c r="G2480" s="7">
        <v>8816.44</v>
      </c>
    </row>
    <row r="2481" spans="1:7" x14ac:dyDescent="0.25">
      <c r="A2481">
        <v>3022032</v>
      </c>
      <c r="B2481" t="s">
        <v>24209</v>
      </c>
      <c r="C2481" t="s">
        <v>148</v>
      </c>
      <c r="D2481" t="s">
        <v>374</v>
      </c>
      <c r="E2481">
        <v>615120</v>
      </c>
      <c r="F2481" t="s">
        <v>24183</v>
      </c>
      <c r="G2481" s="7">
        <v>3065.1000000000008</v>
      </c>
    </row>
    <row r="2482" spans="1:7" x14ac:dyDescent="0.25">
      <c r="A2482">
        <v>3022032</v>
      </c>
      <c r="B2482" t="s">
        <v>24209</v>
      </c>
      <c r="C2482" t="s">
        <v>148</v>
      </c>
      <c r="D2482" t="s">
        <v>374</v>
      </c>
      <c r="E2482">
        <v>616120</v>
      </c>
      <c r="F2482" t="s">
        <v>24183</v>
      </c>
      <c r="G2482" s="7">
        <v>344.5</v>
      </c>
    </row>
    <row r="2483" spans="1:7" x14ac:dyDescent="0.25">
      <c r="A2483">
        <v>3022032</v>
      </c>
      <c r="B2483" t="s">
        <v>24209</v>
      </c>
      <c r="C2483" t="s">
        <v>148</v>
      </c>
      <c r="D2483" t="s">
        <v>374</v>
      </c>
      <c r="E2483">
        <v>617120</v>
      </c>
      <c r="F2483" t="s">
        <v>24183</v>
      </c>
      <c r="G2483" s="7">
        <v>622.17000000000007</v>
      </c>
    </row>
    <row r="2484" spans="1:7" x14ac:dyDescent="0.25">
      <c r="A2484">
        <v>3022032</v>
      </c>
      <c r="B2484" t="s">
        <v>24209</v>
      </c>
      <c r="C2484" t="s">
        <v>148</v>
      </c>
      <c r="D2484" t="s">
        <v>375</v>
      </c>
      <c r="E2484">
        <v>615140</v>
      </c>
      <c r="F2484" t="s">
        <v>24183</v>
      </c>
      <c r="G2484" s="7">
        <v>6197.9299999999994</v>
      </c>
    </row>
    <row r="2485" spans="1:7" x14ac:dyDescent="0.25">
      <c r="A2485">
        <v>3022032</v>
      </c>
      <c r="B2485" t="s">
        <v>24209</v>
      </c>
      <c r="C2485" t="s">
        <v>148</v>
      </c>
      <c r="D2485" t="s">
        <v>375</v>
      </c>
      <c r="E2485">
        <v>616130</v>
      </c>
      <c r="F2485" t="s">
        <v>24183</v>
      </c>
      <c r="G2485" s="7">
        <v>771.8</v>
      </c>
    </row>
    <row r="2486" spans="1:7" x14ac:dyDescent="0.25">
      <c r="A2486">
        <v>3022032</v>
      </c>
      <c r="B2486" t="s">
        <v>24209</v>
      </c>
      <c r="C2486" t="s">
        <v>148</v>
      </c>
      <c r="D2486" t="s">
        <v>375</v>
      </c>
      <c r="E2486">
        <v>617130</v>
      </c>
      <c r="F2486" t="s">
        <v>24183</v>
      </c>
      <c r="G2486" s="7">
        <v>1258.0800000000002</v>
      </c>
    </row>
    <row r="2487" spans="1:7" x14ac:dyDescent="0.25">
      <c r="A2487">
        <v>3022032</v>
      </c>
      <c r="B2487" t="s">
        <v>24209</v>
      </c>
      <c r="C2487" t="s">
        <v>148</v>
      </c>
      <c r="D2487" t="s">
        <v>377</v>
      </c>
      <c r="E2487">
        <v>611110</v>
      </c>
      <c r="F2487" t="s">
        <v>24183</v>
      </c>
      <c r="G2487" s="7">
        <v>4797.7800000000025</v>
      </c>
    </row>
    <row r="2488" spans="1:7" x14ac:dyDescent="0.25">
      <c r="A2488">
        <v>3022032</v>
      </c>
      <c r="B2488" t="s">
        <v>24209</v>
      </c>
      <c r="C2488" t="s">
        <v>148</v>
      </c>
      <c r="D2488" t="s">
        <v>377</v>
      </c>
      <c r="E2488">
        <v>611120</v>
      </c>
      <c r="F2488" t="s">
        <v>24183</v>
      </c>
      <c r="G2488" s="7">
        <v>292.55999999999995</v>
      </c>
    </row>
    <row r="2489" spans="1:7" x14ac:dyDescent="0.25">
      <c r="A2489">
        <v>3022032</v>
      </c>
      <c r="B2489" t="s">
        <v>24209</v>
      </c>
      <c r="C2489" t="s">
        <v>148</v>
      </c>
      <c r="D2489" t="s">
        <v>377</v>
      </c>
      <c r="E2489">
        <v>611130</v>
      </c>
      <c r="F2489" t="s">
        <v>24183</v>
      </c>
      <c r="G2489" s="7">
        <v>572.75</v>
      </c>
    </row>
    <row r="2490" spans="1:7" x14ac:dyDescent="0.25">
      <c r="A2490">
        <v>3023304</v>
      </c>
      <c r="B2490" t="s">
        <v>24210</v>
      </c>
      <c r="C2490" t="s">
        <v>24211</v>
      </c>
      <c r="D2490" t="s">
        <v>371</v>
      </c>
      <c r="E2490">
        <v>615100</v>
      </c>
      <c r="F2490" t="s">
        <v>24183</v>
      </c>
      <c r="G2490" s="7">
        <v>41371.86</v>
      </c>
    </row>
    <row r="2491" spans="1:7" x14ac:dyDescent="0.25">
      <c r="A2491">
        <v>3023304</v>
      </c>
      <c r="B2491" t="s">
        <v>24210</v>
      </c>
      <c r="C2491" t="s">
        <v>24211</v>
      </c>
      <c r="D2491" t="s">
        <v>371</v>
      </c>
      <c r="E2491">
        <v>616100</v>
      </c>
      <c r="F2491" t="s">
        <v>24183</v>
      </c>
      <c r="G2491" s="7">
        <v>5520.25</v>
      </c>
    </row>
    <row r="2492" spans="1:7" x14ac:dyDescent="0.25">
      <c r="A2492">
        <v>3023304</v>
      </c>
      <c r="B2492" t="s">
        <v>24210</v>
      </c>
      <c r="C2492" t="s">
        <v>24211</v>
      </c>
      <c r="D2492" t="s">
        <v>371</v>
      </c>
      <c r="E2492">
        <v>617100</v>
      </c>
      <c r="F2492" t="s">
        <v>24183</v>
      </c>
      <c r="G2492" s="7">
        <v>9376.5899999999983</v>
      </c>
    </row>
    <row r="2493" spans="1:7" x14ac:dyDescent="0.25">
      <c r="A2493">
        <v>3023304</v>
      </c>
      <c r="B2493" t="s">
        <v>24210</v>
      </c>
      <c r="C2493" t="s">
        <v>24211</v>
      </c>
      <c r="D2493" t="s">
        <v>372</v>
      </c>
      <c r="E2493">
        <v>615180</v>
      </c>
      <c r="F2493" t="s">
        <v>24183</v>
      </c>
      <c r="G2493" s="7">
        <v>1991.06</v>
      </c>
    </row>
    <row r="2494" spans="1:7" x14ac:dyDescent="0.25">
      <c r="A2494">
        <v>3023304</v>
      </c>
      <c r="B2494" t="s">
        <v>24210</v>
      </c>
      <c r="C2494" t="s">
        <v>24211</v>
      </c>
      <c r="D2494" t="s">
        <v>372</v>
      </c>
      <c r="E2494">
        <v>616150</v>
      </c>
      <c r="F2494" t="s">
        <v>24183</v>
      </c>
      <c r="G2494" s="7">
        <v>236.11</v>
      </c>
    </row>
    <row r="2495" spans="1:7" x14ac:dyDescent="0.25">
      <c r="A2495">
        <v>3023304</v>
      </c>
      <c r="B2495" t="s">
        <v>24210</v>
      </c>
      <c r="C2495" t="s">
        <v>24211</v>
      </c>
      <c r="D2495" t="s">
        <v>372</v>
      </c>
      <c r="E2495">
        <v>617140</v>
      </c>
      <c r="F2495" t="s">
        <v>24183</v>
      </c>
      <c r="G2495" s="7">
        <v>571.04</v>
      </c>
    </row>
    <row r="2496" spans="1:7" x14ac:dyDescent="0.25">
      <c r="A2496">
        <v>3023304</v>
      </c>
      <c r="B2496" t="s">
        <v>24210</v>
      </c>
      <c r="C2496" t="s">
        <v>24211</v>
      </c>
      <c r="D2496" t="s">
        <v>373</v>
      </c>
      <c r="E2496">
        <v>615130</v>
      </c>
      <c r="F2496" t="s">
        <v>24183</v>
      </c>
      <c r="G2496" s="7">
        <v>20798.62</v>
      </c>
    </row>
    <row r="2497" spans="1:7" x14ac:dyDescent="0.25">
      <c r="A2497">
        <v>3023304</v>
      </c>
      <c r="B2497" t="s">
        <v>24210</v>
      </c>
      <c r="C2497" t="s">
        <v>24211</v>
      </c>
      <c r="D2497" t="s">
        <v>373</v>
      </c>
      <c r="E2497">
        <v>616160</v>
      </c>
      <c r="F2497" t="s">
        <v>24183</v>
      </c>
      <c r="G2497" s="7">
        <v>2525.09</v>
      </c>
    </row>
    <row r="2498" spans="1:7" x14ac:dyDescent="0.25">
      <c r="A2498">
        <v>3023304</v>
      </c>
      <c r="B2498" t="s">
        <v>24210</v>
      </c>
      <c r="C2498" t="s">
        <v>24211</v>
      </c>
      <c r="D2498" t="s">
        <v>373</v>
      </c>
      <c r="E2498">
        <v>617150</v>
      </c>
      <c r="F2498" t="s">
        <v>24183</v>
      </c>
      <c r="G2498" s="7">
        <v>2974.0699999999997</v>
      </c>
    </row>
    <row r="2499" spans="1:7" x14ac:dyDescent="0.25">
      <c r="A2499">
        <v>3023304</v>
      </c>
      <c r="B2499" t="s">
        <v>24210</v>
      </c>
      <c r="C2499" t="s">
        <v>24211</v>
      </c>
      <c r="D2499" t="s">
        <v>374</v>
      </c>
      <c r="E2499">
        <v>615120</v>
      </c>
      <c r="F2499" t="s">
        <v>24183</v>
      </c>
      <c r="G2499" s="7">
        <v>2558.08</v>
      </c>
    </row>
    <row r="2500" spans="1:7" x14ac:dyDescent="0.25">
      <c r="A2500">
        <v>3023304</v>
      </c>
      <c r="B2500" t="s">
        <v>24210</v>
      </c>
      <c r="C2500" t="s">
        <v>24211</v>
      </c>
      <c r="D2500" t="s">
        <v>374</v>
      </c>
      <c r="E2500">
        <v>616120</v>
      </c>
      <c r="F2500" t="s">
        <v>24183</v>
      </c>
      <c r="G2500" s="7">
        <v>321.16000000000003</v>
      </c>
    </row>
    <row r="2501" spans="1:7" x14ac:dyDescent="0.25">
      <c r="A2501">
        <v>3023304</v>
      </c>
      <c r="B2501" t="s">
        <v>24210</v>
      </c>
      <c r="C2501" t="s">
        <v>24211</v>
      </c>
      <c r="D2501" t="s">
        <v>374</v>
      </c>
      <c r="E2501">
        <v>617120</v>
      </c>
      <c r="F2501" t="s">
        <v>24183</v>
      </c>
      <c r="G2501" s="7">
        <v>521.85</v>
      </c>
    </row>
    <row r="2502" spans="1:7" x14ac:dyDescent="0.25">
      <c r="A2502">
        <v>3023304</v>
      </c>
      <c r="B2502" t="s">
        <v>24210</v>
      </c>
      <c r="C2502" t="s">
        <v>24211</v>
      </c>
      <c r="D2502" t="s">
        <v>375</v>
      </c>
      <c r="E2502">
        <v>615140</v>
      </c>
      <c r="F2502" t="s">
        <v>24183</v>
      </c>
      <c r="G2502" s="7">
        <v>5110.7299999999996</v>
      </c>
    </row>
    <row r="2503" spans="1:7" x14ac:dyDescent="0.25">
      <c r="A2503">
        <v>3023304</v>
      </c>
      <c r="B2503" t="s">
        <v>24210</v>
      </c>
      <c r="C2503" t="s">
        <v>24211</v>
      </c>
      <c r="D2503" t="s">
        <v>375</v>
      </c>
      <c r="E2503">
        <v>616130</v>
      </c>
      <c r="F2503" t="s">
        <v>24183</v>
      </c>
      <c r="G2503" s="7">
        <v>599.87</v>
      </c>
    </row>
    <row r="2504" spans="1:7" x14ac:dyDescent="0.25">
      <c r="A2504">
        <v>3023304</v>
      </c>
      <c r="B2504" t="s">
        <v>24210</v>
      </c>
      <c r="C2504" t="s">
        <v>24211</v>
      </c>
      <c r="D2504" t="s">
        <v>375</v>
      </c>
      <c r="E2504">
        <v>617130</v>
      </c>
      <c r="F2504" t="s">
        <v>24183</v>
      </c>
      <c r="G2504" s="7">
        <v>207.07999999999998</v>
      </c>
    </row>
    <row r="2505" spans="1:7" x14ac:dyDescent="0.25">
      <c r="A2505">
        <v>3023304</v>
      </c>
      <c r="B2505" t="s">
        <v>24210</v>
      </c>
      <c r="C2505" t="s">
        <v>24211</v>
      </c>
      <c r="D2505" t="s">
        <v>377</v>
      </c>
      <c r="E2505">
        <v>611110</v>
      </c>
      <c r="F2505" t="s">
        <v>24183</v>
      </c>
      <c r="G2505" s="7">
        <v>3267.6600000000003</v>
      </c>
    </row>
    <row r="2506" spans="1:7" x14ac:dyDescent="0.25">
      <c r="A2506">
        <v>3023304</v>
      </c>
      <c r="B2506" t="s">
        <v>24210</v>
      </c>
      <c r="C2506" t="s">
        <v>24211</v>
      </c>
      <c r="D2506" t="s">
        <v>377</v>
      </c>
      <c r="E2506">
        <v>611120</v>
      </c>
      <c r="F2506" t="s">
        <v>24183</v>
      </c>
      <c r="G2506" s="7">
        <v>373.34</v>
      </c>
    </row>
    <row r="2507" spans="1:7" x14ac:dyDescent="0.25">
      <c r="A2507">
        <v>3023304</v>
      </c>
      <c r="B2507" t="s">
        <v>24210</v>
      </c>
      <c r="C2507" t="s">
        <v>24211</v>
      </c>
      <c r="D2507" t="s">
        <v>377</v>
      </c>
      <c r="E2507">
        <v>611130</v>
      </c>
      <c r="F2507" t="s">
        <v>24183</v>
      </c>
      <c r="G2507" s="7">
        <v>541.47</v>
      </c>
    </row>
    <row r="2508" spans="1:7" x14ac:dyDescent="0.25">
      <c r="A2508">
        <v>3022036</v>
      </c>
      <c r="B2508" t="s">
        <v>24212</v>
      </c>
      <c r="C2508" t="s">
        <v>175</v>
      </c>
      <c r="D2508" t="s">
        <v>371</v>
      </c>
      <c r="E2508">
        <v>615100</v>
      </c>
      <c r="F2508" t="s">
        <v>24183</v>
      </c>
      <c r="G2508" s="7">
        <v>73136.780000000028</v>
      </c>
    </row>
    <row r="2509" spans="1:7" x14ac:dyDescent="0.25">
      <c r="A2509">
        <v>3022036</v>
      </c>
      <c r="B2509" t="s">
        <v>24212</v>
      </c>
      <c r="C2509" t="s">
        <v>175</v>
      </c>
      <c r="D2509" t="s">
        <v>371</v>
      </c>
      <c r="E2509">
        <v>616100</v>
      </c>
      <c r="F2509" t="s">
        <v>24183</v>
      </c>
      <c r="G2509" s="7">
        <v>9781.4200000000019</v>
      </c>
    </row>
    <row r="2510" spans="1:7" x14ac:dyDescent="0.25">
      <c r="A2510">
        <v>3022036</v>
      </c>
      <c r="B2510" t="s">
        <v>24212</v>
      </c>
      <c r="C2510" t="s">
        <v>175</v>
      </c>
      <c r="D2510" t="s">
        <v>371</v>
      </c>
      <c r="E2510">
        <v>617100</v>
      </c>
      <c r="F2510" t="s">
        <v>24183</v>
      </c>
      <c r="G2510" s="7">
        <v>19399.11</v>
      </c>
    </row>
    <row r="2511" spans="1:7" x14ac:dyDescent="0.25">
      <c r="A2511">
        <v>3022036</v>
      </c>
      <c r="B2511" t="s">
        <v>24212</v>
      </c>
      <c r="C2511" t="s">
        <v>175</v>
      </c>
      <c r="D2511" t="s">
        <v>372</v>
      </c>
      <c r="E2511">
        <v>615180</v>
      </c>
      <c r="F2511" t="s">
        <v>24183</v>
      </c>
      <c r="G2511" s="7">
        <v>407.03</v>
      </c>
    </row>
    <row r="2512" spans="1:7" x14ac:dyDescent="0.25">
      <c r="A2512">
        <v>3022036</v>
      </c>
      <c r="B2512" t="s">
        <v>24212</v>
      </c>
      <c r="C2512" t="s">
        <v>175</v>
      </c>
      <c r="D2512" t="s">
        <v>373</v>
      </c>
      <c r="E2512">
        <v>615130</v>
      </c>
      <c r="F2512" t="s">
        <v>24183</v>
      </c>
      <c r="G2512" s="7">
        <v>47875.370000000017</v>
      </c>
    </row>
    <row r="2513" spans="1:7" x14ac:dyDescent="0.25">
      <c r="A2513">
        <v>3022036</v>
      </c>
      <c r="B2513" t="s">
        <v>24212</v>
      </c>
      <c r="C2513" t="s">
        <v>175</v>
      </c>
      <c r="D2513" t="s">
        <v>373</v>
      </c>
      <c r="E2513">
        <v>616160</v>
      </c>
      <c r="F2513" t="s">
        <v>24183</v>
      </c>
      <c r="G2513" s="7">
        <v>5485.9999999999982</v>
      </c>
    </row>
    <row r="2514" spans="1:7" x14ac:dyDescent="0.25">
      <c r="A2514">
        <v>3022036</v>
      </c>
      <c r="B2514" t="s">
        <v>24212</v>
      </c>
      <c r="C2514" t="s">
        <v>175</v>
      </c>
      <c r="D2514" t="s">
        <v>373</v>
      </c>
      <c r="E2514">
        <v>617150</v>
      </c>
      <c r="F2514" t="s">
        <v>24183</v>
      </c>
      <c r="G2514" s="7">
        <v>8711.0199999999968</v>
      </c>
    </row>
    <row r="2515" spans="1:7" x14ac:dyDescent="0.25">
      <c r="A2515">
        <v>3022036</v>
      </c>
      <c r="B2515" t="s">
        <v>24212</v>
      </c>
      <c r="C2515" t="s">
        <v>175</v>
      </c>
      <c r="D2515" t="s">
        <v>374</v>
      </c>
      <c r="E2515">
        <v>615120</v>
      </c>
      <c r="F2515" t="s">
        <v>24183</v>
      </c>
      <c r="G2515" s="7">
        <v>6727.6800000000021</v>
      </c>
    </row>
    <row r="2516" spans="1:7" x14ac:dyDescent="0.25">
      <c r="A2516">
        <v>3022036</v>
      </c>
      <c r="B2516" t="s">
        <v>24212</v>
      </c>
      <c r="C2516" t="s">
        <v>175</v>
      </c>
      <c r="D2516" t="s">
        <v>374</v>
      </c>
      <c r="E2516">
        <v>616120</v>
      </c>
      <c r="F2516" t="s">
        <v>24183</v>
      </c>
      <c r="G2516" s="7">
        <v>730.42</v>
      </c>
    </row>
    <row r="2517" spans="1:7" x14ac:dyDescent="0.25">
      <c r="A2517">
        <v>3022036</v>
      </c>
      <c r="B2517" t="s">
        <v>24212</v>
      </c>
      <c r="C2517" t="s">
        <v>175</v>
      </c>
      <c r="D2517" t="s">
        <v>374</v>
      </c>
      <c r="E2517">
        <v>617120</v>
      </c>
      <c r="F2517" t="s">
        <v>24183</v>
      </c>
      <c r="G2517" s="7">
        <v>1366.29</v>
      </c>
    </row>
    <row r="2518" spans="1:7" x14ac:dyDescent="0.25">
      <c r="A2518">
        <v>3022036</v>
      </c>
      <c r="B2518" t="s">
        <v>24212</v>
      </c>
      <c r="C2518" t="s">
        <v>175</v>
      </c>
      <c r="D2518" t="s">
        <v>375</v>
      </c>
      <c r="E2518">
        <v>615140</v>
      </c>
      <c r="F2518" t="s">
        <v>24183</v>
      </c>
      <c r="G2518" s="7">
        <v>5600.83</v>
      </c>
    </row>
    <row r="2519" spans="1:7" x14ac:dyDescent="0.25">
      <c r="A2519">
        <v>3022036</v>
      </c>
      <c r="B2519" t="s">
        <v>24212</v>
      </c>
      <c r="C2519" t="s">
        <v>175</v>
      </c>
      <c r="D2519" t="s">
        <v>375</v>
      </c>
      <c r="E2519">
        <v>616130</v>
      </c>
      <c r="F2519" t="s">
        <v>24183</v>
      </c>
      <c r="G2519" s="7">
        <v>710.85</v>
      </c>
    </row>
    <row r="2520" spans="1:7" x14ac:dyDescent="0.25">
      <c r="A2520">
        <v>3022036</v>
      </c>
      <c r="B2520" t="s">
        <v>24212</v>
      </c>
      <c r="C2520" t="s">
        <v>175</v>
      </c>
      <c r="D2520" t="s">
        <v>375</v>
      </c>
      <c r="E2520">
        <v>617130</v>
      </c>
      <c r="F2520" t="s">
        <v>24183</v>
      </c>
      <c r="G2520" s="7">
        <v>1136.8900000000001</v>
      </c>
    </row>
    <row r="2521" spans="1:7" x14ac:dyDescent="0.25">
      <c r="A2521">
        <v>3022036</v>
      </c>
      <c r="B2521" t="s">
        <v>24212</v>
      </c>
      <c r="C2521" t="s">
        <v>175</v>
      </c>
      <c r="D2521" t="s">
        <v>377</v>
      </c>
      <c r="E2521">
        <v>611110</v>
      </c>
      <c r="F2521" t="s">
        <v>24183</v>
      </c>
      <c r="G2521" s="7">
        <v>4619.3</v>
      </c>
    </row>
    <row r="2522" spans="1:7" x14ac:dyDescent="0.25">
      <c r="A2522">
        <v>3022036</v>
      </c>
      <c r="B2522" t="s">
        <v>24212</v>
      </c>
      <c r="C2522" t="s">
        <v>175</v>
      </c>
      <c r="D2522" t="s">
        <v>377</v>
      </c>
      <c r="E2522">
        <v>611120</v>
      </c>
      <c r="F2522" t="s">
        <v>24183</v>
      </c>
      <c r="G2522" s="7">
        <v>491.59000000000003</v>
      </c>
    </row>
    <row r="2523" spans="1:7" x14ac:dyDescent="0.25">
      <c r="A2523">
        <v>3022036</v>
      </c>
      <c r="B2523" t="s">
        <v>24212</v>
      </c>
      <c r="C2523" t="s">
        <v>175</v>
      </c>
      <c r="D2523" t="s">
        <v>377</v>
      </c>
      <c r="E2523">
        <v>611130</v>
      </c>
      <c r="F2523" t="s">
        <v>24183</v>
      </c>
      <c r="G2523" s="7">
        <v>934.70999999999981</v>
      </c>
    </row>
    <row r="2524" spans="1:7" x14ac:dyDescent="0.25">
      <c r="A2524">
        <v>3022037</v>
      </c>
      <c r="B2524" t="s">
        <v>24213</v>
      </c>
      <c r="C2524" t="s">
        <v>130</v>
      </c>
      <c r="D2524" t="s">
        <v>371</v>
      </c>
      <c r="E2524">
        <v>615100</v>
      </c>
      <c r="F2524" t="s">
        <v>24183</v>
      </c>
      <c r="G2524" s="7">
        <v>49809.84</v>
      </c>
    </row>
    <row r="2525" spans="1:7" x14ac:dyDescent="0.25">
      <c r="A2525">
        <v>3022037</v>
      </c>
      <c r="B2525" t="s">
        <v>24213</v>
      </c>
      <c r="C2525" t="s">
        <v>130</v>
      </c>
      <c r="D2525" t="s">
        <v>371</v>
      </c>
      <c r="E2525">
        <v>616100</v>
      </c>
      <c r="F2525" t="s">
        <v>24183</v>
      </c>
      <c r="G2525" s="7">
        <v>6646.58</v>
      </c>
    </row>
    <row r="2526" spans="1:7" x14ac:dyDescent="0.25">
      <c r="A2526">
        <v>3022037</v>
      </c>
      <c r="B2526" t="s">
        <v>24213</v>
      </c>
      <c r="C2526" t="s">
        <v>130</v>
      </c>
      <c r="D2526" t="s">
        <v>371</v>
      </c>
      <c r="E2526">
        <v>617100</v>
      </c>
      <c r="F2526" t="s">
        <v>24183</v>
      </c>
      <c r="G2526" s="7">
        <v>14214.400000000001</v>
      </c>
    </row>
    <row r="2527" spans="1:7" x14ac:dyDescent="0.25">
      <c r="A2527">
        <v>3022037</v>
      </c>
      <c r="B2527" t="s">
        <v>24213</v>
      </c>
      <c r="C2527" t="s">
        <v>130</v>
      </c>
      <c r="D2527" t="s">
        <v>373</v>
      </c>
      <c r="E2527">
        <v>615130</v>
      </c>
      <c r="F2527" t="s">
        <v>24183</v>
      </c>
      <c r="G2527" s="7">
        <v>34318.410000000003</v>
      </c>
    </row>
    <row r="2528" spans="1:7" x14ac:dyDescent="0.25">
      <c r="A2528">
        <v>3022037</v>
      </c>
      <c r="B2528" t="s">
        <v>24213</v>
      </c>
      <c r="C2528" t="s">
        <v>130</v>
      </c>
      <c r="D2528" t="s">
        <v>373</v>
      </c>
      <c r="E2528">
        <v>616160</v>
      </c>
      <c r="F2528" t="s">
        <v>24183</v>
      </c>
      <c r="G2528" s="7">
        <v>3877.9799999999996</v>
      </c>
    </row>
    <row r="2529" spans="1:7" x14ac:dyDescent="0.25">
      <c r="A2529">
        <v>3022037</v>
      </c>
      <c r="B2529" t="s">
        <v>24213</v>
      </c>
      <c r="C2529" t="s">
        <v>130</v>
      </c>
      <c r="D2529" t="s">
        <v>373</v>
      </c>
      <c r="E2529">
        <v>617150</v>
      </c>
      <c r="F2529" t="s">
        <v>24183</v>
      </c>
      <c r="G2529" s="7">
        <v>6511.1500000000005</v>
      </c>
    </row>
    <row r="2530" spans="1:7" x14ac:dyDescent="0.25">
      <c r="A2530">
        <v>3022037</v>
      </c>
      <c r="B2530" t="s">
        <v>24213</v>
      </c>
      <c r="C2530" t="s">
        <v>130</v>
      </c>
      <c r="D2530" t="s">
        <v>374</v>
      </c>
      <c r="E2530">
        <v>615120</v>
      </c>
      <c r="F2530" t="s">
        <v>24183</v>
      </c>
      <c r="G2530" s="7">
        <v>288.38</v>
      </c>
    </row>
    <row r="2531" spans="1:7" x14ac:dyDescent="0.25">
      <c r="A2531">
        <v>3022037</v>
      </c>
      <c r="B2531" t="s">
        <v>24213</v>
      </c>
      <c r="C2531" t="s">
        <v>130</v>
      </c>
      <c r="D2531" t="s">
        <v>374</v>
      </c>
      <c r="E2531">
        <v>616120</v>
      </c>
      <c r="F2531" t="s">
        <v>24183</v>
      </c>
      <c r="G2531" s="7">
        <v>26.14</v>
      </c>
    </row>
    <row r="2532" spans="1:7" x14ac:dyDescent="0.25">
      <c r="A2532">
        <v>3022037</v>
      </c>
      <c r="B2532" t="s">
        <v>24213</v>
      </c>
      <c r="C2532" t="s">
        <v>130</v>
      </c>
      <c r="D2532" t="s">
        <v>374</v>
      </c>
      <c r="E2532">
        <v>617120</v>
      </c>
      <c r="F2532" t="s">
        <v>24183</v>
      </c>
      <c r="G2532" s="7">
        <v>58.54</v>
      </c>
    </row>
    <row r="2533" spans="1:7" x14ac:dyDescent="0.25">
      <c r="A2533">
        <v>3022037</v>
      </c>
      <c r="B2533" t="s">
        <v>24213</v>
      </c>
      <c r="C2533" t="s">
        <v>130</v>
      </c>
      <c r="D2533" t="s">
        <v>375</v>
      </c>
      <c r="E2533">
        <v>615140</v>
      </c>
      <c r="F2533" t="s">
        <v>24183</v>
      </c>
      <c r="G2533" s="7">
        <v>5259.01</v>
      </c>
    </row>
    <row r="2534" spans="1:7" x14ac:dyDescent="0.25">
      <c r="A2534">
        <v>3022037</v>
      </c>
      <c r="B2534" t="s">
        <v>24213</v>
      </c>
      <c r="C2534" t="s">
        <v>130</v>
      </c>
      <c r="D2534" t="s">
        <v>375</v>
      </c>
      <c r="E2534">
        <v>616130</v>
      </c>
      <c r="F2534" t="s">
        <v>24183</v>
      </c>
      <c r="G2534" s="7">
        <v>659.81999999999994</v>
      </c>
    </row>
    <row r="2535" spans="1:7" x14ac:dyDescent="0.25">
      <c r="A2535">
        <v>3022037</v>
      </c>
      <c r="B2535" t="s">
        <v>24213</v>
      </c>
      <c r="C2535" t="s">
        <v>130</v>
      </c>
      <c r="D2535" t="s">
        <v>375</v>
      </c>
      <c r="E2535">
        <v>617130</v>
      </c>
      <c r="F2535" t="s">
        <v>24183</v>
      </c>
      <c r="G2535" s="7">
        <v>1067.5</v>
      </c>
    </row>
    <row r="2536" spans="1:7" x14ac:dyDescent="0.25">
      <c r="A2536">
        <v>3022037</v>
      </c>
      <c r="B2536" t="s">
        <v>24213</v>
      </c>
      <c r="C2536" t="s">
        <v>130</v>
      </c>
      <c r="D2536" t="s">
        <v>377</v>
      </c>
      <c r="E2536">
        <v>611110</v>
      </c>
      <c r="F2536" t="s">
        <v>24183</v>
      </c>
      <c r="G2536" s="7">
        <v>4856.4700000000012</v>
      </c>
    </row>
    <row r="2537" spans="1:7" x14ac:dyDescent="0.25">
      <c r="A2537">
        <v>3022037</v>
      </c>
      <c r="B2537" t="s">
        <v>24213</v>
      </c>
      <c r="C2537" t="s">
        <v>130</v>
      </c>
      <c r="D2537" t="s">
        <v>377</v>
      </c>
      <c r="E2537">
        <v>611120</v>
      </c>
      <c r="F2537" t="s">
        <v>24183</v>
      </c>
      <c r="G2537" s="7">
        <v>520.58000000000004</v>
      </c>
    </row>
    <row r="2538" spans="1:7" x14ac:dyDescent="0.25">
      <c r="A2538">
        <v>3022037</v>
      </c>
      <c r="B2538" t="s">
        <v>24213</v>
      </c>
      <c r="C2538" t="s">
        <v>130</v>
      </c>
      <c r="D2538" t="s">
        <v>377</v>
      </c>
      <c r="E2538">
        <v>611130</v>
      </c>
      <c r="F2538" t="s">
        <v>24183</v>
      </c>
      <c r="G2538" s="7">
        <v>985.80000000000007</v>
      </c>
    </row>
    <row r="2539" spans="1:7" x14ac:dyDescent="0.25">
      <c r="A2539" t="s">
        <v>23975</v>
      </c>
      <c r="B2539" t="s">
        <v>24214</v>
      </c>
      <c r="C2539" t="s">
        <v>198</v>
      </c>
      <c r="D2539" t="s">
        <v>371</v>
      </c>
      <c r="E2539">
        <v>615100</v>
      </c>
      <c r="F2539" t="s">
        <v>24183</v>
      </c>
      <c r="G2539" s="7">
        <v>83278.739999999991</v>
      </c>
    </row>
    <row r="2540" spans="1:7" x14ac:dyDescent="0.25">
      <c r="A2540" t="s">
        <v>23975</v>
      </c>
      <c r="B2540" t="s">
        <v>24214</v>
      </c>
      <c r="C2540" t="s">
        <v>198</v>
      </c>
      <c r="D2540" t="s">
        <v>371</v>
      </c>
      <c r="E2540">
        <v>616100</v>
      </c>
      <c r="F2540" t="s">
        <v>24183</v>
      </c>
      <c r="G2540" s="7">
        <v>11033.380000000001</v>
      </c>
    </row>
    <row r="2541" spans="1:7" x14ac:dyDescent="0.25">
      <c r="A2541" t="s">
        <v>23975</v>
      </c>
      <c r="B2541" t="s">
        <v>24214</v>
      </c>
      <c r="C2541" t="s">
        <v>198</v>
      </c>
      <c r="D2541" t="s">
        <v>371</v>
      </c>
      <c r="E2541">
        <v>617100</v>
      </c>
      <c r="F2541" t="s">
        <v>24183</v>
      </c>
      <c r="G2541" s="7">
        <v>23765.520000000004</v>
      </c>
    </row>
    <row r="2542" spans="1:7" x14ac:dyDescent="0.25">
      <c r="A2542" t="s">
        <v>23975</v>
      </c>
      <c r="B2542" t="s">
        <v>24214</v>
      </c>
      <c r="C2542" t="s">
        <v>198</v>
      </c>
      <c r="D2542" t="s">
        <v>373</v>
      </c>
      <c r="E2542">
        <v>615130</v>
      </c>
      <c r="F2542" t="s">
        <v>24183</v>
      </c>
      <c r="G2542" s="7">
        <v>31591.999999999996</v>
      </c>
    </row>
    <row r="2543" spans="1:7" x14ac:dyDescent="0.25">
      <c r="A2543" t="s">
        <v>23975</v>
      </c>
      <c r="B2543" t="s">
        <v>24214</v>
      </c>
      <c r="C2543" t="s">
        <v>198</v>
      </c>
      <c r="D2543" t="s">
        <v>373</v>
      </c>
      <c r="E2543">
        <v>616160</v>
      </c>
      <c r="F2543" t="s">
        <v>24183</v>
      </c>
      <c r="G2543" s="7">
        <v>3752.94</v>
      </c>
    </row>
    <row r="2544" spans="1:7" x14ac:dyDescent="0.25">
      <c r="A2544" t="s">
        <v>23975</v>
      </c>
      <c r="B2544" t="s">
        <v>24214</v>
      </c>
      <c r="C2544" t="s">
        <v>198</v>
      </c>
      <c r="D2544" t="s">
        <v>373</v>
      </c>
      <c r="E2544">
        <v>617150</v>
      </c>
      <c r="F2544" t="s">
        <v>24183</v>
      </c>
      <c r="G2544" s="7">
        <v>5992.44</v>
      </c>
    </row>
    <row r="2545" spans="1:7" x14ac:dyDescent="0.25">
      <c r="A2545" t="s">
        <v>23975</v>
      </c>
      <c r="B2545" t="s">
        <v>24214</v>
      </c>
      <c r="C2545" t="s">
        <v>198</v>
      </c>
      <c r="D2545" t="s">
        <v>374</v>
      </c>
      <c r="E2545">
        <v>615120</v>
      </c>
      <c r="F2545" t="s">
        <v>24183</v>
      </c>
      <c r="G2545" s="7">
        <v>2375.13</v>
      </c>
    </row>
    <row r="2546" spans="1:7" x14ac:dyDescent="0.25">
      <c r="A2546" t="s">
        <v>23975</v>
      </c>
      <c r="B2546" t="s">
        <v>24214</v>
      </c>
      <c r="C2546" t="s">
        <v>198</v>
      </c>
      <c r="D2546" t="s">
        <v>374</v>
      </c>
      <c r="E2546">
        <v>616120</v>
      </c>
      <c r="F2546" t="s">
        <v>24183</v>
      </c>
      <c r="G2546" s="7">
        <v>291.95000000000005</v>
      </c>
    </row>
    <row r="2547" spans="1:7" x14ac:dyDescent="0.25">
      <c r="A2547" t="s">
        <v>23975</v>
      </c>
      <c r="B2547" t="s">
        <v>24214</v>
      </c>
      <c r="C2547" t="s">
        <v>198</v>
      </c>
      <c r="D2547" t="s">
        <v>374</v>
      </c>
      <c r="E2547">
        <v>617120</v>
      </c>
      <c r="F2547" t="s">
        <v>24183</v>
      </c>
      <c r="G2547" s="7">
        <v>482.12</v>
      </c>
    </row>
    <row r="2548" spans="1:7" x14ac:dyDescent="0.25">
      <c r="A2548" t="s">
        <v>23975</v>
      </c>
      <c r="B2548" t="s">
        <v>24214</v>
      </c>
      <c r="C2548" t="s">
        <v>198</v>
      </c>
      <c r="D2548" t="s">
        <v>375</v>
      </c>
      <c r="E2548">
        <v>615140</v>
      </c>
      <c r="F2548" t="s">
        <v>24183</v>
      </c>
      <c r="G2548" s="7">
        <v>7690.36</v>
      </c>
    </row>
    <row r="2549" spans="1:7" x14ac:dyDescent="0.25">
      <c r="A2549" t="s">
        <v>23975</v>
      </c>
      <c r="B2549" t="s">
        <v>24214</v>
      </c>
      <c r="C2549" t="s">
        <v>198</v>
      </c>
      <c r="D2549" t="s">
        <v>375</v>
      </c>
      <c r="E2549">
        <v>616130</v>
      </c>
      <c r="F2549" t="s">
        <v>24183</v>
      </c>
      <c r="G2549" s="7">
        <v>991.42</v>
      </c>
    </row>
    <row r="2550" spans="1:7" x14ac:dyDescent="0.25">
      <c r="A2550" t="s">
        <v>23975</v>
      </c>
      <c r="B2550" t="s">
        <v>24214</v>
      </c>
      <c r="C2550" t="s">
        <v>198</v>
      </c>
      <c r="D2550" t="s">
        <v>375</v>
      </c>
      <c r="E2550">
        <v>617130</v>
      </c>
      <c r="F2550" t="s">
        <v>24183</v>
      </c>
      <c r="G2550" s="7">
        <v>1561.0200000000002</v>
      </c>
    </row>
    <row r="2551" spans="1:7" x14ac:dyDescent="0.25">
      <c r="A2551" t="s">
        <v>23975</v>
      </c>
      <c r="B2551" t="s">
        <v>24214</v>
      </c>
      <c r="C2551" t="s">
        <v>198</v>
      </c>
      <c r="D2551" t="s">
        <v>377</v>
      </c>
      <c r="E2551">
        <v>611110</v>
      </c>
      <c r="F2551" t="s">
        <v>24183</v>
      </c>
      <c r="G2551" s="7">
        <v>1870.1999999999998</v>
      </c>
    </row>
    <row r="2552" spans="1:7" x14ac:dyDescent="0.25">
      <c r="A2552" t="s">
        <v>23975</v>
      </c>
      <c r="B2552" t="s">
        <v>24214</v>
      </c>
      <c r="C2552" t="s">
        <v>198</v>
      </c>
      <c r="D2552" t="s">
        <v>377</v>
      </c>
      <c r="E2552">
        <v>611120</v>
      </c>
      <c r="F2552" t="s">
        <v>24183</v>
      </c>
      <c r="G2552" s="7">
        <v>102.25</v>
      </c>
    </row>
    <row r="2553" spans="1:7" x14ac:dyDescent="0.25">
      <c r="A2553" t="s">
        <v>23975</v>
      </c>
      <c r="B2553" t="s">
        <v>24214</v>
      </c>
      <c r="C2553" t="s">
        <v>198</v>
      </c>
      <c r="D2553" t="s">
        <v>377</v>
      </c>
      <c r="E2553">
        <v>611130</v>
      </c>
      <c r="F2553" t="s">
        <v>24183</v>
      </c>
      <c r="G2553" s="7">
        <v>303.43</v>
      </c>
    </row>
    <row r="2554" spans="1:7" x14ac:dyDescent="0.25">
      <c r="A2554" t="s">
        <v>23975</v>
      </c>
      <c r="B2554" t="s">
        <v>24215</v>
      </c>
      <c r="C2554" t="s">
        <v>109</v>
      </c>
      <c r="D2554" t="s">
        <v>371</v>
      </c>
      <c r="E2554">
        <v>615100</v>
      </c>
      <c r="F2554" t="s">
        <v>24183</v>
      </c>
      <c r="G2554" s="7">
        <v>58515.969999999994</v>
      </c>
    </row>
    <row r="2555" spans="1:7" x14ac:dyDescent="0.25">
      <c r="A2555" t="s">
        <v>23975</v>
      </c>
      <c r="B2555" t="s">
        <v>24215</v>
      </c>
      <c r="C2555" t="s">
        <v>109</v>
      </c>
      <c r="D2555" t="s">
        <v>371</v>
      </c>
      <c r="E2555">
        <v>616100</v>
      </c>
      <c r="F2555" t="s">
        <v>24183</v>
      </c>
      <c r="G2555" s="7">
        <v>7749.5500000000011</v>
      </c>
    </row>
    <row r="2556" spans="1:7" x14ac:dyDescent="0.25">
      <c r="A2556" t="s">
        <v>23975</v>
      </c>
      <c r="B2556" t="s">
        <v>24215</v>
      </c>
      <c r="C2556" t="s">
        <v>109</v>
      </c>
      <c r="D2556" t="s">
        <v>371</v>
      </c>
      <c r="E2556">
        <v>617100</v>
      </c>
      <c r="F2556" t="s">
        <v>24183</v>
      </c>
      <c r="G2556" s="7">
        <v>15684.800000000001</v>
      </c>
    </row>
    <row r="2557" spans="1:7" x14ac:dyDescent="0.25">
      <c r="A2557" t="s">
        <v>23975</v>
      </c>
      <c r="B2557" t="s">
        <v>24215</v>
      </c>
      <c r="C2557" t="s">
        <v>109</v>
      </c>
      <c r="D2557" t="s">
        <v>373</v>
      </c>
      <c r="E2557">
        <v>615130</v>
      </c>
      <c r="F2557" t="s">
        <v>24183</v>
      </c>
      <c r="G2557" s="7">
        <v>35781.31</v>
      </c>
    </row>
    <row r="2558" spans="1:7" x14ac:dyDescent="0.25">
      <c r="A2558" t="s">
        <v>23975</v>
      </c>
      <c r="B2558" t="s">
        <v>24215</v>
      </c>
      <c r="C2558" t="s">
        <v>109</v>
      </c>
      <c r="D2558" t="s">
        <v>373</v>
      </c>
      <c r="E2558">
        <v>616160</v>
      </c>
      <c r="F2558" t="s">
        <v>24183</v>
      </c>
      <c r="G2558" s="7">
        <v>4105</v>
      </c>
    </row>
    <row r="2559" spans="1:7" x14ac:dyDescent="0.25">
      <c r="A2559" t="s">
        <v>23975</v>
      </c>
      <c r="B2559" t="s">
        <v>24215</v>
      </c>
      <c r="C2559" t="s">
        <v>109</v>
      </c>
      <c r="D2559" t="s">
        <v>373</v>
      </c>
      <c r="E2559">
        <v>617150</v>
      </c>
      <c r="F2559" t="s">
        <v>24183</v>
      </c>
      <c r="G2559" s="7">
        <v>6903.2699999999995</v>
      </c>
    </row>
    <row r="2560" spans="1:7" x14ac:dyDescent="0.25">
      <c r="A2560" t="s">
        <v>23975</v>
      </c>
      <c r="B2560" t="s">
        <v>24215</v>
      </c>
      <c r="C2560" t="s">
        <v>109</v>
      </c>
      <c r="D2560" t="s">
        <v>374</v>
      </c>
      <c r="E2560">
        <v>615120</v>
      </c>
      <c r="F2560" t="s">
        <v>24183</v>
      </c>
      <c r="G2560" s="7">
        <v>5161.9500000000007</v>
      </c>
    </row>
    <row r="2561" spans="1:7" x14ac:dyDescent="0.25">
      <c r="A2561" t="s">
        <v>23975</v>
      </c>
      <c r="B2561" t="s">
        <v>24215</v>
      </c>
      <c r="C2561" t="s">
        <v>109</v>
      </c>
      <c r="D2561" t="s">
        <v>374</v>
      </c>
      <c r="E2561">
        <v>616120</v>
      </c>
      <c r="F2561" t="s">
        <v>24183</v>
      </c>
      <c r="G2561" s="7">
        <v>645.34</v>
      </c>
    </row>
    <row r="2562" spans="1:7" x14ac:dyDescent="0.25">
      <c r="A2562" t="s">
        <v>23975</v>
      </c>
      <c r="B2562" t="s">
        <v>24215</v>
      </c>
      <c r="C2562" t="s">
        <v>109</v>
      </c>
      <c r="D2562" t="s">
        <v>374</v>
      </c>
      <c r="E2562">
        <v>617120</v>
      </c>
      <c r="F2562" t="s">
        <v>24183</v>
      </c>
      <c r="G2562" s="7">
        <v>1047.8</v>
      </c>
    </row>
    <row r="2563" spans="1:7" x14ac:dyDescent="0.25">
      <c r="A2563" t="s">
        <v>23975</v>
      </c>
      <c r="B2563" t="s">
        <v>24215</v>
      </c>
      <c r="C2563" t="s">
        <v>109</v>
      </c>
      <c r="D2563" t="s">
        <v>375</v>
      </c>
      <c r="E2563">
        <v>615140</v>
      </c>
      <c r="F2563" t="s">
        <v>24183</v>
      </c>
      <c r="G2563" s="7">
        <v>7690.36</v>
      </c>
    </row>
    <row r="2564" spans="1:7" x14ac:dyDescent="0.25">
      <c r="A2564" t="s">
        <v>23975</v>
      </c>
      <c r="B2564" t="s">
        <v>24215</v>
      </c>
      <c r="C2564" t="s">
        <v>109</v>
      </c>
      <c r="D2564" t="s">
        <v>375</v>
      </c>
      <c r="E2564">
        <v>616130</v>
      </c>
      <c r="F2564" t="s">
        <v>24183</v>
      </c>
      <c r="G2564" s="7">
        <v>991.44</v>
      </c>
    </row>
    <row r="2565" spans="1:7" x14ac:dyDescent="0.25">
      <c r="A2565" t="s">
        <v>23975</v>
      </c>
      <c r="B2565" t="s">
        <v>24215</v>
      </c>
      <c r="C2565" t="s">
        <v>109</v>
      </c>
      <c r="D2565" t="s">
        <v>375</v>
      </c>
      <c r="E2565">
        <v>617130</v>
      </c>
      <c r="F2565" t="s">
        <v>24183</v>
      </c>
      <c r="G2565" s="7">
        <v>1561.03</v>
      </c>
    </row>
    <row r="2566" spans="1:7" x14ac:dyDescent="0.25">
      <c r="A2566" t="s">
        <v>23975</v>
      </c>
      <c r="B2566" t="s">
        <v>24215</v>
      </c>
      <c r="C2566" t="s">
        <v>109</v>
      </c>
      <c r="D2566" t="s">
        <v>377</v>
      </c>
      <c r="E2566">
        <v>611110</v>
      </c>
      <c r="F2566" t="s">
        <v>24183</v>
      </c>
      <c r="G2566" s="7">
        <v>4418.5099999999993</v>
      </c>
    </row>
    <row r="2567" spans="1:7" x14ac:dyDescent="0.25">
      <c r="A2567" t="s">
        <v>23975</v>
      </c>
      <c r="B2567" t="s">
        <v>24215</v>
      </c>
      <c r="C2567" t="s">
        <v>109</v>
      </c>
      <c r="D2567" t="s">
        <v>377</v>
      </c>
      <c r="E2567">
        <v>611120</v>
      </c>
      <c r="F2567" t="s">
        <v>24183</v>
      </c>
      <c r="G2567" s="7">
        <v>236.23</v>
      </c>
    </row>
    <row r="2568" spans="1:7" x14ac:dyDescent="0.25">
      <c r="A2568" t="s">
        <v>23975</v>
      </c>
      <c r="B2568" t="s">
        <v>24215</v>
      </c>
      <c r="C2568" t="s">
        <v>109</v>
      </c>
      <c r="D2568" t="s">
        <v>377</v>
      </c>
      <c r="E2568">
        <v>611130</v>
      </c>
      <c r="F2568" t="s">
        <v>24183</v>
      </c>
      <c r="G2568" s="7">
        <v>807.82</v>
      </c>
    </row>
    <row r="2569" spans="1:7" x14ac:dyDescent="0.25">
      <c r="A2569">
        <v>3022045</v>
      </c>
      <c r="B2569" t="s">
        <v>24216</v>
      </c>
      <c r="C2569" t="s">
        <v>43</v>
      </c>
      <c r="D2569" t="s">
        <v>371</v>
      </c>
      <c r="E2569">
        <v>615100</v>
      </c>
      <c r="F2569" t="s">
        <v>24183</v>
      </c>
      <c r="G2569" s="7">
        <v>44796.830000000031</v>
      </c>
    </row>
    <row r="2570" spans="1:7" x14ac:dyDescent="0.25">
      <c r="A2570">
        <v>3022045</v>
      </c>
      <c r="B2570" t="s">
        <v>24216</v>
      </c>
      <c r="C2570" t="s">
        <v>43</v>
      </c>
      <c r="D2570" t="s">
        <v>371</v>
      </c>
      <c r="E2570">
        <v>616100</v>
      </c>
      <c r="F2570" t="s">
        <v>24183</v>
      </c>
      <c r="G2570" s="7">
        <v>6060.5700000000006</v>
      </c>
    </row>
    <row r="2571" spans="1:7" x14ac:dyDescent="0.25">
      <c r="A2571">
        <v>3022045</v>
      </c>
      <c r="B2571" t="s">
        <v>24216</v>
      </c>
      <c r="C2571" t="s">
        <v>43</v>
      </c>
      <c r="D2571" t="s">
        <v>371</v>
      </c>
      <c r="E2571">
        <v>617100</v>
      </c>
      <c r="F2571" t="s">
        <v>24183</v>
      </c>
      <c r="G2571" s="7">
        <v>12783.820000000002</v>
      </c>
    </row>
    <row r="2572" spans="1:7" x14ac:dyDescent="0.25">
      <c r="A2572">
        <v>3022045</v>
      </c>
      <c r="B2572" t="s">
        <v>24216</v>
      </c>
      <c r="C2572" t="s">
        <v>43</v>
      </c>
      <c r="D2572" t="s">
        <v>373</v>
      </c>
      <c r="E2572">
        <v>615130</v>
      </c>
      <c r="F2572" t="s">
        <v>24183</v>
      </c>
      <c r="G2572" s="7">
        <v>36940.260000000009</v>
      </c>
    </row>
    <row r="2573" spans="1:7" x14ac:dyDescent="0.25">
      <c r="A2573">
        <v>3022045</v>
      </c>
      <c r="B2573" t="s">
        <v>24216</v>
      </c>
      <c r="C2573" t="s">
        <v>43</v>
      </c>
      <c r="D2573" t="s">
        <v>373</v>
      </c>
      <c r="E2573">
        <v>616160</v>
      </c>
      <c r="F2573" t="s">
        <v>24183</v>
      </c>
      <c r="G2573" s="7">
        <v>4320.5600000000004</v>
      </c>
    </row>
    <row r="2574" spans="1:7" x14ac:dyDescent="0.25">
      <c r="A2574">
        <v>3022045</v>
      </c>
      <c r="B2574" t="s">
        <v>24216</v>
      </c>
      <c r="C2574" t="s">
        <v>43</v>
      </c>
      <c r="D2574" t="s">
        <v>373</v>
      </c>
      <c r="E2574">
        <v>617150</v>
      </c>
      <c r="F2574" t="s">
        <v>24183</v>
      </c>
      <c r="G2574" s="7">
        <v>6061.9999999999991</v>
      </c>
    </row>
    <row r="2575" spans="1:7" x14ac:dyDescent="0.25">
      <c r="A2575">
        <v>3022045</v>
      </c>
      <c r="B2575" t="s">
        <v>24216</v>
      </c>
      <c r="C2575" t="s">
        <v>43</v>
      </c>
      <c r="D2575" t="s">
        <v>374</v>
      </c>
      <c r="E2575">
        <v>615120</v>
      </c>
      <c r="F2575" t="s">
        <v>24183</v>
      </c>
      <c r="G2575" s="7">
        <v>4673.8999999999996</v>
      </c>
    </row>
    <row r="2576" spans="1:7" x14ac:dyDescent="0.25">
      <c r="A2576">
        <v>3022045</v>
      </c>
      <c r="B2576" t="s">
        <v>24216</v>
      </c>
      <c r="C2576" t="s">
        <v>43</v>
      </c>
      <c r="D2576" t="s">
        <v>374</v>
      </c>
      <c r="E2576">
        <v>616120</v>
      </c>
      <c r="F2576" t="s">
        <v>24183</v>
      </c>
      <c r="G2576" s="7">
        <v>540.63</v>
      </c>
    </row>
    <row r="2577" spans="1:7" x14ac:dyDescent="0.25">
      <c r="A2577">
        <v>3022045</v>
      </c>
      <c r="B2577" t="s">
        <v>24216</v>
      </c>
      <c r="C2577" t="s">
        <v>43</v>
      </c>
      <c r="D2577" t="s">
        <v>374</v>
      </c>
      <c r="E2577">
        <v>617120</v>
      </c>
      <c r="F2577" t="s">
        <v>24183</v>
      </c>
      <c r="G2577" s="7">
        <v>948.75000000000011</v>
      </c>
    </row>
    <row r="2578" spans="1:7" x14ac:dyDescent="0.25">
      <c r="A2578">
        <v>3022045</v>
      </c>
      <c r="B2578" t="s">
        <v>24216</v>
      </c>
      <c r="C2578" t="s">
        <v>43</v>
      </c>
      <c r="D2578" t="s">
        <v>375</v>
      </c>
      <c r="E2578">
        <v>615140</v>
      </c>
      <c r="F2578" t="s">
        <v>24183</v>
      </c>
      <c r="G2578" s="7">
        <v>4926.74</v>
      </c>
    </row>
    <row r="2579" spans="1:7" x14ac:dyDescent="0.25">
      <c r="A2579">
        <v>3022045</v>
      </c>
      <c r="B2579" t="s">
        <v>24216</v>
      </c>
      <c r="C2579" t="s">
        <v>43</v>
      </c>
      <c r="D2579" t="s">
        <v>375</v>
      </c>
      <c r="E2579">
        <v>616130</v>
      </c>
      <c r="F2579" t="s">
        <v>24183</v>
      </c>
      <c r="G2579" s="7">
        <v>610.23</v>
      </c>
    </row>
    <row r="2580" spans="1:7" x14ac:dyDescent="0.25">
      <c r="A2580">
        <v>3022045</v>
      </c>
      <c r="B2580" t="s">
        <v>24216</v>
      </c>
      <c r="C2580" t="s">
        <v>43</v>
      </c>
      <c r="D2580" t="s">
        <v>375</v>
      </c>
      <c r="E2580">
        <v>617130</v>
      </c>
      <c r="F2580" t="s">
        <v>24183</v>
      </c>
      <c r="G2580" s="7">
        <v>292.94</v>
      </c>
    </row>
    <row r="2581" spans="1:7" x14ac:dyDescent="0.25">
      <c r="A2581">
        <v>3022045</v>
      </c>
      <c r="B2581" t="s">
        <v>24216</v>
      </c>
      <c r="C2581" t="s">
        <v>43</v>
      </c>
      <c r="D2581" t="s">
        <v>377</v>
      </c>
      <c r="E2581">
        <v>611110</v>
      </c>
      <c r="F2581" t="s">
        <v>24183</v>
      </c>
      <c r="G2581" s="7">
        <v>6481.2900000000009</v>
      </c>
    </row>
    <row r="2582" spans="1:7" x14ac:dyDescent="0.25">
      <c r="A2582">
        <v>3022045</v>
      </c>
      <c r="B2582" t="s">
        <v>24216</v>
      </c>
      <c r="C2582" t="s">
        <v>43</v>
      </c>
      <c r="D2582" t="s">
        <v>377</v>
      </c>
      <c r="E2582">
        <v>611120</v>
      </c>
      <c r="F2582" t="s">
        <v>24183</v>
      </c>
      <c r="G2582" s="7">
        <v>628.38</v>
      </c>
    </row>
    <row r="2583" spans="1:7" x14ac:dyDescent="0.25">
      <c r="A2583">
        <v>3022045</v>
      </c>
      <c r="B2583" t="s">
        <v>24216</v>
      </c>
      <c r="C2583" t="s">
        <v>43</v>
      </c>
      <c r="D2583" t="s">
        <v>377</v>
      </c>
      <c r="E2583">
        <v>611130</v>
      </c>
      <c r="F2583" t="s">
        <v>24183</v>
      </c>
      <c r="G2583" s="7">
        <v>1048.27</v>
      </c>
    </row>
    <row r="2584" spans="1:7" x14ac:dyDescent="0.25">
      <c r="A2584">
        <v>3023501</v>
      </c>
      <c r="B2584" t="s">
        <v>24217</v>
      </c>
      <c r="C2584" t="s">
        <v>24218</v>
      </c>
      <c r="D2584" t="s">
        <v>371</v>
      </c>
      <c r="E2584">
        <v>615100</v>
      </c>
      <c r="F2584" t="s">
        <v>24183</v>
      </c>
      <c r="G2584" s="7">
        <v>53758.59</v>
      </c>
    </row>
    <row r="2585" spans="1:7" x14ac:dyDescent="0.25">
      <c r="A2585">
        <v>3023501</v>
      </c>
      <c r="B2585" t="s">
        <v>24217</v>
      </c>
      <c r="C2585" t="s">
        <v>24218</v>
      </c>
      <c r="D2585" t="s">
        <v>371</v>
      </c>
      <c r="E2585">
        <v>616100</v>
      </c>
      <c r="F2585" t="s">
        <v>24183</v>
      </c>
      <c r="G2585" s="7">
        <v>7313.17</v>
      </c>
    </row>
    <row r="2586" spans="1:7" x14ac:dyDescent="0.25">
      <c r="A2586">
        <v>3023501</v>
      </c>
      <c r="B2586" t="s">
        <v>24217</v>
      </c>
      <c r="C2586" t="s">
        <v>24218</v>
      </c>
      <c r="D2586" t="s">
        <v>371</v>
      </c>
      <c r="E2586">
        <v>617100</v>
      </c>
      <c r="F2586" t="s">
        <v>24183</v>
      </c>
      <c r="G2586" s="7">
        <v>12648.579999999998</v>
      </c>
    </row>
    <row r="2587" spans="1:7" x14ac:dyDescent="0.25">
      <c r="A2587">
        <v>3023501</v>
      </c>
      <c r="B2587" t="s">
        <v>24217</v>
      </c>
      <c r="C2587" t="s">
        <v>24218</v>
      </c>
      <c r="D2587" t="s">
        <v>373</v>
      </c>
      <c r="E2587">
        <v>615130</v>
      </c>
      <c r="F2587" t="s">
        <v>24183</v>
      </c>
      <c r="G2587" s="7">
        <v>15197.429999999997</v>
      </c>
    </row>
    <row r="2588" spans="1:7" x14ac:dyDescent="0.25">
      <c r="A2588">
        <v>3023501</v>
      </c>
      <c r="B2588" t="s">
        <v>24217</v>
      </c>
      <c r="C2588" t="s">
        <v>24218</v>
      </c>
      <c r="D2588" t="s">
        <v>373</v>
      </c>
      <c r="E2588">
        <v>616160</v>
      </c>
      <c r="F2588" t="s">
        <v>24183</v>
      </c>
      <c r="G2588" s="7">
        <v>1841.75</v>
      </c>
    </row>
    <row r="2589" spans="1:7" x14ac:dyDescent="0.25">
      <c r="A2589">
        <v>3023501</v>
      </c>
      <c r="B2589" t="s">
        <v>24217</v>
      </c>
      <c r="C2589" t="s">
        <v>24218</v>
      </c>
      <c r="D2589" t="s">
        <v>373</v>
      </c>
      <c r="E2589">
        <v>617150</v>
      </c>
      <c r="F2589" t="s">
        <v>24183</v>
      </c>
      <c r="G2589" s="7">
        <v>3100.2599999999998</v>
      </c>
    </row>
    <row r="2590" spans="1:7" x14ac:dyDescent="0.25">
      <c r="A2590">
        <v>3023501</v>
      </c>
      <c r="B2590" t="s">
        <v>24217</v>
      </c>
      <c r="C2590" t="s">
        <v>24218</v>
      </c>
      <c r="D2590" t="s">
        <v>374</v>
      </c>
      <c r="E2590">
        <v>615120</v>
      </c>
      <c r="F2590" t="s">
        <v>24183</v>
      </c>
      <c r="G2590" s="7">
        <v>4889.4500000000007</v>
      </c>
    </row>
    <row r="2591" spans="1:7" x14ac:dyDescent="0.25">
      <c r="A2591">
        <v>3023501</v>
      </c>
      <c r="B2591" t="s">
        <v>24217</v>
      </c>
      <c r="C2591" t="s">
        <v>24218</v>
      </c>
      <c r="D2591" t="s">
        <v>374</v>
      </c>
      <c r="E2591">
        <v>616120</v>
      </c>
      <c r="F2591" t="s">
        <v>24183</v>
      </c>
      <c r="G2591" s="7">
        <v>608.31999999999994</v>
      </c>
    </row>
    <row r="2592" spans="1:7" x14ac:dyDescent="0.25">
      <c r="A2592">
        <v>3023501</v>
      </c>
      <c r="B2592" t="s">
        <v>24217</v>
      </c>
      <c r="C2592" t="s">
        <v>24218</v>
      </c>
      <c r="D2592" t="s">
        <v>374</v>
      </c>
      <c r="E2592">
        <v>617120</v>
      </c>
      <c r="F2592" t="s">
        <v>24183</v>
      </c>
      <c r="G2592" s="7">
        <v>997.44</v>
      </c>
    </row>
    <row r="2593" spans="1:7" x14ac:dyDescent="0.25">
      <c r="A2593">
        <v>3023501</v>
      </c>
      <c r="B2593" t="s">
        <v>24217</v>
      </c>
      <c r="C2593" t="s">
        <v>24218</v>
      </c>
      <c r="D2593" t="s">
        <v>375</v>
      </c>
      <c r="E2593">
        <v>615140</v>
      </c>
      <c r="F2593" t="s">
        <v>24183</v>
      </c>
      <c r="G2593" s="7">
        <v>3404.9799999999909</v>
      </c>
    </row>
    <row r="2594" spans="1:7" x14ac:dyDescent="0.25">
      <c r="A2594">
        <v>3023501</v>
      </c>
      <c r="B2594" t="s">
        <v>24217</v>
      </c>
      <c r="C2594" t="s">
        <v>24218</v>
      </c>
      <c r="D2594" t="s">
        <v>375</v>
      </c>
      <c r="E2594">
        <v>616130</v>
      </c>
      <c r="F2594" t="s">
        <v>24183</v>
      </c>
      <c r="G2594" s="7">
        <v>391.45000000000005</v>
      </c>
    </row>
    <row r="2595" spans="1:7" x14ac:dyDescent="0.25">
      <c r="A2595">
        <v>3023501</v>
      </c>
      <c r="B2595" t="s">
        <v>24217</v>
      </c>
      <c r="C2595" t="s">
        <v>24218</v>
      </c>
      <c r="D2595" t="s">
        <v>375</v>
      </c>
      <c r="E2595">
        <v>617130</v>
      </c>
      <c r="F2595" t="s">
        <v>24183</v>
      </c>
      <c r="G2595" s="7">
        <v>1171.3600000000001</v>
      </c>
    </row>
    <row r="2596" spans="1:7" x14ac:dyDescent="0.25">
      <c r="A2596">
        <v>3023501</v>
      </c>
      <c r="B2596" t="s">
        <v>24217</v>
      </c>
      <c r="C2596" t="s">
        <v>24218</v>
      </c>
      <c r="D2596" t="s">
        <v>377</v>
      </c>
      <c r="E2596">
        <v>611110</v>
      </c>
      <c r="F2596" t="s">
        <v>24183</v>
      </c>
      <c r="G2596" s="7">
        <v>2426.21</v>
      </c>
    </row>
    <row r="2597" spans="1:7" x14ac:dyDescent="0.25">
      <c r="A2597">
        <v>3023501</v>
      </c>
      <c r="B2597" t="s">
        <v>24217</v>
      </c>
      <c r="C2597" t="s">
        <v>24218</v>
      </c>
      <c r="D2597" t="s">
        <v>377</v>
      </c>
      <c r="E2597">
        <v>611120</v>
      </c>
      <c r="F2597" t="s">
        <v>24183</v>
      </c>
      <c r="G2597" s="7">
        <v>238.83</v>
      </c>
    </row>
    <row r="2598" spans="1:7" x14ac:dyDescent="0.25">
      <c r="A2598">
        <v>3023501</v>
      </c>
      <c r="B2598" t="s">
        <v>24217</v>
      </c>
      <c r="C2598" t="s">
        <v>24218</v>
      </c>
      <c r="D2598" t="s">
        <v>377</v>
      </c>
      <c r="E2598">
        <v>611130</v>
      </c>
      <c r="F2598" t="s">
        <v>24183</v>
      </c>
      <c r="G2598" s="7">
        <v>494.93999999999994</v>
      </c>
    </row>
    <row r="2599" spans="1:7" x14ac:dyDescent="0.25">
      <c r="A2599">
        <v>3023502</v>
      </c>
      <c r="B2599" t="s">
        <v>24219</v>
      </c>
      <c r="C2599" t="s">
        <v>24220</v>
      </c>
      <c r="D2599" t="s">
        <v>371</v>
      </c>
      <c r="E2599">
        <v>615100</v>
      </c>
      <c r="F2599" t="s">
        <v>24183</v>
      </c>
      <c r="G2599" s="7">
        <v>86319.399999999951</v>
      </c>
    </row>
    <row r="2600" spans="1:7" x14ac:dyDescent="0.25">
      <c r="A2600">
        <v>3023502</v>
      </c>
      <c r="B2600" t="s">
        <v>24219</v>
      </c>
      <c r="C2600" t="s">
        <v>24220</v>
      </c>
      <c r="D2600" t="s">
        <v>371</v>
      </c>
      <c r="E2600">
        <v>616100</v>
      </c>
      <c r="F2600" t="s">
        <v>24183</v>
      </c>
      <c r="G2600" s="7">
        <v>11679.130000000001</v>
      </c>
    </row>
    <row r="2601" spans="1:7" x14ac:dyDescent="0.25">
      <c r="A2601">
        <v>3023502</v>
      </c>
      <c r="B2601" t="s">
        <v>24219</v>
      </c>
      <c r="C2601" t="s">
        <v>24220</v>
      </c>
      <c r="D2601" t="s">
        <v>371</v>
      </c>
      <c r="E2601">
        <v>617100</v>
      </c>
      <c r="F2601" t="s">
        <v>24183</v>
      </c>
      <c r="G2601" s="7">
        <v>22897.909999999996</v>
      </c>
    </row>
    <row r="2602" spans="1:7" x14ac:dyDescent="0.25">
      <c r="A2602">
        <v>3023502</v>
      </c>
      <c r="B2602" t="s">
        <v>24219</v>
      </c>
      <c r="C2602" t="s">
        <v>24220</v>
      </c>
      <c r="D2602" t="s">
        <v>373</v>
      </c>
      <c r="E2602">
        <v>615130</v>
      </c>
      <c r="F2602" t="s">
        <v>24183</v>
      </c>
      <c r="G2602" s="7">
        <v>52720.359999999986</v>
      </c>
    </row>
    <row r="2603" spans="1:7" x14ac:dyDescent="0.25">
      <c r="A2603">
        <v>3023502</v>
      </c>
      <c r="B2603" t="s">
        <v>24219</v>
      </c>
      <c r="C2603" t="s">
        <v>24220</v>
      </c>
      <c r="D2603" t="s">
        <v>373</v>
      </c>
      <c r="E2603">
        <v>616160</v>
      </c>
      <c r="F2603" t="s">
        <v>24183</v>
      </c>
      <c r="G2603" s="7">
        <v>6317.4500000000007</v>
      </c>
    </row>
    <row r="2604" spans="1:7" x14ac:dyDescent="0.25">
      <c r="A2604">
        <v>3023502</v>
      </c>
      <c r="B2604" t="s">
        <v>24219</v>
      </c>
      <c r="C2604" t="s">
        <v>24220</v>
      </c>
      <c r="D2604" t="s">
        <v>373</v>
      </c>
      <c r="E2604">
        <v>617150</v>
      </c>
      <c r="F2604" t="s">
        <v>24183</v>
      </c>
      <c r="G2604" s="7">
        <v>10745.519999999999</v>
      </c>
    </row>
    <row r="2605" spans="1:7" x14ac:dyDescent="0.25">
      <c r="A2605">
        <v>3023502</v>
      </c>
      <c r="B2605" t="s">
        <v>24219</v>
      </c>
      <c r="C2605" t="s">
        <v>24220</v>
      </c>
      <c r="D2605" t="s">
        <v>374</v>
      </c>
      <c r="E2605">
        <v>615120</v>
      </c>
      <c r="F2605" t="s">
        <v>24183</v>
      </c>
      <c r="G2605" s="7">
        <v>6193.6499999999987</v>
      </c>
    </row>
    <row r="2606" spans="1:7" x14ac:dyDescent="0.25">
      <c r="A2606">
        <v>3023502</v>
      </c>
      <c r="B2606" t="s">
        <v>24219</v>
      </c>
      <c r="C2606" t="s">
        <v>24220</v>
      </c>
      <c r="D2606" t="s">
        <v>374</v>
      </c>
      <c r="E2606">
        <v>616120</v>
      </c>
      <c r="F2606" t="s">
        <v>24183</v>
      </c>
      <c r="G2606" s="7">
        <v>563.92999999999995</v>
      </c>
    </row>
    <row r="2607" spans="1:7" x14ac:dyDescent="0.25">
      <c r="A2607">
        <v>3023502</v>
      </c>
      <c r="B2607" t="s">
        <v>24219</v>
      </c>
      <c r="C2607" t="s">
        <v>24220</v>
      </c>
      <c r="D2607" t="s">
        <v>374</v>
      </c>
      <c r="E2607">
        <v>617120</v>
      </c>
      <c r="F2607" t="s">
        <v>24183</v>
      </c>
      <c r="G2607" s="7">
        <v>1121.1300000000001</v>
      </c>
    </row>
    <row r="2608" spans="1:7" x14ac:dyDescent="0.25">
      <c r="A2608">
        <v>3023502</v>
      </c>
      <c r="B2608" t="s">
        <v>24219</v>
      </c>
      <c r="C2608" t="s">
        <v>24220</v>
      </c>
      <c r="D2608" t="s">
        <v>375</v>
      </c>
      <c r="E2608">
        <v>615140</v>
      </c>
      <c r="F2608" t="s">
        <v>24183</v>
      </c>
      <c r="G2608" s="7">
        <v>7177.2099999999991</v>
      </c>
    </row>
    <row r="2609" spans="1:7" x14ac:dyDescent="0.25">
      <c r="A2609">
        <v>3023502</v>
      </c>
      <c r="B2609" t="s">
        <v>24219</v>
      </c>
      <c r="C2609" t="s">
        <v>24220</v>
      </c>
      <c r="D2609" t="s">
        <v>375</v>
      </c>
      <c r="E2609">
        <v>616130</v>
      </c>
      <c r="F2609" t="s">
        <v>24183</v>
      </c>
      <c r="G2609" s="7">
        <v>826.38</v>
      </c>
    </row>
    <row r="2610" spans="1:7" x14ac:dyDescent="0.25">
      <c r="A2610">
        <v>3023502</v>
      </c>
      <c r="B2610" t="s">
        <v>24219</v>
      </c>
      <c r="C2610" t="s">
        <v>24220</v>
      </c>
      <c r="D2610" t="s">
        <v>375</v>
      </c>
      <c r="E2610">
        <v>617130</v>
      </c>
      <c r="F2610" t="s">
        <v>24183</v>
      </c>
      <c r="G2610" s="7">
        <v>1456.4799999999998</v>
      </c>
    </row>
    <row r="2611" spans="1:7" x14ac:dyDescent="0.25">
      <c r="A2611">
        <v>3023502</v>
      </c>
      <c r="B2611" t="s">
        <v>24219</v>
      </c>
      <c r="C2611" t="s">
        <v>24220</v>
      </c>
      <c r="D2611" t="s">
        <v>377</v>
      </c>
      <c r="E2611">
        <v>611110</v>
      </c>
      <c r="F2611" t="s">
        <v>24183</v>
      </c>
      <c r="G2611" s="7">
        <v>4709.3099999999995</v>
      </c>
    </row>
    <row r="2612" spans="1:7" x14ac:dyDescent="0.25">
      <c r="A2612">
        <v>3023502</v>
      </c>
      <c r="B2612" t="s">
        <v>24219</v>
      </c>
      <c r="C2612" t="s">
        <v>24220</v>
      </c>
      <c r="D2612" t="s">
        <v>377</v>
      </c>
      <c r="E2612">
        <v>611120</v>
      </c>
      <c r="F2612" t="s">
        <v>24183</v>
      </c>
      <c r="G2612" s="7">
        <v>420.45000000000005</v>
      </c>
    </row>
    <row r="2613" spans="1:7" x14ac:dyDescent="0.25">
      <c r="A2613">
        <v>3023502</v>
      </c>
      <c r="B2613" t="s">
        <v>24219</v>
      </c>
      <c r="C2613" t="s">
        <v>24220</v>
      </c>
      <c r="D2613" t="s">
        <v>377</v>
      </c>
      <c r="E2613">
        <v>611130</v>
      </c>
      <c r="F2613" t="s">
        <v>24183</v>
      </c>
      <c r="G2613" s="7">
        <v>960.69000000000028</v>
      </c>
    </row>
    <row r="2614" spans="1:7" x14ac:dyDescent="0.25">
      <c r="A2614">
        <v>3023504</v>
      </c>
      <c r="B2614" t="s">
        <v>24221</v>
      </c>
      <c r="C2614" t="s">
        <v>734</v>
      </c>
      <c r="D2614" t="s">
        <v>371</v>
      </c>
      <c r="E2614">
        <v>615100</v>
      </c>
      <c r="F2614" t="s">
        <v>24183</v>
      </c>
      <c r="G2614" s="7">
        <v>93511.010000000009</v>
      </c>
    </row>
    <row r="2615" spans="1:7" x14ac:dyDescent="0.25">
      <c r="A2615">
        <v>3023504</v>
      </c>
      <c r="B2615" t="s">
        <v>24221</v>
      </c>
      <c r="C2615" t="s">
        <v>734</v>
      </c>
      <c r="D2615" t="s">
        <v>371</v>
      </c>
      <c r="E2615">
        <v>616100</v>
      </c>
      <c r="F2615" t="s">
        <v>24183</v>
      </c>
      <c r="G2615" s="7">
        <v>12462.869999999999</v>
      </c>
    </row>
    <row r="2616" spans="1:7" x14ac:dyDescent="0.25">
      <c r="A2616">
        <v>3023504</v>
      </c>
      <c r="B2616" t="s">
        <v>24221</v>
      </c>
      <c r="C2616" t="s">
        <v>734</v>
      </c>
      <c r="D2616" t="s">
        <v>371</v>
      </c>
      <c r="E2616">
        <v>617100</v>
      </c>
      <c r="F2616" t="s">
        <v>24183</v>
      </c>
      <c r="G2616" s="7">
        <v>26818.920000000002</v>
      </c>
    </row>
    <row r="2617" spans="1:7" x14ac:dyDescent="0.25">
      <c r="A2617">
        <v>3023504</v>
      </c>
      <c r="B2617" t="s">
        <v>24221</v>
      </c>
      <c r="C2617" t="s">
        <v>734</v>
      </c>
      <c r="D2617" t="s">
        <v>373</v>
      </c>
      <c r="E2617">
        <v>615130</v>
      </c>
      <c r="F2617" t="s">
        <v>24183</v>
      </c>
      <c r="G2617" s="7">
        <v>38993.130000000005</v>
      </c>
    </row>
    <row r="2618" spans="1:7" x14ac:dyDescent="0.25">
      <c r="A2618">
        <v>3023504</v>
      </c>
      <c r="B2618" t="s">
        <v>24221</v>
      </c>
      <c r="C2618" t="s">
        <v>734</v>
      </c>
      <c r="D2618" t="s">
        <v>373</v>
      </c>
      <c r="E2618">
        <v>616160</v>
      </c>
      <c r="F2618" t="s">
        <v>24183</v>
      </c>
      <c r="G2618" s="7">
        <v>4595.13</v>
      </c>
    </row>
    <row r="2619" spans="1:7" x14ac:dyDescent="0.25">
      <c r="A2619">
        <v>3023504</v>
      </c>
      <c r="B2619" t="s">
        <v>24221</v>
      </c>
      <c r="C2619" t="s">
        <v>734</v>
      </c>
      <c r="D2619" t="s">
        <v>373</v>
      </c>
      <c r="E2619">
        <v>617150</v>
      </c>
      <c r="F2619" t="s">
        <v>24183</v>
      </c>
      <c r="G2619" s="7">
        <v>6989.0999999999985</v>
      </c>
    </row>
    <row r="2620" spans="1:7" x14ac:dyDescent="0.25">
      <c r="A2620">
        <v>3023504</v>
      </c>
      <c r="B2620" t="s">
        <v>24221</v>
      </c>
      <c r="C2620" t="s">
        <v>734</v>
      </c>
      <c r="D2620" t="s">
        <v>374</v>
      </c>
      <c r="E2620">
        <v>615120</v>
      </c>
      <c r="F2620" t="s">
        <v>24183</v>
      </c>
      <c r="G2620" s="7">
        <v>6488.2500000000009</v>
      </c>
    </row>
    <row r="2621" spans="1:7" x14ac:dyDescent="0.25">
      <c r="A2621">
        <v>3023504</v>
      </c>
      <c r="B2621" t="s">
        <v>24221</v>
      </c>
      <c r="C2621" t="s">
        <v>734</v>
      </c>
      <c r="D2621" t="s">
        <v>374</v>
      </c>
      <c r="E2621">
        <v>616120</v>
      </c>
      <c r="F2621" t="s">
        <v>24183</v>
      </c>
      <c r="G2621" s="7">
        <v>562.19000000000005</v>
      </c>
    </row>
    <row r="2622" spans="1:7" x14ac:dyDescent="0.25">
      <c r="A2622">
        <v>3023504</v>
      </c>
      <c r="B2622" t="s">
        <v>24221</v>
      </c>
      <c r="C2622" t="s">
        <v>734</v>
      </c>
      <c r="D2622" t="s">
        <v>374</v>
      </c>
      <c r="E2622">
        <v>617120</v>
      </c>
      <c r="F2622" t="s">
        <v>24183</v>
      </c>
      <c r="G2622" s="7">
        <v>1323.6200000000001</v>
      </c>
    </row>
    <row r="2623" spans="1:7" x14ac:dyDescent="0.25">
      <c r="A2623">
        <v>3023504</v>
      </c>
      <c r="B2623" t="s">
        <v>24221</v>
      </c>
      <c r="C2623" t="s">
        <v>734</v>
      </c>
      <c r="D2623" t="s">
        <v>375</v>
      </c>
      <c r="E2623">
        <v>615140</v>
      </c>
      <c r="F2623" t="s">
        <v>24183</v>
      </c>
      <c r="G2623" s="7">
        <v>8202.31</v>
      </c>
    </row>
    <row r="2624" spans="1:7" x14ac:dyDescent="0.25">
      <c r="A2624">
        <v>3023504</v>
      </c>
      <c r="B2624" t="s">
        <v>24221</v>
      </c>
      <c r="C2624" t="s">
        <v>734</v>
      </c>
      <c r="D2624" t="s">
        <v>375</v>
      </c>
      <c r="E2624">
        <v>616130</v>
      </c>
      <c r="F2624" t="s">
        <v>24183</v>
      </c>
      <c r="G2624" s="7">
        <v>1042.7</v>
      </c>
    </row>
    <row r="2625" spans="1:7" x14ac:dyDescent="0.25">
      <c r="A2625">
        <v>3023504</v>
      </c>
      <c r="B2625" t="s">
        <v>24221</v>
      </c>
      <c r="C2625" t="s">
        <v>734</v>
      </c>
      <c r="D2625" t="s">
        <v>375</v>
      </c>
      <c r="E2625">
        <v>617130</v>
      </c>
      <c r="F2625" t="s">
        <v>24183</v>
      </c>
      <c r="G2625" s="7">
        <v>1673.2600000000002</v>
      </c>
    </row>
    <row r="2626" spans="1:7" x14ac:dyDescent="0.25">
      <c r="A2626">
        <v>3023504</v>
      </c>
      <c r="B2626" t="s">
        <v>24221</v>
      </c>
      <c r="C2626" t="s">
        <v>734</v>
      </c>
      <c r="D2626" t="s">
        <v>377</v>
      </c>
      <c r="E2626">
        <v>611110</v>
      </c>
      <c r="F2626" t="s">
        <v>24183</v>
      </c>
      <c r="G2626" s="7">
        <v>6631.9900000000007</v>
      </c>
    </row>
    <row r="2627" spans="1:7" x14ac:dyDescent="0.25">
      <c r="A2627">
        <v>3023504</v>
      </c>
      <c r="B2627" t="s">
        <v>24221</v>
      </c>
      <c r="C2627" t="s">
        <v>734</v>
      </c>
      <c r="D2627" t="s">
        <v>377</v>
      </c>
      <c r="E2627">
        <v>611120</v>
      </c>
      <c r="F2627" t="s">
        <v>24183</v>
      </c>
      <c r="G2627" s="7">
        <v>567</v>
      </c>
    </row>
    <row r="2628" spans="1:7" x14ac:dyDescent="0.25">
      <c r="A2628">
        <v>3023504</v>
      </c>
      <c r="B2628" t="s">
        <v>24221</v>
      </c>
      <c r="C2628" t="s">
        <v>734</v>
      </c>
      <c r="D2628" t="s">
        <v>377</v>
      </c>
      <c r="E2628">
        <v>611130</v>
      </c>
      <c r="F2628" t="s">
        <v>24183</v>
      </c>
      <c r="G2628" s="7">
        <v>992.45</v>
      </c>
    </row>
    <row r="2629" spans="1:7" x14ac:dyDescent="0.25">
      <c r="A2629">
        <v>3023307</v>
      </c>
      <c r="B2629" t="s">
        <v>24222</v>
      </c>
      <c r="C2629" t="s">
        <v>24223</v>
      </c>
      <c r="D2629" t="s">
        <v>371</v>
      </c>
      <c r="E2629">
        <v>615100</v>
      </c>
      <c r="F2629" t="s">
        <v>24183</v>
      </c>
      <c r="G2629" s="7">
        <v>40004.410000000018</v>
      </c>
    </row>
    <row r="2630" spans="1:7" x14ac:dyDescent="0.25">
      <c r="A2630">
        <v>3023307</v>
      </c>
      <c r="B2630" t="s">
        <v>24222</v>
      </c>
      <c r="C2630" t="s">
        <v>24223</v>
      </c>
      <c r="D2630" t="s">
        <v>371</v>
      </c>
      <c r="E2630">
        <v>616100</v>
      </c>
      <c r="F2630" t="s">
        <v>24183</v>
      </c>
      <c r="G2630" s="7">
        <v>5312.5999999999995</v>
      </c>
    </row>
    <row r="2631" spans="1:7" x14ac:dyDescent="0.25">
      <c r="A2631">
        <v>3023307</v>
      </c>
      <c r="B2631" t="s">
        <v>24222</v>
      </c>
      <c r="C2631" t="s">
        <v>24223</v>
      </c>
      <c r="D2631" t="s">
        <v>371</v>
      </c>
      <c r="E2631">
        <v>617100</v>
      </c>
      <c r="F2631" t="s">
        <v>24183</v>
      </c>
      <c r="G2631" s="7">
        <v>11473.25</v>
      </c>
    </row>
    <row r="2632" spans="1:7" x14ac:dyDescent="0.25">
      <c r="A2632">
        <v>3023307</v>
      </c>
      <c r="B2632" t="s">
        <v>24222</v>
      </c>
      <c r="C2632" t="s">
        <v>24223</v>
      </c>
      <c r="D2632" t="s">
        <v>373</v>
      </c>
      <c r="E2632">
        <v>615130</v>
      </c>
      <c r="F2632" t="s">
        <v>24183</v>
      </c>
      <c r="G2632" s="7">
        <v>20927.600000000002</v>
      </c>
    </row>
    <row r="2633" spans="1:7" x14ac:dyDescent="0.25">
      <c r="A2633">
        <v>3023307</v>
      </c>
      <c r="B2633" t="s">
        <v>24222</v>
      </c>
      <c r="C2633" t="s">
        <v>24223</v>
      </c>
      <c r="D2633" t="s">
        <v>373</v>
      </c>
      <c r="E2633">
        <v>616160</v>
      </c>
      <c r="F2633" t="s">
        <v>24183</v>
      </c>
      <c r="G2633" s="7">
        <v>2092.87</v>
      </c>
    </row>
    <row r="2634" spans="1:7" x14ac:dyDescent="0.25">
      <c r="A2634">
        <v>3023307</v>
      </c>
      <c r="B2634" t="s">
        <v>24222</v>
      </c>
      <c r="C2634" t="s">
        <v>24223</v>
      </c>
      <c r="D2634" t="s">
        <v>373</v>
      </c>
      <c r="E2634">
        <v>617150</v>
      </c>
      <c r="F2634" t="s">
        <v>24183</v>
      </c>
      <c r="G2634" s="7">
        <v>4269.2400000000007</v>
      </c>
    </row>
    <row r="2635" spans="1:7" x14ac:dyDescent="0.25">
      <c r="A2635">
        <v>3023307</v>
      </c>
      <c r="B2635" t="s">
        <v>24222</v>
      </c>
      <c r="C2635" t="s">
        <v>24223</v>
      </c>
      <c r="D2635" t="s">
        <v>374</v>
      </c>
      <c r="E2635">
        <v>615120</v>
      </c>
      <c r="F2635" t="s">
        <v>24183</v>
      </c>
      <c r="G2635" s="7">
        <v>4067.83</v>
      </c>
    </row>
    <row r="2636" spans="1:7" x14ac:dyDescent="0.25">
      <c r="A2636">
        <v>3023307</v>
      </c>
      <c r="B2636" t="s">
        <v>24222</v>
      </c>
      <c r="C2636" t="s">
        <v>24223</v>
      </c>
      <c r="D2636" t="s">
        <v>374</v>
      </c>
      <c r="E2636">
        <v>616120</v>
      </c>
      <c r="F2636" t="s">
        <v>24183</v>
      </c>
      <c r="G2636" s="7">
        <v>466.96000000000004</v>
      </c>
    </row>
    <row r="2637" spans="1:7" x14ac:dyDescent="0.25">
      <c r="A2637">
        <v>3023307</v>
      </c>
      <c r="B2637" t="s">
        <v>24222</v>
      </c>
      <c r="C2637" t="s">
        <v>24223</v>
      </c>
      <c r="D2637" t="s">
        <v>374</v>
      </c>
      <c r="E2637">
        <v>617120</v>
      </c>
      <c r="F2637" t="s">
        <v>24183</v>
      </c>
      <c r="G2637" s="7">
        <v>829.83</v>
      </c>
    </row>
    <row r="2638" spans="1:7" x14ac:dyDescent="0.25">
      <c r="A2638">
        <v>3023307</v>
      </c>
      <c r="B2638" t="s">
        <v>24222</v>
      </c>
      <c r="C2638" t="s">
        <v>24223</v>
      </c>
      <c r="D2638" t="s">
        <v>375</v>
      </c>
      <c r="E2638">
        <v>615140</v>
      </c>
      <c r="F2638" t="s">
        <v>24183</v>
      </c>
      <c r="G2638" s="7">
        <v>4465.99</v>
      </c>
    </row>
    <row r="2639" spans="1:7" x14ac:dyDescent="0.25">
      <c r="A2639">
        <v>3023307</v>
      </c>
      <c r="B2639" t="s">
        <v>24222</v>
      </c>
      <c r="C2639" t="s">
        <v>24223</v>
      </c>
      <c r="D2639" t="s">
        <v>375</v>
      </c>
      <c r="E2639">
        <v>616130</v>
      </c>
      <c r="F2639" t="s">
        <v>24183</v>
      </c>
      <c r="G2639" s="7">
        <v>540.37</v>
      </c>
    </row>
    <row r="2640" spans="1:7" x14ac:dyDescent="0.25">
      <c r="A2640">
        <v>3023307</v>
      </c>
      <c r="B2640" t="s">
        <v>24222</v>
      </c>
      <c r="C2640" t="s">
        <v>24223</v>
      </c>
      <c r="D2640" t="s">
        <v>375</v>
      </c>
      <c r="E2640">
        <v>617130</v>
      </c>
      <c r="F2640" t="s">
        <v>24183</v>
      </c>
      <c r="G2640" s="7">
        <v>911.06999999999994</v>
      </c>
    </row>
    <row r="2641" spans="1:7" x14ac:dyDescent="0.25">
      <c r="A2641">
        <v>3023307</v>
      </c>
      <c r="B2641" t="s">
        <v>24222</v>
      </c>
      <c r="C2641" t="s">
        <v>24223</v>
      </c>
      <c r="D2641" t="s">
        <v>377</v>
      </c>
      <c r="E2641">
        <v>611110</v>
      </c>
      <c r="F2641" t="s">
        <v>24183</v>
      </c>
      <c r="G2641" s="7">
        <v>1493.4099999999999</v>
      </c>
    </row>
    <row r="2642" spans="1:7" x14ac:dyDescent="0.25">
      <c r="A2642">
        <v>3023307</v>
      </c>
      <c r="B2642" t="s">
        <v>24222</v>
      </c>
      <c r="C2642" t="s">
        <v>24223</v>
      </c>
      <c r="D2642" t="s">
        <v>377</v>
      </c>
      <c r="E2642">
        <v>611120</v>
      </c>
      <c r="F2642" t="s">
        <v>24183</v>
      </c>
      <c r="G2642" s="7">
        <v>108.63</v>
      </c>
    </row>
    <row r="2643" spans="1:7" x14ac:dyDescent="0.25">
      <c r="A2643">
        <v>3023307</v>
      </c>
      <c r="B2643" t="s">
        <v>24222</v>
      </c>
      <c r="C2643" t="s">
        <v>24223</v>
      </c>
      <c r="D2643" t="s">
        <v>377</v>
      </c>
      <c r="E2643">
        <v>611130</v>
      </c>
      <c r="F2643" t="s">
        <v>24183</v>
      </c>
      <c r="G2643" s="7">
        <v>245.26999999999998</v>
      </c>
    </row>
    <row r="2644" spans="1:7" x14ac:dyDescent="0.25">
      <c r="A2644">
        <v>3023312</v>
      </c>
      <c r="B2644" t="s">
        <v>24224</v>
      </c>
      <c r="C2644" t="s">
        <v>24225</v>
      </c>
      <c r="D2644" t="s">
        <v>371</v>
      </c>
      <c r="E2644">
        <v>615100</v>
      </c>
      <c r="F2644" t="s">
        <v>24183</v>
      </c>
      <c r="G2644" s="7">
        <v>43473.23000000001</v>
      </c>
    </row>
    <row r="2645" spans="1:7" x14ac:dyDescent="0.25">
      <c r="A2645">
        <v>3023312</v>
      </c>
      <c r="B2645" t="s">
        <v>24224</v>
      </c>
      <c r="C2645" t="s">
        <v>24225</v>
      </c>
      <c r="D2645" t="s">
        <v>371</v>
      </c>
      <c r="E2645">
        <v>616100</v>
      </c>
      <c r="F2645" t="s">
        <v>24183</v>
      </c>
      <c r="G2645" s="7">
        <v>5643.7599999999993</v>
      </c>
    </row>
    <row r="2646" spans="1:7" x14ac:dyDescent="0.25">
      <c r="A2646">
        <v>3023312</v>
      </c>
      <c r="B2646" t="s">
        <v>24224</v>
      </c>
      <c r="C2646" t="s">
        <v>24225</v>
      </c>
      <c r="D2646" t="s">
        <v>371</v>
      </c>
      <c r="E2646">
        <v>617100</v>
      </c>
      <c r="F2646" t="s">
        <v>24183</v>
      </c>
      <c r="G2646" s="7">
        <v>12468.12</v>
      </c>
    </row>
    <row r="2647" spans="1:7" x14ac:dyDescent="0.25">
      <c r="A2647">
        <v>3023312</v>
      </c>
      <c r="B2647" t="s">
        <v>24224</v>
      </c>
      <c r="C2647" t="s">
        <v>24225</v>
      </c>
      <c r="D2647" t="s">
        <v>373</v>
      </c>
      <c r="E2647">
        <v>615130</v>
      </c>
      <c r="F2647" t="s">
        <v>24183</v>
      </c>
      <c r="G2647" s="7">
        <v>30213.21</v>
      </c>
    </row>
    <row r="2648" spans="1:7" x14ac:dyDescent="0.25">
      <c r="A2648">
        <v>3023312</v>
      </c>
      <c r="B2648" t="s">
        <v>24224</v>
      </c>
      <c r="C2648" t="s">
        <v>24225</v>
      </c>
      <c r="D2648" t="s">
        <v>373</v>
      </c>
      <c r="E2648">
        <v>616160</v>
      </c>
      <c r="F2648" t="s">
        <v>24183</v>
      </c>
      <c r="G2648" s="7">
        <v>3280.9600000000005</v>
      </c>
    </row>
    <row r="2649" spans="1:7" x14ac:dyDescent="0.25">
      <c r="A2649">
        <v>3023312</v>
      </c>
      <c r="B2649" t="s">
        <v>24224</v>
      </c>
      <c r="C2649" t="s">
        <v>24225</v>
      </c>
      <c r="D2649" t="s">
        <v>373</v>
      </c>
      <c r="E2649">
        <v>617150</v>
      </c>
      <c r="F2649" t="s">
        <v>24183</v>
      </c>
      <c r="G2649" s="7">
        <v>6163.4900000000016</v>
      </c>
    </row>
    <row r="2650" spans="1:7" x14ac:dyDescent="0.25">
      <c r="A2650">
        <v>3023312</v>
      </c>
      <c r="B2650" t="s">
        <v>24224</v>
      </c>
      <c r="C2650" t="s">
        <v>24225</v>
      </c>
      <c r="D2650" t="s">
        <v>374</v>
      </c>
      <c r="E2650">
        <v>615120</v>
      </c>
      <c r="F2650" t="s">
        <v>24183</v>
      </c>
      <c r="G2650" s="7">
        <v>2675.5</v>
      </c>
    </row>
    <row r="2651" spans="1:7" x14ac:dyDescent="0.25">
      <c r="A2651">
        <v>3023312</v>
      </c>
      <c r="B2651" t="s">
        <v>24224</v>
      </c>
      <c r="C2651" t="s">
        <v>24225</v>
      </c>
      <c r="D2651" t="s">
        <v>374</v>
      </c>
      <c r="E2651">
        <v>616120</v>
      </c>
      <c r="F2651" t="s">
        <v>24183</v>
      </c>
      <c r="G2651" s="7">
        <v>338.77</v>
      </c>
    </row>
    <row r="2652" spans="1:7" x14ac:dyDescent="0.25">
      <c r="A2652">
        <v>3023312</v>
      </c>
      <c r="B2652" t="s">
        <v>24224</v>
      </c>
      <c r="C2652" t="s">
        <v>24225</v>
      </c>
      <c r="D2652" t="s">
        <v>374</v>
      </c>
      <c r="E2652">
        <v>617120</v>
      </c>
      <c r="F2652" t="s">
        <v>24183</v>
      </c>
      <c r="G2652" s="7">
        <v>545.79999999999995</v>
      </c>
    </row>
    <row r="2653" spans="1:7" x14ac:dyDescent="0.25">
      <c r="A2653">
        <v>3023312</v>
      </c>
      <c r="B2653" t="s">
        <v>24224</v>
      </c>
      <c r="C2653" t="s">
        <v>24225</v>
      </c>
      <c r="D2653" t="s">
        <v>375</v>
      </c>
      <c r="E2653">
        <v>615140</v>
      </c>
      <c r="F2653" t="s">
        <v>24183</v>
      </c>
      <c r="G2653" s="7">
        <v>4242.33</v>
      </c>
    </row>
    <row r="2654" spans="1:7" x14ac:dyDescent="0.25">
      <c r="A2654">
        <v>3023312</v>
      </c>
      <c r="B2654" t="s">
        <v>24224</v>
      </c>
      <c r="C2654" t="s">
        <v>24225</v>
      </c>
      <c r="D2654" t="s">
        <v>375</v>
      </c>
      <c r="E2654">
        <v>616130</v>
      </c>
      <c r="F2654" t="s">
        <v>24183</v>
      </c>
      <c r="G2654" s="7">
        <v>511.24</v>
      </c>
    </row>
    <row r="2655" spans="1:7" x14ac:dyDescent="0.25">
      <c r="A2655">
        <v>3023312</v>
      </c>
      <c r="B2655" t="s">
        <v>24224</v>
      </c>
      <c r="C2655" t="s">
        <v>24225</v>
      </c>
      <c r="D2655" t="s">
        <v>375</v>
      </c>
      <c r="E2655">
        <v>617130</v>
      </c>
      <c r="F2655" t="s">
        <v>24183</v>
      </c>
      <c r="G2655" s="7">
        <v>865.44</v>
      </c>
    </row>
    <row r="2656" spans="1:7" x14ac:dyDescent="0.25">
      <c r="A2656">
        <v>3023312</v>
      </c>
      <c r="B2656" t="s">
        <v>24224</v>
      </c>
      <c r="C2656" t="s">
        <v>24225</v>
      </c>
      <c r="D2656" t="s">
        <v>377</v>
      </c>
      <c r="E2656">
        <v>611110</v>
      </c>
      <c r="F2656" t="s">
        <v>24183</v>
      </c>
      <c r="G2656" s="7">
        <v>506.26</v>
      </c>
    </row>
    <row r="2657" spans="1:7" x14ac:dyDescent="0.25">
      <c r="A2657">
        <v>3023312</v>
      </c>
      <c r="B2657" t="s">
        <v>24224</v>
      </c>
      <c r="C2657" t="s">
        <v>24225</v>
      </c>
      <c r="D2657" t="s">
        <v>377</v>
      </c>
      <c r="E2657">
        <v>611120</v>
      </c>
      <c r="F2657" t="s">
        <v>24183</v>
      </c>
      <c r="G2657" s="7">
        <v>13.39</v>
      </c>
    </row>
    <row r="2658" spans="1:7" x14ac:dyDescent="0.25">
      <c r="A2658">
        <v>3023312</v>
      </c>
      <c r="B2658" t="s">
        <v>24224</v>
      </c>
      <c r="C2658" t="s">
        <v>24225</v>
      </c>
      <c r="D2658" t="s">
        <v>377</v>
      </c>
      <c r="E2658">
        <v>611130</v>
      </c>
      <c r="F2658" t="s">
        <v>24183</v>
      </c>
      <c r="G2658" s="7">
        <v>103.28</v>
      </c>
    </row>
    <row r="2659" spans="1:7" x14ac:dyDescent="0.25">
      <c r="A2659">
        <v>3023313</v>
      </c>
      <c r="B2659" t="s">
        <v>24226</v>
      </c>
      <c r="C2659" t="s">
        <v>24227</v>
      </c>
      <c r="D2659" t="s">
        <v>371</v>
      </c>
      <c r="E2659">
        <v>615100</v>
      </c>
      <c r="F2659" t="s">
        <v>24183</v>
      </c>
      <c r="G2659" s="7">
        <v>42764.180000000008</v>
      </c>
    </row>
    <row r="2660" spans="1:7" x14ac:dyDescent="0.25">
      <c r="A2660">
        <v>3023313</v>
      </c>
      <c r="B2660" t="s">
        <v>24226</v>
      </c>
      <c r="C2660" t="s">
        <v>24227</v>
      </c>
      <c r="D2660" t="s">
        <v>371</v>
      </c>
      <c r="E2660">
        <v>616100</v>
      </c>
      <c r="F2660" t="s">
        <v>24183</v>
      </c>
      <c r="G2660" s="7">
        <v>5726.56</v>
      </c>
    </row>
    <row r="2661" spans="1:7" x14ac:dyDescent="0.25">
      <c r="A2661">
        <v>3023313</v>
      </c>
      <c r="B2661" t="s">
        <v>24226</v>
      </c>
      <c r="C2661" t="s">
        <v>24227</v>
      </c>
      <c r="D2661" t="s">
        <v>371</v>
      </c>
      <c r="E2661">
        <v>617100</v>
      </c>
      <c r="F2661" t="s">
        <v>24183</v>
      </c>
      <c r="G2661" s="7">
        <v>12264.75</v>
      </c>
    </row>
    <row r="2662" spans="1:7" x14ac:dyDescent="0.25">
      <c r="A2662">
        <v>3023313</v>
      </c>
      <c r="B2662" t="s">
        <v>24226</v>
      </c>
      <c r="C2662" t="s">
        <v>24227</v>
      </c>
      <c r="D2662" t="s">
        <v>372</v>
      </c>
      <c r="E2662">
        <v>615180</v>
      </c>
      <c r="F2662" t="s">
        <v>24183</v>
      </c>
      <c r="G2662" s="7">
        <v>1086</v>
      </c>
    </row>
    <row r="2663" spans="1:7" x14ac:dyDescent="0.25">
      <c r="A2663">
        <v>3023313</v>
      </c>
      <c r="B2663" t="s">
        <v>24226</v>
      </c>
      <c r="C2663" t="s">
        <v>24227</v>
      </c>
      <c r="D2663" t="s">
        <v>372</v>
      </c>
      <c r="E2663">
        <v>616150</v>
      </c>
      <c r="F2663" t="s">
        <v>24183</v>
      </c>
      <c r="G2663" s="7">
        <v>100.35</v>
      </c>
    </row>
    <row r="2664" spans="1:7" x14ac:dyDescent="0.25">
      <c r="A2664">
        <v>3023313</v>
      </c>
      <c r="B2664" t="s">
        <v>24226</v>
      </c>
      <c r="C2664" t="s">
        <v>24227</v>
      </c>
      <c r="D2664" t="s">
        <v>372</v>
      </c>
      <c r="E2664">
        <v>617140</v>
      </c>
      <c r="F2664" t="s">
        <v>24183</v>
      </c>
      <c r="G2664" s="7">
        <v>311.45999999999998</v>
      </c>
    </row>
    <row r="2665" spans="1:7" x14ac:dyDescent="0.25">
      <c r="A2665">
        <v>3023313</v>
      </c>
      <c r="B2665" t="s">
        <v>24226</v>
      </c>
      <c r="C2665" t="s">
        <v>24227</v>
      </c>
      <c r="D2665" t="s">
        <v>373</v>
      </c>
      <c r="E2665">
        <v>615130</v>
      </c>
      <c r="F2665" t="s">
        <v>24183</v>
      </c>
      <c r="G2665" s="7">
        <v>30633.520000000011</v>
      </c>
    </row>
    <row r="2666" spans="1:7" x14ac:dyDescent="0.25">
      <c r="A2666">
        <v>3023313</v>
      </c>
      <c r="B2666" t="s">
        <v>24226</v>
      </c>
      <c r="C2666" t="s">
        <v>24227</v>
      </c>
      <c r="D2666" t="s">
        <v>373</v>
      </c>
      <c r="E2666">
        <v>616160</v>
      </c>
      <c r="F2666" t="s">
        <v>24183</v>
      </c>
      <c r="G2666" s="7">
        <v>3730.7899999999995</v>
      </c>
    </row>
    <row r="2667" spans="1:7" x14ac:dyDescent="0.25">
      <c r="A2667">
        <v>3023313</v>
      </c>
      <c r="B2667" t="s">
        <v>24226</v>
      </c>
      <c r="C2667" t="s">
        <v>24227</v>
      </c>
      <c r="D2667" t="s">
        <v>373</v>
      </c>
      <c r="E2667">
        <v>617150</v>
      </c>
      <c r="F2667" t="s">
        <v>24183</v>
      </c>
      <c r="G2667" s="7">
        <v>6081.2699999999995</v>
      </c>
    </row>
    <row r="2668" spans="1:7" x14ac:dyDescent="0.25">
      <c r="A2668">
        <v>3023313</v>
      </c>
      <c r="B2668" t="s">
        <v>24226</v>
      </c>
      <c r="C2668" t="s">
        <v>24227</v>
      </c>
      <c r="D2668" t="s">
        <v>374</v>
      </c>
      <c r="E2668">
        <v>615120</v>
      </c>
      <c r="F2668" t="s">
        <v>24183</v>
      </c>
      <c r="G2668" s="7">
        <v>2793.83</v>
      </c>
    </row>
    <row r="2669" spans="1:7" x14ac:dyDescent="0.25">
      <c r="A2669">
        <v>3023313</v>
      </c>
      <c r="B2669" t="s">
        <v>24226</v>
      </c>
      <c r="C2669" t="s">
        <v>24227</v>
      </c>
      <c r="D2669" t="s">
        <v>374</v>
      </c>
      <c r="E2669">
        <v>616120</v>
      </c>
      <c r="F2669" t="s">
        <v>24183</v>
      </c>
      <c r="G2669" s="7">
        <v>356.52</v>
      </c>
    </row>
    <row r="2670" spans="1:7" x14ac:dyDescent="0.25">
      <c r="A2670">
        <v>3023313</v>
      </c>
      <c r="B2670" t="s">
        <v>24226</v>
      </c>
      <c r="C2670" t="s">
        <v>24227</v>
      </c>
      <c r="D2670" t="s">
        <v>374</v>
      </c>
      <c r="E2670">
        <v>617120</v>
      </c>
      <c r="F2670" t="s">
        <v>24183</v>
      </c>
      <c r="G2670" s="7">
        <v>569.94000000000005</v>
      </c>
    </row>
    <row r="2671" spans="1:7" x14ac:dyDescent="0.25">
      <c r="A2671">
        <v>3023313</v>
      </c>
      <c r="B2671" t="s">
        <v>24226</v>
      </c>
      <c r="C2671" t="s">
        <v>24227</v>
      </c>
      <c r="D2671" t="s">
        <v>375</v>
      </c>
      <c r="E2671">
        <v>615140</v>
      </c>
      <c r="F2671" t="s">
        <v>24183</v>
      </c>
      <c r="G2671" s="7">
        <v>4465.75</v>
      </c>
    </row>
    <row r="2672" spans="1:7" x14ac:dyDescent="0.25">
      <c r="A2672">
        <v>3023313</v>
      </c>
      <c r="B2672" t="s">
        <v>24226</v>
      </c>
      <c r="C2672" t="s">
        <v>24227</v>
      </c>
      <c r="D2672" t="s">
        <v>375</v>
      </c>
      <c r="E2672">
        <v>616130</v>
      </c>
      <c r="F2672" t="s">
        <v>24183</v>
      </c>
      <c r="G2672" s="7">
        <v>549.04999999999995</v>
      </c>
    </row>
    <row r="2673" spans="1:7" x14ac:dyDescent="0.25">
      <c r="A2673">
        <v>3023313</v>
      </c>
      <c r="B2673" t="s">
        <v>24226</v>
      </c>
      <c r="C2673" t="s">
        <v>24227</v>
      </c>
      <c r="D2673" t="s">
        <v>375</v>
      </c>
      <c r="E2673">
        <v>617130</v>
      </c>
      <c r="F2673" t="s">
        <v>24183</v>
      </c>
      <c r="G2673" s="7">
        <v>911.01</v>
      </c>
    </row>
    <row r="2674" spans="1:7" x14ac:dyDescent="0.25">
      <c r="A2674">
        <v>3023313</v>
      </c>
      <c r="B2674" t="s">
        <v>24226</v>
      </c>
      <c r="C2674" t="s">
        <v>24227</v>
      </c>
      <c r="D2674" t="s">
        <v>377</v>
      </c>
      <c r="E2674">
        <v>611110</v>
      </c>
      <c r="F2674" t="s">
        <v>24183</v>
      </c>
      <c r="G2674" s="7">
        <v>837.20999999999992</v>
      </c>
    </row>
    <row r="2675" spans="1:7" x14ac:dyDescent="0.25">
      <c r="A2675">
        <v>3023313</v>
      </c>
      <c r="B2675" t="s">
        <v>24226</v>
      </c>
      <c r="C2675" t="s">
        <v>24227</v>
      </c>
      <c r="D2675" t="s">
        <v>377</v>
      </c>
      <c r="E2675">
        <v>611120</v>
      </c>
      <c r="F2675" t="s">
        <v>24183</v>
      </c>
      <c r="G2675" s="7">
        <v>55.89</v>
      </c>
    </row>
    <row r="2676" spans="1:7" x14ac:dyDescent="0.25">
      <c r="A2676">
        <v>3023313</v>
      </c>
      <c r="B2676" t="s">
        <v>24226</v>
      </c>
      <c r="C2676" t="s">
        <v>24227</v>
      </c>
      <c r="D2676" t="s">
        <v>377</v>
      </c>
      <c r="E2676">
        <v>611130</v>
      </c>
      <c r="F2676" t="s">
        <v>24183</v>
      </c>
      <c r="G2676" s="7">
        <v>170.8</v>
      </c>
    </row>
    <row r="2677" spans="1:7" x14ac:dyDescent="0.25">
      <c r="A2677">
        <v>3023506</v>
      </c>
      <c r="B2677" t="s">
        <v>24228</v>
      </c>
      <c r="C2677" t="s">
        <v>24229</v>
      </c>
      <c r="D2677" t="s">
        <v>371</v>
      </c>
      <c r="E2677">
        <v>615100</v>
      </c>
      <c r="F2677" t="s">
        <v>24183</v>
      </c>
      <c r="G2677" s="7">
        <v>54945.060000000005</v>
      </c>
    </row>
    <row r="2678" spans="1:7" x14ac:dyDescent="0.25">
      <c r="A2678">
        <v>3023506</v>
      </c>
      <c r="B2678" t="s">
        <v>24228</v>
      </c>
      <c r="C2678" t="s">
        <v>24229</v>
      </c>
      <c r="D2678" t="s">
        <v>371</v>
      </c>
      <c r="E2678">
        <v>616100</v>
      </c>
      <c r="F2678" t="s">
        <v>24183</v>
      </c>
      <c r="G2678" s="7">
        <v>7388.7999999999993</v>
      </c>
    </row>
    <row r="2679" spans="1:7" x14ac:dyDescent="0.25">
      <c r="A2679">
        <v>3023506</v>
      </c>
      <c r="B2679" t="s">
        <v>24228</v>
      </c>
      <c r="C2679" t="s">
        <v>24229</v>
      </c>
      <c r="D2679" t="s">
        <v>371</v>
      </c>
      <c r="E2679">
        <v>617100</v>
      </c>
      <c r="F2679" t="s">
        <v>24183</v>
      </c>
      <c r="G2679" s="7">
        <v>15758.260000000002</v>
      </c>
    </row>
    <row r="2680" spans="1:7" x14ac:dyDescent="0.25">
      <c r="A2680">
        <v>3023506</v>
      </c>
      <c r="B2680" t="s">
        <v>24228</v>
      </c>
      <c r="C2680" t="s">
        <v>24229</v>
      </c>
      <c r="D2680" t="s">
        <v>373</v>
      </c>
      <c r="E2680">
        <v>615130</v>
      </c>
      <c r="F2680" t="s">
        <v>24183</v>
      </c>
      <c r="G2680" s="7">
        <v>38404.840000000018</v>
      </c>
    </row>
    <row r="2681" spans="1:7" x14ac:dyDescent="0.25">
      <c r="A2681">
        <v>3023506</v>
      </c>
      <c r="B2681" t="s">
        <v>24228</v>
      </c>
      <c r="C2681" t="s">
        <v>24229</v>
      </c>
      <c r="D2681" t="s">
        <v>373</v>
      </c>
      <c r="E2681">
        <v>616160</v>
      </c>
      <c r="F2681" t="s">
        <v>24183</v>
      </c>
      <c r="G2681" s="7">
        <v>4486.95</v>
      </c>
    </row>
    <row r="2682" spans="1:7" x14ac:dyDescent="0.25">
      <c r="A2682">
        <v>3023506</v>
      </c>
      <c r="B2682" t="s">
        <v>24228</v>
      </c>
      <c r="C2682" t="s">
        <v>24229</v>
      </c>
      <c r="D2682" t="s">
        <v>373</v>
      </c>
      <c r="E2682">
        <v>617150</v>
      </c>
      <c r="F2682" t="s">
        <v>24183</v>
      </c>
      <c r="G2682" s="7">
        <v>7784.4100000000026</v>
      </c>
    </row>
    <row r="2683" spans="1:7" x14ac:dyDescent="0.25">
      <c r="A2683">
        <v>3023506</v>
      </c>
      <c r="B2683" t="s">
        <v>24228</v>
      </c>
      <c r="C2683" t="s">
        <v>24229</v>
      </c>
      <c r="D2683" t="s">
        <v>374</v>
      </c>
      <c r="E2683">
        <v>615120</v>
      </c>
      <c r="F2683" t="s">
        <v>24183</v>
      </c>
      <c r="G2683" s="7">
        <v>6412.17</v>
      </c>
    </row>
    <row r="2684" spans="1:7" x14ac:dyDescent="0.25">
      <c r="A2684">
        <v>3023506</v>
      </c>
      <c r="B2684" t="s">
        <v>24228</v>
      </c>
      <c r="C2684" t="s">
        <v>24229</v>
      </c>
      <c r="D2684" t="s">
        <v>374</v>
      </c>
      <c r="E2684">
        <v>616120</v>
      </c>
      <c r="F2684" t="s">
        <v>24183</v>
      </c>
      <c r="G2684" s="7">
        <v>681.69</v>
      </c>
    </row>
    <row r="2685" spans="1:7" x14ac:dyDescent="0.25">
      <c r="A2685">
        <v>3023506</v>
      </c>
      <c r="B2685" t="s">
        <v>24228</v>
      </c>
      <c r="C2685" t="s">
        <v>24229</v>
      </c>
      <c r="D2685" t="s">
        <v>374</v>
      </c>
      <c r="E2685">
        <v>617120</v>
      </c>
      <c r="F2685" t="s">
        <v>24183</v>
      </c>
      <c r="G2685" s="7">
        <v>1267.3699999999999</v>
      </c>
    </row>
    <row r="2686" spans="1:7" x14ac:dyDescent="0.25">
      <c r="A2686">
        <v>3023506</v>
      </c>
      <c r="B2686" t="s">
        <v>24228</v>
      </c>
      <c r="C2686" t="s">
        <v>24229</v>
      </c>
      <c r="D2686" t="s">
        <v>375</v>
      </c>
      <c r="E2686">
        <v>615140</v>
      </c>
      <c r="F2686" t="s">
        <v>24183</v>
      </c>
      <c r="G2686" s="7">
        <v>5346.66</v>
      </c>
    </row>
    <row r="2687" spans="1:7" x14ac:dyDescent="0.25">
      <c r="A2687">
        <v>3023506</v>
      </c>
      <c r="B2687" t="s">
        <v>24228</v>
      </c>
      <c r="C2687" t="s">
        <v>24229</v>
      </c>
      <c r="D2687" t="s">
        <v>375</v>
      </c>
      <c r="E2687">
        <v>616130</v>
      </c>
      <c r="F2687" t="s">
        <v>24183</v>
      </c>
      <c r="G2687" s="7">
        <v>614.35</v>
      </c>
    </row>
    <row r="2688" spans="1:7" x14ac:dyDescent="0.25">
      <c r="A2688">
        <v>3023506</v>
      </c>
      <c r="B2688" t="s">
        <v>24228</v>
      </c>
      <c r="C2688" t="s">
        <v>24229</v>
      </c>
      <c r="D2688" t="s">
        <v>375</v>
      </c>
      <c r="E2688">
        <v>617130</v>
      </c>
      <c r="F2688" t="s">
        <v>24183</v>
      </c>
      <c r="G2688" s="7">
        <v>1090.72</v>
      </c>
    </row>
    <row r="2689" spans="1:7" x14ac:dyDescent="0.25">
      <c r="A2689">
        <v>3023316</v>
      </c>
      <c r="B2689" t="s">
        <v>24230</v>
      </c>
      <c r="C2689" t="s">
        <v>24231</v>
      </c>
      <c r="D2689" t="s">
        <v>371</v>
      </c>
      <c r="E2689">
        <v>615100</v>
      </c>
      <c r="F2689" t="s">
        <v>24183</v>
      </c>
      <c r="G2689" s="7">
        <v>49698.06</v>
      </c>
    </row>
    <row r="2690" spans="1:7" x14ac:dyDescent="0.25">
      <c r="A2690">
        <v>3023316</v>
      </c>
      <c r="B2690" t="s">
        <v>24230</v>
      </c>
      <c r="C2690" t="s">
        <v>24231</v>
      </c>
      <c r="D2690" t="s">
        <v>371</v>
      </c>
      <c r="E2690">
        <v>616100</v>
      </c>
      <c r="F2690" t="s">
        <v>24183</v>
      </c>
      <c r="G2690" s="7">
        <v>6582.49</v>
      </c>
    </row>
    <row r="2691" spans="1:7" x14ac:dyDescent="0.25">
      <c r="A2691">
        <v>3023316</v>
      </c>
      <c r="B2691" t="s">
        <v>24230</v>
      </c>
      <c r="C2691" t="s">
        <v>24231</v>
      </c>
      <c r="D2691" t="s">
        <v>371</v>
      </c>
      <c r="E2691">
        <v>617100</v>
      </c>
      <c r="F2691" t="s">
        <v>24183</v>
      </c>
      <c r="G2691" s="7">
        <v>14253.43</v>
      </c>
    </row>
    <row r="2692" spans="1:7" x14ac:dyDescent="0.25">
      <c r="A2692">
        <v>3023316</v>
      </c>
      <c r="B2692" t="s">
        <v>24230</v>
      </c>
      <c r="C2692" t="s">
        <v>24231</v>
      </c>
      <c r="D2692" t="s">
        <v>373</v>
      </c>
      <c r="E2692">
        <v>615130</v>
      </c>
      <c r="F2692" t="s">
        <v>24183</v>
      </c>
      <c r="G2692" s="7">
        <v>15793.819999999998</v>
      </c>
    </row>
    <row r="2693" spans="1:7" x14ac:dyDescent="0.25">
      <c r="A2693">
        <v>3023316</v>
      </c>
      <c r="B2693" t="s">
        <v>24230</v>
      </c>
      <c r="C2693" t="s">
        <v>24231</v>
      </c>
      <c r="D2693" t="s">
        <v>373</v>
      </c>
      <c r="E2693">
        <v>616160</v>
      </c>
      <c r="F2693" t="s">
        <v>24183</v>
      </c>
      <c r="G2693" s="7">
        <v>1776.38</v>
      </c>
    </row>
    <row r="2694" spans="1:7" x14ac:dyDescent="0.25">
      <c r="A2694">
        <v>3023316</v>
      </c>
      <c r="B2694" t="s">
        <v>24230</v>
      </c>
      <c r="C2694" t="s">
        <v>24231</v>
      </c>
      <c r="D2694" t="s">
        <v>373</v>
      </c>
      <c r="E2694">
        <v>617150</v>
      </c>
      <c r="F2694" t="s">
        <v>24183</v>
      </c>
      <c r="G2694" s="7">
        <v>2505.85</v>
      </c>
    </row>
    <row r="2695" spans="1:7" x14ac:dyDescent="0.25">
      <c r="A2695">
        <v>3023316</v>
      </c>
      <c r="B2695" t="s">
        <v>24230</v>
      </c>
      <c r="C2695" t="s">
        <v>24231</v>
      </c>
      <c r="D2695" t="s">
        <v>374</v>
      </c>
      <c r="E2695">
        <v>615120</v>
      </c>
      <c r="F2695" t="s">
        <v>24183</v>
      </c>
      <c r="G2695" s="7">
        <v>1357.59</v>
      </c>
    </row>
    <row r="2696" spans="1:7" x14ac:dyDescent="0.25">
      <c r="A2696">
        <v>3023316</v>
      </c>
      <c r="B2696" t="s">
        <v>24230</v>
      </c>
      <c r="C2696" t="s">
        <v>24231</v>
      </c>
      <c r="D2696" t="s">
        <v>374</v>
      </c>
      <c r="E2696">
        <v>616120</v>
      </c>
      <c r="F2696" t="s">
        <v>24183</v>
      </c>
      <c r="G2696" s="7">
        <v>141.09</v>
      </c>
    </row>
    <row r="2697" spans="1:7" x14ac:dyDescent="0.25">
      <c r="A2697">
        <v>3023316</v>
      </c>
      <c r="B2697" t="s">
        <v>24230</v>
      </c>
      <c r="C2697" t="s">
        <v>24231</v>
      </c>
      <c r="D2697" t="s">
        <v>374</v>
      </c>
      <c r="E2697">
        <v>617120</v>
      </c>
      <c r="F2697" t="s">
        <v>24183</v>
      </c>
      <c r="G2697" s="7">
        <v>276.95</v>
      </c>
    </row>
    <row r="2698" spans="1:7" x14ac:dyDescent="0.25">
      <c r="A2698">
        <v>3023316</v>
      </c>
      <c r="B2698" t="s">
        <v>24230</v>
      </c>
      <c r="C2698" t="s">
        <v>24231</v>
      </c>
      <c r="D2698" t="s">
        <v>375</v>
      </c>
      <c r="E2698">
        <v>615140</v>
      </c>
      <c r="F2698" t="s">
        <v>24183</v>
      </c>
      <c r="G2698" s="7">
        <v>3361.79</v>
      </c>
    </row>
    <row r="2699" spans="1:7" x14ac:dyDescent="0.25">
      <c r="A2699">
        <v>3023316</v>
      </c>
      <c r="B2699" t="s">
        <v>24230</v>
      </c>
      <c r="C2699" t="s">
        <v>24231</v>
      </c>
      <c r="D2699" t="s">
        <v>375</v>
      </c>
      <c r="E2699">
        <v>616130</v>
      </c>
      <c r="F2699" t="s">
        <v>24183</v>
      </c>
      <c r="G2699" s="7">
        <v>441.72</v>
      </c>
    </row>
    <row r="2700" spans="1:7" x14ac:dyDescent="0.25">
      <c r="A2700">
        <v>3023316</v>
      </c>
      <c r="B2700" t="s">
        <v>24230</v>
      </c>
      <c r="C2700" t="s">
        <v>24231</v>
      </c>
      <c r="D2700" t="s">
        <v>375</v>
      </c>
      <c r="E2700">
        <v>617130</v>
      </c>
      <c r="F2700" t="s">
        <v>24183</v>
      </c>
      <c r="G2700" s="7">
        <v>685.81</v>
      </c>
    </row>
    <row r="2701" spans="1:7" x14ac:dyDescent="0.25">
      <c r="A2701">
        <v>3023316</v>
      </c>
      <c r="B2701" t="s">
        <v>24230</v>
      </c>
      <c r="C2701" t="s">
        <v>24231</v>
      </c>
      <c r="D2701" t="s">
        <v>377</v>
      </c>
      <c r="E2701">
        <v>611110</v>
      </c>
      <c r="F2701" t="s">
        <v>24183</v>
      </c>
      <c r="G2701" s="7">
        <v>4052.6900000000005</v>
      </c>
    </row>
    <row r="2702" spans="1:7" x14ac:dyDescent="0.25">
      <c r="A2702">
        <v>3023316</v>
      </c>
      <c r="B2702" t="s">
        <v>24230</v>
      </c>
      <c r="C2702" t="s">
        <v>24231</v>
      </c>
      <c r="D2702" t="s">
        <v>377</v>
      </c>
      <c r="E2702">
        <v>611120</v>
      </c>
      <c r="F2702" t="s">
        <v>24183</v>
      </c>
      <c r="G2702" s="7">
        <v>321.35000000000002</v>
      </c>
    </row>
    <row r="2703" spans="1:7" x14ac:dyDescent="0.25">
      <c r="A2703">
        <v>3023316</v>
      </c>
      <c r="B2703" t="s">
        <v>24230</v>
      </c>
      <c r="C2703" t="s">
        <v>24231</v>
      </c>
      <c r="D2703" t="s">
        <v>377</v>
      </c>
      <c r="E2703">
        <v>611130</v>
      </c>
      <c r="F2703" t="s">
        <v>24183</v>
      </c>
      <c r="G2703" s="7">
        <v>638.03000000000009</v>
      </c>
    </row>
    <row r="2704" spans="1:7" x14ac:dyDescent="0.25">
      <c r="A2704">
        <v>3022055</v>
      </c>
      <c r="B2704" t="s">
        <v>24232</v>
      </c>
      <c r="C2704" t="s">
        <v>37</v>
      </c>
      <c r="D2704" t="s">
        <v>371</v>
      </c>
      <c r="E2704">
        <v>615100</v>
      </c>
      <c r="F2704" t="s">
        <v>24183</v>
      </c>
      <c r="G2704" s="7">
        <v>51673.599999999991</v>
      </c>
    </row>
    <row r="2705" spans="1:7" x14ac:dyDescent="0.25">
      <c r="A2705">
        <v>3022055</v>
      </c>
      <c r="B2705" t="s">
        <v>24232</v>
      </c>
      <c r="C2705" t="s">
        <v>37</v>
      </c>
      <c r="D2705" t="s">
        <v>371</v>
      </c>
      <c r="E2705">
        <v>616100</v>
      </c>
      <c r="F2705" t="s">
        <v>24183</v>
      </c>
      <c r="G2705" s="7">
        <v>6899.31</v>
      </c>
    </row>
    <row r="2706" spans="1:7" x14ac:dyDescent="0.25">
      <c r="A2706">
        <v>3022055</v>
      </c>
      <c r="B2706" t="s">
        <v>24232</v>
      </c>
      <c r="C2706" t="s">
        <v>37</v>
      </c>
      <c r="D2706" t="s">
        <v>371</v>
      </c>
      <c r="E2706">
        <v>617100</v>
      </c>
      <c r="F2706" t="s">
        <v>24183</v>
      </c>
      <c r="G2706" s="7">
        <v>14746.24</v>
      </c>
    </row>
    <row r="2707" spans="1:7" x14ac:dyDescent="0.25">
      <c r="A2707">
        <v>3022055</v>
      </c>
      <c r="B2707" t="s">
        <v>24232</v>
      </c>
      <c r="C2707" t="s">
        <v>37</v>
      </c>
      <c r="D2707" t="s">
        <v>373</v>
      </c>
      <c r="E2707">
        <v>615130</v>
      </c>
      <c r="F2707" t="s">
        <v>24183</v>
      </c>
      <c r="G2707" s="7">
        <v>30272.900000000005</v>
      </c>
    </row>
    <row r="2708" spans="1:7" x14ac:dyDescent="0.25">
      <c r="A2708">
        <v>3022055</v>
      </c>
      <c r="B2708" t="s">
        <v>24232</v>
      </c>
      <c r="C2708" t="s">
        <v>37</v>
      </c>
      <c r="D2708" t="s">
        <v>373</v>
      </c>
      <c r="E2708">
        <v>616160</v>
      </c>
      <c r="F2708" t="s">
        <v>24183</v>
      </c>
      <c r="G2708" s="7">
        <v>3632.11</v>
      </c>
    </row>
    <row r="2709" spans="1:7" x14ac:dyDescent="0.25">
      <c r="A2709">
        <v>3022055</v>
      </c>
      <c r="B2709" t="s">
        <v>24232</v>
      </c>
      <c r="C2709" t="s">
        <v>37</v>
      </c>
      <c r="D2709" t="s">
        <v>373</v>
      </c>
      <c r="E2709">
        <v>617150</v>
      </c>
      <c r="F2709" t="s">
        <v>24183</v>
      </c>
      <c r="G2709" s="7">
        <v>5535.0599999999995</v>
      </c>
    </row>
    <row r="2710" spans="1:7" x14ac:dyDescent="0.25">
      <c r="A2710">
        <v>3022055</v>
      </c>
      <c r="B2710" t="s">
        <v>24232</v>
      </c>
      <c r="C2710" t="s">
        <v>37</v>
      </c>
      <c r="D2710" t="s">
        <v>374</v>
      </c>
      <c r="E2710">
        <v>615120</v>
      </c>
      <c r="F2710" t="s">
        <v>24183</v>
      </c>
      <c r="G2710" s="7">
        <v>3200.87</v>
      </c>
    </row>
    <row r="2711" spans="1:7" x14ac:dyDescent="0.25">
      <c r="A2711">
        <v>3022055</v>
      </c>
      <c r="B2711" t="s">
        <v>24232</v>
      </c>
      <c r="C2711" t="s">
        <v>37</v>
      </c>
      <c r="D2711" t="s">
        <v>374</v>
      </c>
      <c r="E2711">
        <v>616120</v>
      </c>
      <c r="F2711" t="s">
        <v>24183</v>
      </c>
      <c r="G2711" s="7">
        <v>415.19</v>
      </c>
    </row>
    <row r="2712" spans="1:7" x14ac:dyDescent="0.25">
      <c r="A2712">
        <v>3022055</v>
      </c>
      <c r="B2712" t="s">
        <v>24232</v>
      </c>
      <c r="C2712" t="s">
        <v>37</v>
      </c>
      <c r="D2712" t="s">
        <v>374</v>
      </c>
      <c r="E2712">
        <v>617120</v>
      </c>
      <c r="F2712" t="s">
        <v>24183</v>
      </c>
      <c r="G2712" s="7">
        <v>649.73</v>
      </c>
    </row>
    <row r="2713" spans="1:7" x14ac:dyDescent="0.25">
      <c r="A2713">
        <v>3022055</v>
      </c>
      <c r="B2713" t="s">
        <v>24232</v>
      </c>
      <c r="C2713" t="s">
        <v>37</v>
      </c>
      <c r="D2713" t="s">
        <v>375</v>
      </c>
      <c r="E2713">
        <v>615140</v>
      </c>
      <c r="F2713" t="s">
        <v>24183</v>
      </c>
      <c r="G2713" s="7">
        <v>1850.9099999999996</v>
      </c>
    </row>
    <row r="2714" spans="1:7" x14ac:dyDescent="0.25">
      <c r="A2714">
        <v>3022055</v>
      </c>
      <c r="B2714" t="s">
        <v>24232</v>
      </c>
      <c r="C2714" t="s">
        <v>37</v>
      </c>
      <c r="D2714" t="s">
        <v>375</v>
      </c>
      <c r="E2714">
        <v>616130</v>
      </c>
      <c r="F2714" t="s">
        <v>24183</v>
      </c>
      <c r="G2714" s="7">
        <v>198.23000000000002</v>
      </c>
    </row>
    <row r="2715" spans="1:7" x14ac:dyDescent="0.25">
      <c r="A2715">
        <v>3022055</v>
      </c>
      <c r="B2715" t="s">
        <v>24232</v>
      </c>
      <c r="C2715" t="s">
        <v>37</v>
      </c>
      <c r="D2715" t="s">
        <v>375</v>
      </c>
      <c r="E2715">
        <v>617130</v>
      </c>
      <c r="F2715" t="s">
        <v>24183</v>
      </c>
      <c r="G2715" s="7">
        <v>53.74</v>
      </c>
    </row>
    <row r="2716" spans="1:7" x14ac:dyDescent="0.25">
      <c r="A2716">
        <v>3022055</v>
      </c>
      <c r="B2716" t="s">
        <v>24232</v>
      </c>
      <c r="C2716" t="s">
        <v>37</v>
      </c>
      <c r="D2716" t="s">
        <v>377</v>
      </c>
      <c r="E2716">
        <v>611110</v>
      </c>
      <c r="F2716" t="s">
        <v>24183</v>
      </c>
      <c r="G2716" s="7">
        <v>2664.2499999999995</v>
      </c>
    </row>
    <row r="2717" spans="1:7" x14ac:dyDescent="0.25">
      <c r="A2717">
        <v>3022055</v>
      </c>
      <c r="B2717" t="s">
        <v>24232</v>
      </c>
      <c r="C2717" t="s">
        <v>37</v>
      </c>
      <c r="D2717" t="s">
        <v>377</v>
      </c>
      <c r="E2717">
        <v>611120</v>
      </c>
      <c r="F2717" t="s">
        <v>24183</v>
      </c>
      <c r="G2717" s="7">
        <v>178.34</v>
      </c>
    </row>
    <row r="2718" spans="1:7" x14ac:dyDescent="0.25">
      <c r="A2718">
        <v>3022055</v>
      </c>
      <c r="B2718" t="s">
        <v>24232</v>
      </c>
      <c r="C2718" t="s">
        <v>37</v>
      </c>
      <c r="D2718" t="s">
        <v>377</v>
      </c>
      <c r="E2718">
        <v>611130</v>
      </c>
      <c r="F2718" t="s">
        <v>24183</v>
      </c>
      <c r="G2718" s="7">
        <v>458.5</v>
      </c>
    </row>
    <row r="2719" spans="1:7" x14ac:dyDescent="0.25">
      <c r="A2719">
        <v>3023509</v>
      </c>
      <c r="B2719" t="s">
        <v>24233</v>
      </c>
      <c r="C2719" t="s">
        <v>24234</v>
      </c>
      <c r="D2719" t="s">
        <v>371</v>
      </c>
      <c r="E2719">
        <v>615100</v>
      </c>
      <c r="F2719" t="s">
        <v>24183</v>
      </c>
      <c r="G2719" s="7">
        <v>69674.719999999987</v>
      </c>
    </row>
    <row r="2720" spans="1:7" x14ac:dyDescent="0.25">
      <c r="A2720">
        <v>3023509</v>
      </c>
      <c r="B2720" t="s">
        <v>24233</v>
      </c>
      <c r="C2720" t="s">
        <v>24234</v>
      </c>
      <c r="D2720" t="s">
        <v>371</v>
      </c>
      <c r="E2720">
        <v>616100</v>
      </c>
      <c r="F2720" t="s">
        <v>24183</v>
      </c>
      <c r="G2720" s="7">
        <v>9325.26</v>
      </c>
    </row>
    <row r="2721" spans="1:7" x14ac:dyDescent="0.25">
      <c r="A2721">
        <v>3023509</v>
      </c>
      <c r="B2721" t="s">
        <v>24233</v>
      </c>
      <c r="C2721" t="s">
        <v>24234</v>
      </c>
      <c r="D2721" t="s">
        <v>371</v>
      </c>
      <c r="E2721">
        <v>617100</v>
      </c>
      <c r="F2721" t="s">
        <v>24183</v>
      </c>
      <c r="G2721" s="7">
        <v>19066.900000000001</v>
      </c>
    </row>
    <row r="2722" spans="1:7" x14ac:dyDescent="0.25">
      <c r="A2722">
        <v>3023509</v>
      </c>
      <c r="B2722" t="s">
        <v>24233</v>
      </c>
      <c r="C2722" t="s">
        <v>24234</v>
      </c>
      <c r="D2722" t="s">
        <v>373</v>
      </c>
      <c r="E2722">
        <v>615130</v>
      </c>
      <c r="F2722" t="s">
        <v>24183</v>
      </c>
      <c r="G2722" s="7">
        <v>38267.380000000005</v>
      </c>
    </row>
    <row r="2723" spans="1:7" x14ac:dyDescent="0.25">
      <c r="A2723">
        <v>3023509</v>
      </c>
      <c r="B2723" t="s">
        <v>24233</v>
      </c>
      <c r="C2723" t="s">
        <v>24234</v>
      </c>
      <c r="D2723" t="s">
        <v>373</v>
      </c>
      <c r="E2723">
        <v>616160</v>
      </c>
      <c r="F2723" t="s">
        <v>24183</v>
      </c>
      <c r="G2723" s="7">
        <v>4616.8799999999992</v>
      </c>
    </row>
    <row r="2724" spans="1:7" x14ac:dyDescent="0.25">
      <c r="A2724">
        <v>3023509</v>
      </c>
      <c r="B2724" t="s">
        <v>24233</v>
      </c>
      <c r="C2724" t="s">
        <v>24234</v>
      </c>
      <c r="D2724" t="s">
        <v>373</v>
      </c>
      <c r="E2724">
        <v>617150</v>
      </c>
      <c r="F2724" t="s">
        <v>24183</v>
      </c>
      <c r="G2724" s="7">
        <v>7876.78</v>
      </c>
    </row>
    <row r="2725" spans="1:7" x14ac:dyDescent="0.25">
      <c r="A2725">
        <v>3023509</v>
      </c>
      <c r="B2725" t="s">
        <v>24233</v>
      </c>
      <c r="C2725" t="s">
        <v>24234</v>
      </c>
      <c r="D2725" t="s">
        <v>374</v>
      </c>
      <c r="E2725">
        <v>615120</v>
      </c>
      <c r="F2725" t="s">
        <v>24183</v>
      </c>
      <c r="G2725" s="7">
        <v>9389.89</v>
      </c>
    </row>
    <row r="2726" spans="1:7" x14ac:dyDescent="0.25">
      <c r="A2726">
        <v>3023509</v>
      </c>
      <c r="B2726" t="s">
        <v>24233</v>
      </c>
      <c r="C2726" t="s">
        <v>24234</v>
      </c>
      <c r="D2726" t="s">
        <v>374</v>
      </c>
      <c r="E2726">
        <v>616120</v>
      </c>
      <c r="F2726" t="s">
        <v>24183</v>
      </c>
      <c r="G2726" s="7">
        <v>914.18</v>
      </c>
    </row>
    <row r="2727" spans="1:7" x14ac:dyDescent="0.25">
      <c r="A2727">
        <v>3023509</v>
      </c>
      <c r="B2727" t="s">
        <v>24233</v>
      </c>
      <c r="C2727" t="s">
        <v>24234</v>
      </c>
      <c r="D2727" t="s">
        <v>374</v>
      </c>
      <c r="E2727">
        <v>617120</v>
      </c>
      <c r="F2727" t="s">
        <v>24183</v>
      </c>
      <c r="G2727" s="7">
        <v>1915.54</v>
      </c>
    </row>
    <row r="2728" spans="1:7" x14ac:dyDescent="0.25">
      <c r="A2728">
        <v>3023509</v>
      </c>
      <c r="B2728" t="s">
        <v>24233</v>
      </c>
      <c r="C2728" t="s">
        <v>24234</v>
      </c>
      <c r="D2728" t="s">
        <v>375</v>
      </c>
      <c r="E2728">
        <v>615140</v>
      </c>
      <c r="F2728" t="s">
        <v>24183</v>
      </c>
      <c r="G2728" s="7">
        <v>7861.95</v>
      </c>
    </row>
    <row r="2729" spans="1:7" x14ac:dyDescent="0.25">
      <c r="A2729">
        <v>3023509</v>
      </c>
      <c r="B2729" t="s">
        <v>24233</v>
      </c>
      <c r="C2729" t="s">
        <v>24234</v>
      </c>
      <c r="D2729" t="s">
        <v>375</v>
      </c>
      <c r="E2729">
        <v>616130</v>
      </c>
      <c r="F2729" t="s">
        <v>24183</v>
      </c>
      <c r="G2729" s="7">
        <v>991.65</v>
      </c>
    </row>
    <row r="2730" spans="1:7" x14ac:dyDescent="0.25">
      <c r="A2730">
        <v>3023509</v>
      </c>
      <c r="B2730" t="s">
        <v>24233</v>
      </c>
      <c r="C2730" t="s">
        <v>24234</v>
      </c>
      <c r="D2730" t="s">
        <v>375</v>
      </c>
      <c r="E2730">
        <v>617130</v>
      </c>
      <c r="F2730" t="s">
        <v>24183</v>
      </c>
      <c r="G2730" s="7">
        <v>1603.85</v>
      </c>
    </row>
    <row r="2731" spans="1:7" x14ac:dyDescent="0.25">
      <c r="A2731">
        <v>3023509</v>
      </c>
      <c r="B2731" t="s">
        <v>24233</v>
      </c>
      <c r="C2731" t="s">
        <v>24234</v>
      </c>
      <c r="D2731" t="s">
        <v>377</v>
      </c>
      <c r="E2731">
        <v>611110</v>
      </c>
      <c r="F2731" t="s">
        <v>24183</v>
      </c>
      <c r="G2731" s="7">
        <v>5383.54</v>
      </c>
    </row>
    <row r="2732" spans="1:7" x14ac:dyDescent="0.25">
      <c r="A2732">
        <v>3023509</v>
      </c>
      <c r="B2732" t="s">
        <v>24233</v>
      </c>
      <c r="C2732" t="s">
        <v>24234</v>
      </c>
      <c r="D2732" t="s">
        <v>377</v>
      </c>
      <c r="E2732">
        <v>611120</v>
      </c>
      <c r="F2732" t="s">
        <v>24183</v>
      </c>
      <c r="G2732" s="7">
        <v>379.49</v>
      </c>
    </row>
    <row r="2733" spans="1:7" x14ac:dyDescent="0.25">
      <c r="A2733">
        <v>3023509</v>
      </c>
      <c r="B2733" t="s">
        <v>24233</v>
      </c>
      <c r="C2733" t="s">
        <v>24234</v>
      </c>
      <c r="D2733" t="s">
        <v>377</v>
      </c>
      <c r="E2733">
        <v>611130</v>
      </c>
      <c r="F2733" t="s">
        <v>24183</v>
      </c>
      <c r="G2733" s="7">
        <v>1037.5500000000002</v>
      </c>
    </row>
    <row r="2734" spans="1:7" x14ac:dyDescent="0.25">
      <c r="A2734">
        <v>3023507</v>
      </c>
      <c r="B2734" t="s">
        <v>24235</v>
      </c>
      <c r="C2734" t="s">
        <v>24236</v>
      </c>
      <c r="D2734" t="s">
        <v>371</v>
      </c>
      <c r="E2734">
        <v>615100</v>
      </c>
      <c r="F2734" t="s">
        <v>24183</v>
      </c>
      <c r="G2734" s="7">
        <v>30659.010000000002</v>
      </c>
    </row>
    <row r="2735" spans="1:7" x14ac:dyDescent="0.25">
      <c r="A2735">
        <v>3023507</v>
      </c>
      <c r="B2735" t="s">
        <v>24235</v>
      </c>
      <c r="C2735" t="s">
        <v>24236</v>
      </c>
      <c r="D2735" t="s">
        <v>371</v>
      </c>
      <c r="E2735">
        <v>616100</v>
      </c>
      <c r="F2735" t="s">
        <v>24183</v>
      </c>
      <c r="G2735" s="7">
        <v>4160.99</v>
      </c>
    </row>
    <row r="2736" spans="1:7" x14ac:dyDescent="0.25">
      <c r="A2736">
        <v>3023507</v>
      </c>
      <c r="B2736" t="s">
        <v>24235</v>
      </c>
      <c r="C2736" t="s">
        <v>24236</v>
      </c>
      <c r="D2736" t="s">
        <v>371</v>
      </c>
      <c r="E2736">
        <v>617100</v>
      </c>
      <c r="F2736" t="s">
        <v>24183</v>
      </c>
      <c r="G2736" s="7">
        <v>6304.15</v>
      </c>
    </row>
    <row r="2737" spans="1:7" x14ac:dyDescent="0.25">
      <c r="A2737">
        <v>3023507</v>
      </c>
      <c r="B2737" t="s">
        <v>24235</v>
      </c>
      <c r="C2737" t="s">
        <v>24236</v>
      </c>
      <c r="D2737" t="s">
        <v>373</v>
      </c>
      <c r="E2737">
        <v>615130</v>
      </c>
      <c r="F2737" t="s">
        <v>24183</v>
      </c>
      <c r="G2737" s="7">
        <v>12174.690000000004</v>
      </c>
    </row>
    <row r="2738" spans="1:7" x14ac:dyDescent="0.25">
      <c r="A2738">
        <v>3023507</v>
      </c>
      <c r="B2738" t="s">
        <v>24235</v>
      </c>
      <c r="C2738" t="s">
        <v>24236</v>
      </c>
      <c r="D2738" t="s">
        <v>373</v>
      </c>
      <c r="E2738">
        <v>616160</v>
      </c>
      <c r="F2738" t="s">
        <v>24183</v>
      </c>
      <c r="G2738" s="7">
        <v>1326.6499999999999</v>
      </c>
    </row>
    <row r="2739" spans="1:7" x14ac:dyDescent="0.25">
      <c r="A2739">
        <v>3023507</v>
      </c>
      <c r="B2739" t="s">
        <v>24235</v>
      </c>
      <c r="C2739" t="s">
        <v>24236</v>
      </c>
      <c r="D2739" t="s">
        <v>373</v>
      </c>
      <c r="E2739">
        <v>617150</v>
      </c>
      <c r="F2739" t="s">
        <v>24183</v>
      </c>
      <c r="G2739" s="7">
        <v>2220.44</v>
      </c>
    </row>
    <row r="2740" spans="1:7" x14ac:dyDescent="0.25">
      <c r="A2740">
        <v>3023507</v>
      </c>
      <c r="B2740" t="s">
        <v>24235</v>
      </c>
      <c r="C2740" t="s">
        <v>24236</v>
      </c>
      <c r="D2740" t="s">
        <v>374</v>
      </c>
      <c r="E2740">
        <v>615120</v>
      </c>
      <c r="F2740" t="s">
        <v>24183</v>
      </c>
      <c r="G2740" s="7">
        <v>2672.27</v>
      </c>
    </row>
    <row r="2741" spans="1:7" x14ac:dyDescent="0.25">
      <c r="A2741">
        <v>3023507</v>
      </c>
      <c r="B2741" t="s">
        <v>24235</v>
      </c>
      <c r="C2741" t="s">
        <v>24236</v>
      </c>
      <c r="D2741" t="s">
        <v>374</v>
      </c>
      <c r="E2741">
        <v>616120</v>
      </c>
      <c r="F2741" t="s">
        <v>24183</v>
      </c>
      <c r="G2741" s="7">
        <v>338.29</v>
      </c>
    </row>
    <row r="2742" spans="1:7" x14ac:dyDescent="0.25">
      <c r="A2742">
        <v>3023507</v>
      </c>
      <c r="B2742" t="s">
        <v>24235</v>
      </c>
      <c r="C2742" t="s">
        <v>24236</v>
      </c>
      <c r="D2742" t="s">
        <v>374</v>
      </c>
      <c r="E2742">
        <v>617120</v>
      </c>
      <c r="F2742" t="s">
        <v>24183</v>
      </c>
      <c r="G2742" s="7">
        <v>545.14</v>
      </c>
    </row>
    <row r="2743" spans="1:7" x14ac:dyDescent="0.25">
      <c r="A2743">
        <v>3023507</v>
      </c>
      <c r="B2743" t="s">
        <v>24235</v>
      </c>
      <c r="C2743" t="s">
        <v>24236</v>
      </c>
      <c r="D2743" t="s">
        <v>375</v>
      </c>
      <c r="E2743">
        <v>615140</v>
      </c>
      <c r="F2743" t="s">
        <v>24183</v>
      </c>
      <c r="G2743" s="7">
        <v>4013.9</v>
      </c>
    </row>
    <row r="2744" spans="1:7" x14ac:dyDescent="0.25">
      <c r="A2744">
        <v>3023507</v>
      </c>
      <c r="B2744" t="s">
        <v>24235</v>
      </c>
      <c r="C2744" t="s">
        <v>24236</v>
      </c>
      <c r="D2744" t="s">
        <v>375</v>
      </c>
      <c r="E2744">
        <v>616130</v>
      </c>
      <c r="F2744" t="s">
        <v>24183</v>
      </c>
      <c r="G2744" s="7">
        <v>467.42</v>
      </c>
    </row>
    <row r="2745" spans="1:7" x14ac:dyDescent="0.25">
      <c r="A2745">
        <v>3023507</v>
      </c>
      <c r="B2745" t="s">
        <v>24235</v>
      </c>
      <c r="C2745" t="s">
        <v>24236</v>
      </c>
      <c r="D2745" t="s">
        <v>375</v>
      </c>
      <c r="E2745">
        <v>617130</v>
      </c>
      <c r="F2745" t="s">
        <v>24183</v>
      </c>
      <c r="G2745" s="7">
        <v>682.97</v>
      </c>
    </row>
    <row r="2746" spans="1:7" x14ac:dyDescent="0.25">
      <c r="A2746">
        <v>3023507</v>
      </c>
      <c r="B2746" t="s">
        <v>24235</v>
      </c>
      <c r="C2746" t="s">
        <v>24236</v>
      </c>
      <c r="D2746" t="s">
        <v>377</v>
      </c>
      <c r="E2746">
        <v>611110</v>
      </c>
      <c r="F2746" t="s">
        <v>24183</v>
      </c>
      <c r="G2746" s="7">
        <v>1932.7099999999998</v>
      </c>
    </row>
    <row r="2747" spans="1:7" x14ac:dyDescent="0.25">
      <c r="A2747">
        <v>3023507</v>
      </c>
      <c r="B2747" t="s">
        <v>24235</v>
      </c>
      <c r="C2747" t="s">
        <v>24236</v>
      </c>
      <c r="D2747" t="s">
        <v>377</v>
      </c>
      <c r="E2747">
        <v>611120</v>
      </c>
      <c r="F2747" t="s">
        <v>24183</v>
      </c>
      <c r="G2747" s="7">
        <v>155.79</v>
      </c>
    </row>
    <row r="2748" spans="1:7" x14ac:dyDescent="0.25">
      <c r="A2748">
        <v>3023507</v>
      </c>
      <c r="B2748" t="s">
        <v>24235</v>
      </c>
      <c r="C2748" t="s">
        <v>24236</v>
      </c>
      <c r="D2748" t="s">
        <v>377</v>
      </c>
      <c r="E2748">
        <v>611130</v>
      </c>
      <c r="F2748" t="s">
        <v>24183</v>
      </c>
      <c r="G2748" s="7">
        <v>394.27</v>
      </c>
    </row>
    <row r="2749" spans="1:7" x14ac:dyDescent="0.25">
      <c r="A2749">
        <v>3022054</v>
      </c>
      <c r="B2749" t="s">
        <v>24237</v>
      </c>
      <c r="C2749" t="s">
        <v>79</v>
      </c>
      <c r="D2749" t="s">
        <v>371</v>
      </c>
      <c r="E2749">
        <v>615100</v>
      </c>
      <c r="F2749" t="s">
        <v>24183</v>
      </c>
      <c r="G2749" s="7">
        <v>44612.160000000011</v>
      </c>
    </row>
    <row r="2750" spans="1:7" x14ac:dyDescent="0.25">
      <c r="A2750">
        <v>3022054</v>
      </c>
      <c r="B2750" t="s">
        <v>24237</v>
      </c>
      <c r="C2750" t="s">
        <v>79</v>
      </c>
      <c r="D2750" t="s">
        <v>371</v>
      </c>
      <c r="E2750">
        <v>616100</v>
      </c>
      <c r="F2750" t="s">
        <v>24183</v>
      </c>
      <c r="G2750" s="7">
        <v>5907.92</v>
      </c>
    </row>
    <row r="2751" spans="1:7" x14ac:dyDescent="0.25">
      <c r="A2751">
        <v>3022054</v>
      </c>
      <c r="B2751" t="s">
        <v>24237</v>
      </c>
      <c r="C2751" t="s">
        <v>79</v>
      </c>
      <c r="D2751" t="s">
        <v>371</v>
      </c>
      <c r="E2751">
        <v>617100</v>
      </c>
      <c r="F2751" t="s">
        <v>24183</v>
      </c>
      <c r="G2751" s="7">
        <v>10893.31</v>
      </c>
    </row>
    <row r="2752" spans="1:7" x14ac:dyDescent="0.25">
      <c r="A2752">
        <v>3022054</v>
      </c>
      <c r="B2752" t="s">
        <v>24237</v>
      </c>
      <c r="C2752" t="s">
        <v>79</v>
      </c>
      <c r="D2752" t="s">
        <v>373</v>
      </c>
      <c r="E2752">
        <v>615130</v>
      </c>
      <c r="F2752" t="s">
        <v>24183</v>
      </c>
      <c r="G2752" s="7">
        <v>10995.240000000003</v>
      </c>
    </row>
    <row r="2753" spans="1:7" x14ac:dyDescent="0.25">
      <c r="A2753">
        <v>3022054</v>
      </c>
      <c r="B2753" t="s">
        <v>24237</v>
      </c>
      <c r="C2753" t="s">
        <v>79</v>
      </c>
      <c r="D2753" t="s">
        <v>373</v>
      </c>
      <c r="E2753">
        <v>616160</v>
      </c>
      <c r="F2753" t="s">
        <v>24183</v>
      </c>
      <c r="G2753" s="7">
        <v>1229.3800000000001</v>
      </c>
    </row>
    <row r="2754" spans="1:7" x14ac:dyDescent="0.25">
      <c r="A2754">
        <v>3022054</v>
      </c>
      <c r="B2754" t="s">
        <v>24237</v>
      </c>
      <c r="C2754" t="s">
        <v>79</v>
      </c>
      <c r="D2754" t="s">
        <v>373</v>
      </c>
      <c r="E2754">
        <v>617150</v>
      </c>
      <c r="F2754" t="s">
        <v>24183</v>
      </c>
      <c r="G2754" s="7">
        <v>2231.87</v>
      </c>
    </row>
    <row r="2755" spans="1:7" x14ac:dyDescent="0.25">
      <c r="A2755">
        <v>3022054</v>
      </c>
      <c r="B2755" t="s">
        <v>24237</v>
      </c>
      <c r="C2755" t="s">
        <v>79</v>
      </c>
      <c r="D2755" t="s">
        <v>374</v>
      </c>
      <c r="E2755">
        <v>615120</v>
      </c>
      <c r="F2755" t="s">
        <v>24183</v>
      </c>
      <c r="G2755" s="7">
        <v>2844.1800000000003</v>
      </c>
    </row>
    <row r="2756" spans="1:7" x14ac:dyDescent="0.25">
      <c r="A2756">
        <v>3022054</v>
      </c>
      <c r="B2756" t="s">
        <v>24237</v>
      </c>
      <c r="C2756" t="s">
        <v>79</v>
      </c>
      <c r="D2756" t="s">
        <v>374</v>
      </c>
      <c r="E2756">
        <v>616120</v>
      </c>
      <c r="F2756" t="s">
        <v>24183</v>
      </c>
      <c r="G2756" s="7">
        <v>361.95</v>
      </c>
    </row>
    <row r="2757" spans="1:7" x14ac:dyDescent="0.25">
      <c r="A2757">
        <v>3022054</v>
      </c>
      <c r="B2757" t="s">
        <v>24237</v>
      </c>
      <c r="C2757" t="s">
        <v>79</v>
      </c>
      <c r="D2757" t="s">
        <v>374</v>
      </c>
      <c r="E2757">
        <v>617120</v>
      </c>
      <c r="F2757" t="s">
        <v>24183</v>
      </c>
      <c r="G2757" s="7">
        <v>577.33000000000004</v>
      </c>
    </row>
    <row r="2758" spans="1:7" x14ac:dyDescent="0.25">
      <c r="A2758">
        <v>3022054</v>
      </c>
      <c r="B2758" t="s">
        <v>24237</v>
      </c>
      <c r="C2758" t="s">
        <v>79</v>
      </c>
      <c r="D2758" t="s">
        <v>375</v>
      </c>
      <c r="E2758">
        <v>615140</v>
      </c>
      <c r="F2758" t="s">
        <v>24183</v>
      </c>
      <c r="G2758" s="7">
        <v>4399.5199999999995</v>
      </c>
    </row>
    <row r="2759" spans="1:7" x14ac:dyDescent="0.25">
      <c r="A2759">
        <v>3022054</v>
      </c>
      <c r="B2759" t="s">
        <v>24237</v>
      </c>
      <c r="C2759" t="s">
        <v>79</v>
      </c>
      <c r="D2759" t="s">
        <v>375</v>
      </c>
      <c r="E2759">
        <v>616130</v>
      </c>
      <c r="F2759" t="s">
        <v>24183</v>
      </c>
      <c r="G2759" s="7">
        <v>531.54</v>
      </c>
    </row>
    <row r="2760" spans="1:7" x14ac:dyDescent="0.25">
      <c r="A2760">
        <v>3022054</v>
      </c>
      <c r="B2760" t="s">
        <v>24237</v>
      </c>
      <c r="C2760" t="s">
        <v>79</v>
      </c>
      <c r="D2760" t="s">
        <v>375</v>
      </c>
      <c r="E2760">
        <v>617130</v>
      </c>
      <c r="F2760" t="s">
        <v>24183</v>
      </c>
      <c r="G2760" s="7">
        <v>893.04</v>
      </c>
    </row>
    <row r="2761" spans="1:7" x14ac:dyDescent="0.25">
      <c r="A2761">
        <v>3022054</v>
      </c>
      <c r="B2761" t="s">
        <v>24237</v>
      </c>
      <c r="C2761" t="s">
        <v>79</v>
      </c>
      <c r="D2761" t="s">
        <v>377</v>
      </c>
      <c r="E2761">
        <v>611110</v>
      </c>
      <c r="F2761" t="s">
        <v>24183</v>
      </c>
      <c r="G2761" s="7">
        <v>5152.1199999999972</v>
      </c>
    </row>
    <row r="2762" spans="1:7" x14ac:dyDescent="0.25">
      <c r="A2762">
        <v>3022054</v>
      </c>
      <c r="B2762" t="s">
        <v>24237</v>
      </c>
      <c r="C2762" t="s">
        <v>79</v>
      </c>
      <c r="D2762" t="s">
        <v>377</v>
      </c>
      <c r="E2762">
        <v>611120</v>
      </c>
      <c r="F2762" t="s">
        <v>24183</v>
      </c>
      <c r="G2762" s="7">
        <v>223.88</v>
      </c>
    </row>
    <row r="2763" spans="1:7" x14ac:dyDescent="0.25">
      <c r="A2763">
        <v>3022054</v>
      </c>
      <c r="B2763" t="s">
        <v>24237</v>
      </c>
      <c r="C2763" t="s">
        <v>79</v>
      </c>
      <c r="D2763" t="s">
        <v>377</v>
      </c>
      <c r="E2763">
        <v>611130</v>
      </c>
      <c r="F2763" t="s">
        <v>24183</v>
      </c>
      <c r="G2763" s="7">
        <v>970.72</v>
      </c>
    </row>
    <row r="2764" spans="1:7" x14ac:dyDescent="0.25">
      <c r="A2764">
        <v>3023510</v>
      </c>
      <c r="B2764" t="s">
        <v>24238</v>
      </c>
      <c r="C2764" t="s">
        <v>24239</v>
      </c>
      <c r="D2764" t="s">
        <v>371</v>
      </c>
      <c r="E2764">
        <v>615100</v>
      </c>
      <c r="F2764" t="s">
        <v>24183</v>
      </c>
      <c r="G2764" s="7">
        <v>81389.440000000017</v>
      </c>
    </row>
    <row r="2765" spans="1:7" x14ac:dyDescent="0.25">
      <c r="A2765">
        <v>3023510</v>
      </c>
      <c r="B2765" t="s">
        <v>24238</v>
      </c>
      <c r="C2765" t="s">
        <v>24239</v>
      </c>
      <c r="D2765" t="s">
        <v>371</v>
      </c>
      <c r="E2765">
        <v>616100</v>
      </c>
      <c r="F2765" t="s">
        <v>24183</v>
      </c>
      <c r="G2765" s="7">
        <v>11357.180000000002</v>
      </c>
    </row>
    <row r="2766" spans="1:7" x14ac:dyDescent="0.25">
      <c r="A2766">
        <v>3023510</v>
      </c>
      <c r="B2766" t="s">
        <v>24238</v>
      </c>
      <c r="C2766" t="s">
        <v>24239</v>
      </c>
      <c r="D2766" t="s">
        <v>371</v>
      </c>
      <c r="E2766">
        <v>617100</v>
      </c>
      <c r="F2766" t="s">
        <v>24183</v>
      </c>
      <c r="G2766" s="7">
        <v>24332.74</v>
      </c>
    </row>
    <row r="2767" spans="1:7" x14ac:dyDescent="0.25">
      <c r="A2767">
        <v>3023510</v>
      </c>
      <c r="B2767" t="s">
        <v>24238</v>
      </c>
      <c r="C2767" t="s">
        <v>24239</v>
      </c>
      <c r="D2767" t="s">
        <v>373</v>
      </c>
      <c r="E2767">
        <v>615130</v>
      </c>
      <c r="F2767" t="s">
        <v>24183</v>
      </c>
      <c r="G2767" s="7">
        <v>24183.449999999993</v>
      </c>
    </row>
    <row r="2768" spans="1:7" x14ac:dyDescent="0.25">
      <c r="A2768">
        <v>3023510</v>
      </c>
      <c r="B2768" t="s">
        <v>24238</v>
      </c>
      <c r="C2768" t="s">
        <v>24239</v>
      </c>
      <c r="D2768" t="s">
        <v>373</v>
      </c>
      <c r="E2768">
        <v>616160</v>
      </c>
      <c r="F2768" t="s">
        <v>24183</v>
      </c>
      <c r="G2768" s="7">
        <v>2751.82</v>
      </c>
    </row>
    <row r="2769" spans="1:7" x14ac:dyDescent="0.25">
      <c r="A2769">
        <v>3023510</v>
      </c>
      <c r="B2769" t="s">
        <v>24238</v>
      </c>
      <c r="C2769" t="s">
        <v>24239</v>
      </c>
      <c r="D2769" t="s">
        <v>373</v>
      </c>
      <c r="E2769">
        <v>617150</v>
      </c>
      <c r="F2769" t="s">
        <v>24183</v>
      </c>
      <c r="G2769" s="7">
        <v>4933.4199999999992</v>
      </c>
    </row>
    <row r="2770" spans="1:7" x14ac:dyDescent="0.25">
      <c r="A2770">
        <v>3023510</v>
      </c>
      <c r="B2770" t="s">
        <v>24238</v>
      </c>
      <c r="C2770" t="s">
        <v>24239</v>
      </c>
      <c r="D2770" t="s">
        <v>374</v>
      </c>
      <c r="E2770">
        <v>615120</v>
      </c>
      <c r="F2770" t="s">
        <v>24183</v>
      </c>
      <c r="G2770" s="7">
        <v>2665.5</v>
      </c>
    </row>
    <row r="2771" spans="1:7" x14ac:dyDescent="0.25">
      <c r="A2771">
        <v>3023510</v>
      </c>
      <c r="B2771" t="s">
        <v>24238</v>
      </c>
      <c r="C2771" t="s">
        <v>24239</v>
      </c>
      <c r="D2771" t="s">
        <v>374</v>
      </c>
      <c r="E2771">
        <v>616120</v>
      </c>
      <c r="F2771" t="s">
        <v>24183</v>
      </c>
      <c r="G2771" s="7">
        <v>337.27</v>
      </c>
    </row>
    <row r="2772" spans="1:7" x14ac:dyDescent="0.25">
      <c r="A2772">
        <v>3023510</v>
      </c>
      <c r="B2772" t="s">
        <v>24238</v>
      </c>
      <c r="C2772" t="s">
        <v>24239</v>
      </c>
      <c r="D2772" t="s">
        <v>375</v>
      </c>
      <c r="E2772">
        <v>615140</v>
      </c>
      <c r="F2772" t="s">
        <v>24183</v>
      </c>
      <c r="G2772" s="7">
        <v>7027.72</v>
      </c>
    </row>
    <row r="2773" spans="1:7" x14ac:dyDescent="0.25">
      <c r="A2773">
        <v>3023510</v>
      </c>
      <c r="B2773" t="s">
        <v>24238</v>
      </c>
      <c r="C2773" t="s">
        <v>24239</v>
      </c>
      <c r="D2773" t="s">
        <v>375</v>
      </c>
      <c r="E2773">
        <v>616130</v>
      </c>
      <c r="F2773" t="s">
        <v>24183</v>
      </c>
      <c r="G2773" s="7">
        <v>838.55000000000007</v>
      </c>
    </row>
    <row r="2774" spans="1:7" x14ac:dyDescent="0.25">
      <c r="A2774">
        <v>3023510</v>
      </c>
      <c r="B2774" t="s">
        <v>24238</v>
      </c>
      <c r="C2774" t="s">
        <v>24239</v>
      </c>
      <c r="D2774" t="s">
        <v>375</v>
      </c>
      <c r="E2774">
        <v>617130</v>
      </c>
      <c r="F2774" t="s">
        <v>24183</v>
      </c>
      <c r="G2774" s="7">
        <v>1365.6499999999999</v>
      </c>
    </row>
    <row r="2775" spans="1:7" x14ac:dyDescent="0.25">
      <c r="A2775" t="s">
        <v>23901</v>
      </c>
      <c r="B2775" t="s">
        <v>24240</v>
      </c>
      <c r="C2775" t="s">
        <v>76</v>
      </c>
      <c r="D2775" t="s">
        <v>371</v>
      </c>
      <c r="E2775">
        <v>615100</v>
      </c>
      <c r="F2775" t="s">
        <v>24183</v>
      </c>
      <c r="G2775" s="7">
        <v>92686.999999999898</v>
      </c>
    </row>
    <row r="2776" spans="1:7" x14ac:dyDescent="0.25">
      <c r="A2776" t="s">
        <v>23901</v>
      </c>
      <c r="B2776" t="s">
        <v>24240</v>
      </c>
      <c r="C2776" t="s">
        <v>76</v>
      </c>
      <c r="D2776" t="s">
        <v>371</v>
      </c>
      <c r="E2776">
        <v>616100</v>
      </c>
      <c r="F2776" t="s">
        <v>24183</v>
      </c>
      <c r="G2776" s="7">
        <v>12174.940000000002</v>
      </c>
    </row>
    <row r="2777" spans="1:7" x14ac:dyDescent="0.25">
      <c r="A2777" t="s">
        <v>23901</v>
      </c>
      <c r="B2777" t="s">
        <v>24240</v>
      </c>
      <c r="C2777" t="s">
        <v>76</v>
      </c>
      <c r="D2777" t="s">
        <v>371</v>
      </c>
      <c r="E2777">
        <v>617100</v>
      </c>
      <c r="F2777" t="s">
        <v>24183</v>
      </c>
      <c r="G2777" s="7">
        <v>23164.239999999998</v>
      </c>
    </row>
    <row r="2778" spans="1:7" x14ac:dyDescent="0.25">
      <c r="A2778" t="s">
        <v>23901</v>
      </c>
      <c r="B2778" t="s">
        <v>24240</v>
      </c>
      <c r="C2778" t="s">
        <v>76</v>
      </c>
      <c r="D2778" t="s">
        <v>373</v>
      </c>
      <c r="E2778">
        <v>615130</v>
      </c>
      <c r="F2778" t="s">
        <v>24183</v>
      </c>
      <c r="G2778" s="7">
        <v>15292.59</v>
      </c>
    </row>
    <row r="2779" spans="1:7" x14ac:dyDescent="0.25">
      <c r="A2779" t="s">
        <v>23901</v>
      </c>
      <c r="B2779" t="s">
        <v>24240</v>
      </c>
      <c r="C2779" t="s">
        <v>76</v>
      </c>
      <c r="D2779" t="s">
        <v>373</v>
      </c>
      <c r="E2779">
        <v>616160</v>
      </c>
      <c r="F2779" t="s">
        <v>24183</v>
      </c>
      <c r="G2779" s="7">
        <v>1668.4</v>
      </c>
    </row>
    <row r="2780" spans="1:7" x14ac:dyDescent="0.25">
      <c r="A2780" t="s">
        <v>23901</v>
      </c>
      <c r="B2780" t="s">
        <v>24240</v>
      </c>
      <c r="C2780" t="s">
        <v>76</v>
      </c>
      <c r="D2780" t="s">
        <v>373</v>
      </c>
      <c r="E2780">
        <v>617150</v>
      </c>
      <c r="F2780" t="s">
        <v>24183</v>
      </c>
      <c r="G2780" s="7">
        <v>3119.6800000000003</v>
      </c>
    </row>
    <row r="2781" spans="1:7" x14ac:dyDescent="0.25">
      <c r="A2781" t="s">
        <v>23901</v>
      </c>
      <c r="B2781" t="s">
        <v>24240</v>
      </c>
      <c r="C2781" t="s">
        <v>76</v>
      </c>
      <c r="D2781" t="s">
        <v>374</v>
      </c>
      <c r="E2781">
        <v>615120</v>
      </c>
      <c r="F2781" t="s">
        <v>24183</v>
      </c>
      <c r="G2781" s="7">
        <v>2589.5</v>
      </c>
    </row>
    <row r="2782" spans="1:7" x14ac:dyDescent="0.25">
      <c r="A2782" t="s">
        <v>23901</v>
      </c>
      <c r="B2782" t="s">
        <v>24240</v>
      </c>
      <c r="C2782" t="s">
        <v>76</v>
      </c>
      <c r="D2782" t="s">
        <v>374</v>
      </c>
      <c r="E2782">
        <v>616120</v>
      </c>
      <c r="F2782" t="s">
        <v>24183</v>
      </c>
      <c r="G2782" s="7">
        <v>325.87</v>
      </c>
    </row>
    <row r="2783" spans="1:7" x14ac:dyDescent="0.25">
      <c r="A2783" t="s">
        <v>23901</v>
      </c>
      <c r="B2783" t="s">
        <v>24240</v>
      </c>
      <c r="C2783" t="s">
        <v>76</v>
      </c>
      <c r="D2783" t="s">
        <v>374</v>
      </c>
      <c r="E2783">
        <v>617120</v>
      </c>
      <c r="F2783" t="s">
        <v>24183</v>
      </c>
      <c r="G2783" s="7">
        <v>528.26</v>
      </c>
    </row>
    <row r="2784" spans="1:7" x14ac:dyDescent="0.25">
      <c r="A2784" t="s">
        <v>23901</v>
      </c>
      <c r="B2784" t="s">
        <v>24240</v>
      </c>
      <c r="C2784" t="s">
        <v>76</v>
      </c>
      <c r="D2784" t="s">
        <v>375</v>
      </c>
      <c r="E2784">
        <v>615140</v>
      </c>
      <c r="F2784" t="s">
        <v>24183</v>
      </c>
      <c r="G2784" s="7">
        <v>7440.57</v>
      </c>
    </row>
    <row r="2785" spans="1:7" x14ac:dyDescent="0.25">
      <c r="A2785" t="s">
        <v>23901</v>
      </c>
      <c r="B2785" t="s">
        <v>24240</v>
      </c>
      <c r="C2785" t="s">
        <v>76</v>
      </c>
      <c r="D2785" t="s">
        <v>375</v>
      </c>
      <c r="E2785">
        <v>616130</v>
      </c>
      <c r="F2785" t="s">
        <v>24183</v>
      </c>
      <c r="G2785" s="7">
        <v>928.43000000000006</v>
      </c>
    </row>
    <row r="2786" spans="1:7" x14ac:dyDescent="0.25">
      <c r="A2786" t="s">
        <v>23901</v>
      </c>
      <c r="B2786" t="s">
        <v>24240</v>
      </c>
      <c r="C2786" t="s">
        <v>76</v>
      </c>
      <c r="D2786" t="s">
        <v>375</v>
      </c>
      <c r="E2786">
        <v>617130</v>
      </c>
      <c r="F2786" t="s">
        <v>24183</v>
      </c>
      <c r="G2786" s="7">
        <v>748.28</v>
      </c>
    </row>
    <row r="2787" spans="1:7" x14ac:dyDescent="0.25">
      <c r="A2787" t="s">
        <v>23901</v>
      </c>
      <c r="B2787" t="s">
        <v>24240</v>
      </c>
      <c r="C2787" t="s">
        <v>76</v>
      </c>
      <c r="D2787" t="s">
        <v>377</v>
      </c>
      <c r="E2787">
        <v>611110</v>
      </c>
      <c r="F2787" t="s">
        <v>24183</v>
      </c>
      <c r="G2787" s="7">
        <v>6326.4600000000009</v>
      </c>
    </row>
    <row r="2788" spans="1:7" x14ac:dyDescent="0.25">
      <c r="A2788" t="s">
        <v>23901</v>
      </c>
      <c r="B2788" t="s">
        <v>24240</v>
      </c>
      <c r="C2788" t="s">
        <v>76</v>
      </c>
      <c r="D2788" t="s">
        <v>377</v>
      </c>
      <c r="E2788">
        <v>611120</v>
      </c>
      <c r="F2788" t="s">
        <v>24183</v>
      </c>
      <c r="G2788" s="7">
        <v>600.34</v>
      </c>
    </row>
    <row r="2789" spans="1:7" x14ac:dyDescent="0.25">
      <c r="A2789" t="s">
        <v>23901</v>
      </c>
      <c r="B2789" t="s">
        <v>24240</v>
      </c>
      <c r="C2789" t="s">
        <v>76</v>
      </c>
      <c r="D2789" t="s">
        <v>377</v>
      </c>
      <c r="E2789">
        <v>611130</v>
      </c>
      <c r="F2789" t="s">
        <v>24183</v>
      </c>
      <c r="G2789" s="7">
        <v>1290.5900000000001</v>
      </c>
    </row>
    <row r="2790" spans="1:7" x14ac:dyDescent="0.25">
      <c r="A2790">
        <v>3023511</v>
      </c>
      <c r="B2790" t="s">
        <v>24241</v>
      </c>
      <c r="C2790" t="s">
        <v>24242</v>
      </c>
      <c r="D2790" t="s">
        <v>371</v>
      </c>
      <c r="E2790">
        <v>615100</v>
      </c>
      <c r="F2790" t="s">
        <v>24183</v>
      </c>
      <c r="G2790" s="7">
        <v>72468.139999999985</v>
      </c>
    </row>
    <row r="2791" spans="1:7" x14ac:dyDescent="0.25">
      <c r="A2791">
        <v>3023511</v>
      </c>
      <c r="B2791" t="s">
        <v>24241</v>
      </c>
      <c r="C2791" t="s">
        <v>24242</v>
      </c>
      <c r="D2791" t="s">
        <v>371</v>
      </c>
      <c r="E2791">
        <v>616100</v>
      </c>
      <c r="F2791" t="s">
        <v>24183</v>
      </c>
      <c r="G2791" s="7">
        <v>9744.3000000000029</v>
      </c>
    </row>
    <row r="2792" spans="1:7" x14ac:dyDescent="0.25">
      <c r="A2792">
        <v>3023511</v>
      </c>
      <c r="B2792" t="s">
        <v>24241</v>
      </c>
      <c r="C2792" t="s">
        <v>24242</v>
      </c>
      <c r="D2792" t="s">
        <v>371</v>
      </c>
      <c r="E2792">
        <v>617100</v>
      </c>
      <c r="F2792" t="s">
        <v>24183</v>
      </c>
      <c r="G2792" s="7">
        <v>20783.859999999997</v>
      </c>
    </row>
    <row r="2793" spans="1:7" x14ac:dyDescent="0.25">
      <c r="A2793">
        <v>3023511</v>
      </c>
      <c r="B2793" t="s">
        <v>24241</v>
      </c>
      <c r="C2793" t="s">
        <v>24242</v>
      </c>
      <c r="D2793" t="s">
        <v>373</v>
      </c>
      <c r="E2793">
        <v>615130</v>
      </c>
      <c r="F2793" t="s">
        <v>24183</v>
      </c>
      <c r="G2793" s="7">
        <v>39648.680000000008</v>
      </c>
    </row>
    <row r="2794" spans="1:7" x14ac:dyDescent="0.25">
      <c r="A2794">
        <v>3023511</v>
      </c>
      <c r="B2794" t="s">
        <v>24241</v>
      </c>
      <c r="C2794" t="s">
        <v>24242</v>
      </c>
      <c r="D2794" t="s">
        <v>373</v>
      </c>
      <c r="E2794">
        <v>616160</v>
      </c>
      <c r="F2794" t="s">
        <v>24183</v>
      </c>
      <c r="G2794" s="7">
        <v>4836.0899999999992</v>
      </c>
    </row>
    <row r="2795" spans="1:7" x14ac:dyDescent="0.25">
      <c r="A2795">
        <v>3023511</v>
      </c>
      <c r="B2795" t="s">
        <v>24241</v>
      </c>
      <c r="C2795" t="s">
        <v>24242</v>
      </c>
      <c r="D2795" t="s">
        <v>373</v>
      </c>
      <c r="E2795">
        <v>617150</v>
      </c>
      <c r="F2795" t="s">
        <v>24183</v>
      </c>
      <c r="G2795" s="7">
        <v>8085.29</v>
      </c>
    </row>
    <row r="2796" spans="1:7" x14ac:dyDescent="0.25">
      <c r="A2796">
        <v>3023511</v>
      </c>
      <c r="B2796" t="s">
        <v>24241</v>
      </c>
      <c r="C2796" t="s">
        <v>24242</v>
      </c>
      <c r="D2796" t="s">
        <v>374</v>
      </c>
      <c r="E2796">
        <v>615120</v>
      </c>
      <c r="F2796" t="s">
        <v>24183</v>
      </c>
      <c r="G2796" s="7">
        <v>2784.75</v>
      </c>
    </row>
    <row r="2797" spans="1:7" x14ac:dyDescent="0.25">
      <c r="A2797">
        <v>3023511</v>
      </c>
      <c r="B2797" t="s">
        <v>24241</v>
      </c>
      <c r="C2797" t="s">
        <v>24242</v>
      </c>
      <c r="D2797" t="s">
        <v>374</v>
      </c>
      <c r="E2797">
        <v>616120</v>
      </c>
      <c r="F2797" t="s">
        <v>24183</v>
      </c>
      <c r="G2797" s="7">
        <v>355.16</v>
      </c>
    </row>
    <row r="2798" spans="1:7" x14ac:dyDescent="0.25">
      <c r="A2798">
        <v>3023511</v>
      </c>
      <c r="B2798" t="s">
        <v>24241</v>
      </c>
      <c r="C2798" t="s">
        <v>24242</v>
      </c>
      <c r="D2798" t="s">
        <v>374</v>
      </c>
      <c r="E2798">
        <v>617120</v>
      </c>
      <c r="F2798" t="s">
        <v>24183</v>
      </c>
      <c r="G2798" s="7">
        <v>568.09</v>
      </c>
    </row>
    <row r="2799" spans="1:7" x14ac:dyDescent="0.25">
      <c r="A2799">
        <v>3023511</v>
      </c>
      <c r="B2799" t="s">
        <v>24241</v>
      </c>
      <c r="C2799" t="s">
        <v>24242</v>
      </c>
      <c r="D2799" t="s">
        <v>375</v>
      </c>
      <c r="E2799">
        <v>615140</v>
      </c>
      <c r="F2799" t="s">
        <v>24183</v>
      </c>
      <c r="G2799" s="7">
        <v>11112.630000000001</v>
      </c>
    </row>
    <row r="2800" spans="1:7" x14ac:dyDescent="0.25">
      <c r="A2800">
        <v>3023511</v>
      </c>
      <c r="B2800" t="s">
        <v>24241</v>
      </c>
      <c r="C2800" t="s">
        <v>24242</v>
      </c>
      <c r="D2800" t="s">
        <v>375</v>
      </c>
      <c r="E2800">
        <v>616130</v>
      </c>
      <c r="F2800" t="s">
        <v>24183</v>
      </c>
      <c r="G2800" s="7">
        <v>1422.77</v>
      </c>
    </row>
    <row r="2801" spans="1:7" x14ac:dyDescent="0.25">
      <c r="A2801">
        <v>3023511</v>
      </c>
      <c r="B2801" t="s">
        <v>24241</v>
      </c>
      <c r="C2801" t="s">
        <v>24242</v>
      </c>
      <c r="D2801" t="s">
        <v>375</v>
      </c>
      <c r="E2801">
        <v>617130</v>
      </c>
      <c r="F2801" t="s">
        <v>24183</v>
      </c>
      <c r="G2801" s="7">
        <v>2266.9700000000003</v>
      </c>
    </row>
    <row r="2802" spans="1:7" x14ac:dyDescent="0.25">
      <c r="A2802">
        <v>3023511</v>
      </c>
      <c r="B2802" t="s">
        <v>24241</v>
      </c>
      <c r="C2802" t="s">
        <v>24242</v>
      </c>
      <c r="D2802" t="s">
        <v>377</v>
      </c>
      <c r="E2802">
        <v>611110</v>
      </c>
      <c r="F2802" t="s">
        <v>24183</v>
      </c>
      <c r="G2802" s="7">
        <v>908.52</v>
      </c>
    </row>
    <row r="2803" spans="1:7" x14ac:dyDescent="0.25">
      <c r="A2803">
        <v>3023511</v>
      </c>
      <c r="B2803" t="s">
        <v>24241</v>
      </c>
      <c r="C2803" t="s">
        <v>24242</v>
      </c>
      <c r="D2803" t="s">
        <v>377</v>
      </c>
      <c r="E2803">
        <v>611120</v>
      </c>
      <c r="F2803" t="s">
        <v>24183</v>
      </c>
      <c r="G2803" s="7">
        <v>113.24000000000001</v>
      </c>
    </row>
    <row r="2804" spans="1:7" x14ac:dyDescent="0.25">
      <c r="A2804">
        <v>3023511</v>
      </c>
      <c r="B2804" t="s">
        <v>24241</v>
      </c>
      <c r="C2804" t="s">
        <v>24242</v>
      </c>
      <c r="D2804" t="s">
        <v>377</v>
      </c>
      <c r="E2804">
        <v>611130</v>
      </c>
      <c r="F2804" t="s">
        <v>24183</v>
      </c>
      <c r="G2804" s="7">
        <v>185.33</v>
      </c>
    </row>
    <row r="2805" spans="1:7" x14ac:dyDescent="0.25">
      <c r="A2805">
        <v>3023514</v>
      </c>
      <c r="B2805" t="s">
        <v>24243</v>
      </c>
      <c r="C2805" t="s">
        <v>24244</v>
      </c>
      <c r="D2805" t="s">
        <v>371</v>
      </c>
      <c r="E2805">
        <v>615100</v>
      </c>
      <c r="F2805" t="s">
        <v>24183</v>
      </c>
      <c r="G2805" s="7">
        <v>41404.589999999967</v>
      </c>
    </row>
    <row r="2806" spans="1:7" x14ac:dyDescent="0.25">
      <c r="A2806">
        <v>3023514</v>
      </c>
      <c r="B2806" t="s">
        <v>24243</v>
      </c>
      <c r="C2806" t="s">
        <v>24244</v>
      </c>
      <c r="D2806" t="s">
        <v>371</v>
      </c>
      <c r="E2806">
        <v>616100</v>
      </c>
      <c r="F2806" t="s">
        <v>24183</v>
      </c>
      <c r="G2806" s="7">
        <v>5749.51</v>
      </c>
    </row>
    <row r="2807" spans="1:7" x14ac:dyDescent="0.25">
      <c r="A2807">
        <v>3023514</v>
      </c>
      <c r="B2807" t="s">
        <v>24243</v>
      </c>
      <c r="C2807" t="s">
        <v>24244</v>
      </c>
      <c r="D2807" t="s">
        <v>371</v>
      </c>
      <c r="E2807">
        <v>617100</v>
      </c>
      <c r="F2807" t="s">
        <v>24183</v>
      </c>
      <c r="G2807" s="7">
        <v>12220.550000000001</v>
      </c>
    </row>
    <row r="2808" spans="1:7" x14ac:dyDescent="0.25">
      <c r="A2808">
        <v>3023514</v>
      </c>
      <c r="B2808" t="s">
        <v>24243</v>
      </c>
      <c r="C2808" t="s">
        <v>24244</v>
      </c>
      <c r="D2808" t="s">
        <v>373</v>
      </c>
      <c r="E2808">
        <v>615130</v>
      </c>
      <c r="F2808" t="s">
        <v>24183</v>
      </c>
      <c r="G2808" s="7">
        <v>10533.970000000001</v>
      </c>
    </row>
    <row r="2809" spans="1:7" x14ac:dyDescent="0.25">
      <c r="A2809">
        <v>3023514</v>
      </c>
      <c r="B2809" t="s">
        <v>24243</v>
      </c>
      <c r="C2809" t="s">
        <v>24244</v>
      </c>
      <c r="D2809" t="s">
        <v>373</v>
      </c>
      <c r="E2809">
        <v>616160</v>
      </c>
      <c r="F2809" t="s">
        <v>24183</v>
      </c>
      <c r="G2809" s="7">
        <v>1230.8400000000001</v>
      </c>
    </row>
    <row r="2810" spans="1:7" x14ac:dyDescent="0.25">
      <c r="A2810">
        <v>3023514</v>
      </c>
      <c r="B2810" t="s">
        <v>24243</v>
      </c>
      <c r="C2810" t="s">
        <v>24244</v>
      </c>
      <c r="D2810" t="s">
        <v>373</v>
      </c>
      <c r="E2810">
        <v>617150</v>
      </c>
      <c r="F2810" t="s">
        <v>24183</v>
      </c>
      <c r="G2810" s="7">
        <v>2148.9299999999998</v>
      </c>
    </row>
    <row r="2811" spans="1:7" x14ac:dyDescent="0.25">
      <c r="A2811">
        <v>3023514</v>
      </c>
      <c r="B2811" t="s">
        <v>24243</v>
      </c>
      <c r="C2811" t="s">
        <v>24244</v>
      </c>
      <c r="D2811" t="s">
        <v>374</v>
      </c>
      <c r="E2811">
        <v>615120</v>
      </c>
      <c r="F2811" t="s">
        <v>24183</v>
      </c>
      <c r="G2811" s="7">
        <v>1004.48</v>
      </c>
    </row>
    <row r="2812" spans="1:7" x14ac:dyDescent="0.25">
      <c r="A2812">
        <v>3023514</v>
      </c>
      <c r="B2812" t="s">
        <v>24243</v>
      </c>
      <c r="C2812" t="s">
        <v>24244</v>
      </c>
      <c r="D2812" t="s">
        <v>374</v>
      </c>
      <c r="E2812">
        <v>616120</v>
      </c>
      <c r="F2812" t="s">
        <v>24183</v>
      </c>
      <c r="G2812" s="7">
        <v>111.24</v>
      </c>
    </row>
    <row r="2813" spans="1:7" x14ac:dyDescent="0.25">
      <c r="A2813">
        <v>3023514</v>
      </c>
      <c r="B2813" t="s">
        <v>24243</v>
      </c>
      <c r="C2813" t="s">
        <v>24244</v>
      </c>
      <c r="D2813" t="s">
        <v>374</v>
      </c>
      <c r="E2813">
        <v>617120</v>
      </c>
      <c r="F2813" t="s">
        <v>24183</v>
      </c>
      <c r="G2813" s="7">
        <v>204.91</v>
      </c>
    </row>
    <row r="2814" spans="1:7" x14ac:dyDescent="0.25">
      <c r="A2814">
        <v>3023514</v>
      </c>
      <c r="B2814" t="s">
        <v>24243</v>
      </c>
      <c r="C2814" t="s">
        <v>24244</v>
      </c>
      <c r="D2814" t="s">
        <v>375</v>
      </c>
      <c r="E2814">
        <v>615140</v>
      </c>
      <c r="F2814" t="s">
        <v>24183</v>
      </c>
      <c r="G2814" s="7">
        <v>3091.0899999999997</v>
      </c>
    </row>
    <row r="2815" spans="1:7" x14ac:dyDescent="0.25">
      <c r="A2815">
        <v>3023514</v>
      </c>
      <c r="B2815" t="s">
        <v>24243</v>
      </c>
      <c r="C2815" t="s">
        <v>24244</v>
      </c>
      <c r="D2815" t="s">
        <v>375</v>
      </c>
      <c r="E2815">
        <v>616130</v>
      </c>
      <c r="F2815" t="s">
        <v>24183</v>
      </c>
      <c r="G2815" s="7">
        <v>401.11</v>
      </c>
    </row>
    <row r="2816" spans="1:7" x14ac:dyDescent="0.25">
      <c r="A2816">
        <v>3023514</v>
      </c>
      <c r="B2816" t="s">
        <v>24243</v>
      </c>
      <c r="C2816" t="s">
        <v>24244</v>
      </c>
      <c r="D2816" t="s">
        <v>375</v>
      </c>
      <c r="E2816">
        <v>617130</v>
      </c>
      <c r="F2816" t="s">
        <v>24183</v>
      </c>
      <c r="G2816" s="7">
        <v>630.58000000000004</v>
      </c>
    </row>
    <row r="2817" spans="1:7" x14ac:dyDescent="0.25">
      <c r="A2817">
        <v>3023514</v>
      </c>
      <c r="B2817" t="s">
        <v>24243</v>
      </c>
      <c r="C2817" t="s">
        <v>24244</v>
      </c>
      <c r="D2817" t="s">
        <v>377</v>
      </c>
      <c r="E2817">
        <v>611110</v>
      </c>
      <c r="F2817" t="s">
        <v>24183</v>
      </c>
      <c r="G2817" s="7">
        <v>330</v>
      </c>
    </row>
    <row r="2818" spans="1:7" x14ac:dyDescent="0.25">
      <c r="A2818">
        <v>3023514</v>
      </c>
      <c r="B2818" t="s">
        <v>24243</v>
      </c>
      <c r="C2818" t="s">
        <v>24244</v>
      </c>
      <c r="D2818" t="s">
        <v>377</v>
      </c>
      <c r="E2818">
        <v>611120</v>
      </c>
      <c r="F2818" t="s">
        <v>24183</v>
      </c>
      <c r="G2818" s="7">
        <v>23.45</v>
      </c>
    </row>
    <row r="2819" spans="1:7" x14ac:dyDescent="0.25">
      <c r="A2819">
        <v>3022067</v>
      </c>
      <c r="B2819" t="s">
        <v>24245</v>
      </c>
      <c r="C2819" t="s">
        <v>49</v>
      </c>
      <c r="D2819" t="s">
        <v>371</v>
      </c>
      <c r="E2819">
        <v>615100</v>
      </c>
      <c r="F2819" t="s">
        <v>24183</v>
      </c>
      <c r="G2819" s="7">
        <v>60511.399999999994</v>
      </c>
    </row>
    <row r="2820" spans="1:7" x14ac:dyDescent="0.25">
      <c r="A2820">
        <v>3022067</v>
      </c>
      <c r="B2820" t="s">
        <v>24245</v>
      </c>
      <c r="C2820" t="s">
        <v>49</v>
      </c>
      <c r="D2820" t="s">
        <v>371</v>
      </c>
      <c r="E2820">
        <v>616100</v>
      </c>
      <c r="F2820" t="s">
        <v>24183</v>
      </c>
      <c r="G2820" s="7">
        <v>8133.5399999999991</v>
      </c>
    </row>
    <row r="2821" spans="1:7" x14ac:dyDescent="0.25">
      <c r="A2821">
        <v>3022067</v>
      </c>
      <c r="B2821" t="s">
        <v>24245</v>
      </c>
      <c r="C2821" t="s">
        <v>49</v>
      </c>
      <c r="D2821" t="s">
        <v>371</v>
      </c>
      <c r="E2821">
        <v>617100</v>
      </c>
      <c r="F2821" t="s">
        <v>24183</v>
      </c>
      <c r="G2821" s="7">
        <v>17464.87</v>
      </c>
    </row>
    <row r="2822" spans="1:7" x14ac:dyDescent="0.25">
      <c r="A2822">
        <v>3022067</v>
      </c>
      <c r="B2822" t="s">
        <v>24245</v>
      </c>
      <c r="C2822" t="s">
        <v>49</v>
      </c>
      <c r="D2822" t="s">
        <v>373</v>
      </c>
      <c r="E2822">
        <v>615130</v>
      </c>
      <c r="F2822" t="s">
        <v>24183</v>
      </c>
      <c r="G2822" s="7">
        <v>32025.05</v>
      </c>
    </row>
    <row r="2823" spans="1:7" x14ac:dyDescent="0.25">
      <c r="A2823">
        <v>3022067</v>
      </c>
      <c r="B2823" t="s">
        <v>24245</v>
      </c>
      <c r="C2823" t="s">
        <v>49</v>
      </c>
      <c r="D2823" t="s">
        <v>373</v>
      </c>
      <c r="E2823">
        <v>616160</v>
      </c>
      <c r="F2823" t="s">
        <v>24183</v>
      </c>
      <c r="G2823" s="7">
        <v>3779.03</v>
      </c>
    </row>
    <row r="2824" spans="1:7" x14ac:dyDescent="0.25">
      <c r="A2824">
        <v>3022067</v>
      </c>
      <c r="B2824" t="s">
        <v>24245</v>
      </c>
      <c r="C2824" t="s">
        <v>49</v>
      </c>
      <c r="D2824" t="s">
        <v>373</v>
      </c>
      <c r="E2824">
        <v>617150</v>
      </c>
      <c r="F2824" t="s">
        <v>24183</v>
      </c>
      <c r="G2824" s="7">
        <v>6500.62</v>
      </c>
    </row>
    <row r="2825" spans="1:7" x14ac:dyDescent="0.25">
      <c r="A2825">
        <v>3022067</v>
      </c>
      <c r="B2825" t="s">
        <v>24245</v>
      </c>
      <c r="C2825" t="s">
        <v>49</v>
      </c>
      <c r="D2825" t="s">
        <v>375</v>
      </c>
      <c r="E2825">
        <v>615140</v>
      </c>
      <c r="F2825" t="s">
        <v>24183</v>
      </c>
      <c r="G2825" s="7">
        <v>4546.3999999999996</v>
      </c>
    </row>
    <row r="2826" spans="1:7" x14ac:dyDescent="0.25">
      <c r="A2826">
        <v>3022067</v>
      </c>
      <c r="B2826" t="s">
        <v>24245</v>
      </c>
      <c r="C2826" t="s">
        <v>49</v>
      </c>
      <c r="D2826" t="s">
        <v>375</v>
      </c>
      <c r="E2826">
        <v>616130</v>
      </c>
      <c r="F2826" t="s">
        <v>24183</v>
      </c>
      <c r="G2826" s="7">
        <v>553.47</v>
      </c>
    </row>
    <row r="2827" spans="1:7" x14ac:dyDescent="0.25">
      <c r="A2827">
        <v>3022067</v>
      </c>
      <c r="B2827" t="s">
        <v>24245</v>
      </c>
      <c r="C2827" t="s">
        <v>49</v>
      </c>
      <c r="D2827" t="s">
        <v>375</v>
      </c>
      <c r="E2827">
        <v>617130</v>
      </c>
      <c r="F2827" t="s">
        <v>24183</v>
      </c>
      <c r="G2827" s="7">
        <v>922.85</v>
      </c>
    </row>
    <row r="2828" spans="1:7" x14ac:dyDescent="0.25">
      <c r="A2828">
        <v>3022067</v>
      </c>
      <c r="B2828" t="s">
        <v>24245</v>
      </c>
      <c r="C2828" t="s">
        <v>49</v>
      </c>
      <c r="D2828" t="s">
        <v>377</v>
      </c>
      <c r="E2828">
        <v>611110</v>
      </c>
      <c r="F2828" t="s">
        <v>24183</v>
      </c>
      <c r="G2828" s="7">
        <v>720.96</v>
      </c>
    </row>
    <row r="2829" spans="1:7" x14ac:dyDescent="0.25">
      <c r="A2829">
        <v>3022067</v>
      </c>
      <c r="B2829" t="s">
        <v>24245</v>
      </c>
      <c r="C2829" t="s">
        <v>49</v>
      </c>
      <c r="D2829" t="s">
        <v>377</v>
      </c>
      <c r="E2829">
        <v>611130</v>
      </c>
      <c r="F2829" t="s">
        <v>24183</v>
      </c>
      <c r="G2829" s="7">
        <v>146.34</v>
      </c>
    </row>
    <row r="2830" spans="1:7" x14ac:dyDescent="0.25">
      <c r="A2830">
        <v>3023516</v>
      </c>
      <c r="B2830" t="s">
        <v>24246</v>
      </c>
      <c r="C2830" t="s">
        <v>19</v>
      </c>
      <c r="D2830" t="s">
        <v>371</v>
      </c>
      <c r="E2830">
        <v>615100</v>
      </c>
      <c r="F2830" t="s">
        <v>24183</v>
      </c>
      <c r="G2830" s="7">
        <v>55837.429999999978</v>
      </c>
    </row>
    <row r="2831" spans="1:7" x14ac:dyDescent="0.25">
      <c r="A2831">
        <v>3023516</v>
      </c>
      <c r="B2831" t="s">
        <v>24246</v>
      </c>
      <c r="C2831" t="s">
        <v>19</v>
      </c>
      <c r="D2831" t="s">
        <v>371</v>
      </c>
      <c r="E2831">
        <v>616100</v>
      </c>
      <c r="F2831" t="s">
        <v>24183</v>
      </c>
      <c r="G2831" s="7">
        <v>7495.37</v>
      </c>
    </row>
    <row r="2832" spans="1:7" x14ac:dyDescent="0.25">
      <c r="A2832">
        <v>3023516</v>
      </c>
      <c r="B2832" t="s">
        <v>24246</v>
      </c>
      <c r="C2832" t="s">
        <v>19</v>
      </c>
      <c r="D2832" t="s">
        <v>371</v>
      </c>
      <c r="E2832">
        <v>617100</v>
      </c>
      <c r="F2832" t="s">
        <v>24183</v>
      </c>
      <c r="G2832" s="7">
        <v>14584.300000000003</v>
      </c>
    </row>
    <row r="2833" spans="1:7" x14ac:dyDescent="0.25">
      <c r="A2833">
        <v>3023516</v>
      </c>
      <c r="B2833" t="s">
        <v>24246</v>
      </c>
      <c r="C2833" t="s">
        <v>19</v>
      </c>
      <c r="D2833" t="s">
        <v>373</v>
      </c>
      <c r="E2833">
        <v>615130</v>
      </c>
      <c r="F2833" t="s">
        <v>24183</v>
      </c>
      <c r="G2833" s="7">
        <v>25858.059999999994</v>
      </c>
    </row>
    <row r="2834" spans="1:7" x14ac:dyDescent="0.25">
      <c r="A2834">
        <v>3023516</v>
      </c>
      <c r="B2834" t="s">
        <v>24246</v>
      </c>
      <c r="C2834" t="s">
        <v>19</v>
      </c>
      <c r="D2834" t="s">
        <v>373</v>
      </c>
      <c r="E2834">
        <v>616160</v>
      </c>
      <c r="F2834" t="s">
        <v>24183</v>
      </c>
      <c r="G2834" s="7">
        <v>3026.07</v>
      </c>
    </row>
    <row r="2835" spans="1:7" x14ac:dyDescent="0.25">
      <c r="A2835">
        <v>3023516</v>
      </c>
      <c r="B2835" t="s">
        <v>24246</v>
      </c>
      <c r="C2835" t="s">
        <v>19</v>
      </c>
      <c r="D2835" t="s">
        <v>373</v>
      </c>
      <c r="E2835">
        <v>617150</v>
      </c>
      <c r="F2835" t="s">
        <v>24183</v>
      </c>
      <c r="G2835" s="7">
        <v>5275.0499999999993</v>
      </c>
    </row>
    <row r="2836" spans="1:7" x14ac:dyDescent="0.25">
      <c r="A2836">
        <v>3023516</v>
      </c>
      <c r="B2836" t="s">
        <v>24246</v>
      </c>
      <c r="C2836" t="s">
        <v>19</v>
      </c>
      <c r="D2836" t="s">
        <v>374</v>
      </c>
      <c r="E2836">
        <v>615120</v>
      </c>
      <c r="F2836" t="s">
        <v>24183</v>
      </c>
      <c r="G2836" s="7">
        <v>4621.3</v>
      </c>
    </row>
    <row r="2837" spans="1:7" x14ac:dyDescent="0.25">
      <c r="A2837">
        <v>3023516</v>
      </c>
      <c r="B2837" t="s">
        <v>24246</v>
      </c>
      <c r="C2837" t="s">
        <v>19</v>
      </c>
      <c r="D2837" t="s">
        <v>374</v>
      </c>
      <c r="E2837">
        <v>616120</v>
      </c>
      <c r="F2837" t="s">
        <v>24183</v>
      </c>
      <c r="G2837" s="7">
        <v>561.87</v>
      </c>
    </row>
    <row r="2838" spans="1:7" x14ac:dyDescent="0.25">
      <c r="A2838">
        <v>3023516</v>
      </c>
      <c r="B2838" t="s">
        <v>24246</v>
      </c>
      <c r="C2838" t="s">
        <v>19</v>
      </c>
      <c r="D2838" t="s">
        <v>374</v>
      </c>
      <c r="E2838">
        <v>617120</v>
      </c>
      <c r="F2838" t="s">
        <v>24183</v>
      </c>
      <c r="G2838" s="7">
        <v>942.75</v>
      </c>
    </row>
    <row r="2839" spans="1:7" x14ac:dyDescent="0.25">
      <c r="A2839">
        <v>3023516</v>
      </c>
      <c r="B2839" t="s">
        <v>24246</v>
      </c>
      <c r="C2839" t="s">
        <v>19</v>
      </c>
      <c r="D2839" t="s">
        <v>375</v>
      </c>
      <c r="E2839">
        <v>615140</v>
      </c>
      <c r="F2839" t="s">
        <v>24183</v>
      </c>
      <c r="G2839" s="7">
        <v>7160.25</v>
      </c>
    </row>
    <row r="2840" spans="1:7" x14ac:dyDescent="0.25">
      <c r="A2840">
        <v>3023516</v>
      </c>
      <c r="B2840" t="s">
        <v>24246</v>
      </c>
      <c r="C2840" t="s">
        <v>19</v>
      </c>
      <c r="D2840" t="s">
        <v>375</v>
      </c>
      <c r="E2840">
        <v>616130</v>
      </c>
      <c r="F2840" t="s">
        <v>24183</v>
      </c>
      <c r="G2840" s="7">
        <v>948.93999999999994</v>
      </c>
    </row>
    <row r="2841" spans="1:7" x14ac:dyDescent="0.25">
      <c r="A2841">
        <v>3023516</v>
      </c>
      <c r="B2841" t="s">
        <v>24246</v>
      </c>
      <c r="C2841" t="s">
        <v>19</v>
      </c>
      <c r="D2841" t="s">
        <v>375</v>
      </c>
      <c r="E2841">
        <v>617130</v>
      </c>
      <c r="F2841" t="s">
        <v>24183</v>
      </c>
      <c r="G2841" s="7">
        <v>1460.69</v>
      </c>
    </row>
    <row r="2842" spans="1:7" x14ac:dyDescent="0.25">
      <c r="A2842">
        <v>3023516</v>
      </c>
      <c r="B2842" t="s">
        <v>24246</v>
      </c>
      <c r="C2842" t="s">
        <v>19</v>
      </c>
      <c r="D2842" t="s">
        <v>377</v>
      </c>
      <c r="E2842">
        <v>611110</v>
      </c>
      <c r="F2842" t="s">
        <v>24183</v>
      </c>
      <c r="G2842" s="7">
        <v>1953.69</v>
      </c>
    </row>
    <row r="2843" spans="1:7" x14ac:dyDescent="0.25">
      <c r="A2843">
        <v>3023516</v>
      </c>
      <c r="B2843" t="s">
        <v>24246</v>
      </c>
      <c r="C2843" t="s">
        <v>19</v>
      </c>
      <c r="D2843" t="s">
        <v>377</v>
      </c>
      <c r="E2843">
        <v>611120</v>
      </c>
      <c r="F2843" t="s">
        <v>24183</v>
      </c>
      <c r="G2843" s="7">
        <v>144.69</v>
      </c>
    </row>
    <row r="2844" spans="1:7" x14ac:dyDescent="0.25">
      <c r="A2844">
        <v>3023516</v>
      </c>
      <c r="B2844" t="s">
        <v>24246</v>
      </c>
      <c r="C2844" t="s">
        <v>19</v>
      </c>
      <c r="D2844" t="s">
        <v>377</v>
      </c>
      <c r="E2844">
        <v>611130</v>
      </c>
      <c r="F2844" t="s">
        <v>24183</v>
      </c>
      <c r="G2844" s="7">
        <v>213.94</v>
      </c>
    </row>
    <row r="2845" spans="1:7" x14ac:dyDescent="0.25">
      <c r="A2845">
        <v>3022077</v>
      </c>
      <c r="B2845" t="s">
        <v>24247</v>
      </c>
      <c r="C2845" t="s">
        <v>24248</v>
      </c>
      <c r="D2845" t="s">
        <v>371</v>
      </c>
      <c r="E2845">
        <v>615100</v>
      </c>
      <c r="F2845" t="s">
        <v>24183</v>
      </c>
      <c r="G2845" s="7">
        <v>230762.04000000033</v>
      </c>
    </row>
    <row r="2846" spans="1:7" x14ac:dyDescent="0.25">
      <c r="A2846">
        <v>3022077</v>
      </c>
      <c r="B2846" t="s">
        <v>24247</v>
      </c>
      <c r="C2846" t="s">
        <v>24248</v>
      </c>
      <c r="D2846" t="s">
        <v>371</v>
      </c>
      <c r="E2846">
        <v>616100</v>
      </c>
      <c r="F2846" t="s">
        <v>24183</v>
      </c>
      <c r="G2846" s="7">
        <v>31265.779999999992</v>
      </c>
    </row>
    <row r="2847" spans="1:7" x14ac:dyDescent="0.25">
      <c r="A2847">
        <v>3022077</v>
      </c>
      <c r="B2847" t="s">
        <v>24247</v>
      </c>
      <c r="C2847" t="s">
        <v>24248</v>
      </c>
      <c r="D2847" t="s">
        <v>371</v>
      </c>
      <c r="E2847">
        <v>617100</v>
      </c>
      <c r="F2847" t="s">
        <v>24183</v>
      </c>
      <c r="G2847" s="7">
        <v>65425.750000000029</v>
      </c>
    </row>
    <row r="2848" spans="1:7" x14ac:dyDescent="0.25">
      <c r="A2848">
        <v>3022077</v>
      </c>
      <c r="B2848" t="s">
        <v>24247</v>
      </c>
      <c r="C2848" t="s">
        <v>24248</v>
      </c>
      <c r="D2848" t="s">
        <v>373</v>
      </c>
      <c r="E2848">
        <v>615130</v>
      </c>
      <c r="F2848" t="s">
        <v>24183</v>
      </c>
      <c r="G2848" s="7">
        <v>130146.55000000013</v>
      </c>
    </row>
    <row r="2849" spans="1:7" x14ac:dyDescent="0.25">
      <c r="A2849">
        <v>3022077</v>
      </c>
      <c r="B2849" t="s">
        <v>24247</v>
      </c>
      <c r="C2849" t="s">
        <v>24248</v>
      </c>
      <c r="D2849" t="s">
        <v>373</v>
      </c>
      <c r="E2849">
        <v>616160</v>
      </c>
      <c r="F2849" t="s">
        <v>24183</v>
      </c>
      <c r="G2849" s="7">
        <v>15649.630000000003</v>
      </c>
    </row>
    <row r="2850" spans="1:7" x14ac:dyDescent="0.25">
      <c r="A2850">
        <v>3022077</v>
      </c>
      <c r="B2850" t="s">
        <v>24247</v>
      </c>
      <c r="C2850" t="s">
        <v>24248</v>
      </c>
      <c r="D2850" t="s">
        <v>373</v>
      </c>
      <c r="E2850">
        <v>617150</v>
      </c>
      <c r="F2850" t="s">
        <v>24183</v>
      </c>
      <c r="G2850" s="7">
        <v>23319.309999999998</v>
      </c>
    </row>
    <row r="2851" spans="1:7" x14ac:dyDescent="0.25">
      <c r="A2851">
        <v>3022077</v>
      </c>
      <c r="B2851" t="s">
        <v>24247</v>
      </c>
      <c r="C2851" t="s">
        <v>24248</v>
      </c>
      <c r="D2851" t="s">
        <v>374</v>
      </c>
      <c r="E2851">
        <v>615120</v>
      </c>
      <c r="F2851" t="s">
        <v>24183</v>
      </c>
      <c r="G2851" s="7">
        <v>23632.85</v>
      </c>
    </row>
    <row r="2852" spans="1:7" x14ac:dyDescent="0.25">
      <c r="A2852">
        <v>3022077</v>
      </c>
      <c r="B2852" t="s">
        <v>24247</v>
      </c>
      <c r="C2852" t="s">
        <v>24248</v>
      </c>
      <c r="D2852" t="s">
        <v>374</v>
      </c>
      <c r="E2852">
        <v>616120</v>
      </c>
      <c r="F2852" t="s">
        <v>24183</v>
      </c>
      <c r="G2852" s="7">
        <v>2673.2400000000002</v>
      </c>
    </row>
    <row r="2853" spans="1:7" x14ac:dyDescent="0.25">
      <c r="A2853">
        <v>3022077</v>
      </c>
      <c r="B2853" t="s">
        <v>24247</v>
      </c>
      <c r="C2853" t="s">
        <v>24248</v>
      </c>
      <c r="D2853" t="s">
        <v>374</v>
      </c>
      <c r="E2853">
        <v>617120</v>
      </c>
      <c r="F2853" t="s">
        <v>24183</v>
      </c>
      <c r="G2853" s="7">
        <v>4002.9599999999996</v>
      </c>
    </row>
    <row r="2854" spans="1:7" x14ac:dyDescent="0.25">
      <c r="A2854">
        <v>3022077</v>
      </c>
      <c r="B2854" t="s">
        <v>24247</v>
      </c>
      <c r="C2854" t="s">
        <v>24248</v>
      </c>
      <c r="D2854" t="s">
        <v>375</v>
      </c>
      <c r="E2854">
        <v>615140</v>
      </c>
      <c r="F2854" t="s">
        <v>24183</v>
      </c>
      <c r="G2854" s="7">
        <v>18312.340000000004</v>
      </c>
    </row>
    <row r="2855" spans="1:7" x14ac:dyDescent="0.25">
      <c r="A2855">
        <v>3022077</v>
      </c>
      <c r="B2855" t="s">
        <v>24247</v>
      </c>
      <c r="C2855" t="s">
        <v>24248</v>
      </c>
      <c r="D2855" t="s">
        <v>375</v>
      </c>
      <c r="E2855">
        <v>616130</v>
      </c>
      <c r="F2855" t="s">
        <v>24183</v>
      </c>
      <c r="G2855" s="7">
        <v>2420.4300000000003</v>
      </c>
    </row>
    <row r="2856" spans="1:7" x14ac:dyDescent="0.25">
      <c r="A2856">
        <v>3022077</v>
      </c>
      <c r="B2856" t="s">
        <v>24247</v>
      </c>
      <c r="C2856" t="s">
        <v>24248</v>
      </c>
      <c r="D2856" t="s">
        <v>375</v>
      </c>
      <c r="E2856">
        <v>617130</v>
      </c>
      <c r="F2856" t="s">
        <v>24183</v>
      </c>
      <c r="G2856" s="7">
        <v>3165.41</v>
      </c>
    </row>
    <row r="2857" spans="1:7" x14ac:dyDescent="0.25">
      <c r="A2857">
        <v>3022077</v>
      </c>
      <c r="B2857" t="s">
        <v>24247</v>
      </c>
      <c r="C2857" t="s">
        <v>24248</v>
      </c>
      <c r="D2857" t="s">
        <v>376</v>
      </c>
      <c r="E2857">
        <v>615110</v>
      </c>
      <c r="F2857" t="s">
        <v>24183</v>
      </c>
      <c r="G2857" s="7">
        <v>8177.7099999999991</v>
      </c>
    </row>
    <row r="2858" spans="1:7" x14ac:dyDescent="0.25">
      <c r="A2858">
        <v>3022077</v>
      </c>
      <c r="B2858" t="s">
        <v>24247</v>
      </c>
      <c r="C2858" t="s">
        <v>24248</v>
      </c>
      <c r="D2858" t="s">
        <v>376</v>
      </c>
      <c r="E2858">
        <v>616110</v>
      </c>
      <c r="F2858" t="s">
        <v>24183</v>
      </c>
      <c r="G2858" s="7">
        <v>987.59000000000015</v>
      </c>
    </row>
    <row r="2859" spans="1:7" x14ac:dyDescent="0.25">
      <c r="A2859">
        <v>3022077</v>
      </c>
      <c r="B2859" t="s">
        <v>24247</v>
      </c>
      <c r="C2859" t="s">
        <v>24248</v>
      </c>
      <c r="D2859" t="s">
        <v>376</v>
      </c>
      <c r="E2859">
        <v>617110</v>
      </c>
      <c r="F2859" t="s">
        <v>24183</v>
      </c>
      <c r="G2859" s="7">
        <v>1659.95</v>
      </c>
    </row>
    <row r="2860" spans="1:7" x14ac:dyDescent="0.25">
      <c r="A2860">
        <v>3022077</v>
      </c>
      <c r="B2860" t="s">
        <v>24247</v>
      </c>
      <c r="C2860" t="s">
        <v>24248</v>
      </c>
      <c r="D2860" t="s">
        <v>377</v>
      </c>
      <c r="E2860">
        <v>611110</v>
      </c>
      <c r="F2860" t="s">
        <v>24183</v>
      </c>
      <c r="G2860" s="7">
        <v>31273.529999999992</v>
      </c>
    </row>
    <row r="2861" spans="1:7" x14ac:dyDescent="0.25">
      <c r="A2861">
        <v>3022077</v>
      </c>
      <c r="B2861" t="s">
        <v>24247</v>
      </c>
      <c r="C2861" t="s">
        <v>24248</v>
      </c>
      <c r="D2861" t="s">
        <v>377</v>
      </c>
      <c r="E2861">
        <v>611120</v>
      </c>
      <c r="F2861" t="s">
        <v>24183</v>
      </c>
      <c r="G2861" s="7">
        <v>2932.63</v>
      </c>
    </row>
    <row r="2862" spans="1:7" x14ac:dyDescent="0.25">
      <c r="A2862">
        <v>3022077</v>
      </c>
      <c r="B2862" t="s">
        <v>24247</v>
      </c>
      <c r="C2862" t="s">
        <v>24248</v>
      </c>
      <c r="D2862" t="s">
        <v>377</v>
      </c>
      <c r="E2862">
        <v>611130</v>
      </c>
      <c r="F2862" t="s">
        <v>24183</v>
      </c>
      <c r="G2862" s="7">
        <v>5415.4599999999991</v>
      </c>
    </row>
    <row r="2863" spans="1:7" x14ac:dyDescent="0.25">
      <c r="A2863">
        <v>3022077</v>
      </c>
      <c r="B2863" t="s">
        <v>24247</v>
      </c>
      <c r="C2863" t="s">
        <v>24248</v>
      </c>
      <c r="D2863" t="s">
        <v>379</v>
      </c>
      <c r="E2863">
        <v>615170</v>
      </c>
      <c r="F2863" t="s">
        <v>24183</v>
      </c>
      <c r="G2863" s="7">
        <v>1586.13</v>
      </c>
    </row>
    <row r="2864" spans="1:7" x14ac:dyDescent="0.25">
      <c r="A2864">
        <v>3022077</v>
      </c>
      <c r="B2864" t="s">
        <v>24247</v>
      </c>
      <c r="C2864" t="s">
        <v>24248</v>
      </c>
      <c r="D2864" t="s">
        <v>379</v>
      </c>
      <c r="E2864">
        <v>616140</v>
      </c>
      <c r="F2864" t="s">
        <v>24183</v>
      </c>
      <c r="G2864" s="7">
        <v>174.19</v>
      </c>
    </row>
    <row r="2865" spans="1:7" x14ac:dyDescent="0.25">
      <c r="A2865">
        <v>3022077</v>
      </c>
      <c r="B2865" t="s">
        <v>24247</v>
      </c>
      <c r="C2865" t="s">
        <v>24248</v>
      </c>
      <c r="D2865" t="s">
        <v>379</v>
      </c>
      <c r="E2865">
        <v>617160</v>
      </c>
      <c r="F2865" t="s">
        <v>24183</v>
      </c>
      <c r="G2865" s="7">
        <v>321.95999999999998</v>
      </c>
    </row>
    <row r="2866" spans="1:7" x14ac:dyDescent="0.25">
      <c r="A2866">
        <v>3022079</v>
      </c>
      <c r="B2866" t="s">
        <v>24249</v>
      </c>
      <c r="C2866" t="s">
        <v>16</v>
      </c>
      <c r="D2866" t="s">
        <v>371</v>
      </c>
      <c r="E2866">
        <v>615100</v>
      </c>
      <c r="F2866" t="s">
        <v>24183</v>
      </c>
      <c r="G2866" s="7">
        <v>99537.259999999922</v>
      </c>
    </row>
    <row r="2867" spans="1:7" x14ac:dyDescent="0.25">
      <c r="A2867">
        <v>3022079</v>
      </c>
      <c r="B2867" t="s">
        <v>24249</v>
      </c>
      <c r="C2867" t="s">
        <v>16</v>
      </c>
      <c r="D2867" t="s">
        <v>371</v>
      </c>
      <c r="E2867">
        <v>616100</v>
      </c>
      <c r="F2867" t="s">
        <v>24183</v>
      </c>
      <c r="G2867" s="7">
        <v>13417.490000000002</v>
      </c>
    </row>
    <row r="2868" spans="1:7" x14ac:dyDescent="0.25">
      <c r="A2868">
        <v>3022079</v>
      </c>
      <c r="B2868" t="s">
        <v>24249</v>
      </c>
      <c r="C2868" t="s">
        <v>16</v>
      </c>
      <c r="D2868" t="s">
        <v>371</v>
      </c>
      <c r="E2868">
        <v>617100</v>
      </c>
      <c r="F2868" t="s">
        <v>24183</v>
      </c>
      <c r="G2868" s="7">
        <v>29242.100000000002</v>
      </c>
    </row>
    <row r="2869" spans="1:7" x14ac:dyDescent="0.25">
      <c r="A2869">
        <v>3022079</v>
      </c>
      <c r="B2869" t="s">
        <v>24249</v>
      </c>
      <c r="C2869" t="s">
        <v>16</v>
      </c>
      <c r="D2869" t="s">
        <v>373</v>
      </c>
      <c r="E2869">
        <v>615130</v>
      </c>
      <c r="F2869" t="s">
        <v>24183</v>
      </c>
      <c r="G2869" s="7">
        <v>11421.969999999996</v>
      </c>
    </row>
    <row r="2870" spans="1:7" x14ac:dyDescent="0.25">
      <c r="A2870">
        <v>3022079</v>
      </c>
      <c r="B2870" t="s">
        <v>24249</v>
      </c>
      <c r="C2870" t="s">
        <v>16</v>
      </c>
      <c r="D2870" t="s">
        <v>373</v>
      </c>
      <c r="E2870">
        <v>616160</v>
      </c>
      <c r="F2870" t="s">
        <v>24183</v>
      </c>
      <c r="G2870" s="7">
        <v>1212.8899999999999</v>
      </c>
    </row>
    <row r="2871" spans="1:7" x14ac:dyDescent="0.25">
      <c r="A2871">
        <v>3022079</v>
      </c>
      <c r="B2871" t="s">
        <v>24249</v>
      </c>
      <c r="C2871" t="s">
        <v>16</v>
      </c>
      <c r="D2871" t="s">
        <v>373</v>
      </c>
      <c r="E2871">
        <v>617150</v>
      </c>
      <c r="F2871" t="s">
        <v>24183</v>
      </c>
      <c r="G2871" s="7">
        <v>1923.39</v>
      </c>
    </row>
    <row r="2872" spans="1:7" x14ac:dyDescent="0.25">
      <c r="A2872">
        <v>3022079</v>
      </c>
      <c r="B2872" t="s">
        <v>24249</v>
      </c>
      <c r="C2872" t="s">
        <v>16</v>
      </c>
      <c r="D2872" t="s">
        <v>375</v>
      </c>
      <c r="E2872">
        <v>615140</v>
      </c>
      <c r="F2872" t="s">
        <v>24183</v>
      </c>
      <c r="G2872" s="7">
        <v>8216.1600000000017</v>
      </c>
    </row>
    <row r="2873" spans="1:7" x14ac:dyDescent="0.25">
      <c r="A2873">
        <v>3022079</v>
      </c>
      <c r="B2873" t="s">
        <v>24249</v>
      </c>
      <c r="C2873" t="s">
        <v>16</v>
      </c>
      <c r="D2873" t="s">
        <v>375</v>
      </c>
      <c r="E2873">
        <v>616130</v>
      </c>
      <c r="F2873" t="s">
        <v>24183</v>
      </c>
      <c r="G2873" s="7">
        <v>982.22</v>
      </c>
    </row>
    <row r="2874" spans="1:7" x14ac:dyDescent="0.25">
      <c r="A2874">
        <v>3022079</v>
      </c>
      <c r="B2874" t="s">
        <v>24249</v>
      </c>
      <c r="C2874" t="s">
        <v>16</v>
      </c>
      <c r="D2874" t="s">
        <v>375</v>
      </c>
      <c r="E2874">
        <v>617130</v>
      </c>
      <c r="F2874" t="s">
        <v>24183</v>
      </c>
      <c r="G2874" s="7">
        <v>1676.1100000000001</v>
      </c>
    </row>
    <row r="2875" spans="1:7" x14ac:dyDescent="0.25">
      <c r="A2875">
        <v>3022079</v>
      </c>
      <c r="B2875" t="s">
        <v>24249</v>
      </c>
      <c r="C2875" t="s">
        <v>16</v>
      </c>
      <c r="D2875" t="s">
        <v>377</v>
      </c>
      <c r="E2875">
        <v>611110</v>
      </c>
      <c r="F2875" t="s">
        <v>24183</v>
      </c>
      <c r="G2875" s="7">
        <v>1970.83</v>
      </c>
    </row>
    <row r="2876" spans="1:7" x14ac:dyDescent="0.25">
      <c r="A2876">
        <v>3022079</v>
      </c>
      <c r="B2876" t="s">
        <v>24249</v>
      </c>
      <c r="C2876" t="s">
        <v>16</v>
      </c>
      <c r="D2876" t="s">
        <v>377</v>
      </c>
      <c r="E2876">
        <v>611120</v>
      </c>
      <c r="F2876" t="s">
        <v>24183</v>
      </c>
      <c r="G2876" s="7">
        <v>170.52</v>
      </c>
    </row>
    <row r="2877" spans="1:7" x14ac:dyDescent="0.25">
      <c r="A2877">
        <v>3022079</v>
      </c>
      <c r="B2877" t="s">
        <v>24249</v>
      </c>
      <c r="C2877" t="s">
        <v>16</v>
      </c>
      <c r="D2877" t="s">
        <v>377</v>
      </c>
      <c r="E2877">
        <v>611130</v>
      </c>
      <c r="F2877" t="s">
        <v>24183</v>
      </c>
      <c r="G2877" s="7">
        <v>279.52999999999997</v>
      </c>
    </row>
    <row r="2878" spans="1:7" x14ac:dyDescent="0.25">
      <c r="A2878">
        <v>3022079</v>
      </c>
      <c r="B2878" t="s">
        <v>24249</v>
      </c>
      <c r="C2878" t="s">
        <v>16</v>
      </c>
      <c r="D2878" t="s">
        <v>379</v>
      </c>
      <c r="E2878">
        <v>615170</v>
      </c>
      <c r="F2878" t="s">
        <v>24183</v>
      </c>
      <c r="G2878" s="7">
        <v>4493.12</v>
      </c>
    </row>
    <row r="2879" spans="1:7" x14ac:dyDescent="0.25">
      <c r="A2879">
        <v>3022079</v>
      </c>
      <c r="B2879" t="s">
        <v>24249</v>
      </c>
      <c r="C2879" t="s">
        <v>16</v>
      </c>
      <c r="D2879" t="s">
        <v>379</v>
      </c>
      <c r="E2879">
        <v>616140</v>
      </c>
      <c r="F2879" t="s">
        <v>24183</v>
      </c>
      <c r="G2879" s="7">
        <v>611.41999999999996</v>
      </c>
    </row>
    <row r="2880" spans="1:7" x14ac:dyDescent="0.25">
      <c r="A2880">
        <v>3022079</v>
      </c>
      <c r="B2880" t="s">
        <v>24249</v>
      </c>
      <c r="C2880" t="s">
        <v>16</v>
      </c>
      <c r="D2880" t="s">
        <v>379</v>
      </c>
      <c r="E2880">
        <v>617160</v>
      </c>
      <c r="F2880" t="s">
        <v>24183</v>
      </c>
      <c r="G2880" s="7">
        <v>916.6</v>
      </c>
    </row>
    <row r="2881" spans="1:7" x14ac:dyDescent="0.25">
      <c r="A2881">
        <v>3022078</v>
      </c>
      <c r="B2881" t="s">
        <v>24250</v>
      </c>
      <c r="C2881" t="s">
        <v>232</v>
      </c>
      <c r="D2881" t="s">
        <v>371</v>
      </c>
      <c r="E2881">
        <v>615100</v>
      </c>
      <c r="F2881" t="s">
        <v>24183</v>
      </c>
      <c r="G2881" s="7">
        <v>75608.240000000034</v>
      </c>
    </row>
    <row r="2882" spans="1:7" x14ac:dyDescent="0.25">
      <c r="A2882">
        <v>3022078</v>
      </c>
      <c r="B2882" t="s">
        <v>24250</v>
      </c>
      <c r="C2882" t="s">
        <v>232</v>
      </c>
      <c r="D2882" t="s">
        <v>371</v>
      </c>
      <c r="E2882">
        <v>616100</v>
      </c>
      <c r="F2882" t="s">
        <v>24183</v>
      </c>
      <c r="G2882" s="7">
        <v>10193.550000000001</v>
      </c>
    </row>
    <row r="2883" spans="1:7" x14ac:dyDescent="0.25">
      <c r="A2883">
        <v>3022078</v>
      </c>
      <c r="B2883" t="s">
        <v>24250</v>
      </c>
      <c r="C2883" t="s">
        <v>232</v>
      </c>
      <c r="D2883" t="s">
        <v>371</v>
      </c>
      <c r="E2883">
        <v>617100</v>
      </c>
      <c r="F2883" t="s">
        <v>24183</v>
      </c>
      <c r="G2883" s="7">
        <v>17306.429999999997</v>
      </c>
    </row>
    <row r="2884" spans="1:7" x14ac:dyDescent="0.25">
      <c r="A2884">
        <v>3022078</v>
      </c>
      <c r="B2884" t="s">
        <v>24250</v>
      </c>
      <c r="C2884" t="s">
        <v>232</v>
      </c>
      <c r="D2884" t="s">
        <v>373</v>
      </c>
      <c r="E2884">
        <v>615130</v>
      </c>
      <c r="F2884" t="s">
        <v>24183</v>
      </c>
      <c r="G2884" s="7">
        <v>18577.629999999997</v>
      </c>
    </row>
    <row r="2885" spans="1:7" x14ac:dyDescent="0.25">
      <c r="A2885">
        <v>3022078</v>
      </c>
      <c r="B2885" t="s">
        <v>24250</v>
      </c>
      <c r="C2885" t="s">
        <v>232</v>
      </c>
      <c r="D2885" t="s">
        <v>373</v>
      </c>
      <c r="E2885">
        <v>616160</v>
      </c>
      <c r="F2885" t="s">
        <v>24183</v>
      </c>
      <c r="G2885" s="7">
        <v>2045.0400000000002</v>
      </c>
    </row>
    <row r="2886" spans="1:7" x14ac:dyDescent="0.25">
      <c r="A2886">
        <v>3022078</v>
      </c>
      <c r="B2886" t="s">
        <v>24250</v>
      </c>
      <c r="C2886" t="s">
        <v>232</v>
      </c>
      <c r="D2886" t="s">
        <v>373</v>
      </c>
      <c r="E2886">
        <v>617150</v>
      </c>
      <c r="F2886" t="s">
        <v>24183</v>
      </c>
      <c r="G2886" s="7">
        <v>3789.83</v>
      </c>
    </row>
    <row r="2887" spans="1:7" x14ac:dyDescent="0.25">
      <c r="A2887">
        <v>3022078</v>
      </c>
      <c r="B2887" t="s">
        <v>24250</v>
      </c>
      <c r="C2887" t="s">
        <v>232</v>
      </c>
      <c r="D2887" t="s">
        <v>374</v>
      </c>
      <c r="E2887">
        <v>615120</v>
      </c>
      <c r="F2887" t="s">
        <v>24183</v>
      </c>
      <c r="G2887" s="7">
        <v>2278.75</v>
      </c>
    </row>
    <row r="2888" spans="1:7" x14ac:dyDescent="0.25">
      <c r="A2888">
        <v>3022078</v>
      </c>
      <c r="B2888" t="s">
        <v>24250</v>
      </c>
      <c r="C2888" t="s">
        <v>232</v>
      </c>
      <c r="D2888" t="s">
        <v>374</v>
      </c>
      <c r="E2888">
        <v>616120</v>
      </c>
      <c r="F2888" t="s">
        <v>24183</v>
      </c>
      <c r="G2888" s="7">
        <v>279.26</v>
      </c>
    </row>
    <row r="2889" spans="1:7" x14ac:dyDescent="0.25">
      <c r="A2889">
        <v>3022078</v>
      </c>
      <c r="B2889" t="s">
        <v>24250</v>
      </c>
      <c r="C2889" t="s">
        <v>232</v>
      </c>
      <c r="D2889" t="s">
        <v>374</v>
      </c>
      <c r="E2889">
        <v>617120</v>
      </c>
      <c r="F2889" t="s">
        <v>24183</v>
      </c>
      <c r="G2889" s="7">
        <v>464.87</v>
      </c>
    </row>
    <row r="2890" spans="1:7" x14ac:dyDescent="0.25">
      <c r="A2890">
        <v>3022078</v>
      </c>
      <c r="B2890" t="s">
        <v>24250</v>
      </c>
      <c r="C2890" t="s">
        <v>232</v>
      </c>
      <c r="D2890" t="s">
        <v>375</v>
      </c>
      <c r="E2890">
        <v>615140</v>
      </c>
      <c r="F2890" t="s">
        <v>24183</v>
      </c>
      <c r="G2890" s="7">
        <v>11879.869999999999</v>
      </c>
    </row>
    <row r="2891" spans="1:7" x14ac:dyDescent="0.25">
      <c r="A2891">
        <v>3022078</v>
      </c>
      <c r="B2891" t="s">
        <v>24250</v>
      </c>
      <c r="C2891" t="s">
        <v>232</v>
      </c>
      <c r="D2891" t="s">
        <v>375</v>
      </c>
      <c r="E2891">
        <v>616130</v>
      </c>
      <c r="F2891" t="s">
        <v>24183</v>
      </c>
      <c r="G2891" s="7">
        <v>1469.2300000000002</v>
      </c>
    </row>
    <row r="2892" spans="1:7" x14ac:dyDescent="0.25">
      <c r="A2892">
        <v>3022078</v>
      </c>
      <c r="B2892" t="s">
        <v>24250</v>
      </c>
      <c r="C2892" t="s">
        <v>232</v>
      </c>
      <c r="D2892" t="s">
        <v>375</v>
      </c>
      <c r="E2892">
        <v>617130</v>
      </c>
      <c r="F2892" t="s">
        <v>24183</v>
      </c>
      <c r="G2892" s="7">
        <v>2423.5000000000005</v>
      </c>
    </row>
    <row r="2893" spans="1:7" x14ac:dyDescent="0.25">
      <c r="A2893">
        <v>3022078</v>
      </c>
      <c r="B2893" t="s">
        <v>24250</v>
      </c>
      <c r="C2893" t="s">
        <v>232</v>
      </c>
      <c r="D2893" t="s">
        <v>377</v>
      </c>
      <c r="E2893">
        <v>611110</v>
      </c>
      <c r="F2893" t="s">
        <v>24183</v>
      </c>
      <c r="G2893" s="7">
        <v>2379.48</v>
      </c>
    </row>
    <row r="2894" spans="1:7" x14ac:dyDescent="0.25">
      <c r="A2894">
        <v>3022078</v>
      </c>
      <c r="B2894" t="s">
        <v>24250</v>
      </c>
      <c r="C2894" t="s">
        <v>232</v>
      </c>
      <c r="D2894" t="s">
        <v>377</v>
      </c>
      <c r="E2894">
        <v>611120</v>
      </c>
      <c r="F2894" t="s">
        <v>24183</v>
      </c>
      <c r="G2894" s="7">
        <v>106.72</v>
      </c>
    </row>
    <row r="2895" spans="1:7" x14ac:dyDescent="0.25">
      <c r="A2895">
        <v>3022078</v>
      </c>
      <c r="B2895" t="s">
        <v>24250</v>
      </c>
      <c r="C2895" t="s">
        <v>232</v>
      </c>
      <c r="D2895" t="s">
        <v>377</v>
      </c>
      <c r="E2895">
        <v>611130</v>
      </c>
      <c r="F2895" t="s">
        <v>24183</v>
      </c>
      <c r="G2895" s="7">
        <v>485.4</v>
      </c>
    </row>
    <row r="2896" spans="1:7" x14ac:dyDescent="0.25">
      <c r="A2896">
        <v>3021002</v>
      </c>
      <c r="B2896" t="s">
        <v>24251</v>
      </c>
      <c r="C2896" t="s">
        <v>355</v>
      </c>
      <c r="D2896" t="s">
        <v>371</v>
      </c>
      <c r="E2896">
        <v>615100</v>
      </c>
      <c r="F2896" t="s">
        <v>24183</v>
      </c>
      <c r="G2896" s="7">
        <v>14795.61</v>
      </c>
    </row>
    <row r="2897" spans="1:7" x14ac:dyDescent="0.25">
      <c r="A2897">
        <v>3021002</v>
      </c>
      <c r="B2897" t="s">
        <v>24251</v>
      </c>
      <c r="C2897" t="s">
        <v>355</v>
      </c>
      <c r="D2897" t="s">
        <v>371</v>
      </c>
      <c r="E2897">
        <v>616100</v>
      </c>
      <c r="F2897" t="s">
        <v>24183</v>
      </c>
      <c r="G2897" s="7">
        <v>2020.65</v>
      </c>
    </row>
    <row r="2898" spans="1:7" x14ac:dyDescent="0.25">
      <c r="A2898">
        <v>3021002</v>
      </c>
      <c r="B2898" t="s">
        <v>24251</v>
      </c>
      <c r="C2898" t="s">
        <v>355</v>
      </c>
      <c r="D2898" t="s">
        <v>371</v>
      </c>
      <c r="E2898">
        <v>617100</v>
      </c>
      <c r="F2898" t="s">
        <v>24183</v>
      </c>
      <c r="G2898" s="7">
        <v>4222.26</v>
      </c>
    </row>
    <row r="2899" spans="1:7" x14ac:dyDescent="0.25">
      <c r="A2899">
        <v>3021002</v>
      </c>
      <c r="B2899" t="s">
        <v>24251</v>
      </c>
      <c r="C2899" t="s">
        <v>355</v>
      </c>
      <c r="D2899" t="s">
        <v>373</v>
      </c>
      <c r="E2899">
        <v>615130</v>
      </c>
      <c r="F2899" t="s">
        <v>24183</v>
      </c>
      <c r="G2899" s="7">
        <v>21514.930000000011</v>
      </c>
    </row>
    <row r="2900" spans="1:7" x14ac:dyDescent="0.25">
      <c r="A2900">
        <v>3021002</v>
      </c>
      <c r="B2900" t="s">
        <v>24251</v>
      </c>
      <c r="C2900" t="s">
        <v>355</v>
      </c>
      <c r="D2900" t="s">
        <v>373</v>
      </c>
      <c r="E2900">
        <v>616160</v>
      </c>
      <c r="F2900" t="s">
        <v>24183</v>
      </c>
      <c r="G2900" s="7">
        <v>2639.87</v>
      </c>
    </row>
    <row r="2901" spans="1:7" x14ac:dyDescent="0.25">
      <c r="A2901">
        <v>3021002</v>
      </c>
      <c r="B2901" t="s">
        <v>24251</v>
      </c>
      <c r="C2901" t="s">
        <v>355</v>
      </c>
      <c r="D2901" t="s">
        <v>373</v>
      </c>
      <c r="E2901">
        <v>617150</v>
      </c>
      <c r="F2901" t="s">
        <v>24183</v>
      </c>
      <c r="G2901" s="7">
        <v>4545.87</v>
      </c>
    </row>
    <row r="2902" spans="1:7" x14ac:dyDescent="0.25">
      <c r="A2902">
        <v>3021002</v>
      </c>
      <c r="B2902" t="s">
        <v>24251</v>
      </c>
      <c r="C2902" t="s">
        <v>355</v>
      </c>
      <c r="D2902" t="s">
        <v>374</v>
      </c>
      <c r="E2902">
        <v>615120</v>
      </c>
      <c r="F2902" t="s">
        <v>24183</v>
      </c>
      <c r="G2902" s="7">
        <v>2629.56</v>
      </c>
    </row>
    <row r="2903" spans="1:7" x14ac:dyDescent="0.25">
      <c r="A2903">
        <v>3021002</v>
      </c>
      <c r="B2903" t="s">
        <v>24251</v>
      </c>
      <c r="C2903" t="s">
        <v>355</v>
      </c>
      <c r="D2903" t="s">
        <v>374</v>
      </c>
      <c r="E2903">
        <v>616120</v>
      </c>
      <c r="F2903" t="s">
        <v>24183</v>
      </c>
      <c r="G2903" s="7">
        <v>329.92</v>
      </c>
    </row>
    <row r="2904" spans="1:7" x14ac:dyDescent="0.25">
      <c r="A2904">
        <v>3021002</v>
      </c>
      <c r="B2904" t="s">
        <v>24251</v>
      </c>
      <c r="C2904" t="s">
        <v>355</v>
      </c>
      <c r="D2904" t="s">
        <v>374</v>
      </c>
      <c r="E2904">
        <v>617120</v>
      </c>
      <c r="F2904" t="s">
        <v>24183</v>
      </c>
      <c r="G2904" s="7">
        <v>533.76</v>
      </c>
    </row>
    <row r="2905" spans="1:7" x14ac:dyDescent="0.25">
      <c r="A2905">
        <v>3021002</v>
      </c>
      <c r="B2905" t="s">
        <v>24251</v>
      </c>
      <c r="C2905" t="s">
        <v>355</v>
      </c>
      <c r="D2905" t="s">
        <v>375</v>
      </c>
      <c r="E2905">
        <v>615140</v>
      </c>
      <c r="F2905" t="s">
        <v>24183</v>
      </c>
      <c r="G2905" s="7">
        <v>5022.21</v>
      </c>
    </row>
    <row r="2906" spans="1:7" x14ac:dyDescent="0.25">
      <c r="A2906">
        <v>3021002</v>
      </c>
      <c r="B2906" t="s">
        <v>24251</v>
      </c>
      <c r="C2906" t="s">
        <v>355</v>
      </c>
      <c r="D2906" t="s">
        <v>375</v>
      </c>
      <c r="E2906">
        <v>616130</v>
      </c>
      <c r="F2906" t="s">
        <v>24183</v>
      </c>
      <c r="G2906" s="7">
        <v>624.49</v>
      </c>
    </row>
    <row r="2907" spans="1:7" x14ac:dyDescent="0.25">
      <c r="A2907">
        <v>3021002</v>
      </c>
      <c r="B2907" t="s">
        <v>24251</v>
      </c>
      <c r="C2907" t="s">
        <v>355</v>
      </c>
      <c r="D2907" t="s">
        <v>375</v>
      </c>
      <c r="E2907">
        <v>617130</v>
      </c>
      <c r="F2907" t="s">
        <v>24183</v>
      </c>
      <c r="G2907" s="7">
        <v>1019.44</v>
      </c>
    </row>
    <row r="2908" spans="1:7" x14ac:dyDescent="0.25">
      <c r="A2908">
        <v>3021002</v>
      </c>
      <c r="B2908" t="s">
        <v>24251</v>
      </c>
      <c r="C2908" t="s">
        <v>355</v>
      </c>
      <c r="D2908" t="s">
        <v>377</v>
      </c>
      <c r="E2908">
        <v>611110</v>
      </c>
      <c r="F2908" t="s">
        <v>24183</v>
      </c>
      <c r="G2908" s="7">
        <v>5311.2999999999993</v>
      </c>
    </row>
    <row r="2909" spans="1:7" x14ac:dyDescent="0.25">
      <c r="A2909">
        <v>3021002</v>
      </c>
      <c r="B2909" t="s">
        <v>24251</v>
      </c>
      <c r="C2909" t="s">
        <v>355</v>
      </c>
      <c r="D2909" t="s">
        <v>377</v>
      </c>
      <c r="E2909">
        <v>611120</v>
      </c>
      <c r="F2909" t="s">
        <v>24183</v>
      </c>
      <c r="G2909" s="7">
        <v>528.61</v>
      </c>
    </row>
    <row r="2910" spans="1:7" x14ac:dyDescent="0.25">
      <c r="A2910">
        <v>3021002</v>
      </c>
      <c r="B2910" t="s">
        <v>24251</v>
      </c>
      <c r="C2910" t="s">
        <v>355</v>
      </c>
      <c r="D2910" t="s">
        <v>377</v>
      </c>
      <c r="E2910">
        <v>611130</v>
      </c>
      <c r="F2910" t="s">
        <v>24183</v>
      </c>
      <c r="G2910" s="7">
        <v>829.06</v>
      </c>
    </row>
    <row r="2911" spans="1:7" x14ac:dyDescent="0.25">
      <c r="A2911">
        <v>3020135</v>
      </c>
      <c r="B2911" t="s">
        <v>24252</v>
      </c>
      <c r="C2911" t="s">
        <v>24253</v>
      </c>
      <c r="D2911" t="s">
        <v>371</v>
      </c>
      <c r="E2911">
        <v>615100</v>
      </c>
      <c r="F2911" t="s">
        <v>24183</v>
      </c>
      <c r="G2911" s="7">
        <v>30044.37</v>
      </c>
    </row>
    <row r="2912" spans="1:7" x14ac:dyDescent="0.25">
      <c r="A2912">
        <v>3020135</v>
      </c>
      <c r="B2912" t="s">
        <v>24252</v>
      </c>
      <c r="C2912" t="s">
        <v>24253</v>
      </c>
      <c r="D2912" t="s">
        <v>371</v>
      </c>
      <c r="E2912">
        <v>616100</v>
      </c>
      <c r="F2912" t="s">
        <v>24183</v>
      </c>
      <c r="G2912" s="7">
        <v>4046.38</v>
      </c>
    </row>
    <row r="2913" spans="1:7" x14ac:dyDescent="0.25">
      <c r="A2913">
        <v>3020135</v>
      </c>
      <c r="B2913" t="s">
        <v>24252</v>
      </c>
      <c r="C2913" t="s">
        <v>24253</v>
      </c>
      <c r="D2913" t="s">
        <v>371</v>
      </c>
      <c r="E2913">
        <v>617100</v>
      </c>
      <c r="F2913" t="s">
        <v>24183</v>
      </c>
      <c r="G2913" s="7">
        <v>7083.5</v>
      </c>
    </row>
    <row r="2914" spans="1:7" x14ac:dyDescent="0.25">
      <c r="A2914">
        <v>3020135</v>
      </c>
      <c r="B2914" t="s">
        <v>24252</v>
      </c>
      <c r="C2914" t="s">
        <v>24253</v>
      </c>
      <c r="D2914" t="s">
        <v>373</v>
      </c>
      <c r="E2914">
        <v>615130</v>
      </c>
      <c r="F2914" t="s">
        <v>24183</v>
      </c>
      <c r="G2914" s="7">
        <v>102796.59000000005</v>
      </c>
    </row>
    <row r="2915" spans="1:7" x14ac:dyDescent="0.25">
      <c r="A2915">
        <v>3020135</v>
      </c>
      <c r="B2915" t="s">
        <v>24252</v>
      </c>
      <c r="C2915" t="s">
        <v>24253</v>
      </c>
      <c r="D2915" t="s">
        <v>373</v>
      </c>
      <c r="E2915">
        <v>616160</v>
      </c>
      <c r="F2915" t="s">
        <v>24183</v>
      </c>
      <c r="G2915" s="7">
        <v>11769.320000000002</v>
      </c>
    </row>
    <row r="2916" spans="1:7" x14ac:dyDescent="0.25">
      <c r="A2916">
        <v>3020135</v>
      </c>
      <c r="B2916" t="s">
        <v>24252</v>
      </c>
      <c r="C2916" t="s">
        <v>24253</v>
      </c>
      <c r="D2916" t="s">
        <v>373</v>
      </c>
      <c r="E2916">
        <v>617150</v>
      </c>
      <c r="F2916" t="s">
        <v>24183</v>
      </c>
      <c r="G2916" s="7">
        <v>20099.299999999992</v>
      </c>
    </row>
    <row r="2917" spans="1:7" x14ac:dyDescent="0.25">
      <c r="A2917">
        <v>3020135</v>
      </c>
      <c r="B2917" t="s">
        <v>24252</v>
      </c>
      <c r="C2917" t="s">
        <v>24253</v>
      </c>
      <c r="D2917" t="s">
        <v>374</v>
      </c>
      <c r="E2917">
        <v>615120</v>
      </c>
      <c r="F2917" t="s">
        <v>24183</v>
      </c>
      <c r="G2917" s="7">
        <v>4843.3900000000012</v>
      </c>
    </row>
    <row r="2918" spans="1:7" x14ac:dyDescent="0.25">
      <c r="A2918">
        <v>3020135</v>
      </c>
      <c r="B2918" t="s">
        <v>24252</v>
      </c>
      <c r="C2918" t="s">
        <v>24253</v>
      </c>
      <c r="D2918" t="s">
        <v>374</v>
      </c>
      <c r="E2918">
        <v>616120</v>
      </c>
      <c r="F2918" t="s">
        <v>24183</v>
      </c>
      <c r="G2918" s="7">
        <v>535.24</v>
      </c>
    </row>
    <row r="2919" spans="1:7" x14ac:dyDescent="0.25">
      <c r="A2919">
        <v>3020135</v>
      </c>
      <c r="B2919" t="s">
        <v>24252</v>
      </c>
      <c r="C2919" t="s">
        <v>24253</v>
      </c>
      <c r="D2919" t="s">
        <v>374</v>
      </c>
      <c r="E2919">
        <v>617120</v>
      </c>
      <c r="F2919" t="s">
        <v>24183</v>
      </c>
      <c r="G2919" s="7">
        <v>821.76</v>
      </c>
    </row>
    <row r="2920" spans="1:7" x14ac:dyDescent="0.25">
      <c r="A2920">
        <v>3020135</v>
      </c>
      <c r="B2920" t="s">
        <v>24252</v>
      </c>
      <c r="C2920" t="s">
        <v>24253</v>
      </c>
      <c r="D2920" t="s">
        <v>375</v>
      </c>
      <c r="E2920">
        <v>615140</v>
      </c>
      <c r="F2920" t="s">
        <v>24183</v>
      </c>
      <c r="G2920" s="7">
        <v>9822.17</v>
      </c>
    </row>
    <row r="2921" spans="1:7" x14ac:dyDescent="0.25">
      <c r="A2921">
        <v>3020135</v>
      </c>
      <c r="B2921" t="s">
        <v>24252</v>
      </c>
      <c r="C2921" t="s">
        <v>24253</v>
      </c>
      <c r="D2921" t="s">
        <v>375</v>
      </c>
      <c r="E2921">
        <v>616130</v>
      </c>
      <c r="F2921" t="s">
        <v>24183</v>
      </c>
      <c r="G2921" s="7">
        <v>1215.79</v>
      </c>
    </row>
    <row r="2922" spans="1:7" x14ac:dyDescent="0.25">
      <c r="A2922">
        <v>3020135</v>
      </c>
      <c r="B2922" t="s">
        <v>24252</v>
      </c>
      <c r="C2922" t="s">
        <v>24253</v>
      </c>
      <c r="D2922" t="s">
        <v>375</v>
      </c>
      <c r="E2922">
        <v>617130</v>
      </c>
      <c r="F2922" t="s">
        <v>24183</v>
      </c>
      <c r="G2922" s="7">
        <v>1993.7500000000002</v>
      </c>
    </row>
    <row r="2923" spans="1:7" x14ac:dyDescent="0.25">
      <c r="A2923">
        <v>3020135</v>
      </c>
      <c r="B2923" t="s">
        <v>24252</v>
      </c>
      <c r="C2923" t="s">
        <v>24253</v>
      </c>
      <c r="D2923" t="s">
        <v>377</v>
      </c>
      <c r="E2923">
        <v>611110</v>
      </c>
      <c r="F2923" t="s">
        <v>24183</v>
      </c>
      <c r="G2923" s="7">
        <v>4698.9099999999989</v>
      </c>
    </row>
    <row r="2924" spans="1:7" x14ac:dyDescent="0.25">
      <c r="A2924">
        <v>3020135</v>
      </c>
      <c r="B2924" t="s">
        <v>24252</v>
      </c>
      <c r="C2924" t="s">
        <v>24253</v>
      </c>
      <c r="D2924" t="s">
        <v>377</v>
      </c>
      <c r="E2924">
        <v>611120</v>
      </c>
      <c r="F2924" t="s">
        <v>24183</v>
      </c>
      <c r="G2924" s="7">
        <v>425.5</v>
      </c>
    </row>
    <row r="2925" spans="1:7" x14ac:dyDescent="0.25">
      <c r="A2925">
        <v>3020135</v>
      </c>
      <c r="B2925" t="s">
        <v>24252</v>
      </c>
      <c r="C2925" t="s">
        <v>24253</v>
      </c>
      <c r="D2925" t="s">
        <v>377</v>
      </c>
      <c r="E2925">
        <v>611130</v>
      </c>
      <c r="F2925" t="s">
        <v>24183</v>
      </c>
      <c r="G2925" s="7">
        <v>954</v>
      </c>
    </row>
    <row r="2926" spans="1:7" x14ac:dyDescent="0.25">
      <c r="A2926">
        <v>3027005</v>
      </c>
      <c r="B2926" t="s">
        <v>23385</v>
      </c>
      <c r="C2926" t="s">
        <v>218</v>
      </c>
      <c r="D2926" t="s">
        <v>371</v>
      </c>
      <c r="E2926">
        <v>615100</v>
      </c>
      <c r="F2926" t="s">
        <v>24183</v>
      </c>
      <c r="G2926" s="7">
        <v>88720.529999999926</v>
      </c>
    </row>
    <row r="2927" spans="1:7" x14ac:dyDescent="0.25">
      <c r="A2927">
        <v>3027005</v>
      </c>
      <c r="B2927" t="s">
        <v>23385</v>
      </c>
      <c r="C2927" t="s">
        <v>218</v>
      </c>
      <c r="D2927" t="s">
        <v>371</v>
      </c>
      <c r="E2927">
        <v>616100</v>
      </c>
      <c r="F2927" t="s">
        <v>24183</v>
      </c>
      <c r="G2927" s="7">
        <v>12768.81</v>
      </c>
    </row>
    <row r="2928" spans="1:7" x14ac:dyDescent="0.25">
      <c r="A2928">
        <v>3027005</v>
      </c>
      <c r="B2928" t="s">
        <v>23385</v>
      </c>
      <c r="C2928" t="s">
        <v>218</v>
      </c>
      <c r="D2928" t="s">
        <v>371</v>
      </c>
      <c r="E2928">
        <v>617100</v>
      </c>
      <c r="F2928" t="s">
        <v>24183</v>
      </c>
      <c r="G2928" s="7">
        <v>25366.269999999997</v>
      </c>
    </row>
    <row r="2929" spans="1:7" x14ac:dyDescent="0.25">
      <c r="A2929">
        <v>3027005</v>
      </c>
      <c r="B2929" t="s">
        <v>23385</v>
      </c>
      <c r="C2929" t="s">
        <v>218</v>
      </c>
      <c r="D2929" t="s">
        <v>373</v>
      </c>
      <c r="E2929">
        <v>615130</v>
      </c>
      <c r="F2929" t="s">
        <v>24183</v>
      </c>
      <c r="G2929" s="7">
        <v>125426.22000000009</v>
      </c>
    </row>
    <row r="2930" spans="1:7" x14ac:dyDescent="0.25">
      <c r="A2930">
        <v>3027005</v>
      </c>
      <c r="B2930" t="s">
        <v>23385</v>
      </c>
      <c r="C2930" t="s">
        <v>218</v>
      </c>
      <c r="D2930" t="s">
        <v>373</v>
      </c>
      <c r="E2930">
        <v>616160</v>
      </c>
      <c r="F2930" t="s">
        <v>24183</v>
      </c>
      <c r="G2930" s="7">
        <v>14644.440000000011</v>
      </c>
    </row>
    <row r="2931" spans="1:7" x14ac:dyDescent="0.25">
      <c r="A2931">
        <v>3027005</v>
      </c>
      <c r="B2931" t="s">
        <v>23385</v>
      </c>
      <c r="C2931" t="s">
        <v>218</v>
      </c>
      <c r="D2931" t="s">
        <v>373</v>
      </c>
      <c r="E2931">
        <v>617150</v>
      </c>
      <c r="F2931" t="s">
        <v>24183</v>
      </c>
      <c r="G2931" s="7">
        <v>21654.860000000004</v>
      </c>
    </row>
    <row r="2932" spans="1:7" x14ac:dyDescent="0.25">
      <c r="A2932">
        <v>3027005</v>
      </c>
      <c r="B2932" t="s">
        <v>23385</v>
      </c>
      <c r="C2932" t="s">
        <v>218</v>
      </c>
      <c r="D2932" t="s">
        <v>374</v>
      </c>
      <c r="E2932">
        <v>615120</v>
      </c>
      <c r="F2932" t="s">
        <v>24183</v>
      </c>
      <c r="G2932" s="7">
        <v>3949.13</v>
      </c>
    </row>
    <row r="2933" spans="1:7" x14ac:dyDescent="0.25">
      <c r="A2933">
        <v>3027005</v>
      </c>
      <c r="B2933" t="s">
        <v>23385</v>
      </c>
      <c r="C2933" t="s">
        <v>218</v>
      </c>
      <c r="D2933" t="s">
        <v>374</v>
      </c>
      <c r="E2933">
        <v>616120</v>
      </c>
      <c r="F2933" t="s">
        <v>24183</v>
      </c>
      <c r="G2933" s="7">
        <v>465.16999999999996</v>
      </c>
    </row>
    <row r="2934" spans="1:7" x14ac:dyDescent="0.25">
      <c r="A2934">
        <v>3027005</v>
      </c>
      <c r="B2934" t="s">
        <v>23385</v>
      </c>
      <c r="C2934" t="s">
        <v>218</v>
      </c>
      <c r="D2934" t="s">
        <v>374</v>
      </c>
      <c r="E2934">
        <v>617120</v>
      </c>
      <c r="F2934" t="s">
        <v>24183</v>
      </c>
      <c r="G2934" s="7">
        <v>801.62</v>
      </c>
    </row>
    <row r="2935" spans="1:7" x14ac:dyDescent="0.25">
      <c r="A2935">
        <v>3027005</v>
      </c>
      <c r="B2935" t="s">
        <v>23385</v>
      </c>
      <c r="C2935" t="s">
        <v>218</v>
      </c>
      <c r="D2935" t="s">
        <v>375</v>
      </c>
      <c r="E2935">
        <v>615140</v>
      </c>
      <c r="F2935" t="s">
        <v>24183</v>
      </c>
      <c r="G2935" s="7">
        <v>16897.869999999995</v>
      </c>
    </row>
    <row r="2936" spans="1:7" x14ac:dyDescent="0.25">
      <c r="A2936">
        <v>3027005</v>
      </c>
      <c r="B2936" t="s">
        <v>23385</v>
      </c>
      <c r="C2936" t="s">
        <v>218</v>
      </c>
      <c r="D2936" t="s">
        <v>375</v>
      </c>
      <c r="E2936">
        <v>616130</v>
      </c>
      <c r="F2936" t="s">
        <v>24183</v>
      </c>
      <c r="G2936" s="7">
        <v>2146.77</v>
      </c>
    </row>
    <row r="2937" spans="1:7" x14ac:dyDescent="0.25">
      <c r="A2937">
        <v>3027005</v>
      </c>
      <c r="B2937" t="s">
        <v>23385</v>
      </c>
      <c r="C2937" t="s">
        <v>218</v>
      </c>
      <c r="D2937" t="s">
        <v>375</v>
      </c>
      <c r="E2937">
        <v>617130</v>
      </c>
      <c r="F2937" t="s">
        <v>24183</v>
      </c>
      <c r="G2937" s="7">
        <v>2341.19</v>
      </c>
    </row>
    <row r="2938" spans="1:7" x14ac:dyDescent="0.25">
      <c r="A2938">
        <v>3027005</v>
      </c>
      <c r="B2938" t="s">
        <v>23385</v>
      </c>
      <c r="C2938" t="s">
        <v>218</v>
      </c>
      <c r="D2938" t="s">
        <v>377</v>
      </c>
      <c r="E2938">
        <v>611110</v>
      </c>
      <c r="F2938" t="s">
        <v>24183</v>
      </c>
      <c r="G2938" s="7">
        <v>1315.8299999999977</v>
      </c>
    </row>
    <row r="2939" spans="1:7" x14ac:dyDescent="0.25">
      <c r="A2939">
        <v>3027005</v>
      </c>
      <c r="B2939" t="s">
        <v>23385</v>
      </c>
      <c r="C2939" t="s">
        <v>218</v>
      </c>
      <c r="D2939" t="s">
        <v>377</v>
      </c>
      <c r="E2939">
        <v>611120</v>
      </c>
      <c r="F2939" t="s">
        <v>24183</v>
      </c>
      <c r="G2939" s="7">
        <v>71.290000000000006</v>
      </c>
    </row>
    <row r="2940" spans="1:7" x14ac:dyDescent="0.25">
      <c r="A2940">
        <v>3027005</v>
      </c>
      <c r="B2940" t="s">
        <v>23385</v>
      </c>
      <c r="C2940" t="s">
        <v>218</v>
      </c>
      <c r="D2940" t="s">
        <v>377</v>
      </c>
      <c r="E2940">
        <v>611130</v>
      </c>
      <c r="F2940" t="s">
        <v>24183</v>
      </c>
      <c r="G2940" s="7">
        <v>417.45</v>
      </c>
    </row>
    <row r="2941" spans="1:7" x14ac:dyDescent="0.25">
      <c r="A2941">
        <v>3021102</v>
      </c>
      <c r="B2941" t="s">
        <v>24254</v>
      </c>
      <c r="C2941" t="s">
        <v>24255</v>
      </c>
      <c r="D2941" t="s">
        <v>371</v>
      </c>
      <c r="E2941">
        <v>615100</v>
      </c>
      <c r="F2941" t="s">
        <v>24183</v>
      </c>
      <c r="G2941" s="7">
        <v>34215.80000000001</v>
      </c>
    </row>
    <row r="2942" spans="1:7" x14ac:dyDescent="0.25">
      <c r="A2942">
        <v>3021102</v>
      </c>
      <c r="B2942" t="s">
        <v>24254</v>
      </c>
      <c r="C2942" t="s">
        <v>24255</v>
      </c>
      <c r="D2942" t="s">
        <v>371</v>
      </c>
      <c r="E2942">
        <v>616100</v>
      </c>
      <c r="F2942" t="s">
        <v>24183</v>
      </c>
      <c r="G2942" s="7">
        <v>4535.42</v>
      </c>
    </row>
    <row r="2943" spans="1:7" x14ac:dyDescent="0.25">
      <c r="A2943">
        <v>3021102</v>
      </c>
      <c r="B2943" t="s">
        <v>24254</v>
      </c>
      <c r="C2943" t="s">
        <v>24255</v>
      </c>
      <c r="D2943" t="s">
        <v>371</v>
      </c>
      <c r="E2943">
        <v>617100</v>
      </c>
      <c r="F2943" t="s">
        <v>24183</v>
      </c>
      <c r="G2943" s="7">
        <v>9748.09</v>
      </c>
    </row>
    <row r="2944" spans="1:7" x14ac:dyDescent="0.25">
      <c r="A2944">
        <v>3021102</v>
      </c>
      <c r="B2944" t="s">
        <v>24254</v>
      </c>
      <c r="C2944" t="s">
        <v>24255</v>
      </c>
      <c r="D2944" t="s">
        <v>373</v>
      </c>
      <c r="E2944">
        <v>615130</v>
      </c>
      <c r="F2944" t="s">
        <v>24183</v>
      </c>
      <c r="G2944" s="7">
        <v>3571.33</v>
      </c>
    </row>
    <row r="2945" spans="1:7" x14ac:dyDescent="0.25">
      <c r="A2945">
        <v>3021102</v>
      </c>
      <c r="B2945" t="s">
        <v>24254</v>
      </c>
      <c r="C2945" t="s">
        <v>24255</v>
      </c>
      <c r="D2945" t="s">
        <v>373</v>
      </c>
      <c r="E2945">
        <v>616160</v>
      </c>
      <c r="F2945" t="s">
        <v>24183</v>
      </c>
      <c r="G2945" s="7">
        <v>407.93</v>
      </c>
    </row>
    <row r="2946" spans="1:7" x14ac:dyDescent="0.25">
      <c r="A2946">
        <v>3021102</v>
      </c>
      <c r="B2946" t="s">
        <v>24254</v>
      </c>
      <c r="C2946" t="s">
        <v>24255</v>
      </c>
      <c r="D2946" t="s">
        <v>373</v>
      </c>
      <c r="E2946">
        <v>617150</v>
      </c>
      <c r="F2946" t="s">
        <v>24183</v>
      </c>
      <c r="G2946" s="7">
        <v>724.93</v>
      </c>
    </row>
    <row r="2947" spans="1:7" x14ac:dyDescent="0.25">
      <c r="A2947">
        <v>3021102</v>
      </c>
      <c r="B2947" t="s">
        <v>24254</v>
      </c>
      <c r="C2947" t="s">
        <v>24255</v>
      </c>
      <c r="D2947" t="s">
        <v>375</v>
      </c>
      <c r="E2947">
        <v>615140</v>
      </c>
      <c r="F2947" t="s">
        <v>24183</v>
      </c>
      <c r="G2947" s="7">
        <v>2036.97</v>
      </c>
    </row>
    <row r="2948" spans="1:7" x14ac:dyDescent="0.25">
      <c r="A2948">
        <v>3021102</v>
      </c>
      <c r="B2948" t="s">
        <v>24254</v>
      </c>
      <c r="C2948" t="s">
        <v>24255</v>
      </c>
      <c r="D2948" t="s">
        <v>375</v>
      </c>
      <c r="E2948">
        <v>616130</v>
      </c>
      <c r="F2948" t="s">
        <v>24183</v>
      </c>
      <c r="G2948" s="7">
        <v>241.48</v>
      </c>
    </row>
    <row r="2949" spans="1:7" x14ac:dyDescent="0.25">
      <c r="A2949">
        <v>3021102</v>
      </c>
      <c r="B2949" t="s">
        <v>24254</v>
      </c>
      <c r="C2949" t="s">
        <v>24255</v>
      </c>
      <c r="D2949" t="s">
        <v>375</v>
      </c>
      <c r="E2949">
        <v>617130</v>
      </c>
      <c r="F2949" t="s">
        <v>24183</v>
      </c>
      <c r="G2949" s="7">
        <v>413.48</v>
      </c>
    </row>
    <row r="2950" spans="1:7" x14ac:dyDescent="0.25">
      <c r="A2950">
        <v>3023520</v>
      </c>
      <c r="B2950" t="s">
        <v>24256</v>
      </c>
      <c r="C2950" t="s">
        <v>24257</v>
      </c>
      <c r="D2950" t="s">
        <v>371</v>
      </c>
      <c r="E2950">
        <v>615100</v>
      </c>
      <c r="F2950" t="s">
        <v>24183</v>
      </c>
      <c r="G2950" s="7">
        <v>83247.919999999984</v>
      </c>
    </row>
    <row r="2951" spans="1:7" x14ac:dyDescent="0.25">
      <c r="A2951">
        <v>3023520</v>
      </c>
      <c r="B2951" t="s">
        <v>24256</v>
      </c>
      <c r="C2951" t="s">
        <v>24257</v>
      </c>
      <c r="D2951" t="s">
        <v>371</v>
      </c>
      <c r="E2951">
        <v>616100</v>
      </c>
      <c r="F2951" t="s">
        <v>24183</v>
      </c>
      <c r="G2951" s="7">
        <v>11184.84</v>
      </c>
    </row>
    <row r="2952" spans="1:7" x14ac:dyDescent="0.25">
      <c r="A2952">
        <v>3023520</v>
      </c>
      <c r="B2952" t="s">
        <v>24256</v>
      </c>
      <c r="C2952" t="s">
        <v>24257</v>
      </c>
      <c r="D2952" t="s">
        <v>371</v>
      </c>
      <c r="E2952">
        <v>617100</v>
      </c>
      <c r="F2952" t="s">
        <v>24183</v>
      </c>
      <c r="G2952" s="7">
        <v>24207.969999999998</v>
      </c>
    </row>
    <row r="2953" spans="1:7" x14ac:dyDescent="0.25">
      <c r="A2953">
        <v>3023520</v>
      </c>
      <c r="B2953" t="s">
        <v>24256</v>
      </c>
      <c r="C2953" t="s">
        <v>24257</v>
      </c>
      <c r="D2953" t="s">
        <v>372</v>
      </c>
      <c r="E2953">
        <v>615180</v>
      </c>
      <c r="F2953" t="s">
        <v>24183</v>
      </c>
      <c r="G2953" s="7">
        <v>497.76</v>
      </c>
    </row>
    <row r="2954" spans="1:7" x14ac:dyDescent="0.25">
      <c r="A2954">
        <v>3023520</v>
      </c>
      <c r="B2954" t="s">
        <v>24256</v>
      </c>
      <c r="C2954" t="s">
        <v>24257</v>
      </c>
      <c r="D2954" t="s">
        <v>372</v>
      </c>
      <c r="E2954">
        <v>616150</v>
      </c>
      <c r="F2954" t="s">
        <v>24183</v>
      </c>
      <c r="G2954" s="7">
        <v>12.11</v>
      </c>
    </row>
    <row r="2955" spans="1:7" x14ac:dyDescent="0.25">
      <c r="A2955">
        <v>3023520</v>
      </c>
      <c r="B2955" t="s">
        <v>24256</v>
      </c>
      <c r="C2955" t="s">
        <v>24257</v>
      </c>
      <c r="D2955" t="s">
        <v>372</v>
      </c>
      <c r="E2955">
        <v>617140</v>
      </c>
      <c r="F2955" t="s">
        <v>24183</v>
      </c>
      <c r="G2955" s="7">
        <v>142.76</v>
      </c>
    </row>
    <row r="2956" spans="1:7" x14ac:dyDescent="0.25">
      <c r="A2956">
        <v>3023520</v>
      </c>
      <c r="B2956" t="s">
        <v>24256</v>
      </c>
      <c r="C2956" t="s">
        <v>24257</v>
      </c>
      <c r="D2956" t="s">
        <v>373</v>
      </c>
      <c r="E2956">
        <v>615130</v>
      </c>
      <c r="F2956" t="s">
        <v>24183</v>
      </c>
      <c r="G2956" s="7">
        <v>40432.469999999979</v>
      </c>
    </row>
    <row r="2957" spans="1:7" x14ac:dyDescent="0.25">
      <c r="A2957">
        <v>3023520</v>
      </c>
      <c r="B2957" t="s">
        <v>24256</v>
      </c>
      <c r="C2957" t="s">
        <v>24257</v>
      </c>
      <c r="D2957" t="s">
        <v>373</v>
      </c>
      <c r="E2957">
        <v>616160</v>
      </c>
      <c r="F2957" t="s">
        <v>24183</v>
      </c>
      <c r="G2957" s="7">
        <v>4365.51</v>
      </c>
    </row>
    <row r="2958" spans="1:7" x14ac:dyDescent="0.25">
      <c r="A2958">
        <v>3023520</v>
      </c>
      <c r="B2958" t="s">
        <v>24256</v>
      </c>
      <c r="C2958" t="s">
        <v>24257</v>
      </c>
      <c r="D2958" t="s">
        <v>373</v>
      </c>
      <c r="E2958">
        <v>617150</v>
      </c>
      <c r="F2958" t="s">
        <v>24183</v>
      </c>
      <c r="G2958" s="7">
        <v>7562.3200000000006</v>
      </c>
    </row>
    <row r="2959" spans="1:7" x14ac:dyDescent="0.25">
      <c r="A2959">
        <v>3023520</v>
      </c>
      <c r="B2959" t="s">
        <v>24256</v>
      </c>
      <c r="C2959" t="s">
        <v>24257</v>
      </c>
      <c r="D2959" t="s">
        <v>374</v>
      </c>
      <c r="E2959">
        <v>615120</v>
      </c>
      <c r="F2959" t="s">
        <v>24183</v>
      </c>
      <c r="G2959" s="7">
        <v>2445.4999999999995</v>
      </c>
    </row>
    <row r="2960" spans="1:7" x14ac:dyDescent="0.25">
      <c r="A2960">
        <v>3023520</v>
      </c>
      <c r="B2960" t="s">
        <v>24256</v>
      </c>
      <c r="C2960" t="s">
        <v>24257</v>
      </c>
      <c r="D2960" t="s">
        <v>374</v>
      </c>
      <c r="E2960">
        <v>616120</v>
      </c>
      <c r="F2960" t="s">
        <v>24183</v>
      </c>
      <c r="G2960" s="7">
        <v>304.27</v>
      </c>
    </row>
    <row r="2961" spans="1:7" x14ac:dyDescent="0.25">
      <c r="A2961">
        <v>3023520</v>
      </c>
      <c r="B2961" t="s">
        <v>24256</v>
      </c>
      <c r="C2961" t="s">
        <v>24257</v>
      </c>
      <c r="D2961" t="s">
        <v>374</v>
      </c>
      <c r="E2961">
        <v>617120</v>
      </c>
      <c r="F2961" t="s">
        <v>24183</v>
      </c>
      <c r="G2961" s="7">
        <v>498.88</v>
      </c>
    </row>
    <row r="2962" spans="1:7" x14ac:dyDescent="0.25">
      <c r="A2962">
        <v>3023520</v>
      </c>
      <c r="B2962" t="s">
        <v>24256</v>
      </c>
      <c r="C2962" t="s">
        <v>24257</v>
      </c>
      <c r="D2962" t="s">
        <v>375</v>
      </c>
      <c r="E2962">
        <v>615140</v>
      </c>
      <c r="F2962" t="s">
        <v>24183</v>
      </c>
      <c r="G2962" s="7">
        <v>9267.5299999999988</v>
      </c>
    </row>
    <row r="2963" spans="1:7" x14ac:dyDescent="0.25">
      <c r="A2963">
        <v>3023520</v>
      </c>
      <c r="B2963" t="s">
        <v>24256</v>
      </c>
      <c r="C2963" t="s">
        <v>24257</v>
      </c>
      <c r="D2963" t="s">
        <v>375</v>
      </c>
      <c r="E2963">
        <v>616130</v>
      </c>
      <c r="F2963" t="s">
        <v>24183</v>
      </c>
      <c r="G2963" s="7">
        <v>1139.94</v>
      </c>
    </row>
    <row r="2964" spans="1:7" x14ac:dyDescent="0.25">
      <c r="A2964">
        <v>3023520</v>
      </c>
      <c r="B2964" t="s">
        <v>24256</v>
      </c>
      <c r="C2964" t="s">
        <v>24257</v>
      </c>
      <c r="D2964" t="s">
        <v>375</v>
      </c>
      <c r="E2964">
        <v>617130</v>
      </c>
      <c r="F2964" t="s">
        <v>24183</v>
      </c>
      <c r="G2964" s="7">
        <v>1890.5800000000002</v>
      </c>
    </row>
    <row r="2965" spans="1:7" x14ac:dyDescent="0.25">
      <c r="A2965">
        <v>3023520</v>
      </c>
      <c r="B2965" t="s">
        <v>24256</v>
      </c>
      <c r="C2965" t="s">
        <v>24257</v>
      </c>
      <c r="D2965" t="s">
        <v>377</v>
      </c>
      <c r="E2965">
        <v>611110</v>
      </c>
      <c r="F2965" t="s">
        <v>24183</v>
      </c>
      <c r="G2965" s="7">
        <v>2433.9499999999998</v>
      </c>
    </row>
    <row r="2966" spans="1:7" x14ac:dyDescent="0.25">
      <c r="A2966">
        <v>3023520</v>
      </c>
      <c r="B2966" t="s">
        <v>24256</v>
      </c>
      <c r="C2966" t="s">
        <v>24257</v>
      </c>
      <c r="D2966" t="s">
        <v>377</v>
      </c>
      <c r="E2966">
        <v>611120</v>
      </c>
      <c r="F2966" t="s">
        <v>24183</v>
      </c>
      <c r="G2966" s="7">
        <v>70.8</v>
      </c>
    </row>
    <row r="2967" spans="1:7" x14ac:dyDescent="0.25">
      <c r="A2967">
        <v>3023520</v>
      </c>
      <c r="B2967" t="s">
        <v>24256</v>
      </c>
      <c r="C2967" t="s">
        <v>24257</v>
      </c>
      <c r="D2967" t="s">
        <v>377</v>
      </c>
      <c r="E2967">
        <v>611130</v>
      </c>
      <c r="F2967" t="s">
        <v>24183</v>
      </c>
      <c r="G2967" s="7">
        <v>241.74</v>
      </c>
    </row>
    <row r="2968" spans="1:7" x14ac:dyDescent="0.25">
      <c r="A2968">
        <v>3023524</v>
      </c>
      <c r="B2968" t="s">
        <v>24258</v>
      </c>
      <c r="C2968" t="s">
        <v>24259</v>
      </c>
      <c r="D2968" t="s">
        <v>371</v>
      </c>
      <c r="E2968">
        <v>615100</v>
      </c>
      <c r="F2968" t="s">
        <v>24183</v>
      </c>
      <c r="G2968" s="7">
        <v>64558.630000000019</v>
      </c>
    </row>
    <row r="2969" spans="1:7" x14ac:dyDescent="0.25">
      <c r="A2969">
        <v>3023524</v>
      </c>
      <c r="B2969" t="s">
        <v>24258</v>
      </c>
      <c r="C2969" t="s">
        <v>24259</v>
      </c>
      <c r="D2969" t="s">
        <v>371</v>
      </c>
      <c r="E2969">
        <v>616100</v>
      </c>
      <c r="F2969" t="s">
        <v>24183</v>
      </c>
      <c r="G2969" s="7">
        <v>8362.5799999999981</v>
      </c>
    </row>
    <row r="2970" spans="1:7" x14ac:dyDescent="0.25">
      <c r="A2970">
        <v>3023524</v>
      </c>
      <c r="B2970" t="s">
        <v>24258</v>
      </c>
      <c r="C2970" t="s">
        <v>24259</v>
      </c>
      <c r="D2970" t="s">
        <v>371</v>
      </c>
      <c r="E2970">
        <v>617100</v>
      </c>
      <c r="F2970" t="s">
        <v>24183</v>
      </c>
      <c r="G2970" s="7">
        <v>19040.379999999997</v>
      </c>
    </row>
    <row r="2971" spans="1:7" x14ac:dyDescent="0.25">
      <c r="A2971">
        <v>3023524</v>
      </c>
      <c r="B2971" t="s">
        <v>24258</v>
      </c>
      <c r="C2971" t="s">
        <v>24259</v>
      </c>
      <c r="D2971" t="s">
        <v>373</v>
      </c>
      <c r="E2971">
        <v>615130</v>
      </c>
      <c r="F2971" t="s">
        <v>24183</v>
      </c>
      <c r="G2971" s="7">
        <v>25152.170000000002</v>
      </c>
    </row>
    <row r="2972" spans="1:7" x14ac:dyDescent="0.25">
      <c r="A2972">
        <v>3023524</v>
      </c>
      <c r="B2972" t="s">
        <v>24258</v>
      </c>
      <c r="C2972" t="s">
        <v>24259</v>
      </c>
      <c r="D2972" t="s">
        <v>373</v>
      </c>
      <c r="E2972">
        <v>616160</v>
      </c>
      <c r="F2972" t="s">
        <v>24183</v>
      </c>
      <c r="G2972" s="7">
        <v>2399.2600000000002</v>
      </c>
    </row>
    <row r="2973" spans="1:7" x14ac:dyDescent="0.25">
      <c r="A2973">
        <v>3023524</v>
      </c>
      <c r="B2973" t="s">
        <v>24258</v>
      </c>
      <c r="C2973" t="s">
        <v>24259</v>
      </c>
      <c r="D2973" t="s">
        <v>373</v>
      </c>
      <c r="E2973">
        <v>617150</v>
      </c>
      <c r="F2973" t="s">
        <v>24183</v>
      </c>
      <c r="G2973" s="7">
        <v>5131.0300000000007</v>
      </c>
    </row>
    <row r="2974" spans="1:7" x14ac:dyDescent="0.25">
      <c r="A2974">
        <v>3023524</v>
      </c>
      <c r="B2974" t="s">
        <v>24258</v>
      </c>
      <c r="C2974" t="s">
        <v>24259</v>
      </c>
      <c r="D2974" t="s">
        <v>374</v>
      </c>
      <c r="E2974">
        <v>615120</v>
      </c>
      <c r="F2974" t="s">
        <v>24183</v>
      </c>
      <c r="G2974" s="7">
        <v>2552.5</v>
      </c>
    </row>
    <row r="2975" spans="1:7" x14ac:dyDescent="0.25">
      <c r="A2975">
        <v>3023524</v>
      </c>
      <c r="B2975" t="s">
        <v>24258</v>
      </c>
      <c r="C2975" t="s">
        <v>24259</v>
      </c>
      <c r="D2975" t="s">
        <v>374</v>
      </c>
      <c r="E2975">
        <v>616120</v>
      </c>
      <c r="F2975" t="s">
        <v>24183</v>
      </c>
      <c r="G2975" s="7">
        <v>320.32</v>
      </c>
    </row>
    <row r="2976" spans="1:7" x14ac:dyDescent="0.25">
      <c r="A2976">
        <v>3023524</v>
      </c>
      <c r="B2976" t="s">
        <v>24258</v>
      </c>
      <c r="C2976" t="s">
        <v>24259</v>
      </c>
      <c r="D2976" t="s">
        <v>374</v>
      </c>
      <c r="E2976">
        <v>617120</v>
      </c>
      <c r="F2976" t="s">
        <v>24183</v>
      </c>
      <c r="G2976" s="7">
        <v>520.71</v>
      </c>
    </row>
    <row r="2977" spans="1:7" x14ac:dyDescent="0.25">
      <c r="A2977">
        <v>3023524</v>
      </c>
      <c r="B2977" t="s">
        <v>24258</v>
      </c>
      <c r="C2977" t="s">
        <v>24259</v>
      </c>
      <c r="D2977" t="s">
        <v>375</v>
      </c>
      <c r="E2977">
        <v>615140</v>
      </c>
      <c r="F2977" t="s">
        <v>24183</v>
      </c>
      <c r="G2977" s="7">
        <v>8095.38</v>
      </c>
    </row>
    <row r="2978" spans="1:7" x14ac:dyDescent="0.25">
      <c r="A2978">
        <v>3023524</v>
      </c>
      <c r="B2978" t="s">
        <v>24258</v>
      </c>
      <c r="C2978" t="s">
        <v>24259</v>
      </c>
      <c r="D2978" t="s">
        <v>375</v>
      </c>
      <c r="E2978">
        <v>616130</v>
      </c>
      <c r="F2978" t="s">
        <v>24183</v>
      </c>
      <c r="G2978" s="7">
        <v>1026.6600000000001</v>
      </c>
    </row>
    <row r="2979" spans="1:7" x14ac:dyDescent="0.25">
      <c r="A2979">
        <v>3023524</v>
      </c>
      <c r="B2979" t="s">
        <v>24258</v>
      </c>
      <c r="C2979" t="s">
        <v>24259</v>
      </c>
      <c r="D2979" t="s">
        <v>375</v>
      </c>
      <c r="E2979">
        <v>617130</v>
      </c>
      <c r="F2979" t="s">
        <v>24183</v>
      </c>
      <c r="G2979" s="7">
        <v>1651.46</v>
      </c>
    </row>
    <row r="2980" spans="1:7" x14ac:dyDescent="0.25">
      <c r="A2980">
        <v>3023524</v>
      </c>
      <c r="B2980" t="s">
        <v>24258</v>
      </c>
      <c r="C2980" t="s">
        <v>24259</v>
      </c>
      <c r="D2980" t="s">
        <v>377</v>
      </c>
      <c r="E2980">
        <v>611110</v>
      </c>
      <c r="F2980" t="s">
        <v>24183</v>
      </c>
      <c r="G2980" s="7">
        <v>573.70000000000005</v>
      </c>
    </row>
    <row r="2981" spans="1:7" x14ac:dyDescent="0.25">
      <c r="A2981">
        <v>3023524</v>
      </c>
      <c r="B2981" t="s">
        <v>24258</v>
      </c>
      <c r="C2981" t="s">
        <v>24259</v>
      </c>
      <c r="D2981" t="s">
        <v>377</v>
      </c>
      <c r="E2981">
        <v>611120</v>
      </c>
      <c r="F2981" t="s">
        <v>24183</v>
      </c>
      <c r="G2981" s="7">
        <v>23.5</v>
      </c>
    </row>
    <row r="2982" spans="1:7" x14ac:dyDescent="0.25">
      <c r="A2982">
        <v>3023524</v>
      </c>
      <c r="B2982" t="s">
        <v>24258</v>
      </c>
      <c r="C2982" t="s">
        <v>24259</v>
      </c>
      <c r="D2982" t="s">
        <v>377</v>
      </c>
      <c r="E2982">
        <v>611130</v>
      </c>
      <c r="F2982" t="s">
        <v>24183</v>
      </c>
      <c r="G2982" s="7">
        <v>117.03</v>
      </c>
    </row>
    <row r="2983" spans="1:7" x14ac:dyDescent="0.25">
      <c r="A2983">
        <v>3021100</v>
      </c>
      <c r="B2983" t="s">
        <v>24260</v>
      </c>
      <c r="C2983" t="s">
        <v>23738</v>
      </c>
      <c r="D2983" t="s">
        <v>371</v>
      </c>
      <c r="E2983">
        <v>615100</v>
      </c>
      <c r="F2983" t="s">
        <v>24183</v>
      </c>
      <c r="G2983" s="7">
        <v>116233.49000000002</v>
      </c>
    </row>
    <row r="2984" spans="1:7" x14ac:dyDescent="0.25">
      <c r="A2984">
        <v>3021100</v>
      </c>
      <c r="B2984" t="s">
        <v>24260</v>
      </c>
      <c r="C2984" t="s">
        <v>23738</v>
      </c>
      <c r="D2984" t="s">
        <v>371</v>
      </c>
      <c r="E2984">
        <v>616100</v>
      </c>
      <c r="F2984" t="s">
        <v>24183</v>
      </c>
      <c r="G2984" s="7">
        <v>15519.669999999998</v>
      </c>
    </row>
    <row r="2985" spans="1:7" x14ac:dyDescent="0.25">
      <c r="A2985">
        <v>3021100</v>
      </c>
      <c r="B2985" t="s">
        <v>24260</v>
      </c>
      <c r="C2985" t="s">
        <v>23738</v>
      </c>
      <c r="D2985" t="s">
        <v>371</v>
      </c>
      <c r="E2985">
        <v>617100</v>
      </c>
      <c r="F2985" t="s">
        <v>24183</v>
      </c>
      <c r="G2985" s="7">
        <v>33156.509999999995</v>
      </c>
    </row>
    <row r="2986" spans="1:7" x14ac:dyDescent="0.25">
      <c r="A2986">
        <v>3021100</v>
      </c>
      <c r="B2986" t="s">
        <v>24260</v>
      </c>
      <c r="C2986" t="s">
        <v>23738</v>
      </c>
      <c r="D2986" t="s">
        <v>372</v>
      </c>
      <c r="E2986">
        <v>615180</v>
      </c>
      <c r="F2986" t="s">
        <v>24183</v>
      </c>
      <c r="G2986" s="7">
        <v>11713.28</v>
      </c>
    </row>
    <row r="2987" spans="1:7" x14ac:dyDescent="0.25">
      <c r="A2987">
        <v>3021100</v>
      </c>
      <c r="B2987" t="s">
        <v>24260</v>
      </c>
      <c r="C2987" t="s">
        <v>23738</v>
      </c>
      <c r="D2987" t="s">
        <v>372</v>
      </c>
      <c r="E2987">
        <v>616150</v>
      </c>
      <c r="F2987" t="s">
        <v>24183</v>
      </c>
      <c r="G2987" s="7">
        <v>1310.3900000000001</v>
      </c>
    </row>
    <row r="2988" spans="1:7" x14ac:dyDescent="0.25">
      <c r="A2988">
        <v>3021100</v>
      </c>
      <c r="B2988" t="s">
        <v>24260</v>
      </c>
      <c r="C2988" t="s">
        <v>23738</v>
      </c>
      <c r="D2988" t="s">
        <v>372</v>
      </c>
      <c r="E2988">
        <v>617140</v>
      </c>
      <c r="F2988" t="s">
        <v>24183</v>
      </c>
      <c r="G2988" s="7">
        <v>2760.4500000000003</v>
      </c>
    </row>
    <row r="2989" spans="1:7" x14ac:dyDescent="0.25">
      <c r="A2989">
        <v>3021100</v>
      </c>
      <c r="B2989" t="s">
        <v>24260</v>
      </c>
      <c r="C2989" t="s">
        <v>23738</v>
      </c>
      <c r="D2989" t="s">
        <v>373</v>
      </c>
      <c r="E2989">
        <v>615130</v>
      </c>
      <c r="F2989" t="s">
        <v>24183</v>
      </c>
      <c r="G2989" s="7">
        <v>30995.939999999995</v>
      </c>
    </row>
    <row r="2990" spans="1:7" x14ac:dyDescent="0.25">
      <c r="A2990">
        <v>3021100</v>
      </c>
      <c r="B2990" t="s">
        <v>24260</v>
      </c>
      <c r="C2990" t="s">
        <v>23738</v>
      </c>
      <c r="D2990" t="s">
        <v>373</v>
      </c>
      <c r="E2990">
        <v>616160</v>
      </c>
      <c r="F2990" t="s">
        <v>24183</v>
      </c>
      <c r="G2990" s="7">
        <v>3810.19</v>
      </c>
    </row>
    <row r="2991" spans="1:7" x14ac:dyDescent="0.25">
      <c r="A2991">
        <v>3021100</v>
      </c>
      <c r="B2991" t="s">
        <v>24260</v>
      </c>
      <c r="C2991" t="s">
        <v>23738</v>
      </c>
      <c r="D2991" t="s">
        <v>373</v>
      </c>
      <c r="E2991">
        <v>617150</v>
      </c>
      <c r="F2991" t="s">
        <v>24183</v>
      </c>
      <c r="G2991" s="7">
        <v>5892.8499999999995</v>
      </c>
    </row>
    <row r="2992" spans="1:7" x14ac:dyDescent="0.25">
      <c r="A2992">
        <v>3021100</v>
      </c>
      <c r="B2992" t="s">
        <v>24260</v>
      </c>
      <c r="C2992" t="s">
        <v>23738</v>
      </c>
      <c r="D2992" t="s">
        <v>374</v>
      </c>
      <c r="E2992">
        <v>615120</v>
      </c>
      <c r="F2992" t="s">
        <v>24183</v>
      </c>
      <c r="G2992" s="7">
        <v>3260.72</v>
      </c>
    </row>
    <row r="2993" spans="1:7" x14ac:dyDescent="0.25">
      <c r="A2993">
        <v>3021100</v>
      </c>
      <c r="B2993" t="s">
        <v>24260</v>
      </c>
      <c r="C2993" t="s">
        <v>23738</v>
      </c>
      <c r="D2993" t="s">
        <v>374</v>
      </c>
      <c r="E2993">
        <v>616120</v>
      </c>
      <c r="F2993" t="s">
        <v>24183</v>
      </c>
      <c r="G2993" s="7">
        <v>424.12</v>
      </c>
    </row>
    <row r="2994" spans="1:7" x14ac:dyDescent="0.25">
      <c r="A2994">
        <v>3021100</v>
      </c>
      <c r="B2994" t="s">
        <v>24260</v>
      </c>
      <c r="C2994" t="s">
        <v>23738</v>
      </c>
      <c r="D2994" t="s">
        <v>374</v>
      </c>
      <c r="E2994">
        <v>617120</v>
      </c>
      <c r="F2994" t="s">
        <v>24183</v>
      </c>
      <c r="G2994" s="7">
        <v>661.88</v>
      </c>
    </row>
    <row r="2995" spans="1:7" x14ac:dyDescent="0.25">
      <c r="A2995">
        <v>3021100</v>
      </c>
      <c r="B2995" t="s">
        <v>24260</v>
      </c>
      <c r="C2995" t="s">
        <v>23738</v>
      </c>
      <c r="D2995" t="s">
        <v>375</v>
      </c>
      <c r="E2995">
        <v>615140</v>
      </c>
      <c r="F2995" t="s">
        <v>24183</v>
      </c>
      <c r="G2995" s="7">
        <v>13918.210000000001</v>
      </c>
    </row>
    <row r="2996" spans="1:7" x14ac:dyDescent="0.25">
      <c r="A2996">
        <v>3021100</v>
      </c>
      <c r="B2996" t="s">
        <v>24260</v>
      </c>
      <c r="C2996" t="s">
        <v>23738</v>
      </c>
      <c r="D2996" t="s">
        <v>375</v>
      </c>
      <c r="E2996">
        <v>616130</v>
      </c>
      <c r="F2996" t="s">
        <v>24183</v>
      </c>
      <c r="G2996" s="7">
        <v>1749.0099999999998</v>
      </c>
    </row>
    <row r="2997" spans="1:7" x14ac:dyDescent="0.25">
      <c r="A2997">
        <v>3021100</v>
      </c>
      <c r="B2997" t="s">
        <v>24260</v>
      </c>
      <c r="C2997" t="s">
        <v>23738</v>
      </c>
      <c r="D2997" t="s">
        <v>375</v>
      </c>
      <c r="E2997">
        <v>617130</v>
      </c>
      <c r="F2997" t="s">
        <v>24183</v>
      </c>
      <c r="G2997" s="7">
        <v>2344.86</v>
      </c>
    </row>
    <row r="2998" spans="1:7" x14ac:dyDescent="0.25">
      <c r="A2998">
        <v>3023317</v>
      </c>
      <c r="B2998" t="s">
        <v>24192</v>
      </c>
      <c r="C2998" t="s">
        <v>24193</v>
      </c>
      <c r="D2998" t="s">
        <v>371</v>
      </c>
      <c r="E2998">
        <v>615100</v>
      </c>
      <c r="F2998" t="s">
        <v>24184</v>
      </c>
      <c r="G2998" s="7">
        <v>46884.119999999995</v>
      </c>
    </row>
    <row r="2999" spans="1:7" x14ac:dyDescent="0.25">
      <c r="A2999">
        <v>3023317</v>
      </c>
      <c r="B2999" t="s">
        <v>24192</v>
      </c>
      <c r="C2999" t="s">
        <v>24193</v>
      </c>
      <c r="D2999" t="s">
        <v>371</v>
      </c>
      <c r="E2999">
        <v>616100</v>
      </c>
      <c r="F2999" t="s">
        <v>24184</v>
      </c>
      <c r="G2999" s="7">
        <v>6281.9900000000007</v>
      </c>
    </row>
    <row r="3000" spans="1:7" x14ac:dyDescent="0.25">
      <c r="A3000">
        <v>3023317</v>
      </c>
      <c r="B3000" t="s">
        <v>24192</v>
      </c>
      <c r="C3000" t="s">
        <v>24193</v>
      </c>
      <c r="D3000" t="s">
        <v>371</v>
      </c>
      <c r="E3000">
        <v>617100</v>
      </c>
      <c r="F3000" t="s">
        <v>24184</v>
      </c>
      <c r="G3000" s="7">
        <v>13446.369999999999</v>
      </c>
    </row>
    <row r="3001" spans="1:7" x14ac:dyDescent="0.25">
      <c r="A3001" s="77">
        <v>3023317</v>
      </c>
      <c r="B3001" t="s">
        <v>24192</v>
      </c>
      <c r="C3001" t="s">
        <v>24193</v>
      </c>
      <c r="D3001" t="s">
        <v>373</v>
      </c>
      <c r="E3001">
        <v>615130</v>
      </c>
      <c r="F3001" t="s">
        <v>24184</v>
      </c>
      <c r="G3001" s="7">
        <v>25385.82</v>
      </c>
    </row>
    <row r="3002" spans="1:7" x14ac:dyDescent="0.25">
      <c r="A3002" s="77">
        <v>3023317</v>
      </c>
      <c r="B3002" t="s">
        <v>24192</v>
      </c>
      <c r="C3002" t="s">
        <v>24193</v>
      </c>
      <c r="D3002" t="s">
        <v>373</v>
      </c>
      <c r="E3002">
        <v>616160</v>
      </c>
      <c r="F3002" t="s">
        <v>24184</v>
      </c>
      <c r="G3002" s="7">
        <v>2962.7999999999997</v>
      </c>
    </row>
    <row r="3003" spans="1:7" x14ac:dyDescent="0.25">
      <c r="A3003" s="77">
        <v>3023317</v>
      </c>
      <c r="B3003" t="s">
        <v>24192</v>
      </c>
      <c r="C3003" t="s">
        <v>24193</v>
      </c>
      <c r="D3003" t="s">
        <v>373</v>
      </c>
      <c r="E3003">
        <v>617150</v>
      </c>
      <c r="F3003" t="s">
        <v>24184</v>
      </c>
      <c r="G3003" s="7">
        <v>5152.0499999999993</v>
      </c>
    </row>
    <row r="3004" spans="1:7" x14ac:dyDescent="0.25">
      <c r="A3004" s="77">
        <v>3023317</v>
      </c>
      <c r="B3004" t="s">
        <v>24192</v>
      </c>
      <c r="C3004" t="s">
        <v>24193</v>
      </c>
      <c r="D3004" t="s">
        <v>374</v>
      </c>
      <c r="E3004">
        <v>615120</v>
      </c>
      <c r="F3004" t="s">
        <v>24184</v>
      </c>
      <c r="G3004" s="7">
        <v>2704.5</v>
      </c>
    </row>
    <row r="3005" spans="1:7" x14ac:dyDescent="0.25">
      <c r="A3005" s="77">
        <v>3023317</v>
      </c>
      <c r="B3005" t="s">
        <v>24192</v>
      </c>
      <c r="C3005" t="s">
        <v>24193</v>
      </c>
      <c r="D3005" t="s">
        <v>374</v>
      </c>
      <c r="E3005">
        <v>616120</v>
      </c>
      <c r="F3005" t="s">
        <v>24184</v>
      </c>
      <c r="G3005" s="7">
        <v>343.12</v>
      </c>
    </row>
    <row r="3006" spans="1:7" x14ac:dyDescent="0.25">
      <c r="A3006" s="77">
        <v>3023317</v>
      </c>
      <c r="B3006" t="s">
        <v>24192</v>
      </c>
      <c r="C3006" t="s">
        <v>24193</v>
      </c>
      <c r="D3006" t="s">
        <v>374</v>
      </c>
      <c r="E3006">
        <v>617120</v>
      </c>
      <c r="F3006" t="s">
        <v>24184</v>
      </c>
      <c r="G3006" s="7">
        <v>551.72</v>
      </c>
    </row>
    <row r="3007" spans="1:7" x14ac:dyDescent="0.25">
      <c r="A3007" s="77">
        <v>3023317</v>
      </c>
      <c r="B3007" t="s">
        <v>24192</v>
      </c>
      <c r="C3007" t="s">
        <v>24193</v>
      </c>
      <c r="D3007" t="s">
        <v>375</v>
      </c>
      <c r="E3007">
        <v>615140</v>
      </c>
      <c r="F3007" t="s">
        <v>24184</v>
      </c>
      <c r="G3007" s="7">
        <v>4526.3700000000008</v>
      </c>
    </row>
    <row r="3008" spans="1:7" x14ac:dyDescent="0.25">
      <c r="A3008" s="77">
        <v>3023317</v>
      </c>
      <c r="B3008" t="s">
        <v>24192</v>
      </c>
      <c r="C3008" t="s">
        <v>24193</v>
      </c>
      <c r="D3008" t="s">
        <v>375</v>
      </c>
      <c r="E3008">
        <v>616130</v>
      </c>
      <c r="F3008" t="s">
        <v>24184</v>
      </c>
      <c r="G3008" s="7">
        <v>491.31</v>
      </c>
    </row>
    <row r="3009" spans="1:7" x14ac:dyDescent="0.25">
      <c r="A3009" s="77">
        <v>3023317</v>
      </c>
      <c r="B3009" t="s">
        <v>24192</v>
      </c>
      <c r="C3009" t="s">
        <v>24193</v>
      </c>
      <c r="D3009" t="s">
        <v>375</v>
      </c>
      <c r="E3009">
        <v>617130</v>
      </c>
      <c r="F3009" t="s">
        <v>24184</v>
      </c>
      <c r="G3009" s="7">
        <v>923.38</v>
      </c>
    </row>
    <row r="3010" spans="1:7" x14ac:dyDescent="0.25">
      <c r="A3010" s="77">
        <v>3023317</v>
      </c>
      <c r="B3010" t="s">
        <v>24192</v>
      </c>
      <c r="C3010" t="s">
        <v>24193</v>
      </c>
      <c r="D3010" t="s">
        <v>377</v>
      </c>
      <c r="E3010">
        <v>611110</v>
      </c>
      <c r="F3010" t="s">
        <v>24184</v>
      </c>
      <c r="G3010" s="7">
        <v>3292.0399999999995</v>
      </c>
    </row>
    <row r="3011" spans="1:7" x14ac:dyDescent="0.25">
      <c r="A3011" s="77">
        <v>3023317</v>
      </c>
      <c r="B3011" t="s">
        <v>24192</v>
      </c>
      <c r="C3011" t="s">
        <v>24193</v>
      </c>
      <c r="D3011" t="s">
        <v>377</v>
      </c>
      <c r="E3011">
        <v>611120</v>
      </c>
      <c r="F3011" t="s">
        <v>24184</v>
      </c>
      <c r="G3011" s="7">
        <v>346.82</v>
      </c>
    </row>
    <row r="3012" spans="1:7" x14ac:dyDescent="0.25">
      <c r="A3012" s="77">
        <v>3023317</v>
      </c>
      <c r="B3012" t="s">
        <v>24192</v>
      </c>
      <c r="C3012" t="s">
        <v>24193</v>
      </c>
      <c r="D3012" t="s">
        <v>377</v>
      </c>
      <c r="E3012">
        <v>611130</v>
      </c>
      <c r="F3012" t="s">
        <v>24184</v>
      </c>
      <c r="G3012" s="7">
        <v>497.5800000000001</v>
      </c>
    </row>
    <row r="3013" spans="1:7" x14ac:dyDescent="0.25">
      <c r="A3013" s="77">
        <v>3023500</v>
      </c>
      <c r="B3013" t="s">
        <v>24194</v>
      </c>
      <c r="C3013" t="s">
        <v>24195</v>
      </c>
      <c r="D3013" t="s">
        <v>371</v>
      </c>
      <c r="E3013">
        <v>615100</v>
      </c>
      <c r="F3013" t="s">
        <v>24184</v>
      </c>
      <c r="G3013" s="7">
        <v>28071.660000000003</v>
      </c>
    </row>
    <row r="3014" spans="1:7" x14ac:dyDescent="0.25">
      <c r="A3014" s="77">
        <v>3023500</v>
      </c>
      <c r="B3014" t="s">
        <v>24194</v>
      </c>
      <c r="C3014" t="s">
        <v>24195</v>
      </c>
      <c r="D3014" t="s">
        <v>371</v>
      </c>
      <c r="E3014">
        <v>616100</v>
      </c>
      <c r="F3014" t="s">
        <v>24184</v>
      </c>
      <c r="G3014" s="7">
        <v>3804.1700000000005</v>
      </c>
    </row>
    <row r="3015" spans="1:7" x14ac:dyDescent="0.25">
      <c r="A3015" s="77">
        <v>3023500</v>
      </c>
      <c r="B3015" t="s">
        <v>24194</v>
      </c>
      <c r="C3015" t="s">
        <v>24195</v>
      </c>
      <c r="D3015" t="s">
        <v>371</v>
      </c>
      <c r="E3015">
        <v>617100</v>
      </c>
      <c r="F3015" t="s">
        <v>24184</v>
      </c>
      <c r="G3015" s="7">
        <v>8050.93</v>
      </c>
    </row>
    <row r="3016" spans="1:7" x14ac:dyDescent="0.25">
      <c r="A3016" s="77">
        <v>3023500</v>
      </c>
      <c r="B3016" t="s">
        <v>24194</v>
      </c>
      <c r="C3016" t="s">
        <v>24195</v>
      </c>
      <c r="D3016" t="s">
        <v>373</v>
      </c>
      <c r="E3016">
        <v>615130</v>
      </c>
      <c r="F3016" t="s">
        <v>24184</v>
      </c>
      <c r="G3016" s="7">
        <v>11506.429999999998</v>
      </c>
    </row>
    <row r="3017" spans="1:7" x14ac:dyDescent="0.25">
      <c r="A3017" s="77">
        <v>3023500</v>
      </c>
      <c r="B3017" t="s">
        <v>24194</v>
      </c>
      <c r="C3017" t="s">
        <v>24195</v>
      </c>
      <c r="D3017" t="s">
        <v>373</v>
      </c>
      <c r="E3017">
        <v>616160</v>
      </c>
      <c r="F3017" t="s">
        <v>24184</v>
      </c>
      <c r="G3017" s="7">
        <v>1288.1100000000001</v>
      </c>
    </row>
    <row r="3018" spans="1:7" x14ac:dyDescent="0.25">
      <c r="A3018" s="77">
        <v>3023500</v>
      </c>
      <c r="B3018" t="s">
        <v>24194</v>
      </c>
      <c r="C3018" t="s">
        <v>24195</v>
      </c>
      <c r="D3018" t="s">
        <v>373</v>
      </c>
      <c r="E3018">
        <v>617150</v>
      </c>
      <c r="F3018" t="s">
        <v>24184</v>
      </c>
      <c r="G3018" s="7">
        <v>2347.3300000000004</v>
      </c>
    </row>
    <row r="3019" spans="1:7" x14ac:dyDescent="0.25">
      <c r="A3019" s="77">
        <v>3023500</v>
      </c>
      <c r="B3019" t="s">
        <v>24194</v>
      </c>
      <c r="C3019" t="s">
        <v>24195</v>
      </c>
      <c r="D3019" t="s">
        <v>374</v>
      </c>
      <c r="E3019">
        <v>615120</v>
      </c>
      <c r="F3019" t="s">
        <v>24184</v>
      </c>
      <c r="G3019" s="7">
        <v>937.51</v>
      </c>
    </row>
    <row r="3020" spans="1:7" x14ac:dyDescent="0.25">
      <c r="A3020" s="77">
        <v>3023500</v>
      </c>
      <c r="B3020" t="s">
        <v>24194</v>
      </c>
      <c r="C3020" t="s">
        <v>24195</v>
      </c>
      <c r="D3020" t="s">
        <v>374</v>
      </c>
      <c r="E3020">
        <v>616120</v>
      </c>
      <c r="F3020" t="s">
        <v>24184</v>
      </c>
      <c r="G3020" s="7">
        <v>95.2</v>
      </c>
    </row>
    <row r="3021" spans="1:7" x14ac:dyDescent="0.25">
      <c r="A3021" s="77">
        <v>3023500</v>
      </c>
      <c r="B3021" t="s">
        <v>24194</v>
      </c>
      <c r="C3021" t="s">
        <v>24195</v>
      </c>
      <c r="D3021" t="s">
        <v>374</v>
      </c>
      <c r="E3021">
        <v>617120</v>
      </c>
      <c r="F3021" t="s">
        <v>24184</v>
      </c>
      <c r="G3021" s="7">
        <v>191.25</v>
      </c>
    </row>
    <row r="3022" spans="1:7" x14ac:dyDescent="0.25">
      <c r="A3022" s="77">
        <v>3023500</v>
      </c>
      <c r="B3022" t="s">
        <v>24194</v>
      </c>
      <c r="C3022" t="s">
        <v>24195</v>
      </c>
      <c r="D3022" t="s">
        <v>375</v>
      </c>
      <c r="E3022">
        <v>615140</v>
      </c>
      <c r="F3022" t="s">
        <v>24184</v>
      </c>
      <c r="G3022" s="7">
        <v>2853.78</v>
      </c>
    </row>
    <row r="3023" spans="1:7" x14ac:dyDescent="0.25">
      <c r="A3023" s="77">
        <v>3023500</v>
      </c>
      <c r="B3023" t="s">
        <v>24194</v>
      </c>
      <c r="C3023" t="s">
        <v>24195</v>
      </c>
      <c r="D3023" t="s">
        <v>375</v>
      </c>
      <c r="E3023">
        <v>616130</v>
      </c>
      <c r="F3023" t="s">
        <v>24184</v>
      </c>
      <c r="G3023" s="7">
        <v>365.52</v>
      </c>
    </row>
    <row r="3024" spans="1:7" x14ac:dyDescent="0.25">
      <c r="A3024" s="77">
        <v>3023500</v>
      </c>
      <c r="B3024" t="s">
        <v>24194</v>
      </c>
      <c r="C3024" t="s">
        <v>24195</v>
      </c>
      <c r="D3024" t="s">
        <v>375</v>
      </c>
      <c r="E3024">
        <v>617130</v>
      </c>
      <c r="F3024" t="s">
        <v>24184</v>
      </c>
      <c r="G3024" s="7">
        <v>582.16999999999996</v>
      </c>
    </row>
    <row r="3025" spans="1:7" x14ac:dyDescent="0.25">
      <c r="A3025" s="77">
        <v>3023500</v>
      </c>
      <c r="B3025" t="s">
        <v>24194</v>
      </c>
      <c r="C3025" t="s">
        <v>24195</v>
      </c>
      <c r="D3025" t="s">
        <v>377</v>
      </c>
      <c r="E3025">
        <v>611110</v>
      </c>
      <c r="F3025" t="s">
        <v>24184</v>
      </c>
      <c r="G3025" s="7">
        <v>942.42000000000007</v>
      </c>
    </row>
    <row r="3026" spans="1:7" x14ac:dyDescent="0.25">
      <c r="A3026" s="77">
        <v>3023500</v>
      </c>
      <c r="B3026" t="s">
        <v>24194</v>
      </c>
      <c r="C3026" t="s">
        <v>24195</v>
      </c>
      <c r="D3026" t="s">
        <v>377</v>
      </c>
      <c r="E3026">
        <v>611120</v>
      </c>
      <c r="F3026" t="s">
        <v>24184</v>
      </c>
      <c r="G3026" s="7">
        <v>101.12</v>
      </c>
    </row>
    <row r="3027" spans="1:7" x14ac:dyDescent="0.25">
      <c r="A3027" s="77">
        <v>3023500</v>
      </c>
      <c r="B3027" t="s">
        <v>24194</v>
      </c>
      <c r="C3027" t="s">
        <v>24195</v>
      </c>
      <c r="D3027" t="s">
        <v>377</v>
      </c>
      <c r="E3027">
        <v>611130</v>
      </c>
      <c r="F3027" t="s">
        <v>24184</v>
      </c>
      <c r="G3027" s="7">
        <v>192.26</v>
      </c>
    </row>
    <row r="3028" spans="1:7" x14ac:dyDescent="0.25">
      <c r="A3028" s="77">
        <v>3022009</v>
      </c>
      <c r="B3028" t="s">
        <v>24196</v>
      </c>
      <c r="C3028" t="s">
        <v>24197</v>
      </c>
      <c r="D3028" t="s">
        <v>371</v>
      </c>
      <c r="E3028">
        <v>615100</v>
      </c>
      <c r="F3028" t="s">
        <v>24184</v>
      </c>
      <c r="G3028" s="7">
        <v>118701.78999999998</v>
      </c>
    </row>
    <row r="3029" spans="1:7" x14ac:dyDescent="0.25">
      <c r="A3029" s="77">
        <v>3022009</v>
      </c>
      <c r="B3029" t="s">
        <v>24196</v>
      </c>
      <c r="C3029" t="s">
        <v>24197</v>
      </c>
      <c r="D3029" t="s">
        <v>371</v>
      </c>
      <c r="E3029">
        <v>616100</v>
      </c>
      <c r="F3029" t="s">
        <v>24184</v>
      </c>
      <c r="G3029" s="7">
        <v>15866.16</v>
      </c>
    </row>
    <row r="3030" spans="1:7" x14ac:dyDescent="0.25">
      <c r="A3030" s="77">
        <v>3022009</v>
      </c>
      <c r="B3030" t="s">
        <v>24196</v>
      </c>
      <c r="C3030" t="s">
        <v>24197</v>
      </c>
      <c r="D3030" t="s">
        <v>371</v>
      </c>
      <c r="E3030">
        <v>617100</v>
      </c>
      <c r="F3030" t="s">
        <v>24184</v>
      </c>
      <c r="G3030" s="7">
        <v>33005.620000000003</v>
      </c>
    </row>
    <row r="3031" spans="1:7" x14ac:dyDescent="0.25">
      <c r="A3031" s="77">
        <v>3022009</v>
      </c>
      <c r="B3031" t="s">
        <v>24196</v>
      </c>
      <c r="C3031" t="s">
        <v>24197</v>
      </c>
      <c r="D3031" t="s">
        <v>373</v>
      </c>
      <c r="E3031">
        <v>615130</v>
      </c>
      <c r="F3031" t="s">
        <v>24184</v>
      </c>
      <c r="G3031" s="7">
        <v>42061.999999999993</v>
      </c>
    </row>
    <row r="3032" spans="1:7" x14ac:dyDescent="0.25">
      <c r="A3032" s="77">
        <v>3022009</v>
      </c>
      <c r="B3032" t="s">
        <v>24196</v>
      </c>
      <c r="C3032" t="s">
        <v>24197</v>
      </c>
      <c r="D3032" t="s">
        <v>373</v>
      </c>
      <c r="E3032">
        <v>616160</v>
      </c>
      <c r="F3032" t="s">
        <v>24184</v>
      </c>
      <c r="G3032" s="7">
        <v>5255.0600000000013</v>
      </c>
    </row>
    <row r="3033" spans="1:7" x14ac:dyDescent="0.25">
      <c r="A3033" s="77">
        <v>3022009</v>
      </c>
      <c r="B3033" t="s">
        <v>24196</v>
      </c>
      <c r="C3033" t="s">
        <v>24197</v>
      </c>
      <c r="D3033" t="s">
        <v>373</v>
      </c>
      <c r="E3033">
        <v>617150</v>
      </c>
      <c r="F3033" t="s">
        <v>24184</v>
      </c>
      <c r="G3033" s="7">
        <v>8073.29</v>
      </c>
    </row>
    <row r="3034" spans="1:7" x14ac:dyDescent="0.25">
      <c r="A3034" s="77">
        <v>3022009</v>
      </c>
      <c r="B3034" t="s">
        <v>24196</v>
      </c>
      <c r="C3034" t="s">
        <v>24197</v>
      </c>
      <c r="D3034" t="s">
        <v>374</v>
      </c>
      <c r="E3034">
        <v>615120</v>
      </c>
      <c r="F3034" t="s">
        <v>24184</v>
      </c>
      <c r="G3034" s="7">
        <v>2268.0499999999984</v>
      </c>
    </row>
    <row r="3035" spans="1:7" x14ac:dyDescent="0.25">
      <c r="A3035" s="77">
        <v>3022009</v>
      </c>
      <c r="B3035" t="s">
        <v>24196</v>
      </c>
      <c r="C3035" t="s">
        <v>24197</v>
      </c>
      <c r="D3035" t="s">
        <v>374</v>
      </c>
      <c r="E3035">
        <v>616120</v>
      </c>
      <c r="F3035" t="s">
        <v>24184</v>
      </c>
      <c r="G3035" s="7">
        <v>228.8</v>
      </c>
    </row>
    <row r="3036" spans="1:7" x14ac:dyDescent="0.25">
      <c r="A3036" s="77">
        <v>3022009</v>
      </c>
      <c r="B3036" t="s">
        <v>24196</v>
      </c>
      <c r="C3036" t="s">
        <v>24197</v>
      </c>
      <c r="D3036" t="s">
        <v>374</v>
      </c>
      <c r="E3036">
        <v>617120</v>
      </c>
      <c r="F3036" t="s">
        <v>24184</v>
      </c>
      <c r="G3036" s="7">
        <v>323.77</v>
      </c>
    </row>
    <row r="3037" spans="1:7" x14ac:dyDescent="0.25">
      <c r="A3037" s="77">
        <v>3022009</v>
      </c>
      <c r="B3037" t="s">
        <v>24196</v>
      </c>
      <c r="C3037" t="s">
        <v>24197</v>
      </c>
      <c r="D3037" t="s">
        <v>375</v>
      </c>
      <c r="E3037">
        <v>615140</v>
      </c>
      <c r="F3037" t="s">
        <v>24184</v>
      </c>
      <c r="G3037" s="7">
        <v>10248.130000000001</v>
      </c>
    </row>
    <row r="3038" spans="1:7" x14ac:dyDescent="0.25">
      <c r="A3038" s="77">
        <v>3022009</v>
      </c>
      <c r="B3038" t="s">
        <v>24196</v>
      </c>
      <c r="C3038" t="s">
        <v>24197</v>
      </c>
      <c r="D3038" t="s">
        <v>375</v>
      </c>
      <c r="E3038">
        <v>616130</v>
      </c>
      <c r="F3038" t="s">
        <v>24184</v>
      </c>
      <c r="G3038" s="7">
        <v>1341.91</v>
      </c>
    </row>
    <row r="3039" spans="1:7" x14ac:dyDescent="0.25">
      <c r="A3039" s="77">
        <v>3022009</v>
      </c>
      <c r="B3039" t="s">
        <v>24196</v>
      </c>
      <c r="C3039" t="s">
        <v>24197</v>
      </c>
      <c r="D3039" t="s">
        <v>375</v>
      </c>
      <c r="E3039">
        <v>617130</v>
      </c>
      <c r="F3039" t="s">
        <v>24184</v>
      </c>
      <c r="G3039" s="7">
        <v>2080.2199999999998</v>
      </c>
    </row>
    <row r="3040" spans="1:7" x14ac:dyDescent="0.25">
      <c r="A3040" s="77">
        <v>3022009</v>
      </c>
      <c r="B3040" t="s">
        <v>24196</v>
      </c>
      <c r="C3040" t="s">
        <v>24197</v>
      </c>
      <c r="D3040" t="s">
        <v>377</v>
      </c>
      <c r="E3040">
        <v>611110</v>
      </c>
      <c r="F3040" t="s">
        <v>24184</v>
      </c>
      <c r="G3040" s="7">
        <v>8000.9400000000023</v>
      </c>
    </row>
    <row r="3041" spans="1:7" x14ac:dyDescent="0.25">
      <c r="A3041" s="77">
        <v>3022009</v>
      </c>
      <c r="B3041" t="s">
        <v>24196</v>
      </c>
      <c r="C3041" t="s">
        <v>24197</v>
      </c>
      <c r="D3041" t="s">
        <v>377</v>
      </c>
      <c r="E3041">
        <v>611120</v>
      </c>
      <c r="F3041" t="s">
        <v>24184</v>
      </c>
      <c r="G3041" s="7">
        <v>731.56000000000006</v>
      </c>
    </row>
    <row r="3042" spans="1:7" x14ac:dyDescent="0.25">
      <c r="A3042" s="77">
        <v>3022009</v>
      </c>
      <c r="B3042" t="s">
        <v>24196</v>
      </c>
      <c r="C3042" t="s">
        <v>24197</v>
      </c>
      <c r="D3042" t="s">
        <v>377</v>
      </c>
      <c r="E3042">
        <v>611130</v>
      </c>
      <c r="F3042" t="s">
        <v>24184</v>
      </c>
      <c r="G3042" s="7">
        <v>1624.0899999999997</v>
      </c>
    </row>
    <row r="3043" spans="1:7" x14ac:dyDescent="0.25">
      <c r="A3043" s="77">
        <v>3022011</v>
      </c>
      <c r="B3043" t="s">
        <v>24198</v>
      </c>
      <c r="C3043" t="s">
        <v>46</v>
      </c>
      <c r="D3043" t="s">
        <v>371</v>
      </c>
      <c r="E3043">
        <v>615100</v>
      </c>
      <c r="F3043" t="s">
        <v>24184</v>
      </c>
      <c r="G3043" s="7">
        <v>37945.920000000006</v>
      </c>
    </row>
    <row r="3044" spans="1:7" x14ac:dyDescent="0.25">
      <c r="A3044" s="77">
        <v>3022011</v>
      </c>
      <c r="B3044" t="s">
        <v>24198</v>
      </c>
      <c r="C3044" t="s">
        <v>46</v>
      </c>
      <c r="D3044" t="s">
        <v>371</v>
      </c>
      <c r="E3044">
        <v>616100</v>
      </c>
      <c r="F3044" t="s">
        <v>24184</v>
      </c>
      <c r="G3044" s="7">
        <v>5028.25</v>
      </c>
    </row>
    <row r="3045" spans="1:7" x14ac:dyDescent="0.25">
      <c r="A3045" s="77">
        <v>3022011</v>
      </c>
      <c r="B3045" t="s">
        <v>24198</v>
      </c>
      <c r="C3045" t="s">
        <v>46</v>
      </c>
      <c r="D3045" t="s">
        <v>371</v>
      </c>
      <c r="E3045">
        <v>617100</v>
      </c>
      <c r="F3045" t="s">
        <v>24184</v>
      </c>
      <c r="G3045" s="7">
        <v>9668.83</v>
      </c>
    </row>
    <row r="3046" spans="1:7" x14ac:dyDescent="0.25">
      <c r="A3046" s="77">
        <v>3022011</v>
      </c>
      <c r="B3046" t="s">
        <v>24198</v>
      </c>
      <c r="C3046" t="s">
        <v>46</v>
      </c>
      <c r="D3046" t="s">
        <v>373</v>
      </c>
      <c r="E3046">
        <v>615130</v>
      </c>
      <c r="F3046" t="s">
        <v>24184</v>
      </c>
      <c r="G3046" s="7">
        <v>17848.020000000004</v>
      </c>
    </row>
    <row r="3047" spans="1:7" x14ac:dyDescent="0.25">
      <c r="A3047" s="77">
        <v>3022011</v>
      </c>
      <c r="B3047" t="s">
        <v>24198</v>
      </c>
      <c r="C3047" t="s">
        <v>46</v>
      </c>
      <c r="D3047" t="s">
        <v>373</v>
      </c>
      <c r="E3047">
        <v>616160</v>
      </c>
      <c r="F3047" t="s">
        <v>24184</v>
      </c>
      <c r="G3047" s="7">
        <v>2025.77</v>
      </c>
    </row>
    <row r="3048" spans="1:7" x14ac:dyDescent="0.25">
      <c r="A3048" s="77">
        <v>3022011</v>
      </c>
      <c r="B3048" t="s">
        <v>24198</v>
      </c>
      <c r="C3048" t="s">
        <v>46</v>
      </c>
      <c r="D3048" t="s">
        <v>373</v>
      </c>
      <c r="E3048">
        <v>617150</v>
      </c>
      <c r="F3048" t="s">
        <v>24184</v>
      </c>
      <c r="G3048" s="7">
        <v>3403.46</v>
      </c>
    </row>
    <row r="3049" spans="1:7" x14ac:dyDescent="0.25">
      <c r="A3049" s="77">
        <v>3022011</v>
      </c>
      <c r="B3049" t="s">
        <v>24198</v>
      </c>
      <c r="C3049" t="s">
        <v>46</v>
      </c>
      <c r="D3049" t="s">
        <v>374</v>
      </c>
      <c r="E3049">
        <v>615120</v>
      </c>
      <c r="F3049" t="s">
        <v>24184</v>
      </c>
      <c r="G3049" s="7">
        <v>520.4899999999999</v>
      </c>
    </row>
    <row r="3050" spans="1:7" x14ac:dyDescent="0.25">
      <c r="A3050" s="77">
        <v>3022011</v>
      </c>
      <c r="B3050" t="s">
        <v>24198</v>
      </c>
      <c r="C3050" t="s">
        <v>46</v>
      </c>
      <c r="D3050" t="s">
        <v>374</v>
      </c>
      <c r="E3050">
        <v>616120</v>
      </c>
      <c r="F3050" t="s">
        <v>24184</v>
      </c>
      <c r="G3050" s="7">
        <v>62.3</v>
      </c>
    </row>
    <row r="3051" spans="1:7" x14ac:dyDescent="0.25">
      <c r="A3051">
        <v>3022011</v>
      </c>
      <c r="B3051" t="s">
        <v>24198</v>
      </c>
      <c r="C3051" t="s">
        <v>46</v>
      </c>
      <c r="D3051" t="s">
        <v>374</v>
      </c>
      <c r="E3051">
        <v>617120</v>
      </c>
      <c r="F3051" t="s">
        <v>24184</v>
      </c>
      <c r="G3051" s="7">
        <v>105.65</v>
      </c>
    </row>
    <row r="3052" spans="1:7" x14ac:dyDescent="0.25">
      <c r="A3052">
        <v>3022011</v>
      </c>
      <c r="B3052" t="s">
        <v>24198</v>
      </c>
      <c r="C3052" t="s">
        <v>46</v>
      </c>
      <c r="D3052" t="s">
        <v>375</v>
      </c>
      <c r="E3052">
        <v>615140</v>
      </c>
      <c r="F3052" t="s">
        <v>24184</v>
      </c>
      <c r="G3052" s="7">
        <v>2389.5100000000002</v>
      </c>
    </row>
    <row r="3053" spans="1:7" x14ac:dyDescent="0.25">
      <c r="A3053">
        <v>3022011</v>
      </c>
      <c r="B3053" t="s">
        <v>24198</v>
      </c>
      <c r="C3053" t="s">
        <v>46</v>
      </c>
      <c r="D3053" t="s">
        <v>375</v>
      </c>
      <c r="E3053">
        <v>616130</v>
      </c>
      <c r="F3053" t="s">
        <v>24184</v>
      </c>
      <c r="G3053" s="7">
        <v>288.37</v>
      </c>
    </row>
    <row r="3054" spans="1:7" x14ac:dyDescent="0.25">
      <c r="A3054">
        <v>3022011</v>
      </c>
      <c r="B3054" t="s">
        <v>24198</v>
      </c>
      <c r="C3054" t="s">
        <v>46</v>
      </c>
      <c r="D3054" t="s">
        <v>375</v>
      </c>
      <c r="E3054">
        <v>617130</v>
      </c>
      <c r="F3054" t="s">
        <v>24184</v>
      </c>
      <c r="G3054" s="7">
        <v>434.03</v>
      </c>
    </row>
    <row r="3055" spans="1:7" x14ac:dyDescent="0.25">
      <c r="A3055">
        <v>3022011</v>
      </c>
      <c r="B3055" t="s">
        <v>24198</v>
      </c>
      <c r="C3055" t="s">
        <v>46</v>
      </c>
      <c r="D3055" t="s">
        <v>377</v>
      </c>
      <c r="E3055">
        <v>611110</v>
      </c>
      <c r="F3055" t="s">
        <v>24184</v>
      </c>
      <c r="G3055" s="7">
        <v>4962.2300000000005</v>
      </c>
    </row>
    <row r="3056" spans="1:7" x14ac:dyDescent="0.25">
      <c r="A3056">
        <v>3022011</v>
      </c>
      <c r="B3056" t="s">
        <v>24198</v>
      </c>
      <c r="C3056" t="s">
        <v>46</v>
      </c>
      <c r="D3056" t="s">
        <v>377</v>
      </c>
      <c r="E3056">
        <v>611120</v>
      </c>
      <c r="F3056" t="s">
        <v>24184</v>
      </c>
      <c r="G3056" s="7">
        <v>342.82</v>
      </c>
    </row>
    <row r="3057" spans="1:7" x14ac:dyDescent="0.25">
      <c r="A3057">
        <v>3022011</v>
      </c>
      <c r="B3057" t="s">
        <v>24198</v>
      </c>
      <c r="C3057" t="s">
        <v>46</v>
      </c>
      <c r="D3057" t="s">
        <v>377</v>
      </c>
      <c r="E3057">
        <v>611130</v>
      </c>
      <c r="F3057" t="s">
        <v>24184</v>
      </c>
      <c r="G3057" s="7">
        <v>1007.2599999999999</v>
      </c>
    </row>
    <row r="3058" spans="1:7" x14ac:dyDescent="0.25">
      <c r="A3058">
        <v>3022011</v>
      </c>
      <c r="B3058" t="s">
        <v>24198</v>
      </c>
      <c r="C3058" t="s">
        <v>46</v>
      </c>
      <c r="D3058" t="s">
        <v>379</v>
      </c>
      <c r="E3058">
        <v>615170</v>
      </c>
      <c r="F3058" t="s">
        <v>24184</v>
      </c>
      <c r="G3058" s="7">
        <v>231.64999999999998</v>
      </c>
    </row>
    <row r="3059" spans="1:7" x14ac:dyDescent="0.25">
      <c r="A3059">
        <v>3022015</v>
      </c>
      <c r="B3059" t="s">
        <v>24199</v>
      </c>
      <c r="C3059" t="s">
        <v>241</v>
      </c>
      <c r="D3059" t="s">
        <v>371</v>
      </c>
      <c r="E3059">
        <v>615100</v>
      </c>
      <c r="F3059" t="s">
        <v>24184</v>
      </c>
      <c r="G3059" s="7">
        <v>54912.620000000024</v>
      </c>
    </row>
    <row r="3060" spans="1:7" x14ac:dyDescent="0.25">
      <c r="A3060">
        <v>3022015</v>
      </c>
      <c r="B3060" t="s">
        <v>24199</v>
      </c>
      <c r="C3060" t="s">
        <v>241</v>
      </c>
      <c r="D3060" t="s">
        <v>371</v>
      </c>
      <c r="E3060">
        <v>616100</v>
      </c>
      <c r="F3060" t="s">
        <v>24184</v>
      </c>
      <c r="G3060" s="7">
        <v>7631.21</v>
      </c>
    </row>
    <row r="3061" spans="1:7" x14ac:dyDescent="0.25">
      <c r="A3061">
        <v>3022015</v>
      </c>
      <c r="B3061" t="s">
        <v>24199</v>
      </c>
      <c r="C3061" t="s">
        <v>241</v>
      </c>
      <c r="D3061" t="s">
        <v>371</v>
      </c>
      <c r="E3061">
        <v>617100</v>
      </c>
      <c r="F3061" t="s">
        <v>24184</v>
      </c>
      <c r="G3061" s="7">
        <v>13264.410000000003</v>
      </c>
    </row>
    <row r="3062" spans="1:7" x14ac:dyDescent="0.25">
      <c r="A3062">
        <v>3022015</v>
      </c>
      <c r="B3062" t="s">
        <v>24199</v>
      </c>
      <c r="C3062" t="s">
        <v>241</v>
      </c>
      <c r="D3062" t="s">
        <v>373</v>
      </c>
      <c r="E3062">
        <v>615130</v>
      </c>
      <c r="F3062" t="s">
        <v>24184</v>
      </c>
      <c r="G3062" s="7">
        <v>59372.05000000001</v>
      </c>
    </row>
    <row r="3063" spans="1:7" x14ac:dyDescent="0.25">
      <c r="A3063">
        <v>3022015</v>
      </c>
      <c r="B3063" t="s">
        <v>24199</v>
      </c>
      <c r="C3063" t="s">
        <v>241</v>
      </c>
      <c r="D3063" t="s">
        <v>373</v>
      </c>
      <c r="E3063">
        <v>616160</v>
      </c>
      <c r="F3063" t="s">
        <v>24184</v>
      </c>
      <c r="G3063" s="7">
        <v>6845.8999999999987</v>
      </c>
    </row>
    <row r="3064" spans="1:7" x14ac:dyDescent="0.25">
      <c r="A3064">
        <v>3022015</v>
      </c>
      <c r="B3064" t="s">
        <v>24199</v>
      </c>
      <c r="C3064" t="s">
        <v>241</v>
      </c>
      <c r="D3064" t="s">
        <v>373</v>
      </c>
      <c r="E3064">
        <v>617150</v>
      </c>
      <c r="F3064" t="s">
        <v>24184</v>
      </c>
      <c r="G3064" s="7">
        <v>11220.89</v>
      </c>
    </row>
    <row r="3065" spans="1:7" x14ac:dyDescent="0.25">
      <c r="A3065">
        <v>3022015</v>
      </c>
      <c r="B3065" t="s">
        <v>24199</v>
      </c>
      <c r="C3065" t="s">
        <v>241</v>
      </c>
      <c r="D3065" t="s">
        <v>374</v>
      </c>
      <c r="E3065">
        <v>615120</v>
      </c>
      <c r="F3065" t="s">
        <v>24184</v>
      </c>
      <c r="G3065" s="7">
        <v>4629.5800000000008</v>
      </c>
    </row>
    <row r="3066" spans="1:7" x14ac:dyDescent="0.25">
      <c r="A3066">
        <v>3022015</v>
      </c>
      <c r="B3066" t="s">
        <v>24199</v>
      </c>
      <c r="C3066" t="s">
        <v>241</v>
      </c>
      <c r="D3066" t="s">
        <v>374</v>
      </c>
      <c r="E3066">
        <v>616120</v>
      </c>
      <c r="F3066" t="s">
        <v>24184</v>
      </c>
      <c r="G3066" s="7">
        <v>565.88</v>
      </c>
    </row>
    <row r="3067" spans="1:7" x14ac:dyDescent="0.25">
      <c r="A3067">
        <v>3022015</v>
      </c>
      <c r="B3067" t="s">
        <v>24199</v>
      </c>
      <c r="C3067" t="s">
        <v>241</v>
      </c>
      <c r="D3067" t="s">
        <v>374</v>
      </c>
      <c r="E3067">
        <v>617120</v>
      </c>
      <c r="F3067" t="s">
        <v>24184</v>
      </c>
      <c r="G3067" s="7">
        <v>939.73</v>
      </c>
    </row>
    <row r="3068" spans="1:7" x14ac:dyDescent="0.25">
      <c r="A3068">
        <v>3022015</v>
      </c>
      <c r="B3068" t="s">
        <v>24199</v>
      </c>
      <c r="C3068" t="s">
        <v>241</v>
      </c>
      <c r="D3068" t="s">
        <v>375</v>
      </c>
      <c r="E3068">
        <v>615140</v>
      </c>
      <c r="F3068" t="s">
        <v>24184</v>
      </c>
      <c r="G3068" s="7">
        <v>8567.8900000000049</v>
      </c>
    </row>
    <row r="3069" spans="1:7" x14ac:dyDescent="0.25">
      <c r="A3069">
        <v>3022015</v>
      </c>
      <c r="B3069" t="s">
        <v>24199</v>
      </c>
      <c r="C3069" t="s">
        <v>241</v>
      </c>
      <c r="D3069" t="s">
        <v>375</v>
      </c>
      <c r="E3069">
        <v>616130</v>
      </c>
      <c r="F3069" t="s">
        <v>24184</v>
      </c>
      <c r="G3069" s="7">
        <v>1091.1399999999999</v>
      </c>
    </row>
    <row r="3070" spans="1:7" x14ac:dyDescent="0.25">
      <c r="A3070">
        <v>3022015</v>
      </c>
      <c r="B3070" t="s">
        <v>24199</v>
      </c>
      <c r="C3070" t="s">
        <v>241</v>
      </c>
      <c r="D3070" t="s">
        <v>375</v>
      </c>
      <c r="E3070">
        <v>617130</v>
      </c>
      <c r="F3070" t="s">
        <v>24184</v>
      </c>
      <c r="G3070" s="7">
        <v>1739.14</v>
      </c>
    </row>
    <row r="3071" spans="1:7" x14ac:dyDescent="0.25">
      <c r="A3071">
        <v>3022015</v>
      </c>
      <c r="B3071" t="s">
        <v>24199</v>
      </c>
      <c r="C3071" t="s">
        <v>241</v>
      </c>
      <c r="D3071" t="s">
        <v>376</v>
      </c>
      <c r="E3071">
        <v>615110</v>
      </c>
      <c r="F3071" t="s">
        <v>24184</v>
      </c>
      <c r="G3071" s="7">
        <v>4985.12</v>
      </c>
    </row>
    <row r="3072" spans="1:7" x14ac:dyDescent="0.25">
      <c r="A3072">
        <v>3022015</v>
      </c>
      <c r="B3072" t="s">
        <v>24199</v>
      </c>
      <c r="C3072" t="s">
        <v>241</v>
      </c>
      <c r="D3072" t="s">
        <v>376</v>
      </c>
      <c r="E3072">
        <v>616110</v>
      </c>
      <c r="F3072" t="s">
        <v>24184</v>
      </c>
      <c r="G3072" s="7">
        <v>556.39</v>
      </c>
    </row>
    <row r="3073" spans="1:7" x14ac:dyDescent="0.25">
      <c r="A3073">
        <v>3022015</v>
      </c>
      <c r="B3073" t="s">
        <v>24199</v>
      </c>
      <c r="C3073" t="s">
        <v>241</v>
      </c>
      <c r="D3073" t="s">
        <v>376</v>
      </c>
      <c r="E3073">
        <v>617110</v>
      </c>
      <c r="F3073" t="s">
        <v>24184</v>
      </c>
      <c r="G3073" s="7">
        <v>603.43000000000006</v>
      </c>
    </row>
    <row r="3074" spans="1:7" x14ac:dyDescent="0.25">
      <c r="A3074">
        <v>3022015</v>
      </c>
      <c r="B3074" t="s">
        <v>24199</v>
      </c>
      <c r="C3074" t="s">
        <v>241</v>
      </c>
      <c r="D3074" t="s">
        <v>377</v>
      </c>
      <c r="E3074">
        <v>611110</v>
      </c>
      <c r="F3074" t="s">
        <v>24184</v>
      </c>
      <c r="G3074" s="7">
        <v>1850.25</v>
      </c>
    </row>
    <row r="3075" spans="1:7" x14ac:dyDescent="0.25">
      <c r="A3075">
        <v>3022015</v>
      </c>
      <c r="B3075" t="s">
        <v>24199</v>
      </c>
      <c r="C3075" t="s">
        <v>241</v>
      </c>
      <c r="D3075" t="s">
        <v>377</v>
      </c>
      <c r="E3075">
        <v>611120</v>
      </c>
      <c r="F3075" t="s">
        <v>24184</v>
      </c>
      <c r="G3075" s="7">
        <v>119.42999999999999</v>
      </c>
    </row>
    <row r="3076" spans="1:7" x14ac:dyDescent="0.25">
      <c r="A3076">
        <v>3022015</v>
      </c>
      <c r="B3076" t="s">
        <v>24199</v>
      </c>
      <c r="C3076" t="s">
        <v>241</v>
      </c>
      <c r="D3076" t="s">
        <v>377</v>
      </c>
      <c r="E3076">
        <v>611130</v>
      </c>
      <c r="F3076" t="s">
        <v>24184</v>
      </c>
      <c r="G3076" s="7">
        <v>257.7</v>
      </c>
    </row>
    <row r="3077" spans="1:7" x14ac:dyDescent="0.25">
      <c r="A3077">
        <v>3022015</v>
      </c>
      <c r="B3077" t="s">
        <v>24199</v>
      </c>
      <c r="C3077" t="s">
        <v>241</v>
      </c>
      <c r="D3077" t="s">
        <v>379</v>
      </c>
      <c r="E3077">
        <v>615170</v>
      </c>
      <c r="F3077" t="s">
        <v>24184</v>
      </c>
      <c r="G3077" s="7">
        <v>687.20999999999992</v>
      </c>
    </row>
    <row r="3078" spans="1:7" x14ac:dyDescent="0.25">
      <c r="A3078">
        <v>3022015</v>
      </c>
      <c r="B3078" t="s">
        <v>24199</v>
      </c>
      <c r="C3078" t="s">
        <v>241</v>
      </c>
      <c r="D3078" t="s">
        <v>379</v>
      </c>
      <c r="E3078">
        <v>616140</v>
      </c>
      <c r="F3078" t="s">
        <v>24184</v>
      </c>
      <c r="G3078" s="7">
        <v>40.020000000000003</v>
      </c>
    </row>
    <row r="3079" spans="1:7" x14ac:dyDescent="0.25">
      <c r="A3079">
        <v>3022015</v>
      </c>
      <c r="B3079" t="s">
        <v>24199</v>
      </c>
      <c r="C3079" t="s">
        <v>241</v>
      </c>
      <c r="D3079" t="s">
        <v>379</v>
      </c>
      <c r="E3079">
        <v>617160</v>
      </c>
      <c r="F3079" t="s">
        <v>24184</v>
      </c>
      <c r="G3079" s="7">
        <v>139.49</v>
      </c>
    </row>
    <row r="3080" spans="1:7" x14ac:dyDescent="0.25">
      <c r="A3080">
        <v>3022016</v>
      </c>
      <c r="B3080" t="s">
        <v>24200</v>
      </c>
      <c r="C3080" t="s">
        <v>160</v>
      </c>
      <c r="D3080" t="s">
        <v>371</v>
      </c>
      <c r="E3080">
        <v>615100</v>
      </c>
      <c r="F3080" t="s">
        <v>24184</v>
      </c>
      <c r="G3080" s="7">
        <v>43628.429999999935</v>
      </c>
    </row>
    <row r="3081" spans="1:7" x14ac:dyDescent="0.25">
      <c r="A3081">
        <v>3022016</v>
      </c>
      <c r="B3081" t="s">
        <v>24200</v>
      </c>
      <c r="C3081" t="s">
        <v>160</v>
      </c>
      <c r="D3081" t="s">
        <v>371</v>
      </c>
      <c r="E3081">
        <v>616100</v>
      </c>
      <c r="F3081" t="s">
        <v>24184</v>
      </c>
      <c r="G3081" s="7">
        <v>5926.45</v>
      </c>
    </row>
    <row r="3082" spans="1:7" x14ac:dyDescent="0.25">
      <c r="A3082">
        <v>3022016</v>
      </c>
      <c r="B3082" t="s">
        <v>24200</v>
      </c>
      <c r="C3082" t="s">
        <v>160</v>
      </c>
      <c r="D3082" t="s">
        <v>371</v>
      </c>
      <c r="E3082">
        <v>617100</v>
      </c>
      <c r="F3082" t="s">
        <v>24184</v>
      </c>
      <c r="G3082" s="7">
        <v>11934.880000000003</v>
      </c>
    </row>
    <row r="3083" spans="1:7" x14ac:dyDescent="0.25">
      <c r="A3083">
        <v>3022016</v>
      </c>
      <c r="B3083" t="s">
        <v>24200</v>
      </c>
      <c r="C3083" t="s">
        <v>160</v>
      </c>
      <c r="D3083" t="s">
        <v>373</v>
      </c>
      <c r="E3083">
        <v>615130</v>
      </c>
      <c r="F3083" t="s">
        <v>24184</v>
      </c>
      <c r="G3083" s="7">
        <v>18980.329999999998</v>
      </c>
    </row>
    <row r="3084" spans="1:7" x14ac:dyDescent="0.25">
      <c r="A3084">
        <v>3022016</v>
      </c>
      <c r="B3084" t="s">
        <v>24200</v>
      </c>
      <c r="C3084" t="s">
        <v>160</v>
      </c>
      <c r="D3084" t="s">
        <v>373</v>
      </c>
      <c r="E3084">
        <v>616160</v>
      </c>
      <c r="F3084" t="s">
        <v>24184</v>
      </c>
      <c r="G3084" s="7">
        <v>2269.92</v>
      </c>
    </row>
    <row r="3085" spans="1:7" x14ac:dyDescent="0.25">
      <c r="A3085">
        <v>3022016</v>
      </c>
      <c r="B3085" t="s">
        <v>24200</v>
      </c>
      <c r="C3085" t="s">
        <v>160</v>
      </c>
      <c r="D3085" t="s">
        <v>373</v>
      </c>
      <c r="E3085">
        <v>617150</v>
      </c>
      <c r="F3085" t="s">
        <v>24184</v>
      </c>
      <c r="G3085" s="7">
        <v>3090.99</v>
      </c>
    </row>
    <row r="3086" spans="1:7" x14ac:dyDescent="0.25">
      <c r="A3086">
        <v>3022016</v>
      </c>
      <c r="B3086" t="s">
        <v>24200</v>
      </c>
      <c r="C3086" t="s">
        <v>160</v>
      </c>
      <c r="D3086" t="s">
        <v>374</v>
      </c>
      <c r="E3086">
        <v>615120</v>
      </c>
      <c r="F3086" t="s">
        <v>24184</v>
      </c>
      <c r="G3086" s="7">
        <v>2602.4499999999998</v>
      </c>
    </row>
    <row r="3087" spans="1:7" x14ac:dyDescent="0.25">
      <c r="A3087">
        <v>3022016</v>
      </c>
      <c r="B3087" t="s">
        <v>24200</v>
      </c>
      <c r="C3087" t="s">
        <v>160</v>
      </c>
      <c r="D3087" t="s">
        <v>374</v>
      </c>
      <c r="E3087">
        <v>616120</v>
      </c>
      <c r="F3087" t="s">
        <v>24184</v>
      </c>
      <c r="G3087" s="7">
        <v>325.87</v>
      </c>
    </row>
    <row r="3088" spans="1:7" x14ac:dyDescent="0.25">
      <c r="A3088">
        <v>3022016</v>
      </c>
      <c r="B3088" t="s">
        <v>24200</v>
      </c>
      <c r="C3088" t="s">
        <v>160</v>
      </c>
      <c r="D3088" t="s">
        <v>374</v>
      </c>
      <c r="E3088">
        <v>617120</v>
      </c>
      <c r="F3088" t="s">
        <v>24184</v>
      </c>
      <c r="G3088" s="7">
        <v>528.26</v>
      </c>
    </row>
    <row r="3089" spans="1:7" x14ac:dyDescent="0.25">
      <c r="A3089">
        <v>3022016</v>
      </c>
      <c r="B3089" t="s">
        <v>24200</v>
      </c>
      <c r="C3089" t="s">
        <v>160</v>
      </c>
      <c r="D3089" t="s">
        <v>375</v>
      </c>
      <c r="E3089">
        <v>615140</v>
      </c>
      <c r="F3089" t="s">
        <v>24184</v>
      </c>
      <c r="G3089" s="7">
        <v>4338.3600000000006</v>
      </c>
    </row>
    <row r="3090" spans="1:7" x14ac:dyDescent="0.25">
      <c r="A3090">
        <v>3022016</v>
      </c>
      <c r="B3090" t="s">
        <v>24200</v>
      </c>
      <c r="C3090" t="s">
        <v>160</v>
      </c>
      <c r="D3090" t="s">
        <v>375</v>
      </c>
      <c r="E3090">
        <v>616130</v>
      </c>
      <c r="F3090" t="s">
        <v>24184</v>
      </c>
      <c r="G3090" s="7">
        <v>522.41</v>
      </c>
    </row>
    <row r="3091" spans="1:7" x14ac:dyDescent="0.25">
      <c r="A3091">
        <v>3022016</v>
      </c>
      <c r="B3091" t="s">
        <v>24200</v>
      </c>
      <c r="C3091" t="s">
        <v>160</v>
      </c>
      <c r="D3091" t="s">
        <v>375</v>
      </c>
      <c r="E3091">
        <v>617130</v>
      </c>
      <c r="F3091" t="s">
        <v>24184</v>
      </c>
      <c r="G3091" s="7">
        <v>880.62</v>
      </c>
    </row>
    <row r="3092" spans="1:7" x14ac:dyDescent="0.25">
      <c r="A3092">
        <v>3022016</v>
      </c>
      <c r="B3092" t="s">
        <v>24200</v>
      </c>
      <c r="C3092" t="s">
        <v>160</v>
      </c>
      <c r="D3092" t="s">
        <v>377</v>
      </c>
      <c r="E3092">
        <v>611110</v>
      </c>
      <c r="F3092" t="s">
        <v>24184</v>
      </c>
      <c r="G3092" s="7">
        <v>1300.52</v>
      </c>
    </row>
    <row r="3093" spans="1:7" x14ac:dyDescent="0.25">
      <c r="A3093">
        <v>3022016</v>
      </c>
      <c r="B3093" t="s">
        <v>24200</v>
      </c>
      <c r="C3093" t="s">
        <v>160</v>
      </c>
      <c r="D3093" t="s">
        <v>377</v>
      </c>
      <c r="E3093">
        <v>611120</v>
      </c>
      <c r="F3093" t="s">
        <v>24184</v>
      </c>
      <c r="G3093" s="7">
        <v>16.93</v>
      </c>
    </row>
    <row r="3094" spans="1:7" x14ac:dyDescent="0.25">
      <c r="A3094">
        <v>3022016</v>
      </c>
      <c r="B3094" t="s">
        <v>24200</v>
      </c>
      <c r="C3094" t="s">
        <v>160</v>
      </c>
      <c r="D3094" t="s">
        <v>377</v>
      </c>
      <c r="E3094">
        <v>611130</v>
      </c>
      <c r="F3094" t="s">
        <v>24184</v>
      </c>
      <c r="G3094" s="7">
        <v>280.98</v>
      </c>
    </row>
    <row r="3095" spans="1:7" x14ac:dyDescent="0.25">
      <c r="A3095">
        <v>3022017</v>
      </c>
      <c r="B3095" t="s">
        <v>24201</v>
      </c>
      <c r="C3095" t="s">
        <v>61</v>
      </c>
      <c r="D3095" t="s">
        <v>371</v>
      </c>
      <c r="E3095">
        <v>615100</v>
      </c>
      <c r="F3095" t="s">
        <v>24184</v>
      </c>
      <c r="G3095" s="7">
        <v>71223.479999999981</v>
      </c>
    </row>
    <row r="3096" spans="1:7" x14ac:dyDescent="0.25">
      <c r="A3096">
        <v>3022017</v>
      </c>
      <c r="B3096" t="s">
        <v>24201</v>
      </c>
      <c r="C3096" t="s">
        <v>61</v>
      </c>
      <c r="D3096" t="s">
        <v>371</v>
      </c>
      <c r="E3096">
        <v>616100</v>
      </c>
      <c r="F3096" t="s">
        <v>24184</v>
      </c>
      <c r="G3096" s="7">
        <v>9660.9399999999987</v>
      </c>
    </row>
    <row r="3097" spans="1:7" x14ac:dyDescent="0.25">
      <c r="A3097">
        <v>3022017</v>
      </c>
      <c r="B3097" t="s">
        <v>24201</v>
      </c>
      <c r="C3097" t="s">
        <v>61</v>
      </c>
      <c r="D3097" t="s">
        <v>371</v>
      </c>
      <c r="E3097">
        <v>617100</v>
      </c>
      <c r="F3097" t="s">
        <v>24184</v>
      </c>
      <c r="G3097" s="7">
        <v>19493.72</v>
      </c>
    </row>
    <row r="3098" spans="1:7" x14ac:dyDescent="0.25">
      <c r="A3098">
        <v>3022017</v>
      </c>
      <c r="B3098" t="s">
        <v>24201</v>
      </c>
      <c r="C3098" t="s">
        <v>61</v>
      </c>
      <c r="D3098" t="s">
        <v>373</v>
      </c>
      <c r="E3098">
        <v>615130</v>
      </c>
      <c r="F3098" t="s">
        <v>24184</v>
      </c>
      <c r="G3098" s="7">
        <v>55321.44000000001</v>
      </c>
    </row>
    <row r="3099" spans="1:7" x14ac:dyDescent="0.25">
      <c r="A3099">
        <v>3022017</v>
      </c>
      <c r="B3099" t="s">
        <v>24201</v>
      </c>
      <c r="C3099" t="s">
        <v>61</v>
      </c>
      <c r="D3099" t="s">
        <v>373</v>
      </c>
      <c r="E3099">
        <v>616160</v>
      </c>
      <c r="F3099" t="s">
        <v>24184</v>
      </c>
      <c r="G3099" s="7">
        <v>6175.9800000000005</v>
      </c>
    </row>
    <row r="3100" spans="1:7" x14ac:dyDescent="0.25">
      <c r="A3100">
        <v>3022017</v>
      </c>
      <c r="B3100" t="s">
        <v>24201</v>
      </c>
      <c r="C3100" t="s">
        <v>61</v>
      </c>
      <c r="D3100" t="s">
        <v>373</v>
      </c>
      <c r="E3100">
        <v>617150</v>
      </c>
      <c r="F3100" t="s">
        <v>24184</v>
      </c>
      <c r="G3100" s="7">
        <v>10370.68</v>
      </c>
    </row>
    <row r="3101" spans="1:7" x14ac:dyDescent="0.25">
      <c r="A3101">
        <v>3022017</v>
      </c>
      <c r="B3101" t="s">
        <v>24201</v>
      </c>
      <c r="C3101" t="s">
        <v>61</v>
      </c>
      <c r="D3101" t="s">
        <v>375</v>
      </c>
      <c r="E3101">
        <v>615140</v>
      </c>
      <c r="F3101" t="s">
        <v>24184</v>
      </c>
      <c r="G3101" s="7">
        <v>7981.3099999999995</v>
      </c>
    </row>
    <row r="3102" spans="1:7" x14ac:dyDescent="0.25">
      <c r="A3102">
        <v>3022017</v>
      </c>
      <c r="B3102" t="s">
        <v>24201</v>
      </c>
      <c r="C3102" t="s">
        <v>61</v>
      </c>
      <c r="D3102" t="s">
        <v>375</v>
      </c>
      <c r="E3102">
        <v>616130</v>
      </c>
      <c r="F3102" t="s">
        <v>24184</v>
      </c>
      <c r="G3102" s="7">
        <v>941.04</v>
      </c>
    </row>
    <row r="3103" spans="1:7" x14ac:dyDescent="0.25">
      <c r="A3103">
        <v>3022017</v>
      </c>
      <c r="B3103" t="s">
        <v>24201</v>
      </c>
      <c r="C3103" t="s">
        <v>61</v>
      </c>
      <c r="D3103" t="s">
        <v>375</v>
      </c>
      <c r="E3103">
        <v>617130</v>
      </c>
      <c r="F3103" t="s">
        <v>24184</v>
      </c>
      <c r="G3103" s="7">
        <v>1360.4899999999998</v>
      </c>
    </row>
    <row r="3104" spans="1:7" x14ac:dyDescent="0.25">
      <c r="A3104">
        <v>3022017</v>
      </c>
      <c r="B3104" t="s">
        <v>24201</v>
      </c>
      <c r="C3104" t="s">
        <v>61</v>
      </c>
      <c r="D3104" t="s">
        <v>377</v>
      </c>
      <c r="E3104">
        <v>611110</v>
      </c>
      <c r="F3104" t="s">
        <v>24184</v>
      </c>
      <c r="G3104" s="7">
        <v>6143.2500000000018</v>
      </c>
    </row>
    <row r="3105" spans="1:7" x14ac:dyDescent="0.25">
      <c r="A3105">
        <v>3022017</v>
      </c>
      <c r="B3105" t="s">
        <v>24201</v>
      </c>
      <c r="C3105" t="s">
        <v>61</v>
      </c>
      <c r="D3105" t="s">
        <v>377</v>
      </c>
      <c r="E3105">
        <v>611120</v>
      </c>
      <c r="F3105" t="s">
        <v>24184</v>
      </c>
      <c r="G3105" s="7">
        <v>510.52</v>
      </c>
    </row>
    <row r="3106" spans="1:7" x14ac:dyDescent="0.25">
      <c r="A3106">
        <v>3022017</v>
      </c>
      <c r="B3106" t="s">
        <v>24201</v>
      </c>
      <c r="C3106" t="s">
        <v>61</v>
      </c>
      <c r="D3106" t="s">
        <v>377</v>
      </c>
      <c r="E3106">
        <v>611130</v>
      </c>
      <c r="F3106" t="s">
        <v>24184</v>
      </c>
      <c r="G3106" s="7">
        <v>1096.81</v>
      </c>
    </row>
    <row r="3107" spans="1:7" x14ac:dyDescent="0.25">
      <c r="A3107">
        <v>3022019</v>
      </c>
      <c r="B3107" t="s">
        <v>24202</v>
      </c>
      <c r="C3107" t="s">
        <v>40</v>
      </c>
      <c r="D3107" t="s">
        <v>371</v>
      </c>
      <c r="E3107">
        <v>615100</v>
      </c>
      <c r="F3107" t="s">
        <v>24184</v>
      </c>
      <c r="G3107" s="7">
        <v>46363.360000000001</v>
      </c>
    </row>
    <row r="3108" spans="1:7" x14ac:dyDescent="0.25">
      <c r="A3108">
        <v>3022019</v>
      </c>
      <c r="B3108" t="s">
        <v>24202</v>
      </c>
      <c r="C3108" t="s">
        <v>40</v>
      </c>
      <c r="D3108" t="s">
        <v>371</v>
      </c>
      <c r="E3108">
        <v>616100</v>
      </c>
      <c r="F3108" t="s">
        <v>24184</v>
      </c>
      <c r="G3108" s="7">
        <v>6297.8100000000013</v>
      </c>
    </row>
    <row r="3109" spans="1:7" x14ac:dyDescent="0.25">
      <c r="A3109">
        <v>3022019</v>
      </c>
      <c r="B3109" t="s">
        <v>24202</v>
      </c>
      <c r="C3109" t="s">
        <v>40</v>
      </c>
      <c r="D3109" t="s">
        <v>371</v>
      </c>
      <c r="E3109">
        <v>617100</v>
      </c>
      <c r="F3109" t="s">
        <v>24184</v>
      </c>
      <c r="G3109" s="7">
        <v>13476.549999999997</v>
      </c>
    </row>
    <row r="3110" spans="1:7" x14ac:dyDescent="0.25">
      <c r="A3110">
        <v>3022019</v>
      </c>
      <c r="B3110" t="s">
        <v>24202</v>
      </c>
      <c r="C3110" t="s">
        <v>40</v>
      </c>
      <c r="D3110" t="s">
        <v>373</v>
      </c>
      <c r="E3110">
        <v>615130</v>
      </c>
      <c r="F3110" t="s">
        <v>24184</v>
      </c>
      <c r="G3110" s="7">
        <v>28143.35999999999</v>
      </c>
    </row>
    <row r="3111" spans="1:7" x14ac:dyDescent="0.25">
      <c r="A3111">
        <v>3022019</v>
      </c>
      <c r="B3111" t="s">
        <v>24202</v>
      </c>
      <c r="C3111" t="s">
        <v>40</v>
      </c>
      <c r="D3111" t="s">
        <v>373</v>
      </c>
      <c r="E3111">
        <v>616160</v>
      </c>
      <c r="F3111" t="s">
        <v>24184</v>
      </c>
      <c r="G3111" s="7">
        <v>3187.6799999999994</v>
      </c>
    </row>
    <row r="3112" spans="1:7" x14ac:dyDescent="0.25">
      <c r="A3112">
        <v>3022019</v>
      </c>
      <c r="B3112" t="s">
        <v>24202</v>
      </c>
      <c r="C3112" t="s">
        <v>40</v>
      </c>
      <c r="D3112" t="s">
        <v>373</v>
      </c>
      <c r="E3112">
        <v>617150</v>
      </c>
      <c r="F3112" t="s">
        <v>24184</v>
      </c>
      <c r="G3112" s="7">
        <v>5425.9</v>
      </c>
    </row>
    <row r="3113" spans="1:7" x14ac:dyDescent="0.25">
      <c r="A3113">
        <v>3022019</v>
      </c>
      <c r="B3113" t="s">
        <v>24202</v>
      </c>
      <c r="C3113" t="s">
        <v>40</v>
      </c>
      <c r="D3113" t="s">
        <v>374</v>
      </c>
      <c r="E3113">
        <v>615120</v>
      </c>
      <c r="F3113" t="s">
        <v>24184</v>
      </c>
      <c r="G3113" s="7">
        <v>4814.6499999999996</v>
      </c>
    </row>
    <row r="3114" spans="1:7" x14ac:dyDescent="0.25">
      <c r="A3114">
        <v>3022019</v>
      </c>
      <c r="B3114" t="s">
        <v>24202</v>
      </c>
      <c r="C3114" t="s">
        <v>40</v>
      </c>
      <c r="D3114" t="s">
        <v>374</v>
      </c>
      <c r="E3114">
        <v>616120</v>
      </c>
      <c r="F3114" t="s">
        <v>24184</v>
      </c>
      <c r="G3114" s="7">
        <v>530.95000000000005</v>
      </c>
    </row>
    <row r="3115" spans="1:7" x14ac:dyDescent="0.25">
      <c r="A3115">
        <v>3022019</v>
      </c>
      <c r="B3115" t="s">
        <v>24202</v>
      </c>
      <c r="C3115" t="s">
        <v>40</v>
      </c>
      <c r="D3115" t="s">
        <v>374</v>
      </c>
      <c r="E3115">
        <v>617120</v>
      </c>
      <c r="F3115" t="s">
        <v>24184</v>
      </c>
      <c r="G3115" s="7">
        <v>977.31000000000006</v>
      </c>
    </row>
    <row r="3116" spans="1:7" x14ac:dyDescent="0.25">
      <c r="A3116">
        <v>3022019</v>
      </c>
      <c r="B3116" t="s">
        <v>24202</v>
      </c>
      <c r="C3116" t="s">
        <v>40</v>
      </c>
      <c r="D3116" t="s">
        <v>375</v>
      </c>
      <c r="E3116">
        <v>615140</v>
      </c>
      <c r="F3116" t="s">
        <v>24184</v>
      </c>
      <c r="G3116" s="7">
        <v>5950.1</v>
      </c>
    </row>
    <row r="3117" spans="1:7" x14ac:dyDescent="0.25">
      <c r="A3117">
        <v>3022019</v>
      </c>
      <c r="B3117" t="s">
        <v>24202</v>
      </c>
      <c r="C3117" t="s">
        <v>40</v>
      </c>
      <c r="D3117" t="s">
        <v>375</v>
      </c>
      <c r="E3117">
        <v>616130</v>
      </c>
      <c r="F3117" t="s">
        <v>24184</v>
      </c>
      <c r="G3117" s="7">
        <v>700.42000000000007</v>
      </c>
    </row>
    <row r="3118" spans="1:7" x14ac:dyDescent="0.25">
      <c r="A3118">
        <v>3022019</v>
      </c>
      <c r="B3118" t="s">
        <v>24202</v>
      </c>
      <c r="C3118" t="s">
        <v>40</v>
      </c>
      <c r="D3118" t="s">
        <v>375</v>
      </c>
      <c r="E3118">
        <v>617130</v>
      </c>
      <c r="F3118" t="s">
        <v>24184</v>
      </c>
      <c r="G3118" s="7">
        <v>1207.79</v>
      </c>
    </row>
    <row r="3119" spans="1:7" x14ac:dyDescent="0.25">
      <c r="A3119">
        <v>3022019</v>
      </c>
      <c r="B3119" t="s">
        <v>24202</v>
      </c>
      <c r="C3119" t="s">
        <v>40</v>
      </c>
      <c r="D3119" t="s">
        <v>377</v>
      </c>
      <c r="E3119">
        <v>611110</v>
      </c>
      <c r="F3119" t="s">
        <v>24184</v>
      </c>
      <c r="G3119" s="7">
        <v>3044.2700000000013</v>
      </c>
    </row>
    <row r="3120" spans="1:7" x14ac:dyDescent="0.25">
      <c r="A3120">
        <v>3022019</v>
      </c>
      <c r="B3120" t="s">
        <v>24202</v>
      </c>
      <c r="C3120" t="s">
        <v>40</v>
      </c>
      <c r="D3120" t="s">
        <v>377</v>
      </c>
      <c r="E3120">
        <v>611120</v>
      </c>
      <c r="F3120" t="s">
        <v>24184</v>
      </c>
      <c r="G3120" s="7">
        <v>276.02</v>
      </c>
    </row>
    <row r="3121" spans="1:7" x14ac:dyDescent="0.25">
      <c r="A3121">
        <v>3022019</v>
      </c>
      <c r="B3121" t="s">
        <v>24202</v>
      </c>
      <c r="C3121" t="s">
        <v>40</v>
      </c>
      <c r="D3121" t="s">
        <v>377</v>
      </c>
      <c r="E3121">
        <v>611130</v>
      </c>
      <c r="F3121" t="s">
        <v>24184</v>
      </c>
      <c r="G3121" s="7">
        <v>617.94999999999993</v>
      </c>
    </row>
    <row r="3122" spans="1:7" x14ac:dyDescent="0.25">
      <c r="A3122">
        <v>3022024</v>
      </c>
      <c r="B3122" t="s">
        <v>24203</v>
      </c>
      <c r="C3122" t="s">
        <v>178</v>
      </c>
      <c r="D3122" t="s">
        <v>371</v>
      </c>
      <c r="E3122">
        <v>615100</v>
      </c>
      <c r="F3122" t="s">
        <v>24184</v>
      </c>
      <c r="G3122" s="7">
        <v>45380.110000000015</v>
      </c>
    </row>
    <row r="3123" spans="1:7" x14ac:dyDescent="0.25">
      <c r="A3123">
        <v>3022024</v>
      </c>
      <c r="B3123" t="s">
        <v>24203</v>
      </c>
      <c r="C3123" t="s">
        <v>178</v>
      </c>
      <c r="D3123" t="s">
        <v>371</v>
      </c>
      <c r="E3123">
        <v>616100</v>
      </c>
      <c r="F3123" t="s">
        <v>24184</v>
      </c>
      <c r="G3123" s="7">
        <v>6022.54</v>
      </c>
    </row>
    <row r="3124" spans="1:7" x14ac:dyDescent="0.25">
      <c r="A3124">
        <v>3022024</v>
      </c>
      <c r="B3124" t="s">
        <v>24203</v>
      </c>
      <c r="C3124" t="s">
        <v>178</v>
      </c>
      <c r="D3124" t="s">
        <v>371</v>
      </c>
      <c r="E3124">
        <v>617100</v>
      </c>
      <c r="F3124" t="s">
        <v>24184</v>
      </c>
      <c r="G3124" s="7">
        <v>12520.560000000001</v>
      </c>
    </row>
    <row r="3125" spans="1:7" x14ac:dyDescent="0.25">
      <c r="A3125">
        <v>3022024</v>
      </c>
      <c r="B3125" t="s">
        <v>24203</v>
      </c>
      <c r="C3125" t="s">
        <v>178</v>
      </c>
      <c r="D3125" t="s">
        <v>373</v>
      </c>
      <c r="E3125">
        <v>615130</v>
      </c>
      <c r="F3125" t="s">
        <v>24184</v>
      </c>
      <c r="G3125" s="7">
        <v>23000.739999999991</v>
      </c>
    </row>
    <row r="3126" spans="1:7" x14ac:dyDescent="0.25">
      <c r="A3126">
        <v>3022024</v>
      </c>
      <c r="B3126" t="s">
        <v>24203</v>
      </c>
      <c r="C3126" t="s">
        <v>178</v>
      </c>
      <c r="D3126" t="s">
        <v>373</v>
      </c>
      <c r="E3126">
        <v>616160</v>
      </c>
      <c r="F3126" t="s">
        <v>24184</v>
      </c>
      <c r="G3126" s="7">
        <v>2529.1</v>
      </c>
    </row>
    <row r="3127" spans="1:7" x14ac:dyDescent="0.25">
      <c r="A3127">
        <v>3022024</v>
      </c>
      <c r="B3127" t="s">
        <v>24203</v>
      </c>
      <c r="C3127" t="s">
        <v>178</v>
      </c>
      <c r="D3127" t="s">
        <v>373</v>
      </c>
      <c r="E3127">
        <v>617150</v>
      </c>
      <c r="F3127" t="s">
        <v>24184</v>
      </c>
      <c r="G3127" s="7">
        <v>4668.8</v>
      </c>
    </row>
    <row r="3128" spans="1:7" x14ac:dyDescent="0.25">
      <c r="A3128">
        <v>3022024</v>
      </c>
      <c r="B3128" t="s">
        <v>24203</v>
      </c>
      <c r="C3128" t="s">
        <v>178</v>
      </c>
      <c r="D3128" t="s">
        <v>374</v>
      </c>
      <c r="E3128">
        <v>615120</v>
      </c>
      <c r="F3128" t="s">
        <v>24184</v>
      </c>
      <c r="G3128" s="7">
        <v>2503.33</v>
      </c>
    </row>
    <row r="3129" spans="1:7" x14ac:dyDescent="0.25">
      <c r="A3129">
        <v>3022024</v>
      </c>
      <c r="B3129" t="s">
        <v>24203</v>
      </c>
      <c r="C3129" t="s">
        <v>178</v>
      </c>
      <c r="D3129" t="s">
        <v>374</v>
      </c>
      <c r="E3129">
        <v>616120</v>
      </c>
      <c r="F3129" t="s">
        <v>24184</v>
      </c>
      <c r="G3129" s="7">
        <v>311.08000000000004</v>
      </c>
    </row>
    <row r="3130" spans="1:7" x14ac:dyDescent="0.25">
      <c r="A3130">
        <v>3022024</v>
      </c>
      <c r="B3130" t="s">
        <v>24203</v>
      </c>
      <c r="C3130" t="s">
        <v>178</v>
      </c>
      <c r="D3130" t="s">
        <v>374</v>
      </c>
      <c r="E3130">
        <v>617120</v>
      </c>
      <c r="F3130" t="s">
        <v>24184</v>
      </c>
      <c r="G3130" s="7">
        <v>508.14</v>
      </c>
    </row>
    <row r="3131" spans="1:7" x14ac:dyDescent="0.25">
      <c r="A3131">
        <v>3022024</v>
      </c>
      <c r="B3131" t="s">
        <v>24203</v>
      </c>
      <c r="C3131" t="s">
        <v>178</v>
      </c>
      <c r="D3131" t="s">
        <v>375</v>
      </c>
      <c r="E3131">
        <v>615140</v>
      </c>
      <c r="F3131" t="s">
        <v>24184</v>
      </c>
      <c r="G3131" s="7">
        <v>6261.5700000000006</v>
      </c>
    </row>
    <row r="3132" spans="1:7" x14ac:dyDescent="0.25">
      <c r="A3132">
        <v>3022024</v>
      </c>
      <c r="B3132" t="s">
        <v>24203</v>
      </c>
      <c r="C3132" t="s">
        <v>178</v>
      </c>
      <c r="D3132" t="s">
        <v>375</v>
      </c>
      <c r="E3132">
        <v>616130</v>
      </c>
      <c r="F3132" t="s">
        <v>24184</v>
      </c>
      <c r="G3132" s="7">
        <v>774.34</v>
      </c>
    </row>
    <row r="3133" spans="1:7" x14ac:dyDescent="0.25">
      <c r="A3133">
        <v>3022024</v>
      </c>
      <c r="B3133" t="s">
        <v>24203</v>
      </c>
      <c r="C3133" t="s">
        <v>178</v>
      </c>
      <c r="D3133" t="s">
        <v>375</v>
      </c>
      <c r="E3133">
        <v>617130</v>
      </c>
      <c r="F3133" t="s">
        <v>24184</v>
      </c>
      <c r="G3133" s="7">
        <v>1271</v>
      </c>
    </row>
    <row r="3134" spans="1:7" x14ac:dyDescent="0.25">
      <c r="A3134">
        <v>3022024</v>
      </c>
      <c r="B3134" t="s">
        <v>24203</v>
      </c>
      <c r="C3134" t="s">
        <v>178</v>
      </c>
      <c r="D3134" t="s">
        <v>377</v>
      </c>
      <c r="E3134">
        <v>611110</v>
      </c>
      <c r="F3134" t="s">
        <v>24184</v>
      </c>
      <c r="G3134" s="7">
        <v>15268.97</v>
      </c>
    </row>
    <row r="3135" spans="1:7" x14ac:dyDescent="0.25">
      <c r="A3135">
        <v>3022024</v>
      </c>
      <c r="B3135" t="s">
        <v>24203</v>
      </c>
      <c r="C3135" t="s">
        <v>178</v>
      </c>
      <c r="D3135" t="s">
        <v>377</v>
      </c>
      <c r="E3135">
        <v>611120</v>
      </c>
      <c r="F3135" t="s">
        <v>24184</v>
      </c>
      <c r="G3135" s="7">
        <v>1618.5399999999997</v>
      </c>
    </row>
    <row r="3136" spans="1:7" x14ac:dyDescent="0.25">
      <c r="A3136">
        <v>3022024</v>
      </c>
      <c r="B3136" t="s">
        <v>24203</v>
      </c>
      <c r="C3136" t="s">
        <v>178</v>
      </c>
      <c r="D3136" t="s">
        <v>377</v>
      </c>
      <c r="E3136">
        <v>611130</v>
      </c>
      <c r="F3136" t="s">
        <v>24184</v>
      </c>
      <c r="G3136" s="7">
        <v>3099.3699999999994</v>
      </c>
    </row>
    <row r="3137" spans="1:7" x14ac:dyDescent="0.25">
      <c r="A3137">
        <v>3022024</v>
      </c>
      <c r="B3137" t="s">
        <v>24203</v>
      </c>
      <c r="C3137" t="s">
        <v>178</v>
      </c>
      <c r="D3137" t="s">
        <v>379</v>
      </c>
      <c r="E3137">
        <v>615170</v>
      </c>
      <c r="F3137" t="s">
        <v>24184</v>
      </c>
      <c r="G3137" s="7">
        <v>8046.7500000000009</v>
      </c>
    </row>
    <row r="3138" spans="1:7" x14ac:dyDescent="0.25">
      <c r="A3138">
        <v>3022024</v>
      </c>
      <c r="B3138" t="s">
        <v>24203</v>
      </c>
      <c r="C3138" t="s">
        <v>178</v>
      </c>
      <c r="D3138" t="s">
        <v>379</v>
      </c>
      <c r="E3138">
        <v>616140</v>
      </c>
      <c r="F3138" t="s">
        <v>24184</v>
      </c>
      <c r="G3138" s="7">
        <v>950.8</v>
      </c>
    </row>
    <row r="3139" spans="1:7" x14ac:dyDescent="0.25">
      <c r="A3139">
        <v>3022024</v>
      </c>
      <c r="B3139" t="s">
        <v>24203</v>
      </c>
      <c r="C3139" t="s">
        <v>178</v>
      </c>
      <c r="D3139" t="s">
        <v>379</v>
      </c>
      <c r="E3139">
        <v>617160</v>
      </c>
      <c r="F3139" t="s">
        <v>24184</v>
      </c>
      <c r="G3139" s="7">
        <v>1633.3799999999999</v>
      </c>
    </row>
    <row r="3140" spans="1:7" x14ac:dyDescent="0.25">
      <c r="A3140">
        <v>3022025</v>
      </c>
      <c r="B3140" t="s">
        <v>24204</v>
      </c>
      <c r="C3140" t="s">
        <v>244</v>
      </c>
      <c r="D3140" t="s">
        <v>371</v>
      </c>
      <c r="E3140">
        <v>615100</v>
      </c>
      <c r="F3140" t="s">
        <v>24184</v>
      </c>
      <c r="G3140" s="7">
        <v>67683.359999999986</v>
      </c>
    </row>
    <row r="3141" spans="1:7" x14ac:dyDescent="0.25">
      <c r="A3141">
        <v>3022025</v>
      </c>
      <c r="B3141" t="s">
        <v>24204</v>
      </c>
      <c r="C3141" t="s">
        <v>244</v>
      </c>
      <c r="D3141" t="s">
        <v>371</v>
      </c>
      <c r="E3141">
        <v>616100</v>
      </c>
      <c r="F3141" t="s">
        <v>24184</v>
      </c>
      <c r="G3141" s="7">
        <v>8913.5099999999984</v>
      </c>
    </row>
    <row r="3142" spans="1:7" x14ac:dyDescent="0.25">
      <c r="A3142">
        <v>3022025</v>
      </c>
      <c r="B3142" t="s">
        <v>24204</v>
      </c>
      <c r="C3142" t="s">
        <v>244</v>
      </c>
      <c r="D3142" t="s">
        <v>371</v>
      </c>
      <c r="E3142">
        <v>617100</v>
      </c>
      <c r="F3142" t="s">
        <v>24184</v>
      </c>
      <c r="G3142" s="7">
        <v>19315</v>
      </c>
    </row>
    <row r="3143" spans="1:7" x14ac:dyDescent="0.25">
      <c r="A3143">
        <v>3022025</v>
      </c>
      <c r="B3143" t="s">
        <v>24204</v>
      </c>
      <c r="C3143" t="s">
        <v>244</v>
      </c>
      <c r="D3143" t="s">
        <v>373</v>
      </c>
      <c r="E3143">
        <v>615130</v>
      </c>
      <c r="F3143" t="s">
        <v>24184</v>
      </c>
      <c r="G3143" s="7">
        <v>19755.299999999996</v>
      </c>
    </row>
    <row r="3144" spans="1:7" x14ac:dyDescent="0.25">
      <c r="A3144">
        <v>3022025</v>
      </c>
      <c r="B3144" t="s">
        <v>24204</v>
      </c>
      <c r="C3144" t="s">
        <v>244</v>
      </c>
      <c r="D3144" t="s">
        <v>373</v>
      </c>
      <c r="E3144">
        <v>616160</v>
      </c>
      <c r="F3144" t="s">
        <v>24184</v>
      </c>
      <c r="G3144" s="7">
        <v>1925.6000000000001</v>
      </c>
    </row>
    <row r="3145" spans="1:7" x14ac:dyDescent="0.25">
      <c r="A3145">
        <v>3022025</v>
      </c>
      <c r="B3145" t="s">
        <v>24204</v>
      </c>
      <c r="C3145" t="s">
        <v>244</v>
      </c>
      <c r="D3145" t="s">
        <v>373</v>
      </c>
      <c r="E3145">
        <v>617150</v>
      </c>
      <c r="F3145" t="s">
        <v>24184</v>
      </c>
      <c r="G3145" s="7">
        <v>4010.03</v>
      </c>
    </row>
    <row r="3146" spans="1:7" x14ac:dyDescent="0.25">
      <c r="A3146">
        <v>3022025</v>
      </c>
      <c r="B3146" t="s">
        <v>24204</v>
      </c>
      <c r="C3146" t="s">
        <v>244</v>
      </c>
      <c r="D3146" t="s">
        <v>374</v>
      </c>
      <c r="E3146">
        <v>615120</v>
      </c>
      <c r="F3146" t="s">
        <v>24184</v>
      </c>
      <c r="G3146" s="7">
        <v>5302.9899999999989</v>
      </c>
    </row>
    <row r="3147" spans="1:7" x14ac:dyDescent="0.25">
      <c r="A3147">
        <v>3022025</v>
      </c>
      <c r="B3147" t="s">
        <v>24204</v>
      </c>
      <c r="C3147" t="s">
        <v>244</v>
      </c>
      <c r="D3147" t="s">
        <v>374</v>
      </c>
      <c r="E3147">
        <v>616120</v>
      </c>
      <c r="F3147" t="s">
        <v>24184</v>
      </c>
      <c r="G3147" s="7">
        <v>478.75</v>
      </c>
    </row>
    <row r="3148" spans="1:7" x14ac:dyDescent="0.25">
      <c r="A3148">
        <v>3022025</v>
      </c>
      <c r="B3148" t="s">
        <v>24204</v>
      </c>
      <c r="C3148" t="s">
        <v>244</v>
      </c>
      <c r="D3148" t="s">
        <v>374</v>
      </c>
      <c r="E3148">
        <v>617120</v>
      </c>
      <c r="F3148" t="s">
        <v>24184</v>
      </c>
      <c r="G3148" s="7">
        <v>1076.43</v>
      </c>
    </row>
    <row r="3149" spans="1:7" x14ac:dyDescent="0.25">
      <c r="A3149">
        <v>3022025</v>
      </c>
      <c r="B3149" t="s">
        <v>24204</v>
      </c>
      <c r="C3149" t="s">
        <v>244</v>
      </c>
      <c r="D3149" t="s">
        <v>375</v>
      </c>
      <c r="E3149">
        <v>615140</v>
      </c>
      <c r="F3149" t="s">
        <v>24184</v>
      </c>
      <c r="G3149" s="7">
        <v>3591.2599999999979</v>
      </c>
    </row>
    <row r="3150" spans="1:7" x14ac:dyDescent="0.25">
      <c r="A3150">
        <v>3022025</v>
      </c>
      <c r="B3150" t="s">
        <v>24204</v>
      </c>
      <c r="C3150" t="s">
        <v>244</v>
      </c>
      <c r="D3150" t="s">
        <v>375</v>
      </c>
      <c r="E3150">
        <v>616130</v>
      </c>
      <c r="F3150" t="s">
        <v>24184</v>
      </c>
      <c r="G3150" s="7">
        <v>348.36</v>
      </c>
    </row>
    <row r="3151" spans="1:7" x14ac:dyDescent="0.25">
      <c r="A3151">
        <v>3022025</v>
      </c>
      <c r="B3151" t="s">
        <v>24204</v>
      </c>
      <c r="C3151" t="s">
        <v>244</v>
      </c>
      <c r="D3151" t="s">
        <v>375</v>
      </c>
      <c r="E3151">
        <v>617130</v>
      </c>
      <c r="F3151" t="s">
        <v>24184</v>
      </c>
      <c r="G3151" s="7">
        <v>893.14</v>
      </c>
    </row>
    <row r="3152" spans="1:7" x14ac:dyDescent="0.25">
      <c r="A3152">
        <v>3022025</v>
      </c>
      <c r="B3152" t="s">
        <v>24204</v>
      </c>
      <c r="C3152" t="s">
        <v>244</v>
      </c>
      <c r="D3152" t="s">
        <v>377</v>
      </c>
      <c r="E3152">
        <v>611110</v>
      </c>
      <c r="F3152" t="s">
        <v>24184</v>
      </c>
      <c r="G3152" s="7">
        <v>3155.5200000000004</v>
      </c>
    </row>
    <row r="3153" spans="1:7" x14ac:dyDescent="0.25">
      <c r="A3153">
        <v>3022025</v>
      </c>
      <c r="B3153" t="s">
        <v>24204</v>
      </c>
      <c r="C3153" t="s">
        <v>244</v>
      </c>
      <c r="D3153" t="s">
        <v>377</v>
      </c>
      <c r="E3153">
        <v>611120</v>
      </c>
      <c r="F3153" t="s">
        <v>24184</v>
      </c>
      <c r="G3153" s="7">
        <v>193.42</v>
      </c>
    </row>
    <row r="3154" spans="1:7" x14ac:dyDescent="0.25">
      <c r="A3154">
        <v>3022025</v>
      </c>
      <c r="B3154" t="s">
        <v>24204</v>
      </c>
      <c r="C3154" t="s">
        <v>244</v>
      </c>
      <c r="D3154" t="s">
        <v>377</v>
      </c>
      <c r="E3154">
        <v>611130</v>
      </c>
      <c r="F3154" t="s">
        <v>24184</v>
      </c>
      <c r="G3154" s="7">
        <v>640.53</v>
      </c>
    </row>
    <row r="3155" spans="1:7" x14ac:dyDescent="0.25">
      <c r="A3155">
        <v>3022027</v>
      </c>
      <c r="B3155" t="s">
        <v>24205</v>
      </c>
      <c r="C3155" t="s">
        <v>460</v>
      </c>
      <c r="D3155" t="s">
        <v>371</v>
      </c>
      <c r="E3155">
        <v>615100</v>
      </c>
      <c r="F3155" t="s">
        <v>24184</v>
      </c>
      <c r="G3155" s="7">
        <v>63965.680000000088</v>
      </c>
    </row>
    <row r="3156" spans="1:7" x14ac:dyDescent="0.25">
      <c r="A3156">
        <v>3022027</v>
      </c>
      <c r="B3156" t="s">
        <v>24205</v>
      </c>
      <c r="C3156" t="s">
        <v>460</v>
      </c>
      <c r="D3156" t="s">
        <v>371</v>
      </c>
      <c r="E3156">
        <v>616100</v>
      </c>
      <c r="F3156" t="s">
        <v>24184</v>
      </c>
      <c r="G3156" s="7">
        <v>8715.0600000000013</v>
      </c>
    </row>
    <row r="3157" spans="1:7" x14ac:dyDescent="0.25">
      <c r="A3157">
        <v>3022027</v>
      </c>
      <c r="B3157" t="s">
        <v>24205</v>
      </c>
      <c r="C3157" t="s">
        <v>460</v>
      </c>
      <c r="D3157" t="s">
        <v>371</v>
      </c>
      <c r="E3157">
        <v>617100</v>
      </c>
      <c r="F3157" t="s">
        <v>24184</v>
      </c>
      <c r="G3157" s="7">
        <v>17536.45</v>
      </c>
    </row>
    <row r="3158" spans="1:7" x14ac:dyDescent="0.25">
      <c r="A3158">
        <v>3022027</v>
      </c>
      <c r="B3158" t="s">
        <v>24205</v>
      </c>
      <c r="C3158" t="s">
        <v>460</v>
      </c>
      <c r="D3158" t="s">
        <v>373</v>
      </c>
      <c r="E3158">
        <v>615130</v>
      </c>
      <c r="F3158" t="s">
        <v>24184</v>
      </c>
      <c r="G3158" s="7">
        <v>13645.66</v>
      </c>
    </row>
    <row r="3159" spans="1:7" x14ac:dyDescent="0.25">
      <c r="A3159">
        <v>3022027</v>
      </c>
      <c r="B3159" t="s">
        <v>24205</v>
      </c>
      <c r="C3159" t="s">
        <v>460</v>
      </c>
      <c r="D3159" t="s">
        <v>373</v>
      </c>
      <c r="E3159">
        <v>616160</v>
      </c>
      <c r="F3159" t="s">
        <v>24184</v>
      </c>
      <c r="G3159" s="7">
        <v>1607.39</v>
      </c>
    </row>
    <row r="3160" spans="1:7" x14ac:dyDescent="0.25">
      <c r="A3160">
        <v>3022027</v>
      </c>
      <c r="B3160" t="s">
        <v>24205</v>
      </c>
      <c r="C3160" t="s">
        <v>460</v>
      </c>
      <c r="D3160" t="s">
        <v>373</v>
      </c>
      <c r="E3160">
        <v>617150</v>
      </c>
      <c r="F3160" t="s">
        <v>24184</v>
      </c>
      <c r="G3160" s="7">
        <v>2769.8700000000003</v>
      </c>
    </row>
    <row r="3161" spans="1:7" x14ac:dyDescent="0.25">
      <c r="A3161">
        <v>3022027</v>
      </c>
      <c r="B3161" t="s">
        <v>24205</v>
      </c>
      <c r="C3161" t="s">
        <v>460</v>
      </c>
      <c r="D3161" t="s">
        <v>374</v>
      </c>
      <c r="E3161">
        <v>615120</v>
      </c>
      <c r="F3161" t="s">
        <v>24184</v>
      </c>
      <c r="G3161" s="7">
        <v>2602.46</v>
      </c>
    </row>
    <row r="3162" spans="1:7" x14ac:dyDescent="0.25">
      <c r="A3162">
        <v>3022027</v>
      </c>
      <c r="B3162" t="s">
        <v>24205</v>
      </c>
      <c r="C3162" t="s">
        <v>460</v>
      </c>
      <c r="D3162" t="s">
        <v>374</v>
      </c>
      <c r="E3162">
        <v>616120</v>
      </c>
      <c r="F3162" t="s">
        <v>24184</v>
      </c>
      <c r="G3162" s="7">
        <v>332.26</v>
      </c>
    </row>
    <row r="3163" spans="1:7" x14ac:dyDescent="0.25">
      <c r="A3163">
        <v>3022027</v>
      </c>
      <c r="B3163" t="s">
        <v>24205</v>
      </c>
      <c r="C3163" t="s">
        <v>460</v>
      </c>
      <c r="D3163" t="s">
        <v>374</v>
      </c>
      <c r="E3163">
        <v>617120</v>
      </c>
      <c r="F3163" t="s">
        <v>24184</v>
      </c>
      <c r="G3163" s="7">
        <v>528.26</v>
      </c>
    </row>
    <row r="3164" spans="1:7" x14ac:dyDescent="0.25">
      <c r="A3164">
        <v>3022027</v>
      </c>
      <c r="B3164" t="s">
        <v>24205</v>
      </c>
      <c r="C3164" t="s">
        <v>460</v>
      </c>
      <c r="D3164" t="s">
        <v>375</v>
      </c>
      <c r="E3164">
        <v>615140</v>
      </c>
      <c r="F3164" t="s">
        <v>24184</v>
      </c>
      <c r="G3164" s="7">
        <v>6573.9400000000005</v>
      </c>
    </row>
    <row r="3165" spans="1:7" x14ac:dyDescent="0.25">
      <c r="A3165">
        <v>3022027</v>
      </c>
      <c r="B3165" t="s">
        <v>24205</v>
      </c>
      <c r="C3165" t="s">
        <v>460</v>
      </c>
      <c r="D3165" t="s">
        <v>375</v>
      </c>
      <c r="E3165">
        <v>616130</v>
      </c>
      <c r="F3165" t="s">
        <v>24184</v>
      </c>
      <c r="G3165" s="7">
        <v>830.24</v>
      </c>
    </row>
    <row r="3166" spans="1:7" x14ac:dyDescent="0.25">
      <c r="A3166">
        <v>3022027</v>
      </c>
      <c r="B3166" t="s">
        <v>24205</v>
      </c>
      <c r="C3166" t="s">
        <v>460</v>
      </c>
      <c r="D3166" t="s">
        <v>375</v>
      </c>
      <c r="E3166">
        <v>617130</v>
      </c>
      <c r="F3166" t="s">
        <v>24184</v>
      </c>
      <c r="G3166" s="7">
        <v>1334.41</v>
      </c>
    </row>
    <row r="3167" spans="1:7" x14ac:dyDescent="0.25">
      <c r="A3167">
        <v>3022027</v>
      </c>
      <c r="B3167" t="s">
        <v>24205</v>
      </c>
      <c r="C3167" t="s">
        <v>460</v>
      </c>
      <c r="D3167" t="s">
        <v>377</v>
      </c>
      <c r="E3167">
        <v>611110</v>
      </c>
      <c r="F3167" t="s">
        <v>24184</v>
      </c>
      <c r="G3167" s="7">
        <v>1730.3000000000004</v>
      </c>
    </row>
    <row r="3168" spans="1:7" x14ac:dyDescent="0.25">
      <c r="A3168">
        <v>3022027</v>
      </c>
      <c r="B3168" t="s">
        <v>24205</v>
      </c>
      <c r="C3168" t="s">
        <v>460</v>
      </c>
      <c r="D3168" t="s">
        <v>377</v>
      </c>
      <c r="E3168">
        <v>611120</v>
      </c>
      <c r="F3168" t="s">
        <v>24184</v>
      </c>
      <c r="G3168" s="7">
        <v>137.63</v>
      </c>
    </row>
    <row r="3169" spans="1:7" x14ac:dyDescent="0.25">
      <c r="A3169">
        <v>3022027</v>
      </c>
      <c r="B3169" t="s">
        <v>24205</v>
      </c>
      <c r="C3169" t="s">
        <v>460</v>
      </c>
      <c r="D3169" t="s">
        <v>377</v>
      </c>
      <c r="E3169">
        <v>611130</v>
      </c>
      <c r="F3169" t="s">
        <v>24184</v>
      </c>
      <c r="G3169" s="7">
        <v>351.24</v>
      </c>
    </row>
    <row r="3170" spans="1:7" x14ac:dyDescent="0.25">
      <c r="A3170">
        <v>3022028</v>
      </c>
      <c r="B3170" t="s">
        <v>24206</v>
      </c>
      <c r="C3170" t="s">
        <v>459</v>
      </c>
      <c r="D3170" t="s">
        <v>371</v>
      </c>
      <c r="E3170">
        <v>615100</v>
      </c>
      <c r="F3170" t="s">
        <v>24184</v>
      </c>
      <c r="G3170" s="7">
        <v>49546.599999999977</v>
      </c>
    </row>
    <row r="3171" spans="1:7" x14ac:dyDescent="0.25">
      <c r="A3171">
        <v>3022028</v>
      </c>
      <c r="B3171" t="s">
        <v>24206</v>
      </c>
      <c r="C3171" t="s">
        <v>459</v>
      </c>
      <c r="D3171" t="s">
        <v>371</v>
      </c>
      <c r="E3171">
        <v>616100</v>
      </c>
      <c r="F3171" t="s">
        <v>24184</v>
      </c>
      <c r="G3171" s="7">
        <v>6618.7800000000007</v>
      </c>
    </row>
    <row r="3172" spans="1:7" x14ac:dyDescent="0.25">
      <c r="A3172">
        <v>3022028</v>
      </c>
      <c r="B3172" t="s">
        <v>24206</v>
      </c>
      <c r="C3172" t="s">
        <v>459</v>
      </c>
      <c r="D3172" t="s">
        <v>371</v>
      </c>
      <c r="E3172">
        <v>617100</v>
      </c>
      <c r="F3172" t="s">
        <v>24184</v>
      </c>
      <c r="G3172" s="7">
        <v>14139.26</v>
      </c>
    </row>
    <row r="3173" spans="1:7" x14ac:dyDescent="0.25">
      <c r="A3173">
        <v>3022028</v>
      </c>
      <c r="B3173" t="s">
        <v>24206</v>
      </c>
      <c r="C3173" t="s">
        <v>459</v>
      </c>
      <c r="D3173" t="s">
        <v>373</v>
      </c>
      <c r="E3173">
        <v>615130</v>
      </c>
      <c r="F3173" t="s">
        <v>24184</v>
      </c>
      <c r="G3173" s="7">
        <v>16027.880000000003</v>
      </c>
    </row>
    <row r="3174" spans="1:7" x14ac:dyDescent="0.25">
      <c r="A3174">
        <v>3022028</v>
      </c>
      <c r="B3174" t="s">
        <v>24206</v>
      </c>
      <c r="C3174" t="s">
        <v>459</v>
      </c>
      <c r="D3174" t="s">
        <v>373</v>
      </c>
      <c r="E3174">
        <v>616160</v>
      </c>
      <c r="F3174" t="s">
        <v>24184</v>
      </c>
      <c r="G3174" s="7">
        <v>1865.4299999999998</v>
      </c>
    </row>
    <row r="3175" spans="1:7" x14ac:dyDescent="0.25">
      <c r="A3175">
        <v>3022028</v>
      </c>
      <c r="B3175" t="s">
        <v>24206</v>
      </c>
      <c r="C3175" t="s">
        <v>459</v>
      </c>
      <c r="D3175" t="s">
        <v>373</v>
      </c>
      <c r="E3175">
        <v>617150</v>
      </c>
      <c r="F3175" t="s">
        <v>24184</v>
      </c>
      <c r="G3175" s="7">
        <v>3253.41</v>
      </c>
    </row>
    <row r="3176" spans="1:7" x14ac:dyDescent="0.25">
      <c r="A3176">
        <v>3022028</v>
      </c>
      <c r="B3176" t="s">
        <v>24206</v>
      </c>
      <c r="C3176" t="s">
        <v>459</v>
      </c>
      <c r="D3176" t="s">
        <v>374</v>
      </c>
      <c r="E3176">
        <v>615120</v>
      </c>
      <c r="F3176" t="s">
        <v>24184</v>
      </c>
      <c r="G3176" s="7">
        <v>2602.44</v>
      </c>
    </row>
    <row r="3177" spans="1:7" x14ac:dyDescent="0.25">
      <c r="A3177">
        <v>3022028</v>
      </c>
      <c r="B3177" t="s">
        <v>24206</v>
      </c>
      <c r="C3177" t="s">
        <v>459</v>
      </c>
      <c r="D3177" t="s">
        <v>374</v>
      </c>
      <c r="E3177">
        <v>616120</v>
      </c>
      <c r="F3177" t="s">
        <v>24184</v>
      </c>
      <c r="G3177" s="7">
        <v>332.25</v>
      </c>
    </row>
    <row r="3178" spans="1:7" x14ac:dyDescent="0.25">
      <c r="A3178">
        <v>3022028</v>
      </c>
      <c r="B3178" t="s">
        <v>24206</v>
      </c>
      <c r="C3178" t="s">
        <v>459</v>
      </c>
      <c r="D3178" t="s">
        <v>374</v>
      </c>
      <c r="E3178">
        <v>617120</v>
      </c>
      <c r="F3178" t="s">
        <v>24184</v>
      </c>
      <c r="G3178" s="7">
        <v>528.26</v>
      </c>
    </row>
    <row r="3179" spans="1:7" x14ac:dyDescent="0.25">
      <c r="A3179">
        <v>3022028</v>
      </c>
      <c r="B3179" t="s">
        <v>24206</v>
      </c>
      <c r="C3179" t="s">
        <v>459</v>
      </c>
      <c r="D3179" t="s">
        <v>375</v>
      </c>
      <c r="E3179">
        <v>615140</v>
      </c>
      <c r="F3179" t="s">
        <v>24184</v>
      </c>
      <c r="G3179" s="7">
        <v>6673.4100000000008</v>
      </c>
    </row>
    <row r="3180" spans="1:7" x14ac:dyDescent="0.25">
      <c r="A3180">
        <v>3022028</v>
      </c>
      <c r="B3180" t="s">
        <v>24206</v>
      </c>
      <c r="C3180" t="s">
        <v>459</v>
      </c>
      <c r="D3180" t="s">
        <v>375</v>
      </c>
      <c r="E3180">
        <v>616130</v>
      </c>
      <c r="F3180" t="s">
        <v>24184</v>
      </c>
      <c r="G3180" s="7">
        <v>834.75</v>
      </c>
    </row>
    <row r="3181" spans="1:7" x14ac:dyDescent="0.25">
      <c r="A3181">
        <v>3022028</v>
      </c>
      <c r="B3181" t="s">
        <v>24206</v>
      </c>
      <c r="C3181" t="s">
        <v>459</v>
      </c>
      <c r="D3181" t="s">
        <v>375</v>
      </c>
      <c r="E3181">
        <v>617130</v>
      </c>
      <c r="F3181" t="s">
        <v>24184</v>
      </c>
      <c r="G3181" s="7">
        <v>1354.6</v>
      </c>
    </row>
    <row r="3182" spans="1:7" x14ac:dyDescent="0.25">
      <c r="A3182">
        <v>3022028</v>
      </c>
      <c r="B3182" t="s">
        <v>24206</v>
      </c>
      <c r="C3182" t="s">
        <v>459</v>
      </c>
      <c r="D3182" t="s">
        <v>377</v>
      </c>
      <c r="E3182">
        <v>611110</v>
      </c>
      <c r="F3182" t="s">
        <v>24184</v>
      </c>
      <c r="G3182" s="7">
        <v>2195.1699999999996</v>
      </c>
    </row>
    <row r="3183" spans="1:7" x14ac:dyDescent="0.25">
      <c r="A3183">
        <v>3022028</v>
      </c>
      <c r="B3183" t="s">
        <v>24206</v>
      </c>
      <c r="C3183" t="s">
        <v>459</v>
      </c>
      <c r="D3183" t="s">
        <v>377</v>
      </c>
      <c r="E3183">
        <v>611120</v>
      </c>
      <c r="F3183" t="s">
        <v>24184</v>
      </c>
      <c r="G3183" s="7">
        <v>43.129999999999995</v>
      </c>
    </row>
    <row r="3184" spans="1:7" x14ac:dyDescent="0.25">
      <c r="A3184">
        <v>3022028</v>
      </c>
      <c r="B3184" t="s">
        <v>24206</v>
      </c>
      <c r="C3184" t="s">
        <v>459</v>
      </c>
      <c r="D3184" t="s">
        <v>377</v>
      </c>
      <c r="E3184">
        <v>611130</v>
      </c>
      <c r="F3184" t="s">
        <v>24184</v>
      </c>
      <c r="G3184" s="7">
        <v>329.78999999999996</v>
      </c>
    </row>
    <row r="3185" spans="1:7" x14ac:dyDescent="0.25">
      <c r="A3185">
        <v>3022029</v>
      </c>
      <c r="B3185" t="s">
        <v>24207</v>
      </c>
      <c r="C3185" t="s">
        <v>100</v>
      </c>
      <c r="D3185" t="s">
        <v>371</v>
      </c>
      <c r="E3185">
        <v>615100</v>
      </c>
      <c r="F3185" t="s">
        <v>24184</v>
      </c>
      <c r="G3185" s="7">
        <v>78459.159999999989</v>
      </c>
    </row>
    <row r="3186" spans="1:7" x14ac:dyDescent="0.25">
      <c r="A3186">
        <v>3022029</v>
      </c>
      <c r="B3186" t="s">
        <v>24207</v>
      </c>
      <c r="C3186" t="s">
        <v>100</v>
      </c>
      <c r="D3186" t="s">
        <v>371</v>
      </c>
      <c r="E3186">
        <v>616100</v>
      </c>
      <c r="F3186" t="s">
        <v>24184</v>
      </c>
      <c r="G3186" s="7">
        <v>10638.029999999999</v>
      </c>
    </row>
    <row r="3187" spans="1:7" x14ac:dyDescent="0.25">
      <c r="A3187">
        <v>3022029</v>
      </c>
      <c r="B3187" t="s">
        <v>24207</v>
      </c>
      <c r="C3187" t="s">
        <v>100</v>
      </c>
      <c r="D3187" t="s">
        <v>371</v>
      </c>
      <c r="E3187">
        <v>617100</v>
      </c>
      <c r="F3187" t="s">
        <v>24184</v>
      </c>
      <c r="G3187" s="7">
        <v>20814.520000000004</v>
      </c>
    </row>
    <row r="3188" spans="1:7" x14ac:dyDescent="0.25">
      <c r="A3188">
        <v>3022029</v>
      </c>
      <c r="B3188" t="s">
        <v>24207</v>
      </c>
      <c r="C3188" t="s">
        <v>100</v>
      </c>
      <c r="D3188" t="s">
        <v>373</v>
      </c>
      <c r="E3188">
        <v>615130</v>
      </c>
      <c r="F3188" t="s">
        <v>24184</v>
      </c>
      <c r="G3188" s="7">
        <v>58751.450000000019</v>
      </c>
    </row>
    <row r="3189" spans="1:7" x14ac:dyDescent="0.25">
      <c r="A3189">
        <v>3022029</v>
      </c>
      <c r="B3189" t="s">
        <v>24207</v>
      </c>
      <c r="C3189" t="s">
        <v>100</v>
      </c>
      <c r="D3189" t="s">
        <v>373</v>
      </c>
      <c r="E3189">
        <v>616160</v>
      </c>
      <c r="F3189" t="s">
        <v>24184</v>
      </c>
      <c r="G3189" s="7">
        <v>7083.4000000000015</v>
      </c>
    </row>
    <row r="3190" spans="1:7" x14ac:dyDescent="0.25">
      <c r="A3190">
        <v>3022029</v>
      </c>
      <c r="B3190" t="s">
        <v>24207</v>
      </c>
      <c r="C3190" t="s">
        <v>100</v>
      </c>
      <c r="D3190" t="s">
        <v>373</v>
      </c>
      <c r="E3190">
        <v>617150</v>
      </c>
      <c r="F3190" t="s">
        <v>24184</v>
      </c>
      <c r="G3190" s="7">
        <v>9799.3300000000017</v>
      </c>
    </row>
    <row r="3191" spans="1:7" x14ac:dyDescent="0.25">
      <c r="A3191">
        <v>3022029</v>
      </c>
      <c r="B3191" t="s">
        <v>24207</v>
      </c>
      <c r="C3191" t="s">
        <v>100</v>
      </c>
      <c r="D3191" t="s">
        <v>374</v>
      </c>
      <c r="E3191">
        <v>615120</v>
      </c>
      <c r="F3191" t="s">
        <v>24184</v>
      </c>
      <c r="G3191" s="7">
        <v>11271.23</v>
      </c>
    </row>
    <row r="3192" spans="1:7" x14ac:dyDescent="0.25">
      <c r="A3192">
        <v>3022029</v>
      </c>
      <c r="B3192" t="s">
        <v>24207</v>
      </c>
      <c r="C3192" t="s">
        <v>100</v>
      </c>
      <c r="D3192" t="s">
        <v>374</v>
      </c>
      <c r="E3192">
        <v>616120</v>
      </c>
      <c r="F3192" t="s">
        <v>24184</v>
      </c>
      <c r="G3192" s="7">
        <v>1277.0700000000002</v>
      </c>
    </row>
    <row r="3193" spans="1:7" x14ac:dyDescent="0.25">
      <c r="A3193">
        <v>3022029</v>
      </c>
      <c r="B3193" t="s">
        <v>24207</v>
      </c>
      <c r="C3193" t="s">
        <v>100</v>
      </c>
      <c r="D3193" t="s">
        <v>374</v>
      </c>
      <c r="E3193">
        <v>617120</v>
      </c>
      <c r="F3193" t="s">
        <v>24184</v>
      </c>
      <c r="G3193" s="7">
        <v>2385.34</v>
      </c>
    </row>
    <row r="3194" spans="1:7" x14ac:dyDescent="0.25">
      <c r="A3194">
        <v>3022029</v>
      </c>
      <c r="B3194" t="s">
        <v>24207</v>
      </c>
      <c r="C3194" t="s">
        <v>100</v>
      </c>
      <c r="D3194" t="s">
        <v>375</v>
      </c>
      <c r="E3194">
        <v>615140</v>
      </c>
      <c r="F3194" t="s">
        <v>24184</v>
      </c>
      <c r="G3194" s="7">
        <v>5794.95</v>
      </c>
    </row>
    <row r="3195" spans="1:7" x14ac:dyDescent="0.25">
      <c r="A3195">
        <v>3022029</v>
      </c>
      <c r="B3195" t="s">
        <v>24207</v>
      </c>
      <c r="C3195" t="s">
        <v>100</v>
      </c>
      <c r="D3195" t="s">
        <v>375</v>
      </c>
      <c r="E3195">
        <v>616130</v>
      </c>
      <c r="F3195" t="s">
        <v>24184</v>
      </c>
      <c r="G3195" s="7">
        <v>739.82</v>
      </c>
    </row>
    <row r="3196" spans="1:7" x14ac:dyDescent="0.25">
      <c r="A3196">
        <v>3022029</v>
      </c>
      <c r="B3196" t="s">
        <v>24207</v>
      </c>
      <c r="C3196" t="s">
        <v>100</v>
      </c>
      <c r="D3196" t="s">
        <v>376</v>
      </c>
      <c r="E3196">
        <v>615110</v>
      </c>
      <c r="F3196" t="s">
        <v>24184</v>
      </c>
      <c r="G3196" s="7">
        <v>5836.9699999999993</v>
      </c>
    </row>
    <row r="3197" spans="1:7" x14ac:dyDescent="0.25">
      <c r="A3197">
        <v>3022029</v>
      </c>
      <c r="B3197" t="s">
        <v>24207</v>
      </c>
      <c r="C3197" t="s">
        <v>100</v>
      </c>
      <c r="D3197" t="s">
        <v>376</v>
      </c>
      <c r="E3197">
        <v>616110</v>
      </c>
      <c r="F3197" t="s">
        <v>24184</v>
      </c>
      <c r="G3197" s="7">
        <v>683.54</v>
      </c>
    </row>
    <row r="3198" spans="1:7" x14ac:dyDescent="0.25">
      <c r="A3198">
        <v>3022029</v>
      </c>
      <c r="B3198" t="s">
        <v>24207</v>
      </c>
      <c r="C3198" t="s">
        <v>100</v>
      </c>
      <c r="D3198" t="s">
        <v>376</v>
      </c>
      <c r="E3198">
        <v>617110</v>
      </c>
      <c r="F3198" t="s">
        <v>24184</v>
      </c>
      <c r="G3198" s="7">
        <v>1184.82</v>
      </c>
    </row>
    <row r="3199" spans="1:7" x14ac:dyDescent="0.25">
      <c r="A3199">
        <v>3022029</v>
      </c>
      <c r="B3199" t="s">
        <v>24207</v>
      </c>
      <c r="C3199" t="s">
        <v>100</v>
      </c>
      <c r="D3199" t="s">
        <v>377</v>
      </c>
      <c r="E3199">
        <v>611110</v>
      </c>
      <c r="F3199" t="s">
        <v>24184</v>
      </c>
      <c r="G3199" s="7">
        <v>13003.250000000022</v>
      </c>
    </row>
    <row r="3200" spans="1:7" x14ac:dyDescent="0.25">
      <c r="A3200">
        <v>3022029</v>
      </c>
      <c r="B3200" t="s">
        <v>24207</v>
      </c>
      <c r="C3200" t="s">
        <v>100</v>
      </c>
      <c r="D3200" t="s">
        <v>377</v>
      </c>
      <c r="E3200">
        <v>611120</v>
      </c>
      <c r="F3200" t="s">
        <v>24184</v>
      </c>
      <c r="G3200" s="7">
        <v>1138.9100000000003</v>
      </c>
    </row>
    <row r="3201" spans="1:7" x14ac:dyDescent="0.25">
      <c r="A3201">
        <v>3022029</v>
      </c>
      <c r="B3201" t="s">
        <v>24207</v>
      </c>
      <c r="C3201" t="s">
        <v>100</v>
      </c>
      <c r="D3201" t="s">
        <v>377</v>
      </c>
      <c r="E3201">
        <v>611130</v>
      </c>
      <c r="F3201" t="s">
        <v>24184</v>
      </c>
      <c r="G3201" s="7">
        <v>2551.52</v>
      </c>
    </row>
    <row r="3202" spans="1:7" x14ac:dyDescent="0.25">
      <c r="A3202">
        <v>3022031</v>
      </c>
      <c r="B3202" t="s">
        <v>24208</v>
      </c>
      <c r="C3202" t="s">
        <v>151</v>
      </c>
      <c r="D3202" t="s">
        <v>371</v>
      </c>
      <c r="E3202">
        <v>615100</v>
      </c>
      <c r="F3202" t="s">
        <v>24184</v>
      </c>
      <c r="G3202" s="7">
        <v>48638.47</v>
      </c>
    </row>
    <row r="3203" spans="1:7" x14ac:dyDescent="0.25">
      <c r="A3203">
        <v>3022031</v>
      </c>
      <c r="B3203" t="s">
        <v>24208</v>
      </c>
      <c r="C3203" t="s">
        <v>151</v>
      </c>
      <c r="D3203" t="s">
        <v>371</v>
      </c>
      <c r="E3203">
        <v>616100</v>
      </c>
      <c r="F3203" t="s">
        <v>24184</v>
      </c>
      <c r="G3203" s="7">
        <v>6545.16</v>
      </c>
    </row>
    <row r="3204" spans="1:7" x14ac:dyDescent="0.25">
      <c r="A3204">
        <v>3022031</v>
      </c>
      <c r="B3204" t="s">
        <v>24208</v>
      </c>
      <c r="C3204" t="s">
        <v>151</v>
      </c>
      <c r="D3204" t="s">
        <v>371</v>
      </c>
      <c r="E3204">
        <v>617100</v>
      </c>
      <c r="F3204" t="s">
        <v>24184</v>
      </c>
      <c r="G3204" s="7">
        <v>13846.679999999998</v>
      </c>
    </row>
    <row r="3205" spans="1:7" x14ac:dyDescent="0.25">
      <c r="A3205">
        <v>3022031</v>
      </c>
      <c r="B3205" t="s">
        <v>24208</v>
      </c>
      <c r="C3205" t="s">
        <v>151</v>
      </c>
      <c r="D3205" t="s">
        <v>373</v>
      </c>
      <c r="E3205">
        <v>615130</v>
      </c>
      <c r="F3205" t="s">
        <v>24184</v>
      </c>
      <c r="G3205" s="7">
        <v>28765.59</v>
      </c>
    </row>
    <row r="3206" spans="1:7" x14ac:dyDescent="0.25">
      <c r="A3206">
        <v>3022031</v>
      </c>
      <c r="B3206" t="s">
        <v>24208</v>
      </c>
      <c r="C3206" t="s">
        <v>151</v>
      </c>
      <c r="D3206" t="s">
        <v>373</v>
      </c>
      <c r="E3206">
        <v>616160</v>
      </c>
      <c r="F3206" t="s">
        <v>24184</v>
      </c>
      <c r="G3206" s="7">
        <v>3422.4400000000005</v>
      </c>
    </row>
    <row r="3207" spans="1:7" x14ac:dyDescent="0.25">
      <c r="A3207">
        <v>3022031</v>
      </c>
      <c r="B3207" t="s">
        <v>24208</v>
      </c>
      <c r="C3207" t="s">
        <v>151</v>
      </c>
      <c r="D3207" t="s">
        <v>373</v>
      </c>
      <c r="E3207">
        <v>617150</v>
      </c>
      <c r="F3207" t="s">
        <v>24184</v>
      </c>
      <c r="G3207" s="7">
        <v>6107.800000000002</v>
      </c>
    </row>
    <row r="3208" spans="1:7" x14ac:dyDescent="0.25">
      <c r="A3208">
        <v>3022031</v>
      </c>
      <c r="B3208" t="s">
        <v>24208</v>
      </c>
      <c r="C3208" t="s">
        <v>151</v>
      </c>
      <c r="D3208" t="s">
        <v>374</v>
      </c>
      <c r="E3208">
        <v>615120</v>
      </c>
      <c r="F3208" t="s">
        <v>24184</v>
      </c>
      <c r="G3208" s="7">
        <v>1377.92</v>
      </c>
    </row>
    <row r="3209" spans="1:7" x14ac:dyDescent="0.25">
      <c r="A3209">
        <v>3022031</v>
      </c>
      <c r="B3209" t="s">
        <v>24208</v>
      </c>
      <c r="C3209" t="s">
        <v>151</v>
      </c>
      <c r="D3209" t="s">
        <v>374</v>
      </c>
      <c r="E3209">
        <v>616120</v>
      </c>
      <c r="F3209" t="s">
        <v>24184</v>
      </c>
      <c r="G3209" s="7">
        <v>144.13999999999999</v>
      </c>
    </row>
    <row r="3210" spans="1:7" x14ac:dyDescent="0.25">
      <c r="A3210">
        <v>3022031</v>
      </c>
      <c r="B3210" t="s">
        <v>24208</v>
      </c>
      <c r="C3210" t="s">
        <v>151</v>
      </c>
      <c r="D3210" t="s">
        <v>374</v>
      </c>
      <c r="E3210">
        <v>617120</v>
      </c>
      <c r="F3210" t="s">
        <v>24184</v>
      </c>
      <c r="G3210" s="7">
        <v>281.10000000000002</v>
      </c>
    </row>
    <row r="3211" spans="1:7" x14ac:dyDescent="0.25">
      <c r="A3211">
        <v>3022031</v>
      </c>
      <c r="B3211" t="s">
        <v>24208</v>
      </c>
      <c r="C3211" t="s">
        <v>151</v>
      </c>
      <c r="D3211" t="s">
        <v>375</v>
      </c>
      <c r="E3211">
        <v>615140</v>
      </c>
      <c r="F3211" t="s">
        <v>24184</v>
      </c>
      <c r="G3211" s="7">
        <v>6124.4699999999993</v>
      </c>
    </row>
    <row r="3212" spans="1:7" x14ac:dyDescent="0.25">
      <c r="A3212">
        <v>3022031</v>
      </c>
      <c r="B3212" t="s">
        <v>24208</v>
      </c>
      <c r="C3212" t="s">
        <v>151</v>
      </c>
      <c r="D3212" t="s">
        <v>375</v>
      </c>
      <c r="E3212">
        <v>616130</v>
      </c>
      <c r="F3212" t="s">
        <v>24184</v>
      </c>
      <c r="G3212" s="7">
        <v>793.56999999999994</v>
      </c>
    </row>
    <row r="3213" spans="1:7" x14ac:dyDescent="0.25">
      <c r="A3213">
        <v>3022031</v>
      </c>
      <c r="B3213" t="s">
        <v>24208</v>
      </c>
      <c r="C3213" t="s">
        <v>151</v>
      </c>
      <c r="D3213" t="s">
        <v>375</v>
      </c>
      <c r="E3213">
        <v>617130</v>
      </c>
      <c r="F3213" t="s">
        <v>24184</v>
      </c>
      <c r="G3213" s="7">
        <v>1249.3900000000001</v>
      </c>
    </row>
    <row r="3214" spans="1:7" x14ac:dyDescent="0.25">
      <c r="A3214">
        <v>3022031</v>
      </c>
      <c r="B3214" t="s">
        <v>24208</v>
      </c>
      <c r="C3214" t="s">
        <v>151</v>
      </c>
      <c r="D3214" t="s">
        <v>377</v>
      </c>
      <c r="E3214">
        <v>611110</v>
      </c>
      <c r="F3214" t="s">
        <v>24184</v>
      </c>
      <c r="G3214" s="7">
        <v>2948.45</v>
      </c>
    </row>
    <row r="3215" spans="1:7" x14ac:dyDescent="0.25">
      <c r="A3215">
        <v>3022031</v>
      </c>
      <c r="B3215" t="s">
        <v>24208</v>
      </c>
      <c r="C3215" t="s">
        <v>151</v>
      </c>
      <c r="D3215" t="s">
        <v>377</v>
      </c>
      <c r="E3215">
        <v>611120</v>
      </c>
      <c r="F3215" t="s">
        <v>24184</v>
      </c>
      <c r="G3215" s="7">
        <v>223.95999999999998</v>
      </c>
    </row>
    <row r="3216" spans="1:7" x14ac:dyDescent="0.25">
      <c r="A3216">
        <v>3022031</v>
      </c>
      <c r="B3216" t="s">
        <v>24208</v>
      </c>
      <c r="C3216" t="s">
        <v>151</v>
      </c>
      <c r="D3216" t="s">
        <v>377</v>
      </c>
      <c r="E3216">
        <v>611130</v>
      </c>
      <c r="F3216" t="s">
        <v>24184</v>
      </c>
      <c r="G3216" s="7">
        <v>562.8599999999999</v>
      </c>
    </row>
    <row r="3217" spans="1:7" x14ac:dyDescent="0.25">
      <c r="A3217">
        <v>3022032</v>
      </c>
      <c r="B3217" t="s">
        <v>24209</v>
      </c>
      <c r="C3217" t="s">
        <v>148</v>
      </c>
      <c r="D3217" t="s">
        <v>371</v>
      </c>
      <c r="E3217">
        <v>615100</v>
      </c>
      <c r="F3217" t="s">
        <v>24184</v>
      </c>
      <c r="G3217" s="7">
        <v>94063.529999999941</v>
      </c>
    </row>
    <row r="3218" spans="1:7" x14ac:dyDescent="0.25">
      <c r="A3218">
        <v>3022032</v>
      </c>
      <c r="B3218" t="s">
        <v>24209</v>
      </c>
      <c r="C3218" t="s">
        <v>148</v>
      </c>
      <c r="D3218" t="s">
        <v>371</v>
      </c>
      <c r="E3218">
        <v>616100</v>
      </c>
      <c r="F3218" t="s">
        <v>24184</v>
      </c>
      <c r="G3218" s="7">
        <v>12864.160000000002</v>
      </c>
    </row>
    <row r="3219" spans="1:7" x14ac:dyDescent="0.25">
      <c r="A3219">
        <v>3022032</v>
      </c>
      <c r="B3219" t="s">
        <v>24209</v>
      </c>
      <c r="C3219" t="s">
        <v>148</v>
      </c>
      <c r="D3219" t="s">
        <v>371</v>
      </c>
      <c r="E3219">
        <v>617100</v>
      </c>
      <c r="F3219" t="s">
        <v>24184</v>
      </c>
      <c r="G3219" s="7">
        <v>26419.519999999997</v>
      </c>
    </row>
    <row r="3220" spans="1:7" x14ac:dyDescent="0.25">
      <c r="A3220">
        <v>3022032</v>
      </c>
      <c r="B3220" t="s">
        <v>24209</v>
      </c>
      <c r="C3220" t="s">
        <v>148</v>
      </c>
      <c r="D3220" t="s">
        <v>372</v>
      </c>
      <c r="E3220">
        <v>615180</v>
      </c>
      <c r="F3220" t="s">
        <v>24184</v>
      </c>
      <c r="G3220" s="7">
        <v>2685.26</v>
      </c>
    </row>
    <row r="3221" spans="1:7" x14ac:dyDescent="0.25">
      <c r="A3221">
        <v>3022032</v>
      </c>
      <c r="B3221" t="s">
        <v>24209</v>
      </c>
      <c r="C3221" t="s">
        <v>148</v>
      </c>
      <c r="D3221" t="s">
        <v>372</v>
      </c>
      <c r="E3221">
        <v>616150</v>
      </c>
      <c r="F3221" t="s">
        <v>24184</v>
      </c>
      <c r="G3221" s="7">
        <v>275.69</v>
      </c>
    </row>
    <row r="3222" spans="1:7" x14ac:dyDescent="0.25">
      <c r="A3222">
        <v>3022032</v>
      </c>
      <c r="B3222" t="s">
        <v>24209</v>
      </c>
      <c r="C3222" t="s">
        <v>148</v>
      </c>
      <c r="D3222" t="s">
        <v>372</v>
      </c>
      <c r="E3222">
        <v>617140</v>
      </c>
      <c r="F3222" t="s">
        <v>24184</v>
      </c>
      <c r="G3222" s="7">
        <v>766.3</v>
      </c>
    </row>
    <row r="3223" spans="1:7" x14ac:dyDescent="0.25">
      <c r="A3223">
        <v>3022032</v>
      </c>
      <c r="B3223" t="s">
        <v>24209</v>
      </c>
      <c r="C3223" t="s">
        <v>148</v>
      </c>
      <c r="D3223" t="s">
        <v>373</v>
      </c>
      <c r="E3223">
        <v>615130</v>
      </c>
      <c r="F3223" t="s">
        <v>24184</v>
      </c>
      <c r="G3223" s="7">
        <v>42363.69999999999</v>
      </c>
    </row>
    <row r="3224" spans="1:7" x14ac:dyDescent="0.25">
      <c r="A3224">
        <v>3022032</v>
      </c>
      <c r="B3224" t="s">
        <v>24209</v>
      </c>
      <c r="C3224" t="s">
        <v>148</v>
      </c>
      <c r="D3224" t="s">
        <v>373</v>
      </c>
      <c r="E3224">
        <v>616160</v>
      </c>
      <c r="F3224" t="s">
        <v>24184</v>
      </c>
      <c r="G3224" s="7">
        <v>5079.2999999999993</v>
      </c>
    </row>
    <row r="3225" spans="1:7" x14ac:dyDescent="0.25">
      <c r="A3225">
        <v>3022032</v>
      </c>
      <c r="B3225" t="s">
        <v>24209</v>
      </c>
      <c r="C3225" t="s">
        <v>148</v>
      </c>
      <c r="D3225" t="s">
        <v>373</v>
      </c>
      <c r="E3225">
        <v>617150</v>
      </c>
      <c r="F3225" t="s">
        <v>24184</v>
      </c>
      <c r="G3225" s="7">
        <v>8182.7699999999977</v>
      </c>
    </row>
    <row r="3226" spans="1:7" x14ac:dyDescent="0.25">
      <c r="A3226">
        <v>3022032</v>
      </c>
      <c r="B3226" t="s">
        <v>24209</v>
      </c>
      <c r="C3226" t="s">
        <v>148</v>
      </c>
      <c r="D3226" t="s">
        <v>374</v>
      </c>
      <c r="E3226">
        <v>615120</v>
      </c>
      <c r="F3226" t="s">
        <v>24184</v>
      </c>
      <c r="G3226" s="7">
        <v>2920.3700000000003</v>
      </c>
    </row>
    <row r="3227" spans="1:7" x14ac:dyDescent="0.25">
      <c r="A3227">
        <v>3022032</v>
      </c>
      <c r="B3227" t="s">
        <v>24209</v>
      </c>
      <c r="C3227" t="s">
        <v>148</v>
      </c>
      <c r="D3227" t="s">
        <v>374</v>
      </c>
      <c r="E3227">
        <v>616120</v>
      </c>
      <c r="F3227" t="s">
        <v>24184</v>
      </c>
      <c r="G3227" s="7">
        <v>325.87</v>
      </c>
    </row>
    <row r="3228" spans="1:7" x14ac:dyDescent="0.25">
      <c r="A3228">
        <v>3022032</v>
      </c>
      <c r="B3228" t="s">
        <v>24209</v>
      </c>
      <c r="C3228" t="s">
        <v>148</v>
      </c>
      <c r="D3228" t="s">
        <v>374</v>
      </c>
      <c r="E3228">
        <v>617120</v>
      </c>
      <c r="F3228" t="s">
        <v>24184</v>
      </c>
      <c r="G3228" s="7">
        <v>592.79</v>
      </c>
    </row>
    <row r="3229" spans="1:7" x14ac:dyDescent="0.25">
      <c r="A3229">
        <v>3022032</v>
      </c>
      <c r="B3229" t="s">
        <v>24209</v>
      </c>
      <c r="C3229" t="s">
        <v>148</v>
      </c>
      <c r="D3229" t="s">
        <v>375</v>
      </c>
      <c r="E3229">
        <v>615140</v>
      </c>
      <c r="F3229" t="s">
        <v>24184</v>
      </c>
      <c r="G3229" s="7">
        <v>5901.59</v>
      </c>
    </row>
    <row r="3230" spans="1:7" x14ac:dyDescent="0.25">
      <c r="A3230">
        <v>3022032</v>
      </c>
      <c r="B3230" t="s">
        <v>24209</v>
      </c>
      <c r="C3230" t="s">
        <v>148</v>
      </c>
      <c r="D3230" t="s">
        <v>375</v>
      </c>
      <c r="E3230">
        <v>616130</v>
      </c>
      <c r="F3230" t="s">
        <v>24184</v>
      </c>
      <c r="G3230" s="7">
        <v>727.82999999999993</v>
      </c>
    </row>
    <row r="3231" spans="1:7" x14ac:dyDescent="0.25">
      <c r="A3231">
        <v>3022032</v>
      </c>
      <c r="B3231" t="s">
        <v>24209</v>
      </c>
      <c r="C3231" t="s">
        <v>148</v>
      </c>
      <c r="D3231" t="s">
        <v>375</v>
      </c>
      <c r="E3231">
        <v>617130</v>
      </c>
      <c r="F3231" t="s">
        <v>24184</v>
      </c>
      <c r="G3231" s="7">
        <v>1197.93</v>
      </c>
    </row>
    <row r="3232" spans="1:7" x14ac:dyDescent="0.25">
      <c r="A3232">
        <v>3022032</v>
      </c>
      <c r="B3232" t="s">
        <v>24209</v>
      </c>
      <c r="C3232" t="s">
        <v>148</v>
      </c>
      <c r="D3232" t="s">
        <v>377</v>
      </c>
      <c r="E3232">
        <v>611110</v>
      </c>
      <c r="F3232" t="s">
        <v>24184</v>
      </c>
      <c r="G3232" s="7">
        <v>3506.01</v>
      </c>
    </row>
    <row r="3233" spans="1:7" x14ac:dyDescent="0.25">
      <c r="A3233">
        <v>3022032</v>
      </c>
      <c r="B3233" t="s">
        <v>24209</v>
      </c>
      <c r="C3233" t="s">
        <v>148</v>
      </c>
      <c r="D3233" t="s">
        <v>377</v>
      </c>
      <c r="E3233">
        <v>611120</v>
      </c>
      <c r="F3233" t="s">
        <v>24184</v>
      </c>
      <c r="G3233" s="7">
        <v>140.93</v>
      </c>
    </row>
    <row r="3234" spans="1:7" x14ac:dyDescent="0.25">
      <c r="A3234">
        <v>3022032</v>
      </c>
      <c r="B3234" t="s">
        <v>24209</v>
      </c>
      <c r="C3234" t="s">
        <v>148</v>
      </c>
      <c r="D3234" t="s">
        <v>377</v>
      </c>
      <c r="E3234">
        <v>611130</v>
      </c>
      <c r="F3234" t="s">
        <v>24184</v>
      </c>
      <c r="G3234" s="7">
        <v>500.28000000000003</v>
      </c>
    </row>
    <row r="3235" spans="1:7" x14ac:dyDescent="0.25">
      <c r="A3235">
        <v>3023304</v>
      </c>
      <c r="B3235" t="s">
        <v>24210</v>
      </c>
      <c r="C3235" t="s">
        <v>24211</v>
      </c>
      <c r="D3235" t="s">
        <v>371</v>
      </c>
      <c r="E3235">
        <v>615100</v>
      </c>
      <c r="F3235" t="s">
        <v>24184</v>
      </c>
      <c r="G3235" s="7">
        <v>39465.730000000003</v>
      </c>
    </row>
    <row r="3236" spans="1:7" x14ac:dyDescent="0.25">
      <c r="A3236">
        <v>3023304</v>
      </c>
      <c r="B3236" t="s">
        <v>24210</v>
      </c>
      <c r="C3236" t="s">
        <v>24211</v>
      </c>
      <c r="D3236" t="s">
        <v>371</v>
      </c>
      <c r="E3236">
        <v>616100</v>
      </c>
      <c r="F3236" t="s">
        <v>24184</v>
      </c>
      <c r="G3236" s="7">
        <v>5231.79</v>
      </c>
    </row>
    <row r="3237" spans="1:7" x14ac:dyDescent="0.25">
      <c r="A3237">
        <v>3023304</v>
      </c>
      <c r="B3237" t="s">
        <v>24210</v>
      </c>
      <c r="C3237" t="s">
        <v>24211</v>
      </c>
      <c r="D3237" t="s">
        <v>371</v>
      </c>
      <c r="E3237">
        <v>617100</v>
      </c>
      <c r="F3237" t="s">
        <v>24184</v>
      </c>
      <c r="G3237" s="7">
        <v>10074.35</v>
      </c>
    </row>
    <row r="3238" spans="1:7" x14ac:dyDescent="0.25">
      <c r="A3238">
        <v>3023304</v>
      </c>
      <c r="B3238" t="s">
        <v>24210</v>
      </c>
      <c r="C3238" t="s">
        <v>24211</v>
      </c>
      <c r="D3238" t="s">
        <v>373</v>
      </c>
      <c r="E3238">
        <v>615130</v>
      </c>
      <c r="F3238" t="s">
        <v>24184</v>
      </c>
      <c r="G3238" s="7">
        <v>19997.93</v>
      </c>
    </row>
    <row r="3239" spans="1:7" x14ac:dyDescent="0.25">
      <c r="A3239">
        <v>3023304</v>
      </c>
      <c r="B3239" t="s">
        <v>24210</v>
      </c>
      <c r="C3239" t="s">
        <v>24211</v>
      </c>
      <c r="D3239" t="s">
        <v>373</v>
      </c>
      <c r="E3239">
        <v>616160</v>
      </c>
      <c r="F3239" t="s">
        <v>24184</v>
      </c>
      <c r="G3239" s="7">
        <v>2409.11</v>
      </c>
    </row>
    <row r="3240" spans="1:7" x14ac:dyDescent="0.25">
      <c r="A3240">
        <v>3023304</v>
      </c>
      <c r="B3240" t="s">
        <v>24210</v>
      </c>
      <c r="C3240" t="s">
        <v>24211</v>
      </c>
      <c r="D3240" t="s">
        <v>373</v>
      </c>
      <c r="E3240">
        <v>617150</v>
      </c>
      <c r="F3240" t="s">
        <v>24184</v>
      </c>
      <c r="G3240" s="7">
        <v>3469.8999999999996</v>
      </c>
    </row>
    <row r="3241" spans="1:7" x14ac:dyDescent="0.25">
      <c r="A3241">
        <v>3023304</v>
      </c>
      <c r="B3241" t="s">
        <v>24210</v>
      </c>
      <c r="C3241" t="s">
        <v>24211</v>
      </c>
      <c r="D3241" t="s">
        <v>374</v>
      </c>
      <c r="E3241">
        <v>615120</v>
      </c>
      <c r="F3241" t="s">
        <v>24184</v>
      </c>
      <c r="G3241" s="7">
        <v>2387.14</v>
      </c>
    </row>
    <row r="3242" spans="1:7" x14ac:dyDescent="0.25">
      <c r="A3242">
        <v>3023304</v>
      </c>
      <c r="B3242" t="s">
        <v>24210</v>
      </c>
      <c r="C3242" t="s">
        <v>24211</v>
      </c>
      <c r="D3242" t="s">
        <v>374</v>
      </c>
      <c r="E3242">
        <v>616120</v>
      </c>
      <c r="F3242" t="s">
        <v>24184</v>
      </c>
      <c r="G3242" s="7">
        <v>295.52</v>
      </c>
    </row>
    <row r="3243" spans="1:7" x14ac:dyDescent="0.25">
      <c r="A3243">
        <v>3023304</v>
      </c>
      <c r="B3243" t="s">
        <v>24210</v>
      </c>
      <c r="C3243" t="s">
        <v>24211</v>
      </c>
      <c r="D3243" t="s">
        <v>374</v>
      </c>
      <c r="E3243">
        <v>617120</v>
      </c>
      <c r="F3243" t="s">
        <v>24184</v>
      </c>
      <c r="G3243" s="7">
        <v>486.98</v>
      </c>
    </row>
    <row r="3244" spans="1:7" x14ac:dyDescent="0.25">
      <c r="A3244">
        <v>3023304</v>
      </c>
      <c r="B3244" t="s">
        <v>24210</v>
      </c>
      <c r="C3244" t="s">
        <v>24211</v>
      </c>
      <c r="D3244" t="s">
        <v>375</v>
      </c>
      <c r="E3244">
        <v>615140</v>
      </c>
      <c r="F3244" t="s">
        <v>24184</v>
      </c>
      <c r="G3244" s="7">
        <v>4400.5300000000007</v>
      </c>
    </row>
    <row r="3245" spans="1:7" x14ac:dyDescent="0.25">
      <c r="A3245">
        <v>3023304</v>
      </c>
      <c r="B3245" t="s">
        <v>24210</v>
      </c>
      <c r="C3245" t="s">
        <v>24211</v>
      </c>
      <c r="D3245" t="s">
        <v>375</v>
      </c>
      <c r="E3245">
        <v>616130</v>
      </c>
      <c r="F3245" t="s">
        <v>24184</v>
      </c>
      <c r="G3245" s="7">
        <v>555.89</v>
      </c>
    </row>
    <row r="3246" spans="1:7" x14ac:dyDescent="0.25">
      <c r="A3246">
        <v>3023304</v>
      </c>
      <c r="B3246" t="s">
        <v>24210</v>
      </c>
      <c r="C3246" t="s">
        <v>24211</v>
      </c>
      <c r="D3246" t="s">
        <v>375</v>
      </c>
      <c r="E3246">
        <v>617130</v>
      </c>
      <c r="F3246" t="s">
        <v>24184</v>
      </c>
      <c r="G3246" s="7">
        <v>552.39</v>
      </c>
    </row>
    <row r="3247" spans="1:7" x14ac:dyDescent="0.25">
      <c r="A3247">
        <v>3023304</v>
      </c>
      <c r="B3247" t="s">
        <v>24210</v>
      </c>
      <c r="C3247" t="s">
        <v>24211</v>
      </c>
      <c r="D3247" t="s">
        <v>377</v>
      </c>
      <c r="E3247">
        <v>611110</v>
      </c>
      <c r="F3247" t="s">
        <v>24184</v>
      </c>
      <c r="G3247" s="7">
        <v>1553.38</v>
      </c>
    </row>
    <row r="3248" spans="1:7" x14ac:dyDescent="0.25">
      <c r="A3248">
        <v>3023304</v>
      </c>
      <c r="B3248" t="s">
        <v>24210</v>
      </c>
      <c r="C3248" t="s">
        <v>24211</v>
      </c>
      <c r="D3248" t="s">
        <v>377</v>
      </c>
      <c r="E3248">
        <v>611120</v>
      </c>
      <c r="F3248" t="s">
        <v>24184</v>
      </c>
      <c r="G3248" s="7">
        <v>177.16</v>
      </c>
    </row>
    <row r="3249" spans="1:7" x14ac:dyDescent="0.25">
      <c r="A3249">
        <v>3023304</v>
      </c>
      <c r="B3249" t="s">
        <v>24210</v>
      </c>
      <c r="C3249" t="s">
        <v>24211</v>
      </c>
      <c r="D3249" t="s">
        <v>377</v>
      </c>
      <c r="E3249">
        <v>611130</v>
      </c>
      <c r="F3249" t="s">
        <v>24184</v>
      </c>
      <c r="G3249" s="7">
        <v>191.76</v>
      </c>
    </row>
    <row r="3250" spans="1:7" x14ac:dyDescent="0.25">
      <c r="A3250">
        <v>3022036</v>
      </c>
      <c r="B3250" t="s">
        <v>24212</v>
      </c>
      <c r="C3250" t="s">
        <v>175</v>
      </c>
      <c r="D3250" t="s">
        <v>371</v>
      </c>
      <c r="E3250">
        <v>615100</v>
      </c>
      <c r="F3250" t="s">
        <v>24184</v>
      </c>
      <c r="G3250" s="7">
        <v>75450.280000000013</v>
      </c>
    </row>
    <row r="3251" spans="1:7" x14ac:dyDescent="0.25">
      <c r="A3251">
        <v>3022036</v>
      </c>
      <c r="B3251" t="s">
        <v>24212</v>
      </c>
      <c r="C3251" t="s">
        <v>175</v>
      </c>
      <c r="D3251" t="s">
        <v>371</v>
      </c>
      <c r="E3251">
        <v>616100</v>
      </c>
      <c r="F3251" t="s">
        <v>24184</v>
      </c>
      <c r="G3251" s="7">
        <v>10135.330000000002</v>
      </c>
    </row>
    <row r="3252" spans="1:7" x14ac:dyDescent="0.25">
      <c r="A3252">
        <v>3022036</v>
      </c>
      <c r="B3252" t="s">
        <v>24212</v>
      </c>
      <c r="C3252" t="s">
        <v>175</v>
      </c>
      <c r="D3252" t="s">
        <v>371</v>
      </c>
      <c r="E3252">
        <v>617100</v>
      </c>
      <c r="F3252" t="s">
        <v>24184</v>
      </c>
      <c r="G3252" s="7">
        <v>20334.579999999998</v>
      </c>
    </row>
    <row r="3253" spans="1:7" x14ac:dyDescent="0.25">
      <c r="A3253">
        <v>3022036</v>
      </c>
      <c r="B3253" t="s">
        <v>24212</v>
      </c>
      <c r="C3253" t="s">
        <v>175</v>
      </c>
      <c r="D3253" t="s">
        <v>373</v>
      </c>
      <c r="E3253">
        <v>615130</v>
      </c>
      <c r="F3253" t="s">
        <v>24184</v>
      </c>
      <c r="G3253" s="7">
        <v>41259.770000000011</v>
      </c>
    </row>
    <row r="3254" spans="1:7" x14ac:dyDescent="0.25">
      <c r="A3254">
        <v>3022036</v>
      </c>
      <c r="B3254" t="s">
        <v>24212</v>
      </c>
      <c r="C3254" t="s">
        <v>175</v>
      </c>
      <c r="D3254" t="s">
        <v>373</v>
      </c>
      <c r="E3254">
        <v>616160</v>
      </c>
      <c r="F3254" t="s">
        <v>24184</v>
      </c>
      <c r="G3254" s="7">
        <v>4632</v>
      </c>
    </row>
    <row r="3255" spans="1:7" x14ac:dyDescent="0.25">
      <c r="A3255">
        <v>3022036</v>
      </c>
      <c r="B3255" t="s">
        <v>24212</v>
      </c>
      <c r="C3255" t="s">
        <v>175</v>
      </c>
      <c r="D3255" t="s">
        <v>373</v>
      </c>
      <c r="E3255">
        <v>617150</v>
      </c>
      <c r="F3255" t="s">
        <v>24184</v>
      </c>
      <c r="G3255" s="7">
        <v>7751.329999999999</v>
      </c>
    </row>
    <row r="3256" spans="1:7" x14ac:dyDescent="0.25">
      <c r="A3256">
        <v>3022036</v>
      </c>
      <c r="B3256" t="s">
        <v>24212</v>
      </c>
      <c r="C3256" t="s">
        <v>175</v>
      </c>
      <c r="D3256" t="s">
        <v>374</v>
      </c>
      <c r="E3256">
        <v>615120</v>
      </c>
      <c r="F3256" t="s">
        <v>24184</v>
      </c>
      <c r="G3256" s="7">
        <v>6145.66</v>
      </c>
    </row>
    <row r="3257" spans="1:7" x14ac:dyDescent="0.25">
      <c r="A3257">
        <v>3022036</v>
      </c>
      <c r="B3257" t="s">
        <v>24212</v>
      </c>
      <c r="C3257" t="s">
        <v>175</v>
      </c>
      <c r="D3257" t="s">
        <v>374</v>
      </c>
      <c r="E3257">
        <v>616120</v>
      </c>
      <c r="F3257" t="s">
        <v>24184</v>
      </c>
      <c r="G3257" s="7">
        <v>643.25</v>
      </c>
    </row>
    <row r="3258" spans="1:7" x14ac:dyDescent="0.25">
      <c r="A3258">
        <v>3022036</v>
      </c>
      <c r="B3258" t="s">
        <v>24212</v>
      </c>
      <c r="C3258" t="s">
        <v>175</v>
      </c>
      <c r="D3258" t="s">
        <v>374</v>
      </c>
      <c r="E3258">
        <v>617120</v>
      </c>
      <c r="F3258" t="s">
        <v>24184</v>
      </c>
      <c r="G3258" s="7">
        <v>1247.48</v>
      </c>
    </row>
    <row r="3259" spans="1:7" x14ac:dyDescent="0.25">
      <c r="A3259">
        <v>3022036</v>
      </c>
      <c r="B3259" t="s">
        <v>24212</v>
      </c>
      <c r="C3259" t="s">
        <v>175</v>
      </c>
      <c r="D3259" t="s">
        <v>375</v>
      </c>
      <c r="E3259">
        <v>615140</v>
      </c>
      <c r="F3259" t="s">
        <v>24184</v>
      </c>
      <c r="G3259" s="7">
        <v>5600.83</v>
      </c>
    </row>
    <row r="3260" spans="1:7" x14ac:dyDescent="0.25">
      <c r="A3260">
        <v>3022036</v>
      </c>
      <c r="B3260" t="s">
        <v>24212</v>
      </c>
      <c r="C3260" t="s">
        <v>175</v>
      </c>
      <c r="D3260" t="s">
        <v>375</v>
      </c>
      <c r="E3260">
        <v>616130</v>
      </c>
      <c r="F3260" t="s">
        <v>24184</v>
      </c>
      <c r="G3260" s="7">
        <v>710.85</v>
      </c>
    </row>
    <row r="3261" spans="1:7" x14ac:dyDescent="0.25">
      <c r="A3261">
        <v>3022036</v>
      </c>
      <c r="B3261" t="s">
        <v>24212</v>
      </c>
      <c r="C3261" t="s">
        <v>175</v>
      </c>
      <c r="D3261" t="s">
        <v>375</v>
      </c>
      <c r="E3261">
        <v>617130</v>
      </c>
      <c r="F3261" t="s">
        <v>24184</v>
      </c>
      <c r="G3261" s="7">
        <v>1136.8899999999999</v>
      </c>
    </row>
    <row r="3262" spans="1:7" x14ac:dyDescent="0.25">
      <c r="A3262">
        <v>3022036</v>
      </c>
      <c r="B3262" t="s">
        <v>24212</v>
      </c>
      <c r="C3262" t="s">
        <v>175</v>
      </c>
      <c r="D3262" t="s">
        <v>377</v>
      </c>
      <c r="E3262">
        <v>611110</v>
      </c>
      <c r="F3262" t="s">
        <v>24184</v>
      </c>
      <c r="G3262" s="7">
        <v>3130.37</v>
      </c>
    </row>
    <row r="3263" spans="1:7" x14ac:dyDescent="0.25">
      <c r="A3263">
        <v>3022036</v>
      </c>
      <c r="B3263" t="s">
        <v>24212</v>
      </c>
      <c r="C3263" t="s">
        <v>175</v>
      </c>
      <c r="D3263" t="s">
        <v>377</v>
      </c>
      <c r="E3263">
        <v>611120</v>
      </c>
      <c r="F3263" t="s">
        <v>24184</v>
      </c>
      <c r="G3263" s="7">
        <v>274.5</v>
      </c>
    </row>
    <row r="3264" spans="1:7" x14ac:dyDescent="0.25">
      <c r="A3264">
        <v>3022036</v>
      </c>
      <c r="B3264" t="s">
        <v>24212</v>
      </c>
      <c r="C3264" t="s">
        <v>175</v>
      </c>
      <c r="D3264" t="s">
        <v>377</v>
      </c>
      <c r="E3264">
        <v>611130</v>
      </c>
      <c r="F3264" t="s">
        <v>24184</v>
      </c>
      <c r="G3264" s="7">
        <v>635.42999999999995</v>
      </c>
    </row>
    <row r="3265" spans="1:7" x14ac:dyDescent="0.25">
      <c r="A3265">
        <v>3022037</v>
      </c>
      <c r="B3265" t="s">
        <v>24213</v>
      </c>
      <c r="C3265" t="s">
        <v>130</v>
      </c>
      <c r="D3265" t="s">
        <v>371</v>
      </c>
      <c r="E3265">
        <v>615100</v>
      </c>
      <c r="F3265" t="s">
        <v>24184</v>
      </c>
      <c r="G3265" s="7">
        <v>49059.46</v>
      </c>
    </row>
    <row r="3266" spans="1:7" x14ac:dyDescent="0.25">
      <c r="A3266">
        <v>3022037</v>
      </c>
      <c r="B3266" t="s">
        <v>24213</v>
      </c>
      <c r="C3266" t="s">
        <v>130</v>
      </c>
      <c r="D3266" t="s">
        <v>371</v>
      </c>
      <c r="E3266">
        <v>616100</v>
      </c>
      <c r="F3266" t="s">
        <v>24184</v>
      </c>
      <c r="G3266" s="7">
        <v>6538.2899999999991</v>
      </c>
    </row>
    <row r="3267" spans="1:7" x14ac:dyDescent="0.25">
      <c r="A3267">
        <v>3022037</v>
      </c>
      <c r="B3267" t="s">
        <v>24213</v>
      </c>
      <c r="C3267" t="s">
        <v>130</v>
      </c>
      <c r="D3267" t="s">
        <v>371</v>
      </c>
      <c r="E3267">
        <v>617100</v>
      </c>
      <c r="F3267" t="s">
        <v>24184</v>
      </c>
      <c r="G3267" s="7">
        <v>14000.259999999998</v>
      </c>
    </row>
    <row r="3268" spans="1:7" x14ac:dyDescent="0.25">
      <c r="A3268">
        <v>3022037</v>
      </c>
      <c r="B3268" t="s">
        <v>24213</v>
      </c>
      <c r="C3268" t="s">
        <v>130</v>
      </c>
      <c r="D3268" t="s">
        <v>373</v>
      </c>
      <c r="E3268">
        <v>615130</v>
      </c>
      <c r="F3268" t="s">
        <v>24184</v>
      </c>
      <c r="G3268" s="7">
        <v>34570.960000000006</v>
      </c>
    </row>
    <row r="3269" spans="1:7" x14ac:dyDescent="0.25">
      <c r="A3269">
        <v>3022037</v>
      </c>
      <c r="B3269" t="s">
        <v>24213</v>
      </c>
      <c r="C3269" t="s">
        <v>130</v>
      </c>
      <c r="D3269" t="s">
        <v>373</v>
      </c>
      <c r="E3269">
        <v>616160</v>
      </c>
      <c r="F3269" t="s">
        <v>24184</v>
      </c>
      <c r="G3269" s="7">
        <v>3915.6599999999994</v>
      </c>
    </row>
    <row r="3270" spans="1:7" x14ac:dyDescent="0.25">
      <c r="A3270">
        <v>3022037</v>
      </c>
      <c r="B3270" t="s">
        <v>24213</v>
      </c>
      <c r="C3270" t="s">
        <v>130</v>
      </c>
      <c r="D3270" t="s">
        <v>373</v>
      </c>
      <c r="E3270">
        <v>617150</v>
      </c>
      <c r="F3270" t="s">
        <v>24184</v>
      </c>
      <c r="G3270" s="7">
        <v>6562.41</v>
      </c>
    </row>
    <row r="3271" spans="1:7" x14ac:dyDescent="0.25">
      <c r="A3271">
        <v>3022037</v>
      </c>
      <c r="B3271" t="s">
        <v>24213</v>
      </c>
      <c r="C3271" t="s">
        <v>130</v>
      </c>
      <c r="D3271" t="s">
        <v>374</v>
      </c>
      <c r="E3271">
        <v>615120</v>
      </c>
      <c r="F3271" t="s">
        <v>24184</v>
      </c>
      <c r="G3271" s="7">
        <v>288.38</v>
      </c>
    </row>
    <row r="3272" spans="1:7" x14ac:dyDescent="0.25">
      <c r="A3272">
        <v>3022037</v>
      </c>
      <c r="B3272" t="s">
        <v>24213</v>
      </c>
      <c r="C3272" t="s">
        <v>130</v>
      </c>
      <c r="D3272" t="s">
        <v>374</v>
      </c>
      <c r="E3272">
        <v>616120</v>
      </c>
      <c r="F3272" t="s">
        <v>24184</v>
      </c>
      <c r="G3272" s="7">
        <v>26.14</v>
      </c>
    </row>
    <row r="3273" spans="1:7" x14ac:dyDescent="0.25">
      <c r="A3273">
        <v>3022037</v>
      </c>
      <c r="B3273" t="s">
        <v>24213</v>
      </c>
      <c r="C3273" t="s">
        <v>130</v>
      </c>
      <c r="D3273" t="s">
        <v>374</v>
      </c>
      <c r="E3273">
        <v>617120</v>
      </c>
      <c r="F3273" t="s">
        <v>24184</v>
      </c>
      <c r="G3273" s="7">
        <v>58.54</v>
      </c>
    </row>
    <row r="3274" spans="1:7" x14ac:dyDescent="0.25">
      <c r="A3274">
        <v>3022037</v>
      </c>
      <c r="B3274" t="s">
        <v>24213</v>
      </c>
      <c r="C3274" t="s">
        <v>130</v>
      </c>
      <c r="D3274" t="s">
        <v>375</v>
      </c>
      <c r="E3274">
        <v>615140</v>
      </c>
      <c r="F3274" t="s">
        <v>24184</v>
      </c>
      <c r="G3274" s="7">
        <v>5259.01</v>
      </c>
    </row>
    <row r="3275" spans="1:7" x14ac:dyDescent="0.25">
      <c r="A3275">
        <v>3022037</v>
      </c>
      <c r="B3275" t="s">
        <v>24213</v>
      </c>
      <c r="C3275" t="s">
        <v>130</v>
      </c>
      <c r="D3275" t="s">
        <v>375</v>
      </c>
      <c r="E3275">
        <v>616130</v>
      </c>
      <c r="F3275" t="s">
        <v>24184</v>
      </c>
      <c r="G3275" s="7">
        <v>659.81999999999994</v>
      </c>
    </row>
    <row r="3276" spans="1:7" x14ac:dyDescent="0.25">
      <c r="A3276">
        <v>3022037</v>
      </c>
      <c r="B3276" t="s">
        <v>24213</v>
      </c>
      <c r="C3276" t="s">
        <v>130</v>
      </c>
      <c r="D3276" t="s">
        <v>375</v>
      </c>
      <c r="E3276">
        <v>617130</v>
      </c>
      <c r="F3276" t="s">
        <v>24184</v>
      </c>
      <c r="G3276" s="7">
        <v>1067.5</v>
      </c>
    </row>
    <row r="3277" spans="1:7" x14ac:dyDescent="0.25">
      <c r="A3277">
        <v>3022037</v>
      </c>
      <c r="B3277" t="s">
        <v>24213</v>
      </c>
      <c r="C3277" t="s">
        <v>130</v>
      </c>
      <c r="D3277" t="s">
        <v>377</v>
      </c>
      <c r="E3277">
        <v>611110</v>
      </c>
      <c r="F3277" t="s">
        <v>24184</v>
      </c>
      <c r="G3277" s="7">
        <v>4167.1900000000005</v>
      </c>
    </row>
    <row r="3278" spans="1:7" x14ac:dyDescent="0.25">
      <c r="A3278">
        <v>3022037</v>
      </c>
      <c r="B3278" t="s">
        <v>24213</v>
      </c>
      <c r="C3278" t="s">
        <v>130</v>
      </c>
      <c r="D3278" t="s">
        <v>377</v>
      </c>
      <c r="E3278">
        <v>611120</v>
      </c>
      <c r="F3278" t="s">
        <v>24184</v>
      </c>
      <c r="G3278" s="7">
        <v>417.70000000000005</v>
      </c>
    </row>
    <row r="3279" spans="1:7" x14ac:dyDescent="0.25">
      <c r="A3279">
        <v>3022037</v>
      </c>
      <c r="B3279" t="s">
        <v>24213</v>
      </c>
      <c r="C3279" t="s">
        <v>130</v>
      </c>
      <c r="D3279" t="s">
        <v>377</v>
      </c>
      <c r="E3279">
        <v>611130</v>
      </c>
      <c r="F3279" t="s">
        <v>24184</v>
      </c>
      <c r="G3279" s="7">
        <v>845.8900000000001</v>
      </c>
    </row>
    <row r="3280" spans="1:7" x14ac:dyDescent="0.25">
      <c r="A3280" t="s">
        <v>23975</v>
      </c>
      <c r="B3280" t="s">
        <v>24214</v>
      </c>
      <c r="C3280" t="s">
        <v>198</v>
      </c>
      <c r="D3280" t="s">
        <v>371</v>
      </c>
      <c r="E3280">
        <v>615100</v>
      </c>
      <c r="F3280" t="s">
        <v>24184</v>
      </c>
      <c r="G3280" s="7">
        <v>95847.07</v>
      </c>
    </row>
    <row r="3281" spans="1:7" x14ac:dyDescent="0.25">
      <c r="A3281" t="s">
        <v>23975</v>
      </c>
      <c r="B3281" t="s">
        <v>24214</v>
      </c>
      <c r="C3281" t="s">
        <v>198</v>
      </c>
      <c r="D3281" t="s">
        <v>371</v>
      </c>
      <c r="E3281">
        <v>616100</v>
      </c>
      <c r="F3281" t="s">
        <v>24184</v>
      </c>
      <c r="G3281" s="7">
        <v>11263.29</v>
      </c>
    </row>
    <row r="3282" spans="1:7" x14ac:dyDescent="0.25">
      <c r="A3282" t="s">
        <v>23975</v>
      </c>
      <c r="B3282" t="s">
        <v>24214</v>
      </c>
      <c r="C3282" t="s">
        <v>198</v>
      </c>
      <c r="D3282" t="s">
        <v>371</v>
      </c>
      <c r="E3282">
        <v>617100</v>
      </c>
      <c r="F3282" t="s">
        <v>24184</v>
      </c>
      <c r="G3282" s="7">
        <v>24234.050000000003</v>
      </c>
    </row>
    <row r="3283" spans="1:7" x14ac:dyDescent="0.25">
      <c r="A3283" t="s">
        <v>23975</v>
      </c>
      <c r="B3283" t="s">
        <v>24214</v>
      </c>
      <c r="C3283" t="s">
        <v>198</v>
      </c>
      <c r="D3283" t="s">
        <v>373</v>
      </c>
      <c r="E3283">
        <v>615130</v>
      </c>
      <c r="F3283" t="s">
        <v>24184</v>
      </c>
      <c r="G3283" s="7">
        <v>31691.590000000007</v>
      </c>
    </row>
    <row r="3284" spans="1:7" x14ac:dyDescent="0.25">
      <c r="A3284" t="s">
        <v>23975</v>
      </c>
      <c r="B3284" t="s">
        <v>24214</v>
      </c>
      <c r="C3284" t="s">
        <v>198</v>
      </c>
      <c r="D3284" t="s">
        <v>373</v>
      </c>
      <c r="E3284">
        <v>616160</v>
      </c>
      <c r="F3284" t="s">
        <v>24184</v>
      </c>
      <c r="G3284" s="7">
        <v>3768.7799999999997</v>
      </c>
    </row>
    <row r="3285" spans="1:7" x14ac:dyDescent="0.25">
      <c r="A3285" t="s">
        <v>23975</v>
      </c>
      <c r="B3285" t="s">
        <v>24214</v>
      </c>
      <c r="C3285" t="s">
        <v>198</v>
      </c>
      <c r="D3285" t="s">
        <v>373</v>
      </c>
      <c r="E3285">
        <v>617150</v>
      </c>
      <c r="F3285" t="s">
        <v>24184</v>
      </c>
      <c r="G3285" s="7">
        <v>6016.03</v>
      </c>
    </row>
    <row r="3286" spans="1:7" x14ac:dyDescent="0.25">
      <c r="A3286" t="s">
        <v>23975</v>
      </c>
      <c r="B3286" t="s">
        <v>24214</v>
      </c>
      <c r="C3286" t="s">
        <v>198</v>
      </c>
      <c r="D3286" t="s">
        <v>374</v>
      </c>
      <c r="E3286">
        <v>615120</v>
      </c>
      <c r="F3286" t="s">
        <v>24184</v>
      </c>
      <c r="G3286" s="7">
        <v>2402.2399999999998</v>
      </c>
    </row>
    <row r="3287" spans="1:7" x14ac:dyDescent="0.25">
      <c r="A3287" t="s">
        <v>23975</v>
      </c>
      <c r="B3287" t="s">
        <v>24214</v>
      </c>
      <c r="C3287" t="s">
        <v>198</v>
      </c>
      <c r="D3287" t="s">
        <v>374</v>
      </c>
      <c r="E3287">
        <v>616120</v>
      </c>
      <c r="F3287" t="s">
        <v>24184</v>
      </c>
      <c r="G3287" s="7">
        <v>295.99</v>
      </c>
    </row>
    <row r="3288" spans="1:7" x14ac:dyDescent="0.25">
      <c r="A3288" t="s">
        <v>23975</v>
      </c>
      <c r="B3288" t="s">
        <v>24214</v>
      </c>
      <c r="C3288" t="s">
        <v>198</v>
      </c>
      <c r="D3288" t="s">
        <v>374</v>
      </c>
      <c r="E3288">
        <v>617120</v>
      </c>
      <c r="F3288" t="s">
        <v>24184</v>
      </c>
      <c r="G3288" s="7">
        <v>487.63</v>
      </c>
    </row>
    <row r="3289" spans="1:7" x14ac:dyDescent="0.25">
      <c r="A3289" t="s">
        <v>23975</v>
      </c>
      <c r="B3289" t="s">
        <v>24214</v>
      </c>
      <c r="C3289" t="s">
        <v>198</v>
      </c>
      <c r="D3289" t="s">
        <v>375</v>
      </c>
      <c r="E3289">
        <v>615140</v>
      </c>
      <c r="F3289" t="s">
        <v>24184</v>
      </c>
      <c r="G3289" s="7">
        <v>7690.36</v>
      </c>
    </row>
    <row r="3290" spans="1:7" x14ac:dyDescent="0.25">
      <c r="A3290" t="s">
        <v>23975</v>
      </c>
      <c r="B3290" t="s">
        <v>24214</v>
      </c>
      <c r="C3290" t="s">
        <v>198</v>
      </c>
      <c r="D3290" t="s">
        <v>375</v>
      </c>
      <c r="E3290">
        <v>616130</v>
      </c>
      <c r="F3290" t="s">
        <v>24184</v>
      </c>
      <c r="G3290" s="7">
        <v>991.42000000000007</v>
      </c>
    </row>
    <row r="3291" spans="1:7" x14ac:dyDescent="0.25">
      <c r="A3291" t="s">
        <v>23975</v>
      </c>
      <c r="B3291" t="s">
        <v>24214</v>
      </c>
      <c r="C3291" t="s">
        <v>198</v>
      </c>
      <c r="D3291" t="s">
        <v>375</v>
      </c>
      <c r="E3291">
        <v>617130</v>
      </c>
      <c r="F3291" t="s">
        <v>24184</v>
      </c>
      <c r="G3291" s="7">
        <v>1561.02</v>
      </c>
    </row>
    <row r="3292" spans="1:7" x14ac:dyDescent="0.25">
      <c r="A3292" t="s">
        <v>23975</v>
      </c>
      <c r="B3292" t="s">
        <v>24214</v>
      </c>
      <c r="C3292" t="s">
        <v>198</v>
      </c>
      <c r="D3292" t="s">
        <v>377</v>
      </c>
      <c r="E3292">
        <v>611110</v>
      </c>
      <c r="F3292" t="s">
        <v>24184</v>
      </c>
      <c r="G3292" s="7">
        <v>1991.9699999999996</v>
      </c>
    </row>
    <row r="3293" spans="1:7" x14ac:dyDescent="0.25">
      <c r="A3293" t="s">
        <v>23975</v>
      </c>
      <c r="B3293" t="s">
        <v>24214</v>
      </c>
      <c r="C3293" t="s">
        <v>198</v>
      </c>
      <c r="D3293" t="s">
        <v>377</v>
      </c>
      <c r="E3293">
        <v>611120</v>
      </c>
      <c r="F3293" t="s">
        <v>24184</v>
      </c>
      <c r="G3293" s="7">
        <v>119.92000000000002</v>
      </c>
    </row>
    <row r="3294" spans="1:7" x14ac:dyDescent="0.25">
      <c r="A3294" t="s">
        <v>23975</v>
      </c>
      <c r="B3294" t="s">
        <v>24214</v>
      </c>
      <c r="C3294" t="s">
        <v>198</v>
      </c>
      <c r="D3294" t="s">
        <v>377</v>
      </c>
      <c r="E3294">
        <v>611130</v>
      </c>
      <c r="F3294" t="s">
        <v>24184</v>
      </c>
      <c r="G3294" s="7">
        <v>328.15</v>
      </c>
    </row>
    <row r="3295" spans="1:7" x14ac:dyDescent="0.25">
      <c r="A3295" t="s">
        <v>23975</v>
      </c>
      <c r="B3295" t="s">
        <v>24215</v>
      </c>
      <c r="C3295" t="s">
        <v>109</v>
      </c>
      <c r="D3295" t="s">
        <v>371</v>
      </c>
      <c r="E3295">
        <v>615100</v>
      </c>
      <c r="F3295" t="s">
        <v>24184</v>
      </c>
      <c r="G3295" s="7">
        <v>69913.08</v>
      </c>
    </row>
    <row r="3296" spans="1:7" x14ac:dyDescent="0.25">
      <c r="A3296" t="s">
        <v>23975</v>
      </c>
      <c r="B3296" t="s">
        <v>24215</v>
      </c>
      <c r="C3296" t="s">
        <v>109</v>
      </c>
      <c r="D3296" t="s">
        <v>371</v>
      </c>
      <c r="E3296">
        <v>616100</v>
      </c>
      <c r="F3296" t="s">
        <v>24184</v>
      </c>
      <c r="G3296" s="7">
        <v>7819.7900000000009</v>
      </c>
    </row>
    <row r="3297" spans="1:7" x14ac:dyDescent="0.25">
      <c r="A3297" t="s">
        <v>23975</v>
      </c>
      <c r="B3297" t="s">
        <v>24215</v>
      </c>
      <c r="C3297" t="s">
        <v>109</v>
      </c>
      <c r="D3297" t="s">
        <v>371</v>
      </c>
      <c r="E3297">
        <v>617100</v>
      </c>
      <c r="F3297" t="s">
        <v>24184</v>
      </c>
      <c r="G3297" s="7">
        <v>15819.1</v>
      </c>
    </row>
    <row r="3298" spans="1:7" x14ac:dyDescent="0.25">
      <c r="A3298" t="s">
        <v>23975</v>
      </c>
      <c r="B3298" t="s">
        <v>24215</v>
      </c>
      <c r="C3298" t="s">
        <v>109</v>
      </c>
      <c r="D3298" t="s">
        <v>373</v>
      </c>
      <c r="E3298">
        <v>615130</v>
      </c>
      <c r="F3298" t="s">
        <v>24184</v>
      </c>
      <c r="G3298" s="7">
        <v>36138.789999999994</v>
      </c>
    </row>
    <row r="3299" spans="1:7" x14ac:dyDescent="0.25">
      <c r="A3299" t="s">
        <v>23975</v>
      </c>
      <c r="B3299" t="s">
        <v>24215</v>
      </c>
      <c r="C3299" t="s">
        <v>109</v>
      </c>
      <c r="D3299" t="s">
        <v>373</v>
      </c>
      <c r="E3299">
        <v>616160</v>
      </c>
      <c r="F3299" t="s">
        <v>24184</v>
      </c>
      <c r="G3299" s="7">
        <v>4157.91</v>
      </c>
    </row>
    <row r="3300" spans="1:7" x14ac:dyDescent="0.25">
      <c r="A3300" t="s">
        <v>23975</v>
      </c>
      <c r="B3300" t="s">
        <v>24215</v>
      </c>
      <c r="C3300" t="s">
        <v>109</v>
      </c>
      <c r="D3300" t="s">
        <v>373</v>
      </c>
      <c r="E3300">
        <v>617150</v>
      </c>
      <c r="F3300" t="s">
        <v>24184</v>
      </c>
      <c r="G3300" s="7">
        <v>6975.84</v>
      </c>
    </row>
    <row r="3301" spans="1:7" x14ac:dyDescent="0.25">
      <c r="A3301" t="s">
        <v>23975</v>
      </c>
      <c r="B3301" t="s">
        <v>24215</v>
      </c>
      <c r="C3301" t="s">
        <v>109</v>
      </c>
      <c r="D3301" t="s">
        <v>374</v>
      </c>
      <c r="E3301">
        <v>615120</v>
      </c>
      <c r="F3301" t="s">
        <v>24184</v>
      </c>
      <c r="G3301" s="7">
        <v>4825.07</v>
      </c>
    </row>
    <row r="3302" spans="1:7" x14ac:dyDescent="0.25">
      <c r="A3302" t="s">
        <v>23975</v>
      </c>
      <c r="B3302" t="s">
        <v>24215</v>
      </c>
      <c r="C3302" t="s">
        <v>109</v>
      </c>
      <c r="D3302" t="s">
        <v>374</v>
      </c>
      <c r="E3302">
        <v>616120</v>
      </c>
      <c r="F3302" t="s">
        <v>24184</v>
      </c>
      <c r="G3302" s="7">
        <v>595.05999999999995</v>
      </c>
    </row>
    <row r="3303" spans="1:7" x14ac:dyDescent="0.25">
      <c r="A3303" t="s">
        <v>23975</v>
      </c>
      <c r="B3303" t="s">
        <v>24215</v>
      </c>
      <c r="C3303" t="s">
        <v>109</v>
      </c>
      <c r="D3303" t="s">
        <v>374</v>
      </c>
      <c r="E3303">
        <v>617120</v>
      </c>
      <c r="F3303" t="s">
        <v>24184</v>
      </c>
      <c r="G3303" s="7">
        <v>979.41000000000008</v>
      </c>
    </row>
    <row r="3304" spans="1:7" x14ac:dyDescent="0.25">
      <c r="A3304" t="s">
        <v>23975</v>
      </c>
      <c r="B3304" t="s">
        <v>24215</v>
      </c>
      <c r="C3304" t="s">
        <v>109</v>
      </c>
      <c r="D3304" t="s">
        <v>375</v>
      </c>
      <c r="E3304">
        <v>615140</v>
      </c>
      <c r="F3304" t="s">
        <v>24184</v>
      </c>
      <c r="G3304" s="7">
        <v>7690.3600000000006</v>
      </c>
    </row>
    <row r="3305" spans="1:7" x14ac:dyDescent="0.25">
      <c r="A3305" t="s">
        <v>23975</v>
      </c>
      <c r="B3305" t="s">
        <v>24215</v>
      </c>
      <c r="C3305" t="s">
        <v>109</v>
      </c>
      <c r="D3305" t="s">
        <v>375</v>
      </c>
      <c r="E3305">
        <v>616130</v>
      </c>
      <c r="F3305" t="s">
        <v>24184</v>
      </c>
      <c r="G3305" s="7">
        <v>991.43999999999994</v>
      </c>
    </row>
    <row r="3306" spans="1:7" x14ac:dyDescent="0.25">
      <c r="A3306" t="s">
        <v>23975</v>
      </c>
      <c r="B3306" t="s">
        <v>24215</v>
      </c>
      <c r="C3306" t="s">
        <v>109</v>
      </c>
      <c r="D3306" t="s">
        <v>375</v>
      </c>
      <c r="E3306">
        <v>617130</v>
      </c>
      <c r="F3306" t="s">
        <v>24184</v>
      </c>
      <c r="G3306" s="7">
        <v>1561.0300000000002</v>
      </c>
    </row>
    <row r="3307" spans="1:7" x14ac:dyDescent="0.25">
      <c r="A3307" t="s">
        <v>23975</v>
      </c>
      <c r="B3307" t="s">
        <v>24215</v>
      </c>
      <c r="C3307" t="s">
        <v>109</v>
      </c>
      <c r="D3307" t="s">
        <v>377</v>
      </c>
      <c r="E3307">
        <v>611110</v>
      </c>
      <c r="F3307" t="s">
        <v>24184</v>
      </c>
      <c r="G3307" s="7">
        <v>4302.34</v>
      </c>
    </row>
    <row r="3308" spans="1:7" x14ac:dyDescent="0.25">
      <c r="A3308" t="s">
        <v>23975</v>
      </c>
      <c r="B3308" t="s">
        <v>24215</v>
      </c>
      <c r="C3308" t="s">
        <v>109</v>
      </c>
      <c r="D3308" t="s">
        <v>377</v>
      </c>
      <c r="E3308">
        <v>611120</v>
      </c>
      <c r="F3308" t="s">
        <v>24184</v>
      </c>
      <c r="G3308" s="7">
        <v>218.89</v>
      </c>
    </row>
    <row r="3309" spans="1:7" x14ac:dyDescent="0.25">
      <c r="A3309" t="s">
        <v>23975</v>
      </c>
      <c r="B3309" t="s">
        <v>24215</v>
      </c>
      <c r="C3309" t="s">
        <v>109</v>
      </c>
      <c r="D3309" t="s">
        <v>377</v>
      </c>
      <c r="E3309">
        <v>611130</v>
      </c>
      <c r="F3309" t="s">
        <v>24184</v>
      </c>
      <c r="G3309" s="7">
        <v>784.23999999999978</v>
      </c>
    </row>
    <row r="3310" spans="1:7" x14ac:dyDescent="0.25">
      <c r="A3310">
        <v>3022045</v>
      </c>
      <c r="B3310" t="s">
        <v>24216</v>
      </c>
      <c r="C3310" t="s">
        <v>43</v>
      </c>
      <c r="D3310" t="s">
        <v>371</v>
      </c>
      <c r="E3310">
        <v>615100</v>
      </c>
      <c r="F3310" t="s">
        <v>24184</v>
      </c>
      <c r="G3310" s="7">
        <v>43497.599999999999</v>
      </c>
    </row>
    <row r="3311" spans="1:7" x14ac:dyDescent="0.25">
      <c r="A3311">
        <v>3022045</v>
      </c>
      <c r="B3311" t="s">
        <v>24216</v>
      </c>
      <c r="C3311" t="s">
        <v>43</v>
      </c>
      <c r="D3311" t="s">
        <v>371</v>
      </c>
      <c r="E3311">
        <v>616100</v>
      </c>
      <c r="F3311" t="s">
        <v>24184</v>
      </c>
      <c r="G3311" s="7">
        <v>5866.66</v>
      </c>
    </row>
    <row r="3312" spans="1:7" x14ac:dyDescent="0.25">
      <c r="A3312">
        <v>3022045</v>
      </c>
      <c r="B3312" t="s">
        <v>24216</v>
      </c>
      <c r="C3312" t="s">
        <v>43</v>
      </c>
      <c r="D3312" t="s">
        <v>371</v>
      </c>
      <c r="E3312">
        <v>617100</v>
      </c>
      <c r="F3312" t="s">
        <v>24184</v>
      </c>
      <c r="G3312" s="7">
        <v>12413.050000000003</v>
      </c>
    </row>
    <row r="3313" spans="1:7" x14ac:dyDescent="0.25">
      <c r="A3313">
        <v>3022045</v>
      </c>
      <c r="B3313" t="s">
        <v>24216</v>
      </c>
      <c r="C3313" t="s">
        <v>43</v>
      </c>
      <c r="D3313" t="s">
        <v>373</v>
      </c>
      <c r="E3313">
        <v>615130</v>
      </c>
      <c r="F3313" t="s">
        <v>24184</v>
      </c>
      <c r="G3313" s="7">
        <v>36873.159999999982</v>
      </c>
    </row>
    <row r="3314" spans="1:7" x14ac:dyDescent="0.25">
      <c r="A3314">
        <v>3022045</v>
      </c>
      <c r="B3314" t="s">
        <v>24216</v>
      </c>
      <c r="C3314" t="s">
        <v>43</v>
      </c>
      <c r="D3314" t="s">
        <v>373</v>
      </c>
      <c r="E3314">
        <v>616160</v>
      </c>
      <c r="F3314" t="s">
        <v>24184</v>
      </c>
      <c r="G3314" s="7">
        <v>4231.0800000000008</v>
      </c>
    </row>
    <row r="3315" spans="1:7" x14ac:dyDescent="0.25">
      <c r="A3315">
        <v>3022045</v>
      </c>
      <c r="B3315" t="s">
        <v>24216</v>
      </c>
      <c r="C3315" t="s">
        <v>43</v>
      </c>
      <c r="D3315" t="s">
        <v>373</v>
      </c>
      <c r="E3315">
        <v>617150</v>
      </c>
      <c r="F3315" t="s">
        <v>24184</v>
      </c>
      <c r="G3315" s="7">
        <v>5737.26</v>
      </c>
    </row>
    <row r="3316" spans="1:7" x14ac:dyDescent="0.25">
      <c r="A3316">
        <v>3022045</v>
      </c>
      <c r="B3316" t="s">
        <v>24216</v>
      </c>
      <c r="C3316" t="s">
        <v>43</v>
      </c>
      <c r="D3316" t="s">
        <v>374</v>
      </c>
      <c r="E3316">
        <v>615120</v>
      </c>
      <c r="F3316" t="s">
        <v>24184</v>
      </c>
      <c r="G3316" s="7">
        <v>4673.8999999999996</v>
      </c>
    </row>
    <row r="3317" spans="1:7" x14ac:dyDescent="0.25">
      <c r="A3317">
        <v>3022045</v>
      </c>
      <c r="B3317" t="s">
        <v>24216</v>
      </c>
      <c r="C3317" t="s">
        <v>43</v>
      </c>
      <c r="D3317" t="s">
        <v>374</v>
      </c>
      <c r="E3317">
        <v>616120</v>
      </c>
      <c r="F3317" t="s">
        <v>24184</v>
      </c>
      <c r="G3317" s="7">
        <v>539.64</v>
      </c>
    </row>
    <row r="3318" spans="1:7" x14ac:dyDescent="0.25">
      <c r="A3318">
        <v>3022045</v>
      </c>
      <c r="B3318" t="s">
        <v>24216</v>
      </c>
      <c r="C3318" t="s">
        <v>43</v>
      </c>
      <c r="D3318" t="s">
        <v>374</v>
      </c>
      <c r="E3318">
        <v>617120</v>
      </c>
      <c r="F3318" t="s">
        <v>24184</v>
      </c>
      <c r="G3318" s="7">
        <v>948.75000000000011</v>
      </c>
    </row>
    <row r="3319" spans="1:7" x14ac:dyDescent="0.25">
      <c r="A3319">
        <v>3022045</v>
      </c>
      <c r="B3319" t="s">
        <v>24216</v>
      </c>
      <c r="C3319" t="s">
        <v>43</v>
      </c>
      <c r="D3319" t="s">
        <v>375</v>
      </c>
      <c r="E3319">
        <v>615140</v>
      </c>
      <c r="F3319" t="s">
        <v>24184</v>
      </c>
      <c r="G3319" s="7">
        <v>4532.1400000000003</v>
      </c>
    </row>
    <row r="3320" spans="1:7" x14ac:dyDescent="0.25">
      <c r="A3320">
        <v>3022045</v>
      </c>
      <c r="B3320" t="s">
        <v>24216</v>
      </c>
      <c r="C3320" t="s">
        <v>43</v>
      </c>
      <c r="D3320" t="s">
        <v>375</v>
      </c>
      <c r="E3320">
        <v>616130</v>
      </c>
      <c r="F3320" t="s">
        <v>24184</v>
      </c>
      <c r="G3320" s="7">
        <v>551.34</v>
      </c>
    </row>
    <row r="3321" spans="1:7" x14ac:dyDescent="0.25">
      <c r="A3321">
        <v>3022045</v>
      </c>
      <c r="B3321" t="s">
        <v>24216</v>
      </c>
      <c r="C3321" t="s">
        <v>43</v>
      </c>
      <c r="D3321" t="s">
        <v>375</v>
      </c>
      <c r="E3321">
        <v>617130</v>
      </c>
      <c r="F3321" t="s">
        <v>24184</v>
      </c>
      <c r="G3321" s="7">
        <v>322.86</v>
      </c>
    </row>
    <row r="3322" spans="1:7" x14ac:dyDescent="0.25">
      <c r="A3322">
        <v>3022045</v>
      </c>
      <c r="B3322" t="s">
        <v>24216</v>
      </c>
      <c r="C3322" t="s">
        <v>43</v>
      </c>
      <c r="D3322" t="s">
        <v>377</v>
      </c>
      <c r="E3322">
        <v>611110</v>
      </c>
      <c r="F3322" t="s">
        <v>24184</v>
      </c>
      <c r="G3322" s="7">
        <v>5351.3600000000006</v>
      </c>
    </row>
    <row r="3323" spans="1:7" x14ac:dyDescent="0.25">
      <c r="A3323">
        <v>3022045</v>
      </c>
      <c r="B3323" t="s">
        <v>24216</v>
      </c>
      <c r="C3323" t="s">
        <v>43</v>
      </c>
      <c r="D3323" t="s">
        <v>377</v>
      </c>
      <c r="E3323">
        <v>611120</v>
      </c>
      <c r="F3323" t="s">
        <v>24184</v>
      </c>
      <c r="G3323" s="7">
        <v>449.15000000000003</v>
      </c>
    </row>
    <row r="3324" spans="1:7" x14ac:dyDescent="0.25">
      <c r="A3324">
        <v>3022045</v>
      </c>
      <c r="B3324" t="s">
        <v>24216</v>
      </c>
      <c r="C3324" t="s">
        <v>43</v>
      </c>
      <c r="D3324" t="s">
        <v>377</v>
      </c>
      <c r="E3324">
        <v>611130</v>
      </c>
      <c r="F3324" t="s">
        <v>24184</v>
      </c>
      <c r="G3324" s="7">
        <v>818.91000000000008</v>
      </c>
    </row>
    <row r="3325" spans="1:7" x14ac:dyDescent="0.25">
      <c r="A3325">
        <v>3023501</v>
      </c>
      <c r="B3325" t="s">
        <v>24217</v>
      </c>
      <c r="C3325" t="s">
        <v>24218</v>
      </c>
      <c r="D3325" t="s">
        <v>371</v>
      </c>
      <c r="E3325">
        <v>615100</v>
      </c>
      <c r="F3325" t="s">
        <v>24184</v>
      </c>
      <c r="G3325" s="7">
        <v>53893.4</v>
      </c>
    </row>
    <row r="3326" spans="1:7" x14ac:dyDescent="0.25">
      <c r="A3326">
        <v>3023501</v>
      </c>
      <c r="B3326" t="s">
        <v>24217</v>
      </c>
      <c r="C3326" t="s">
        <v>24218</v>
      </c>
      <c r="D3326" t="s">
        <v>371</v>
      </c>
      <c r="E3326">
        <v>616100</v>
      </c>
      <c r="F3326" t="s">
        <v>24184</v>
      </c>
      <c r="G3326" s="7">
        <v>7333.3899999999994</v>
      </c>
    </row>
    <row r="3327" spans="1:7" x14ac:dyDescent="0.25">
      <c r="A3327">
        <v>3023501</v>
      </c>
      <c r="B3327" t="s">
        <v>24217</v>
      </c>
      <c r="C3327" t="s">
        <v>24218</v>
      </c>
      <c r="D3327" t="s">
        <v>371</v>
      </c>
      <c r="E3327">
        <v>617100</v>
      </c>
      <c r="F3327" t="s">
        <v>24184</v>
      </c>
      <c r="G3327" s="7">
        <v>14071.93</v>
      </c>
    </row>
    <row r="3328" spans="1:7" x14ac:dyDescent="0.25">
      <c r="A3328">
        <v>3023501</v>
      </c>
      <c r="B3328" t="s">
        <v>24217</v>
      </c>
      <c r="C3328" t="s">
        <v>24218</v>
      </c>
      <c r="D3328" t="s">
        <v>373</v>
      </c>
      <c r="E3328">
        <v>615130</v>
      </c>
      <c r="F3328" t="s">
        <v>24184</v>
      </c>
      <c r="G3328" s="7">
        <v>15342.87</v>
      </c>
    </row>
    <row r="3329" spans="1:7" x14ac:dyDescent="0.25">
      <c r="A3329">
        <v>3023501</v>
      </c>
      <c r="B3329" t="s">
        <v>24217</v>
      </c>
      <c r="C3329" t="s">
        <v>24218</v>
      </c>
      <c r="D3329" t="s">
        <v>373</v>
      </c>
      <c r="E3329">
        <v>616160</v>
      </c>
      <c r="F3329" t="s">
        <v>24184</v>
      </c>
      <c r="G3329" s="7">
        <v>1863.5600000000002</v>
      </c>
    </row>
    <row r="3330" spans="1:7" x14ac:dyDescent="0.25">
      <c r="A3330">
        <v>3023501</v>
      </c>
      <c r="B3330" t="s">
        <v>24217</v>
      </c>
      <c r="C3330" t="s">
        <v>24218</v>
      </c>
      <c r="D3330" t="s">
        <v>373</v>
      </c>
      <c r="E3330">
        <v>617150</v>
      </c>
      <c r="F3330" t="s">
        <v>24184</v>
      </c>
      <c r="G3330" s="7">
        <v>3129.93</v>
      </c>
    </row>
    <row r="3331" spans="1:7" x14ac:dyDescent="0.25">
      <c r="A3331">
        <v>3023501</v>
      </c>
      <c r="B3331" t="s">
        <v>24217</v>
      </c>
      <c r="C3331" t="s">
        <v>24218</v>
      </c>
      <c r="D3331" t="s">
        <v>374</v>
      </c>
      <c r="E3331">
        <v>615120</v>
      </c>
      <c r="F3331" t="s">
        <v>24184</v>
      </c>
      <c r="G3331" s="7">
        <v>4889.449999999998</v>
      </c>
    </row>
    <row r="3332" spans="1:7" x14ac:dyDescent="0.25">
      <c r="A3332">
        <v>3023501</v>
      </c>
      <c r="B3332" t="s">
        <v>24217</v>
      </c>
      <c r="C3332" t="s">
        <v>24218</v>
      </c>
      <c r="D3332" t="s">
        <v>374</v>
      </c>
      <c r="E3332">
        <v>616120</v>
      </c>
      <c r="F3332" t="s">
        <v>24184</v>
      </c>
      <c r="G3332" s="7">
        <v>608.31999999999994</v>
      </c>
    </row>
    <row r="3333" spans="1:7" x14ac:dyDescent="0.25">
      <c r="A3333">
        <v>3023501</v>
      </c>
      <c r="B3333" t="s">
        <v>24217</v>
      </c>
      <c r="C3333" t="s">
        <v>24218</v>
      </c>
      <c r="D3333" t="s">
        <v>374</v>
      </c>
      <c r="E3333">
        <v>617120</v>
      </c>
      <c r="F3333" t="s">
        <v>24184</v>
      </c>
      <c r="G3333" s="7">
        <v>997.44</v>
      </c>
    </row>
    <row r="3334" spans="1:7" x14ac:dyDescent="0.25">
      <c r="A3334">
        <v>3023501</v>
      </c>
      <c r="B3334" t="s">
        <v>24217</v>
      </c>
      <c r="C3334" t="s">
        <v>24218</v>
      </c>
      <c r="D3334" t="s">
        <v>375</v>
      </c>
      <c r="E3334">
        <v>615140</v>
      </c>
      <c r="F3334" t="s">
        <v>24184</v>
      </c>
      <c r="G3334" s="7">
        <v>5104.4999999999945</v>
      </c>
    </row>
    <row r="3335" spans="1:7" x14ac:dyDescent="0.25">
      <c r="A3335">
        <v>3023501</v>
      </c>
      <c r="B3335" t="s">
        <v>24217</v>
      </c>
      <c r="C3335" t="s">
        <v>24218</v>
      </c>
      <c r="D3335" t="s">
        <v>375</v>
      </c>
      <c r="E3335">
        <v>616130</v>
      </c>
      <c r="F3335" t="s">
        <v>24184</v>
      </c>
      <c r="G3335" s="7">
        <v>598.98</v>
      </c>
    </row>
    <row r="3336" spans="1:7" x14ac:dyDescent="0.25">
      <c r="A3336">
        <v>3023501</v>
      </c>
      <c r="B3336" t="s">
        <v>24217</v>
      </c>
      <c r="C3336" t="s">
        <v>24218</v>
      </c>
      <c r="D3336" t="s">
        <v>375</v>
      </c>
      <c r="E3336">
        <v>617130</v>
      </c>
      <c r="F3336" t="s">
        <v>24184</v>
      </c>
      <c r="G3336" s="7">
        <v>1357.4099999999999</v>
      </c>
    </row>
    <row r="3337" spans="1:7" x14ac:dyDescent="0.25">
      <c r="A3337">
        <v>3023501</v>
      </c>
      <c r="B3337" t="s">
        <v>24217</v>
      </c>
      <c r="C3337" t="s">
        <v>24218</v>
      </c>
      <c r="D3337" t="s">
        <v>377</v>
      </c>
      <c r="E3337">
        <v>611110</v>
      </c>
      <c r="F3337" t="s">
        <v>24184</v>
      </c>
      <c r="G3337" s="7">
        <v>1665.0300000000002</v>
      </c>
    </row>
    <row r="3338" spans="1:7" x14ac:dyDescent="0.25">
      <c r="A3338">
        <v>3023501</v>
      </c>
      <c r="B3338" t="s">
        <v>24217</v>
      </c>
      <c r="C3338" t="s">
        <v>24218</v>
      </c>
      <c r="D3338" t="s">
        <v>377</v>
      </c>
      <c r="E3338">
        <v>611120</v>
      </c>
      <c r="F3338" t="s">
        <v>24184</v>
      </c>
      <c r="G3338" s="7">
        <v>124.64999999999999</v>
      </c>
    </row>
    <row r="3339" spans="1:7" x14ac:dyDescent="0.25">
      <c r="A3339">
        <v>3023501</v>
      </c>
      <c r="B3339" t="s">
        <v>24217</v>
      </c>
      <c r="C3339" t="s">
        <v>24218</v>
      </c>
      <c r="D3339" t="s">
        <v>377</v>
      </c>
      <c r="E3339">
        <v>611130</v>
      </c>
      <c r="F3339" t="s">
        <v>24184</v>
      </c>
      <c r="G3339" s="7">
        <v>339.67</v>
      </c>
    </row>
    <row r="3340" spans="1:7" x14ac:dyDescent="0.25">
      <c r="A3340">
        <v>3023502</v>
      </c>
      <c r="B3340" t="s">
        <v>24219</v>
      </c>
      <c r="C3340" t="s">
        <v>24220</v>
      </c>
      <c r="D3340" t="s">
        <v>371</v>
      </c>
      <c r="E3340">
        <v>615100</v>
      </c>
      <c r="F3340" t="s">
        <v>24184</v>
      </c>
      <c r="G3340" s="7">
        <v>94292.909999999945</v>
      </c>
    </row>
    <row r="3341" spans="1:7" x14ac:dyDescent="0.25">
      <c r="A3341">
        <v>3023502</v>
      </c>
      <c r="B3341" t="s">
        <v>24219</v>
      </c>
      <c r="C3341" t="s">
        <v>24220</v>
      </c>
      <c r="D3341" t="s">
        <v>371</v>
      </c>
      <c r="E3341">
        <v>616100</v>
      </c>
      <c r="F3341" t="s">
        <v>24184</v>
      </c>
      <c r="G3341" s="7">
        <v>12642.679999999998</v>
      </c>
    </row>
    <row r="3342" spans="1:7" x14ac:dyDescent="0.25">
      <c r="A3342">
        <v>3023502</v>
      </c>
      <c r="B3342" t="s">
        <v>24219</v>
      </c>
      <c r="C3342" t="s">
        <v>24220</v>
      </c>
      <c r="D3342" t="s">
        <v>371</v>
      </c>
      <c r="E3342">
        <v>617100</v>
      </c>
      <c r="F3342" t="s">
        <v>24184</v>
      </c>
      <c r="G3342" s="7">
        <v>24912.039999999997</v>
      </c>
    </row>
    <row r="3343" spans="1:7" x14ac:dyDescent="0.25">
      <c r="A3343">
        <v>3023502</v>
      </c>
      <c r="B3343" t="s">
        <v>24219</v>
      </c>
      <c r="C3343" t="s">
        <v>24220</v>
      </c>
      <c r="D3343" t="s">
        <v>373</v>
      </c>
      <c r="E3343">
        <v>615130</v>
      </c>
      <c r="F3343" t="s">
        <v>24184</v>
      </c>
      <c r="G3343" s="7">
        <v>48373.2</v>
      </c>
    </row>
    <row r="3344" spans="1:7" x14ac:dyDescent="0.25">
      <c r="A3344">
        <v>3023502</v>
      </c>
      <c r="B3344" t="s">
        <v>24219</v>
      </c>
      <c r="C3344" t="s">
        <v>24220</v>
      </c>
      <c r="D3344" t="s">
        <v>373</v>
      </c>
      <c r="E3344">
        <v>616160</v>
      </c>
      <c r="F3344" t="s">
        <v>24184</v>
      </c>
      <c r="G3344" s="7">
        <v>5665.37</v>
      </c>
    </row>
    <row r="3345" spans="1:7" x14ac:dyDescent="0.25">
      <c r="A3345">
        <v>3023502</v>
      </c>
      <c r="B3345" t="s">
        <v>24219</v>
      </c>
      <c r="C3345" t="s">
        <v>24220</v>
      </c>
      <c r="D3345" t="s">
        <v>373</v>
      </c>
      <c r="E3345">
        <v>617150</v>
      </c>
      <c r="F3345" t="s">
        <v>24184</v>
      </c>
      <c r="G3345" s="7">
        <v>9868.1500000000015</v>
      </c>
    </row>
    <row r="3346" spans="1:7" x14ac:dyDescent="0.25">
      <c r="A3346">
        <v>3023502</v>
      </c>
      <c r="B3346" t="s">
        <v>24219</v>
      </c>
      <c r="C3346" t="s">
        <v>24220</v>
      </c>
      <c r="D3346" t="s">
        <v>374</v>
      </c>
      <c r="E3346">
        <v>615120</v>
      </c>
      <c r="F3346" t="s">
        <v>24184</v>
      </c>
      <c r="G3346" s="7">
        <v>5717.9399999999987</v>
      </c>
    </row>
    <row r="3347" spans="1:7" x14ac:dyDescent="0.25">
      <c r="A3347">
        <v>3023502</v>
      </c>
      <c r="B3347" t="s">
        <v>24219</v>
      </c>
      <c r="C3347" t="s">
        <v>24220</v>
      </c>
      <c r="D3347" t="s">
        <v>374</v>
      </c>
      <c r="E3347">
        <v>616120</v>
      </c>
      <c r="F3347" t="s">
        <v>24184</v>
      </c>
      <c r="G3347" s="7">
        <v>507.03999999999996</v>
      </c>
    </row>
    <row r="3348" spans="1:7" x14ac:dyDescent="0.25">
      <c r="A3348">
        <v>3023502</v>
      </c>
      <c r="B3348" t="s">
        <v>24219</v>
      </c>
      <c r="C3348" t="s">
        <v>24220</v>
      </c>
      <c r="D3348" t="s">
        <v>374</v>
      </c>
      <c r="E3348">
        <v>617120</v>
      </c>
      <c r="F3348" t="s">
        <v>24184</v>
      </c>
      <c r="G3348" s="7">
        <v>1029.8599999999999</v>
      </c>
    </row>
    <row r="3349" spans="1:7" x14ac:dyDescent="0.25">
      <c r="A3349">
        <v>3023502</v>
      </c>
      <c r="B3349" t="s">
        <v>24219</v>
      </c>
      <c r="C3349" t="s">
        <v>24220</v>
      </c>
      <c r="D3349" t="s">
        <v>375</v>
      </c>
      <c r="E3349">
        <v>615140</v>
      </c>
      <c r="F3349" t="s">
        <v>24184</v>
      </c>
      <c r="G3349" s="7">
        <v>7200.0800000000008</v>
      </c>
    </row>
    <row r="3350" spans="1:7" x14ac:dyDescent="0.25">
      <c r="A3350">
        <v>3023502</v>
      </c>
      <c r="B3350" t="s">
        <v>24219</v>
      </c>
      <c r="C3350" t="s">
        <v>24220</v>
      </c>
      <c r="D3350" t="s">
        <v>375</v>
      </c>
      <c r="E3350">
        <v>616130</v>
      </c>
      <c r="F3350" t="s">
        <v>24184</v>
      </c>
      <c r="G3350" s="7">
        <v>829.80000000000007</v>
      </c>
    </row>
    <row r="3351" spans="1:7" x14ac:dyDescent="0.25">
      <c r="A3351">
        <v>3023502</v>
      </c>
      <c r="B3351" t="s">
        <v>24219</v>
      </c>
      <c r="C3351" t="s">
        <v>24220</v>
      </c>
      <c r="D3351" t="s">
        <v>375</v>
      </c>
      <c r="E3351">
        <v>617130</v>
      </c>
      <c r="F3351" t="s">
        <v>24184</v>
      </c>
      <c r="G3351" s="7">
        <v>1513.8100000000002</v>
      </c>
    </row>
    <row r="3352" spans="1:7" x14ac:dyDescent="0.25">
      <c r="A3352">
        <v>3023502</v>
      </c>
      <c r="B3352" t="s">
        <v>24219</v>
      </c>
      <c r="C3352" t="s">
        <v>24220</v>
      </c>
      <c r="D3352" t="s">
        <v>377</v>
      </c>
      <c r="E3352">
        <v>611110</v>
      </c>
      <c r="F3352" t="s">
        <v>24184</v>
      </c>
      <c r="G3352" s="7">
        <v>4351.8599999999997</v>
      </c>
    </row>
    <row r="3353" spans="1:7" x14ac:dyDescent="0.25">
      <c r="A3353">
        <v>3023502</v>
      </c>
      <c r="B3353" t="s">
        <v>24219</v>
      </c>
      <c r="C3353" t="s">
        <v>24220</v>
      </c>
      <c r="D3353" t="s">
        <v>377</v>
      </c>
      <c r="E3353">
        <v>611120</v>
      </c>
      <c r="F3353" t="s">
        <v>24184</v>
      </c>
      <c r="G3353" s="7">
        <v>366.84</v>
      </c>
    </row>
    <row r="3354" spans="1:7" x14ac:dyDescent="0.25">
      <c r="A3354">
        <v>3023502</v>
      </c>
      <c r="B3354" t="s">
        <v>24219</v>
      </c>
      <c r="C3354" t="s">
        <v>24220</v>
      </c>
      <c r="D3354" t="s">
        <v>377</v>
      </c>
      <c r="E3354">
        <v>611130</v>
      </c>
      <c r="F3354" t="s">
        <v>24184</v>
      </c>
      <c r="G3354" s="7">
        <v>887.79000000000019</v>
      </c>
    </row>
    <row r="3355" spans="1:7" x14ac:dyDescent="0.25">
      <c r="A3355">
        <v>3023504</v>
      </c>
      <c r="B3355" t="s">
        <v>24221</v>
      </c>
      <c r="C3355" t="s">
        <v>734</v>
      </c>
      <c r="D3355" t="s">
        <v>371</v>
      </c>
      <c r="E3355">
        <v>615100</v>
      </c>
      <c r="F3355" t="s">
        <v>24184</v>
      </c>
      <c r="G3355" s="7">
        <v>93997.2</v>
      </c>
    </row>
    <row r="3356" spans="1:7" x14ac:dyDescent="0.25">
      <c r="A3356">
        <v>3023504</v>
      </c>
      <c r="B3356" t="s">
        <v>24221</v>
      </c>
      <c r="C3356" t="s">
        <v>734</v>
      </c>
      <c r="D3356" t="s">
        <v>371</v>
      </c>
      <c r="E3356">
        <v>616100</v>
      </c>
      <c r="F3356" t="s">
        <v>24184</v>
      </c>
      <c r="G3356" s="7">
        <v>12535.789999999999</v>
      </c>
    </row>
    <row r="3357" spans="1:7" x14ac:dyDescent="0.25">
      <c r="A3357">
        <v>3023504</v>
      </c>
      <c r="B3357" t="s">
        <v>24221</v>
      </c>
      <c r="C3357" t="s">
        <v>734</v>
      </c>
      <c r="D3357" t="s">
        <v>371</v>
      </c>
      <c r="E3357">
        <v>617100</v>
      </c>
      <c r="F3357" t="s">
        <v>24184</v>
      </c>
      <c r="G3357" s="7">
        <v>26958.36</v>
      </c>
    </row>
    <row r="3358" spans="1:7" x14ac:dyDescent="0.25">
      <c r="A3358">
        <v>3023504</v>
      </c>
      <c r="B3358" t="s">
        <v>24221</v>
      </c>
      <c r="C3358" t="s">
        <v>734</v>
      </c>
      <c r="D3358" t="s">
        <v>373</v>
      </c>
      <c r="E3358">
        <v>615130</v>
      </c>
      <c r="F3358" t="s">
        <v>24184</v>
      </c>
      <c r="G3358" s="7">
        <v>39107.799999999996</v>
      </c>
    </row>
    <row r="3359" spans="1:7" x14ac:dyDescent="0.25">
      <c r="A3359">
        <v>3023504</v>
      </c>
      <c r="B3359" t="s">
        <v>24221</v>
      </c>
      <c r="C3359" t="s">
        <v>734</v>
      </c>
      <c r="D3359" t="s">
        <v>373</v>
      </c>
      <c r="E3359">
        <v>616160</v>
      </c>
      <c r="F3359" t="s">
        <v>24184</v>
      </c>
      <c r="G3359" s="7">
        <v>4604.1900000000005</v>
      </c>
    </row>
    <row r="3360" spans="1:7" x14ac:dyDescent="0.25">
      <c r="A3360">
        <v>3023504</v>
      </c>
      <c r="B3360" t="s">
        <v>24221</v>
      </c>
      <c r="C3360" t="s">
        <v>734</v>
      </c>
      <c r="D3360" t="s">
        <v>373</v>
      </c>
      <c r="E3360">
        <v>617150</v>
      </c>
      <c r="F3360" t="s">
        <v>24184</v>
      </c>
      <c r="G3360" s="7">
        <v>7495.2500000000009</v>
      </c>
    </row>
    <row r="3361" spans="1:7" x14ac:dyDescent="0.25">
      <c r="A3361">
        <v>3023504</v>
      </c>
      <c r="B3361" t="s">
        <v>24221</v>
      </c>
      <c r="C3361" t="s">
        <v>734</v>
      </c>
      <c r="D3361" t="s">
        <v>374</v>
      </c>
      <c r="E3361">
        <v>615120</v>
      </c>
      <c r="F3361" t="s">
        <v>24184</v>
      </c>
      <c r="G3361" s="7">
        <v>6565.31</v>
      </c>
    </row>
    <row r="3362" spans="1:7" x14ac:dyDescent="0.25">
      <c r="A3362">
        <v>3023504</v>
      </c>
      <c r="B3362" t="s">
        <v>24221</v>
      </c>
      <c r="C3362" t="s">
        <v>734</v>
      </c>
      <c r="D3362" t="s">
        <v>374</v>
      </c>
      <c r="E3362">
        <v>616120</v>
      </c>
      <c r="F3362" t="s">
        <v>24184</v>
      </c>
      <c r="G3362" s="7">
        <v>573.75</v>
      </c>
    </row>
    <row r="3363" spans="1:7" x14ac:dyDescent="0.25">
      <c r="A3363">
        <v>3023504</v>
      </c>
      <c r="B3363" t="s">
        <v>24221</v>
      </c>
      <c r="C3363" t="s">
        <v>734</v>
      </c>
      <c r="D3363" t="s">
        <v>374</v>
      </c>
      <c r="E3363">
        <v>617120</v>
      </c>
      <c r="F3363" t="s">
        <v>24184</v>
      </c>
      <c r="G3363" s="7">
        <v>1339.34</v>
      </c>
    </row>
    <row r="3364" spans="1:7" x14ac:dyDescent="0.25">
      <c r="A3364">
        <v>3023504</v>
      </c>
      <c r="B3364" t="s">
        <v>24221</v>
      </c>
      <c r="C3364" t="s">
        <v>734</v>
      </c>
      <c r="D3364" t="s">
        <v>375</v>
      </c>
      <c r="E3364">
        <v>615140</v>
      </c>
      <c r="F3364" t="s">
        <v>24184</v>
      </c>
      <c r="G3364" s="7">
        <v>9140.2900000000009</v>
      </c>
    </row>
    <row r="3365" spans="1:7" x14ac:dyDescent="0.25">
      <c r="A3365">
        <v>3023504</v>
      </c>
      <c r="B3365" t="s">
        <v>24221</v>
      </c>
      <c r="C3365" t="s">
        <v>734</v>
      </c>
      <c r="D3365" t="s">
        <v>375</v>
      </c>
      <c r="E3365">
        <v>616130</v>
      </c>
      <c r="F3365" t="s">
        <v>24184</v>
      </c>
      <c r="G3365" s="7">
        <v>1183.4000000000001</v>
      </c>
    </row>
    <row r="3366" spans="1:7" x14ac:dyDescent="0.25">
      <c r="A3366">
        <v>3023504</v>
      </c>
      <c r="B3366" t="s">
        <v>24221</v>
      </c>
      <c r="C3366" t="s">
        <v>734</v>
      </c>
      <c r="D3366" t="s">
        <v>375</v>
      </c>
      <c r="E3366">
        <v>617130</v>
      </c>
      <c r="F3366" t="s">
        <v>24184</v>
      </c>
      <c r="G3366" s="7">
        <v>1864.6100000000001</v>
      </c>
    </row>
    <row r="3367" spans="1:7" x14ac:dyDescent="0.25">
      <c r="A3367">
        <v>3023504</v>
      </c>
      <c r="B3367" t="s">
        <v>24221</v>
      </c>
      <c r="C3367" t="s">
        <v>734</v>
      </c>
      <c r="D3367" t="s">
        <v>377</v>
      </c>
      <c r="E3367">
        <v>611110</v>
      </c>
      <c r="F3367" t="s">
        <v>24184</v>
      </c>
      <c r="G3367" s="7">
        <v>7025.53</v>
      </c>
    </row>
    <row r="3368" spans="1:7" x14ac:dyDescent="0.25">
      <c r="A3368">
        <v>3023504</v>
      </c>
      <c r="B3368" t="s">
        <v>24221</v>
      </c>
      <c r="C3368" t="s">
        <v>734</v>
      </c>
      <c r="D3368" t="s">
        <v>377</v>
      </c>
      <c r="E3368">
        <v>611120</v>
      </c>
      <c r="F3368" t="s">
        <v>24184</v>
      </c>
      <c r="G3368" s="7">
        <v>600.14</v>
      </c>
    </row>
    <row r="3369" spans="1:7" x14ac:dyDescent="0.25">
      <c r="A3369">
        <v>3023504</v>
      </c>
      <c r="B3369" t="s">
        <v>24221</v>
      </c>
      <c r="C3369" t="s">
        <v>734</v>
      </c>
      <c r="D3369" t="s">
        <v>377</v>
      </c>
      <c r="E3369">
        <v>611130</v>
      </c>
      <c r="F3369" t="s">
        <v>24184</v>
      </c>
      <c r="G3369" s="7">
        <v>1072.74</v>
      </c>
    </row>
    <row r="3370" spans="1:7" x14ac:dyDescent="0.25">
      <c r="A3370">
        <v>3023307</v>
      </c>
      <c r="B3370" t="s">
        <v>24222</v>
      </c>
      <c r="C3370" t="s">
        <v>24223</v>
      </c>
      <c r="D3370" t="s">
        <v>371</v>
      </c>
      <c r="E3370">
        <v>615100</v>
      </c>
      <c r="F3370" t="s">
        <v>24184</v>
      </c>
      <c r="G3370" s="7">
        <v>39194.900000000023</v>
      </c>
    </row>
    <row r="3371" spans="1:7" x14ac:dyDescent="0.25">
      <c r="A3371">
        <v>3023307</v>
      </c>
      <c r="B3371" t="s">
        <v>24222</v>
      </c>
      <c r="C3371" t="s">
        <v>24223</v>
      </c>
      <c r="D3371" t="s">
        <v>371</v>
      </c>
      <c r="E3371">
        <v>616100</v>
      </c>
      <c r="F3371" t="s">
        <v>24184</v>
      </c>
      <c r="G3371" s="7">
        <v>5191.1699999999992</v>
      </c>
    </row>
    <row r="3372" spans="1:7" x14ac:dyDescent="0.25">
      <c r="A3372">
        <v>3023307</v>
      </c>
      <c r="B3372" t="s">
        <v>24222</v>
      </c>
      <c r="C3372" t="s">
        <v>24223</v>
      </c>
      <c r="D3372" t="s">
        <v>371</v>
      </c>
      <c r="E3372">
        <v>617100</v>
      </c>
      <c r="F3372" t="s">
        <v>24184</v>
      </c>
      <c r="G3372" s="7">
        <v>11241.090000000002</v>
      </c>
    </row>
    <row r="3373" spans="1:7" x14ac:dyDescent="0.25">
      <c r="A3373">
        <v>3023307</v>
      </c>
      <c r="B3373" t="s">
        <v>24222</v>
      </c>
      <c r="C3373" t="s">
        <v>24223</v>
      </c>
      <c r="D3373" t="s">
        <v>373</v>
      </c>
      <c r="E3373">
        <v>615130</v>
      </c>
      <c r="F3373" t="s">
        <v>24184</v>
      </c>
      <c r="G3373" s="7">
        <v>18085.73</v>
      </c>
    </row>
    <row r="3374" spans="1:7" x14ac:dyDescent="0.25">
      <c r="A3374">
        <v>3023307</v>
      </c>
      <c r="B3374" t="s">
        <v>24222</v>
      </c>
      <c r="C3374" t="s">
        <v>24223</v>
      </c>
      <c r="D3374" t="s">
        <v>373</v>
      </c>
      <c r="E3374">
        <v>616160</v>
      </c>
      <c r="F3374" t="s">
        <v>24184</v>
      </c>
      <c r="G3374" s="7">
        <v>1822.96</v>
      </c>
    </row>
    <row r="3375" spans="1:7" x14ac:dyDescent="0.25">
      <c r="A3375">
        <v>3023307</v>
      </c>
      <c r="B3375" t="s">
        <v>24222</v>
      </c>
      <c r="C3375" t="s">
        <v>24223</v>
      </c>
      <c r="D3375" t="s">
        <v>373</v>
      </c>
      <c r="E3375">
        <v>617150</v>
      </c>
      <c r="F3375" t="s">
        <v>24184</v>
      </c>
      <c r="G3375" s="7">
        <v>3689.5</v>
      </c>
    </row>
    <row r="3376" spans="1:7" x14ac:dyDescent="0.25">
      <c r="A3376">
        <v>3023307</v>
      </c>
      <c r="B3376" t="s">
        <v>24222</v>
      </c>
      <c r="C3376" t="s">
        <v>24223</v>
      </c>
      <c r="D3376" t="s">
        <v>374</v>
      </c>
      <c r="E3376">
        <v>615120</v>
      </c>
      <c r="F3376" t="s">
        <v>24184</v>
      </c>
      <c r="G3376" s="7">
        <v>3794.33</v>
      </c>
    </row>
    <row r="3377" spans="1:7" x14ac:dyDescent="0.25">
      <c r="A3377">
        <v>3023307</v>
      </c>
      <c r="B3377" t="s">
        <v>24222</v>
      </c>
      <c r="C3377" t="s">
        <v>24223</v>
      </c>
      <c r="D3377" t="s">
        <v>374</v>
      </c>
      <c r="E3377">
        <v>616120</v>
      </c>
      <c r="F3377" t="s">
        <v>24184</v>
      </c>
      <c r="G3377" s="7">
        <v>409.04</v>
      </c>
    </row>
    <row r="3378" spans="1:7" x14ac:dyDescent="0.25">
      <c r="A3378">
        <v>3023307</v>
      </c>
      <c r="B3378" t="s">
        <v>24222</v>
      </c>
      <c r="C3378" t="s">
        <v>24223</v>
      </c>
      <c r="D3378" t="s">
        <v>374</v>
      </c>
      <c r="E3378">
        <v>617120</v>
      </c>
      <c r="F3378" t="s">
        <v>24184</v>
      </c>
      <c r="G3378" s="7">
        <v>774.04</v>
      </c>
    </row>
    <row r="3379" spans="1:7" x14ac:dyDescent="0.25">
      <c r="A3379">
        <v>3023307</v>
      </c>
      <c r="B3379" t="s">
        <v>24222</v>
      </c>
      <c r="C3379" t="s">
        <v>24223</v>
      </c>
      <c r="D3379" t="s">
        <v>375</v>
      </c>
      <c r="E3379">
        <v>615140</v>
      </c>
      <c r="F3379" t="s">
        <v>24184</v>
      </c>
      <c r="G3379" s="7">
        <v>3934.18</v>
      </c>
    </row>
    <row r="3380" spans="1:7" x14ac:dyDescent="0.25">
      <c r="A3380">
        <v>3023307</v>
      </c>
      <c r="B3380" t="s">
        <v>24222</v>
      </c>
      <c r="C3380" t="s">
        <v>24223</v>
      </c>
      <c r="D3380" t="s">
        <v>375</v>
      </c>
      <c r="E3380">
        <v>616130</v>
      </c>
      <c r="F3380" t="s">
        <v>24184</v>
      </c>
      <c r="G3380" s="7">
        <v>460.6</v>
      </c>
    </row>
    <row r="3381" spans="1:7" x14ac:dyDescent="0.25">
      <c r="A3381">
        <v>3023307</v>
      </c>
      <c r="B3381" t="s">
        <v>24222</v>
      </c>
      <c r="C3381" t="s">
        <v>24223</v>
      </c>
      <c r="D3381" t="s">
        <v>375</v>
      </c>
      <c r="E3381">
        <v>617130</v>
      </c>
      <c r="F3381" t="s">
        <v>24184</v>
      </c>
      <c r="G3381" s="7">
        <v>802.58</v>
      </c>
    </row>
    <row r="3382" spans="1:7" x14ac:dyDescent="0.25">
      <c r="A3382">
        <v>3023307</v>
      </c>
      <c r="B3382" t="s">
        <v>24222</v>
      </c>
      <c r="C3382" t="s">
        <v>24223</v>
      </c>
      <c r="D3382" t="s">
        <v>377</v>
      </c>
      <c r="E3382">
        <v>611110</v>
      </c>
      <c r="F3382" t="s">
        <v>24184</v>
      </c>
      <c r="G3382" s="7">
        <v>1438.2600000000002</v>
      </c>
    </row>
    <row r="3383" spans="1:7" x14ac:dyDescent="0.25">
      <c r="A3383">
        <v>3023307</v>
      </c>
      <c r="B3383" t="s">
        <v>24222</v>
      </c>
      <c r="C3383" t="s">
        <v>24223</v>
      </c>
      <c r="D3383" t="s">
        <v>377</v>
      </c>
      <c r="E3383">
        <v>611120</v>
      </c>
      <c r="F3383" t="s">
        <v>24184</v>
      </c>
      <c r="G3383" s="7">
        <v>46.05</v>
      </c>
    </row>
    <row r="3384" spans="1:7" x14ac:dyDescent="0.25">
      <c r="A3384">
        <v>3023307</v>
      </c>
      <c r="B3384" t="s">
        <v>24222</v>
      </c>
      <c r="C3384" t="s">
        <v>24223</v>
      </c>
      <c r="D3384" t="s">
        <v>377</v>
      </c>
      <c r="E3384">
        <v>611130</v>
      </c>
      <c r="F3384" t="s">
        <v>24184</v>
      </c>
      <c r="G3384" s="7">
        <v>234.01999999999998</v>
      </c>
    </row>
    <row r="3385" spans="1:7" x14ac:dyDescent="0.25">
      <c r="A3385">
        <v>3023312</v>
      </c>
      <c r="B3385" t="s">
        <v>24224</v>
      </c>
      <c r="C3385" t="s">
        <v>24225</v>
      </c>
      <c r="D3385" t="s">
        <v>371</v>
      </c>
      <c r="E3385">
        <v>615100</v>
      </c>
      <c r="F3385" t="s">
        <v>24184</v>
      </c>
      <c r="G3385" s="7">
        <v>43411.35</v>
      </c>
    </row>
    <row r="3386" spans="1:7" x14ac:dyDescent="0.25">
      <c r="A3386">
        <v>3023312</v>
      </c>
      <c r="B3386" t="s">
        <v>24224</v>
      </c>
      <c r="C3386" t="s">
        <v>24225</v>
      </c>
      <c r="D3386" t="s">
        <v>371</v>
      </c>
      <c r="E3386">
        <v>616100</v>
      </c>
      <c r="F3386" t="s">
        <v>24184</v>
      </c>
      <c r="G3386" s="7">
        <v>5697.0399999999981</v>
      </c>
    </row>
    <row r="3387" spans="1:7" x14ac:dyDescent="0.25">
      <c r="A3387">
        <v>3023312</v>
      </c>
      <c r="B3387" t="s">
        <v>24224</v>
      </c>
      <c r="C3387" t="s">
        <v>24225</v>
      </c>
      <c r="D3387" t="s">
        <v>371</v>
      </c>
      <c r="E3387">
        <v>617100</v>
      </c>
      <c r="F3387" t="s">
        <v>24184</v>
      </c>
      <c r="G3387" s="7">
        <v>12450.36</v>
      </c>
    </row>
    <row r="3388" spans="1:7" x14ac:dyDescent="0.25">
      <c r="A3388">
        <v>3023312</v>
      </c>
      <c r="B3388" t="s">
        <v>24224</v>
      </c>
      <c r="C3388" t="s">
        <v>24225</v>
      </c>
      <c r="D3388" t="s">
        <v>373</v>
      </c>
      <c r="E3388">
        <v>615130</v>
      </c>
      <c r="F3388" t="s">
        <v>24184</v>
      </c>
      <c r="G3388" s="7">
        <v>27870.000000000011</v>
      </c>
    </row>
    <row r="3389" spans="1:7" x14ac:dyDescent="0.25">
      <c r="A3389">
        <v>3023312</v>
      </c>
      <c r="B3389" t="s">
        <v>24224</v>
      </c>
      <c r="C3389" t="s">
        <v>24225</v>
      </c>
      <c r="D3389" t="s">
        <v>373</v>
      </c>
      <c r="E3389">
        <v>616160</v>
      </c>
      <c r="F3389" t="s">
        <v>24184</v>
      </c>
      <c r="G3389" s="7">
        <v>3054.5900000000006</v>
      </c>
    </row>
    <row r="3390" spans="1:7" x14ac:dyDescent="0.25">
      <c r="A3390">
        <v>3023312</v>
      </c>
      <c r="B3390" t="s">
        <v>24224</v>
      </c>
      <c r="C3390" t="s">
        <v>24225</v>
      </c>
      <c r="D3390" t="s">
        <v>373</v>
      </c>
      <c r="E3390">
        <v>617150</v>
      </c>
      <c r="F3390" t="s">
        <v>24184</v>
      </c>
      <c r="G3390" s="7">
        <v>5685.49</v>
      </c>
    </row>
    <row r="3391" spans="1:7" x14ac:dyDescent="0.25">
      <c r="A3391">
        <v>3023312</v>
      </c>
      <c r="B3391" t="s">
        <v>24224</v>
      </c>
      <c r="C3391" t="s">
        <v>24225</v>
      </c>
      <c r="D3391" t="s">
        <v>374</v>
      </c>
      <c r="E3391">
        <v>615120</v>
      </c>
      <c r="F3391" t="s">
        <v>24184</v>
      </c>
      <c r="G3391" s="7">
        <v>2675.5</v>
      </c>
    </row>
    <row r="3392" spans="1:7" x14ac:dyDescent="0.25">
      <c r="A3392">
        <v>3023312</v>
      </c>
      <c r="B3392" t="s">
        <v>24224</v>
      </c>
      <c r="C3392" t="s">
        <v>24225</v>
      </c>
      <c r="D3392" t="s">
        <v>374</v>
      </c>
      <c r="E3392">
        <v>616120</v>
      </c>
      <c r="F3392" t="s">
        <v>24184</v>
      </c>
      <c r="G3392" s="7">
        <v>338.77</v>
      </c>
    </row>
    <row r="3393" spans="1:7" x14ac:dyDescent="0.25">
      <c r="A3393">
        <v>3023312</v>
      </c>
      <c r="B3393" t="s">
        <v>24224</v>
      </c>
      <c r="C3393" t="s">
        <v>24225</v>
      </c>
      <c r="D3393" t="s">
        <v>374</v>
      </c>
      <c r="E3393">
        <v>617120</v>
      </c>
      <c r="F3393" t="s">
        <v>24184</v>
      </c>
      <c r="G3393" s="7">
        <v>545.79999999999995</v>
      </c>
    </row>
    <row r="3394" spans="1:7" x14ac:dyDescent="0.25">
      <c r="A3394">
        <v>3023312</v>
      </c>
      <c r="B3394" t="s">
        <v>24224</v>
      </c>
      <c r="C3394" t="s">
        <v>24225</v>
      </c>
      <c r="D3394" t="s">
        <v>375</v>
      </c>
      <c r="E3394">
        <v>615140</v>
      </c>
      <c r="F3394" t="s">
        <v>24184</v>
      </c>
      <c r="G3394" s="7">
        <v>4242.33</v>
      </c>
    </row>
    <row r="3395" spans="1:7" x14ac:dyDescent="0.25">
      <c r="A3395">
        <v>3023312</v>
      </c>
      <c r="B3395" t="s">
        <v>24224</v>
      </c>
      <c r="C3395" t="s">
        <v>24225</v>
      </c>
      <c r="D3395" t="s">
        <v>375</v>
      </c>
      <c r="E3395">
        <v>616130</v>
      </c>
      <c r="F3395" t="s">
        <v>24184</v>
      </c>
      <c r="G3395" s="7">
        <v>511.24</v>
      </c>
    </row>
    <row r="3396" spans="1:7" x14ac:dyDescent="0.25">
      <c r="A3396">
        <v>3023312</v>
      </c>
      <c r="B3396" t="s">
        <v>24224</v>
      </c>
      <c r="C3396" t="s">
        <v>24225</v>
      </c>
      <c r="D3396" t="s">
        <v>375</v>
      </c>
      <c r="E3396">
        <v>617130</v>
      </c>
      <c r="F3396" t="s">
        <v>24184</v>
      </c>
      <c r="G3396" s="7">
        <v>865.44</v>
      </c>
    </row>
    <row r="3397" spans="1:7" x14ac:dyDescent="0.25">
      <c r="A3397">
        <v>3023312</v>
      </c>
      <c r="B3397" t="s">
        <v>24224</v>
      </c>
      <c r="C3397" t="s">
        <v>24225</v>
      </c>
      <c r="D3397" t="s">
        <v>377</v>
      </c>
      <c r="E3397">
        <v>611110</v>
      </c>
      <c r="F3397" t="s">
        <v>24184</v>
      </c>
      <c r="G3397" s="7">
        <v>430.43</v>
      </c>
    </row>
    <row r="3398" spans="1:7" x14ac:dyDescent="0.25">
      <c r="A3398">
        <v>3023312</v>
      </c>
      <c r="B3398" t="s">
        <v>24224</v>
      </c>
      <c r="C3398" t="s">
        <v>24225</v>
      </c>
      <c r="D3398" t="s">
        <v>377</v>
      </c>
      <c r="E3398">
        <v>611120</v>
      </c>
      <c r="F3398" t="s">
        <v>24184</v>
      </c>
      <c r="G3398" s="7">
        <v>2.0099999999999998</v>
      </c>
    </row>
    <row r="3399" spans="1:7" x14ac:dyDescent="0.25">
      <c r="A3399">
        <v>3023312</v>
      </c>
      <c r="B3399" t="s">
        <v>24224</v>
      </c>
      <c r="C3399" t="s">
        <v>24225</v>
      </c>
      <c r="D3399" t="s">
        <v>377</v>
      </c>
      <c r="E3399">
        <v>611130</v>
      </c>
      <c r="F3399" t="s">
        <v>24184</v>
      </c>
      <c r="G3399" s="7">
        <v>87.81</v>
      </c>
    </row>
    <row r="3400" spans="1:7" x14ac:dyDescent="0.25">
      <c r="A3400">
        <v>3023313</v>
      </c>
      <c r="B3400" t="s">
        <v>24226</v>
      </c>
      <c r="C3400" t="s">
        <v>24227</v>
      </c>
      <c r="D3400" t="s">
        <v>371</v>
      </c>
      <c r="E3400">
        <v>615100</v>
      </c>
      <c r="F3400" t="s">
        <v>24184</v>
      </c>
      <c r="G3400" s="7">
        <v>43279.16</v>
      </c>
    </row>
    <row r="3401" spans="1:7" x14ac:dyDescent="0.25">
      <c r="A3401">
        <v>3023313</v>
      </c>
      <c r="B3401" t="s">
        <v>24226</v>
      </c>
      <c r="C3401" t="s">
        <v>24227</v>
      </c>
      <c r="D3401" t="s">
        <v>371</v>
      </c>
      <c r="E3401">
        <v>616100</v>
      </c>
      <c r="F3401" t="s">
        <v>24184</v>
      </c>
      <c r="G3401" s="7">
        <v>5803.81</v>
      </c>
    </row>
    <row r="3402" spans="1:7" x14ac:dyDescent="0.25">
      <c r="A3402">
        <v>3023313</v>
      </c>
      <c r="B3402" t="s">
        <v>24226</v>
      </c>
      <c r="C3402" t="s">
        <v>24227</v>
      </c>
      <c r="D3402" t="s">
        <v>371</v>
      </c>
      <c r="E3402">
        <v>617100</v>
      </c>
      <c r="F3402" t="s">
        <v>24184</v>
      </c>
      <c r="G3402" s="7">
        <v>12412.45</v>
      </c>
    </row>
    <row r="3403" spans="1:7" x14ac:dyDescent="0.25">
      <c r="A3403">
        <v>3023313</v>
      </c>
      <c r="B3403" t="s">
        <v>24226</v>
      </c>
      <c r="C3403" t="s">
        <v>24227</v>
      </c>
      <c r="D3403" t="s">
        <v>373</v>
      </c>
      <c r="E3403">
        <v>615130</v>
      </c>
      <c r="F3403" t="s">
        <v>24184</v>
      </c>
      <c r="G3403" s="7">
        <v>30636.960000000036</v>
      </c>
    </row>
    <row r="3404" spans="1:7" x14ac:dyDescent="0.25">
      <c r="A3404">
        <v>3023313</v>
      </c>
      <c r="B3404" t="s">
        <v>24226</v>
      </c>
      <c r="C3404" t="s">
        <v>24227</v>
      </c>
      <c r="D3404" t="s">
        <v>373</v>
      </c>
      <c r="E3404">
        <v>616160</v>
      </c>
      <c r="F3404" t="s">
        <v>24184</v>
      </c>
      <c r="G3404" s="7">
        <v>3731.25</v>
      </c>
    </row>
    <row r="3405" spans="1:7" x14ac:dyDescent="0.25">
      <c r="A3405">
        <v>3023313</v>
      </c>
      <c r="B3405" t="s">
        <v>24226</v>
      </c>
      <c r="C3405" t="s">
        <v>24227</v>
      </c>
      <c r="D3405" t="s">
        <v>373</v>
      </c>
      <c r="E3405">
        <v>617150</v>
      </c>
      <c r="F3405" t="s">
        <v>24184</v>
      </c>
      <c r="G3405" s="7">
        <v>6234.6999999999989</v>
      </c>
    </row>
    <row r="3406" spans="1:7" x14ac:dyDescent="0.25">
      <c r="A3406">
        <v>3023313</v>
      </c>
      <c r="B3406" t="s">
        <v>24226</v>
      </c>
      <c r="C3406" t="s">
        <v>24227</v>
      </c>
      <c r="D3406" t="s">
        <v>374</v>
      </c>
      <c r="E3406">
        <v>615120</v>
      </c>
      <c r="F3406" t="s">
        <v>24184</v>
      </c>
      <c r="G3406" s="7">
        <v>2793.83</v>
      </c>
    </row>
    <row r="3407" spans="1:7" x14ac:dyDescent="0.25">
      <c r="A3407">
        <v>3023313</v>
      </c>
      <c r="B3407" t="s">
        <v>24226</v>
      </c>
      <c r="C3407" t="s">
        <v>24227</v>
      </c>
      <c r="D3407" t="s">
        <v>374</v>
      </c>
      <c r="E3407">
        <v>616120</v>
      </c>
      <c r="F3407" t="s">
        <v>24184</v>
      </c>
      <c r="G3407" s="7">
        <v>356.52</v>
      </c>
    </row>
    <row r="3408" spans="1:7" x14ac:dyDescent="0.25">
      <c r="A3408">
        <v>3023313</v>
      </c>
      <c r="B3408" t="s">
        <v>24226</v>
      </c>
      <c r="C3408" t="s">
        <v>24227</v>
      </c>
      <c r="D3408" t="s">
        <v>374</v>
      </c>
      <c r="E3408">
        <v>617120</v>
      </c>
      <c r="F3408" t="s">
        <v>24184</v>
      </c>
      <c r="G3408" s="7">
        <v>569.94000000000005</v>
      </c>
    </row>
    <row r="3409" spans="1:7" x14ac:dyDescent="0.25">
      <c r="A3409">
        <v>3023313</v>
      </c>
      <c r="B3409" t="s">
        <v>24226</v>
      </c>
      <c r="C3409" t="s">
        <v>24227</v>
      </c>
      <c r="D3409" t="s">
        <v>375</v>
      </c>
      <c r="E3409">
        <v>615140</v>
      </c>
      <c r="F3409" t="s">
        <v>24184</v>
      </c>
      <c r="G3409" s="7">
        <v>4465.75</v>
      </c>
    </row>
    <row r="3410" spans="1:7" x14ac:dyDescent="0.25">
      <c r="A3410">
        <v>3023313</v>
      </c>
      <c r="B3410" t="s">
        <v>24226</v>
      </c>
      <c r="C3410" t="s">
        <v>24227</v>
      </c>
      <c r="D3410" t="s">
        <v>375</v>
      </c>
      <c r="E3410">
        <v>616130</v>
      </c>
      <c r="F3410" t="s">
        <v>24184</v>
      </c>
      <c r="G3410" s="7">
        <v>549.04999999999995</v>
      </c>
    </row>
    <row r="3411" spans="1:7" x14ac:dyDescent="0.25">
      <c r="A3411">
        <v>3023313</v>
      </c>
      <c r="B3411" t="s">
        <v>24226</v>
      </c>
      <c r="C3411" t="s">
        <v>24227</v>
      </c>
      <c r="D3411" t="s">
        <v>375</v>
      </c>
      <c r="E3411">
        <v>617130</v>
      </c>
      <c r="F3411" t="s">
        <v>24184</v>
      </c>
      <c r="G3411" s="7">
        <v>911.01</v>
      </c>
    </row>
    <row r="3412" spans="1:7" x14ac:dyDescent="0.25">
      <c r="A3412">
        <v>3023313</v>
      </c>
      <c r="B3412" t="s">
        <v>24226</v>
      </c>
      <c r="C3412" t="s">
        <v>24227</v>
      </c>
      <c r="D3412" t="s">
        <v>377</v>
      </c>
      <c r="E3412">
        <v>611110</v>
      </c>
      <c r="F3412" t="s">
        <v>24184</v>
      </c>
      <c r="G3412" s="7">
        <v>837.20999999999992</v>
      </c>
    </row>
    <row r="3413" spans="1:7" x14ac:dyDescent="0.25">
      <c r="A3413">
        <v>3023313</v>
      </c>
      <c r="B3413" t="s">
        <v>24226</v>
      </c>
      <c r="C3413" t="s">
        <v>24227</v>
      </c>
      <c r="D3413" t="s">
        <v>377</v>
      </c>
      <c r="E3413">
        <v>611120</v>
      </c>
      <c r="F3413" t="s">
        <v>24184</v>
      </c>
      <c r="G3413" s="7">
        <v>55.910000000000004</v>
      </c>
    </row>
    <row r="3414" spans="1:7" x14ac:dyDescent="0.25">
      <c r="A3414">
        <v>3023313</v>
      </c>
      <c r="B3414" t="s">
        <v>24226</v>
      </c>
      <c r="C3414" t="s">
        <v>24227</v>
      </c>
      <c r="D3414" t="s">
        <v>377</v>
      </c>
      <c r="E3414">
        <v>611130</v>
      </c>
      <c r="F3414" t="s">
        <v>24184</v>
      </c>
      <c r="G3414" s="7">
        <v>170.8</v>
      </c>
    </row>
    <row r="3415" spans="1:7" x14ac:dyDescent="0.25">
      <c r="A3415">
        <v>3023506</v>
      </c>
      <c r="B3415" t="s">
        <v>24228</v>
      </c>
      <c r="C3415" t="s">
        <v>24229</v>
      </c>
      <c r="D3415" t="s">
        <v>371</v>
      </c>
      <c r="E3415">
        <v>615100</v>
      </c>
      <c r="F3415" t="s">
        <v>24184</v>
      </c>
      <c r="G3415" s="7">
        <v>54731.72</v>
      </c>
    </row>
    <row r="3416" spans="1:7" x14ac:dyDescent="0.25">
      <c r="A3416">
        <v>3023506</v>
      </c>
      <c r="B3416" t="s">
        <v>24228</v>
      </c>
      <c r="C3416" t="s">
        <v>24229</v>
      </c>
      <c r="D3416" t="s">
        <v>371</v>
      </c>
      <c r="E3416">
        <v>616100</v>
      </c>
      <c r="F3416" t="s">
        <v>24184</v>
      </c>
      <c r="G3416" s="7">
        <v>7334.0299999999988</v>
      </c>
    </row>
    <row r="3417" spans="1:7" x14ac:dyDescent="0.25">
      <c r="A3417">
        <v>3023506</v>
      </c>
      <c r="B3417" t="s">
        <v>24228</v>
      </c>
      <c r="C3417" t="s">
        <v>24229</v>
      </c>
      <c r="D3417" t="s">
        <v>371</v>
      </c>
      <c r="E3417">
        <v>617100</v>
      </c>
      <c r="F3417" t="s">
        <v>24184</v>
      </c>
      <c r="G3417" s="7">
        <v>15697.080000000004</v>
      </c>
    </row>
    <row r="3418" spans="1:7" x14ac:dyDescent="0.25">
      <c r="A3418">
        <v>3023506</v>
      </c>
      <c r="B3418" t="s">
        <v>24228</v>
      </c>
      <c r="C3418" t="s">
        <v>24229</v>
      </c>
      <c r="D3418" t="s">
        <v>373</v>
      </c>
      <c r="E3418">
        <v>615130</v>
      </c>
      <c r="F3418" t="s">
        <v>24184</v>
      </c>
      <c r="G3418" s="7">
        <v>34308.530000000006</v>
      </c>
    </row>
    <row r="3419" spans="1:7" x14ac:dyDescent="0.25">
      <c r="A3419">
        <v>3023506</v>
      </c>
      <c r="B3419" t="s">
        <v>24228</v>
      </c>
      <c r="C3419" t="s">
        <v>24229</v>
      </c>
      <c r="D3419" t="s">
        <v>373</v>
      </c>
      <c r="E3419">
        <v>616160</v>
      </c>
      <c r="F3419" t="s">
        <v>24184</v>
      </c>
      <c r="G3419" s="7">
        <v>3895.2600000000007</v>
      </c>
    </row>
    <row r="3420" spans="1:7" x14ac:dyDescent="0.25">
      <c r="A3420">
        <v>3023506</v>
      </c>
      <c r="B3420" t="s">
        <v>24228</v>
      </c>
      <c r="C3420" t="s">
        <v>24229</v>
      </c>
      <c r="D3420" t="s">
        <v>373</v>
      </c>
      <c r="E3420">
        <v>617150</v>
      </c>
      <c r="F3420" t="s">
        <v>24184</v>
      </c>
      <c r="G3420" s="7">
        <v>6884.2200000000021</v>
      </c>
    </row>
    <row r="3421" spans="1:7" x14ac:dyDescent="0.25">
      <c r="A3421">
        <v>3023506</v>
      </c>
      <c r="B3421" t="s">
        <v>24228</v>
      </c>
      <c r="C3421" t="s">
        <v>24229</v>
      </c>
      <c r="D3421" t="s">
        <v>374</v>
      </c>
      <c r="E3421">
        <v>615120</v>
      </c>
      <c r="F3421" t="s">
        <v>24184</v>
      </c>
      <c r="G3421" s="7">
        <v>7760.89</v>
      </c>
    </row>
    <row r="3422" spans="1:7" x14ac:dyDescent="0.25">
      <c r="A3422">
        <v>3023506</v>
      </c>
      <c r="B3422" t="s">
        <v>24228</v>
      </c>
      <c r="C3422" t="s">
        <v>24229</v>
      </c>
      <c r="D3422" t="s">
        <v>374</v>
      </c>
      <c r="E3422">
        <v>616120</v>
      </c>
      <c r="F3422" t="s">
        <v>24184</v>
      </c>
      <c r="G3422" s="7">
        <v>851.3900000000001</v>
      </c>
    </row>
    <row r="3423" spans="1:7" x14ac:dyDescent="0.25">
      <c r="A3423">
        <v>3023506</v>
      </c>
      <c r="B3423" t="s">
        <v>24228</v>
      </c>
      <c r="C3423" t="s">
        <v>24229</v>
      </c>
      <c r="D3423" t="s">
        <v>374</v>
      </c>
      <c r="E3423">
        <v>617120</v>
      </c>
      <c r="F3423" t="s">
        <v>24184</v>
      </c>
      <c r="G3423" s="7">
        <v>1583.22</v>
      </c>
    </row>
    <row r="3424" spans="1:7" x14ac:dyDescent="0.25">
      <c r="A3424">
        <v>3023506</v>
      </c>
      <c r="B3424" t="s">
        <v>24228</v>
      </c>
      <c r="C3424" t="s">
        <v>24229</v>
      </c>
      <c r="D3424" t="s">
        <v>375</v>
      </c>
      <c r="E3424">
        <v>615140</v>
      </c>
      <c r="F3424" t="s">
        <v>24184</v>
      </c>
      <c r="G3424" s="7">
        <v>5342.3899999999994</v>
      </c>
    </row>
    <row r="3425" spans="1:7" x14ac:dyDescent="0.25">
      <c r="A3425">
        <v>3023506</v>
      </c>
      <c r="B3425" t="s">
        <v>24228</v>
      </c>
      <c r="C3425" t="s">
        <v>24229</v>
      </c>
      <c r="D3425" t="s">
        <v>375</v>
      </c>
      <c r="E3425">
        <v>616130</v>
      </c>
      <c r="F3425" t="s">
        <v>24184</v>
      </c>
      <c r="G3425" s="7">
        <v>613.71</v>
      </c>
    </row>
    <row r="3426" spans="1:7" x14ac:dyDescent="0.25">
      <c r="A3426">
        <v>3023506</v>
      </c>
      <c r="B3426" t="s">
        <v>24228</v>
      </c>
      <c r="C3426" t="s">
        <v>24229</v>
      </c>
      <c r="D3426" t="s">
        <v>375</v>
      </c>
      <c r="E3426">
        <v>617130</v>
      </c>
      <c r="F3426" t="s">
        <v>24184</v>
      </c>
      <c r="G3426" s="7">
        <v>1089.8499999999999</v>
      </c>
    </row>
    <row r="3427" spans="1:7" x14ac:dyDescent="0.25">
      <c r="A3427">
        <v>3023316</v>
      </c>
      <c r="B3427" t="s">
        <v>24230</v>
      </c>
      <c r="C3427" t="s">
        <v>24231</v>
      </c>
      <c r="D3427" t="s">
        <v>371</v>
      </c>
      <c r="E3427">
        <v>615100</v>
      </c>
      <c r="F3427" t="s">
        <v>24184</v>
      </c>
      <c r="G3427" s="7">
        <v>47932.06</v>
      </c>
    </row>
    <row r="3428" spans="1:7" x14ac:dyDescent="0.25">
      <c r="A3428">
        <v>3023316</v>
      </c>
      <c r="B3428" t="s">
        <v>24230</v>
      </c>
      <c r="C3428" t="s">
        <v>24231</v>
      </c>
      <c r="D3428" t="s">
        <v>371</v>
      </c>
      <c r="E3428">
        <v>616100</v>
      </c>
      <c r="F3428" t="s">
        <v>24184</v>
      </c>
      <c r="G3428" s="7">
        <v>6314.08</v>
      </c>
    </row>
    <row r="3429" spans="1:7" x14ac:dyDescent="0.25">
      <c r="A3429">
        <v>3023316</v>
      </c>
      <c r="B3429" t="s">
        <v>24230</v>
      </c>
      <c r="C3429" t="s">
        <v>24231</v>
      </c>
      <c r="D3429" t="s">
        <v>371</v>
      </c>
      <c r="E3429">
        <v>617100</v>
      </c>
      <c r="F3429" t="s">
        <v>24184</v>
      </c>
      <c r="G3429" s="7">
        <v>13746.94</v>
      </c>
    </row>
    <row r="3430" spans="1:7" x14ac:dyDescent="0.25">
      <c r="A3430">
        <v>3023316</v>
      </c>
      <c r="B3430" t="s">
        <v>24230</v>
      </c>
      <c r="C3430" t="s">
        <v>24231</v>
      </c>
      <c r="D3430" t="s">
        <v>373</v>
      </c>
      <c r="E3430">
        <v>615130</v>
      </c>
      <c r="F3430" t="s">
        <v>24184</v>
      </c>
      <c r="G3430" s="7">
        <v>12467.69</v>
      </c>
    </row>
    <row r="3431" spans="1:7" x14ac:dyDescent="0.25">
      <c r="A3431">
        <v>3023316</v>
      </c>
      <c r="B3431" t="s">
        <v>24230</v>
      </c>
      <c r="C3431" t="s">
        <v>24231</v>
      </c>
      <c r="D3431" t="s">
        <v>373</v>
      </c>
      <c r="E3431">
        <v>616160</v>
      </c>
      <c r="F3431" t="s">
        <v>24184</v>
      </c>
      <c r="G3431" s="7">
        <v>1389.1999999999998</v>
      </c>
    </row>
    <row r="3432" spans="1:7" x14ac:dyDescent="0.25">
      <c r="A3432">
        <v>3023316</v>
      </c>
      <c r="B3432" t="s">
        <v>24230</v>
      </c>
      <c r="C3432" t="s">
        <v>24231</v>
      </c>
      <c r="D3432" t="s">
        <v>373</v>
      </c>
      <c r="E3432">
        <v>617150</v>
      </c>
      <c r="F3432" t="s">
        <v>24184</v>
      </c>
      <c r="G3432" s="7">
        <v>2206.59</v>
      </c>
    </row>
    <row r="3433" spans="1:7" x14ac:dyDescent="0.25">
      <c r="A3433">
        <v>3023316</v>
      </c>
      <c r="B3433" t="s">
        <v>24230</v>
      </c>
      <c r="C3433" t="s">
        <v>24231</v>
      </c>
      <c r="D3433" t="s">
        <v>374</v>
      </c>
      <c r="E3433">
        <v>615120</v>
      </c>
      <c r="F3433" t="s">
        <v>24184</v>
      </c>
      <c r="G3433" s="7">
        <v>1357.59</v>
      </c>
    </row>
    <row r="3434" spans="1:7" x14ac:dyDescent="0.25">
      <c r="A3434">
        <v>3023316</v>
      </c>
      <c r="B3434" t="s">
        <v>24230</v>
      </c>
      <c r="C3434" t="s">
        <v>24231</v>
      </c>
      <c r="D3434" t="s">
        <v>374</v>
      </c>
      <c r="E3434">
        <v>616120</v>
      </c>
      <c r="F3434" t="s">
        <v>24184</v>
      </c>
      <c r="G3434" s="7">
        <v>141.09</v>
      </c>
    </row>
    <row r="3435" spans="1:7" x14ac:dyDescent="0.25">
      <c r="A3435">
        <v>3023316</v>
      </c>
      <c r="B3435" t="s">
        <v>24230</v>
      </c>
      <c r="C3435" t="s">
        <v>24231</v>
      </c>
      <c r="D3435" t="s">
        <v>374</v>
      </c>
      <c r="E3435">
        <v>617120</v>
      </c>
      <c r="F3435" t="s">
        <v>24184</v>
      </c>
      <c r="G3435" s="7">
        <v>276.95</v>
      </c>
    </row>
    <row r="3436" spans="1:7" x14ac:dyDescent="0.25">
      <c r="A3436">
        <v>3023316</v>
      </c>
      <c r="B3436" t="s">
        <v>24230</v>
      </c>
      <c r="C3436" t="s">
        <v>24231</v>
      </c>
      <c r="D3436" t="s">
        <v>375</v>
      </c>
      <c r="E3436">
        <v>615140</v>
      </c>
      <c r="F3436" t="s">
        <v>24184</v>
      </c>
      <c r="G3436" s="7">
        <v>2987.25</v>
      </c>
    </row>
    <row r="3437" spans="1:7" x14ac:dyDescent="0.25">
      <c r="A3437">
        <v>3023316</v>
      </c>
      <c r="B3437" t="s">
        <v>24230</v>
      </c>
      <c r="C3437" t="s">
        <v>24231</v>
      </c>
      <c r="D3437" t="s">
        <v>375</v>
      </c>
      <c r="E3437">
        <v>616130</v>
      </c>
      <c r="F3437" t="s">
        <v>24184</v>
      </c>
      <c r="G3437" s="7">
        <v>385.54</v>
      </c>
    </row>
    <row r="3438" spans="1:7" x14ac:dyDescent="0.25">
      <c r="A3438">
        <v>3023316</v>
      </c>
      <c r="B3438" t="s">
        <v>24230</v>
      </c>
      <c r="C3438" t="s">
        <v>24231</v>
      </c>
      <c r="D3438" t="s">
        <v>375</v>
      </c>
      <c r="E3438">
        <v>617130</v>
      </c>
      <c r="F3438" t="s">
        <v>24184</v>
      </c>
      <c r="G3438" s="7">
        <v>609.4</v>
      </c>
    </row>
    <row r="3439" spans="1:7" x14ac:dyDescent="0.25">
      <c r="A3439">
        <v>3023316</v>
      </c>
      <c r="B3439" t="s">
        <v>24230</v>
      </c>
      <c r="C3439" t="s">
        <v>24231</v>
      </c>
      <c r="D3439" t="s">
        <v>377</v>
      </c>
      <c r="E3439">
        <v>611110</v>
      </c>
      <c r="F3439" t="s">
        <v>24184</v>
      </c>
      <c r="G3439" s="7">
        <v>3264.9800000000005</v>
      </c>
    </row>
    <row r="3440" spans="1:7" x14ac:dyDescent="0.25">
      <c r="A3440">
        <v>3023316</v>
      </c>
      <c r="B3440" t="s">
        <v>24230</v>
      </c>
      <c r="C3440" t="s">
        <v>24231</v>
      </c>
      <c r="D3440" t="s">
        <v>377</v>
      </c>
      <c r="E3440">
        <v>611120</v>
      </c>
      <c r="F3440" t="s">
        <v>24184</v>
      </c>
      <c r="G3440" s="7">
        <v>227.95999999999998</v>
      </c>
    </row>
    <row r="3441" spans="1:7" x14ac:dyDescent="0.25">
      <c r="A3441">
        <v>3023316</v>
      </c>
      <c r="B3441" t="s">
        <v>24230</v>
      </c>
      <c r="C3441" t="s">
        <v>24231</v>
      </c>
      <c r="D3441" t="s">
        <v>377</v>
      </c>
      <c r="E3441">
        <v>611130</v>
      </c>
      <c r="F3441" t="s">
        <v>24184</v>
      </c>
      <c r="G3441" s="7">
        <v>524.09</v>
      </c>
    </row>
    <row r="3442" spans="1:7" x14ac:dyDescent="0.25">
      <c r="A3442">
        <v>3022055</v>
      </c>
      <c r="B3442" t="s">
        <v>24232</v>
      </c>
      <c r="C3442" t="s">
        <v>37</v>
      </c>
      <c r="D3442" t="s">
        <v>371</v>
      </c>
      <c r="E3442">
        <v>615100</v>
      </c>
      <c r="F3442" t="s">
        <v>24184</v>
      </c>
      <c r="G3442" s="7">
        <v>50291.07</v>
      </c>
    </row>
    <row r="3443" spans="1:7" x14ac:dyDescent="0.25">
      <c r="A3443">
        <v>3022055</v>
      </c>
      <c r="B3443" t="s">
        <v>24232</v>
      </c>
      <c r="C3443" t="s">
        <v>37</v>
      </c>
      <c r="D3443" t="s">
        <v>371</v>
      </c>
      <c r="E3443">
        <v>616100</v>
      </c>
      <c r="F3443" t="s">
        <v>24184</v>
      </c>
      <c r="G3443" s="7">
        <v>6692.97</v>
      </c>
    </row>
    <row r="3444" spans="1:7" x14ac:dyDescent="0.25">
      <c r="A3444">
        <v>3022055</v>
      </c>
      <c r="B3444" t="s">
        <v>24232</v>
      </c>
      <c r="C3444" t="s">
        <v>37</v>
      </c>
      <c r="D3444" t="s">
        <v>371</v>
      </c>
      <c r="E3444">
        <v>617100</v>
      </c>
      <c r="F3444" t="s">
        <v>24184</v>
      </c>
      <c r="G3444" s="7">
        <v>14351.7</v>
      </c>
    </row>
    <row r="3445" spans="1:7" x14ac:dyDescent="0.25">
      <c r="A3445">
        <v>3022055</v>
      </c>
      <c r="B3445" t="s">
        <v>24232</v>
      </c>
      <c r="C3445" t="s">
        <v>37</v>
      </c>
      <c r="D3445" t="s">
        <v>373</v>
      </c>
      <c r="E3445">
        <v>615130</v>
      </c>
      <c r="F3445" t="s">
        <v>24184</v>
      </c>
      <c r="G3445" s="7">
        <v>26963.549999999996</v>
      </c>
    </row>
    <row r="3446" spans="1:7" x14ac:dyDescent="0.25">
      <c r="A3446">
        <v>3022055</v>
      </c>
      <c r="B3446" t="s">
        <v>24232</v>
      </c>
      <c r="C3446" t="s">
        <v>37</v>
      </c>
      <c r="D3446" t="s">
        <v>373</v>
      </c>
      <c r="E3446">
        <v>616160</v>
      </c>
      <c r="F3446" t="s">
        <v>24184</v>
      </c>
      <c r="G3446" s="7">
        <v>3192.2799999999997</v>
      </c>
    </row>
    <row r="3447" spans="1:7" x14ac:dyDescent="0.25">
      <c r="A3447">
        <v>3022055</v>
      </c>
      <c r="B3447" t="s">
        <v>24232</v>
      </c>
      <c r="C3447" t="s">
        <v>37</v>
      </c>
      <c r="D3447" t="s">
        <v>373</v>
      </c>
      <c r="E3447">
        <v>617150</v>
      </c>
      <c r="F3447" t="s">
        <v>24184</v>
      </c>
      <c r="G3447" s="7">
        <v>5473.22</v>
      </c>
    </row>
    <row r="3448" spans="1:7" x14ac:dyDescent="0.25">
      <c r="A3448">
        <v>3022055</v>
      </c>
      <c r="B3448" t="s">
        <v>24232</v>
      </c>
      <c r="C3448" t="s">
        <v>37</v>
      </c>
      <c r="D3448" t="s">
        <v>374</v>
      </c>
      <c r="E3448">
        <v>615120</v>
      </c>
      <c r="F3448" t="s">
        <v>24184</v>
      </c>
      <c r="G3448" s="7">
        <v>5583.1100000000006</v>
      </c>
    </row>
    <row r="3449" spans="1:7" x14ac:dyDescent="0.25">
      <c r="A3449">
        <v>3022055</v>
      </c>
      <c r="B3449" t="s">
        <v>24232</v>
      </c>
      <c r="C3449" t="s">
        <v>37</v>
      </c>
      <c r="D3449" t="s">
        <v>374</v>
      </c>
      <c r="E3449">
        <v>616120</v>
      </c>
      <c r="F3449" t="s">
        <v>24184</v>
      </c>
      <c r="G3449" s="7">
        <v>708.2</v>
      </c>
    </row>
    <row r="3450" spans="1:7" x14ac:dyDescent="0.25">
      <c r="A3450">
        <v>3022055</v>
      </c>
      <c r="B3450" t="s">
        <v>24232</v>
      </c>
      <c r="C3450" t="s">
        <v>37</v>
      </c>
      <c r="D3450" t="s">
        <v>374</v>
      </c>
      <c r="E3450">
        <v>617120</v>
      </c>
      <c r="F3450" t="s">
        <v>24184</v>
      </c>
      <c r="G3450" s="7">
        <v>1133.28</v>
      </c>
    </row>
    <row r="3451" spans="1:7" x14ac:dyDescent="0.25">
      <c r="A3451">
        <v>3022055</v>
      </c>
      <c r="B3451" t="s">
        <v>24232</v>
      </c>
      <c r="C3451" t="s">
        <v>37</v>
      </c>
      <c r="D3451" t="s">
        <v>375</v>
      </c>
      <c r="E3451">
        <v>615140</v>
      </c>
      <c r="F3451" t="s">
        <v>24184</v>
      </c>
      <c r="G3451" s="7">
        <v>916.93000000000006</v>
      </c>
    </row>
    <row r="3452" spans="1:7" x14ac:dyDescent="0.25">
      <c r="A3452">
        <v>3022055</v>
      </c>
      <c r="B3452" t="s">
        <v>24232</v>
      </c>
      <c r="C3452" t="s">
        <v>37</v>
      </c>
      <c r="D3452" t="s">
        <v>375</v>
      </c>
      <c r="E3452">
        <v>616130</v>
      </c>
      <c r="F3452" t="s">
        <v>24184</v>
      </c>
      <c r="G3452" s="7">
        <v>59.86</v>
      </c>
    </row>
    <row r="3453" spans="1:7" x14ac:dyDescent="0.25">
      <c r="A3453">
        <v>3022055</v>
      </c>
      <c r="B3453" t="s">
        <v>24232</v>
      </c>
      <c r="C3453" t="s">
        <v>37</v>
      </c>
      <c r="D3453" t="s">
        <v>375</v>
      </c>
      <c r="E3453">
        <v>617130</v>
      </c>
      <c r="F3453" t="s">
        <v>24184</v>
      </c>
      <c r="G3453" s="7">
        <v>52.54</v>
      </c>
    </row>
    <row r="3454" spans="1:7" x14ac:dyDescent="0.25">
      <c r="A3454">
        <v>3022055</v>
      </c>
      <c r="B3454" t="s">
        <v>24232</v>
      </c>
      <c r="C3454" t="s">
        <v>37</v>
      </c>
      <c r="D3454" t="s">
        <v>377</v>
      </c>
      <c r="E3454">
        <v>611110</v>
      </c>
      <c r="F3454" t="s">
        <v>24184</v>
      </c>
      <c r="G3454" s="7">
        <v>2683.6099999999997</v>
      </c>
    </row>
    <row r="3455" spans="1:7" x14ac:dyDescent="0.25">
      <c r="A3455">
        <v>3022055</v>
      </c>
      <c r="B3455" t="s">
        <v>24232</v>
      </c>
      <c r="C3455" t="s">
        <v>37</v>
      </c>
      <c r="D3455" t="s">
        <v>377</v>
      </c>
      <c r="E3455">
        <v>611120</v>
      </c>
      <c r="F3455" t="s">
        <v>24184</v>
      </c>
      <c r="G3455" s="7">
        <v>121.18</v>
      </c>
    </row>
    <row r="3456" spans="1:7" x14ac:dyDescent="0.25">
      <c r="A3456">
        <v>3022055</v>
      </c>
      <c r="B3456" t="s">
        <v>24232</v>
      </c>
      <c r="C3456" t="s">
        <v>37</v>
      </c>
      <c r="D3456" t="s">
        <v>377</v>
      </c>
      <c r="E3456">
        <v>611130</v>
      </c>
      <c r="F3456" t="s">
        <v>24184</v>
      </c>
      <c r="G3456" s="7">
        <v>456.94</v>
      </c>
    </row>
    <row r="3457" spans="1:7" x14ac:dyDescent="0.25">
      <c r="A3457">
        <v>3023509</v>
      </c>
      <c r="B3457" t="s">
        <v>24233</v>
      </c>
      <c r="C3457" t="s">
        <v>24234</v>
      </c>
      <c r="D3457" t="s">
        <v>371</v>
      </c>
      <c r="E3457">
        <v>615100</v>
      </c>
      <c r="F3457" t="s">
        <v>24184</v>
      </c>
      <c r="G3457" s="7">
        <v>72533.53</v>
      </c>
    </row>
    <row r="3458" spans="1:7" x14ac:dyDescent="0.25">
      <c r="A3458">
        <v>3023509</v>
      </c>
      <c r="B3458" t="s">
        <v>24233</v>
      </c>
      <c r="C3458" t="s">
        <v>24234</v>
      </c>
      <c r="D3458" t="s">
        <v>371</v>
      </c>
      <c r="E3458">
        <v>616100</v>
      </c>
      <c r="F3458" t="s">
        <v>24184</v>
      </c>
      <c r="G3458" s="7">
        <v>9828.6</v>
      </c>
    </row>
    <row r="3459" spans="1:7" x14ac:dyDescent="0.25">
      <c r="A3459">
        <v>3023509</v>
      </c>
      <c r="B3459" t="s">
        <v>24233</v>
      </c>
      <c r="C3459" t="s">
        <v>24234</v>
      </c>
      <c r="D3459" t="s">
        <v>371</v>
      </c>
      <c r="E3459">
        <v>617100</v>
      </c>
      <c r="F3459" t="s">
        <v>24184</v>
      </c>
      <c r="G3459" s="7">
        <v>20178.990000000002</v>
      </c>
    </row>
    <row r="3460" spans="1:7" x14ac:dyDescent="0.25">
      <c r="A3460">
        <v>3023509</v>
      </c>
      <c r="B3460" t="s">
        <v>24233</v>
      </c>
      <c r="C3460" t="s">
        <v>24234</v>
      </c>
      <c r="D3460" t="s">
        <v>373</v>
      </c>
      <c r="E3460">
        <v>615130</v>
      </c>
      <c r="F3460" t="s">
        <v>24184</v>
      </c>
      <c r="G3460" s="7">
        <v>39905.130000000005</v>
      </c>
    </row>
    <row r="3461" spans="1:7" x14ac:dyDescent="0.25">
      <c r="A3461">
        <v>3023509</v>
      </c>
      <c r="B3461" t="s">
        <v>24233</v>
      </c>
      <c r="C3461" t="s">
        <v>24234</v>
      </c>
      <c r="D3461" t="s">
        <v>373</v>
      </c>
      <c r="E3461">
        <v>616160</v>
      </c>
      <c r="F3461" t="s">
        <v>24184</v>
      </c>
      <c r="G3461" s="7">
        <v>4809.25</v>
      </c>
    </row>
    <row r="3462" spans="1:7" x14ac:dyDescent="0.25">
      <c r="A3462">
        <v>3023509</v>
      </c>
      <c r="B3462" t="s">
        <v>24233</v>
      </c>
      <c r="C3462" t="s">
        <v>24234</v>
      </c>
      <c r="D3462" t="s">
        <v>373</v>
      </c>
      <c r="E3462">
        <v>617150</v>
      </c>
      <c r="F3462" t="s">
        <v>24184</v>
      </c>
      <c r="G3462" s="7">
        <v>8140.619999999999</v>
      </c>
    </row>
    <row r="3463" spans="1:7" x14ac:dyDescent="0.25">
      <c r="A3463">
        <v>3023509</v>
      </c>
      <c r="B3463" t="s">
        <v>24233</v>
      </c>
      <c r="C3463" t="s">
        <v>24234</v>
      </c>
      <c r="D3463" t="s">
        <v>374</v>
      </c>
      <c r="E3463">
        <v>615120</v>
      </c>
      <c r="F3463" t="s">
        <v>24184</v>
      </c>
      <c r="G3463" s="7">
        <v>8850.1</v>
      </c>
    </row>
    <row r="3464" spans="1:7" x14ac:dyDescent="0.25">
      <c r="A3464">
        <v>3023509</v>
      </c>
      <c r="B3464" t="s">
        <v>24233</v>
      </c>
      <c r="C3464" t="s">
        <v>24234</v>
      </c>
      <c r="D3464" t="s">
        <v>374</v>
      </c>
      <c r="E3464">
        <v>616120</v>
      </c>
      <c r="F3464" t="s">
        <v>24184</v>
      </c>
      <c r="G3464" s="7">
        <v>861.37000000000012</v>
      </c>
    </row>
    <row r="3465" spans="1:7" x14ac:dyDescent="0.25">
      <c r="A3465">
        <v>3023509</v>
      </c>
      <c r="B3465" t="s">
        <v>24233</v>
      </c>
      <c r="C3465" t="s">
        <v>24234</v>
      </c>
      <c r="D3465" t="s">
        <v>374</v>
      </c>
      <c r="E3465">
        <v>617120</v>
      </c>
      <c r="F3465" t="s">
        <v>24184</v>
      </c>
      <c r="G3465" s="7">
        <v>1805.42</v>
      </c>
    </row>
    <row r="3466" spans="1:7" x14ac:dyDescent="0.25">
      <c r="A3466">
        <v>3023509</v>
      </c>
      <c r="B3466" t="s">
        <v>24233</v>
      </c>
      <c r="C3466" t="s">
        <v>24234</v>
      </c>
      <c r="D3466" t="s">
        <v>375</v>
      </c>
      <c r="E3466">
        <v>615140</v>
      </c>
      <c r="F3466" t="s">
        <v>24184</v>
      </c>
      <c r="G3466" s="7">
        <v>7861.95</v>
      </c>
    </row>
    <row r="3467" spans="1:7" x14ac:dyDescent="0.25">
      <c r="A3467">
        <v>3023509</v>
      </c>
      <c r="B3467" t="s">
        <v>24233</v>
      </c>
      <c r="C3467" t="s">
        <v>24234</v>
      </c>
      <c r="D3467" t="s">
        <v>375</v>
      </c>
      <c r="E3467">
        <v>616130</v>
      </c>
      <c r="F3467" t="s">
        <v>24184</v>
      </c>
      <c r="G3467" s="7">
        <v>991.65</v>
      </c>
    </row>
    <row r="3468" spans="1:7" x14ac:dyDescent="0.25">
      <c r="A3468">
        <v>3023509</v>
      </c>
      <c r="B3468" t="s">
        <v>24233</v>
      </c>
      <c r="C3468" t="s">
        <v>24234</v>
      </c>
      <c r="D3468" t="s">
        <v>375</v>
      </c>
      <c r="E3468">
        <v>617130</v>
      </c>
      <c r="F3468" t="s">
        <v>24184</v>
      </c>
      <c r="G3468" s="7">
        <v>1603.85</v>
      </c>
    </row>
    <row r="3469" spans="1:7" x14ac:dyDescent="0.25">
      <c r="A3469">
        <v>3023509</v>
      </c>
      <c r="B3469" t="s">
        <v>24233</v>
      </c>
      <c r="C3469" t="s">
        <v>24234</v>
      </c>
      <c r="D3469" t="s">
        <v>377</v>
      </c>
      <c r="E3469">
        <v>611110</v>
      </c>
      <c r="F3469" t="s">
        <v>24184</v>
      </c>
      <c r="G3469" s="7">
        <v>6147.2199999999984</v>
      </c>
    </row>
    <row r="3470" spans="1:7" x14ac:dyDescent="0.25">
      <c r="A3470">
        <v>3023509</v>
      </c>
      <c r="B3470" t="s">
        <v>24233</v>
      </c>
      <c r="C3470" t="s">
        <v>24234</v>
      </c>
      <c r="D3470" t="s">
        <v>377</v>
      </c>
      <c r="E3470">
        <v>611120</v>
      </c>
      <c r="F3470" t="s">
        <v>24184</v>
      </c>
      <c r="G3470" s="7">
        <v>485.45</v>
      </c>
    </row>
    <row r="3471" spans="1:7" x14ac:dyDescent="0.25">
      <c r="A3471">
        <v>3023509</v>
      </c>
      <c r="B3471" t="s">
        <v>24233</v>
      </c>
      <c r="C3471" t="s">
        <v>24234</v>
      </c>
      <c r="D3471" t="s">
        <v>377</v>
      </c>
      <c r="E3471">
        <v>611130</v>
      </c>
      <c r="F3471" t="s">
        <v>24184</v>
      </c>
      <c r="G3471" s="7">
        <v>1193.3500000000001</v>
      </c>
    </row>
    <row r="3472" spans="1:7" x14ac:dyDescent="0.25">
      <c r="A3472">
        <v>3023507</v>
      </c>
      <c r="B3472" t="s">
        <v>24235</v>
      </c>
      <c r="C3472" t="s">
        <v>24236</v>
      </c>
      <c r="D3472" t="s">
        <v>371</v>
      </c>
      <c r="E3472">
        <v>615100</v>
      </c>
      <c r="F3472" t="s">
        <v>24184</v>
      </c>
      <c r="G3472" s="7">
        <v>38747.670000000006</v>
      </c>
    </row>
    <row r="3473" spans="1:7" x14ac:dyDescent="0.25">
      <c r="A3473">
        <v>3023507</v>
      </c>
      <c r="B3473" t="s">
        <v>24235</v>
      </c>
      <c r="C3473" t="s">
        <v>24236</v>
      </c>
      <c r="D3473" t="s">
        <v>371</v>
      </c>
      <c r="E3473">
        <v>616100</v>
      </c>
      <c r="F3473" t="s">
        <v>24184</v>
      </c>
      <c r="G3473" s="7">
        <v>5249.1900000000005</v>
      </c>
    </row>
    <row r="3474" spans="1:7" x14ac:dyDescent="0.25">
      <c r="A3474">
        <v>3023507</v>
      </c>
      <c r="B3474" t="s">
        <v>24235</v>
      </c>
      <c r="C3474" t="s">
        <v>24236</v>
      </c>
      <c r="D3474" t="s">
        <v>371</v>
      </c>
      <c r="E3474">
        <v>617100</v>
      </c>
      <c r="F3474" t="s">
        <v>24184</v>
      </c>
      <c r="G3474" s="7">
        <v>9868.4</v>
      </c>
    </row>
    <row r="3475" spans="1:7" x14ac:dyDescent="0.25">
      <c r="A3475">
        <v>3023507</v>
      </c>
      <c r="B3475" t="s">
        <v>24235</v>
      </c>
      <c r="C3475" t="s">
        <v>24236</v>
      </c>
      <c r="D3475" t="s">
        <v>373</v>
      </c>
      <c r="E3475">
        <v>615130</v>
      </c>
      <c r="F3475" t="s">
        <v>24184</v>
      </c>
      <c r="G3475" s="7">
        <v>11818.240000000005</v>
      </c>
    </row>
    <row r="3476" spans="1:7" x14ac:dyDescent="0.25">
      <c r="A3476">
        <v>3023507</v>
      </c>
      <c r="B3476" t="s">
        <v>24235</v>
      </c>
      <c r="C3476" t="s">
        <v>24236</v>
      </c>
      <c r="D3476" t="s">
        <v>373</v>
      </c>
      <c r="E3476">
        <v>616160</v>
      </c>
      <c r="F3476" t="s">
        <v>24184</v>
      </c>
      <c r="G3476" s="7">
        <v>1281.3400000000001</v>
      </c>
    </row>
    <row r="3477" spans="1:7" x14ac:dyDescent="0.25">
      <c r="A3477">
        <v>3023507</v>
      </c>
      <c r="B3477" t="s">
        <v>24235</v>
      </c>
      <c r="C3477" t="s">
        <v>24236</v>
      </c>
      <c r="D3477" t="s">
        <v>373</v>
      </c>
      <c r="E3477">
        <v>617150</v>
      </c>
      <c r="F3477" t="s">
        <v>24184</v>
      </c>
      <c r="G3477" s="7">
        <v>2453.27</v>
      </c>
    </row>
    <row r="3478" spans="1:7" x14ac:dyDescent="0.25">
      <c r="A3478">
        <v>3023507</v>
      </c>
      <c r="B3478" t="s">
        <v>24235</v>
      </c>
      <c r="C3478" t="s">
        <v>24236</v>
      </c>
      <c r="D3478" t="s">
        <v>374</v>
      </c>
      <c r="E3478">
        <v>615120</v>
      </c>
      <c r="F3478" t="s">
        <v>24184</v>
      </c>
      <c r="G3478" s="7">
        <v>2589.5</v>
      </c>
    </row>
    <row r="3479" spans="1:7" x14ac:dyDescent="0.25">
      <c r="A3479">
        <v>3023507</v>
      </c>
      <c r="B3479" t="s">
        <v>24235</v>
      </c>
      <c r="C3479" t="s">
        <v>24236</v>
      </c>
      <c r="D3479" t="s">
        <v>374</v>
      </c>
      <c r="E3479">
        <v>616120</v>
      </c>
      <c r="F3479" t="s">
        <v>24184</v>
      </c>
      <c r="G3479" s="7">
        <v>325.87</v>
      </c>
    </row>
    <row r="3480" spans="1:7" x14ac:dyDescent="0.25">
      <c r="A3480">
        <v>3023507</v>
      </c>
      <c r="B3480" t="s">
        <v>24235</v>
      </c>
      <c r="C3480" t="s">
        <v>24236</v>
      </c>
      <c r="D3480" t="s">
        <v>374</v>
      </c>
      <c r="E3480">
        <v>617120</v>
      </c>
      <c r="F3480" t="s">
        <v>24184</v>
      </c>
      <c r="G3480" s="7">
        <v>528.26</v>
      </c>
    </row>
    <row r="3481" spans="1:7" x14ac:dyDescent="0.25">
      <c r="A3481">
        <v>3023507</v>
      </c>
      <c r="B3481" t="s">
        <v>24235</v>
      </c>
      <c r="C3481" t="s">
        <v>24236</v>
      </c>
      <c r="D3481" t="s">
        <v>375</v>
      </c>
      <c r="E3481">
        <v>615140</v>
      </c>
      <c r="F3481" t="s">
        <v>24184</v>
      </c>
      <c r="G3481" s="7">
        <v>3680.9</v>
      </c>
    </row>
    <row r="3482" spans="1:7" x14ac:dyDescent="0.25">
      <c r="A3482">
        <v>3023507</v>
      </c>
      <c r="B3482" t="s">
        <v>24235</v>
      </c>
      <c r="C3482" t="s">
        <v>24236</v>
      </c>
      <c r="D3482" t="s">
        <v>375</v>
      </c>
      <c r="E3482">
        <v>616130</v>
      </c>
      <c r="F3482" t="s">
        <v>24184</v>
      </c>
      <c r="G3482" s="7">
        <v>419.41999999999996</v>
      </c>
    </row>
    <row r="3483" spans="1:7" x14ac:dyDescent="0.25">
      <c r="A3483">
        <v>3023507</v>
      </c>
      <c r="B3483" t="s">
        <v>24235</v>
      </c>
      <c r="C3483" t="s">
        <v>24236</v>
      </c>
      <c r="D3483" t="s">
        <v>375</v>
      </c>
      <c r="E3483">
        <v>617130</v>
      </c>
      <c r="F3483" t="s">
        <v>24184</v>
      </c>
      <c r="G3483" s="7">
        <v>682.97</v>
      </c>
    </row>
    <row r="3484" spans="1:7" x14ac:dyDescent="0.25">
      <c r="A3484">
        <v>3023507</v>
      </c>
      <c r="B3484" t="s">
        <v>24235</v>
      </c>
      <c r="C3484" t="s">
        <v>24236</v>
      </c>
      <c r="D3484" t="s">
        <v>377</v>
      </c>
      <c r="E3484">
        <v>611110</v>
      </c>
      <c r="F3484" t="s">
        <v>24184</v>
      </c>
      <c r="G3484" s="7">
        <v>1755.4699999999998</v>
      </c>
    </row>
    <row r="3485" spans="1:7" x14ac:dyDescent="0.25">
      <c r="A3485">
        <v>3023507</v>
      </c>
      <c r="B3485" t="s">
        <v>24235</v>
      </c>
      <c r="C3485" t="s">
        <v>24236</v>
      </c>
      <c r="D3485" t="s">
        <v>377</v>
      </c>
      <c r="E3485">
        <v>611120</v>
      </c>
      <c r="F3485" t="s">
        <v>24184</v>
      </c>
      <c r="G3485" s="7">
        <v>129.21</v>
      </c>
    </row>
    <row r="3486" spans="1:7" x14ac:dyDescent="0.25">
      <c r="A3486">
        <v>3023507</v>
      </c>
      <c r="B3486" t="s">
        <v>24235</v>
      </c>
      <c r="C3486" t="s">
        <v>24236</v>
      </c>
      <c r="D3486" t="s">
        <v>377</v>
      </c>
      <c r="E3486">
        <v>611130</v>
      </c>
      <c r="F3486" t="s">
        <v>24184</v>
      </c>
      <c r="G3486" s="7">
        <v>358.12</v>
      </c>
    </row>
    <row r="3487" spans="1:7" x14ac:dyDescent="0.25">
      <c r="A3487">
        <v>3022054</v>
      </c>
      <c r="B3487" t="s">
        <v>24237</v>
      </c>
      <c r="C3487" t="s">
        <v>79</v>
      </c>
      <c r="D3487" t="s">
        <v>371</v>
      </c>
      <c r="E3487">
        <v>615100</v>
      </c>
      <c r="F3487" t="s">
        <v>24184</v>
      </c>
      <c r="G3487" s="7">
        <v>41589.389999999992</v>
      </c>
    </row>
    <row r="3488" spans="1:7" x14ac:dyDescent="0.25">
      <c r="A3488">
        <v>3022054</v>
      </c>
      <c r="B3488" t="s">
        <v>24237</v>
      </c>
      <c r="C3488" t="s">
        <v>79</v>
      </c>
      <c r="D3488" t="s">
        <v>371</v>
      </c>
      <c r="E3488">
        <v>616100</v>
      </c>
      <c r="F3488" t="s">
        <v>24184</v>
      </c>
      <c r="G3488" s="7">
        <v>5456.7600000000011</v>
      </c>
    </row>
    <row r="3489" spans="1:7" x14ac:dyDescent="0.25">
      <c r="A3489">
        <v>3022054</v>
      </c>
      <c r="B3489" t="s">
        <v>24237</v>
      </c>
      <c r="C3489" t="s">
        <v>79</v>
      </c>
      <c r="D3489" t="s">
        <v>371</v>
      </c>
      <c r="E3489">
        <v>617100</v>
      </c>
      <c r="F3489" t="s">
        <v>24184</v>
      </c>
      <c r="G3489" s="7">
        <v>10544.919999999998</v>
      </c>
    </row>
    <row r="3490" spans="1:7" x14ac:dyDescent="0.25">
      <c r="A3490">
        <v>3022054</v>
      </c>
      <c r="B3490" t="s">
        <v>24237</v>
      </c>
      <c r="C3490" t="s">
        <v>79</v>
      </c>
      <c r="D3490" t="s">
        <v>373</v>
      </c>
      <c r="E3490">
        <v>615130</v>
      </c>
      <c r="F3490" t="s">
        <v>24184</v>
      </c>
      <c r="G3490" s="7">
        <v>11319.22</v>
      </c>
    </row>
    <row r="3491" spans="1:7" x14ac:dyDescent="0.25">
      <c r="A3491">
        <v>3022054</v>
      </c>
      <c r="B3491" t="s">
        <v>24237</v>
      </c>
      <c r="C3491" t="s">
        <v>79</v>
      </c>
      <c r="D3491" t="s">
        <v>373</v>
      </c>
      <c r="E3491">
        <v>616160</v>
      </c>
      <c r="F3491" t="s">
        <v>24184</v>
      </c>
      <c r="G3491" s="7">
        <v>1279.57</v>
      </c>
    </row>
    <row r="3492" spans="1:7" x14ac:dyDescent="0.25">
      <c r="A3492">
        <v>3022054</v>
      </c>
      <c r="B3492" t="s">
        <v>24237</v>
      </c>
      <c r="C3492" t="s">
        <v>79</v>
      </c>
      <c r="D3492" t="s">
        <v>373</v>
      </c>
      <c r="E3492">
        <v>617150</v>
      </c>
      <c r="F3492" t="s">
        <v>24184</v>
      </c>
      <c r="G3492" s="7">
        <v>2297.63</v>
      </c>
    </row>
    <row r="3493" spans="1:7" x14ac:dyDescent="0.25">
      <c r="A3493">
        <v>3022054</v>
      </c>
      <c r="B3493" t="s">
        <v>24237</v>
      </c>
      <c r="C3493" t="s">
        <v>79</v>
      </c>
      <c r="D3493" t="s">
        <v>374</v>
      </c>
      <c r="E3493">
        <v>615120</v>
      </c>
      <c r="F3493" t="s">
        <v>24184</v>
      </c>
      <c r="G3493" s="7">
        <v>2604.42</v>
      </c>
    </row>
    <row r="3494" spans="1:7" x14ac:dyDescent="0.25">
      <c r="A3494">
        <v>3022054</v>
      </c>
      <c r="B3494" t="s">
        <v>24237</v>
      </c>
      <c r="C3494" t="s">
        <v>79</v>
      </c>
      <c r="D3494" t="s">
        <v>374</v>
      </c>
      <c r="E3494">
        <v>616120</v>
      </c>
      <c r="F3494" t="s">
        <v>24184</v>
      </c>
      <c r="G3494" s="7">
        <v>326.17</v>
      </c>
    </row>
    <row r="3495" spans="1:7" x14ac:dyDescent="0.25">
      <c r="A3495">
        <v>3022054</v>
      </c>
      <c r="B3495" t="s">
        <v>24237</v>
      </c>
      <c r="C3495" t="s">
        <v>79</v>
      </c>
      <c r="D3495" t="s">
        <v>374</v>
      </c>
      <c r="E3495">
        <v>617120</v>
      </c>
      <c r="F3495" t="s">
        <v>24184</v>
      </c>
      <c r="G3495" s="7">
        <v>528.66</v>
      </c>
    </row>
    <row r="3496" spans="1:7" x14ac:dyDescent="0.25">
      <c r="A3496">
        <v>3022054</v>
      </c>
      <c r="B3496" t="s">
        <v>24237</v>
      </c>
      <c r="C3496" t="s">
        <v>79</v>
      </c>
      <c r="D3496" t="s">
        <v>375</v>
      </c>
      <c r="E3496">
        <v>615140</v>
      </c>
      <c r="F3496" t="s">
        <v>24184</v>
      </c>
      <c r="G3496" s="7">
        <v>4399.5199999999995</v>
      </c>
    </row>
    <row r="3497" spans="1:7" x14ac:dyDescent="0.25">
      <c r="A3497">
        <v>3022054</v>
      </c>
      <c r="B3497" t="s">
        <v>24237</v>
      </c>
      <c r="C3497" t="s">
        <v>79</v>
      </c>
      <c r="D3497" t="s">
        <v>375</v>
      </c>
      <c r="E3497">
        <v>616130</v>
      </c>
      <c r="F3497" t="s">
        <v>24184</v>
      </c>
      <c r="G3497" s="7">
        <v>531.54</v>
      </c>
    </row>
    <row r="3498" spans="1:7" x14ac:dyDescent="0.25">
      <c r="A3498">
        <v>3022054</v>
      </c>
      <c r="B3498" t="s">
        <v>24237</v>
      </c>
      <c r="C3498" t="s">
        <v>79</v>
      </c>
      <c r="D3498" t="s">
        <v>375</v>
      </c>
      <c r="E3498">
        <v>617130</v>
      </c>
      <c r="F3498" t="s">
        <v>24184</v>
      </c>
      <c r="G3498" s="7">
        <v>893.04</v>
      </c>
    </row>
    <row r="3499" spans="1:7" x14ac:dyDescent="0.25">
      <c r="A3499">
        <v>3022054</v>
      </c>
      <c r="B3499" t="s">
        <v>24237</v>
      </c>
      <c r="C3499" t="s">
        <v>79</v>
      </c>
      <c r="D3499" t="s">
        <v>377</v>
      </c>
      <c r="E3499">
        <v>611110</v>
      </c>
      <c r="F3499" t="s">
        <v>24184</v>
      </c>
      <c r="G3499" s="7">
        <v>4195.58</v>
      </c>
    </row>
    <row r="3500" spans="1:7" x14ac:dyDescent="0.25">
      <c r="A3500">
        <v>3022054</v>
      </c>
      <c r="B3500" t="s">
        <v>24237</v>
      </c>
      <c r="C3500" t="s">
        <v>79</v>
      </c>
      <c r="D3500" t="s">
        <v>377</v>
      </c>
      <c r="E3500">
        <v>611120</v>
      </c>
      <c r="F3500" t="s">
        <v>24184</v>
      </c>
      <c r="G3500" s="7">
        <v>108.63</v>
      </c>
    </row>
    <row r="3501" spans="1:7" x14ac:dyDescent="0.25">
      <c r="A3501">
        <v>3022054</v>
      </c>
      <c r="B3501" t="s">
        <v>24237</v>
      </c>
      <c r="C3501" t="s">
        <v>79</v>
      </c>
      <c r="D3501" t="s">
        <v>377</v>
      </c>
      <c r="E3501">
        <v>611130</v>
      </c>
      <c r="F3501" t="s">
        <v>24184</v>
      </c>
      <c r="G3501" s="7">
        <v>776.54</v>
      </c>
    </row>
    <row r="3502" spans="1:7" x14ac:dyDescent="0.25">
      <c r="A3502">
        <v>3023510</v>
      </c>
      <c r="B3502" t="s">
        <v>24238</v>
      </c>
      <c r="C3502" t="s">
        <v>24239</v>
      </c>
      <c r="D3502" t="s">
        <v>371</v>
      </c>
      <c r="E3502">
        <v>615100</v>
      </c>
      <c r="F3502" t="s">
        <v>24184</v>
      </c>
      <c r="G3502" s="7">
        <v>81415.100000000006</v>
      </c>
    </row>
    <row r="3503" spans="1:7" x14ac:dyDescent="0.25">
      <c r="A3503">
        <v>3023510</v>
      </c>
      <c r="B3503" t="s">
        <v>24238</v>
      </c>
      <c r="C3503" t="s">
        <v>24239</v>
      </c>
      <c r="D3503" t="s">
        <v>371</v>
      </c>
      <c r="E3503">
        <v>616100</v>
      </c>
      <c r="F3503" t="s">
        <v>24184</v>
      </c>
      <c r="G3503" s="7">
        <v>11179.559999999998</v>
      </c>
    </row>
    <row r="3504" spans="1:7" x14ac:dyDescent="0.25">
      <c r="A3504">
        <v>3023510</v>
      </c>
      <c r="B3504" t="s">
        <v>24238</v>
      </c>
      <c r="C3504" t="s">
        <v>24239</v>
      </c>
      <c r="D3504" t="s">
        <v>371</v>
      </c>
      <c r="E3504">
        <v>617100</v>
      </c>
      <c r="F3504" t="s">
        <v>24184</v>
      </c>
      <c r="G3504" s="7">
        <v>23993.140000000003</v>
      </c>
    </row>
    <row r="3505" spans="1:7" x14ac:dyDescent="0.25">
      <c r="A3505">
        <v>3023510</v>
      </c>
      <c r="B3505" t="s">
        <v>24238</v>
      </c>
      <c r="C3505" t="s">
        <v>24239</v>
      </c>
      <c r="D3505" t="s">
        <v>373</v>
      </c>
      <c r="E3505">
        <v>615130</v>
      </c>
      <c r="F3505" t="s">
        <v>24184</v>
      </c>
      <c r="G3505" s="7">
        <v>23233.170000000002</v>
      </c>
    </row>
    <row r="3506" spans="1:7" x14ac:dyDescent="0.25">
      <c r="A3506">
        <v>3023510</v>
      </c>
      <c r="B3506" t="s">
        <v>24238</v>
      </c>
      <c r="C3506" t="s">
        <v>24239</v>
      </c>
      <c r="D3506" t="s">
        <v>373</v>
      </c>
      <c r="E3506">
        <v>616160</v>
      </c>
      <c r="F3506" t="s">
        <v>24184</v>
      </c>
      <c r="G3506" s="7">
        <v>2673.7700000000004</v>
      </c>
    </row>
    <row r="3507" spans="1:7" x14ac:dyDescent="0.25">
      <c r="A3507">
        <v>3023510</v>
      </c>
      <c r="B3507" t="s">
        <v>24238</v>
      </c>
      <c r="C3507" t="s">
        <v>24239</v>
      </c>
      <c r="D3507" t="s">
        <v>373</v>
      </c>
      <c r="E3507">
        <v>617150</v>
      </c>
      <c r="F3507" t="s">
        <v>24184</v>
      </c>
      <c r="G3507" s="7">
        <v>4739.5599999999995</v>
      </c>
    </row>
    <row r="3508" spans="1:7" x14ac:dyDescent="0.25">
      <c r="A3508">
        <v>3023510</v>
      </c>
      <c r="B3508" t="s">
        <v>24238</v>
      </c>
      <c r="C3508" t="s">
        <v>24239</v>
      </c>
      <c r="D3508" t="s">
        <v>374</v>
      </c>
      <c r="E3508">
        <v>615120</v>
      </c>
      <c r="F3508" t="s">
        <v>24184</v>
      </c>
      <c r="G3508" s="7">
        <v>2665.5</v>
      </c>
    </row>
    <row r="3509" spans="1:7" x14ac:dyDescent="0.25">
      <c r="A3509">
        <v>3023510</v>
      </c>
      <c r="B3509" t="s">
        <v>24238</v>
      </c>
      <c r="C3509" t="s">
        <v>24239</v>
      </c>
      <c r="D3509" t="s">
        <v>374</v>
      </c>
      <c r="E3509">
        <v>616120</v>
      </c>
      <c r="F3509" t="s">
        <v>24184</v>
      </c>
      <c r="G3509" s="7">
        <v>337.27</v>
      </c>
    </row>
    <row r="3510" spans="1:7" x14ac:dyDescent="0.25">
      <c r="A3510">
        <v>3023510</v>
      </c>
      <c r="B3510" t="s">
        <v>24238</v>
      </c>
      <c r="C3510" t="s">
        <v>24239</v>
      </c>
      <c r="D3510" t="s">
        <v>375</v>
      </c>
      <c r="E3510">
        <v>615140</v>
      </c>
      <c r="F3510" t="s">
        <v>24184</v>
      </c>
      <c r="G3510" s="7">
        <v>6694.42</v>
      </c>
    </row>
    <row r="3511" spans="1:7" x14ac:dyDescent="0.25">
      <c r="A3511">
        <v>3023510</v>
      </c>
      <c r="B3511" t="s">
        <v>24238</v>
      </c>
      <c r="C3511" t="s">
        <v>24239</v>
      </c>
      <c r="D3511" t="s">
        <v>375</v>
      </c>
      <c r="E3511">
        <v>616130</v>
      </c>
      <c r="F3511" t="s">
        <v>24184</v>
      </c>
      <c r="G3511" s="7">
        <v>794.71</v>
      </c>
    </row>
    <row r="3512" spans="1:7" x14ac:dyDescent="0.25">
      <c r="A3512">
        <v>3023510</v>
      </c>
      <c r="B3512" t="s">
        <v>24238</v>
      </c>
      <c r="C3512" t="s">
        <v>24239</v>
      </c>
      <c r="D3512" t="s">
        <v>375</v>
      </c>
      <c r="E3512">
        <v>617130</v>
      </c>
      <c r="F3512" t="s">
        <v>24184</v>
      </c>
      <c r="G3512" s="7">
        <v>1365.65</v>
      </c>
    </row>
    <row r="3513" spans="1:7" x14ac:dyDescent="0.25">
      <c r="A3513" t="s">
        <v>23901</v>
      </c>
      <c r="B3513" t="s">
        <v>24240</v>
      </c>
      <c r="C3513" t="s">
        <v>76</v>
      </c>
      <c r="D3513" t="s">
        <v>371</v>
      </c>
      <c r="E3513">
        <v>615100</v>
      </c>
      <c r="F3513" t="s">
        <v>24184</v>
      </c>
      <c r="G3513" s="7">
        <v>92731.909999999945</v>
      </c>
    </row>
    <row r="3514" spans="1:7" x14ac:dyDescent="0.25">
      <c r="A3514" t="s">
        <v>23901</v>
      </c>
      <c r="B3514" t="s">
        <v>24240</v>
      </c>
      <c r="C3514" t="s">
        <v>76</v>
      </c>
      <c r="D3514" t="s">
        <v>371</v>
      </c>
      <c r="E3514">
        <v>616100</v>
      </c>
      <c r="F3514" t="s">
        <v>24184</v>
      </c>
      <c r="G3514" s="7">
        <v>12259.159999999998</v>
      </c>
    </row>
    <row r="3515" spans="1:7" x14ac:dyDescent="0.25">
      <c r="A3515" t="s">
        <v>23901</v>
      </c>
      <c r="B3515" t="s">
        <v>24240</v>
      </c>
      <c r="C3515" t="s">
        <v>76</v>
      </c>
      <c r="D3515" t="s">
        <v>371</v>
      </c>
      <c r="E3515">
        <v>617100</v>
      </c>
      <c r="F3515" t="s">
        <v>24184</v>
      </c>
      <c r="G3515" s="7">
        <v>24067.34</v>
      </c>
    </row>
    <row r="3516" spans="1:7" x14ac:dyDescent="0.25">
      <c r="A3516" t="s">
        <v>23901</v>
      </c>
      <c r="B3516" t="s">
        <v>24240</v>
      </c>
      <c r="C3516" t="s">
        <v>76</v>
      </c>
      <c r="D3516" t="s">
        <v>373</v>
      </c>
      <c r="E3516">
        <v>615130</v>
      </c>
      <c r="F3516" t="s">
        <v>24184</v>
      </c>
      <c r="G3516" s="7">
        <v>15292.59</v>
      </c>
    </row>
    <row r="3517" spans="1:7" x14ac:dyDescent="0.25">
      <c r="A3517" t="s">
        <v>23901</v>
      </c>
      <c r="B3517" t="s">
        <v>24240</v>
      </c>
      <c r="C3517" t="s">
        <v>76</v>
      </c>
      <c r="D3517" t="s">
        <v>373</v>
      </c>
      <c r="E3517">
        <v>616160</v>
      </c>
      <c r="F3517" t="s">
        <v>24184</v>
      </c>
      <c r="G3517" s="7">
        <v>1668.3999999999999</v>
      </c>
    </row>
    <row r="3518" spans="1:7" x14ac:dyDescent="0.25">
      <c r="A3518" t="s">
        <v>23901</v>
      </c>
      <c r="B3518" t="s">
        <v>24240</v>
      </c>
      <c r="C3518" t="s">
        <v>76</v>
      </c>
      <c r="D3518" t="s">
        <v>373</v>
      </c>
      <c r="E3518">
        <v>617150</v>
      </c>
      <c r="F3518" t="s">
        <v>24184</v>
      </c>
      <c r="G3518" s="7">
        <v>3119.6800000000003</v>
      </c>
    </row>
    <row r="3519" spans="1:7" x14ac:dyDescent="0.25">
      <c r="A3519" t="s">
        <v>23901</v>
      </c>
      <c r="B3519" t="s">
        <v>24240</v>
      </c>
      <c r="C3519" t="s">
        <v>76</v>
      </c>
      <c r="D3519" t="s">
        <v>374</v>
      </c>
      <c r="E3519">
        <v>615120</v>
      </c>
      <c r="F3519" t="s">
        <v>24184</v>
      </c>
      <c r="G3519" s="7">
        <v>2589.5</v>
      </c>
    </row>
    <row r="3520" spans="1:7" x14ac:dyDescent="0.25">
      <c r="A3520" t="s">
        <v>23901</v>
      </c>
      <c r="B3520" t="s">
        <v>24240</v>
      </c>
      <c r="C3520" t="s">
        <v>76</v>
      </c>
      <c r="D3520" t="s">
        <v>374</v>
      </c>
      <c r="E3520">
        <v>616120</v>
      </c>
      <c r="F3520" t="s">
        <v>24184</v>
      </c>
      <c r="G3520" s="7">
        <v>325.87</v>
      </c>
    </row>
    <row r="3521" spans="1:7" x14ac:dyDescent="0.25">
      <c r="A3521" t="s">
        <v>23901</v>
      </c>
      <c r="B3521" t="s">
        <v>24240</v>
      </c>
      <c r="C3521" t="s">
        <v>76</v>
      </c>
      <c r="D3521" t="s">
        <v>374</v>
      </c>
      <c r="E3521">
        <v>617120</v>
      </c>
      <c r="F3521" t="s">
        <v>24184</v>
      </c>
      <c r="G3521" s="7">
        <v>528.26</v>
      </c>
    </row>
    <row r="3522" spans="1:7" x14ac:dyDescent="0.25">
      <c r="A3522" t="s">
        <v>23901</v>
      </c>
      <c r="B3522" t="s">
        <v>24240</v>
      </c>
      <c r="C3522" t="s">
        <v>76</v>
      </c>
      <c r="D3522" t="s">
        <v>375</v>
      </c>
      <c r="E3522">
        <v>615140</v>
      </c>
      <c r="F3522" t="s">
        <v>24184</v>
      </c>
      <c r="G3522" s="7">
        <v>7440.57</v>
      </c>
    </row>
    <row r="3523" spans="1:7" x14ac:dyDescent="0.25">
      <c r="A3523" t="s">
        <v>23901</v>
      </c>
      <c r="B3523" t="s">
        <v>24240</v>
      </c>
      <c r="C3523" t="s">
        <v>76</v>
      </c>
      <c r="D3523" t="s">
        <v>375</v>
      </c>
      <c r="E3523">
        <v>616130</v>
      </c>
      <c r="F3523" t="s">
        <v>24184</v>
      </c>
      <c r="G3523" s="7">
        <v>928.43000000000006</v>
      </c>
    </row>
    <row r="3524" spans="1:7" x14ac:dyDescent="0.25">
      <c r="A3524" t="s">
        <v>23901</v>
      </c>
      <c r="B3524" t="s">
        <v>24240</v>
      </c>
      <c r="C3524" t="s">
        <v>76</v>
      </c>
      <c r="D3524" t="s">
        <v>375</v>
      </c>
      <c r="E3524">
        <v>617130</v>
      </c>
      <c r="F3524" t="s">
        <v>24184</v>
      </c>
      <c r="G3524" s="7">
        <v>748.28</v>
      </c>
    </row>
    <row r="3525" spans="1:7" x14ac:dyDescent="0.25">
      <c r="A3525" t="s">
        <v>23901</v>
      </c>
      <c r="B3525" t="s">
        <v>24240</v>
      </c>
      <c r="C3525" t="s">
        <v>76</v>
      </c>
      <c r="D3525" t="s">
        <v>377</v>
      </c>
      <c r="E3525">
        <v>611110</v>
      </c>
      <c r="F3525" t="s">
        <v>24184</v>
      </c>
      <c r="G3525" s="7">
        <v>4716.6799999999994</v>
      </c>
    </row>
    <row r="3526" spans="1:7" x14ac:dyDescent="0.25">
      <c r="A3526" t="s">
        <v>23901</v>
      </c>
      <c r="B3526" t="s">
        <v>24240</v>
      </c>
      <c r="C3526" t="s">
        <v>76</v>
      </c>
      <c r="D3526" t="s">
        <v>377</v>
      </c>
      <c r="E3526">
        <v>611120</v>
      </c>
      <c r="F3526" t="s">
        <v>24184</v>
      </c>
      <c r="G3526" s="7">
        <v>358.88</v>
      </c>
    </row>
    <row r="3527" spans="1:7" x14ac:dyDescent="0.25">
      <c r="A3527" t="s">
        <v>23901</v>
      </c>
      <c r="B3527" t="s">
        <v>24240</v>
      </c>
      <c r="C3527" t="s">
        <v>76</v>
      </c>
      <c r="D3527" t="s">
        <v>377</v>
      </c>
      <c r="E3527">
        <v>611130</v>
      </c>
      <c r="F3527" t="s">
        <v>24184</v>
      </c>
      <c r="G3527" s="7">
        <v>962.19999999999993</v>
      </c>
    </row>
    <row r="3528" spans="1:7" x14ac:dyDescent="0.25">
      <c r="A3528">
        <v>3023511</v>
      </c>
      <c r="B3528" t="s">
        <v>24241</v>
      </c>
      <c r="C3528" t="s">
        <v>24242</v>
      </c>
      <c r="D3528" t="s">
        <v>371</v>
      </c>
      <c r="E3528">
        <v>615100</v>
      </c>
      <c r="F3528" t="s">
        <v>24184</v>
      </c>
      <c r="G3528" s="7">
        <v>72398.710000000006</v>
      </c>
    </row>
    <row r="3529" spans="1:7" x14ac:dyDescent="0.25">
      <c r="A3529">
        <v>3023511</v>
      </c>
      <c r="B3529" t="s">
        <v>24241</v>
      </c>
      <c r="C3529" t="s">
        <v>24242</v>
      </c>
      <c r="D3529" t="s">
        <v>371</v>
      </c>
      <c r="E3529">
        <v>616100</v>
      </c>
      <c r="F3529" t="s">
        <v>24184</v>
      </c>
      <c r="G3529" s="7">
        <v>9733.8900000000031</v>
      </c>
    </row>
    <row r="3530" spans="1:7" x14ac:dyDescent="0.25">
      <c r="A3530">
        <v>3023511</v>
      </c>
      <c r="B3530" t="s">
        <v>24241</v>
      </c>
      <c r="C3530" t="s">
        <v>24242</v>
      </c>
      <c r="D3530" t="s">
        <v>371</v>
      </c>
      <c r="E3530">
        <v>617100</v>
      </c>
      <c r="F3530" t="s">
        <v>24184</v>
      </c>
      <c r="G3530" s="7">
        <v>20763.939999999999</v>
      </c>
    </row>
    <row r="3531" spans="1:7" x14ac:dyDescent="0.25">
      <c r="A3531">
        <v>3023511</v>
      </c>
      <c r="B3531" t="s">
        <v>24241</v>
      </c>
      <c r="C3531" t="s">
        <v>24242</v>
      </c>
      <c r="D3531" t="s">
        <v>373</v>
      </c>
      <c r="E3531">
        <v>615130</v>
      </c>
      <c r="F3531" t="s">
        <v>24184</v>
      </c>
      <c r="G3531" s="7">
        <v>39610.720000000016</v>
      </c>
    </row>
    <row r="3532" spans="1:7" x14ac:dyDescent="0.25">
      <c r="A3532">
        <v>3023511</v>
      </c>
      <c r="B3532" t="s">
        <v>24241</v>
      </c>
      <c r="C3532" t="s">
        <v>24242</v>
      </c>
      <c r="D3532" t="s">
        <v>373</v>
      </c>
      <c r="E3532">
        <v>616160</v>
      </c>
      <c r="F3532" t="s">
        <v>24184</v>
      </c>
      <c r="G3532" s="7">
        <v>4830.43</v>
      </c>
    </row>
    <row r="3533" spans="1:7" x14ac:dyDescent="0.25">
      <c r="A3533">
        <v>3023511</v>
      </c>
      <c r="B3533" t="s">
        <v>24241</v>
      </c>
      <c r="C3533" t="s">
        <v>24242</v>
      </c>
      <c r="D3533" t="s">
        <v>373</v>
      </c>
      <c r="E3533">
        <v>617150</v>
      </c>
      <c r="F3533" t="s">
        <v>24184</v>
      </c>
      <c r="G3533" s="7">
        <v>8077.5899999999983</v>
      </c>
    </row>
    <row r="3534" spans="1:7" x14ac:dyDescent="0.25">
      <c r="A3534">
        <v>3023511</v>
      </c>
      <c r="B3534" t="s">
        <v>24241</v>
      </c>
      <c r="C3534" t="s">
        <v>24242</v>
      </c>
      <c r="D3534" t="s">
        <v>374</v>
      </c>
      <c r="E3534">
        <v>615120</v>
      </c>
      <c r="F3534" t="s">
        <v>24184</v>
      </c>
      <c r="G3534" s="7">
        <v>3274.33</v>
      </c>
    </row>
    <row r="3535" spans="1:7" x14ac:dyDescent="0.25">
      <c r="A3535">
        <v>3023511</v>
      </c>
      <c r="B3535" t="s">
        <v>24241</v>
      </c>
      <c r="C3535" t="s">
        <v>24242</v>
      </c>
      <c r="D3535" t="s">
        <v>374</v>
      </c>
      <c r="E3535">
        <v>616120</v>
      </c>
      <c r="F3535" t="s">
        <v>24184</v>
      </c>
      <c r="G3535" s="7">
        <v>428.6</v>
      </c>
    </row>
    <row r="3536" spans="1:7" x14ac:dyDescent="0.25">
      <c r="A3536">
        <v>3023511</v>
      </c>
      <c r="B3536" t="s">
        <v>24241</v>
      </c>
      <c r="C3536" t="s">
        <v>24242</v>
      </c>
      <c r="D3536" t="s">
        <v>374</v>
      </c>
      <c r="E3536">
        <v>617120</v>
      </c>
      <c r="F3536" t="s">
        <v>24184</v>
      </c>
      <c r="G3536" s="7">
        <v>667.96</v>
      </c>
    </row>
    <row r="3537" spans="1:7" x14ac:dyDescent="0.25">
      <c r="A3537">
        <v>3023511</v>
      </c>
      <c r="B3537" t="s">
        <v>24241</v>
      </c>
      <c r="C3537" t="s">
        <v>24242</v>
      </c>
      <c r="D3537" t="s">
        <v>375</v>
      </c>
      <c r="E3537">
        <v>615140</v>
      </c>
      <c r="F3537" t="s">
        <v>24184</v>
      </c>
      <c r="G3537" s="7">
        <v>11112.630000000001</v>
      </c>
    </row>
    <row r="3538" spans="1:7" x14ac:dyDescent="0.25">
      <c r="A3538">
        <v>3023511</v>
      </c>
      <c r="B3538" t="s">
        <v>24241</v>
      </c>
      <c r="C3538" t="s">
        <v>24242</v>
      </c>
      <c r="D3538" t="s">
        <v>375</v>
      </c>
      <c r="E3538">
        <v>616130</v>
      </c>
      <c r="F3538" t="s">
        <v>24184</v>
      </c>
      <c r="G3538" s="7">
        <v>1422.7700000000002</v>
      </c>
    </row>
    <row r="3539" spans="1:7" x14ac:dyDescent="0.25">
      <c r="A3539">
        <v>3023511</v>
      </c>
      <c r="B3539" t="s">
        <v>24241</v>
      </c>
      <c r="C3539" t="s">
        <v>24242</v>
      </c>
      <c r="D3539" t="s">
        <v>375</v>
      </c>
      <c r="E3539">
        <v>617130</v>
      </c>
      <c r="F3539" t="s">
        <v>24184</v>
      </c>
      <c r="G3539" s="7">
        <v>2266.9699999999998</v>
      </c>
    </row>
    <row r="3540" spans="1:7" x14ac:dyDescent="0.25">
      <c r="A3540">
        <v>3023511</v>
      </c>
      <c r="B3540" t="s">
        <v>24241</v>
      </c>
      <c r="C3540" t="s">
        <v>24242</v>
      </c>
      <c r="D3540" t="s">
        <v>377</v>
      </c>
      <c r="E3540">
        <v>611110</v>
      </c>
      <c r="F3540" t="s">
        <v>24184</v>
      </c>
      <c r="G3540" s="7">
        <v>908.52</v>
      </c>
    </row>
    <row r="3541" spans="1:7" x14ac:dyDescent="0.25">
      <c r="A3541">
        <v>3023511</v>
      </c>
      <c r="B3541" t="s">
        <v>24241</v>
      </c>
      <c r="C3541" t="s">
        <v>24242</v>
      </c>
      <c r="D3541" t="s">
        <v>377</v>
      </c>
      <c r="E3541">
        <v>611120</v>
      </c>
      <c r="F3541" t="s">
        <v>24184</v>
      </c>
      <c r="G3541" s="7">
        <v>113.24000000000001</v>
      </c>
    </row>
    <row r="3542" spans="1:7" x14ac:dyDescent="0.25">
      <c r="A3542">
        <v>3023511</v>
      </c>
      <c r="B3542" t="s">
        <v>24241</v>
      </c>
      <c r="C3542" t="s">
        <v>24242</v>
      </c>
      <c r="D3542" t="s">
        <v>377</v>
      </c>
      <c r="E3542">
        <v>611130</v>
      </c>
      <c r="F3542" t="s">
        <v>24184</v>
      </c>
      <c r="G3542" s="7">
        <v>185.33</v>
      </c>
    </row>
    <row r="3543" spans="1:7" x14ac:dyDescent="0.25">
      <c r="A3543">
        <v>3023514</v>
      </c>
      <c r="B3543" t="s">
        <v>24243</v>
      </c>
      <c r="C3543" t="s">
        <v>24244</v>
      </c>
      <c r="D3543" t="s">
        <v>371</v>
      </c>
      <c r="E3543">
        <v>615100</v>
      </c>
      <c r="F3543" t="s">
        <v>24184</v>
      </c>
      <c r="G3543" s="7">
        <v>42147.509999999937</v>
      </c>
    </row>
    <row r="3544" spans="1:7" x14ac:dyDescent="0.25">
      <c r="A3544">
        <v>3023514</v>
      </c>
      <c r="B3544" t="s">
        <v>24243</v>
      </c>
      <c r="C3544" t="s">
        <v>24244</v>
      </c>
      <c r="D3544" t="s">
        <v>371</v>
      </c>
      <c r="E3544">
        <v>616100</v>
      </c>
      <c r="F3544" t="s">
        <v>24184</v>
      </c>
      <c r="G3544" s="7">
        <v>5783.46</v>
      </c>
    </row>
    <row r="3545" spans="1:7" x14ac:dyDescent="0.25">
      <c r="A3545">
        <v>3023514</v>
      </c>
      <c r="B3545" t="s">
        <v>24243</v>
      </c>
      <c r="C3545" t="s">
        <v>24244</v>
      </c>
      <c r="D3545" t="s">
        <v>371</v>
      </c>
      <c r="E3545">
        <v>617100</v>
      </c>
      <c r="F3545" t="s">
        <v>24184</v>
      </c>
      <c r="G3545" s="7">
        <v>12285.460000000001</v>
      </c>
    </row>
    <row r="3546" spans="1:7" x14ac:dyDescent="0.25">
      <c r="A3546">
        <v>3023514</v>
      </c>
      <c r="B3546" t="s">
        <v>24243</v>
      </c>
      <c r="C3546" t="s">
        <v>24244</v>
      </c>
      <c r="D3546" t="s">
        <v>373</v>
      </c>
      <c r="E3546">
        <v>615130</v>
      </c>
      <c r="F3546" t="s">
        <v>24184</v>
      </c>
      <c r="G3546" s="7">
        <v>10394.299999999999</v>
      </c>
    </row>
    <row r="3547" spans="1:7" x14ac:dyDescent="0.25">
      <c r="A3547">
        <v>3023514</v>
      </c>
      <c r="B3547" t="s">
        <v>24243</v>
      </c>
      <c r="C3547" t="s">
        <v>24244</v>
      </c>
      <c r="D3547" t="s">
        <v>373</v>
      </c>
      <c r="E3547">
        <v>616160</v>
      </c>
      <c r="F3547" t="s">
        <v>24184</v>
      </c>
      <c r="G3547" s="7">
        <v>1209.8899999999999</v>
      </c>
    </row>
    <row r="3548" spans="1:7" x14ac:dyDescent="0.25">
      <c r="A3548">
        <v>3023514</v>
      </c>
      <c r="B3548" t="s">
        <v>24243</v>
      </c>
      <c r="C3548" t="s">
        <v>24244</v>
      </c>
      <c r="D3548" t="s">
        <v>373</v>
      </c>
      <c r="E3548">
        <v>617150</v>
      </c>
      <c r="F3548" t="s">
        <v>24184</v>
      </c>
      <c r="G3548" s="7">
        <v>2120.4299999999998</v>
      </c>
    </row>
    <row r="3549" spans="1:7" x14ac:dyDescent="0.25">
      <c r="A3549">
        <v>3023514</v>
      </c>
      <c r="B3549" t="s">
        <v>24243</v>
      </c>
      <c r="C3549" t="s">
        <v>24244</v>
      </c>
      <c r="D3549" t="s">
        <v>374</v>
      </c>
      <c r="E3549">
        <v>615120</v>
      </c>
      <c r="F3549" t="s">
        <v>24184</v>
      </c>
      <c r="G3549" s="7">
        <v>1004.48</v>
      </c>
    </row>
    <row r="3550" spans="1:7" x14ac:dyDescent="0.25">
      <c r="A3550">
        <v>3023514</v>
      </c>
      <c r="B3550" t="s">
        <v>24243</v>
      </c>
      <c r="C3550" t="s">
        <v>24244</v>
      </c>
      <c r="D3550" t="s">
        <v>374</v>
      </c>
      <c r="E3550">
        <v>616120</v>
      </c>
      <c r="F3550" t="s">
        <v>24184</v>
      </c>
      <c r="G3550" s="7">
        <v>111.24</v>
      </c>
    </row>
    <row r="3551" spans="1:7" x14ac:dyDescent="0.25">
      <c r="A3551">
        <v>3023514</v>
      </c>
      <c r="B3551" t="s">
        <v>24243</v>
      </c>
      <c r="C3551" t="s">
        <v>24244</v>
      </c>
      <c r="D3551" t="s">
        <v>374</v>
      </c>
      <c r="E3551">
        <v>617120</v>
      </c>
      <c r="F3551" t="s">
        <v>24184</v>
      </c>
      <c r="G3551" s="7">
        <v>204.91</v>
      </c>
    </row>
    <row r="3552" spans="1:7" x14ac:dyDescent="0.25">
      <c r="A3552">
        <v>3023514</v>
      </c>
      <c r="B3552" t="s">
        <v>24243</v>
      </c>
      <c r="C3552" t="s">
        <v>24244</v>
      </c>
      <c r="D3552" t="s">
        <v>375</v>
      </c>
      <c r="E3552">
        <v>615140</v>
      </c>
      <c r="F3552" t="s">
        <v>24184</v>
      </c>
      <c r="G3552" s="7">
        <v>3091.0899999999997</v>
      </c>
    </row>
    <row r="3553" spans="1:7" x14ac:dyDescent="0.25">
      <c r="A3553">
        <v>3023514</v>
      </c>
      <c r="B3553" t="s">
        <v>24243</v>
      </c>
      <c r="C3553" t="s">
        <v>24244</v>
      </c>
      <c r="D3553" t="s">
        <v>375</v>
      </c>
      <c r="E3553">
        <v>616130</v>
      </c>
      <c r="F3553" t="s">
        <v>24184</v>
      </c>
      <c r="G3553" s="7">
        <v>401.11</v>
      </c>
    </row>
    <row r="3554" spans="1:7" x14ac:dyDescent="0.25">
      <c r="A3554">
        <v>3023514</v>
      </c>
      <c r="B3554" t="s">
        <v>24243</v>
      </c>
      <c r="C3554" t="s">
        <v>24244</v>
      </c>
      <c r="D3554" t="s">
        <v>375</v>
      </c>
      <c r="E3554">
        <v>617130</v>
      </c>
      <c r="F3554" t="s">
        <v>24184</v>
      </c>
      <c r="G3554" s="7">
        <v>630.58000000000004</v>
      </c>
    </row>
    <row r="3555" spans="1:7" x14ac:dyDescent="0.25">
      <c r="A3555">
        <v>3023514</v>
      </c>
      <c r="B3555" t="s">
        <v>24243</v>
      </c>
      <c r="C3555" t="s">
        <v>24244</v>
      </c>
      <c r="D3555" t="s">
        <v>377</v>
      </c>
      <c r="E3555">
        <v>611110</v>
      </c>
      <c r="F3555" t="s">
        <v>24184</v>
      </c>
      <c r="G3555" s="7">
        <v>330</v>
      </c>
    </row>
    <row r="3556" spans="1:7" x14ac:dyDescent="0.25">
      <c r="A3556">
        <v>3023514</v>
      </c>
      <c r="B3556" t="s">
        <v>24243</v>
      </c>
      <c r="C3556" t="s">
        <v>24244</v>
      </c>
      <c r="D3556" t="s">
        <v>377</v>
      </c>
      <c r="E3556">
        <v>611120</v>
      </c>
      <c r="F3556" t="s">
        <v>24184</v>
      </c>
      <c r="G3556" s="7">
        <v>23.45</v>
      </c>
    </row>
    <row r="3557" spans="1:7" x14ac:dyDescent="0.25">
      <c r="A3557">
        <v>3022067</v>
      </c>
      <c r="B3557" t="s">
        <v>24245</v>
      </c>
      <c r="C3557" t="s">
        <v>49</v>
      </c>
      <c r="D3557" t="s">
        <v>371</v>
      </c>
      <c r="E3557">
        <v>615100</v>
      </c>
      <c r="F3557" t="s">
        <v>24184</v>
      </c>
      <c r="G3557" s="7">
        <v>60173.879999999976</v>
      </c>
    </row>
    <row r="3558" spans="1:7" x14ac:dyDescent="0.25">
      <c r="A3558">
        <v>3022067</v>
      </c>
      <c r="B3558" t="s">
        <v>24245</v>
      </c>
      <c r="C3558" t="s">
        <v>49</v>
      </c>
      <c r="D3558" t="s">
        <v>371</v>
      </c>
      <c r="E3558">
        <v>616100</v>
      </c>
      <c r="F3558" t="s">
        <v>24184</v>
      </c>
      <c r="G3558" s="7">
        <v>8223.77</v>
      </c>
    </row>
    <row r="3559" spans="1:7" x14ac:dyDescent="0.25">
      <c r="A3559">
        <v>3022067</v>
      </c>
      <c r="B3559" t="s">
        <v>24245</v>
      </c>
      <c r="C3559" t="s">
        <v>49</v>
      </c>
      <c r="D3559" t="s">
        <v>371</v>
      </c>
      <c r="E3559">
        <v>617100</v>
      </c>
      <c r="F3559" t="s">
        <v>24184</v>
      </c>
      <c r="G3559" s="7">
        <v>17637.400000000001</v>
      </c>
    </row>
    <row r="3560" spans="1:7" x14ac:dyDescent="0.25">
      <c r="A3560">
        <v>3022067</v>
      </c>
      <c r="B3560" t="s">
        <v>24245</v>
      </c>
      <c r="C3560" t="s">
        <v>49</v>
      </c>
      <c r="D3560" t="s">
        <v>373</v>
      </c>
      <c r="E3560">
        <v>615130</v>
      </c>
      <c r="F3560" t="s">
        <v>24184</v>
      </c>
      <c r="G3560" s="7">
        <v>31051.77</v>
      </c>
    </row>
    <row r="3561" spans="1:7" x14ac:dyDescent="0.25">
      <c r="A3561">
        <v>3022067</v>
      </c>
      <c r="B3561" t="s">
        <v>24245</v>
      </c>
      <c r="C3561" t="s">
        <v>49</v>
      </c>
      <c r="D3561" t="s">
        <v>373</v>
      </c>
      <c r="E3561">
        <v>616160</v>
      </c>
      <c r="F3561" t="s">
        <v>24184</v>
      </c>
      <c r="G3561" s="7">
        <v>3634.6200000000003</v>
      </c>
    </row>
    <row r="3562" spans="1:7" x14ac:dyDescent="0.25">
      <c r="A3562">
        <v>3022067</v>
      </c>
      <c r="B3562" t="s">
        <v>24245</v>
      </c>
      <c r="C3562" t="s">
        <v>49</v>
      </c>
      <c r="D3562" t="s">
        <v>373</v>
      </c>
      <c r="E3562">
        <v>617150</v>
      </c>
      <c r="F3562" t="s">
        <v>24184</v>
      </c>
      <c r="G3562" s="7">
        <v>6303.0600000000022</v>
      </c>
    </row>
    <row r="3563" spans="1:7" x14ac:dyDescent="0.25">
      <c r="A3563">
        <v>3022067</v>
      </c>
      <c r="B3563" t="s">
        <v>24245</v>
      </c>
      <c r="C3563" t="s">
        <v>49</v>
      </c>
      <c r="D3563" t="s">
        <v>375</v>
      </c>
      <c r="E3563">
        <v>615140</v>
      </c>
      <c r="F3563" t="s">
        <v>24184</v>
      </c>
      <c r="G3563" s="7">
        <v>4881.07</v>
      </c>
    </row>
    <row r="3564" spans="1:7" x14ac:dyDescent="0.25">
      <c r="A3564">
        <v>3022067</v>
      </c>
      <c r="B3564" t="s">
        <v>24245</v>
      </c>
      <c r="C3564" t="s">
        <v>49</v>
      </c>
      <c r="D3564" t="s">
        <v>375</v>
      </c>
      <c r="E3564">
        <v>616130</v>
      </c>
      <c r="F3564" t="s">
        <v>24184</v>
      </c>
      <c r="G3564" s="7">
        <v>595.80000000000007</v>
      </c>
    </row>
    <row r="3565" spans="1:7" x14ac:dyDescent="0.25">
      <c r="A3565">
        <v>3022067</v>
      </c>
      <c r="B3565" t="s">
        <v>24245</v>
      </c>
      <c r="C3565" t="s">
        <v>49</v>
      </c>
      <c r="D3565" t="s">
        <v>375</v>
      </c>
      <c r="E3565">
        <v>617130</v>
      </c>
      <c r="F3565" t="s">
        <v>24184</v>
      </c>
      <c r="G3565" s="7">
        <v>922.85</v>
      </c>
    </row>
    <row r="3566" spans="1:7" x14ac:dyDescent="0.25">
      <c r="A3566">
        <v>3022067</v>
      </c>
      <c r="B3566" t="s">
        <v>24245</v>
      </c>
      <c r="C3566" t="s">
        <v>49</v>
      </c>
      <c r="D3566" t="s">
        <v>377</v>
      </c>
      <c r="E3566">
        <v>611110</v>
      </c>
      <c r="F3566" t="s">
        <v>24184</v>
      </c>
      <c r="G3566" s="7">
        <v>720.96</v>
      </c>
    </row>
    <row r="3567" spans="1:7" x14ac:dyDescent="0.25">
      <c r="A3567">
        <v>3022067</v>
      </c>
      <c r="B3567" t="s">
        <v>24245</v>
      </c>
      <c r="C3567" t="s">
        <v>49</v>
      </c>
      <c r="D3567" t="s">
        <v>377</v>
      </c>
      <c r="E3567">
        <v>611130</v>
      </c>
      <c r="F3567" t="s">
        <v>24184</v>
      </c>
      <c r="G3567" s="7">
        <v>146.34</v>
      </c>
    </row>
    <row r="3568" spans="1:7" x14ac:dyDescent="0.25">
      <c r="A3568">
        <v>3023516</v>
      </c>
      <c r="B3568" t="s">
        <v>24246</v>
      </c>
      <c r="C3568" t="s">
        <v>19</v>
      </c>
      <c r="D3568" t="s">
        <v>371</v>
      </c>
      <c r="E3568">
        <v>615100</v>
      </c>
      <c r="F3568" t="s">
        <v>24184</v>
      </c>
      <c r="G3568" s="7">
        <v>57337.41</v>
      </c>
    </row>
    <row r="3569" spans="1:7" x14ac:dyDescent="0.25">
      <c r="A3569">
        <v>3023516</v>
      </c>
      <c r="B3569" t="s">
        <v>24246</v>
      </c>
      <c r="C3569" t="s">
        <v>19</v>
      </c>
      <c r="D3569" t="s">
        <v>371</v>
      </c>
      <c r="E3569">
        <v>616100</v>
      </c>
      <c r="F3569" t="s">
        <v>24184</v>
      </c>
      <c r="G3569" s="7">
        <v>7691.8300000000008</v>
      </c>
    </row>
    <row r="3570" spans="1:7" x14ac:dyDescent="0.25">
      <c r="A3570">
        <v>3023516</v>
      </c>
      <c r="B3570" t="s">
        <v>24246</v>
      </c>
      <c r="C3570" t="s">
        <v>19</v>
      </c>
      <c r="D3570" t="s">
        <v>371</v>
      </c>
      <c r="E3570">
        <v>617100</v>
      </c>
      <c r="F3570" t="s">
        <v>24184</v>
      </c>
      <c r="G3570" s="7">
        <v>12561.589999999998</v>
      </c>
    </row>
    <row r="3571" spans="1:7" x14ac:dyDescent="0.25">
      <c r="A3571">
        <v>3023516</v>
      </c>
      <c r="B3571" t="s">
        <v>24246</v>
      </c>
      <c r="C3571" t="s">
        <v>19</v>
      </c>
      <c r="D3571" t="s">
        <v>373</v>
      </c>
      <c r="E3571">
        <v>615130</v>
      </c>
      <c r="F3571" t="s">
        <v>24184</v>
      </c>
      <c r="G3571" s="7">
        <v>26165.749999999996</v>
      </c>
    </row>
    <row r="3572" spans="1:7" x14ac:dyDescent="0.25">
      <c r="A3572">
        <v>3023516</v>
      </c>
      <c r="B3572" t="s">
        <v>24246</v>
      </c>
      <c r="C3572" t="s">
        <v>19</v>
      </c>
      <c r="D3572" t="s">
        <v>373</v>
      </c>
      <c r="E3572">
        <v>616160</v>
      </c>
      <c r="F3572" t="s">
        <v>24184</v>
      </c>
      <c r="G3572" s="7">
        <v>3072.2200000000007</v>
      </c>
    </row>
    <row r="3573" spans="1:7" x14ac:dyDescent="0.25">
      <c r="A3573">
        <v>3023516</v>
      </c>
      <c r="B3573" t="s">
        <v>24246</v>
      </c>
      <c r="C3573" t="s">
        <v>19</v>
      </c>
      <c r="D3573" t="s">
        <v>373</v>
      </c>
      <c r="E3573">
        <v>617150</v>
      </c>
      <c r="F3573" t="s">
        <v>24184</v>
      </c>
      <c r="G3573" s="7">
        <v>5337.8200000000006</v>
      </c>
    </row>
    <row r="3574" spans="1:7" x14ac:dyDescent="0.25">
      <c r="A3574">
        <v>3023516</v>
      </c>
      <c r="B3574" t="s">
        <v>24246</v>
      </c>
      <c r="C3574" t="s">
        <v>19</v>
      </c>
      <c r="D3574" t="s">
        <v>374</v>
      </c>
      <c r="E3574">
        <v>615120</v>
      </c>
      <c r="F3574" t="s">
        <v>24184</v>
      </c>
      <c r="G3574" s="7">
        <v>4338.1499999999996</v>
      </c>
    </row>
    <row r="3575" spans="1:7" x14ac:dyDescent="0.25">
      <c r="A3575">
        <v>3023516</v>
      </c>
      <c r="B3575" t="s">
        <v>24246</v>
      </c>
      <c r="C3575" t="s">
        <v>19</v>
      </c>
      <c r="D3575" t="s">
        <v>374</v>
      </c>
      <c r="E3575">
        <v>616120</v>
      </c>
      <c r="F3575" t="s">
        <v>24184</v>
      </c>
      <c r="G3575" s="7">
        <v>520.34999999999991</v>
      </c>
    </row>
    <row r="3576" spans="1:7" x14ac:dyDescent="0.25">
      <c r="A3576">
        <v>3023516</v>
      </c>
      <c r="B3576" t="s">
        <v>24246</v>
      </c>
      <c r="C3576" t="s">
        <v>19</v>
      </c>
      <c r="D3576" t="s">
        <v>374</v>
      </c>
      <c r="E3576">
        <v>617120</v>
      </c>
      <c r="F3576" t="s">
        <v>24184</v>
      </c>
      <c r="G3576" s="7">
        <v>884.98</v>
      </c>
    </row>
    <row r="3577" spans="1:7" x14ac:dyDescent="0.25">
      <c r="A3577">
        <v>3023516</v>
      </c>
      <c r="B3577" t="s">
        <v>24246</v>
      </c>
      <c r="C3577" t="s">
        <v>19</v>
      </c>
      <c r="D3577" t="s">
        <v>375</v>
      </c>
      <c r="E3577">
        <v>615140</v>
      </c>
      <c r="F3577" t="s">
        <v>24184</v>
      </c>
      <c r="G3577" s="7">
        <v>7160.25</v>
      </c>
    </row>
    <row r="3578" spans="1:7" x14ac:dyDescent="0.25">
      <c r="A3578">
        <v>3023516</v>
      </c>
      <c r="B3578" t="s">
        <v>24246</v>
      </c>
      <c r="C3578" t="s">
        <v>19</v>
      </c>
      <c r="D3578" t="s">
        <v>375</v>
      </c>
      <c r="E3578">
        <v>616130</v>
      </c>
      <c r="F3578" t="s">
        <v>24184</v>
      </c>
      <c r="G3578" s="7">
        <v>948.93999999999994</v>
      </c>
    </row>
    <row r="3579" spans="1:7" x14ac:dyDescent="0.25">
      <c r="A3579">
        <v>3023516</v>
      </c>
      <c r="B3579" t="s">
        <v>24246</v>
      </c>
      <c r="C3579" t="s">
        <v>19</v>
      </c>
      <c r="D3579" t="s">
        <v>375</v>
      </c>
      <c r="E3579">
        <v>617130</v>
      </c>
      <c r="F3579" t="s">
        <v>24184</v>
      </c>
      <c r="G3579" s="7">
        <v>1460.69</v>
      </c>
    </row>
    <row r="3580" spans="1:7" x14ac:dyDescent="0.25">
      <c r="A3580">
        <v>3023516</v>
      </c>
      <c r="B3580" t="s">
        <v>24246</v>
      </c>
      <c r="C3580" t="s">
        <v>19</v>
      </c>
      <c r="D3580" t="s">
        <v>377</v>
      </c>
      <c r="E3580">
        <v>611110</v>
      </c>
      <c r="F3580" t="s">
        <v>24184</v>
      </c>
      <c r="G3580" s="7">
        <v>1953.69</v>
      </c>
    </row>
    <row r="3581" spans="1:7" x14ac:dyDescent="0.25">
      <c r="A3581">
        <v>3023516</v>
      </c>
      <c r="B3581" t="s">
        <v>24246</v>
      </c>
      <c r="C3581" t="s">
        <v>19</v>
      </c>
      <c r="D3581" t="s">
        <v>377</v>
      </c>
      <c r="E3581">
        <v>611120</v>
      </c>
      <c r="F3581" t="s">
        <v>24184</v>
      </c>
      <c r="G3581" s="7">
        <v>143.74</v>
      </c>
    </row>
    <row r="3582" spans="1:7" x14ac:dyDescent="0.25">
      <c r="A3582">
        <v>3023516</v>
      </c>
      <c r="B3582" t="s">
        <v>24246</v>
      </c>
      <c r="C3582" t="s">
        <v>19</v>
      </c>
      <c r="D3582" t="s">
        <v>377</v>
      </c>
      <c r="E3582">
        <v>611130</v>
      </c>
      <c r="F3582" t="s">
        <v>24184</v>
      </c>
      <c r="G3582" s="7">
        <v>213.94</v>
      </c>
    </row>
    <row r="3583" spans="1:7" x14ac:dyDescent="0.25">
      <c r="A3583">
        <v>3022077</v>
      </c>
      <c r="B3583" t="s">
        <v>24247</v>
      </c>
      <c r="C3583" t="s">
        <v>24248</v>
      </c>
      <c r="D3583" t="s">
        <v>371</v>
      </c>
      <c r="E3583">
        <v>615100</v>
      </c>
      <c r="F3583" t="s">
        <v>24184</v>
      </c>
      <c r="G3583" s="7">
        <v>232733.85000000044</v>
      </c>
    </row>
    <row r="3584" spans="1:7" x14ac:dyDescent="0.25">
      <c r="A3584">
        <v>3022077</v>
      </c>
      <c r="B3584" t="s">
        <v>24247</v>
      </c>
      <c r="C3584" t="s">
        <v>24248</v>
      </c>
      <c r="D3584" t="s">
        <v>371</v>
      </c>
      <c r="E3584">
        <v>616100</v>
      </c>
      <c r="F3584" t="s">
        <v>24184</v>
      </c>
      <c r="G3584" s="7">
        <v>31245.469999999998</v>
      </c>
    </row>
    <row r="3585" spans="1:7" x14ac:dyDescent="0.25">
      <c r="A3585">
        <v>3022077</v>
      </c>
      <c r="B3585" t="s">
        <v>24247</v>
      </c>
      <c r="C3585" t="s">
        <v>24248</v>
      </c>
      <c r="D3585" t="s">
        <v>371</v>
      </c>
      <c r="E3585">
        <v>617100</v>
      </c>
      <c r="F3585" t="s">
        <v>24184</v>
      </c>
      <c r="G3585" s="7">
        <v>64976.960000000021</v>
      </c>
    </row>
    <row r="3586" spans="1:7" x14ac:dyDescent="0.25">
      <c r="A3586">
        <v>3022077</v>
      </c>
      <c r="B3586" t="s">
        <v>24247</v>
      </c>
      <c r="C3586" t="s">
        <v>24248</v>
      </c>
      <c r="D3586" t="s">
        <v>373</v>
      </c>
      <c r="E3586">
        <v>615130</v>
      </c>
      <c r="F3586" t="s">
        <v>24184</v>
      </c>
      <c r="G3586" s="7">
        <v>130127.87000000005</v>
      </c>
    </row>
    <row r="3587" spans="1:7" x14ac:dyDescent="0.25">
      <c r="A3587">
        <v>3022077</v>
      </c>
      <c r="B3587" t="s">
        <v>24247</v>
      </c>
      <c r="C3587" t="s">
        <v>24248</v>
      </c>
      <c r="D3587" t="s">
        <v>373</v>
      </c>
      <c r="E3587">
        <v>616160</v>
      </c>
      <c r="F3587" t="s">
        <v>24184</v>
      </c>
      <c r="G3587" s="7">
        <v>15665.800000000001</v>
      </c>
    </row>
    <row r="3588" spans="1:7" x14ac:dyDescent="0.25">
      <c r="A3588">
        <v>3022077</v>
      </c>
      <c r="B3588" t="s">
        <v>24247</v>
      </c>
      <c r="C3588" t="s">
        <v>24248</v>
      </c>
      <c r="D3588" t="s">
        <v>373</v>
      </c>
      <c r="E3588">
        <v>617150</v>
      </c>
      <c r="F3588" t="s">
        <v>24184</v>
      </c>
      <c r="G3588" s="7">
        <v>23518.6</v>
      </c>
    </row>
    <row r="3589" spans="1:7" x14ac:dyDescent="0.25">
      <c r="A3589">
        <v>3022077</v>
      </c>
      <c r="B3589" t="s">
        <v>24247</v>
      </c>
      <c r="C3589" t="s">
        <v>24248</v>
      </c>
      <c r="D3589" t="s">
        <v>374</v>
      </c>
      <c r="E3589">
        <v>615120</v>
      </c>
      <c r="F3589" t="s">
        <v>24184</v>
      </c>
      <c r="G3589" s="7">
        <v>24385.159999999996</v>
      </c>
    </row>
    <row r="3590" spans="1:7" x14ac:dyDescent="0.25">
      <c r="A3590">
        <v>3022077</v>
      </c>
      <c r="B3590" t="s">
        <v>24247</v>
      </c>
      <c r="C3590" t="s">
        <v>24248</v>
      </c>
      <c r="D3590" t="s">
        <v>374</v>
      </c>
      <c r="E3590">
        <v>616120</v>
      </c>
      <c r="F3590" t="s">
        <v>24184</v>
      </c>
      <c r="G3590" s="7">
        <v>2795.8399999999992</v>
      </c>
    </row>
    <row r="3591" spans="1:7" x14ac:dyDescent="0.25">
      <c r="A3591">
        <v>3022077</v>
      </c>
      <c r="B3591" t="s">
        <v>24247</v>
      </c>
      <c r="C3591" t="s">
        <v>24248</v>
      </c>
      <c r="D3591" t="s">
        <v>374</v>
      </c>
      <c r="E3591">
        <v>617120</v>
      </c>
      <c r="F3591" t="s">
        <v>24184</v>
      </c>
      <c r="G3591" s="7">
        <v>4212.25</v>
      </c>
    </row>
    <row r="3592" spans="1:7" x14ac:dyDescent="0.25">
      <c r="A3592">
        <v>3022077</v>
      </c>
      <c r="B3592" t="s">
        <v>24247</v>
      </c>
      <c r="C3592" t="s">
        <v>24248</v>
      </c>
      <c r="D3592" t="s">
        <v>375</v>
      </c>
      <c r="E3592">
        <v>615140</v>
      </c>
      <c r="F3592" t="s">
        <v>24184</v>
      </c>
      <c r="G3592" s="7">
        <v>18214.82</v>
      </c>
    </row>
    <row r="3593" spans="1:7" x14ac:dyDescent="0.25">
      <c r="A3593">
        <v>3022077</v>
      </c>
      <c r="B3593" t="s">
        <v>24247</v>
      </c>
      <c r="C3593" t="s">
        <v>24248</v>
      </c>
      <c r="D3593" t="s">
        <v>375</v>
      </c>
      <c r="E3593">
        <v>616130</v>
      </c>
      <c r="F3593" t="s">
        <v>24184</v>
      </c>
      <c r="G3593" s="7">
        <v>2405.87</v>
      </c>
    </row>
    <row r="3594" spans="1:7" x14ac:dyDescent="0.25">
      <c r="A3594">
        <v>3022077</v>
      </c>
      <c r="B3594" t="s">
        <v>24247</v>
      </c>
      <c r="C3594" t="s">
        <v>24248</v>
      </c>
      <c r="D3594" t="s">
        <v>375</v>
      </c>
      <c r="E3594">
        <v>617130</v>
      </c>
      <c r="F3594" t="s">
        <v>24184</v>
      </c>
      <c r="G3594" s="7">
        <v>3129.2999999999997</v>
      </c>
    </row>
    <row r="3595" spans="1:7" x14ac:dyDescent="0.25">
      <c r="A3595">
        <v>3022077</v>
      </c>
      <c r="B3595" t="s">
        <v>24247</v>
      </c>
      <c r="C3595" t="s">
        <v>24248</v>
      </c>
      <c r="D3595" t="s">
        <v>376</v>
      </c>
      <c r="E3595">
        <v>615110</v>
      </c>
      <c r="F3595" t="s">
        <v>24184</v>
      </c>
      <c r="G3595" s="7">
        <v>7960.8600000000006</v>
      </c>
    </row>
    <row r="3596" spans="1:7" x14ac:dyDescent="0.25">
      <c r="A3596">
        <v>3022077</v>
      </c>
      <c r="B3596" t="s">
        <v>24247</v>
      </c>
      <c r="C3596" t="s">
        <v>24248</v>
      </c>
      <c r="D3596" t="s">
        <v>376</v>
      </c>
      <c r="E3596">
        <v>616110</v>
      </c>
      <c r="F3596" t="s">
        <v>24184</v>
      </c>
      <c r="G3596" s="7">
        <v>958.07</v>
      </c>
    </row>
    <row r="3597" spans="1:7" x14ac:dyDescent="0.25">
      <c r="A3597">
        <v>3022077</v>
      </c>
      <c r="B3597" t="s">
        <v>24247</v>
      </c>
      <c r="C3597" t="s">
        <v>24248</v>
      </c>
      <c r="D3597" t="s">
        <v>376</v>
      </c>
      <c r="E3597">
        <v>617110</v>
      </c>
      <c r="F3597" t="s">
        <v>24184</v>
      </c>
      <c r="G3597" s="7">
        <v>1615.94</v>
      </c>
    </row>
    <row r="3598" spans="1:7" x14ac:dyDescent="0.25">
      <c r="A3598">
        <v>3022077</v>
      </c>
      <c r="B3598" t="s">
        <v>24247</v>
      </c>
      <c r="C3598" t="s">
        <v>24248</v>
      </c>
      <c r="D3598" t="s">
        <v>377</v>
      </c>
      <c r="E3598">
        <v>611110</v>
      </c>
      <c r="F3598" t="s">
        <v>24184</v>
      </c>
      <c r="G3598" s="7">
        <v>30687.979999999927</v>
      </c>
    </row>
    <row r="3599" spans="1:7" x14ac:dyDescent="0.25">
      <c r="A3599">
        <v>3022077</v>
      </c>
      <c r="B3599" t="s">
        <v>24247</v>
      </c>
      <c r="C3599" t="s">
        <v>24248</v>
      </c>
      <c r="D3599" t="s">
        <v>377</v>
      </c>
      <c r="E3599">
        <v>611120</v>
      </c>
      <c r="F3599" t="s">
        <v>24184</v>
      </c>
      <c r="G3599" s="7">
        <v>2778.24</v>
      </c>
    </row>
    <row r="3600" spans="1:7" x14ac:dyDescent="0.25">
      <c r="A3600">
        <v>3022077</v>
      </c>
      <c r="B3600" t="s">
        <v>24247</v>
      </c>
      <c r="C3600" t="s">
        <v>24248</v>
      </c>
      <c r="D3600" t="s">
        <v>377</v>
      </c>
      <c r="E3600">
        <v>611130</v>
      </c>
      <c r="F3600" t="s">
        <v>24184</v>
      </c>
      <c r="G3600" s="7">
        <v>5144.6299999999983</v>
      </c>
    </row>
    <row r="3601" spans="1:7" x14ac:dyDescent="0.25">
      <c r="A3601">
        <v>3022077</v>
      </c>
      <c r="B3601" t="s">
        <v>24247</v>
      </c>
      <c r="C3601" t="s">
        <v>24248</v>
      </c>
      <c r="D3601" t="s">
        <v>379</v>
      </c>
      <c r="E3601">
        <v>615170</v>
      </c>
      <c r="F3601" t="s">
        <v>24184</v>
      </c>
      <c r="G3601" s="7">
        <v>1586.13</v>
      </c>
    </row>
    <row r="3602" spans="1:7" x14ac:dyDescent="0.25">
      <c r="A3602">
        <v>3022077</v>
      </c>
      <c r="B3602" t="s">
        <v>24247</v>
      </c>
      <c r="C3602" t="s">
        <v>24248</v>
      </c>
      <c r="D3602" t="s">
        <v>379</v>
      </c>
      <c r="E3602">
        <v>616140</v>
      </c>
      <c r="F3602" t="s">
        <v>24184</v>
      </c>
      <c r="G3602" s="7">
        <v>174.19</v>
      </c>
    </row>
    <row r="3603" spans="1:7" x14ac:dyDescent="0.25">
      <c r="A3603">
        <v>3022077</v>
      </c>
      <c r="B3603" t="s">
        <v>24247</v>
      </c>
      <c r="C3603" t="s">
        <v>24248</v>
      </c>
      <c r="D3603" t="s">
        <v>379</v>
      </c>
      <c r="E3603">
        <v>617160</v>
      </c>
      <c r="F3603" t="s">
        <v>24184</v>
      </c>
      <c r="G3603" s="7">
        <v>321.95999999999998</v>
      </c>
    </row>
    <row r="3604" spans="1:7" x14ac:dyDescent="0.25">
      <c r="A3604">
        <v>3022079</v>
      </c>
      <c r="B3604" t="s">
        <v>24249</v>
      </c>
      <c r="C3604" t="s">
        <v>16</v>
      </c>
      <c r="D3604" t="s">
        <v>371</v>
      </c>
      <c r="E3604">
        <v>615100</v>
      </c>
      <c r="F3604" t="s">
        <v>24184</v>
      </c>
      <c r="G3604" s="7">
        <v>104665.2</v>
      </c>
    </row>
    <row r="3605" spans="1:7" x14ac:dyDescent="0.25">
      <c r="A3605">
        <v>3022079</v>
      </c>
      <c r="B3605" t="s">
        <v>24249</v>
      </c>
      <c r="C3605" t="s">
        <v>16</v>
      </c>
      <c r="D3605" t="s">
        <v>371</v>
      </c>
      <c r="E3605">
        <v>616100</v>
      </c>
      <c r="F3605" t="s">
        <v>24184</v>
      </c>
      <c r="G3605" s="7">
        <v>13823.269999999999</v>
      </c>
    </row>
    <row r="3606" spans="1:7" x14ac:dyDescent="0.25">
      <c r="A3606">
        <v>3022079</v>
      </c>
      <c r="B3606" t="s">
        <v>24249</v>
      </c>
      <c r="C3606" t="s">
        <v>16</v>
      </c>
      <c r="D3606" t="s">
        <v>371</v>
      </c>
      <c r="E3606">
        <v>617100</v>
      </c>
      <c r="F3606" t="s">
        <v>24184</v>
      </c>
      <c r="G3606" s="7">
        <v>30017.950000000004</v>
      </c>
    </row>
    <row r="3607" spans="1:7" x14ac:dyDescent="0.25">
      <c r="A3607">
        <v>3022079</v>
      </c>
      <c r="B3607" t="s">
        <v>24249</v>
      </c>
      <c r="C3607" t="s">
        <v>16</v>
      </c>
      <c r="D3607" t="s">
        <v>373</v>
      </c>
      <c r="E3607">
        <v>615130</v>
      </c>
      <c r="F3607" t="s">
        <v>24184</v>
      </c>
      <c r="G3607" s="7">
        <v>10997.849999999999</v>
      </c>
    </row>
    <row r="3608" spans="1:7" x14ac:dyDescent="0.25">
      <c r="A3608">
        <v>3022079</v>
      </c>
      <c r="B3608" t="s">
        <v>24249</v>
      </c>
      <c r="C3608" t="s">
        <v>16</v>
      </c>
      <c r="D3608" t="s">
        <v>373</v>
      </c>
      <c r="E3608">
        <v>616160</v>
      </c>
      <c r="F3608" t="s">
        <v>24184</v>
      </c>
      <c r="G3608" s="7">
        <v>1196.56</v>
      </c>
    </row>
    <row r="3609" spans="1:7" x14ac:dyDescent="0.25">
      <c r="A3609">
        <v>3022079</v>
      </c>
      <c r="B3609" t="s">
        <v>24249</v>
      </c>
      <c r="C3609" t="s">
        <v>16</v>
      </c>
      <c r="D3609" t="s">
        <v>373</v>
      </c>
      <c r="E3609">
        <v>617150</v>
      </c>
      <c r="F3609" t="s">
        <v>24184</v>
      </c>
      <c r="G3609" s="7">
        <v>1849.25</v>
      </c>
    </row>
    <row r="3610" spans="1:7" x14ac:dyDescent="0.25">
      <c r="A3610">
        <v>3022079</v>
      </c>
      <c r="B3610" t="s">
        <v>24249</v>
      </c>
      <c r="C3610" t="s">
        <v>16</v>
      </c>
      <c r="D3610" t="s">
        <v>375</v>
      </c>
      <c r="E3610">
        <v>615140</v>
      </c>
      <c r="F3610" t="s">
        <v>24184</v>
      </c>
      <c r="G3610" s="7">
        <v>8216.16</v>
      </c>
    </row>
    <row r="3611" spans="1:7" x14ac:dyDescent="0.25">
      <c r="A3611">
        <v>3022079</v>
      </c>
      <c r="B3611" t="s">
        <v>24249</v>
      </c>
      <c r="C3611" t="s">
        <v>16</v>
      </c>
      <c r="D3611" t="s">
        <v>375</v>
      </c>
      <c r="E3611">
        <v>616130</v>
      </c>
      <c r="F3611" t="s">
        <v>24184</v>
      </c>
      <c r="G3611" s="7">
        <v>982.22</v>
      </c>
    </row>
    <row r="3612" spans="1:7" x14ac:dyDescent="0.25">
      <c r="A3612">
        <v>3022079</v>
      </c>
      <c r="B3612" t="s">
        <v>24249</v>
      </c>
      <c r="C3612" t="s">
        <v>16</v>
      </c>
      <c r="D3612" t="s">
        <v>375</v>
      </c>
      <c r="E3612">
        <v>617130</v>
      </c>
      <c r="F3612" t="s">
        <v>24184</v>
      </c>
      <c r="G3612" s="7">
        <v>1676.1100000000001</v>
      </c>
    </row>
    <row r="3613" spans="1:7" x14ac:dyDescent="0.25">
      <c r="A3613">
        <v>3022079</v>
      </c>
      <c r="B3613" t="s">
        <v>24249</v>
      </c>
      <c r="C3613" t="s">
        <v>16</v>
      </c>
      <c r="D3613" t="s">
        <v>377</v>
      </c>
      <c r="E3613">
        <v>611110</v>
      </c>
      <c r="F3613" t="s">
        <v>24184</v>
      </c>
      <c r="G3613" s="7">
        <v>1970.83</v>
      </c>
    </row>
    <row r="3614" spans="1:7" x14ac:dyDescent="0.25">
      <c r="A3614">
        <v>3022079</v>
      </c>
      <c r="B3614" t="s">
        <v>24249</v>
      </c>
      <c r="C3614" t="s">
        <v>16</v>
      </c>
      <c r="D3614" t="s">
        <v>377</v>
      </c>
      <c r="E3614">
        <v>611120</v>
      </c>
      <c r="F3614" t="s">
        <v>24184</v>
      </c>
      <c r="G3614" s="7">
        <v>170.52</v>
      </c>
    </row>
    <row r="3615" spans="1:7" x14ac:dyDescent="0.25">
      <c r="A3615">
        <v>3022079</v>
      </c>
      <c r="B3615" t="s">
        <v>24249</v>
      </c>
      <c r="C3615" t="s">
        <v>16</v>
      </c>
      <c r="D3615" t="s">
        <v>377</v>
      </c>
      <c r="E3615">
        <v>611130</v>
      </c>
      <c r="F3615" t="s">
        <v>24184</v>
      </c>
      <c r="G3615" s="7">
        <v>279.52999999999997</v>
      </c>
    </row>
    <row r="3616" spans="1:7" x14ac:dyDescent="0.25">
      <c r="A3616">
        <v>3022079</v>
      </c>
      <c r="B3616" t="s">
        <v>24249</v>
      </c>
      <c r="C3616" t="s">
        <v>16</v>
      </c>
      <c r="D3616" t="s">
        <v>379</v>
      </c>
      <c r="E3616">
        <v>615170</v>
      </c>
      <c r="F3616" t="s">
        <v>24184</v>
      </c>
      <c r="G3616" s="7">
        <v>4489.12</v>
      </c>
    </row>
    <row r="3617" spans="1:7" x14ac:dyDescent="0.25">
      <c r="A3617">
        <v>3022079</v>
      </c>
      <c r="B3617" t="s">
        <v>24249</v>
      </c>
      <c r="C3617" t="s">
        <v>16</v>
      </c>
      <c r="D3617" t="s">
        <v>379</v>
      </c>
      <c r="E3617">
        <v>616140</v>
      </c>
      <c r="F3617" t="s">
        <v>24184</v>
      </c>
      <c r="G3617" s="7">
        <v>610.82000000000005</v>
      </c>
    </row>
    <row r="3618" spans="1:7" x14ac:dyDescent="0.25">
      <c r="A3618">
        <v>3022079</v>
      </c>
      <c r="B3618" t="s">
        <v>24249</v>
      </c>
      <c r="C3618" t="s">
        <v>16</v>
      </c>
      <c r="D3618" t="s">
        <v>379</v>
      </c>
      <c r="E3618">
        <v>617160</v>
      </c>
      <c r="F3618" t="s">
        <v>24184</v>
      </c>
      <c r="G3618" s="7">
        <v>915.78</v>
      </c>
    </row>
    <row r="3619" spans="1:7" x14ac:dyDescent="0.25">
      <c r="A3619">
        <v>3022078</v>
      </c>
      <c r="B3619" t="s">
        <v>24250</v>
      </c>
      <c r="C3619" t="s">
        <v>232</v>
      </c>
      <c r="D3619" t="s">
        <v>371</v>
      </c>
      <c r="E3619">
        <v>615100</v>
      </c>
      <c r="F3619" t="s">
        <v>24184</v>
      </c>
      <c r="G3619" s="7">
        <v>74912.920000000013</v>
      </c>
    </row>
    <row r="3620" spans="1:7" x14ac:dyDescent="0.25">
      <c r="A3620">
        <v>3022078</v>
      </c>
      <c r="B3620" t="s">
        <v>24250</v>
      </c>
      <c r="C3620" t="s">
        <v>232</v>
      </c>
      <c r="D3620" t="s">
        <v>371</v>
      </c>
      <c r="E3620">
        <v>616100</v>
      </c>
      <c r="F3620" t="s">
        <v>24184</v>
      </c>
      <c r="G3620" s="7">
        <v>9985.93</v>
      </c>
    </row>
    <row r="3621" spans="1:7" x14ac:dyDescent="0.25">
      <c r="A3621">
        <v>3022078</v>
      </c>
      <c r="B3621" t="s">
        <v>24250</v>
      </c>
      <c r="C3621" t="s">
        <v>232</v>
      </c>
      <c r="D3621" t="s">
        <v>371</v>
      </c>
      <c r="E3621">
        <v>617100</v>
      </c>
      <c r="F3621" t="s">
        <v>24184</v>
      </c>
      <c r="G3621" s="7">
        <v>19357.349999999999</v>
      </c>
    </row>
    <row r="3622" spans="1:7" x14ac:dyDescent="0.25">
      <c r="A3622">
        <v>3022078</v>
      </c>
      <c r="B3622" t="s">
        <v>24250</v>
      </c>
      <c r="C3622" t="s">
        <v>232</v>
      </c>
      <c r="D3622" t="s">
        <v>373</v>
      </c>
      <c r="E3622">
        <v>615130</v>
      </c>
      <c r="F3622" t="s">
        <v>24184</v>
      </c>
      <c r="G3622" s="7">
        <v>18718.919999999998</v>
      </c>
    </row>
    <row r="3623" spans="1:7" x14ac:dyDescent="0.25">
      <c r="A3623">
        <v>3022078</v>
      </c>
      <c r="B3623" t="s">
        <v>24250</v>
      </c>
      <c r="C3623" t="s">
        <v>232</v>
      </c>
      <c r="D3623" t="s">
        <v>373</v>
      </c>
      <c r="E3623">
        <v>616160</v>
      </c>
      <c r="F3623" t="s">
        <v>24184</v>
      </c>
      <c r="G3623" s="7">
        <v>2066.2400000000002</v>
      </c>
    </row>
    <row r="3624" spans="1:7" x14ac:dyDescent="0.25">
      <c r="A3624">
        <v>3022078</v>
      </c>
      <c r="B3624" t="s">
        <v>24250</v>
      </c>
      <c r="C3624" t="s">
        <v>232</v>
      </c>
      <c r="D3624" t="s">
        <v>373</v>
      </c>
      <c r="E3624">
        <v>617150</v>
      </c>
      <c r="F3624" t="s">
        <v>24184</v>
      </c>
      <c r="G3624" s="7">
        <v>3818.6499999999996</v>
      </c>
    </row>
    <row r="3625" spans="1:7" x14ac:dyDescent="0.25">
      <c r="A3625">
        <v>3022078</v>
      </c>
      <c r="B3625" t="s">
        <v>24250</v>
      </c>
      <c r="C3625" t="s">
        <v>232</v>
      </c>
      <c r="D3625" t="s">
        <v>374</v>
      </c>
      <c r="E3625">
        <v>615120</v>
      </c>
      <c r="F3625" t="s">
        <v>24184</v>
      </c>
      <c r="G3625" s="7">
        <v>2278.75</v>
      </c>
    </row>
    <row r="3626" spans="1:7" x14ac:dyDescent="0.25">
      <c r="A3626">
        <v>3022078</v>
      </c>
      <c r="B3626" t="s">
        <v>24250</v>
      </c>
      <c r="C3626" t="s">
        <v>232</v>
      </c>
      <c r="D3626" t="s">
        <v>374</v>
      </c>
      <c r="E3626">
        <v>616120</v>
      </c>
      <c r="F3626" t="s">
        <v>24184</v>
      </c>
      <c r="G3626" s="7">
        <v>279.26</v>
      </c>
    </row>
    <row r="3627" spans="1:7" x14ac:dyDescent="0.25">
      <c r="A3627">
        <v>3022078</v>
      </c>
      <c r="B3627" t="s">
        <v>24250</v>
      </c>
      <c r="C3627" t="s">
        <v>232</v>
      </c>
      <c r="D3627" t="s">
        <v>374</v>
      </c>
      <c r="E3627">
        <v>617120</v>
      </c>
      <c r="F3627" t="s">
        <v>24184</v>
      </c>
      <c r="G3627" s="7">
        <v>464.87</v>
      </c>
    </row>
    <row r="3628" spans="1:7" x14ac:dyDescent="0.25">
      <c r="A3628">
        <v>3022078</v>
      </c>
      <c r="B3628" t="s">
        <v>24250</v>
      </c>
      <c r="C3628" t="s">
        <v>232</v>
      </c>
      <c r="D3628" t="s">
        <v>375</v>
      </c>
      <c r="E3628">
        <v>615140</v>
      </c>
      <c r="F3628" t="s">
        <v>24184</v>
      </c>
      <c r="G3628" s="7">
        <v>11970.92</v>
      </c>
    </row>
    <row r="3629" spans="1:7" x14ac:dyDescent="0.25">
      <c r="A3629">
        <v>3022078</v>
      </c>
      <c r="B3629" t="s">
        <v>24250</v>
      </c>
      <c r="C3629" t="s">
        <v>232</v>
      </c>
      <c r="D3629" t="s">
        <v>375</v>
      </c>
      <c r="E3629">
        <v>616130</v>
      </c>
      <c r="F3629" t="s">
        <v>24184</v>
      </c>
      <c r="G3629" s="7">
        <v>1482.89</v>
      </c>
    </row>
    <row r="3630" spans="1:7" x14ac:dyDescent="0.25">
      <c r="A3630">
        <v>3022078</v>
      </c>
      <c r="B3630" t="s">
        <v>24250</v>
      </c>
      <c r="C3630" t="s">
        <v>232</v>
      </c>
      <c r="D3630" t="s">
        <v>375</v>
      </c>
      <c r="E3630">
        <v>617130</v>
      </c>
      <c r="F3630" t="s">
        <v>24184</v>
      </c>
      <c r="G3630" s="7">
        <v>2442.08</v>
      </c>
    </row>
    <row r="3631" spans="1:7" x14ac:dyDescent="0.25">
      <c r="A3631">
        <v>3022078</v>
      </c>
      <c r="B3631" t="s">
        <v>24250</v>
      </c>
      <c r="C3631" t="s">
        <v>232</v>
      </c>
      <c r="D3631" t="s">
        <v>377</v>
      </c>
      <c r="E3631">
        <v>611110</v>
      </c>
      <c r="F3631" t="s">
        <v>24184</v>
      </c>
      <c r="G3631" s="7">
        <v>2379.48</v>
      </c>
    </row>
    <row r="3632" spans="1:7" x14ac:dyDescent="0.25">
      <c r="A3632">
        <v>3022078</v>
      </c>
      <c r="B3632" t="s">
        <v>24250</v>
      </c>
      <c r="C3632" t="s">
        <v>232</v>
      </c>
      <c r="D3632" t="s">
        <v>377</v>
      </c>
      <c r="E3632">
        <v>611120</v>
      </c>
      <c r="F3632" t="s">
        <v>24184</v>
      </c>
      <c r="G3632" s="7">
        <v>106.72</v>
      </c>
    </row>
    <row r="3633" spans="1:7" x14ac:dyDescent="0.25">
      <c r="A3633">
        <v>3022078</v>
      </c>
      <c r="B3633" t="s">
        <v>24250</v>
      </c>
      <c r="C3633" t="s">
        <v>232</v>
      </c>
      <c r="D3633" t="s">
        <v>377</v>
      </c>
      <c r="E3633">
        <v>611130</v>
      </c>
      <c r="F3633" t="s">
        <v>24184</v>
      </c>
      <c r="G3633" s="7">
        <v>485.4</v>
      </c>
    </row>
    <row r="3634" spans="1:7" x14ac:dyDescent="0.25">
      <c r="A3634">
        <v>3021002</v>
      </c>
      <c r="B3634" t="s">
        <v>24251</v>
      </c>
      <c r="C3634" t="s">
        <v>355</v>
      </c>
      <c r="D3634" t="s">
        <v>371</v>
      </c>
      <c r="E3634">
        <v>615100</v>
      </c>
      <c r="F3634" t="s">
        <v>24184</v>
      </c>
      <c r="G3634" s="7">
        <v>14795.61</v>
      </c>
    </row>
    <row r="3635" spans="1:7" x14ac:dyDescent="0.25">
      <c r="A3635">
        <v>3021002</v>
      </c>
      <c r="B3635" t="s">
        <v>24251</v>
      </c>
      <c r="C3635" t="s">
        <v>355</v>
      </c>
      <c r="D3635" t="s">
        <v>371</v>
      </c>
      <c r="E3635">
        <v>616100</v>
      </c>
      <c r="F3635" t="s">
        <v>24184</v>
      </c>
      <c r="G3635" s="7">
        <v>2020.65</v>
      </c>
    </row>
    <row r="3636" spans="1:7" x14ac:dyDescent="0.25">
      <c r="A3636">
        <v>3021002</v>
      </c>
      <c r="B3636" t="s">
        <v>24251</v>
      </c>
      <c r="C3636" t="s">
        <v>355</v>
      </c>
      <c r="D3636" t="s">
        <v>371</v>
      </c>
      <c r="E3636">
        <v>617100</v>
      </c>
      <c r="F3636" t="s">
        <v>24184</v>
      </c>
      <c r="G3636" s="7">
        <v>4222.26</v>
      </c>
    </row>
    <row r="3637" spans="1:7" x14ac:dyDescent="0.25">
      <c r="A3637">
        <v>3021002</v>
      </c>
      <c r="B3637" t="s">
        <v>24251</v>
      </c>
      <c r="C3637" t="s">
        <v>355</v>
      </c>
      <c r="D3637" t="s">
        <v>373</v>
      </c>
      <c r="E3637">
        <v>615130</v>
      </c>
      <c r="F3637" t="s">
        <v>24184</v>
      </c>
      <c r="G3637" s="7">
        <v>21305.650000000009</v>
      </c>
    </row>
    <row r="3638" spans="1:7" x14ac:dyDescent="0.25">
      <c r="A3638">
        <v>3021002</v>
      </c>
      <c r="B3638" t="s">
        <v>24251</v>
      </c>
      <c r="C3638" t="s">
        <v>355</v>
      </c>
      <c r="D3638" t="s">
        <v>373</v>
      </c>
      <c r="E3638">
        <v>616160</v>
      </c>
      <c r="F3638" t="s">
        <v>24184</v>
      </c>
      <c r="G3638" s="7">
        <v>2701.0999999999995</v>
      </c>
    </row>
    <row r="3639" spans="1:7" x14ac:dyDescent="0.25">
      <c r="A3639">
        <v>3021002</v>
      </c>
      <c r="B3639" t="s">
        <v>24251</v>
      </c>
      <c r="C3639" t="s">
        <v>355</v>
      </c>
      <c r="D3639" t="s">
        <v>373</v>
      </c>
      <c r="E3639">
        <v>617150</v>
      </c>
      <c r="F3639" t="s">
        <v>24184</v>
      </c>
      <c r="G3639" s="7">
        <v>4503.6100000000006</v>
      </c>
    </row>
    <row r="3640" spans="1:7" x14ac:dyDescent="0.25">
      <c r="A3640">
        <v>3021002</v>
      </c>
      <c r="B3640" t="s">
        <v>24251</v>
      </c>
      <c r="C3640" t="s">
        <v>355</v>
      </c>
      <c r="D3640" t="s">
        <v>374</v>
      </c>
      <c r="E3640">
        <v>615120</v>
      </c>
      <c r="F3640" t="s">
        <v>24184</v>
      </c>
      <c r="G3640" s="7">
        <v>2629.56</v>
      </c>
    </row>
    <row r="3641" spans="1:7" x14ac:dyDescent="0.25">
      <c r="A3641">
        <v>3021002</v>
      </c>
      <c r="B3641" t="s">
        <v>24251</v>
      </c>
      <c r="C3641" t="s">
        <v>355</v>
      </c>
      <c r="D3641" t="s">
        <v>374</v>
      </c>
      <c r="E3641">
        <v>616120</v>
      </c>
      <c r="F3641" t="s">
        <v>24184</v>
      </c>
      <c r="G3641" s="7">
        <v>329.92</v>
      </c>
    </row>
    <row r="3642" spans="1:7" x14ac:dyDescent="0.25">
      <c r="A3642">
        <v>3021002</v>
      </c>
      <c r="B3642" t="s">
        <v>24251</v>
      </c>
      <c r="C3642" t="s">
        <v>355</v>
      </c>
      <c r="D3642" t="s">
        <v>374</v>
      </c>
      <c r="E3642">
        <v>617120</v>
      </c>
      <c r="F3642" t="s">
        <v>24184</v>
      </c>
      <c r="G3642" s="7">
        <v>533.76</v>
      </c>
    </row>
    <row r="3643" spans="1:7" x14ac:dyDescent="0.25">
      <c r="A3643">
        <v>3021002</v>
      </c>
      <c r="B3643" t="s">
        <v>24251</v>
      </c>
      <c r="C3643" t="s">
        <v>355</v>
      </c>
      <c r="D3643" t="s">
        <v>375</v>
      </c>
      <c r="E3643">
        <v>615140</v>
      </c>
      <c r="F3643" t="s">
        <v>24184</v>
      </c>
      <c r="G3643" s="7">
        <v>5022.21</v>
      </c>
    </row>
    <row r="3644" spans="1:7" x14ac:dyDescent="0.25">
      <c r="A3644">
        <v>3021002</v>
      </c>
      <c r="B3644" t="s">
        <v>24251</v>
      </c>
      <c r="C3644" t="s">
        <v>355</v>
      </c>
      <c r="D3644" t="s">
        <v>375</v>
      </c>
      <c r="E3644">
        <v>616130</v>
      </c>
      <c r="F3644" t="s">
        <v>24184</v>
      </c>
      <c r="G3644" s="7">
        <v>624.49</v>
      </c>
    </row>
    <row r="3645" spans="1:7" x14ac:dyDescent="0.25">
      <c r="A3645">
        <v>3021002</v>
      </c>
      <c r="B3645" t="s">
        <v>24251</v>
      </c>
      <c r="C3645" t="s">
        <v>355</v>
      </c>
      <c r="D3645" t="s">
        <v>375</v>
      </c>
      <c r="E3645">
        <v>617130</v>
      </c>
      <c r="F3645" t="s">
        <v>24184</v>
      </c>
      <c r="G3645" s="7">
        <v>1019.44</v>
      </c>
    </row>
    <row r="3646" spans="1:7" x14ac:dyDescent="0.25">
      <c r="A3646">
        <v>3021002</v>
      </c>
      <c r="B3646" t="s">
        <v>24251</v>
      </c>
      <c r="C3646" t="s">
        <v>355</v>
      </c>
      <c r="D3646" t="s">
        <v>377</v>
      </c>
      <c r="E3646">
        <v>611110</v>
      </c>
      <c r="F3646" t="s">
        <v>24184</v>
      </c>
      <c r="G3646" s="7">
        <v>5079.3799999999983</v>
      </c>
    </row>
    <row r="3647" spans="1:7" x14ac:dyDescent="0.25">
      <c r="A3647">
        <v>3021002</v>
      </c>
      <c r="B3647" t="s">
        <v>24251</v>
      </c>
      <c r="C3647" t="s">
        <v>355</v>
      </c>
      <c r="D3647" t="s">
        <v>377</v>
      </c>
      <c r="E3647">
        <v>611120</v>
      </c>
      <c r="F3647" t="s">
        <v>24184</v>
      </c>
      <c r="G3647" s="7">
        <v>494.65</v>
      </c>
    </row>
    <row r="3648" spans="1:7" x14ac:dyDescent="0.25">
      <c r="A3648">
        <v>3021002</v>
      </c>
      <c r="B3648" t="s">
        <v>24251</v>
      </c>
      <c r="C3648" t="s">
        <v>355</v>
      </c>
      <c r="D3648" t="s">
        <v>377</v>
      </c>
      <c r="E3648">
        <v>611130</v>
      </c>
      <c r="F3648" t="s">
        <v>24184</v>
      </c>
      <c r="G3648" s="7">
        <v>888.29</v>
      </c>
    </row>
    <row r="3649" spans="1:7" x14ac:dyDescent="0.25">
      <c r="A3649">
        <v>3020135</v>
      </c>
      <c r="B3649" t="s">
        <v>24252</v>
      </c>
      <c r="C3649" t="s">
        <v>24253</v>
      </c>
      <c r="D3649" t="s">
        <v>371</v>
      </c>
      <c r="E3649">
        <v>615100</v>
      </c>
      <c r="F3649" t="s">
        <v>24184</v>
      </c>
      <c r="G3649" s="7">
        <v>30044.37</v>
      </c>
    </row>
    <row r="3650" spans="1:7" x14ac:dyDescent="0.25">
      <c r="A3650">
        <v>3020135</v>
      </c>
      <c r="B3650" t="s">
        <v>24252</v>
      </c>
      <c r="C3650" t="s">
        <v>24253</v>
      </c>
      <c r="D3650" t="s">
        <v>371</v>
      </c>
      <c r="E3650">
        <v>616100</v>
      </c>
      <c r="F3650" t="s">
        <v>24184</v>
      </c>
      <c r="G3650" s="7">
        <v>4046.38</v>
      </c>
    </row>
    <row r="3651" spans="1:7" x14ac:dyDescent="0.25">
      <c r="A3651">
        <v>3020135</v>
      </c>
      <c r="B3651" t="s">
        <v>24252</v>
      </c>
      <c r="C3651" t="s">
        <v>24253</v>
      </c>
      <c r="D3651" t="s">
        <v>371</v>
      </c>
      <c r="E3651">
        <v>617100</v>
      </c>
      <c r="F3651" t="s">
        <v>24184</v>
      </c>
      <c r="G3651" s="7">
        <v>7083.5000000000009</v>
      </c>
    </row>
    <row r="3652" spans="1:7" x14ac:dyDescent="0.25">
      <c r="A3652">
        <v>3020135</v>
      </c>
      <c r="B3652" t="s">
        <v>24252</v>
      </c>
      <c r="C3652" t="s">
        <v>24253</v>
      </c>
      <c r="D3652" t="s">
        <v>373</v>
      </c>
      <c r="E3652">
        <v>615130</v>
      </c>
      <c r="F3652" t="s">
        <v>24184</v>
      </c>
      <c r="G3652" s="7">
        <v>99646.249999999985</v>
      </c>
    </row>
    <row r="3653" spans="1:7" x14ac:dyDescent="0.25">
      <c r="A3653">
        <v>3020135</v>
      </c>
      <c r="B3653" t="s">
        <v>24252</v>
      </c>
      <c r="C3653" t="s">
        <v>24253</v>
      </c>
      <c r="D3653" t="s">
        <v>373</v>
      </c>
      <c r="E3653">
        <v>616160</v>
      </c>
      <c r="F3653" t="s">
        <v>24184</v>
      </c>
      <c r="G3653" s="7">
        <v>11646.45</v>
      </c>
    </row>
    <row r="3654" spans="1:7" x14ac:dyDescent="0.25">
      <c r="A3654">
        <v>3020135</v>
      </c>
      <c r="B3654" t="s">
        <v>24252</v>
      </c>
      <c r="C3654" t="s">
        <v>24253</v>
      </c>
      <c r="D3654" t="s">
        <v>373</v>
      </c>
      <c r="E3654">
        <v>617150</v>
      </c>
      <c r="F3654" t="s">
        <v>24184</v>
      </c>
      <c r="G3654" s="7">
        <v>19345.599999999995</v>
      </c>
    </row>
    <row r="3655" spans="1:7" x14ac:dyDescent="0.25">
      <c r="A3655">
        <v>3020135</v>
      </c>
      <c r="B3655" t="s">
        <v>24252</v>
      </c>
      <c r="C3655" t="s">
        <v>24253</v>
      </c>
      <c r="D3655" t="s">
        <v>374</v>
      </c>
      <c r="E3655">
        <v>615120</v>
      </c>
      <c r="F3655" t="s">
        <v>24184</v>
      </c>
      <c r="G3655" s="7">
        <v>4929.82</v>
      </c>
    </row>
    <row r="3656" spans="1:7" x14ac:dyDescent="0.25">
      <c r="A3656">
        <v>3020135</v>
      </c>
      <c r="B3656" t="s">
        <v>24252</v>
      </c>
      <c r="C3656" t="s">
        <v>24253</v>
      </c>
      <c r="D3656" t="s">
        <v>374</v>
      </c>
      <c r="E3656">
        <v>616120</v>
      </c>
      <c r="F3656" t="s">
        <v>24184</v>
      </c>
      <c r="G3656" s="7">
        <v>548.14</v>
      </c>
    </row>
    <row r="3657" spans="1:7" x14ac:dyDescent="0.25">
      <c r="A3657">
        <v>3020135</v>
      </c>
      <c r="B3657" t="s">
        <v>24252</v>
      </c>
      <c r="C3657" t="s">
        <v>24253</v>
      </c>
      <c r="D3657" t="s">
        <v>374</v>
      </c>
      <c r="E3657">
        <v>617120</v>
      </c>
      <c r="F3657" t="s">
        <v>24184</v>
      </c>
      <c r="G3657" s="7">
        <v>820.43999999999994</v>
      </c>
    </row>
    <row r="3658" spans="1:7" x14ac:dyDescent="0.25">
      <c r="A3658">
        <v>3020135</v>
      </c>
      <c r="B3658" t="s">
        <v>24252</v>
      </c>
      <c r="C3658" t="s">
        <v>24253</v>
      </c>
      <c r="D3658" t="s">
        <v>375</v>
      </c>
      <c r="E3658">
        <v>615140</v>
      </c>
      <c r="F3658" t="s">
        <v>24184</v>
      </c>
      <c r="G3658" s="7">
        <v>9586.010000000002</v>
      </c>
    </row>
    <row r="3659" spans="1:7" x14ac:dyDescent="0.25">
      <c r="A3659">
        <v>3020135</v>
      </c>
      <c r="B3659" t="s">
        <v>24252</v>
      </c>
      <c r="C3659" t="s">
        <v>24253</v>
      </c>
      <c r="D3659" t="s">
        <v>375</v>
      </c>
      <c r="E3659">
        <v>616130</v>
      </c>
      <c r="F3659" t="s">
        <v>24184</v>
      </c>
      <c r="G3659" s="7">
        <v>1180.54</v>
      </c>
    </row>
    <row r="3660" spans="1:7" x14ac:dyDescent="0.25">
      <c r="A3660">
        <v>3020135</v>
      </c>
      <c r="B3660" t="s">
        <v>24252</v>
      </c>
      <c r="C3660" t="s">
        <v>24253</v>
      </c>
      <c r="D3660" t="s">
        <v>375</v>
      </c>
      <c r="E3660">
        <v>617130</v>
      </c>
      <c r="F3660" t="s">
        <v>24184</v>
      </c>
      <c r="G3660" s="7">
        <v>1945.82</v>
      </c>
    </row>
    <row r="3661" spans="1:7" x14ac:dyDescent="0.25">
      <c r="A3661">
        <v>3020135</v>
      </c>
      <c r="B3661" t="s">
        <v>24252</v>
      </c>
      <c r="C3661" t="s">
        <v>24253</v>
      </c>
      <c r="D3661" t="s">
        <v>377</v>
      </c>
      <c r="E3661">
        <v>611110</v>
      </c>
      <c r="F3661" t="s">
        <v>24184</v>
      </c>
      <c r="G3661" s="7">
        <v>4726.03</v>
      </c>
    </row>
    <row r="3662" spans="1:7" x14ac:dyDescent="0.25">
      <c r="A3662">
        <v>3020135</v>
      </c>
      <c r="B3662" t="s">
        <v>24252</v>
      </c>
      <c r="C3662" t="s">
        <v>24253</v>
      </c>
      <c r="D3662" t="s">
        <v>377</v>
      </c>
      <c r="E3662">
        <v>611120</v>
      </c>
      <c r="F3662" t="s">
        <v>24184</v>
      </c>
      <c r="G3662" s="7">
        <v>428.86</v>
      </c>
    </row>
    <row r="3663" spans="1:7" x14ac:dyDescent="0.25">
      <c r="A3663">
        <v>3020135</v>
      </c>
      <c r="B3663" t="s">
        <v>24252</v>
      </c>
      <c r="C3663" t="s">
        <v>24253</v>
      </c>
      <c r="D3663" t="s">
        <v>377</v>
      </c>
      <c r="E3663">
        <v>611130</v>
      </c>
      <c r="F3663" t="s">
        <v>24184</v>
      </c>
      <c r="G3663" s="7">
        <v>959.5</v>
      </c>
    </row>
    <row r="3664" spans="1:7" x14ac:dyDescent="0.25">
      <c r="A3664">
        <v>3027005</v>
      </c>
      <c r="B3664" t="s">
        <v>23385</v>
      </c>
      <c r="C3664" t="s">
        <v>218</v>
      </c>
      <c r="D3664" t="s">
        <v>371</v>
      </c>
      <c r="E3664">
        <v>615100</v>
      </c>
      <c r="F3664" t="s">
        <v>24184</v>
      </c>
      <c r="G3664" s="7">
        <v>90813.759999999951</v>
      </c>
    </row>
    <row r="3665" spans="1:7" x14ac:dyDescent="0.25">
      <c r="A3665">
        <v>3027005</v>
      </c>
      <c r="B3665" t="s">
        <v>23385</v>
      </c>
      <c r="C3665" t="s">
        <v>218</v>
      </c>
      <c r="D3665" t="s">
        <v>371</v>
      </c>
      <c r="E3665">
        <v>616100</v>
      </c>
      <c r="F3665" t="s">
        <v>24184</v>
      </c>
      <c r="G3665" s="7">
        <v>12320.48</v>
      </c>
    </row>
    <row r="3666" spans="1:7" x14ac:dyDescent="0.25">
      <c r="A3666">
        <v>3027005</v>
      </c>
      <c r="B3666" t="s">
        <v>23385</v>
      </c>
      <c r="C3666" t="s">
        <v>218</v>
      </c>
      <c r="D3666" t="s">
        <v>371</v>
      </c>
      <c r="E3666">
        <v>617100</v>
      </c>
      <c r="F3666" t="s">
        <v>24184</v>
      </c>
      <c r="G3666" s="7">
        <v>24689.179999999997</v>
      </c>
    </row>
    <row r="3667" spans="1:7" x14ac:dyDescent="0.25">
      <c r="A3667">
        <v>3027005</v>
      </c>
      <c r="B3667" t="s">
        <v>23385</v>
      </c>
      <c r="C3667" t="s">
        <v>218</v>
      </c>
      <c r="D3667" t="s">
        <v>373</v>
      </c>
      <c r="E3667">
        <v>615130</v>
      </c>
      <c r="F3667" t="s">
        <v>24184</v>
      </c>
      <c r="G3667" s="7">
        <v>126338.19000000015</v>
      </c>
    </row>
    <row r="3668" spans="1:7" x14ac:dyDescent="0.25">
      <c r="A3668">
        <v>3027005</v>
      </c>
      <c r="B3668" t="s">
        <v>23385</v>
      </c>
      <c r="C3668" t="s">
        <v>218</v>
      </c>
      <c r="D3668" t="s">
        <v>373</v>
      </c>
      <c r="E3668">
        <v>616160</v>
      </c>
      <c r="F3668" t="s">
        <v>24184</v>
      </c>
      <c r="G3668" s="7">
        <v>14780.570000000011</v>
      </c>
    </row>
    <row r="3669" spans="1:7" x14ac:dyDescent="0.25">
      <c r="A3669">
        <v>3027005</v>
      </c>
      <c r="B3669" t="s">
        <v>23385</v>
      </c>
      <c r="C3669" t="s">
        <v>218</v>
      </c>
      <c r="D3669" t="s">
        <v>373</v>
      </c>
      <c r="E3669">
        <v>617150</v>
      </c>
      <c r="F3669" t="s">
        <v>24184</v>
      </c>
      <c r="G3669" s="7">
        <v>22722.31</v>
      </c>
    </row>
    <row r="3670" spans="1:7" x14ac:dyDescent="0.25">
      <c r="A3670">
        <v>3027005</v>
      </c>
      <c r="B3670" t="s">
        <v>23385</v>
      </c>
      <c r="C3670" t="s">
        <v>218</v>
      </c>
      <c r="D3670" t="s">
        <v>374</v>
      </c>
      <c r="E3670">
        <v>615120</v>
      </c>
      <c r="F3670" t="s">
        <v>24184</v>
      </c>
      <c r="G3670" s="7">
        <v>3949.13</v>
      </c>
    </row>
    <row r="3671" spans="1:7" x14ac:dyDescent="0.25">
      <c r="A3671">
        <v>3027005</v>
      </c>
      <c r="B3671" t="s">
        <v>23385</v>
      </c>
      <c r="C3671" t="s">
        <v>218</v>
      </c>
      <c r="D3671" t="s">
        <v>374</v>
      </c>
      <c r="E3671">
        <v>616120</v>
      </c>
      <c r="F3671" t="s">
        <v>24184</v>
      </c>
      <c r="G3671" s="7">
        <v>464.32</v>
      </c>
    </row>
    <row r="3672" spans="1:7" x14ac:dyDescent="0.25">
      <c r="A3672">
        <v>3027005</v>
      </c>
      <c r="B3672" t="s">
        <v>23385</v>
      </c>
      <c r="C3672" t="s">
        <v>218</v>
      </c>
      <c r="D3672" t="s">
        <v>374</v>
      </c>
      <c r="E3672">
        <v>617120</v>
      </c>
      <c r="F3672" t="s">
        <v>24184</v>
      </c>
      <c r="G3672" s="7">
        <v>801.62</v>
      </c>
    </row>
    <row r="3673" spans="1:7" x14ac:dyDescent="0.25">
      <c r="A3673">
        <v>3027005</v>
      </c>
      <c r="B3673" t="s">
        <v>23385</v>
      </c>
      <c r="C3673" t="s">
        <v>218</v>
      </c>
      <c r="D3673" t="s">
        <v>375</v>
      </c>
      <c r="E3673">
        <v>615140</v>
      </c>
      <c r="F3673" t="s">
        <v>24184</v>
      </c>
      <c r="G3673" s="7">
        <v>16362.099999999999</v>
      </c>
    </row>
    <row r="3674" spans="1:7" x14ac:dyDescent="0.25">
      <c r="A3674">
        <v>3027005</v>
      </c>
      <c r="B3674" t="s">
        <v>23385</v>
      </c>
      <c r="C3674" t="s">
        <v>218</v>
      </c>
      <c r="D3674" t="s">
        <v>375</v>
      </c>
      <c r="E3674">
        <v>616130</v>
      </c>
      <c r="F3674" t="s">
        <v>24184</v>
      </c>
      <c r="G3674" s="7">
        <v>2066.8099999999995</v>
      </c>
    </row>
    <row r="3675" spans="1:7" x14ac:dyDescent="0.25">
      <c r="A3675">
        <v>3027005</v>
      </c>
      <c r="B3675" t="s">
        <v>23385</v>
      </c>
      <c r="C3675" t="s">
        <v>218</v>
      </c>
      <c r="D3675" t="s">
        <v>375</v>
      </c>
      <c r="E3675">
        <v>617130</v>
      </c>
      <c r="F3675" t="s">
        <v>24184</v>
      </c>
      <c r="G3675" s="7">
        <v>2232.44</v>
      </c>
    </row>
    <row r="3676" spans="1:7" x14ac:dyDescent="0.25">
      <c r="A3676">
        <v>3027005</v>
      </c>
      <c r="B3676" t="s">
        <v>23385</v>
      </c>
      <c r="C3676" t="s">
        <v>218</v>
      </c>
      <c r="D3676" t="s">
        <v>377</v>
      </c>
      <c r="E3676">
        <v>611110</v>
      </c>
      <c r="F3676" t="s">
        <v>24184</v>
      </c>
      <c r="G3676" s="7">
        <v>1315.8299999999992</v>
      </c>
    </row>
    <row r="3677" spans="1:7" x14ac:dyDescent="0.25">
      <c r="A3677">
        <v>3027005</v>
      </c>
      <c r="B3677" t="s">
        <v>23385</v>
      </c>
      <c r="C3677" t="s">
        <v>218</v>
      </c>
      <c r="D3677" t="s">
        <v>377</v>
      </c>
      <c r="E3677">
        <v>611120</v>
      </c>
      <c r="F3677" t="s">
        <v>24184</v>
      </c>
      <c r="G3677" s="7">
        <v>71.290000000000006</v>
      </c>
    </row>
    <row r="3678" spans="1:7" x14ac:dyDescent="0.25">
      <c r="A3678">
        <v>3027005</v>
      </c>
      <c r="B3678" t="s">
        <v>23385</v>
      </c>
      <c r="C3678" t="s">
        <v>218</v>
      </c>
      <c r="D3678" t="s">
        <v>377</v>
      </c>
      <c r="E3678">
        <v>611130</v>
      </c>
      <c r="F3678" t="s">
        <v>24184</v>
      </c>
      <c r="G3678" s="7">
        <v>373.05</v>
      </c>
    </row>
    <row r="3679" spans="1:7" x14ac:dyDescent="0.25">
      <c r="A3679">
        <v>3021102</v>
      </c>
      <c r="B3679" t="s">
        <v>24254</v>
      </c>
      <c r="C3679" t="s">
        <v>24255</v>
      </c>
      <c r="D3679" t="s">
        <v>371</v>
      </c>
      <c r="E3679">
        <v>615100</v>
      </c>
      <c r="F3679" t="s">
        <v>24184</v>
      </c>
      <c r="G3679" s="7">
        <v>34470.410000000011</v>
      </c>
    </row>
    <row r="3680" spans="1:7" x14ac:dyDescent="0.25">
      <c r="A3680">
        <v>3021102</v>
      </c>
      <c r="B3680" t="s">
        <v>24254</v>
      </c>
      <c r="C3680" t="s">
        <v>24255</v>
      </c>
      <c r="D3680" t="s">
        <v>371</v>
      </c>
      <c r="E3680">
        <v>616100</v>
      </c>
      <c r="F3680" t="s">
        <v>24184</v>
      </c>
      <c r="G3680" s="7">
        <v>4581.8799999999992</v>
      </c>
    </row>
    <row r="3681" spans="1:7" x14ac:dyDescent="0.25">
      <c r="A3681">
        <v>3021102</v>
      </c>
      <c r="B3681" t="s">
        <v>24254</v>
      </c>
      <c r="C3681" t="s">
        <v>24255</v>
      </c>
      <c r="D3681" t="s">
        <v>371</v>
      </c>
      <c r="E3681">
        <v>617100</v>
      </c>
      <c r="F3681" t="s">
        <v>24184</v>
      </c>
      <c r="G3681" s="7">
        <v>9836.93</v>
      </c>
    </row>
    <row r="3682" spans="1:7" x14ac:dyDescent="0.25">
      <c r="A3682">
        <v>3021102</v>
      </c>
      <c r="B3682" t="s">
        <v>24254</v>
      </c>
      <c r="C3682" t="s">
        <v>24255</v>
      </c>
      <c r="D3682" t="s">
        <v>373</v>
      </c>
      <c r="E3682">
        <v>615130</v>
      </c>
      <c r="F3682" t="s">
        <v>24184</v>
      </c>
      <c r="G3682" s="7">
        <v>3402.4</v>
      </c>
    </row>
    <row r="3683" spans="1:7" x14ac:dyDescent="0.25">
      <c r="A3683">
        <v>3021102</v>
      </c>
      <c r="B3683" t="s">
        <v>24254</v>
      </c>
      <c r="C3683" t="s">
        <v>24255</v>
      </c>
      <c r="D3683" t="s">
        <v>373</v>
      </c>
      <c r="E3683">
        <v>616160</v>
      </c>
      <c r="F3683" t="s">
        <v>24184</v>
      </c>
      <c r="G3683" s="7">
        <v>382.71999999999997</v>
      </c>
    </row>
    <row r="3684" spans="1:7" x14ac:dyDescent="0.25">
      <c r="A3684">
        <v>3021102</v>
      </c>
      <c r="B3684" t="s">
        <v>24254</v>
      </c>
      <c r="C3684" t="s">
        <v>24255</v>
      </c>
      <c r="D3684" t="s">
        <v>373</v>
      </c>
      <c r="E3684">
        <v>617150</v>
      </c>
      <c r="F3684" t="s">
        <v>24184</v>
      </c>
      <c r="G3684" s="7">
        <v>690.64</v>
      </c>
    </row>
    <row r="3685" spans="1:7" x14ac:dyDescent="0.25">
      <c r="A3685">
        <v>3021102</v>
      </c>
      <c r="B3685" t="s">
        <v>24254</v>
      </c>
      <c r="C3685" t="s">
        <v>24255</v>
      </c>
      <c r="D3685" t="s">
        <v>375</v>
      </c>
      <c r="E3685">
        <v>615140</v>
      </c>
      <c r="F3685" t="s">
        <v>24184</v>
      </c>
      <c r="G3685" s="7">
        <v>2036.97</v>
      </c>
    </row>
    <row r="3686" spans="1:7" x14ac:dyDescent="0.25">
      <c r="A3686">
        <v>3021102</v>
      </c>
      <c r="B3686" t="s">
        <v>24254</v>
      </c>
      <c r="C3686" t="s">
        <v>24255</v>
      </c>
      <c r="D3686" t="s">
        <v>375</v>
      </c>
      <c r="E3686">
        <v>616130</v>
      </c>
      <c r="F3686" t="s">
        <v>24184</v>
      </c>
      <c r="G3686" s="7">
        <v>241.48</v>
      </c>
    </row>
    <row r="3687" spans="1:7" x14ac:dyDescent="0.25">
      <c r="A3687">
        <v>3021102</v>
      </c>
      <c r="B3687" t="s">
        <v>24254</v>
      </c>
      <c r="C3687" t="s">
        <v>24255</v>
      </c>
      <c r="D3687" t="s">
        <v>375</v>
      </c>
      <c r="E3687">
        <v>617130</v>
      </c>
      <c r="F3687" t="s">
        <v>24184</v>
      </c>
      <c r="G3687" s="7">
        <v>413.48</v>
      </c>
    </row>
    <row r="3688" spans="1:7" x14ac:dyDescent="0.25">
      <c r="A3688">
        <v>3023520</v>
      </c>
      <c r="B3688" t="s">
        <v>24256</v>
      </c>
      <c r="C3688" t="s">
        <v>24257</v>
      </c>
      <c r="D3688" t="s">
        <v>371</v>
      </c>
      <c r="E3688">
        <v>615100</v>
      </c>
      <c r="F3688" t="s">
        <v>24184</v>
      </c>
      <c r="G3688" s="7">
        <v>81185.010000000009</v>
      </c>
    </row>
    <row r="3689" spans="1:7" x14ac:dyDescent="0.25">
      <c r="A3689">
        <v>3023520</v>
      </c>
      <c r="B3689" t="s">
        <v>24256</v>
      </c>
      <c r="C3689" t="s">
        <v>24257</v>
      </c>
      <c r="D3689" t="s">
        <v>371</v>
      </c>
      <c r="E3689">
        <v>616100</v>
      </c>
      <c r="F3689" t="s">
        <v>24184</v>
      </c>
      <c r="G3689" s="7">
        <v>10963.79</v>
      </c>
    </row>
    <row r="3690" spans="1:7" x14ac:dyDescent="0.25">
      <c r="A3690">
        <v>3023520</v>
      </c>
      <c r="B3690" t="s">
        <v>24256</v>
      </c>
      <c r="C3690" t="s">
        <v>24257</v>
      </c>
      <c r="D3690" t="s">
        <v>371</v>
      </c>
      <c r="E3690">
        <v>617100</v>
      </c>
      <c r="F3690" t="s">
        <v>24184</v>
      </c>
      <c r="G3690" s="7">
        <v>23665.71</v>
      </c>
    </row>
    <row r="3691" spans="1:7" x14ac:dyDescent="0.25">
      <c r="A3691">
        <v>3023520</v>
      </c>
      <c r="B3691" t="s">
        <v>24256</v>
      </c>
      <c r="C3691" t="s">
        <v>24257</v>
      </c>
      <c r="D3691" t="s">
        <v>373</v>
      </c>
      <c r="E3691">
        <v>615130</v>
      </c>
      <c r="F3691" t="s">
        <v>24184</v>
      </c>
      <c r="G3691" s="7">
        <v>37904.550000000003</v>
      </c>
    </row>
    <row r="3692" spans="1:7" x14ac:dyDescent="0.25">
      <c r="A3692">
        <v>3023520</v>
      </c>
      <c r="B3692" t="s">
        <v>24256</v>
      </c>
      <c r="C3692" t="s">
        <v>24257</v>
      </c>
      <c r="D3692" t="s">
        <v>373</v>
      </c>
      <c r="E3692">
        <v>616160</v>
      </c>
      <c r="F3692" t="s">
        <v>24184</v>
      </c>
      <c r="G3692" s="7">
        <v>4160.2299999999996</v>
      </c>
    </row>
    <row r="3693" spans="1:7" x14ac:dyDescent="0.25">
      <c r="A3693">
        <v>3023520</v>
      </c>
      <c r="B3693" t="s">
        <v>24256</v>
      </c>
      <c r="C3693" t="s">
        <v>24257</v>
      </c>
      <c r="D3693" t="s">
        <v>373</v>
      </c>
      <c r="E3693">
        <v>617150</v>
      </c>
      <c r="F3693" t="s">
        <v>24184</v>
      </c>
      <c r="G3693" s="7">
        <v>6919.2300000000014</v>
      </c>
    </row>
    <row r="3694" spans="1:7" x14ac:dyDescent="0.25">
      <c r="A3694">
        <v>3023520</v>
      </c>
      <c r="B3694" t="s">
        <v>24256</v>
      </c>
      <c r="C3694" t="s">
        <v>24257</v>
      </c>
      <c r="D3694" t="s">
        <v>374</v>
      </c>
      <c r="E3694">
        <v>615120</v>
      </c>
      <c r="F3694" t="s">
        <v>24184</v>
      </c>
      <c r="G3694" s="7">
        <v>2445.5000000000005</v>
      </c>
    </row>
    <row r="3695" spans="1:7" x14ac:dyDescent="0.25">
      <c r="A3695">
        <v>3023520</v>
      </c>
      <c r="B3695" t="s">
        <v>24256</v>
      </c>
      <c r="C3695" t="s">
        <v>24257</v>
      </c>
      <c r="D3695" t="s">
        <v>374</v>
      </c>
      <c r="E3695">
        <v>616120</v>
      </c>
      <c r="F3695" t="s">
        <v>24184</v>
      </c>
      <c r="G3695" s="7">
        <v>304.27</v>
      </c>
    </row>
    <row r="3696" spans="1:7" x14ac:dyDescent="0.25">
      <c r="A3696">
        <v>3023520</v>
      </c>
      <c r="B3696" t="s">
        <v>24256</v>
      </c>
      <c r="C3696" t="s">
        <v>24257</v>
      </c>
      <c r="D3696" t="s">
        <v>374</v>
      </c>
      <c r="E3696">
        <v>617120</v>
      </c>
      <c r="F3696" t="s">
        <v>24184</v>
      </c>
      <c r="G3696" s="7">
        <v>498.88</v>
      </c>
    </row>
    <row r="3697" spans="1:7" x14ac:dyDescent="0.25">
      <c r="A3697">
        <v>3023520</v>
      </c>
      <c r="B3697" t="s">
        <v>24256</v>
      </c>
      <c r="C3697" t="s">
        <v>24257</v>
      </c>
      <c r="D3697" t="s">
        <v>375</v>
      </c>
      <c r="E3697">
        <v>615140</v>
      </c>
      <c r="F3697" t="s">
        <v>24184</v>
      </c>
      <c r="G3697" s="7">
        <v>9267.5300000000007</v>
      </c>
    </row>
    <row r="3698" spans="1:7" x14ac:dyDescent="0.25">
      <c r="A3698">
        <v>3023520</v>
      </c>
      <c r="B3698" t="s">
        <v>24256</v>
      </c>
      <c r="C3698" t="s">
        <v>24257</v>
      </c>
      <c r="D3698" t="s">
        <v>375</v>
      </c>
      <c r="E3698">
        <v>616130</v>
      </c>
      <c r="F3698" t="s">
        <v>24184</v>
      </c>
      <c r="G3698" s="7">
        <v>1139.94</v>
      </c>
    </row>
    <row r="3699" spans="1:7" x14ac:dyDescent="0.25">
      <c r="A3699">
        <v>3023520</v>
      </c>
      <c r="B3699" t="s">
        <v>24256</v>
      </c>
      <c r="C3699" t="s">
        <v>24257</v>
      </c>
      <c r="D3699" t="s">
        <v>375</v>
      </c>
      <c r="E3699">
        <v>617130</v>
      </c>
      <c r="F3699" t="s">
        <v>24184</v>
      </c>
      <c r="G3699" s="7">
        <v>1890.58</v>
      </c>
    </row>
    <row r="3700" spans="1:7" x14ac:dyDescent="0.25">
      <c r="A3700">
        <v>3023520</v>
      </c>
      <c r="B3700" t="s">
        <v>24256</v>
      </c>
      <c r="C3700" t="s">
        <v>24257</v>
      </c>
      <c r="D3700" t="s">
        <v>377</v>
      </c>
      <c r="E3700">
        <v>611110</v>
      </c>
      <c r="F3700" t="s">
        <v>24184</v>
      </c>
      <c r="G3700" s="7">
        <v>1332.7</v>
      </c>
    </row>
    <row r="3701" spans="1:7" x14ac:dyDescent="0.25">
      <c r="A3701">
        <v>3023520</v>
      </c>
      <c r="B3701" t="s">
        <v>24256</v>
      </c>
      <c r="C3701" t="s">
        <v>24257</v>
      </c>
      <c r="D3701" t="s">
        <v>377</v>
      </c>
      <c r="E3701">
        <v>611120</v>
      </c>
      <c r="F3701" t="s">
        <v>24184</v>
      </c>
      <c r="G3701" s="7">
        <v>74.8</v>
      </c>
    </row>
    <row r="3702" spans="1:7" x14ac:dyDescent="0.25">
      <c r="A3702">
        <v>3023520</v>
      </c>
      <c r="B3702" t="s">
        <v>24256</v>
      </c>
      <c r="C3702" t="s">
        <v>24257</v>
      </c>
      <c r="D3702" t="s">
        <v>377</v>
      </c>
      <c r="E3702">
        <v>611130</v>
      </c>
      <c r="F3702" t="s">
        <v>24184</v>
      </c>
      <c r="G3702" s="7">
        <v>271.88</v>
      </c>
    </row>
    <row r="3703" spans="1:7" x14ac:dyDescent="0.25">
      <c r="A3703">
        <v>3023524</v>
      </c>
      <c r="B3703" t="s">
        <v>24258</v>
      </c>
      <c r="C3703" t="s">
        <v>24259</v>
      </c>
      <c r="D3703" t="s">
        <v>371</v>
      </c>
      <c r="E3703">
        <v>615100</v>
      </c>
      <c r="F3703" t="s">
        <v>24184</v>
      </c>
      <c r="G3703" s="7">
        <v>61922.739999999969</v>
      </c>
    </row>
    <row r="3704" spans="1:7" x14ac:dyDescent="0.25">
      <c r="A3704">
        <v>3023524</v>
      </c>
      <c r="B3704" t="s">
        <v>24258</v>
      </c>
      <c r="C3704" t="s">
        <v>24259</v>
      </c>
      <c r="D3704" t="s">
        <v>371</v>
      </c>
      <c r="E3704">
        <v>616100</v>
      </c>
      <c r="F3704" t="s">
        <v>24184</v>
      </c>
      <c r="G3704" s="7">
        <v>8273.3299999999981</v>
      </c>
    </row>
    <row r="3705" spans="1:7" x14ac:dyDescent="0.25">
      <c r="A3705">
        <v>3023524</v>
      </c>
      <c r="B3705" t="s">
        <v>24258</v>
      </c>
      <c r="C3705" t="s">
        <v>24259</v>
      </c>
      <c r="D3705" t="s">
        <v>371</v>
      </c>
      <c r="E3705">
        <v>617100</v>
      </c>
      <c r="F3705" t="s">
        <v>24184</v>
      </c>
      <c r="G3705" s="7">
        <v>18593.169999999998</v>
      </c>
    </row>
    <row r="3706" spans="1:7" x14ac:dyDescent="0.25">
      <c r="A3706">
        <v>3023524</v>
      </c>
      <c r="B3706" t="s">
        <v>24258</v>
      </c>
      <c r="C3706" t="s">
        <v>24259</v>
      </c>
      <c r="D3706" t="s">
        <v>373</v>
      </c>
      <c r="E3706">
        <v>615130</v>
      </c>
      <c r="F3706" t="s">
        <v>24184</v>
      </c>
      <c r="G3706" s="7">
        <v>23649.659999999996</v>
      </c>
    </row>
    <row r="3707" spans="1:7" x14ac:dyDescent="0.25">
      <c r="A3707">
        <v>3023524</v>
      </c>
      <c r="B3707" t="s">
        <v>24258</v>
      </c>
      <c r="C3707" t="s">
        <v>24259</v>
      </c>
      <c r="D3707" t="s">
        <v>373</v>
      </c>
      <c r="E3707">
        <v>616160</v>
      </c>
      <c r="F3707" t="s">
        <v>24184</v>
      </c>
      <c r="G3707" s="7">
        <v>2236.4300000000003</v>
      </c>
    </row>
    <row r="3708" spans="1:7" x14ac:dyDescent="0.25">
      <c r="A3708">
        <v>3023524</v>
      </c>
      <c r="B3708" t="s">
        <v>24258</v>
      </c>
      <c r="C3708" t="s">
        <v>24259</v>
      </c>
      <c r="D3708" t="s">
        <v>373</v>
      </c>
      <c r="E3708">
        <v>617150</v>
      </c>
      <c r="F3708" t="s">
        <v>24184</v>
      </c>
      <c r="G3708" s="7">
        <v>4824.5100000000011</v>
      </c>
    </row>
    <row r="3709" spans="1:7" x14ac:dyDescent="0.25">
      <c r="A3709">
        <v>3023524</v>
      </c>
      <c r="B3709" t="s">
        <v>24258</v>
      </c>
      <c r="C3709" t="s">
        <v>24259</v>
      </c>
      <c r="D3709" t="s">
        <v>374</v>
      </c>
      <c r="E3709">
        <v>615120</v>
      </c>
      <c r="F3709" t="s">
        <v>24184</v>
      </c>
      <c r="G3709" s="7">
        <v>2552.5</v>
      </c>
    </row>
    <row r="3710" spans="1:7" x14ac:dyDescent="0.25">
      <c r="A3710">
        <v>3023524</v>
      </c>
      <c r="B3710" t="s">
        <v>24258</v>
      </c>
      <c r="C3710" t="s">
        <v>24259</v>
      </c>
      <c r="D3710" t="s">
        <v>374</v>
      </c>
      <c r="E3710">
        <v>616120</v>
      </c>
      <c r="F3710" t="s">
        <v>24184</v>
      </c>
      <c r="G3710" s="7">
        <v>320.32</v>
      </c>
    </row>
    <row r="3711" spans="1:7" x14ac:dyDescent="0.25">
      <c r="A3711">
        <v>3023524</v>
      </c>
      <c r="B3711" t="s">
        <v>24258</v>
      </c>
      <c r="C3711" t="s">
        <v>24259</v>
      </c>
      <c r="D3711" t="s">
        <v>374</v>
      </c>
      <c r="E3711">
        <v>617120</v>
      </c>
      <c r="F3711" t="s">
        <v>24184</v>
      </c>
      <c r="G3711" s="7">
        <v>520.71</v>
      </c>
    </row>
    <row r="3712" spans="1:7" x14ac:dyDescent="0.25">
      <c r="A3712">
        <v>3023524</v>
      </c>
      <c r="B3712" t="s">
        <v>24258</v>
      </c>
      <c r="C3712" t="s">
        <v>24259</v>
      </c>
      <c r="D3712" t="s">
        <v>375</v>
      </c>
      <c r="E3712">
        <v>615140</v>
      </c>
      <c r="F3712" t="s">
        <v>24184</v>
      </c>
      <c r="G3712" s="7">
        <v>7965.99</v>
      </c>
    </row>
    <row r="3713" spans="1:7" x14ac:dyDescent="0.25">
      <c r="A3713">
        <v>3023524</v>
      </c>
      <c r="B3713" t="s">
        <v>24258</v>
      </c>
      <c r="C3713" t="s">
        <v>24259</v>
      </c>
      <c r="D3713" t="s">
        <v>375</v>
      </c>
      <c r="E3713">
        <v>616130</v>
      </c>
      <c r="F3713" t="s">
        <v>24184</v>
      </c>
      <c r="G3713" s="7">
        <v>1007.25</v>
      </c>
    </row>
    <row r="3714" spans="1:7" x14ac:dyDescent="0.25">
      <c r="A3714">
        <v>3023524</v>
      </c>
      <c r="B3714" t="s">
        <v>24258</v>
      </c>
      <c r="C3714" t="s">
        <v>24259</v>
      </c>
      <c r="D3714" t="s">
        <v>375</v>
      </c>
      <c r="E3714">
        <v>617130</v>
      </c>
      <c r="F3714" t="s">
        <v>24184</v>
      </c>
      <c r="G3714" s="7">
        <v>1625.06</v>
      </c>
    </row>
    <row r="3715" spans="1:7" x14ac:dyDescent="0.25">
      <c r="A3715">
        <v>3021100</v>
      </c>
      <c r="B3715" t="s">
        <v>24260</v>
      </c>
      <c r="C3715" t="s">
        <v>23738</v>
      </c>
      <c r="D3715" t="s">
        <v>371</v>
      </c>
      <c r="E3715">
        <v>615100</v>
      </c>
      <c r="F3715" t="s">
        <v>24184</v>
      </c>
      <c r="G3715" s="7">
        <v>116242.6</v>
      </c>
    </row>
    <row r="3716" spans="1:7" x14ac:dyDescent="0.25">
      <c r="A3716">
        <v>3021100</v>
      </c>
      <c r="B3716" t="s">
        <v>24260</v>
      </c>
      <c r="C3716" t="s">
        <v>23738</v>
      </c>
      <c r="D3716" t="s">
        <v>371</v>
      </c>
      <c r="E3716">
        <v>616100</v>
      </c>
      <c r="F3716" t="s">
        <v>24184</v>
      </c>
      <c r="G3716" s="7">
        <v>15525.49</v>
      </c>
    </row>
    <row r="3717" spans="1:7" x14ac:dyDescent="0.25">
      <c r="A3717">
        <v>3021100</v>
      </c>
      <c r="B3717" t="s">
        <v>24260</v>
      </c>
      <c r="C3717" t="s">
        <v>23738</v>
      </c>
      <c r="D3717" t="s">
        <v>371</v>
      </c>
      <c r="E3717">
        <v>617100</v>
      </c>
      <c r="F3717" t="s">
        <v>24184</v>
      </c>
      <c r="G3717" s="7">
        <v>33167.65</v>
      </c>
    </row>
    <row r="3718" spans="1:7" x14ac:dyDescent="0.25">
      <c r="A3718">
        <v>3021100</v>
      </c>
      <c r="B3718" t="s">
        <v>24260</v>
      </c>
      <c r="C3718" t="s">
        <v>23738</v>
      </c>
      <c r="D3718" t="s">
        <v>372</v>
      </c>
      <c r="E3718">
        <v>615180</v>
      </c>
      <c r="F3718" t="s">
        <v>24184</v>
      </c>
      <c r="G3718" s="7">
        <v>5979.77</v>
      </c>
    </row>
    <row r="3719" spans="1:7" x14ac:dyDescent="0.25">
      <c r="A3719">
        <v>3021100</v>
      </c>
      <c r="B3719" t="s">
        <v>24260</v>
      </c>
      <c r="C3719" t="s">
        <v>23738</v>
      </c>
      <c r="D3719" t="s">
        <v>372</v>
      </c>
      <c r="E3719">
        <v>616150</v>
      </c>
      <c r="F3719" t="s">
        <v>24184</v>
      </c>
      <c r="G3719" s="7">
        <v>479.98999999999995</v>
      </c>
    </row>
    <row r="3720" spans="1:7" x14ac:dyDescent="0.25">
      <c r="A3720">
        <v>3021100</v>
      </c>
      <c r="B3720" t="s">
        <v>24260</v>
      </c>
      <c r="C3720" t="s">
        <v>23738</v>
      </c>
      <c r="D3720" t="s">
        <v>372</v>
      </c>
      <c r="E3720">
        <v>617140</v>
      </c>
      <c r="F3720" t="s">
        <v>24184</v>
      </c>
      <c r="G3720" s="7">
        <v>1606.08</v>
      </c>
    </row>
    <row r="3721" spans="1:7" x14ac:dyDescent="0.25">
      <c r="A3721">
        <v>3021100</v>
      </c>
      <c r="B3721" t="s">
        <v>24260</v>
      </c>
      <c r="C3721" t="s">
        <v>23738</v>
      </c>
      <c r="D3721" t="s">
        <v>373</v>
      </c>
      <c r="E3721">
        <v>615130</v>
      </c>
      <c r="F3721" t="s">
        <v>24184</v>
      </c>
      <c r="G3721" s="7">
        <v>30839.609999999993</v>
      </c>
    </row>
    <row r="3722" spans="1:7" x14ac:dyDescent="0.25">
      <c r="A3722">
        <v>3021100</v>
      </c>
      <c r="B3722" t="s">
        <v>24260</v>
      </c>
      <c r="C3722" t="s">
        <v>23738</v>
      </c>
      <c r="D3722" t="s">
        <v>373</v>
      </c>
      <c r="E3722">
        <v>616160</v>
      </c>
      <c r="F3722" t="s">
        <v>24184</v>
      </c>
      <c r="G3722" s="7">
        <v>3787.87</v>
      </c>
    </row>
    <row r="3723" spans="1:7" x14ac:dyDescent="0.25">
      <c r="A3723">
        <v>3021100</v>
      </c>
      <c r="B3723" t="s">
        <v>24260</v>
      </c>
      <c r="C3723" t="s">
        <v>23738</v>
      </c>
      <c r="D3723" t="s">
        <v>373</v>
      </c>
      <c r="E3723">
        <v>617150</v>
      </c>
      <c r="F3723" t="s">
        <v>24184</v>
      </c>
      <c r="G3723" s="7">
        <v>5873.41</v>
      </c>
    </row>
    <row r="3724" spans="1:7" x14ac:dyDescent="0.25">
      <c r="A3724">
        <v>3021100</v>
      </c>
      <c r="B3724" t="s">
        <v>24260</v>
      </c>
      <c r="C3724" t="s">
        <v>23738</v>
      </c>
      <c r="D3724" t="s">
        <v>374</v>
      </c>
      <c r="E3724">
        <v>615120</v>
      </c>
      <c r="F3724" t="s">
        <v>24184</v>
      </c>
      <c r="G3724" s="7">
        <v>3260.72</v>
      </c>
    </row>
    <row r="3725" spans="1:7" x14ac:dyDescent="0.25">
      <c r="A3725">
        <v>3021100</v>
      </c>
      <c r="B3725" t="s">
        <v>24260</v>
      </c>
      <c r="C3725" t="s">
        <v>23738</v>
      </c>
      <c r="D3725" t="s">
        <v>374</v>
      </c>
      <c r="E3725">
        <v>616120</v>
      </c>
      <c r="F3725" t="s">
        <v>24184</v>
      </c>
      <c r="G3725" s="7">
        <v>424.12</v>
      </c>
    </row>
    <row r="3726" spans="1:7" x14ac:dyDescent="0.25">
      <c r="A3726">
        <v>3021100</v>
      </c>
      <c r="B3726" t="s">
        <v>24260</v>
      </c>
      <c r="C3726" t="s">
        <v>23738</v>
      </c>
      <c r="D3726" t="s">
        <v>374</v>
      </c>
      <c r="E3726">
        <v>617120</v>
      </c>
      <c r="F3726" t="s">
        <v>24184</v>
      </c>
      <c r="G3726" s="7">
        <v>661.88</v>
      </c>
    </row>
    <row r="3727" spans="1:7" x14ac:dyDescent="0.25">
      <c r="A3727">
        <v>3021100</v>
      </c>
      <c r="B3727" t="s">
        <v>24260</v>
      </c>
      <c r="C3727" t="s">
        <v>23738</v>
      </c>
      <c r="D3727" t="s">
        <v>375</v>
      </c>
      <c r="E3727">
        <v>615140</v>
      </c>
      <c r="F3727" t="s">
        <v>24184</v>
      </c>
      <c r="G3727" s="7">
        <v>14026.77</v>
      </c>
    </row>
    <row r="3728" spans="1:7" x14ac:dyDescent="0.25">
      <c r="A3728">
        <v>3021100</v>
      </c>
      <c r="B3728" t="s">
        <v>24260</v>
      </c>
      <c r="C3728" t="s">
        <v>23738</v>
      </c>
      <c r="D3728" t="s">
        <v>375</v>
      </c>
      <c r="E3728">
        <v>616130</v>
      </c>
      <c r="F3728" t="s">
        <v>24184</v>
      </c>
      <c r="G3728" s="7">
        <v>1764.7600000000002</v>
      </c>
    </row>
    <row r="3729" spans="1:7" x14ac:dyDescent="0.25">
      <c r="A3729">
        <v>3021100</v>
      </c>
      <c r="B3729" t="s">
        <v>24260</v>
      </c>
      <c r="C3729" t="s">
        <v>23738</v>
      </c>
      <c r="D3729" t="s">
        <v>375</v>
      </c>
      <c r="E3729">
        <v>617130</v>
      </c>
      <c r="F3729" t="s">
        <v>24184</v>
      </c>
      <c r="G3729" s="7">
        <v>2383.9900000000002</v>
      </c>
    </row>
    <row r="3730" spans="1:7" x14ac:dyDescent="0.25">
      <c r="A3730"/>
    </row>
    <row r="3731" spans="1:7" x14ac:dyDescent="0.25">
      <c r="A3731"/>
    </row>
    <row r="3732" spans="1:7" x14ac:dyDescent="0.25">
      <c r="A3732"/>
    </row>
    <row r="3733" spans="1:7" x14ac:dyDescent="0.25">
      <c r="A3733"/>
    </row>
    <row r="3734" spans="1:7" x14ac:dyDescent="0.25">
      <c r="A3734"/>
    </row>
    <row r="3735" spans="1:7" x14ac:dyDescent="0.25">
      <c r="A3735"/>
    </row>
    <row r="3736" spans="1:7" x14ac:dyDescent="0.25">
      <c r="A3736"/>
    </row>
    <row r="3737" spans="1:7" x14ac:dyDescent="0.25">
      <c r="A3737"/>
    </row>
    <row r="3738" spans="1:7" x14ac:dyDescent="0.25">
      <c r="A3738"/>
    </row>
    <row r="3739" spans="1:7" x14ac:dyDescent="0.25">
      <c r="A3739"/>
    </row>
    <row r="3740" spans="1:7" x14ac:dyDescent="0.25">
      <c r="A3740"/>
    </row>
    <row r="3741" spans="1:7" x14ac:dyDescent="0.25">
      <c r="A3741"/>
    </row>
    <row r="3742" spans="1:7" x14ac:dyDescent="0.25">
      <c r="A3742"/>
    </row>
    <row r="3743" spans="1:7" x14ac:dyDescent="0.25">
      <c r="A3743"/>
    </row>
    <row r="3744" spans="1:7"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s="77"/>
    </row>
    <row r="3799" spans="1:1" x14ac:dyDescent="0.25">
      <c r="A3799" s="77"/>
    </row>
    <row r="3800" spans="1:1" x14ac:dyDescent="0.25">
      <c r="A3800" s="77"/>
    </row>
    <row r="3801" spans="1:1" x14ac:dyDescent="0.25">
      <c r="A3801" s="77"/>
    </row>
    <row r="3802" spans="1:1" x14ac:dyDescent="0.25">
      <c r="A3802" s="77"/>
    </row>
    <row r="3803" spans="1:1" x14ac:dyDescent="0.25">
      <c r="A3803" s="77"/>
    </row>
    <row r="3804" spans="1:1" x14ac:dyDescent="0.25">
      <c r="A3804" s="77"/>
    </row>
    <row r="3805" spans="1:1" x14ac:dyDescent="0.25">
      <c r="A3805" s="77"/>
    </row>
    <row r="3806" spans="1:1" x14ac:dyDescent="0.25">
      <c r="A3806" s="77"/>
    </row>
    <row r="3807" spans="1:1" x14ac:dyDescent="0.25">
      <c r="A3807" s="77"/>
    </row>
    <row r="3808" spans="1:1" x14ac:dyDescent="0.25">
      <c r="A3808" s="77"/>
    </row>
    <row r="3809" spans="1:1" x14ac:dyDescent="0.25">
      <c r="A3809" s="77"/>
    </row>
    <row r="3810" spans="1:1" x14ac:dyDescent="0.25">
      <c r="A3810" s="77"/>
    </row>
    <row r="3811" spans="1:1" x14ac:dyDescent="0.25">
      <c r="A3811" s="77"/>
    </row>
    <row r="3812" spans="1:1" x14ac:dyDescent="0.25">
      <c r="A3812" s="77"/>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s="77"/>
    </row>
    <row r="4358" spans="1:1" x14ac:dyDescent="0.25">
      <c r="A4358" s="77"/>
    </row>
    <row r="4359" spans="1:1" x14ac:dyDescent="0.25">
      <c r="A4359" s="77"/>
    </row>
    <row r="4360" spans="1:1" x14ac:dyDescent="0.25">
      <c r="A4360" s="77"/>
    </row>
    <row r="4361" spans="1:1" x14ac:dyDescent="0.25">
      <c r="A4361" s="77"/>
    </row>
    <row r="4362" spans="1:1" x14ac:dyDescent="0.25">
      <c r="A4362" s="77"/>
    </row>
    <row r="4363" spans="1:1" x14ac:dyDescent="0.25">
      <c r="A4363" s="77"/>
    </row>
    <row r="4364" spans="1:1" x14ac:dyDescent="0.25">
      <c r="A4364" s="77"/>
    </row>
    <row r="4365" spans="1:1" x14ac:dyDescent="0.25">
      <c r="A4365" s="77"/>
    </row>
    <row r="4366" spans="1:1" x14ac:dyDescent="0.25">
      <c r="A4366" s="77"/>
    </row>
    <row r="4367" spans="1:1" x14ac:dyDescent="0.25">
      <c r="A4367" s="77"/>
    </row>
    <row r="4368" spans="1:1" x14ac:dyDescent="0.25">
      <c r="A4368" s="77"/>
    </row>
    <row r="4369" spans="1:1" x14ac:dyDescent="0.25">
      <c r="A4369" s="77"/>
    </row>
    <row r="4370" spans="1:1" x14ac:dyDescent="0.25">
      <c r="A4370" s="77"/>
    </row>
    <row r="4371" spans="1:1" x14ac:dyDescent="0.25">
      <c r="A4371" s="77"/>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5031" spans="11:11" x14ac:dyDescent="0.25">
      <c r="K5031" s="460"/>
    </row>
    <row r="5134" spans="1:1" x14ac:dyDescent="0.25">
      <c r="A5134" s="77"/>
    </row>
    <row r="5135" spans="1:1" x14ac:dyDescent="0.25">
      <c r="A5135" s="77"/>
    </row>
    <row r="5136" spans="1:1" x14ac:dyDescent="0.25">
      <c r="A5136" s="77"/>
    </row>
    <row r="5137" spans="1:1" x14ac:dyDescent="0.25">
      <c r="A5137" s="77"/>
    </row>
    <row r="5138" spans="1:1" x14ac:dyDescent="0.25">
      <c r="A5138" s="77"/>
    </row>
    <row r="5139" spans="1:1" x14ac:dyDescent="0.25">
      <c r="A5139" s="77"/>
    </row>
    <row r="5140" spans="1:1" x14ac:dyDescent="0.25">
      <c r="A5140" s="77"/>
    </row>
    <row r="5141" spans="1:1" x14ac:dyDescent="0.25">
      <c r="A5141" s="77"/>
    </row>
    <row r="5142" spans="1:1" x14ac:dyDescent="0.25">
      <c r="A5142" s="77"/>
    </row>
    <row r="5143" spans="1:1" x14ac:dyDescent="0.25">
      <c r="A5143" s="77"/>
    </row>
    <row r="5144" spans="1:1" x14ac:dyDescent="0.25">
      <c r="A5144" s="77"/>
    </row>
    <row r="5145" spans="1:1" x14ac:dyDescent="0.25">
      <c r="A5145" s="77"/>
    </row>
    <row r="5146" spans="1:1" x14ac:dyDescent="0.25">
      <c r="A5146" s="77"/>
    </row>
    <row r="5147" spans="1:1" x14ac:dyDescent="0.25">
      <c r="A5147" s="77"/>
    </row>
    <row r="5148" spans="1:1" x14ac:dyDescent="0.25">
      <c r="A5148" s="77"/>
    </row>
    <row r="5913" spans="1:1" x14ac:dyDescent="0.25">
      <c r="A5913" s="77"/>
    </row>
    <row r="5914" spans="1:1" x14ac:dyDescent="0.25">
      <c r="A5914" s="77"/>
    </row>
    <row r="5915" spans="1:1" x14ac:dyDescent="0.25">
      <c r="A5915" s="77"/>
    </row>
    <row r="5916" spans="1:1" x14ac:dyDescent="0.25">
      <c r="A5916" s="77"/>
    </row>
    <row r="5917" spans="1:1" x14ac:dyDescent="0.25">
      <c r="A5917" s="77"/>
    </row>
    <row r="5918" spans="1:1" x14ac:dyDescent="0.25">
      <c r="A5918" s="77"/>
    </row>
    <row r="5919" spans="1:1" x14ac:dyDescent="0.25">
      <c r="A5919" s="77"/>
    </row>
    <row r="5920" spans="1:1" x14ac:dyDescent="0.25">
      <c r="A5920" s="77"/>
    </row>
    <row r="5921" spans="1:1" x14ac:dyDescent="0.25">
      <c r="A5921" s="77"/>
    </row>
    <row r="5922" spans="1:1" x14ac:dyDescent="0.25">
      <c r="A5922" s="77"/>
    </row>
    <row r="5923" spans="1:1" x14ac:dyDescent="0.25">
      <c r="A5923" s="77"/>
    </row>
    <row r="5924" spans="1:1" x14ac:dyDescent="0.25">
      <c r="A5924" s="77"/>
    </row>
    <row r="5925" spans="1:1" x14ac:dyDescent="0.25">
      <c r="A5925" s="77"/>
    </row>
    <row r="5926" spans="1:1" x14ac:dyDescent="0.25">
      <c r="A5926" s="77"/>
    </row>
    <row r="5927" spans="1:1" x14ac:dyDescent="0.25">
      <c r="A5927" s="77"/>
    </row>
    <row r="5928" spans="1:1" x14ac:dyDescent="0.25">
      <c r="A5928" s="77"/>
    </row>
    <row r="5929" spans="1:1" x14ac:dyDescent="0.25">
      <c r="A5929" s="77"/>
    </row>
    <row r="5930" spans="1:1" x14ac:dyDescent="0.25">
      <c r="A5930" s="77"/>
    </row>
    <row r="5931" spans="1:1" x14ac:dyDescent="0.25">
      <c r="A5931" s="77"/>
    </row>
    <row r="5932" spans="1:1" x14ac:dyDescent="0.25">
      <c r="A5932" s="77"/>
    </row>
    <row r="5933" spans="1:1" x14ac:dyDescent="0.25">
      <c r="A5933" s="77"/>
    </row>
    <row r="5934" spans="1:1" x14ac:dyDescent="0.25">
      <c r="A5934" s="77"/>
    </row>
    <row r="5935" spans="1:1" x14ac:dyDescent="0.25">
      <c r="A5935" s="77"/>
    </row>
    <row r="5936" spans="1:1" x14ac:dyDescent="0.25">
      <c r="A5936" s="77"/>
    </row>
    <row r="5937" spans="1:1" x14ac:dyDescent="0.25">
      <c r="A5937" s="77"/>
    </row>
    <row r="6699" spans="1:1" x14ac:dyDescent="0.25">
      <c r="A6699" s="77"/>
    </row>
    <row r="6700" spans="1:1" x14ac:dyDescent="0.25">
      <c r="A6700" s="77"/>
    </row>
    <row r="6701" spans="1:1" x14ac:dyDescent="0.25">
      <c r="A6701" s="77"/>
    </row>
    <row r="6702" spans="1:1" x14ac:dyDescent="0.25">
      <c r="A6702" s="77"/>
    </row>
    <row r="6703" spans="1:1" x14ac:dyDescent="0.25">
      <c r="A6703" s="77"/>
    </row>
    <row r="6704" spans="1:1" x14ac:dyDescent="0.25">
      <c r="A6704" s="77"/>
    </row>
    <row r="6705" spans="1:1" x14ac:dyDescent="0.25">
      <c r="A6705" s="77"/>
    </row>
    <row r="6706" spans="1:1" x14ac:dyDescent="0.25">
      <c r="A6706" s="77"/>
    </row>
    <row r="6707" spans="1:1" x14ac:dyDescent="0.25">
      <c r="A6707" s="77"/>
    </row>
    <row r="6708" spans="1:1" x14ac:dyDescent="0.25">
      <c r="A6708" s="77"/>
    </row>
    <row r="6709" spans="1:1" x14ac:dyDescent="0.25">
      <c r="A6709" s="77"/>
    </row>
    <row r="6710" spans="1:1" x14ac:dyDescent="0.25">
      <c r="A6710" s="77"/>
    </row>
    <row r="6711" spans="1:1" x14ac:dyDescent="0.25">
      <c r="A6711" s="77"/>
    </row>
    <row r="6712" spans="1:1" x14ac:dyDescent="0.25">
      <c r="A6712" s="77"/>
    </row>
    <row r="6713" spans="1:1" x14ac:dyDescent="0.25">
      <c r="A6713" s="77"/>
    </row>
    <row r="7474" spans="1:1" x14ac:dyDescent="0.25">
      <c r="A7474" s="77"/>
    </row>
    <row r="7475" spans="1:1" x14ac:dyDescent="0.25">
      <c r="A7475" s="77"/>
    </row>
    <row r="7476" spans="1:1" x14ac:dyDescent="0.25">
      <c r="A7476" s="77"/>
    </row>
    <row r="7477" spans="1:1" x14ac:dyDescent="0.25">
      <c r="A7477" s="77"/>
    </row>
    <row r="7478" spans="1:1" x14ac:dyDescent="0.25">
      <c r="A7478" s="77"/>
    </row>
    <row r="7479" spans="1:1" x14ac:dyDescent="0.25">
      <c r="A7479" s="77"/>
    </row>
    <row r="7480" spans="1:1" x14ac:dyDescent="0.25">
      <c r="A7480" s="77"/>
    </row>
    <row r="7481" spans="1:1" x14ac:dyDescent="0.25">
      <c r="A7481" s="77"/>
    </row>
    <row r="7482" spans="1:1" x14ac:dyDescent="0.25">
      <c r="A7482" s="77"/>
    </row>
    <row r="7483" spans="1:1" x14ac:dyDescent="0.25">
      <c r="A7483" s="77"/>
    </row>
    <row r="7484" spans="1:1" x14ac:dyDescent="0.25">
      <c r="A7484" s="77"/>
    </row>
    <row r="7485" spans="1:1" x14ac:dyDescent="0.25">
      <c r="A7485" s="77"/>
    </row>
    <row r="7486" spans="1:1" x14ac:dyDescent="0.25">
      <c r="A7486" s="77"/>
    </row>
    <row r="7487" spans="1:1" x14ac:dyDescent="0.25">
      <c r="A7487" s="77"/>
    </row>
    <row r="7488" spans="1:1" x14ac:dyDescent="0.25">
      <c r="A7488" s="77"/>
    </row>
    <row r="8253" spans="1:1" x14ac:dyDescent="0.25">
      <c r="A8253" s="77"/>
    </row>
    <row r="8254" spans="1:1" x14ac:dyDescent="0.25">
      <c r="A8254" s="77"/>
    </row>
    <row r="8255" spans="1:1" x14ac:dyDescent="0.25">
      <c r="A8255" s="77"/>
    </row>
    <row r="8256" spans="1:1" x14ac:dyDescent="0.25">
      <c r="A8256" s="77"/>
    </row>
    <row r="8257" spans="1:1" x14ac:dyDescent="0.25">
      <c r="A8257" s="77"/>
    </row>
    <row r="8258" spans="1:1" x14ac:dyDescent="0.25">
      <c r="A8258" s="77"/>
    </row>
    <row r="8259" spans="1:1" x14ac:dyDescent="0.25">
      <c r="A8259" s="77"/>
    </row>
    <row r="8260" spans="1:1" x14ac:dyDescent="0.25">
      <c r="A8260" s="77"/>
    </row>
    <row r="8261" spans="1:1" x14ac:dyDescent="0.25">
      <c r="A8261" s="77"/>
    </row>
    <row r="8262" spans="1:1" x14ac:dyDescent="0.25">
      <c r="A8262" s="77"/>
    </row>
    <row r="8263" spans="1:1" x14ac:dyDescent="0.25">
      <c r="A8263" s="77"/>
    </row>
    <row r="8264" spans="1:1" x14ac:dyDescent="0.25">
      <c r="A8264" s="77"/>
    </row>
    <row r="8265" spans="1:1" x14ac:dyDescent="0.25">
      <c r="A8265" s="77"/>
    </row>
    <row r="8266" spans="1:1" x14ac:dyDescent="0.25">
      <c r="A8266" s="77"/>
    </row>
    <row r="8267" spans="1:1" x14ac:dyDescent="0.25">
      <c r="A8267" s="77"/>
    </row>
    <row r="8476" spans="6:6" x14ac:dyDescent="0.25">
      <c r="F8476" s="119"/>
    </row>
    <row r="8477" spans="6:6" x14ac:dyDescent="0.25">
      <c r="F8477" s="119"/>
    </row>
    <row r="8478" spans="6:6" x14ac:dyDescent="0.25">
      <c r="F8478" s="505"/>
    </row>
  </sheetData>
  <autoFilter ref="A1:K40205" xr:uid="{06926855-FD9E-47AF-8021-AA614D2E1B4D}"/>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9061-4627-4005-A7B1-22CE350049A3}">
  <sheetPr codeName="Sheet10" filterMode="1"/>
  <dimension ref="A1:CX65"/>
  <sheetViews>
    <sheetView zoomScale="75" zoomScaleNormal="120" workbookViewId="0">
      <pane xSplit="7" ySplit="4" topLeftCell="AN8" activePane="bottomRight" state="frozen"/>
      <selection activeCell="H3422" sqref="H3422"/>
      <selection pane="topRight" activeCell="H3422" sqref="H3422"/>
      <selection pane="bottomLeft" activeCell="H3422" sqref="H3422"/>
      <selection pane="bottomRight" activeCell="H3422" sqref="H3422"/>
    </sheetView>
  </sheetViews>
  <sheetFormatPr defaultColWidth="9.140625" defaultRowHeight="15" x14ac:dyDescent="0.25"/>
  <cols>
    <col min="1" max="1" width="9.85546875" style="74" customWidth="1"/>
    <col min="2" max="2" width="18.28515625" style="74" bestFit="1" customWidth="1"/>
    <col min="3" max="3" width="18.28515625" customWidth="1"/>
    <col min="4" max="4" width="38.140625" style="74" customWidth="1"/>
    <col min="5" max="5" width="16.42578125" style="74" bestFit="1" customWidth="1"/>
    <col min="6" max="6" width="22.5703125" style="74" bestFit="1" customWidth="1"/>
    <col min="7" max="7" width="18" style="74" customWidth="1"/>
    <col min="8" max="8" width="25.140625" style="74" bestFit="1" customWidth="1"/>
    <col min="9" max="9" width="18.42578125" style="74" customWidth="1"/>
    <col min="10" max="10" width="15.140625" style="74" customWidth="1"/>
    <col min="11" max="11" width="19.140625" style="74" customWidth="1"/>
    <col min="12" max="12" width="28.5703125" style="74" customWidth="1"/>
    <col min="13" max="13" width="18.28515625" style="74" customWidth="1"/>
    <col min="14" max="14" width="20.5703125" style="74" customWidth="1"/>
    <col min="15" max="15" width="19" style="74" customWidth="1"/>
    <col min="16" max="16" width="16" style="95" customWidth="1"/>
    <col min="17" max="17" width="16.140625" style="95" customWidth="1"/>
    <col min="18" max="18" width="16" style="95" customWidth="1"/>
    <col min="19" max="25" width="16" style="74" customWidth="1"/>
    <col min="26" max="26" width="19.140625" style="74" customWidth="1"/>
    <col min="27" max="27" width="16" style="74" customWidth="1"/>
    <col min="28" max="28" width="26.28515625" style="74" bestFit="1" customWidth="1"/>
    <col min="29" max="35" width="16" style="74" customWidth="1"/>
    <col min="36" max="36" width="23" style="74" customWidth="1"/>
    <col min="37" max="44" width="17.140625" style="74" customWidth="1"/>
    <col min="45" max="47" width="20" style="312" customWidth="1"/>
    <col min="48" max="52" width="20" style="74" customWidth="1"/>
    <col min="53" max="59" width="20.5703125" style="74" customWidth="1"/>
    <col min="60" max="60" width="21.28515625" style="74" customWidth="1"/>
    <col min="61" max="65" width="21.42578125" style="74" customWidth="1"/>
    <col min="66" max="69" width="19.42578125" style="74" customWidth="1"/>
    <col min="70" max="70" width="23.140625" style="74" bestFit="1" customWidth="1"/>
    <col min="71" max="73" width="23" style="74" customWidth="1"/>
    <col min="74" max="75" width="23" style="83" customWidth="1"/>
    <col min="76" max="77" width="22.28515625" style="83" customWidth="1"/>
    <col min="78" max="80" width="22.28515625" style="74" customWidth="1"/>
    <col min="81" max="85" width="21.28515625" style="74" customWidth="1"/>
    <col min="86" max="90" width="20.140625" style="74" customWidth="1"/>
    <col min="91" max="91" width="5.28515625" style="74" customWidth="1"/>
    <col min="92" max="96" width="17.5703125" style="327" customWidth="1"/>
    <col min="97" max="97" width="20.28515625" style="74" bestFit="1" customWidth="1"/>
    <col min="98" max="98" width="15.5703125" style="74" bestFit="1" customWidth="1"/>
    <col min="99" max="99" width="16" style="74" bestFit="1" customWidth="1"/>
    <col min="100" max="100" width="17.5703125" style="327" customWidth="1"/>
    <col min="101" max="101" width="17.85546875" style="74" customWidth="1"/>
    <col min="102" max="102" width="16.85546875" style="74" customWidth="1"/>
    <col min="103" max="103" width="9" style="74" customWidth="1"/>
    <col min="104" max="16384" width="9.140625" style="74"/>
  </cols>
  <sheetData>
    <row r="1" spans="1:102" x14ac:dyDescent="0.25">
      <c r="H1" s="564" t="s">
        <v>24128</v>
      </c>
      <c r="I1" s="564"/>
      <c r="J1" s="564"/>
      <c r="K1" s="564"/>
      <c r="L1" s="487"/>
      <c r="M1" s="563" t="s">
        <v>24180</v>
      </c>
      <c r="N1" s="563"/>
      <c r="O1" s="563"/>
      <c r="P1" s="563"/>
      <c r="Q1" s="563"/>
      <c r="R1" s="563"/>
      <c r="S1" s="562" t="s">
        <v>24181</v>
      </c>
      <c r="T1" s="562"/>
      <c r="U1" s="562"/>
      <c r="V1" s="562"/>
      <c r="W1" s="562"/>
      <c r="X1" s="562"/>
      <c r="Y1" s="562"/>
      <c r="Z1" s="562"/>
      <c r="AA1" s="562"/>
      <c r="AB1" s="562"/>
      <c r="AC1" s="563" t="s">
        <v>24182</v>
      </c>
      <c r="AD1" s="563"/>
      <c r="AE1" s="563"/>
      <c r="AF1" s="563"/>
      <c r="AG1" s="563"/>
      <c r="AH1" s="563"/>
      <c r="AI1" s="563"/>
      <c r="AJ1" s="563"/>
      <c r="AK1" s="562" t="s">
        <v>24183</v>
      </c>
      <c r="AL1" s="562"/>
      <c r="AM1" s="562"/>
      <c r="AN1" s="566"/>
      <c r="AO1" s="145"/>
      <c r="AP1" s="145"/>
      <c r="AQ1" s="145"/>
      <c r="AR1" s="145"/>
      <c r="AS1" s="563" t="s">
        <v>24184</v>
      </c>
      <c r="AT1" s="563"/>
      <c r="AU1" s="563"/>
      <c r="AV1" s="567"/>
      <c r="AW1" s="144"/>
      <c r="AX1" s="144"/>
      <c r="AY1" s="144"/>
      <c r="AZ1" s="144"/>
      <c r="BA1" s="569" t="s">
        <v>24185</v>
      </c>
      <c r="BB1" s="570"/>
      <c r="BC1" s="570"/>
      <c r="BD1" s="570"/>
      <c r="BE1" s="570"/>
      <c r="BF1" s="570"/>
      <c r="BG1" s="570"/>
      <c r="BH1" s="571"/>
      <c r="BI1" s="563" t="s">
        <v>24186</v>
      </c>
      <c r="BJ1" s="563"/>
      <c r="BK1" s="563"/>
      <c r="BL1" s="567"/>
      <c r="BM1" s="144"/>
      <c r="BN1" s="562" t="s">
        <v>24187</v>
      </c>
      <c r="BO1" s="562"/>
      <c r="BP1" s="562"/>
      <c r="BQ1" s="566"/>
      <c r="BR1" s="145"/>
      <c r="BS1" s="563" t="s">
        <v>24188</v>
      </c>
      <c r="BT1" s="563"/>
      <c r="BU1" s="563"/>
      <c r="BV1" s="567"/>
      <c r="BW1" s="144"/>
      <c r="BX1" s="562" t="s">
        <v>24189</v>
      </c>
      <c r="BY1" s="562"/>
      <c r="BZ1" s="562"/>
      <c r="CA1" s="566"/>
      <c r="CB1" s="145"/>
      <c r="CC1" s="568" t="s">
        <v>24190</v>
      </c>
      <c r="CD1" s="568"/>
      <c r="CE1" s="568"/>
      <c r="CF1" s="568"/>
      <c r="CG1" s="144"/>
      <c r="CH1" s="562" t="s">
        <v>24191</v>
      </c>
      <c r="CI1" s="562"/>
      <c r="CJ1" s="562"/>
      <c r="CK1" s="566"/>
      <c r="CL1" s="360"/>
    </row>
    <row r="2" spans="1:102" ht="69" x14ac:dyDescent="0.25">
      <c r="H2" s="489" t="s">
        <v>24129</v>
      </c>
      <c r="I2" s="488" t="s">
        <v>24132</v>
      </c>
      <c r="J2" s="488" t="s">
        <v>24133</v>
      </c>
      <c r="K2" s="488" t="s">
        <v>24136</v>
      </c>
      <c r="L2" s="492" t="s">
        <v>24137</v>
      </c>
      <c r="M2" s="86" t="s">
        <v>23721</v>
      </c>
      <c r="N2" s="86" t="s">
        <v>875</v>
      </c>
      <c r="O2" s="86" t="s">
        <v>23727</v>
      </c>
      <c r="P2" s="478" t="s">
        <v>23828</v>
      </c>
      <c r="Q2" s="478" t="s">
        <v>23617</v>
      </c>
      <c r="R2" s="478" t="s">
        <v>24135</v>
      </c>
      <c r="S2" s="88" t="s">
        <v>23721</v>
      </c>
      <c r="T2" s="88" t="s">
        <v>875</v>
      </c>
      <c r="U2" s="88" t="s">
        <v>23727</v>
      </c>
      <c r="V2" s="88" t="s">
        <v>23828</v>
      </c>
      <c r="W2" s="512" t="s">
        <v>23618</v>
      </c>
      <c r="X2" s="510" t="s">
        <v>24132</v>
      </c>
      <c r="Y2" s="510" t="s">
        <v>24133</v>
      </c>
      <c r="Z2" s="513" t="s">
        <v>24263</v>
      </c>
      <c r="AA2" s="512" t="s">
        <v>24135</v>
      </c>
      <c r="AB2" s="512" t="s">
        <v>24137</v>
      </c>
      <c r="AC2" s="86" t="s">
        <v>23721</v>
      </c>
      <c r="AD2" s="86" t="s">
        <v>875</v>
      </c>
      <c r="AE2" s="86" t="s">
        <v>23727</v>
      </c>
      <c r="AF2" s="87" t="s">
        <v>23828</v>
      </c>
      <c r="AG2" s="87" t="s">
        <v>23707</v>
      </c>
      <c r="AH2" s="516" t="s">
        <v>24682</v>
      </c>
      <c r="AI2" s="87" t="s">
        <v>24135</v>
      </c>
      <c r="AJ2" s="87" t="s">
        <v>24137</v>
      </c>
      <c r="AK2" s="94" t="s">
        <v>23721</v>
      </c>
      <c r="AL2" s="94" t="s">
        <v>875</v>
      </c>
      <c r="AM2" s="94" t="s">
        <v>23727</v>
      </c>
      <c r="AN2" s="94" t="s">
        <v>23828</v>
      </c>
      <c r="AO2" s="89" t="s">
        <v>23713</v>
      </c>
      <c r="AP2" s="528" t="s">
        <v>24682</v>
      </c>
      <c r="AQ2" s="89" t="s">
        <v>24135</v>
      </c>
      <c r="AR2" s="528" t="s">
        <v>24137</v>
      </c>
      <c r="AS2" s="323" t="s">
        <v>23721</v>
      </c>
      <c r="AT2" s="323" t="s">
        <v>875</v>
      </c>
      <c r="AU2" s="323" t="s">
        <v>23727</v>
      </c>
      <c r="AV2" s="87" t="s">
        <v>23828</v>
      </c>
      <c r="AW2" s="87" t="s">
        <v>23762</v>
      </c>
      <c r="AX2" s="516" t="s">
        <v>24682</v>
      </c>
      <c r="AY2" s="87" t="s">
        <v>24135</v>
      </c>
      <c r="AZ2" s="516" t="s">
        <v>24137</v>
      </c>
      <c r="BA2" s="543" t="s">
        <v>23721</v>
      </c>
      <c r="BB2" s="543" t="s">
        <v>875</v>
      </c>
      <c r="BC2" s="543" t="s">
        <v>23727</v>
      </c>
      <c r="BD2" s="544" t="s">
        <v>23828</v>
      </c>
      <c r="BE2" s="545" t="s">
        <v>23783</v>
      </c>
      <c r="BF2" s="546" t="s">
        <v>24682</v>
      </c>
      <c r="BG2" s="544" t="s">
        <v>24135</v>
      </c>
      <c r="BH2" s="547" t="s">
        <v>24137</v>
      </c>
      <c r="BI2" s="86" t="s">
        <v>23721</v>
      </c>
      <c r="BJ2" s="86" t="s">
        <v>875</v>
      </c>
      <c r="BK2" s="86" t="s">
        <v>23727</v>
      </c>
      <c r="BL2" s="87" t="s">
        <v>23828</v>
      </c>
      <c r="BM2" s="87" t="s">
        <v>23829</v>
      </c>
      <c r="BN2" s="94" t="s">
        <v>23721</v>
      </c>
      <c r="BO2" s="94" t="s">
        <v>875</v>
      </c>
      <c r="BP2" s="94" t="s">
        <v>23727</v>
      </c>
      <c r="BQ2" s="94" t="s">
        <v>23828</v>
      </c>
      <c r="BR2" s="88" t="s">
        <v>23830</v>
      </c>
      <c r="BS2" s="86" t="s">
        <v>23721</v>
      </c>
      <c r="BT2" s="86" t="s">
        <v>875</v>
      </c>
      <c r="BU2" s="86" t="s">
        <v>23727</v>
      </c>
      <c r="BV2" s="87" t="s">
        <v>23828</v>
      </c>
      <c r="BW2" s="87" t="s">
        <v>23831</v>
      </c>
      <c r="BX2" s="94" t="s">
        <v>23721</v>
      </c>
      <c r="BY2" s="94" t="s">
        <v>875</v>
      </c>
      <c r="BZ2" s="94" t="s">
        <v>23727</v>
      </c>
      <c r="CA2" s="94" t="s">
        <v>23828</v>
      </c>
      <c r="CB2" s="88" t="s">
        <v>23971</v>
      </c>
      <c r="CC2" s="86" t="s">
        <v>23721</v>
      </c>
      <c r="CD2" s="86" t="s">
        <v>875</v>
      </c>
      <c r="CE2" s="86" t="s">
        <v>23727</v>
      </c>
      <c r="CF2" s="87" t="s">
        <v>23828</v>
      </c>
      <c r="CG2" s="87" t="s">
        <v>23832</v>
      </c>
      <c r="CH2" s="94" t="s">
        <v>23721</v>
      </c>
      <c r="CI2" s="94" t="s">
        <v>875</v>
      </c>
      <c r="CJ2" s="94" t="s">
        <v>23727</v>
      </c>
      <c r="CK2" s="94" t="s">
        <v>23828</v>
      </c>
      <c r="CL2" s="94" t="s">
        <v>23833</v>
      </c>
      <c r="CN2" s="565" t="s">
        <v>23835</v>
      </c>
      <c r="CO2" s="565"/>
      <c r="CP2" s="565"/>
      <c r="CQ2" s="565"/>
      <c r="CR2" s="565"/>
      <c r="CT2" s="565" t="s">
        <v>23796</v>
      </c>
      <c r="CU2" s="565"/>
      <c r="CV2" s="565"/>
      <c r="CW2" s="565"/>
      <c r="CX2" s="565"/>
    </row>
    <row r="3" spans="1:102" s="96" customFormat="1" ht="30" x14ac:dyDescent="0.25">
      <c r="A3" s="76" t="s">
        <v>565</v>
      </c>
      <c r="B3" s="76" t="s">
        <v>0</v>
      </c>
      <c r="C3"/>
      <c r="D3" s="76" t="s">
        <v>747</v>
      </c>
      <c r="E3" s="76" t="s">
        <v>745</v>
      </c>
      <c r="F3" s="76" t="s">
        <v>23722</v>
      </c>
      <c r="G3" s="76" t="s">
        <v>276</v>
      </c>
      <c r="H3" s="85">
        <f t="shared" ref="H3:AM3" si="0">SUM(H5:H57)</f>
        <v>5415444.1737548942</v>
      </c>
      <c r="I3" s="85">
        <f t="shared" si="0"/>
        <v>3858060.0852330779</v>
      </c>
      <c r="J3" s="85">
        <f t="shared" si="0"/>
        <v>-30295.979999999981</v>
      </c>
      <c r="K3" s="85">
        <f t="shared" si="0"/>
        <v>3827764.1052330774</v>
      </c>
      <c r="L3" s="85">
        <f t="shared" si="0"/>
        <v>1587680.0685218149</v>
      </c>
      <c r="M3" s="75">
        <f t="shared" si="0"/>
        <v>6728093.8099999996</v>
      </c>
      <c r="N3" s="75">
        <f t="shared" si="0"/>
        <v>267960.84999999986</v>
      </c>
      <c r="O3" s="75">
        <f t="shared" si="0"/>
        <v>598367.57999999996</v>
      </c>
      <c r="P3" s="75">
        <f t="shared" si="0"/>
        <v>7594422.2399999993</v>
      </c>
      <c r="Q3" s="75">
        <f t="shared" si="0"/>
        <v>6557566.6500000004</v>
      </c>
      <c r="R3" s="75">
        <f t="shared" si="0"/>
        <v>10385330.757775849</v>
      </c>
      <c r="S3" s="85">
        <f t="shared" si="0"/>
        <v>6653890.1799999997</v>
      </c>
      <c r="T3" s="85">
        <f t="shared" si="0"/>
        <v>274148.83000000013</v>
      </c>
      <c r="U3" s="85">
        <f t="shared" si="0"/>
        <v>623571.81000000029</v>
      </c>
      <c r="V3" s="85">
        <f t="shared" si="0"/>
        <v>7551610.8200000003</v>
      </c>
      <c r="W3" s="85">
        <f t="shared" si="0"/>
        <v>6245332.1480027074</v>
      </c>
      <c r="X3" s="85">
        <f t="shared" si="0"/>
        <v>27659.130464790564</v>
      </c>
      <c r="Y3" s="85">
        <f t="shared" si="0"/>
        <v>-52578.419855849585</v>
      </c>
      <c r="Z3" s="85">
        <f t="shared" si="0"/>
        <v>-24919.289391059021</v>
      </c>
      <c r="AA3" s="85">
        <f t="shared" si="0"/>
        <v>6220412.858611647</v>
      </c>
      <c r="AB3" s="85">
        <f t="shared" si="0"/>
        <v>1612599.3579128736</v>
      </c>
      <c r="AC3" s="75">
        <f t="shared" si="0"/>
        <v>6709870.790000001</v>
      </c>
      <c r="AD3" s="75">
        <f t="shared" si="0"/>
        <v>270633.66000000009</v>
      </c>
      <c r="AE3" s="75">
        <f t="shared" si="0"/>
        <v>622333.02000000025</v>
      </c>
      <c r="AF3" s="75">
        <f t="shared" si="0"/>
        <v>7602837.4700000007</v>
      </c>
      <c r="AG3" s="75">
        <f t="shared" si="0"/>
        <v>6432504.1976470323</v>
      </c>
      <c r="AH3" s="75">
        <f t="shared" si="0"/>
        <v>4507.6395352093678</v>
      </c>
      <c r="AI3" s="75">
        <f>SUM(AI5:AI57)</f>
        <v>6437011.8371822415</v>
      </c>
      <c r="AJ3" s="75">
        <f t="shared" si="0"/>
        <v>1608091.7183776645</v>
      </c>
      <c r="AK3" s="85">
        <f t="shared" si="0"/>
        <v>6733946.580000001</v>
      </c>
      <c r="AL3" s="85">
        <f t="shared" si="0"/>
        <v>584704.9600000002</v>
      </c>
      <c r="AM3" s="85">
        <f t="shared" si="0"/>
        <v>299647.00000000012</v>
      </c>
      <c r="AN3" s="85">
        <f t="shared" ref="AN3:BZ3" si="1">SUM(AN5:AN57)</f>
        <v>7618298.540000001</v>
      </c>
      <c r="AO3" s="85">
        <f>SUM(AO5:AO57)</f>
        <v>6668795.4660898475</v>
      </c>
      <c r="AP3" s="85">
        <f>SUM(AP5:AP57)</f>
        <v>310326.61287782504</v>
      </c>
      <c r="AQ3" s="85">
        <f>SUM(AQ5:AQ57)</f>
        <v>6979122.0789676709</v>
      </c>
      <c r="AR3" s="85">
        <f>SUM(AR5:AR57)</f>
        <v>1297765.1054998394</v>
      </c>
      <c r="AS3" s="324">
        <f t="shared" si="1"/>
        <v>6697890.1899999985</v>
      </c>
      <c r="AT3" s="324">
        <f t="shared" si="1"/>
        <v>582409.37000000011</v>
      </c>
      <c r="AU3" s="324">
        <f t="shared" si="1"/>
        <v>292081.61999999994</v>
      </c>
      <c r="AV3" s="75">
        <f t="shared" si="1"/>
        <v>7572381.1799999988</v>
      </c>
      <c r="AW3" s="75">
        <f t="shared" si="1"/>
        <v>6045443.7445835471</v>
      </c>
      <c r="AX3" s="75">
        <f t="shared" si="1"/>
        <v>0</v>
      </c>
      <c r="AY3" s="75">
        <f t="shared" si="1"/>
        <v>6045443.7445835471</v>
      </c>
      <c r="AZ3" s="75">
        <f t="shared" si="1"/>
        <v>1297765.1054998394</v>
      </c>
      <c r="BA3" s="85">
        <f t="shared" si="1"/>
        <v>6697890.1899999985</v>
      </c>
      <c r="BB3" s="85">
        <f t="shared" si="1"/>
        <v>582409.37000000011</v>
      </c>
      <c r="BC3" s="85">
        <f t="shared" si="1"/>
        <v>292081.61999999994</v>
      </c>
      <c r="BD3" s="85">
        <f t="shared" si="1"/>
        <v>7572381.1799999988</v>
      </c>
      <c r="BE3" s="85">
        <f t="shared" si="1"/>
        <v>6045443.7445835471</v>
      </c>
      <c r="BF3" s="85">
        <f t="shared" si="1"/>
        <v>0</v>
      </c>
      <c r="BG3" s="85">
        <f t="shared" si="1"/>
        <v>6045443.7445835471</v>
      </c>
      <c r="BH3" s="85">
        <f t="shared" si="1"/>
        <v>1297765.1054998394</v>
      </c>
      <c r="BI3" s="75">
        <f t="shared" si="1"/>
        <v>0</v>
      </c>
      <c r="BJ3" s="75">
        <f t="shared" si="1"/>
        <v>0</v>
      </c>
      <c r="BK3" s="75">
        <f t="shared" si="1"/>
        <v>0</v>
      </c>
      <c r="BL3" s="75">
        <f t="shared" si="1"/>
        <v>0</v>
      </c>
      <c r="BM3" s="75">
        <f t="shared" si="1"/>
        <v>0</v>
      </c>
      <c r="BN3" s="85">
        <f t="shared" si="1"/>
        <v>0</v>
      </c>
      <c r="BO3" s="85">
        <f t="shared" si="1"/>
        <v>0</v>
      </c>
      <c r="BP3" s="85">
        <f t="shared" si="1"/>
        <v>0</v>
      </c>
      <c r="BQ3" s="85">
        <f t="shared" si="1"/>
        <v>0</v>
      </c>
      <c r="BR3" s="85">
        <f t="shared" si="1"/>
        <v>0</v>
      </c>
      <c r="BS3" s="75">
        <f t="shared" si="1"/>
        <v>0</v>
      </c>
      <c r="BT3" s="75">
        <f t="shared" si="1"/>
        <v>0</v>
      </c>
      <c r="BU3" s="75">
        <f t="shared" si="1"/>
        <v>0</v>
      </c>
      <c r="BV3" s="75">
        <f t="shared" si="1"/>
        <v>0</v>
      </c>
      <c r="BW3" s="75">
        <f t="shared" si="1"/>
        <v>0</v>
      </c>
      <c r="BX3" s="85">
        <f t="shared" si="1"/>
        <v>0</v>
      </c>
      <c r="BY3" s="85">
        <f t="shared" si="1"/>
        <v>0</v>
      </c>
      <c r="BZ3" s="85">
        <f t="shared" si="1"/>
        <v>0</v>
      </c>
      <c r="CA3" s="85">
        <f>SUM(AK5:AK57)</f>
        <v>6733946.580000001</v>
      </c>
      <c r="CB3" s="85">
        <f>SUM(CB5:CB57)</f>
        <v>0</v>
      </c>
      <c r="CC3" s="75">
        <f>SUM(AK5:AK57)</f>
        <v>6733946.580000001</v>
      </c>
      <c r="CD3" s="75">
        <f t="shared" ref="CD3:CL3" si="2">SUM(CD5:CD57)</f>
        <v>0</v>
      </c>
      <c r="CE3" s="75">
        <f t="shared" si="2"/>
        <v>0</v>
      </c>
      <c r="CF3" s="75">
        <f t="shared" si="2"/>
        <v>0</v>
      </c>
      <c r="CG3" s="75">
        <f t="shared" si="2"/>
        <v>0</v>
      </c>
      <c r="CH3" s="85">
        <f t="shared" si="2"/>
        <v>0</v>
      </c>
      <c r="CI3" s="85">
        <f t="shared" si="2"/>
        <v>0</v>
      </c>
      <c r="CJ3" s="85">
        <f t="shared" si="2"/>
        <v>0</v>
      </c>
      <c r="CK3" s="85">
        <f t="shared" si="2"/>
        <v>0</v>
      </c>
      <c r="CL3" s="85">
        <f t="shared" si="2"/>
        <v>0</v>
      </c>
      <c r="CN3" s="361" t="s">
        <v>23834</v>
      </c>
      <c r="CO3" s="361" t="s">
        <v>23761</v>
      </c>
      <c r="CP3" s="361" t="s">
        <v>23760</v>
      </c>
      <c r="CQ3" s="361" t="s">
        <v>23725</v>
      </c>
      <c r="CR3" s="361" t="s">
        <v>23724</v>
      </c>
      <c r="CT3" s="322" t="s">
        <v>23834</v>
      </c>
      <c r="CU3" s="322" t="s">
        <v>23761</v>
      </c>
      <c r="CV3" s="361" t="s">
        <v>23836</v>
      </c>
      <c r="CW3" s="341" t="s">
        <v>23791</v>
      </c>
      <c r="CX3" s="341" t="s">
        <v>23792</v>
      </c>
    </row>
    <row r="4" spans="1:102" s="96" customFormat="1" x14ac:dyDescent="0.25">
      <c r="A4" s="81"/>
      <c r="B4" s="81"/>
      <c r="C4"/>
      <c r="D4" s="81"/>
      <c r="E4" s="81"/>
      <c r="F4" s="81"/>
      <c r="G4" s="81"/>
      <c r="H4" s="158"/>
      <c r="I4" s="158"/>
      <c r="J4" s="158"/>
      <c r="K4" s="158"/>
      <c r="L4" s="158"/>
      <c r="M4" s="82"/>
      <c r="N4" s="82"/>
      <c r="O4" s="82"/>
      <c r="P4" s="82"/>
      <c r="Q4" s="82"/>
      <c r="R4" s="82"/>
      <c r="S4" s="81"/>
      <c r="T4" s="81"/>
      <c r="U4" s="81"/>
      <c r="V4" s="81"/>
      <c r="W4" s="158"/>
      <c r="X4" s="158"/>
      <c r="Y4" s="158"/>
      <c r="Z4" s="158"/>
      <c r="AA4" s="158"/>
      <c r="AB4" s="158"/>
      <c r="AC4" s="82"/>
      <c r="AD4" s="82"/>
      <c r="AE4" s="82"/>
      <c r="AF4" s="82"/>
      <c r="AG4" s="82"/>
      <c r="AH4" s="158"/>
      <c r="AI4" s="158"/>
      <c r="AJ4" s="158"/>
      <c r="AK4" s="81"/>
      <c r="AL4" s="81"/>
      <c r="AM4" s="81"/>
      <c r="AN4" s="81"/>
      <c r="AO4" s="158"/>
      <c r="AP4" s="158"/>
      <c r="AQ4" s="158"/>
      <c r="AR4" s="158"/>
      <c r="AS4" s="325"/>
      <c r="AT4" s="325"/>
      <c r="AU4" s="325"/>
      <c r="AV4" s="82"/>
      <c r="AW4" s="82"/>
      <c r="AX4" s="82"/>
      <c r="AY4" s="82"/>
      <c r="AZ4" s="82"/>
      <c r="BA4" s="81"/>
      <c r="BB4" s="81"/>
      <c r="BC4" s="81"/>
      <c r="BD4" s="81"/>
      <c r="BE4" s="158"/>
      <c r="BF4" s="158"/>
      <c r="BG4" s="158"/>
      <c r="BH4" s="158"/>
      <c r="BI4" s="82"/>
      <c r="BJ4" s="82"/>
      <c r="BK4" s="82"/>
      <c r="BL4" s="82"/>
      <c r="BM4" s="82"/>
      <c r="BN4" s="81"/>
      <c r="BO4" s="81"/>
      <c r="BP4" s="81"/>
      <c r="BQ4" s="81"/>
      <c r="BR4" s="158"/>
      <c r="BS4" s="82"/>
      <c r="BT4" s="82"/>
      <c r="BU4" s="82"/>
      <c r="BV4" s="82"/>
      <c r="BW4" s="82"/>
      <c r="BX4" s="81"/>
      <c r="BY4" s="81"/>
      <c r="BZ4" s="81"/>
      <c r="CA4" s="81"/>
      <c r="CB4" s="158"/>
      <c r="CC4" s="82"/>
      <c r="CD4" s="82"/>
      <c r="CE4" s="82"/>
      <c r="CF4" s="82"/>
      <c r="CG4" s="82"/>
      <c r="CH4" s="81"/>
      <c r="CI4" s="81"/>
      <c r="CJ4" s="81"/>
      <c r="CK4" s="81"/>
      <c r="CL4" s="81"/>
      <c r="CN4" s="328">
        <f>SUM(CN5:CN57)</f>
        <v>53130229.970000006</v>
      </c>
      <c r="CO4" s="328">
        <f>SUM(CO5:CO57)</f>
        <v>27694759.990425278</v>
      </c>
      <c r="CP4" s="328">
        <f>SUM(CP5:CP57)</f>
        <v>-25435469.979574729</v>
      </c>
      <c r="CQ4" s="328">
        <f>SUM(CQ5:CQ57)</f>
        <v>-19260768.329574727</v>
      </c>
      <c r="CR4" s="328">
        <f>SUM(CR5:CR57)</f>
        <v>-6174701.6500000013</v>
      </c>
      <c r="CT4" s="299">
        <f>SUM(CT5:CT58)</f>
        <v>20091854.779999994</v>
      </c>
      <c r="CU4" s="299">
        <f>SUM(CU5:CU58)</f>
        <v>19235402.995649736</v>
      </c>
      <c r="CV4" s="328">
        <f>SUM(CV5:CV58)</f>
        <v>856451.78435026272</v>
      </c>
      <c r="CW4" s="328">
        <f>SUM(CW5:CW58)</f>
        <v>-20237.479999999312</v>
      </c>
      <c r="CX4" s="328">
        <f>SUM(CX5:CX58)</f>
        <v>876689.26435026177</v>
      </c>
    </row>
    <row r="5" spans="1:102" x14ac:dyDescent="0.25">
      <c r="A5" s="77">
        <v>10042</v>
      </c>
      <c r="B5" s="77">
        <v>3023317</v>
      </c>
      <c r="C5">
        <v>3317</v>
      </c>
      <c r="D5" s="77" t="s">
        <v>415</v>
      </c>
      <c r="E5" s="77" t="s">
        <v>134</v>
      </c>
      <c r="F5" s="77" t="s">
        <v>23723</v>
      </c>
      <c r="G5" s="77" t="s">
        <v>748</v>
      </c>
      <c r="H5" s="479">
        <v>77268.917213905603</v>
      </c>
      <c r="I5" s="479">
        <v>77268.917213905603</v>
      </c>
      <c r="J5" s="479">
        <v>0</v>
      </c>
      <c r="K5" s="479">
        <f t="shared" ref="K5:K57" si="3">I5+J5</f>
        <v>77268.917213905603</v>
      </c>
      <c r="L5" s="479">
        <f t="shared" ref="L5:L57" si="4">H5-K5</f>
        <v>0</v>
      </c>
      <c r="M5" s="78">
        <f>SUMIFS('All Payrolls'!$G:$G,'All Payrolls'!$F:$F,$M$1, 'All Payrolls'!$A:$A,'Monthly Payroll Deductions'!$B5)</f>
        <v>118691.64</v>
      </c>
      <c r="N5" s="78"/>
      <c r="O5" s="77"/>
      <c r="P5" s="84">
        <f t="shared" ref="P5:P57" si="5">SUM(M5:O5)</f>
        <v>118691.64</v>
      </c>
      <c r="Q5" s="84">
        <f>IFERROR(_xlfn.XLOOKUP(E5,'April Payment'!H:H,'April Payment'!AR:AR),"")</f>
        <v>113708.11999999997</v>
      </c>
      <c r="R5" s="159">
        <f>IFERROR(_xlfn.XLOOKUP(E5,'April Payment'!H:H,'April Payment'!AL:AL),"")</f>
        <v>190977.03721390557</v>
      </c>
      <c r="S5" s="79">
        <f>SUMIFS('All Payrolls'!$G:$G,'All Payrolls'!$F:$F,$S$1, 'All Payrolls'!$A:$A,'Monthly Payroll Deductions'!$B5)</f>
        <v>112609.75</v>
      </c>
      <c r="T5" s="80"/>
      <c r="U5" s="80"/>
      <c r="V5" s="93">
        <f t="shared" ref="V5:V57" si="6">SUM(S5:U5)</f>
        <v>112609.75</v>
      </c>
      <c r="W5" s="93">
        <f>IFERROR(_xlfn.XLOOKUP(E5,'May Payment'!H:H,'May Payment'!AQ:AQ),"")</f>
        <v>112940.70360665297</v>
      </c>
      <c r="X5" s="93">
        <f>IFERROR(_xlfn.XLOOKUP(E5,'May Payment'!H:H,'May Payment'!AY:AY),"")</f>
        <v>0</v>
      </c>
      <c r="Y5" s="511">
        <f>IFERROR(_xlfn.XLOOKUP(E5,'May Payment'!H:H,'May Payment'!AZ:AZ),"")</f>
        <v>0</v>
      </c>
      <c r="Z5" s="511">
        <f t="shared" ref="Z5:Z57" si="7">X5+Y5</f>
        <v>0</v>
      </c>
      <c r="AA5" s="93">
        <f>IFERROR(_xlfn.XLOOKUP(E5,'May Payment'!H:H,'May Payment'!AK:AK),"")</f>
        <v>112940.70360665297</v>
      </c>
      <c r="AB5" s="160">
        <f t="shared" ref="AB5:AB57" si="8">L5-Z5</f>
        <v>0</v>
      </c>
      <c r="AC5" s="79">
        <f>SUMIFS('All Payrolls'!$G:$G,'All Payrolls'!$F:$F,$AC$1, 'All Payrolls'!$A:$A,'Monthly Payroll Deductions'!$B5)</f>
        <v>113498</v>
      </c>
      <c r="AD5" s="80"/>
      <c r="AE5" s="80"/>
      <c r="AF5" s="84">
        <f>SUM(AC5:AE5)</f>
        <v>113498</v>
      </c>
      <c r="AG5" s="84">
        <f>IFERROR(_xlfn.XLOOKUP(E5,'June Payment'!G:G,'June Payment'!AO:AO),"")</f>
        <v>112609.74999999994</v>
      </c>
      <c r="AH5" s="84">
        <f>IFERROR(_xlfn.XLOOKUP(E5,'June Payment'!G:G,'June Payment'!AQ:AQ),"")</f>
        <v>0</v>
      </c>
      <c r="AI5" s="84">
        <f>IFERROR(_xlfn.XLOOKUP(E5,'June Payment'!G:G,'June Payment'!AR:AR),"")</f>
        <v>112609.74999999994</v>
      </c>
      <c r="AJ5" s="84">
        <f t="shared" ref="AJ5:AJ57" si="9">AB5-AH5</f>
        <v>0</v>
      </c>
      <c r="AK5" s="79">
        <f>SUMIFS('All Payrolls'!$G:$G,'All Payrolls'!$F:$F,$AK$1, 'All Payrolls'!$A:$A,'Monthly Payroll Deductions'!$B5)</f>
        <v>111666.79999999999</v>
      </c>
      <c r="AL5" s="80"/>
      <c r="AM5" s="80"/>
      <c r="AN5" s="93">
        <f>SUM(AK5:AM5)</f>
        <v>111666.79999999999</v>
      </c>
      <c r="AO5" s="93">
        <v>113498</v>
      </c>
      <c r="AP5" s="93">
        <v>0</v>
      </c>
      <c r="AQ5" s="93">
        <v>113498</v>
      </c>
      <c r="AR5" s="93">
        <f>AJ5-AP5</f>
        <v>0</v>
      </c>
      <c r="AS5" s="326">
        <f>SUMIFS('All Payrolls'!$G:$G,'All Payrolls'!$F:$F,$AS$1, 'All Payrolls'!$A:$A,'Monthly Payroll Deductions'!$B5)</f>
        <v>113789.98999999999</v>
      </c>
      <c r="AT5" s="326"/>
      <c r="AU5" s="326"/>
      <c r="AV5" s="84">
        <f>SUM(AS5:AU5)</f>
        <v>113789.98999999999</v>
      </c>
      <c r="AW5" s="84">
        <f>IFERROR(_xlfn.XLOOKUP(E5,'Aug Payment'!G:G,'Aug Payment'!AO:AO),"")</f>
        <v>106575.32060665297</v>
      </c>
      <c r="AX5" s="84" t="str">
        <f>IFERROR(_xlfn.XLOOKUP(F5,'Aug Payment'!H:H,'Aug Payment'!AQ:AQ),"0.00")</f>
        <v>0.00</v>
      </c>
      <c r="AY5" s="84">
        <f>AW5</f>
        <v>106575.32060665297</v>
      </c>
      <c r="AZ5" s="84">
        <f>AR5-AX5</f>
        <v>0</v>
      </c>
      <c r="BA5" s="79">
        <f>AS5</f>
        <v>113789.98999999999</v>
      </c>
      <c r="BB5" s="80"/>
      <c r="BC5" s="80"/>
      <c r="BD5" s="93">
        <f>SUM(BA5:BC5)</f>
        <v>113789.98999999999</v>
      </c>
      <c r="BE5" s="93">
        <f>IFERROR(_xlfn.XLOOKUP(E5,'Aug Payment'!G:G,'Aug Payment'!AO:AO),"")</f>
        <v>106575.32060665297</v>
      </c>
      <c r="BF5" s="93" t="str">
        <f>IFERROR(_xlfn.XLOOKUP(F5,'Aug Payment'!H:H,'Aug Payment'!AQ:AQ),"0.00")</f>
        <v>0.00</v>
      </c>
      <c r="BG5" s="93">
        <f>BE5+BF5</f>
        <v>106575.32060665297</v>
      </c>
      <c r="BH5" s="93">
        <f>AZ5-BF5</f>
        <v>0</v>
      </c>
      <c r="BI5" s="79"/>
      <c r="BJ5" s="78"/>
      <c r="BK5" s="77"/>
      <c r="BL5" s="84"/>
      <c r="BM5" s="84"/>
      <c r="BN5" s="79"/>
      <c r="BO5" s="80"/>
      <c r="BP5" s="80"/>
      <c r="BQ5" s="93"/>
      <c r="BR5" s="93"/>
      <c r="BS5" s="78"/>
      <c r="BT5" s="78"/>
      <c r="BU5" s="77"/>
      <c r="BV5" s="84"/>
      <c r="BW5" s="84"/>
      <c r="BX5" s="79"/>
      <c r="BY5" s="80"/>
      <c r="BZ5" s="80"/>
      <c r="CA5" s="93"/>
      <c r="CB5" s="93"/>
      <c r="CC5" s="79"/>
      <c r="CD5" s="78"/>
      <c r="CE5" s="77"/>
      <c r="CF5" s="84"/>
      <c r="CG5" s="84"/>
      <c r="CH5" s="79"/>
      <c r="CI5" s="80"/>
      <c r="CJ5" s="80"/>
      <c r="CK5" s="93"/>
      <c r="CL5" s="93"/>
      <c r="CN5" s="327">
        <f t="shared" ref="CN5:CN36" si="10">P5+V5+AF5+AN5+AV5+BD5+BL5+BQ5+BV5+AK5+CF5+CK5</f>
        <v>795712.97</v>
      </c>
      <c r="CO5" s="327">
        <f t="shared" ref="CO5:CO36" si="11">R5+AB5+AG5+AO5+AZ5+BH5+BM5+BR5+BW5+CB5+CG5+CL5</f>
        <v>417084.78721390548</v>
      </c>
      <c r="CP5" s="327">
        <f t="shared" ref="CP5:CP57" si="12">CO5-CN5</f>
        <v>-378628.18278609449</v>
      </c>
      <c r="CQ5" s="327">
        <f t="shared" ref="CQ5:CQ50" si="13">CP5</f>
        <v>-378628.18278609449</v>
      </c>
      <c r="CS5" s="475"/>
      <c r="CT5" s="287">
        <f>P5+V5+AF5</f>
        <v>344799.39</v>
      </c>
      <c r="CU5" s="287">
        <f>Q5+W5+AG5</f>
        <v>339258.57360665291</v>
      </c>
      <c r="CV5" s="327">
        <f>CT5-CU5</f>
        <v>5540.8163933471078</v>
      </c>
      <c r="CW5" s="329" t="str">
        <f t="shared" ref="CW5:CW57" si="14">IF(CV5&lt;0,CV5,"")</f>
        <v/>
      </c>
      <c r="CX5" s="329">
        <f t="shared" ref="CX5:CX57" si="15">IF(CV5&gt;0,CV5,"")</f>
        <v>5540.8163933471078</v>
      </c>
    </row>
    <row r="6" spans="1:102" x14ac:dyDescent="0.25">
      <c r="A6" s="77">
        <v>10043</v>
      </c>
      <c r="B6" s="77">
        <v>3023500</v>
      </c>
      <c r="C6">
        <v>3500</v>
      </c>
      <c r="D6" s="77" t="s">
        <v>419</v>
      </c>
      <c r="E6" s="77" t="s">
        <v>125</v>
      </c>
      <c r="F6" s="77" t="s">
        <v>23723</v>
      </c>
      <c r="G6" s="77" t="s">
        <v>748</v>
      </c>
      <c r="H6" s="479">
        <v>-17681.299999999901</v>
      </c>
      <c r="I6" s="479">
        <v>0</v>
      </c>
      <c r="J6" s="479">
        <v>-267.31999999994878</v>
      </c>
      <c r="K6" s="479">
        <f t="shared" si="3"/>
        <v>-267.31999999994878</v>
      </c>
      <c r="L6" s="479">
        <f t="shared" si="4"/>
        <v>-17413.979999999952</v>
      </c>
      <c r="M6" s="78">
        <f>SUMIFS('All Payrolls'!$G:$G,'All Payrolls'!$F:$F,$M$1, 'All Payrolls'!$A:$A,'Monthly Payroll Deductions'!$B6)</f>
        <v>64626.81</v>
      </c>
      <c r="N6" s="78"/>
      <c r="O6" s="77"/>
      <c r="P6" s="84">
        <f t="shared" si="5"/>
        <v>64626.81</v>
      </c>
      <c r="Q6" s="84">
        <f>IFERROR(_xlfn.XLOOKUP(E6,'April Payment'!H:H,'April Payment'!AR:AR),"")</f>
        <v>67684.800000000003</v>
      </c>
      <c r="R6" s="159">
        <f>IFERROR(_xlfn.XLOOKUP(E6,'April Payment'!H:H,'April Payment'!AL:AL),"")</f>
        <v>67417.480000000054</v>
      </c>
      <c r="S6" s="79">
        <f>SUMIFS('All Payrolls'!$G:$G,'All Payrolls'!$F:$F,$S$1, 'All Payrolls'!$A:$A,'Monthly Payroll Deductions'!$B6)</f>
        <v>62178.48000000001</v>
      </c>
      <c r="T6" s="80"/>
      <c r="U6" s="80"/>
      <c r="V6" s="93">
        <f t="shared" si="6"/>
        <v>62178.48000000001</v>
      </c>
      <c r="W6" s="93">
        <f>IFERROR(_xlfn.XLOOKUP(E6,'May Payment'!H:H,'May Payment'!AQ:AQ),"")</f>
        <v>64626.81</v>
      </c>
      <c r="X6" s="93">
        <f>IFERROR(_xlfn.XLOOKUP(E6,'May Payment'!H:H,'May Payment'!AY:AY),"")</f>
        <v>0</v>
      </c>
      <c r="Y6" s="511">
        <f>IFERROR(_xlfn.XLOOKUP(E6,'May Payment'!H:H,'May Payment'!AZ:AZ),"")</f>
        <v>-17413.979999999952</v>
      </c>
      <c r="Z6" s="511">
        <f t="shared" si="7"/>
        <v>-17413.979999999952</v>
      </c>
      <c r="AA6" s="93">
        <f>IFERROR(_xlfn.XLOOKUP(E6,'May Payment'!H:H,'May Payment'!AK:AK),"")</f>
        <v>47212.830000000045</v>
      </c>
      <c r="AB6" s="160">
        <f t="shared" si="8"/>
        <v>0</v>
      </c>
      <c r="AC6" s="79">
        <f>SUMIFS('All Payrolls'!$G:$G,'All Payrolls'!$F:$F,$AC$1, 'All Payrolls'!$A:$A,'Monthly Payroll Deductions'!$B6)</f>
        <v>61499.28</v>
      </c>
      <c r="AD6" s="80"/>
      <c r="AE6" s="80"/>
      <c r="AF6" s="84">
        <f t="shared" ref="AF6:AF57" si="16">SUM(AC6:AE6)</f>
        <v>61499.28</v>
      </c>
      <c r="AG6" s="84">
        <f>IFERROR(_xlfn.XLOOKUP(E6,'June Payment'!G:G,'June Payment'!AO:AO),"")</f>
        <v>62178.480000000018</v>
      </c>
      <c r="AH6" s="84">
        <f>IFERROR(_xlfn.XLOOKUP(E6,'June Payment'!G:G,'June Payment'!AQ:AQ),"")</f>
        <v>0</v>
      </c>
      <c r="AI6" s="84">
        <f>IFERROR(_xlfn.XLOOKUP(E6,'June Payment'!G:G,'June Payment'!AR:AR),"")</f>
        <v>62178.480000000018</v>
      </c>
      <c r="AJ6" s="84">
        <f t="shared" si="9"/>
        <v>0</v>
      </c>
      <c r="AK6" s="79">
        <f>SUMIFS('All Payrolls'!$G:$G,'All Payrolls'!$F:$F,$AK$1, 'All Payrolls'!$A:$A,'Monthly Payroll Deductions'!$B6)</f>
        <v>61716.969999999987</v>
      </c>
      <c r="AL6" s="80"/>
      <c r="AM6" s="80"/>
      <c r="AN6" s="93">
        <f t="shared" ref="AN6:AN57" si="17">SUM(AK6:AM6)</f>
        <v>61716.969999999987</v>
      </c>
      <c r="AO6" s="93">
        <v>61499.28</v>
      </c>
      <c r="AP6" s="93">
        <v>0</v>
      </c>
      <c r="AQ6" s="93">
        <v>61499.28</v>
      </c>
      <c r="AR6" s="93">
        <f t="shared" ref="AR6:AR57" si="18">AJ6-AP6</f>
        <v>0</v>
      </c>
      <c r="AS6" s="326">
        <f>SUMIFS('All Payrolls'!$G:$G,'All Payrolls'!$F:$F,$AS$1, 'All Payrolls'!$A:$A,'Monthly Payroll Deductions'!$B6)</f>
        <v>61329.860000000008</v>
      </c>
      <c r="AT6" s="326"/>
      <c r="AU6" s="326"/>
      <c r="AV6" s="84">
        <f t="shared" ref="AV6:AV57" si="19">SUM(AS6:AU6)</f>
        <v>61329.860000000008</v>
      </c>
      <c r="AW6" s="84">
        <f>IFERROR(_xlfn.XLOOKUP(E6,'Aug Payment'!G:G,'Aug Payment'!AO:AO),"")</f>
        <v>61716.969999999987</v>
      </c>
      <c r="AX6" s="84" t="str">
        <f>IFERROR(_xlfn.XLOOKUP(F6,'Aug Payment'!H:H,'Aug Payment'!AQ:AQ),"0.00")</f>
        <v>0.00</v>
      </c>
      <c r="AY6" s="84">
        <f t="shared" ref="AY6:AY57" si="20">AW6</f>
        <v>61716.969999999987</v>
      </c>
      <c r="AZ6" s="84">
        <f t="shared" ref="AZ6:AZ58" si="21">AR6-AX6</f>
        <v>0</v>
      </c>
      <c r="BA6" s="79">
        <f t="shared" ref="BA6:BA57" si="22">AS6</f>
        <v>61329.860000000008</v>
      </c>
      <c r="BB6" s="80"/>
      <c r="BC6" s="80"/>
      <c r="BD6" s="93">
        <f t="shared" ref="BD6:BD57" si="23">SUM(BA6:BC6)</f>
        <v>61329.860000000008</v>
      </c>
      <c r="BE6" s="93">
        <f>IFERROR(_xlfn.XLOOKUP(E6,'Aug Payment'!G:G,'Aug Payment'!AO:AO),"")</f>
        <v>61716.969999999987</v>
      </c>
      <c r="BF6" s="93" t="str">
        <f>IFERROR(_xlfn.XLOOKUP(F6,'Aug Payment'!H:H,'Aug Payment'!AQ:AQ),"0.00")</f>
        <v>0.00</v>
      </c>
      <c r="BG6" s="93">
        <f t="shared" ref="BG6:BG57" si="24">BE6+BF6</f>
        <v>61716.969999999987</v>
      </c>
      <c r="BH6" s="93">
        <f t="shared" ref="BH6:BH57" si="25">AZ6-BF6</f>
        <v>0</v>
      </c>
      <c r="BI6" s="79"/>
      <c r="BJ6" s="78"/>
      <c r="BK6" s="77"/>
      <c r="BL6" s="84"/>
      <c r="BM6" s="84"/>
      <c r="BN6" s="79"/>
      <c r="BO6" s="80"/>
      <c r="BP6" s="80"/>
      <c r="BQ6" s="93"/>
      <c r="BR6" s="93"/>
      <c r="BS6" s="78"/>
      <c r="BT6" s="78"/>
      <c r="BU6" s="77"/>
      <c r="BV6" s="84"/>
      <c r="BW6" s="84"/>
      <c r="BX6" s="79"/>
      <c r="BY6" s="80"/>
      <c r="BZ6" s="80"/>
      <c r="CA6" s="93"/>
      <c r="CB6" s="93"/>
      <c r="CC6" s="79"/>
      <c r="CD6" s="78"/>
      <c r="CE6" s="77"/>
      <c r="CF6" s="84"/>
      <c r="CG6" s="84"/>
      <c r="CH6" s="79"/>
      <c r="CI6" s="80"/>
      <c r="CJ6" s="80"/>
      <c r="CK6" s="93"/>
      <c r="CL6" s="93"/>
      <c r="CN6" s="327">
        <f t="shared" si="10"/>
        <v>434398.22999999992</v>
      </c>
      <c r="CO6" s="327">
        <f t="shared" si="11"/>
        <v>191095.24000000008</v>
      </c>
      <c r="CP6" s="327">
        <f t="shared" si="12"/>
        <v>-243302.98999999985</v>
      </c>
      <c r="CQ6" s="327">
        <f t="shared" si="13"/>
        <v>-243302.98999999985</v>
      </c>
      <c r="CS6" s="475"/>
      <c r="CT6" s="287">
        <f t="shared" ref="CT6:CT57" si="26">P6+V6+AF6</f>
        <v>188304.57</v>
      </c>
      <c r="CU6" s="287">
        <f t="shared" ref="CU6:CU57" si="27">Q6+W6+AG6</f>
        <v>194490.09</v>
      </c>
      <c r="CV6" s="327">
        <f t="shared" ref="CV6:CV57" si="28">CT6-CU6</f>
        <v>-6185.5199999999895</v>
      </c>
      <c r="CW6" s="329">
        <f t="shared" si="14"/>
        <v>-6185.5199999999895</v>
      </c>
      <c r="CX6" s="329" t="str">
        <f t="shared" si="15"/>
        <v/>
      </c>
    </row>
    <row r="7" spans="1:102" x14ac:dyDescent="0.25">
      <c r="A7" s="77">
        <v>10048</v>
      </c>
      <c r="B7" s="77">
        <v>3022009</v>
      </c>
      <c r="C7">
        <v>2009</v>
      </c>
      <c r="D7" s="77" t="s">
        <v>435</v>
      </c>
      <c r="E7" s="77" t="s">
        <v>254</v>
      </c>
      <c r="F7" s="77" t="s">
        <v>23723</v>
      </c>
      <c r="G7" s="77" t="s">
        <v>748</v>
      </c>
      <c r="H7" s="479">
        <v>358895.75231571775</v>
      </c>
      <c r="I7" s="479">
        <v>187768.47205096367</v>
      </c>
      <c r="J7" s="479">
        <v>0</v>
      </c>
      <c r="K7" s="479">
        <f t="shared" si="3"/>
        <v>187768.47205096367</v>
      </c>
      <c r="L7" s="479">
        <f t="shared" si="4"/>
        <v>171127.28026475408</v>
      </c>
      <c r="M7" s="78">
        <f>SUMIFS('All Payrolls'!$G:$G,'All Payrolls'!$F:$F,$M$1, 'All Payrolls'!$A:$A,'Monthly Payroll Deductions'!$B7)</f>
        <v>250667.03999999992</v>
      </c>
      <c r="N7" s="78"/>
      <c r="O7" s="77"/>
      <c r="P7" s="84">
        <f t="shared" si="5"/>
        <v>250667.03999999992</v>
      </c>
      <c r="Q7" s="84">
        <f>IFERROR(_xlfn.XLOOKUP(E7,'April Payment'!H:H,'April Payment'!AR:AR),"")</f>
        <v>238624.14</v>
      </c>
      <c r="R7" s="159">
        <f>IFERROR(_xlfn.XLOOKUP(E7,'April Payment'!H:H,'April Payment'!AL:AL),"")</f>
        <v>426392.61205096368</v>
      </c>
      <c r="S7" s="79">
        <f>SUMIFS('All Payrolls'!$G:$G,'All Payrolls'!$F:$F,$S$1, 'All Payrolls'!$A:$A,'Monthly Payroll Deductions'!$B7)</f>
        <v>248044.82</v>
      </c>
      <c r="T7" s="80"/>
      <c r="U7" s="80"/>
      <c r="V7" s="93">
        <f t="shared" si="6"/>
        <v>248044.82</v>
      </c>
      <c r="W7" s="93">
        <f>IFERROR(_xlfn.XLOOKUP(E7,'May Payment'!H:H,'May Payment'!AQ:AQ),"")</f>
        <v>205602.30602548184</v>
      </c>
      <c r="X7" s="93">
        <f>IFERROR(_xlfn.XLOOKUP(E7,'May Payment'!H:H,'May Payment'!AY:AY),"")</f>
        <v>0</v>
      </c>
      <c r="Y7" s="511">
        <f>IFERROR(_xlfn.XLOOKUP(E7,'May Payment'!H:H,'May Payment'!AZ:AZ),"")</f>
        <v>0</v>
      </c>
      <c r="Z7" s="511">
        <f t="shared" si="7"/>
        <v>0</v>
      </c>
      <c r="AA7" s="93">
        <f>IFERROR(_xlfn.XLOOKUP(E7,'May Payment'!H:H,'May Payment'!AK:AK),"")</f>
        <v>205602.30602548184</v>
      </c>
      <c r="AB7" s="160">
        <f t="shared" si="8"/>
        <v>171127.28026475408</v>
      </c>
      <c r="AC7" s="79">
        <f>SUMIFS('All Payrolls'!$G:$G,'All Payrolls'!$F:$F,$AC$1, 'All Payrolls'!$A:$A,'Monthly Payroll Deductions'!$B7)</f>
        <v>252435.96000000005</v>
      </c>
      <c r="AD7" s="80"/>
      <c r="AE7" s="80"/>
      <c r="AF7" s="84">
        <f t="shared" si="16"/>
        <v>252435.96000000005</v>
      </c>
      <c r="AG7" s="84">
        <f>IFERROR(_xlfn.XLOOKUP(E7,'June Payment'!G:G,'June Payment'!AO:AO),"")</f>
        <v>227214.23869291833</v>
      </c>
      <c r="AH7" s="84">
        <f>IFERROR(_xlfn.XLOOKUP(E7,'June Payment'!G:G,'June Payment'!AQ:AQ),"")</f>
        <v>0</v>
      </c>
      <c r="AI7" s="84">
        <f>IFERROR(_xlfn.XLOOKUP(E7,'June Payment'!G:G,'June Payment'!AR:AR),"")</f>
        <v>227214.23869291833</v>
      </c>
      <c r="AJ7" s="84">
        <f t="shared" si="9"/>
        <v>171127.28026475408</v>
      </c>
      <c r="AK7" s="79">
        <f>SUMIFS('All Payrolls'!$G:$G,'All Payrolls'!$F:$F,$AK$1, 'All Payrolls'!$A:$A,'Monthly Payroll Deductions'!$B7)</f>
        <v>251649.52</v>
      </c>
      <c r="AL7" s="80"/>
      <c r="AM7" s="80"/>
      <c r="AN7" s="93">
        <f t="shared" si="17"/>
        <v>251649.52</v>
      </c>
      <c r="AO7" s="93">
        <v>252435.96000000005</v>
      </c>
      <c r="AP7" s="93">
        <v>22238.021025481779</v>
      </c>
      <c r="AQ7" s="93">
        <v>274673.98102548183</v>
      </c>
      <c r="AR7" s="93">
        <f t="shared" si="18"/>
        <v>148889.2592392723</v>
      </c>
      <c r="AS7" s="326">
        <f>SUMIFS('All Payrolls'!$G:$G,'All Payrolls'!$F:$F,$AS$1, 'All Payrolls'!$A:$A,'Monthly Payroll Deductions'!$B7)</f>
        <v>249811.38999999996</v>
      </c>
      <c r="AT7" s="326"/>
      <c r="AU7" s="326"/>
      <c r="AV7" s="84">
        <f t="shared" si="19"/>
        <v>249811.38999999996</v>
      </c>
      <c r="AW7" s="84">
        <f>IFERROR(_xlfn.XLOOKUP(E7,'Aug Payment'!G:G,'Aug Payment'!AO:AO),"")</f>
        <v>198007.98102548183</v>
      </c>
      <c r="AX7" s="84" t="str">
        <f>IFERROR(_xlfn.XLOOKUP(F7,'Aug Payment'!H:H,'Aug Payment'!AQ:AQ),"0.00")</f>
        <v>0.00</v>
      </c>
      <c r="AY7" s="84">
        <f t="shared" si="20"/>
        <v>198007.98102548183</v>
      </c>
      <c r="AZ7" s="84">
        <f t="shared" si="21"/>
        <v>148889.2592392723</v>
      </c>
      <c r="BA7" s="79">
        <f t="shared" si="22"/>
        <v>249811.38999999996</v>
      </c>
      <c r="BB7" s="80"/>
      <c r="BC7" s="80"/>
      <c r="BD7" s="93">
        <f t="shared" si="23"/>
        <v>249811.38999999996</v>
      </c>
      <c r="BE7" s="93">
        <f>IFERROR(_xlfn.XLOOKUP(E7,'Aug Payment'!G:G,'Aug Payment'!AO:AO),"")</f>
        <v>198007.98102548183</v>
      </c>
      <c r="BF7" s="93" t="str">
        <f>IFERROR(_xlfn.XLOOKUP(F7,'Aug Payment'!H:H,'Aug Payment'!AQ:AQ),"0.00")</f>
        <v>0.00</v>
      </c>
      <c r="BG7" s="93">
        <f t="shared" si="24"/>
        <v>198007.98102548183</v>
      </c>
      <c r="BH7" s="93">
        <f t="shared" si="25"/>
        <v>148889.2592392723</v>
      </c>
      <c r="BI7" s="79"/>
      <c r="BJ7" s="78"/>
      <c r="BK7" s="77"/>
      <c r="BL7" s="84"/>
      <c r="BM7" s="84"/>
      <c r="BN7" s="79"/>
      <c r="BO7" s="80"/>
      <c r="BP7" s="80"/>
      <c r="BQ7" s="93"/>
      <c r="BR7" s="93"/>
      <c r="BS7" s="78"/>
      <c r="BT7" s="78"/>
      <c r="BU7" s="77"/>
      <c r="BV7" s="84"/>
      <c r="BW7" s="84"/>
      <c r="BX7" s="79"/>
      <c r="BY7" s="80"/>
      <c r="BZ7" s="80"/>
      <c r="CA7" s="93"/>
      <c r="CB7" s="93"/>
      <c r="CC7" s="79"/>
      <c r="CD7" s="78"/>
      <c r="CE7" s="77"/>
      <c r="CF7" s="84"/>
      <c r="CG7" s="84"/>
      <c r="CH7" s="79"/>
      <c r="CI7" s="80"/>
      <c r="CJ7" s="80"/>
      <c r="CK7" s="93"/>
      <c r="CL7" s="93"/>
      <c r="CN7" s="327">
        <f t="shared" si="10"/>
        <v>1754069.64</v>
      </c>
      <c r="CO7" s="327">
        <f t="shared" si="11"/>
        <v>1374948.6094871806</v>
      </c>
      <c r="CP7" s="327">
        <f t="shared" si="12"/>
        <v>-379121.0305128193</v>
      </c>
      <c r="CQ7" s="327">
        <f t="shared" si="13"/>
        <v>-379121.0305128193</v>
      </c>
      <c r="CS7" s="475"/>
      <c r="CT7" s="287">
        <f t="shared" si="26"/>
        <v>751147.82</v>
      </c>
      <c r="CU7" s="287">
        <f t="shared" si="27"/>
        <v>671440.68471840024</v>
      </c>
      <c r="CV7" s="327">
        <f t="shared" si="28"/>
        <v>79707.135281599709</v>
      </c>
      <c r="CW7" s="329" t="str">
        <f t="shared" si="14"/>
        <v/>
      </c>
      <c r="CX7" s="329">
        <f t="shared" si="15"/>
        <v>79707.135281599709</v>
      </c>
    </row>
    <row r="8" spans="1:102" x14ac:dyDescent="0.25">
      <c r="A8" s="77">
        <v>10051</v>
      </c>
      <c r="B8" s="77">
        <v>3022011</v>
      </c>
      <c r="C8">
        <v>2011</v>
      </c>
      <c r="D8" s="77" t="s">
        <v>441</v>
      </c>
      <c r="E8" s="77" t="s">
        <v>47</v>
      </c>
      <c r="F8" s="77" t="s">
        <v>23723</v>
      </c>
      <c r="G8" s="77" t="s">
        <v>748</v>
      </c>
      <c r="H8" s="479">
        <v>39358.453333333367</v>
      </c>
      <c r="I8" s="479">
        <v>39358.453333333367</v>
      </c>
      <c r="J8" s="479">
        <v>0</v>
      </c>
      <c r="K8" s="479">
        <f>I8+J8</f>
        <v>39358.453333333367</v>
      </c>
      <c r="L8" s="479">
        <f t="shared" si="4"/>
        <v>0</v>
      </c>
      <c r="M8" s="78">
        <f>SUMIFS('All Payrolls'!$G:$G,'All Payrolls'!$F:$F,$M$1, 'All Payrolls'!$A:$A,'Monthly Payroll Deductions'!$B8)</f>
        <v>88039.190000000017</v>
      </c>
      <c r="N8" s="78"/>
      <c r="O8" s="77"/>
      <c r="P8" s="84">
        <f t="shared" si="5"/>
        <v>88039.190000000017</v>
      </c>
      <c r="Q8" s="84">
        <f>IFERROR(_xlfn.XLOOKUP(E8,'April Payment'!H:H,'April Payment'!AR:AR),"")</f>
        <v>80812.410000000018</v>
      </c>
      <c r="R8" s="159">
        <f>IFERROR(_xlfn.XLOOKUP(E8,'April Payment'!H:H,'April Payment'!AL:AL),"")</f>
        <v>120170.86333333339</v>
      </c>
      <c r="S8" s="79">
        <f>SUMIFS('All Payrolls'!$G:$G,'All Payrolls'!$F:$F,$S$1, 'All Payrolls'!$A:$A,'Monthly Payroll Deductions'!$B8)</f>
        <v>89246.630000000019</v>
      </c>
      <c r="T8" s="80"/>
      <c r="U8" s="80"/>
      <c r="V8" s="93">
        <f t="shared" si="6"/>
        <v>89246.630000000019</v>
      </c>
      <c r="W8" s="93">
        <f>IFERROR(_xlfn.XLOOKUP(E8,'May Payment'!H:H,'May Payment'!AQ:AQ),"")</f>
        <v>88039.190000000017</v>
      </c>
      <c r="X8" s="93">
        <f>IFERROR(_xlfn.XLOOKUP(E8,'May Payment'!H:H,'May Payment'!AY:AY),"")</f>
        <v>0</v>
      </c>
      <c r="Y8" s="511">
        <f>IFERROR(_xlfn.XLOOKUP(E8,'May Payment'!H:H,'May Payment'!AZ:AZ),"")</f>
        <v>0</v>
      </c>
      <c r="Z8" s="511">
        <f t="shared" si="7"/>
        <v>0</v>
      </c>
      <c r="AA8" s="93">
        <f>IFERROR(_xlfn.XLOOKUP(E8,'May Payment'!H:H,'May Payment'!AK:AK),"")</f>
        <v>88039.190000000017</v>
      </c>
      <c r="AB8" s="160">
        <f t="shared" si="8"/>
        <v>0</v>
      </c>
      <c r="AC8" s="79">
        <f>SUMIFS('All Payrolls'!$G:$G,'All Payrolls'!$F:$F,$AC$1, 'All Payrolls'!$A:$A,'Monthly Payroll Deductions'!$B8)</f>
        <v>87212.739999999976</v>
      </c>
      <c r="AD8" s="80"/>
      <c r="AE8" s="80"/>
      <c r="AF8" s="84">
        <f t="shared" si="16"/>
        <v>87212.739999999976</v>
      </c>
      <c r="AG8" s="84">
        <f>IFERROR(_xlfn.XLOOKUP(E8,'June Payment'!G:G,'June Payment'!AO:AO),"")</f>
        <v>89246.629999999961</v>
      </c>
      <c r="AH8" s="84">
        <f>IFERROR(_xlfn.XLOOKUP(E8,'June Payment'!G:G,'June Payment'!AQ:AQ),"")</f>
        <v>0</v>
      </c>
      <c r="AI8" s="84">
        <f>IFERROR(_xlfn.XLOOKUP(E8,'June Payment'!G:G,'June Payment'!AR:AR),"")</f>
        <v>89246.629999999961</v>
      </c>
      <c r="AJ8" s="84">
        <f t="shared" si="9"/>
        <v>0</v>
      </c>
      <c r="AK8" s="79">
        <f>SUMIFS('All Payrolls'!$G:$G,'All Payrolls'!$F:$F,$AK$1, 'All Payrolls'!$A:$A,'Monthly Payroll Deductions'!$B8)</f>
        <v>86947.679999999978</v>
      </c>
      <c r="AL8" s="80"/>
      <c r="AM8" s="80"/>
      <c r="AN8" s="93">
        <f t="shared" si="17"/>
        <v>86947.679999999978</v>
      </c>
      <c r="AO8" s="93">
        <v>87212.739999999976</v>
      </c>
      <c r="AP8" s="93">
        <v>0</v>
      </c>
      <c r="AQ8" s="93">
        <v>87212.739999999976</v>
      </c>
      <c r="AR8" s="93">
        <f t="shared" si="18"/>
        <v>0</v>
      </c>
      <c r="AS8" s="326">
        <f>SUMIFS('All Payrolls'!$G:$G,'All Payrolls'!$F:$F,$AS$1, 'All Payrolls'!$A:$A,'Monthly Payroll Deductions'!$B8)</f>
        <v>86264.560000000012</v>
      </c>
      <c r="AT8" s="326"/>
      <c r="AU8" s="326"/>
      <c r="AV8" s="84">
        <f t="shared" si="19"/>
        <v>86264.560000000012</v>
      </c>
      <c r="AW8" s="84">
        <f>IFERROR(_xlfn.XLOOKUP(E8,'Aug Payment'!G:G,'Aug Payment'!AO:AO),"")</f>
        <v>86947.679999999978</v>
      </c>
      <c r="AX8" s="84" t="str">
        <f>IFERROR(_xlfn.XLOOKUP(F8,'Aug Payment'!H:H,'Aug Payment'!AQ:AQ),"0.00")</f>
        <v>0.00</v>
      </c>
      <c r="AY8" s="84">
        <f t="shared" si="20"/>
        <v>86947.679999999978</v>
      </c>
      <c r="AZ8" s="84">
        <f t="shared" si="21"/>
        <v>0</v>
      </c>
      <c r="BA8" s="79">
        <f t="shared" si="22"/>
        <v>86264.560000000012</v>
      </c>
      <c r="BB8" s="80"/>
      <c r="BC8" s="80"/>
      <c r="BD8" s="93">
        <f t="shared" si="23"/>
        <v>86264.560000000012</v>
      </c>
      <c r="BE8" s="93">
        <f>IFERROR(_xlfn.XLOOKUP(E8,'Aug Payment'!G:G,'Aug Payment'!AO:AO),"")</f>
        <v>86947.679999999978</v>
      </c>
      <c r="BF8" s="93" t="str">
        <f>IFERROR(_xlfn.XLOOKUP(F8,'Aug Payment'!H:H,'Aug Payment'!AQ:AQ),"0.00")</f>
        <v>0.00</v>
      </c>
      <c r="BG8" s="93">
        <f t="shared" si="24"/>
        <v>86947.679999999978</v>
      </c>
      <c r="BH8" s="93">
        <f t="shared" si="25"/>
        <v>0</v>
      </c>
      <c r="BI8" s="79"/>
      <c r="BJ8" s="78"/>
      <c r="BK8" s="77"/>
      <c r="BL8" s="84"/>
      <c r="BM8" s="84"/>
      <c r="BN8" s="79"/>
      <c r="BO8" s="80"/>
      <c r="BP8" s="80"/>
      <c r="BQ8" s="93"/>
      <c r="BR8" s="93"/>
      <c r="BS8" s="78"/>
      <c r="BT8" s="78"/>
      <c r="BU8" s="77"/>
      <c r="BV8" s="84"/>
      <c r="BW8" s="84"/>
      <c r="BX8" s="79"/>
      <c r="BY8" s="80"/>
      <c r="BZ8" s="80"/>
      <c r="CA8" s="93"/>
      <c r="CB8" s="93"/>
      <c r="CC8" s="79"/>
      <c r="CD8" s="78"/>
      <c r="CE8" s="77"/>
      <c r="CF8" s="84"/>
      <c r="CG8" s="84"/>
      <c r="CH8" s="79"/>
      <c r="CI8" s="80"/>
      <c r="CJ8" s="80"/>
      <c r="CK8" s="93"/>
      <c r="CL8" s="93"/>
      <c r="CN8" s="327">
        <f t="shared" si="10"/>
        <v>610923.03999999992</v>
      </c>
      <c r="CO8" s="327">
        <f t="shared" si="11"/>
        <v>296630.23333333334</v>
      </c>
      <c r="CP8" s="327">
        <f t="shared" si="12"/>
        <v>-314292.80666666658</v>
      </c>
      <c r="CQ8" s="327">
        <f t="shared" si="13"/>
        <v>-314292.80666666658</v>
      </c>
      <c r="CS8" s="475"/>
      <c r="CT8" s="287">
        <f t="shared" si="26"/>
        <v>264498.56</v>
      </c>
      <c r="CU8" s="287">
        <f t="shared" si="27"/>
        <v>258098.22999999998</v>
      </c>
      <c r="CV8" s="327">
        <f t="shared" si="28"/>
        <v>6400.3300000000163</v>
      </c>
      <c r="CW8" s="329" t="str">
        <f t="shared" si="14"/>
        <v/>
      </c>
      <c r="CX8" s="329">
        <f t="shared" si="15"/>
        <v>6400.3300000000163</v>
      </c>
    </row>
    <row r="9" spans="1:102" x14ac:dyDescent="0.25">
      <c r="A9" s="77">
        <v>10055</v>
      </c>
      <c r="B9" s="77">
        <v>3022015</v>
      </c>
      <c r="C9">
        <v>2015</v>
      </c>
      <c r="D9" s="77" t="s">
        <v>445</v>
      </c>
      <c r="E9" s="77" t="s">
        <v>242</v>
      </c>
      <c r="F9" s="77" t="s">
        <v>23723</v>
      </c>
      <c r="G9" s="77" t="s">
        <v>748</v>
      </c>
      <c r="H9" s="479">
        <v>264843.05594870541</v>
      </c>
      <c r="I9" s="479">
        <v>115912.19384333192</v>
      </c>
      <c r="J9" s="479">
        <v>0</v>
      </c>
      <c r="K9" s="479">
        <f t="shared" si="3"/>
        <v>115912.19384333192</v>
      </c>
      <c r="L9" s="479">
        <f t="shared" si="4"/>
        <v>148930.8621053735</v>
      </c>
      <c r="M9" s="78">
        <f>SUMIFS('All Payrolls'!$G:$G,'All Payrolls'!$F:$F,$M$1, 'All Payrolls'!$A:$A,'Monthly Payroll Deductions'!$B9)</f>
        <v>169284.50000000003</v>
      </c>
      <c r="N9" s="78"/>
      <c r="O9" s="77"/>
      <c r="P9" s="84">
        <f t="shared" si="5"/>
        <v>169284.50000000003</v>
      </c>
      <c r="Q9" s="84">
        <f>IFERROR(_xlfn.XLOOKUP(E9,'April Payment'!H:H,'April Payment'!AR:AR),"")</f>
        <v>169476.37999999998</v>
      </c>
      <c r="R9" s="159">
        <f>IFERROR(_xlfn.XLOOKUP(E9,'April Payment'!H:H,'April Payment'!AL:AL),"")</f>
        <v>285388.57384333189</v>
      </c>
      <c r="S9" s="79">
        <f>SUMIFS('All Payrolls'!$G:$G,'All Payrolls'!$F:$F,$S$1, 'All Payrolls'!$A:$A,'Monthly Payroll Deductions'!$B9)</f>
        <v>171026.80999999997</v>
      </c>
      <c r="T9" s="80"/>
      <c r="U9" s="80"/>
      <c r="V9" s="93">
        <f t="shared" si="6"/>
        <v>171026.80999999997</v>
      </c>
      <c r="W9" s="93">
        <f>IFERROR(_xlfn.XLOOKUP(E9,'May Payment'!H:H,'May Payment'!AQ:AQ),"")</f>
        <v>136964.78692166595</v>
      </c>
      <c r="X9" s="93">
        <f>IFERROR(_xlfn.XLOOKUP(E9,'May Payment'!H:H,'May Payment'!AY:AY),"")</f>
        <v>0</v>
      </c>
      <c r="Y9" s="511">
        <f>IFERROR(_xlfn.XLOOKUP(E9,'May Payment'!H:H,'May Payment'!AZ:AZ),"")</f>
        <v>0</v>
      </c>
      <c r="Z9" s="511">
        <f t="shared" si="7"/>
        <v>0</v>
      </c>
      <c r="AA9" s="93">
        <f>IFERROR(_xlfn.XLOOKUP(E9,'May Payment'!H:H,'May Payment'!AK:AK),"")</f>
        <v>136964.78692166595</v>
      </c>
      <c r="AB9" s="160">
        <f t="shared" si="8"/>
        <v>148930.8621053735</v>
      </c>
      <c r="AC9" s="79">
        <f>SUMIFS('All Payrolls'!$G:$G,'All Payrolls'!$F:$F,$AC$1, 'All Payrolls'!$A:$A,'Monthly Payroll Deductions'!$B9)</f>
        <v>184736.79999999996</v>
      </c>
      <c r="AD9" s="80"/>
      <c r="AE9" s="80"/>
      <c r="AF9" s="84">
        <f t="shared" si="16"/>
        <v>184736.79999999996</v>
      </c>
      <c r="AG9" s="84">
        <f>IFERROR(_xlfn.XLOOKUP(E9,'June Payment'!G:G,'June Payment'!AO:AO),"")</f>
        <v>139970.29770688535</v>
      </c>
      <c r="AH9" s="84">
        <f>IFERROR(_xlfn.XLOOKUP(E9,'June Payment'!G:G,'June Payment'!AQ:AQ),"")</f>
        <v>0</v>
      </c>
      <c r="AI9" s="84">
        <f>IFERROR(_xlfn.XLOOKUP(E9,'June Payment'!G:G,'June Payment'!AR:AR),"")</f>
        <v>139970.29770688535</v>
      </c>
      <c r="AJ9" s="84">
        <f t="shared" si="9"/>
        <v>148930.8621053735</v>
      </c>
      <c r="AK9" s="79">
        <f>SUMIFS('All Payrolls'!$G:$G,'All Payrolls'!$F:$F,$AK$1, 'All Payrolls'!$A:$A,'Monthly Payroll Deductions'!$B9)</f>
        <v>179096.06999999995</v>
      </c>
      <c r="AL9" s="80"/>
      <c r="AM9" s="80"/>
      <c r="AN9" s="93">
        <f t="shared" si="17"/>
        <v>179096.06999999995</v>
      </c>
      <c r="AO9" s="93">
        <v>163977.83692166593</v>
      </c>
      <c r="AP9" s="93">
        <v>0</v>
      </c>
      <c r="AQ9" s="93">
        <v>163977.83692166593</v>
      </c>
      <c r="AR9" s="93">
        <f t="shared" si="18"/>
        <v>148930.8621053735</v>
      </c>
      <c r="AS9" s="326">
        <f>SUMIFS('All Payrolls'!$G:$G,'All Payrolls'!$F:$F,$AS$1, 'All Payrolls'!$A:$A,'Monthly Payroll Deductions'!$B9)</f>
        <v>180019.48000000004</v>
      </c>
      <c r="AT9" s="326"/>
      <c r="AU9" s="326"/>
      <c r="AV9" s="84">
        <f t="shared" si="19"/>
        <v>180019.48000000004</v>
      </c>
      <c r="AW9" s="84">
        <f>IFERROR(_xlfn.XLOOKUP(E9,'Aug Payment'!G:G,'Aug Payment'!AO:AO),"")</f>
        <v>129606.78692166595</v>
      </c>
      <c r="AX9" s="84" t="str">
        <f>IFERROR(_xlfn.XLOOKUP(F9,'Aug Payment'!H:H,'Aug Payment'!AQ:AQ),"0.00")</f>
        <v>0.00</v>
      </c>
      <c r="AY9" s="84">
        <f t="shared" si="20"/>
        <v>129606.78692166595</v>
      </c>
      <c r="AZ9" s="84">
        <f t="shared" si="21"/>
        <v>148930.8621053735</v>
      </c>
      <c r="BA9" s="79">
        <f t="shared" si="22"/>
        <v>180019.48000000004</v>
      </c>
      <c r="BB9" s="80"/>
      <c r="BC9" s="80"/>
      <c r="BD9" s="93">
        <f t="shared" si="23"/>
        <v>180019.48000000004</v>
      </c>
      <c r="BE9" s="93">
        <f>IFERROR(_xlfn.XLOOKUP(E9,'Aug Payment'!G:G,'Aug Payment'!AO:AO),"")</f>
        <v>129606.78692166595</v>
      </c>
      <c r="BF9" s="93" t="str">
        <f>IFERROR(_xlfn.XLOOKUP(F9,'Aug Payment'!H:H,'Aug Payment'!AQ:AQ),"0.00")</f>
        <v>0.00</v>
      </c>
      <c r="BG9" s="93">
        <f t="shared" si="24"/>
        <v>129606.78692166595</v>
      </c>
      <c r="BH9" s="93">
        <f t="shared" si="25"/>
        <v>148930.8621053735</v>
      </c>
      <c r="BI9" s="79"/>
      <c r="BJ9" s="78"/>
      <c r="BK9" s="77"/>
      <c r="BL9" s="84"/>
      <c r="BM9" s="84"/>
      <c r="BN9" s="79"/>
      <c r="BO9" s="80"/>
      <c r="BP9" s="80"/>
      <c r="BQ9" s="93"/>
      <c r="BR9" s="93"/>
      <c r="BS9" s="78"/>
      <c r="BT9" s="78"/>
      <c r="BU9" s="77"/>
      <c r="BV9" s="84"/>
      <c r="BW9" s="84"/>
      <c r="BX9" s="79"/>
      <c r="BY9" s="80"/>
      <c r="BZ9" s="80"/>
      <c r="CA9" s="93"/>
      <c r="CB9" s="93"/>
      <c r="CC9" s="79"/>
      <c r="CD9" s="78"/>
      <c r="CE9" s="77"/>
      <c r="CF9" s="84"/>
      <c r="CG9" s="84"/>
      <c r="CH9" s="79"/>
      <c r="CI9" s="80"/>
      <c r="CJ9" s="80"/>
      <c r="CK9" s="93"/>
      <c r="CL9" s="93"/>
      <c r="CN9" s="327">
        <f t="shared" si="10"/>
        <v>1243279.21</v>
      </c>
      <c r="CO9" s="327">
        <f t="shared" si="11"/>
        <v>1036129.2947880038</v>
      </c>
      <c r="CP9" s="327">
        <f t="shared" si="12"/>
        <v>-207149.91521199618</v>
      </c>
      <c r="CQ9" s="327">
        <f t="shared" si="13"/>
        <v>-207149.91521199618</v>
      </c>
      <c r="CS9" s="475"/>
      <c r="CT9" s="287">
        <f t="shared" si="26"/>
        <v>525048.11</v>
      </c>
      <c r="CU9" s="287">
        <f t="shared" si="27"/>
        <v>446411.46462855127</v>
      </c>
      <c r="CV9" s="327">
        <f t="shared" si="28"/>
        <v>78636.645371448714</v>
      </c>
      <c r="CW9" s="329" t="str">
        <f t="shared" si="14"/>
        <v/>
      </c>
      <c r="CX9" s="329">
        <f t="shared" si="15"/>
        <v>78636.645371448714</v>
      </c>
    </row>
    <row r="10" spans="1:102" x14ac:dyDescent="0.25">
      <c r="A10" s="77">
        <v>10056</v>
      </c>
      <c r="B10" s="77">
        <v>3022016</v>
      </c>
      <c r="C10">
        <v>2016</v>
      </c>
      <c r="D10" s="77" t="s">
        <v>160</v>
      </c>
      <c r="E10" s="77" t="s">
        <v>161</v>
      </c>
      <c r="F10" s="77" t="s">
        <v>23723</v>
      </c>
      <c r="G10" s="77" t="s">
        <v>748</v>
      </c>
      <c r="H10" s="479">
        <v>17803.632581207203</v>
      </c>
      <c r="I10" s="479">
        <v>17803.632581207203</v>
      </c>
      <c r="J10" s="479">
        <v>0</v>
      </c>
      <c r="K10" s="479">
        <f t="shared" si="3"/>
        <v>17803.632581207203</v>
      </c>
      <c r="L10" s="479">
        <f t="shared" si="4"/>
        <v>0</v>
      </c>
      <c r="M10" s="78">
        <f>SUMIFS('All Payrolls'!$G:$G,'All Payrolls'!$F:$F,$M$1, 'All Payrolls'!$A:$A,'Monthly Payroll Deductions'!$B10)</f>
        <v>94340.83</v>
      </c>
      <c r="N10" s="78"/>
      <c r="O10" s="77"/>
      <c r="P10" s="84">
        <f t="shared" si="5"/>
        <v>94340.83</v>
      </c>
      <c r="Q10" s="84">
        <f>IFERROR(_xlfn.XLOOKUP(E10,'April Payment'!H:H,'April Payment'!AR:AR),"")</f>
        <v>90599.729999999981</v>
      </c>
      <c r="R10" s="159">
        <f>IFERROR(_xlfn.XLOOKUP(E10,'April Payment'!H:H,'April Payment'!AL:AL),"")</f>
        <v>108403.36258120718</v>
      </c>
      <c r="S10" s="79">
        <f>SUMIFS('All Payrolls'!$G:$G,'All Payrolls'!$F:$F,$S$1, 'All Payrolls'!$A:$A,'Monthly Payroll Deductions'!$B10)</f>
        <v>93120.439999999988</v>
      </c>
      <c r="T10" s="80"/>
      <c r="U10" s="80"/>
      <c r="V10" s="93">
        <f t="shared" si="6"/>
        <v>93120.439999999988</v>
      </c>
      <c r="W10" s="93">
        <f>IFERROR(_xlfn.XLOOKUP(E10,'May Payment'!H:H,'May Payment'!AQ:AQ),"")</f>
        <v>94340.83</v>
      </c>
      <c r="X10" s="93">
        <f>IFERROR(_xlfn.XLOOKUP(E10,'May Payment'!H:H,'May Payment'!AY:AY),"")</f>
        <v>0</v>
      </c>
      <c r="Y10" s="511">
        <f>IFERROR(_xlfn.XLOOKUP(E10,'May Payment'!H:H,'May Payment'!AZ:AZ),"")</f>
        <v>0</v>
      </c>
      <c r="Z10" s="511">
        <f t="shared" si="7"/>
        <v>0</v>
      </c>
      <c r="AA10" s="93">
        <f>IFERROR(_xlfn.XLOOKUP(E10,'May Payment'!H:H,'May Payment'!AK:AK),"")</f>
        <v>94340.83</v>
      </c>
      <c r="AB10" s="160">
        <f t="shared" si="8"/>
        <v>0</v>
      </c>
      <c r="AC10" s="79">
        <f>SUMIFS('All Payrolls'!$G:$G,'All Payrolls'!$F:$F,$AC$1, 'All Payrolls'!$A:$A,'Monthly Payroll Deductions'!$B10)</f>
        <v>101325.20999999999</v>
      </c>
      <c r="AD10" s="80"/>
      <c r="AE10" s="80"/>
      <c r="AF10" s="84">
        <f t="shared" si="16"/>
        <v>101325.20999999999</v>
      </c>
      <c r="AG10" s="84">
        <f>IFERROR(_xlfn.XLOOKUP(E10,'June Payment'!G:G,'June Payment'!AO:AO),"")</f>
        <v>93120.439999999973</v>
      </c>
      <c r="AH10" s="84">
        <f>IFERROR(_xlfn.XLOOKUP(E10,'June Payment'!G:G,'June Payment'!AQ:AQ),"")</f>
        <v>0</v>
      </c>
      <c r="AI10" s="84">
        <f>IFERROR(_xlfn.XLOOKUP(E10,'June Payment'!G:G,'June Payment'!AR:AR),"")</f>
        <v>93120.439999999973</v>
      </c>
      <c r="AJ10" s="84">
        <f t="shared" si="9"/>
        <v>0</v>
      </c>
      <c r="AK10" s="79">
        <f>SUMIFS('All Payrolls'!$G:$G,'All Payrolls'!$F:$F,$AK$1, 'All Payrolls'!$A:$A,'Monthly Payroll Deductions'!$B10)</f>
        <v>98782.92</v>
      </c>
      <c r="AL10" s="80"/>
      <c r="AM10" s="80"/>
      <c r="AN10" s="93">
        <f t="shared" si="17"/>
        <v>98782.92</v>
      </c>
      <c r="AO10" s="93">
        <v>101325.20999999999</v>
      </c>
      <c r="AP10" s="93">
        <v>0</v>
      </c>
      <c r="AQ10" s="93">
        <v>101325.20999999999</v>
      </c>
      <c r="AR10" s="93">
        <f t="shared" si="18"/>
        <v>0</v>
      </c>
      <c r="AS10" s="326">
        <f>SUMIFS('All Payrolls'!$G:$G,'All Payrolls'!$F:$F,$AS$1, 'All Payrolls'!$A:$A,'Monthly Payroll Deductions'!$B10)</f>
        <v>96627.399999999921</v>
      </c>
      <c r="AT10" s="326"/>
      <c r="AU10" s="326"/>
      <c r="AV10" s="84">
        <f t="shared" si="19"/>
        <v>96627.399999999921</v>
      </c>
      <c r="AW10" s="84">
        <f>IFERROR(_xlfn.XLOOKUP(E10,'Aug Payment'!G:G,'Aug Payment'!AO:AO),"")</f>
        <v>98782.92</v>
      </c>
      <c r="AX10" s="84" t="str">
        <f>IFERROR(_xlfn.XLOOKUP(F10,'Aug Payment'!H:H,'Aug Payment'!AQ:AQ),"0.00")</f>
        <v>0.00</v>
      </c>
      <c r="AY10" s="84">
        <f t="shared" si="20"/>
        <v>98782.92</v>
      </c>
      <c r="AZ10" s="84">
        <f t="shared" si="21"/>
        <v>0</v>
      </c>
      <c r="BA10" s="79">
        <f t="shared" si="22"/>
        <v>96627.399999999921</v>
      </c>
      <c r="BB10" s="80"/>
      <c r="BC10" s="80"/>
      <c r="BD10" s="93">
        <f t="shared" si="23"/>
        <v>96627.399999999921</v>
      </c>
      <c r="BE10" s="93">
        <f>IFERROR(_xlfn.XLOOKUP(E10,'Aug Payment'!G:G,'Aug Payment'!AO:AO),"")</f>
        <v>98782.92</v>
      </c>
      <c r="BF10" s="93" t="str">
        <f>IFERROR(_xlfn.XLOOKUP(F10,'Aug Payment'!H:H,'Aug Payment'!AQ:AQ),"0.00")</f>
        <v>0.00</v>
      </c>
      <c r="BG10" s="93">
        <f t="shared" si="24"/>
        <v>98782.92</v>
      </c>
      <c r="BH10" s="93">
        <f t="shared" si="25"/>
        <v>0</v>
      </c>
      <c r="BI10" s="79"/>
      <c r="BJ10" s="78"/>
      <c r="BK10" s="77"/>
      <c r="BL10" s="84"/>
      <c r="BM10" s="84"/>
      <c r="BN10" s="79"/>
      <c r="BO10" s="80"/>
      <c r="BP10" s="80"/>
      <c r="BQ10" s="93"/>
      <c r="BR10" s="93"/>
      <c r="BS10" s="78"/>
      <c r="BT10" s="78"/>
      <c r="BU10" s="77"/>
      <c r="BV10" s="84"/>
      <c r="BW10" s="84"/>
      <c r="BX10" s="79"/>
      <c r="BY10" s="80"/>
      <c r="BZ10" s="80"/>
      <c r="CA10" s="93"/>
      <c r="CB10" s="93"/>
      <c r="CC10" s="79"/>
      <c r="CD10" s="78"/>
      <c r="CE10" s="77"/>
      <c r="CF10" s="84"/>
      <c r="CG10" s="84"/>
      <c r="CH10" s="79"/>
      <c r="CI10" s="80"/>
      <c r="CJ10" s="80"/>
      <c r="CK10" s="93"/>
      <c r="CL10" s="93"/>
      <c r="CN10" s="327">
        <f t="shared" si="10"/>
        <v>679607.11999999988</v>
      </c>
      <c r="CO10" s="327">
        <f t="shared" si="11"/>
        <v>302849.01258120715</v>
      </c>
      <c r="CP10" s="327">
        <f t="shared" si="12"/>
        <v>-376758.10741879273</v>
      </c>
      <c r="CQ10" s="327">
        <f t="shared" si="13"/>
        <v>-376758.10741879273</v>
      </c>
      <c r="CS10" s="475"/>
      <c r="CT10" s="287">
        <f t="shared" si="26"/>
        <v>288786.48</v>
      </c>
      <c r="CU10" s="287">
        <f t="shared" si="27"/>
        <v>278061</v>
      </c>
      <c r="CV10" s="327">
        <f t="shared" si="28"/>
        <v>10725.479999999981</v>
      </c>
      <c r="CW10" s="329" t="str">
        <f t="shared" si="14"/>
        <v/>
      </c>
      <c r="CX10" s="329">
        <f t="shared" si="15"/>
        <v>10725.479999999981</v>
      </c>
    </row>
    <row r="11" spans="1:102" x14ac:dyDescent="0.25">
      <c r="A11" s="77">
        <v>10057</v>
      </c>
      <c r="B11" s="77">
        <v>3022017</v>
      </c>
      <c r="C11">
        <v>2017</v>
      </c>
      <c r="D11" s="77" t="s">
        <v>448</v>
      </c>
      <c r="E11" s="77" t="s">
        <v>62</v>
      </c>
      <c r="F11" s="77" t="s">
        <v>23723</v>
      </c>
      <c r="G11" s="77" t="s">
        <v>748</v>
      </c>
      <c r="H11" s="479">
        <v>68764.016855853144</v>
      </c>
      <c r="I11" s="479">
        <v>54011.226855853107</v>
      </c>
      <c r="J11" s="479">
        <v>0</v>
      </c>
      <c r="K11" s="479">
        <f t="shared" si="3"/>
        <v>54011.226855853107</v>
      </c>
      <c r="L11" s="479">
        <f t="shared" si="4"/>
        <v>14752.790000000037</v>
      </c>
      <c r="M11" s="78">
        <f>SUMIFS('All Payrolls'!$G:$G,'All Payrolls'!$F:$F,$M$1, 'All Payrolls'!$A:$A,'Monthly Payroll Deductions'!$B11)</f>
        <v>187214.60000000003</v>
      </c>
      <c r="N11" s="78"/>
      <c r="O11" s="77"/>
      <c r="P11" s="84">
        <f t="shared" si="5"/>
        <v>187214.60000000003</v>
      </c>
      <c r="Q11" s="84">
        <f>IFERROR(_xlfn.XLOOKUP(E11,'April Payment'!H:H,'April Payment'!AR:AR),"")</f>
        <v>181212.04000000007</v>
      </c>
      <c r="R11" s="159">
        <f>IFERROR(_xlfn.XLOOKUP(E11,'April Payment'!H:H,'April Payment'!AL:AL),"")</f>
        <v>235223.26685585317</v>
      </c>
      <c r="S11" s="79">
        <f>SUMIFS('All Payrolls'!$G:$G,'All Payrolls'!$F:$F,$S$1, 'All Payrolls'!$A:$A,'Monthly Payroll Deductions'!$B11)</f>
        <v>184704.78999999998</v>
      </c>
      <c r="T11" s="80"/>
      <c r="U11" s="80"/>
      <c r="V11" s="93">
        <f t="shared" si="6"/>
        <v>184704.78999999998</v>
      </c>
      <c r="W11" s="93">
        <f>IFERROR(_xlfn.XLOOKUP(E11,'May Payment'!H:H,'May Payment'!AQ:AQ),"")</f>
        <v>187214.60000000003</v>
      </c>
      <c r="X11" s="93">
        <f>IFERROR(_xlfn.XLOOKUP(E11,'May Payment'!H:H,'May Payment'!AY:AY),"")</f>
        <v>10924.430588902382</v>
      </c>
      <c r="Y11" s="511">
        <f>IFERROR(_xlfn.XLOOKUP(E11,'May Payment'!H:H,'May Payment'!AZ:AZ),"")</f>
        <v>0</v>
      </c>
      <c r="Z11" s="511">
        <f t="shared" si="7"/>
        <v>10924.430588902382</v>
      </c>
      <c r="AA11" s="93">
        <f>IFERROR(_xlfn.XLOOKUP(E11,'May Payment'!H:H,'May Payment'!AK:AK),"")</f>
        <v>198139.03058890242</v>
      </c>
      <c r="AB11" s="160">
        <f t="shared" si="8"/>
        <v>3828.3594110976555</v>
      </c>
      <c r="AC11" s="79">
        <f>SUMIFS('All Payrolls'!$G:$G,'All Payrolls'!$F:$F,$AC$1, 'All Payrolls'!$A:$A,'Monthly Payroll Deductions'!$B11)</f>
        <v>186715.94000000003</v>
      </c>
      <c r="AD11" s="80"/>
      <c r="AE11" s="80"/>
      <c r="AF11" s="84">
        <f t="shared" si="16"/>
        <v>186715.94000000003</v>
      </c>
      <c r="AG11" s="84">
        <f>IFERROR(_xlfn.XLOOKUP(E11,'June Payment'!G:G,'June Payment'!AO:AO),"")</f>
        <v>184704.7900000001</v>
      </c>
      <c r="AH11" s="84">
        <f>IFERROR(_xlfn.XLOOKUP(E11,'June Payment'!G:G,'June Payment'!AQ:AQ),"")</f>
        <v>3828.3594110976555</v>
      </c>
      <c r="AI11" s="84">
        <f>IFERROR(_xlfn.XLOOKUP(E11,'June Payment'!G:G,'June Payment'!AR:AR),"")</f>
        <v>188533.14941109775</v>
      </c>
      <c r="AJ11" s="84">
        <f t="shared" si="9"/>
        <v>0</v>
      </c>
      <c r="AK11" s="79">
        <f>SUMIFS('All Payrolls'!$G:$G,'All Payrolls'!$F:$F,$AK$1, 'All Payrolls'!$A:$A,'Monthly Payroll Deductions'!$B11)</f>
        <v>190253.9</v>
      </c>
      <c r="AL11" s="80"/>
      <c r="AM11" s="80"/>
      <c r="AN11" s="93">
        <f t="shared" si="17"/>
        <v>190253.9</v>
      </c>
      <c r="AO11" s="93">
        <v>186715.94000000003</v>
      </c>
      <c r="AP11" s="93">
        <v>0</v>
      </c>
      <c r="AQ11" s="93">
        <v>186715.94000000003</v>
      </c>
      <c r="AR11" s="93">
        <f t="shared" si="18"/>
        <v>0</v>
      </c>
      <c r="AS11" s="326">
        <f>SUMIFS('All Payrolls'!$G:$G,'All Payrolls'!$F:$F,$AS$1, 'All Payrolls'!$A:$A,'Monthly Payroll Deductions'!$B11)</f>
        <v>190279.65999999997</v>
      </c>
      <c r="AT11" s="326"/>
      <c r="AU11" s="326"/>
      <c r="AV11" s="84">
        <f t="shared" si="19"/>
        <v>190279.65999999997</v>
      </c>
      <c r="AW11" s="84">
        <f>IFERROR(_xlfn.XLOOKUP(E11,'Aug Payment'!G:G,'Aug Payment'!AO:AO),"")</f>
        <v>190253.9</v>
      </c>
      <c r="AX11" s="84" t="str">
        <f>IFERROR(_xlfn.XLOOKUP(F11,'Aug Payment'!H:H,'Aug Payment'!AQ:AQ),"0.00")</f>
        <v>0.00</v>
      </c>
      <c r="AY11" s="84">
        <f t="shared" si="20"/>
        <v>190253.9</v>
      </c>
      <c r="AZ11" s="84">
        <f t="shared" si="21"/>
        <v>0</v>
      </c>
      <c r="BA11" s="79">
        <f t="shared" si="22"/>
        <v>190279.65999999997</v>
      </c>
      <c r="BB11" s="80"/>
      <c r="BC11" s="80"/>
      <c r="BD11" s="93">
        <f t="shared" si="23"/>
        <v>190279.65999999997</v>
      </c>
      <c r="BE11" s="93">
        <f>IFERROR(_xlfn.XLOOKUP(E11,'Aug Payment'!G:G,'Aug Payment'!AO:AO),"")</f>
        <v>190253.9</v>
      </c>
      <c r="BF11" s="93" t="str">
        <f>IFERROR(_xlfn.XLOOKUP(F11,'Aug Payment'!H:H,'Aug Payment'!AQ:AQ),"0.00")</f>
        <v>0.00</v>
      </c>
      <c r="BG11" s="93">
        <f t="shared" si="24"/>
        <v>190253.9</v>
      </c>
      <c r="BH11" s="93">
        <f t="shared" si="25"/>
        <v>0</v>
      </c>
      <c r="BI11" s="79"/>
      <c r="BJ11" s="78"/>
      <c r="BK11" s="77"/>
      <c r="BL11" s="84"/>
      <c r="BM11" s="84"/>
      <c r="BN11" s="79"/>
      <c r="BO11" s="80"/>
      <c r="BP11" s="80"/>
      <c r="BQ11" s="93"/>
      <c r="BR11" s="93"/>
      <c r="BS11" s="78"/>
      <c r="BT11" s="78"/>
      <c r="BU11" s="77"/>
      <c r="BV11" s="84"/>
      <c r="BW11" s="84"/>
      <c r="BX11" s="79"/>
      <c r="BY11" s="80"/>
      <c r="BZ11" s="80"/>
      <c r="CA11" s="93"/>
      <c r="CB11" s="93"/>
      <c r="CC11" s="79"/>
      <c r="CD11" s="78"/>
      <c r="CE11" s="77"/>
      <c r="CF11" s="84"/>
      <c r="CG11" s="84"/>
      <c r="CH11" s="79"/>
      <c r="CI11" s="80"/>
      <c r="CJ11" s="80"/>
      <c r="CK11" s="93"/>
      <c r="CL11" s="93"/>
      <c r="CN11" s="327">
        <f t="shared" si="10"/>
        <v>1319702.45</v>
      </c>
      <c r="CO11" s="327">
        <f t="shared" si="11"/>
        <v>610472.35626695096</v>
      </c>
      <c r="CP11" s="327">
        <f t="shared" si="12"/>
        <v>-709230.093733049</v>
      </c>
      <c r="CQ11" s="327">
        <f t="shared" si="13"/>
        <v>-709230.093733049</v>
      </c>
      <c r="CS11" s="475"/>
      <c r="CT11" s="287">
        <f t="shared" si="26"/>
        <v>558635.33000000007</v>
      </c>
      <c r="CU11" s="287">
        <f t="shared" si="27"/>
        <v>553131.43000000017</v>
      </c>
      <c r="CV11" s="327">
        <f t="shared" si="28"/>
        <v>5503.8999999999069</v>
      </c>
      <c r="CW11" s="329" t="str">
        <f t="shared" si="14"/>
        <v/>
      </c>
      <c r="CX11" s="329">
        <f t="shared" si="15"/>
        <v>5503.8999999999069</v>
      </c>
    </row>
    <row r="12" spans="1:102" x14ac:dyDescent="0.25">
      <c r="A12" s="77">
        <v>10059</v>
      </c>
      <c r="B12" s="77">
        <v>3022019</v>
      </c>
      <c r="C12">
        <v>2019</v>
      </c>
      <c r="D12" s="77" t="s">
        <v>40</v>
      </c>
      <c r="E12" s="77" t="s">
        <v>41</v>
      </c>
      <c r="F12" s="77" t="s">
        <v>23723</v>
      </c>
      <c r="G12" s="77" t="s">
        <v>748</v>
      </c>
      <c r="H12" s="479">
        <v>300665.50259339297</v>
      </c>
      <c r="I12" s="479">
        <v>81427.711567765567</v>
      </c>
      <c r="J12" s="479">
        <v>0</v>
      </c>
      <c r="K12" s="479">
        <f t="shared" si="3"/>
        <v>81427.711567765567</v>
      </c>
      <c r="L12" s="479">
        <f t="shared" si="4"/>
        <v>219237.7910256274</v>
      </c>
      <c r="M12" s="78">
        <f>SUMIFS('All Payrolls'!$G:$G,'All Payrolls'!$F:$F,$M$1, 'All Payrolls'!$A:$A,'Monthly Payroll Deductions'!$B12)</f>
        <v>124481.08000000003</v>
      </c>
      <c r="N12" s="78"/>
      <c r="O12" s="77"/>
      <c r="P12" s="84">
        <f t="shared" si="5"/>
        <v>124481.08000000003</v>
      </c>
      <c r="Q12" s="84">
        <f>IFERROR(_xlfn.XLOOKUP(E12,'April Payment'!H:H,'April Payment'!AR:AR),"")</f>
        <v>123053.06000000003</v>
      </c>
      <c r="R12" s="159">
        <f>IFERROR(_xlfn.XLOOKUP(E12,'April Payment'!H:H,'April Payment'!AL:AL),"")</f>
        <v>204480.77156776559</v>
      </c>
      <c r="S12" s="79">
        <f>SUMIFS('All Payrolls'!$G:$G,'All Payrolls'!$F:$F,$S$1, 'All Payrolls'!$A:$A,'Monthly Payroll Deductions'!$B12)</f>
        <v>122324.11000000003</v>
      </c>
      <c r="T12" s="80"/>
      <c r="U12" s="80"/>
      <c r="V12" s="93">
        <f t="shared" si="6"/>
        <v>122324.11000000003</v>
      </c>
      <c r="W12" s="93">
        <f>IFERROR(_xlfn.XLOOKUP(E12,'May Payment'!H:H,'May Payment'!AQ:AQ),"")</f>
        <v>101989.8857838828</v>
      </c>
      <c r="X12" s="93">
        <f>IFERROR(_xlfn.XLOOKUP(E12,'May Payment'!H:H,'May Payment'!AY:AY),"")</f>
        <v>0</v>
      </c>
      <c r="Y12" s="511">
        <f>IFERROR(_xlfn.XLOOKUP(E12,'May Payment'!H:H,'May Payment'!AZ:AZ),"")</f>
        <v>0</v>
      </c>
      <c r="Z12" s="511">
        <f t="shared" si="7"/>
        <v>0</v>
      </c>
      <c r="AA12" s="93">
        <f>IFERROR(_xlfn.XLOOKUP(E12,'May Payment'!H:H,'May Payment'!AK:AK),"")</f>
        <v>101989.8857838828</v>
      </c>
      <c r="AB12" s="160">
        <f t="shared" si="8"/>
        <v>219237.7910256274</v>
      </c>
      <c r="AC12" s="79">
        <f>SUMIFS('All Payrolls'!$G:$G,'All Payrolls'!$F:$F,$AC$1, 'All Payrolls'!$A:$A,'Monthly Payroll Deductions'!$B12)</f>
        <v>120024.54000000001</v>
      </c>
      <c r="AD12" s="80"/>
      <c r="AE12" s="80"/>
      <c r="AF12" s="84">
        <f t="shared" si="16"/>
        <v>120024.54000000001</v>
      </c>
      <c r="AG12" s="84">
        <f>IFERROR(_xlfn.XLOOKUP(E12,'June Payment'!G:G,'June Payment'!AO:AO),"")</f>
        <v>95245.36878388279</v>
      </c>
      <c r="AH12" s="84">
        <f>IFERROR(_xlfn.XLOOKUP(E12,'June Payment'!G:G,'June Payment'!AQ:AQ),"")</f>
        <v>0</v>
      </c>
      <c r="AI12" s="84">
        <f>IFERROR(_xlfn.XLOOKUP(E12,'June Payment'!G:G,'June Payment'!AR:AR),"")</f>
        <v>95245.36878388279</v>
      </c>
      <c r="AJ12" s="84">
        <f t="shared" si="9"/>
        <v>219237.7910256274</v>
      </c>
      <c r="AK12" s="79">
        <f>SUMIFS('All Payrolls'!$G:$G,'All Payrolls'!$F:$F,$AK$1, 'All Payrolls'!$A:$A,'Monthly Payroll Deductions'!$B12)</f>
        <v>122365.62000000004</v>
      </c>
      <c r="AL12" s="80"/>
      <c r="AM12" s="80"/>
      <c r="AN12" s="93">
        <f t="shared" si="17"/>
        <v>122365.62000000004</v>
      </c>
      <c r="AO12" s="93">
        <v>120024.54000000001</v>
      </c>
      <c r="AP12" s="93">
        <v>56216.578783882782</v>
      </c>
      <c r="AQ12" s="93">
        <v>176241.11878388279</v>
      </c>
      <c r="AR12" s="93">
        <f t="shared" si="18"/>
        <v>163021.21224174462</v>
      </c>
      <c r="AS12" s="326">
        <f>SUMIFS('All Payrolls'!$G:$G,'All Payrolls'!$F:$F,$AS$1, 'All Payrolls'!$A:$A,'Monthly Payroll Deductions'!$B12)</f>
        <v>121014.11999999997</v>
      </c>
      <c r="AT12" s="326"/>
      <c r="AU12" s="326"/>
      <c r="AV12" s="84">
        <f t="shared" si="19"/>
        <v>121014.11999999997</v>
      </c>
      <c r="AW12" s="84">
        <f>IFERROR(_xlfn.XLOOKUP(E12,'Aug Payment'!G:G,'Aug Payment'!AO:AO),"")</f>
        <v>95245.36878388279</v>
      </c>
      <c r="AX12" s="84" t="str">
        <f>IFERROR(_xlfn.XLOOKUP(F12,'Aug Payment'!H:H,'Aug Payment'!AQ:AQ),"0.00")</f>
        <v>0.00</v>
      </c>
      <c r="AY12" s="84">
        <f t="shared" si="20"/>
        <v>95245.36878388279</v>
      </c>
      <c r="AZ12" s="84">
        <f t="shared" si="21"/>
        <v>163021.21224174462</v>
      </c>
      <c r="BA12" s="79">
        <f t="shared" si="22"/>
        <v>121014.11999999997</v>
      </c>
      <c r="BB12" s="80"/>
      <c r="BC12" s="80"/>
      <c r="BD12" s="93">
        <f t="shared" si="23"/>
        <v>121014.11999999997</v>
      </c>
      <c r="BE12" s="93">
        <f>IFERROR(_xlfn.XLOOKUP(E12,'Aug Payment'!G:G,'Aug Payment'!AO:AO),"")</f>
        <v>95245.36878388279</v>
      </c>
      <c r="BF12" s="93" t="str">
        <f>IFERROR(_xlfn.XLOOKUP(F12,'Aug Payment'!H:H,'Aug Payment'!AQ:AQ),"0.00")</f>
        <v>0.00</v>
      </c>
      <c r="BG12" s="93">
        <f t="shared" si="24"/>
        <v>95245.36878388279</v>
      </c>
      <c r="BH12" s="93">
        <f t="shared" si="25"/>
        <v>163021.21224174462</v>
      </c>
      <c r="BI12" s="79"/>
      <c r="BJ12" s="78"/>
      <c r="BK12" s="77"/>
      <c r="BL12" s="84"/>
      <c r="BM12" s="84"/>
      <c r="BN12" s="79"/>
      <c r="BO12" s="80"/>
      <c r="BP12" s="80"/>
      <c r="BQ12" s="93"/>
      <c r="BR12" s="93"/>
      <c r="BS12" s="78"/>
      <c r="BT12" s="78"/>
      <c r="BU12" s="77"/>
      <c r="BV12" s="84"/>
      <c r="BW12" s="84"/>
      <c r="BX12" s="79"/>
      <c r="BY12" s="80"/>
      <c r="BZ12" s="80"/>
      <c r="CA12" s="93"/>
      <c r="CB12" s="93"/>
      <c r="CC12" s="79"/>
      <c r="CD12" s="78"/>
      <c r="CE12" s="77"/>
      <c r="CF12" s="84"/>
      <c r="CG12" s="84"/>
      <c r="CH12" s="79"/>
      <c r="CI12" s="80"/>
      <c r="CJ12" s="80"/>
      <c r="CK12" s="93"/>
      <c r="CL12" s="93"/>
      <c r="CN12" s="327">
        <f t="shared" si="10"/>
        <v>853589.21000000008</v>
      </c>
      <c r="CO12" s="327">
        <f t="shared" si="11"/>
        <v>965030.89586076513</v>
      </c>
      <c r="CP12" s="327">
        <f t="shared" si="12"/>
        <v>111441.68586076505</v>
      </c>
      <c r="CQ12" s="327">
        <f t="shared" si="13"/>
        <v>111441.68586076505</v>
      </c>
      <c r="CS12" s="475"/>
      <c r="CT12" s="287">
        <f t="shared" si="26"/>
        <v>366829.7300000001</v>
      </c>
      <c r="CU12" s="287">
        <f t="shared" si="27"/>
        <v>320288.31456776557</v>
      </c>
      <c r="CV12" s="327">
        <f t="shared" si="28"/>
        <v>46541.415432234528</v>
      </c>
      <c r="CW12" s="329" t="str">
        <f t="shared" si="14"/>
        <v/>
      </c>
      <c r="CX12" s="329">
        <f t="shared" si="15"/>
        <v>46541.415432234528</v>
      </c>
    </row>
    <row r="13" spans="1:102" x14ac:dyDescent="0.25">
      <c r="A13" s="77">
        <v>10064</v>
      </c>
      <c r="B13" s="77">
        <v>3022024</v>
      </c>
      <c r="C13">
        <v>2024</v>
      </c>
      <c r="D13" s="77" t="s">
        <v>456</v>
      </c>
      <c r="E13" s="77" t="s">
        <v>179</v>
      </c>
      <c r="F13" s="77" t="s">
        <v>23723</v>
      </c>
      <c r="G13" s="77" t="s">
        <v>748</v>
      </c>
      <c r="H13" s="479">
        <v>221048.49869495048</v>
      </c>
      <c r="I13" s="479">
        <v>110520.14282225547</v>
      </c>
      <c r="J13" s="479">
        <v>0</v>
      </c>
      <c r="K13" s="479">
        <f t="shared" si="3"/>
        <v>110520.14282225547</v>
      </c>
      <c r="L13" s="479">
        <f t="shared" si="4"/>
        <v>110528.35587269501</v>
      </c>
      <c r="M13" s="78">
        <f>SUMIFS('All Payrolls'!$G:$G,'All Payrolls'!$F:$F,$M$1, 'All Payrolls'!$A:$A,'Monthly Payroll Deductions'!$B13)</f>
        <v>138871.56000000003</v>
      </c>
      <c r="N13" s="78"/>
      <c r="O13" s="77"/>
      <c r="P13" s="84">
        <f t="shared" si="5"/>
        <v>138871.56000000003</v>
      </c>
      <c r="Q13" s="84">
        <f>IFERROR(_xlfn.XLOOKUP(E13,'April Payment'!H:H,'April Payment'!AR:AR),"")</f>
        <v>135948.06000000003</v>
      </c>
      <c r="R13" s="159">
        <f>IFERROR(_xlfn.XLOOKUP(E13,'April Payment'!H:H,'April Payment'!AL:AL),"")</f>
        <v>246468.20282225549</v>
      </c>
      <c r="S13" s="79">
        <f>SUMIFS('All Payrolls'!$G:$G,'All Payrolls'!$F:$F,$S$1, 'All Payrolls'!$A:$A,'Monthly Payroll Deductions'!$B13)</f>
        <v>141090.30000000002</v>
      </c>
      <c r="T13" s="80"/>
      <c r="U13" s="80"/>
      <c r="V13" s="93">
        <f t="shared" si="6"/>
        <v>141090.30000000002</v>
      </c>
      <c r="W13" s="93">
        <f>IFERROR(_xlfn.XLOOKUP(E13,'May Payment'!H:H,'May Payment'!AQ:AQ),"")</f>
        <v>114314.60141112775</v>
      </c>
      <c r="X13" s="93">
        <f>IFERROR(_xlfn.XLOOKUP(E13,'May Payment'!H:H,'May Payment'!AY:AY),"")</f>
        <v>0</v>
      </c>
      <c r="Y13" s="511">
        <f>IFERROR(_xlfn.XLOOKUP(E13,'May Payment'!H:H,'May Payment'!AZ:AZ),"")</f>
        <v>0</v>
      </c>
      <c r="Z13" s="511">
        <f t="shared" si="7"/>
        <v>0</v>
      </c>
      <c r="AA13" s="93">
        <f>IFERROR(_xlfn.XLOOKUP(E13,'May Payment'!H:H,'May Payment'!AK:AK),"")</f>
        <v>114314.60141112775</v>
      </c>
      <c r="AB13" s="160">
        <f t="shared" si="8"/>
        <v>110528.35587269501</v>
      </c>
      <c r="AC13" s="79">
        <f>SUMIFS('All Payrolls'!$G:$G,'All Payrolls'!$F:$F,$AC$1, 'All Payrolls'!$A:$A,'Monthly Payroll Deductions'!$B13)</f>
        <v>140267.43</v>
      </c>
      <c r="AD13" s="80"/>
      <c r="AE13" s="80"/>
      <c r="AF13" s="84">
        <f t="shared" si="16"/>
        <v>140267.43</v>
      </c>
      <c r="AG13" s="84">
        <f>IFERROR(_xlfn.XLOOKUP(E13,'June Payment'!G:G,'June Payment'!AO:AO),"")</f>
        <v>119398.59097771744</v>
      </c>
      <c r="AH13" s="84">
        <f>IFERROR(_xlfn.XLOOKUP(E13,'June Payment'!G:G,'June Payment'!AQ:AQ),"")</f>
        <v>0</v>
      </c>
      <c r="AI13" s="84">
        <f>IFERROR(_xlfn.XLOOKUP(E13,'June Payment'!G:G,'June Payment'!AR:AR),"")</f>
        <v>119398.59097771744</v>
      </c>
      <c r="AJ13" s="84">
        <f t="shared" si="9"/>
        <v>110528.35587269501</v>
      </c>
      <c r="AK13" s="79">
        <f>SUMIFS('All Payrolls'!$G:$G,'All Payrolls'!$F:$F,$AK$1, 'All Payrolls'!$A:$A,'Monthly Payroll Deductions'!$B13)</f>
        <v>136353.18</v>
      </c>
      <c r="AL13" s="80"/>
      <c r="AM13" s="80"/>
      <c r="AN13" s="93">
        <f t="shared" si="17"/>
        <v>136353.18</v>
      </c>
      <c r="AO13" s="93">
        <v>140267.43</v>
      </c>
      <c r="AP13" s="93">
        <v>22713.864411127754</v>
      </c>
      <c r="AQ13" s="93">
        <v>162981.29441112775</v>
      </c>
      <c r="AR13" s="93">
        <f t="shared" si="18"/>
        <v>87814.491461567261</v>
      </c>
      <c r="AS13" s="326">
        <f>SUMIFS('All Payrolls'!$G:$G,'All Payrolls'!$F:$F,$AS$1, 'All Payrolls'!$A:$A,'Monthly Payroll Deductions'!$B13)</f>
        <v>136369.12000000002</v>
      </c>
      <c r="AT13" s="326"/>
      <c r="AU13" s="326"/>
      <c r="AV13" s="84">
        <f t="shared" si="19"/>
        <v>136369.12000000002</v>
      </c>
      <c r="AW13" s="84">
        <f>IFERROR(_xlfn.XLOOKUP(E13,'Aug Payment'!G:G,'Aug Payment'!AO:AO),"")</f>
        <v>108721.03441112775</v>
      </c>
      <c r="AX13" s="84" t="str">
        <f>IFERROR(_xlfn.XLOOKUP(F13,'Aug Payment'!H:H,'Aug Payment'!AQ:AQ),"0.00")</f>
        <v>0.00</v>
      </c>
      <c r="AY13" s="84">
        <f t="shared" si="20"/>
        <v>108721.03441112775</v>
      </c>
      <c r="AZ13" s="84">
        <f t="shared" si="21"/>
        <v>87814.491461567261</v>
      </c>
      <c r="BA13" s="79">
        <f t="shared" si="22"/>
        <v>136369.12000000002</v>
      </c>
      <c r="BB13" s="80"/>
      <c r="BC13" s="80"/>
      <c r="BD13" s="93">
        <f t="shared" si="23"/>
        <v>136369.12000000002</v>
      </c>
      <c r="BE13" s="93">
        <f>IFERROR(_xlfn.XLOOKUP(E13,'Aug Payment'!G:G,'Aug Payment'!AO:AO),"")</f>
        <v>108721.03441112775</v>
      </c>
      <c r="BF13" s="93" t="str">
        <f>IFERROR(_xlfn.XLOOKUP(F13,'Aug Payment'!H:H,'Aug Payment'!AQ:AQ),"0.00")</f>
        <v>0.00</v>
      </c>
      <c r="BG13" s="93">
        <f t="shared" si="24"/>
        <v>108721.03441112775</v>
      </c>
      <c r="BH13" s="93">
        <f t="shared" si="25"/>
        <v>87814.491461567261</v>
      </c>
      <c r="BI13" s="79"/>
      <c r="BJ13" s="78"/>
      <c r="BK13" s="77"/>
      <c r="BL13" s="84"/>
      <c r="BM13" s="84"/>
      <c r="BN13" s="79"/>
      <c r="BO13" s="80"/>
      <c r="BP13" s="80"/>
      <c r="BQ13" s="93"/>
      <c r="BR13" s="93"/>
      <c r="BS13" s="78"/>
      <c r="BT13" s="78"/>
      <c r="BU13" s="77"/>
      <c r="BV13" s="84"/>
      <c r="BW13" s="84"/>
      <c r="BX13" s="79"/>
      <c r="BY13" s="80"/>
      <c r="BZ13" s="80"/>
      <c r="CA13" s="93"/>
      <c r="CB13" s="93"/>
      <c r="CC13" s="79"/>
      <c r="CD13" s="78"/>
      <c r="CE13" s="77"/>
      <c r="CF13" s="84"/>
      <c r="CG13" s="84"/>
      <c r="CH13" s="79"/>
      <c r="CI13" s="80"/>
      <c r="CJ13" s="80"/>
      <c r="CK13" s="93"/>
      <c r="CL13" s="93"/>
      <c r="CN13" s="327">
        <f t="shared" si="10"/>
        <v>965673.8899999999</v>
      </c>
      <c r="CO13" s="327">
        <f t="shared" si="11"/>
        <v>792291.56259580236</v>
      </c>
      <c r="CP13" s="327">
        <f t="shared" si="12"/>
        <v>-173382.32740419754</v>
      </c>
      <c r="CQ13" s="327">
        <f t="shared" si="13"/>
        <v>-173382.32740419754</v>
      </c>
      <c r="CS13" s="475"/>
      <c r="CT13" s="287">
        <f t="shared" si="26"/>
        <v>420229.29000000004</v>
      </c>
      <c r="CU13" s="287">
        <f t="shared" si="27"/>
        <v>369661.2523888452</v>
      </c>
      <c r="CV13" s="327">
        <f t="shared" si="28"/>
        <v>50568.037611154839</v>
      </c>
      <c r="CW13" s="329" t="str">
        <f t="shared" si="14"/>
        <v/>
      </c>
      <c r="CX13" s="329">
        <f t="shared" si="15"/>
        <v>50568.037611154839</v>
      </c>
    </row>
    <row r="14" spans="1:102" x14ac:dyDescent="0.25">
      <c r="A14" s="77">
        <v>10065</v>
      </c>
      <c r="B14" s="77">
        <v>3022025</v>
      </c>
      <c r="C14">
        <v>2025</v>
      </c>
      <c r="D14" s="77" t="s">
        <v>457</v>
      </c>
      <c r="E14" s="77" t="s">
        <v>245</v>
      </c>
      <c r="F14" s="77" t="s">
        <v>23723</v>
      </c>
      <c r="G14" s="77" t="s">
        <v>748</v>
      </c>
      <c r="H14" s="479">
        <v>108157.06114964047</v>
      </c>
      <c r="I14" s="479">
        <v>108157.06114964047</v>
      </c>
      <c r="J14" s="479">
        <v>0</v>
      </c>
      <c r="K14" s="479">
        <f t="shared" si="3"/>
        <v>108157.06114964047</v>
      </c>
      <c r="L14" s="479">
        <f t="shared" si="4"/>
        <v>0</v>
      </c>
      <c r="M14" s="78">
        <f>SUMIFS('All Payrolls'!$G:$G,'All Payrolls'!$F:$F,$M$1, 'All Payrolls'!$A:$A,'Monthly Payroll Deductions'!$B14)</f>
        <v>145503.15999999997</v>
      </c>
      <c r="N14" s="78"/>
      <c r="O14" s="77"/>
      <c r="P14" s="84">
        <f t="shared" si="5"/>
        <v>145503.15999999997</v>
      </c>
      <c r="Q14" s="84">
        <f>IFERROR(_xlfn.XLOOKUP(E14,'April Payment'!H:H,'April Payment'!AR:AR),"")</f>
        <v>145109.04999999999</v>
      </c>
      <c r="R14" s="159">
        <f>IFERROR(_xlfn.XLOOKUP(E14,'April Payment'!H:H,'April Payment'!AL:AL),"")</f>
        <v>253266.11114964046</v>
      </c>
      <c r="S14" s="79">
        <f>SUMIFS('All Payrolls'!$G:$G,'All Payrolls'!$F:$F,$S$1, 'All Payrolls'!$A:$A,'Monthly Payroll Deductions'!$B14)</f>
        <v>145255.37999999998</v>
      </c>
      <c r="T14" s="80"/>
      <c r="U14" s="80"/>
      <c r="V14" s="93">
        <f t="shared" si="6"/>
        <v>145255.37999999998</v>
      </c>
      <c r="W14" s="93">
        <f>IFERROR(_xlfn.XLOOKUP(E14,'May Payment'!H:H,'May Payment'!AQ:AQ),"")</f>
        <v>140725.9194686971</v>
      </c>
      <c r="X14" s="93">
        <f>IFERROR(_xlfn.XLOOKUP(E14,'May Payment'!H:H,'May Payment'!AY:AY),"")</f>
        <v>0</v>
      </c>
      <c r="Y14" s="511">
        <f>IFERROR(_xlfn.XLOOKUP(E14,'May Payment'!H:H,'May Payment'!AZ:AZ),"")</f>
        <v>0</v>
      </c>
      <c r="Z14" s="511">
        <f t="shared" si="7"/>
        <v>0</v>
      </c>
      <c r="AA14" s="93">
        <f>IFERROR(_xlfn.XLOOKUP(E14,'May Payment'!H:H,'May Payment'!AK:AK),"")</f>
        <v>140725.9194686971</v>
      </c>
      <c r="AB14" s="160">
        <f t="shared" si="8"/>
        <v>0</v>
      </c>
      <c r="AC14" s="79">
        <f>SUMIFS('All Payrolls'!$G:$G,'All Payrolls'!$F:$F,$AC$1, 'All Payrolls'!$A:$A,'Monthly Payroll Deductions'!$B14)</f>
        <v>143456.22</v>
      </c>
      <c r="AD14" s="80"/>
      <c r="AE14" s="80"/>
      <c r="AF14" s="84">
        <f t="shared" si="16"/>
        <v>143456.22</v>
      </c>
      <c r="AG14" s="84">
        <f>IFERROR(_xlfn.XLOOKUP(E14,'June Payment'!G:G,'June Payment'!AO:AO),"")</f>
        <v>145255.37999999995</v>
      </c>
      <c r="AH14" s="84">
        <f>IFERROR(_xlfn.XLOOKUP(E14,'June Payment'!G:G,'June Payment'!AQ:AQ),"")</f>
        <v>0</v>
      </c>
      <c r="AI14" s="84">
        <f>IFERROR(_xlfn.XLOOKUP(E14,'June Payment'!G:G,'June Payment'!AR:AR),"")</f>
        <v>145255.37999999995</v>
      </c>
      <c r="AJ14" s="84">
        <f t="shared" si="9"/>
        <v>0</v>
      </c>
      <c r="AK14" s="79">
        <f>SUMIFS('All Payrolls'!$G:$G,'All Payrolls'!$F:$F,$AK$1, 'All Payrolls'!$A:$A,'Monthly Payroll Deductions'!$B14)</f>
        <v>145194.82</v>
      </c>
      <c r="AL14" s="80"/>
      <c r="AM14" s="80"/>
      <c r="AN14" s="93">
        <f t="shared" si="17"/>
        <v>145194.82</v>
      </c>
      <c r="AO14" s="93">
        <v>143456.22</v>
      </c>
      <c r="AP14" s="93">
        <v>0</v>
      </c>
      <c r="AQ14" s="93">
        <v>143456.22</v>
      </c>
      <c r="AR14" s="93">
        <f t="shared" si="18"/>
        <v>0</v>
      </c>
      <c r="AS14" s="326">
        <f>SUMIFS('All Payrolls'!$G:$G,'All Payrolls'!$F:$F,$AS$1, 'All Payrolls'!$A:$A,'Monthly Payroll Deductions'!$B14)</f>
        <v>137283.19999999998</v>
      </c>
      <c r="AT14" s="326"/>
      <c r="AU14" s="326"/>
      <c r="AV14" s="84">
        <f t="shared" si="19"/>
        <v>137283.19999999998</v>
      </c>
      <c r="AW14" s="84">
        <f>IFERROR(_xlfn.XLOOKUP(E14,'Aug Payment'!G:G,'Aug Payment'!AO:AO),"")</f>
        <v>133201.00246869709</v>
      </c>
      <c r="AX14" s="84" t="str">
        <f>IFERROR(_xlfn.XLOOKUP(F14,'Aug Payment'!H:H,'Aug Payment'!AQ:AQ),"0.00")</f>
        <v>0.00</v>
      </c>
      <c r="AY14" s="84">
        <f t="shared" si="20"/>
        <v>133201.00246869709</v>
      </c>
      <c r="AZ14" s="84">
        <f t="shared" si="21"/>
        <v>0</v>
      </c>
      <c r="BA14" s="79">
        <f t="shared" si="22"/>
        <v>137283.19999999998</v>
      </c>
      <c r="BB14" s="80"/>
      <c r="BC14" s="80"/>
      <c r="BD14" s="93">
        <f t="shared" si="23"/>
        <v>137283.19999999998</v>
      </c>
      <c r="BE14" s="93">
        <f>IFERROR(_xlfn.XLOOKUP(E14,'Aug Payment'!G:G,'Aug Payment'!AO:AO),"")</f>
        <v>133201.00246869709</v>
      </c>
      <c r="BF14" s="93" t="str">
        <f>IFERROR(_xlfn.XLOOKUP(F14,'Aug Payment'!H:H,'Aug Payment'!AQ:AQ),"0.00")</f>
        <v>0.00</v>
      </c>
      <c r="BG14" s="93">
        <f t="shared" si="24"/>
        <v>133201.00246869709</v>
      </c>
      <c r="BH14" s="93">
        <f t="shared" si="25"/>
        <v>0</v>
      </c>
      <c r="BI14" s="79"/>
      <c r="BJ14" s="78"/>
      <c r="BK14" s="77"/>
      <c r="BL14" s="84"/>
      <c r="BM14" s="84"/>
      <c r="BN14" s="79"/>
      <c r="BO14" s="80"/>
      <c r="BP14" s="80"/>
      <c r="BQ14" s="93"/>
      <c r="BR14" s="93"/>
      <c r="BS14" s="78"/>
      <c r="BT14" s="78"/>
      <c r="BU14" s="77"/>
      <c r="BV14" s="84"/>
      <c r="BW14" s="84"/>
      <c r="BX14" s="79"/>
      <c r="BY14" s="80"/>
      <c r="BZ14" s="80"/>
      <c r="CA14" s="93"/>
      <c r="CB14" s="93"/>
      <c r="CC14" s="79"/>
      <c r="CD14" s="78"/>
      <c r="CE14" s="77"/>
      <c r="CF14" s="84"/>
      <c r="CG14" s="84"/>
      <c r="CH14" s="79"/>
      <c r="CI14" s="80"/>
      <c r="CJ14" s="80"/>
      <c r="CK14" s="93"/>
      <c r="CL14" s="93"/>
      <c r="CN14" s="327">
        <f t="shared" si="10"/>
        <v>999170.79999999981</v>
      </c>
      <c r="CO14" s="327">
        <f t="shared" si="11"/>
        <v>541977.71114964038</v>
      </c>
      <c r="CP14" s="327">
        <f t="shared" si="12"/>
        <v>-457193.08885035943</v>
      </c>
      <c r="CQ14" s="327">
        <f t="shared" si="13"/>
        <v>-457193.08885035943</v>
      </c>
      <c r="CS14" s="475"/>
      <c r="CT14" s="287">
        <f t="shared" si="26"/>
        <v>434214.75999999989</v>
      </c>
      <c r="CU14" s="287">
        <f t="shared" si="27"/>
        <v>431090.34946869704</v>
      </c>
      <c r="CV14" s="327">
        <f t="shared" si="28"/>
        <v>3124.4105313028558</v>
      </c>
      <c r="CW14" s="329" t="str">
        <f t="shared" si="14"/>
        <v/>
      </c>
      <c r="CX14" s="329">
        <f t="shared" si="15"/>
        <v>3124.4105313028558</v>
      </c>
    </row>
    <row r="15" spans="1:102" hidden="1" x14ac:dyDescent="0.25">
      <c r="A15" s="77">
        <v>10066</v>
      </c>
      <c r="B15" s="77">
        <v>3022026</v>
      </c>
      <c r="C15">
        <v>2026</v>
      </c>
      <c r="D15" s="77" t="s">
        <v>115</v>
      </c>
      <c r="E15" s="77" t="s">
        <v>116</v>
      </c>
      <c r="F15" s="77" t="s">
        <v>23723</v>
      </c>
      <c r="G15" s="77" t="s">
        <v>748</v>
      </c>
      <c r="H15" s="479">
        <v>285188.57211093139</v>
      </c>
      <c r="I15" s="479">
        <v>285188.57211093139</v>
      </c>
      <c r="J15" s="479">
        <v>0</v>
      </c>
      <c r="K15" s="479">
        <f t="shared" si="3"/>
        <v>285188.57211093139</v>
      </c>
      <c r="L15" s="479">
        <f t="shared" si="4"/>
        <v>0</v>
      </c>
      <c r="M15" s="78">
        <f>SUMIFS('All Payrolls'!$G:$G,'All Payrolls'!$F:$F,$M$1, 'All Payrolls'!$A:$A,'Monthly Payroll Deductions'!$B15)</f>
        <v>0</v>
      </c>
      <c r="N15" s="78"/>
      <c r="O15" s="77"/>
      <c r="P15" s="84">
        <f t="shared" si="5"/>
        <v>0</v>
      </c>
      <c r="Q15" s="84">
        <f>IFERROR(_xlfn.XLOOKUP(E15,'April Payment'!H:H,'April Payment'!AR:AR),"")</f>
        <v>0</v>
      </c>
      <c r="R15" s="159">
        <f>IFERROR(_xlfn.XLOOKUP(E15,'April Payment'!H:H,'April Payment'!AL:AL),"")</f>
        <v>285188.57211093139</v>
      </c>
      <c r="S15" s="79">
        <f>SUMIFS('All Payrolls'!$G:$G,'All Payrolls'!$F:$F,$S$1, 'All Payrolls'!$A:$A,'Monthly Payroll Deductions'!$B15)</f>
        <v>0</v>
      </c>
      <c r="T15" s="80"/>
      <c r="U15" s="80"/>
      <c r="V15" s="93">
        <f t="shared" si="6"/>
        <v>0</v>
      </c>
      <c r="W15" s="93">
        <f>IFERROR(_xlfn.XLOOKUP(E15,'May Payment'!H:H,'May Payment'!AQ:AQ),"")</f>
        <v>0</v>
      </c>
      <c r="X15" s="93">
        <f>IFERROR(_xlfn.XLOOKUP(E15,'May Payment'!H:H,'May Payment'!AY:AY),"")</f>
        <v>0</v>
      </c>
      <c r="Y15" s="511">
        <f>IFERROR(_xlfn.XLOOKUP(E15,'May Payment'!H:H,'May Payment'!AZ:AZ),"")</f>
        <v>0</v>
      </c>
      <c r="Z15" s="511">
        <f t="shared" si="7"/>
        <v>0</v>
      </c>
      <c r="AA15" s="93">
        <f>IFERROR(_xlfn.XLOOKUP(E15,'May Payment'!H:H,'May Payment'!AK:AK),"")</f>
        <v>0</v>
      </c>
      <c r="AB15" s="160">
        <f t="shared" si="8"/>
        <v>0</v>
      </c>
      <c r="AC15" s="79">
        <f>SUMIFS('All Payrolls'!$G:$G,'All Payrolls'!$F:$F,$AC$1, 'All Payrolls'!$A:$A,'Monthly Payroll Deductions'!$B15)</f>
        <v>0</v>
      </c>
      <c r="AD15" s="80"/>
      <c r="AE15" s="80"/>
      <c r="AF15" s="84">
        <f t="shared" si="16"/>
        <v>0</v>
      </c>
      <c r="AG15" s="84">
        <f>IFERROR(_xlfn.XLOOKUP(E15,'June Payment'!G:G,'June Payment'!AO:AO),"")</f>
        <v>0</v>
      </c>
      <c r="AH15" s="84">
        <f>IFERROR(_xlfn.XLOOKUP(E15,'June Payment'!G:G,'June Payment'!AQ:AQ),"")</f>
        <v>0</v>
      </c>
      <c r="AI15" s="84">
        <f>IFERROR(_xlfn.XLOOKUP(E15,'June Payment'!G:G,'June Payment'!AR:AR),"")</f>
        <v>0</v>
      </c>
      <c r="AJ15" s="84">
        <f t="shared" si="9"/>
        <v>0</v>
      </c>
      <c r="AK15" s="79">
        <f>SUMIFS('All Payrolls'!$G:$G,'All Payrolls'!$F:$F,$AK$1, 'All Payrolls'!$A:$A,'Monthly Payroll Deductions'!$B15)</f>
        <v>0</v>
      </c>
      <c r="AL15" s="80"/>
      <c r="AM15" s="80"/>
      <c r="AN15" s="93">
        <f t="shared" si="17"/>
        <v>0</v>
      </c>
      <c r="AO15" s="93">
        <v>0</v>
      </c>
      <c r="AP15" s="93">
        <v>0</v>
      </c>
      <c r="AQ15" s="93">
        <v>0</v>
      </c>
      <c r="AR15" s="93">
        <f t="shared" si="18"/>
        <v>0</v>
      </c>
      <c r="AS15" s="326">
        <f>SUMIFS('All Payrolls'!$G:$G,'All Payrolls'!$F:$F,$AS$1, 'All Payrolls'!$A:$A,'Monthly Payroll Deductions'!$B15)</f>
        <v>0</v>
      </c>
      <c r="AT15" s="326"/>
      <c r="AU15" s="326"/>
      <c r="AV15" s="84">
        <f t="shared" si="19"/>
        <v>0</v>
      </c>
      <c r="AW15" s="84"/>
      <c r="AX15" s="84" t="str">
        <f>IFERROR(_xlfn.XLOOKUP(F15,'Aug Payment'!H:H,'Aug Payment'!AQ:AQ),"0.00")</f>
        <v>0.00</v>
      </c>
      <c r="AY15" s="84">
        <f t="shared" si="20"/>
        <v>0</v>
      </c>
      <c r="AZ15" s="84">
        <f t="shared" si="21"/>
        <v>0</v>
      </c>
      <c r="BA15" s="79">
        <f t="shared" si="22"/>
        <v>0</v>
      </c>
      <c r="BB15" s="80"/>
      <c r="BC15" s="80"/>
      <c r="BD15" s="93">
        <f t="shared" si="23"/>
        <v>0</v>
      </c>
      <c r="BE15" s="93">
        <f>IFERROR(_xlfn.XLOOKUP(E15,'Aug Payment'!G:G,'Aug Payment'!AO:AO),"")</f>
        <v>0</v>
      </c>
      <c r="BF15" s="93" t="str">
        <f>IFERROR(_xlfn.XLOOKUP(F15,'Aug Payment'!H:H,'Aug Payment'!AQ:AQ),"0.00")</f>
        <v>0.00</v>
      </c>
      <c r="BG15" s="93">
        <f t="shared" si="24"/>
        <v>0</v>
      </c>
      <c r="BH15" s="93">
        <f t="shared" si="25"/>
        <v>0</v>
      </c>
      <c r="BI15" s="79"/>
      <c r="BJ15" s="78"/>
      <c r="BK15" s="77"/>
      <c r="BL15" s="84"/>
      <c r="BM15" s="84"/>
      <c r="BN15" s="79"/>
      <c r="BO15" s="80"/>
      <c r="BP15" s="80"/>
      <c r="BQ15" s="93"/>
      <c r="BR15" s="93"/>
      <c r="BS15" s="78"/>
      <c r="BT15" s="78"/>
      <c r="BU15" s="77"/>
      <c r="BV15" s="84"/>
      <c r="BW15" s="84"/>
      <c r="BX15" s="79"/>
      <c r="BY15" s="80"/>
      <c r="BZ15" s="80"/>
      <c r="CA15" s="93"/>
      <c r="CB15" s="93"/>
      <c r="CC15" s="79"/>
      <c r="CD15" s="78"/>
      <c r="CE15" s="77"/>
      <c r="CF15" s="84"/>
      <c r="CG15" s="84"/>
      <c r="CH15" s="79"/>
      <c r="CI15" s="80"/>
      <c r="CJ15" s="80"/>
      <c r="CK15" s="93"/>
      <c r="CL15" s="93"/>
      <c r="CN15" s="327">
        <f t="shared" si="10"/>
        <v>0</v>
      </c>
      <c r="CO15" s="327">
        <f t="shared" si="11"/>
        <v>285188.57211093139</v>
      </c>
      <c r="CP15" s="327">
        <f t="shared" si="12"/>
        <v>285188.57211093139</v>
      </c>
      <c r="CQ15" s="327">
        <f t="shared" si="13"/>
        <v>285188.57211093139</v>
      </c>
      <c r="CS15" s="475"/>
      <c r="CT15" s="287">
        <f t="shared" si="26"/>
        <v>0</v>
      </c>
      <c r="CU15" s="287">
        <f t="shared" si="27"/>
        <v>0</v>
      </c>
      <c r="CV15" s="327">
        <f t="shared" si="28"/>
        <v>0</v>
      </c>
      <c r="CW15" s="329" t="str">
        <f t="shared" si="14"/>
        <v/>
      </c>
      <c r="CX15" s="329" t="str">
        <f t="shared" si="15"/>
        <v/>
      </c>
    </row>
    <row r="16" spans="1:102" x14ac:dyDescent="0.25">
      <c r="A16" s="77">
        <v>10067</v>
      </c>
      <c r="B16" s="77">
        <v>3022027</v>
      </c>
      <c r="C16">
        <v>2027</v>
      </c>
      <c r="D16" s="77" t="s">
        <v>460</v>
      </c>
      <c r="E16" s="77" t="s">
        <v>202</v>
      </c>
      <c r="F16" s="77" t="s">
        <v>23723</v>
      </c>
      <c r="G16" s="77" t="s">
        <v>748</v>
      </c>
      <c r="H16" s="479">
        <v>-11517.580000000075</v>
      </c>
      <c r="I16" s="479">
        <v>0</v>
      </c>
      <c r="J16" s="479">
        <v>-11517.580000000075</v>
      </c>
      <c r="K16" s="479">
        <f t="shared" si="3"/>
        <v>-11517.580000000075</v>
      </c>
      <c r="L16" s="479">
        <f t="shared" si="4"/>
        <v>0</v>
      </c>
      <c r="M16" s="78">
        <f>SUMIFS('All Payrolls'!$G:$G,'All Payrolls'!$F:$F,$M$1, 'All Payrolls'!$A:$A,'Monthly Payroll Deductions'!$B16)</f>
        <v>132356.83999999997</v>
      </c>
      <c r="N16" s="78"/>
      <c r="O16" s="77"/>
      <c r="P16" s="84">
        <f t="shared" si="5"/>
        <v>132356.83999999997</v>
      </c>
      <c r="Q16" s="84">
        <f>IFERROR(_xlfn.XLOOKUP(E16,'April Payment'!H:H,'April Payment'!AR:AR),"")</f>
        <v>126301.71999999997</v>
      </c>
      <c r="R16" s="159">
        <f>IFERROR(_xlfn.XLOOKUP(E16,'April Payment'!H:H,'April Payment'!AL:AL),"")</f>
        <v>114784.1399999999</v>
      </c>
      <c r="S16" s="79">
        <f>SUMIFS('All Payrolls'!$G:$G,'All Payrolls'!$F:$F,$S$1, 'All Payrolls'!$A:$A,'Monthly Payroll Deductions'!$B16)</f>
        <v>129254.2099999999</v>
      </c>
      <c r="T16" s="80"/>
      <c r="U16" s="80"/>
      <c r="V16" s="93">
        <f t="shared" si="6"/>
        <v>129254.2099999999</v>
      </c>
      <c r="W16" s="93">
        <f>IFERROR(_xlfn.XLOOKUP(E16,'May Payment'!H:H,'May Payment'!AQ:AQ),"")</f>
        <v>132356.83999999997</v>
      </c>
      <c r="X16" s="93">
        <f>IFERROR(_xlfn.XLOOKUP(E16,'May Payment'!H:H,'May Payment'!AY:AY),"")</f>
        <v>0</v>
      </c>
      <c r="Y16" s="511">
        <f>IFERROR(_xlfn.XLOOKUP(E16,'May Payment'!H:H,'May Payment'!AZ:AZ),"")</f>
        <v>0</v>
      </c>
      <c r="Z16" s="511">
        <f t="shared" si="7"/>
        <v>0</v>
      </c>
      <c r="AA16" s="93">
        <f>IFERROR(_xlfn.XLOOKUP(E16,'May Payment'!H:H,'May Payment'!AK:AK),"")</f>
        <v>132356.83999999997</v>
      </c>
      <c r="AB16" s="160">
        <f t="shared" si="8"/>
        <v>0</v>
      </c>
      <c r="AC16" s="79">
        <f>SUMIFS('All Payrolls'!$G:$G,'All Payrolls'!$F:$F,$AC$1, 'All Payrolls'!$A:$A,'Monthly Payroll Deductions'!$B16)</f>
        <v>130983.76999999993</v>
      </c>
      <c r="AD16" s="80"/>
      <c r="AE16" s="80"/>
      <c r="AF16" s="84">
        <f t="shared" si="16"/>
        <v>130983.76999999993</v>
      </c>
      <c r="AG16" s="84">
        <f>IFERROR(_xlfn.XLOOKUP(E16,'June Payment'!G:G,'June Payment'!AO:AO),"")</f>
        <v>129254.21000000012</v>
      </c>
      <c r="AH16" s="84">
        <f>IFERROR(_xlfn.XLOOKUP(E16,'June Payment'!G:G,'June Payment'!AQ:AQ),"")</f>
        <v>0</v>
      </c>
      <c r="AI16" s="84">
        <f>IFERROR(_xlfn.XLOOKUP(E16,'June Payment'!G:G,'June Payment'!AR:AR),"")</f>
        <v>129254.21000000012</v>
      </c>
      <c r="AJ16" s="84">
        <f t="shared" si="9"/>
        <v>0</v>
      </c>
      <c r="AK16" s="79">
        <f>SUMIFS('All Payrolls'!$G:$G,'All Payrolls'!$F:$F,$AK$1, 'All Payrolls'!$A:$A,'Monthly Payroll Deductions'!$B16)</f>
        <v>125370.49</v>
      </c>
      <c r="AL16" s="80"/>
      <c r="AM16" s="80"/>
      <c r="AN16" s="93">
        <f t="shared" si="17"/>
        <v>125370.49</v>
      </c>
      <c r="AO16" s="93">
        <v>130983.76999999993</v>
      </c>
      <c r="AP16" s="93">
        <v>0</v>
      </c>
      <c r="AQ16" s="93">
        <v>130983.76999999993</v>
      </c>
      <c r="AR16" s="93">
        <f t="shared" si="18"/>
        <v>0</v>
      </c>
      <c r="AS16" s="326">
        <f>SUMIFS('All Payrolls'!$G:$G,'All Payrolls'!$F:$F,$AS$1, 'All Payrolls'!$A:$A,'Monthly Payroll Deductions'!$B16)</f>
        <v>122660.85000000011</v>
      </c>
      <c r="AT16" s="326"/>
      <c r="AU16" s="326"/>
      <c r="AV16" s="84">
        <f t="shared" si="19"/>
        <v>122660.85000000011</v>
      </c>
      <c r="AW16" s="84">
        <f>IFERROR(_xlfn.XLOOKUP(E16,'Aug Payment'!G:G,'Aug Payment'!AO:AO),"")</f>
        <v>125370.49</v>
      </c>
      <c r="AX16" s="84" t="str">
        <f>IFERROR(_xlfn.XLOOKUP(F16,'Aug Payment'!H:H,'Aug Payment'!AQ:AQ),"0.00")</f>
        <v>0.00</v>
      </c>
      <c r="AY16" s="84">
        <f t="shared" si="20"/>
        <v>125370.49</v>
      </c>
      <c r="AZ16" s="84">
        <f t="shared" si="21"/>
        <v>0</v>
      </c>
      <c r="BA16" s="79">
        <f t="shared" si="22"/>
        <v>122660.85000000011</v>
      </c>
      <c r="BB16" s="80"/>
      <c r="BC16" s="80"/>
      <c r="BD16" s="93">
        <f t="shared" si="23"/>
        <v>122660.85000000011</v>
      </c>
      <c r="BE16" s="93">
        <f>IFERROR(_xlfn.XLOOKUP(E16,'Aug Payment'!G:G,'Aug Payment'!AO:AO),"")</f>
        <v>125370.49</v>
      </c>
      <c r="BF16" s="93" t="str">
        <f>IFERROR(_xlfn.XLOOKUP(F16,'Aug Payment'!H:H,'Aug Payment'!AQ:AQ),"0.00")</f>
        <v>0.00</v>
      </c>
      <c r="BG16" s="93">
        <f t="shared" si="24"/>
        <v>125370.49</v>
      </c>
      <c r="BH16" s="93">
        <f t="shared" si="25"/>
        <v>0</v>
      </c>
      <c r="BI16" s="79"/>
      <c r="BJ16" s="78"/>
      <c r="BK16" s="77"/>
      <c r="BL16" s="84"/>
      <c r="BM16" s="84"/>
      <c r="BN16" s="79"/>
      <c r="BO16" s="80"/>
      <c r="BP16" s="80"/>
      <c r="BQ16" s="93"/>
      <c r="BR16" s="93"/>
      <c r="BS16" s="78"/>
      <c r="BT16" s="78"/>
      <c r="BU16" s="77"/>
      <c r="BV16" s="84"/>
      <c r="BW16" s="84"/>
      <c r="BX16" s="79"/>
      <c r="BY16" s="80"/>
      <c r="BZ16" s="80"/>
      <c r="CA16" s="93"/>
      <c r="CB16" s="93"/>
      <c r="CC16" s="79"/>
      <c r="CD16" s="78"/>
      <c r="CE16" s="77"/>
      <c r="CF16" s="84"/>
      <c r="CG16" s="84"/>
      <c r="CH16" s="79"/>
      <c r="CI16" s="80"/>
      <c r="CJ16" s="80"/>
      <c r="CK16" s="93"/>
      <c r="CL16" s="93"/>
      <c r="CN16" s="327">
        <f t="shared" si="10"/>
        <v>888657.5</v>
      </c>
      <c r="CO16" s="327">
        <f t="shared" si="11"/>
        <v>375022.12</v>
      </c>
      <c r="CP16" s="327">
        <f t="shared" si="12"/>
        <v>-513635.38</v>
      </c>
      <c r="CQ16" s="327">
        <f t="shared" si="13"/>
        <v>-513635.38</v>
      </c>
      <c r="CS16" s="475"/>
      <c r="CT16" s="287">
        <f t="shared" si="26"/>
        <v>392594.81999999983</v>
      </c>
      <c r="CU16" s="287">
        <f t="shared" si="27"/>
        <v>387912.77000000008</v>
      </c>
      <c r="CV16" s="327">
        <f t="shared" si="28"/>
        <v>4682.0499999997555</v>
      </c>
      <c r="CW16" s="329" t="str">
        <f t="shared" si="14"/>
        <v/>
      </c>
      <c r="CX16" s="329">
        <f t="shared" si="15"/>
        <v>4682.0499999997555</v>
      </c>
    </row>
    <row r="17" spans="1:102" x14ac:dyDescent="0.25">
      <c r="A17" s="77">
        <v>10068</v>
      </c>
      <c r="B17" s="77">
        <v>3022028</v>
      </c>
      <c r="C17">
        <v>2028</v>
      </c>
      <c r="D17" s="77" t="s">
        <v>94</v>
      </c>
      <c r="E17" s="77" t="s">
        <v>95</v>
      </c>
      <c r="F17" s="77" t="s">
        <v>23723</v>
      </c>
      <c r="G17" s="77" t="s">
        <v>748</v>
      </c>
      <c r="H17" s="479">
        <v>49114.009999999544</v>
      </c>
      <c r="I17" s="479">
        <v>49114.009999999544</v>
      </c>
      <c r="J17" s="479">
        <v>0</v>
      </c>
      <c r="K17" s="479">
        <f t="shared" si="3"/>
        <v>49114.009999999544</v>
      </c>
      <c r="L17" s="479">
        <f t="shared" si="4"/>
        <v>0</v>
      </c>
      <c r="M17" s="78">
        <f>SUMIFS('All Payrolls'!$G:$G,'All Payrolls'!$F:$F,$M$1, 'All Payrolls'!$A:$A,'Monthly Payroll Deductions'!$B17)</f>
        <v>105830.35</v>
      </c>
      <c r="N17" s="78"/>
      <c r="O17" s="77"/>
      <c r="P17" s="84">
        <f t="shared" si="5"/>
        <v>105830.35</v>
      </c>
      <c r="Q17" s="84">
        <f>IFERROR(_xlfn.XLOOKUP(E17,'April Payment'!H:H,'April Payment'!AR:AR),"")</f>
        <v>103246.12999999996</v>
      </c>
      <c r="R17" s="159">
        <f>IFERROR(_xlfn.XLOOKUP(E17,'April Payment'!H:H,'April Payment'!AL:AL),"")</f>
        <v>152360.13999999949</v>
      </c>
      <c r="S17" s="79">
        <f>SUMIFS('All Payrolls'!$G:$G,'All Payrolls'!$F:$F,$S$1, 'All Payrolls'!$A:$A,'Monthly Payroll Deductions'!$B17)</f>
        <v>105335.72999999998</v>
      </c>
      <c r="T17" s="80"/>
      <c r="U17" s="80"/>
      <c r="V17" s="93">
        <f t="shared" si="6"/>
        <v>105335.72999999998</v>
      </c>
      <c r="W17" s="93">
        <f>IFERROR(_xlfn.XLOOKUP(E17,'May Payment'!H:H,'May Payment'!AQ:AQ),"")</f>
        <v>105830.35</v>
      </c>
      <c r="X17" s="93">
        <f>IFERROR(_xlfn.XLOOKUP(E17,'May Payment'!H:H,'May Payment'!AY:AY),"")</f>
        <v>0</v>
      </c>
      <c r="Y17" s="511">
        <f>IFERROR(_xlfn.XLOOKUP(E17,'May Payment'!H:H,'May Payment'!AZ:AZ),"")</f>
        <v>0</v>
      </c>
      <c r="Z17" s="511">
        <f t="shared" si="7"/>
        <v>0</v>
      </c>
      <c r="AA17" s="93">
        <f>IFERROR(_xlfn.XLOOKUP(E17,'May Payment'!H:H,'May Payment'!AK:AK),"")</f>
        <v>105830.35</v>
      </c>
      <c r="AB17" s="160">
        <f t="shared" si="8"/>
        <v>0</v>
      </c>
      <c r="AC17" s="79">
        <f>SUMIFS('All Payrolls'!$G:$G,'All Payrolls'!$F:$F,$AC$1, 'All Payrolls'!$A:$A,'Monthly Payroll Deductions'!$B17)</f>
        <v>106709.79000000008</v>
      </c>
      <c r="AD17" s="80"/>
      <c r="AE17" s="80"/>
      <c r="AF17" s="84">
        <f t="shared" si="16"/>
        <v>106709.79000000008</v>
      </c>
      <c r="AG17" s="84">
        <f>IFERROR(_xlfn.XLOOKUP(E17,'June Payment'!G:G,'June Payment'!AO:AO),"")</f>
        <v>105335.73000000007</v>
      </c>
      <c r="AH17" s="84">
        <f>IFERROR(_xlfn.XLOOKUP(E17,'June Payment'!G:G,'June Payment'!AQ:AQ),"")</f>
        <v>0</v>
      </c>
      <c r="AI17" s="84">
        <f>IFERROR(_xlfn.XLOOKUP(E17,'June Payment'!G:G,'June Payment'!AR:AR),"")</f>
        <v>105335.73000000007</v>
      </c>
      <c r="AJ17" s="84">
        <f t="shared" si="9"/>
        <v>0</v>
      </c>
      <c r="AK17" s="79">
        <f>SUMIFS('All Payrolls'!$G:$G,'All Payrolls'!$F:$F,$AK$1, 'All Payrolls'!$A:$A,'Monthly Payroll Deductions'!$B17)</f>
        <v>106449.81999999995</v>
      </c>
      <c r="AL17" s="80"/>
      <c r="AM17" s="80"/>
      <c r="AN17" s="93">
        <f t="shared" si="17"/>
        <v>106449.81999999995</v>
      </c>
      <c r="AO17" s="93">
        <v>106709.79000000008</v>
      </c>
      <c r="AP17" s="93">
        <v>0</v>
      </c>
      <c r="AQ17" s="93">
        <v>106709.79000000008</v>
      </c>
      <c r="AR17" s="93">
        <f t="shared" si="18"/>
        <v>0</v>
      </c>
      <c r="AS17" s="326">
        <f>SUMIFS('All Payrolls'!$G:$G,'All Payrolls'!$F:$F,$AS$1, 'All Payrolls'!$A:$A,'Monthly Payroll Deductions'!$B17)</f>
        <v>106345.15999999997</v>
      </c>
      <c r="AT17" s="326"/>
      <c r="AU17" s="326"/>
      <c r="AV17" s="84">
        <f t="shared" si="19"/>
        <v>106345.15999999997</v>
      </c>
      <c r="AW17" s="84">
        <f>IFERROR(_xlfn.XLOOKUP(E17,'Aug Payment'!G:G,'Aug Payment'!AO:AO),"")</f>
        <v>106449.81999999995</v>
      </c>
      <c r="AX17" s="84" t="str">
        <f>IFERROR(_xlfn.XLOOKUP(F17,'Aug Payment'!H:H,'Aug Payment'!AQ:AQ),"0.00")</f>
        <v>0.00</v>
      </c>
      <c r="AY17" s="84">
        <f t="shared" si="20"/>
        <v>106449.81999999995</v>
      </c>
      <c r="AZ17" s="84">
        <f t="shared" si="21"/>
        <v>0</v>
      </c>
      <c r="BA17" s="79">
        <f t="shared" si="22"/>
        <v>106345.15999999997</v>
      </c>
      <c r="BB17" s="80"/>
      <c r="BC17" s="80"/>
      <c r="BD17" s="93">
        <f t="shared" si="23"/>
        <v>106345.15999999997</v>
      </c>
      <c r="BE17" s="93">
        <f>IFERROR(_xlfn.XLOOKUP(E17,'Aug Payment'!G:G,'Aug Payment'!AO:AO),"")</f>
        <v>106449.81999999995</v>
      </c>
      <c r="BF17" s="93" t="str">
        <f>IFERROR(_xlfn.XLOOKUP(F17,'Aug Payment'!H:H,'Aug Payment'!AQ:AQ),"0.00")</f>
        <v>0.00</v>
      </c>
      <c r="BG17" s="93">
        <f t="shared" si="24"/>
        <v>106449.81999999995</v>
      </c>
      <c r="BH17" s="93">
        <f t="shared" si="25"/>
        <v>0</v>
      </c>
      <c r="BI17" s="79"/>
      <c r="BJ17" s="78"/>
      <c r="BK17" s="77"/>
      <c r="BL17" s="84"/>
      <c r="BM17" s="84"/>
      <c r="BN17" s="79"/>
      <c r="BO17" s="80"/>
      <c r="BP17" s="80"/>
      <c r="BQ17" s="93"/>
      <c r="BR17" s="93"/>
      <c r="BS17" s="78"/>
      <c r="BT17" s="78"/>
      <c r="BU17" s="77"/>
      <c r="BV17" s="84"/>
      <c r="BW17" s="84"/>
      <c r="BX17" s="79"/>
      <c r="BY17" s="80"/>
      <c r="BZ17" s="80"/>
      <c r="CA17" s="93"/>
      <c r="CB17" s="93"/>
      <c r="CC17" s="79"/>
      <c r="CD17" s="78"/>
      <c r="CE17" s="77"/>
      <c r="CF17" s="84"/>
      <c r="CG17" s="84"/>
      <c r="CH17" s="79"/>
      <c r="CI17" s="80"/>
      <c r="CJ17" s="80"/>
      <c r="CK17" s="93"/>
      <c r="CL17" s="93"/>
      <c r="CN17" s="327">
        <f t="shared" si="10"/>
        <v>743465.83</v>
      </c>
      <c r="CO17" s="327">
        <f t="shared" si="11"/>
        <v>364405.65999999963</v>
      </c>
      <c r="CP17" s="327">
        <f t="shared" si="12"/>
        <v>-379060.17000000033</v>
      </c>
      <c r="CQ17" s="327">
        <f t="shared" si="13"/>
        <v>-379060.17000000033</v>
      </c>
      <c r="CS17" s="475"/>
      <c r="CT17" s="287">
        <f t="shared" si="26"/>
        <v>317875.87000000005</v>
      </c>
      <c r="CU17" s="287">
        <f t="shared" si="27"/>
        <v>314412.21000000008</v>
      </c>
      <c r="CV17" s="327">
        <f t="shared" si="28"/>
        <v>3463.6599999999744</v>
      </c>
      <c r="CW17" s="329" t="str">
        <f t="shared" si="14"/>
        <v/>
      </c>
      <c r="CX17" s="329">
        <f t="shared" si="15"/>
        <v>3463.6599999999744</v>
      </c>
    </row>
    <row r="18" spans="1:102" x14ac:dyDescent="0.25">
      <c r="A18" s="77">
        <v>10069</v>
      </c>
      <c r="B18" s="77">
        <v>3022029</v>
      </c>
      <c r="C18">
        <v>2029</v>
      </c>
      <c r="D18" s="77" t="s">
        <v>462</v>
      </c>
      <c r="E18" s="77" t="s">
        <v>101</v>
      </c>
      <c r="F18" s="77" t="s">
        <v>23723</v>
      </c>
      <c r="G18" s="77" t="s">
        <v>748</v>
      </c>
      <c r="H18" s="479">
        <v>79364.184226221405</v>
      </c>
      <c r="I18" s="479">
        <v>104129.89408207126</v>
      </c>
      <c r="J18" s="479">
        <v>0</v>
      </c>
      <c r="K18" s="479">
        <f t="shared" si="3"/>
        <v>104129.89408207126</v>
      </c>
      <c r="L18" s="479">
        <f t="shared" si="4"/>
        <v>-24765.709855849855</v>
      </c>
      <c r="M18" s="78">
        <f>SUMIFS('All Payrolls'!$G:$G,'All Payrolls'!$F:$F,$M$1, 'All Payrolls'!$A:$A,'Monthly Payroll Deductions'!$B18)</f>
        <v>235389.20000000007</v>
      </c>
      <c r="N18" s="78"/>
      <c r="O18" s="77"/>
      <c r="P18" s="84">
        <f t="shared" si="5"/>
        <v>235389.20000000007</v>
      </c>
      <c r="Q18" s="84">
        <f>IFERROR(_xlfn.XLOOKUP(E18,'April Payment'!H:H,'April Payment'!AR:AR),"")</f>
        <v>221312.26000000004</v>
      </c>
      <c r="R18" s="159">
        <f>IFERROR(_xlfn.XLOOKUP(E18,'April Payment'!H:H,'April Payment'!AL:AL),"")</f>
        <v>325442.15408207127</v>
      </c>
      <c r="S18" s="79">
        <f>SUMIFS('All Payrolls'!$G:$G,'All Payrolls'!$F:$F,$S$1, 'All Payrolls'!$A:$A,'Monthly Payroll Deductions'!$B18)</f>
        <v>233427.33000000007</v>
      </c>
      <c r="T18" s="80"/>
      <c r="U18" s="80"/>
      <c r="V18" s="93">
        <f t="shared" si="6"/>
        <v>233427.33000000007</v>
      </c>
      <c r="W18" s="93">
        <f>IFERROR(_xlfn.XLOOKUP(E18,'May Payment'!H:H,'May Payment'!AQ:AQ),"")</f>
        <v>223978.24825296615</v>
      </c>
      <c r="X18" s="93">
        <f>IFERROR(_xlfn.XLOOKUP(E18,'May Payment'!H:H,'May Payment'!AY:AY),"")</f>
        <v>0</v>
      </c>
      <c r="Y18" s="511">
        <f>IFERROR(_xlfn.XLOOKUP(E18,'May Payment'!H:H,'May Payment'!AZ:AZ),"")</f>
        <v>-24765.709855849855</v>
      </c>
      <c r="Z18" s="511">
        <f t="shared" si="7"/>
        <v>-24765.709855849855</v>
      </c>
      <c r="AA18" s="93">
        <f>IFERROR(_xlfn.XLOOKUP(E18,'May Payment'!H:H,'May Payment'!AK:AK),"")</f>
        <v>199212.5383971163</v>
      </c>
      <c r="AB18" s="160">
        <f t="shared" si="8"/>
        <v>0</v>
      </c>
      <c r="AC18" s="79">
        <f>SUMIFS('All Payrolls'!$G:$G,'All Payrolls'!$F:$F,$AC$1, 'All Payrolls'!$A:$A,'Monthly Payroll Deductions'!$B18)</f>
        <v>230609.60000000006</v>
      </c>
      <c r="AD18" s="80"/>
      <c r="AE18" s="80"/>
      <c r="AF18" s="84">
        <f t="shared" si="16"/>
        <v>230609.60000000006</v>
      </c>
      <c r="AG18" s="84">
        <f>IFERROR(_xlfn.XLOOKUP(E18,'June Payment'!G:G,'June Payment'!AO:AO),"")</f>
        <v>233427.33000000016</v>
      </c>
      <c r="AH18" s="84">
        <f>IFERROR(_xlfn.XLOOKUP(E18,'June Payment'!G:G,'June Payment'!AQ:AQ),"")</f>
        <v>0</v>
      </c>
      <c r="AI18" s="84">
        <f>IFERROR(_xlfn.XLOOKUP(E18,'June Payment'!G:G,'June Payment'!AR:AR),"")</f>
        <v>233427.33000000016</v>
      </c>
      <c r="AJ18" s="84">
        <f t="shared" si="9"/>
        <v>0</v>
      </c>
      <c r="AK18" s="79">
        <f>SUMIFS('All Payrolls'!$G:$G,'All Payrolls'!$F:$F,$AK$1, 'All Payrolls'!$A:$A,'Monthly Payroll Deductions'!$B18)</f>
        <v>230432.08000000007</v>
      </c>
      <c r="AL18" s="80"/>
      <c r="AM18" s="80"/>
      <c r="AN18" s="93">
        <f t="shared" si="17"/>
        <v>230432.08000000007</v>
      </c>
      <c r="AO18" s="93">
        <v>230609.60000000006</v>
      </c>
      <c r="AP18" s="93">
        <v>0</v>
      </c>
      <c r="AQ18" s="93">
        <v>230609.60000000006</v>
      </c>
      <c r="AR18" s="93">
        <f t="shared" si="18"/>
        <v>0</v>
      </c>
      <c r="AS18" s="326">
        <f>SUMIFS('All Payrolls'!$G:$G,'All Payrolls'!$F:$F,$AS$1, 'All Payrolls'!$A:$A,'Monthly Payroll Deductions'!$B18)</f>
        <v>231413.31000000008</v>
      </c>
      <c r="AT18" s="326"/>
      <c r="AU18" s="326"/>
      <c r="AV18" s="84">
        <f t="shared" si="19"/>
        <v>231413.31000000008</v>
      </c>
      <c r="AW18" s="84">
        <f>IFERROR(_xlfn.XLOOKUP(E18,'Aug Payment'!G:G,'Aug Payment'!AO:AO),"")</f>
        <v>217643.33925296617</v>
      </c>
      <c r="AX18" s="84" t="str">
        <f>IFERROR(_xlfn.XLOOKUP(F18,'Aug Payment'!H:H,'Aug Payment'!AQ:AQ),"0.00")</f>
        <v>0.00</v>
      </c>
      <c r="AY18" s="84">
        <f t="shared" si="20"/>
        <v>217643.33925296617</v>
      </c>
      <c r="AZ18" s="84">
        <f t="shared" si="21"/>
        <v>0</v>
      </c>
      <c r="BA18" s="79">
        <f t="shared" si="22"/>
        <v>231413.31000000008</v>
      </c>
      <c r="BB18" s="80"/>
      <c r="BC18" s="80"/>
      <c r="BD18" s="93">
        <f t="shared" si="23"/>
        <v>231413.31000000008</v>
      </c>
      <c r="BE18" s="93">
        <f>IFERROR(_xlfn.XLOOKUP(E18,'Aug Payment'!G:G,'Aug Payment'!AO:AO),"")</f>
        <v>217643.33925296617</v>
      </c>
      <c r="BF18" s="93" t="str">
        <f>IFERROR(_xlfn.XLOOKUP(F18,'Aug Payment'!H:H,'Aug Payment'!AQ:AQ),"0.00")</f>
        <v>0.00</v>
      </c>
      <c r="BG18" s="93">
        <f t="shared" si="24"/>
        <v>217643.33925296617</v>
      </c>
      <c r="BH18" s="93">
        <f t="shared" si="25"/>
        <v>0</v>
      </c>
      <c r="BI18" s="79"/>
      <c r="BJ18" s="78"/>
      <c r="BK18" s="77"/>
      <c r="BL18" s="84"/>
      <c r="BM18" s="84"/>
      <c r="BN18" s="79"/>
      <c r="BO18" s="80"/>
      <c r="BP18" s="80"/>
      <c r="BQ18" s="93"/>
      <c r="BR18" s="93"/>
      <c r="BS18" s="78"/>
      <c r="BT18" s="78"/>
      <c r="BU18" s="77"/>
      <c r="BV18" s="84"/>
      <c r="BW18" s="84"/>
      <c r="BX18" s="79"/>
      <c r="BY18" s="80"/>
      <c r="BZ18" s="80"/>
      <c r="CA18" s="93"/>
      <c r="CB18" s="93"/>
      <c r="CC18" s="79"/>
      <c r="CD18" s="78"/>
      <c r="CE18" s="77"/>
      <c r="CF18" s="84"/>
      <c r="CG18" s="84"/>
      <c r="CH18" s="79"/>
      <c r="CI18" s="80"/>
      <c r="CJ18" s="80"/>
      <c r="CK18" s="93"/>
      <c r="CL18" s="93"/>
      <c r="CN18" s="327">
        <f t="shared" si="10"/>
        <v>1623116.9100000006</v>
      </c>
      <c r="CO18" s="327">
        <f t="shared" si="11"/>
        <v>789479.08408207155</v>
      </c>
      <c r="CP18" s="327">
        <f t="shared" si="12"/>
        <v>-833637.82591792906</v>
      </c>
      <c r="CQ18" s="327">
        <f t="shared" si="13"/>
        <v>-833637.82591792906</v>
      </c>
      <c r="CS18" s="475"/>
      <c r="CT18" s="287">
        <f t="shared" si="26"/>
        <v>699426.13000000024</v>
      </c>
      <c r="CU18" s="287">
        <f t="shared" si="27"/>
        <v>678717.83825296641</v>
      </c>
      <c r="CV18" s="327">
        <f t="shared" si="28"/>
        <v>20708.291747033829</v>
      </c>
      <c r="CW18" s="329" t="str">
        <f t="shared" si="14"/>
        <v/>
      </c>
      <c r="CX18" s="329">
        <f t="shared" si="15"/>
        <v>20708.291747033829</v>
      </c>
    </row>
    <row r="19" spans="1:102" x14ac:dyDescent="0.25">
      <c r="A19" s="77">
        <v>10071</v>
      </c>
      <c r="B19" s="77">
        <v>3022031</v>
      </c>
      <c r="C19">
        <v>2031</v>
      </c>
      <c r="D19" s="77" t="s">
        <v>467</v>
      </c>
      <c r="E19" s="77" t="s">
        <v>152</v>
      </c>
      <c r="F19" s="77" t="s">
        <v>23723</v>
      </c>
      <c r="G19" s="77" t="s">
        <v>748</v>
      </c>
      <c r="H19" s="479">
        <v>161199.28335511987</v>
      </c>
      <c r="I19" s="479">
        <v>111030.40598353132</v>
      </c>
      <c r="J19" s="479">
        <v>0</v>
      </c>
      <c r="K19" s="479">
        <f t="shared" si="3"/>
        <v>111030.40598353132</v>
      </c>
      <c r="L19" s="479">
        <f t="shared" si="4"/>
        <v>50168.877371588547</v>
      </c>
      <c r="M19" s="78">
        <f>SUMIFS('All Payrolls'!$G:$G,'All Payrolls'!$F:$F,$M$1, 'All Payrolls'!$A:$A,'Monthly Payroll Deductions'!$B19)</f>
        <v>125816.94</v>
      </c>
      <c r="N19" s="78"/>
      <c r="O19" s="77"/>
      <c r="P19" s="84">
        <f t="shared" si="5"/>
        <v>125816.94</v>
      </c>
      <c r="Q19" s="84">
        <f>IFERROR(_xlfn.XLOOKUP(E19,'April Payment'!H:H,'April Payment'!AR:AR),"")</f>
        <v>126185.50000000006</v>
      </c>
      <c r="R19" s="159">
        <f>IFERROR(_xlfn.XLOOKUP(E19,'April Payment'!H:H,'April Payment'!AL:AL),"")</f>
        <v>237215.90598353138</v>
      </c>
      <c r="S19" s="79">
        <f>SUMIFS('All Payrolls'!$G:$G,'All Payrolls'!$F:$F,$S$1, 'All Payrolls'!$A:$A,'Monthly Payroll Deductions'!$B19)</f>
        <v>121509.65999999999</v>
      </c>
      <c r="T19" s="80"/>
      <c r="U19" s="80"/>
      <c r="V19" s="93">
        <f t="shared" si="6"/>
        <v>121509.65999999999</v>
      </c>
      <c r="W19" s="93">
        <f>IFERROR(_xlfn.XLOOKUP(E19,'May Payment'!H:H,'May Payment'!AQ:AQ),"")</f>
        <v>110964.45299176569</v>
      </c>
      <c r="X19" s="93">
        <f>IFERROR(_xlfn.XLOOKUP(E19,'May Payment'!H:H,'May Payment'!AY:AY),"")</f>
        <v>0</v>
      </c>
      <c r="Y19" s="511">
        <f>IFERROR(_xlfn.XLOOKUP(E19,'May Payment'!H:H,'May Payment'!AZ:AZ),"")</f>
        <v>0</v>
      </c>
      <c r="Z19" s="511">
        <f t="shared" si="7"/>
        <v>0</v>
      </c>
      <c r="AA19" s="93">
        <f>IFERROR(_xlfn.XLOOKUP(E19,'May Payment'!H:H,'May Payment'!AK:AK),"")</f>
        <v>110964.45299176569</v>
      </c>
      <c r="AB19" s="160">
        <f t="shared" si="8"/>
        <v>50168.877371588547</v>
      </c>
      <c r="AC19" s="79">
        <f>SUMIFS('All Payrolls'!$G:$G,'All Payrolls'!$F:$F,$AC$1, 'All Payrolls'!$A:$A,'Monthly Payroll Deductions'!$B19)</f>
        <v>125386.85</v>
      </c>
      <c r="AD19" s="80"/>
      <c r="AE19" s="80"/>
      <c r="AF19" s="84">
        <f t="shared" si="16"/>
        <v>125386.85</v>
      </c>
      <c r="AG19" s="84">
        <f>IFERROR(_xlfn.XLOOKUP(E19,'June Payment'!G:G,'June Payment'!AO:AO),"")</f>
        <v>117862.71488629995</v>
      </c>
      <c r="AH19" s="84">
        <f>IFERROR(_xlfn.XLOOKUP(E19,'June Payment'!G:G,'June Payment'!AQ:AQ),"")</f>
        <v>0</v>
      </c>
      <c r="AI19" s="84">
        <f>IFERROR(_xlfn.XLOOKUP(E19,'June Payment'!G:G,'June Payment'!AR:AR),"")</f>
        <v>117862.71488629995</v>
      </c>
      <c r="AJ19" s="84">
        <f t="shared" si="9"/>
        <v>50168.877371588547</v>
      </c>
      <c r="AK19" s="79">
        <f>SUMIFS('All Payrolls'!$G:$G,'All Payrolls'!$F:$F,$AK$1, 'All Payrolls'!$A:$A,'Monthly Payroll Deductions'!$B19)</f>
        <v>126821.32</v>
      </c>
      <c r="AL19" s="80"/>
      <c r="AM19" s="80"/>
      <c r="AN19" s="93">
        <f t="shared" si="17"/>
        <v>126821.32</v>
      </c>
      <c r="AO19" s="93">
        <v>125386.85</v>
      </c>
      <c r="AP19" s="93">
        <v>42559.62699176569</v>
      </c>
      <c r="AQ19" s="93">
        <v>167946.4769917657</v>
      </c>
      <c r="AR19" s="93">
        <f t="shared" si="18"/>
        <v>7609.2503798228572</v>
      </c>
      <c r="AS19" s="326">
        <f>SUMIFS('All Payrolls'!$G:$G,'All Payrolls'!$F:$F,$AS$1, 'All Payrolls'!$A:$A,'Monthly Payroll Deductions'!$B19)</f>
        <v>121032.00000000001</v>
      </c>
      <c r="AT19" s="326"/>
      <c r="AU19" s="326"/>
      <c r="AV19" s="84">
        <f t="shared" si="19"/>
        <v>121032.00000000001</v>
      </c>
      <c r="AW19" s="84">
        <f>IFERROR(_xlfn.XLOOKUP(E19,'Aug Payment'!G:G,'Aug Payment'!AO:AO),"")</f>
        <v>107656.2269917657</v>
      </c>
      <c r="AX19" s="84" t="str">
        <f>IFERROR(_xlfn.XLOOKUP(F19,'Aug Payment'!H:H,'Aug Payment'!AQ:AQ),"0.00")</f>
        <v>0.00</v>
      </c>
      <c r="AY19" s="84">
        <f t="shared" si="20"/>
        <v>107656.2269917657</v>
      </c>
      <c r="AZ19" s="84">
        <f t="shared" si="21"/>
        <v>7609.2503798228572</v>
      </c>
      <c r="BA19" s="79">
        <f t="shared" si="22"/>
        <v>121032.00000000001</v>
      </c>
      <c r="BB19" s="80"/>
      <c r="BC19" s="80"/>
      <c r="BD19" s="93">
        <f t="shared" si="23"/>
        <v>121032.00000000001</v>
      </c>
      <c r="BE19" s="93">
        <f>IFERROR(_xlfn.XLOOKUP(E19,'Aug Payment'!G:G,'Aug Payment'!AO:AO),"")</f>
        <v>107656.2269917657</v>
      </c>
      <c r="BF19" s="93" t="str">
        <f>IFERROR(_xlfn.XLOOKUP(F19,'Aug Payment'!H:H,'Aug Payment'!AQ:AQ),"0.00")</f>
        <v>0.00</v>
      </c>
      <c r="BG19" s="93">
        <f t="shared" si="24"/>
        <v>107656.2269917657</v>
      </c>
      <c r="BH19" s="93">
        <f t="shared" si="25"/>
        <v>7609.2503798228572</v>
      </c>
      <c r="BI19" s="79"/>
      <c r="BJ19" s="78"/>
      <c r="BK19" s="77"/>
      <c r="BL19" s="84"/>
      <c r="BM19" s="84"/>
      <c r="BN19" s="79"/>
      <c r="BO19" s="80"/>
      <c r="BP19" s="80"/>
      <c r="BQ19" s="93"/>
      <c r="BR19" s="93"/>
      <c r="BS19" s="78"/>
      <c r="BT19" s="78"/>
      <c r="BU19" s="77"/>
      <c r="BV19" s="84"/>
      <c r="BW19" s="84"/>
      <c r="BX19" s="79"/>
      <c r="BY19" s="80"/>
      <c r="BZ19" s="80"/>
      <c r="CA19" s="93"/>
      <c r="CB19" s="93"/>
      <c r="CC19" s="79"/>
      <c r="CD19" s="78"/>
      <c r="CE19" s="77"/>
      <c r="CF19" s="84"/>
      <c r="CG19" s="84"/>
      <c r="CH19" s="79"/>
      <c r="CI19" s="80"/>
      <c r="CJ19" s="80"/>
      <c r="CK19" s="93"/>
      <c r="CL19" s="93"/>
      <c r="CN19" s="327">
        <f t="shared" si="10"/>
        <v>868420.09000000008</v>
      </c>
      <c r="CO19" s="327">
        <f t="shared" si="11"/>
        <v>545852.8490010656</v>
      </c>
      <c r="CP19" s="327">
        <f t="shared" si="12"/>
        <v>-322567.24099893449</v>
      </c>
      <c r="CQ19" s="327">
        <f t="shared" si="13"/>
        <v>-322567.24099893449</v>
      </c>
      <c r="CS19" s="475"/>
      <c r="CT19" s="287">
        <f t="shared" si="26"/>
        <v>372713.44999999995</v>
      </c>
      <c r="CU19" s="287">
        <f t="shared" si="27"/>
        <v>355012.66787806572</v>
      </c>
      <c r="CV19" s="327">
        <f t="shared" si="28"/>
        <v>17700.78212193423</v>
      </c>
      <c r="CW19" s="329" t="str">
        <f t="shared" si="14"/>
        <v/>
      </c>
      <c r="CX19" s="329">
        <f t="shared" si="15"/>
        <v>17700.78212193423</v>
      </c>
    </row>
    <row r="20" spans="1:102" x14ac:dyDescent="0.25">
      <c r="A20" s="77">
        <v>10072</v>
      </c>
      <c r="B20" s="77">
        <v>3022032</v>
      </c>
      <c r="C20">
        <v>2032</v>
      </c>
      <c r="D20" s="77" t="s">
        <v>148</v>
      </c>
      <c r="E20" s="77" t="s">
        <v>149</v>
      </c>
      <c r="F20" s="77" t="s">
        <v>23723</v>
      </c>
      <c r="G20" s="77" t="s">
        <v>748</v>
      </c>
      <c r="H20" s="479">
        <v>87518.677874095272</v>
      </c>
      <c r="I20" s="479">
        <v>87518.677874095272</v>
      </c>
      <c r="J20" s="479">
        <v>0</v>
      </c>
      <c r="K20" s="479">
        <f t="shared" si="3"/>
        <v>87518.677874095272</v>
      </c>
      <c r="L20" s="479">
        <f t="shared" si="4"/>
        <v>0</v>
      </c>
      <c r="M20" s="78">
        <f>SUMIFS('All Payrolls'!$G:$G,'All Payrolls'!$F:$F,$M$1, 'All Payrolls'!$A:$A,'Monthly Payroll Deductions'!$B20)</f>
        <v>218610.66000000003</v>
      </c>
      <c r="N20" s="78"/>
      <c r="O20" s="77"/>
      <c r="P20" s="84">
        <f t="shared" si="5"/>
        <v>218610.66000000003</v>
      </c>
      <c r="Q20" s="84">
        <f>IFERROR(_xlfn.XLOOKUP(E20,'April Payment'!H:H,'April Payment'!AR:AR),"")</f>
        <v>212604.17</v>
      </c>
      <c r="R20" s="159">
        <f>IFERROR(_xlfn.XLOOKUP(E20,'April Payment'!H:H,'April Payment'!AL:AL),"")</f>
        <v>300122.84787409531</v>
      </c>
      <c r="S20" s="79">
        <f>SUMIFS('All Payrolls'!$G:$G,'All Payrolls'!$F:$F,$S$1, 'All Payrolls'!$A:$A,'Monthly Payroll Deductions'!$B20)</f>
        <v>213868.37000000005</v>
      </c>
      <c r="T20" s="80"/>
      <c r="U20" s="80"/>
      <c r="V20" s="93">
        <f t="shared" si="6"/>
        <v>213868.37000000005</v>
      </c>
      <c r="W20" s="93">
        <f>IFERROR(_xlfn.XLOOKUP(E20,'May Payment'!H:H,'May Payment'!AQ:AQ),"")</f>
        <v>192722.02640807148</v>
      </c>
      <c r="X20" s="93">
        <f>IFERROR(_xlfn.XLOOKUP(E20,'May Payment'!H:H,'May Payment'!AY:AY),"")</f>
        <v>0</v>
      </c>
      <c r="Y20" s="511">
        <f>IFERROR(_xlfn.XLOOKUP(E20,'May Payment'!H:H,'May Payment'!AZ:AZ),"")</f>
        <v>0</v>
      </c>
      <c r="Z20" s="511">
        <f t="shared" si="7"/>
        <v>0</v>
      </c>
      <c r="AA20" s="93">
        <f>IFERROR(_xlfn.XLOOKUP(E20,'May Payment'!H:H,'May Payment'!AK:AK),"")</f>
        <v>192722.02640807148</v>
      </c>
      <c r="AB20" s="160">
        <f t="shared" si="8"/>
        <v>0</v>
      </c>
      <c r="AC20" s="79">
        <f>SUMIFS('All Payrolls'!$G:$G,'All Payrolls'!$F:$F,$AC$1, 'All Payrolls'!$A:$A,'Monthly Payroll Deductions'!$B20)</f>
        <v>213101.94000000003</v>
      </c>
      <c r="AD20" s="80"/>
      <c r="AE20" s="80"/>
      <c r="AF20" s="84">
        <f t="shared" si="16"/>
        <v>213101.94000000003</v>
      </c>
      <c r="AG20" s="84">
        <f>IFERROR(_xlfn.XLOOKUP(E20,'June Payment'!G:G,'June Payment'!AO:AO),"")</f>
        <v>213868.37</v>
      </c>
      <c r="AH20" s="84">
        <f>IFERROR(_xlfn.XLOOKUP(E20,'June Payment'!G:G,'June Payment'!AQ:AQ),"")</f>
        <v>0</v>
      </c>
      <c r="AI20" s="84">
        <f>IFERROR(_xlfn.XLOOKUP(E20,'June Payment'!G:G,'June Payment'!AR:AR),"")</f>
        <v>213868.37</v>
      </c>
      <c r="AJ20" s="84">
        <f t="shared" si="9"/>
        <v>0</v>
      </c>
      <c r="AK20" s="79">
        <f>SUMIFS('All Payrolls'!$G:$G,'All Payrolls'!$F:$F,$AK$1, 'All Payrolls'!$A:$A,'Monthly Payroll Deductions'!$B20)</f>
        <v>218517.81999999995</v>
      </c>
      <c r="AL20" s="80"/>
      <c r="AM20" s="80"/>
      <c r="AN20" s="93">
        <f t="shared" si="17"/>
        <v>218517.81999999995</v>
      </c>
      <c r="AO20" s="93">
        <v>213101.94000000003</v>
      </c>
      <c r="AP20" s="93">
        <v>0</v>
      </c>
      <c r="AQ20" s="93">
        <v>213101.94000000003</v>
      </c>
      <c r="AR20" s="93">
        <f t="shared" si="18"/>
        <v>0</v>
      </c>
      <c r="AS20" s="326">
        <f>SUMIFS('All Payrolls'!$G:$G,'All Payrolls'!$F:$F,$AS$1, 'All Payrolls'!$A:$A,'Monthly Payroll Deductions'!$B20)</f>
        <v>208513.82999999987</v>
      </c>
      <c r="AT20" s="326"/>
      <c r="AU20" s="326"/>
      <c r="AV20" s="84">
        <f t="shared" si="19"/>
        <v>208513.82999999987</v>
      </c>
      <c r="AW20" s="84">
        <f>IFERROR(_xlfn.XLOOKUP(E20,'Aug Payment'!G:G,'Aug Payment'!AO:AO),"")</f>
        <v>185713.47974140482</v>
      </c>
      <c r="AX20" s="84" t="str">
        <f>IFERROR(_xlfn.XLOOKUP(F20,'Aug Payment'!H:H,'Aug Payment'!AQ:AQ),"0.00")</f>
        <v>0.00</v>
      </c>
      <c r="AY20" s="84">
        <f t="shared" si="20"/>
        <v>185713.47974140482</v>
      </c>
      <c r="AZ20" s="84">
        <f t="shared" si="21"/>
        <v>0</v>
      </c>
      <c r="BA20" s="79">
        <f t="shared" si="22"/>
        <v>208513.82999999987</v>
      </c>
      <c r="BB20" s="80"/>
      <c r="BC20" s="80"/>
      <c r="BD20" s="93">
        <f t="shared" si="23"/>
        <v>208513.82999999987</v>
      </c>
      <c r="BE20" s="93">
        <f>IFERROR(_xlfn.XLOOKUP(E20,'Aug Payment'!G:G,'Aug Payment'!AO:AO),"")</f>
        <v>185713.47974140482</v>
      </c>
      <c r="BF20" s="93" t="str">
        <f>IFERROR(_xlfn.XLOOKUP(F20,'Aug Payment'!H:H,'Aug Payment'!AQ:AQ),"0.00")</f>
        <v>0.00</v>
      </c>
      <c r="BG20" s="93">
        <f t="shared" si="24"/>
        <v>185713.47974140482</v>
      </c>
      <c r="BH20" s="93">
        <f t="shared" si="25"/>
        <v>0</v>
      </c>
      <c r="BI20" s="79"/>
      <c r="BJ20" s="78"/>
      <c r="BK20" s="77"/>
      <c r="BL20" s="84"/>
      <c r="BM20" s="84"/>
      <c r="BN20" s="79"/>
      <c r="BO20" s="80"/>
      <c r="BP20" s="80"/>
      <c r="BQ20" s="93"/>
      <c r="BR20" s="93"/>
      <c r="BS20" s="78"/>
      <c r="BT20" s="78"/>
      <c r="BU20" s="77"/>
      <c r="BV20" s="84"/>
      <c r="BW20" s="84"/>
      <c r="BX20" s="79"/>
      <c r="BY20" s="80"/>
      <c r="BZ20" s="80"/>
      <c r="CA20" s="93"/>
      <c r="CB20" s="93"/>
      <c r="CC20" s="79"/>
      <c r="CD20" s="78"/>
      <c r="CE20" s="77"/>
      <c r="CF20" s="84"/>
      <c r="CG20" s="84"/>
      <c r="CH20" s="79"/>
      <c r="CI20" s="80"/>
      <c r="CJ20" s="80"/>
      <c r="CK20" s="93"/>
      <c r="CL20" s="93"/>
      <c r="CN20" s="327">
        <f t="shared" si="10"/>
        <v>1499644.2699999996</v>
      </c>
      <c r="CO20" s="327">
        <f t="shared" si="11"/>
        <v>727093.15787409537</v>
      </c>
      <c r="CP20" s="327">
        <f t="shared" si="12"/>
        <v>-772551.11212590418</v>
      </c>
      <c r="CQ20" s="327">
        <f t="shared" si="13"/>
        <v>-772551.11212590418</v>
      </c>
      <c r="CS20" s="475"/>
      <c r="CT20" s="287">
        <f t="shared" si="26"/>
        <v>645580.97000000009</v>
      </c>
      <c r="CU20" s="287">
        <f t="shared" si="27"/>
        <v>619194.56640807143</v>
      </c>
      <c r="CV20" s="327">
        <f t="shared" si="28"/>
        <v>26386.403591928654</v>
      </c>
      <c r="CW20" s="329" t="str">
        <f t="shared" si="14"/>
        <v/>
      </c>
      <c r="CX20" s="329">
        <f t="shared" si="15"/>
        <v>26386.403591928654</v>
      </c>
    </row>
    <row r="21" spans="1:102" x14ac:dyDescent="0.25">
      <c r="A21" s="77">
        <v>10073</v>
      </c>
      <c r="B21" s="77">
        <v>3023304</v>
      </c>
      <c r="C21">
        <v>3304</v>
      </c>
      <c r="D21" s="77" t="s">
        <v>468</v>
      </c>
      <c r="E21" s="77" t="s">
        <v>35</v>
      </c>
      <c r="F21" s="77" t="s">
        <v>23723</v>
      </c>
      <c r="G21" s="77" t="s">
        <v>748</v>
      </c>
      <c r="H21" s="479">
        <v>44425.863917089067</v>
      </c>
      <c r="I21" s="479">
        <v>44425.863917089067</v>
      </c>
      <c r="J21" s="479">
        <v>0</v>
      </c>
      <c r="K21" s="479">
        <f t="shared" si="3"/>
        <v>44425.863917089067</v>
      </c>
      <c r="L21" s="479">
        <f t="shared" si="4"/>
        <v>0</v>
      </c>
      <c r="M21" s="78">
        <f>SUMIFS('All Payrolls'!$G:$G,'All Payrolls'!$F:$F,$M$1, 'All Payrolls'!$A:$A,'Monthly Payroll Deductions'!$B21)</f>
        <v>103895.28</v>
      </c>
      <c r="N21" s="78"/>
      <c r="O21" s="77"/>
      <c r="P21" s="84">
        <f t="shared" si="5"/>
        <v>103895.28</v>
      </c>
      <c r="Q21" s="84">
        <f>IFERROR(_xlfn.XLOOKUP(E21,'April Payment'!H:H,'April Payment'!AR:AR),"")</f>
        <v>102372.12</v>
      </c>
      <c r="R21" s="159">
        <f>IFERROR(_xlfn.XLOOKUP(E21,'April Payment'!H:H,'April Payment'!AL:AL),"")</f>
        <v>146797.98391708906</v>
      </c>
      <c r="S21" s="79">
        <f>SUMIFS('All Payrolls'!$G:$G,'All Payrolls'!$F:$F,$S$1, 'All Payrolls'!$A:$A,'Monthly Payroll Deductions'!$B21)</f>
        <v>95795.1</v>
      </c>
      <c r="T21" s="80"/>
      <c r="U21" s="80"/>
      <c r="V21" s="93">
        <f t="shared" si="6"/>
        <v>95795.1</v>
      </c>
      <c r="W21" s="93">
        <f>IFERROR(_xlfn.XLOOKUP(E21,'May Payment'!H:H,'May Payment'!AQ:AQ),"")</f>
        <v>103895.28</v>
      </c>
      <c r="X21" s="93">
        <f>IFERROR(_xlfn.XLOOKUP(E21,'May Payment'!H:H,'May Payment'!AY:AY),"")</f>
        <v>0</v>
      </c>
      <c r="Y21" s="511">
        <f>IFERROR(_xlfn.XLOOKUP(E21,'May Payment'!H:H,'May Payment'!AZ:AZ),"")</f>
        <v>0</v>
      </c>
      <c r="Z21" s="511">
        <f t="shared" si="7"/>
        <v>0</v>
      </c>
      <c r="AA21" s="93">
        <f>IFERROR(_xlfn.XLOOKUP(E21,'May Payment'!H:H,'May Payment'!AK:AK),"")</f>
        <v>103895.28</v>
      </c>
      <c r="AB21" s="160">
        <f t="shared" si="8"/>
        <v>0</v>
      </c>
      <c r="AC21" s="79">
        <f>SUMIFS('All Payrolls'!$G:$G,'All Payrolls'!$F:$F,$AC$1, 'All Payrolls'!$A:$A,'Monthly Payroll Deductions'!$B21)</f>
        <v>100803.73000000003</v>
      </c>
      <c r="AD21" s="80"/>
      <c r="AE21" s="80"/>
      <c r="AF21" s="84">
        <f t="shared" si="16"/>
        <v>100803.73000000003</v>
      </c>
      <c r="AG21" s="84">
        <f>IFERROR(_xlfn.XLOOKUP(E21,'June Payment'!G:G,'June Payment'!AO:AO),"")</f>
        <v>95795.100000000035</v>
      </c>
      <c r="AH21" s="84">
        <f>IFERROR(_xlfn.XLOOKUP(E21,'June Payment'!G:G,'June Payment'!AQ:AQ),"")</f>
        <v>0</v>
      </c>
      <c r="AI21" s="84">
        <f>IFERROR(_xlfn.XLOOKUP(E21,'June Payment'!G:G,'June Payment'!AR:AR),"")</f>
        <v>95795.100000000035</v>
      </c>
      <c r="AJ21" s="84">
        <f t="shared" si="9"/>
        <v>0</v>
      </c>
      <c r="AK21" s="79">
        <f>SUMIFS('All Payrolls'!$G:$G,'All Payrolls'!$F:$F,$AK$1, 'All Payrolls'!$A:$A,'Monthly Payroll Deductions'!$B21)</f>
        <v>98865.930000000008</v>
      </c>
      <c r="AL21" s="80"/>
      <c r="AM21" s="80"/>
      <c r="AN21" s="93">
        <f t="shared" si="17"/>
        <v>98865.930000000008</v>
      </c>
      <c r="AO21" s="93">
        <v>100803.73000000003</v>
      </c>
      <c r="AP21" s="93">
        <v>0</v>
      </c>
      <c r="AQ21" s="93">
        <v>100803.73000000003</v>
      </c>
      <c r="AR21" s="93">
        <f t="shared" si="18"/>
        <v>0</v>
      </c>
      <c r="AS21" s="326">
        <f>SUMIFS('All Payrolls'!$G:$G,'All Payrolls'!$F:$F,$AS$1, 'All Payrolls'!$A:$A,'Monthly Payroll Deductions'!$B21)</f>
        <v>91249.56</v>
      </c>
      <c r="AT21" s="326"/>
      <c r="AU21" s="326"/>
      <c r="AV21" s="84">
        <f t="shared" si="19"/>
        <v>91249.56</v>
      </c>
      <c r="AW21" s="84">
        <f>IFERROR(_xlfn.XLOOKUP(E21,'Aug Payment'!G:G,'Aug Payment'!AO:AO),"")</f>
        <v>98865.930000000008</v>
      </c>
      <c r="AX21" s="84" t="str">
        <f>IFERROR(_xlfn.XLOOKUP(F21,'Aug Payment'!H:H,'Aug Payment'!AQ:AQ),"0.00")</f>
        <v>0.00</v>
      </c>
      <c r="AY21" s="84">
        <f t="shared" si="20"/>
        <v>98865.930000000008</v>
      </c>
      <c r="AZ21" s="84">
        <f t="shared" si="21"/>
        <v>0</v>
      </c>
      <c r="BA21" s="79">
        <f t="shared" si="22"/>
        <v>91249.56</v>
      </c>
      <c r="BB21" s="80"/>
      <c r="BC21" s="80"/>
      <c r="BD21" s="93">
        <f t="shared" si="23"/>
        <v>91249.56</v>
      </c>
      <c r="BE21" s="93">
        <f>IFERROR(_xlfn.XLOOKUP(E21,'Aug Payment'!G:G,'Aug Payment'!AO:AO),"")</f>
        <v>98865.930000000008</v>
      </c>
      <c r="BF21" s="93" t="str">
        <f>IFERROR(_xlfn.XLOOKUP(F21,'Aug Payment'!H:H,'Aug Payment'!AQ:AQ),"0.00")</f>
        <v>0.00</v>
      </c>
      <c r="BG21" s="93">
        <f t="shared" si="24"/>
        <v>98865.930000000008</v>
      </c>
      <c r="BH21" s="93">
        <f t="shared" si="25"/>
        <v>0</v>
      </c>
      <c r="BI21" s="79"/>
      <c r="BJ21" s="78"/>
      <c r="BK21" s="77"/>
      <c r="BL21" s="84"/>
      <c r="BM21" s="84"/>
      <c r="BN21" s="79"/>
      <c r="BO21" s="80"/>
      <c r="BP21" s="80"/>
      <c r="BQ21" s="93"/>
      <c r="BR21" s="93"/>
      <c r="BS21" s="78"/>
      <c r="BT21" s="78"/>
      <c r="BU21" s="77"/>
      <c r="BV21" s="84"/>
      <c r="BW21" s="84"/>
      <c r="BX21" s="79"/>
      <c r="BY21" s="80"/>
      <c r="BZ21" s="80"/>
      <c r="CA21" s="93"/>
      <c r="CB21" s="93"/>
      <c r="CC21" s="79"/>
      <c r="CD21" s="78"/>
      <c r="CE21" s="77"/>
      <c r="CF21" s="84"/>
      <c r="CG21" s="84"/>
      <c r="CH21" s="79"/>
      <c r="CI21" s="80"/>
      <c r="CJ21" s="80"/>
      <c r="CK21" s="93"/>
      <c r="CL21" s="93"/>
      <c r="CN21" s="327">
        <f t="shared" si="10"/>
        <v>680725.09000000008</v>
      </c>
      <c r="CO21" s="327">
        <f t="shared" si="11"/>
        <v>343396.81391708914</v>
      </c>
      <c r="CP21" s="327">
        <f t="shared" si="12"/>
        <v>-337328.27608291095</v>
      </c>
      <c r="CQ21" s="327">
        <f t="shared" si="13"/>
        <v>-337328.27608291095</v>
      </c>
      <c r="CS21" s="475"/>
      <c r="CT21" s="287">
        <f t="shared" si="26"/>
        <v>300494.11000000004</v>
      </c>
      <c r="CU21" s="287">
        <f t="shared" si="27"/>
        <v>302062.5</v>
      </c>
      <c r="CV21" s="327">
        <f t="shared" si="28"/>
        <v>-1568.3899999999558</v>
      </c>
      <c r="CW21" s="329">
        <f t="shared" si="14"/>
        <v>-1568.3899999999558</v>
      </c>
      <c r="CX21" s="329" t="str">
        <f t="shared" si="15"/>
        <v/>
      </c>
    </row>
    <row r="22" spans="1:102" x14ac:dyDescent="0.25">
      <c r="A22" s="77">
        <v>10074</v>
      </c>
      <c r="B22" s="77">
        <v>3022036</v>
      </c>
      <c r="C22">
        <v>2036</v>
      </c>
      <c r="D22" s="77" t="s">
        <v>175</v>
      </c>
      <c r="E22" s="77" t="s">
        <v>176</v>
      </c>
      <c r="F22" s="77" t="s">
        <v>23723</v>
      </c>
      <c r="G22" s="77" t="s">
        <v>748</v>
      </c>
      <c r="H22" s="479">
        <v>128262.24093679129</v>
      </c>
      <c r="I22" s="479">
        <v>128262.24093679129</v>
      </c>
      <c r="J22" s="479">
        <v>0</v>
      </c>
      <c r="K22" s="479">
        <f t="shared" si="3"/>
        <v>128262.24093679129</v>
      </c>
      <c r="L22" s="479">
        <f t="shared" si="4"/>
        <v>0</v>
      </c>
      <c r="M22" s="78">
        <f>SUMIFS('All Payrolls'!$G:$G,'All Payrolls'!$F:$F,$M$1, 'All Payrolls'!$A:$A,'Monthly Payroll Deductions'!$B22)</f>
        <v>174585.82000000007</v>
      </c>
      <c r="N22" s="78"/>
      <c r="O22" s="77"/>
      <c r="P22" s="84">
        <f t="shared" si="5"/>
        <v>174585.82000000007</v>
      </c>
      <c r="Q22" s="84">
        <f>IFERROR(_xlfn.XLOOKUP(E22,'April Payment'!H:H,'April Payment'!AR:AR),"")</f>
        <v>176524.89000000007</v>
      </c>
      <c r="R22" s="159">
        <f>IFERROR(_xlfn.XLOOKUP(E22,'April Payment'!H:H,'April Payment'!AL:AL),"")</f>
        <v>304787.13093679136</v>
      </c>
      <c r="S22" s="79">
        <f>SUMIFS('All Payrolls'!$G:$G,'All Payrolls'!$F:$F,$S$1, 'All Payrolls'!$A:$A,'Monthly Payroll Deductions'!$B22)</f>
        <v>170966.13000000003</v>
      </c>
      <c r="T22" s="80"/>
      <c r="U22" s="80"/>
      <c r="V22" s="93">
        <f t="shared" si="6"/>
        <v>170966.13000000003</v>
      </c>
      <c r="W22" s="93">
        <f>IFERROR(_xlfn.XLOOKUP(E22,'May Payment'!H:H,'May Payment'!AQ:AQ),"")</f>
        <v>166900.5806531065</v>
      </c>
      <c r="X22" s="93">
        <f>IFERROR(_xlfn.XLOOKUP(E22,'May Payment'!H:H,'May Payment'!AY:AY),"")</f>
        <v>0</v>
      </c>
      <c r="Y22" s="511">
        <f>IFERROR(_xlfn.XLOOKUP(E22,'May Payment'!H:H,'May Payment'!AZ:AZ),"")</f>
        <v>0</v>
      </c>
      <c r="Z22" s="511">
        <f t="shared" si="7"/>
        <v>0</v>
      </c>
      <c r="AA22" s="93">
        <f>IFERROR(_xlfn.XLOOKUP(E22,'May Payment'!H:H,'May Payment'!AK:AK),"")</f>
        <v>166900.5806531065</v>
      </c>
      <c r="AB22" s="160">
        <f t="shared" si="8"/>
        <v>0</v>
      </c>
      <c r="AC22" s="79">
        <f>SUMIFS('All Payrolls'!$G:$G,'All Payrolls'!$F:$F,$AC$1, 'All Payrolls'!$A:$A,'Monthly Payroll Deductions'!$B22)</f>
        <v>177283.84000000011</v>
      </c>
      <c r="AD22" s="80"/>
      <c r="AE22" s="80"/>
      <c r="AF22" s="84">
        <f t="shared" si="16"/>
        <v>177283.84000000011</v>
      </c>
      <c r="AG22" s="84">
        <f>IFERROR(_xlfn.XLOOKUP(E22,'June Payment'!G:G,'June Payment'!AO:AO),"")</f>
        <v>170966.13000000018</v>
      </c>
      <c r="AH22" s="84">
        <f>IFERROR(_xlfn.XLOOKUP(E22,'June Payment'!G:G,'June Payment'!AQ:AQ),"")</f>
        <v>0</v>
      </c>
      <c r="AI22" s="84">
        <f>IFERROR(_xlfn.XLOOKUP(E22,'June Payment'!G:G,'June Payment'!AR:AR),"")</f>
        <v>170966.13000000018</v>
      </c>
      <c r="AJ22" s="84">
        <f t="shared" si="9"/>
        <v>0</v>
      </c>
      <c r="AK22" s="79">
        <f>SUMIFS('All Payrolls'!$G:$G,'All Payrolls'!$F:$F,$AK$1, 'All Payrolls'!$A:$A,'Monthly Payroll Deductions'!$B22)</f>
        <v>187115.29000000004</v>
      </c>
      <c r="AL22" s="80"/>
      <c r="AM22" s="80"/>
      <c r="AN22" s="93">
        <f t="shared" si="17"/>
        <v>187115.29000000004</v>
      </c>
      <c r="AO22" s="93">
        <v>177283.84000000011</v>
      </c>
      <c r="AP22" s="93">
        <v>0</v>
      </c>
      <c r="AQ22" s="93">
        <v>177283.84000000011</v>
      </c>
      <c r="AR22" s="93">
        <f t="shared" si="18"/>
        <v>0</v>
      </c>
      <c r="AS22" s="326">
        <f>SUMIFS('All Payrolls'!$G:$G,'All Payrolls'!$F:$F,$AS$1, 'All Payrolls'!$A:$A,'Monthly Payroll Deductions'!$B22)</f>
        <v>179088.55000000002</v>
      </c>
      <c r="AT22" s="326"/>
      <c r="AU22" s="326"/>
      <c r="AV22" s="84">
        <f t="shared" si="19"/>
        <v>179088.55000000002</v>
      </c>
      <c r="AW22" s="84">
        <f>IFERROR(_xlfn.XLOOKUP(E22,'Aug Payment'!G:G,'Aug Payment'!AO:AO),"")</f>
        <v>160411.32165310648</v>
      </c>
      <c r="AX22" s="84" t="str">
        <f>IFERROR(_xlfn.XLOOKUP(F22,'Aug Payment'!H:H,'Aug Payment'!AQ:AQ),"0.00")</f>
        <v>0.00</v>
      </c>
      <c r="AY22" s="84">
        <f t="shared" si="20"/>
        <v>160411.32165310648</v>
      </c>
      <c r="AZ22" s="84">
        <f t="shared" si="21"/>
        <v>0</v>
      </c>
      <c r="BA22" s="79">
        <f t="shared" si="22"/>
        <v>179088.55000000002</v>
      </c>
      <c r="BB22" s="80"/>
      <c r="BC22" s="80"/>
      <c r="BD22" s="93">
        <f t="shared" si="23"/>
        <v>179088.55000000002</v>
      </c>
      <c r="BE22" s="93">
        <f>IFERROR(_xlfn.XLOOKUP(E22,'Aug Payment'!G:G,'Aug Payment'!AO:AO),"")</f>
        <v>160411.32165310648</v>
      </c>
      <c r="BF22" s="93" t="str">
        <f>IFERROR(_xlfn.XLOOKUP(F22,'Aug Payment'!H:H,'Aug Payment'!AQ:AQ),"0.00")</f>
        <v>0.00</v>
      </c>
      <c r="BG22" s="93">
        <f t="shared" si="24"/>
        <v>160411.32165310648</v>
      </c>
      <c r="BH22" s="93">
        <f t="shared" si="25"/>
        <v>0</v>
      </c>
      <c r="BI22" s="79"/>
      <c r="BJ22" s="78"/>
      <c r="BK22" s="77"/>
      <c r="BL22" s="84"/>
      <c r="BM22" s="84"/>
      <c r="BN22" s="79"/>
      <c r="BO22" s="80"/>
      <c r="BP22" s="80"/>
      <c r="BQ22" s="93"/>
      <c r="BR22" s="93"/>
      <c r="BS22" s="78"/>
      <c r="BT22" s="78"/>
      <c r="BU22" s="77"/>
      <c r="BV22" s="84"/>
      <c r="BW22" s="84"/>
      <c r="BX22" s="79"/>
      <c r="BY22" s="80"/>
      <c r="BZ22" s="80"/>
      <c r="CA22" s="93"/>
      <c r="CB22" s="93"/>
      <c r="CC22" s="79"/>
      <c r="CD22" s="78"/>
      <c r="CE22" s="77"/>
      <c r="CF22" s="84"/>
      <c r="CG22" s="84"/>
      <c r="CH22" s="79"/>
      <c r="CI22" s="80"/>
      <c r="CJ22" s="80"/>
      <c r="CK22" s="93"/>
      <c r="CL22" s="93"/>
      <c r="CN22" s="327">
        <f t="shared" si="10"/>
        <v>1255243.4700000002</v>
      </c>
      <c r="CO22" s="327">
        <f t="shared" si="11"/>
        <v>653037.10093679163</v>
      </c>
      <c r="CP22" s="327">
        <f t="shared" si="12"/>
        <v>-602206.36906320858</v>
      </c>
      <c r="CQ22" s="327">
        <f t="shared" si="13"/>
        <v>-602206.36906320858</v>
      </c>
      <c r="CS22" s="475"/>
      <c r="CT22" s="287">
        <f t="shared" si="26"/>
        <v>522835.79000000015</v>
      </c>
      <c r="CU22" s="287">
        <f t="shared" si="27"/>
        <v>514391.60065310675</v>
      </c>
      <c r="CV22" s="327">
        <f t="shared" si="28"/>
        <v>8444.1893468933995</v>
      </c>
      <c r="CW22" s="329" t="str">
        <f t="shared" si="14"/>
        <v/>
      </c>
      <c r="CX22" s="329">
        <f t="shared" si="15"/>
        <v>8444.1893468933995</v>
      </c>
    </row>
    <row r="23" spans="1:102" x14ac:dyDescent="0.25">
      <c r="A23" s="77">
        <v>10075</v>
      </c>
      <c r="B23" s="77">
        <v>3022037</v>
      </c>
      <c r="C23">
        <v>2037</v>
      </c>
      <c r="D23" s="77" t="s">
        <v>471</v>
      </c>
      <c r="E23" s="77" t="s">
        <v>131</v>
      </c>
      <c r="F23" s="77" t="s">
        <v>23723</v>
      </c>
      <c r="G23" s="77" t="s">
        <v>748</v>
      </c>
      <c r="H23" s="479">
        <v>136015.1407810275</v>
      </c>
      <c r="I23" s="479">
        <v>97725.627246155127</v>
      </c>
      <c r="J23" s="479">
        <v>0</v>
      </c>
      <c r="K23" s="479">
        <f t="shared" si="3"/>
        <v>97725.627246155127</v>
      </c>
      <c r="L23" s="479">
        <f t="shared" si="4"/>
        <v>38289.513534872371</v>
      </c>
      <c r="M23" s="78">
        <f>SUMIFS('All Payrolls'!$G:$G,'All Payrolls'!$F:$F,$M$1, 'All Payrolls'!$A:$A,'Monthly Payroll Deductions'!$B23)</f>
        <v>124848.92000000004</v>
      </c>
      <c r="N23" s="78"/>
      <c r="O23" s="77"/>
      <c r="P23" s="84">
        <f t="shared" si="5"/>
        <v>124848.92000000004</v>
      </c>
      <c r="Q23" s="84">
        <f>IFERROR(_xlfn.XLOOKUP(E23,'April Payment'!H:H,'April Payment'!AR:AR),"")</f>
        <v>121493.28000000001</v>
      </c>
      <c r="R23" s="159">
        <f>IFERROR(_xlfn.XLOOKUP(E23,'April Payment'!H:H,'April Payment'!AL:AL),"")</f>
        <v>219218.90724615514</v>
      </c>
      <c r="S23" s="79">
        <f>SUMIFS('All Payrolls'!$G:$G,'All Payrolls'!$F:$F,$S$1, 'All Payrolls'!$A:$A,'Monthly Payroll Deductions'!$B23)</f>
        <v>126485.47000000003</v>
      </c>
      <c r="T23" s="80"/>
      <c r="U23" s="80"/>
      <c r="V23" s="93">
        <f t="shared" si="6"/>
        <v>126485.47000000003</v>
      </c>
      <c r="W23" s="93">
        <f>IFERROR(_xlfn.XLOOKUP(E23,'May Payment'!H:H,'May Payment'!AQ:AQ),"")</f>
        <v>110219.95362307757</v>
      </c>
      <c r="X23" s="93">
        <f>IFERROR(_xlfn.XLOOKUP(E23,'May Payment'!H:H,'May Payment'!AY:AY),"")</f>
        <v>0</v>
      </c>
      <c r="Y23" s="511">
        <f>IFERROR(_xlfn.XLOOKUP(E23,'May Payment'!H:H,'May Payment'!AZ:AZ),"")</f>
        <v>0</v>
      </c>
      <c r="Z23" s="511">
        <f t="shared" si="7"/>
        <v>0</v>
      </c>
      <c r="AA23" s="93">
        <f>IFERROR(_xlfn.XLOOKUP(E23,'May Payment'!H:H,'May Payment'!AK:AK),"")</f>
        <v>110219.95362307757</v>
      </c>
      <c r="AB23" s="160">
        <f t="shared" si="8"/>
        <v>38289.513534872371</v>
      </c>
      <c r="AC23" s="79">
        <f>SUMIFS('All Payrolls'!$G:$G,'All Payrolls'!$F:$F,$AC$1, 'All Payrolls'!$A:$A,'Monthly Payroll Deductions'!$B23)</f>
        <v>121497.1</v>
      </c>
      <c r="AD23" s="80"/>
      <c r="AE23" s="80"/>
      <c r="AF23" s="84">
        <f t="shared" si="16"/>
        <v>121497.1</v>
      </c>
      <c r="AG23" s="84">
        <f>IFERROR(_xlfn.XLOOKUP(E23,'June Payment'!G:G,'June Payment'!AO:AO),"")</f>
        <v>117923.37767542552</v>
      </c>
      <c r="AH23" s="84">
        <f>IFERROR(_xlfn.XLOOKUP(E23,'June Payment'!G:G,'June Payment'!AQ:AQ),"")</f>
        <v>0</v>
      </c>
      <c r="AI23" s="84">
        <f>IFERROR(_xlfn.XLOOKUP(E23,'June Payment'!G:G,'June Payment'!AR:AR),"")</f>
        <v>117923.37767542552</v>
      </c>
      <c r="AJ23" s="84">
        <f t="shared" si="9"/>
        <v>38289.513534872371</v>
      </c>
      <c r="AK23" s="79">
        <f>SUMIFS('All Payrolls'!$G:$G,'All Payrolls'!$F:$F,$AK$1, 'All Payrolls'!$A:$A,'Monthly Payroll Deductions'!$B23)</f>
        <v>129100.6</v>
      </c>
      <c r="AL23" s="80"/>
      <c r="AM23" s="80"/>
      <c r="AN23" s="93">
        <f t="shared" si="17"/>
        <v>129100.6</v>
      </c>
      <c r="AO23" s="93">
        <v>121497.1</v>
      </c>
      <c r="AP23" s="93">
        <v>26092.084623077564</v>
      </c>
      <c r="AQ23" s="93">
        <v>147589.18462307757</v>
      </c>
      <c r="AR23" s="93">
        <f t="shared" si="18"/>
        <v>12197.428911794806</v>
      </c>
      <c r="AS23" s="326">
        <f>SUMIFS('All Payrolls'!$G:$G,'All Payrolls'!$F:$F,$AS$1, 'All Payrolls'!$A:$A,'Monthly Payroll Deductions'!$B23)</f>
        <v>127437.21</v>
      </c>
      <c r="AT23" s="326"/>
      <c r="AU23" s="326"/>
      <c r="AV23" s="84">
        <f t="shared" si="19"/>
        <v>127437.21</v>
      </c>
      <c r="AW23" s="84">
        <f>IFERROR(_xlfn.XLOOKUP(E23,'Aug Payment'!G:G,'Aug Payment'!AO:AO),"")</f>
        <v>103634.29462307757</v>
      </c>
      <c r="AX23" s="84" t="str">
        <f>IFERROR(_xlfn.XLOOKUP(F23,'Aug Payment'!H:H,'Aug Payment'!AQ:AQ),"0.00")</f>
        <v>0.00</v>
      </c>
      <c r="AY23" s="84">
        <f t="shared" si="20"/>
        <v>103634.29462307757</v>
      </c>
      <c r="AZ23" s="84">
        <f t="shared" si="21"/>
        <v>12197.428911794806</v>
      </c>
      <c r="BA23" s="79">
        <f t="shared" si="22"/>
        <v>127437.21</v>
      </c>
      <c r="BB23" s="80"/>
      <c r="BC23" s="80"/>
      <c r="BD23" s="93">
        <f t="shared" si="23"/>
        <v>127437.21</v>
      </c>
      <c r="BE23" s="93">
        <f>IFERROR(_xlfn.XLOOKUP(E23,'Aug Payment'!G:G,'Aug Payment'!AO:AO),"")</f>
        <v>103634.29462307757</v>
      </c>
      <c r="BF23" s="93" t="str">
        <f>IFERROR(_xlfn.XLOOKUP(F23,'Aug Payment'!H:H,'Aug Payment'!AQ:AQ),"0.00")</f>
        <v>0.00</v>
      </c>
      <c r="BG23" s="93">
        <f t="shared" si="24"/>
        <v>103634.29462307757</v>
      </c>
      <c r="BH23" s="93">
        <f t="shared" si="25"/>
        <v>12197.428911794806</v>
      </c>
      <c r="BI23" s="79"/>
      <c r="BJ23" s="78"/>
      <c r="BK23" s="77"/>
      <c r="BL23" s="84"/>
      <c r="BM23" s="84"/>
      <c r="BN23" s="79"/>
      <c r="BO23" s="80"/>
      <c r="BP23" s="80"/>
      <c r="BQ23" s="93"/>
      <c r="BR23" s="93"/>
      <c r="BS23" s="78"/>
      <c r="BT23" s="78"/>
      <c r="BU23" s="77"/>
      <c r="BV23" s="84"/>
      <c r="BW23" s="84"/>
      <c r="BX23" s="79"/>
      <c r="BY23" s="80"/>
      <c r="BZ23" s="80"/>
      <c r="CA23" s="93"/>
      <c r="CB23" s="93"/>
      <c r="CC23" s="79"/>
      <c r="CD23" s="78"/>
      <c r="CE23" s="77"/>
      <c r="CF23" s="84"/>
      <c r="CG23" s="84"/>
      <c r="CH23" s="79"/>
      <c r="CI23" s="80"/>
      <c r="CJ23" s="80"/>
      <c r="CK23" s="93"/>
      <c r="CL23" s="93"/>
      <c r="CN23" s="327">
        <f t="shared" si="10"/>
        <v>885907.11</v>
      </c>
      <c r="CO23" s="327">
        <f t="shared" si="11"/>
        <v>521323.75628004258</v>
      </c>
      <c r="CP23" s="327">
        <f t="shared" si="12"/>
        <v>-364583.35371995741</v>
      </c>
      <c r="CQ23" s="327">
        <f t="shared" si="13"/>
        <v>-364583.35371995741</v>
      </c>
      <c r="CS23" s="475"/>
      <c r="CT23" s="287">
        <f t="shared" si="26"/>
        <v>372831.49000000011</v>
      </c>
      <c r="CU23" s="287">
        <f t="shared" si="27"/>
        <v>349636.61129850312</v>
      </c>
      <c r="CV23" s="327">
        <f t="shared" si="28"/>
        <v>23194.878701496986</v>
      </c>
      <c r="CW23" s="329" t="str">
        <f t="shared" si="14"/>
        <v/>
      </c>
      <c r="CX23" s="329">
        <f t="shared" si="15"/>
        <v>23194.878701496986</v>
      </c>
    </row>
    <row r="24" spans="1:102" hidden="1" x14ac:dyDescent="0.25">
      <c r="A24" s="77">
        <v>10080</v>
      </c>
      <c r="B24" s="77" t="s">
        <v>23975</v>
      </c>
      <c r="C24">
        <v>2043</v>
      </c>
      <c r="D24" s="77" t="s">
        <v>198</v>
      </c>
      <c r="E24" s="77" t="s">
        <v>199</v>
      </c>
      <c r="F24" s="77" t="s">
        <v>23723</v>
      </c>
      <c r="G24" s="77" t="s">
        <v>748</v>
      </c>
      <c r="H24" s="479">
        <v>-1899.2800000000279</v>
      </c>
      <c r="I24" s="479">
        <v>0</v>
      </c>
      <c r="J24" s="479">
        <v>-1899.2800000000279</v>
      </c>
      <c r="K24" s="479">
        <f t="shared" si="3"/>
        <v>-1899.2800000000279</v>
      </c>
      <c r="L24" s="479">
        <f t="shared" si="4"/>
        <v>0</v>
      </c>
      <c r="M24" s="78">
        <f>SUMIFS('All Payrolls'!$G:$G,'All Payrolls'!$F:$F,$M$1, 'All Payrolls'!$A:$A,'Monthly Payroll Deductions'!$B24)</f>
        <v>325041.06000000011</v>
      </c>
      <c r="N24" s="78"/>
      <c r="O24" s="77"/>
      <c r="P24" s="84">
        <f t="shared" si="5"/>
        <v>325041.06000000011</v>
      </c>
      <c r="Q24" s="84">
        <f>IFERROR(_xlfn.XLOOKUP(E24,'April Payment'!H:H,'April Payment'!AR:AR),"")</f>
        <v>325621.13</v>
      </c>
      <c r="R24" s="159">
        <f>IFERROR(_xlfn.XLOOKUP(E24,'April Payment'!H:H,'April Payment'!AL:AL),"")</f>
        <v>380483.73</v>
      </c>
      <c r="S24" s="79">
        <f>SUMIFS('All Payrolls'!$G:$G,'All Payrolls'!$F:$F,$S$1, 'All Payrolls'!$A:$A,'Monthly Payroll Deductions'!$B24)</f>
        <v>326402.85000000015</v>
      </c>
      <c r="T24" s="80"/>
      <c r="U24" s="80"/>
      <c r="V24" s="93">
        <f t="shared" si="6"/>
        <v>326402.85000000015</v>
      </c>
      <c r="W24" s="93">
        <f>IFERROR(_xlfn.XLOOKUP(E24,'May Payment'!H:H,'May Payment'!AQ:AQ),"")</f>
        <v>325041.06000000011</v>
      </c>
      <c r="X24" s="93">
        <f>IFERROR(_xlfn.XLOOKUP(E24,'May Payment'!H:H,'May Payment'!AY:AY),"")</f>
        <v>0</v>
      </c>
      <c r="Y24" s="511">
        <f>IFERROR(_xlfn.XLOOKUP(E24,'May Payment'!H:H,'May Payment'!AZ:AZ),"")</f>
        <v>0</v>
      </c>
      <c r="Z24" s="511">
        <f t="shared" si="7"/>
        <v>0</v>
      </c>
      <c r="AA24" s="93">
        <f>IFERROR(_xlfn.XLOOKUP(E24,'May Payment'!H:H,'May Payment'!AK:AK),"")</f>
        <v>325041.06000000011</v>
      </c>
      <c r="AB24" s="160">
        <f t="shared" si="8"/>
        <v>0</v>
      </c>
      <c r="AC24" s="79">
        <f>SUMIFS('All Payrolls'!$G:$G,'All Payrolls'!$F:$F,$AC$1, 'All Payrolls'!$A:$A,'Monthly Payroll Deductions'!$B24)</f>
        <v>328988.62000000005</v>
      </c>
      <c r="AD24" s="80"/>
      <c r="AE24" s="80"/>
      <c r="AF24" s="84">
        <f t="shared" si="16"/>
        <v>328988.62000000005</v>
      </c>
      <c r="AG24" s="84">
        <f>IFERROR(_xlfn.XLOOKUP(E24,'June Payment'!G:G,'June Payment'!AO:AO),"")</f>
        <v>326402.85000000033</v>
      </c>
      <c r="AH24" s="84">
        <f>IFERROR(_xlfn.XLOOKUP(E24,'June Payment'!G:G,'June Payment'!AQ:AQ),"")</f>
        <v>0</v>
      </c>
      <c r="AI24" s="84">
        <f>IFERROR(_xlfn.XLOOKUP(E24,'June Payment'!G:G,'June Payment'!AR:AR),"")</f>
        <v>326402.85000000033</v>
      </c>
      <c r="AJ24" s="84">
        <f t="shared" si="9"/>
        <v>0</v>
      </c>
      <c r="AK24" s="79">
        <f>SUMIFS('All Payrolls'!$G:$G,'All Payrolls'!$F:$F,$AK$1, 'All Payrolls'!$A:$A,'Monthly Payroll Deductions'!$B24)</f>
        <v>326383.28000000003</v>
      </c>
      <c r="AL24" s="80"/>
      <c r="AM24" s="80"/>
      <c r="AN24" s="93">
        <f t="shared" si="17"/>
        <v>326383.28000000003</v>
      </c>
      <c r="AO24" s="93">
        <v>328988.62000000005</v>
      </c>
      <c r="AP24" s="93">
        <v>0</v>
      </c>
      <c r="AQ24" s="93">
        <v>328988.62000000005</v>
      </c>
      <c r="AR24" s="93">
        <f t="shared" si="18"/>
        <v>0</v>
      </c>
      <c r="AS24" s="326">
        <f>SUMIFS('All Payrolls'!$G:$G,'All Payrolls'!$F:$F,$AS$1, 'All Payrolls'!$A:$A,'Monthly Payroll Deductions'!$B24)</f>
        <v>351461.86</v>
      </c>
      <c r="AT24" s="326"/>
      <c r="AU24" s="326"/>
      <c r="AV24" s="84">
        <f t="shared" si="19"/>
        <v>351461.86</v>
      </c>
      <c r="AW24" s="84">
        <f>IFERROR(_xlfn.XLOOKUP(E24,'Aug Payment'!G:G,'Aug Payment'!AO:AO),"")</f>
        <v>326383.28000000003</v>
      </c>
      <c r="AX24" s="84" t="str">
        <f>IFERROR(_xlfn.XLOOKUP(F24,'Aug Payment'!H:H,'Aug Payment'!AQ:AQ),"0.00")</f>
        <v>0.00</v>
      </c>
      <c r="AY24" s="84">
        <f t="shared" si="20"/>
        <v>326383.28000000003</v>
      </c>
      <c r="AZ24" s="84">
        <f t="shared" si="21"/>
        <v>0</v>
      </c>
      <c r="BA24" s="79">
        <f t="shared" si="22"/>
        <v>351461.86</v>
      </c>
      <c r="BB24" s="80"/>
      <c r="BC24" s="80"/>
      <c r="BD24" s="93">
        <f t="shared" si="23"/>
        <v>351461.86</v>
      </c>
      <c r="BE24" s="93"/>
      <c r="BF24" s="93" t="str">
        <f>IFERROR(_xlfn.XLOOKUP(F24,'Aug Payment'!H:H,'Aug Payment'!AQ:AQ),"0.00")</f>
        <v>0.00</v>
      </c>
      <c r="BG24" s="93">
        <f t="shared" si="24"/>
        <v>0</v>
      </c>
      <c r="BH24" s="93">
        <f t="shared" si="25"/>
        <v>0</v>
      </c>
      <c r="BI24" s="79"/>
      <c r="BJ24" s="78"/>
      <c r="BK24" s="77"/>
      <c r="BL24" s="84"/>
      <c r="BM24" s="84"/>
      <c r="BN24" s="79"/>
      <c r="BO24" s="80"/>
      <c r="BP24" s="80"/>
      <c r="BQ24" s="93"/>
      <c r="BR24" s="93"/>
      <c r="BS24" s="78"/>
      <c r="BT24" s="78"/>
      <c r="BU24" s="77"/>
      <c r="BV24" s="84"/>
      <c r="BW24" s="84"/>
      <c r="BX24" s="79"/>
      <c r="BY24" s="80"/>
      <c r="BZ24" s="80"/>
      <c r="CA24" s="93"/>
      <c r="CB24" s="93"/>
      <c r="CC24" s="79"/>
      <c r="CD24" s="78"/>
      <c r="CE24" s="77"/>
      <c r="CF24" s="84"/>
      <c r="CG24" s="84"/>
      <c r="CH24" s="79"/>
      <c r="CI24" s="80"/>
      <c r="CJ24" s="80"/>
      <c r="CK24" s="93"/>
      <c r="CL24" s="93"/>
      <c r="CN24" s="327">
        <f t="shared" si="10"/>
        <v>2336122.8100000005</v>
      </c>
      <c r="CO24" s="327">
        <f t="shared" si="11"/>
        <v>1035875.2000000004</v>
      </c>
      <c r="CP24" s="327">
        <f t="shared" si="12"/>
        <v>-1300247.6100000001</v>
      </c>
      <c r="CQ24" s="327">
        <f t="shared" si="13"/>
        <v>-1300247.6100000001</v>
      </c>
      <c r="CS24" s="475"/>
      <c r="CT24" s="287">
        <f t="shared" si="26"/>
        <v>980432.53000000026</v>
      </c>
      <c r="CU24" s="287">
        <f t="shared" si="27"/>
        <v>977065.0400000005</v>
      </c>
      <c r="CV24" s="327">
        <f t="shared" si="28"/>
        <v>3367.4899999997579</v>
      </c>
      <c r="CW24" s="329" t="str">
        <f t="shared" si="14"/>
        <v/>
      </c>
      <c r="CX24" s="329">
        <f t="shared" si="15"/>
        <v>3367.4899999997579</v>
      </c>
    </row>
    <row r="25" spans="1:102" x14ac:dyDescent="0.25">
      <c r="A25" s="77">
        <v>10081</v>
      </c>
      <c r="B25" s="77" t="s">
        <v>23975</v>
      </c>
      <c r="C25">
        <v>2044</v>
      </c>
      <c r="D25" s="77" t="s">
        <v>109</v>
      </c>
      <c r="E25" s="77" t="s">
        <v>199</v>
      </c>
      <c r="F25" s="77" t="s">
        <v>23723</v>
      </c>
      <c r="G25" s="77" t="s">
        <v>748</v>
      </c>
      <c r="H25" s="479">
        <v>56761.877457227325</v>
      </c>
      <c r="I25" s="479">
        <v>56761.877457227325</v>
      </c>
      <c r="J25" s="479">
        <v>0</v>
      </c>
      <c r="K25" s="479">
        <f>IFERROR((I25+J25),"")</f>
        <v>56761.877457227325</v>
      </c>
      <c r="L25" s="479">
        <f t="shared" si="4"/>
        <v>0</v>
      </c>
      <c r="M25" s="78"/>
      <c r="N25" s="78"/>
      <c r="O25" s="77"/>
      <c r="P25" s="84">
        <f t="shared" si="5"/>
        <v>0</v>
      </c>
      <c r="Q25" s="84"/>
      <c r="R25" s="159"/>
      <c r="S25" s="79"/>
      <c r="T25" s="80"/>
      <c r="U25" s="80"/>
      <c r="V25" s="93">
        <f t="shared" si="6"/>
        <v>0</v>
      </c>
      <c r="W25" s="93"/>
      <c r="X25" s="93">
        <f>IFERROR(_xlfn.XLOOKUP(E25,'May Payment'!H:H,'May Payment'!AY:AY),"")</f>
        <v>0</v>
      </c>
      <c r="Y25" s="511">
        <f>IFERROR(_xlfn.XLOOKUP(E25,'May Payment'!H:H,'May Payment'!AZ:AZ),"")</f>
        <v>0</v>
      </c>
      <c r="Z25" s="511">
        <f t="shared" si="7"/>
        <v>0</v>
      </c>
      <c r="AA25" s="93"/>
      <c r="AB25" s="160">
        <f t="shared" si="8"/>
        <v>0</v>
      </c>
      <c r="AC25" s="79"/>
      <c r="AD25" s="80"/>
      <c r="AE25" s="80"/>
      <c r="AF25" s="84">
        <f t="shared" si="16"/>
        <v>0</v>
      </c>
      <c r="AG25" s="84">
        <v>0</v>
      </c>
      <c r="AH25" s="84">
        <f>IFERROR(_xlfn.XLOOKUP(E25,'June Payment'!G:G,'June Payment'!AQ:AQ),"")</f>
        <v>0</v>
      </c>
      <c r="AI25" s="84">
        <v>0</v>
      </c>
      <c r="AJ25" s="84">
        <f t="shared" si="9"/>
        <v>0</v>
      </c>
      <c r="AK25" s="79"/>
      <c r="AL25" s="80"/>
      <c r="AM25" s="80"/>
      <c r="AN25" s="93">
        <f t="shared" si="17"/>
        <v>0</v>
      </c>
      <c r="AO25" s="93"/>
      <c r="AP25" s="93">
        <v>0</v>
      </c>
      <c r="AQ25" s="93"/>
      <c r="AR25" s="93">
        <f t="shared" si="18"/>
        <v>0</v>
      </c>
      <c r="AS25" s="326"/>
      <c r="AT25" s="326"/>
      <c r="AU25" s="326"/>
      <c r="AV25" s="84"/>
      <c r="AW25" s="84"/>
      <c r="AX25" s="84" t="str">
        <f>IFERROR(_xlfn.XLOOKUP(F25,'Aug Payment'!H:H,'Aug Payment'!AQ:AQ),"0.00")</f>
        <v>0.00</v>
      </c>
      <c r="AY25" s="84">
        <f t="shared" si="20"/>
        <v>0</v>
      </c>
      <c r="AZ25" s="84">
        <f t="shared" si="21"/>
        <v>0</v>
      </c>
      <c r="BA25" s="79">
        <f t="shared" si="22"/>
        <v>0</v>
      </c>
      <c r="BB25" s="80"/>
      <c r="BC25" s="80"/>
      <c r="BD25" s="93">
        <f t="shared" si="23"/>
        <v>0</v>
      </c>
      <c r="BE25" s="93">
        <f>IFERROR(_xlfn.XLOOKUP(E25,'Aug Payment'!G:G,'Aug Payment'!AO:AO),"")</f>
        <v>326383.28000000003</v>
      </c>
      <c r="BF25" s="93" t="str">
        <f>IFERROR(_xlfn.XLOOKUP(F25,'Aug Payment'!H:H,'Aug Payment'!AQ:AQ),"0.00")</f>
        <v>0.00</v>
      </c>
      <c r="BG25" s="93">
        <f t="shared" si="24"/>
        <v>326383.28000000003</v>
      </c>
      <c r="BH25" s="93">
        <f t="shared" si="25"/>
        <v>0</v>
      </c>
      <c r="BI25" s="79"/>
      <c r="BJ25" s="78"/>
      <c r="BK25" s="77"/>
      <c r="BL25" s="84"/>
      <c r="BM25" s="84"/>
      <c r="BN25" s="79"/>
      <c r="BO25" s="80"/>
      <c r="BP25" s="80"/>
      <c r="BQ25" s="93"/>
      <c r="BR25" s="93"/>
      <c r="BS25" s="78"/>
      <c r="BT25" s="78"/>
      <c r="BU25" s="77"/>
      <c r="BV25" s="84"/>
      <c r="BW25" s="84"/>
      <c r="BX25" s="79"/>
      <c r="BY25" s="80"/>
      <c r="BZ25" s="80"/>
      <c r="CA25" s="93"/>
      <c r="CB25" s="93"/>
      <c r="CC25" s="79"/>
      <c r="CD25" s="78"/>
      <c r="CE25" s="77"/>
      <c r="CF25" s="84"/>
      <c r="CG25" s="84"/>
      <c r="CH25" s="79"/>
      <c r="CI25" s="80"/>
      <c r="CJ25" s="80"/>
      <c r="CK25" s="93"/>
      <c r="CL25" s="93"/>
      <c r="CN25" s="327">
        <f t="shared" si="10"/>
        <v>0</v>
      </c>
      <c r="CO25" s="327">
        <f t="shared" si="11"/>
        <v>0</v>
      </c>
      <c r="CP25" s="327">
        <f t="shared" si="12"/>
        <v>0</v>
      </c>
      <c r="CQ25" s="327">
        <f t="shared" si="13"/>
        <v>0</v>
      </c>
      <c r="CS25" s="475"/>
      <c r="CT25" s="287">
        <f t="shared" si="26"/>
        <v>0</v>
      </c>
      <c r="CU25" s="287">
        <f t="shared" si="27"/>
        <v>0</v>
      </c>
      <c r="CV25" s="327">
        <f t="shared" si="28"/>
        <v>0</v>
      </c>
      <c r="CW25" s="329" t="str">
        <f t="shared" si="14"/>
        <v/>
      </c>
      <c r="CX25" s="329" t="str">
        <f t="shared" si="15"/>
        <v/>
      </c>
    </row>
    <row r="26" spans="1:102" x14ac:dyDescent="0.25">
      <c r="A26" s="77">
        <v>10082</v>
      </c>
      <c r="B26" s="77">
        <v>3022045</v>
      </c>
      <c r="C26">
        <v>2045</v>
      </c>
      <c r="D26" s="77" t="s">
        <v>43</v>
      </c>
      <c r="E26" s="77" t="s">
        <v>44</v>
      </c>
      <c r="F26" s="77" t="s">
        <v>23723</v>
      </c>
      <c r="G26" s="77" t="s">
        <v>748</v>
      </c>
      <c r="H26" s="479">
        <v>217810.66236700839</v>
      </c>
      <c r="I26" s="479">
        <v>97405.249034725304</v>
      </c>
      <c r="J26" s="479">
        <v>0</v>
      </c>
      <c r="K26" s="479">
        <f t="shared" si="3"/>
        <v>97405.249034725304</v>
      </c>
      <c r="L26" s="479">
        <f t="shared" si="4"/>
        <v>120405.41333228309</v>
      </c>
      <c r="M26" s="78">
        <f>SUMIFS('All Payrolls'!$G:$G,'All Payrolls'!$F:$F,$M$1, 'All Payrolls'!$A:$A,'Monthly Payroll Deductions'!$B26)</f>
        <v>131277.57</v>
      </c>
      <c r="N26" s="78"/>
      <c r="O26" s="77"/>
      <c r="P26" s="84">
        <f t="shared" si="5"/>
        <v>131277.57</v>
      </c>
      <c r="Q26" s="84">
        <f>IFERROR(_xlfn.XLOOKUP(E26,'April Payment'!H:H,'April Payment'!AR:AR),"")</f>
        <v>133955.20999999996</v>
      </c>
      <c r="R26" s="159">
        <f>IFERROR(_xlfn.XLOOKUP(E26,'April Payment'!H:H,'April Payment'!AL:AL),"")</f>
        <v>231360.45903472527</v>
      </c>
      <c r="S26" s="79">
        <f>SUMIFS('All Payrolls'!$G:$G,'All Payrolls'!$F:$F,$S$1, 'All Payrolls'!$A:$A,'Monthly Payroll Deductions'!$B26)</f>
        <v>128931.47000000002</v>
      </c>
      <c r="T26" s="80"/>
      <c r="U26" s="80"/>
      <c r="V26" s="93">
        <f t="shared" si="6"/>
        <v>128931.47000000002</v>
      </c>
      <c r="W26" s="93">
        <f>IFERROR(_xlfn.XLOOKUP(E26,'May Payment'!H:H,'May Payment'!AQ:AQ),"")</f>
        <v>116440.72951736263</v>
      </c>
      <c r="X26" s="93">
        <f>IFERROR(_xlfn.XLOOKUP(E26,'May Payment'!H:H,'May Payment'!AY:AY),"")</f>
        <v>0</v>
      </c>
      <c r="Y26" s="511">
        <f>IFERROR(_xlfn.XLOOKUP(E26,'May Payment'!H:H,'May Payment'!AZ:AZ),"")</f>
        <v>0</v>
      </c>
      <c r="Z26" s="511">
        <f t="shared" si="7"/>
        <v>0</v>
      </c>
      <c r="AA26" s="93">
        <f>IFERROR(_xlfn.XLOOKUP(E26,'May Payment'!H:H,'May Payment'!AK:AK),"")</f>
        <v>116440.72951736263</v>
      </c>
      <c r="AB26" s="160">
        <f t="shared" si="8"/>
        <v>120405.41333228309</v>
      </c>
      <c r="AC26" s="79">
        <f>SUMIFS('All Payrolls'!$G:$G,'All Payrolls'!$F:$F,$AC$1, 'All Payrolls'!$A:$A,'Monthly Payroll Deductions'!$B26)</f>
        <v>131401.67000000004</v>
      </c>
      <c r="AD26" s="80"/>
      <c r="AE26" s="80"/>
      <c r="AF26" s="84">
        <f t="shared" si="16"/>
        <v>131401.67000000004</v>
      </c>
      <c r="AG26" s="84">
        <f>IFERROR(_xlfn.XLOOKUP(E26,'June Payment'!G:G,'June Payment'!AO:AO),"")</f>
        <v>125503.42947656201</v>
      </c>
      <c r="AH26" s="84">
        <f>IFERROR(_xlfn.XLOOKUP(E26,'June Payment'!G:G,'June Payment'!AQ:AQ),"")</f>
        <v>0</v>
      </c>
      <c r="AI26" s="84">
        <f>IFERROR(_xlfn.XLOOKUP(E26,'June Payment'!G:G,'June Payment'!AR:AR),"")</f>
        <v>125503.42947656201</v>
      </c>
      <c r="AJ26" s="84">
        <f t="shared" si="9"/>
        <v>120405.41333228309</v>
      </c>
      <c r="AK26" s="79">
        <f>SUMIFS('All Payrolls'!$G:$G,'All Payrolls'!$F:$F,$AK$1, 'All Payrolls'!$A:$A,'Monthly Payroll Deductions'!$B26)</f>
        <v>131115.17000000004</v>
      </c>
      <c r="AL26" s="80"/>
      <c r="AM26" s="80"/>
      <c r="AN26" s="93">
        <f t="shared" si="17"/>
        <v>131115.17000000004</v>
      </c>
      <c r="AO26" s="93">
        <v>131401.67000000004</v>
      </c>
      <c r="AP26" s="93">
        <v>35876.447517362598</v>
      </c>
      <c r="AQ26" s="93">
        <v>167278.11751736264</v>
      </c>
      <c r="AR26" s="93">
        <f t="shared" si="18"/>
        <v>84528.965814920492</v>
      </c>
      <c r="AS26" s="326">
        <f>SUMIFS('All Payrolls'!$G:$G,'All Payrolls'!$F:$F,$AS$1, 'All Payrolls'!$A:$A,'Monthly Payroll Deductions'!$B26)</f>
        <v>126806.85999999996</v>
      </c>
      <c r="AT26" s="326"/>
      <c r="AU26" s="326"/>
      <c r="AV26" s="84">
        <f t="shared" si="19"/>
        <v>126806.85999999996</v>
      </c>
      <c r="AW26" s="84">
        <f>IFERROR(_xlfn.XLOOKUP(E26,'Aug Payment'!G:G,'Aug Payment'!AO:AO),"")</f>
        <v>109644.11751736264</v>
      </c>
      <c r="AX26" s="84" t="str">
        <f>IFERROR(_xlfn.XLOOKUP(F26,'Aug Payment'!H:H,'Aug Payment'!AQ:AQ),"0.00")</f>
        <v>0.00</v>
      </c>
      <c r="AY26" s="84">
        <f t="shared" si="20"/>
        <v>109644.11751736264</v>
      </c>
      <c r="AZ26" s="84">
        <f t="shared" si="21"/>
        <v>84528.965814920492</v>
      </c>
      <c r="BA26" s="79">
        <f t="shared" si="22"/>
        <v>126806.85999999996</v>
      </c>
      <c r="BB26" s="80"/>
      <c r="BC26" s="80"/>
      <c r="BD26" s="93">
        <f t="shared" si="23"/>
        <v>126806.85999999996</v>
      </c>
      <c r="BE26" s="93">
        <f>IFERROR(_xlfn.XLOOKUP(E26,'Aug Payment'!G:G,'Aug Payment'!AO:AO),"")</f>
        <v>109644.11751736264</v>
      </c>
      <c r="BF26" s="93" t="str">
        <f>IFERROR(_xlfn.XLOOKUP(F26,'Aug Payment'!H:H,'Aug Payment'!AQ:AQ),"0.00")</f>
        <v>0.00</v>
      </c>
      <c r="BG26" s="93">
        <f t="shared" si="24"/>
        <v>109644.11751736264</v>
      </c>
      <c r="BH26" s="93">
        <f t="shared" si="25"/>
        <v>84528.965814920492</v>
      </c>
      <c r="BI26" s="79"/>
      <c r="BJ26" s="78"/>
      <c r="BK26" s="77"/>
      <c r="BL26" s="84"/>
      <c r="BM26" s="84"/>
      <c r="BN26" s="79"/>
      <c r="BO26" s="80"/>
      <c r="BP26" s="80"/>
      <c r="BQ26" s="93"/>
      <c r="BR26" s="93"/>
      <c r="BS26" s="78"/>
      <c r="BT26" s="78"/>
      <c r="BU26" s="77"/>
      <c r="BV26" s="84"/>
      <c r="BW26" s="84"/>
      <c r="BX26" s="79"/>
      <c r="BY26" s="80"/>
      <c r="BZ26" s="80"/>
      <c r="CA26" s="93"/>
      <c r="CB26" s="93"/>
      <c r="CC26" s="79"/>
      <c r="CD26" s="78"/>
      <c r="CE26" s="77"/>
      <c r="CF26" s="84"/>
      <c r="CG26" s="84"/>
      <c r="CH26" s="79"/>
      <c r="CI26" s="80"/>
      <c r="CJ26" s="80"/>
      <c r="CK26" s="93"/>
      <c r="CL26" s="93"/>
      <c r="CN26" s="327">
        <f t="shared" si="10"/>
        <v>907454.77000000014</v>
      </c>
      <c r="CO26" s="327">
        <f t="shared" si="11"/>
        <v>777728.90347341145</v>
      </c>
      <c r="CP26" s="327">
        <f t="shared" si="12"/>
        <v>-129725.86652658868</v>
      </c>
      <c r="CQ26" s="327">
        <f t="shared" si="13"/>
        <v>-129725.86652658868</v>
      </c>
      <c r="CS26" s="475"/>
      <c r="CT26" s="287">
        <f t="shared" si="26"/>
        <v>391610.71000000008</v>
      </c>
      <c r="CU26" s="287">
        <f t="shared" si="27"/>
        <v>375899.36899392458</v>
      </c>
      <c r="CV26" s="327">
        <f t="shared" si="28"/>
        <v>15711.341006075498</v>
      </c>
      <c r="CW26" s="329" t="str">
        <f t="shared" si="14"/>
        <v/>
      </c>
      <c r="CX26" s="329">
        <f t="shared" si="15"/>
        <v>15711.341006075498</v>
      </c>
    </row>
    <row r="27" spans="1:102" x14ac:dyDescent="0.25">
      <c r="A27" s="77">
        <v>10085</v>
      </c>
      <c r="B27" s="77">
        <v>3023501</v>
      </c>
      <c r="C27">
        <v>3501</v>
      </c>
      <c r="D27" s="77" t="s">
        <v>489</v>
      </c>
      <c r="E27" s="77" t="s">
        <v>122</v>
      </c>
      <c r="F27" s="77" t="s">
        <v>23723</v>
      </c>
      <c r="G27" s="77" t="s">
        <v>748</v>
      </c>
      <c r="H27" s="479">
        <v>86830.318478074856</v>
      </c>
      <c r="I27" s="479">
        <v>86830.318478074856</v>
      </c>
      <c r="J27" s="479">
        <v>0</v>
      </c>
      <c r="K27" s="479">
        <f t="shared" si="3"/>
        <v>86830.318478074856</v>
      </c>
      <c r="L27" s="479">
        <f t="shared" si="4"/>
        <v>0</v>
      </c>
      <c r="M27" s="78">
        <f>SUMIFS('All Payrolls'!$G:$G,'All Payrolls'!$F:$F,$M$1, 'All Payrolls'!$A:$A,'Monthly Payroll Deductions'!$B27)</f>
        <v>112699.69</v>
      </c>
      <c r="N27" s="78"/>
      <c r="O27" s="77"/>
      <c r="P27" s="84">
        <f t="shared" si="5"/>
        <v>112699.69</v>
      </c>
      <c r="Q27" s="84">
        <f>IFERROR(_xlfn.XLOOKUP(E27,'April Payment'!H:H,'April Payment'!AR:AR),"")</f>
        <v>115324.12999999998</v>
      </c>
      <c r="R27" s="159">
        <f>IFERROR(_xlfn.XLOOKUP(E27,'April Payment'!H:H,'April Payment'!AL:AL),"")</f>
        <v>202154.44847807483</v>
      </c>
      <c r="S27" s="79">
        <f>SUMIFS('All Payrolls'!$G:$G,'All Payrolls'!$F:$F,$S$1, 'All Payrolls'!$A:$A,'Monthly Payroll Deductions'!$B27)</f>
        <v>113571.04000000001</v>
      </c>
      <c r="T27" s="80"/>
      <c r="U27" s="80"/>
      <c r="V27" s="93">
        <f t="shared" si="6"/>
        <v>113571.04000000001</v>
      </c>
      <c r="W27" s="93">
        <f>IFERROR(_xlfn.XLOOKUP(E27,'May Payment'!H:H,'May Payment'!AQ:AQ),"")</f>
        <v>103229.58921762</v>
      </c>
      <c r="X27" s="93">
        <f>IFERROR(_xlfn.XLOOKUP(E27,'May Payment'!H:H,'May Payment'!AY:AY),"")</f>
        <v>0</v>
      </c>
      <c r="Y27" s="511">
        <f>IFERROR(_xlfn.XLOOKUP(E27,'May Payment'!H:H,'May Payment'!AZ:AZ),"")</f>
        <v>0</v>
      </c>
      <c r="Z27" s="511">
        <f t="shared" si="7"/>
        <v>0</v>
      </c>
      <c r="AA27" s="93">
        <f>IFERROR(_xlfn.XLOOKUP(E27,'May Payment'!H:H,'May Payment'!AK:AK),"")</f>
        <v>103229.58921762</v>
      </c>
      <c r="AB27" s="160">
        <f t="shared" si="8"/>
        <v>0</v>
      </c>
      <c r="AC27" s="79">
        <f>SUMIFS('All Payrolls'!$G:$G,'All Payrolls'!$F:$F,$AC$1, 'All Payrolls'!$A:$A,'Monthly Payroll Deductions'!$B27)</f>
        <v>115142.43</v>
      </c>
      <c r="AD27" s="80"/>
      <c r="AE27" s="80"/>
      <c r="AF27" s="84">
        <f t="shared" si="16"/>
        <v>115142.43</v>
      </c>
      <c r="AG27" s="84">
        <f>IFERROR(_xlfn.XLOOKUP(E27,'June Payment'!G:G,'June Payment'!AO:AO),"")</f>
        <v>111373.88628613423</v>
      </c>
      <c r="AH27" s="84">
        <f>IFERROR(_xlfn.XLOOKUP(E27,'June Payment'!G:G,'June Payment'!AQ:AQ),"")</f>
        <v>0</v>
      </c>
      <c r="AI27" s="84">
        <f>IFERROR(_xlfn.XLOOKUP(E27,'June Payment'!G:G,'June Payment'!AR:AR),"")</f>
        <v>111373.88628613423</v>
      </c>
      <c r="AJ27" s="84">
        <f t="shared" si="9"/>
        <v>0</v>
      </c>
      <c r="AK27" s="79">
        <f>SUMIFS('All Payrolls'!$G:$G,'All Payrolls'!$F:$F,$AK$1, 'All Payrolls'!$A:$A,'Monthly Payroll Deductions'!$B27)</f>
        <v>108482.76</v>
      </c>
      <c r="AL27" s="80"/>
      <c r="AM27" s="80"/>
      <c r="AN27" s="93">
        <f t="shared" si="17"/>
        <v>108482.76</v>
      </c>
      <c r="AO27" s="93">
        <v>115142.43</v>
      </c>
      <c r="AP27" s="93">
        <v>0</v>
      </c>
      <c r="AQ27" s="93">
        <v>115142.43</v>
      </c>
      <c r="AR27" s="93">
        <f t="shared" si="18"/>
        <v>0</v>
      </c>
      <c r="AS27" s="326">
        <f>SUMIFS('All Payrolls'!$G:$G,'All Payrolls'!$F:$F,$AS$1, 'All Payrolls'!$A:$A,'Monthly Payroll Deductions'!$B27)</f>
        <v>111320.52999999998</v>
      </c>
      <c r="AT27" s="326"/>
      <c r="AU27" s="326"/>
      <c r="AV27" s="84">
        <f t="shared" si="19"/>
        <v>111320.52999999998</v>
      </c>
      <c r="AW27" s="84">
        <f>IFERROR(_xlfn.XLOOKUP(E27,'Aug Payment'!G:G,'Aug Payment'!AO:AO),"")</f>
        <v>95671.597217620001</v>
      </c>
      <c r="AX27" s="84" t="str">
        <f>IFERROR(_xlfn.XLOOKUP(F27,'Aug Payment'!H:H,'Aug Payment'!AQ:AQ),"0.00")</f>
        <v>0.00</v>
      </c>
      <c r="AY27" s="84">
        <f t="shared" si="20"/>
        <v>95671.597217620001</v>
      </c>
      <c r="AZ27" s="84">
        <f t="shared" si="21"/>
        <v>0</v>
      </c>
      <c r="BA27" s="79">
        <f t="shared" si="22"/>
        <v>111320.52999999998</v>
      </c>
      <c r="BB27" s="80"/>
      <c r="BC27" s="80"/>
      <c r="BD27" s="93">
        <f t="shared" si="23"/>
        <v>111320.52999999998</v>
      </c>
      <c r="BE27" s="93">
        <f>IFERROR(_xlfn.XLOOKUP(E27,'Aug Payment'!G:G,'Aug Payment'!AO:AO),"")</f>
        <v>95671.597217620001</v>
      </c>
      <c r="BF27" s="93" t="str">
        <f>IFERROR(_xlfn.XLOOKUP(F27,'Aug Payment'!H:H,'Aug Payment'!AQ:AQ),"0.00")</f>
        <v>0.00</v>
      </c>
      <c r="BG27" s="93">
        <f t="shared" si="24"/>
        <v>95671.597217620001</v>
      </c>
      <c r="BH27" s="93">
        <f t="shared" si="25"/>
        <v>0</v>
      </c>
      <c r="BI27" s="79"/>
      <c r="BJ27" s="78"/>
      <c r="BK27" s="77"/>
      <c r="BL27" s="84"/>
      <c r="BM27" s="84"/>
      <c r="BN27" s="79"/>
      <c r="BO27" s="80"/>
      <c r="BP27" s="80"/>
      <c r="BQ27" s="93"/>
      <c r="BR27" s="93"/>
      <c r="BS27" s="78"/>
      <c r="BT27" s="78"/>
      <c r="BU27" s="77"/>
      <c r="BV27" s="84"/>
      <c r="BW27" s="84"/>
      <c r="BX27" s="79"/>
      <c r="BY27" s="80"/>
      <c r="BZ27" s="80"/>
      <c r="CA27" s="93"/>
      <c r="CB27" s="93"/>
      <c r="CC27" s="79"/>
      <c r="CD27" s="78"/>
      <c r="CE27" s="77"/>
      <c r="CF27" s="84"/>
      <c r="CG27" s="84"/>
      <c r="CH27" s="79"/>
      <c r="CI27" s="80"/>
      <c r="CJ27" s="80"/>
      <c r="CK27" s="93"/>
      <c r="CL27" s="93"/>
      <c r="CN27" s="327">
        <f t="shared" si="10"/>
        <v>781019.74000000011</v>
      </c>
      <c r="CO27" s="327">
        <f t="shared" si="11"/>
        <v>428670.76476420905</v>
      </c>
      <c r="CP27" s="327">
        <f t="shared" si="12"/>
        <v>-352348.97523579106</v>
      </c>
      <c r="CQ27" s="327">
        <f t="shared" si="13"/>
        <v>-352348.97523579106</v>
      </c>
      <c r="CS27" s="475"/>
      <c r="CT27" s="287">
        <f t="shared" si="26"/>
        <v>341413.16000000003</v>
      </c>
      <c r="CU27" s="287">
        <f t="shared" si="27"/>
        <v>329927.60550375422</v>
      </c>
      <c r="CV27" s="327">
        <f t="shared" si="28"/>
        <v>11485.554496245808</v>
      </c>
      <c r="CW27" s="329" t="str">
        <f t="shared" si="14"/>
        <v/>
      </c>
      <c r="CX27" s="329">
        <f t="shared" si="15"/>
        <v>11485.554496245808</v>
      </c>
    </row>
    <row r="28" spans="1:102" x14ac:dyDescent="0.25">
      <c r="A28" s="77">
        <v>10087</v>
      </c>
      <c r="B28" s="77">
        <v>3023502</v>
      </c>
      <c r="C28">
        <v>3502</v>
      </c>
      <c r="D28" s="77" t="s">
        <v>500</v>
      </c>
      <c r="E28" s="77" t="s">
        <v>137</v>
      </c>
      <c r="F28" s="77" t="s">
        <v>23723</v>
      </c>
      <c r="G28" s="77" t="s">
        <v>748</v>
      </c>
      <c r="H28" s="479">
        <v>131557.66280645505</v>
      </c>
      <c r="I28" s="479">
        <v>131557.66280645505</v>
      </c>
      <c r="J28" s="479">
        <v>0</v>
      </c>
      <c r="K28" s="479">
        <f t="shared" si="3"/>
        <v>131557.66280645505</v>
      </c>
      <c r="L28" s="479">
        <f t="shared" si="4"/>
        <v>0</v>
      </c>
      <c r="M28" s="78">
        <f>SUMIFS('All Payrolls'!$G:$G,'All Payrolls'!$F:$F,$M$1, 'All Payrolls'!$A:$A,'Monthly Payroll Deductions'!$B28)</f>
        <v>211235.4</v>
      </c>
      <c r="N28" s="78"/>
      <c r="O28" s="77"/>
      <c r="P28" s="84">
        <f t="shared" si="5"/>
        <v>211235.4</v>
      </c>
      <c r="Q28" s="84">
        <f>IFERROR(_xlfn.XLOOKUP(E28,'April Payment'!H:H,'April Payment'!AR:AR),"")</f>
        <v>200561.2099999999</v>
      </c>
      <c r="R28" s="159">
        <f>IFERROR(_xlfn.XLOOKUP(E28,'April Payment'!H:H,'April Payment'!AL:AL),"")</f>
        <v>332118.87280645495</v>
      </c>
      <c r="S28" s="79">
        <f>SUMIFS('All Payrolls'!$G:$G,'All Payrolls'!$F:$F,$S$1, 'All Payrolls'!$A:$A,'Monthly Payroll Deductions'!$B28)</f>
        <v>205685.7699999999</v>
      </c>
      <c r="T28" s="80"/>
      <c r="U28" s="80"/>
      <c r="V28" s="93">
        <f t="shared" si="6"/>
        <v>205685.7699999999</v>
      </c>
      <c r="W28" s="93">
        <f>IFERROR(_xlfn.XLOOKUP(E28,'May Payment'!H:H,'May Payment'!AQ:AQ),"")</f>
        <v>202023.301346397</v>
      </c>
      <c r="X28" s="93">
        <f>IFERROR(_xlfn.XLOOKUP(E28,'May Payment'!H:H,'May Payment'!AY:AY),"")</f>
        <v>0</v>
      </c>
      <c r="Y28" s="511">
        <f>IFERROR(_xlfn.XLOOKUP(E28,'May Payment'!H:H,'May Payment'!AZ:AZ),"")</f>
        <v>0</v>
      </c>
      <c r="Z28" s="511">
        <f t="shared" si="7"/>
        <v>0</v>
      </c>
      <c r="AA28" s="93">
        <f>IFERROR(_xlfn.XLOOKUP(E28,'May Payment'!H:H,'May Payment'!AK:AK),"")</f>
        <v>202023.301346397</v>
      </c>
      <c r="AB28" s="160">
        <f t="shared" si="8"/>
        <v>0</v>
      </c>
      <c r="AC28" s="79">
        <f>SUMIFS('All Payrolls'!$G:$G,'All Payrolls'!$F:$F,$AC$1, 'All Payrolls'!$A:$A,'Monthly Payroll Deductions'!$B28)</f>
        <v>205967.34000000003</v>
      </c>
      <c r="AD28" s="80"/>
      <c r="AE28" s="80"/>
      <c r="AF28" s="84">
        <f t="shared" si="16"/>
        <v>205967.34000000003</v>
      </c>
      <c r="AG28" s="84">
        <f>IFERROR(_xlfn.XLOOKUP(E28,'June Payment'!G:G,'June Payment'!AO:AO),"")</f>
        <v>205685.76999999973</v>
      </c>
      <c r="AH28" s="84">
        <f>IFERROR(_xlfn.XLOOKUP(E28,'June Payment'!G:G,'June Payment'!AQ:AQ),"")</f>
        <v>0</v>
      </c>
      <c r="AI28" s="84">
        <f>IFERROR(_xlfn.XLOOKUP(E28,'June Payment'!G:G,'June Payment'!AR:AR),"")</f>
        <v>205685.76999999973</v>
      </c>
      <c r="AJ28" s="84">
        <f t="shared" si="9"/>
        <v>0</v>
      </c>
      <c r="AK28" s="79">
        <f>SUMIFS('All Payrolls'!$G:$G,'All Payrolls'!$F:$F,$AK$1, 'All Payrolls'!$A:$A,'Monthly Payroll Deductions'!$B28)</f>
        <v>214108.99999999994</v>
      </c>
      <c r="AL28" s="80"/>
      <c r="AM28" s="80"/>
      <c r="AN28" s="93">
        <f t="shared" si="17"/>
        <v>214108.99999999994</v>
      </c>
      <c r="AO28" s="93">
        <v>205967.34000000003</v>
      </c>
      <c r="AP28" s="93">
        <v>0</v>
      </c>
      <c r="AQ28" s="93">
        <v>205967.34000000003</v>
      </c>
      <c r="AR28" s="93">
        <f t="shared" si="18"/>
        <v>0</v>
      </c>
      <c r="AS28" s="326">
        <f>SUMIFS('All Payrolls'!$G:$G,'All Payrolls'!$F:$F,$AS$1, 'All Payrolls'!$A:$A,'Monthly Payroll Deductions'!$B28)</f>
        <v>218159.36999999991</v>
      </c>
      <c r="AT28" s="326"/>
      <c r="AU28" s="326"/>
      <c r="AV28" s="84">
        <f t="shared" si="19"/>
        <v>218159.36999999991</v>
      </c>
      <c r="AW28" s="84">
        <f>IFERROR(_xlfn.XLOOKUP(E28,'Aug Payment'!G:G,'Aug Payment'!AO:AO),"")</f>
        <v>194495.88334639699</v>
      </c>
      <c r="AX28" s="84" t="str">
        <f>IFERROR(_xlfn.XLOOKUP(F28,'Aug Payment'!H:H,'Aug Payment'!AQ:AQ),"0.00")</f>
        <v>0.00</v>
      </c>
      <c r="AY28" s="84">
        <f t="shared" si="20"/>
        <v>194495.88334639699</v>
      </c>
      <c r="AZ28" s="84">
        <f t="shared" si="21"/>
        <v>0</v>
      </c>
      <c r="BA28" s="79">
        <f t="shared" si="22"/>
        <v>218159.36999999991</v>
      </c>
      <c r="BB28" s="80"/>
      <c r="BC28" s="80"/>
      <c r="BD28" s="93">
        <f t="shared" si="23"/>
        <v>218159.36999999991</v>
      </c>
      <c r="BE28" s="93">
        <f>IFERROR(_xlfn.XLOOKUP(E28,'Aug Payment'!G:G,'Aug Payment'!AO:AO),"")</f>
        <v>194495.88334639699</v>
      </c>
      <c r="BF28" s="93" t="str">
        <f>IFERROR(_xlfn.XLOOKUP(F28,'Aug Payment'!H:H,'Aug Payment'!AQ:AQ),"0.00")</f>
        <v>0.00</v>
      </c>
      <c r="BG28" s="93">
        <f t="shared" si="24"/>
        <v>194495.88334639699</v>
      </c>
      <c r="BH28" s="93">
        <f t="shared" si="25"/>
        <v>0</v>
      </c>
      <c r="BI28" s="79"/>
      <c r="BJ28" s="78"/>
      <c r="BK28" s="77"/>
      <c r="BL28" s="84"/>
      <c r="BM28" s="84"/>
      <c r="BN28" s="79"/>
      <c r="BO28" s="80"/>
      <c r="BP28" s="80"/>
      <c r="BQ28" s="93"/>
      <c r="BR28" s="93"/>
      <c r="BS28" s="78"/>
      <c r="BT28" s="78"/>
      <c r="BU28" s="77"/>
      <c r="BV28" s="84"/>
      <c r="BW28" s="84"/>
      <c r="BX28" s="79"/>
      <c r="BY28" s="80"/>
      <c r="BZ28" s="80"/>
      <c r="CA28" s="93"/>
      <c r="CB28" s="93"/>
      <c r="CC28" s="79"/>
      <c r="CD28" s="78"/>
      <c r="CE28" s="77"/>
      <c r="CF28" s="84"/>
      <c r="CG28" s="84"/>
      <c r="CH28" s="79"/>
      <c r="CI28" s="80"/>
      <c r="CJ28" s="80"/>
      <c r="CK28" s="93"/>
      <c r="CL28" s="93"/>
      <c r="CN28" s="327">
        <f t="shared" si="10"/>
        <v>1487425.2499999998</v>
      </c>
      <c r="CO28" s="327">
        <f t="shared" si="11"/>
        <v>743771.98280645465</v>
      </c>
      <c r="CP28" s="327">
        <f t="shared" si="12"/>
        <v>-743653.26719354512</v>
      </c>
      <c r="CQ28" s="327">
        <f t="shared" si="13"/>
        <v>-743653.26719354512</v>
      </c>
      <c r="CS28" s="475"/>
      <c r="CT28" s="287">
        <f t="shared" si="26"/>
        <v>622888.51</v>
      </c>
      <c r="CU28" s="287">
        <f t="shared" si="27"/>
        <v>608270.28134639654</v>
      </c>
      <c r="CV28" s="327">
        <f t="shared" si="28"/>
        <v>14618.228653603466</v>
      </c>
      <c r="CW28" s="329" t="str">
        <f t="shared" si="14"/>
        <v/>
      </c>
      <c r="CX28" s="329">
        <f t="shared" si="15"/>
        <v>14618.228653603466</v>
      </c>
    </row>
    <row r="29" spans="1:102" x14ac:dyDescent="0.25">
      <c r="A29" s="77">
        <v>10088</v>
      </c>
      <c r="B29" s="77">
        <v>3023504</v>
      </c>
      <c r="C29">
        <v>3504</v>
      </c>
      <c r="D29" s="77" t="s">
        <v>749</v>
      </c>
      <c r="E29" s="77" t="s">
        <v>239</v>
      </c>
      <c r="F29" s="77" t="s">
        <v>23723</v>
      </c>
      <c r="G29" s="77" t="s">
        <v>748</v>
      </c>
      <c r="H29" s="479">
        <v>219730.59882594831</v>
      </c>
      <c r="I29" s="479">
        <v>156012.88221750423</v>
      </c>
      <c r="J29" s="479">
        <v>0</v>
      </c>
      <c r="K29" s="479">
        <f t="shared" si="3"/>
        <v>156012.88221750423</v>
      </c>
      <c r="L29" s="479">
        <f t="shared" si="4"/>
        <v>63717.716608444083</v>
      </c>
      <c r="M29" s="78">
        <f>SUMIFS('All Payrolls'!$G:$G,'All Payrolls'!$F:$F,$M$1, 'All Payrolls'!$A:$A,'Monthly Payroll Deductions'!$B29)</f>
        <v>217437.68999999997</v>
      </c>
      <c r="N29" s="78"/>
      <c r="O29" s="77"/>
      <c r="P29" s="84">
        <f t="shared" si="5"/>
        <v>217437.68999999997</v>
      </c>
      <c r="Q29" s="84">
        <f>IFERROR(_xlfn.XLOOKUP(E29,'April Payment'!H:H,'April Payment'!AR:AR),"")</f>
        <v>199889.84999999995</v>
      </c>
      <c r="R29" s="159">
        <f>IFERROR(_xlfn.XLOOKUP(E29,'April Payment'!H:H,'April Payment'!AL:AL),"")</f>
        <v>355902.73221750418</v>
      </c>
      <c r="S29" s="79">
        <f>SUMIFS('All Payrolls'!$G:$G,'All Payrolls'!$F:$F,$S$1, 'All Payrolls'!$A:$A,'Monthly Payroll Deductions'!$B29)</f>
        <v>210755.8</v>
      </c>
      <c r="T29" s="80"/>
      <c r="U29" s="80"/>
      <c r="V29" s="93">
        <f t="shared" si="6"/>
        <v>210755.8</v>
      </c>
      <c r="W29" s="93">
        <f>IFERROR(_xlfn.XLOOKUP(E29,'May Payment'!H:H,'May Payment'!AQ:AQ),"")</f>
        <v>180804.86610875209</v>
      </c>
      <c r="X29" s="93">
        <f>IFERROR(_xlfn.XLOOKUP(E29,'May Payment'!H:H,'May Payment'!AY:AY),"")</f>
        <v>0</v>
      </c>
      <c r="Y29" s="511">
        <f>IFERROR(_xlfn.XLOOKUP(E29,'May Payment'!H:H,'May Payment'!AZ:AZ),"")</f>
        <v>0</v>
      </c>
      <c r="Z29" s="511">
        <f t="shared" si="7"/>
        <v>0</v>
      </c>
      <c r="AA29" s="93">
        <f>IFERROR(_xlfn.XLOOKUP(E29,'May Payment'!H:H,'May Payment'!AK:AK),"")</f>
        <v>180804.86610875209</v>
      </c>
      <c r="AB29" s="160">
        <f t="shared" si="8"/>
        <v>63717.716608444083</v>
      </c>
      <c r="AC29" s="79">
        <f>SUMIFS('All Payrolls'!$G:$G,'All Payrolls'!$F:$F,$AC$1, 'All Payrolls'!$A:$A,'Monthly Payroll Deductions'!$B29)</f>
        <v>214252.71</v>
      </c>
      <c r="AD29" s="80"/>
      <c r="AE29" s="80"/>
      <c r="AF29" s="84">
        <f t="shared" si="16"/>
        <v>214252.71</v>
      </c>
      <c r="AG29" s="84">
        <f>IFERROR(_xlfn.XLOOKUP(E29,'June Payment'!G:G,'June Payment'!AO:AO),"")</f>
        <v>207335.92495016856</v>
      </c>
      <c r="AH29" s="84">
        <f>IFERROR(_xlfn.XLOOKUP(E29,'June Payment'!G:G,'June Payment'!AQ:AQ),"")</f>
        <v>0</v>
      </c>
      <c r="AI29" s="84">
        <f>IFERROR(_xlfn.XLOOKUP(E29,'June Payment'!G:G,'June Payment'!AR:AR),"")</f>
        <v>207335.92495016856</v>
      </c>
      <c r="AJ29" s="84">
        <f t="shared" si="9"/>
        <v>63717.716608444083</v>
      </c>
      <c r="AK29" s="79">
        <f>SUMIFS('All Payrolls'!$G:$G,'All Payrolls'!$F:$F,$AK$1, 'All Payrolls'!$A:$A,'Monthly Payroll Deductions'!$B29)</f>
        <v>210853.93000000005</v>
      </c>
      <c r="AL29" s="80"/>
      <c r="AM29" s="80"/>
      <c r="AN29" s="93">
        <f t="shared" si="17"/>
        <v>210853.93000000005</v>
      </c>
      <c r="AO29" s="93">
        <v>214252.71</v>
      </c>
      <c r="AP29" s="93">
        <v>42892.656108752097</v>
      </c>
      <c r="AQ29" s="93">
        <v>257145.36610875209</v>
      </c>
      <c r="AR29" s="93">
        <f t="shared" si="18"/>
        <v>20825.060499691986</v>
      </c>
      <c r="AS29" s="326">
        <f>SUMIFS('All Payrolls'!$G:$G,'All Payrolls'!$F:$F,$AS$1, 'All Payrolls'!$A:$A,'Monthly Payroll Deductions'!$B29)</f>
        <v>214063.69999999995</v>
      </c>
      <c r="AT29" s="326"/>
      <c r="AU29" s="326"/>
      <c r="AV29" s="84">
        <f t="shared" si="19"/>
        <v>214063.69999999995</v>
      </c>
      <c r="AW29" s="84">
        <f>IFERROR(_xlfn.XLOOKUP(E29,'Aug Payment'!G:G,'Aug Payment'!AO:AO),"")</f>
        <v>172633.86610875209</v>
      </c>
      <c r="AX29" s="84" t="str">
        <f>IFERROR(_xlfn.XLOOKUP(F29,'Aug Payment'!H:H,'Aug Payment'!AQ:AQ),"0.00")</f>
        <v>0.00</v>
      </c>
      <c r="AY29" s="84">
        <f t="shared" si="20"/>
        <v>172633.86610875209</v>
      </c>
      <c r="AZ29" s="84">
        <f t="shared" si="21"/>
        <v>20825.060499691986</v>
      </c>
      <c r="BA29" s="79">
        <f t="shared" si="22"/>
        <v>214063.69999999995</v>
      </c>
      <c r="BB29" s="80"/>
      <c r="BC29" s="80"/>
      <c r="BD29" s="93">
        <f t="shared" si="23"/>
        <v>214063.69999999995</v>
      </c>
      <c r="BE29" s="93">
        <f>IFERROR(_xlfn.XLOOKUP(E29,'Aug Payment'!G:G,'Aug Payment'!AO:AO),"")</f>
        <v>172633.86610875209</v>
      </c>
      <c r="BF29" s="93" t="str">
        <f>IFERROR(_xlfn.XLOOKUP(F29,'Aug Payment'!H:H,'Aug Payment'!AQ:AQ),"0.00")</f>
        <v>0.00</v>
      </c>
      <c r="BG29" s="93">
        <f t="shared" si="24"/>
        <v>172633.86610875209</v>
      </c>
      <c r="BH29" s="93">
        <f t="shared" si="25"/>
        <v>20825.060499691986</v>
      </c>
      <c r="BI29" s="79"/>
      <c r="BJ29" s="78"/>
      <c r="BK29" s="77"/>
      <c r="BL29" s="84"/>
      <c r="BM29" s="84"/>
      <c r="BN29" s="79"/>
      <c r="BO29" s="80"/>
      <c r="BP29" s="80"/>
      <c r="BQ29" s="93"/>
      <c r="BR29" s="93"/>
      <c r="BS29" s="78"/>
      <c r="BT29" s="78"/>
      <c r="BU29" s="77"/>
      <c r="BV29" s="84"/>
      <c r="BW29" s="84"/>
      <c r="BX29" s="79"/>
      <c r="BY29" s="80"/>
      <c r="BZ29" s="80"/>
      <c r="CA29" s="93"/>
      <c r="CB29" s="93"/>
      <c r="CC29" s="79"/>
      <c r="CD29" s="78"/>
      <c r="CE29" s="77"/>
      <c r="CF29" s="84"/>
      <c r="CG29" s="84"/>
      <c r="CH29" s="79"/>
      <c r="CI29" s="80"/>
      <c r="CJ29" s="80"/>
      <c r="CK29" s="93"/>
      <c r="CL29" s="93"/>
      <c r="CN29" s="327">
        <f t="shared" si="10"/>
        <v>1492281.46</v>
      </c>
      <c r="CO29" s="327">
        <f t="shared" si="11"/>
        <v>882859.20477550081</v>
      </c>
      <c r="CP29" s="327">
        <f t="shared" si="12"/>
        <v>-609422.25522449915</v>
      </c>
      <c r="CQ29" s="327">
        <f t="shared" si="13"/>
        <v>-609422.25522449915</v>
      </c>
      <c r="CS29" s="475"/>
      <c r="CT29" s="287">
        <f t="shared" si="26"/>
        <v>642446.19999999995</v>
      </c>
      <c r="CU29" s="287">
        <f t="shared" si="27"/>
        <v>588030.64105892065</v>
      </c>
      <c r="CV29" s="327">
        <f t="shared" si="28"/>
        <v>54415.558941079304</v>
      </c>
      <c r="CW29" s="329" t="str">
        <f t="shared" si="14"/>
        <v/>
      </c>
      <c r="CX29" s="329">
        <f t="shared" si="15"/>
        <v>54415.558941079304</v>
      </c>
    </row>
    <row r="30" spans="1:102" x14ac:dyDescent="0.25">
      <c r="A30" s="77">
        <v>10089</v>
      </c>
      <c r="B30" s="77">
        <v>3023307</v>
      </c>
      <c r="C30">
        <v>3307</v>
      </c>
      <c r="D30" s="77" t="s">
        <v>505</v>
      </c>
      <c r="E30" s="77" t="s">
        <v>155</v>
      </c>
      <c r="F30" s="77" t="s">
        <v>23723</v>
      </c>
      <c r="G30" s="77" t="s">
        <v>748</v>
      </c>
      <c r="H30" s="479">
        <v>43030.165380959166</v>
      </c>
      <c r="I30" s="479">
        <v>43030.165380959166</v>
      </c>
      <c r="J30" s="479">
        <v>0</v>
      </c>
      <c r="K30" s="479">
        <f t="shared" si="3"/>
        <v>43030.165380959166</v>
      </c>
      <c r="L30" s="479">
        <f t="shared" si="4"/>
        <v>0</v>
      </c>
      <c r="M30" s="78">
        <f>SUMIFS('All Payrolls'!$G:$G,'All Payrolls'!$F:$F,$M$1, 'All Payrolls'!$A:$A,'Monthly Payroll Deductions'!$B30)</f>
        <v>104554.21999999999</v>
      </c>
      <c r="N30" s="78"/>
      <c r="O30" s="77"/>
      <c r="P30" s="84">
        <f t="shared" si="5"/>
        <v>104554.21999999999</v>
      </c>
      <c r="Q30" s="84">
        <f>IFERROR(_xlfn.XLOOKUP(E30,'April Payment'!H:H,'April Payment'!AR:AR),"")</f>
        <v>98247.37000000001</v>
      </c>
      <c r="R30" s="159">
        <f>IFERROR(_xlfn.XLOOKUP(E30,'April Payment'!H:H,'April Payment'!AL:AL),"")</f>
        <v>141277.53538095916</v>
      </c>
      <c r="S30" s="79">
        <f>SUMIFS('All Payrolls'!$G:$G,'All Payrolls'!$F:$F,$S$1, 'All Payrolls'!$A:$A,'Monthly Payroll Deductions'!$B30)</f>
        <v>95458.250000000015</v>
      </c>
      <c r="T30" s="80"/>
      <c r="U30" s="80"/>
      <c r="V30" s="93">
        <f t="shared" si="6"/>
        <v>95458.250000000015</v>
      </c>
      <c r="W30" s="93">
        <f>IFERROR(_xlfn.XLOOKUP(E30,'May Payment'!H:H,'May Payment'!AQ:AQ),"")</f>
        <v>104554.21999999999</v>
      </c>
      <c r="X30" s="93">
        <f>IFERROR(_xlfn.XLOOKUP(E30,'May Payment'!H:H,'May Payment'!AY:AY),"")</f>
        <v>0</v>
      </c>
      <c r="Y30" s="511">
        <f>IFERROR(_xlfn.XLOOKUP(E30,'May Payment'!H:H,'May Payment'!AZ:AZ),"")</f>
        <v>0</v>
      </c>
      <c r="Z30" s="511">
        <f t="shared" si="7"/>
        <v>0</v>
      </c>
      <c r="AA30" s="93">
        <f>IFERROR(_xlfn.XLOOKUP(E30,'May Payment'!H:H,'May Payment'!AK:AK),"")</f>
        <v>104554.21999999999</v>
      </c>
      <c r="AB30" s="160">
        <f t="shared" si="8"/>
        <v>0</v>
      </c>
      <c r="AC30" s="79">
        <f>SUMIFS('All Payrolls'!$G:$G,'All Payrolls'!$F:$F,$AC$1, 'All Payrolls'!$A:$A,'Monthly Payroll Deductions'!$B30)</f>
        <v>95960.079999999958</v>
      </c>
      <c r="AD30" s="80"/>
      <c r="AE30" s="80"/>
      <c r="AF30" s="84">
        <f t="shared" si="16"/>
        <v>95960.079999999958</v>
      </c>
      <c r="AG30" s="84">
        <f>IFERROR(_xlfn.XLOOKUP(E30,'June Payment'!G:G,'June Payment'!AO:AO),"")</f>
        <v>95458.250000000015</v>
      </c>
      <c r="AH30" s="84">
        <f>IFERROR(_xlfn.XLOOKUP(E30,'June Payment'!G:G,'June Payment'!AQ:AQ),"")</f>
        <v>0</v>
      </c>
      <c r="AI30" s="84">
        <f>IFERROR(_xlfn.XLOOKUP(E30,'June Payment'!G:G,'June Payment'!AR:AR),"")</f>
        <v>95458.250000000015</v>
      </c>
      <c r="AJ30" s="84">
        <f t="shared" si="9"/>
        <v>0</v>
      </c>
      <c r="AK30" s="79">
        <f>SUMIFS('All Payrolls'!$G:$G,'All Payrolls'!$F:$F,$AK$1, 'All Payrolls'!$A:$A,'Monthly Payroll Deductions'!$B30)</f>
        <v>97209.330000000045</v>
      </c>
      <c r="AL30" s="80"/>
      <c r="AM30" s="80"/>
      <c r="AN30" s="93">
        <f t="shared" si="17"/>
        <v>97209.330000000045</v>
      </c>
      <c r="AO30" s="93">
        <v>95960.079999999958</v>
      </c>
      <c r="AP30" s="93">
        <v>0</v>
      </c>
      <c r="AQ30" s="93">
        <v>95960.079999999958</v>
      </c>
      <c r="AR30" s="93">
        <f t="shared" si="18"/>
        <v>0</v>
      </c>
      <c r="AS30" s="326">
        <f>SUMIFS('All Payrolls'!$G:$G,'All Payrolls'!$F:$F,$AS$1, 'All Payrolls'!$A:$A,'Monthly Payroll Deductions'!$B30)</f>
        <v>91118.450000000026</v>
      </c>
      <c r="AT30" s="326"/>
      <c r="AU30" s="326"/>
      <c r="AV30" s="84">
        <f t="shared" si="19"/>
        <v>91118.450000000026</v>
      </c>
      <c r="AW30" s="84">
        <f>IFERROR(_xlfn.XLOOKUP(E30,'Aug Payment'!G:G,'Aug Payment'!AO:AO),"")</f>
        <v>97209.330000000045</v>
      </c>
      <c r="AX30" s="84" t="str">
        <f>IFERROR(_xlfn.XLOOKUP(F30,'Aug Payment'!H:H,'Aug Payment'!AQ:AQ),"0.00")</f>
        <v>0.00</v>
      </c>
      <c r="AY30" s="84">
        <f t="shared" si="20"/>
        <v>97209.330000000045</v>
      </c>
      <c r="AZ30" s="84">
        <f t="shared" si="21"/>
        <v>0</v>
      </c>
      <c r="BA30" s="79">
        <f t="shared" si="22"/>
        <v>91118.450000000026</v>
      </c>
      <c r="BB30" s="80"/>
      <c r="BC30" s="80"/>
      <c r="BD30" s="93">
        <f t="shared" si="23"/>
        <v>91118.450000000026</v>
      </c>
      <c r="BE30" s="93">
        <f>IFERROR(_xlfn.XLOOKUP(E30,'Aug Payment'!G:G,'Aug Payment'!AO:AO),"")</f>
        <v>97209.330000000045</v>
      </c>
      <c r="BF30" s="93" t="str">
        <f>IFERROR(_xlfn.XLOOKUP(F30,'Aug Payment'!H:H,'Aug Payment'!AQ:AQ),"0.00")</f>
        <v>0.00</v>
      </c>
      <c r="BG30" s="93">
        <f t="shared" si="24"/>
        <v>97209.330000000045</v>
      </c>
      <c r="BH30" s="93">
        <f t="shared" si="25"/>
        <v>0</v>
      </c>
      <c r="BI30" s="79"/>
      <c r="BJ30" s="78"/>
      <c r="BK30" s="77"/>
      <c r="BL30" s="84"/>
      <c r="BM30" s="84"/>
      <c r="BN30" s="79"/>
      <c r="BO30" s="80"/>
      <c r="BP30" s="80"/>
      <c r="BQ30" s="93"/>
      <c r="BR30" s="93"/>
      <c r="BS30" s="78"/>
      <c r="BT30" s="78"/>
      <c r="BU30" s="77"/>
      <c r="BV30" s="84"/>
      <c r="BW30" s="84"/>
      <c r="BX30" s="79"/>
      <c r="BY30" s="80"/>
      <c r="BZ30" s="80"/>
      <c r="CA30" s="93"/>
      <c r="CB30" s="93"/>
      <c r="CC30" s="79"/>
      <c r="CD30" s="78"/>
      <c r="CE30" s="77"/>
      <c r="CF30" s="84"/>
      <c r="CG30" s="84"/>
      <c r="CH30" s="79"/>
      <c r="CI30" s="80"/>
      <c r="CJ30" s="80"/>
      <c r="CK30" s="93"/>
      <c r="CL30" s="93"/>
      <c r="CN30" s="327">
        <f t="shared" si="10"/>
        <v>672628.1100000001</v>
      </c>
      <c r="CO30" s="327">
        <f t="shared" si="11"/>
        <v>332695.86538095912</v>
      </c>
      <c r="CP30" s="327">
        <f t="shared" si="12"/>
        <v>-339932.24461904098</v>
      </c>
      <c r="CQ30" s="327">
        <f t="shared" si="13"/>
        <v>-339932.24461904098</v>
      </c>
      <c r="CS30" s="475"/>
      <c r="CT30" s="287">
        <f t="shared" si="26"/>
        <v>295972.54999999993</v>
      </c>
      <c r="CU30" s="287">
        <f t="shared" si="27"/>
        <v>298259.84000000003</v>
      </c>
      <c r="CV30" s="327">
        <f t="shared" si="28"/>
        <v>-2287.2900000000955</v>
      </c>
      <c r="CW30" s="329">
        <f t="shared" si="14"/>
        <v>-2287.2900000000955</v>
      </c>
      <c r="CX30" s="329" t="str">
        <f t="shared" si="15"/>
        <v/>
      </c>
    </row>
    <row r="31" spans="1:102" hidden="1" x14ac:dyDescent="0.25">
      <c r="A31" s="77">
        <v>10092</v>
      </c>
      <c r="B31" s="77">
        <v>3023311</v>
      </c>
      <c r="C31">
        <v>3311</v>
      </c>
      <c r="D31" s="77" t="s">
        <v>509</v>
      </c>
      <c r="E31" s="77" t="s">
        <v>216</v>
      </c>
      <c r="F31" s="77" t="s">
        <v>23723</v>
      </c>
      <c r="G31" s="77" t="s">
        <v>748</v>
      </c>
      <c r="H31" s="479">
        <v>0</v>
      </c>
      <c r="I31" s="479">
        <v>0</v>
      </c>
      <c r="J31" s="479">
        <v>0</v>
      </c>
      <c r="K31" s="479">
        <f t="shared" si="3"/>
        <v>0</v>
      </c>
      <c r="L31" s="479">
        <f t="shared" si="4"/>
        <v>0</v>
      </c>
      <c r="M31" s="78">
        <f>SUMIFS('All Payrolls'!$G:$G,'All Payrolls'!$F:$F,$M$1, 'All Payrolls'!$A:$A,'Monthly Payroll Deductions'!$B31)</f>
        <v>0</v>
      </c>
      <c r="N31" s="78"/>
      <c r="O31" s="77"/>
      <c r="P31" s="84">
        <f t="shared" si="5"/>
        <v>0</v>
      </c>
      <c r="Q31" s="84">
        <f>IFERROR(_xlfn.XLOOKUP(E31,'April Payment'!H:H,'April Payment'!AR:AR),"")</f>
        <v>0</v>
      </c>
      <c r="R31" s="159">
        <f>IFERROR(_xlfn.XLOOKUP(E31,'April Payment'!H:H,'April Payment'!AL:AL),"")</f>
        <v>0</v>
      </c>
      <c r="S31" s="79">
        <f>SUMIFS('All Payrolls'!$G:$G,'All Payrolls'!$F:$F,$S$1, 'All Payrolls'!$A:$A,'Monthly Payroll Deductions'!$B31)</f>
        <v>0</v>
      </c>
      <c r="T31" s="80"/>
      <c r="U31" s="80"/>
      <c r="V31" s="93">
        <f t="shared" si="6"/>
        <v>0</v>
      </c>
      <c r="W31" s="93">
        <f>IFERROR(_xlfn.XLOOKUP(E31,'May Payment'!H:H,'May Payment'!AQ:AQ),"")</f>
        <v>0</v>
      </c>
      <c r="X31" s="93">
        <f>IFERROR(_xlfn.XLOOKUP(E31,'May Payment'!H:H,'May Payment'!AY:AY),"")</f>
        <v>0</v>
      </c>
      <c r="Y31" s="511">
        <f>IFERROR(_xlfn.XLOOKUP(E31,'May Payment'!H:H,'May Payment'!AZ:AZ),"")</f>
        <v>0</v>
      </c>
      <c r="Z31" s="511">
        <f t="shared" si="7"/>
        <v>0</v>
      </c>
      <c r="AA31" s="93">
        <f>IFERROR(_xlfn.XLOOKUP(E31,'May Payment'!H:H,'May Payment'!AK:AK),"")</f>
        <v>0</v>
      </c>
      <c r="AB31" s="160">
        <f t="shared" si="8"/>
        <v>0</v>
      </c>
      <c r="AC31" s="79">
        <f>SUMIFS('All Payrolls'!$G:$G,'All Payrolls'!$F:$F,$AC$1, 'All Payrolls'!$A:$A,'Monthly Payroll Deductions'!$B31)</f>
        <v>0</v>
      </c>
      <c r="AD31" s="80"/>
      <c r="AE31" s="80"/>
      <c r="AF31" s="84">
        <f t="shared" si="16"/>
        <v>0</v>
      </c>
      <c r="AG31" s="84">
        <f>IFERROR(_xlfn.XLOOKUP(E31,'June Payment'!G:G,'June Payment'!AO:AO),"")</f>
        <v>0</v>
      </c>
      <c r="AH31" s="84">
        <f>IFERROR(_xlfn.XLOOKUP(E31,'June Payment'!G:G,'June Payment'!AQ:AQ),"")</f>
        <v>0</v>
      </c>
      <c r="AI31" s="84">
        <f>IFERROR(_xlfn.XLOOKUP(E31,'June Payment'!G:G,'June Payment'!AR:AR),"")</f>
        <v>0</v>
      </c>
      <c r="AJ31" s="84">
        <f t="shared" si="9"/>
        <v>0</v>
      </c>
      <c r="AK31" s="79">
        <f>SUMIFS('All Payrolls'!$G:$G,'All Payrolls'!$F:$F,$AK$1, 'All Payrolls'!$A:$A,'Monthly Payroll Deductions'!$B31)</f>
        <v>0</v>
      </c>
      <c r="AL31" s="80"/>
      <c r="AM31" s="80"/>
      <c r="AN31" s="93">
        <f t="shared" si="17"/>
        <v>0</v>
      </c>
      <c r="AO31" s="93">
        <v>0</v>
      </c>
      <c r="AP31" s="93">
        <v>0</v>
      </c>
      <c r="AQ31" s="93">
        <v>0</v>
      </c>
      <c r="AR31" s="93">
        <f t="shared" si="18"/>
        <v>0</v>
      </c>
      <c r="AS31" s="326">
        <f>SUMIFS('All Payrolls'!$G:$G,'All Payrolls'!$F:$F,$AS$1, 'All Payrolls'!$A:$A,'Monthly Payroll Deductions'!$B31)</f>
        <v>0</v>
      </c>
      <c r="AT31" s="326"/>
      <c r="AU31" s="326"/>
      <c r="AV31" s="84">
        <f t="shared" si="19"/>
        <v>0</v>
      </c>
      <c r="AW31" s="84"/>
      <c r="AX31" s="84" t="str">
        <f>IFERROR(_xlfn.XLOOKUP(F31,'Aug Payment'!H:H,'Aug Payment'!AQ:AQ),"0.00")</f>
        <v>0.00</v>
      </c>
      <c r="AY31" s="84">
        <f t="shared" si="20"/>
        <v>0</v>
      </c>
      <c r="AZ31" s="84">
        <f t="shared" si="21"/>
        <v>0</v>
      </c>
      <c r="BA31" s="79">
        <f t="shared" si="22"/>
        <v>0</v>
      </c>
      <c r="BB31" s="80"/>
      <c r="BC31" s="80"/>
      <c r="BD31" s="93">
        <f t="shared" si="23"/>
        <v>0</v>
      </c>
      <c r="BE31" s="93">
        <f>IFERROR(_xlfn.XLOOKUP(E31,'Aug Payment'!G:G,'Aug Payment'!AO:AO),"")</f>
        <v>0</v>
      </c>
      <c r="BF31" s="93" t="str">
        <f>IFERROR(_xlfn.XLOOKUP(F31,'Aug Payment'!H:H,'Aug Payment'!AQ:AQ),"0.00")</f>
        <v>0.00</v>
      </c>
      <c r="BG31" s="93">
        <f t="shared" si="24"/>
        <v>0</v>
      </c>
      <c r="BH31" s="93">
        <f t="shared" si="25"/>
        <v>0</v>
      </c>
      <c r="BI31" s="79"/>
      <c r="BJ31" s="78"/>
      <c r="BK31" s="77"/>
      <c r="BL31" s="84"/>
      <c r="BM31" s="84"/>
      <c r="BN31" s="79"/>
      <c r="BO31" s="80"/>
      <c r="BP31" s="80"/>
      <c r="BQ31" s="93"/>
      <c r="BR31" s="93"/>
      <c r="BS31" s="78"/>
      <c r="BT31" s="78"/>
      <c r="BU31" s="77"/>
      <c r="BV31" s="84"/>
      <c r="BW31" s="84"/>
      <c r="BX31" s="79"/>
      <c r="BY31" s="80"/>
      <c r="BZ31" s="80"/>
      <c r="CA31" s="93"/>
      <c r="CB31" s="93"/>
      <c r="CC31" s="79"/>
      <c r="CD31" s="78"/>
      <c r="CE31" s="77"/>
      <c r="CF31" s="84"/>
      <c r="CG31" s="84"/>
      <c r="CH31" s="79"/>
      <c r="CI31" s="80"/>
      <c r="CJ31" s="80"/>
      <c r="CK31" s="93"/>
      <c r="CL31" s="93"/>
      <c r="CN31" s="327">
        <f t="shared" si="10"/>
        <v>0</v>
      </c>
      <c r="CO31" s="327">
        <f t="shared" si="11"/>
        <v>0</v>
      </c>
      <c r="CP31" s="327">
        <f t="shared" si="12"/>
        <v>0</v>
      </c>
      <c r="CQ31" s="327">
        <f t="shared" si="13"/>
        <v>0</v>
      </c>
      <c r="CS31" s="475"/>
      <c r="CT31" s="287">
        <f t="shared" si="26"/>
        <v>0</v>
      </c>
      <c r="CU31" s="287">
        <f t="shared" si="27"/>
        <v>0</v>
      </c>
      <c r="CV31" s="327">
        <f t="shared" si="28"/>
        <v>0</v>
      </c>
      <c r="CW31" s="329" t="str">
        <f t="shared" si="14"/>
        <v/>
      </c>
      <c r="CX31" s="329" t="str">
        <f t="shared" si="15"/>
        <v/>
      </c>
    </row>
    <row r="32" spans="1:102" x14ac:dyDescent="0.25">
      <c r="A32" s="77">
        <v>10093</v>
      </c>
      <c r="B32" s="77">
        <v>3023312</v>
      </c>
      <c r="C32">
        <v>3312</v>
      </c>
      <c r="D32" s="77" t="s">
        <v>511</v>
      </c>
      <c r="E32" s="77" t="s">
        <v>182</v>
      </c>
      <c r="F32" s="77" t="s">
        <v>23723</v>
      </c>
      <c r="G32" s="77" t="s">
        <v>748</v>
      </c>
      <c r="H32" s="479">
        <v>90852.888552343473</v>
      </c>
      <c r="I32" s="479">
        <v>90852.888552343473</v>
      </c>
      <c r="J32" s="479">
        <v>0</v>
      </c>
      <c r="K32" s="479">
        <f t="shared" si="3"/>
        <v>90852.888552343473</v>
      </c>
      <c r="L32" s="479">
        <f t="shared" si="4"/>
        <v>0</v>
      </c>
      <c r="M32" s="78">
        <f>SUMIFS('All Payrolls'!$G:$G,'All Payrolls'!$F:$F,$M$1, 'All Payrolls'!$A:$A,'Monthly Payroll Deductions'!$B32)</f>
        <v>111922.03</v>
      </c>
      <c r="N32" s="78"/>
      <c r="O32" s="77"/>
      <c r="P32" s="84">
        <f t="shared" si="5"/>
        <v>111922.03</v>
      </c>
      <c r="Q32" s="84">
        <f>IFERROR(_xlfn.XLOOKUP(E32,'April Payment'!H:H,'April Payment'!AR:AR),"")</f>
        <v>109809.62000000004</v>
      </c>
      <c r="R32" s="159">
        <f>IFERROR(_xlfn.XLOOKUP(E32,'April Payment'!H:H,'April Payment'!AL:AL),"")</f>
        <v>200662.50855234353</v>
      </c>
      <c r="S32" s="79">
        <f>SUMIFS('All Payrolls'!$G:$G,'All Payrolls'!$F:$F,$S$1, 'All Payrolls'!$A:$A,'Monthly Payroll Deductions'!$B32)</f>
        <v>113906.16999999998</v>
      </c>
      <c r="T32" s="80"/>
      <c r="U32" s="80"/>
      <c r="V32" s="93">
        <f t="shared" si="6"/>
        <v>113906.16999999998</v>
      </c>
      <c r="W32" s="93">
        <f>IFERROR(_xlfn.XLOOKUP(E32,'May Payment'!H:H,'May Payment'!AQ:AQ),"")</f>
        <v>109259.17968936317</v>
      </c>
      <c r="X32" s="93">
        <f>IFERROR(_xlfn.XLOOKUP(E32,'May Payment'!H:H,'May Payment'!AY:AY),"")</f>
        <v>0</v>
      </c>
      <c r="Y32" s="511">
        <f>IFERROR(_xlfn.XLOOKUP(E32,'May Payment'!H:H,'May Payment'!AZ:AZ),"")</f>
        <v>0</v>
      </c>
      <c r="Z32" s="511">
        <f t="shared" si="7"/>
        <v>0</v>
      </c>
      <c r="AA32" s="93">
        <f>IFERROR(_xlfn.XLOOKUP(E32,'May Payment'!H:H,'May Payment'!AK:AK),"")</f>
        <v>109259.17968936317</v>
      </c>
      <c r="AB32" s="160">
        <f t="shared" si="8"/>
        <v>0</v>
      </c>
      <c r="AC32" s="79">
        <f>SUMIFS('All Payrolls'!$G:$G,'All Payrolls'!$F:$F,$AC$1, 'All Payrolls'!$A:$A,'Monthly Payroll Deductions'!$B32)</f>
        <v>114284.58</v>
      </c>
      <c r="AD32" s="80"/>
      <c r="AE32" s="80"/>
      <c r="AF32" s="84">
        <f t="shared" si="16"/>
        <v>114284.58</v>
      </c>
      <c r="AG32" s="84">
        <f>IFERROR(_xlfn.XLOOKUP(E32,'June Payment'!G:G,'June Payment'!AO:AO),"")</f>
        <v>113906.17000000003</v>
      </c>
      <c r="AH32" s="84">
        <f>IFERROR(_xlfn.XLOOKUP(E32,'June Payment'!G:G,'June Payment'!AQ:AQ),"")</f>
        <v>0</v>
      </c>
      <c r="AI32" s="84">
        <f>IFERROR(_xlfn.XLOOKUP(E32,'June Payment'!G:G,'June Payment'!AR:AR),"")</f>
        <v>113906.17000000003</v>
      </c>
      <c r="AJ32" s="84">
        <f t="shared" si="9"/>
        <v>0</v>
      </c>
      <c r="AK32" s="79">
        <f>SUMIFS('All Payrolls'!$G:$G,'All Payrolls'!$F:$F,$AK$1, 'All Payrolls'!$A:$A,'Monthly Payroll Deductions'!$B32)</f>
        <v>111044.78000000003</v>
      </c>
      <c r="AL32" s="80"/>
      <c r="AM32" s="80"/>
      <c r="AN32" s="93">
        <f t="shared" si="17"/>
        <v>111044.78000000003</v>
      </c>
      <c r="AO32" s="93">
        <v>114284.58</v>
      </c>
      <c r="AP32" s="93">
        <v>0</v>
      </c>
      <c r="AQ32" s="93">
        <v>114284.58</v>
      </c>
      <c r="AR32" s="93">
        <f t="shared" si="18"/>
        <v>0</v>
      </c>
      <c r="AS32" s="326">
        <f>SUMIFS('All Payrolls'!$G:$G,'All Payrolls'!$F:$F,$AS$1, 'All Payrolls'!$A:$A,'Monthly Payroll Deductions'!$B32)</f>
        <v>107868.16000000002</v>
      </c>
      <c r="AT32" s="326"/>
      <c r="AU32" s="326"/>
      <c r="AV32" s="84">
        <f t="shared" si="19"/>
        <v>107868.16000000002</v>
      </c>
      <c r="AW32" s="84">
        <f>IFERROR(_xlfn.XLOOKUP(E32,'Aug Payment'!G:G,'Aug Payment'!AO:AO),"")</f>
        <v>101838.17968936317</v>
      </c>
      <c r="AX32" s="84" t="str">
        <f>IFERROR(_xlfn.XLOOKUP(F32,'Aug Payment'!H:H,'Aug Payment'!AQ:AQ),"0.00")</f>
        <v>0.00</v>
      </c>
      <c r="AY32" s="84">
        <f t="shared" si="20"/>
        <v>101838.17968936317</v>
      </c>
      <c r="AZ32" s="84">
        <f t="shared" si="21"/>
        <v>0</v>
      </c>
      <c r="BA32" s="79">
        <f t="shared" si="22"/>
        <v>107868.16000000002</v>
      </c>
      <c r="BB32" s="80"/>
      <c r="BC32" s="80"/>
      <c r="BD32" s="93">
        <f t="shared" si="23"/>
        <v>107868.16000000002</v>
      </c>
      <c r="BE32" s="93">
        <f>IFERROR(_xlfn.XLOOKUP(E32,'Aug Payment'!G:G,'Aug Payment'!AO:AO),"")</f>
        <v>101838.17968936317</v>
      </c>
      <c r="BF32" s="93" t="str">
        <f>IFERROR(_xlfn.XLOOKUP(F32,'Aug Payment'!H:H,'Aug Payment'!AQ:AQ),"0.00")</f>
        <v>0.00</v>
      </c>
      <c r="BG32" s="93">
        <f t="shared" si="24"/>
        <v>101838.17968936317</v>
      </c>
      <c r="BH32" s="93">
        <f t="shared" si="25"/>
        <v>0</v>
      </c>
      <c r="BI32" s="79"/>
      <c r="BJ32" s="78"/>
      <c r="BK32" s="77"/>
      <c r="BL32" s="84"/>
      <c r="BM32" s="84"/>
      <c r="BN32" s="79"/>
      <c r="BO32" s="80"/>
      <c r="BP32" s="80"/>
      <c r="BQ32" s="93"/>
      <c r="BR32" s="93"/>
      <c r="BS32" s="78"/>
      <c r="BT32" s="78"/>
      <c r="BU32" s="77"/>
      <c r="BV32" s="84"/>
      <c r="BW32" s="84"/>
      <c r="BX32" s="79"/>
      <c r="BY32" s="80"/>
      <c r="BZ32" s="80"/>
      <c r="CA32" s="93"/>
      <c r="CB32" s="93"/>
      <c r="CC32" s="79"/>
      <c r="CD32" s="78"/>
      <c r="CE32" s="77"/>
      <c r="CF32" s="84"/>
      <c r="CG32" s="84"/>
      <c r="CH32" s="79"/>
      <c r="CI32" s="80"/>
      <c r="CJ32" s="80"/>
      <c r="CK32" s="93"/>
      <c r="CL32" s="93"/>
      <c r="CN32" s="327">
        <f t="shared" si="10"/>
        <v>777938.66</v>
      </c>
      <c r="CO32" s="327">
        <f t="shared" si="11"/>
        <v>428853.25855234358</v>
      </c>
      <c r="CP32" s="327">
        <f t="shared" si="12"/>
        <v>-349085.40144765645</v>
      </c>
      <c r="CQ32" s="327">
        <f t="shared" si="13"/>
        <v>-349085.40144765645</v>
      </c>
      <c r="CS32" s="475"/>
      <c r="CT32" s="287">
        <f t="shared" si="26"/>
        <v>340112.77999999997</v>
      </c>
      <c r="CU32" s="287">
        <f t="shared" si="27"/>
        <v>332974.96968936326</v>
      </c>
      <c r="CV32" s="327">
        <f t="shared" si="28"/>
        <v>7137.8103106367053</v>
      </c>
      <c r="CW32" s="329" t="str">
        <f t="shared" si="14"/>
        <v/>
      </c>
      <c r="CX32" s="329">
        <f t="shared" si="15"/>
        <v>7137.8103106367053</v>
      </c>
    </row>
    <row r="33" spans="1:102" x14ac:dyDescent="0.25">
      <c r="A33" s="77">
        <v>10094</v>
      </c>
      <c r="B33" s="77">
        <v>3023313</v>
      </c>
      <c r="C33">
        <v>3313</v>
      </c>
      <c r="D33" s="77" t="s">
        <v>514</v>
      </c>
      <c r="E33" s="77" t="s">
        <v>248</v>
      </c>
      <c r="F33" s="77" t="s">
        <v>23723</v>
      </c>
      <c r="G33" s="77" t="s">
        <v>748</v>
      </c>
      <c r="H33" s="479">
        <v>73816.010858833091</v>
      </c>
      <c r="I33" s="479">
        <v>73816.010858833091</v>
      </c>
      <c r="J33" s="479">
        <v>0</v>
      </c>
      <c r="K33" s="479">
        <f t="shared" si="3"/>
        <v>73816.010858833091</v>
      </c>
      <c r="L33" s="479">
        <f t="shared" si="4"/>
        <v>0</v>
      </c>
      <c r="M33" s="78">
        <f>SUMIFS('All Payrolls'!$G:$G,'All Payrolls'!$F:$F,$M$1, 'All Payrolls'!$A:$A,'Monthly Payroll Deductions'!$B33)</f>
        <v>114461.61000000002</v>
      </c>
      <c r="N33" s="78"/>
      <c r="O33" s="77"/>
      <c r="P33" s="84">
        <f t="shared" si="5"/>
        <v>114461.61000000002</v>
      </c>
      <c r="Q33" s="84">
        <f>IFERROR(_xlfn.XLOOKUP(E33,'April Payment'!H:H,'April Payment'!AR:AR),"")</f>
        <v>111883.02999999998</v>
      </c>
      <c r="R33" s="159">
        <f>IFERROR(_xlfn.XLOOKUP(E33,'April Payment'!H:H,'April Payment'!AL:AL),"")</f>
        <v>185699.04085883306</v>
      </c>
      <c r="S33" s="79">
        <f>SUMIFS('All Payrolls'!$G:$G,'All Payrolls'!$F:$F,$S$1, 'All Payrolls'!$A:$A,'Monthly Payroll Deductions'!$B33)</f>
        <v>110426.04000000002</v>
      </c>
      <c r="T33" s="80"/>
      <c r="U33" s="80"/>
      <c r="V33" s="93">
        <f t="shared" si="6"/>
        <v>110426.04000000002</v>
      </c>
      <c r="W33" s="93">
        <f>IFERROR(_xlfn.XLOOKUP(E33,'May Payment'!H:H,'May Payment'!AQ:AQ),"")</f>
        <v>105057.05072550883</v>
      </c>
      <c r="X33" s="93">
        <f>IFERROR(_xlfn.XLOOKUP(E33,'May Payment'!H:H,'May Payment'!AY:AY),"")</f>
        <v>0</v>
      </c>
      <c r="Y33" s="511">
        <f>IFERROR(_xlfn.XLOOKUP(E33,'May Payment'!H:H,'May Payment'!AZ:AZ),"")</f>
        <v>0</v>
      </c>
      <c r="Z33" s="511">
        <f t="shared" si="7"/>
        <v>0</v>
      </c>
      <c r="AA33" s="93">
        <f>IFERROR(_xlfn.XLOOKUP(E33,'May Payment'!H:H,'May Payment'!AK:AK),"")</f>
        <v>105057.05072550883</v>
      </c>
      <c r="AB33" s="160">
        <f t="shared" si="8"/>
        <v>0</v>
      </c>
      <c r="AC33" s="79">
        <f>SUMIFS('All Payrolls'!$G:$G,'All Payrolls'!$F:$F,$AC$1, 'All Payrolls'!$A:$A,'Monthly Payroll Deductions'!$B33)</f>
        <v>111391.83000000003</v>
      </c>
      <c r="AD33" s="80"/>
      <c r="AE33" s="80"/>
      <c r="AF33" s="84">
        <f t="shared" si="16"/>
        <v>111391.83000000003</v>
      </c>
      <c r="AG33" s="84">
        <f>IFERROR(_xlfn.XLOOKUP(E33,'June Payment'!G:G,'June Payment'!AO:AO),"")</f>
        <v>109603.12763620936</v>
      </c>
      <c r="AH33" s="84">
        <f>IFERROR(_xlfn.XLOOKUP(E33,'June Payment'!G:G,'June Payment'!AQ:AQ),"")</f>
        <v>0</v>
      </c>
      <c r="AI33" s="84">
        <f>IFERROR(_xlfn.XLOOKUP(E33,'June Payment'!G:G,'June Payment'!AR:AR),"")</f>
        <v>109603.12763620936</v>
      </c>
      <c r="AJ33" s="84">
        <f t="shared" si="9"/>
        <v>0</v>
      </c>
      <c r="AK33" s="79">
        <f>SUMIFS('All Payrolls'!$G:$G,'All Payrolls'!$F:$F,$AK$1, 'All Payrolls'!$A:$A,'Monthly Payroll Deductions'!$B33)</f>
        <v>113408.88000000002</v>
      </c>
      <c r="AL33" s="80"/>
      <c r="AM33" s="80"/>
      <c r="AN33" s="93">
        <f t="shared" si="17"/>
        <v>113408.88000000002</v>
      </c>
      <c r="AO33" s="93">
        <v>111391.83000000003</v>
      </c>
      <c r="AP33" s="93">
        <v>0</v>
      </c>
      <c r="AQ33" s="93">
        <v>111391.83000000003</v>
      </c>
      <c r="AR33" s="93">
        <f t="shared" si="18"/>
        <v>0</v>
      </c>
      <c r="AS33" s="326">
        <f>SUMIFS('All Payrolls'!$G:$G,'All Payrolls'!$F:$F,$AS$1, 'All Payrolls'!$A:$A,'Monthly Payroll Deductions'!$B33)</f>
        <v>112808.35000000005</v>
      </c>
      <c r="AT33" s="326"/>
      <c r="AU33" s="326"/>
      <c r="AV33" s="84">
        <f t="shared" si="19"/>
        <v>112808.35000000005</v>
      </c>
      <c r="AW33" s="84">
        <f>IFERROR(_xlfn.XLOOKUP(E33,'Aug Payment'!G:G,'Aug Payment'!AO:AO),"")</f>
        <v>97983.433725508832</v>
      </c>
      <c r="AX33" s="84" t="str">
        <f>IFERROR(_xlfn.XLOOKUP(F33,'Aug Payment'!H:H,'Aug Payment'!AQ:AQ),"0.00")</f>
        <v>0.00</v>
      </c>
      <c r="AY33" s="84">
        <f t="shared" si="20"/>
        <v>97983.433725508832</v>
      </c>
      <c r="AZ33" s="84">
        <f t="shared" si="21"/>
        <v>0</v>
      </c>
      <c r="BA33" s="79">
        <f t="shared" si="22"/>
        <v>112808.35000000005</v>
      </c>
      <c r="BB33" s="80"/>
      <c r="BC33" s="80"/>
      <c r="BD33" s="93">
        <f t="shared" si="23"/>
        <v>112808.35000000005</v>
      </c>
      <c r="BE33" s="93">
        <f>IFERROR(_xlfn.XLOOKUP(E33,'Aug Payment'!G:G,'Aug Payment'!AO:AO),"")</f>
        <v>97983.433725508832</v>
      </c>
      <c r="BF33" s="93" t="str">
        <f>IFERROR(_xlfn.XLOOKUP(F33,'Aug Payment'!H:H,'Aug Payment'!AQ:AQ),"0.00")</f>
        <v>0.00</v>
      </c>
      <c r="BG33" s="93">
        <f t="shared" si="24"/>
        <v>97983.433725508832</v>
      </c>
      <c r="BH33" s="93">
        <f t="shared" si="25"/>
        <v>0</v>
      </c>
      <c r="BI33" s="79"/>
      <c r="BJ33" s="78"/>
      <c r="BK33" s="77"/>
      <c r="BL33" s="84"/>
      <c r="BM33" s="84"/>
      <c r="BN33" s="79"/>
      <c r="BO33" s="80"/>
      <c r="BP33" s="80"/>
      <c r="BQ33" s="93"/>
      <c r="BR33" s="93"/>
      <c r="BS33" s="78"/>
      <c r="BT33" s="78"/>
      <c r="BU33" s="77"/>
      <c r="BV33" s="84"/>
      <c r="BW33" s="84"/>
      <c r="BX33" s="79"/>
      <c r="BY33" s="80"/>
      <c r="BZ33" s="80"/>
      <c r="CA33" s="93"/>
      <c r="CB33" s="93"/>
      <c r="CC33" s="79"/>
      <c r="CD33" s="78"/>
      <c r="CE33" s="77"/>
      <c r="CF33" s="84"/>
      <c r="CG33" s="84"/>
      <c r="CH33" s="79"/>
      <c r="CI33" s="80"/>
      <c r="CJ33" s="80"/>
      <c r="CK33" s="93"/>
      <c r="CL33" s="93"/>
      <c r="CN33" s="327">
        <f t="shared" si="10"/>
        <v>788713.94000000018</v>
      </c>
      <c r="CO33" s="327">
        <f t="shared" si="11"/>
        <v>406693.99849504244</v>
      </c>
      <c r="CP33" s="327">
        <f t="shared" si="12"/>
        <v>-382019.94150495774</v>
      </c>
      <c r="CQ33" s="327">
        <f t="shared" si="13"/>
        <v>-382019.94150495774</v>
      </c>
      <c r="CS33" s="475"/>
      <c r="CT33" s="287">
        <f t="shared" si="26"/>
        <v>336279.48000000004</v>
      </c>
      <c r="CU33" s="287">
        <f t="shared" si="27"/>
        <v>326543.20836171816</v>
      </c>
      <c r="CV33" s="327">
        <f t="shared" si="28"/>
        <v>9736.2716382818762</v>
      </c>
      <c r="CW33" s="329" t="str">
        <f t="shared" si="14"/>
        <v/>
      </c>
      <c r="CX33" s="329">
        <f t="shared" si="15"/>
        <v>9736.2716382818762</v>
      </c>
    </row>
    <row r="34" spans="1:102" hidden="1" x14ac:dyDescent="0.25">
      <c r="A34" s="77">
        <v>10095</v>
      </c>
      <c r="B34" s="77">
        <v>3023314</v>
      </c>
      <c r="C34">
        <v>3314</v>
      </c>
      <c r="D34" s="77" t="s">
        <v>750</v>
      </c>
      <c r="E34" s="77" t="s">
        <v>98</v>
      </c>
      <c r="F34" s="77" t="s">
        <v>23723</v>
      </c>
      <c r="G34" s="77" t="s">
        <v>748</v>
      </c>
      <c r="H34" s="479">
        <v>0</v>
      </c>
      <c r="I34" s="479">
        <v>0</v>
      </c>
      <c r="J34" s="479">
        <v>0</v>
      </c>
      <c r="K34" s="479">
        <f t="shared" si="3"/>
        <v>0</v>
      </c>
      <c r="L34" s="479">
        <f t="shared" si="4"/>
        <v>0</v>
      </c>
      <c r="M34" s="78">
        <f>SUMIFS('All Payrolls'!$G:$G,'All Payrolls'!$F:$F,$M$1, 'All Payrolls'!$A:$A,'Monthly Payroll Deductions'!$B34)</f>
        <v>0</v>
      </c>
      <c r="N34" s="78"/>
      <c r="O34" s="77"/>
      <c r="P34" s="84">
        <f t="shared" si="5"/>
        <v>0</v>
      </c>
      <c r="Q34" s="84">
        <f>IFERROR(_xlfn.XLOOKUP(E34,'April Payment'!H:H,'April Payment'!AR:AR),"")</f>
        <v>0</v>
      </c>
      <c r="R34" s="159">
        <f>IFERROR(_xlfn.XLOOKUP(E34,'April Payment'!H:H,'April Payment'!AL:AL),"")</f>
        <v>0</v>
      </c>
      <c r="S34" s="79">
        <f>SUMIFS('All Payrolls'!$G:$G,'All Payrolls'!$F:$F,$S$1, 'All Payrolls'!$A:$A,'Monthly Payroll Deductions'!$B34)</f>
        <v>0</v>
      </c>
      <c r="T34" s="80"/>
      <c r="U34" s="80"/>
      <c r="V34" s="93">
        <f t="shared" si="6"/>
        <v>0</v>
      </c>
      <c r="W34" s="93">
        <f>IFERROR(_xlfn.XLOOKUP(E34,'May Payment'!H:H,'May Payment'!AQ:AQ),"")</f>
        <v>0</v>
      </c>
      <c r="X34" s="93">
        <f>IFERROR(_xlfn.XLOOKUP(E34,'May Payment'!H:H,'May Payment'!AY:AY),"")</f>
        <v>0</v>
      </c>
      <c r="Y34" s="511">
        <f>IFERROR(_xlfn.XLOOKUP(E34,'May Payment'!H:H,'May Payment'!AZ:AZ),"")</f>
        <v>0</v>
      </c>
      <c r="Z34" s="511">
        <f t="shared" si="7"/>
        <v>0</v>
      </c>
      <c r="AA34" s="93">
        <f>IFERROR(_xlfn.XLOOKUP(E34,'May Payment'!H:H,'May Payment'!AK:AK),"")</f>
        <v>0</v>
      </c>
      <c r="AB34" s="160">
        <f t="shared" si="8"/>
        <v>0</v>
      </c>
      <c r="AC34" s="79">
        <f>SUMIFS('All Payrolls'!$G:$G,'All Payrolls'!$F:$F,$AC$1, 'All Payrolls'!$A:$A,'Monthly Payroll Deductions'!$B34)</f>
        <v>0</v>
      </c>
      <c r="AD34" s="80"/>
      <c r="AE34" s="80"/>
      <c r="AF34" s="84">
        <f t="shared" si="16"/>
        <v>0</v>
      </c>
      <c r="AG34" s="84">
        <f>IFERROR(_xlfn.XLOOKUP(E34,'June Payment'!G:G,'June Payment'!AO:AO),"")</f>
        <v>0</v>
      </c>
      <c r="AH34" s="84">
        <f>IFERROR(_xlfn.XLOOKUP(E34,'June Payment'!G:G,'June Payment'!AQ:AQ),"")</f>
        <v>0</v>
      </c>
      <c r="AI34" s="84">
        <f>IFERROR(_xlfn.XLOOKUP(E34,'June Payment'!G:G,'June Payment'!AR:AR),"")</f>
        <v>0</v>
      </c>
      <c r="AJ34" s="84">
        <f t="shared" si="9"/>
        <v>0</v>
      </c>
      <c r="AK34" s="79">
        <f>SUMIFS('All Payrolls'!$G:$G,'All Payrolls'!$F:$F,$AK$1, 'All Payrolls'!$A:$A,'Monthly Payroll Deductions'!$B34)</f>
        <v>0</v>
      </c>
      <c r="AL34" s="80"/>
      <c r="AM34" s="80"/>
      <c r="AN34" s="93">
        <f t="shared" si="17"/>
        <v>0</v>
      </c>
      <c r="AO34" s="93">
        <v>0</v>
      </c>
      <c r="AP34" s="93">
        <v>0</v>
      </c>
      <c r="AQ34" s="93">
        <v>0</v>
      </c>
      <c r="AR34" s="93">
        <f t="shared" si="18"/>
        <v>0</v>
      </c>
      <c r="AS34" s="326">
        <f>SUMIFS('All Payrolls'!$G:$G,'All Payrolls'!$F:$F,$AS$1, 'All Payrolls'!$A:$A,'Monthly Payroll Deductions'!$B34)</f>
        <v>0</v>
      </c>
      <c r="AT34" s="326"/>
      <c r="AU34" s="326"/>
      <c r="AV34" s="84">
        <f t="shared" si="19"/>
        <v>0</v>
      </c>
      <c r="AW34" s="84"/>
      <c r="AX34" s="84" t="str">
        <f>IFERROR(_xlfn.XLOOKUP(F34,'Aug Payment'!H:H,'Aug Payment'!AQ:AQ),"0.00")</f>
        <v>0.00</v>
      </c>
      <c r="AY34" s="84">
        <f t="shared" si="20"/>
        <v>0</v>
      </c>
      <c r="AZ34" s="84">
        <f t="shared" si="21"/>
        <v>0</v>
      </c>
      <c r="BA34" s="79">
        <f t="shared" si="22"/>
        <v>0</v>
      </c>
      <c r="BB34" s="80"/>
      <c r="BC34" s="80"/>
      <c r="BD34" s="93">
        <f t="shared" si="23"/>
        <v>0</v>
      </c>
      <c r="BE34" s="93">
        <f>IFERROR(_xlfn.XLOOKUP(E34,'Aug Payment'!G:G,'Aug Payment'!AO:AO),"")</f>
        <v>0</v>
      </c>
      <c r="BF34" s="93" t="str">
        <f>IFERROR(_xlfn.XLOOKUP(F34,'Aug Payment'!H:H,'Aug Payment'!AQ:AQ),"0.00")</f>
        <v>0.00</v>
      </c>
      <c r="BG34" s="93">
        <f t="shared" si="24"/>
        <v>0</v>
      </c>
      <c r="BH34" s="93">
        <f t="shared" si="25"/>
        <v>0</v>
      </c>
      <c r="BI34" s="79"/>
      <c r="BJ34" s="78"/>
      <c r="BK34" s="77"/>
      <c r="BL34" s="84"/>
      <c r="BM34" s="84"/>
      <c r="BN34" s="79"/>
      <c r="BO34" s="80"/>
      <c r="BP34" s="80"/>
      <c r="BQ34" s="93"/>
      <c r="BR34" s="93"/>
      <c r="BS34" s="78"/>
      <c r="BT34" s="78"/>
      <c r="BU34" s="77"/>
      <c r="BV34" s="84"/>
      <c r="BW34" s="84"/>
      <c r="BX34" s="79"/>
      <c r="BY34" s="80"/>
      <c r="BZ34" s="80"/>
      <c r="CA34" s="93"/>
      <c r="CB34" s="93"/>
      <c r="CC34" s="79"/>
      <c r="CD34" s="78"/>
      <c r="CE34" s="77"/>
      <c r="CF34" s="84"/>
      <c r="CG34" s="84"/>
      <c r="CH34" s="79"/>
      <c r="CI34" s="80"/>
      <c r="CJ34" s="80"/>
      <c r="CK34" s="93"/>
      <c r="CL34" s="93"/>
      <c r="CN34" s="327">
        <f t="shared" si="10"/>
        <v>0</v>
      </c>
      <c r="CO34" s="327">
        <f t="shared" si="11"/>
        <v>0</v>
      </c>
      <c r="CP34" s="327">
        <f t="shared" si="12"/>
        <v>0</v>
      </c>
      <c r="CQ34" s="327">
        <f t="shared" si="13"/>
        <v>0</v>
      </c>
      <c r="CS34" s="475"/>
      <c r="CT34" s="287">
        <f t="shared" si="26"/>
        <v>0</v>
      </c>
      <c r="CU34" s="287">
        <f t="shared" si="27"/>
        <v>0</v>
      </c>
      <c r="CV34" s="327">
        <f t="shared" si="28"/>
        <v>0</v>
      </c>
      <c r="CW34" s="329" t="str">
        <f t="shared" si="14"/>
        <v/>
      </c>
      <c r="CX34" s="329" t="str">
        <f t="shared" si="15"/>
        <v/>
      </c>
    </row>
    <row r="35" spans="1:102" x14ac:dyDescent="0.25">
      <c r="A35" s="77">
        <v>10096</v>
      </c>
      <c r="B35" s="77">
        <v>3023506</v>
      </c>
      <c r="C35">
        <v>3506</v>
      </c>
      <c r="D35" s="77" t="s">
        <v>518</v>
      </c>
      <c r="E35" s="77" t="s">
        <v>104</v>
      </c>
      <c r="F35" s="77" t="s">
        <v>23723</v>
      </c>
      <c r="G35" s="77" t="s">
        <v>748</v>
      </c>
      <c r="H35" s="479">
        <v>44103.164639508817</v>
      </c>
      <c r="I35" s="479">
        <v>44103.164639508817</v>
      </c>
      <c r="J35" s="479">
        <v>0</v>
      </c>
      <c r="K35" s="479">
        <f t="shared" si="3"/>
        <v>44103.164639508817</v>
      </c>
      <c r="L35" s="479">
        <f t="shared" si="4"/>
        <v>0</v>
      </c>
      <c r="M35" s="78">
        <f>SUMIFS('All Payrolls'!$G:$G,'All Payrolls'!$F:$F,$M$1, 'All Payrolls'!$A:$A,'Monthly Payroll Deductions'!$B35)</f>
        <v>136973.63</v>
      </c>
      <c r="N35" s="78"/>
      <c r="O35" s="77"/>
      <c r="P35" s="84">
        <f t="shared" si="5"/>
        <v>136973.63</v>
      </c>
      <c r="Q35" s="84">
        <f>IFERROR(_xlfn.XLOOKUP(E35,'April Payment'!H:H,'April Payment'!AR:AR),"")</f>
        <v>137381.37000000002</v>
      </c>
      <c r="R35" s="159">
        <f>IFERROR(_xlfn.XLOOKUP(E35,'April Payment'!H:H,'April Payment'!AL:AL),"")</f>
        <v>181484.53463950884</v>
      </c>
      <c r="S35" s="79">
        <f>SUMIFS('All Payrolls'!$G:$G,'All Payrolls'!$F:$F,$S$1, 'All Payrolls'!$A:$A,'Monthly Payroll Deductions'!$B35)</f>
        <v>142807.44</v>
      </c>
      <c r="T35" s="80"/>
      <c r="U35" s="80"/>
      <c r="V35" s="93">
        <f t="shared" si="6"/>
        <v>142807.44</v>
      </c>
      <c r="W35" s="93">
        <f>IFERROR(_xlfn.XLOOKUP(E35,'May Payment'!H:H,'May Payment'!AQ:AQ),"")</f>
        <v>136973.63</v>
      </c>
      <c r="X35" s="93">
        <f>IFERROR(_xlfn.XLOOKUP(E35,'May Payment'!H:H,'May Payment'!AY:AY),"")</f>
        <v>0</v>
      </c>
      <c r="Y35" s="511">
        <f>IFERROR(_xlfn.XLOOKUP(E35,'May Payment'!H:H,'May Payment'!AZ:AZ),"")</f>
        <v>0</v>
      </c>
      <c r="Z35" s="511">
        <f t="shared" si="7"/>
        <v>0</v>
      </c>
      <c r="AA35" s="93">
        <f>IFERROR(_xlfn.XLOOKUP(E35,'May Payment'!H:H,'May Payment'!AK:AK),"")</f>
        <v>136973.63</v>
      </c>
      <c r="AB35" s="160">
        <f t="shared" si="8"/>
        <v>0</v>
      </c>
      <c r="AC35" s="79">
        <f>SUMIFS('All Payrolls'!$G:$G,'All Payrolls'!$F:$F,$AC$1, 'All Payrolls'!$A:$A,'Monthly Payroll Deductions'!$B35)</f>
        <v>137389.67999999996</v>
      </c>
      <c r="AD35" s="80"/>
      <c r="AE35" s="80"/>
      <c r="AF35" s="84">
        <f t="shared" si="16"/>
        <v>137389.67999999996</v>
      </c>
      <c r="AG35" s="84">
        <f>IFERROR(_xlfn.XLOOKUP(E35,'June Payment'!G:G,'June Payment'!AO:AO),"")</f>
        <v>142807.44000000006</v>
      </c>
      <c r="AH35" s="84">
        <f>IFERROR(_xlfn.XLOOKUP(E35,'June Payment'!G:G,'June Payment'!AQ:AQ),"")</f>
        <v>0</v>
      </c>
      <c r="AI35" s="84">
        <f>IFERROR(_xlfn.XLOOKUP(E35,'June Payment'!G:G,'June Payment'!AR:AR),"")</f>
        <v>142807.44000000006</v>
      </c>
      <c r="AJ35" s="84">
        <f t="shared" si="9"/>
        <v>0</v>
      </c>
      <c r="AK35" s="79">
        <f>SUMIFS('All Payrolls'!$G:$G,'All Payrolls'!$F:$F,$AK$1, 'All Payrolls'!$A:$A,'Monthly Payroll Deductions'!$B35)</f>
        <v>144181.28000000003</v>
      </c>
      <c r="AL35" s="80"/>
      <c r="AM35" s="80"/>
      <c r="AN35" s="93">
        <f t="shared" si="17"/>
        <v>144181.28000000003</v>
      </c>
      <c r="AO35" s="93">
        <v>137389.67999999996</v>
      </c>
      <c r="AP35" s="93">
        <v>0</v>
      </c>
      <c r="AQ35" s="93">
        <v>137389.67999999996</v>
      </c>
      <c r="AR35" s="93">
        <f t="shared" si="18"/>
        <v>0</v>
      </c>
      <c r="AS35" s="326">
        <f>SUMIFS('All Payrolls'!$G:$G,'All Payrolls'!$F:$F,$AS$1, 'All Payrolls'!$A:$A,'Monthly Payroll Deductions'!$B35)</f>
        <v>140092.29000000004</v>
      </c>
      <c r="AT35" s="326"/>
      <c r="AU35" s="326"/>
      <c r="AV35" s="84">
        <f t="shared" si="19"/>
        <v>140092.29000000004</v>
      </c>
      <c r="AW35" s="84">
        <f>IFERROR(_xlfn.XLOOKUP(E35,'Aug Payment'!G:G,'Aug Payment'!AO:AO),"")</f>
        <v>135795.9203790641</v>
      </c>
      <c r="AX35" s="84" t="str">
        <f>IFERROR(_xlfn.XLOOKUP(F35,'Aug Payment'!H:H,'Aug Payment'!AQ:AQ),"0.00")</f>
        <v>0.00</v>
      </c>
      <c r="AY35" s="84">
        <f t="shared" si="20"/>
        <v>135795.9203790641</v>
      </c>
      <c r="AZ35" s="84">
        <f t="shared" si="21"/>
        <v>0</v>
      </c>
      <c r="BA35" s="79">
        <f t="shared" si="22"/>
        <v>140092.29000000004</v>
      </c>
      <c r="BB35" s="80"/>
      <c r="BC35" s="80"/>
      <c r="BD35" s="93">
        <f t="shared" si="23"/>
        <v>140092.29000000004</v>
      </c>
      <c r="BE35" s="93">
        <f>IFERROR(_xlfn.XLOOKUP(E35,'Aug Payment'!G:G,'Aug Payment'!AO:AO),"")</f>
        <v>135795.9203790641</v>
      </c>
      <c r="BF35" s="93" t="str">
        <f>IFERROR(_xlfn.XLOOKUP(F35,'Aug Payment'!H:H,'Aug Payment'!AQ:AQ),"0.00")</f>
        <v>0.00</v>
      </c>
      <c r="BG35" s="93">
        <f t="shared" si="24"/>
        <v>135795.9203790641</v>
      </c>
      <c r="BH35" s="93">
        <f t="shared" si="25"/>
        <v>0</v>
      </c>
      <c r="BI35" s="79"/>
      <c r="BJ35" s="78"/>
      <c r="BK35" s="77"/>
      <c r="BL35" s="84"/>
      <c r="BM35" s="84"/>
      <c r="BN35" s="79"/>
      <c r="BO35" s="80"/>
      <c r="BP35" s="80"/>
      <c r="BQ35" s="93"/>
      <c r="BR35" s="93"/>
      <c r="BS35" s="78"/>
      <c r="BT35" s="78"/>
      <c r="BU35" s="77"/>
      <c r="BV35" s="84"/>
      <c r="BW35" s="84"/>
      <c r="BX35" s="79"/>
      <c r="BY35" s="80"/>
      <c r="BZ35" s="80"/>
      <c r="CA35" s="93"/>
      <c r="CB35" s="93"/>
      <c r="CC35" s="79"/>
      <c r="CD35" s="78"/>
      <c r="CE35" s="77"/>
      <c r="CF35" s="84"/>
      <c r="CG35" s="84"/>
      <c r="CH35" s="79"/>
      <c r="CI35" s="80"/>
      <c r="CJ35" s="80"/>
      <c r="CK35" s="93"/>
      <c r="CL35" s="93"/>
      <c r="CN35" s="327">
        <f t="shared" si="10"/>
        <v>985717.89000000013</v>
      </c>
      <c r="CO35" s="327">
        <f t="shared" si="11"/>
        <v>461681.65463950881</v>
      </c>
      <c r="CP35" s="327">
        <f t="shared" si="12"/>
        <v>-524036.23536049132</v>
      </c>
      <c r="CQ35" s="327">
        <f t="shared" si="13"/>
        <v>-524036.23536049132</v>
      </c>
      <c r="CS35" s="475"/>
      <c r="CT35" s="287">
        <f t="shared" si="26"/>
        <v>417170.75</v>
      </c>
      <c r="CU35" s="287">
        <f t="shared" si="27"/>
        <v>417162.44000000006</v>
      </c>
      <c r="CV35" s="327">
        <f t="shared" si="28"/>
        <v>8.309999999939464</v>
      </c>
      <c r="CW35" s="329" t="str">
        <f t="shared" si="14"/>
        <v/>
      </c>
      <c r="CX35" s="329">
        <f t="shared" si="15"/>
        <v>8.309999999939464</v>
      </c>
    </row>
    <row r="36" spans="1:102" x14ac:dyDescent="0.25">
      <c r="A36" s="77">
        <v>10100</v>
      </c>
      <c r="B36" s="77">
        <v>3023316</v>
      </c>
      <c r="C36">
        <v>3316</v>
      </c>
      <c r="D36" s="77" t="s">
        <v>523</v>
      </c>
      <c r="E36" s="77" t="s">
        <v>158</v>
      </c>
      <c r="F36" s="77" t="s">
        <v>23723</v>
      </c>
      <c r="G36" s="77" t="s">
        <v>748</v>
      </c>
      <c r="H36" s="479">
        <v>-1946.309999999823</v>
      </c>
      <c r="I36" s="479">
        <v>0</v>
      </c>
      <c r="J36" s="479">
        <v>-1946.309999999823</v>
      </c>
      <c r="K36" s="479">
        <f t="shared" si="3"/>
        <v>-1946.309999999823</v>
      </c>
      <c r="L36" s="479">
        <f t="shared" si="4"/>
        <v>0</v>
      </c>
      <c r="M36" s="78">
        <f>SUMIFS('All Payrolls'!$G:$G,'All Payrolls'!$F:$F,$M$1, 'All Payrolls'!$A:$A,'Monthly Payroll Deductions'!$B36)</f>
        <v>99874.529999999984</v>
      </c>
      <c r="N36" s="78"/>
      <c r="O36" s="77"/>
      <c r="P36" s="84">
        <f t="shared" si="5"/>
        <v>99874.529999999984</v>
      </c>
      <c r="Q36" s="84">
        <f>IFERROR(_xlfn.XLOOKUP(E36,'April Payment'!H:H,'April Payment'!AR:AR),"")</f>
        <v>97641.329999999987</v>
      </c>
      <c r="R36" s="159">
        <f>IFERROR(_xlfn.XLOOKUP(E36,'April Payment'!H:H,'April Payment'!AL:AL),"")</f>
        <v>95695.020000000164</v>
      </c>
      <c r="S36" s="79">
        <f>SUMIFS('All Payrolls'!$G:$G,'All Payrolls'!$F:$F,$S$1, 'All Payrolls'!$A:$A,'Monthly Payroll Deductions'!$B36)</f>
        <v>101147.24</v>
      </c>
      <c r="T36" s="80"/>
      <c r="U36" s="80"/>
      <c r="V36" s="93">
        <f t="shared" si="6"/>
        <v>101147.24</v>
      </c>
      <c r="W36" s="93">
        <f>IFERROR(_xlfn.XLOOKUP(E36,'May Payment'!H:H,'May Payment'!AQ:AQ),"")</f>
        <v>99874.529999999984</v>
      </c>
      <c r="X36" s="93">
        <f>IFERROR(_xlfn.XLOOKUP(E36,'May Payment'!H:H,'May Payment'!AY:AY),"")</f>
        <v>0</v>
      </c>
      <c r="Y36" s="511">
        <f>IFERROR(_xlfn.XLOOKUP(E36,'May Payment'!H:H,'May Payment'!AZ:AZ),"")</f>
        <v>0</v>
      </c>
      <c r="Z36" s="511">
        <f t="shared" si="7"/>
        <v>0</v>
      </c>
      <c r="AA36" s="93">
        <f>IFERROR(_xlfn.XLOOKUP(E36,'May Payment'!H:H,'May Payment'!AK:AK),"")</f>
        <v>99874.529999999984</v>
      </c>
      <c r="AB36" s="160">
        <f t="shared" si="8"/>
        <v>0</v>
      </c>
      <c r="AC36" s="79">
        <f>SUMIFS('All Payrolls'!$G:$G,'All Payrolls'!$F:$F,$AC$1, 'All Payrolls'!$A:$A,'Monthly Payroll Deductions'!$B36)</f>
        <v>100758.96999999999</v>
      </c>
      <c r="AD36" s="80"/>
      <c r="AE36" s="80"/>
      <c r="AF36" s="84">
        <f t="shared" si="16"/>
        <v>100758.96999999999</v>
      </c>
      <c r="AG36" s="84">
        <f>IFERROR(_xlfn.XLOOKUP(E36,'June Payment'!G:G,'June Payment'!AO:AO),"")</f>
        <v>101147.23999999996</v>
      </c>
      <c r="AH36" s="84">
        <f>IFERROR(_xlfn.XLOOKUP(E36,'June Payment'!G:G,'June Payment'!AQ:AQ),"")</f>
        <v>0</v>
      </c>
      <c r="AI36" s="84">
        <f>IFERROR(_xlfn.XLOOKUP(E36,'June Payment'!G:G,'June Payment'!AR:AR),"")</f>
        <v>101147.23999999996</v>
      </c>
      <c r="AJ36" s="84">
        <f t="shared" si="9"/>
        <v>0</v>
      </c>
      <c r="AK36" s="79">
        <f>SUMIFS('All Payrolls'!$G:$G,'All Payrolls'!$F:$F,$AK$1, 'All Payrolls'!$A:$A,'Monthly Payroll Deductions'!$B36)</f>
        <v>101887.04999999999</v>
      </c>
      <c r="AL36" s="80"/>
      <c r="AM36" s="80"/>
      <c r="AN36" s="93">
        <f t="shared" si="17"/>
        <v>101887.04999999999</v>
      </c>
      <c r="AO36" s="93">
        <v>100758.96999999999</v>
      </c>
      <c r="AP36" s="93">
        <v>0</v>
      </c>
      <c r="AQ36" s="93">
        <v>100758.96999999999</v>
      </c>
      <c r="AR36" s="93">
        <f t="shared" si="18"/>
        <v>0</v>
      </c>
      <c r="AS36" s="326">
        <f>SUMIFS('All Payrolls'!$G:$G,'All Payrolls'!$F:$F,$AS$1, 'All Payrolls'!$A:$A,'Monthly Payroll Deductions'!$B36)</f>
        <v>93831.409999999974</v>
      </c>
      <c r="AT36" s="326"/>
      <c r="AU36" s="326"/>
      <c r="AV36" s="84">
        <f t="shared" si="19"/>
        <v>93831.409999999974</v>
      </c>
      <c r="AW36" s="84">
        <f>IFERROR(_xlfn.XLOOKUP(E36,'Aug Payment'!G:G,'Aug Payment'!AO:AO),"")</f>
        <v>95439.530005342996</v>
      </c>
      <c r="AX36" s="84" t="str">
        <f>IFERROR(_xlfn.XLOOKUP(F36,'Aug Payment'!H:H,'Aug Payment'!AQ:AQ),"0.00")</f>
        <v>0.00</v>
      </c>
      <c r="AY36" s="84">
        <f t="shared" si="20"/>
        <v>95439.530005342996</v>
      </c>
      <c r="AZ36" s="84">
        <f t="shared" si="21"/>
        <v>0</v>
      </c>
      <c r="BA36" s="79">
        <f t="shared" si="22"/>
        <v>93831.409999999974</v>
      </c>
      <c r="BB36" s="80"/>
      <c r="BC36" s="80"/>
      <c r="BD36" s="93">
        <f t="shared" si="23"/>
        <v>93831.409999999974</v>
      </c>
      <c r="BE36" s="93">
        <f>IFERROR(_xlfn.XLOOKUP(E36,'Aug Payment'!G:G,'Aug Payment'!AO:AO),"")</f>
        <v>95439.530005342996</v>
      </c>
      <c r="BF36" s="93" t="str">
        <f>IFERROR(_xlfn.XLOOKUP(F36,'Aug Payment'!H:H,'Aug Payment'!AQ:AQ),"0.00")</f>
        <v>0.00</v>
      </c>
      <c r="BG36" s="93">
        <f t="shared" si="24"/>
        <v>95439.530005342996</v>
      </c>
      <c r="BH36" s="93">
        <f t="shared" si="25"/>
        <v>0</v>
      </c>
      <c r="BI36" s="79"/>
      <c r="BJ36" s="78"/>
      <c r="BK36" s="77"/>
      <c r="BL36" s="84"/>
      <c r="BM36" s="84"/>
      <c r="BN36" s="79"/>
      <c r="BO36" s="80"/>
      <c r="BP36" s="80"/>
      <c r="BQ36" s="93"/>
      <c r="BR36" s="93"/>
      <c r="BS36" s="78"/>
      <c r="BT36" s="78"/>
      <c r="BU36" s="77"/>
      <c r="BV36" s="84"/>
      <c r="BW36" s="84"/>
      <c r="BX36" s="79"/>
      <c r="BY36" s="80"/>
      <c r="BZ36" s="80"/>
      <c r="CA36" s="93"/>
      <c r="CB36" s="93"/>
      <c r="CC36" s="79"/>
      <c r="CD36" s="78"/>
      <c r="CE36" s="77"/>
      <c r="CF36" s="84"/>
      <c r="CG36" s="84"/>
      <c r="CH36" s="79"/>
      <c r="CI36" s="80"/>
      <c r="CJ36" s="80"/>
      <c r="CK36" s="93"/>
      <c r="CL36" s="93"/>
      <c r="CN36" s="327">
        <f t="shared" si="10"/>
        <v>693217.65999999992</v>
      </c>
      <c r="CO36" s="327">
        <f t="shared" si="11"/>
        <v>297601.2300000001</v>
      </c>
      <c r="CP36" s="327">
        <f t="shared" si="12"/>
        <v>-395616.42999999982</v>
      </c>
      <c r="CQ36" s="327">
        <f t="shared" si="13"/>
        <v>-395616.42999999982</v>
      </c>
      <c r="CS36" s="475"/>
      <c r="CT36" s="287">
        <f t="shared" si="26"/>
        <v>301780.74</v>
      </c>
      <c r="CU36" s="287">
        <f t="shared" si="27"/>
        <v>298663.09999999998</v>
      </c>
      <c r="CV36" s="327">
        <f t="shared" si="28"/>
        <v>3117.640000000014</v>
      </c>
      <c r="CW36" s="329" t="str">
        <f t="shared" si="14"/>
        <v/>
      </c>
      <c r="CX36" s="329">
        <f t="shared" si="15"/>
        <v>3117.640000000014</v>
      </c>
    </row>
    <row r="37" spans="1:102" x14ac:dyDescent="0.25">
      <c r="A37" s="77">
        <v>10101</v>
      </c>
      <c r="B37" s="77">
        <v>3022055</v>
      </c>
      <c r="C37">
        <v>2055</v>
      </c>
      <c r="D37" s="77" t="s">
        <v>37</v>
      </c>
      <c r="E37" s="77" t="s">
        <v>38</v>
      </c>
      <c r="F37" s="77" t="s">
        <v>23723</v>
      </c>
      <c r="G37" s="77" t="s">
        <v>748</v>
      </c>
      <c r="H37" s="479">
        <v>105007.01163985906</v>
      </c>
      <c r="I37" s="479">
        <v>90660.308993270111</v>
      </c>
      <c r="J37" s="479">
        <v>0</v>
      </c>
      <c r="K37" s="479">
        <f t="shared" si="3"/>
        <v>90660.308993270111</v>
      </c>
      <c r="L37" s="479">
        <f t="shared" si="4"/>
        <v>14346.70264658895</v>
      </c>
      <c r="M37" s="78">
        <f>SUMIFS('All Payrolls'!$G:$G,'All Payrolls'!$F:$F,$M$1, 'All Payrolls'!$A:$A,'Monthly Payroll Deductions'!$B37)</f>
        <v>116931.46999999999</v>
      </c>
      <c r="N37" s="78"/>
      <c r="O37" s="77"/>
      <c r="P37" s="84">
        <f t="shared" si="5"/>
        <v>116931.46999999999</v>
      </c>
      <c r="Q37" s="84">
        <f>IFERROR(_xlfn.XLOOKUP(E37,'April Payment'!H:H,'April Payment'!AR:AR),"")</f>
        <v>117509.99</v>
      </c>
      <c r="R37" s="159">
        <f>IFERROR(_xlfn.XLOOKUP(E37,'April Payment'!H:H,'April Payment'!AL:AL),"")</f>
        <v>208170.29899327012</v>
      </c>
      <c r="S37" s="79">
        <f>SUMIFS('All Payrolls'!$G:$G,'All Payrolls'!$F:$F,$S$1, 'All Payrolls'!$A:$A,'Monthly Payroll Deductions'!$B37)</f>
        <v>114156.42000000003</v>
      </c>
      <c r="T37" s="80"/>
      <c r="U37" s="80"/>
      <c r="V37" s="93">
        <f t="shared" si="6"/>
        <v>114156.42000000003</v>
      </c>
      <c r="W37" s="93">
        <f>IFERROR(_xlfn.XLOOKUP(E37,'May Payment'!H:H,'May Payment'!AQ:AQ),"")</f>
        <v>105584.13949663506</v>
      </c>
      <c r="X37" s="93">
        <f>IFERROR(_xlfn.XLOOKUP(E37,'May Payment'!H:H,'May Payment'!AY:AY),"")</f>
        <v>0</v>
      </c>
      <c r="Y37" s="511">
        <f>IFERROR(_xlfn.XLOOKUP(E37,'May Payment'!H:H,'May Payment'!AZ:AZ),"")</f>
        <v>0</v>
      </c>
      <c r="Z37" s="511">
        <f t="shared" si="7"/>
        <v>0</v>
      </c>
      <c r="AA37" s="93">
        <f>IFERROR(_xlfn.XLOOKUP(E37,'May Payment'!H:H,'May Payment'!AK:AK),"")</f>
        <v>105584.13949663506</v>
      </c>
      <c r="AB37" s="160">
        <f t="shared" si="8"/>
        <v>14346.70264658895</v>
      </c>
      <c r="AC37" s="79">
        <f>SUMIFS('All Payrolls'!$G:$G,'All Payrolls'!$F:$F,$AC$1, 'All Payrolls'!$A:$A,'Monthly Payroll Deductions'!$B37)</f>
        <v>125604.45999999998</v>
      </c>
      <c r="AD37" s="80"/>
      <c r="AE37" s="80"/>
      <c r="AF37" s="84">
        <f t="shared" si="16"/>
        <v>125604.45999999998</v>
      </c>
      <c r="AG37" s="84">
        <f>IFERROR(_xlfn.XLOOKUP(E37,'June Payment'!G:G,'June Payment'!AO:AO),"")</f>
        <v>108904.45786076131</v>
      </c>
      <c r="AH37" s="84">
        <f>IFERROR(_xlfn.XLOOKUP(E37,'June Payment'!G:G,'June Payment'!AQ:AQ),"")</f>
        <v>0</v>
      </c>
      <c r="AI37" s="84">
        <f>IFERROR(_xlfn.XLOOKUP(E37,'June Payment'!G:G,'June Payment'!AR:AR),"")</f>
        <v>108904.45786076131</v>
      </c>
      <c r="AJ37" s="84">
        <f t="shared" si="9"/>
        <v>14346.70264658895</v>
      </c>
      <c r="AK37" s="79">
        <f>SUMIFS('All Payrolls'!$G:$G,'All Payrolls'!$F:$F,$AK$1, 'All Payrolls'!$A:$A,'Monthly Payroll Deductions'!$B37)</f>
        <v>122428.98</v>
      </c>
      <c r="AL37" s="80"/>
      <c r="AM37" s="80"/>
      <c r="AN37" s="93">
        <f t="shared" si="17"/>
        <v>122428.98</v>
      </c>
      <c r="AO37" s="93">
        <v>125604.45999999998</v>
      </c>
      <c r="AP37" s="93">
        <v>14346.70264658895</v>
      </c>
      <c r="AQ37" s="93">
        <v>139951.16264658893</v>
      </c>
      <c r="AR37" s="93">
        <f t="shared" si="18"/>
        <v>0</v>
      </c>
      <c r="AS37" s="326">
        <f>SUMIFS('All Payrolls'!$G:$G,'All Payrolls'!$F:$F,$AS$1, 'All Payrolls'!$A:$A,'Monthly Payroll Deductions'!$B37)</f>
        <v>118680.43999999999</v>
      </c>
      <c r="AT37" s="326"/>
      <c r="AU37" s="326"/>
      <c r="AV37" s="84">
        <f t="shared" si="19"/>
        <v>118680.43999999999</v>
      </c>
      <c r="AW37" s="84">
        <f>IFERROR(_xlfn.XLOOKUP(E37,'Aug Payment'!G:G,'Aug Payment'!AO:AO),"")</f>
        <v>96499.649496635058</v>
      </c>
      <c r="AX37" s="84" t="str">
        <f>IFERROR(_xlfn.XLOOKUP(F37,'Aug Payment'!H:H,'Aug Payment'!AQ:AQ),"0.00")</f>
        <v>0.00</v>
      </c>
      <c r="AY37" s="84">
        <f t="shared" si="20"/>
        <v>96499.649496635058</v>
      </c>
      <c r="AZ37" s="84">
        <f t="shared" si="21"/>
        <v>0</v>
      </c>
      <c r="BA37" s="79">
        <f t="shared" si="22"/>
        <v>118680.43999999999</v>
      </c>
      <c r="BB37" s="80"/>
      <c r="BC37" s="80"/>
      <c r="BD37" s="93">
        <f t="shared" si="23"/>
        <v>118680.43999999999</v>
      </c>
      <c r="BE37" s="93">
        <f>IFERROR(_xlfn.XLOOKUP(E37,'Aug Payment'!G:G,'Aug Payment'!AO:AO),"")</f>
        <v>96499.649496635058</v>
      </c>
      <c r="BF37" s="93" t="str">
        <f>IFERROR(_xlfn.XLOOKUP(F37,'Aug Payment'!H:H,'Aug Payment'!AQ:AQ),"0.00")</f>
        <v>0.00</v>
      </c>
      <c r="BG37" s="93">
        <f t="shared" si="24"/>
        <v>96499.649496635058</v>
      </c>
      <c r="BH37" s="93">
        <f t="shared" si="25"/>
        <v>0</v>
      </c>
      <c r="BI37" s="79"/>
      <c r="BJ37" s="78"/>
      <c r="BK37" s="77"/>
      <c r="BL37" s="84"/>
      <c r="BM37" s="84"/>
      <c r="BN37" s="79"/>
      <c r="BO37" s="80"/>
      <c r="BP37" s="80"/>
      <c r="BQ37" s="93"/>
      <c r="BR37" s="93"/>
      <c r="BS37" s="78"/>
      <c r="BT37" s="78"/>
      <c r="BU37" s="77"/>
      <c r="BV37" s="84"/>
      <c r="BW37" s="84"/>
      <c r="BX37" s="79"/>
      <c r="BY37" s="80"/>
      <c r="BZ37" s="80"/>
      <c r="CA37" s="93"/>
      <c r="CB37" s="93"/>
      <c r="CC37" s="79"/>
      <c r="CD37" s="78"/>
      <c r="CE37" s="77"/>
      <c r="CF37" s="84"/>
      <c r="CG37" s="84"/>
      <c r="CH37" s="79"/>
      <c r="CI37" s="80"/>
      <c r="CJ37" s="80"/>
      <c r="CK37" s="93"/>
      <c r="CL37" s="93"/>
      <c r="CN37" s="327">
        <f t="shared" ref="CN37:CN57" si="29">P37+V37+AF37+AN37+AV37+BD37+BL37+BQ37+BV37+AK37+CF37+CK37</f>
        <v>838911.18999999983</v>
      </c>
      <c r="CO37" s="327">
        <f t="shared" ref="CO37:CO57" si="30">R37+AB37+AG37+AO37+AZ37+BH37+BM37+BR37+BW37+CB37+CG37+CL37</f>
        <v>457025.91950062034</v>
      </c>
      <c r="CP37" s="327">
        <f t="shared" si="12"/>
        <v>-381885.27049937949</v>
      </c>
      <c r="CQ37" s="327">
        <f t="shared" si="13"/>
        <v>-381885.27049937949</v>
      </c>
      <c r="CS37" s="475"/>
      <c r="CT37" s="287">
        <f t="shared" si="26"/>
        <v>356692.35</v>
      </c>
      <c r="CU37" s="287">
        <f t="shared" si="27"/>
        <v>331998.58735739638</v>
      </c>
      <c r="CV37" s="327">
        <f t="shared" si="28"/>
        <v>24693.7626426036</v>
      </c>
      <c r="CW37" s="329" t="str">
        <f t="shared" si="14"/>
        <v/>
      </c>
      <c r="CX37" s="329">
        <f t="shared" si="15"/>
        <v>24693.7626426036</v>
      </c>
    </row>
    <row r="38" spans="1:102" hidden="1" x14ac:dyDescent="0.25">
      <c r="A38" s="77">
        <v>10105</v>
      </c>
      <c r="B38" s="77">
        <v>3022060</v>
      </c>
      <c r="C38">
        <v>2060</v>
      </c>
      <c r="D38" s="77" t="s">
        <v>530</v>
      </c>
      <c r="E38" s="77" t="s">
        <v>251</v>
      </c>
      <c r="F38" s="77" t="s">
        <v>23723</v>
      </c>
      <c r="G38" s="77" t="s">
        <v>748</v>
      </c>
      <c r="H38" s="479">
        <v>120713.86014786037</v>
      </c>
      <c r="I38" s="479">
        <v>120713.86014786037</v>
      </c>
      <c r="J38" s="479">
        <v>0</v>
      </c>
      <c r="K38" s="479">
        <f t="shared" si="3"/>
        <v>120713.86014786037</v>
      </c>
      <c r="L38" s="479">
        <f t="shared" si="4"/>
        <v>0</v>
      </c>
      <c r="M38" s="78">
        <f>SUMIFS('All Payrolls'!$G:$G,'All Payrolls'!$F:$F,$M$1, 'All Payrolls'!$A:$A,'Monthly Payroll Deductions'!$B38)</f>
        <v>0</v>
      </c>
      <c r="N38" s="78"/>
      <c r="O38" s="77"/>
      <c r="P38" s="84">
        <f t="shared" si="5"/>
        <v>0</v>
      </c>
      <c r="Q38" s="84">
        <f>IFERROR(_xlfn.XLOOKUP(E38,'April Payment'!H:H,'April Payment'!AR:AR),"")</f>
        <v>0</v>
      </c>
      <c r="R38" s="159">
        <f>IFERROR(_xlfn.XLOOKUP(E38,'April Payment'!H:H,'April Payment'!AL:AL),"")</f>
        <v>120713.86014786037</v>
      </c>
      <c r="S38" s="79">
        <f>SUMIFS('All Payrolls'!$G:$G,'All Payrolls'!$F:$F,$S$1, 'All Payrolls'!$A:$A,'Monthly Payroll Deductions'!$B38)</f>
        <v>0</v>
      </c>
      <c r="T38" s="80"/>
      <c r="U38" s="80"/>
      <c r="V38" s="93">
        <f t="shared" si="6"/>
        <v>0</v>
      </c>
      <c r="W38" s="93">
        <f>IFERROR(_xlfn.XLOOKUP(E38,'May Payment'!H:H,'May Payment'!AQ:AQ),"")</f>
        <v>0</v>
      </c>
      <c r="X38" s="93">
        <f>IFERROR(_xlfn.XLOOKUP(E38,'May Payment'!H:H,'May Payment'!AY:AY),"")</f>
        <v>0</v>
      </c>
      <c r="Y38" s="511">
        <f>IFERROR(_xlfn.XLOOKUP(E38,'May Payment'!H:H,'May Payment'!AZ:AZ),"")</f>
        <v>0</v>
      </c>
      <c r="Z38" s="511">
        <f t="shared" si="7"/>
        <v>0</v>
      </c>
      <c r="AA38" s="93">
        <f>IFERROR(_xlfn.XLOOKUP(E38,'May Payment'!H:H,'May Payment'!AK:AK),"")</f>
        <v>0</v>
      </c>
      <c r="AB38" s="160">
        <f t="shared" si="8"/>
        <v>0</v>
      </c>
      <c r="AC38" s="79">
        <f>SUMIFS('All Payrolls'!$G:$G,'All Payrolls'!$F:$F,$AC$1, 'All Payrolls'!$A:$A,'Monthly Payroll Deductions'!$B38)</f>
        <v>0</v>
      </c>
      <c r="AD38" s="80"/>
      <c r="AE38" s="80"/>
      <c r="AF38" s="84">
        <f t="shared" si="16"/>
        <v>0</v>
      </c>
      <c r="AG38" s="84">
        <f>IFERROR(_xlfn.XLOOKUP(E38,'June Payment'!G:G,'June Payment'!AO:AO),"")</f>
        <v>0</v>
      </c>
      <c r="AH38" s="84">
        <f>IFERROR(_xlfn.XLOOKUP(E38,'June Payment'!G:G,'June Payment'!AQ:AQ),"")</f>
        <v>0</v>
      </c>
      <c r="AI38" s="84">
        <f>IFERROR(_xlfn.XLOOKUP(E38,'June Payment'!G:G,'June Payment'!AR:AR),"")</f>
        <v>0</v>
      </c>
      <c r="AJ38" s="84">
        <f t="shared" si="9"/>
        <v>0</v>
      </c>
      <c r="AK38" s="79">
        <f>SUMIFS('All Payrolls'!$G:$G,'All Payrolls'!$F:$F,$AK$1, 'All Payrolls'!$A:$A,'Monthly Payroll Deductions'!$B38)</f>
        <v>0</v>
      </c>
      <c r="AL38" s="80"/>
      <c r="AM38" s="80"/>
      <c r="AN38" s="93">
        <f t="shared" si="17"/>
        <v>0</v>
      </c>
      <c r="AO38" s="93">
        <v>0</v>
      </c>
      <c r="AP38" s="93">
        <v>0</v>
      </c>
      <c r="AQ38" s="93">
        <v>0</v>
      </c>
      <c r="AR38" s="93">
        <f t="shared" si="18"/>
        <v>0</v>
      </c>
      <c r="AS38" s="326">
        <f>SUMIFS('All Payrolls'!$G:$G,'All Payrolls'!$F:$F,$AS$1, 'All Payrolls'!$A:$A,'Monthly Payroll Deductions'!$B38)</f>
        <v>0</v>
      </c>
      <c r="AT38" s="326"/>
      <c r="AU38" s="326"/>
      <c r="AV38" s="84">
        <f t="shared" si="19"/>
        <v>0</v>
      </c>
      <c r="AW38" s="84"/>
      <c r="AX38" s="84" t="str">
        <f>IFERROR(_xlfn.XLOOKUP(F38,'Aug Payment'!H:H,'Aug Payment'!AQ:AQ),"0.00")</f>
        <v>0.00</v>
      </c>
      <c r="AY38" s="84">
        <f t="shared" si="20"/>
        <v>0</v>
      </c>
      <c r="AZ38" s="84">
        <f t="shared" si="21"/>
        <v>0</v>
      </c>
      <c r="BA38" s="79">
        <f t="shared" si="22"/>
        <v>0</v>
      </c>
      <c r="BB38" s="80"/>
      <c r="BC38" s="80"/>
      <c r="BD38" s="93">
        <f t="shared" si="23"/>
        <v>0</v>
      </c>
      <c r="BE38" s="93">
        <f>IFERROR(_xlfn.XLOOKUP(E38,'Aug Payment'!G:G,'Aug Payment'!AO:AO),"")</f>
        <v>0</v>
      </c>
      <c r="BF38" s="93" t="str">
        <f>IFERROR(_xlfn.XLOOKUP(F38,'Aug Payment'!H:H,'Aug Payment'!AQ:AQ),"0.00")</f>
        <v>0.00</v>
      </c>
      <c r="BG38" s="93">
        <f t="shared" si="24"/>
        <v>0</v>
      </c>
      <c r="BH38" s="93">
        <f t="shared" si="25"/>
        <v>0</v>
      </c>
      <c r="BI38" s="79"/>
      <c r="BJ38" s="78"/>
      <c r="BK38" s="77"/>
      <c r="BL38" s="84"/>
      <c r="BM38" s="84"/>
      <c r="BN38" s="79"/>
      <c r="BO38" s="80"/>
      <c r="BP38" s="80"/>
      <c r="BQ38" s="93"/>
      <c r="BR38" s="93"/>
      <c r="BS38" s="78"/>
      <c r="BT38" s="78"/>
      <c r="BU38" s="77"/>
      <c r="BV38" s="84"/>
      <c r="BW38" s="84"/>
      <c r="BX38" s="79"/>
      <c r="BY38" s="80"/>
      <c r="BZ38" s="80"/>
      <c r="CA38" s="93"/>
      <c r="CB38" s="93"/>
      <c r="CC38" s="79"/>
      <c r="CD38" s="78"/>
      <c r="CE38" s="77"/>
      <c r="CF38" s="84"/>
      <c r="CG38" s="84"/>
      <c r="CH38" s="79"/>
      <c r="CI38" s="80"/>
      <c r="CJ38" s="80"/>
      <c r="CK38" s="93"/>
      <c r="CL38" s="93"/>
      <c r="CN38" s="327">
        <f t="shared" si="29"/>
        <v>0</v>
      </c>
      <c r="CO38" s="327">
        <f t="shared" si="30"/>
        <v>120713.86014786037</v>
      </c>
      <c r="CP38" s="327">
        <f t="shared" si="12"/>
        <v>120713.86014786037</v>
      </c>
      <c r="CQ38" s="327">
        <f t="shared" si="13"/>
        <v>120713.86014786037</v>
      </c>
      <c r="CS38" s="475"/>
      <c r="CT38" s="287">
        <f t="shared" si="26"/>
        <v>0</v>
      </c>
      <c r="CU38" s="287">
        <f t="shared" si="27"/>
        <v>0</v>
      </c>
      <c r="CV38" s="327">
        <f t="shared" si="28"/>
        <v>0</v>
      </c>
      <c r="CW38" s="329" t="str">
        <f t="shared" si="14"/>
        <v/>
      </c>
      <c r="CX38" s="329" t="str">
        <f t="shared" si="15"/>
        <v/>
      </c>
    </row>
    <row r="39" spans="1:102" x14ac:dyDescent="0.25">
      <c r="A39" s="77">
        <v>10107</v>
      </c>
      <c r="B39" s="77">
        <v>3023509</v>
      </c>
      <c r="C39">
        <v>3509</v>
      </c>
      <c r="D39" s="77" t="s">
        <v>507</v>
      </c>
      <c r="E39" s="77" t="s">
        <v>207</v>
      </c>
      <c r="F39" s="77" t="s">
        <v>23723</v>
      </c>
      <c r="G39" s="77" t="s">
        <v>748</v>
      </c>
      <c r="H39" s="479">
        <v>67438</v>
      </c>
      <c r="I39" s="479">
        <v>67438</v>
      </c>
      <c r="J39" s="479">
        <v>0</v>
      </c>
      <c r="K39" s="479">
        <f t="shared" si="3"/>
        <v>67438</v>
      </c>
      <c r="L39" s="479">
        <f t="shared" si="4"/>
        <v>0</v>
      </c>
      <c r="M39" s="78">
        <f>SUMIFS('All Payrolls'!$G:$G,'All Payrolls'!$F:$F,$M$1, 'All Payrolls'!$A:$A,'Monthly Payroll Deductions'!$B39)</f>
        <v>185877.97000000003</v>
      </c>
      <c r="N39" s="78"/>
      <c r="O39" s="77"/>
      <c r="P39" s="84">
        <f t="shared" si="5"/>
        <v>185877.97000000003</v>
      </c>
      <c r="Q39" s="84">
        <f>IFERROR(_xlfn.XLOOKUP(E39,'April Payment'!H:H,'April Payment'!AR:AR),"")</f>
        <v>182859.75999999998</v>
      </c>
      <c r="R39" s="159">
        <f>IFERROR(_xlfn.XLOOKUP(E39,'April Payment'!H:H,'April Payment'!AL:AL),"")</f>
        <v>250297.75999999998</v>
      </c>
      <c r="S39" s="79">
        <f>SUMIFS('All Payrolls'!$G:$G,'All Payrolls'!$F:$F,$S$1, 'All Payrolls'!$A:$A,'Monthly Payroll Deductions'!$B39)</f>
        <v>179288.29</v>
      </c>
      <c r="T39" s="80"/>
      <c r="U39" s="80"/>
      <c r="V39" s="93">
        <f t="shared" si="6"/>
        <v>179288.29</v>
      </c>
      <c r="W39" s="93">
        <f>IFERROR(_xlfn.XLOOKUP(E39,'May Payment'!H:H,'May Payment'!AQ:AQ),"")</f>
        <v>185877.97000000003</v>
      </c>
      <c r="X39" s="93">
        <f>IFERROR(_xlfn.XLOOKUP(E39,'May Payment'!H:H,'May Payment'!AY:AY),"")</f>
        <v>0</v>
      </c>
      <c r="Y39" s="511">
        <f>IFERROR(_xlfn.XLOOKUP(E39,'May Payment'!H:H,'May Payment'!AZ:AZ),"")</f>
        <v>0</v>
      </c>
      <c r="Z39" s="511">
        <f t="shared" si="7"/>
        <v>0</v>
      </c>
      <c r="AA39" s="93">
        <f>IFERROR(_xlfn.XLOOKUP(E39,'May Payment'!H:H,'May Payment'!AK:AK),"")</f>
        <v>185877.97000000003</v>
      </c>
      <c r="AB39" s="160">
        <f t="shared" si="8"/>
        <v>0</v>
      </c>
      <c r="AC39" s="79">
        <f>SUMIFS('All Payrolls'!$G:$G,'All Payrolls'!$F:$F,$AC$1, 'All Payrolls'!$A:$A,'Monthly Payroll Deductions'!$B39)</f>
        <v>179646.02000000002</v>
      </c>
      <c r="AD39" s="80"/>
      <c r="AE39" s="80"/>
      <c r="AF39" s="84">
        <f t="shared" si="16"/>
        <v>179646.02000000002</v>
      </c>
      <c r="AG39" s="84">
        <f>IFERROR(_xlfn.XLOOKUP(E39,'June Payment'!G:G,'June Payment'!AO:AO),"")</f>
        <v>179288.28999999995</v>
      </c>
      <c r="AH39" s="84">
        <f>IFERROR(_xlfn.XLOOKUP(E39,'June Payment'!G:G,'June Payment'!AQ:AQ),"")</f>
        <v>0</v>
      </c>
      <c r="AI39" s="84">
        <f>IFERROR(_xlfn.XLOOKUP(E39,'June Payment'!G:G,'June Payment'!AR:AR),"")</f>
        <v>179288.28999999995</v>
      </c>
      <c r="AJ39" s="84">
        <f t="shared" si="9"/>
        <v>0</v>
      </c>
      <c r="AK39" s="79">
        <f>SUMIFS('All Payrolls'!$G:$G,'All Payrolls'!$F:$F,$AK$1, 'All Payrolls'!$A:$A,'Monthly Payroll Deductions'!$B39)</f>
        <v>178305.56</v>
      </c>
      <c r="AL39" s="80"/>
      <c r="AM39" s="80"/>
      <c r="AN39" s="93">
        <f t="shared" si="17"/>
        <v>178305.56</v>
      </c>
      <c r="AO39" s="93">
        <v>179646.02000000002</v>
      </c>
      <c r="AP39" s="93">
        <v>0</v>
      </c>
      <c r="AQ39" s="93">
        <v>179646.02000000002</v>
      </c>
      <c r="AR39" s="93">
        <f t="shared" si="18"/>
        <v>0</v>
      </c>
      <c r="AS39" s="326">
        <f>SUMIFS('All Payrolls'!$G:$G,'All Payrolls'!$F:$F,$AS$1, 'All Payrolls'!$A:$A,'Monthly Payroll Deductions'!$B39)</f>
        <v>185196.48000000004</v>
      </c>
      <c r="AT39" s="326"/>
      <c r="AU39" s="326"/>
      <c r="AV39" s="84">
        <f t="shared" si="19"/>
        <v>185196.48000000004</v>
      </c>
      <c r="AW39" s="84">
        <f>IFERROR(_xlfn.XLOOKUP(E39,'Aug Payment'!G:G,'Aug Payment'!AO:AO),"")</f>
        <v>178305.56</v>
      </c>
      <c r="AX39" s="84" t="str">
        <f>IFERROR(_xlfn.XLOOKUP(F39,'Aug Payment'!H:H,'Aug Payment'!AQ:AQ),"0.00")</f>
        <v>0.00</v>
      </c>
      <c r="AY39" s="84">
        <f t="shared" si="20"/>
        <v>178305.56</v>
      </c>
      <c r="AZ39" s="84">
        <f t="shared" si="21"/>
        <v>0</v>
      </c>
      <c r="BA39" s="79">
        <f t="shared" si="22"/>
        <v>185196.48000000004</v>
      </c>
      <c r="BB39" s="80"/>
      <c r="BC39" s="80"/>
      <c r="BD39" s="93">
        <f t="shared" si="23"/>
        <v>185196.48000000004</v>
      </c>
      <c r="BE39" s="93">
        <f>IFERROR(_xlfn.XLOOKUP(E39,'Aug Payment'!G:G,'Aug Payment'!AO:AO),"")</f>
        <v>178305.56</v>
      </c>
      <c r="BF39" s="93" t="str">
        <f>IFERROR(_xlfn.XLOOKUP(F39,'Aug Payment'!H:H,'Aug Payment'!AQ:AQ),"0.00")</f>
        <v>0.00</v>
      </c>
      <c r="BG39" s="93">
        <f t="shared" si="24"/>
        <v>178305.56</v>
      </c>
      <c r="BH39" s="93">
        <f t="shared" si="25"/>
        <v>0</v>
      </c>
      <c r="BI39" s="79"/>
      <c r="BJ39" s="78"/>
      <c r="BK39" s="77"/>
      <c r="BL39" s="84"/>
      <c r="BM39" s="84"/>
      <c r="BN39" s="79"/>
      <c r="BO39" s="80"/>
      <c r="BP39" s="80"/>
      <c r="BQ39" s="93"/>
      <c r="BR39" s="93"/>
      <c r="BS39" s="78"/>
      <c r="BT39" s="78"/>
      <c r="BU39" s="77"/>
      <c r="BV39" s="84"/>
      <c r="BW39" s="84"/>
      <c r="BX39" s="79"/>
      <c r="BY39" s="80"/>
      <c r="BZ39" s="80"/>
      <c r="CA39" s="93"/>
      <c r="CB39" s="93"/>
      <c r="CC39" s="79"/>
      <c r="CD39" s="78"/>
      <c r="CE39" s="77"/>
      <c r="CF39" s="84"/>
      <c r="CG39" s="84"/>
      <c r="CH39" s="79"/>
      <c r="CI39" s="80"/>
      <c r="CJ39" s="80"/>
      <c r="CK39" s="93"/>
      <c r="CL39" s="93"/>
      <c r="CN39" s="327">
        <f t="shared" si="29"/>
        <v>1271816.3600000001</v>
      </c>
      <c r="CO39" s="327">
        <f t="shared" si="30"/>
        <v>609232.06999999995</v>
      </c>
      <c r="CP39" s="327">
        <f t="shared" si="12"/>
        <v>-662584.29000000015</v>
      </c>
      <c r="CQ39" s="327">
        <f t="shared" si="13"/>
        <v>-662584.29000000015</v>
      </c>
      <c r="CS39" s="475"/>
      <c r="CT39" s="287">
        <f t="shared" si="26"/>
        <v>544812.28</v>
      </c>
      <c r="CU39" s="287">
        <f t="shared" si="27"/>
        <v>548026.0199999999</v>
      </c>
      <c r="CV39" s="327">
        <f t="shared" si="28"/>
        <v>-3213.7399999998743</v>
      </c>
      <c r="CW39" s="329">
        <f t="shared" si="14"/>
        <v>-3213.7399999998743</v>
      </c>
      <c r="CX39" s="329" t="str">
        <f t="shared" si="15"/>
        <v/>
      </c>
    </row>
    <row r="40" spans="1:102" x14ac:dyDescent="0.25">
      <c r="A40" s="77">
        <v>10108</v>
      </c>
      <c r="B40" s="77">
        <v>3023507</v>
      </c>
      <c r="C40">
        <v>3507</v>
      </c>
      <c r="D40" s="77" t="s">
        <v>516</v>
      </c>
      <c r="E40" s="77" t="s">
        <v>83</v>
      </c>
      <c r="F40" s="77" t="s">
        <v>23723</v>
      </c>
      <c r="G40" s="77" t="s">
        <v>748</v>
      </c>
      <c r="H40" s="479">
        <v>-12249.120000000112</v>
      </c>
      <c r="I40" s="479">
        <v>0</v>
      </c>
      <c r="J40" s="479">
        <v>-12249.120000000112</v>
      </c>
      <c r="K40" s="479">
        <f t="shared" si="3"/>
        <v>-12249.120000000112</v>
      </c>
      <c r="L40" s="479">
        <f t="shared" si="4"/>
        <v>0</v>
      </c>
      <c r="M40" s="78">
        <f>SUMIFS('All Payrolls'!$G:$G,'All Payrolls'!$F:$F,$M$1, 'All Payrolls'!$A:$A,'Monthly Payroll Deductions'!$B40)</f>
        <v>69955.660000000018</v>
      </c>
      <c r="N40" s="78"/>
      <c r="O40" s="77"/>
      <c r="P40" s="84">
        <f t="shared" si="5"/>
        <v>69955.660000000018</v>
      </c>
      <c r="Q40" s="84">
        <f>IFERROR(_xlfn.XLOOKUP(E40,'April Payment'!H:H,'April Payment'!AR:AR),"")</f>
        <v>56313.939999999995</v>
      </c>
      <c r="R40" s="159">
        <f>IFERROR(_xlfn.XLOOKUP(E40,'April Payment'!H:H,'April Payment'!AL:AL),"")</f>
        <v>44064.819999999883</v>
      </c>
      <c r="S40" s="79">
        <f>SUMIFS('All Payrolls'!$G:$G,'All Payrolls'!$F:$F,$S$1, 'All Payrolls'!$A:$A,'Monthly Payroll Deductions'!$B40)</f>
        <v>69946.570000000007</v>
      </c>
      <c r="T40" s="80"/>
      <c r="U40" s="80"/>
      <c r="V40" s="93">
        <f t="shared" si="6"/>
        <v>69946.570000000007</v>
      </c>
      <c r="W40" s="93">
        <f>IFERROR(_xlfn.XLOOKUP(E40,'May Payment'!H:H,'May Payment'!AQ:AQ),"")</f>
        <v>69955.660000000018</v>
      </c>
      <c r="X40" s="93">
        <f>IFERROR(_xlfn.XLOOKUP(E40,'May Payment'!H:H,'May Payment'!AY:AY),"")</f>
        <v>0</v>
      </c>
      <c r="Y40" s="511">
        <f>IFERROR(_xlfn.XLOOKUP(E40,'May Payment'!H:H,'May Payment'!AZ:AZ),"")</f>
        <v>0</v>
      </c>
      <c r="Z40" s="511">
        <f t="shared" si="7"/>
        <v>0</v>
      </c>
      <c r="AA40" s="93">
        <f>IFERROR(_xlfn.XLOOKUP(E40,'May Payment'!H:H,'May Payment'!AK:AK),"")</f>
        <v>69955.660000000018</v>
      </c>
      <c r="AB40" s="160">
        <f t="shared" si="8"/>
        <v>0</v>
      </c>
      <c r="AC40" s="79">
        <f>SUMIFS('All Payrolls'!$G:$G,'All Payrolls'!$F:$F,$AC$1, 'All Payrolls'!$A:$A,'Monthly Payroll Deductions'!$B40)</f>
        <v>70502.16</v>
      </c>
      <c r="AD40" s="80"/>
      <c r="AE40" s="80"/>
      <c r="AF40" s="84">
        <f t="shared" si="16"/>
        <v>70502.16</v>
      </c>
      <c r="AG40" s="84">
        <f>IFERROR(_xlfn.XLOOKUP(E40,'June Payment'!G:G,'June Payment'!AO:AO),"")</f>
        <v>69946.570000000094</v>
      </c>
      <c r="AH40" s="84">
        <f>IFERROR(_xlfn.XLOOKUP(E40,'June Payment'!G:G,'June Payment'!AQ:AQ),"")</f>
        <v>0</v>
      </c>
      <c r="AI40" s="84">
        <f>IFERROR(_xlfn.XLOOKUP(E40,'June Payment'!G:G,'June Payment'!AR:AR),"")</f>
        <v>69946.570000000094</v>
      </c>
      <c r="AJ40" s="84">
        <f t="shared" si="9"/>
        <v>0</v>
      </c>
      <c r="AK40" s="79">
        <f>SUMIFS('All Payrolls'!$G:$G,'All Payrolls'!$F:$F,$AK$1, 'All Payrolls'!$A:$A,'Monthly Payroll Deductions'!$B40)</f>
        <v>68048.69</v>
      </c>
      <c r="AL40" s="80"/>
      <c r="AM40" s="80"/>
      <c r="AN40" s="93">
        <f t="shared" si="17"/>
        <v>68048.69</v>
      </c>
      <c r="AO40" s="93">
        <v>70502.16</v>
      </c>
      <c r="AP40" s="93">
        <v>0</v>
      </c>
      <c r="AQ40" s="93">
        <v>70502.16</v>
      </c>
      <c r="AR40" s="93">
        <f t="shared" si="18"/>
        <v>0</v>
      </c>
      <c r="AS40" s="326">
        <f>SUMIFS('All Payrolls'!$G:$G,'All Payrolls'!$F:$F,$AS$1, 'All Payrolls'!$A:$A,'Monthly Payroll Deductions'!$B40)</f>
        <v>79887.83</v>
      </c>
      <c r="AT40" s="326"/>
      <c r="AU40" s="326"/>
      <c r="AV40" s="84">
        <f t="shared" si="19"/>
        <v>79887.83</v>
      </c>
      <c r="AW40" s="84">
        <f>IFERROR(_xlfn.XLOOKUP(E40,'Aug Payment'!G:G,'Aug Payment'!AO:AO),"")</f>
        <v>68048.69</v>
      </c>
      <c r="AX40" s="84" t="str">
        <f>IFERROR(_xlfn.XLOOKUP(F40,'Aug Payment'!H:H,'Aug Payment'!AQ:AQ),"0.00")</f>
        <v>0.00</v>
      </c>
      <c r="AY40" s="84">
        <f t="shared" si="20"/>
        <v>68048.69</v>
      </c>
      <c r="AZ40" s="84">
        <f t="shared" si="21"/>
        <v>0</v>
      </c>
      <c r="BA40" s="79">
        <f t="shared" si="22"/>
        <v>79887.83</v>
      </c>
      <c r="BB40" s="80"/>
      <c r="BC40" s="80"/>
      <c r="BD40" s="93">
        <f t="shared" si="23"/>
        <v>79887.83</v>
      </c>
      <c r="BE40" s="93">
        <f>IFERROR(_xlfn.XLOOKUP(E40,'Aug Payment'!G:G,'Aug Payment'!AO:AO),"")</f>
        <v>68048.69</v>
      </c>
      <c r="BF40" s="93" t="str">
        <f>IFERROR(_xlfn.XLOOKUP(F40,'Aug Payment'!H:H,'Aug Payment'!AQ:AQ),"0.00")</f>
        <v>0.00</v>
      </c>
      <c r="BG40" s="93">
        <f t="shared" si="24"/>
        <v>68048.69</v>
      </c>
      <c r="BH40" s="93">
        <f t="shared" si="25"/>
        <v>0</v>
      </c>
      <c r="BI40" s="79"/>
      <c r="BJ40" s="78"/>
      <c r="BK40" s="77"/>
      <c r="BL40" s="84"/>
      <c r="BM40" s="84"/>
      <c r="BN40" s="79"/>
      <c r="BO40" s="80"/>
      <c r="BP40" s="80"/>
      <c r="BQ40" s="93"/>
      <c r="BR40" s="93"/>
      <c r="BS40" s="78"/>
      <c r="BT40" s="78"/>
      <c r="BU40" s="77"/>
      <c r="BV40" s="84"/>
      <c r="BW40" s="84"/>
      <c r="BX40" s="79"/>
      <c r="BY40" s="80"/>
      <c r="BZ40" s="80"/>
      <c r="CA40" s="93"/>
      <c r="CB40" s="93"/>
      <c r="CC40" s="79"/>
      <c r="CD40" s="78"/>
      <c r="CE40" s="77"/>
      <c r="CF40" s="84"/>
      <c r="CG40" s="84"/>
      <c r="CH40" s="79"/>
      <c r="CI40" s="80"/>
      <c r="CJ40" s="80"/>
      <c r="CK40" s="93"/>
      <c r="CL40" s="93"/>
      <c r="CN40" s="327">
        <f t="shared" si="29"/>
        <v>506277.43000000011</v>
      </c>
      <c r="CO40" s="327">
        <f t="shared" si="30"/>
        <v>184513.55</v>
      </c>
      <c r="CP40" s="327">
        <f t="shared" si="12"/>
        <v>-321763.88000000012</v>
      </c>
      <c r="CQ40" s="327">
        <f t="shared" si="13"/>
        <v>-321763.88000000012</v>
      </c>
      <c r="CS40" s="475"/>
      <c r="CT40" s="287">
        <f t="shared" si="26"/>
        <v>210404.39000000004</v>
      </c>
      <c r="CU40" s="287">
        <f t="shared" si="27"/>
        <v>196216.1700000001</v>
      </c>
      <c r="CV40" s="327">
        <f t="shared" si="28"/>
        <v>14188.219999999943</v>
      </c>
      <c r="CW40" s="329" t="str">
        <f t="shared" si="14"/>
        <v/>
      </c>
      <c r="CX40" s="329">
        <f t="shared" si="15"/>
        <v>14188.219999999943</v>
      </c>
    </row>
    <row r="41" spans="1:102" x14ac:dyDescent="0.25">
      <c r="A41" s="77">
        <v>10109</v>
      </c>
      <c r="B41" s="77">
        <v>3022054</v>
      </c>
      <c r="C41">
        <v>2054</v>
      </c>
      <c r="D41" s="77" t="s">
        <v>534</v>
      </c>
      <c r="E41" s="77" t="s">
        <v>80</v>
      </c>
      <c r="F41" s="77" t="s">
        <v>23723</v>
      </c>
      <c r="G41" s="77" t="s">
        <v>748</v>
      </c>
      <c r="H41" s="479">
        <v>2494.9099999999162</v>
      </c>
      <c r="I41" s="479">
        <v>2494.9099999999162</v>
      </c>
      <c r="J41" s="479">
        <v>0</v>
      </c>
      <c r="K41" s="479">
        <f t="shared" si="3"/>
        <v>2494.9099999999162</v>
      </c>
      <c r="L41" s="479">
        <f t="shared" si="4"/>
        <v>0</v>
      </c>
      <c r="M41" s="78">
        <f>SUMIFS('All Payrolls'!$G:$G,'All Payrolls'!$F:$F,$M$1, 'All Payrolls'!$A:$A,'Monthly Payroll Deductions'!$B41)</f>
        <v>86673.250000000044</v>
      </c>
      <c r="N41" s="78"/>
      <c r="O41" s="77"/>
      <c r="P41" s="84">
        <f t="shared" si="5"/>
        <v>86673.250000000044</v>
      </c>
      <c r="Q41" s="84">
        <f>IFERROR(_xlfn.XLOOKUP(E41,'April Payment'!H:H,'April Payment'!AR:AR),"")</f>
        <v>79338.109999999957</v>
      </c>
      <c r="R41" s="159">
        <f>IFERROR(_xlfn.XLOOKUP(E41,'April Payment'!H:H,'April Payment'!AL:AL),"")</f>
        <v>81833.019999999873</v>
      </c>
      <c r="S41" s="79">
        <f>SUMIFS('All Payrolls'!$G:$G,'All Payrolls'!$F:$F,$S$1, 'All Payrolls'!$A:$A,'Monthly Payroll Deductions'!$B41)</f>
        <v>88686.87999999999</v>
      </c>
      <c r="T41" s="80"/>
      <c r="U41" s="80"/>
      <c r="V41" s="93">
        <f t="shared" si="6"/>
        <v>88686.87999999999</v>
      </c>
      <c r="W41" s="93">
        <f>IFERROR(_xlfn.XLOOKUP(E41,'May Payment'!H:H,'May Payment'!AQ:AQ),"")</f>
        <v>86673.250000000044</v>
      </c>
      <c r="X41" s="93">
        <f>IFERROR(_xlfn.XLOOKUP(E41,'May Payment'!H:H,'May Payment'!AY:AY),"")</f>
        <v>0</v>
      </c>
      <c r="Y41" s="511">
        <f>IFERROR(_xlfn.XLOOKUP(E41,'May Payment'!H:H,'May Payment'!AZ:AZ),"")</f>
        <v>0</v>
      </c>
      <c r="Z41" s="511">
        <f t="shared" si="7"/>
        <v>0</v>
      </c>
      <c r="AA41" s="93">
        <f>IFERROR(_xlfn.XLOOKUP(E41,'May Payment'!H:H,'May Payment'!AK:AK),"")</f>
        <v>86673.250000000044</v>
      </c>
      <c r="AB41" s="160">
        <f t="shared" si="8"/>
        <v>0</v>
      </c>
      <c r="AC41" s="79">
        <f>SUMIFS('All Payrolls'!$G:$G,'All Payrolls'!$F:$F,$AC$1, 'All Payrolls'!$A:$A,'Monthly Payroll Deductions'!$B41)</f>
        <v>86982.219999999972</v>
      </c>
      <c r="AD41" s="80"/>
      <c r="AE41" s="80"/>
      <c r="AF41" s="84">
        <f t="shared" si="16"/>
        <v>86982.219999999972</v>
      </c>
      <c r="AG41" s="84">
        <f>IFERROR(_xlfn.XLOOKUP(E41,'June Payment'!G:G,'June Payment'!AO:AO),"")</f>
        <v>88686.87999999999</v>
      </c>
      <c r="AH41" s="84">
        <f>IFERROR(_xlfn.XLOOKUP(E41,'June Payment'!G:G,'June Payment'!AQ:AQ),"")</f>
        <v>0</v>
      </c>
      <c r="AI41" s="84">
        <f>IFERROR(_xlfn.XLOOKUP(E41,'June Payment'!G:G,'June Payment'!AR:AR),"")</f>
        <v>88686.87999999999</v>
      </c>
      <c r="AJ41" s="84">
        <f t="shared" si="9"/>
        <v>0</v>
      </c>
      <c r="AK41" s="79">
        <f>SUMIFS('All Payrolls'!$G:$G,'All Payrolls'!$F:$F,$AK$1, 'All Payrolls'!$A:$A,'Monthly Payroll Deductions'!$B41)</f>
        <v>91824.159999999989</v>
      </c>
      <c r="AL41" s="80"/>
      <c r="AM41" s="80"/>
      <c r="AN41" s="93">
        <f t="shared" si="17"/>
        <v>91824.159999999989</v>
      </c>
      <c r="AO41" s="93">
        <v>86982.219999999972</v>
      </c>
      <c r="AP41" s="93">
        <v>0</v>
      </c>
      <c r="AQ41" s="93">
        <v>86982.219999999972</v>
      </c>
      <c r="AR41" s="93">
        <f t="shared" si="18"/>
        <v>0</v>
      </c>
      <c r="AS41" s="326">
        <f>SUMIFS('All Payrolls'!$G:$G,'All Payrolls'!$F:$F,$AS$1, 'All Payrolls'!$A:$A,'Monthly Payroll Deductions'!$B41)</f>
        <v>86851.59</v>
      </c>
      <c r="AT41" s="326"/>
      <c r="AU41" s="326"/>
      <c r="AV41" s="84">
        <f t="shared" si="19"/>
        <v>86851.59</v>
      </c>
      <c r="AW41" s="84">
        <f>IFERROR(_xlfn.XLOOKUP(E41,'Aug Payment'!G:G,'Aug Payment'!AO:AO),"")</f>
        <v>91824.159999999989</v>
      </c>
      <c r="AX41" s="84" t="str">
        <f>IFERROR(_xlfn.XLOOKUP(F41,'Aug Payment'!H:H,'Aug Payment'!AQ:AQ),"0.00")</f>
        <v>0.00</v>
      </c>
      <c r="AY41" s="84">
        <f t="shared" si="20"/>
        <v>91824.159999999989</v>
      </c>
      <c r="AZ41" s="84">
        <f t="shared" si="21"/>
        <v>0</v>
      </c>
      <c r="BA41" s="79">
        <f t="shared" si="22"/>
        <v>86851.59</v>
      </c>
      <c r="BB41" s="80"/>
      <c r="BC41" s="80"/>
      <c r="BD41" s="93">
        <f t="shared" si="23"/>
        <v>86851.59</v>
      </c>
      <c r="BE41" s="93">
        <f>IFERROR(_xlfn.XLOOKUP(E41,'Aug Payment'!G:G,'Aug Payment'!AO:AO),"")</f>
        <v>91824.159999999989</v>
      </c>
      <c r="BF41" s="93" t="str">
        <f>IFERROR(_xlfn.XLOOKUP(F41,'Aug Payment'!H:H,'Aug Payment'!AQ:AQ),"0.00")</f>
        <v>0.00</v>
      </c>
      <c r="BG41" s="93">
        <f t="shared" si="24"/>
        <v>91824.159999999989</v>
      </c>
      <c r="BH41" s="93">
        <f t="shared" si="25"/>
        <v>0</v>
      </c>
      <c r="BI41" s="79"/>
      <c r="BJ41" s="78"/>
      <c r="BK41" s="77"/>
      <c r="BL41" s="84"/>
      <c r="BM41" s="84"/>
      <c r="BN41" s="79"/>
      <c r="BO41" s="80"/>
      <c r="BP41" s="80"/>
      <c r="BQ41" s="93"/>
      <c r="BR41" s="93"/>
      <c r="BS41" s="78"/>
      <c r="BT41" s="78"/>
      <c r="BU41" s="77"/>
      <c r="BV41" s="84"/>
      <c r="BW41" s="84"/>
      <c r="BX41" s="79"/>
      <c r="BY41" s="80"/>
      <c r="BZ41" s="80"/>
      <c r="CA41" s="93"/>
      <c r="CB41" s="93"/>
      <c r="CC41" s="79"/>
      <c r="CD41" s="78"/>
      <c r="CE41" s="77"/>
      <c r="CF41" s="84"/>
      <c r="CG41" s="84"/>
      <c r="CH41" s="79"/>
      <c r="CI41" s="80"/>
      <c r="CJ41" s="80"/>
      <c r="CK41" s="93"/>
      <c r="CL41" s="93"/>
      <c r="CN41" s="327">
        <f t="shared" si="29"/>
        <v>619693.85</v>
      </c>
      <c r="CO41" s="327">
        <f t="shared" si="30"/>
        <v>257502.11999999982</v>
      </c>
      <c r="CP41" s="327">
        <f t="shared" si="12"/>
        <v>-362191.73000000016</v>
      </c>
      <c r="CQ41" s="327">
        <f t="shared" si="13"/>
        <v>-362191.73000000016</v>
      </c>
      <c r="CS41" s="475"/>
      <c r="CT41" s="287">
        <f t="shared" si="26"/>
        <v>262342.34999999998</v>
      </c>
      <c r="CU41" s="287">
        <f t="shared" si="27"/>
        <v>254698.23999999999</v>
      </c>
      <c r="CV41" s="327">
        <f t="shared" si="28"/>
        <v>7644.109999999986</v>
      </c>
      <c r="CW41" s="329" t="str">
        <f t="shared" si="14"/>
        <v/>
      </c>
      <c r="CX41" s="329">
        <f t="shared" si="15"/>
        <v>7644.109999999986</v>
      </c>
    </row>
    <row r="42" spans="1:102" x14ac:dyDescent="0.25">
      <c r="A42" s="77">
        <v>10110</v>
      </c>
      <c r="B42" s="77">
        <v>3023510</v>
      </c>
      <c r="C42">
        <v>3510</v>
      </c>
      <c r="D42" s="77" t="s">
        <v>498</v>
      </c>
      <c r="E42" s="77" t="s">
        <v>236</v>
      </c>
      <c r="F42" s="77" t="s">
        <v>23723</v>
      </c>
      <c r="G42" s="77" t="s">
        <v>748</v>
      </c>
      <c r="H42" s="479">
        <v>15073.863914001035</v>
      </c>
      <c r="I42" s="479">
        <v>15073.863914001035</v>
      </c>
      <c r="J42" s="479">
        <v>0</v>
      </c>
      <c r="K42" s="479">
        <f t="shared" si="3"/>
        <v>15073.863914001035</v>
      </c>
      <c r="L42" s="479">
        <f t="shared" si="4"/>
        <v>0</v>
      </c>
      <c r="M42" s="78">
        <f>SUMIFS('All Payrolls'!$G:$G,'All Payrolls'!$F:$F,$M$1, 'All Payrolls'!$A:$A,'Monthly Payroll Deductions'!$B42)</f>
        <v>162669.77000000002</v>
      </c>
      <c r="N42" s="78"/>
      <c r="O42" s="77"/>
      <c r="P42" s="84">
        <f t="shared" si="5"/>
        <v>162669.77000000002</v>
      </c>
      <c r="Q42" s="84">
        <f>IFERROR(_xlfn.XLOOKUP(E42,'April Payment'!H:H,'April Payment'!AR:AR),"")</f>
        <v>164471.09000000005</v>
      </c>
      <c r="R42" s="159">
        <f>IFERROR(_xlfn.XLOOKUP(E42,'April Payment'!H:H,'April Payment'!AL:AL),"")</f>
        <v>179544.95391400109</v>
      </c>
      <c r="S42" s="79">
        <f>SUMIFS('All Payrolls'!$G:$G,'All Payrolls'!$F:$F,$S$1, 'All Payrolls'!$A:$A,'Monthly Payroll Deductions'!$B42)</f>
        <v>164326.10000000003</v>
      </c>
      <c r="T42" s="80"/>
      <c r="U42" s="80"/>
      <c r="V42" s="93">
        <f t="shared" si="6"/>
        <v>164326.10000000003</v>
      </c>
      <c r="W42" s="93">
        <f>IFERROR(_xlfn.XLOOKUP(E42,'May Payment'!H:H,'May Payment'!AQ:AQ),"")</f>
        <v>162669.77000000002</v>
      </c>
      <c r="X42" s="93">
        <f>IFERROR(_xlfn.XLOOKUP(E42,'May Payment'!H:H,'May Payment'!AY:AY),"")</f>
        <v>0</v>
      </c>
      <c r="Y42" s="511">
        <f>IFERROR(_xlfn.XLOOKUP(E42,'May Payment'!H:H,'May Payment'!AZ:AZ),"")</f>
        <v>0</v>
      </c>
      <c r="Z42" s="511">
        <f t="shared" si="7"/>
        <v>0</v>
      </c>
      <c r="AA42" s="93">
        <f>IFERROR(_xlfn.XLOOKUP(E42,'May Payment'!H:H,'May Payment'!AK:AK),"")</f>
        <v>162669.77000000002</v>
      </c>
      <c r="AB42" s="160">
        <f t="shared" si="8"/>
        <v>0</v>
      </c>
      <c r="AC42" s="79">
        <f>SUMIFS('All Payrolls'!$G:$G,'All Payrolls'!$F:$F,$AC$1, 'All Payrolls'!$A:$A,'Monthly Payroll Deductions'!$B42)</f>
        <v>161215.04999999996</v>
      </c>
      <c r="AD42" s="80"/>
      <c r="AE42" s="80"/>
      <c r="AF42" s="84">
        <f t="shared" si="16"/>
        <v>161215.04999999996</v>
      </c>
      <c r="AG42" s="84">
        <f>IFERROR(_xlfn.XLOOKUP(E42,'June Payment'!G:G,'June Payment'!AO:AO),"")</f>
        <v>164326.10000000012</v>
      </c>
      <c r="AH42" s="84">
        <f>IFERROR(_xlfn.XLOOKUP(E42,'June Payment'!G:G,'June Payment'!AQ:AQ),"")</f>
        <v>0</v>
      </c>
      <c r="AI42" s="84">
        <f>IFERROR(_xlfn.XLOOKUP(E42,'June Payment'!G:G,'June Payment'!AR:AR),"")</f>
        <v>164326.10000000012</v>
      </c>
      <c r="AJ42" s="84">
        <f t="shared" si="9"/>
        <v>0</v>
      </c>
      <c r="AK42" s="79">
        <f>SUMIFS('All Payrolls'!$G:$G,'All Payrolls'!$F:$F,$AK$1, 'All Payrolls'!$A:$A,'Monthly Payroll Deductions'!$B42)</f>
        <v>161182.74000000002</v>
      </c>
      <c r="AL42" s="80"/>
      <c r="AM42" s="80"/>
      <c r="AN42" s="93">
        <f t="shared" si="17"/>
        <v>161182.74000000002</v>
      </c>
      <c r="AO42" s="93">
        <v>161215.04999999996</v>
      </c>
      <c r="AP42" s="93">
        <v>0</v>
      </c>
      <c r="AQ42" s="93">
        <v>161215.04999999996</v>
      </c>
      <c r="AR42" s="93">
        <f t="shared" si="18"/>
        <v>0</v>
      </c>
      <c r="AS42" s="326">
        <f>SUMIFS('All Payrolls'!$G:$G,'All Payrolls'!$F:$F,$AS$1, 'All Payrolls'!$A:$A,'Monthly Payroll Deductions'!$B42)</f>
        <v>159091.84999999998</v>
      </c>
      <c r="AT42" s="326"/>
      <c r="AU42" s="326"/>
      <c r="AV42" s="84">
        <f t="shared" si="19"/>
        <v>159091.84999999998</v>
      </c>
      <c r="AW42" s="84">
        <f>IFERROR(_xlfn.XLOOKUP(E42,'Aug Payment'!G:G,'Aug Payment'!AO:AO),"")</f>
        <v>161182.74000000002</v>
      </c>
      <c r="AX42" s="84" t="str">
        <f>IFERROR(_xlfn.XLOOKUP(F42,'Aug Payment'!H:H,'Aug Payment'!AQ:AQ),"0.00")</f>
        <v>0.00</v>
      </c>
      <c r="AY42" s="84">
        <f t="shared" si="20"/>
        <v>161182.74000000002</v>
      </c>
      <c r="AZ42" s="84">
        <f t="shared" si="21"/>
        <v>0</v>
      </c>
      <c r="BA42" s="79">
        <f t="shared" si="22"/>
        <v>159091.84999999998</v>
      </c>
      <c r="BB42" s="80"/>
      <c r="BC42" s="80"/>
      <c r="BD42" s="93">
        <f t="shared" si="23"/>
        <v>159091.84999999998</v>
      </c>
      <c r="BE42" s="93">
        <f>IFERROR(_xlfn.XLOOKUP(E42,'Aug Payment'!G:G,'Aug Payment'!AO:AO),"")</f>
        <v>161182.74000000002</v>
      </c>
      <c r="BF42" s="93" t="str">
        <f>IFERROR(_xlfn.XLOOKUP(F42,'Aug Payment'!H:H,'Aug Payment'!AQ:AQ),"0.00")</f>
        <v>0.00</v>
      </c>
      <c r="BG42" s="93">
        <f t="shared" si="24"/>
        <v>161182.74000000002</v>
      </c>
      <c r="BH42" s="93">
        <f t="shared" si="25"/>
        <v>0</v>
      </c>
      <c r="BI42" s="79"/>
      <c r="BJ42" s="78"/>
      <c r="BK42" s="77"/>
      <c r="BL42" s="84"/>
      <c r="BM42" s="84"/>
      <c r="BN42" s="79"/>
      <c r="BO42" s="80"/>
      <c r="BP42" s="80"/>
      <c r="BQ42" s="93"/>
      <c r="BR42" s="93"/>
      <c r="BS42" s="78"/>
      <c r="BT42" s="78"/>
      <c r="BU42" s="77"/>
      <c r="BV42" s="84"/>
      <c r="BW42" s="84"/>
      <c r="BX42" s="79"/>
      <c r="BY42" s="80"/>
      <c r="BZ42" s="80"/>
      <c r="CA42" s="93"/>
      <c r="CB42" s="93"/>
      <c r="CC42" s="79"/>
      <c r="CD42" s="78"/>
      <c r="CE42" s="77"/>
      <c r="CF42" s="84"/>
      <c r="CG42" s="84"/>
      <c r="CH42" s="79"/>
      <c r="CI42" s="80"/>
      <c r="CJ42" s="80"/>
      <c r="CK42" s="93"/>
      <c r="CL42" s="93"/>
      <c r="CN42" s="327">
        <f t="shared" si="29"/>
        <v>1128760.1000000001</v>
      </c>
      <c r="CO42" s="327">
        <f t="shared" si="30"/>
        <v>505086.10391400114</v>
      </c>
      <c r="CP42" s="327">
        <f t="shared" si="12"/>
        <v>-623673.99608599895</v>
      </c>
      <c r="CQ42" s="327">
        <f t="shared" si="13"/>
        <v>-623673.99608599895</v>
      </c>
      <c r="CS42" s="475"/>
      <c r="CT42" s="287">
        <f t="shared" si="26"/>
        <v>488210.92000000004</v>
      </c>
      <c r="CU42" s="287">
        <f t="shared" si="27"/>
        <v>491466.9600000002</v>
      </c>
      <c r="CV42" s="327">
        <f t="shared" si="28"/>
        <v>-3256.0400000001537</v>
      </c>
      <c r="CW42" s="329">
        <f t="shared" si="14"/>
        <v>-3256.0400000001537</v>
      </c>
      <c r="CX42" s="329" t="str">
        <f t="shared" si="15"/>
        <v/>
      </c>
    </row>
    <row r="43" spans="1:102" x14ac:dyDescent="0.25">
      <c r="A43" s="77">
        <v>10114</v>
      </c>
      <c r="B43" s="77" t="s">
        <v>23901</v>
      </c>
      <c r="C43">
        <v>3513</v>
      </c>
      <c r="D43" s="77" t="s">
        <v>76</v>
      </c>
      <c r="E43" s="77" t="s">
        <v>77</v>
      </c>
      <c r="F43" s="77" t="s">
        <v>23723</v>
      </c>
      <c r="G43" s="77" t="s">
        <v>748</v>
      </c>
      <c r="H43" s="479">
        <v>90960.732653538464</v>
      </c>
      <c r="I43" s="479">
        <v>90960.732653538464</v>
      </c>
      <c r="J43" s="479">
        <v>0</v>
      </c>
      <c r="K43" s="479">
        <f t="shared" si="3"/>
        <v>90960.732653538464</v>
      </c>
      <c r="L43" s="479">
        <f t="shared" si="4"/>
        <v>0</v>
      </c>
      <c r="M43" s="78">
        <f>SUMIFS('All Payrolls'!$G:$G,'All Payrolls'!$F:$F,$M$1, 'All Payrolls'!$A:$A,'Monthly Payroll Deductions'!$B43)</f>
        <v>174152.11000000002</v>
      </c>
      <c r="N43" s="78"/>
      <c r="O43" s="77"/>
      <c r="P43" s="84">
        <f t="shared" si="5"/>
        <v>174152.11000000002</v>
      </c>
      <c r="Q43" s="84">
        <f>IFERROR(_xlfn.XLOOKUP(E43,'April Payment'!H:H,'April Payment'!AR:AR),"")</f>
        <v>170021.20999999985</v>
      </c>
      <c r="R43" s="159">
        <f>IFERROR(_xlfn.XLOOKUP(E43,'April Payment'!H:H,'April Payment'!AL:AL),"")</f>
        <v>260981.94265353831</v>
      </c>
      <c r="S43" s="79">
        <f>SUMIFS('All Payrolls'!$G:$G,'All Payrolls'!$F:$F,$S$1, 'All Payrolls'!$A:$A,'Monthly Payroll Deductions'!$B43)</f>
        <v>172739.36000000002</v>
      </c>
      <c r="T43" s="80"/>
      <c r="U43" s="80"/>
      <c r="V43" s="93">
        <f t="shared" si="6"/>
        <v>172739.36000000002</v>
      </c>
      <c r="W43" s="93">
        <f>IFERROR(_xlfn.XLOOKUP(E43,'May Payment'!H:H,'May Payment'!AQ:AQ),"")</f>
        <v>174152.11000000002</v>
      </c>
      <c r="X43" s="93">
        <f>IFERROR(_xlfn.XLOOKUP(E43,'May Payment'!H:H,'May Payment'!AY:AY),"")</f>
        <v>0</v>
      </c>
      <c r="Y43" s="511">
        <f>IFERROR(_xlfn.XLOOKUP(E43,'May Payment'!H:H,'May Payment'!AZ:AZ),"")</f>
        <v>0</v>
      </c>
      <c r="Z43" s="511">
        <f t="shared" si="7"/>
        <v>0</v>
      </c>
      <c r="AA43" s="93">
        <f>IFERROR(_xlfn.XLOOKUP(E43,'May Payment'!H:H,'May Payment'!AK:AK),"")</f>
        <v>174152.11000000002</v>
      </c>
      <c r="AB43" s="160">
        <f t="shared" si="8"/>
        <v>0</v>
      </c>
      <c r="AC43" s="79">
        <f>SUMIFS('All Payrolls'!$G:$G,'All Payrolls'!$F:$F,$AC$1, 'All Payrolls'!$A:$A,'Monthly Payroll Deductions'!$B43)</f>
        <v>169968.55000000019</v>
      </c>
      <c r="AD43" s="80"/>
      <c r="AE43" s="80"/>
      <c r="AF43" s="84">
        <f t="shared" si="16"/>
        <v>169968.55000000019</v>
      </c>
      <c r="AG43" s="84">
        <f>IFERROR(_xlfn.XLOOKUP(E43,'June Payment'!G:G,'June Payment'!AO:AO),"")</f>
        <v>172739.35999999972</v>
      </c>
      <c r="AH43" s="84">
        <f>IFERROR(_xlfn.XLOOKUP(E43,'June Payment'!G:G,'June Payment'!AQ:AQ),"")</f>
        <v>0</v>
      </c>
      <c r="AI43" s="84">
        <f>IFERROR(_xlfn.XLOOKUP(E43,'June Payment'!G:G,'June Payment'!AR:AR),"")</f>
        <v>172739.35999999972</v>
      </c>
      <c r="AJ43" s="84">
        <f t="shared" si="9"/>
        <v>0</v>
      </c>
      <c r="AK43" s="79">
        <f>SUMIFS('All Payrolls'!$G:$G,'All Payrolls'!$F:$F,$AK$1, 'All Payrolls'!$A:$A,'Monthly Payroll Deductions'!$B43)</f>
        <v>168885.14999999988</v>
      </c>
      <c r="AL43" s="80"/>
      <c r="AM43" s="80"/>
      <c r="AN43" s="93">
        <f t="shared" si="17"/>
        <v>168885.14999999988</v>
      </c>
      <c r="AO43" s="93">
        <v>169968.55000000019</v>
      </c>
      <c r="AP43" s="93">
        <v>0</v>
      </c>
      <c r="AQ43" s="93">
        <v>169968.55000000019</v>
      </c>
      <c r="AR43" s="93">
        <f t="shared" si="18"/>
        <v>0</v>
      </c>
      <c r="AS43" s="326">
        <f>SUMIFS('All Payrolls'!$G:$G,'All Payrolls'!$F:$F,$AS$1, 'All Payrolls'!$A:$A,'Monthly Payroll Deductions'!$B43)</f>
        <v>167737.74999999994</v>
      </c>
      <c r="AT43" s="326"/>
      <c r="AU43" s="326"/>
      <c r="AV43" s="84">
        <f t="shared" si="19"/>
        <v>167737.74999999994</v>
      </c>
      <c r="AW43" s="84">
        <f>IFERROR(_xlfn.XLOOKUP(E43,'Aug Payment'!G:G,'Aug Payment'!AO:AO),"")</f>
        <v>161600.68258846857</v>
      </c>
      <c r="AX43" s="84" t="str">
        <f>IFERROR(_xlfn.XLOOKUP(F43,'Aug Payment'!H:H,'Aug Payment'!AQ:AQ),"0.00")</f>
        <v>0.00</v>
      </c>
      <c r="AY43" s="84">
        <f t="shared" si="20"/>
        <v>161600.68258846857</v>
      </c>
      <c r="AZ43" s="84">
        <f t="shared" si="21"/>
        <v>0</v>
      </c>
      <c r="BA43" s="79">
        <f t="shared" si="22"/>
        <v>167737.74999999994</v>
      </c>
      <c r="BB43" s="80"/>
      <c r="BC43" s="80"/>
      <c r="BD43" s="93">
        <f t="shared" si="23"/>
        <v>167737.74999999994</v>
      </c>
      <c r="BE43" s="93">
        <f>IFERROR(_xlfn.XLOOKUP(E43,'Aug Payment'!G:G,'Aug Payment'!AO:AO),"")</f>
        <v>161600.68258846857</v>
      </c>
      <c r="BF43" s="93" t="str">
        <f>IFERROR(_xlfn.XLOOKUP(F43,'Aug Payment'!H:H,'Aug Payment'!AQ:AQ),"0.00")</f>
        <v>0.00</v>
      </c>
      <c r="BG43" s="93">
        <f t="shared" si="24"/>
        <v>161600.68258846857</v>
      </c>
      <c r="BH43" s="93">
        <f t="shared" si="25"/>
        <v>0</v>
      </c>
      <c r="BI43" s="79"/>
      <c r="BJ43" s="78"/>
      <c r="BK43" s="77"/>
      <c r="BL43" s="84"/>
      <c r="BM43" s="84"/>
      <c r="BN43" s="79"/>
      <c r="BO43" s="80"/>
      <c r="BP43" s="80"/>
      <c r="BQ43" s="93"/>
      <c r="BR43" s="93"/>
      <c r="BS43" s="78"/>
      <c r="BT43" s="78"/>
      <c r="BU43" s="77"/>
      <c r="BV43" s="84"/>
      <c r="BW43" s="84"/>
      <c r="BX43" s="79"/>
      <c r="BY43" s="80"/>
      <c r="BZ43" s="80"/>
      <c r="CA43" s="93"/>
      <c r="CB43" s="93"/>
      <c r="CC43" s="79"/>
      <c r="CD43" s="78"/>
      <c r="CE43" s="77"/>
      <c r="CF43" s="84"/>
      <c r="CG43" s="84"/>
      <c r="CH43" s="79"/>
      <c r="CI43" s="80"/>
      <c r="CJ43" s="80"/>
      <c r="CK43" s="93"/>
      <c r="CL43" s="93"/>
      <c r="CN43" s="327">
        <f t="shared" si="29"/>
        <v>1190105.82</v>
      </c>
      <c r="CO43" s="327">
        <f t="shared" si="30"/>
        <v>603689.85265353823</v>
      </c>
      <c r="CP43" s="327">
        <f t="shared" si="12"/>
        <v>-586415.96734646184</v>
      </c>
      <c r="CQ43" s="327">
        <f t="shared" si="13"/>
        <v>-586415.96734646184</v>
      </c>
      <c r="CS43" s="475"/>
      <c r="CT43" s="287">
        <f t="shared" si="26"/>
        <v>516860.02000000025</v>
      </c>
      <c r="CU43" s="287">
        <f t="shared" si="27"/>
        <v>516912.67999999959</v>
      </c>
      <c r="CV43" s="327">
        <f t="shared" si="28"/>
        <v>-52.659999999334104</v>
      </c>
      <c r="CW43" s="329">
        <f t="shared" si="14"/>
        <v>-52.659999999334104</v>
      </c>
      <c r="CX43" s="329" t="str">
        <f t="shared" si="15"/>
        <v/>
      </c>
    </row>
    <row r="44" spans="1:102" x14ac:dyDescent="0.25">
      <c r="A44" s="77">
        <v>10115</v>
      </c>
      <c r="B44" s="77">
        <v>3023511</v>
      </c>
      <c r="C44">
        <v>3511</v>
      </c>
      <c r="D44" s="77" t="s">
        <v>430</v>
      </c>
      <c r="E44" s="77" t="s">
        <v>65</v>
      </c>
      <c r="F44" s="77" t="s">
        <v>23723</v>
      </c>
      <c r="G44" s="77" t="s">
        <v>748</v>
      </c>
      <c r="H44" s="479">
        <v>2586.531609300524</v>
      </c>
      <c r="I44" s="479">
        <v>2586.531609300524</v>
      </c>
      <c r="J44" s="479">
        <v>0</v>
      </c>
      <c r="K44" s="479">
        <f t="shared" si="3"/>
        <v>2586.531609300524</v>
      </c>
      <c r="L44" s="479">
        <f t="shared" si="4"/>
        <v>0</v>
      </c>
      <c r="M44" s="78">
        <f>SUMIFS('All Payrolls'!$G:$G,'All Payrolls'!$F:$F,$M$1, 'All Payrolls'!$A:$A,'Monthly Payroll Deductions'!$B44)</f>
        <v>170774.74</v>
      </c>
      <c r="N44" s="78"/>
      <c r="O44" s="77"/>
      <c r="P44" s="84">
        <f t="shared" si="5"/>
        <v>170774.74</v>
      </c>
      <c r="Q44" s="84">
        <f>IFERROR(_xlfn.XLOOKUP(E44,'April Payment'!H:H,'April Payment'!AR:AR),"")</f>
        <v>166333.89000000001</v>
      </c>
      <c r="R44" s="159">
        <f>IFERROR(_xlfn.XLOOKUP(E44,'April Payment'!H:H,'April Payment'!AL:AL),"")</f>
        <v>168920.42160930054</v>
      </c>
      <c r="S44" s="79">
        <f>SUMIFS('All Payrolls'!$G:$G,'All Payrolls'!$F:$F,$S$1, 'All Payrolls'!$A:$A,'Monthly Payroll Deductions'!$B44)</f>
        <v>175949.47999999995</v>
      </c>
      <c r="T44" s="80"/>
      <c r="U44" s="80"/>
      <c r="V44" s="93">
        <f t="shared" si="6"/>
        <v>175949.47999999995</v>
      </c>
      <c r="W44" s="93">
        <f>IFERROR(_xlfn.XLOOKUP(E44,'May Payment'!H:H,'May Payment'!AQ:AQ),"")</f>
        <v>170774.74</v>
      </c>
      <c r="X44" s="93">
        <f>IFERROR(_xlfn.XLOOKUP(E44,'May Payment'!H:H,'May Payment'!AY:AY),"")</f>
        <v>0</v>
      </c>
      <c r="Y44" s="511">
        <f>IFERROR(_xlfn.XLOOKUP(E44,'May Payment'!H:H,'May Payment'!AZ:AZ),"")</f>
        <v>0</v>
      </c>
      <c r="Z44" s="511">
        <f t="shared" si="7"/>
        <v>0</v>
      </c>
      <c r="AA44" s="93">
        <f>IFERROR(_xlfn.XLOOKUP(E44,'May Payment'!H:H,'May Payment'!AK:AK),"")</f>
        <v>170774.74</v>
      </c>
      <c r="AB44" s="160">
        <f t="shared" si="8"/>
        <v>0</v>
      </c>
      <c r="AC44" s="79">
        <f>SUMIFS('All Payrolls'!$G:$G,'All Payrolls'!$F:$F,$AC$1, 'All Payrolls'!$A:$A,'Monthly Payroll Deductions'!$B44)</f>
        <v>176203.6999999999</v>
      </c>
      <c r="AD44" s="80"/>
      <c r="AE44" s="80"/>
      <c r="AF44" s="84">
        <f t="shared" si="16"/>
        <v>176203.6999999999</v>
      </c>
      <c r="AG44" s="84">
        <f>IFERROR(_xlfn.XLOOKUP(E44,'June Payment'!G:G,'June Payment'!AO:AO),"")</f>
        <v>175949.47999999989</v>
      </c>
      <c r="AH44" s="84">
        <f>IFERROR(_xlfn.XLOOKUP(E44,'June Payment'!G:G,'June Payment'!AQ:AQ),"")</f>
        <v>0</v>
      </c>
      <c r="AI44" s="84">
        <f>IFERROR(_xlfn.XLOOKUP(E44,'June Payment'!G:G,'June Payment'!AR:AR),"")</f>
        <v>175949.47999999989</v>
      </c>
      <c r="AJ44" s="84">
        <f t="shared" si="9"/>
        <v>0</v>
      </c>
      <c r="AK44" s="79">
        <f>SUMIFS('All Payrolls'!$G:$G,'All Payrolls'!$F:$F,$AK$1, 'All Payrolls'!$A:$A,'Monthly Payroll Deductions'!$B44)</f>
        <v>175283.81999999995</v>
      </c>
      <c r="AL44" s="80"/>
      <c r="AM44" s="80"/>
      <c r="AN44" s="93">
        <f t="shared" si="17"/>
        <v>175283.81999999995</v>
      </c>
      <c r="AO44" s="93">
        <v>176203.6999999999</v>
      </c>
      <c r="AP44" s="93">
        <v>0</v>
      </c>
      <c r="AQ44" s="93">
        <v>176203.6999999999</v>
      </c>
      <c r="AR44" s="93">
        <f t="shared" si="18"/>
        <v>0</v>
      </c>
      <c r="AS44" s="326">
        <f>SUMIFS('All Payrolls'!$G:$G,'All Payrolls'!$F:$F,$AS$1, 'All Payrolls'!$A:$A,'Monthly Payroll Deductions'!$B44)</f>
        <v>175795.62999999995</v>
      </c>
      <c r="AT44" s="326"/>
      <c r="AU44" s="326"/>
      <c r="AV44" s="84">
        <f t="shared" si="19"/>
        <v>175795.62999999995</v>
      </c>
      <c r="AW44" s="84">
        <f>IFERROR(_xlfn.XLOOKUP(E44,'Aug Payment'!G:G,'Aug Payment'!AO:AO),"")</f>
        <v>175283.81999999995</v>
      </c>
      <c r="AX44" s="84" t="str">
        <f>IFERROR(_xlfn.XLOOKUP(F44,'Aug Payment'!H:H,'Aug Payment'!AQ:AQ),"0.00")</f>
        <v>0.00</v>
      </c>
      <c r="AY44" s="84">
        <f t="shared" si="20"/>
        <v>175283.81999999995</v>
      </c>
      <c r="AZ44" s="84">
        <f t="shared" si="21"/>
        <v>0</v>
      </c>
      <c r="BA44" s="79">
        <f t="shared" si="22"/>
        <v>175795.62999999995</v>
      </c>
      <c r="BB44" s="80"/>
      <c r="BC44" s="80"/>
      <c r="BD44" s="93">
        <f t="shared" si="23"/>
        <v>175795.62999999995</v>
      </c>
      <c r="BE44" s="93">
        <f>IFERROR(_xlfn.XLOOKUP(E44,'Aug Payment'!G:G,'Aug Payment'!AO:AO),"")</f>
        <v>175283.81999999995</v>
      </c>
      <c r="BF44" s="93" t="str">
        <f>IFERROR(_xlfn.XLOOKUP(F44,'Aug Payment'!H:H,'Aug Payment'!AQ:AQ),"0.00")</f>
        <v>0.00</v>
      </c>
      <c r="BG44" s="93">
        <f t="shared" si="24"/>
        <v>175283.81999999995</v>
      </c>
      <c r="BH44" s="93">
        <f t="shared" si="25"/>
        <v>0</v>
      </c>
      <c r="BI44" s="79"/>
      <c r="BJ44" s="78"/>
      <c r="BK44" s="77"/>
      <c r="BL44" s="84"/>
      <c r="BM44" s="84"/>
      <c r="BN44" s="79"/>
      <c r="BO44" s="80"/>
      <c r="BP44" s="80"/>
      <c r="BQ44" s="93"/>
      <c r="BR44" s="93"/>
      <c r="BS44" s="78"/>
      <c r="BT44" s="78"/>
      <c r="BU44" s="77"/>
      <c r="BV44" s="84"/>
      <c r="BW44" s="84"/>
      <c r="BX44" s="79"/>
      <c r="BY44" s="80"/>
      <c r="BZ44" s="80"/>
      <c r="CA44" s="93"/>
      <c r="CB44" s="93"/>
      <c r="CC44" s="79"/>
      <c r="CD44" s="78"/>
      <c r="CE44" s="77"/>
      <c r="CF44" s="84"/>
      <c r="CG44" s="84"/>
      <c r="CH44" s="79"/>
      <c r="CI44" s="80"/>
      <c r="CJ44" s="80"/>
      <c r="CK44" s="93"/>
      <c r="CL44" s="93"/>
      <c r="CN44" s="327">
        <f t="shared" si="29"/>
        <v>1225086.8199999994</v>
      </c>
      <c r="CO44" s="327">
        <f t="shared" si="30"/>
        <v>521073.6016093003</v>
      </c>
      <c r="CP44" s="327">
        <f t="shared" si="12"/>
        <v>-704013.21839069901</v>
      </c>
      <c r="CQ44" s="327">
        <f t="shared" si="13"/>
        <v>-704013.21839069901</v>
      </c>
      <c r="CS44" s="475"/>
      <c r="CT44" s="287">
        <f t="shared" si="26"/>
        <v>522927.91999999987</v>
      </c>
      <c r="CU44" s="287">
        <f t="shared" si="27"/>
        <v>513058.10999999987</v>
      </c>
      <c r="CV44" s="327">
        <f t="shared" si="28"/>
        <v>9869.8099999999977</v>
      </c>
      <c r="CW44" s="329" t="str">
        <f t="shared" si="14"/>
        <v/>
      </c>
      <c r="CX44" s="329">
        <f t="shared" si="15"/>
        <v>9869.8099999999977</v>
      </c>
    </row>
    <row r="45" spans="1:102" x14ac:dyDescent="0.25">
      <c r="A45" s="77">
        <v>10117</v>
      </c>
      <c r="B45" s="77">
        <v>3023514</v>
      </c>
      <c r="C45">
        <v>3514</v>
      </c>
      <c r="D45" s="77" t="s">
        <v>421</v>
      </c>
      <c r="E45" s="77" t="s">
        <v>194</v>
      </c>
      <c r="F45" s="77" t="s">
        <v>23723</v>
      </c>
      <c r="G45" s="77" t="s">
        <v>748</v>
      </c>
      <c r="H45" s="479">
        <v>14997.609999999901</v>
      </c>
      <c r="I45" s="479">
        <v>0</v>
      </c>
      <c r="J45" s="479">
        <v>-2416.3699999999953</v>
      </c>
      <c r="K45" s="479">
        <f t="shared" si="3"/>
        <v>-2416.3699999999953</v>
      </c>
      <c r="L45" s="479">
        <f t="shared" si="4"/>
        <v>17413.979999999894</v>
      </c>
      <c r="M45" s="78">
        <f>SUMIFS('All Payrolls'!$G:$G,'All Payrolls'!$F:$F,$M$1, 'All Payrolls'!$A:$A,'Monthly Payroll Deductions'!$B45)</f>
        <v>79929.679999999978</v>
      </c>
      <c r="N45" s="78"/>
      <c r="O45" s="77"/>
      <c r="P45" s="84">
        <f t="shared" si="5"/>
        <v>79929.679999999978</v>
      </c>
      <c r="Q45" s="84">
        <f>IFERROR(_xlfn.XLOOKUP(E45,'April Payment'!H:H,'April Payment'!AR:AR),"")</f>
        <v>73379.359999999971</v>
      </c>
      <c r="R45" s="159">
        <f>IFERROR(_xlfn.XLOOKUP(E45,'April Payment'!H:H,'April Payment'!AL:AL),"")</f>
        <v>70962.989999999976</v>
      </c>
      <c r="S45" s="79">
        <f>SUMIFS('All Payrolls'!$G:$G,'All Payrolls'!$F:$F,$S$1, 'All Payrolls'!$A:$A,'Monthly Payroll Deductions'!$B45)</f>
        <v>74947.469999999972</v>
      </c>
      <c r="T45" s="80"/>
      <c r="U45" s="80"/>
      <c r="V45" s="93">
        <f t="shared" si="6"/>
        <v>74947.469999999972</v>
      </c>
      <c r="W45" s="93">
        <f>IFERROR(_xlfn.XLOOKUP(E45,'May Payment'!H:H,'May Payment'!AQ:AQ),"")</f>
        <v>79929.679999999978</v>
      </c>
      <c r="X45" s="93">
        <f>IFERROR(_xlfn.XLOOKUP(E45,'May Payment'!H:H,'May Payment'!AY:AY),"")</f>
        <v>16734.699875888182</v>
      </c>
      <c r="Y45" s="511">
        <f>IFERROR(_xlfn.XLOOKUP(E45,'May Payment'!H:H,'May Payment'!AZ:AZ),"")</f>
        <v>0</v>
      </c>
      <c r="Z45" s="511">
        <f t="shared" si="7"/>
        <v>16734.699875888182</v>
      </c>
      <c r="AA45" s="93">
        <f>IFERROR(_xlfn.XLOOKUP(E45,'May Payment'!H:H,'May Payment'!AK:AK),"")</f>
        <v>96664.37987588816</v>
      </c>
      <c r="AB45" s="160">
        <f t="shared" si="8"/>
        <v>679.28012411171221</v>
      </c>
      <c r="AC45" s="79">
        <f>SUMIFS('All Payrolls'!$G:$G,'All Payrolls'!$F:$F,$AC$1, 'All Payrolls'!$A:$A,'Monthly Payroll Deductions'!$B45)</f>
        <v>74853.309999999983</v>
      </c>
      <c r="AD45" s="80"/>
      <c r="AE45" s="80"/>
      <c r="AF45" s="84">
        <f t="shared" si="16"/>
        <v>74853.309999999983</v>
      </c>
      <c r="AG45" s="84">
        <f>IFERROR(_xlfn.XLOOKUP(E45,'June Payment'!G:G,'June Payment'!AO:AO),"")</f>
        <v>74947.470000000045</v>
      </c>
      <c r="AH45" s="84">
        <f>IFERROR(_xlfn.XLOOKUP(E45,'June Payment'!G:G,'June Payment'!AQ:AQ),"")</f>
        <v>679.28012411171221</v>
      </c>
      <c r="AI45" s="84">
        <f>IFERROR(_xlfn.XLOOKUP(E45,'June Payment'!G:G,'June Payment'!AR:AR),"")</f>
        <v>75626.750124111757</v>
      </c>
      <c r="AJ45" s="84">
        <f t="shared" si="9"/>
        <v>0</v>
      </c>
      <c r="AK45" s="79">
        <f>SUMIFS('All Payrolls'!$G:$G,'All Payrolls'!$F:$F,$AK$1, 'All Payrolls'!$A:$A,'Monthly Payroll Deductions'!$B45)</f>
        <v>79085.249999999956</v>
      </c>
      <c r="AL45" s="80"/>
      <c r="AM45" s="80"/>
      <c r="AN45" s="93">
        <f t="shared" si="17"/>
        <v>79085.249999999956</v>
      </c>
      <c r="AO45" s="93">
        <v>74853.309999999983</v>
      </c>
      <c r="AP45" s="93">
        <v>0</v>
      </c>
      <c r="AQ45" s="93">
        <v>74853.309999999983</v>
      </c>
      <c r="AR45" s="93">
        <f t="shared" si="18"/>
        <v>0</v>
      </c>
      <c r="AS45" s="326">
        <f>SUMIFS('All Payrolls'!$G:$G,'All Payrolls'!$F:$F,$AS$1, 'All Payrolls'!$A:$A,'Monthly Payroll Deductions'!$B45)</f>
        <v>79737.909999999931</v>
      </c>
      <c r="AT45" s="326"/>
      <c r="AU45" s="326"/>
      <c r="AV45" s="84">
        <f t="shared" si="19"/>
        <v>79737.909999999931</v>
      </c>
      <c r="AW45" s="84">
        <f>IFERROR(_xlfn.XLOOKUP(E45,'Aug Payment'!G:G,'Aug Payment'!AO:AO),"")</f>
        <v>79085.249999999956</v>
      </c>
      <c r="AX45" s="84" t="str">
        <f>IFERROR(_xlfn.XLOOKUP(F45,'Aug Payment'!H:H,'Aug Payment'!AQ:AQ),"0.00")</f>
        <v>0.00</v>
      </c>
      <c r="AY45" s="84">
        <f t="shared" si="20"/>
        <v>79085.249999999956</v>
      </c>
      <c r="AZ45" s="84">
        <f t="shared" si="21"/>
        <v>0</v>
      </c>
      <c r="BA45" s="79">
        <f t="shared" si="22"/>
        <v>79737.909999999931</v>
      </c>
      <c r="BB45" s="80"/>
      <c r="BC45" s="80"/>
      <c r="BD45" s="93">
        <f t="shared" si="23"/>
        <v>79737.909999999931</v>
      </c>
      <c r="BE45" s="93">
        <f>IFERROR(_xlfn.XLOOKUP(E45,'Aug Payment'!G:G,'Aug Payment'!AO:AO),"")</f>
        <v>79085.249999999956</v>
      </c>
      <c r="BF45" s="93" t="str">
        <f>IFERROR(_xlfn.XLOOKUP(F45,'Aug Payment'!H:H,'Aug Payment'!AQ:AQ),"0.00")</f>
        <v>0.00</v>
      </c>
      <c r="BG45" s="93">
        <f t="shared" si="24"/>
        <v>79085.249999999956</v>
      </c>
      <c r="BH45" s="93">
        <f t="shared" si="25"/>
        <v>0</v>
      </c>
      <c r="BI45" s="79"/>
      <c r="BJ45" s="78"/>
      <c r="BK45" s="77"/>
      <c r="BL45" s="84"/>
      <c r="BM45" s="84"/>
      <c r="BN45" s="79"/>
      <c r="BO45" s="80"/>
      <c r="BP45" s="80"/>
      <c r="BQ45" s="93"/>
      <c r="BR45" s="93"/>
      <c r="BS45" s="78"/>
      <c r="BT45" s="78"/>
      <c r="BU45" s="77"/>
      <c r="BV45" s="84"/>
      <c r="BW45" s="84"/>
      <c r="BX45" s="79"/>
      <c r="BY45" s="80"/>
      <c r="BZ45" s="80"/>
      <c r="CA45" s="93"/>
      <c r="CB45" s="93"/>
      <c r="CC45" s="79"/>
      <c r="CD45" s="78"/>
      <c r="CE45" s="77"/>
      <c r="CF45" s="84"/>
      <c r="CG45" s="84"/>
      <c r="CH45" s="79"/>
      <c r="CI45" s="80"/>
      <c r="CJ45" s="80"/>
      <c r="CK45" s="93"/>
      <c r="CL45" s="93"/>
      <c r="CN45" s="327">
        <f t="shared" si="29"/>
        <v>547376.77999999968</v>
      </c>
      <c r="CO45" s="327">
        <f t="shared" si="30"/>
        <v>221443.0501241117</v>
      </c>
      <c r="CP45" s="327">
        <f t="shared" si="12"/>
        <v>-325933.72987588798</v>
      </c>
      <c r="CQ45" s="327">
        <f t="shared" si="13"/>
        <v>-325933.72987588798</v>
      </c>
      <c r="CS45" s="475"/>
      <c r="CT45" s="287">
        <f t="shared" si="26"/>
        <v>229730.45999999996</v>
      </c>
      <c r="CU45" s="287">
        <f t="shared" si="27"/>
        <v>228256.51</v>
      </c>
      <c r="CV45" s="327">
        <f t="shared" si="28"/>
        <v>1473.9499999999534</v>
      </c>
      <c r="CW45" s="329" t="str">
        <f t="shared" si="14"/>
        <v/>
      </c>
      <c r="CX45" s="329">
        <f t="shared" si="15"/>
        <v>1473.9499999999534</v>
      </c>
    </row>
    <row r="46" spans="1:102" x14ac:dyDescent="0.25">
      <c r="A46" s="77">
        <v>10118</v>
      </c>
      <c r="B46" s="77">
        <v>3022067</v>
      </c>
      <c r="C46">
        <v>2067</v>
      </c>
      <c r="D46" s="77" t="s">
        <v>437</v>
      </c>
      <c r="E46" s="77" t="s">
        <v>50</v>
      </c>
      <c r="F46" s="77" t="s">
        <v>23723</v>
      </c>
      <c r="G46" s="77" t="s">
        <v>748</v>
      </c>
      <c r="H46" s="479">
        <v>65642.572685711319</v>
      </c>
      <c r="I46" s="479">
        <v>65642.572685711319</v>
      </c>
      <c r="J46" s="479">
        <v>0</v>
      </c>
      <c r="K46" s="479">
        <f t="shared" si="3"/>
        <v>65642.572685711319</v>
      </c>
      <c r="L46" s="479">
        <f t="shared" si="4"/>
        <v>0</v>
      </c>
      <c r="M46" s="78">
        <f>SUMIFS('All Payrolls'!$G:$G,'All Payrolls'!$F:$F,$M$1, 'All Payrolls'!$A:$A,'Monthly Payroll Deductions'!$B46)</f>
        <v>137790.79</v>
      </c>
      <c r="N46" s="78"/>
      <c r="O46" s="77"/>
      <c r="P46" s="84">
        <f t="shared" si="5"/>
        <v>137790.79</v>
      </c>
      <c r="Q46" s="84">
        <f>IFERROR(_xlfn.XLOOKUP(E46,'April Payment'!H:H,'April Payment'!AR:AR),"")</f>
        <v>135927.9</v>
      </c>
      <c r="R46" s="159">
        <f>IFERROR(_xlfn.XLOOKUP(E46,'April Payment'!H:H,'April Payment'!AL:AL),"")</f>
        <v>201570.47268571131</v>
      </c>
      <c r="S46" s="79">
        <f>SUMIFS('All Payrolls'!$G:$G,'All Payrolls'!$F:$F,$S$1, 'All Payrolls'!$A:$A,'Monthly Payroll Deductions'!$B46)</f>
        <v>132920.08999999994</v>
      </c>
      <c r="T46" s="80"/>
      <c r="U46" s="80"/>
      <c r="V46" s="93">
        <f t="shared" si="6"/>
        <v>132920.08999999994</v>
      </c>
      <c r="W46" s="93">
        <f>IFERROR(_xlfn.XLOOKUP(E46,'May Payment'!H:H,'May Payment'!AQ:AQ),"")</f>
        <v>137790.79</v>
      </c>
      <c r="X46" s="93">
        <f>IFERROR(_xlfn.XLOOKUP(E46,'May Payment'!H:H,'May Payment'!AY:AY),"")</f>
        <v>0</v>
      </c>
      <c r="Y46" s="511">
        <f>IFERROR(_xlfn.XLOOKUP(E46,'May Payment'!H:H,'May Payment'!AZ:AZ),"")</f>
        <v>0</v>
      </c>
      <c r="Z46" s="511">
        <f t="shared" si="7"/>
        <v>0</v>
      </c>
      <c r="AA46" s="93">
        <f>IFERROR(_xlfn.XLOOKUP(E46,'May Payment'!H:H,'May Payment'!AK:AK),"")</f>
        <v>137790.79</v>
      </c>
      <c r="AB46" s="160">
        <f t="shared" si="8"/>
        <v>0</v>
      </c>
      <c r="AC46" s="79">
        <f>SUMIFS('All Payrolls'!$G:$G,'All Payrolls'!$F:$F,$AC$1, 'All Payrolls'!$A:$A,'Monthly Payroll Deductions'!$B46)</f>
        <v>132254.06000000017</v>
      </c>
      <c r="AD46" s="80"/>
      <c r="AE46" s="80"/>
      <c r="AF46" s="84">
        <f t="shared" si="16"/>
        <v>132254.06000000017</v>
      </c>
      <c r="AG46" s="84">
        <f>IFERROR(_xlfn.XLOOKUP(E46,'June Payment'!G:G,'June Payment'!AO:AO),"")</f>
        <v>132920.09000000003</v>
      </c>
      <c r="AH46" s="84">
        <f>IFERROR(_xlfn.XLOOKUP(E46,'June Payment'!G:G,'June Payment'!AQ:AQ),"")</f>
        <v>0</v>
      </c>
      <c r="AI46" s="84">
        <f>IFERROR(_xlfn.XLOOKUP(E46,'June Payment'!G:G,'June Payment'!AR:AR),"")</f>
        <v>132920.09000000003</v>
      </c>
      <c r="AJ46" s="84">
        <f t="shared" si="9"/>
        <v>0</v>
      </c>
      <c r="AK46" s="79">
        <f>SUMIFS('All Payrolls'!$G:$G,'All Payrolls'!$F:$F,$AK$1, 'All Payrolls'!$A:$A,'Monthly Payroll Deductions'!$B46)</f>
        <v>135304.52999999997</v>
      </c>
      <c r="AL46" s="80"/>
      <c r="AM46" s="80"/>
      <c r="AN46" s="93">
        <f t="shared" si="17"/>
        <v>135304.52999999997</v>
      </c>
      <c r="AO46" s="93">
        <v>132254.06000000017</v>
      </c>
      <c r="AP46" s="93">
        <v>0</v>
      </c>
      <c r="AQ46" s="93">
        <v>132254.06000000017</v>
      </c>
      <c r="AR46" s="93">
        <f t="shared" si="18"/>
        <v>0</v>
      </c>
      <c r="AS46" s="326">
        <f>SUMIFS('All Payrolls'!$G:$G,'All Payrolls'!$F:$F,$AS$1, 'All Payrolls'!$A:$A,'Monthly Payroll Deductions'!$B46)</f>
        <v>134291.51999999996</v>
      </c>
      <c r="AT46" s="326"/>
      <c r="AU46" s="326"/>
      <c r="AV46" s="84">
        <f t="shared" si="19"/>
        <v>134291.51999999996</v>
      </c>
      <c r="AW46" s="84">
        <f>IFERROR(_xlfn.XLOOKUP(E46,'Aug Payment'!G:G,'Aug Payment'!AO:AO),"")</f>
        <v>135304.52999999997</v>
      </c>
      <c r="AX46" s="84" t="str">
        <f>IFERROR(_xlfn.XLOOKUP(F46,'Aug Payment'!H:H,'Aug Payment'!AQ:AQ),"0.00")</f>
        <v>0.00</v>
      </c>
      <c r="AY46" s="84">
        <f t="shared" si="20"/>
        <v>135304.52999999997</v>
      </c>
      <c r="AZ46" s="84">
        <f t="shared" si="21"/>
        <v>0</v>
      </c>
      <c r="BA46" s="79">
        <f t="shared" si="22"/>
        <v>134291.51999999996</v>
      </c>
      <c r="BB46" s="80"/>
      <c r="BC46" s="80"/>
      <c r="BD46" s="93">
        <f t="shared" si="23"/>
        <v>134291.51999999996</v>
      </c>
      <c r="BE46" s="93">
        <f>IFERROR(_xlfn.XLOOKUP(E46,'Aug Payment'!G:G,'Aug Payment'!AO:AO),"")</f>
        <v>135304.52999999997</v>
      </c>
      <c r="BF46" s="93" t="str">
        <f>IFERROR(_xlfn.XLOOKUP(F46,'Aug Payment'!H:H,'Aug Payment'!AQ:AQ),"0.00")</f>
        <v>0.00</v>
      </c>
      <c r="BG46" s="93">
        <f t="shared" si="24"/>
        <v>135304.52999999997</v>
      </c>
      <c r="BH46" s="93">
        <f t="shared" si="25"/>
        <v>0</v>
      </c>
      <c r="BI46" s="79"/>
      <c r="BJ46" s="78"/>
      <c r="BK46" s="77"/>
      <c r="BL46" s="84"/>
      <c r="BM46" s="84"/>
      <c r="BN46" s="79"/>
      <c r="BO46" s="80"/>
      <c r="BP46" s="80"/>
      <c r="BQ46" s="93"/>
      <c r="BR46" s="93"/>
      <c r="BS46" s="78"/>
      <c r="BT46" s="78"/>
      <c r="BU46" s="77"/>
      <c r="BV46" s="84"/>
      <c r="BW46" s="84"/>
      <c r="BX46" s="79"/>
      <c r="BY46" s="80"/>
      <c r="BZ46" s="80"/>
      <c r="CA46" s="93"/>
      <c r="CB46" s="93"/>
      <c r="CC46" s="79"/>
      <c r="CD46" s="78"/>
      <c r="CE46" s="77"/>
      <c r="CF46" s="84"/>
      <c r="CG46" s="84"/>
      <c r="CH46" s="79"/>
      <c r="CI46" s="80"/>
      <c r="CJ46" s="80"/>
      <c r="CK46" s="93"/>
      <c r="CL46" s="93"/>
      <c r="CN46" s="327">
        <f t="shared" si="29"/>
        <v>942157.04</v>
      </c>
      <c r="CO46" s="327">
        <f t="shared" si="30"/>
        <v>466744.62268571148</v>
      </c>
      <c r="CP46" s="327">
        <f t="shared" si="12"/>
        <v>-475412.41731428856</v>
      </c>
      <c r="CQ46" s="327">
        <f t="shared" si="13"/>
        <v>-475412.41731428856</v>
      </c>
      <c r="CS46" s="475"/>
      <c r="CT46" s="287">
        <f t="shared" si="26"/>
        <v>402964.94000000012</v>
      </c>
      <c r="CU46" s="287">
        <f t="shared" si="27"/>
        <v>406638.78</v>
      </c>
      <c r="CV46" s="327">
        <f t="shared" si="28"/>
        <v>-3673.8399999999092</v>
      </c>
      <c r="CW46" s="329">
        <f t="shared" si="14"/>
        <v>-3673.8399999999092</v>
      </c>
      <c r="CX46" s="329" t="str">
        <f t="shared" si="15"/>
        <v/>
      </c>
    </row>
    <row r="47" spans="1:102" x14ac:dyDescent="0.25">
      <c r="A47" s="77">
        <v>10121</v>
      </c>
      <c r="B47" s="77">
        <v>3023516</v>
      </c>
      <c r="C47">
        <v>3516</v>
      </c>
      <c r="D47" s="77" t="s">
        <v>19</v>
      </c>
      <c r="E47" s="77" t="s">
        <v>20</v>
      </c>
      <c r="F47" s="77" t="s">
        <v>23723</v>
      </c>
      <c r="G47" s="77" t="s">
        <v>748</v>
      </c>
      <c r="H47" s="479">
        <v>292812.84293905227</v>
      </c>
      <c r="I47" s="479">
        <v>68133.284271252604</v>
      </c>
      <c r="J47" s="479">
        <v>0</v>
      </c>
      <c r="K47" s="479">
        <f t="shared" si="3"/>
        <v>68133.284271252604</v>
      </c>
      <c r="L47" s="479">
        <f t="shared" si="4"/>
        <v>224679.55866779966</v>
      </c>
      <c r="M47" s="78">
        <f>SUMIFS('All Payrolls'!$G:$G,'All Payrolls'!$F:$F,$M$1, 'All Payrolls'!$A:$A,'Monthly Payroll Deductions'!$B47)</f>
        <v>130704.44999999997</v>
      </c>
      <c r="N47" s="78"/>
      <c r="O47" s="77"/>
      <c r="P47" s="84">
        <f t="shared" si="5"/>
        <v>130704.44999999997</v>
      </c>
      <c r="Q47" s="84">
        <f>IFERROR(_xlfn.XLOOKUP(E47,'April Payment'!H:H,'April Payment'!AR:AR),"")</f>
        <v>131037.01999999993</v>
      </c>
      <c r="R47" s="159">
        <f>IFERROR(_xlfn.XLOOKUP(E47,'April Payment'!H:H,'April Payment'!AL:AL),"")</f>
        <v>199170.30427125253</v>
      </c>
      <c r="S47" s="79">
        <f>SUMIFS('All Payrolls'!$G:$G,'All Payrolls'!$F:$F,$S$1, 'All Payrolls'!$A:$A,'Monthly Payroll Deductions'!$B47)</f>
        <v>128509.57999999993</v>
      </c>
      <c r="T47" s="80"/>
      <c r="U47" s="80"/>
      <c r="V47" s="93">
        <f t="shared" si="6"/>
        <v>128509.57999999993</v>
      </c>
      <c r="W47" s="93">
        <f>IFERROR(_xlfn.XLOOKUP(E47,'May Payment'!H:H,'May Payment'!AQ:AQ),"")</f>
        <v>100484.65213562627</v>
      </c>
      <c r="X47" s="93">
        <f>IFERROR(_xlfn.XLOOKUP(E47,'May Payment'!H:H,'May Payment'!AY:AY),"")</f>
        <v>0</v>
      </c>
      <c r="Y47" s="511">
        <f>IFERROR(_xlfn.XLOOKUP(E47,'May Payment'!H:H,'May Payment'!AZ:AZ),"")</f>
        <v>0</v>
      </c>
      <c r="Z47" s="511">
        <f t="shared" si="7"/>
        <v>0</v>
      </c>
      <c r="AA47" s="93">
        <f>IFERROR(_xlfn.XLOOKUP(E47,'May Payment'!H:H,'May Payment'!AK:AK),"")</f>
        <v>100484.65213562627</v>
      </c>
      <c r="AB47" s="160">
        <f t="shared" si="8"/>
        <v>224679.55866779966</v>
      </c>
      <c r="AC47" s="79">
        <f>SUMIFS('All Payrolls'!$G:$G,'All Payrolls'!$F:$F,$AC$1, 'All Payrolls'!$A:$A,'Monthly Payroll Deductions'!$B47)</f>
        <v>129632.00999999992</v>
      </c>
      <c r="AD47" s="80"/>
      <c r="AE47" s="80"/>
      <c r="AF47" s="84">
        <f t="shared" si="16"/>
        <v>129632.00999999992</v>
      </c>
      <c r="AG47" s="84">
        <f>IFERROR(_xlfn.XLOOKUP(E47,'June Payment'!G:G,'June Payment'!AO:AO),"")</f>
        <v>115553.14020414051</v>
      </c>
      <c r="AH47" s="84">
        <f>IFERROR(_xlfn.XLOOKUP(E47,'June Payment'!G:G,'June Payment'!AQ:AQ),"")</f>
        <v>0</v>
      </c>
      <c r="AI47" s="84">
        <f>IFERROR(_xlfn.XLOOKUP(E47,'June Payment'!G:G,'June Payment'!AR:AR),"")</f>
        <v>115553.14020414051</v>
      </c>
      <c r="AJ47" s="84">
        <f t="shared" si="9"/>
        <v>224679.55866779966</v>
      </c>
      <c r="AK47" s="79">
        <f>SUMIFS('All Payrolls'!$G:$G,'All Payrolls'!$F:$F,$AK$1, 'All Payrolls'!$A:$A,'Monthly Payroll Deductions'!$B47)</f>
        <v>130084.4</v>
      </c>
      <c r="AL47" s="80"/>
      <c r="AM47" s="80"/>
      <c r="AN47" s="93">
        <f t="shared" si="17"/>
        <v>130084.4</v>
      </c>
      <c r="AO47" s="93">
        <v>124636.85113562628</v>
      </c>
      <c r="AP47" s="93">
        <v>0</v>
      </c>
      <c r="AQ47" s="93">
        <v>124636.85113562628</v>
      </c>
      <c r="AR47" s="93">
        <f t="shared" si="18"/>
        <v>224679.55866779966</v>
      </c>
      <c r="AS47" s="326">
        <f>SUMIFS('All Payrolls'!$G:$G,'All Payrolls'!$F:$F,$AS$1, 'All Payrolls'!$A:$A,'Monthly Payroll Deductions'!$B47)</f>
        <v>129791.35000000002</v>
      </c>
      <c r="AT47" s="326"/>
      <c r="AU47" s="326"/>
      <c r="AV47" s="84">
        <f t="shared" si="19"/>
        <v>129791.35000000002</v>
      </c>
      <c r="AW47" s="84">
        <f>IFERROR(_xlfn.XLOOKUP(E47,'Aug Payment'!G:G,'Aug Payment'!AO:AO),"")</f>
        <v>93180.851135626275</v>
      </c>
      <c r="AX47" s="84" t="str">
        <f>IFERROR(_xlfn.XLOOKUP(F47,'Aug Payment'!H:H,'Aug Payment'!AQ:AQ),"0.00")</f>
        <v>0.00</v>
      </c>
      <c r="AY47" s="84">
        <f t="shared" si="20"/>
        <v>93180.851135626275</v>
      </c>
      <c r="AZ47" s="84">
        <f t="shared" si="21"/>
        <v>224679.55866779966</v>
      </c>
      <c r="BA47" s="79">
        <f t="shared" si="22"/>
        <v>129791.35000000002</v>
      </c>
      <c r="BB47" s="80"/>
      <c r="BC47" s="80"/>
      <c r="BD47" s="93">
        <f t="shared" si="23"/>
        <v>129791.35000000002</v>
      </c>
      <c r="BE47" s="93">
        <f>IFERROR(_xlfn.XLOOKUP(E47,'Aug Payment'!G:G,'Aug Payment'!AO:AO),"")</f>
        <v>93180.851135626275</v>
      </c>
      <c r="BF47" s="93" t="str">
        <f>IFERROR(_xlfn.XLOOKUP(F47,'Aug Payment'!H:H,'Aug Payment'!AQ:AQ),"0.00")</f>
        <v>0.00</v>
      </c>
      <c r="BG47" s="93">
        <f t="shared" si="24"/>
        <v>93180.851135626275</v>
      </c>
      <c r="BH47" s="93">
        <f t="shared" si="25"/>
        <v>224679.55866779966</v>
      </c>
      <c r="BI47" s="79"/>
      <c r="BJ47" s="78"/>
      <c r="BK47" s="77"/>
      <c r="BL47" s="84"/>
      <c r="BM47" s="84"/>
      <c r="BN47" s="79"/>
      <c r="BO47" s="80"/>
      <c r="BP47" s="80"/>
      <c r="BQ47" s="93"/>
      <c r="BR47" s="93"/>
      <c r="BS47" s="78"/>
      <c r="BT47" s="78"/>
      <c r="BU47" s="77"/>
      <c r="BV47" s="84"/>
      <c r="BW47" s="84"/>
      <c r="BX47" s="79"/>
      <c r="BY47" s="80"/>
      <c r="BZ47" s="80"/>
      <c r="CA47" s="93"/>
      <c r="CB47" s="93"/>
      <c r="CC47" s="79"/>
      <c r="CD47" s="78"/>
      <c r="CE47" s="77"/>
      <c r="CF47" s="84"/>
      <c r="CG47" s="84"/>
      <c r="CH47" s="79"/>
      <c r="CI47" s="80"/>
      <c r="CJ47" s="80"/>
      <c r="CK47" s="93"/>
      <c r="CL47" s="93"/>
      <c r="CN47" s="327">
        <f t="shared" si="29"/>
        <v>908597.5399999998</v>
      </c>
      <c r="CO47" s="327">
        <f t="shared" si="30"/>
        <v>1113398.9716144183</v>
      </c>
      <c r="CP47" s="327">
        <f t="shared" si="12"/>
        <v>204801.43161441851</v>
      </c>
      <c r="CQ47" s="327">
        <f t="shared" si="13"/>
        <v>204801.43161441851</v>
      </c>
      <c r="CS47" s="475"/>
      <c r="CT47" s="287">
        <f t="shared" si="26"/>
        <v>388846.0399999998</v>
      </c>
      <c r="CU47" s="287">
        <f t="shared" si="27"/>
        <v>347074.81233976671</v>
      </c>
      <c r="CV47" s="327">
        <f t="shared" si="28"/>
        <v>41771.227660233097</v>
      </c>
      <c r="CW47" s="329" t="str">
        <f t="shared" si="14"/>
        <v/>
      </c>
      <c r="CX47" s="329">
        <f t="shared" si="15"/>
        <v>41771.227660233097</v>
      </c>
    </row>
    <row r="48" spans="1:102" x14ac:dyDescent="0.25">
      <c r="A48" s="77">
        <v>10127</v>
      </c>
      <c r="B48" s="77">
        <v>3022077</v>
      </c>
      <c r="C48">
        <v>2077</v>
      </c>
      <c r="D48" s="77" t="s">
        <v>485</v>
      </c>
      <c r="E48" s="77" t="s">
        <v>59</v>
      </c>
      <c r="F48" s="77" t="s">
        <v>23723</v>
      </c>
      <c r="G48" s="77" t="s">
        <v>748</v>
      </c>
      <c r="H48" s="479">
        <v>613866.82984000538</v>
      </c>
      <c r="I48" s="479">
        <v>566476.19907021953</v>
      </c>
      <c r="J48" s="479">
        <v>0</v>
      </c>
      <c r="K48" s="479">
        <f t="shared" si="3"/>
        <v>566476.19907021953</v>
      </c>
      <c r="L48" s="479">
        <f t="shared" si="4"/>
        <v>47390.630769785843</v>
      </c>
      <c r="M48" s="78">
        <f>SUMIFS('All Payrolls'!$G:$G,'All Payrolls'!$F:$F,$M$1, 'All Payrolls'!$A:$A,'Monthly Payroll Deductions'!$B48)</f>
        <v>602465.88000000012</v>
      </c>
      <c r="N48" s="78"/>
      <c r="O48" s="77"/>
      <c r="P48" s="84">
        <f t="shared" si="5"/>
        <v>602465.88000000012</v>
      </c>
      <c r="Q48" s="84">
        <f>IFERROR(_xlfn.XLOOKUP(E48,'April Payment'!H:H,'April Payment'!AR:AR),"")</f>
        <v>590395.85000000021</v>
      </c>
      <c r="R48" s="159">
        <f>IFERROR(_xlfn.XLOOKUP(E48,'April Payment'!H:H,'April Payment'!AL:AL),"")</f>
        <v>1156872.0490702197</v>
      </c>
      <c r="S48" s="79">
        <f>SUMIFS('All Payrolls'!$G:$G,'All Payrolls'!$F:$F,$S$1, 'All Payrolls'!$A:$A,'Monthly Payroll Deductions'!$B48)</f>
        <v>595197.68000000005</v>
      </c>
      <c r="T48" s="80"/>
      <c r="U48" s="80"/>
      <c r="V48" s="93">
        <f t="shared" si="6"/>
        <v>595197.68000000005</v>
      </c>
      <c r="W48" s="93">
        <f>IFERROR(_xlfn.XLOOKUP(E48,'May Payment'!H:H,'May Payment'!AQ:AQ),"")</f>
        <v>513882.52453510987</v>
      </c>
      <c r="X48" s="93">
        <f>IFERROR(_xlfn.XLOOKUP(E48,'May Payment'!H:H,'May Payment'!AY:AY),"")</f>
        <v>0</v>
      </c>
      <c r="Y48" s="511">
        <f>IFERROR(_xlfn.XLOOKUP(E48,'May Payment'!H:H,'May Payment'!AZ:AZ),"")</f>
        <v>0</v>
      </c>
      <c r="Z48" s="511">
        <f t="shared" si="7"/>
        <v>0</v>
      </c>
      <c r="AA48" s="93">
        <f>IFERROR(_xlfn.XLOOKUP(E48,'May Payment'!H:H,'May Payment'!AK:AK),"")</f>
        <v>513882.52453510987</v>
      </c>
      <c r="AB48" s="160">
        <f t="shared" si="8"/>
        <v>47390.630769785843</v>
      </c>
      <c r="AC48" s="79">
        <f>SUMIFS('All Payrolls'!$G:$G,'All Payrolls'!$F:$F,$AC$1, 'All Payrolls'!$A:$A,'Monthly Payroll Deductions'!$B48)</f>
        <v>599820.0399999998</v>
      </c>
      <c r="AD48" s="80"/>
      <c r="AE48" s="80"/>
      <c r="AF48" s="84">
        <f t="shared" si="16"/>
        <v>599820.0399999998</v>
      </c>
      <c r="AG48" s="84">
        <f>IFERROR(_xlfn.XLOOKUP(E48,'June Payment'!G:G,'June Payment'!AO:AO),"")</f>
        <v>540340.49782995204</v>
      </c>
      <c r="AH48" s="84">
        <f>IFERROR(_xlfn.XLOOKUP(E48,'June Payment'!G:G,'June Payment'!AQ:AQ),"")</f>
        <v>0</v>
      </c>
      <c r="AI48" s="84">
        <f>IFERROR(_xlfn.XLOOKUP(E48,'June Payment'!G:G,'June Payment'!AR:AR),"")</f>
        <v>540340.49782995204</v>
      </c>
      <c r="AJ48" s="84">
        <f t="shared" si="9"/>
        <v>47390.630769785843</v>
      </c>
      <c r="AK48" s="79">
        <f>SUMIFS('All Payrolls'!$G:$G,'All Payrolls'!$F:$F,$AK$1, 'All Payrolls'!$A:$A,'Monthly Payroll Deductions'!$B48)</f>
        <v>603305.44000000029</v>
      </c>
      <c r="AL48" s="80"/>
      <c r="AM48" s="80"/>
      <c r="AN48" s="93">
        <f t="shared" si="17"/>
        <v>603305.44000000029</v>
      </c>
      <c r="AO48" s="93">
        <v>599820.0399999998</v>
      </c>
      <c r="AP48" s="93">
        <v>47390.630769785843</v>
      </c>
      <c r="AQ48" s="93">
        <v>647210.67076978565</v>
      </c>
      <c r="AR48" s="93">
        <f t="shared" si="18"/>
        <v>0</v>
      </c>
      <c r="AS48" s="326">
        <f>SUMIFS('All Payrolls'!$G:$G,'All Payrolls'!$F:$F,$AS$1, 'All Payrolls'!$A:$A,'Monthly Payroll Deductions'!$B48)</f>
        <v>604639.79000000015</v>
      </c>
      <c r="AT48" s="326"/>
      <c r="AU48" s="326"/>
      <c r="AV48" s="84">
        <f t="shared" si="19"/>
        <v>604639.79000000015</v>
      </c>
      <c r="AW48" s="84">
        <f>IFERROR(_xlfn.XLOOKUP(E48,'Aug Payment'!G:G,'Aug Payment'!AO:AO),"")</f>
        <v>504853.32453510992</v>
      </c>
      <c r="AX48" s="84" t="str">
        <f>IFERROR(_xlfn.XLOOKUP(F48,'Aug Payment'!H:H,'Aug Payment'!AQ:AQ),"0.00")</f>
        <v>0.00</v>
      </c>
      <c r="AY48" s="84">
        <f t="shared" si="20"/>
        <v>504853.32453510992</v>
      </c>
      <c r="AZ48" s="84">
        <f t="shared" si="21"/>
        <v>0</v>
      </c>
      <c r="BA48" s="79">
        <f t="shared" si="22"/>
        <v>604639.79000000015</v>
      </c>
      <c r="BB48" s="80"/>
      <c r="BC48" s="80"/>
      <c r="BD48" s="93">
        <f t="shared" si="23"/>
        <v>604639.79000000015</v>
      </c>
      <c r="BE48" s="93">
        <f>IFERROR(_xlfn.XLOOKUP(E48,'Aug Payment'!G:G,'Aug Payment'!AO:AO),"")</f>
        <v>504853.32453510992</v>
      </c>
      <c r="BF48" s="93" t="str">
        <f>IFERROR(_xlfn.XLOOKUP(F48,'Aug Payment'!H:H,'Aug Payment'!AQ:AQ),"0.00")</f>
        <v>0.00</v>
      </c>
      <c r="BG48" s="93">
        <f t="shared" si="24"/>
        <v>504853.32453510992</v>
      </c>
      <c r="BH48" s="93">
        <f t="shared" si="25"/>
        <v>0</v>
      </c>
      <c r="BI48" s="79"/>
      <c r="BJ48" s="78"/>
      <c r="BK48" s="77"/>
      <c r="BL48" s="84"/>
      <c r="BM48" s="84"/>
      <c r="BN48" s="79"/>
      <c r="BO48" s="80"/>
      <c r="BP48" s="80"/>
      <c r="BQ48" s="93"/>
      <c r="BR48" s="93"/>
      <c r="BS48" s="78"/>
      <c r="BT48" s="78"/>
      <c r="BU48" s="77"/>
      <c r="BV48" s="84"/>
      <c r="BW48" s="84"/>
      <c r="BX48" s="79"/>
      <c r="BY48" s="80"/>
      <c r="BZ48" s="80"/>
      <c r="CA48" s="93"/>
      <c r="CB48" s="93"/>
      <c r="CC48" s="79"/>
      <c r="CD48" s="78"/>
      <c r="CE48" s="77"/>
      <c r="CF48" s="84"/>
      <c r="CG48" s="84"/>
      <c r="CH48" s="79"/>
      <c r="CI48" s="80"/>
      <c r="CJ48" s="80"/>
      <c r="CK48" s="93"/>
      <c r="CL48" s="93"/>
      <c r="CN48" s="327">
        <f t="shared" si="29"/>
        <v>4213374.0600000005</v>
      </c>
      <c r="CO48" s="327">
        <f t="shared" si="30"/>
        <v>2344423.2176699573</v>
      </c>
      <c r="CP48" s="327">
        <f t="shared" si="12"/>
        <v>-1868950.8423300432</v>
      </c>
      <c r="CQ48" s="327">
        <f t="shared" si="13"/>
        <v>-1868950.8423300432</v>
      </c>
      <c r="CS48" s="475"/>
      <c r="CT48" s="287">
        <f t="shared" si="26"/>
        <v>1797483.5999999999</v>
      </c>
      <c r="CU48" s="287">
        <f t="shared" si="27"/>
        <v>1644618.8723650621</v>
      </c>
      <c r="CV48" s="327">
        <f t="shared" si="28"/>
        <v>152864.72763493774</v>
      </c>
      <c r="CW48" s="329" t="str">
        <f t="shared" si="14"/>
        <v/>
      </c>
      <c r="CX48" s="329">
        <f t="shared" si="15"/>
        <v>152864.72763493774</v>
      </c>
    </row>
    <row r="49" spans="1:102" x14ac:dyDescent="0.25">
      <c r="A49" s="77">
        <v>10128</v>
      </c>
      <c r="B49" s="77">
        <v>3022079</v>
      </c>
      <c r="C49">
        <v>2079</v>
      </c>
      <c r="D49" s="77" t="s">
        <v>425</v>
      </c>
      <c r="E49" s="77" t="s">
        <v>17</v>
      </c>
      <c r="F49" s="77" t="s">
        <v>23723</v>
      </c>
      <c r="G49" s="77" t="s">
        <v>748</v>
      </c>
      <c r="H49" s="479">
        <v>93419.918776164035</v>
      </c>
      <c r="I49" s="479">
        <v>103818.64877616381</v>
      </c>
      <c r="J49" s="479">
        <v>0</v>
      </c>
      <c r="K49" s="479">
        <f t="shared" si="3"/>
        <v>103818.64877616381</v>
      </c>
      <c r="L49" s="479">
        <f t="shared" si="4"/>
        <v>-10398.729999999778</v>
      </c>
      <c r="M49" s="78">
        <f>SUMIFS('All Payrolls'!$G:$G,'All Payrolls'!$F:$F,$M$1, 'All Payrolls'!$A:$A,'Monthly Payroll Deductions'!$B49)</f>
        <v>162352.52000000014</v>
      </c>
      <c r="N49" s="78"/>
      <c r="O49" s="77"/>
      <c r="P49" s="84">
        <f t="shared" si="5"/>
        <v>162352.52000000014</v>
      </c>
      <c r="Q49" s="84">
        <f>IFERROR(_xlfn.XLOOKUP(E49,'April Payment'!H:H,'April Payment'!AR:AR),"")</f>
        <v>158807.30999999994</v>
      </c>
      <c r="R49" s="159">
        <f>IFERROR(_xlfn.XLOOKUP(E49,'April Payment'!H:H,'April Payment'!AL:AL),"")</f>
        <v>262625.95877616375</v>
      </c>
      <c r="S49" s="79">
        <f>SUMIFS('All Payrolls'!$G:$G,'All Payrolls'!$F:$F,$S$1, 'All Payrolls'!$A:$A,'Monthly Payroll Deductions'!$B49)</f>
        <v>165592.11999999991</v>
      </c>
      <c r="T49" s="80"/>
      <c r="U49" s="80"/>
      <c r="V49" s="93">
        <f t="shared" si="6"/>
        <v>165592.11999999991</v>
      </c>
      <c r="W49" s="93">
        <f>IFERROR(_xlfn.XLOOKUP(E49,'May Payment'!H:H,'May Payment'!AQ:AQ),"")</f>
        <v>162352.52000000014</v>
      </c>
      <c r="X49" s="93">
        <f>IFERROR(_xlfn.XLOOKUP(E49,'May Payment'!H:H,'May Payment'!AY:AY),"")</f>
        <v>0</v>
      </c>
      <c r="Y49" s="511">
        <f>IFERROR(_xlfn.XLOOKUP(E49,'May Payment'!H:H,'May Payment'!AZ:AZ),"")</f>
        <v>-10398.729999999778</v>
      </c>
      <c r="Z49" s="511">
        <f t="shared" si="7"/>
        <v>-10398.729999999778</v>
      </c>
      <c r="AA49" s="93">
        <f>IFERROR(_xlfn.XLOOKUP(E49,'May Payment'!H:H,'May Payment'!AK:AK),"")</f>
        <v>151953.79000000036</v>
      </c>
      <c r="AB49" s="160">
        <f t="shared" si="8"/>
        <v>0</v>
      </c>
      <c r="AC49" s="79">
        <f>SUMIFS('All Payrolls'!$G:$G,'All Payrolls'!$F:$F,$AC$1, 'All Payrolls'!$A:$A,'Monthly Payroll Deductions'!$B49)</f>
        <v>168700.89999999991</v>
      </c>
      <c r="AD49" s="80"/>
      <c r="AE49" s="80"/>
      <c r="AF49" s="84">
        <f t="shared" si="16"/>
        <v>168700.89999999991</v>
      </c>
      <c r="AG49" s="84">
        <f>IFERROR(_xlfn.XLOOKUP(E49,'June Payment'!G:G,'June Payment'!AO:AO),"")</f>
        <v>165592.12000000011</v>
      </c>
      <c r="AH49" s="84">
        <f>IFERROR(_xlfn.XLOOKUP(E49,'June Payment'!G:G,'June Payment'!AQ:AQ),"")</f>
        <v>0</v>
      </c>
      <c r="AI49" s="84">
        <f>IFERROR(_xlfn.XLOOKUP(E49,'June Payment'!G:G,'June Payment'!AR:AR),"")</f>
        <v>165592.12000000011</v>
      </c>
      <c r="AJ49" s="84">
        <f t="shared" si="9"/>
        <v>0</v>
      </c>
      <c r="AK49" s="79">
        <f>SUMIFS('All Payrolls'!$G:$G,'All Payrolls'!$F:$F,$AK$1, 'All Payrolls'!$A:$A,'Monthly Payroll Deductions'!$B49)</f>
        <v>176071.60999999993</v>
      </c>
      <c r="AL49" s="80"/>
      <c r="AM49" s="80"/>
      <c r="AN49" s="93">
        <f t="shared" si="17"/>
        <v>176071.60999999993</v>
      </c>
      <c r="AO49" s="93">
        <v>168700.89999999991</v>
      </c>
      <c r="AP49" s="93">
        <v>0</v>
      </c>
      <c r="AQ49" s="93">
        <v>168700.89999999991</v>
      </c>
      <c r="AR49" s="93">
        <f t="shared" si="18"/>
        <v>0</v>
      </c>
      <c r="AS49" s="326">
        <f>SUMIFS('All Payrolls'!$G:$G,'All Payrolls'!$F:$F,$AS$1, 'All Payrolls'!$A:$A,'Monthly Payroll Deductions'!$B49)</f>
        <v>181861.16999999998</v>
      </c>
      <c r="AT49" s="326"/>
      <c r="AU49" s="326"/>
      <c r="AV49" s="84">
        <f t="shared" si="19"/>
        <v>181861.16999999998</v>
      </c>
      <c r="AW49" s="84">
        <f>IFERROR(_xlfn.XLOOKUP(E49,'Aug Payment'!G:G,'Aug Payment'!AO:AO),"")</f>
        <v>157633.55538461538</v>
      </c>
      <c r="AX49" s="84" t="str">
        <f>IFERROR(_xlfn.XLOOKUP(F49,'Aug Payment'!H:H,'Aug Payment'!AQ:AQ),"0.00")</f>
        <v>0.00</v>
      </c>
      <c r="AY49" s="84">
        <f t="shared" si="20"/>
        <v>157633.55538461538</v>
      </c>
      <c r="AZ49" s="84">
        <f t="shared" si="21"/>
        <v>0</v>
      </c>
      <c r="BA49" s="79">
        <f t="shared" si="22"/>
        <v>181861.16999999998</v>
      </c>
      <c r="BB49" s="80"/>
      <c r="BC49" s="80"/>
      <c r="BD49" s="93">
        <f t="shared" si="23"/>
        <v>181861.16999999998</v>
      </c>
      <c r="BE49" s="93">
        <f>IFERROR(_xlfn.XLOOKUP(E49,'Aug Payment'!G:G,'Aug Payment'!AO:AO),"")</f>
        <v>157633.55538461538</v>
      </c>
      <c r="BF49" s="93" t="str">
        <f>IFERROR(_xlfn.XLOOKUP(F49,'Aug Payment'!H:H,'Aug Payment'!AQ:AQ),"0.00")</f>
        <v>0.00</v>
      </c>
      <c r="BG49" s="93">
        <f t="shared" si="24"/>
        <v>157633.55538461538</v>
      </c>
      <c r="BH49" s="93">
        <f t="shared" si="25"/>
        <v>0</v>
      </c>
      <c r="BI49" s="79"/>
      <c r="BJ49" s="78"/>
      <c r="BK49" s="77"/>
      <c r="BL49" s="84"/>
      <c r="BM49" s="84"/>
      <c r="BN49" s="79"/>
      <c r="BO49" s="80"/>
      <c r="BP49" s="80"/>
      <c r="BQ49" s="93"/>
      <c r="BR49" s="93"/>
      <c r="BS49" s="78"/>
      <c r="BT49" s="78"/>
      <c r="BU49" s="77"/>
      <c r="BV49" s="84"/>
      <c r="BW49" s="84"/>
      <c r="BX49" s="79"/>
      <c r="BY49" s="80"/>
      <c r="BZ49" s="80"/>
      <c r="CA49" s="93"/>
      <c r="CB49" s="93"/>
      <c r="CC49" s="79"/>
      <c r="CD49" s="78"/>
      <c r="CE49" s="77"/>
      <c r="CF49" s="84"/>
      <c r="CG49" s="84"/>
      <c r="CH49" s="79"/>
      <c r="CI49" s="80"/>
      <c r="CJ49" s="80"/>
      <c r="CK49" s="93"/>
      <c r="CL49" s="93"/>
      <c r="CN49" s="327">
        <f t="shared" si="29"/>
        <v>1212511.0999999996</v>
      </c>
      <c r="CO49" s="327">
        <f t="shared" si="30"/>
        <v>596918.97877616377</v>
      </c>
      <c r="CP49" s="327">
        <f t="shared" si="12"/>
        <v>-615592.12122383586</v>
      </c>
      <c r="CQ49" s="327">
        <f t="shared" si="13"/>
        <v>-615592.12122383586</v>
      </c>
      <c r="CS49" s="475"/>
      <c r="CT49" s="287">
        <f t="shared" si="26"/>
        <v>496645.53999999992</v>
      </c>
      <c r="CU49" s="287">
        <f t="shared" si="27"/>
        <v>486751.95000000019</v>
      </c>
      <c r="CV49" s="327">
        <f t="shared" si="28"/>
        <v>9893.5899999997346</v>
      </c>
      <c r="CW49" s="329" t="str">
        <f t="shared" si="14"/>
        <v/>
      </c>
      <c r="CX49" s="329">
        <f t="shared" si="15"/>
        <v>9893.5899999997346</v>
      </c>
    </row>
    <row r="50" spans="1:102" x14ac:dyDescent="0.25">
      <c r="A50" s="77">
        <v>10129</v>
      </c>
      <c r="B50" s="77">
        <v>3022078</v>
      </c>
      <c r="C50">
        <v>2078</v>
      </c>
      <c r="D50" s="77" t="s">
        <v>232</v>
      </c>
      <c r="E50" s="77" t="s">
        <v>233</v>
      </c>
      <c r="F50" s="77" t="s">
        <v>23723</v>
      </c>
      <c r="G50" s="77" t="s">
        <v>748</v>
      </c>
      <c r="H50" s="479">
        <v>42361.143539807526</v>
      </c>
      <c r="I50" s="479">
        <v>42361.143539807526</v>
      </c>
      <c r="J50" s="479">
        <v>0</v>
      </c>
      <c r="K50" s="479">
        <f t="shared" si="3"/>
        <v>42361.143539807526</v>
      </c>
      <c r="L50" s="479">
        <f t="shared" si="4"/>
        <v>0</v>
      </c>
      <c r="M50" s="78">
        <f>SUMIFS('All Payrolls'!$G:$G,'All Payrolls'!$F:$F,$M$1, 'All Payrolls'!$A:$A,'Monthly Payroll Deductions'!$B50)</f>
        <v>143013.08000000002</v>
      </c>
      <c r="N50" s="78"/>
      <c r="O50" s="77"/>
      <c r="P50" s="84">
        <f t="shared" si="5"/>
        <v>143013.08000000002</v>
      </c>
      <c r="Q50" s="84">
        <f>IFERROR(_xlfn.XLOOKUP(E50,'April Payment'!H:H,'April Payment'!AR:AR),"")</f>
        <v>139354.74000000008</v>
      </c>
      <c r="R50" s="159">
        <f>IFERROR(_xlfn.XLOOKUP(E50,'April Payment'!H:H,'April Payment'!AL:AL),"")</f>
        <v>181715.8835398076</v>
      </c>
      <c r="S50" s="79">
        <f>SUMIFS('All Payrolls'!$G:$G,'All Payrolls'!$F:$F,$S$1, 'All Payrolls'!$A:$A,'Monthly Payroll Deductions'!$B50)</f>
        <v>145749.82999999999</v>
      </c>
      <c r="T50" s="80"/>
      <c r="U50" s="80"/>
      <c r="V50" s="93">
        <f t="shared" si="6"/>
        <v>145749.82999999999</v>
      </c>
      <c r="W50" s="93">
        <f>IFERROR(_xlfn.XLOOKUP(E50,'May Payment'!H:H,'May Payment'!AQ:AQ),"")</f>
        <v>143013.08000000002</v>
      </c>
      <c r="X50" s="93">
        <f>IFERROR(_xlfn.XLOOKUP(E50,'May Payment'!H:H,'May Payment'!AY:AY),"")</f>
        <v>0</v>
      </c>
      <c r="Y50" s="511">
        <f>IFERROR(_xlfn.XLOOKUP(E50,'May Payment'!H:H,'May Payment'!AZ:AZ),"")</f>
        <v>0</v>
      </c>
      <c r="Z50" s="511">
        <f t="shared" si="7"/>
        <v>0</v>
      </c>
      <c r="AA50" s="93">
        <f>IFERROR(_xlfn.XLOOKUP(E50,'May Payment'!H:H,'May Payment'!AK:AK),"")</f>
        <v>143013.08000000002</v>
      </c>
      <c r="AB50" s="160">
        <f t="shared" si="8"/>
        <v>0</v>
      </c>
      <c r="AC50" s="79">
        <f>SUMIFS('All Payrolls'!$G:$G,'All Payrolls'!$F:$F,$AC$1, 'All Payrolls'!$A:$A,'Monthly Payroll Deductions'!$B50)</f>
        <v>149565.38</v>
      </c>
      <c r="AD50" s="80"/>
      <c r="AE50" s="80"/>
      <c r="AF50" s="84">
        <f t="shared" si="16"/>
        <v>149565.38</v>
      </c>
      <c r="AG50" s="84">
        <f>IFERROR(_xlfn.XLOOKUP(E50,'June Payment'!G:G,'June Payment'!AO:AO),"")</f>
        <v>145749.82999999996</v>
      </c>
      <c r="AH50" s="84">
        <f>IFERROR(_xlfn.XLOOKUP(E50,'June Payment'!G:G,'June Payment'!AQ:AQ),"")</f>
        <v>0</v>
      </c>
      <c r="AI50" s="84">
        <f>IFERROR(_xlfn.XLOOKUP(E50,'June Payment'!G:G,'June Payment'!AR:AR),"")</f>
        <v>145749.82999999996</v>
      </c>
      <c r="AJ50" s="84">
        <f t="shared" si="9"/>
        <v>0</v>
      </c>
      <c r="AK50" s="79">
        <f>SUMIFS('All Payrolls'!$G:$G,'All Payrolls'!$F:$F,$AK$1, 'All Payrolls'!$A:$A,'Monthly Payroll Deductions'!$B50)</f>
        <v>149287.80000000005</v>
      </c>
      <c r="AL50" s="80"/>
      <c r="AM50" s="80"/>
      <c r="AN50" s="93">
        <f t="shared" si="17"/>
        <v>149287.80000000005</v>
      </c>
      <c r="AO50" s="93">
        <v>149565.38</v>
      </c>
      <c r="AP50" s="93">
        <v>0</v>
      </c>
      <c r="AQ50" s="93">
        <v>149565.38</v>
      </c>
      <c r="AR50" s="93">
        <f t="shared" si="18"/>
        <v>0</v>
      </c>
      <c r="AS50" s="326">
        <f>SUMIFS('All Payrolls'!$G:$G,'All Payrolls'!$F:$F,$AS$1, 'All Payrolls'!$A:$A,'Monthly Payroll Deductions'!$B50)</f>
        <v>150750.38000000003</v>
      </c>
      <c r="AT50" s="326"/>
      <c r="AU50" s="326"/>
      <c r="AV50" s="84">
        <f t="shared" si="19"/>
        <v>150750.38000000003</v>
      </c>
      <c r="AW50" s="84">
        <f>IFERROR(_xlfn.XLOOKUP(E50,'Aug Payment'!G:G,'Aug Payment'!AO:AO),"")</f>
        <v>140273.33689001729</v>
      </c>
      <c r="AX50" s="84" t="str">
        <f>IFERROR(_xlfn.XLOOKUP(F50,'Aug Payment'!H:H,'Aug Payment'!AQ:AQ),"0.00")</f>
        <v>0.00</v>
      </c>
      <c r="AY50" s="84">
        <f t="shared" si="20"/>
        <v>140273.33689001729</v>
      </c>
      <c r="AZ50" s="84">
        <f t="shared" si="21"/>
        <v>0</v>
      </c>
      <c r="BA50" s="79">
        <f t="shared" si="22"/>
        <v>150750.38000000003</v>
      </c>
      <c r="BB50" s="80"/>
      <c r="BC50" s="80"/>
      <c r="BD50" s="93">
        <f t="shared" si="23"/>
        <v>150750.38000000003</v>
      </c>
      <c r="BE50" s="93">
        <f>IFERROR(_xlfn.XLOOKUP(E50,'Aug Payment'!G:G,'Aug Payment'!AO:AO),"")</f>
        <v>140273.33689001729</v>
      </c>
      <c r="BF50" s="93" t="str">
        <f>IFERROR(_xlfn.XLOOKUP(F50,'Aug Payment'!H:H,'Aug Payment'!AQ:AQ),"0.00")</f>
        <v>0.00</v>
      </c>
      <c r="BG50" s="93">
        <f t="shared" si="24"/>
        <v>140273.33689001729</v>
      </c>
      <c r="BH50" s="93">
        <f t="shared" si="25"/>
        <v>0</v>
      </c>
      <c r="BI50" s="79"/>
      <c r="BJ50" s="78"/>
      <c r="BK50" s="77"/>
      <c r="BL50" s="84"/>
      <c r="BM50" s="84"/>
      <c r="BN50" s="79"/>
      <c r="BO50" s="80"/>
      <c r="BP50" s="80"/>
      <c r="BQ50" s="93"/>
      <c r="BR50" s="93"/>
      <c r="BS50" s="78"/>
      <c r="BT50" s="78"/>
      <c r="BU50" s="77"/>
      <c r="BV50" s="84"/>
      <c r="BW50" s="84"/>
      <c r="BX50" s="79"/>
      <c r="BY50" s="80"/>
      <c r="BZ50" s="80"/>
      <c r="CA50" s="93"/>
      <c r="CB50" s="93"/>
      <c r="CC50" s="79"/>
      <c r="CD50" s="78"/>
      <c r="CE50" s="77"/>
      <c r="CF50" s="84"/>
      <c r="CG50" s="84"/>
      <c r="CH50" s="79"/>
      <c r="CI50" s="80"/>
      <c r="CJ50" s="80"/>
      <c r="CK50" s="93"/>
      <c r="CL50" s="93"/>
      <c r="CN50" s="327">
        <f t="shared" si="29"/>
        <v>1038404.6500000001</v>
      </c>
      <c r="CO50" s="327">
        <f t="shared" si="30"/>
        <v>477031.0935398076</v>
      </c>
      <c r="CP50" s="327">
        <f t="shared" si="12"/>
        <v>-561373.55646019254</v>
      </c>
      <c r="CQ50" s="327">
        <f t="shared" si="13"/>
        <v>-561373.55646019254</v>
      </c>
      <c r="CS50" s="475"/>
      <c r="CT50" s="287">
        <f t="shared" si="26"/>
        <v>438328.29000000004</v>
      </c>
      <c r="CU50" s="287">
        <f t="shared" si="27"/>
        <v>428117.65</v>
      </c>
      <c r="CV50" s="327">
        <f t="shared" si="28"/>
        <v>10210.640000000014</v>
      </c>
      <c r="CW50" s="329" t="str">
        <f t="shared" si="14"/>
        <v/>
      </c>
      <c r="CX50" s="329">
        <f t="shared" si="15"/>
        <v>10210.640000000014</v>
      </c>
    </row>
    <row r="51" spans="1:102" hidden="1" x14ac:dyDescent="0.25">
      <c r="A51" s="300">
        <v>10132</v>
      </c>
      <c r="B51" s="300">
        <v>3021002</v>
      </c>
      <c r="C51">
        <v>1002</v>
      </c>
      <c r="D51" s="300" t="s">
        <v>407</v>
      </c>
      <c r="E51" s="300" t="s">
        <v>354</v>
      </c>
      <c r="F51" s="300" t="s">
        <v>23724</v>
      </c>
      <c r="G51" s="300" t="s">
        <v>390</v>
      </c>
      <c r="H51" s="479">
        <v>0</v>
      </c>
      <c r="I51" s="479">
        <v>0</v>
      </c>
      <c r="J51" s="479">
        <v>0</v>
      </c>
      <c r="K51" s="479">
        <f t="shared" si="3"/>
        <v>0</v>
      </c>
      <c r="L51" s="479">
        <f t="shared" si="4"/>
        <v>0</v>
      </c>
      <c r="M51" s="78"/>
      <c r="N51" s="78">
        <f>SUMIFS('All Payrolls'!$G:$G,'All Payrolls'!$F:$F,$M$1, 'All Payrolls'!$A:$A,'Monthly Payroll Deductions'!$B51)</f>
        <v>69114.709999999992</v>
      </c>
      <c r="O51" s="77"/>
      <c r="P51" s="84">
        <f>SUM(N51:O51)</f>
        <v>69114.709999999992</v>
      </c>
      <c r="Q51" s="84">
        <f>IFERROR(_xlfn.XLOOKUP(E51,'April Payment'!H:H,'April Payment'!AR:AR),"")</f>
        <v>0</v>
      </c>
      <c r="R51" s="159">
        <f>IFERROR(_xlfn.XLOOKUP(E51,'April Payment'!H:H,'April Payment'!AL:AL),"")</f>
        <v>0</v>
      </c>
      <c r="S51" s="79"/>
      <c r="T51" s="79">
        <f>SUMIFS('All Payrolls'!$G:$G,'All Payrolls'!$F:$F,$S$1, 'All Payrolls'!$A:$A,'Monthly Payroll Deductions'!$B51)</f>
        <v>74093.779999999955</v>
      </c>
      <c r="U51" s="80"/>
      <c r="V51" s="93">
        <f t="shared" si="6"/>
        <v>74093.779999999955</v>
      </c>
      <c r="W51" s="93">
        <f>IFERROR(_xlfn.XLOOKUP(E51,'May Payment'!H:H,'May Payment'!AQ:AQ),"")</f>
        <v>0</v>
      </c>
      <c r="X51" s="93">
        <f>IFERROR(_xlfn.XLOOKUP(E51,'May Payment'!H:H,'May Payment'!AY:AY),"")</f>
        <v>0</v>
      </c>
      <c r="Y51" s="511">
        <f>IFERROR(_xlfn.XLOOKUP(E51,'May Payment'!H:H,'May Payment'!AZ:AZ),"")</f>
        <v>0</v>
      </c>
      <c r="Z51" s="511">
        <f t="shared" si="7"/>
        <v>0</v>
      </c>
      <c r="AA51" s="93">
        <f>IFERROR(_xlfn.XLOOKUP(E51,'May Payment'!H:H,'May Payment'!AK:AK),"")</f>
        <v>0</v>
      </c>
      <c r="AB51" s="160">
        <f t="shared" si="8"/>
        <v>0</v>
      </c>
      <c r="AC51" s="79"/>
      <c r="AD51" s="79">
        <f>SUMIFS('All Payrolls'!$G:$G,'All Payrolls'!$F:$F,$AC$1, 'All Payrolls'!$A:$A,'Monthly Payroll Deductions'!$B51)</f>
        <v>69498.909999999989</v>
      </c>
      <c r="AE51" s="79">
        <f t="shared" ref="AD51:AE55" si="31">U51</f>
        <v>0</v>
      </c>
      <c r="AF51" s="84">
        <f>SUM(AD51:AE51)</f>
        <v>69498.909999999989</v>
      </c>
      <c r="AG51" s="84">
        <f>IFERROR(_xlfn.XLOOKUP(E51,'June Payment'!G:G,'June Payment'!AO:AO),"")</f>
        <v>0</v>
      </c>
      <c r="AH51" s="84">
        <f>IFERROR(_xlfn.XLOOKUP(E51,'June Payment'!G:G,'June Payment'!AQ:AQ),"")</f>
        <v>0</v>
      </c>
      <c r="AI51" s="84">
        <f>IFERROR(_xlfn.XLOOKUP(E51,'June Payment'!G:G,'June Payment'!AR:AR),"")</f>
        <v>0</v>
      </c>
      <c r="AJ51" s="84">
        <f t="shared" si="9"/>
        <v>0</v>
      </c>
      <c r="AK51" s="79"/>
      <c r="AL51" s="79">
        <f>SUMIFS('All Payrolls'!$G:$G,'All Payrolls'!$F:$F,$AK$1, 'All Payrolls'!$A:$A,'Monthly Payroll Deductions'!$B51)</f>
        <v>66567.540000000008</v>
      </c>
      <c r="AM51" s="79"/>
      <c r="AN51" s="93">
        <f>SUM(AL51:AM51)</f>
        <v>66567.540000000008</v>
      </c>
      <c r="AO51" s="93">
        <v>0</v>
      </c>
      <c r="AP51" s="93">
        <v>0</v>
      </c>
      <c r="AQ51" s="93">
        <v>0</v>
      </c>
      <c r="AR51" s="93">
        <f t="shared" si="18"/>
        <v>0</v>
      </c>
      <c r="AS51" s="326"/>
      <c r="AT51" s="326">
        <f>SUMIFS('All Payrolls'!$G:$G,'All Payrolls'!$F:$F,$AS$1, 'All Payrolls'!$A:$A,'Monthly Payroll Deductions'!$B51)</f>
        <v>66170.58</v>
      </c>
      <c r="AU51" s="326"/>
      <c r="AV51" s="84">
        <f>SUM(AT51:AU51)</f>
        <v>66170.58</v>
      </c>
      <c r="AW51" s="84"/>
      <c r="AX51" s="84" t="str">
        <f>IFERROR(_xlfn.XLOOKUP(F51,'Aug Payment'!H:H,'Aug Payment'!AQ:AQ),"0.00")</f>
        <v>0.00</v>
      </c>
      <c r="AY51" s="84">
        <f t="shared" si="20"/>
        <v>0</v>
      </c>
      <c r="AZ51" s="84">
        <f t="shared" si="21"/>
        <v>0</v>
      </c>
      <c r="BA51" s="79"/>
      <c r="BB51" s="79">
        <f>AT51</f>
        <v>66170.58</v>
      </c>
      <c r="BC51" s="80"/>
      <c r="BD51" s="93">
        <f t="shared" si="23"/>
        <v>66170.58</v>
      </c>
      <c r="BE51" s="93">
        <f>IFERROR(_xlfn.XLOOKUP(E51,'Aug Payment'!G:G,'Aug Payment'!AO:AO),"")</f>
        <v>0</v>
      </c>
      <c r="BF51" s="93" t="str">
        <f>IFERROR(_xlfn.XLOOKUP(F51,'Aug Payment'!H:H,'Aug Payment'!AQ:AQ),"0.00")</f>
        <v>0.00</v>
      </c>
      <c r="BG51" s="93">
        <f t="shared" si="24"/>
        <v>0</v>
      </c>
      <c r="BH51" s="93">
        <f t="shared" si="25"/>
        <v>0</v>
      </c>
      <c r="BI51" s="79"/>
      <c r="BJ51" s="78"/>
      <c r="BK51" s="77"/>
      <c r="BL51" s="84"/>
      <c r="BM51" s="84"/>
      <c r="BN51" s="79"/>
      <c r="BO51" s="79"/>
      <c r="BP51" s="80"/>
      <c r="BQ51" s="93"/>
      <c r="BR51" s="93"/>
      <c r="BS51" s="78"/>
      <c r="BT51" s="78"/>
      <c r="BU51" s="77"/>
      <c r="BV51" s="84"/>
      <c r="BW51" s="84"/>
      <c r="BX51" s="79"/>
      <c r="BY51" s="79"/>
      <c r="BZ51" s="80"/>
      <c r="CA51" s="93"/>
      <c r="CB51" s="93"/>
      <c r="CC51" s="79"/>
      <c r="CD51" s="79"/>
      <c r="CE51" s="77"/>
      <c r="CF51" s="84"/>
      <c r="CG51" s="84"/>
      <c r="CH51" s="79"/>
      <c r="CI51" s="80"/>
      <c r="CJ51" s="80"/>
      <c r="CK51" s="93"/>
      <c r="CL51" s="93"/>
      <c r="CN51" s="327">
        <f>P51+V51+AF51+AN51+AV51+BD51+BL51+BQ51+BV51+AL51+CF51+CK51</f>
        <v>478183.64</v>
      </c>
      <c r="CO51" s="327">
        <f t="shared" si="30"/>
        <v>0</v>
      </c>
      <c r="CP51" s="327">
        <f t="shared" si="12"/>
        <v>-478183.64</v>
      </c>
      <c r="CR51" s="327">
        <f>CP51</f>
        <v>-478183.64</v>
      </c>
      <c r="CS51" s="475"/>
      <c r="CT51" s="287"/>
      <c r="CU51" s="287"/>
      <c r="CV51" s="327">
        <f t="shared" si="28"/>
        <v>0</v>
      </c>
      <c r="CW51" s="457"/>
      <c r="CX51" s="457" t="str">
        <f t="shared" si="15"/>
        <v/>
      </c>
    </row>
    <row r="52" spans="1:102" hidden="1" x14ac:dyDescent="0.25">
      <c r="A52" s="300">
        <v>10135</v>
      </c>
      <c r="B52" s="300">
        <v>3020135</v>
      </c>
      <c r="C52">
        <v>135</v>
      </c>
      <c r="D52" s="300" t="s">
        <v>399</v>
      </c>
      <c r="E52" s="300" t="s">
        <v>356</v>
      </c>
      <c r="F52" s="300" t="s">
        <v>23724</v>
      </c>
      <c r="G52" s="300" t="s">
        <v>390</v>
      </c>
      <c r="H52" s="479">
        <v>0</v>
      </c>
      <c r="I52" s="479">
        <v>0</v>
      </c>
      <c r="J52" s="479">
        <v>0</v>
      </c>
      <c r="K52" s="479">
        <f t="shared" si="3"/>
        <v>0</v>
      </c>
      <c r="L52" s="479">
        <f t="shared" si="4"/>
        <v>0</v>
      </c>
      <c r="M52" s="78"/>
      <c r="N52" s="78">
        <f>SUMIFS('All Payrolls'!$G:$G,'All Payrolls'!$F:$F,$M$1, 'All Payrolls'!$A:$A,'Monthly Payroll Deductions'!$B52)</f>
        <v>198846.13999999987</v>
      </c>
      <c r="O52" s="77"/>
      <c r="P52" s="84">
        <f>SUM(N52:O52)</f>
        <v>198846.13999999987</v>
      </c>
      <c r="Q52" s="84">
        <f>IFERROR(_xlfn.XLOOKUP(E52,'April Payment'!H:H,'April Payment'!AR:AR),"")</f>
        <v>0</v>
      </c>
      <c r="R52" s="159">
        <f>IFERROR(_xlfn.XLOOKUP(E52,'April Payment'!H:H,'April Payment'!AL:AL),"")</f>
        <v>0</v>
      </c>
      <c r="S52" s="79"/>
      <c r="T52" s="79">
        <f>SUMIFS('All Payrolls'!$G:$G,'All Payrolls'!$F:$F,$S$1, 'All Payrolls'!$A:$A,'Monthly Payroll Deductions'!$B52)</f>
        <v>200055.05000000016</v>
      </c>
      <c r="U52" s="80"/>
      <c r="V52" s="93">
        <f t="shared" si="6"/>
        <v>200055.05000000016</v>
      </c>
      <c r="W52" s="93">
        <f>IFERROR(_xlfn.XLOOKUP(E52,'May Payment'!H:H,'May Payment'!AQ:AQ),"")</f>
        <v>0</v>
      </c>
      <c r="X52" s="93">
        <f>IFERROR(_xlfn.XLOOKUP(E52,'May Payment'!H:H,'May Payment'!AY:AY),"")</f>
        <v>0</v>
      </c>
      <c r="Y52" s="511">
        <f>IFERROR(_xlfn.XLOOKUP(E52,'May Payment'!H:H,'May Payment'!AZ:AZ),"")</f>
        <v>0</v>
      </c>
      <c r="Z52" s="511">
        <f t="shared" si="7"/>
        <v>0</v>
      </c>
      <c r="AA52" s="93">
        <f>IFERROR(_xlfn.XLOOKUP(E52,'May Payment'!H:H,'May Payment'!AK:AK),"")</f>
        <v>0</v>
      </c>
      <c r="AB52" s="160">
        <f t="shared" si="8"/>
        <v>0</v>
      </c>
      <c r="AC52" s="79"/>
      <c r="AD52" s="79">
        <f>SUMIFS('All Payrolls'!$G:$G,'All Payrolls'!$F:$F,$AC$1, 'All Payrolls'!$A:$A,'Monthly Payroll Deductions'!$B52)</f>
        <v>201134.75000000009</v>
      </c>
      <c r="AE52" s="79">
        <f t="shared" si="31"/>
        <v>0</v>
      </c>
      <c r="AF52" s="84">
        <f>SUM(AD52:AE52)</f>
        <v>201134.75000000009</v>
      </c>
      <c r="AG52" s="84">
        <f>IFERROR(_xlfn.XLOOKUP(E52,'June Payment'!G:G,'June Payment'!AO:AO),"")</f>
        <v>0</v>
      </c>
      <c r="AH52" s="84">
        <f>IFERROR(_xlfn.XLOOKUP(E52,'June Payment'!G:G,'June Payment'!AQ:AQ),"")</f>
        <v>0</v>
      </c>
      <c r="AI52" s="84">
        <f>IFERROR(_xlfn.XLOOKUP(E52,'June Payment'!G:G,'June Payment'!AR:AR),"")</f>
        <v>0</v>
      </c>
      <c r="AJ52" s="84">
        <f t="shared" si="9"/>
        <v>0</v>
      </c>
      <c r="AK52" s="79"/>
      <c r="AL52" s="79">
        <f>SUMIFS('All Payrolls'!$G:$G,'All Payrolls'!$F:$F,$AK$1, 'All Payrolls'!$A:$A,'Monthly Payroll Deductions'!$B52)</f>
        <v>201149.97000000009</v>
      </c>
      <c r="AM52" s="80"/>
      <c r="AN52" s="93">
        <f>SUM(AL52:AM52)</f>
        <v>201149.97000000009</v>
      </c>
      <c r="AO52" s="93">
        <v>0</v>
      </c>
      <c r="AP52" s="93">
        <v>0</v>
      </c>
      <c r="AQ52" s="93">
        <v>0</v>
      </c>
      <c r="AR52" s="93">
        <f t="shared" si="18"/>
        <v>0</v>
      </c>
      <c r="AS52" s="326"/>
      <c r="AT52" s="326">
        <f>SUMIFS('All Payrolls'!$G:$G,'All Payrolls'!$F:$F,$AS$1, 'All Payrolls'!$A:$A,'Monthly Payroll Deductions'!$B52)</f>
        <v>196937.71000000005</v>
      </c>
      <c r="AU52" s="326"/>
      <c r="AV52" s="84">
        <f>SUM(AT52:AU52)</f>
        <v>196937.71000000005</v>
      </c>
      <c r="AW52" s="84"/>
      <c r="AX52" s="84" t="str">
        <f>IFERROR(_xlfn.XLOOKUP(F52,'Aug Payment'!H:H,'Aug Payment'!AQ:AQ),"0.00")</f>
        <v>0.00</v>
      </c>
      <c r="AY52" s="84">
        <f t="shared" si="20"/>
        <v>0</v>
      </c>
      <c r="AZ52" s="84">
        <f t="shared" si="21"/>
        <v>0</v>
      </c>
      <c r="BA52" s="79"/>
      <c r="BB52" s="79">
        <f>AT52</f>
        <v>196937.71000000005</v>
      </c>
      <c r="BC52" s="80"/>
      <c r="BD52" s="93">
        <f t="shared" si="23"/>
        <v>196937.71000000005</v>
      </c>
      <c r="BE52" s="93">
        <f>IFERROR(_xlfn.XLOOKUP(E52,'Aug Payment'!G:G,'Aug Payment'!AO:AO),"")</f>
        <v>0</v>
      </c>
      <c r="BF52" s="93" t="str">
        <f>IFERROR(_xlfn.XLOOKUP(F52,'Aug Payment'!H:H,'Aug Payment'!AQ:AQ),"0.00")</f>
        <v>0.00</v>
      </c>
      <c r="BG52" s="93">
        <f t="shared" si="24"/>
        <v>0</v>
      </c>
      <c r="BH52" s="93">
        <f t="shared" si="25"/>
        <v>0</v>
      </c>
      <c r="BI52" s="79"/>
      <c r="BJ52" s="78"/>
      <c r="BK52" s="77"/>
      <c r="BL52" s="84"/>
      <c r="BM52" s="84"/>
      <c r="BN52" s="79"/>
      <c r="BO52" s="79"/>
      <c r="BP52" s="80"/>
      <c r="BQ52" s="93"/>
      <c r="BR52" s="93"/>
      <c r="BS52" s="78"/>
      <c r="BT52" s="78"/>
      <c r="BU52" s="77"/>
      <c r="BV52" s="84"/>
      <c r="BW52" s="84"/>
      <c r="BX52" s="79"/>
      <c r="BY52" s="79"/>
      <c r="BZ52" s="80"/>
      <c r="CA52" s="93"/>
      <c r="CB52" s="93"/>
      <c r="CC52" s="79"/>
      <c r="CD52" s="79"/>
      <c r="CE52" s="77"/>
      <c r="CF52" s="84"/>
      <c r="CG52" s="84"/>
      <c r="CH52" s="79"/>
      <c r="CI52" s="80"/>
      <c r="CJ52" s="80"/>
      <c r="CK52" s="93"/>
      <c r="CL52" s="93"/>
      <c r="CN52" s="327">
        <f>P52+V52+AF52+AN52+AV52+BD52+BL52+BQ52+BV52+AL52+CF52+CK52</f>
        <v>1396211.3000000003</v>
      </c>
      <c r="CO52" s="327">
        <f t="shared" si="30"/>
        <v>0</v>
      </c>
      <c r="CP52" s="327">
        <f t="shared" si="12"/>
        <v>-1396211.3000000003</v>
      </c>
      <c r="CR52" s="327">
        <f>CP52</f>
        <v>-1396211.3000000003</v>
      </c>
      <c r="CS52" s="475"/>
      <c r="CT52" s="287"/>
      <c r="CU52" s="287"/>
      <c r="CV52" s="327">
        <f t="shared" si="28"/>
        <v>0</v>
      </c>
      <c r="CW52" s="457"/>
      <c r="CX52" s="457" t="str">
        <f t="shared" si="15"/>
        <v/>
      </c>
    </row>
    <row r="53" spans="1:102" hidden="1" x14ac:dyDescent="0.25">
      <c r="A53" s="300">
        <v>10157</v>
      </c>
      <c r="B53" s="300">
        <v>3027005</v>
      </c>
      <c r="C53">
        <v>7005</v>
      </c>
      <c r="D53" s="300" t="s">
        <v>558</v>
      </c>
      <c r="E53" s="300" t="s">
        <v>219</v>
      </c>
      <c r="F53" s="300" t="s">
        <v>23724</v>
      </c>
      <c r="G53" s="300" t="s">
        <v>556</v>
      </c>
      <c r="H53" s="479">
        <v>0</v>
      </c>
      <c r="I53" s="479">
        <v>0</v>
      </c>
      <c r="J53" s="479">
        <v>0</v>
      </c>
      <c r="K53" s="479">
        <f t="shared" si="3"/>
        <v>0</v>
      </c>
      <c r="L53" s="479">
        <f t="shared" si="4"/>
        <v>0</v>
      </c>
      <c r="M53" s="78"/>
      <c r="N53" s="78"/>
      <c r="O53" s="78">
        <f>SUMIFS('All Payrolls'!$G:$G,'All Payrolls'!$F:$F,$M$1, 'All Payrolls'!$A:$A,'Monthly Payroll Deductions'!$B53)</f>
        <v>295184.38999999996</v>
      </c>
      <c r="P53" s="84">
        <f>SUM(N53:O53)</f>
        <v>295184.38999999996</v>
      </c>
      <c r="Q53" s="84">
        <f>IFERROR(_xlfn.XLOOKUP(E53,'April Payment'!H:H,'April Payment'!AR:AR),"")</f>
        <v>0</v>
      </c>
      <c r="R53" s="159">
        <f>IFERROR(_xlfn.XLOOKUP(E53,'April Payment'!H:H,'April Payment'!AL:AL),"")</f>
        <v>0</v>
      </c>
      <c r="S53" s="79"/>
      <c r="T53" s="79"/>
      <c r="U53" s="79">
        <f>SUMIFS('All Payrolls'!$G:$G,'All Payrolls'!$F:$F,$S$1, 'All Payrolls'!$A:$A,'Monthly Payroll Deductions'!$B53)</f>
        <v>329415.44000000029</v>
      </c>
      <c r="V53" s="93">
        <f t="shared" si="6"/>
        <v>329415.44000000029</v>
      </c>
      <c r="W53" s="93">
        <f>IFERROR(_xlfn.XLOOKUP(E53,'May Payment'!H:H,'May Payment'!AQ:AQ),"")</f>
        <v>0</v>
      </c>
      <c r="X53" s="93">
        <f>IFERROR(_xlfn.XLOOKUP(E53,'May Payment'!H:H,'May Payment'!AY:AY),"")</f>
        <v>0</v>
      </c>
      <c r="Y53" s="511">
        <f>IFERROR(_xlfn.XLOOKUP(E53,'May Payment'!H:H,'May Payment'!AZ:AZ),"")</f>
        <v>0</v>
      </c>
      <c r="Z53" s="511">
        <f t="shared" si="7"/>
        <v>0</v>
      </c>
      <c r="AA53" s="93">
        <f>IFERROR(_xlfn.XLOOKUP(E53,'May Payment'!H:H,'May Payment'!AK:AK),"")</f>
        <v>0</v>
      </c>
      <c r="AB53" s="160">
        <f t="shared" si="8"/>
        <v>0</v>
      </c>
      <c r="AC53" s="79"/>
      <c r="AD53" s="79">
        <f t="shared" si="31"/>
        <v>0</v>
      </c>
      <c r="AE53" s="79">
        <f>SUMIFS('All Payrolls'!$G:$G,'All Payrolls'!$F:$F,$AC$1, 'All Payrolls'!$A:$A,'Monthly Payroll Deductions'!$B53)</f>
        <v>324324.4700000002</v>
      </c>
      <c r="AF53" s="84">
        <f>SUM(AD53:AE53)</f>
        <v>324324.4700000002</v>
      </c>
      <c r="AG53" s="84">
        <f>IFERROR(_xlfn.XLOOKUP(E53,'June Payment'!G:G,'June Payment'!AO:AO),"")</f>
        <v>0</v>
      </c>
      <c r="AH53" s="84">
        <f>IFERROR(_xlfn.XLOOKUP(E53,'June Payment'!G:G,'June Payment'!AQ:AQ),"")</f>
        <v>0</v>
      </c>
      <c r="AI53" s="84">
        <f>IFERROR(_xlfn.XLOOKUP(E53,'June Payment'!G:G,'June Payment'!AR:AR),"")</f>
        <v>0</v>
      </c>
      <c r="AJ53" s="84">
        <f t="shared" si="9"/>
        <v>0</v>
      </c>
      <c r="AK53" s="79"/>
      <c r="AL53" s="79">
        <f>SUMIFS('All Payrolls'!$G:$G,'All Payrolls'!$F:$F,$AK$1, 'All Payrolls'!$A:$A,'Monthly Payroll Deductions'!$B53)</f>
        <v>316987.45</v>
      </c>
      <c r="AM53" s="79"/>
      <c r="AN53" s="93">
        <f>SUM(AL53:AM53)</f>
        <v>316987.45</v>
      </c>
      <c r="AO53" s="93">
        <v>0</v>
      </c>
      <c r="AP53" s="93">
        <v>0</v>
      </c>
      <c r="AQ53" s="93">
        <v>0</v>
      </c>
      <c r="AR53" s="93">
        <f t="shared" si="18"/>
        <v>0</v>
      </c>
      <c r="AS53" s="326"/>
      <c r="AT53" s="326">
        <f>SUMIFS('All Payrolls'!$G:$G,'All Payrolls'!$F:$F,$AS$1, 'All Payrolls'!$A:$A,'Monthly Payroll Deductions'!$B53)</f>
        <v>319301.08000000007</v>
      </c>
      <c r="AU53" s="326"/>
      <c r="AV53" s="84">
        <f>SUM(AT53:AU53)</f>
        <v>319301.08000000007</v>
      </c>
      <c r="AW53" s="84"/>
      <c r="AX53" s="84" t="str">
        <f>IFERROR(_xlfn.XLOOKUP(F53,'Aug Payment'!H:H,'Aug Payment'!AQ:AQ),"0.00")</f>
        <v>0.00</v>
      </c>
      <c r="AY53" s="84">
        <f t="shared" si="20"/>
        <v>0</v>
      </c>
      <c r="AZ53" s="84">
        <f t="shared" si="21"/>
        <v>0</v>
      </c>
      <c r="BA53" s="79"/>
      <c r="BB53" s="79">
        <f>AT53</f>
        <v>319301.08000000007</v>
      </c>
      <c r="BC53" s="79"/>
      <c r="BD53" s="93">
        <f t="shared" si="23"/>
        <v>319301.08000000007</v>
      </c>
      <c r="BE53" s="93">
        <f>IFERROR(_xlfn.XLOOKUP(E53,'Aug Payment'!G:G,'Aug Payment'!AO:AO),"")</f>
        <v>0</v>
      </c>
      <c r="BF53" s="93" t="str">
        <f>IFERROR(_xlfn.XLOOKUP(F53,'Aug Payment'!H:H,'Aug Payment'!AQ:AQ),"0.00")</f>
        <v>0.00</v>
      </c>
      <c r="BG53" s="93">
        <f t="shared" si="24"/>
        <v>0</v>
      </c>
      <c r="BH53" s="93">
        <f t="shared" si="25"/>
        <v>0</v>
      </c>
      <c r="BI53" s="79"/>
      <c r="BJ53" s="78"/>
      <c r="BK53" s="77"/>
      <c r="BL53" s="84"/>
      <c r="BM53" s="84"/>
      <c r="BN53" s="79"/>
      <c r="BO53" s="80"/>
      <c r="BP53" s="79"/>
      <c r="BQ53" s="93"/>
      <c r="BR53" s="93"/>
      <c r="BS53" s="78"/>
      <c r="BT53" s="78"/>
      <c r="BU53" s="78"/>
      <c r="BV53" s="84"/>
      <c r="BW53" s="84"/>
      <c r="BX53" s="79"/>
      <c r="BY53" s="80"/>
      <c r="BZ53" s="79"/>
      <c r="CA53" s="93"/>
      <c r="CB53" s="93"/>
      <c r="CC53" s="79"/>
      <c r="CD53" s="78"/>
      <c r="CE53" s="79"/>
      <c r="CF53" s="84"/>
      <c r="CG53" s="84"/>
      <c r="CH53" s="79"/>
      <c r="CI53" s="80"/>
      <c r="CJ53" s="80"/>
      <c r="CK53" s="93"/>
      <c r="CL53" s="93"/>
      <c r="CN53" s="327">
        <f>P53+V53+AF53+AN53+AV53+BD53+BL53+BQ53+BV53+AL53+CF53+CK53</f>
        <v>2221501.3600000008</v>
      </c>
      <c r="CO53" s="327">
        <f t="shared" si="30"/>
        <v>0</v>
      </c>
      <c r="CP53" s="327">
        <f t="shared" si="12"/>
        <v>-2221501.3600000008</v>
      </c>
      <c r="CR53" s="327">
        <f>CP53</f>
        <v>-2221501.3600000008</v>
      </c>
      <c r="CS53" s="475"/>
      <c r="CT53" s="287"/>
      <c r="CU53" s="287"/>
      <c r="CV53" s="327">
        <f t="shared" si="28"/>
        <v>0</v>
      </c>
      <c r="CW53" s="457"/>
      <c r="CX53" s="457" t="str">
        <f t="shared" si="15"/>
        <v/>
      </c>
    </row>
    <row r="54" spans="1:102" hidden="1" x14ac:dyDescent="0.25">
      <c r="A54" s="300">
        <v>10185</v>
      </c>
      <c r="B54" s="300">
        <v>3021102</v>
      </c>
      <c r="C54">
        <v>1102</v>
      </c>
      <c r="D54" s="300" t="s">
        <v>259</v>
      </c>
      <c r="E54" s="300" t="s">
        <v>260</v>
      </c>
      <c r="F54" s="300" t="s">
        <v>23724</v>
      </c>
      <c r="G54" s="300" t="s">
        <v>535</v>
      </c>
      <c r="H54" s="479">
        <v>0</v>
      </c>
      <c r="I54" s="479">
        <v>0</v>
      </c>
      <c r="J54" s="479">
        <v>0</v>
      </c>
      <c r="K54" s="479">
        <f t="shared" si="3"/>
        <v>0</v>
      </c>
      <c r="L54" s="479">
        <f t="shared" si="4"/>
        <v>0</v>
      </c>
      <c r="M54" s="78"/>
      <c r="N54" s="78"/>
      <c r="O54" s="78">
        <f>SUMIFS('All Payrolls'!$G:$G,'All Payrolls'!$F:$F,$M$1, 'All Payrolls'!$A:$A,'Monthly Payroll Deductions'!$B54)</f>
        <v>55339.740000000005</v>
      </c>
      <c r="P54" s="84">
        <f>SUM(N54:O54)</f>
        <v>55339.740000000005</v>
      </c>
      <c r="Q54" s="84">
        <f>IFERROR(_xlfn.XLOOKUP(E54,'April Payment'!H:H,'April Payment'!AR:AR),"")</f>
        <v>0</v>
      </c>
      <c r="R54" s="159">
        <f>IFERROR(_xlfn.XLOOKUP(E54,'April Payment'!H:H,'April Payment'!AL:AL),"")</f>
        <v>0</v>
      </c>
      <c r="S54" s="79"/>
      <c r="T54" s="79"/>
      <c r="U54" s="79">
        <f>SUMIFS('All Payrolls'!$G:$G,'All Payrolls'!$F:$F,$S$1, 'All Payrolls'!$A:$A,'Monthly Payroll Deductions'!$B54)</f>
        <v>56755.050000000025</v>
      </c>
      <c r="V54" s="93">
        <f t="shared" si="6"/>
        <v>56755.050000000025</v>
      </c>
      <c r="W54" s="93">
        <f>IFERROR(_xlfn.XLOOKUP(E54,'May Payment'!H:H,'May Payment'!AQ:AQ),"")</f>
        <v>0</v>
      </c>
      <c r="X54" s="93">
        <f>IFERROR(_xlfn.XLOOKUP(E54,'May Payment'!H:H,'May Payment'!AY:AY),"")</f>
        <v>0</v>
      </c>
      <c r="Y54" s="511">
        <f>IFERROR(_xlfn.XLOOKUP(E54,'May Payment'!H:H,'May Payment'!AZ:AZ),"")</f>
        <v>0</v>
      </c>
      <c r="Z54" s="511">
        <f t="shared" si="7"/>
        <v>0</v>
      </c>
      <c r="AA54" s="93">
        <f>IFERROR(_xlfn.XLOOKUP(E54,'May Payment'!H:H,'May Payment'!AK:AK),"")</f>
        <v>0</v>
      </c>
      <c r="AB54" s="160">
        <f t="shared" si="8"/>
        <v>0</v>
      </c>
      <c r="AC54" s="79"/>
      <c r="AD54" s="79">
        <f t="shared" si="31"/>
        <v>0</v>
      </c>
      <c r="AE54" s="79">
        <f>SUMIFS('All Payrolls'!$G:$G,'All Payrolls'!$F:$F,$AC$1, 'All Payrolls'!$A:$A,'Monthly Payroll Deductions'!$B54)</f>
        <v>57077.12000000001</v>
      </c>
      <c r="AF54" s="84">
        <f>SUM(AD54:AE54)</f>
        <v>57077.12000000001</v>
      </c>
      <c r="AG54" s="84">
        <f>IFERROR(_xlfn.XLOOKUP(E54,'June Payment'!G:G,'June Payment'!AO:AO),"")</f>
        <v>0</v>
      </c>
      <c r="AH54" s="84">
        <f>IFERROR(_xlfn.XLOOKUP(E54,'June Payment'!G:G,'June Payment'!AQ:AQ),"")</f>
        <v>0</v>
      </c>
      <c r="AI54" s="84">
        <f>IFERROR(_xlfn.XLOOKUP(E54,'June Payment'!G:G,'June Payment'!AR:AR),"")</f>
        <v>0</v>
      </c>
      <c r="AJ54" s="84">
        <f t="shared" si="9"/>
        <v>0</v>
      </c>
      <c r="AK54" s="79"/>
      <c r="AL54" s="263"/>
      <c r="AM54" s="79">
        <f>SUMIFS('All Payrolls'!$G:$G,'All Payrolls'!$F:$F,$AK$1, 'All Payrolls'!$A:$A,'Monthly Payroll Deductions'!$B54)</f>
        <v>55895.430000000022</v>
      </c>
      <c r="AN54" s="93">
        <f>SUM(AL54:AM54)</f>
        <v>55895.430000000022</v>
      </c>
      <c r="AO54" s="93">
        <v>0</v>
      </c>
      <c r="AP54" s="93">
        <v>0</v>
      </c>
      <c r="AQ54" s="93">
        <v>0</v>
      </c>
      <c r="AR54" s="93">
        <f t="shared" si="18"/>
        <v>0</v>
      </c>
      <c r="AS54" s="326"/>
      <c r="AT54" s="326"/>
      <c r="AU54" s="326">
        <f>SUMIFS('All Payrolls'!$G:$G,'All Payrolls'!$F:$F,$AS$1, 'All Payrolls'!$A:$A,'Monthly Payroll Deductions'!$B54)</f>
        <v>56056.910000000018</v>
      </c>
      <c r="AV54" s="84">
        <f>SUM(AT54:AU54)</f>
        <v>56056.910000000018</v>
      </c>
      <c r="AW54" s="84"/>
      <c r="AX54" s="84" t="str">
        <f>IFERROR(_xlfn.XLOOKUP(F54,'Aug Payment'!H:H,'Aug Payment'!AQ:AQ),"0.00")</f>
        <v>0.00</v>
      </c>
      <c r="AY54" s="84">
        <f t="shared" si="20"/>
        <v>0</v>
      </c>
      <c r="AZ54" s="84">
        <f t="shared" si="21"/>
        <v>0</v>
      </c>
      <c r="BA54" s="79"/>
      <c r="BB54" s="80"/>
      <c r="BC54" s="79">
        <f>AU54</f>
        <v>56056.910000000018</v>
      </c>
      <c r="BD54" s="93">
        <f t="shared" si="23"/>
        <v>56056.910000000018</v>
      </c>
      <c r="BE54" s="93">
        <f>IFERROR(_xlfn.XLOOKUP(E54,'Aug Payment'!G:G,'Aug Payment'!AO:AO),"")</f>
        <v>0</v>
      </c>
      <c r="BF54" s="93" t="str">
        <f>IFERROR(_xlfn.XLOOKUP(F54,'Aug Payment'!H:H,'Aug Payment'!AQ:AQ),"0.00")</f>
        <v>0.00</v>
      </c>
      <c r="BG54" s="93">
        <f t="shared" si="24"/>
        <v>0</v>
      </c>
      <c r="BH54" s="93">
        <f t="shared" si="25"/>
        <v>0</v>
      </c>
      <c r="BI54" s="79"/>
      <c r="BJ54" s="78"/>
      <c r="BK54" s="77"/>
      <c r="BL54" s="84"/>
      <c r="BM54" s="84"/>
      <c r="BN54" s="79"/>
      <c r="BO54" s="80"/>
      <c r="BP54" s="79"/>
      <c r="BQ54" s="93"/>
      <c r="BR54" s="93"/>
      <c r="BS54" s="78"/>
      <c r="BT54" s="78"/>
      <c r="BU54" s="78"/>
      <c r="BV54" s="84"/>
      <c r="BW54" s="84"/>
      <c r="BX54" s="79"/>
      <c r="BY54" s="80"/>
      <c r="BZ54" s="79"/>
      <c r="CA54" s="93"/>
      <c r="CB54" s="93"/>
      <c r="CC54" s="79"/>
      <c r="CD54" s="78"/>
      <c r="CE54" s="79"/>
      <c r="CF54" s="84"/>
      <c r="CG54" s="84"/>
      <c r="CH54" s="79"/>
      <c r="CI54" s="80"/>
      <c r="CJ54" s="80"/>
      <c r="CK54" s="93"/>
      <c r="CL54" s="93"/>
      <c r="CN54" s="327">
        <f>P54+V54+AF54+AN54+AV54+BD54+BL54+BQ54+BV54+AM54+CF54+CK54</f>
        <v>393076.59000000008</v>
      </c>
      <c r="CO54" s="327">
        <f t="shared" si="30"/>
        <v>0</v>
      </c>
      <c r="CP54" s="327">
        <f t="shared" si="12"/>
        <v>-393076.59000000008</v>
      </c>
      <c r="CR54" s="327">
        <f>CP54</f>
        <v>-393076.59000000008</v>
      </c>
      <c r="CS54" s="475"/>
      <c r="CT54" s="287"/>
      <c r="CU54" s="287"/>
      <c r="CV54" s="327">
        <f t="shared" si="28"/>
        <v>0</v>
      </c>
      <c r="CW54" s="457"/>
      <c r="CX54" s="457" t="str">
        <f t="shared" si="15"/>
        <v/>
      </c>
    </row>
    <row r="55" spans="1:102" hidden="1" x14ac:dyDescent="0.25">
      <c r="A55" s="300"/>
      <c r="B55" s="300">
        <v>3021100</v>
      </c>
      <c r="C55">
        <v>1100</v>
      </c>
      <c r="D55" s="313" t="s">
        <v>23738</v>
      </c>
      <c r="E55" s="300" t="s">
        <v>263</v>
      </c>
      <c r="F55" s="300" t="s">
        <v>23724</v>
      </c>
      <c r="G55" s="300" t="s">
        <v>535</v>
      </c>
      <c r="H55" s="479">
        <v>0</v>
      </c>
      <c r="I55" s="479">
        <v>0</v>
      </c>
      <c r="J55" s="479">
        <v>0</v>
      </c>
      <c r="K55" s="479">
        <f t="shared" si="3"/>
        <v>0</v>
      </c>
      <c r="L55" s="479">
        <f t="shared" si="4"/>
        <v>0</v>
      </c>
      <c r="M55" s="78"/>
      <c r="N55" s="78"/>
      <c r="O55" s="78">
        <f>SUMIFS('All Payrolls'!$G:$G,'All Payrolls'!$F:$F,$M$1, 'All Payrolls'!$A:$A,'Monthly Payroll Deductions'!$B55)</f>
        <v>247843.44999999998</v>
      </c>
      <c r="P55" s="84">
        <f>SUM(N55:O55)</f>
        <v>247843.44999999998</v>
      </c>
      <c r="Q55" s="84">
        <f>IFERROR(_xlfn.XLOOKUP(E55,'April Payment'!H:H,'April Payment'!AR:AR),"")</f>
        <v>0</v>
      </c>
      <c r="R55" s="159">
        <f>IFERROR(_xlfn.XLOOKUP(E55,'April Payment'!H:H,'April Payment'!AL:AL),"")</f>
        <v>0</v>
      </c>
      <c r="S55" s="79"/>
      <c r="T55" s="79"/>
      <c r="U55" s="79">
        <f>SUMIFS('All Payrolls'!$G:$G,'All Payrolls'!$F:$F,$S$1, 'All Payrolls'!$A:$A,'Monthly Payroll Deductions'!$B55)</f>
        <v>237401.31999999998</v>
      </c>
      <c r="V55" s="93">
        <f t="shared" si="6"/>
        <v>237401.31999999998</v>
      </c>
      <c r="W55" s="93">
        <f>IFERROR(_xlfn.XLOOKUP(E55,'May Payment'!H:H,'May Payment'!AQ:AQ),"")</f>
        <v>0</v>
      </c>
      <c r="X55" s="93">
        <f>IFERROR(_xlfn.XLOOKUP(E55,'May Payment'!H:H,'May Payment'!AY:AY),"")</f>
        <v>0</v>
      </c>
      <c r="Y55" s="511">
        <f>IFERROR(_xlfn.XLOOKUP(E55,'May Payment'!H:H,'May Payment'!AZ:AZ),"")</f>
        <v>0</v>
      </c>
      <c r="Z55" s="511">
        <f t="shared" si="7"/>
        <v>0</v>
      </c>
      <c r="AA55" s="93">
        <f>IFERROR(_xlfn.XLOOKUP(E55,'May Payment'!H:H,'May Payment'!AK:AK),"")</f>
        <v>0</v>
      </c>
      <c r="AB55" s="160">
        <f t="shared" si="8"/>
        <v>0</v>
      </c>
      <c r="AC55" s="79"/>
      <c r="AD55" s="79">
        <f t="shared" si="31"/>
        <v>0</v>
      </c>
      <c r="AE55" s="79">
        <f>SUMIFS('All Payrolls'!$G:$G,'All Payrolls'!$F:$F,$AC$1, 'All Payrolls'!$A:$A,'Monthly Payroll Deductions'!$B55)</f>
        <v>240931.43000000002</v>
      </c>
      <c r="AF55" s="84">
        <f>SUM(AD55:AE55)</f>
        <v>240931.43000000002</v>
      </c>
      <c r="AG55" s="84">
        <f>IFERROR(_xlfn.XLOOKUP(E55,'June Payment'!G:G,'June Payment'!AO:AO),"")</f>
        <v>0</v>
      </c>
      <c r="AH55" s="84">
        <f>IFERROR(_xlfn.XLOOKUP(E55,'June Payment'!G:G,'June Payment'!AQ:AQ),"")</f>
        <v>0</v>
      </c>
      <c r="AI55" s="84">
        <f>IFERROR(_xlfn.XLOOKUP(E55,'June Payment'!G:G,'June Payment'!AR:AR),"")</f>
        <v>0</v>
      </c>
      <c r="AJ55" s="84">
        <f t="shared" si="9"/>
        <v>0</v>
      </c>
      <c r="AK55" s="79"/>
      <c r="AL55" s="263"/>
      <c r="AM55" s="79">
        <f>SUMIFS('All Payrolls'!$G:$G,'All Payrolls'!$F:$F,$AK$1, 'All Payrolls'!$A:$A,'Monthly Payroll Deductions'!$B55)</f>
        <v>243751.57000000007</v>
      </c>
      <c r="AN55" s="93">
        <f>SUM(AL55:AM55)</f>
        <v>243751.57000000007</v>
      </c>
      <c r="AO55" s="93">
        <v>0</v>
      </c>
      <c r="AP55" s="93">
        <v>0</v>
      </c>
      <c r="AQ55" s="93">
        <v>0</v>
      </c>
      <c r="AR55" s="93">
        <f t="shared" si="18"/>
        <v>0</v>
      </c>
      <c r="AS55" s="326"/>
      <c r="AT55" s="326"/>
      <c r="AU55" s="326">
        <f>SUMIFS('All Payrolls'!$G:$G,'All Payrolls'!$F:$F,$AS$1, 'All Payrolls'!$A:$A,'Monthly Payroll Deductions'!$B55)</f>
        <v>236024.70999999993</v>
      </c>
      <c r="AV55" s="84">
        <f>SUM(AT55:AU55)</f>
        <v>236024.70999999993</v>
      </c>
      <c r="AW55" s="84"/>
      <c r="AX55" s="84" t="str">
        <f>IFERROR(_xlfn.XLOOKUP(F55,'Aug Payment'!H:H,'Aug Payment'!AQ:AQ),"0.00")</f>
        <v>0.00</v>
      </c>
      <c r="AY55" s="84">
        <f t="shared" si="20"/>
        <v>0</v>
      </c>
      <c r="AZ55" s="84">
        <f t="shared" si="21"/>
        <v>0</v>
      </c>
      <c r="BA55" s="79"/>
      <c r="BB55" s="80"/>
      <c r="BC55" s="79">
        <f>AU55</f>
        <v>236024.70999999993</v>
      </c>
      <c r="BD55" s="93">
        <f t="shared" si="23"/>
        <v>236024.70999999993</v>
      </c>
      <c r="BE55" s="93">
        <f>IFERROR(_xlfn.XLOOKUP(E55,'Aug Payment'!G:G,'Aug Payment'!AO:AO),"")</f>
        <v>0</v>
      </c>
      <c r="BF55" s="93" t="str">
        <f>IFERROR(_xlfn.XLOOKUP(F55,'Aug Payment'!H:H,'Aug Payment'!AQ:AQ),"0.00")</f>
        <v>0.00</v>
      </c>
      <c r="BG55" s="93">
        <f t="shared" si="24"/>
        <v>0</v>
      </c>
      <c r="BH55" s="93">
        <f t="shared" si="25"/>
        <v>0</v>
      </c>
      <c r="BI55" s="79"/>
      <c r="BJ55" s="78"/>
      <c r="BK55" s="79"/>
      <c r="BL55" s="84"/>
      <c r="BM55" s="84"/>
      <c r="BN55" s="79"/>
      <c r="BO55" s="80"/>
      <c r="BP55" s="79"/>
      <c r="BQ55" s="93"/>
      <c r="BR55" s="93"/>
      <c r="BS55" s="78"/>
      <c r="BT55" s="78"/>
      <c r="BU55" s="78"/>
      <c r="BV55" s="84"/>
      <c r="BW55" s="84"/>
      <c r="BX55" s="79"/>
      <c r="BY55" s="80"/>
      <c r="BZ55" s="79"/>
      <c r="CA55" s="93"/>
      <c r="CB55" s="93"/>
      <c r="CC55" s="79"/>
      <c r="CD55" s="78"/>
      <c r="CE55" s="79"/>
      <c r="CF55" s="84"/>
      <c r="CG55" s="84"/>
      <c r="CH55" s="79"/>
      <c r="CI55" s="80"/>
      <c r="CJ55" s="80"/>
      <c r="CK55" s="93"/>
      <c r="CL55" s="93"/>
      <c r="CN55" s="327">
        <f>P55+V55+AF55+AN55+AV55+BD55+BL55+BQ55+BV55+AM55+CF55+CK55</f>
        <v>1685728.76</v>
      </c>
      <c r="CO55" s="327">
        <f t="shared" si="30"/>
        <v>0</v>
      </c>
      <c r="CP55" s="327">
        <f>CO55-CN55</f>
        <v>-1685728.76</v>
      </c>
      <c r="CR55" s="327">
        <f>CP55</f>
        <v>-1685728.76</v>
      </c>
      <c r="CS55" s="475"/>
      <c r="CT55" s="287"/>
      <c r="CU55" s="287"/>
      <c r="CV55" s="327">
        <f t="shared" si="28"/>
        <v>0</v>
      </c>
      <c r="CW55" s="457"/>
      <c r="CX55" s="457" t="str">
        <f t="shared" si="15"/>
        <v/>
      </c>
    </row>
    <row r="56" spans="1:102" x14ac:dyDescent="0.25">
      <c r="A56" s="6">
        <v>11094</v>
      </c>
      <c r="B56" s="77">
        <v>3023520</v>
      </c>
      <c r="C56">
        <v>3520</v>
      </c>
      <c r="D56" t="s">
        <v>145</v>
      </c>
      <c r="E56" s="77" t="s">
        <v>146</v>
      </c>
      <c r="F56" s="77" t="s">
        <v>23723</v>
      </c>
      <c r="G56" s="77" t="s">
        <v>748</v>
      </c>
      <c r="H56" s="479">
        <v>97620.920512295095</v>
      </c>
      <c r="I56" s="479">
        <v>97620.920512295095</v>
      </c>
      <c r="J56" s="479">
        <v>0</v>
      </c>
      <c r="K56" s="479">
        <f t="shared" si="3"/>
        <v>97620.920512295095</v>
      </c>
      <c r="L56" s="479">
        <f t="shared" si="4"/>
        <v>0</v>
      </c>
      <c r="M56" s="78">
        <f>SUMIFS('All Payrolls'!$G:$G,'All Payrolls'!$F:$F,$M$1, 'All Payrolls'!$A:$A,'Monthly Payroll Deductions'!$B56)</f>
        <v>185388.65999999992</v>
      </c>
      <c r="N56" s="78"/>
      <c r="O56" s="77"/>
      <c r="P56" s="84">
        <f t="shared" si="5"/>
        <v>185388.65999999992</v>
      </c>
      <c r="Q56" s="84">
        <f>IFERROR(_xlfn.XLOOKUP(E56,'April Payment'!H:H,'April Payment'!AR:AR),"")</f>
        <v>181528.56</v>
      </c>
      <c r="R56" s="159">
        <f>IFERROR(_xlfn.XLOOKUP(E56,'April Payment'!H:H,'April Payment'!AL:AL),"")</f>
        <v>279149.48051229509</v>
      </c>
      <c r="S56" s="79">
        <f>SUMIFS('All Payrolls'!$G:$G,'All Payrolls'!$F:$F,$S$1, 'All Payrolls'!$A:$A,'Monthly Payroll Deductions'!$B56)</f>
        <v>187518.21</v>
      </c>
      <c r="T56" s="80"/>
      <c r="U56" s="80"/>
      <c r="V56" s="93">
        <f t="shared" si="6"/>
        <v>187518.21</v>
      </c>
      <c r="W56" s="93">
        <f>IFERROR(_xlfn.XLOOKUP(E56,'May Payment'!H:H,'May Payment'!AQ:AQ),"")</f>
        <v>175848.44205128204</v>
      </c>
      <c r="X56" s="93">
        <f>IFERROR(_xlfn.XLOOKUP(E56,'May Payment'!H:H,'May Payment'!AY:AY),"")</f>
        <v>0</v>
      </c>
      <c r="Y56" s="511">
        <f>IFERROR(_xlfn.XLOOKUP(E56,'May Payment'!H:H,'May Payment'!AZ:AZ),"")</f>
        <v>0</v>
      </c>
      <c r="Z56" s="511">
        <f t="shared" si="7"/>
        <v>0</v>
      </c>
      <c r="AA56" s="93">
        <f>IFERROR(_xlfn.XLOOKUP(E56,'May Payment'!H:H,'May Payment'!AK:AK),"")</f>
        <v>175848.44205128204</v>
      </c>
      <c r="AB56" s="160">
        <f t="shared" si="8"/>
        <v>0</v>
      </c>
      <c r="AC56" s="79">
        <f>SUMIFS('All Payrolls'!$G:$G,'All Payrolls'!$F:$F,$AC$1, 'All Payrolls'!$A:$A,'Monthly Payroll Deductions'!$B56)</f>
        <v>187188.58</v>
      </c>
      <c r="AD56" s="80"/>
      <c r="AE56" s="80"/>
      <c r="AF56" s="84">
        <f t="shared" si="16"/>
        <v>187188.58</v>
      </c>
      <c r="AG56" s="84">
        <f>IFERROR(_xlfn.XLOOKUP(E56,'June Payment'!G:G,'June Payment'!AO:AO),"")</f>
        <v>187518.20999999996</v>
      </c>
      <c r="AH56" s="84">
        <f>IFERROR(_xlfn.XLOOKUP(E56,'June Payment'!G:G,'June Payment'!AQ:AQ),"")</f>
        <v>0</v>
      </c>
      <c r="AI56" s="84">
        <f>IFERROR(_xlfn.XLOOKUP(E56,'June Payment'!G:G,'June Payment'!AR:AR),"")</f>
        <v>187518.20999999996</v>
      </c>
      <c r="AJ56" s="84">
        <f t="shared" si="9"/>
        <v>0</v>
      </c>
      <c r="AK56" s="79">
        <f>SUMIFS('All Payrolls'!$G:$G,'All Payrolls'!$F:$F,$AK$1, 'All Payrolls'!$A:$A,'Monthly Payroll Deductions'!$B56)</f>
        <v>189946.84999999995</v>
      </c>
      <c r="AL56" s="80"/>
      <c r="AM56" s="80"/>
      <c r="AN56" s="93">
        <f t="shared" si="17"/>
        <v>189946.84999999995</v>
      </c>
      <c r="AO56" s="93">
        <v>187188.58</v>
      </c>
      <c r="AP56" s="93">
        <v>0</v>
      </c>
      <c r="AQ56" s="93">
        <v>187188.58</v>
      </c>
      <c r="AR56" s="93">
        <f t="shared" si="18"/>
        <v>0</v>
      </c>
      <c r="AS56" s="326">
        <f>SUMIFS('All Payrolls'!$G:$G,'All Payrolls'!$F:$F,$AS$1, 'All Payrolls'!$A:$A,'Monthly Payroll Deductions'!$B56)</f>
        <v>182024.6</v>
      </c>
      <c r="AT56" s="326"/>
      <c r="AU56" s="326"/>
      <c r="AV56" s="84">
        <f t="shared" si="19"/>
        <v>182024.6</v>
      </c>
      <c r="AW56" s="84">
        <f>IFERROR(_xlfn.XLOOKUP(E56,'Aug Payment'!G:G,'Aug Payment'!AO:AO),"")</f>
        <v>168308.59205128206</v>
      </c>
      <c r="AX56" s="84" t="str">
        <f>IFERROR(_xlfn.XLOOKUP(F56,'Aug Payment'!H:H,'Aug Payment'!AQ:AQ),"0.00")</f>
        <v>0.00</v>
      </c>
      <c r="AY56" s="84">
        <f t="shared" si="20"/>
        <v>168308.59205128206</v>
      </c>
      <c r="AZ56" s="84">
        <f t="shared" si="21"/>
        <v>0</v>
      </c>
      <c r="BA56" s="79">
        <f t="shared" si="22"/>
        <v>182024.6</v>
      </c>
      <c r="BB56" s="80"/>
      <c r="BC56" s="80"/>
      <c r="BD56" s="93">
        <f t="shared" si="23"/>
        <v>182024.6</v>
      </c>
      <c r="BE56" s="93">
        <f>IFERROR(_xlfn.XLOOKUP(E56,'Aug Payment'!G:G,'Aug Payment'!AO:AO),"")</f>
        <v>168308.59205128206</v>
      </c>
      <c r="BF56" s="93" t="str">
        <f>IFERROR(_xlfn.XLOOKUP(F56,'Aug Payment'!H:H,'Aug Payment'!AQ:AQ),"0.00")</f>
        <v>0.00</v>
      </c>
      <c r="BG56" s="93">
        <f t="shared" si="24"/>
        <v>168308.59205128206</v>
      </c>
      <c r="BH56" s="93">
        <f t="shared" si="25"/>
        <v>0</v>
      </c>
      <c r="BI56" s="79"/>
      <c r="BJ56" s="78"/>
      <c r="BK56" s="77"/>
      <c r="BL56" s="84"/>
      <c r="BM56" s="84"/>
      <c r="BN56" s="79"/>
      <c r="BO56" s="80"/>
      <c r="BP56" s="80"/>
      <c r="BQ56" s="93"/>
      <c r="BR56" s="93"/>
      <c r="BS56" s="78"/>
      <c r="BT56" s="78"/>
      <c r="BU56" s="77"/>
      <c r="BV56" s="84"/>
      <c r="BW56" s="84"/>
      <c r="BX56" s="79"/>
      <c r="BY56" s="80"/>
      <c r="BZ56" s="80"/>
      <c r="CA56" s="93"/>
      <c r="CB56" s="93"/>
      <c r="CC56" s="79"/>
      <c r="CD56" s="78"/>
      <c r="CE56" s="77"/>
      <c r="CF56" s="84"/>
      <c r="CG56" s="84"/>
      <c r="CH56" s="79"/>
      <c r="CI56" s="80"/>
      <c r="CJ56" s="80"/>
      <c r="CK56" s="93"/>
      <c r="CL56" s="93"/>
      <c r="CN56" s="327">
        <f t="shared" si="29"/>
        <v>1304038.3499999996</v>
      </c>
      <c r="CO56" s="327">
        <f t="shared" si="30"/>
        <v>653856.27051229507</v>
      </c>
      <c r="CP56" s="327">
        <f t="shared" si="12"/>
        <v>-650182.07948770456</v>
      </c>
      <c r="CQ56" s="327">
        <f>CP56</f>
        <v>-650182.07948770456</v>
      </c>
      <c r="CS56" s="475"/>
      <c r="CT56" s="287">
        <f t="shared" si="26"/>
        <v>560095.44999999984</v>
      </c>
      <c r="CU56" s="287">
        <f t="shared" si="27"/>
        <v>544895.21205128194</v>
      </c>
      <c r="CV56" s="327">
        <f t="shared" si="28"/>
        <v>15200.237948717899</v>
      </c>
      <c r="CW56" s="329" t="str">
        <f t="shared" si="14"/>
        <v/>
      </c>
      <c r="CX56" s="329">
        <f t="shared" si="15"/>
        <v>15200.237948717899</v>
      </c>
    </row>
    <row r="57" spans="1:102" x14ac:dyDescent="0.25">
      <c r="A57" s="6">
        <v>11278</v>
      </c>
      <c r="B57" s="77">
        <v>3023524</v>
      </c>
      <c r="C57">
        <v>3524</v>
      </c>
      <c r="D57" s="6" t="s">
        <v>187</v>
      </c>
      <c r="E57" s="77" t="s">
        <v>188</v>
      </c>
      <c r="F57" s="77" t="s">
        <v>23723</v>
      </c>
      <c r="G57" s="77" t="s">
        <v>748</v>
      </c>
      <c r="H57" s="479">
        <v>443354.80224295799</v>
      </c>
      <c r="I57" s="479">
        <v>44085.786065106018</v>
      </c>
      <c r="J57" s="479">
        <v>0</v>
      </c>
      <c r="K57" s="479">
        <f t="shared" si="3"/>
        <v>44085.786065106018</v>
      </c>
      <c r="L57" s="479">
        <f t="shared" si="4"/>
        <v>399269.01617785194</v>
      </c>
      <c r="M57" s="78">
        <f>SUMIFS('All Payrolls'!$G:$G,'All Payrolls'!$F:$F,$M$1, 'All Payrolls'!$A:$A,'Monthly Payroll Deductions'!$B57)</f>
        <v>150881.93000000005</v>
      </c>
      <c r="N57" s="78"/>
      <c r="O57" s="77"/>
      <c r="P57" s="84">
        <f t="shared" si="5"/>
        <v>150881.93000000005</v>
      </c>
      <c r="Q57" s="84">
        <f>IFERROR(_xlfn.XLOOKUP(E57,'April Payment'!H:H,'April Payment'!AR:AR),"")</f>
        <v>143705.80999999997</v>
      </c>
      <c r="R57" s="159">
        <f>IFERROR(_xlfn.XLOOKUP(E57,'April Payment'!H:H,'April Payment'!AL:AL),"")</f>
        <v>187791.59606510599</v>
      </c>
      <c r="S57" s="79">
        <f>SUMIFS('All Payrolls'!$G:$G,'All Payrolls'!$F:$F,$S$1, 'All Payrolls'!$A:$A,'Monthly Payroll Deductions'!$B57)</f>
        <v>143026.51999999996</v>
      </c>
      <c r="T57" s="80"/>
      <c r="U57" s="80"/>
      <c r="V57" s="93">
        <f t="shared" si="6"/>
        <v>143026.51999999996</v>
      </c>
      <c r="W57" s="93">
        <f>IFERROR(_xlfn.XLOOKUP(E57,'May Payment'!H:H,'May Payment'!AQ:AQ),"")</f>
        <v>99457.298032552993</v>
      </c>
      <c r="X57" s="93">
        <f>IFERROR(_xlfn.XLOOKUP(E57,'May Payment'!H:H,'May Payment'!AY:AY),"")</f>
        <v>0</v>
      </c>
      <c r="Y57" s="511">
        <f>IFERROR(_xlfn.XLOOKUP(E57,'May Payment'!H:H,'May Payment'!AZ:AZ),"")</f>
        <v>0</v>
      </c>
      <c r="Z57" s="511">
        <f t="shared" si="7"/>
        <v>0</v>
      </c>
      <c r="AA57" s="93">
        <f>IFERROR(_xlfn.XLOOKUP(E57,'May Payment'!H:H,'May Payment'!AK:AK),"")</f>
        <v>99457.298032552993</v>
      </c>
      <c r="AB57" s="160">
        <f t="shared" si="8"/>
        <v>399269.01617785194</v>
      </c>
      <c r="AC57" s="79">
        <f>SUMIFS('All Payrolls'!$G:$G,'All Payrolls'!$F:$F,$AC$1, 'All Payrolls'!$A:$A,'Monthly Payroll Deductions'!$B57)</f>
        <v>144647.70000000001</v>
      </c>
      <c r="AD57" s="80"/>
      <c r="AE57" s="80"/>
      <c r="AF57" s="84">
        <f t="shared" si="16"/>
        <v>144647.70000000001</v>
      </c>
      <c r="AG57" s="84">
        <f>IFERROR(_xlfn.XLOOKUP(E57,'June Payment'!G:G,'June Payment'!AO:AO),"")</f>
        <v>117440.68467997407</v>
      </c>
      <c r="AH57" s="84">
        <f>IFERROR(_xlfn.XLOOKUP(E57,'June Payment'!G:G,'June Payment'!AQ:AQ),"")</f>
        <v>0</v>
      </c>
      <c r="AI57" s="84">
        <f>IFERROR(_xlfn.XLOOKUP(E57,'June Payment'!G:G,'June Payment'!AR:AR),"")</f>
        <v>117440.68467997407</v>
      </c>
      <c r="AJ57" s="84">
        <f t="shared" si="9"/>
        <v>399269.01617785194</v>
      </c>
      <c r="AK57" s="79">
        <f>SUMIFS('All Payrolls'!$G:$G,'All Payrolls'!$F:$F,$AK$1, 'All Payrolls'!$A:$A,'Monthly Payroll Deductions'!$B57)</f>
        <v>139525.31000000003</v>
      </c>
      <c r="AL57" s="80"/>
      <c r="AM57" s="80"/>
      <c r="AN57" s="93">
        <f t="shared" si="17"/>
        <v>139525.31000000003</v>
      </c>
      <c r="AO57" s="93">
        <v>129326.49803255301</v>
      </c>
      <c r="AP57" s="93">
        <v>0</v>
      </c>
      <c r="AQ57" s="93">
        <v>129326.49803255301</v>
      </c>
      <c r="AR57" s="93">
        <f t="shared" si="18"/>
        <v>399269.01617785194</v>
      </c>
      <c r="AS57" s="326">
        <f>SUMIFS('All Payrolls'!$G:$G,'All Payrolls'!$F:$F,$AS$1, 'All Payrolls'!$A:$A,'Monthly Payroll Deductions'!$B57)</f>
        <v>133491.66999999998</v>
      </c>
      <c r="AT57" s="326"/>
      <c r="AU57" s="326"/>
      <c r="AV57" s="84">
        <f t="shared" si="19"/>
        <v>133491.66999999998</v>
      </c>
      <c r="AW57" s="84">
        <f>IFERROR(_xlfn.XLOOKUP(E57,'Aug Payment'!G:G,'Aug Payment'!AO:AO),"")</f>
        <v>92159.99803255299</v>
      </c>
      <c r="AX57" s="84" t="str">
        <f>IFERROR(_xlfn.XLOOKUP(F57,'Aug Payment'!H:H,'Aug Payment'!AQ:AQ),"0.00")</f>
        <v>0.00</v>
      </c>
      <c r="AY57" s="84">
        <f t="shared" si="20"/>
        <v>92159.99803255299</v>
      </c>
      <c r="AZ57" s="84">
        <f t="shared" si="21"/>
        <v>399269.01617785194</v>
      </c>
      <c r="BA57" s="79">
        <f t="shared" si="22"/>
        <v>133491.66999999998</v>
      </c>
      <c r="BB57" s="80"/>
      <c r="BC57" s="80"/>
      <c r="BD57" s="93">
        <f t="shared" si="23"/>
        <v>133491.66999999998</v>
      </c>
      <c r="BE57" s="93">
        <f>IFERROR(_xlfn.XLOOKUP(E57,'Aug Payment'!G:G,'Aug Payment'!AO:AO),"")</f>
        <v>92159.99803255299</v>
      </c>
      <c r="BF57" s="93" t="str">
        <f>IFERROR(_xlfn.XLOOKUP(F57,'Aug Payment'!H:H,'Aug Payment'!AQ:AQ),"0.00")</f>
        <v>0.00</v>
      </c>
      <c r="BG57" s="93">
        <f t="shared" si="24"/>
        <v>92159.99803255299</v>
      </c>
      <c r="BH57" s="93">
        <f t="shared" si="25"/>
        <v>399269.01617785194</v>
      </c>
      <c r="BI57" s="79"/>
      <c r="BJ57" s="78"/>
      <c r="BK57" s="77"/>
      <c r="BL57" s="84"/>
      <c r="BM57" s="84"/>
      <c r="BN57" s="79"/>
      <c r="BO57" s="80"/>
      <c r="BP57" s="80"/>
      <c r="BQ57" s="93"/>
      <c r="BR57" s="93"/>
      <c r="BS57" s="78"/>
      <c r="BT57" s="78"/>
      <c r="BU57" s="77"/>
      <c r="BV57" s="84"/>
      <c r="BW57" s="84"/>
      <c r="BX57" s="79"/>
      <c r="BY57" s="80"/>
      <c r="BZ57" s="80"/>
      <c r="CA57" s="93"/>
      <c r="CB57" s="93"/>
      <c r="CC57" s="79"/>
      <c r="CD57" s="78"/>
      <c r="CE57" s="77"/>
      <c r="CF57" s="84"/>
      <c r="CG57" s="84"/>
      <c r="CH57" s="79"/>
      <c r="CI57" s="80"/>
      <c r="CJ57" s="80"/>
      <c r="CK57" s="93"/>
      <c r="CL57" s="93"/>
      <c r="CN57" s="327">
        <f t="shared" si="29"/>
        <v>984590.1100000001</v>
      </c>
      <c r="CO57" s="327">
        <f t="shared" si="30"/>
        <v>1632365.8273111889</v>
      </c>
      <c r="CP57" s="327">
        <f t="shared" si="12"/>
        <v>647775.71731118881</v>
      </c>
      <c r="CQ57" s="327">
        <f>CP57</f>
        <v>647775.71731118881</v>
      </c>
      <c r="CS57" s="475"/>
      <c r="CT57" s="287">
        <f t="shared" si="26"/>
        <v>438556.15</v>
      </c>
      <c r="CU57" s="287">
        <f t="shared" si="27"/>
        <v>360603.79271252704</v>
      </c>
      <c r="CV57" s="327">
        <f t="shared" si="28"/>
        <v>77952.357287472987</v>
      </c>
      <c r="CW57" s="329" t="str">
        <f t="shared" si="14"/>
        <v/>
      </c>
      <c r="CX57" s="329">
        <f t="shared" si="15"/>
        <v>77952.357287472987</v>
      </c>
    </row>
    <row r="58" spans="1:102" hidden="1" x14ac:dyDescent="0.25">
      <c r="C58" t="str">
        <f>RIGHT(B58,4)</f>
        <v/>
      </c>
      <c r="P58" s="333"/>
      <c r="Q58" s="333"/>
      <c r="S58" s="312"/>
      <c r="V58" s="311"/>
      <c r="W58" s="311"/>
      <c r="X58" s="311"/>
      <c r="Y58" s="311"/>
      <c r="Z58" s="311"/>
      <c r="AA58" s="311"/>
      <c r="AH58" s="311"/>
      <c r="AI58" s="311"/>
      <c r="AK58" s="312"/>
      <c r="AN58" s="311"/>
      <c r="AV58" s="311"/>
      <c r="AW58" s="311"/>
      <c r="AX58" s="311"/>
      <c r="AY58" s="311"/>
      <c r="AZ58" s="84">
        <f t="shared" si="21"/>
        <v>0</v>
      </c>
      <c r="CS58" s="475"/>
    </row>
    <row r="60" spans="1:102" x14ac:dyDescent="0.25">
      <c r="S60" s="506"/>
      <c r="T60" s="506"/>
      <c r="W60" s="506"/>
    </row>
    <row r="61" spans="1:102" x14ac:dyDescent="0.25">
      <c r="H61" s="493"/>
      <c r="I61" s="494"/>
      <c r="J61" s="475"/>
      <c r="S61" s="506"/>
      <c r="T61" s="506"/>
      <c r="W61" s="506"/>
    </row>
    <row r="62" spans="1:102" x14ac:dyDescent="0.25">
      <c r="H62" s="493"/>
      <c r="S62" s="506"/>
    </row>
    <row r="63" spans="1:102" x14ac:dyDescent="0.25">
      <c r="S63" s="506"/>
    </row>
    <row r="64" spans="1:102" x14ac:dyDescent="0.25">
      <c r="H64" s="287"/>
      <c r="S64" s="506"/>
    </row>
    <row r="65" spans="8:8" x14ac:dyDescent="0.25">
      <c r="H65" s="287"/>
    </row>
  </sheetData>
  <autoFilter ref="A4:CY58" xr:uid="{664A9061-4627-4005-A7B1-22CE350049A3}">
    <filterColumn colId="56">
      <filters>
        <filter val="£101,838.18"/>
        <filter val="£103,634.29"/>
        <filter val="£106,449.82"/>
        <filter val="£106,575.32"/>
        <filter val="£107,656.23"/>
        <filter val="£108,721.03"/>
        <filter val="£109,644.12"/>
        <filter val="£125,370.49"/>
        <filter val="£129,606.79"/>
        <filter val="£133,201.00"/>
        <filter val="£135,304.53"/>
        <filter val="£135,795.92"/>
        <filter val="£140,273.34"/>
        <filter val="£157,633.56"/>
        <filter val="£160,411.32"/>
        <filter val="£161,182.74"/>
        <filter val="£161,600.68"/>
        <filter val="£168,308.59"/>
        <filter val="£172,633.87"/>
        <filter val="£175,283.82"/>
        <filter val="£178,305.56"/>
        <filter val="£185,713.48"/>
        <filter val="£190,253.90"/>
        <filter val="£194,495.88"/>
        <filter val="£198,007.98"/>
        <filter val="£217,643.34"/>
        <filter val="£326,383.28"/>
        <filter val="£504,853.32"/>
        <filter val="£61,716.97"/>
        <filter val="£68,048.69"/>
        <filter val="£79,085.25"/>
        <filter val="£86,947.68"/>
        <filter val="£91,824.16"/>
        <filter val="£92,160.00"/>
        <filter val="£93,180.85"/>
        <filter val="£95,245.37"/>
        <filter val="£95,439.53"/>
        <filter val="£95,671.60"/>
        <filter val="£96,499.65"/>
        <filter val="£97,209.33"/>
        <filter val="£97,983.43"/>
        <filter val="£98,782.92"/>
        <filter val="£98,865.93"/>
      </filters>
    </filterColumn>
  </autoFilter>
  <mergeCells count="15">
    <mergeCell ref="S1:AB1"/>
    <mergeCell ref="M1:R1"/>
    <mergeCell ref="H1:K1"/>
    <mergeCell ref="CN2:CR2"/>
    <mergeCell ref="CT2:CX2"/>
    <mergeCell ref="BN1:BQ1"/>
    <mergeCell ref="BS1:BV1"/>
    <mergeCell ref="BX1:CA1"/>
    <mergeCell ref="CC1:CF1"/>
    <mergeCell ref="CH1:CK1"/>
    <mergeCell ref="AK1:AN1"/>
    <mergeCell ref="AS1:AV1"/>
    <mergeCell ref="BI1:BL1"/>
    <mergeCell ref="AC1:AJ1"/>
    <mergeCell ref="BA1:BH1"/>
  </mergeCells>
  <phoneticPr fontId="7" type="noConversion"/>
  <conditionalFormatting sqref="CW5:CW57">
    <cfRule type="cellIs" dxfId="5" priority="1" operator="lessThan">
      <formula>-50000</formula>
    </cfRule>
  </conditionalFormatting>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D5306-7184-4DCB-9D66-AE0E407EAAE7}">
  <dimension ref="B7:E20"/>
  <sheetViews>
    <sheetView workbookViewId="0">
      <selection activeCell="AL13" sqref="AL13"/>
    </sheetView>
  </sheetViews>
  <sheetFormatPr defaultRowHeight="15" x14ac:dyDescent="0.25"/>
  <cols>
    <col min="2" max="2" width="40" bestFit="1" customWidth="1"/>
    <col min="3" max="3" width="16.28515625" bestFit="1" customWidth="1"/>
    <col min="4" max="4" width="15.28515625" bestFit="1" customWidth="1"/>
    <col min="5" max="5" width="16.28515625" bestFit="1" customWidth="1"/>
  </cols>
  <sheetData>
    <row r="7" spans="2:5" x14ac:dyDescent="0.25">
      <c r="C7" s="298"/>
      <c r="D7" s="298"/>
      <c r="E7" s="354" t="s">
        <v>23798</v>
      </c>
    </row>
    <row r="8" spans="2:5" ht="15.75" thickBot="1" x14ac:dyDescent="0.3">
      <c r="B8" s="536" t="s">
        <v>24719</v>
      </c>
      <c r="C8" s="537" t="s">
        <v>689</v>
      </c>
      <c r="D8" s="536" t="s">
        <v>23764</v>
      </c>
      <c r="E8" s="537" t="s">
        <v>690</v>
      </c>
    </row>
    <row r="9" spans="2:5" ht="40.9" customHeight="1" thickTop="1" x14ac:dyDescent="0.25">
      <c r="B9" s="518" t="s">
        <v>23777</v>
      </c>
      <c r="C9" s="521">
        <v>13169129.359999999</v>
      </c>
      <c r="D9" s="520">
        <v>-47013.429999999702</v>
      </c>
      <c r="E9" s="535">
        <v>13122115.93</v>
      </c>
    </row>
    <row r="10" spans="2:5" x14ac:dyDescent="0.25">
      <c r="B10" s="348" t="s">
        <v>23778</v>
      </c>
      <c r="C10" s="372">
        <v>637608.54</v>
      </c>
      <c r="D10" s="371">
        <v>0</v>
      </c>
      <c r="E10" s="373">
        <v>637608.54</v>
      </c>
    </row>
    <row r="11" spans="2:5" x14ac:dyDescent="0.25">
      <c r="B11" s="348" t="s">
        <v>272</v>
      </c>
      <c r="C11" s="372">
        <v>618573.82999999996</v>
      </c>
      <c r="D11" s="371">
        <v>0</v>
      </c>
      <c r="E11" s="352">
        <v>618573.82999999996</v>
      </c>
    </row>
    <row r="12" spans="2:5" x14ac:dyDescent="0.25">
      <c r="B12" s="348" t="s">
        <v>932</v>
      </c>
      <c r="C12" s="372">
        <v>3180316.63</v>
      </c>
      <c r="D12" s="371">
        <v>0</v>
      </c>
      <c r="E12" s="372">
        <v>3180316.63</v>
      </c>
    </row>
    <row r="13" spans="2:5" x14ac:dyDescent="0.25">
      <c r="B13" s="348" t="s">
        <v>23768</v>
      </c>
      <c r="C13" s="372"/>
      <c r="D13" s="371">
        <v>3399723</v>
      </c>
      <c r="E13" s="373">
        <v>3399723</v>
      </c>
    </row>
    <row r="14" spans="2:5" x14ac:dyDescent="0.25">
      <c r="B14" s="348" t="s">
        <v>23769</v>
      </c>
      <c r="C14" s="495">
        <v>-6432504.2000000002</v>
      </c>
      <c r="D14" s="517">
        <v>-236291.26608985011</v>
      </c>
      <c r="E14" s="495">
        <v>-6668795.4660898503</v>
      </c>
    </row>
    <row r="15" spans="2:5" x14ac:dyDescent="0.25">
      <c r="B15" s="348" t="s">
        <v>24140</v>
      </c>
      <c r="C15" s="495">
        <v>-4507.6400000000003</v>
      </c>
      <c r="D15" s="517">
        <v>-305818.97287782497</v>
      </c>
      <c r="E15" s="495">
        <v>-310326.61287782498</v>
      </c>
    </row>
    <row r="16" spans="2:5" x14ac:dyDescent="0.25">
      <c r="B16" s="348" t="s">
        <v>577</v>
      </c>
      <c r="C16" s="372"/>
      <c r="D16" s="371">
        <v>2171598</v>
      </c>
      <c r="E16" s="373">
        <v>2171598</v>
      </c>
    </row>
    <row r="17" spans="2:5" x14ac:dyDescent="0.25">
      <c r="B17" s="348" t="s">
        <v>570</v>
      </c>
      <c r="C17" s="372"/>
      <c r="D17" s="371">
        <v>388922.3</v>
      </c>
      <c r="E17" s="373">
        <v>388922.3</v>
      </c>
    </row>
    <row r="18" spans="2:5" x14ac:dyDescent="0.25">
      <c r="B18" s="349" t="s">
        <v>24715</v>
      </c>
      <c r="C18" s="372"/>
      <c r="D18" s="517">
        <v>-840667.71</v>
      </c>
      <c r="E18" s="495">
        <v>-840667.71</v>
      </c>
    </row>
    <row r="19" spans="2:5" x14ac:dyDescent="0.25">
      <c r="B19" s="348" t="s">
        <v>24717</v>
      </c>
      <c r="C19" s="372"/>
      <c r="D19" s="517">
        <v>88420.38</v>
      </c>
      <c r="E19" s="373">
        <v>88420.38</v>
      </c>
    </row>
    <row r="20" spans="2:5" x14ac:dyDescent="0.25">
      <c r="C20" s="532">
        <f t="shared" ref="C20:D20" si="0">SUM(C9:C19)</f>
        <v>11168616.52</v>
      </c>
      <c r="D20" s="533">
        <f t="shared" si="0"/>
        <v>4618872.3010323243</v>
      </c>
      <c r="E20" s="534">
        <f>SUM(E9:E19)</f>
        <v>15787488.821032325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5D235-3FD8-429A-B87D-7285310B217E}">
  <dimension ref="E2:H13"/>
  <sheetViews>
    <sheetView workbookViewId="0">
      <selection activeCell="B14" sqref="B14"/>
    </sheetView>
  </sheetViews>
  <sheetFormatPr defaultRowHeight="15" x14ac:dyDescent="0.25"/>
  <cols>
    <col min="2" max="2" width="15.28515625" bestFit="1" customWidth="1"/>
    <col min="3" max="3" width="14.5703125" bestFit="1" customWidth="1"/>
    <col min="4" max="4" width="11.140625" customWidth="1"/>
    <col min="5" max="5" width="42.85546875" customWidth="1"/>
    <col min="6" max="6" width="15.28515625" bestFit="1" customWidth="1"/>
    <col min="7" max="7" width="14.5703125" bestFit="1" customWidth="1"/>
    <col min="8" max="8" width="16.28515625" bestFit="1" customWidth="1"/>
  </cols>
  <sheetData>
    <row r="2" spans="5:8" x14ac:dyDescent="0.25">
      <c r="F2" s="316"/>
      <c r="G2" s="298"/>
      <c r="H2" s="354" t="s">
        <v>23798</v>
      </c>
    </row>
    <row r="3" spans="5:8" ht="15.75" thickBot="1" x14ac:dyDescent="0.3">
      <c r="E3" s="522" t="s">
        <v>24689</v>
      </c>
      <c r="F3" s="523" t="s">
        <v>688</v>
      </c>
      <c r="G3" s="522" t="s">
        <v>23764</v>
      </c>
      <c r="H3" s="523" t="s">
        <v>689</v>
      </c>
    </row>
    <row r="4" spans="5:8" ht="28.9" customHeight="1" x14ac:dyDescent="0.25">
      <c r="E4" s="518" t="s">
        <v>23777</v>
      </c>
      <c r="F4" s="519">
        <v>14040278.466923077</v>
      </c>
      <c r="G4" s="520">
        <v>871149.10692307726</v>
      </c>
      <c r="H4" s="521">
        <v>13169129.359999999</v>
      </c>
    </row>
    <row r="5" spans="5:8" x14ac:dyDescent="0.25">
      <c r="E5" s="351" t="s">
        <v>23778</v>
      </c>
      <c r="F5" s="372">
        <v>637608.54</v>
      </c>
      <c r="G5" s="517">
        <v>0</v>
      </c>
      <c r="H5" s="372">
        <v>637608.54</v>
      </c>
    </row>
    <row r="6" spans="5:8" x14ac:dyDescent="0.25">
      <c r="E6" s="351" t="s">
        <v>23779</v>
      </c>
      <c r="F6" s="372">
        <v>8199.7999999999993</v>
      </c>
      <c r="G6" s="517">
        <v>1900.4999999999991</v>
      </c>
      <c r="H6" s="372">
        <v>6299.3</v>
      </c>
    </row>
    <row r="7" spans="5:8" x14ac:dyDescent="0.25">
      <c r="E7" s="351" t="s">
        <v>272</v>
      </c>
      <c r="F7" s="372">
        <v>618573.82999999996</v>
      </c>
      <c r="G7" s="517">
        <v>0</v>
      </c>
      <c r="H7" s="372">
        <v>618573.82999999996</v>
      </c>
    </row>
    <row r="8" spans="5:8" x14ac:dyDescent="0.25">
      <c r="E8" s="351" t="s">
        <v>932</v>
      </c>
      <c r="F8" s="372">
        <v>3114203.07</v>
      </c>
      <c r="G8" s="517">
        <v>-66113.560000000056</v>
      </c>
      <c r="H8" s="372">
        <v>3180316.63</v>
      </c>
    </row>
    <row r="9" spans="5:8" x14ac:dyDescent="0.25">
      <c r="E9" s="351" t="s">
        <v>23620</v>
      </c>
      <c r="F9" s="372"/>
      <c r="G9" s="517">
        <v>-2188468.35</v>
      </c>
      <c r="H9" s="372">
        <v>2188468.35</v>
      </c>
    </row>
    <row r="10" spans="5:8" x14ac:dyDescent="0.25">
      <c r="E10" s="351" t="s">
        <v>23769</v>
      </c>
      <c r="F10" s="495">
        <v>-6220412.8600000003</v>
      </c>
      <c r="G10" s="517">
        <v>212091.33999999985</v>
      </c>
      <c r="H10" s="495">
        <v>-6432504.2000000002</v>
      </c>
    </row>
    <row r="11" spans="5:8" x14ac:dyDescent="0.25">
      <c r="E11" s="351" t="s">
        <v>24140</v>
      </c>
      <c r="F11" s="495">
        <v>-27659.13</v>
      </c>
      <c r="G11" s="517">
        <v>-23151.49</v>
      </c>
      <c r="H11" s="495">
        <v>-4507.6400000000003</v>
      </c>
    </row>
    <row r="12" spans="5:8" x14ac:dyDescent="0.25">
      <c r="E12" s="351" t="s">
        <v>23895</v>
      </c>
      <c r="F12" s="352"/>
      <c r="G12" s="517">
        <v>-2186293</v>
      </c>
      <c r="H12" s="352">
        <v>2186293</v>
      </c>
    </row>
    <row r="13" spans="5:8" x14ac:dyDescent="0.25">
      <c r="E13" s="524" t="s">
        <v>7</v>
      </c>
      <c r="H13" s="99">
        <f>SUM(H4:H12)</f>
        <v>15549677.170000002</v>
      </c>
    </row>
  </sheetData>
  <pageMargins left="0.7" right="0.7" top="0.75" bottom="0.75" header="0.3" footer="0.3"/>
</worksheet>
</file>

<file path=docMetadata/LabelInfo.xml><?xml version="1.0" encoding="utf-8"?>
<clbl:labelList xmlns:clbl="http://schemas.microsoft.com/office/2020/mipLabelMetadata">
  <clbl:label id="{ccdf8477-5183-4317-8e8b-f69ff0053fb7}" enabled="1" method="Standard" siteId="{1ba468b9-1414-4675-be4f-53c478ad47b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Payment Time Line</vt:lpstr>
      <vt:lpstr>Tasks</vt:lpstr>
      <vt:lpstr>Remittances</vt:lpstr>
      <vt:lpstr>Funding Allocation</vt:lpstr>
      <vt:lpstr>Payroll Reconciliation</vt:lpstr>
      <vt:lpstr>All Payrolls</vt:lpstr>
      <vt:lpstr>Monthly Payroll Deductions</vt:lpstr>
      <vt:lpstr>Table format</vt:lpstr>
      <vt:lpstr>Sheet1</vt:lpstr>
      <vt:lpstr>School CFR</vt:lpstr>
      <vt:lpstr>QA Sheet</vt:lpstr>
      <vt:lpstr>APT 25-26</vt:lpstr>
      <vt:lpstr>NurserySupplement</vt:lpstr>
      <vt:lpstr>HNPlaces</vt:lpstr>
      <vt:lpstr>POST16</vt:lpstr>
      <vt:lpstr>POST16 SBG</vt:lpstr>
      <vt:lpstr>NTP recovery</vt:lpstr>
      <vt:lpstr>PESports</vt:lpstr>
      <vt:lpstr>SMHL</vt:lpstr>
      <vt:lpstr>Asylum</vt:lpstr>
      <vt:lpstr>CSBG</vt:lpstr>
      <vt:lpstr>TPG</vt:lpstr>
      <vt:lpstr>3.4% HN 2</vt:lpstr>
      <vt:lpstr>UFSM KS2</vt:lpstr>
      <vt:lpstr>UIFSM</vt:lpstr>
      <vt:lpstr>TPAG</vt:lpstr>
      <vt:lpstr>PPG</vt:lpstr>
      <vt:lpstr>NPQ</vt:lpstr>
      <vt:lpstr>MISC</vt:lpstr>
      <vt:lpstr>DFC</vt:lpstr>
      <vt:lpstr>RPA</vt:lpstr>
      <vt:lpstr>HNTopUp</vt:lpstr>
      <vt:lpstr>EYBG</vt:lpstr>
      <vt:lpstr>Cash Advance</vt:lpstr>
      <vt:lpstr>April Payment</vt:lpstr>
      <vt:lpstr>May Payment</vt:lpstr>
      <vt:lpstr>June Payment</vt:lpstr>
      <vt:lpstr>July Payment</vt:lpstr>
      <vt:lpstr>Aug Payment</vt:lpstr>
      <vt:lpstr>Sep Payment</vt:lpstr>
      <vt:lpstr>Drop Down</vt:lpstr>
      <vt:lpstr>School Details</vt:lpstr>
      <vt:lpstr>CCs</vt:lpstr>
      <vt:lpstr>Variables</vt:lpstr>
      <vt:lpstr>LBB_Code</vt:lpstr>
      <vt:lpstr>TemplateVer1</vt:lpstr>
    </vt:vector>
  </TitlesOfParts>
  <Company>London Borough of Redbridge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Jakir Hussain</dc:creator>
  <cp:lastModifiedBy>Warfa, Yacqub (LBB)</cp:lastModifiedBy>
  <cp:lastPrinted>2024-07-23T07:05:38Z</cp:lastPrinted>
  <dcterms:created xsi:type="dcterms:W3CDTF">2024-03-07T10:40:50Z</dcterms:created>
  <dcterms:modified xsi:type="dcterms:W3CDTF">2025-09-11T10:38:24Z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